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fileSharing readOnlyRecommended="1"/>
  <workbookPr codeName="ThisWorkbook"/>
  <mc:AlternateContent xmlns:mc="http://schemas.openxmlformats.org/markup-compatibility/2006">
    <mc:Choice Requires="x15">
      <x15ac:absPath xmlns:x15ac="http://schemas.microsoft.com/office/spreadsheetml/2010/11/ac" url="X:\Honaker Law Office\Clients\00890 - Columbia Gas (NiSource)\0007 - 2024 Rate Case\Drafts\DR-1\Excel Attachment\"/>
    </mc:Choice>
  </mc:AlternateContent>
  <xr:revisionPtr revIDLastSave="0" documentId="8_{B2E06177-1A1A-41E1-8DC2-9AEF65A9D271}" xr6:coauthVersionLast="47" xr6:coauthVersionMax="47" xr10:uidLastSave="{00000000-0000-0000-0000-000000000000}"/>
  <bookViews>
    <workbookView xWindow="42540" yWindow="3045" windowWidth="22965" windowHeight="9960" xr2:uid="{1C99E7E2-F04D-4DDD-96F9-2A5F613E4944}"/>
  </bookViews>
  <sheets>
    <sheet name="Contents" sheetId="484" r:id="rId1"/>
    <sheet name="General Inputs" sheetId="1" r:id="rId2"/>
    <sheet name="Input-Func_Class" sheetId="3" r:id="rId3"/>
    <sheet name="Input-Ext Allocators" sheetId="491" r:id="rId4"/>
    <sheet name="Input-Accounts" sheetId="2" r:id="rId5"/>
    <sheet name="Functionalization" sheetId="6" r:id="rId6"/>
    <sheet name="Classification" sheetId="8" r:id="rId7"/>
    <sheet name="Dist_Dem" sheetId="557" r:id="rId8"/>
    <sheet name="Dist_Comm" sheetId="556" r:id="rId9"/>
    <sheet name="Dist_Cust" sheetId="555" r:id="rId10"/>
    <sheet name="OnSite_Cust" sheetId="554" r:id="rId11"/>
    <sheet name="CustAccts_Cust" sheetId="553" r:id="rId12"/>
    <sheet name="Gas_Comm" sheetId="552" r:id="rId13"/>
    <sheet name="DemandTotal" sheetId="60" r:id="rId14"/>
    <sheet name="CommodityTotal" sheetId="61" r:id="rId15"/>
    <sheet name="CustomerTotal" sheetId="460" r:id="rId16"/>
    <sheet name="GrandTotal" sheetId="65" r:id="rId17"/>
    <sheet name="Summary" sheetId="63" r:id="rId18"/>
    <sheet name="Rate Spread" sheetId="485" r:id="rId19"/>
    <sheet name="Internal Alloc" sheetId="486" r:id="rId20"/>
    <sheet name="UnitCost" sheetId="281" r:id="rId21"/>
    <sheet name="ErrorCheck" sheetId="390" r:id="rId22"/>
    <sheet name="Required Sheets" sheetId="68" r:id="rId23"/>
  </sheets>
  <definedNames>
    <definedName name="_xlnm._FilterDatabase" localSheetId="6">Classification!$A$6:$BB$384</definedName>
    <definedName name="_xlnm._FilterDatabase" localSheetId="5">Functionalization!$A$6:$R$375</definedName>
    <definedName name="Alloc_Factor_Name">'Input-Ext Allocators'!$B$8:$B$63</definedName>
    <definedName name="Check_Limit">'General Inputs'!$D$32</definedName>
    <definedName name="Class_Factor_Names">'Input-Func_Class'!$B$23:$B$28</definedName>
    <definedName name="Func_Factor_Name">'Input-Func_Class'!$B$9:$B$20</definedName>
    <definedName name="_xlnm.Print_Area" localSheetId="6">Classification!$A$1:$AD$358</definedName>
    <definedName name="_xlnm.Print_Area" localSheetId="14">CommodityTotal!$A$1:$K$335</definedName>
    <definedName name="_xlnm.Print_Area" localSheetId="11">CustAccts_Cust!$A$1:$K$358</definedName>
    <definedName name="_xlnm.Print_Area" localSheetId="15">CustomerTotal!$A$1:$K$335</definedName>
    <definedName name="_xlnm.Print_Area" localSheetId="13">DemandTotal!$A$1:$K$335</definedName>
    <definedName name="_xlnm.Print_Area" localSheetId="8">Dist_Comm!$A$1:$K$358</definedName>
    <definedName name="_xlnm.Print_Area" localSheetId="9">Dist_Cust!$A$1:$K$358</definedName>
    <definedName name="_xlnm.Print_Area" localSheetId="7">Dist_Dem!$A$1:$K$358</definedName>
    <definedName name="_xlnm.Print_Area" localSheetId="21">ErrorCheck!$A$1:$I$15</definedName>
    <definedName name="_xlnm.Print_Area" localSheetId="5">Functionalization!$A$1:$R$358</definedName>
    <definedName name="_xlnm.Print_Area" localSheetId="12">Gas_Comm!$A$1:$K$358</definedName>
    <definedName name="_xlnm.Print_Area" localSheetId="1">'General Inputs'!$A$1:$R$39</definedName>
    <definedName name="_xlnm.Print_Area" localSheetId="16">GrandTotal!$A$1:$M$333</definedName>
    <definedName name="_xlnm.Print_Area" localSheetId="4">'Input-Accounts'!$A$1:$J$333</definedName>
    <definedName name="_xlnm.Print_Area" localSheetId="2">'Input-Func_Class'!$A$1:$R$57</definedName>
    <definedName name="_xlnm.Print_Area" localSheetId="19">'Internal Alloc'!$A$1:$K$47</definedName>
    <definedName name="_xlnm.Print_Area" localSheetId="10">OnSite_Cust!$A$1:$K$358</definedName>
    <definedName name="_xlnm.Print_Area" localSheetId="22">'Required Sheets'!$A$1:$N$37</definedName>
    <definedName name="_xlnm.Print_Area" localSheetId="17">Summary!$A$1:$K$88</definedName>
    <definedName name="_xlnm.Print_Area" localSheetId="20">UnitCost!$A$2:$K$165</definedName>
    <definedName name="_xlnm.Print_Titles" localSheetId="6">Classification!$A:$D,Classification!$1:$6</definedName>
    <definedName name="_xlnm.Print_Titles" localSheetId="14">CommodityTotal!$A:$D,CommodityTotal!$1:$6</definedName>
    <definedName name="_xlnm.Print_Titles" localSheetId="11">CustAccts_Cust!$A:$D,CustAccts_Cust!$1:$6</definedName>
    <definedName name="_xlnm.Print_Titles" localSheetId="15">CustomerTotal!$A:$D,CustomerTotal!$1:$6</definedName>
    <definedName name="_xlnm.Print_Titles" localSheetId="13">DemandTotal!$A:$D,DemandTotal!$1:$6</definedName>
    <definedName name="_xlnm.Print_Titles" localSheetId="8">Dist_Comm!$A:$D,Dist_Comm!$1:$6</definedName>
    <definedName name="_xlnm.Print_Titles" localSheetId="9">Dist_Cust!$A:$D,Dist_Cust!$1:$6</definedName>
    <definedName name="_xlnm.Print_Titles" localSheetId="7">Dist_Dem!$A:$D,Dist_Dem!$1:$6</definedName>
    <definedName name="_xlnm.Print_Titles" localSheetId="5">Functionalization!$A:$D,Functionalization!$1:$6</definedName>
    <definedName name="_xlnm.Print_Titles" localSheetId="12">Gas_Comm!$A:$D,Gas_Comm!$1:$6</definedName>
    <definedName name="_xlnm.Print_Titles" localSheetId="16">GrandTotal!$A:$D,GrandTotal!$1:$6</definedName>
    <definedName name="_xlnm.Print_Titles" localSheetId="4">'Input-Accounts'!$1:$6</definedName>
    <definedName name="_xlnm.Print_Titles" localSheetId="10">OnSite_Cust!$A:$D,OnSite_Cust!$1:$6</definedName>
    <definedName name="_xlnm.Print_Titles" localSheetId="18">'Rate Spread'!$1:$6</definedName>
    <definedName name="_xlnm.Print_Titles" localSheetId="17">Summary!$1:$6</definedName>
    <definedName name="_xlnm.Print_Titles" localSheetId="20">UnitCost!$1:$7</definedName>
    <definedName name="ROR_System">'General Inputs'!$D$19</definedName>
    <definedName name="TOTALCustomerSheets">OFFSET('Required Sheets'!$I$24:$I$35,,,12-COUNTBLANK('Required Sheets'!$I$24:$I$35))</definedName>
    <definedName name="TOTALDemandSheets">OFFSET('Required Sheets'!$G$24:$G$35,,,12-COUNTBLANK('Required Sheets'!$G$24:$G$35))</definedName>
    <definedName name="TOTALDemStart">'Required Sheets'!$G$24</definedName>
    <definedName name="TOTALECSheets">OFFSET('Required Sheets'!$H$24:$H$35,,,12-COUNTBLANK('Required Sheets'!$H$24:$H$35))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8" i="1" l="1"/>
  <c r="E27" i="1"/>
  <c r="E23" i="484"/>
  <c r="D45" i="1"/>
  <c r="J3" i="484" s="1"/>
  <c r="J7" i="484" s="1"/>
  <c r="Q3" i="2"/>
  <c r="T3" i="2"/>
  <c r="J20" i="2" s="1"/>
  <c r="J8" i="484" l="1"/>
  <c r="J9" i="484"/>
  <c r="D23" i="484" s="1"/>
  <c r="J10" i="484"/>
  <c r="J11" i="484"/>
  <c r="J6" i="484"/>
  <c r="D10" i="484" s="1"/>
  <c r="J37" i="2"/>
  <c r="J22" i="2"/>
  <c r="J38" i="2"/>
  <c r="J21" i="2"/>
  <c r="J32" i="2"/>
  <c r="J26" i="2"/>
  <c r="J34" i="2"/>
  <c r="J23" i="2"/>
  <c r="J31" i="2"/>
  <c r="J25" i="2"/>
  <c r="J35" i="2"/>
  <c r="J24" i="2"/>
  <c r="J36" i="2"/>
  <c r="A12" i="485" l="1"/>
  <c r="A13" i="485" s="1"/>
  <c r="A14" i="485"/>
  <c r="A16" i="485"/>
  <c r="B52" i="63"/>
  <c r="A15" i="485" l="1"/>
  <c r="A17" i="485" s="1"/>
  <c r="B61" i="63" l="1"/>
  <c r="D380" i="2" l="1"/>
  <c r="D379" i="2"/>
  <c r="E60" i="485" l="1"/>
  <c r="A57" i="485" l="1"/>
  <c r="A60" i="485"/>
  <c r="B55" i="485" l="1"/>
  <c r="E77" i="63"/>
  <c r="C374" i="557" l="1"/>
  <c r="B374" i="557"/>
  <c r="E373" i="557"/>
  <c r="C373" i="557"/>
  <c r="B373" i="557"/>
  <c r="E372" i="557"/>
  <c r="C372" i="557"/>
  <c r="B372" i="557"/>
  <c r="E371" i="557"/>
  <c r="C371" i="557"/>
  <c r="B371" i="557"/>
  <c r="E370" i="557"/>
  <c r="C370" i="557"/>
  <c r="B370" i="557"/>
  <c r="E369" i="557"/>
  <c r="C369" i="557"/>
  <c r="B369" i="557"/>
  <c r="E368" i="557"/>
  <c r="C368" i="557"/>
  <c r="B368" i="557"/>
  <c r="E367" i="557"/>
  <c r="C367" i="557"/>
  <c r="B367" i="557"/>
  <c r="E366" i="557"/>
  <c r="C366" i="557"/>
  <c r="B366" i="557"/>
  <c r="E365" i="557"/>
  <c r="C365" i="557"/>
  <c r="B365" i="557"/>
  <c r="E364" i="557"/>
  <c r="C364" i="557"/>
  <c r="B364" i="557"/>
  <c r="E363" i="557"/>
  <c r="C363" i="557"/>
  <c r="B363" i="557"/>
  <c r="E362" i="557"/>
  <c r="C362" i="557"/>
  <c r="B362" i="557"/>
  <c r="E361" i="557"/>
  <c r="C361" i="557"/>
  <c r="B361" i="557"/>
  <c r="E360" i="557"/>
  <c r="C360" i="557"/>
  <c r="B360" i="557"/>
  <c r="E359" i="557"/>
  <c r="C359" i="557"/>
  <c r="B359" i="557"/>
  <c r="E358" i="557"/>
  <c r="C358" i="557"/>
  <c r="B358" i="557"/>
  <c r="E357" i="557"/>
  <c r="C357" i="557"/>
  <c r="B357" i="557"/>
  <c r="E356" i="557"/>
  <c r="C356" i="557"/>
  <c r="B356" i="557"/>
  <c r="E355" i="557"/>
  <c r="C355" i="557"/>
  <c r="B355" i="557"/>
  <c r="E354" i="557"/>
  <c r="C354" i="557"/>
  <c r="B354" i="557"/>
  <c r="E353" i="557"/>
  <c r="C353" i="557"/>
  <c r="B353" i="557"/>
  <c r="E352" i="557"/>
  <c r="C352" i="557"/>
  <c r="B352" i="557"/>
  <c r="E351" i="557"/>
  <c r="C351" i="557"/>
  <c r="B351" i="557"/>
  <c r="E350" i="557"/>
  <c r="C350" i="557"/>
  <c r="B350" i="557"/>
  <c r="E349" i="557"/>
  <c r="C349" i="557"/>
  <c r="B349" i="557"/>
  <c r="C348" i="557"/>
  <c r="B348" i="557"/>
  <c r="C347" i="557"/>
  <c r="B347" i="557"/>
  <c r="C346" i="557"/>
  <c r="B346" i="557"/>
  <c r="C345" i="557"/>
  <c r="B345" i="557"/>
  <c r="C344" i="557"/>
  <c r="B344" i="557"/>
  <c r="C343" i="557"/>
  <c r="B343" i="557"/>
  <c r="C342" i="557"/>
  <c r="B342" i="557"/>
  <c r="C341" i="557"/>
  <c r="B341" i="557"/>
  <c r="C340" i="557"/>
  <c r="B340" i="557"/>
  <c r="C339" i="557"/>
  <c r="B339" i="557"/>
  <c r="C338" i="557"/>
  <c r="B338" i="557"/>
  <c r="E337" i="557"/>
  <c r="C337" i="557"/>
  <c r="B337" i="557"/>
  <c r="E336" i="557"/>
  <c r="C336" i="557"/>
  <c r="B336" i="557"/>
  <c r="E335" i="557"/>
  <c r="C335" i="557"/>
  <c r="B335" i="557"/>
  <c r="C334" i="557"/>
  <c r="B334" i="557"/>
  <c r="C333" i="557"/>
  <c r="B333" i="557"/>
  <c r="C332" i="557"/>
  <c r="B332" i="557"/>
  <c r="C331" i="557"/>
  <c r="B331" i="557"/>
  <c r="C330" i="557"/>
  <c r="B330" i="557"/>
  <c r="C329" i="557"/>
  <c r="B329" i="557"/>
  <c r="C328" i="557"/>
  <c r="B328" i="557"/>
  <c r="C327" i="557"/>
  <c r="B327" i="557"/>
  <c r="C326" i="557"/>
  <c r="B326" i="557"/>
  <c r="C325" i="557"/>
  <c r="B325" i="557"/>
  <c r="C324" i="557"/>
  <c r="B324" i="557"/>
  <c r="C323" i="557"/>
  <c r="B323" i="557"/>
  <c r="C322" i="557"/>
  <c r="B322" i="557"/>
  <c r="C321" i="557"/>
  <c r="B321" i="557"/>
  <c r="C320" i="557"/>
  <c r="B320" i="557"/>
  <c r="C319" i="557"/>
  <c r="B319" i="557"/>
  <c r="C318" i="557"/>
  <c r="B318" i="557"/>
  <c r="C317" i="557"/>
  <c r="B317" i="557"/>
  <c r="C316" i="557"/>
  <c r="B316" i="557"/>
  <c r="C315" i="557"/>
  <c r="B315" i="557"/>
  <c r="C314" i="557"/>
  <c r="B314" i="557"/>
  <c r="C313" i="557"/>
  <c r="B313" i="557"/>
  <c r="C312" i="557"/>
  <c r="B312" i="557"/>
  <c r="C311" i="557"/>
  <c r="B311" i="557"/>
  <c r="C310" i="557"/>
  <c r="B310" i="557"/>
  <c r="C309" i="557"/>
  <c r="B309" i="557"/>
  <c r="C308" i="557"/>
  <c r="B308" i="557"/>
  <c r="C307" i="557"/>
  <c r="B307" i="557"/>
  <c r="C306" i="557"/>
  <c r="B306" i="557"/>
  <c r="C305" i="557"/>
  <c r="B305" i="557"/>
  <c r="C304" i="557"/>
  <c r="B304" i="557"/>
  <c r="C303" i="557"/>
  <c r="B303" i="557"/>
  <c r="C302" i="557"/>
  <c r="B302" i="557"/>
  <c r="C301" i="557"/>
  <c r="B301" i="557"/>
  <c r="C300" i="557"/>
  <c r="B300" i="557"/>
  <c r="C299" i="557"/>
  <c r="B299" i="557"/>
  <c r="C298" i="557"/>
  <c r="B298" i="557"/>
  <c r="C297" i="557"/>
  <c r="B297" i="557"/>
  <c r="C296" i="557"/>
  <c r="B296" i="557"/>
  <c r="C295" i="557"/>
  <c r="B295" i="557"/>
  <c r="C294" i="557"/>
  <c r="B294" i="557"/>
  <c r="C293" i="557"/>
  <c r="B293" i="557"/>
  <c r="C292" i="557"/>
  <c r="B292" i="557"/>
  <c r="C291" i="557"/>
  <c r="B291" i="557"/>
  <c r="C290" i="557"/>
  <c r="B290" i="557"/>
  <c r="C289" i="557"/>
  <c r="B289" i="557"/>
  <c r="C288" i="557"/>
  <c r="B288" i="557"/>
  <c r="C287" i="557"/>
  <c r="B287" i="557"/>
  <c r="C286" i="557"/>
  <c r="B286" i="557"/>
  <c r="C285" i="557"/>
  <c r="B285" i="557"/>
  <c r="C284" i="557"/>
  <c r="B284" i="557"/>
  <c r="C283" i="557"/>
  <c r="B283" i="557"/>
  <c r="C282" i="557"/>
  <c r="B282" i="557"/>
  <c r="C281" i="557"/>
  <c r="B281" i="557"/>
  <c r="C280" i="557"/>
  <c r="B280" i="557"/>
  <c r="C279" i="557"/>
  <c r="B279" i="557"/>
  <c r="C277" i="557"/>
  <c r="B277" i="557"/>
  <c r="C276" i="557"/>
  <c r="B276" i="557"/>
  <c r="C275" i="557"/>
  <c r="B275" i="557"/>
  <c r="C274" i="557"/>
  <c r="B274" i="557"/>
  <c r="C273" i="557"/>
  <c r="B273" i="557"/>
  <c r="C272" i="557"/>
  <c r="B272" i="557"/>
  <c r="C271" i="557"/>
  <c r="B271" i="557"/>
  <c r="C270" i="557"/>
  <c r="B270" i="557"/>
  <c r="C269" i="557"/>
  <c r="B269" i="557"/>
  <c r="C268" i="557"/>
  <c r="B268" i="557"/>
  <c r="C267" i="557"/>
  <c r="B267" i="557"/>
  <c r="C266" i="557"/>
  <c r="B266" i="557"/>
  <c r="C264" i="557"/>
  <c r="B264" i="557"/>
  <c r="C263" i="557"/>
  <c r="B263" i="557"/>
  <c r="C262" i="557"/>
  <c r="B262" i="557"/>
  <c r="C261" i="557"/>
  <c r="B261" i="557"/>
  <c r="C260" i="557"/>
  <c r="B260" i="557"/>
  <c r="C259" i="557"/>
  <c r="B259" i="557"/>
  <c r="C258" i="557"/>
  <c r="B258" i="557"/>
  <c r="C257" i="557"/>
  <c r="B257" i="557"/>
  <c r="C256" i="557"/>
  <c r="B256" i="557"/>
  <c r="C255" i="557"/>
  <c r="B255" i="557"/>
  <c r="C254" i="557"/>
  <c r="B254" i="557"/>
  <c r="C253" i="557"/>
  <c r="B253" i="557"/>
  <c r="C252" i="557"/>
  <c r="B252" i="557"/>
  <c r="E251" i="557"/>
  <c r="C251" i="557"/>
  <c r="B251" i="557"/>
  <c r="C250" i="557"/>
  <c r="B250" i="557"/>
  <c r="C249" i="557"/>
  <c r="B249" i="557"/>
  <c r="B248" i="557"/>
  <c r="B247" i="557"/>
  <c r="B246" i="557"/>
  <c r="B245" i="557"/>
  <c r="B244" i="557"/>
  <c r="B243" i="557"/>
  <c r="C242" i="557"/>
  <c r="B242" i="557"/>
  <c r="C241" i="557"/>
  <c r="B241" i="557"/>
  <c r="C240" i="557"/>
  <c r="B240" i="557"/>
  <c r="C239" i="557"/>
  <c r="B239" i="557"/>
  <c r="C238" i="557"/>
  <c r="B238" i="557"/>
  <c r="C237" i="557"/>
  <c r="B237" i="557"/>
  <c r="C236" i="557"/>
  <c r="B236" i="557"/>
  <c r="C235" i="557"/>
  <c r="B235" i="557"/>
  <c r="C234" i="557"/>
  <c r="B234" i="557"/>
  <c r="C233" i="557"/>
  <c r="B233" i="557"/>
  <c r="C232" i="557"/>
  <c r="B232" i="557"/>
  <c r="C231" i="557"/>
  <c r="B231" i="557"/>
  <c r="C230" i="557"/>
  <c r="B230" i="557"/>
  <c r="C229" i="557"/>
  <c r="B229" i="557"/>
  <c r="C228" i="557"/>
  <c r="B228" i="557"/>
  <c r="C227" i="557"/>
  <c r="B227" i="557"/>
  <c r="C226" i="557"/>
  <c r="B226" i="557"/>
  <c r="C225" i="557"/>
  <c r="B225" i="557"/>
  <c r="C224" i="557"/>
  <c r="B224" i="557"/>
  <c r="C223" i="557"/>
  <c r="B223" i="557"/>
  <c r="C222" i="557"/>
  <c r="B222" i="557"/>
  <c r="C221" i="557"/>
  <c r="B221" i="557"/>
  <c r="C220" i="557"/>
  <c r="B220" i="557"/>
  <c r="C219" i="557"/>
  <c r="B219" i="557"/>
  <c r="C218" i="557"/>
  <c r="B218" i="557"/>
  <c r="C217" i="557"/>
  <c r="B217" i="557"/>
  <c r="C216" i="557"/>
  <c r="B216" i="557"/>
  <c r="C215" i="557"/>
  <c r="B215" i="557"/>
  <c r="C214" i="557"/>
  <c r="B214" i="557"/>
  <c r="C213" i="557"/>
  <c r="B213" i="557"/>
  <c r="C212" i="557"/>
  <c r="B212" i="557"/>
  <c r="C211" i="557"/>
  <c r="B211" i="557"/>
  <c r="C210" i="557"/>
  <c r="B210" i="557"/>
  <c r="C209" i="557"/>
  <c r="B209" i="557"/>
  <c r="C208" i="557"/>
  <c r="B208" i="557"/>
  <c r="C207" i="557"/>
  <c r="B207" i="557"/>
  <c r="C206" i="557"/>
  <c r="B206" i="557"/>
  <c r="C205" i="557"/>
  <c r="B205" i="557"/>
  <c r="C204" i="557"/>
  <c r="B204" i="557"/>
  <c r="C203" i="557"/>
  <c r="B203" i="557"/>
  <c r="C202" i="557"/>
  <c r="B202" i="557"/>
  <c r="C201" i="557"/>
  <c r="B201" i="557"/>
  <c r="C200" i="557"/>
  <c r="B200" i="557"/>
  <c r="C199" i="557"/>
  <c r="B199" i="557"/>
  <c r="C198" i="557"/>
  <c r="B198" i="557"/>
  <c r="C197" i="557"/>
  <c r="B197" i="557"/>
  <c r="C196" i="557"/>
  <c r="B196" i="557"/>
  <c r="C195" i="557"/>
  <c r="B195" i="557"/>
  <c r="C194" i="557"/>
  <c r="B194" i="557"/>
  <c r="C193" i="557"/>
  <c r="B193" i="557"/>
  <c r="C192" i="557"/>
  <c r="B192" i="557"/>
  <c r="C191" i="557"/>
  <c r="B191" i="557"/>
  <c r="C190" i="557"/>
  <c r="B190" i="557"/>
  <c r="C189" i="557"/>
  <c r="B189" i="557"/>
  <c r="C188" i="557"/>
  <c r="B188" i="557"/>
  <c r="C187" i="557"/>
  <c r="B187" i="557"/>
  <c r="C186" i="557"/>
  <c r="B186" i="557"/>
  <c r="C185" i="557"/>
  <c r="B185" i="557"/>
  <c r="C184" i="557"/>
  <c r="B184" i="557"/>
  <c r="C183" i="557"/>
  <c r="B183" i="557"/>
  <c r="C182" i="557"/>
  <c r="B182" i="557"/>
  <c r="C181" i="557"/>
  <c r="B181" i="557"/>
  <c r="C180" i="557"/>
  <c r="B180" i="557"/>
  <c r="C179" i="557"/>
  <c r="B179" i="557"/>
  <c r="C178" i="557"/>
  <c r="B178" i="557"/>
  <c r="C177" i="557"/>
  <c r="B177" i="557"/>
  <c r="C176" i="557"/>
  <c r="B176" i="557"/>
  <c r="C175" i="557"/>
  <c r="B175" i="557"/>
  <c r="C174" i="557"/>
  <c r="B174" i="557"/>
  <c r="C173" i="557"/>
  <c r="B173" i="557"/>
  <c r="C172" i="557"/>
  <c r="B172" i="557"/>
  <c r="C171" i="557"/>
  <c r="B171" i="557"/>
  <c r="C170" i="557"/>
  <c r="B170" i="557"/>
  <c r="C169" i="557"/>
  <c r="B169" i="557"/>
  <c r="C168" i="557"/>
  <c r="B168" i="557"/>
  <c r="C167" i="557"/>
  <c r="B167" i="557"/>
  <c r="C166" i="557"/>
  <c r="B166" i="557"/>
  <c r="C165" i="557"/>
  <c r="B165" i="557"/>
  <c r="C164" i="557"/>
  <c r="B164" i="557"/>
  <c r="C163" i="557"/>
  <c r="B163" i="557"/>
  <c r="C162" i="557"/>
  <c r="B162" i="557"/>
  <c r="C161" i="557"/>
  <c r="B161" i="557"/>
  <c r="C160" i="557"/>
  <c r="B160" i="557"/>
  <c r="C159" i="557"/>
  <c r="B159" i="557"/>
  <c r="C158" i="557"/>
  <c r="B158" i="557"/>
  <c r="C157" i="557"/>
  <c r="B157" i="557"/>
  <c r="C156" i="557"/>
  <c r="B156" i="557"/>
  <c r="C155" i="557"/>
  <c r="B155" i="557"/>
  <c r="C154" i="557"/>
  <c r="B154" i="557"/>
  <c r="C153" i="557"/>
  <c r="B153" i="557"/>
  <c r="C152" i="557"/>
  <c r="B152" i="557"/>
  <c r="C151" i="557"/>
  <c r="B151" i="557"/>
  <c r="C150" i="557"/>
  <c r="B150" i="557"/>
  <c r="C149" i="557"/>
  <c r="B149" i="557"/>
  <c r="C148" i="557"/>
  <c r="B148" i="557"/>
  <c r="C147" i="557"/>
  <c r="B147" i="557"/>
  <c r="C146" i="557"/>
  <c r="B146" i="557"/>
  <c r="C145" i="557"/>
  <c r="B145" i="557"/>
  <c r="C144" i="557"/>
  <c r="B144" i="557"/>
  <c r="C143" i="557"/>
  <c r="B143" i="557"/>
  <c r="C142" i="557"/>
  <c r="B142" i="557"/>
  <c r="C141" i="557"/>
  <c r="B141" i="557"/>
  <c r="C140" i="557"/>
  <c r="B140" i="557"/>
  <c r="C139" i="557"/>
  <c r="B139" i="557"/>
  <c r="C138" i="557"/>
  <c r="B138" i="557"/>
  <c r="C137" i="557"/>
  <c r="B137" i="557"/>
  <c r="C136" i="557"/>
  <c r="B136" i="557"/>
  <c r="C135" i="557"/>
  <c r="B135" i="557"/>
  <c r="C134" i="557"/>
  <c r="B134" i="557"/>
  <c r="C133" i="557"/>
  <c r="B133" i="557"/>
  <c r="C132" i="557"/>
  <c r="B132" i="557"/>
  <c r="C131" i="557"/>
  <c r="B131" i="557"/>
  <c r="C130" i="557"/>
  <c r="B130" i="557"/>
  <c r="C129" i="557"/>
  <c r="B129" i="557"/>
  <c r="C128" i="557"/>
  <c r="B128" i="557"/>
  <c r="C127" i="557"/>
  <c r="B127" i="557"/>
  <c r="C126" i="557"/>
  <c r="B126" i="557"/>
  <c r="C125" i="557"/>
  <c r="B125" i="557"/>
  <c r="C124" i="557"/>
  <c r="B124" i="557"/>
  <c r="C123" i="557"/>
  <c r="B123" i="557"/>
  <c r="C122" i="557"/>
  <c r="B122" i="557"/>
  <c r="C121" i="557"/>
  <c r="B121" i="557"/>
  <c r="C120" i="557"/>
  <c r="B120" i="557"/>
  <c r="C119" i="557"/>
  <c r="B119" i="557"/>
  <c r="C118" i="557"/>
  <c r="B118" i="557"/>
  <c r="C117" i="557"/>
  <c r="B117" i="557"/>
  <c r="C116" i="557"/>
  <c r="B116" i="557"/>
  <c r="C115" i="557"/>
  <c r="B115" i="557"/>
  <c r="C114" i="557"/>
  <c r="B114" i="557"/>
  <c r="C113" i="557"/>
  <c r="B113" i="557"/>
  <c r="C111" i="557"/>
  <c r="B111" i="557"/>
  <c r="C110" i="557"/>
  <c r="B110" i="557"/>
  <c r="C109" i="557"/>
  <c r="B109" i="557"/>
  <c r="C108" i="557"/>
  <c r="B108" i="557"/>
  <c r="C107" i="557"/>
  <c r="B107" i="557"/>
  <c r="C106" i="557"/>
  <c r="B106" i="557"/>
  <c r="C105" i="557"/>
  <c r="B105" i="557"/>
  <c r="C104" i="557"/>
  <c r="B104" i="557"/>
  <c r="C103" i="557"/>
  <c r="B103" i="557"/>
  <c r="C102" i="557"/>
  <c r="B102" i="557"/>
  <c r="C101" i="557"/>
  <c r="B101" i="557"/>
  <c r="C100" i="557"/>
  <c r="B100" i="557"/>
  <c r="C98" i="557"/>
  <c r="B98" i="557"/>
  <c r="C97" i="557"/>
  <c r="B97" i="557"/>
  <c r="C96" i="557"/>
  <c r="B96" i="557"/>
  <c r="C95" i="557"/>
  <c r="B95" i="557"/>
  <c r="C94" i="557"/>
  <c r="B94" i="557"/>
  <c r="C93" i="557"/>
  <c r="B93" i="557"/>
  <c r="C92" i="557"/>
  <c r="B92" i="557"/>
  <c r="C91" i="557"/>
  <c r="B91" i="557"/>
  <c r="C90" i="557"/>
  <c r="B90" i="557"/>
  <c r="C89" i="557"/>
  <c r="B89" i="557"/>
  <c r="C88" i="557"/>
  <c r="B88" i="557"/>
  <c r="C87" i="557"/>
  <c r="B87" i="557"/>
  <c r="C86" i="557"/>
  <c r="B86" i="557"/>
  <c r="E85" i="557"/>
  <c r="C85" i="557"/>
  <c r="B85" i="557"/>
  <c r="C84" i="557"/>
  <c r="B84" i="557"/>
  <c r="C83" i="557"/>
  <c r="B83" i="557"/>
  <c r="B82" i="557"/>
  <c r="B81" i="557"/>
  <c r="B80" i="557"/>
  <c r="B79" i="557"/>
  <c r="B78" i="557"/>
  <c r="B77" i="557"/>
  <c r="C76" i="557"/>
  <c r="B76" i="557"/>
  <c r="C75" i="557"/>
  <c r="B75" i="557"/>
  <c r="C74" i="557"/>
  <c r="B74" i="557"/>
  <c r="C73" i="557"/>
  <c r="B73" i="557"/>
  <c r="C72" i="557"/>
  <c r="B72" i="557"/>
  <c r="C71" i="557"/>
  <c r="B71" i="557"/>
  <c r="C70" i="557"/>
  <c r="B70" i="557"/>
  <c r="C69" i="557"/>
  <c r="B69" i="557"/>
  <c r="C68" i="557"/>
  <c r="B68" i="557"/>
  <c r="C67" i="557"/>
  <c r="B67" i="557"/>
  <c r="C66" i="557"/>
  <c r="B66" i="557"/>
  <c r="C65" i="557"/>
  <c r="B65" i="557"/>
  <c r="C64" i="557"/>
  <c r="B64" i="557"/>
  <c r="C63" i="557"/>
  <c r="B63" i="557"/>
  <c r="C62" i="557"/>
  <c r="B62" i="557"/>
  <c r="C61" i="557"/>
  <c r="B61" i="557"/>
  <c r="C60" i="557"/>
  <c r="B60" i="557"/>
  <c r="C59" i="557"/>
  <c r="B59" i="557"/>
  <c r="C58" i="557"/>
  <c r="B58" i="557"/>
  <c r="C57" i="557"/>
  <c r="B57" i="557"/>
  <c r="C56" i="557"/>
  <c r="B56" i="557"/>
  <c r="C55" i="557"/>
  <c r="B55" i="557"/>
  <c r="C54" i="557"/>
  <c r="B54" i="557"/>
  <c r="C53" i="557"/>
  <c r="B53" i="557"/>
  <c r="C52" i="557"/>
  <c r="B52" i="557"/>
  <c r="C51" i="557"/>
  <c r="B51" i="557"/>
  <c r="C50" i="557"/>
  <c r="B50" i="557"/>
  <c r="C49" i="557"/>
  <c r="B49" i="557"/>
  <c r="C48" i="557"/>
  <c r="B48" i="557"/>
  <c r="C47" i="557"/>
  <c r="B47" i="557"/>
  <c r="C46" i="557"/>
  <c r="B46" i="557"/>
  <c r="C45" i="557"/>
  <c r="B45" i="557"/>
  <c r="C44" i="557"/>
  <c r="B44" i="557"/>
  <c r="C43" i="557"/>
  <c r="B43" i="557"/>
  <c r="C42" i="557"/>
  <c r="B42" i="557"/>
  <c r="C41" i="557"/>
  <c r="B41" i="557"/>
  <c r="C40" i="557"/>
  <c r="B40" i="557"/>
  <c r="C39" i="557"/>
  <c r="B39" i="557"/>
  <c r="C38" i="557"/>
  <c r="B38" i="557"/>
  <c r="C37" i="557"/>
  <c r="B37" i="557"/>
  <c r="C36" i="557"/>
  <c r="B36" i="557"/>
  <c r="C35" i="557"/>
  <c r="B35" i="557"/>
  <c r="C34" i="557"/>
  <c r="B34" i="557"/>
  <c r="C33" i="557"/>
  <c r="B33" i="557"/>
  <c r="C32" i="557"/>
  <c r="B32" i="557"/>
  <c r="A32" i="557"/>
  <c r="C31" i="557"/>
  <c r="B31" i="557"/>
  <c r="A31" i="557"/>
  <c r="C30" i="557"/>
  <c r="B30" i="557"/>
  <c r="A30" i="557"/>
  <c r="C29" i="557"/>
  <c r="B29" i="557"/>
  <c r="A29" i="557"/>
  <c r="C28" i="557"/>
  <c r="B28" i="557"/>
  <c r="A28" i="557"/>
  <c r="C27" i="557"/>
  <c r="B27" i="557"/>
  <c r="A27" i="557"/>
  <c r="C26" i="557"/>
  <c r="B26" i="557"/>
  <c r="A26" i="557"/>
  <c r="C25" i="557"/>
  <c r="B25" i="557"/>
  <c r="A25" i="557"/>
  <c r="C24" i="557"/>
  <c r="B24" i="557"/>
  <c r="A24" i="557"/>
  <c r="C23" i="557"/>
  <c r="B23" i="557"/>
  <c r="A23" i="557"/>
  <c r="C22" i="557"/>
  <c r="B22" i="557"/>
  <c r="A22" i="557"/>
  <c r="C21" i="557"/>
  <c r="B21" i="557"/>
  <c r="A21" i="557"/>
  <c r="C20" i="557"/>
  <c r="B20" i="557"/>
  <c r="A20" i="557"/>
  <c r="E19" i="557"/>
  <c r="C19" i="557"/>
  <c r="B19" i="557"/>
  <c r="A19" i="557"/>
  <c r="C18" i="557"/>
  <c r="B18" i="557"/>
  <c r="A18" i="557"/>
  <c r="C17" i="557"/>
  <c r="B17" i="557"/>
  <c r="A17" i="557"/>
  <c r="C16" i="557"/>
  <c r="B16" i="557"/>
  <c r="A16" i="557"/>
  <c r="C15" i="557"/>
  <c r="B15" i="557"/>
  <c r="A15" i="557"/>
  <c r="C14" i="557"/>
  <c r="B14" i="557"/>
  <c r="A14" i="557"/>
  <c r="C13" i="557"/>
  <c r="B13" i="557"/>
  <c r="A13" i="557"/>
  <c r="C12" i="557"/>
  <c r="B12" i="557"/>
  <c r="A12" i="557"/>
  <c r="C11" i="557"/>
  <c r="B11" i="557"/>
  <c r="A11" i="557"/>
  <c r="C10" i="557"/>
  <c r="B10" i="557"/>
  <c r="A10" i="557"/>
  <c r="C9" i="557"/>
  <c r="B9" i="557"/>
  <c r="A9" i="557"/>
  <c r="C8" i="557"/>
  <c r="B8" i="557"/>
  <c r="A8" i="557"/>
  <c r="A7" i="557"/>
  <c r="K6" i="557"/>
  <c r="J6" i="557"/>
  <c r="I6" i="557"/>
  <c r="H6" i="557"/>
  <c r="G6" i="557"/>
  <c r="D5" i="557"/>
  <c r="F6" i="557"/>
  <c r="B3" i="557"/>
  <c r="B1" i="557"/>
  <c r="C374" i="556"/>
  <c r="B374" i="556"/>
  <c r="E373" i="556"/>
  <c r="C373" i="556"/>
  <c r="B373" i="556"/>
  <c r="E372" i="556"/>
  <c r="C372" i="556"/>
  <c r="B372" i="556"/>
  <c r="E371" i="556"/>
  <c r="C371" i="556"/>
  <c r="B371" i="556"/>
  <c r="E370" i="556"/>
  <c r="C370" i="556"/>
  <c r="B370" i="556"/>
  <c r="E369" i="556"/>
  <c r="C369" i="556"/>
  <c r="B369" i="556"/>
  <c r="E368" i="556"/>
  <c r="C368" i="556"/>
  <c r="B368" i="556"/>
  <c r="E367" i="556"/>
  <c r="C367" i="556"/>
  <c r="B367" i="556"/>
  <c r="E366" i="556"/>
  <c r="C366" i="556"/>
  <c r="B366" i="556"/>
  <c r="E365" i="556"/>
  <c r="C365" i="556"/>
  <c r="B365" i="556"/>
  <c r="E364" i="556"/>
  <c r="C364" i="556"/>
  <c r="B364" i="556"/>
  <c r="E363" i="556"/>
  <c r="C363" i="556"/>
  <c r="B363" i="556"/>
  <c r="E362" i="556"/>
  <c r="C362" i="556"/>
  <c r="B362" i="556"/>
  <c r="E361" i="556"/>
  <c r="C361" i="556"/>
  <c r="B361" i="556"/>
  <c r="E360" i="556"/>
  <c r="C360" i="556"/>
  <c r="B360" i="556"/>
  <c r="E359" i="556"/>
  <c r="C359" i="556"/>
  <c r="B359" i="556"/>
  <c r="E358" i="556"/>
  <c r="C358" i="556"/>
  <c r="B358" i="556"/>
  <c r="E357" i="556"/>
  <c r="C357" i="556"/>
  <c r="B357" i="556"/>
  <c r="E356" i="556"/>
  <c r="C356" i="556"/>
  <c r="B356" i="556"/>
  <c r="E355" i="556"/>
  <c r="C355" i="556"/>
  <c r="B355" i="556"/>
  <c r="E354" i="556"/>
  <c r="C354" i="556"/>
  <c r="B354" i="556"/>
  <c r="E353" i="556"/>
  <c r="C353" i="556"/>
  <c r="B353" i="556"/>
  <c r="E352" i="556"/>
  <c r="C352" i="556"/>
  <c r="B352" i="556"/>
  <c r="E351" i="556"/>
  <c r="C351" i="556"/>
  <c r="B351" i="556"/>
  <c r="E350" i="556"/>
  <c r="C350" i="556"/>
  <c r="B350" i="556"/>
  <c r="E349" i="556"/>
  <c r="C349" i="556"/>
  <c r="B349" i="556"/>
  <c r="C348" i="556"/>
  <c r="B348" i="556"/>
  <c r="C347" i="556"/>
  <c r="B347" i="556"/>
  <c r="C346" i="556"/>
  <c r="B346" i="556"/>
  <c r="C345" i="556"/>
  <c r="B345" i="556"/>
  <c r="C344" i="556"/>
  <c r="B344" i="556"/>
  <c r="C343" i="556"/>
  <c r="B343" i="556"/>
  <c r="C342" i="556"/>
  <c r="B342" i="556"/>
  <c r="C341" i="556"/>
  <c r="B341" i="556"/>
  <c r="C340" i="556"/>
  <c r="B340" i="556"/>
  <c r="C339" i="556"/>
  <c r="B339" i="556"/>
  <c r="C338" i="556"/>
  <c r="B338" i="556"/>
  <c r="E337" i="556"/>
  <c r="C337" i="556"/>
  <c r="B337" i="556"/>
  <c r="E336" i="556"/>
  <c r="C336" i="556"/>
  <c r="B336" i="556"/>
  <c r="E335" i="556"/>
  <c r="C335" i="556"/>
  <c r="B335" i="556"/>
  <c r="C334" i="556"/>
  <c r="B334" i="556"/>
  <c r="C333" i="556"/>
  <c r="B333" i="556"/>
  <c r="C332" i="556"/>
  <c r="B332" i="556"/>
  <c r="C331" i="556"/>
  <c r="B331" i="556"/>
  <c r="C330" i="556"/>
  <c r="B330" i="556"/>
  <c r="C329" i="556"/>
  <c r="B329" i="556"/>
  <c r="C328" i="556"/>
  <c r="B328" i="556"/>
  <c r="C327" i="556"/>
  <c r="B327" i="556"/>
  <c r="C326" i="556"/>
  <c r="B326" i="556"/>
  <c r="C325" i="556"/>
  <c r="B325" i="556"/>
  <c r="C324" i="556"/>
  <c r="B324" i="556"/>
  <c r="C323" i="556"/>
  <c r="B323" i="556"/>
  <c r="C322" i="556"/>
  <c r="B322" i="556"/>
  <c r="C321" i="556"/>
  <c r="B321" i="556"/>
  <c r="C320" i="556"/>
  <c r="B320" i="556"/>
  <c r="C319" i="556"/>
  <c r="B319" i="556"/>
  <c r="C318" i="556"/>
  <c r="B318" i="556"/>
  <c r="C317" i="556"/>
  <c r="B317" i="556"/>
  <c r="C316" i="556"/>
  <c r="B316" i="556"/>
  <c r="C315" i="556"/>
  <c r="B315" i="556"/>
  <c r="C314" i="556"/>
  <c r="B314" i="556"/>
  <c r="C313" i="556"/>
  <c r="B313" i="556"/>
  <c r="C312" i="556"/>
  <c r="B312" i="556"/>
  <c r="C311" i="556"/>
  <c r="B311" i="556"/>
  <c r="C310" i="556"/>
  <c r="B310" i="556"/>
  <c r="C309" i="556"/>
  <c r="B309" i="556"/>
  <c r="C308" i="556"/>
  <c r="B308" i="556"/>
  <c r="C307" i="556"/>
  <c r="B307" i="556"/>
  <c r="C306" i="556"/>
  <c r="B306" i="556"/>
  <c r="C305" i="556"/>
  <c r="B305" i="556"/>
  <c r="C304" i="556"/>
  <c r="B304" i="556"/>
  <c r="C303" i="556"/>
  <c r="B303" i="556"/>
  <c r="C302" i="556"/>
  <c r="B302" i="556"/>
  <c r="C301" i="556"/>
  <c r="B301" i="556"/>
  <c r="C300" i="556"/>
  <c r="B300" i="556"/>
  <c r="C299" i="556"/>
  <c r="B299" i="556"/>
  <c r="C298" i="556"/>
  <c r="B298" i="556"/>
  <c r="C297" i="556"/>
  <c r="B297" i="556"/>
  <c r="C296" i="556"/>
  <c r="B296" i="556"/>
  <c r="C295" i="556"/>
  <c r="B295" i="556"/>
  <c r="C294" i="556"/>
  <c r="B294" i="556"/>
  <c r="C293" i="556"/>
  <c r="B293" i="556"/>
  <c r="C292" i="556"/>
  <c r="B292" i="556"/>
  <c r="C291" i="556"/>
  <c r="B291" i="556"/>
  <c r="C290" i="556"/>
  <c r="B290" i="556"/>
  <c r="C289" i="556"/>
  <c r="B289" i="556"/>
  <c r="C288" i="556"/>
  <c r="B288" i="556"/>
  <c r="C287" i="556"/>
  <c r="B287" i="556"/>
  <c r="C286" i="556"/>
  <c r="B286" i="556"/>
  <c r="C285" i="556"/>
  <c r="B285" i="556"/>
  <c r="C284" i="556"/>
  <c r="B284" i="556"/>
  <c r="C283" i="556"/>
  <c r="B283" i="556"/>
  <c r="C282" i="556"/>
  <c r="B282" i="556"/>
  <c r="C281" i="556"/>
  <c r="B281" i="556"/>
  <c r="C280" i="556"/>
  <c r="B280" i="556"/>
  <c r="C279" i="556"/>
  <c r="B279" i="556"/>
  <c r="C277" i="556"/>
  <c r="B277" i="556"/>
  <c r="C276" i="556"/>
  <c r="B276" i="556"/>
  <c r="C275" i="556"/>
  <c r="B275" i="556"/>
  <c r="C274" i="556"/>
  <c r="B274" i="556"/>
  <c r="C273" i="556"/>
  <c r="B273" i="556"/>
  <c r="C272" i="556"/>
  <c r="B272" i="556"/>
  <c r="C271" i="556"/>
  <c r="B271" i="556"/>
  <c r="C270" i="556"/>
  <c r="B270" i="556"/>
  <c r="C269" i="556"/>
  <c r="B269" i="556"/>
  <c r="C268" i="556"/>
  <c r="B268" i="556"/>
  <c r="C267" i="556"/>
  <c r="B267" i="556"/>
  <c r="C266" i="556"/>
  <c r="B266" i="556"/>
  <c r="C264" i="556"/>
  <c r="B264" i="556"/>
  <c r="C263" i="556"/>
  <c r="B263" i="556"/>
  <c r="C262" i="556"/>
  <c r="B262" i="556"/>
  <c r="C261" i="556"/>
  <c r="B261" i="556"/>
  <c r="C260" i="556"/>
  <c r="B260" i="556"/>
  <c r="C259" i="556"/>
  <c r="B259" i="556"/>
  <c r="C258" i="556"/>
  <c r="B258" i="556"/>
  <c r="C257" i="556"/>
  <c r="B257" i="556"/>
  <c r="C256" i="556"/>
  <c r="B256" i="556"/>
  <c r="C255" i="556"/>
  <c r="B255" i="556"/>
  <c r="C254" i="556"/>
  <c r="B254" i="556"/>
  <c r="C253" i="556"/>
  <c r="B253" i="556"/>
  <c r="C252" i="556"/>
  <c r="B252" i="556"/>
  <c r="E251" i="556"/>
  <c r="C251" i="556"/>
  <c r="B251" i="556"/>
  <c r="C250" i="556"/>
  <c r="B250" i="556"/>
  <c r="C249" i="556"/>
  <c r="B249" i="556"/>
  <c r="B248" i="556"/>
  <c r="B247" i="556"/>
  <c r="B246" i="556"/>
  <c r="B245" i="556"/>
  <c r="B244" i="556"/>
  <c r="B243" i="556"/>
  <c r="C242" i="556"/>
  <c r="B242" i="556"/>
  <c r="C241" i="556"/>
  <c r="B241" i="556"/>
  <c r="C240" i="556"/>
  <c r="B240" i="556"/>
  <c r="C239" i="556"/>
  <c r="B239" i="556"/>
  <c r="C238" i="556"/>
  <c r="B238" i="556"/>
  <c r="C237" i="556"/>
  <c r="B237" i="556"/>
  <c r="C236" i="556"/>
  <c r="B236" i="556"/>
  <c r="C235" i="556"/>
  <c r="B235" i="556"/>
  <c r="C234" i="556"/>
  <c r="B234" i="556"/>
  <c r="C233" i="556"/>
  <c r="B233" i="556"/>
  <c r="C232" i="556"/>
  <c r="B232" i="556"/>
  <c r="C231" i="556"/>
  <c r="B231" i="556"/>
  <c r="C230" i="556"/>
  <c r="B230" i="556"/>
  <c r="C229" i="556"/>
  <c r="B229" i="556"/>
  <c r="C228" i="556"/>
  <c r="B228" i="556"/>
  <c r="C227" i="556"/>
  <c r="B227" i="556"/>
  <c r="C226" i="556"/>
  <c r="B226" i="556"/>
  <c r="C225" i="556"/>
  <c r="B225" i="556"/>
  <c r="C224" i="556"/>
  <c r="B224" i="556"/>
  <c r="C223" i="556"/>
  <c r="B223" i="556"/>
  <c r="C222" i="556"/>
  <c r="B222" i="556"/>
  <c r="C221" i="556"/>
  <c r="B221" i="556"/>
  <c r="C220" i="556"/>
  <c r="B220" i="556"/>
  <c r="C219" i="556"/>
  <c r="B219" i="556"/>
  <c r="C218" i="556"/>
  <c r="B218" i="556"/>
  <c r="C217" i="556"/>
  <c r="B217" i="556"/>
  <c r="C216" i="556"/>
  <c r="B216" i="556"/>
  <c r="C215" i="556"/>
  <c r="B215" i="556"/>
  <c r="C214" i="556"/>
  <c r="B214" i="556"/>
  <c r="C213" i="556"/>
  <c r="B213" i="556"/>
  <c r="C212" i="556"/>
  <c r="B212" i="556"/>
  <c r="C211" i="556"/>
  <c r="B211" i="556"/>
  <c r="C210" i="556"/>
  <c r="B210" i="556"/>
  <c r="C209" i="556"/>
  <c r="B209" i="556"/>
  <c r="C208" i="556"/>
  <c r="B208" i="556"/>
  <c r="C207" i="556"/>
  <c r="B207" i="556"/>
  <c r="C206" i="556"/>
  <c r="B206" i="556"/>
  <c r="C205" i="556"/>
  <c r="B205" i="556"/>
  <c r="C204" i="556"/>
  <c r="B204" i="556"/>
  <c r="C203" i="556"/>
  <c r="B203" i="556"/>
  <c r="C202" i="556"/>
  <c r="B202" i="556"/>
  <c r="C201" i="556"/>
  <c r="B201" i="556"/>
  <c r="C200" i="556"/>
  <c r="B200" i="556"/>
  <c r="C199" i="556"/>
  <c r="B199" i="556"/>
  <c r="C198" i="556"/>
  <c r="B198" i="556"/>
  <c r="C197" i="556"/>
  <c r="B197" i="556"/>
  <c r="C196" i="556"/>
  <c r="B196" i="556"/>
  <c r="C195" i="556"/>
  <c r="B195" i="556"/>
  <c r="C194" i="556"/>
  <c r="B194" i="556"/>
  <c r="C193" i="556"/>
  <c r="B193" i="556"/>
  <c r="C192" i="556"/>
  <c r="B192" i="556"/>
  <c r="C191" i="556"/>
  <c r="B191" i="556"/>
  <c r="C190" i="556"/>
  <c r="B190" i="556"/>
  <c r="C189" i="556"/>
  <c r="B189" i="556"/>
  <c r="C188" i="556"/>
  <c r="B188" i="556"/>
  <c r="C187" i="556"/>
  <c r="B187" i="556"/>
  <c r="C186" i="556"/>
  <c r="B186" i="556"/>
  <c r="C185" i="556"/>
  <c r="B185" i="556"/>
  <c r="C184" i="556"/>
  <c r="B184" i="556"/>
  <c r="C183" i="556"/>
  <c r="B183" i="556"/>
  <c r="C182" i="556"/>
  <c r="B182" i="556"/>
  <c r="C181" i="556"/>
  <c r="B181" i="556"/>
  <c r="C180" i="556"/>
  <c r="B180" i="556"/>
  <c r="C179" i="556"/>
  <c r="B179" i="556"/>
  <c r="C178" i="556"/>
  <c r="B178" i="556"/>
  <c r="C177" i="556"/>
  <c r="B177" i="556"/>
  <c r="C176" i="556"/>
  <c r="B176" i="556"/>
  <c r="C175" i="556"/>
  <c r="B175" i="556"/>
  <c r="C174" i="556"/>
  <c r="B174" i="556"/>
  <c r="C173" i="556"/>
  <c r="B173" i="556"/>
  <c r="C172" i="556"/>
  <c r="B172" i="556"/>
  <c r="C171" i="556"/>
  <c r="B171" i="556"/>
  <c r="C170" i="556"/>
  <c r="B170" i="556"/>
  <c r="C169" i="556"/>
  <c r="B169" i="556"/>
  <c r="C168" i="556"/>
  <c r="B168" i="556"/>
  <c r="C167" i="556"/>
  <c r="B167" i="556"/>
  <c r="C166" i="556"/>
  <c r="B166" i="556"/>
  <c r="C165" i="556"/>
  <c r="B165" i="556"/>
  <c r="C164" i="556"/>
  <c r="B164" i="556"/>
  <c r="C163" i="556"/>
  <c r="B163" i="556"/>
  <c r="C162" i="556"/>
  <c r="B162" i="556"/>
  <c r="C161" i="556"/>
  <c r="B161" i="556"/>
  <c r="C160" i="556"/>
  <c r="B160" i="556"/>
  <c r="C159" i="556"/>
  <c r="B159" i="556"/>
  <c r="C158" i="556"/>
  <c r="B158" i="556"/>
  <c r="C157" i="556"/>
  <c r="B157" i="556"/>
  <c r="C156" i="556"/>
  <c r="B156" i="556"/>
  <c r="C155" i="556"/>
  <c r="B155" i="556"/>
  <c r="C154" i="556"/>
  <c r="B154" i="556"/>
  <c r="C153" i="556"/>
  <c r="B153" i="556"/>
  <c r="C152" i="556"/>
  <c r="B152" i="556"/>
  <c r="C151" i="556"/>
  <c r="B151" i="556"/>
  <c r="C150" i="556"/>
  <c r="B150" i="556"/>
  <c r="C149" i="556"/>
  <c r="B149" i="556"/>
  <c r="C148" i="556"/>
  <c r="B148" i="556"/>
  <c r="C147" i="556"/>
  <c r="B147" i="556"/>
  <c r="C146" i="556"/>
  <c r="B146" i="556"/>
  <c r="C145" i="556"/>
  <c r="B145" i="556"/>
  <c r="C144" i="556"/>
  <c r="B144" i="556"/>
  <c r="C143" i="556"/>
  <c r="B143" i="556"/>
  <c r="C142" i="556"/>
  <c r="B142" i="556"/>
  <c r="C141" i="556"/>
  <c r="B141" i="556"/>
  <c r="C140" i="556"/>
  <c r="B140" i="556"/>
  <c r="C139" i="556"/>
  <c r="B139" i="556"/>
  <c r="C138" i="556"/>
  <c r="B138" i="556"/>
  <c r="C137" i="556"/>
  <c r="B137" i="556"/>
  <c r="C136" i="556"/>
  <c r="B136" i="556"/>
  <c r="C135" i="556"/>
  <c r="B135" i="556"/>
  <c r="C134" i="556"/>
  <c r="B134" i="556"/>
  <c r="C133" i="556"/>
  <c r="B133" i="556"/>
  <c r="C132" i="556"/>
  <c r="B132" i="556"/>
  <c r="C131" i="556"/>
  <c r="B131" i="556"/>
  <c r="C130" i="556"/>
  <c r="B130" i="556"/>
  <c r="C129" i="556"/>
  <c r="B129" i="556"/>
  <c r="C128" i="556"/>
  <c r="B128" i="556"/>
  <c r="C127" i="556"/>
  <c r="B127" i="556"/>
  <c r="C126" i="556"/>
  <c r="B126" i="556"/>
  <c r="C125" i="556"/>
  <c r="B125" i="556"/>
  <c r="C124" i="556"/>
  <c r="B124" i="556"/>
  <c r="C123" i="556"/>
  <c r="B123" i="556"/>
  <c r="C122" i="556"/>
  <c r="B122" i="556"/>
  <c r="C121" i="556"/>
  <c r="B121" i="556"/>
  <c r="C120" i="556"/>
  <c r="B120" i="556"/>
  <c r="C119" i="556"/>
  <c r="B119" i="556"/>
  <c r="C118" i="556"/>
  <c r="B118" i="556"/>
  <c r="C117" i="556"/>
  <c r="B117" i="556"/>
  <c r="C116" i="556"/>
  <c r="B116" i="556"/>
  <c r="C115" i="556"/>
  <c r="B115" i="556"/>
  <c r="C114" i="556"/>
  <c r="B114" i="556"/>
  <c r="C113" i="556"/>
  <c r="B113" i="556"/>
  <c r="C111" i="556"/>
  <c r="B111" i="556"/>
  <c r="C110" i="556"/>
  <c r="B110" i="556"/>
  <c r="C109" i="556"/>
  <c r="B109" i="556"/>
  <c r="C108" i="556"/>
  <c r="B108" i="556"/>
  <c r="C107" i="556"/>
  <c r="B107" i="556"/>
  <c r="C106" i="556"/>
  <c r="B106" i="556"/>
  <c r="C105" i="556"/>
  <c r="B105" i="556"/>
  <c r="C104" i="556"/>
  <c r="B104" i="556"/>
  <c r="C103" i="556"/>
  <c r="B103" i="556"/>
  <c r="C102" i="556"/>
  <c r="B102" i="556"/>
  <c r="C101" i="556"/>
  <c r="B101" i="556"/>
  <c r="C100" i="556"/>
  <c r="B100" i="556"/>
  <c r="C98" i="556"/>
  <c r="B98" i="556"/>
  <c r="C97" i="556"/>
  <c r="B97" i="556"/>
  <c r="C96" i="556"/>
  <c r="B96" i="556"/>
  <c r="C95" i="556"/>
  <c r="B95" i="556"/>
  <c r="C94" i="556"/>
  <c r="B94" i="556"/>
  <c r="C93" i="556"/>
  <c r="B93" i="556"/>
  <c r="C92" i="556"/>
  <c r="B92" i="556"/>
  <c r="C91" i="556"/>
  <c r="B91" i="556"/>
  <c r="C90" i="556"/>
  <c r="B90" i="556"/>
  <c r="C89" i="556"/>
  <c r="B89" i="556"/>
  <c r="C88" i="556"/>
  <c r="B88" i="556"/>
  <c r="C87" i="556"/>
  <c r="B87" i="556"/>
  <c r="C86" i="556"/>
  <c r="B86" i="556"/>
  <c r="E85" i="556"/>
  <c r="C85" i="556"/>
  <c r="B85" i="556"/>
  <c r="C84" i="556"/>
  <c r="B84" i="556"/>
  <c r="C83" i="556"/>
  <c r="B83" i="556"/>
  <c r="B82" i="556"/>
  <c r="B81" i="556"/>
  <c r="B80" i="556"/>
  <c r="B79" i="556"/>
  <c r="B78" i="556"/>
  <c r="B77" i="556"/>
  <c r="C76" i="556"/>
  <c r="B76" i="556"/>
  <c r="C75" i="556"/>
  <c r="B75" i="556"/>
  <c r="C74" i="556"/>
  <c r="B74" i="556"/>
  <c r="C73" i="556"/>
  <c r="B73" i="556"/>
  <c r="C72" i="556"/>
  <c r="B72" i="556"/>
  <c r="C71" i="556"/>
  <c r="B71" i="556"/>
  <c r="C70" i="556"/>
  <c r="B70" i="556"/>
  <c r="C69" i="556"/>
  <c r="B69" i="556"/>
  <c r="C68" i="556"/>
  <c r="B68" i="556"/>
  <c r="C67" i="556"/>
  <c r="B67" i="556"/>
  <c r="C66" i="556"/>
  <c r="B66" i="556"/>
  <c r="C65" i="556"/>
  <c r="B65" i="556"/>
  <c r="C64" i="556"/>
  <c r="B64" i="556"/>
  <c r="C63" i="556"/>
  <c r="B63" i="556"/>
  <c r="C62" i="556"/>
  <c r="B62" i="556"/>
  <c r="C61" i="556"/>
  <c r="B61" i="556"/>
  <c r="C60" i="556"/>
  <c r="B60" i="556"/>
  <c r="C59" i="556"/>
  <c r="B59" i="556"/>
  <c r="C58" i="556"/>
  <c r="B58" i="556"/>
  <c r="C57" i="556"/>
  <c r="B57" i="556"/>
  <c r="C56" i="556"/>
  <c r="B56" i="556"/>
  <c r="C55" i="556"/>
  <c r="B55" i="556"/>
  <c r="C54" i="556"/>
  <c r="B54" i="556"/>
  <c r="C53" i="556"/>
  <c r="B53" i="556"/>
  <c r="C52" i="556"/>
  <c r="B52" i="556"/>
  <c r="C51" i="556"/>
  <c r="B51" i="556"/>
  <c r="C50" i="556"/>
  <c r="B50" i="556"/>
  <c r="C49" i="556"/>
  <c r="B49" i="556"/>
  <c r="C48" i="556"/>
  <c r="B48" i="556"/>
  <c r="C47" i="556"/>
  <c r="B47" i="556"/>
  <c r="C46" i="556"/>
  <c r="B46" i="556"/>
  <c r="C45" i="556"/>
  <c r="B45" i="556"/>
  <c r="C44" i="556"/>
  <c r="B44" i="556"/>
  <c r="C43" i="556"/>
  <c r="B43" i="556"/>
  <c r="C42" i="556"/>
  <c r="B42" i="556"/>
  <c r="C41" i="556"/>
  <c r="B41" i="556"/>
  <c r="C40" i="556"/>
  <c r="B40" i="556"/>
  <c r="C39" i="556"/>
  <c r="B39" i="556"/>
  <c r="C38" i="556"/>
  <c r="B38" i="556"/>
  <c r="C37" i="556"/>
  <c r="B37" i="556"/>
  <c r="C36" i="556"/>
  <c r="B36" i="556"/>
  <c r="C35" i="556"/>
  <c r="B35" i="556"/>
  <c r="C34" i="556"/>
  <c r="B34" i="556"/>
  <c r="C33" i="556"/>
  <c r="B33" i="556"/>
  <c r="C32" i="556"/>
  <c r="B32" i="556"/>
  <c r="A32" i="556"/>
  <c r="C31" i="556"/>
  <c r="B31" i="556"/>
  <c r="A31" i="556"/>
  <c r="C30" i="556"/>
  <c r="B30" i="556"/>
  <c r="A30" i="556"/>
  <c r="C29" i="556"/>
  <c r="B29" i="556"/>
  <c r="A29" i="556"/>
  <c r="C28" i="556"/>
  <c r="B28" i="556"/>
  <c r="A28" i="556"/>
  <c r="C27" i="556"/>
  <c r="B27" i="556"/>
  <c r="A27" i="556"/>
  <c r="C26" i="556"/>
  <c r="B26" i="556"/>
  <c r="A26" i="556"/>
  <c r="C25" i="556"/>
  <c r="B25" i="556"/>
  <c r="A25" i="556"/>
  <c r="C24" i="556"/>
  <c r="B24" i="556"/>
  <c r="A24" i="556"/>
  <c r="C23" i="556"/>
  <c r="B23" i="556"/>
  <c r="A23" i="556"/>
  <c r="C22" i="556"/>
  <c r="B22" i="556"/>
  <c r="A22" i="556"/>
  <c r="C21" i="556"/>
  <c r="B21" i="556"/>
  <c r="A21" i="556"/>
  <c r="C20" i="556"/>
  <c r="B20" i="556"/>
  <c r="A20" i="556"/>
  <c r="E19" i="556"/>
  <c r="C19" i="556"/>
  <c r="B19" i="556"/>
  <c r="A19" i="556"/>
  <c r="C18" i="556"/>
  <c r="B18" i="556"/>
  <c r="A18" i="556"/>
  <c r="C17" i="556"/>
  <c r="B17" i="556"/>
  <c r="A17" i="556"/>
  <c r="C16" i="556"/>
  <c r="B16" i="556"/>
  <c r="A16" i="556"/>
  <c r="C15" i="556"/>
  <c r="B15" i="556"/>
  <c r="A15" i="556"/>
  <c r="C14" i="556"/>
  <c r="B14" i="556"/>
  <c r="A14" i="556"/>
  <c r="C13" i="556"/>
  <c r="B13" i="556"/>
  <c r="A13" i="556"/>
  <c r="C12" i="556"/>
  <c r="B12" i="556"/>
  <c r="A12" i="556"/>
  <c r="C11" i="556"/>
  <c r="B11" i="556"/>
  <c r="A11" i="556"/>
  <c r="C10" i="556"/>
  <c r="B10" i="556"/>
  <c r="A10" i="556"/>
  <c r="C9" i="556"/>
  <c r="B9" i="556"/>
  <c r="A9" i="556"/>
  <c r="C8" i="556"/>
  <c r="B8" i="556"/>
  <c r="A8" i="556"/>
  <c r="A7" i="556"/>
  <c r="K6" i="556"/>
  <c r="J6" i="556"/>
  <c r="I6" i="556"/>
  <c r="H6" i="556"/>
  <c r="G6" i="556"/>
  <c r="F6" i="556"/>
  <c r="D5" i="556"/>
  <c r="B3" i="556"/>
  <c r="B1" i="556"/>
  <c r="C374" i="555"/>
  <c r="B374" i="555"/>
  <c r="E373" i="555"/>
  <c r="C373" i="555"/>
  <c r="B373" i="555"/>
  <c r="E372" i="555"/>
  <c r="C372" i="555"/>
  <c r="B372" i="555"/>
  <c r="E371" i="555"/>
  <c r="C371" i="555"/>
  <c r="B371" i="555"/>
  <c r="E370" i="555"/>
  <c r="C370" i="555"/>
  <c r="B370" i="555"/>
  <c r="E369" i="555"/>
  <c r="C369" i="555"/>
  <c r="B369" i="555"/>
  <c r="E368" i="555"/>
  <c r="C368" i="555"/>
  <c r="B368" i="555"/>
  <c r="E367" i="555"/>
  <c r="C367" i="555"/>
  <c r="B367" i="555"/>
  <c r="E366" i="555"/>
  <c r="C366" i="555"/>
  <c r="B366" i="555"/>
  <c r="E365" i="555"/>
  <c r="C365" i="555"/>
  <c r="B365" i="555"/>
  <c r="E364" i="555"/>
  <c r="C364" i="555"/>
  <c r="B364" i="555"/>
  <c r="E363" i="555"/>
  <c r="C363" i="555"/>
  <c r="B363" i="555"/>
  <c r="E362" i="555"/>
  <c r="C362" i="555"/>
  <c r="B362" i="555"/>
  <c r="E361" i="555"/>
  <c r="C361" i="555"/>
  <c r="B361" i="555"/>
  <c r="E360" i="555"/>
  <c r="C360" i="555"/>
  <c r="B360" i="555"/>
  <c r="E359" i="555"/>
  <c r="C359" i="555"/>
  <c r="B359" i="555"/>
  <c r="E358" i="555"/>
  <c r="C358" i="555"/>
  <c r="B358" i="555"/>
  <c r="E357" i="555"/>
  <c r="C357" i="555"/>
  <c r="B357" i="555"/>
  <c r="E356" i="555"/>
  <c r="C356" i="555"/>
  <c r="B356" i="555"/>
  <c r="E355" i="555"/>
  <c r="C355" i="555"/>
  <c r="B355" i="555"/>
  <c r="E354" i="555"/>
  <c r="C354" i="555"/>
  <c r="B354" i="555"/>
  <c r="E353" i="555"/>
  <c r="C353" i="555"/>
  <c r="B353" i="555"/>
  <c r="E352" i="555"/>
  <c r="C352" i="555"/>
  <c r="B352" i="555"/>
  <c r="E351" i="555"/>
  <c r="C351" i="555"/>
  <c r="B351" i="555"/>
  <c r="E350" i="555"/>
  <c r="C350" i="555"/>
  <c r="B350" i="555"/>
  <c r="E349" i="555"/>
  <c r="C349" i="555"/>
  <c r="B349" i="555"/>
  <c r="C348" i="555"/>
  <c r="B348" i="555"/>
  <c r="C347" i="555"/>
  <c r="B347" i="555"/>
  <c r="C346" i="555"/>
  <c r="B346" i="555"/>
  <c r="C345" i="555"/>
  <c r="B345" i="555"/>
  <c r="C344" i="555"/>
  <c r="B344" i="555"/>
  <c r="C343" i="555"/>
  <c r="B343" i="555"/>
  <c r="C342" i="555"/>
  <c r="B342" i="555"/>
  <c r="C341" i="555"/>
  <c r="B341" i="555"/>
  <c r="C340" i="555"/>
  <c r="B340" i="555"/>
  <c r="C339" i="555"/>
  <c r="B339" i="555"/>
  <c r="C338" i="555"/>
  <c r="B338" i="555"/>
  <c r="E337" i="555"/>
  <c r="C337" i="555"/>
  <c r="B337" i="555"/>
  <c r="E336" i="555"/>
  <c r="C336" i="555"/>
  <c r="B336" i="555"/>
  <c r="E335" i="555"/>
  <c r="C335" i="555"/>
  <c r="B335" i="555"/>
  <c r="C334" i="555"/>
  <c r="B334" i="555"/>
  <c r="C333" i="555"/>
  <c r="B333" i="555"/>
  <c r="C332" i="555"/>
  <c r="B332" i="555"/>
  <c r="C331" i="555"/>
  <c r="B331" i="555"/>
  <c r="C330" i="555"/>
  <c r="B330" i="555"/>
  <c r="C329" i="555"/>
  <c r="B329" i="555"/>
  <c r="C328" i="555"/>
  <c r="B328" i="555"/>
  <c r="C327" i="555"/>
  <c r="B327" i="555"/>
  <c r="C326" i="555"/>
  <c r="B326" i="555"/>
  <c r="C325" i="555"/>
  <c r="B325" i="555"/>
  <c r="C324" i="555"/>
  <c r="B324" i="555"/>
  <c r="C323" i="555"/>
  <c r="B323" i="555"/>
  <c r="C322" i="555"/>
  <c r="B322" i="555"/>
  <c r="C321" i="555"/>
  <c r="B321" i="555"/>
  <c r="C320" i="555"/>
  <c r="B320" i="555"/>
  <c r="C319" i="555"/>
  <c r="B319" i="555"/>
  <c r="C318" i="555"/>
  <c r="B318" i="555"/>
  <c r="C317" i="555"/>
  <c r="B317" i="555"/>
  <c r="C316" i="555"/>
  <c r="B316" i="555"/>
  <c r="C315" i="555"/>
  <c r="B315" i="555"/>
  <c r="C314" i="555"/>
  <c r="B314" i="555"/>
  <c r="C313" i="555"/>
  <c r="B313" i="555"/>
  <c r="C312" i="555"/>
  <c r="B312" i="555"/>
  <c r="C311" i="555"/>
  <c r="B311" i="555"/>
  <c r="C310" i="555"/>
  <c r="B310" i="555"/>
  <c r="C309" i="555"/>
  <c r="B309" i="555"/>
  <c r="C308" i="555"/>
  <c r="B308" i="555"/>
  <c r="C307" i="555"/>
  <c r="B307" i="555"/>
  <c r="C306" i="555"/>
  <c r="B306" i="555"/>
  <c r="C305" i="555"/>
  <c r="B305" i="555"/>
  <c r="C304" i="555"/>
  <c r="B304" i="555"/>
  <c r="C303" i="555"/>
  <c r="B303" i="555"/>
  <c r="C302" i="555"/>
  <c r="B302" i="555"/>
  <c r="C301" i="555"/>
  <c r="B301" i="555"/>
  <c r="C300" i="555"/>
  <c r="B300" i="555"/>
  <c r="C299" i="555"/>
  <c r="B299" i="555"/>
  <c r="C298" i="555"/>
  <c r="B298" i="555"/>
  <c r="C297" i="555"/>
  <c r="B297" i="555"/>
  <c r="C296" i="555"/>
  <c r="B296" i="555"/>
  <c r="C295" i="555"/>
  <c r="B295" i="555"/>
  <c r="C294" i="555"/>
  <c r="B294" i="555"/>
  <c r="C293" i="555"/>
  <c r="B293" i="555"/>
  <c r="C292" i="555"/>
  <c r="B292" i="555"/>
  <c r="C291" i="555"/>
  <c r="B291" i="555"/>
  <c r="C290" i="555"/>
  <c r="B290" i="555"/>
  <c r="C289" i="555"/>
  <c r="B289" i="555"/>
  <c r="C288" i="555"/>
  <c r="B288" i="555"/>
  <c r="C287" i="555"/>
  <c r="B287" i="555"/>
  <c r="C286" i="555"/>
  <c r="B286" i="555"/>
  <c r="C285" i="555"/>
  <c r="B285" i="555"/>
  <c r="C284" i="555"/>
  <c r="B284" i="555"/>
  <c r="C283" i="555"/>
  <c r="B283" i="555"/>
  <c r="C282" i="555"/>
  <c r="B282" i="555"/>
  <c r="C281" i="555"/>
  <c r="B281" i="555"/>
  <c r="C280" i="555"/>
  <c r="B280" i="555"/>
  <c r="C279" i="555"/>
  <c r="B279" i="555"/>
  <c r="C277" i="555"/>
  <c r="B277" i="555"/>
  <c r="C276" i="555"/>
  <c r="B276" i="555"/>
  <c r="C275" i="555"/>
  <c r="B275" i="555"/>
  <c r="C274" i="555"/>
  <c r="B274" i="555"/>
  <c r="C273" i="555"/>
  <c r="B273" i="555"/>
  <c r="C272" i="555"/>
  <c r="B272" i="555"/>
  <c r="C271" i="555"/>
  <c r="B271" i="555"/>
  <c r="C270" i="555"/>
  <c r="B270" i="555"/>
  <c r="C269" i="555"/>
  <c r="B269" i="555"/>
  <c r="C268" i="555"/>
  <c r="B268" i="555"/>
  <c r="C267" i="555"/>
  <c r="B267" i="555"/>
  <c r="C266" i="555"/>
  <c r="B266" i="555"/>
  <c r="C264" i="555"/>
  <c r="B264" i="555"/>
  <c r="C263" i="555"/>
  <c r="B263" i="555"/>
  <c r="C262" i="555"/>
  <c r="B262" i="555"/>
  <c r="C261" i="555"/>
  <c r="B261" i="555"/>
  <c r="C260" i="555"/>
  <c r="B260" i="555"/>
  <c r="C259" i="555"/>
  <c r="B259" i="555"/>
  <c r="C258" i="555"/>
  <c r="B258" i="555"/>
  <c r="C257" i="555"/>
  <c r="B257" i="555"/>
  <c r="C256" i="555"/>
  <c r="B256" i="555"/>
  <c r="C255" i="555"/>
  <c r="B255" i="555"/>
  <c r="C254" i="555"/>
  <c r="B254" i="555"/>
  <c r="C253" i="555"/>
  <c r="B253" i="555"/>
  <c r="C252" i="555"/>
  <c r="B252" i="555"/>
  <c r="E251" i="555"/>
  <c r="C251" i="555"/>
  <c r="B251" i="555"/>
  <c r="C250" i="555"/>
  <c r="B250" i="555"/>
  <c r="C249" i="555"/>
  <c r="B249" i="555"/>
  <c r="B248" i="555"/>
  <c r="B247" i="555"/>
  <c r="B246" i="555"/>
  <c r="B245" i="555"/>
  <c r="B244" i="555"/>
  <c r="B243" i="555"/>
  <c r="C242" i="555"/>
  <c r="B242" i="555"/>
  <c r="C241" i="555"/>
  <c r="B241" i="555"/>
  <c r="C240" i="555"/>
  <c r="B240" i="555"/>
  <c r="C239" i="555"/>
  <c r="B239" i="555"/>
  <c r="C238" i="555"/>
  <c r="B238" i="555"/>
  <c r="C237" i="555"/>
  <c r="B237" i="555"/>
  <c r="C236" i="555"/>
  <c r="B236" i="555"/>
  <c r="C235" i="555"/>
  <c r="B235" i="555"/>
  <c r="C234" i="555"/>
  <c r="B234" i="555"/>
  <c r="C233" i="555"/>
  <c r="B233" i="555"/>
  <c r="C232" i="555"/>
  <c r="B232" i="555"/>
  <c r="C231" i="555"/>
  <c r="B231" i="555"/>
  <c r="C230" i="555"/>
  <c r="B230" i="555"/>
  <c r="C229" i="555"/>
  <c r="B229" i="555"/>
  <c r="C228" i="555"/>
  <c r="B228" i="555"/>
  <c r="C227" i="555"/>
  <c r="B227" i="555"/>
  <c r="C226" i="555"/>
  <c r="B226" i="555"/>
  <c r="C225" i="555"/>
  <c r="B225" i="555"/>
  <c r="C224" i="555"/>
  <c r="B224" i="555"/>
  <c r="C223" i="555"/>
  <c r="B223" i="555"/>
  <c r="C222" i="555"/>
  <c r="B222" i="555"/>
  <c r="C221" i="555"/>
  <c r="B221" i="555"/>
  <c r="C220" i="555"/>
  <c r="B220" i="555"/>
  <c r="C219" i="555"/>
  <c r="B219" i="555"/>
  <c r="C218" i="555"/>
  <c r="B218" i="555"/>
  <c r="C217" i="555"/>
  <c r="B217" i="555"/>
  <c r="C216" i="555"/>
  <c r="B216" i="555"/>
  <c r="C215" i="555"/>
  <c r="B215" i="555"/>
  <c r="C214" i="555"/>
  <c r="B214" i="555"/>
  <c r="C213" i="555"/>
  <c r="B213" i="555"/>
  <c r="C212" i="555"/>
  <c r="B212" i="555"/>
  <c r="C211" i="555"/>
  <c r="B211" i="555"/>
  <c r="C210" i="555"/>
  <c r="B210" i="555"/>
  <c r="C209" i="555"/>
  <c r="B209" i="555"/>
  <c r="C208" i="555"/>
  <c r="B208" i="555"/>
  <c r="C207" i="555"/>
  <c r="B207" i="555"/>
  <c r="C206" i="555"/>
  <c r="B206" i="555"/>
  <c r="C205" i="555"/>
  <c r="B205" i="555"/>
  <c r="C204" i="555"/>
  <c r="B204" i="555"/>
  <c r="C203" i="555"/>
  <c r="B203" i="555"/>
  <c r="C202" i="555"/>
  <c r="B202" i="555"/>
  <c r="C201" i="555"/>
  <c r="B201" i="555"/>
  <c r="C200" i="555"/>
  <c r="B200" i="555"/>
  <c r="C199" i="555"/>
  <c r="B199" i="555"/>
  <c r="C198" i="555"/>
  <c r="B198" i="555"/>
  <c r="C197" i="555"/>
  <c r="B197" i="555"/>
  <c r="C196" i="555"/>
  <c r="B196" i="555"/>
  <c r="C195" i="555"/>
  <c r="B195" i="555"/>
  <c r="C194" i="555"/>
  <c r="B194" i="555"/>
  <c r="C193" i="555"/>
  <c r="B193" i="555"/>
  <c r="C192" i="555"/>
  <c r="B192" i="555"/>
  <c r="C191" i="555"/>
  <c r="B191" i="555"/>
  <c r="C190" i="555"/>
  <c r="B190" i="555"/>
  <c r="C189" i="555"/>
  <c r="B189" i="555"/>
  <c r="C188" i="555"/>
  <c r="B188" i="555"/>
  <c r="C187" i="555"/>
  <c r="B187" i="555"/>
  <c r="C186" i="555"/>
  <c r="B186" i="555"/>
  <c r="C185" i="555"/>
  <c r="B185" i="555"/>
  <c r="C184" i="555"/>
  <c r="B184" i="555"/>
  <c r="C183" i="555"/>
  <c r="B183" i="555"/>
  <c r="C182" i="555"/>
  <c r="B182" i="555"/>
  <c r="C181" i="555"/>
  <c r="B181" i="555"/>
  <c r="C180" i="555"/>
  <c r="B180" i="555"/>
  <c r="C179" i="555"/>
  <c r="B179" i="555"/>
  <c r="C178" i="555"/>
  <c r="B178" i="555"/>
  <c r="C177" i="555"/>
  <c r="B177" i="555"/>
  <c r="C176" i="555"/>
  <c r="B176" i="555"/>
  <c r="C175" i="555"/>
  <c r="B175" i="555"/>
  <c r="C174" i="555"/>
  <c r="B174" i="555"/>
  <c r="C173" i="555"/>
  <c r="B173" i="555"/>
  <c r="C172" i="555"/>
  <c r="B172" i="555"/>
  <c r="C171" i="555"/>
  <c r="B171" i="555"/>
  <c r="C170" i="555"/>
  <c r="B170" i="555"/>
  <c r="C169" i="555"/>
  <c r="B169" i="555"/>
  <c r="C168" i="555"/>
  <c r="B168" i="555"/>
  <c r="C167" i="555"/>
  <c r="B167" i="555"/>
  <c r="C166" i="555"/>
  <c r="B166" i="555"/>
  <c r="C165" i="555"/>
  <c r="B165" i="555"/>
  <c r="C164" i="555"/>
  <c r="B164" i="555"/>
  <c r="C163" i="555"/>
  <c r="B163" i="555"/>
  <c r="C162" i="555"/>
  <c r="B162" i="555"/>
  <c r="C161" i="555"/>
  <c r="B161" i="555"/>
  <c r="C160" i="555"/>
  <c r="B160" i="555"/>
  <c r="C159" i="555"/>
  <c r="B159" i="555"/>
  <c r="C158" i="555"/>
  <c r="B158" i="555"/>
  <c r="C157" i="555"/>
  <c r="B157" i="555"/>
  <c r="C156" i="555"/>
  <c r="B156" i="555"/>
  <c r="C155" i="555"/>
  <c r="B155" i="555"/>
  <c r="C154" i="555"/>
  <c r="B154" i="555"/>
  <c r="C153" i="555"/>
  <c r="B153" i="555"/>
  <c r="C152" i="555"/>
  <c r="B152" i="555"/>
  <c r="C151" i="555"/>
  <c r="B151" i="555"/>
  <c r="C150" i="555"/>
  <c r="B150" i="555"/>
  <c r="C149" i="555"/>
  <c r="B149" i="555"/>
  <c r="C148" i="555"/>
  <c r="B148" i="555"/>
  <c r="C147" i="555"/>
  <c r="B147" i="555"/>
  <c r="C146" i="555"/>
  <c r="B146" i="555"/>
  <c r="C145" i="555"/>
  <c r="B145" i="555"/>
  <c r="C144" i="555"/>
  <c r="B144" i="555"/>
  <c r="C143" i="555"/>
  <c r="B143" i="555"/>
  <c r="C142" i="555"/>
  <c r="B142" i="555"/>
  <c r="C141" i="555"/>
  <c r="B141" i="555"/>
  <c r="C140" i="555"/>
  <c r="B140" i="555"/>
  <c r="C139" i="555"/>
  <c r="B139" i="555"/>
  <c r="C138" i="555"/>
  <c r="B138" i="555"/>
  <c r="C137" i="555"/>
  <c r="B137" i="555"/>
  <c r="C136" i="555"/>
  <c r="B136" i="555"/>
  <c r="C135" i="555"/>
  <c r="B135" i="555"/>
  <c r="C134" i="555"/>
  <c r="B134" i="555"/>
  <c r="C133" i="555"/>
  <c r="B133" i="555"/>
  <c r="C132" i="555"/>
  <c r="B132" i="555"/>
  <c r="C131" i="555"/>
  <c r="B131" i="555"/>
  <c r="C130" i="555"/>
  <c r="B130" i="555"/>
  <c r="C129" i="555"/>
  <c r="B129" i="555"/>
  <c r="C128" i="555"/>
  <c r="B128" i="555"/>
  <c r="C127" i="555"/>
  <c r="B127" i="555"/>
  <c r="C126" i="555"/>
  <c r="B126" i="555"/>
  <c r="C125" i="555"/>
  <c r="B125" i="555"/>
  <c r="C124" i="555"/>
  <c r="B124" i="555"/>
  <c r="C123" i="555"/>
  <c r="B123" i="555"/>
  <c r="C122" i="555"/>
  <c r="B122" i="555"/>
  <c r="C121" i="555"/>
  <c r="B121" i="555"/>
  <c r="C120" i="555"/>
  <c r="B120" i="555"/>
  <c r="C119" i="555"/>
  <c r="B119" i="555"/>
  <c r="C118" i="555"/>
  <c r="B118" i="555"/>
  <c r="C117" i="555"/>
  <c r="B117" i="555"/>
  <c r="C116" i="555"/>
  <c r="B116" i="555"/>
  <c r="C115" i="555"/>
  <c r="B115" i="555"/>
  <c r="C114" i="555"/>
  <c r="B114" i="555"/>
  <c r="C113" i="555"/>
  <c r="B113" i="555"/>
  <c r="C111" i="555"/>
  <c r="B111" i="555"/>
  <c r="C110" i="555"/>
  <c r="B110" i="555"/>
  <c r="C109" i="555"/>
  <c r="B109" i="555"/>
  <c r="C108" i="555"/>
  <c r="B108" i="555"/>
  <c r="C107" i="555"/>
  <c r="B107" i="555"/>
  <c r="C106" i="555"/>
  <c r="B106" i="555"/>
  <c r="C105" i="555"/>
  <c r="B105" i="555"/>
  <c r="C104" i="555"/>
  <c r="B104" i="555"/>
  <c r="C103" i="555"/>
  <c r="B103" i="555"/>
  <c r="C102" i="555"/>
  <c r="B102" i="555"/>
  <c r="C101" i="555"/>
  <c r="B101" i="555"/>
  <c r="C100" i="555"/>
  <c r="B100" i="555"/>
  <c r="C98" i="555"/>
  <c r="B98" i="555"/>
  <c r="C97" i="555"/>
  <c r="B97" i="555"/>
  <c r="C96" i="555"/>
  <c r="B96" i="555"/>
  <c r="C95" i="555"/>
  <c r="B95" i="555"/>
  <c r="C94" i="555"/>
  <c r="B94" i="555"/>
  <c r="C93" i="555"/>
  <c r="B93" i="555"/>
  <c r="C92" i="555"/>
  <c r="B92" i="555"/>
  <c r="C91" i="555"/>
  <c r="B91" i="555"/>
  <c r="C90" i="555"/>
  <c r="B90" i="555"/>
  <c r="C89" i="555"/>
  <c r="B89" i="555"/>
  <c r="C88" i="555"/>
  <c r="B88" i="555"/>
  <c r="C87" i="555"/>
  <c r="B87" i="555"/>
  <c r="C86" i="555"/>
  <c r="B86" i="555"/>
  <c r="E85" i="555"/>
  <c r="C85" i="555"/>
  <c r="B85" i="555"/>
  <c r="C84" i="555"/>
  <c r="B84" i="555"/>
  <c r="C83" i="555"/>
  <c r="B83" i="555"/>
  <c r="B82" i="555"/>
  <c r="B81" i="555"/>
  <c r="B80" i="555"/>
  <c r="B79" i="555"/>
  <c r="B78" i="555"/>
  <c r="B77" i="555"/>
  <c r="C76" i="555"/>
  <c r="B76" i="555"/>
  <c r="C75" i="555"/>
  <c r="B75" i="555"/>
  <c r="C74" i="555"/>
  <c r="B74" i="555"/>
  <c r="C73" i="555"/>
  <c r="B73" i="555"/>
  <c r="C72" i="555"/>
  <c r="B72" i="555"/>
  <c r="C71" i="555"/>
  <c r="B71" i="555"/>
  <c r="C70" i="555"/>
  <c r="B70" i="555"/>
  <c r="C69" i="555"/>
  <c r="B69" i="555"/>
  <c r="C68" i="555"/>
  <c r="B68" i="555"/>
  <c r="C67" i="555"/>
  <c r="B67" i="555"/>
  <c r="C66" i="555"/>
  <c r="B66" i="555"/>
  <c r="C65" i="555"/>
  <c r="B65" i="555"/>
  <c r="C64" i="555"/>
  <c r="B64" i="555"/>
  <c r="C63" i="555"/>
  <c r="B63" i="555"/>
  <c r="C62" i="555"/>
  <c r="B62" i="555"/>
  <c r="C61" i="555"/>
  <c r="B61" i="555"/>
  <c r="C60" i="555"/>
  <c r="B60" i="555"/>
  <c r="C59" i="555"/>
  <c r="B59" i="555"/>
  <c r="C58" i="555"/>
  <c r="B58" i="555"/>
  <c r="C57" i="555"/>
  <c r="B57" i="555"/>
  <c r="C56" i="555"/>
  <c r="B56" i="555"/>
  <c r="C55" i="555"/>
  <c r="B55" i="555"/>
  <c r="C54" i="555"/>
  <c r="B54" i="555"/>
  <c r="C53" i="555"/>
  <c r="B53" i="555"/>
  <c r="C52" i="555"/>
  <c r="B52" i="555"/>
  <c r="C51" i="555"/>
  <c r="B51" i="555"/>
  <c r="C50" i="555"/>
  <c r="B50" i="555"/>
  <c r="C49" i="555"/>
  <c r="B49" i="555"/>
  <c r="C48" i="555"/>
  <c r="B48" i="555"/>
  <c r="C47" i="555"/>
  <c r="B47" i="555"/>
  <c r="C46" i="555"/>
  <c r="B46" i="555"/>
  <c r="C45" i="555"/>
  <c r="B45" i="555"/>
  <c r="C44" i="555"/>
  <c r="B44" i="555"/>
  <c r="C43" i="555"/>
  <c r="B43" i="555"/>
  <c r="C42" i="555"/>
  <c r="B42" i="555"/>
  <c r="C41" i="555"/>
  <c r="B41" i="555"/>
  <c r="C40" i="555"/>
  <c r="B40" i="555"/>
  <c r="C39" i="555"/>
  <c r="B39" i="555"/>
  <c r="C38" i="555"/>
  <c r="B38" i="555"/>
  <c r="C37" i="555"/>
  <c r="B37" i="555"/>
  <c r="C36" i="555"/>
  <c r="B36" i="555"/>
  <c r="C35" i="555"/>
  <c r="B35" i="555"/>
  <c r="C34" i="555"/>
  <c r="B34" i="555"/>
  <c r="C33" i="555"/>
  <c r="B33" i="555"/>
  <c r="C32" i="555"/>
  <c r="B32" i="555"/>
  <c r="A32" i="555"/>
  <c r="C31" i="555"/>
  <c r="B31" i="555"/>
  <c r="A31" i="555"/>
  <c r="C30" i="555"/>
  <c r="B30" i="555"/>
  <c r="A30" i="555"/>
  <c r="C29" i="555"/>
  <c r="B29" i="555"/>
  <c r="A29" i="555"/>
  <c r="C28" i="555"/>
  <c r="B28" i="555"/>
  <c r="A28" i="555"/>
  <c r="C27" i="555"/>
  <c r="B27" i="555"/>
  <c r="A27" i="555"/>
  <c r="C26" i="555"/>
  <c r="B26" i="555"/>
  <c r="A26" i="555"/>
  <c r="C25" i="555"/>
  <c r="B25" i="555"/>
  <c r="A25" i="555"/>
  <c r="C24" i="555"/>
  <c r="B24" i="555"/>
  <c r="A24" i="555"/>
  <c r="C23" i="555"/>
  <c r="B23" i="555"/>
  <c r="A23" i="555"/>
  <c r="C22" i="555"/>
  <c r="B22" i="555"/>
  <c r="A22" i="555"/>
  <c r="C21" i="555"/>
  <c r="B21" i="555"/>
  <c r="A21" i="555"/>
  <c r="C20" i="555"/>
  <c r="B20" i="555"/>
  <c r="A20" i="555"/>
  <c r="E19" i="555"/>
  <c r="C19" i="555"/>
  <c r="B19" i="555"/>
  <c r="A19" i="555"/>
  <c r="C18" i="555"/>
  <c r="B18" i="555"/>
  <c r="A18" i="555"/>
  <c r="C17" i="555"/>
  <c r="B17" i="555"/>
  <c r="A17" i="555"/>
  <c r="C16" i="555"/>
  <c r="B16" i="555"/>
  <c r="A16" i="555"/>
  <c r="C15" i="555"/>
  <c r="B15" i="555"/>
  <c r="A15" i="555"/>
  <c r="C14" i="555"/>
  <c r="B14" i="555"/>
  <c r="A14" i="555"/>
  <c r="C13" i="555"/>
  <c r="B13" i="555"/>
  <c r="A13" i="555"/>
  <c r="C12" i="555"/>
  <c r="B12" i="555"/>
  <c r="A12" i="555"/>
  <c r="C11" i="555"/>
  <c r="B11" i="555"/>
  <c r="A11" i="555"/>
  <c r="C10" i="555"/>
  <c r="B10" i="555"/>
  <c r="A10" i="555"/>
  <c r="C9" i="555"/>
  <c r="B9" i="555"/>
  <c r="A9" i="555"/>
  <c r="C8" i="555"/>
  <c r="B8" i="555"/>
  <c r="A8" i="555"/>
  <c r="A7" i="555"/>
  <c r="K6" i="555"/>
  <c r="J6" i="555"/>
  <c r="I6" i="555"/>
  <c r="H6" i="555"/>
  <c r="G6" i="555"/>
  <c r="F6" i="555"/>
  <c r="D5" i="555"/>
  <c r="B3" i="555"/>
  <c r="B1" i="555"/>
  <c r="C374" i="554"/>
  <c r="B374" i="554"/>
  <c r="E373" i="554"/>
  <c r="C373" i="554"/>
  <c r="B373" i="554"/>
  <c r="E372" i="554"/>
  <c r="C372" i="554"/>
  <c r="B372" i="554"/>
  <c r="E371" i="554"/>
  <c r="C371" i="554"/>
  <c r="B371" i="554"/>
  <c r="E370" i="554"/>
  <c r="C370" i="554"/>
  <c r="B370" i="554"/>
  <c r="E369" i="554"/>
  <c r="C369" i="554"/>
  <c r="B369" i="554"/>
  <c r="E368" i="554"/>
  <c r="C368" i="554"/>
  <c r="B368" i="554"/>
  <c r="E367" i="554"/>
  <c r="C367" i="554"/>
  <c r="B367" i="554"/>
  <c r="E366" i="554"/>
  <c r="C366" i="554"/>
  <c r="B366" i="554"/>
  <c r="E365" i="554"/>
  <c r="C365" i="554"/>
  <c r="B365" i="554"/>
  <c r="E364" i="554"/>
  <c r="C364" i="554"/>
  <c r="B364" i="554"/>
  <c r="E363" i="554"/>
  <c r="C363" i="554"/>
  <c r="B363" i="554"/>
  <c r="E362" i="554"/>
  <c r="C362" i="554"/>
  <c r="B362" i="554"/>
  <c r="E361" i="554"/>
  <c r="C361" i="554"/>
  <c r="B361" i="554"/>
  <c r="E360" i="554"/>
  <c r="C360" i="554"/>
  <c r="B360" i="554"/>
  <c r="E359" i="554"/>
  <c r="C359" i="554"/>
  <c r="B359" i="554"/>
  <c r="E358" i="554"/>
  <c r="C358" i="554"/>
  <c r="B358" i="554"/>
  <c r="E357" i="554"/>
  <c r="C357" i="554"/>
  <c r="B357" i="554"/>
  <c r="E356" i="554"/>
  <c r="C356" i="554"/>
  <c r="B356" i="554"/>
  <c r="E355" i="554"/>
  <c r="C355" i="554"/>
  <c r="B355" i="554"/>
  <c r="E354" i="554"/>
  <c r="C354" i="554"/>
  <c r="B354" i="554"/>
  <c r="E353" i="554"/>
  <c r="C353" i="554"/>
  <c r="B353" i="554"/>
  <c r="E352" i="554"/>
  <c r="C352" i="554"/>
  <c r="B352" i="554"/>
  <c r="E351" i="554"/>
  <c r="C351" i="554"/>
  <c r="B351" i="554"/>
  <c r="E350" i="554"/>
  <c r="C350" i="554"/>
  <c r="B350" i="554"/>
  <c r="E349" i="554"/>
  <c r="C349" i="554"/>
  <c r="B349" i="554"/>
  <c r="C348" i="554"/>
  <c r="B348" i="554"/>
  <c r="C347" i="554"/>
  <c r="B347" i="554"/>
  <c r="C346" i="554"/>
  <c r="B346" i="554"/>
  <c r="C345" i="554"/>
  <c r="B345" i="554"/>
  <c r="C344" i="554"/>
  <c r="B344" i="554"/>
  <c r="C343" i="554"/>
  <c r="B343" i="554"/>
  <c r="C342" i="554"/>
  <c r="B342" i="554"/>
  <c r="C341" i="554"/>
  <c r="B341" i="554"/>
  <c r="C340" i="554"/>
  <c r="B340" i="554"/>
  <c r="C339" i="554"/>
  <c r="B339" i="554"/>
  <c r="C338" i="554"/>
  <c r="B338" i="554"/>
  <c r="E337" i="554"/>
  <c r="C337" i="554"/>
  <c r="B337" i="554"/>
  <c r="E336" i="554"/>
  <c r="C336" i="554"/>
  <c r="B336" i="554"/>
  <c r="E335" i="554"/>
  <c r="C335" i="554"/>
  <c r="B335" i="554"/>
  <c r="C334" i="554"/>
  <c r="B334" i="554"/>
  <c r="C333" i="554"/>
  <c r="B333" i="554"/>
  <c r="C332" i="554"/>
  <c r="B332" i="554"/>
  <c r="C331" i="554"/>
  <c r="B331" i="554"/>
  <c r="C330" i="554"/>
  <c r="B330" i="554"/>
  <c r="C329" i="554"/>
  <c r="B329" i="554"/>
  <c r="C328" i="554"/>
  <c r="B328" i="554"/>
  <c r="C327" i="554"/>
  <c r="B327" i="554"/>
  <c r="C326" i="554"/>
  <c r="B326" i="554"/>
  <c r="C325" i="554"/>
  <c r="B325" i="554"/>
  <c r="C324" i="554"/>
  <c r="B324" i="554"/>
  <c r="C323" i="554"/>
  <c r="B323" i="554"/>
  <c r="C322" i="554"/>
  <c r="B322" i="554"/>
  <c r="C321" i="554"/>
  <c r="B321" i="554"/>
  <c r="C320" i="554"/>
  <c r="B320" i="554"/>
  <c r="C319" i="554"/>
  <c r="B319" i="554"/>
  <c r="C318" i="554"/>
  <c r="B318" i="554"/>
  <c r="C317" i="554"/>
  <c r="B317" i="554"/>
  <c r="C316" i="554"/>
  <c r="B316" i="554"/>
  <c r="C315" i="554"/>
  <c r="B315" i="554"/>
  <c r="C314" i="554"/>
  <c r="B314" i="554"/>
  <c r="C313" i="554"/>
  <c r="B313" i="554"/>
  <c r="C312" i="554"/>
  <c r="B312" i="554"/>
  <c r="C311" i="554"/>
  <c r="B311" i="554"/>
  <c r="C310" i="554"/>
  <c r="B310" i="554"/>
  <c r="C309" i="554"/>
  <c r="B309" i="554"/>
  <c r="C308" i="554"/>
  <c r="B308" i="554"/>
  <c r="C307" i="554"/>
  <c r="B307" i="554"/>
  <c r="C306" i="554"/>
  <c r="B306" i="554"/>
  <c r="C305" i="554"/>
  <c r="B305" i="554"/>
  <c r="C304" i="554"/>
  <c r="B304" i="554"/>
  <c r="C303" i="554"/>
  <c r="B303" i="554"/>
  <c r="C302" i="554"/>
  <c r="B302" i="554"/>
  <c r="C301" i="554"/>
  <c r="B301" i="554"/>
  <c r="C300" i="554"/>
  <c r="B300" i="554"/>
  <c r="C299" i="554"/>
  <c r="B299" i="554"/>
  <c r="C298" i="554"/>
  <c r="B298" i="554"/>
  <c r="C297" i="554"/>
  <c r="B297" i="554"/>
  <c r="C296" i="554"/>
  <c r="B296" i="554"/>
  <c r="C295" i="554"/>
  <c r="B295" i="554"/>
  <c r="C294" i="554"/>
  <c r="B294" i="554"/>
  <c r="C293" i="554"/>
  <c r="B293" i="554"/>
  <c r="C292" i="554"/>
  <c r="B292" i="554"/>
  <c r="C291" i="554"/>
  <c r="B291" i="554"/>
  <c r="C290" i="554"/>
  <c r="B290" i="554"/>
  <c r="C289" i="554"/>
  <c r="B289" i="554"/>
  <c r="C288" i="554"/>
  <c r="B288" i="554"/>
  <c r="C287" i="554"/>
  <c r="B287" i="554"/>
  <c r="C286" i="554"/>
  <c r="B286" i="554"/>
  <c r="C285" i="554"/>
  <c r="B285" i="554"/>
  <c r="C284" i="554"/>
  <c r="B284" i="554"/>
  <c r="C283" i="554"/>
  <c r="B283" i="554"/>
  <c r="C282" i="554"/>
  <c r="B282" i="554"/>
  <c r="C281" i="554"/>
  <c r="B281" i="554"/>
  <c r="C280" i="554"/>
  <c r="B280" i="554"/>
  <c r="C279" i="554"/>
  <c r="B279" i="554"/>
  <c r="C277" i="554"/>
  <c r="B277" i="554"/>
  <c r="C276" i="554"/>
  <c r="B276" i="554"/>
  <c r="C275" i="554"/>
  <c r="B275" i="554"/>
  <c r="C274" i="554"/>
  <c r="B274" i="554"/>
  <c r="C273" i="554"/>
  <c r="B273" i="554"/>
  <c r="C272" i="554"/>
  <c r="B272" i="554"/>
  <c r="C271" i="554"/>
  <c r="B271" i="554"/>
  <c r="C270" i="554"/>
  <c r="B270" i="554"/>
  <c r="C269" i="554"/>
  <c r="B269" i="554"/>
  <c r="C268" i="554"/>
  <c r="B268" i="554"/>
  <c r="C267" i="554"/>
  <c r="B267" i="554"/>
  <c r="C266" i="554"/>
  <c r="B266" i="554"/>
  <c r="C264" i="554"/>
  <c r="B264" i="554"/>
  <c r="C263" i="554"/>
  <c r="B263" i="554"/>
  <c r="C262" i="554"/>
  <c r="B262" i="554"/>
  <c r="C261" i="554"/>
  <c r="B261" i="554"/>
  <c r="C260" i="554"/>
  <c r="B260" i="554"/>
  <c r="C259" i="554"/>
  <c r="B259" i="554"/>
  <c r="C258" i="554"/>
  <c r="B258" i="554"/>
  <c r="C257" i="554"/>
  <c r="B257" i="554"/>
  <c r="C256" i="554"/>
  <c r="B256" i="554"/>
  <c r="C255" i="554"/>
  <c r="B255" i="554"/>
  <c r="C254" i="554"/>
  <c r="B254" i="554"/>
  <c r="C253" i="554"/>
  <c r="B253" i="554"/>
  <c r="C252" i="554"/>
  <c r="B252" i="554"/>
  <c r="E251" i="554"/>
  <c r="C251" i="554"/>
  <c r="B251" i="554"/>
  <c r="C250" i="554"/>
  <c r="B250" i="554"/>
  <c r="C249" i="554"/>
  <c r="B249" i="554"/>
  <c r="B248" i="554"/>
  <c r="B247" i="554"/>
  <c r="B246" i="554"/>
  <c r="B245" i="554"/>
  <c r="B244" i="554"/>
  <c r="B243" i="554"/>
  <c r="C242" i="554"/>
  <c r="B242" i="554"/>
  <c r="C241" i="554"/>
  <c r="B241" i="554"/>
  <c r="C240" i="554"/>
  <c r="B240" i="554"/>
  <c r="C239" i="554"/>
  <c r="B239" i="554"/>
  <c r="C238" i="554"/>
  <c r="B238" i="554"/>
  <c r="C237" i="554"/>
  <c r="B237" i="554"/>
  <c r="C236" i="554"/>
  <c r="B236" i="554"/>
  <c r="C235" i="554"/>
  <c r="B235" i="554"/>
  <c r="C234" i="554"/>
  <c r="B234" i="554"/>
  <c r="C233" i="554"/>
  <c r="B233" i="554"/>
  <c r="C232" i="554"/>
  <c r="B232" i="554"/>
  <c r="C231" i="554"/>
  <c r="B231" i="554"/>
  <c r="C230" i="554"/>
  <c r="B230" i="554"/>
  <c r="C229" i="554"/>
  <c r="B229" i="554"/>
  <c r="C228" i="554"/>
  <c r="B228" i="554"/>
  <c r="C227" i="554"/>
  <c r="B227" i="554"/>
  <c r="C226" i="554"/>
  <c r="B226" i="554"/>
  <c r="C225" i="554"/>
  <c r="B225" i="554"/>
  <c r="C224" i="554"/>
  <c r="B224" i="554"/>
  <c r="C223" i="554"/>
  <c r="B223" i="554"/>
  <c r="C222" i="554"/>
  <c r="B222" i="554"/>
  <c r="C221" i="554"/>
  <c r="B221" i="554"/>
  <c r="C220" i="554"/>
  <c r="B220" i="554"/>
  <c r="C219" i="554"/>
  <c r="B219" i="554"/>
  <c r="C218" i="554"/>
  <c r="B218" i="554"/>
  <c r="C217" i="554"/>
  <c r="B217" i="554"/>
  <c r="C216" i="554"/>
  <c r="B216" i="554"/>
  <c r="C215" i="554"/>
  <c r="B215" i="554"/>
  <c r="C214" i="554"/>
  <c r="B214" i="554"/>
  <c r="C213" i="554"/>
  <c r="B213" i="554"/>
  <c r="C212" i="554"/>
  <c r="B212" i="554"/>
  <c r="C211" i="554"/>
  <c r="B211" i="554"/>
  <c r="C210" i="554"/>
  <c r="B210" i="554"/>
  <c r="C209" i="554"/>
  <c r="B209" i="554"/>
  <c r="C208" i="554"/>
  <c r="B208" i="554"/>
  <c r="C207" i="554"/>
  <c r="B207" i="554"/>
  <c r="C206" i="554"/>
  <c r="B206" i="554"/>
  <c r="C205" i="554"/>
  <c r="B205" i="554"/>
  <c r="C204" i="554"/>
  <c r="B204" i="554"/>
  <c r="C203" i="554"/>
  <c r="B203" i="554"/>
  <c r="C202" i="554"/>
  <c r="B202" i="554"/>
  <c r="C201" i="554"/>
  <c r="B201" i="554"/>
  <c r="C200" i="554"/>
  <c r="B200" i="554"/>
  <c r="C199" i="554"/>
  <c r="B199" i="554"/>
  <c r="C198" i="554"/>
  <c r="B198" i="554"/>
  <c r="C197" i="554"/>
  <c r="B197" i="554"/>
  <c r="C196" i="554"/>
  <c r="B196" i="554"/>
  <c r="C195" i="554"/>
  <c r="B195" i="554"/>
  <c r="C194" i="554"/>
  <c r="B194" i="554"/>
  <c r="C193" i="554"/>
  <c r="B193" i="554"/>
  <c r="C192" i="554"/>
  <c r="B192" i="554"/>
  <c r="C191" i="554"/>
  <c r="B191" i="554"/>
  <c r="C190" i="554"/>
  <c r="B190" i="554"/>
  <c r="C189" i="554"/>
  <c r="B189" i="554"/>
  <c r="C188" i="554"/>
  <c r="B188" i="554"/>
  <c r="C187" i="554"/>
  <c r="B187" i="554"/>
  <c r="C186" i="554"/>
  <c r="B186" i="554"/>
  <c r="C185" i="554"/>
  <c r="B185" i="554"/>
  <c r="C184" i="554"/>
  <c r="B184" i="554"/>
  <c r="C183" i="554"/>
  <c r="B183" i="554"/>
  <c r="C182" i="554"/>
  <c r="B182" i="554"/>
  <c r="C181" i="554"/>
  <c r="B181" i="554"/>
  <c r="C180" i="554"/>
  <c r="B180" i="554"/>
  <c r="C179" i="554"/>
  <c r="B179" i="554"/>
  <c r="C178" i="554"/>
  <c r="B178" i="554"/>
  <c r="C177" i="554"/>
  <c r="B177" i="554"/>
  <c r="C176" i="554"/>
  <c r="B176" i="554"/>
  <c r="C175" i="554"/>
  <c r="B175" i="554"/>
  <c r="C174" i="554"/>
  <c r="B174" i="554"/>
  <c r="C173" i="554"/>
  <c r="B173" i="554"/>
  <c r="C172" i="554"/>
  <c r="B172" i="554"/>
  <c r="C171" i="554"/>
  <c r="B171" i="554"/>
  <c r="C170" i="554"/>
  <c r="B170" i="554"/>
  <c r="C169" i="554"/>
  <c r="B169" i="554"/>
  <c r="C168" i="554"/>
  <c r="B168" i="554"/>
  <c r="C167" i="554"/>
  <c r="B167" i="554"/>
  <c r="C166" i="554"/>
  <c r="B166" i="554"/>
  <c r="C165" i="554"/>
  <c r="B165" i="554"/>
  <c r="C164" i="554"/>
  <c r="B164" i="554"/>
  <c r="C163" i="554"/>
  <c r="B163" i="554"/>
  <c r="C162" i="554"/>
  <c r="B162" i="554"/>
  <c r="C161" i="554"/>
  <c r="B161" i="554"/>
  <c r="C160" i="554"/>
  <c r="B160" i="554"/>
  <c r="C159" i="554"/>
  <c r="B159" i="554"/>
  <c r="C158" i="554"/>
  <c r="B158" i="554"/>
  <c r="C157" i="554"/>
  <c r="B157" i="554"/>
  <c r="C156" i="554"/>
  <c r="B156" i="554"/>
  <c r="C155" i="554"/>
  <c r="B155" i="554"/>
  <c r="C154" i="554"/>
  <c r="B154" i="554"/>
  <c r="C153" i="554"/>
  <c r="B153" i="554"/>
  <c r="C152" i="554"/>
  <c r="B152" i="554"/>
  <c r="C151" i="554"/>
  <c r="B151" i="554"/>
  <c r="C150" i="554"/>
  <c r="B150" i="554"/>
  <c r="C149" i="554"/>
  <c r="B149" i="554"/>
  <c r="C148" i="554"/>
  <c r="B148" i="554"/>
  <c r="C147" i="554"/>
  <c r="B147" i="554"/>
  <c r="C146" i="554"/>
  <c r="B146" i="554"/>
  <c r="C145" i="554"/>
  <c r="B145" i="554"/>
  <c r="C144" i="554"/>
  <c r="B144" i="554"/>
  <c r="C143" i="554"/>
  <c r="B143" i="554"/>
  <c r="C142" i="554"/>
  <c r="B142" i="554"/>
  <c r="C141" i="554"/>
  <c r="B141" i="554"/>
  <c r="C140" i="554"/>
  <c r="B140" i="554"/>
  <c r="C139" i="554"/>
  <c r="B139" i="554"/>
  <c r="C138" i="554"/>
  <c r="B138" i="554"/>
  <c r="C137" i="554"/>
  <c r="B137" i="554"/>
  <c r="C136" i="554"/>
  <c r="B136" i="554"/>
  <c r="C135" i="554"/>
  <c r="B135" i="554"/>
  <c r="C134" i="554"/>
  <c r="B134" i="554"/>
  <c r="C133" i="554"/>
  <c r="B133" i="554"/>
  <c r="C132" i="554"/>
  <c r="B132" i="554"/>
  <c r="C131" i="554"/>
  <c r="B131" i="554"/>
  <c r="C130" i="554"/>
  <c r="B130" i="554"/>
  <c r="C129" i="554"/>
  <c r="B129" i="554"/>
  <c r="C128" i="554"/>
  <c r="B128" i="554"/>
  <c r="C127" i="554"/>
  <c r="B127" i="554"/>
  <c r="C126" i="554"/>
  <c r="B126" i="554"/>
  <c r="C125" i="554"/>
  <c r="B125" i="554"/>
  <c r="C124" i="554"/>
  <c r="B124" i="554"/>
  <c r="C123" i="554"/>
  <c r="B123" i="554"/>
  <c r="C122" i="554"/>
  <c r="B122" i="554"/>
  <c r="C121" i="554"/>
  <c r="B121" i="554"/>
  <c r="C120" i="554"/>
  <c r="B120" i="554"/>
  <c r="C119" i="554"/>
  <c r="B119" i="554"/>
  <c r="C118" i="554"/>
  <c r="B118" i="554"/>
  <c r="C117" i="554"/>
  <c r="B117" i="554"/>
  <c r="C116" i="554"/>
  <c r="B116" i="554"/>
  <c r="C115" i="554"/>
  <c r="B115" i="554"/>
  <c r="C114" i="554"/>
  <c r="B114" i="554"/>
  <c r="C113" i="554"/>
  <c r="B113" i="554"/>
  <c r="C111" i="554"/>
  <c r="B111" i="554"/>
  <c r="C110" i="554"/>
  <c r="B110" i="554"/>
  <c r="C109" i="554"/>
  <c r="B109" i="554"/>
  <c r="C108" i="554"/>
  <c r="B108" i="554"/>
  <c r="C107" i="554"/>
  <c r="B107" i="554"/>
  <c r="C106" i="554"/>
  <c r="B106" i="554"/>
  <c r="C105" i="554"/>
  <c r="B105" i="554"/>
  <c r="C104" i="554"/>
  <c r="B104" i="554"/>
  <c r="C103" i="554"/>
  <c r="B103" i="554"/>
  <c r="C102" i="554"/>
  <c r="B102" i="554"/>
  <c r="C101" i="554"/>
  <c r="B101" i="554"/>
  <c r="C100" i="554"/>
  <c r="B100" i="554"/>
  <c r="C98" i="554"/>
  <c r="B98" i="554"/>
  <c r="C97" i="554"/>
  <c r="B97" i="554"/>
  <c r="C96" i="554"/>
  <c r="B96" i="554"/>
  <c r="C95" i="554"/>
  <c r="B95" i="554"/>
  <c r="C94" i="554"/>
  <c r="B94" i="554"/>
  <c r="C93" i="554"/>
  <c r="B93" i="554"/>
  <c r="C92" i="554"/>
  <c r="B92" i="554"/>
  <c r="C91" i="554"/>
  <c r="B91" i="554"/>
  <c r="C90" i="554"/>
  <c r="B90" i="554"/>
  <c r="C89" i="554"/>
  <c r="B89" i="554"/>
  <c r="C88" i="554"/>
  <c r="B88" i="554"/>
  <c r="C87" i="554"/>
  <c r="B87" i="554"/>
  <c r="C86" i="554"/>
  <c r="B86" i="554"/>
  <c r="E85" i="554"/>
  <c r="C85" i="554"/>
  <c r="B85" i="554"/>
  <c r="C84" i="554"/>
  <c r="B84" i="554"/>
  <c r="C83" i="554"/>
  <c r="B83" i="554"/>
  <c r="B82" i="554"/>
  <c r="B81" i="554"/>
  <c r="B80" i="554"/>
  <c r="B79" i="554"/>
  <c r="B78" i="554"/>
  <c r="B77" i="554"/>
  <c r="C76" i="554"/>
  <c r="B76" i="554"/>
  <c r="C75" i="554"/>
  <c r="B75" i="554"/>
  <c r="C74" i="554"/>
  <c r="B74" i="554"/>
  <c r="C73" i="554"/>
  <c r="B73" i="554"/>
  <c r="C72" i="554"/>
  <c r="B72" i="554"/>
  <c r="C71" i="554"/>
  <c r="B71" i="554"/>
  <c r="C70" i="554"/>
  <c r="B70" i="554"/>
  <c r="C69" i="554"/>
  <c r="B69" i="554"/>
  <c r="C68" i="554"/>
  <c r="B68" i="554"/>
  <c r="C67" i="554"/>
  <c r="B67" i="554"/>
  <c r="C66" i="554"/>
  <c r="B66" i="554"/>
  <c r="C65" i="554"/>
  <c r="B65" i="554"/>
  <c r="C64" i="554"/>
  <c r="B64" i="554"/>
  <c r="C63" i="554"/>
  <c r="B63" i="554"/>
  <c r="C62" i="554"/>
  <c r="B62" i="554"/>
  <c r="C61" i="554"/>
  <c r="B61" i="554"/>
  <c r="C60" i="554"/>
  <c r="B60" i="554"/>
  <c r="C59" i="554"/>
  <c r="B59" i="554"/>
  <c r="C58" i="554"/>
  <c r="B58" i="554"/>
  <c r="C57" i="554"/>
  <c r="B57" i="554"/>
  <c r="C56" i="554"/>
  <c r="B56" i="554"/>
  <c r="C55" i="554"/>
  <c r="B55" i="554"/>
  <c r="C54" i="554"/>
  <c r="B54" i="554"/>
  <c r="C53" i="554"/>
  <c r="B53" i="554"/>
  <c r="C52" i="554"/>
  <c r="B52" i="554"/>
  <c r="C51" i="554"/>
  <c r="B51" i="554"/>
  <c r="C50" i="554"/>
  <c r="B50" i="554"/>
  <c r="C49" i="554"/>
  <c r="B49" i="554"/>
  <c r="C48" i="554"/>
  <c r="B48" i="554"/>
  <c r="C47" i="554"/>
  <c r="B47" i="554"/>
  <c r="C46" i="554"/>
  <c r="B46" i="554"/>
  <c r="C45" i="554"/>
  <c r="B45" i="554"/>
  <c r="C44" i="554"/>
  <c r="B44" i="554"/>
  <c r="C43" i="554"/>
  <c r="B43" i="554"/>
  <c r="C42" i="554"/>
  <c r="B42" i="554"/>
  <c r="C41" i="554"/>
  <c r="B41" i="554"/>
  <c r="C40" i="554"/>
  <c r="B40" i="554"/>
  <c r="C39" i="554"/>
  <c r="B39" i="554"/>
  <c r="C38" i="554"/>
  <c r="B38" i="554"/>
  <c r="C37" i="554"/>
  <c r="B37" i="554"/>
  <c r="C36" i="554"/>
  <c r="B36" i="554"/>
  <c r="C35" i="554"/>
  <c r="B35" i="554"/>
  <c r="C34" i="554"/>
  <c r="B34" i="554"/>
  <c r="C33" i="554"/>
  <c r="B33" i="554"/>
  <c r="C32" i="554"/>
  <c r="B32" i="554"/>
  <c r="A32" i="554"/>
  <c r="C31" i="554"/>
  <c r="B31" i="554"/>
  <c r="A31" i="554"/>
  <c r="C30" i="554"/>
  <c r="B30" i="554"/>
  <c r="A30" i="554"/>
  <c r="C29" i="554"/>
  <c r="B29" i="554"/>
  <c r="A29" i="554"/>
  <c r="C28" i="554"/>
  <c r="B28" i="554"/>
  <c r="A28" i="554"/>
  <c r="C27" i="554"/>
  <c r="B27" i="554"/>
  <c r="A27" i="554"/>
  <c r="C26" i="554"/>
  <c r="B26" i="554"/>
  <c r="A26" i="554"/>
  <c r="C25" i="554"/>
  <c r="B25" i="554"/>
  <c r="A25" i="554"/>
  <c r="C24" i="554"/>
  <c r="B24" i="554"/>
  <c r="A24" i="554"/>
  <c r="C23" i="554"/>
  <c r="B23" i="554"/>
  <c r="A23" i="554"/>
  <c r="C22" i="554"/>
  <c r="B22" i="554"/>
  <c r="A22" i="554"/>
  <c r="C21" i="554"/>
  <c r="B21" i="554"/>
  <c r="A21" i="554"/>
  <c r="C20" i="554"/>
  <c r="B20" i="554"/>
  <c r="A20" i="554"/>
  <c r="E19" i="554"/>
  <c r="C19" i="554"/>
  <c r="B19" i="554"/>
  <c r="A19" i="554"/>
  <c r="C18" i="554"/>
  <c r="B18" i="554"/>
  <c r="A18" i="554"/>
  <c r="C17" i="554"/>
  <c r="B17" i="554"/>
  <c r="A17" i="554"/>
  <c r="C16" i="554"/>
  <c r="B16" i="554"/>
  <c r="A16" i="554"/>
  <c r="C15" i="554"/>
  <c r="B15" i="554"/>
  <c r="A15" i="554"/>
  <c r="C14" i="554"/>
  <c r="B14" i="554"/>
  <c r="A14" i="554"/>
  <c r="C13" i="554"/>
  <c r="B13" i="554"/>
  <c r="A13" i="554"/>
  <c r="C12" i="554"/>
  <c r="B12" i="554"/>
  <c r="A12" i="554"/>
  <c r="C11" i="554"/>
  <c r="B11" i="554"/>
  <c r="A11" i="554"/>
  <c r="C10" i="554"/>
  <c r="B10" i="554"/>
  <c r="A10" i="554"/>
  <c r="C9" i="554"/>
  <c r="B9" i="554"/>
  <c r="A9" i="554"/>
  <c r="C8" i="554"/>
  <c r="B8" i="554"/>
  <c r="A8" i="554"/>
  <c r="A7" i="554"/>
  <c r="K6" i="554"/>
  <c r="J6" i="554"/>
  <c r="I6" i="554"/>
  <c r="H6" i="554"/>
  <c r="G6" i="554"/>
  <c r="D5" i="554"/>
  <c r="F6" i="554"/>
  <c r="B3" i="554"/>
  <c r="B1" i="554"/>
  <c r="C374" i="553"/>
  <c r="B374" i="553"/>
  <c r="E373" i="553"/>
  <c r="C373" i="553"/>
  <c r="B373" i="553"/>
  <c r="E372" i="553"/>
  <c r="C372" i="553"/>
  <c r="B372" i="553"/>
  <c r="E371" i="553"/>
  <c r="C371" i="553"/>
  <c r="B371" i="553"/>
  <c r="E370" i="553"/>
  <c r="C370" i="553"/>
  <c r="B370" i="553"/>
  <c r="E369" i="553"/>
  <c r="C369" i="553"/>
  <c r="B369" i="553"/>
  <c r="E368" i="553"/>
  <c r="C368" i="553"/>
  <c r="B368" i="553"/>
  <c r="E367" i="553"/>
  <c r="C367" i="553"/>
  <c r="B367" i="553"/>
  <c r="E366" i="553"/>
  <c r="C366" i="553"/>
  <c r="B366" i="553"/>
  <c r="E365" i="553"/>
  <c r="C365" i="553"/>
  <c r="B365" i="553"/>
  <c r="E364" i="553"/>
  <c r="C364" i="553"/>
  <c r="B364" i="553"/>
  <c r="E363" i="553"/>
  <c r="C363" i="553"/>
  <c r="B363" i="553"/>
  <c r="E362" i="553"/>
  <c r="C362" i="553"/>
  <c r="B362" i="553"/>
  <c r="E361" i="553"/>
  <c r="C361" i="553"/>
  <c r="B361" i="553"/>
  <c r="E360" i="553"/>
  <c r="C360" i="553"/>
  <c r="B360" i="553"/>
  <c r="E359" i="553"/>
  <c r="C359" i="553"/>
  <c r="B359" i="553"/>
  <c r="E358" i="553"/>
  <c r="C358" i="553"/>
  <c r="B358" i="553"/>
  <c r="E357" i="553"/>
  <c r="C357" i="553"/>
  <c r="B357" i="553"/>
  <c r="E356" i="553"/>
  <c r="C356" i="553"/>
  <c r="B356" i="553"/>
  <c r="E355" i="553"/>
  <c r="C355" i="553"/>
  <c r="B355" i="553"/>
  <c r="E354" i="553"/>
  <c r="C354" i="553"/>
  <c r="B354" i="553"/>
  <c r="E353" i="553"/>
  <c r="C353" i="553"/>
  <c r="B353" i="553"/>
  <c r="E352" i="553"/>
  <c r="C352" i="553"/>
  <c r="B352" i="553"/>
  <c r="E351" i="553"/>
  <c r="C351" i="553"/>
  <c r="B351" i="553"/>
  <c r="E350" i="553"/>
  <c r="C350" i="553"/>
  <c r="B350" i="553"/>
  <c r="E349" i="553"/>
  <c r="C349" i="553"/>
  <c r="B349" i="553"/>
  <c r="C348" i="553"/>
  <c r="B348" i="553"/>
  <c r="C347" i="553"/>
  <c r="B347" i="553"/>
  <c r="C346" i="553"/>
  <c r="B346" i="553"/>
  <c r="C345" i="553"/>
  <c r="B345" i="553"/>
  <c r="C344" i="553"/>
  <c r="B344" i="553"/>
  <c r="C343" i="553"/>
  <c r="B343" i="553"/>
  <c r="C342" i="553"/>
  <c r="B342" i="553"/>
  <c r="C341" i="553"/>
  <c r="B341" i="553"/>
  <c r="C340" i="553"/>
  <c r="B340" i="553"/>
  <c r="C339" i="553"/>
  <c r="B339" i="553"/>
  <c r="C338" i="553"/>
  <c r="B338" i="553"/>
  <c r="E337" i="553"/>
  <c r="C337" i="553"/>
  <c r="B337" i="553"/>
  <c r="E336" i="553"/>
  <c r="C336" i="553"/>
  <c r="B336" i="553"/>
  <c r="E335" i="553"/>
  <c r="C335" i="553"/>
  <c r="B335" i="553"/>
  <c r="C334" i="553"/>
  <c r="B334" i="553"/>
  <c r="C333" i="553"/>
  <c r="B333" i="553"/>
  <c r="C332" i="553"/>
  <c r="B332" i="553"/>
  <c r="C331" i="553"/>
  <c r="B331" i="553"/>
  <c r="C330" i="553"/>
  <c r="B330" i="553"/>
  <c r="C329" i="553"/>
  <c r="B329" i="553"/>
  <c r="C328" i="553"/>
  <c r="B328" i="553"/>
  <c r="C327" i="553"/>
  <c r="B327" i="553"/>
  <c r="C326" i="553"/>
  <c r="B326" i="553"/>
  <c r="C325" i="553"/>
  <c r="B325" i="553"/>
  <c r="C324" i="553"/>
  <c r="B324" i="553"/>
  <c r="C323" i="553"/>
  <c r="B323" i="553"/>
  <c r="C322" i="553"/>
  <c r="B322" i="553"/>
  <c r="C321" i="553"/>
  <c r="B321" i="553"/>
  <c r="C320" i="553"/>
  <c r="B320" i="553"/>
  <c r="C319" i="553"/>
  <c r="B319" i="553"/>
  <c r="C318" i="553"/>
  <c r="B318" i="553"/>
  <c r="C317" i="553"/>
  <c r="B317" i="553"/>
  <c r="C316" i="553"/>
  <c r="B316" i="553"/>
  <c r="C315" i="553"/>
  <c r="B315" i="553"/>
  <c r="C314" i="553"/>
  <c r="B314" i="553"/>
  <c r="C313" i="553"/>
  <c r="B313" i="553"/>
  <c r="C312" i="553"/>
  <c r="B312" i="553"/>
  <c r="C311" i="553"/>
  <c r="B311" i="553"/>
  <c r="C310" i="553"/>
  <c r="B310" i="553"/>
  <c r="C309" i="553"/>
  <c r="B309" i="553"/>
  <c r="C308" i="553"/>
  <c r="B308" i="553"/>
  <c r="C307" i="553"/>
  <c r="B307" i="553"/>
  <c r="C306" i="553"/>
  <c r="B306" i="553"/>
  <c r="C305" i="553"/>
  <c r="B305" i="553"/>
  <c r="C304" i="553"/>
  <c r="B304" i="553"/>
  <c r="C303" i="553"/>
  <c r="B303" i="553"/>
  <c r="C302" i="553"/>
  <c r="B302" i="553"/>
  <c r="C301" i="553"/>
  <c r="B301" i="553"/>
  <c r="C300" i="553"/>
  <c r="B300" i="553"/>
  <c r="C299" i="553"/>
  <c r="B299" i="553"/>
  <c r="C298" i="553"/>
  <c r="B298" i="553"/>
  <c r="C297" i="553"/>
  <c r="B297" i="553"/>
  <c r="C296" i="553"/>
  <c r="B296" i="553"/>
  <c r="C295" i="553"/>
  <c r="B295" i="553"/>
  <c r="C294" i="553"/>
  <c r="B294" i="553"/>
  <c r="C293" i="553"/>
  <c r="B293" i="553"/>
  <c r="C292" i="553"/>
  <c r="B292" i="553"/>
  <c r="C291" i="553"/>
  <c r="B291" i="553"/>
  <c r="C290" i="553"/>
  <c r="B290" i="553"/>
  <c r="C289" i="553"/>
  <c r="B289" i="553"/>
  <c r="C288" i="553"/>
  <c r="B288" i="553"/>
  <c r="C287" i="553"/>
  <c r="B287" i="553"/>
  <c r="C286" i="553"/>
  <c r="B286" i="553"/>
  <c r="C285" i="553"/>
  <c r="B285" i="553"/>
  <c r="C284" i="553"/>
  <c r="B284" i="553"/>
  <c r="C283" i="553"/>
  <c r="B283" i="553"/>
  <c r="C282" i="553"/>
  <c r="B282" i="553"/>
  <c r="C281" i="553"/>
  <c r="B281" i="553"/>
  <c r="C280" i="553"/>
  <c r="B280" i="553"/>
  <c r="C279" i="553"/>
  <c r="B279" i="553"/>
  <c r="C277" i="553"/>
  <c r="B277" i="553"/>
  <c r="C276" i="553"/>
  <c r="B276" i="553"/>
  <c r="C275" i="553"/>
  <c r="B275" i="553"/>
  <c r="C274" i="553"/>
  <c r="B274" i="553"/>
  <c r="C273" i="553"/>
  <c r="B273" i="553"/>
  <c r="C272" i="553"/>
  <c r="B272" i="553"/>
  <c r="C271" i="553"/>
  <c r="B271" i="553"/>
  <c r="C270" i="553"/>
  <c r="B270" i="553"/>
  <c r="C269" i="553"/>
  <c r="B269" i="553"/>
  <c r="C268" i="553"/>
  <c r="B268" i="553"/>
  <c r="C267" i="553"/>
  <c r="B267" i="553"/>
  <c r="C266" i="553"/>
  <c r="B266" i="553"/>
  <c r="C264" i="553"/>
  <c r="B264" i="553"/>
  <c r="C263" i="553"/>
  <c r="B263" i="553"/>
  <c r="C262" i="553"/>
  <c r="B262" i="553"/>
  <c r="C261" i="553"/>
  <c r="B261" i="553"/>
  <c r="C260" i="553"/>
  <c r="B260" i="553"/>
  <c r="C259" i="553"/>
  <c r="B259" i="553"/>
  <c r="C258" i="553"/>
  <c r="B258" i="553"/>
  <c r="C257" i="553"/>
  <c r="B257" i="553"/>
  <c r="C256" i="553"/>
  <c r="B256" i="553"/>
  <c r="C255" i="553"/>
  <c r="B255" i="553"/>
  <c r="C254" i="553"/>
  <c r="B254" i="553"/>
  <c r="C253" i="553"/>
  <c r="B253" i="553"/>
  <c r="C252" i="553"/>
  <c r="B252" i="553"/>
  <c r="E251" i="553"/>
  <c r="C251" i="553"/>
  <c r="B251" i="553"/>
  <c r="C250" i="553"/>
  <c r="B250" i="553"/>
  <c r="C249" i="553"/>
  <c r="B249" i="553"/>
  <c r="B248" i="553"/>
  <c r="B247" i="553"/>
  <c r="B246" i="553"/>
  <c r="B245" i="553"/>
  <c r="B244" i="553"/>
  <c r="B243" i="553"/>
  <c r="C242" i="553"/>
  <c r="B242" i="553"/>
  <c r="C241" i="553"/>
  <c r="B241" i="553"/>
  <c r="C240" i="553"/>
  <c r="B240" i="553"/>
  <c r="C239" i="553"/>
  <c r="B239" i="553"/>
  <c r="C238" i="553"/>
  <c r="B238" i="553"/>
  <c r="C237" i="553"/>
  <c r="B237" i="553"/>
  <c r="C236" i="553"/>
  <c r="B236" i="553"/>
  <c r="C235" i="553"/>
  <c r="B235" i="553"/>
  <c r="C234" i="553"/>
  <c r="B234" i="553"/>
  <c r="C233" i="553"/>
  <c r="B233" i="553"/>
  <c r="C232" i="553"/>
  <c r="B232" i="553"/>
  <c r="C231" i="553"/>
  <c r="B231" i="553"/>
  <c r="C230" i="553"/>
  <c r="B230" i="553"/>
  <c r="C229" i="553"/>
  <c r="B229" i="553"/>
  <c r="C228" i="553"/>
  <c r="B228" i="553"/>
  <c r="C227" i="553"/>
  <c r="B227" i="553"/>
  <c r="C226" i="553"/>
  <c r="B226" i="553"/>
  <c r="C225" i="553"/>
  <c r="B225" i="553"/>
  <c r="C224" i="553"/>
  <c r="B224" i="553"/>
  <c r="C223" i="553"/>
  <c r="B223" i="553"/>
  <c r="C222" i="553"/>
  <c r="B222" i="553"/>
  <c r="C221" i="553"/>
  <c r="B221" i="553"/>
  <c r="C220" i="553"/>
  <c r="B220" i="553"/>
  <c r="C219" i="553"/>
  <c r="B219" i="553"/>
  <c r="C218" i="553"/>
  <c r="B218" i="553"/>
  <c r="C217" i="553"/>
  <c r="B217" i="553"/>
  <c r="C216" i="553"/>
  <c r="B216" i="553"/>
  <c r="C215" i="553"/>
  <c r="B215" i="553"/>
  <c r="C214" i="553"/>
  <c r="B214" i="553"/>
  <c r="C213" i="553"/>
  <c r="B213" i="553"/>
  <c r="C212" i="553"/>
  <c r="B212" i="553"/>
  <c r="C211" i="553"/>
  <c r="B211" i="553"/>
  <c r="C210" i="553"/>
  <c r="B210" i="553"/>
  <c r="C209" i="553"/>
  <c r="B209" i="553"/>
  <c r="C208" i="553"/>
  <c r="B208" i="553"/>
  <c r="C207" i="553"/>
  <c r="B207" i="553"/>
  <c r="C206" i="553"/>
  <c r="B206" i="553"/>
  <c r="C205" i="553"/>
  <c r="B205" i="553"/>
  <c r="C204" i="553"/>
  <c r="B204" i="553"/>
  <c r="C203" i="553"/>
  <c r="B203" i="553"/>
  <c r="C202" i="553"/>
  <c r="B202" i="553"/>
  <c r="C201" i="553"/>
  <c r="B201" i="553"/>
  <c r="C200" i="553"/>
  <c r="B200" i="553"/>
  <c r="C199" i="553"/>
  <c r="B199" i="553"/>
  <c r="C198" i="553"/>
  <c r="B198" i="553"/>
  <c r="C197" i="553"/>
  <c r="B197" i="553"/>
  <c r="C196" i="553"/>
  <c r="B196" i="553"/>
  <c r="C195" i="553"/>
  <c r="B195" i="553"/>
  <c r="C194" i="553"/>
  <c r="B194" i="553"/>
  <c r="C193" i="553"/>
  <c r="B193" i="553"/>
  <c r="C192" i="553"/>
  <c r="B192" i="553"/>
  <c r="C191" i="553"/>
  <c r="B191" i="553"/>
  <c r="C190" i="553"/>
  <c r="B190" i="553"/>
  <c r="C189" i="553"/>
  <c r="B189" i="553"/>
  <c r="C188" i="553"/>
  <c r="B188" i="553"/>
  <c r="C187" i="553"/>
  <c r="B187" i="553"/>
  <c r="C186" i="553"/>
  <c r="B186" i="553"/>
  <c r="C185" i="553"/>
  <c r="B185" i="553"/>
  <c r="C184" i="553"/>
  <c r="B184" i="553"/>
  <c r="C183" i="553"/>
  <c r="B183" i="553"/>
  <c r="C182" i="553"/>
  <c r="B182" i="553"/>
  <c r="C181" i="553"/>
  <c r="B181" i="553"/>
  <c r="C180" i="553"/>
  <c r="B180" i="553"/>
  <c r="C179" i="553"/>
  <c r="B179" i="553"/>
  <c r="C178" i="553"/>
  <c r="B178" i="553"/>
  <c r="C177" i="553"/>
  <c r="B177" i="553"/>
  <c r="C176" i="553"/>
  <c r="B176" i="553"/>
  <c r="C175" i="553"/>
  <c r="B175" i="553"/>
  <c r="C174" i="553"/>
  <c r="B174" i="553"/>
  <c r="C173" i="553"/>
  <c r="B173" i="553"/>
  <c r="C172" i="553"/>
  <c r="B172" i="553"/>
  <c r="C171" i="553"/>
  <c r="B171" i="553"/>
  <c r="C170" i="553"/>
  <c r="B170" i="553"/>
  <c r="C169" i="553"/>
  <c r="B169" i="553"/>
  <c r="C168" i="553"/>
  <c r="B168" i="553"/>
  <c r="C167" i="553"/>
  <c r="B167" i="553"/>
  <c r="C166" i="553"/>
  <c r="B166" i="553"/>
  <c r="C165" i="553"/>
  <c r="B165" i="553"/>
  <c r="C164" i="553"/>
  <c r="B164" i="553"/>
  <c r="C163" i="553"/>
  <c r="B163" i="553"/>
  <c r="C162" i="553"/>
  <c r="B162" i="553"/>
  <c r="C161" i="553"/>
  <c r="B161" i="553"/>
  <c r="C160" i="553"/>
  <c r="B160" i="553"/>
  <c r="C159" i="553"/>
  <c r="B159" i="553"/>
  <c r="C158" i="553"/>
  <c r="B158" i="553"/>
  <c r="C157" i="553"/>
  <c r="B157" i="553"/>
  <c r="C156" i="553"/>
  <c r="B156" i="553"/>
  <c r="C155" i="553"/>
  <c r="B155" i="553"/>
  <c r="C154" i="553"/>
  <c r="B154" i="553"/>
  <c r="C153" i="553"/>
  <c r="B153" i="553"/>
  <c r="C152" i="553"/>
  <c r="B152" i="553"/>
  <c r="C151" i="553"/>
  <c r="B151" i="553"/>
  <c r="C150" i="553"/>
  <c r="B150" i="553"/>
  <c r="C149" i="553"/>
  <c r="B149" i="553"/>
  <c r="C148" i="553"/>
  <c r="B148" i="553"/>
  <c r="C147" i="553"/>
  <c r="B147" i="553"/>
  <c r="C146" i="553"/>
  <c r="B146" i="553"/>
  <c r="C145" i="553"/>
  <c r="B145" i="553"/>
  <c r="C144" i="553"/>
  <c r="B144" i="553"/>
  <c r="C143" i="553"/>
  <c r="B143" i="553"/>
  <c r="C142" i="553"/>
  <c r="B142" i="553"/>
  <c r="C141" i="553"/>
  <c r="B141" i="553"/>
  <c r="C140" i="553"/>
  <c r="B140" i="553"/>
  <c r="C139" i="553"/>
  <c r="B139" i="553"/>
  <c r="C138" i="553"/>
  <c r="B138" i="553"/>
  <c r="C137" i="553"/>
  <c r="B137" i="553"/>
  <c r="C136" i="553"/>
  <c r="B136" i="553"/>
  <c r="C135" i="553"/>
  <c r="B135" i="553"/>
  <c r="C134" i="553"/>
  <c r="B134" i="553"/>
  <c r="C133" i="553"/>
  <c r="B133" i="553"/>
  <c r="C132" i="553"/>
  <c r="B132" i="553"/>
  <c r="C131" i="553"/>
  <c r="B131" i="553"/>
  <c r="C130" i="553"/>
  <c r="B130" i="553"/>
  <c r="C129" i="553"/>
  <c r="B129" i="553"/>
  <c r="C128" i="553"/>
  <c r="B128" i="553"/>
  <c r="C127" i="553"/>
  <c r="B127" i="553"/>
  <c r="C126" i="553"/>
  <c r="B126" i="553"/>
  <c r="C125" i="553"/>
  <c r="B125" i="553"/>
  <c r="C124" i="553"/>
  <c r="B124" i="553"/>
  <c r="C123" i="553"/>
  <c r="B123" i="553"/>
  <c r="C122" i="553"/>
  <c r="B122" i="553"/>
  <c r="C121" i="553"/>
  <c r="B121" i="553"/>
  <c r="C120" i="553"/>
  <c r="B120" i="553"/>
  <c r="C119" i="553"/>
  <c r="B119" i="553"/>
  <c r="C118" i="553"/>
  <c r="B118" i="553"/>
  <c r="C117" i="553"/>
  <c r="B117" i="553"/>
  <c r="C116" i="553"/>
  <c r="B116" i="553"/>
  <c r="C115" i="553"/>
  <c r="B115" i="553"/>
  <c r="C114" i="553"/>
  <c r="B114" i="553"/>
  <c r="C113" i="553"/>
  <c r="B113" i="553"/>
  <c r="C111" i="553"/>
  <c r="B111" i="553"/>
  <c r="C110" i="553"/>
  <c r="B110" i="553"/>
  <c r="C109" i="553"/>
  <c r="B109" i="553"/>
  <c r="C108" i="553"/>
  <c r="B108" i="553"/>
  <c r="C107" i="553"/>
  <c r="B107" i="553"/>
  <c r="C106" i="553"/>
  <c r="B106" i="553"/>
  <c r="C105" i="553"/>
  <c r="B105" i="553"/>
  <c r="C104" i="553"/>
  <c r="B104" i="553"/>
  <c r="C103" i="553"/>
  <c r="B103" i="553"/>
  <c r="C102" i="553"/>
  <c r="B102" i="553"/>
  <c r="C101" i="553"/>
  <c r="B101" i="553"/>
  <c r="C100" i="553"/>
  <c r="B100" i="553"/>
  <c r="C98" i="553"/>
  <c r="B98" i="553"/>
  <c r="C97" i="553"/>
  <c r="B97" i="553"/>
  <c r="C96" i="553"/>
  <c r="B96" i="553"/>
  <c r="C95" i="553"/>
  <c r="B95" i="553"/>
  <c r="C94" i="553"/>
  <c r="B94" i="553"/>
  <c r="C93" i="553"/>
  <c r="B93" i="553"/>
  <c r="C92" i="553"/>
  <c r="B92" i="553"/>
  <c r="C91" i="553"/>
  <c r="B91" i="553"/>
  <c r="C90" i="553"/>
  <c r="B90" i="553"/>
  <c r="C89" i="553"/>
  <c r="B89" i="553"/>
  <c r="C88" i="553"/>
  <c r="B88" i="553"/>
  <c r="C87" i="553"/>
  <c r="B87" i="553"/>
  <c r="C86" i="553"/>
  <c r="B86" i="553"/>
  <c r="E85" i="553"/>
  <c r="C85" i="553"/>
  <c r="B85" i="553"/>
  <c r="C84" i="553"/>
  <c r="B84" i="553"/>
  <c r="C83" i="553"/>
  <c r="B83" i="553"/>
  <c r="B82" i="553"/>
  <c r="B81" i="553"/>
  <c r="B80" i="553"/>
  <c r="B79" i="553"/>
  <c r="B78" i="553"/>
  <c r="B77" i="553"/>
  <c r="C76" i="553"/>
  <c r="B76" i="553"/>
  <c r="C75" i="553"/>
  <c r="B75" i="553"/>
  <c r="C74" i="553"/>
  <c r="B74" i="553"/>
  <c r="C73" i="553"/>
  <c r="B73" i="553"/>
  <c r="C72" i="553"/>
  <c r="B72" i="553"/>
  <c r="C71" i="553"/>
  <c r="B71" i="553"/>
  <c r="C70" i="553"/>
  <c r="B70" i="553"/>
  <c r="C69" i="553"/>
  <c r="B69" i="553"/>
  <c r="C68" i="553"/>
  <c r="B68" i="553"/>
  <c r="C67" i="553"/>
  <c r="B67" i="553"/>
  <c r="C66" i="553"/>
  <c r="B66" i="553"/>
  <c r="C65" i="553"/>
  <c r="B65" i="553"/>
  <c r="C64" i="553"/>
  <c r="B64" i="553"/>
  <c r="C63" i="553"/>
  <c r="B63" i="553"/>
  <c r="C62" i="553"/>
  <c r="B62" i="553"/>
  <c r="C61" i="553"/>
  <c r="B61" i="553"/>
  <c r="C60" i="553"/>
  <c r="B60" i="553"/>
  <c r="C59" i="553"/>
  <c r="B59" i="553"/>
  <c r="C58" i="553"/>
  <c r="B58" i="553"/>
  <c r="C57" i="553"/>
  <c r="B57" i="553"/>
  <c r="C56" i="553"/>
  <c r="B56" i="553"/>
  <c r="C55" i="553"/>
  <c r="B55" i="553"/>
  <c r="C54" i="553"/>
  <c r="B54" i="553"/>
  <c r="C53" i="553"/>
  <c r="B53" i="553"/>
  <c r="C52" i="553"/>
  <c r="B52" i="553"/>
  <c r="C51" i="553"/>
  <c r="B51" i="553"/>
  <c r="C50" i="553"/>
  <c r="B50" i="553"/>
  <c r="C49" i="553"/>
  <c r="B49" i="553"/>
  <c r="C48" i="553"/>
  <c r="B48" i="553"/>
  <c r="C47" i="553"/>
  <c r="B47" i="553"/>
  <c r="C46" i="553"/>
  <c r="B46" i="553"/>
  <c r="C45" i="553"/>
  <c r="B45" i="553"/>
  <c r="C44" i="553"/>
  <c r="B44" i="553"/>
  <c r="C43" i="553"/>
  <c r="B43" i="553"/>
  <c r="C42" i="553"/>
  <c r="B42" i="553"/>
  <c r="C41" i="553"/>
  <c r="B41" i="553"/>
  <c r="C40" i="553"/>
  <c r="B40" i="553"/>
  <c r="C39" i="553"/>
  <c r="B39" i="553"/>
  <c r="C38" i="553"/>
  <c r="B38" i="553"/>
  <c r="C37" i="553"/>
  <c r="B37" i="553"/>
  <c r="C36" i="553"/>
  <c r="B36" i="553"/>
  <c r="C35" i="553"/>
  <c r="B35" i="553"/>
  <c r="C34" i="553"/>
  <c r="B34" i="553"/>
  <c r="C33" i="553"/>
  <c r="B33" i="553"/>
  <c r="C32" i="553"/>
  <c r="B32" i="553"/>
  <c r="A32" i="553"/>
  <c r="C31" i="553"/>
  <c r="B31" i="553"/>
  <c r="A31" i="553"/>
  <c r="C30" i="553"/>
  <c r="B30" i="553"/>
  <c r="A30" i="553"/>
  <c r="C29" i="553"/>
  <c r="B29" i="553"/>
  <c r="A29" i="553"/>
  <c r="C28" i="553"/>
  <c r="B28" i="553"/>
  <c r="A28" i="553"/>
  <c r="C27" i="553"/>
  <c r="B27" i="553"/>
  <c r="A27" i="553"/>
  <c r="C26" i="553"/>
  <c r="B26" i="553"/>
  <c r="A26" i="553"/>
  <c r="C25" i="553"/>
  <c r="B25" i="553"/>
  <c r="A25" i="553"/>
  <c r="C24" i="553"/>
  <c r="B24" i="553"/>
  <c r="A24" i="553"/>
  <c r="C23" i="553"/>
  <c r="B23" i="553"/>
  <c r="A23" i="553"/>
  <c r="C22" i="553"/>
  <c r="B22" i="553"/>
  <c r="A22" i="553"/>
  <c r="C21" i="553"/>
  <c r="B21" i="553"/>
  <c r="A21" i="553"/>
  <c r="C20" i="553"/>
  <c r="B20" i="553"/>
  <c r="A20" i="553"/>
  <c r="E19" i="553"/>
  <c r="C19" i="553"/>
  <c r="B19" i="553"/>
  <c r="A19" i="553"/>
  <c r="C18" i="553"/>
  <c r="B18" i="553"/>
  <c r="A18" i="553"/>
  <c r="C17" i="553"/>
  <c r="B17" i="553"/>
  <c r="A17" i="553"/>
  <c r="C16" i="553"/>
  <c r="B16" i="553"/>
  <c r="A16" i="553"/>
  <c r="C15" i="553"/>
  <c r="B15" i="553"/>
  <c r="A15" i="553"/>
  <c r="C14" i="553"/>
  <c r="B14" i="553"/>
  <c r="A14" i="553"/>
  <c r="C13" i="553"/>
  <c r="B13" i="553"/>
  <c r="A13" i="553"/>
  <c r="C12" i="553"/>
  <c r="B12" i="553"/>
  <c r="A12" i="553"/>
  <c r="C11" i="553"/>
  <c r="B11" i="553"/>
  <c r="A11" i="553"/>
  <c r="C10" i="553"/>
  <c r="B10" i="553"/>
  <c r="A10" i="553"/>
  <c r="C9" i="553"/>
  <c r="B9" i="553"/>
  <c r="A9" i="553"/>
  <c r="C8" i="553"/>
  <c r="B8" i="553"/>
  <c r="A8" i="553"/>
  <c r="A7" i="553"/>
  <c r="K6" i="553"/>
  <c r="J6" i="553"/>
  <c r="I6" i="553"/>
  <c r="H6" i="553"/>
  <c r="G6" i="553"/>
  <c r="D5" i="553"/>
  <c r="F6" i="553"/>
  <c r="B3" i="553"/>
  <c r="B1" i="553"/>
  <c r="C374" i="552"/>
  <c r="B374" i="552"/>
  <c r="E373" i="552"/>
  <c r="C373" i="552"/>
  <c r="B373" i="552"/>
  <c r="E372" i="552"/>
  <c r="C372" i="552"/>
  <c r="B372" i="552"/>
  <c r="E371" i="552"/>
  <c r="C371" i="552"/>
  <c r="B371" i="552"/>
  <c r="E370" i="552"/>
  <c r="C370" i="552"/>
  <c r="B370" i="552"/>
  <c r="E369" i="552"/>
  <c r="C369" i="552"/>
  <c r="B369" i="552"/>
  <c r="E368" i="552"/>
  <c r="C368" i="552"/>
  <c r="B368" i="552"/>
  <c r="E367" i="552"/>
  <c r="C367" i="552"/>
  <c r="B367" i="552"/>
  <c r="E366" i="552"/>
  <c r="C366" i="552"/>
  <c r="B366" i="552"/>
  <c r="E365" i="552"/>
  <c r="C365" i="552"/>
  <c r="B365" i="552"/>
  <c r="E364" i="552"/>
  <c r="C364" i="552"/>
  <c r="B364" i="552"/>
  <c r="E363" i="552"/>
  <c r="C363" i="552"/>
  <c r="B363" i="552"/>
  <c r="E362" i="552"/>
  <c r="C362" i="552"/>
  <c r="B362" i="552"/>
  <c r="E361" i="552"/>
  <c r="C361" i="552"/>
  <c r="B361" i="552"/>
  <c r="E360" i="552"/>
  <c r="C360" i="552"/>
  <c r="B360" i="552"/>
  <c r="E359" i="552"/>
  <c r="C359" i="552"/>
  <c r="B359" i="552"/>
  <c r="E358" i="552"/>
  <c r="C358" i="552"/>
  <c r="B358" i="552"/>
  <c r="E357" i="552"/>
  <c r="C357" i="552"/>
  <c r="B357" i="552"/>
  <c r="E356" i="552"/>
  <c r="C356" i="552"/>
  <c r="B356" i="552"/>
  <c r="E355" i="552"/>
  <c r="C355" i="552"/>
  <c r="B355" i="552"/>
  <c r="E354" i="552"/>
  <c r="C354" i="552"/>
  <c r="B354" i="552"/>
  <c r="E353" i="552"/>
  <c r="C353" i="552"/>
  <c r="B353" i="552"/>
  <c r="E352" i="552"/>
  <c r="C352" i="552"/>
  <c r="B352" i="552"/>
  <c r="E351" i="552"/>
  <c r="C351" i="552"/>
  <c r="B351" i="552"/>
  <c r="E350" i="552"/>
  <c r="C350" i="552"/>
  <c r="B350" i="552"/>
  <c r="E349" i="552"/>
  <c r="C349" i="552"/>
  <c r="B349" i="552"/>
  <c r="C348" i="552"/>
  <c r="B348" i="552"/>
  <c r="C347" i="552"/>
  <c r="B347" i="552"/>
  <c r="C346" i="552"/>
  <c r="B346" i="552"/>
  <c r="C345" i="552"/>
  <c r="B345" i="552"/>
  <c r="C344" i="552"/>
  <c r="B344" i="552"/>
  <c r="C343" i="552"/>
  <c r="B343" i="552"/>
  <c r="C342" i="552"/>
  <c r="B342" i="552"/>
  <c r="C341" i="552"/>
  <c r="B341" i="552"/>
  <c r="C340" i="552"/>
  <c r="B340" i="552"/>
  <c r="C339" i="552"/>
  <c r="B339" i="552"/>
  <c r="C338" i="552"/>
  <c r="B338" i="552"/>
  <c r="E337" i="552"/>
  <c r="C337" i="552"/>
  <c r="B337" i="552"/>
  <c r="E336" i="552"/>
  <c r="C336" i="552"/>
  <c r="B336" i="552"/>
  <c r="E335" i="552"/>
  <c r="C335" i="552"/>
  <c r="B335" i="552"/>
  <c r="C334" i="552"/>
  <c r="B334" i="552"/>
  <c r="C333" i="552"/>
  <c r="B333" i="552"/>
  <c r="C332" i="552"/>
  <c r="B332" i="552"/>
  <c r="C331" i="552"/>
  <c r="B331" i="552"/>
  <c r="C330" i="552"/>
  <c r="B330" i="552"/>
  <c r="C329" i="552"/>
  <c r="B329" i="552"/>
  <c r="C328" i="552"/>
  <c r="B328" i="552"/>
  <c r="C327" i="552"/>
  <c r="B327" i="552"/>
  <c r="C326" i="552"/>
  <c r="B326" i="552"/>
  <c r="C325" i="552"/>
  <c r="B325" i="552"/>
  <c r="C324" i="552"/>
  <c r="B324" i="552"/>
  <c r="C323" i="552"/>
  <c r="B323" i="552"/>
  <c r="C322" i="552"/>
  <c r="B322" i="552"/>
  <c r="C321" i="552"/>
  <c r="B321" i="552"/>
  <c r="C320" i="552"/>
  <c r="B320" i="552"/>
  <c r="C319" i="552"/>
  <c r="B319" i="552"/>
  <c r="C318" i="552"/>
  <c r="B318" i="552"/>
  <c r="C317" i="552"/>
  <c r="B317" i="552"/>
  <c r="C316" i="552"/>
  <c r="B316" i="552"/>
  <c r="C315" i="552"/>
  <c r="B315" i="552"/>
  <c r="C314" i="552"/>
  <c r="B314" i="552"/>
  <c r="C313" i="552"/>
  <c r="B313" i="552"/>
  <c r="C312" i="552"/>
  <c r="B312" i="552"/>
  <c r="C311" i="552"/>
  <c r="B311" i="552"/>
  <c r="C310" i="552"/>
  <c r="B310" i="552"/>
  <c r="C309" i="552"/>
  <c r="B309" i="552"/>
  <c r="C308" i="552"/>
  <c r="B308" i="552"/>
  <c r="C307" i="552"/>
  <c r="B307" i="552"/>
  <c r="C306" i="552"/>
  <c r="B306" i="552"/>
  <c r="C305" i="552"/>
  <c r="B305" i="552"/>
  <c r="C304" i="552"/>
  <c r="B304" i="552"/>
  <c r="C303" i="552"/>
  <c r="B303" i="552"/>
  <c r="C302" i="552"/>
  <c r="B302" i="552"/>
  <c r="C301" i="552"/>
  <c r="B301" i="552"/>
  <c r="C300" i="552"/>
  <c r="B300" i="552"/>
  <c r="C299" i="552"/>
  <c r="B299" i="552"/>
  <c r="C298" i="552"/>
  <c r="B298" i="552"/>
  <c r="C297" i="552"/>
  <c r="B297" i="552"/>
  <c r="C296" i="552"/>
  <c r="B296" i="552"/>
  <c r="C295" i="552"/>
  <c r="B295" i="552"/>
  <c r="C294" i="552"/>
  <c r="B294" i="552"/>
  <c r="C293" i="552"/>
  <c r="B293" i="552"/>
  <c r="C292" i="552"/>
  <c r="B292" i="552"/>
  <c r="C291" i="552"/>
  <c r="B291" i="552"/>
  <c r="C290" i="552"/>
  <c r="B290" i="552"/>
  <c r="C289" i="552"/>
  <c r="B289" i="552"/>
  <c r="C288" i="552"/>
  <c r="B288" i="552"/>
  <c r="C287" i="552"/>
  <c r="B287" i="552"/>
  <c r="C286" i="552"/>
  <c r="B286" i="552"/>
  <c r="C285" i="552"/>
  <c r="B285" i="552"/>
  <c r="C284" i="552"/>
  <c r="B284" i="552"/>
  <c r="C283" i="552"/>
  <c r="B283" i="552"/>
  <c r="C282" i="552"/>
  <c r="B282" i="552"/>
  <c r="C281" i="552"/>
  <c r="B281" i="552"/>
  <c r="C280" i="552"/>
  <c r="B280" i="552"/>
  <c r="C279" i="552"/>
  <c r="B279" i="552"/>
  <c r="C277" i="552"/>
  <c r="B277" i="552"/>
  <c r="C276" i="552"/>
  <c r="B276" i="552"/>
  <c r="C275" i="552"/>
  <c r="B275" i="552"/>
  <c r="C274" i="552"/>
  <c r="B274" i="552"/>
  <c r="C273" i="552"/>
  <c r="B273" i="552"/>
  <c r="C272" i="552"/>
  <c r="B272" i="552"/>
  <c r="C271" i="552"/>
  <c r="B271" i="552"/>
  <c r="C270" i="552"/>
  <c r="B270" i="552"/>
  <c r="C269" i="552"/>
  <c r="B269" i="552"/>
  <c r="C268" i="552"/>
  <c r="B268" i="552"/>
  <c r="C267" i="552"/>
  <c r="B267" i="552"/>
  <c r="C266" i="552"/>
  <c r="B266" i="552"/>
  <c r="C264" i="552"/>
  <c r="B264" i="552"/>
  <c r="C263" i="552"/>
  <c r="B263" i="552"/>
  <c r="C262" i="552"/>
  <c r="B262" i="552"/>
  <c r="C261" i="552"/>
  <c r="B261" i="552"/>
  <c r="C260" i="552"/>
  <c r="B260" i="552"/>
  <c r="C259" i="552"/>
  <c r="B259" i="552"/>
  <c r="C258" i="552"/>
  <c r="B258" i="552"/>
  <c r="C257" i="552"/>
  <c r="B257" i="552"/>
  <c r="C256" i="552"/>
  <c r="B256" i="552"/>
  <c r="C255" i="552"/>
  <c r="B255" i="552"/>
  <c r="C254" i="552"/>
  <c r="B254" i="552"/>
  <c r="C253" i="552"/>
  <c r="B253" i="552"/>
  <c r="C252" i="552"/>
  <c r="B252" i="552"/>
  <c r="E251" i="552"/>
  <c r="C251" i="552"/>
  <c r="B251" i="552"/>
  <c r="C250" i="552"/>
  <c r="B250" i="552"/>
  <c r="C249" i="552"/>
  <c r="B249" i="552"/>
  <c r="B248" i="552"/>
  <c r="B247" i="552"/>
  <c r="B246" i="552"/>
  <c r="B245" i="552"/>
  <c r="B244" i="552"/>
  <c r="B243" i="552"/>
  <c r="C242" i="552"/>
  <c r="B242" i="552"/>
  <c r="C241" i="552"/>
  <c r="B241" i="552"/>
  <c r="C240" i="552"/>
  <c r="B240" i="552"/>
  <c r="C239" i="552"/>
  <c r="B239" i="552"/>
  <c r="C238" i="552"/>
  <c r="B238" i="552"/>
  <c r="C237" i="552"/>
  <c r="B237" i="552"/>
  <c r="C236" i="552"/>
  <c r="B236" i="552"/>
  <c r="C235" i="552"/>
  <c r="B235" i="552"/>
  <c r="C234" i="552"/>
  <c r="B234" i="552"/>
  <c r="C233" i="552"/>
  <c r="B233" i="552"/>
  <c r="C232" i="552"/>
  <c r="B232" i="552"/>
  <c r="C231" i="552"/>
  <c r="B231" i="552"/>
  <c r="C230" i="552"/>
  <c r="B230" i="552"/>
  <c r="C229" i="552"/>
  <c r="B229" i="552"/>
  <c r="C228" i="552"/>
  <c r="B228" i="552"/>
  <c r="C227" i="552"/>
  <c r="B227" i="552"/>
  <c r="C226" i="552"/>
  <c r="B226" i="552"/>
  <c r="C225" i="552"/>
  <c r="B225" i="552"/>
  <c r="C224" i="552"/>
  <c r="B224" i="552"/>
  <c r="C223" i="552"/>
  <c r="B223" i="552"/>
  <c r="C222" i="552"/>
  <c r="B222" i="552"/>
  <c r="C221" i="552"/>
  <c r="B221" i="552"/>
  <c r="C220" i="552"/>
  <c r="B220" i="552"/>
  <c r="C219" i="552"/>
  <c r="B219" i="552"/>
  <c r="C218" i="552"/>
  <c r="B218" i="552"/>
  <c r="C217" i="552"/>
  <c r="B217" i="552"/>
  <c r="C216" i="552"/>
  <c r="B216" i="552"/>
  <c r="C215" i="552"/>
  <c r="B215" i="552"/>
  <c r="C214" i="552"/>
  <c r="B214" i="552"/>
  <c r="C213" i="552"/>
  <c r="B213" i="552"/>
  <c r="C212" i="552"/>
  <c r="B212" i="552"/>
  <c r="C211" i="552"/>
  <c r="B211" i="552"/>
  <c r="C210" i="552"/>
  <c r="B210" i="552"/>
  <c r="C209" i="552"/>
  <c r="B209" i="552"/>
  <c r="C208" i="552"/>
  <c r="B208" i="552"/>
  <c r="C207" i="552"/>
  <c r="B207" i="552"/>
  <c r="C206" i="552"/>
  <c r="B206" i="552"/>
  <c r="C205" i="552"/>
  <c r="B205" i="552"/>
  <c r="C204" i="552"/>
  <c r="B204" i="552"/>
  <c r="C203" i="552"/>
  <c r="B203" i="552"/>
  <c r="C202" i="552"/>
  <c r="B202" i="552"/>
  <c r="C201" i="552"/>
  <c r="B201" i="552"/>
  <c r="C200" i="552"/>
  <c r="B200" i="552"/>
  <c r="C199" i="552"/>
  <c r="B199" i="552"/>
  <c r="C198" i="552"/>
  <c r="B198" i="552"/>
  <c r="C197" i="552"/>
  <c r="B197" i="552"/>
  <c r="C196" i="552"/>
  <c r="B196" i="552"/>
  <c r="C195" i="552"/>
  <c r="B195" i="552"/>
  <c r="C194" i="552"/>
  <c r="B194" i="552"/>
  <c r="C193" i="552"/>
  <c r="B193" i="552"/>
  <c r="C192" i="552"/>
  <c r="B192" i="552"/>
  <c r="C191" i="552"/>
  <c r="B191" i="552"/>
  <c r="C190" i="552"/>
  <c r="B190" i="552"/>
  <c r="C189" i="552"/>
  <c r="B189" i="552"/>
  <c r="C188" i="552"/>
  <c r="B188" i="552"/>
  <c r="C187" i="552"/>
  <c r="B187" i="552"/>
  <c r="C186" i="552"/>
  <c r="B186" i="552"/>
  <c r="C185" i="552"/>
  <c r="B185" i="552"/>
  <c r="C184" i="552"/>
  <c r="B184" i="552"/>
  <c r="C183" i="552"/>
  <c r="B183" i="552"/>
  <c r="C182" i="552"/>
  <c r="B182" i="552"/>
  <c r="C181" i="552"/>
  <c r="B181" i="552"/>
  <c r="C180" i="552"/>
  <c r="B180" i="552"/>
  <c r="C179" i="552"/>
  <c r="B179" i="552"/>
  <c r="C178" i="552"/>
  <c r="B178" i="552"/>
  <c r="C177" i="552"/>
  <c r="B177" i="552"/>
  <c r="C176" i="552"/>
  <c r="B176" i="552"/>
  <c r="C175" i="552"/>
  <c r="B175" i="552"/>
  <c r="C174" i="552"/>
  <c r="B174" i="552"/>
  <c r="C173" i="552"/>
  <c r="B173" i="552"/>
  <c r="C172" i="552"/>
  <c r="B172" i="552"/>
  <c r="C171" i="552"/>
  <c r="B171" i="552"/>
  <c r="C170" i="552"/>
  <c r="B170" i="552"/>
  <c r="C169" i="552"/>
  <c r="B169" i="552"/>
  <c r="C168" i="552"/>
  <c r="B168" i="552"/>
  <c r="C167" i="552"/>
  <c r="B167" i="552"/>
  <c r="C166" i="552"/>
  <c r="B166" i="552"/>
  <c r="C165" i="552"/>
  <c r="B165" i="552"/>
  <c r="C164" i="552"/>
  <c r="B164" i="552"/>
  <c r="C163" i="552"/>
  <c r="B163" i="552"/>
  <c r="C162" i="552"/>
  <c r="B162" i="552"/>
  <c r="C161" i="552"/>
  <c r="B161" i="552"/>
  <c r="C160" i="552"/>
  <c r="B160" i="552"/>
  <c r="C159" i="552"/>
  <c r="B159" i="552"/>
  <c r="C158" i="552"/>
  <c r="B158" i="552"/>
  <c r="C157" i="552"/>
  <c r="B157" i="552"/>
  <c r="C156" i="552"/>
  <c r="B156" i="552"/>
  <c r="C155" i="552"/>
  <c r="B155" i="552"/>
  <c r="C154" i="552"/>
  <c r="B154" i="552"/>
  <c r="C153" i="552"/>
  <c r="B153" i="552"/>
  <c r="C152" i="552"/>
  <c r="B152" i="552"/>
  <c r="C151" i="552"/>
  <c r="B151" i="552"/>
  <c r="C150" i="552"/>
  <c r="B150" i="552"/>
  <c r="C149" i="552"/>
  <c r="B149" i="552"/>
  <c r="C148" i="552"/>
  <c r="B148" i="552"/>
  <c r="C147" i="552"/>
  <c r="B147" i="552"/>
  <c r="C146" i="552"/>
  <c r="B146" i="552"/>
  <c r="C145" i="552"/>
  <c r="B145" i="552"/>
  <c r="C144" i="552"/>
  <c r="B144" i="552"/>
  <c r="C143" i="552"/>
  <c r="B143" i="552"/>
  <c r="C142" i="552"/>
  <c r="B142" i="552"/>
  <c r="C141" i="552"/>
  <c r="B141" i="552"/>
  <c r="C140" i="552"/>
  <c r="B140" i="552"/>
  <c r="C139" i="552"/>
  <c r="B139" i="552"/>
  <c r="C138" i="552"/>
  <c r="B138" i="552"/>
  <c r="C137" i="552"/>
  <c r="B137" i="552"/>
  <c r="C136" i="552"/>
  <c r="B136" i="552"/>
  <c r="C135" i="552"/>
  <c r="B135" i="552"/>
  <c r="C134" i="552"/>
  <c r="B134" i="552"/>
  <c r="C133" i="552"/>
  <c r="B133" i="552"/>
  <c r="C132" i="552"/>
  <c r="B132" i="552"/>
  <c r="C131" i="552"/>
  <c r="B131" i="552"/>
  <c r="C130" i="552"/>
  <c r="B130" i="552"/>
  <c r="C129" i="552"/>
  <c r="B129" i="552"/>
  <c r="C128" i="552"/>
  <c r="B128" i="552"/>
  <c r="C127" i="552"/>
  <c r="B127" i="552"/>
  <c r="C126" i="552"/>
  <c r="B126" i="552"/>
  <c r="C125" i="552"/>
  <c r="B125" i="552"/>
  <c r="C124" i="552"/>
  <c r="B124" i="552"/>
  <c r="C123" i="552"/>
  <c r="B123" i="552"/>
  <c r="C122" i="552"/>
  <c r="B122" i="552"/>
  <c r="C121" i="552"/>
  <c r="B121" i="552"/>
  <c r="C120" i="552"/>
  <c r="B120" i="552"/>
  <c r="C119" i="552"/>
  <c r="B119" i="552"/>
  <c r="C118" i="552"/>
  <c r="B118" i="552"/>
  <c r="C117" i="552"/>
  <c r="B117" i="552"/>
  <c r="C116" i="552"/>
  <c r="B116" i="552"/>
  <c r="C115" i="552"/>
  <c r="B115" i="552"/>
  <c r="C114" i="552"/>
  <c r="B114" i="552"/>
  <c r="C113" i="552"/>
  <c r="B113" i="552"/>
  <c r="C111" i="552"/>
  <c r="B111" i="552"/>
  <c r="C110" i="552"/>
  <c r="B110" i="552"/>
  <c r="C109" i="552"/>
  <c r="B109" i="552"/>
  <c r="C108" i="552"/>
  <c r="B108" i="552"/>
  <c r="C107" i="552"/>
  <c r="B107" i="552"/>
  <c r="C106" i="552"/>
  <c r="B106" i="552"/>
  <c r="C105" i="552"/>
  <c r="B105" i="552"/>
  <c r="C104" i="552"/>
  <c r="B104" i="552"/>
  <c r="C103" i="552"/>
  <c r="B103" i="552"/>
  <c r="C102" i="552"/>
  <c r="B102" i="552"/>
  <c r="C101" i="552"/>
  <c r="B101" i="552"/>
  <c r="C100" i="552"/>
  <c r="B100" i="552"/>
  <c r="C98" i="552"/>
  <c r="B98" i="552"/>
  <c r="C97" i="552"/>
  <c r="B97" i="552"/>
  <c r="C96" i="552"/>
  <c r="B96" i="552"/>
  <c r="C95" i="552"/>
  <c r="B95" i="552"/>
  <c r="C94" i="552"/>
  <c r="B94" i="552"/>
  <c r="C93" i="552"/>
  <c r="B93" i="552"/>
  <c r="C92" i="552"/>
  <c r="B92" i="552"/>
  <c r="C91" i="552"/>
  <c r="B91" i="552"/>
  <c r="C90" i="552"/>
  <c r="B90" i="552"/>
  <c r="C89" i="552"/>
  <c r="B89" i="552"/>
  <c r="C88" i="552"/>
  <c r="B88" i="552"/>
  <c r="C87" i="552"/>
  <c r="B87" i="552"/>
  <c r="C86" i="552"/>
  <c r="B86" i="552"/>
  <c r="E85" i="552"/>
  <c r="C85" i="552"/>
  <c r="B85" i="552"/>
  <c r="C84" i="552"/>
  <c r="B84" i="552"/>
  <c r="C83" i="552"/>
  <c r="B83" i="552"/>
  <c r="B82" i="552"/>
  <c r="B81" i="552"/>
  <c r="B80" i="552"/>
  <c r="B79" i="552"/>
  <c r="B78" i="552"/>
  <c r="B77" i="552"/>
  <c r="C76" i="552"/>
  <c r="B76" i="552"/>
  <c r="C75" i="552"/>
  <c r="B75" i="552"/>
  <c r="C74" i="552"/>
  <c r="B74" i="552"/>
  <c r="C73" i="552"/>
  <c r="B73" i="552"/>
  <c r="C72" i="552"/>
  <c r="B72" i="552"/>
  <c r="C71" i="552"/>
  <c r="B71" i="552"/>
  <c r="C70" i="552"/>
  <c r="B70" i="552"/>
  <c r="C69" i="552"/>
  <c r="B69" i="552"/>
  <c r="C68" i="552"/>
  <c r="B68" i="552"/>
  <c r="C67" i="552"/>
  <c r="B67" i="552"/>
  <c r="C66" i="552"/>
  <c r="B66" i="552"/>
  <c r="C65" i="552"/>
  <c r="B65" i="552"/>
  <c r="C64" i="552"/>
  <c r="B64" i="552"/>
  <c r="C63" i="552"/>
  <c r="B63" i="552"/>
  <c r="C62" i="552"/>
  <c r="B62" i="552"/>
  <c r="C61" i="552"/>
  <c r="B61" i="552"/>
  <c r="C60" i="552"/>
  <c r="B60" i="552"/>
  <c r="C59" i="552"/>
  <c r="B59" i="552"/>
  <c r="C58" i="552"/>
  <c r="B58" i="552"/>
  <c r="C57" i="552"/>
  <c r="B57" i="552"/>
  <c r="C56" i="552"/>
  <c r="B56" i="552"/>
  <c r="C55" i="552"/>
  <c r="B55" i="552"/>
  <c r="C54" i="552"/>
  <c r="B54" i="552"/>
  <c r="C53" i="552"/>
  <c r="B53" i="552"/>
  <c r="C52" i="552"/>
  <c r="B52" i="552"/>
  <c r="C51" i="552"/>
  <c r="B51" i="552"/>
  <c r="C50" i="552"/>
  <c r="B50" i="552"/>
  <c r="C49" i="552"/>
  <c r="B49" i="552"/>
  <c r="C48" i="552"/>
  <c r="B48" i="552"/>
  <c r="C47" i="552"/>
  <c r="B47" i="552"/>
  <c r="C46" i="552"/>
  <c r="B46" i="552"/>
  <c r="C45" i="552"/>
  <c r="B45" i="552"/>
  <c r="C44" i="552"/>
  <c r="B44" i="552"/>
  <c r="C43" i="552"/>
  <c r="B43" i="552"/>
  <c r="C42" i="552"/>
  <c r="B42" i="552"/>
  <c r="C41" i="552"/>
  <c r="B41" i="552"/>
  <c r="C40" i="552"/>
  <c r="B40" i="552"/>
  <c r="C39" i="552"/>
  <c r="B39" i="552"/>
  <c r="C38" i="552"/>
  <c r="B38" i="552"/>
  <c r="C37" i="552"/>
  <c r="B37" i="552"/>
  <c r="C36" i="552"/>
  <c r="B36" i="552"/>
  <c r="C35" i="552"/>
  <c r="B35" i="552"/>
  <c r="C34" i="552"/>
  <c r="B34" i="552"/>
  <c r="C33" i="552"/>
  <c r="B33" i="552"/>
  <c r="C32" i="552"/>
  <c r="B32" i="552"/>
  <c r="A32" i="552"/>
  <c r="C31" i="552"/>
  <c r="B31" i="552"/>
  <c r="A31" i="552"/>
  <c r="C30" i="552"/>
  <c r="B30" i="552"/>
  <c r="A30" i="552"/>
  <c r="C29" i="552"/>
  <c r="B29" i="552"/>
  <c r="A29" i="552"/>
  <c r="C28" i="552"/>
  <c r="B28" i="552"/>
  <c r="A28" i="552"/>
  <c r="C27" i="552"/>
  <c r="B27" i="552"/>
  <c r="A27" i="552"/>
  <c r="C26" i="552"/>
  <c r="B26" i="552"/>
  <c r="A26" i="552"/>
  <c r="C25" i="552"/>
  <c r="B25" i="552"/>
  <c r="A25" i="552"/>
  <c r="C24" i="552"/>
  <c r="B24" i="552"/>
  <c r="A24" i="552"/>
  <c r="C23" i="552"/>
  <c r="B23" i="552"/>
  <c r="A23" i="552"/>
  <c r="C22" i="552"/>
  <c r="B22" i="552"/>
  <c r="A22" i="552"/>
  <c r="C21" i="552"/>
  <c r="B21" i="552"/>
  <c r="A21" i="552"/>
  <c r="C20" i="552"/>
  <c r="B20" i="552"/>
  <c r="A20" i="552"/>
  <c r="E19" i="552"/>
  <c r="C19" i="552"/>
  <c r="B19" i="552"/>
  <c r="A19" i="552"/>
  <c r="C18" i="552"/>
  <c r="B18" i="552"/>
  <c r="A18" i="552"/>
  <c r="C17" i="552"/>
  <c r="B17" i="552"/>
  <c r="A17" i="552"/>
  <c r="C16" i="552"/>
  <c r="B16" i="552"/>
  <c r="A16" i="552"/>
  <c r="C15" i="552"/>
  <c r="B15" i="552"/>
  <c r="A15" i="552"/>
  <c r="C14" i="552"/>
  <c r="B14" i="552"/>
  <c r="A14" i="552"/>
  <c r="C13" i="552"/>
  <c r="B13" i="552"/>
  <c r="A13" i="552"/>
  <c r="C12" i="552"/>
  <c r="B12" i="552"/>
  <c r="A12" i="552"/>
  <c r="C11" i="552"/>
  <c r="B11" i="552"/>
  <c r="A11" i="552"/>
  <c r="C10" i="552"/>
  <c r="B10" i="552"/>
  <c r="A10" i="552"/>
  <c r="C9" i="552"/>
  <c r="B9" i="552"/>
  <c r="A9" i="552"/>
  <c r="C8" i="552"/>
  <c r="B8" i="552"/>
  <c r="A8" i="552"/>
  <c r="A7" i="552"/>
  <c r="K6" i="552"/>
  <c r="J6" i="552"/>
  <c r="I6" i="552"/>
  <c r="H6" i="552"/>
  <c r="G6" i="552"/>
  <c r="F6" i="552"/>
  <c r="B3" i="552"/>
  <c r="B1" i="552"/>
  <c r="H14" i="1"/>
  <c r="B87" i="61"/>
  <c r="C87" i="61"/>
  <c r="B88" i="61"/>
  <c r="C88" i="61"/>
  <c r="B89" i="61"/>
  <c r="C89" i="61"/>
  <c r="B90" i="61"/>
  <c r="C90" i="61"/>
  <c r="B91" i="61"/>
  <c r="C91" i="61"/>
  <c r="B92" i="61"/>
  <c r="C92" i="61"/>
  <c r="B93" i="61"/>
  <c r="C93" i="61"/>
  <c r="B94" i="61"/>
  <c r="C94" i="61"/>
  <c r="B85" i="61"/>
  <c r="C85" i="61"/>
  <c r="E85" i="61"/>
  <c r="B4" i="556"/>
  <c r="D5" i="552" l="1"/>
  <c r="D328" i="553"/>
  <c r="D328" i="556"/>
  <c r="D328" i="557"/>
  <c r="B4" i="555"/>
  <c r="B4" i="554"/>
  <c r="D328" i="555"/>
  <c r="D328" i="554"/>
  <c r="B4" i="557"/>
  <c r="B4" i="553"/>
  <c r="F328" i="557" l="1" a="1"/>
  <c r="F328" i="557" s="1"/>
  <c r="E328" i="557"/>
  <c r="F328" i="556" a="1"/>
  <c r="F328" i="556" s="1"/>
  <c r="E328" i="556"/>
  <c r="F328" i="555" a="1"/>
  <c r="F328" i="555" s="1"/>
  <c r="E328" i="555"/>
  <c r="E328" i="554"/>
  <c r="F328" i="554" a="1"/>
  <c r="F328" i="554" s="1"/>
  <c r="F328" i="553" a="1"/>
  <c r="F328" i="553" s="1"/>
  <c r="E328" i="553"/>
  <c r="D328" i="552"/>
  <c r="B4" i="552"/>
  <c r="I328" i="557" l="1"/>
  <c r="G328" i="557"/>
  <c r="K328" i="557"/>
  <c r="J328" i="557"/>
  <c r="H328" i="557"/>
  <c r="K328" i="556"/>
  <c r="H328" i="556"/>
  <c r="G328" i="556"/>
  <c r="J328" i="556"/>
  <c r="I328" i="556"/>
  <c r="K328" i="555"/>
  <c r="J328" i="555"/>
  <c r="I328" i="555"/>
  <c r="H328" i="555"/>
  <c r="G328" i="555"/>
  <c r="G328" i="554"/>
  <c r="I328" i="554"/>
  <c r="K328" i="554"/>
  <c r="J328" i="554"/>
  <c r="H328" i="554"/>
  <c r="K328" i="553"/>
  <c r="H328" i="553"/>
  <c r="G328" i="553"/>
  <c r="J328" i="553"/>
  <c r="I328" i="553"/>
  <c r="E328" i="552"/>
  <c r="F328" i="552" a="1"/>
  <c r="F328" i="552" s="1"/>
  <c r="B70" i="63"/>
  <c r="B60" i="63"/>
  <c r="B69" i="63" s="1"/>
  <c r="A58" i="63"/>
  <c r="A63" i="63"/>
  <c r="A65" i="63"/>
  <c r="A67" i="63"/>
  <c r="A72" i="63"/>
  <c r="A77" i="63"/>
  <c r="A80" i="63"/>
  <c r="A83" i="63"/>
  <c r="A86" i="63"/>
  <c r="A27" i="63"/>
  <c r="A29" i="63"/>
  <c r="A32" i="63"/>
  <c r="A39" i="63"/>
  <c r="A41" i="63"/>
  <c r="A46" i="63"/>
  <c r="K328" i="552" l="1"/>
  <c r="H328" i="552"/>
  <c r="G328" i="552"/>
  <c r="J328" i="552"/>
  <c r="I328" i="552"/>
  <c r="E63" i="485" l="1"/>
  <c r="E57" i="485"/>
  <c r="E49" i="485"/>
  <c r="E48" i="485"/>
  <c r="E45" i="485"/>
  <c r="E44" i="485"/>
  <c r="E42" i="485"/>
  <c r="E41" i="485"/>
  <c r="E38" i="485"/>
  <c r="E25" i="485"/>
  <c r="E20" i="485"/>
  <c r="E19" i="485"/>
  <c r="E14" i="485"/>
  <c r="E9" i="485"/>
  <c r="A9" i="485"/>
  <c r="A19" i="485"/>
  <c r="A25" i="485"/>
  <c r="A28" i="485"/>
  <c r="A31" i="485"/>
  <c r="A38" i="485"/>
  <c r="A41" i="485"/>
  <c r="A63" i="485"/>
  <c r="A66" i="485"/>
  <c r="D10" i="1" l="1"/>
  <c r="B2" i="555" l="1"/>
  <c r="B2" i="552"/>
  <c r="B2" i="556"/>
  <c r="B2" i="554"/>
  <c r="B2" i="557"/>
  <c r="B2" i="553"/>
  <c r="C6" i="484" l="1"/>
  <c r="B48" i="63"/>
  <c r="A386" i="2" l="1"/>
  <c r="A387" i="2"/>
  <c r="A388" i="2"/>
  <c r="K310" i="65" l="1"/>
  <c r="J310" i="65"/>
  <c r="I310" i="65"/>
  <c r="H310" i="65"/>
  <c r="G310" i="65"/>
  <c r="K196" i="65"/>
  <c r="J196" i="65"/>
  <c r="I196" i="65"/>
  <c r="H196" i="65"/>
  <c r="G196" i="65"/>
  <c r="K160" i="65"/>
  <c r="J160" i="65"/>
  <c r="I160" i="65"/>
  <c r="H160" i="65"/>
  <c r="G160" i="65"/>
  <c r="K143" i="65"/>
  <c r="J143" i="65"/>
  <c r="I143" i="65"/>
  <c r="H143" i="65"/>
  <c r="G143" i="65"/>
  <c r="K142" i="65"/>
  <c r="J142" i="65"/>
  <c r="I142" i="65"/>
  <c r="H142" i="65"/>
  <c r="G142" i="65"/>
  <c r="K122" i="65"/>
  <c r="J122" i="65"/>
  <c r="I122" i="65"/>
  <c r="H122" i="65"/>
  <c r="G122" i="65"/>
  <c r="K121" i="65"/>
  <c r="J121" i="65"/>
  <c r="I121" i="65"/>
  <c r="H121" i="65"/>
  <c r="G121" i="65"/>
  <c r="B24" i="8" l="1"/>
  <c r="C24" i="8"/>
  <c r="B25" i="8"/>
  <c r="C25" i="8"/>
  <c r="B26" i="8"/>
  <c r="C26" i="8"/>
  <c r="B27" i="8"/>
  <c r="C27" i="8"/>
  <c r="B28" i="8"/>
  <c r="C28" i="8"/>
  <c r="B29" i="8"/>
  <c r="C29" i="8"/>
  <c r="B30" i="8"/>
  <c r="C30" i="8"/>
  <c r="B31" i="8"/>
  <c r="C31" i="8"/>
  <c r="B32" i="8"/>
  <c r="C32" i="8"/>
  <c r="B33" i="8"/>
  <c r="C33" i="8"/>
  <c r="B34" i="8"/>
  <c r="C34" i="8"/>
  <c r="B35" i="8"/>
  <c r="C35" i="8"/>
  <c r="B36" i="8"/>
  <c r="C36" i="8"/>
  <c r="B37" i="8"/>
  <c r="C37" i="8"/>
  <c r="B38" i="8"/>
  <c r="C38" i="8"/>
  <c r="B39" i="8"/>
  <c r="C39" i="8"/>
  <c r="B40" i="8"/>
  <c r="C40" i="8"/>
  <c r="B41" i="8"/>
  <c r="C41" i="8"/>
  <c r="B42" i="8"/>
  <c r="C42" i="8"/>
  <c r="B43" i="8"/>
  <c r="C43" i="8"/>
  <c r="B44" i="8"/>
  <c r="C44" i="8"/>
  <c r="B45" i="8"/>
  <c r="C45" i="8"/>
  <c r="B46" i="8"/>
  <c r="C46" i="8"/>
  <c r="B47" i="8"/>
  <c r="C47" i="8"/>
  <c r="B48" i="8"/>
  <c r="C48" i="8"/>
  <c r="B49" i="8"/>
  <c r="C49" i="8"/>
  <c r="B50" i="8"/>
  <c r="C50" i="8"/>
  <c r="B51" i="8"/>
  <c r="C51" i="8"/>
  <c r="E56" i="6"/>
  <c r="E55" i="6"/>
  <c r="R3" i="2"/>
  <c r="G32" i="2"/>
  <c r="G21" i="2" l="1"/>
  <c r="G27" i="2"/>
  <c r="G33" i="2"/>
  <c r="G38" i="2"/>
  <c r="H21" i="2"/>
  <c r="G31" i="2"/>
  <c r="G34" i="2"/>
  <c r="G35" i="2"/>
  <c r="G36" i="2"/>
  <c r="G37" i="2"/>
  <c r="H34" i="2"/>
  <c r="H35" i="2"/>
  <c r="H31" i="2"/>
  <c r="H38" i="2"/>
  <c r="H36" i="2"/>
  <c r="H32" i="2"/>
  <c r="H37" i="2"/>
  <c r="G24" i="2"/>
  <c r="G20" i="2"/>
  <c r="H23" i="2"/>
  <c r="H20" i="2"/>
  <c r="G23" i="2"/>
  <c r="H24" i="2"/>
  <c r="H26" i="2"/>
  <c r="H22" i="2"/>
  <c r="G26" i="2"/>
  <c r="G22" i="2"/>
  <c r="H25" i="2"/>
  <c r="G25" i="2"/>
  <c r="I119" i="2" l="1"/>
  <c r="H119" i="2"/>
  <c r="G119" i="2"/>
  <c r="F119" i="2"/>
  <c r="E119" i="2"/>
  <c r="I118" i="2"/>
  <c r="H118" i="2"/>
  <c r="G118" i="2"/>
  <c r="F118" i="2"/>
  <c r="E118" i="2"/>
  <c r="I117" i="2"/>
  <c r="H117" i="2"/>
  <c r="G117" i="2"/>
  <c r="F117" i="2"/>
  <c r="E117" i="2"/>
  <c r="I116" i="2"/>
  <c r="H116" i="2"/>
  <c r="G116" i="2"/>
  <c r="F116" i="2"/>
  <c r="E116" i="2"/>
  <c r="I115" i="2"/>
  <c r="H115" i="2"/>
  <c r="G115" i="2"/>
  <c r="F115" i="2"/>
  <c r="E115" i="2"/>
  <c r="I114" i="2"/>
  <c r="H114" i="2"/>
  <c r="G114" i="2"/>
  <c r="F114" i="2"/>
  <c r="E114" i="2"/>
  <c r="I113" i="2"/>
  <c r="H113" i="2"/>
  <c r="G113" i="2"/>
  <c r="F113" i="2"/>
  <c r="E113" i="2"/>
  <c r="I112" i="2"/>
  <c r="H112" i="2"/>
  <c r="G112" i="2"/>
  <c r="F112" i="2"/>
  <c r="E112" i="2"/>
  <c r="I111" i="2"/>
  <c r="H111" i="2"/>
  <c r="G111" i="2"/>
  <c r="F111" i="2"/>
  <c r="E111" i="2"/>
  <c r="I110" i="2"/>
  <c r="H110" i="2"/>
  <c r="G110" i="2"/>
  <c r="F110" i="2"/>
  <c r="E110" i="2"/>
  <c r="I109" i="2"/>
  <c r="H109" i="2"/>
  <c r="G109" i="2"/>
  <c r="F109" i="2"/>
  <c r="E109" i="2"/>
  <c r="I108" i="2"/>
  <c r="H108" i="2"/>
  <c r="G108" i="2"/>
  <c r="F108" i="2"/>
  <c r="E108" i="2"/>
  <c r="I107" i="2"/>
  <c r="H107" i="2"/>
  <c r="G107" i="2"/>
  <c r="F107" i="2"/>
  <c r="E107" i="2"/>
  <c r="I106" i="2"/>
  <c r="H106" i="2"/>
  <c r="G106" i="2"/>
  <c r="F106" i="2"/>
  <c r="E106" i="2"/>
  <c r="I105" i="2"/>
  <c r="H105" i="2"/>
  <c r="G105" i="2"/>
  <c r="F105" i="2"/>
  <c r="E105" i="2"/>
  <c r="I104" i="2"/>
  <c r="H104" i="2"/>
  <c r="G104" i="2"/>
  <c r="F104" i="2"/>
  <c r="E104" i="2"/>
  <c r="I103" i="2"/>
  <c r="H103" i="2"/>
  <c r="G103" i="2"/>
  <c r="F103" i="2"/>
  <c r="E103" i="2"/>
  <c r="I102" i="2"/>
  <c r="H102" i="2"/>
  <c r="G102" i="2"/>
  <c r="F102" i="2"/>
  <c r="E102" i="2"/>
  <c r="I101" i="2"/>
  <c r="H101" i="2"/>
  <c r="G101" i="2"/>
  <c r="F101" i="2"/>
  <c r="E101" i="2"/>
  <c r="I100" i="2"/>
  <c r="H100" i="2"/>
  <c r="G100" i="2"/>
  <c r="F100" i="2"/>
  <c r="E100" i="2"/>
  <c r="I99" i="2"/>
  <c r="H99" i="2"/>
  <c r="G99" i="2"/>
  <c r="F99" i="2"/>
  <c r="E99" i="2"/>
  <c r="I98" i="2"/>
  <c r="H98" i="2"/>
  <c r="G98" i="2"/>
  <c r="F98" i="2"/>
  <c r="E98" i="2"/>
  <c r="I97" i="2"/>
  <c r="H97" i="2"/>
  <c r="G97" i="2"/>
  <c r="F97" i="2"/>
  <c r="E97" i="2"/>
  <c r="I96" i="2"/>
  <c r="H96" i="2"/>
  <c r="G96" i="2"/>
  <c r="F96" i="2"/>
  <c r="E96" i="2"/>
  <c r="I95" i="2"/>
  <c r="H95" i="2"/>
  <c r="G95" i="2"/>
  <c r="F95" i="2"/>
  <c r="E95" i="2"/>
  <c r="I94" i="2"/>
  <c r="H94" i="2"/>
  <c r="G94" i="2"/>
  <c r="F94" i="2"/>
  <c r="E94" i="2"/>
  <c r="I93" i="2"/>
  <c r="H93" i="2"/>
  <c r="G93" i="2"/>
  <c r="F93" i="2"/>
  <c r="E93" i="2"/>
  <c r="I92" i="2"/>
  <c r="H92" i="2"/>
  <c r="G92" i="2"/>
  <c r="F92" i="2"/>
  <c r="E92" i="2"/>
  <c r="I91" i="2"/>
  <c r="H91" i="2"/>
  <c r="G91" i="2"/>
  <c r="F91" i="2"/>
  <c r="E91" i="2"/>
  <c r="I90" i="2"/>
  <c r="H90" i="2"/>
  <c r="G90" i="2"/>
  <c r="F90" i="2"/>
  <c r="E90" i="2"/>
  <c r="I89" i="2"/>
  <c r="H89" i="2"/>
  <c r="G89" i="2"/>
  <c r="F89" i="2"/>
  <c r="E89" i="2"/>
  <c r="I88" i="2"/>
  <c r="H88" i="2"/>
  <c r="G88" i="2"/>
  <c r="F88" i="2"/>
  <c r="E88" i="2"/>
  <c r="I87" i="2"/>
  <c r="H87" i="2"/>
  <c r="G87" i="2"/>
  <c r="F87" i="2"/>
  <c r="E87" i="2"/>
  <c r="I86" i="2"/>
  <c r="H86" i="2"/>
  <c r="G86" i="2"/>
  <c r="F86" i="2"/>
  <c r="E86" i="2"/>
  <c r="B141" i="2"/>
  <c r="A138" i="2"/>
  <c r="A142" i="2"/>
  <c r="A138" i="556" l="1"/>
  <c r="A138" i="555"/>
  <c r="A138" i="557"/>
  <c r="A138" i="554"/>
  <c r="A138" i="552"/>
  <c r="A138" i="553"/>
  <c r="A142" i="556"/>
  <c r="A142" i="555"/>
  <c r="A142" i="557"/>
  <c r="A142" i="553"/>
  <c r="A142" i="552"/>
  <c r="A142" i="554"/>
  <c r="B97" i="2"/>
  <c r="C97" i="2"/>
  <c r="J97" i="2"/>
  <c r="B98" i="2"/>
  <c r="C98" i="2"/>
  <c r="J98" i="2"/>
  <c r="B99" i="2"/>
  <c r="C99" i="2"/>
  <c r="G265" i="2"/>
  <c r="I265" i="2"/>
  <c r="J99" i="2"/>
  <c r="J265" i="2" s="1"/>
  <c r="B100" i="2"/>
  <c r="C100" i="2"/>
  <c r="F266" i="2"/>
  <c r="G266" i="2"/>
  <c r="H266" i="2"/>
  <c r="I266" i="2"/>
  <c r="J100" i="2"/>
  <c r="J266" i="2" s="1"/>
  <c r="B101" i="2"/>
  <c r="C101" i="2"/>
  <c r="F267" i="2"/>
  <c r="G267" i="2"/>
  <c r="H267" i="2"/>
  <c r="J101" i="2"/>
  <c r="J267" i="2" s="1"/>
  <c r="B102" i="2"/>
  <c r="C102" i="2"/>
  <c r="E268" i="2"/>
  <c r="F268" i="2"/>
  <c r="G268" i="2"/>
  <c r="I268" i="2"/>
  <c r="J102" i="2"/>
  <c r="J268" i="2" s="1"/>
  <c r="B103" i="2"/>
  <c r="C103" i="2"/>
  <c r="F269" i="2"/>
  <c r="G269" i="2"/>
  <c r="I269" i="2"/>
  <c r="J103" i="2"/>
  <c r="J269" i="2" s="1"/>
  <c r="B104" i="2"/>
  <c r="C104" i="2"/>
  <c r="F270" i="2"/>
  <c r="G270" i="2"/>
  <c r="J104" i="2"/>
  <c r="J270" i="2" s="1"/>
  <c r="B105" i="2"/>
  <c r="C105" i="2"/>
  <c r="E271" i="2"/>
  <c r="F271" i="2"/>
  <c r="G271" i="2"/>
  <c r="H271" i="2"/>
  <c r="I271" i="2"/>
  <c r="J105" i="2"/>
  <c r="J271" i="2" s="1"/>
  <c r="B106" i="2"/>
  <c r="C106" i="2"/>
  <c r="E272" i="2"/>
  <c r="F272" i="2"/>
  <c r="G272" i="2"/>
  <c r="J106" i="2"/>
  <c r="J272" i="2" s="1"/>
  <c r="E265" i="2"/>
  <c r="F265" i="2"/>
  <c r="H265" i="2"/>
  <c r="E266" i="2"/>
  <c r="E267" i="2"/>
  <c r="I267" i="2"/>
  <c r="H268" i="2"/>
  <c r="E269" i="2"/>
  <c r="H269" i="2"/>
  <c r="E270" i="2"/>
  <c r="H270" i="2"/>
  <c r="I270" i="2"/>
  <c r="H272" i="2"/>
  <c r="I272" i="2"/>
  <c r="C99" i="557" l="1"/>
  <c r="C99" i="555"/>
  <c r="C99" i="556"/>
  <c r="C99" i="552"/>
  <c r="C99" i="553"/>
  <c r="C99" i="554"/>
  <c r="B99" i="557"/>
  <c r="B99" i="555"/>
  <c r="B99" i="556"/>
  <c r="B99" i="552"/>
  <c r="B99" i="553"/>
  <c r="B99" i="554"/>
  <c r="C97" i="460"/>
  <c r="B97" i="460"/>
  <c r="C265" i="2"/>
  <c r="C270" i="2"/>
  <c r="C104" i="65"/>
  <c r="C104" i="460"/>
  <c r="B99" i="65"/>
  <c r="B99" i="460"/>
  <c r="B270" i="2"/>
  <c r="B104" i="65"/>
  <c r="B104" i="460"/>
  <c r="C98" i="65"/>
  <c r="C98" i="460"/>
  <c r="C272" i="2"/>
  <c r="C106" i="65"/>
  <c r="C106" i="460"/>
  <c r="C271" i="2"/>
  <c r="C105" i="460"/>
  <c r="C105" i="65"/>
  <c r="C267" i="2"/>
  <c r="C101" i="460"/>
  <c r="C101" i="65"/>
  <c r="B266" i="2"/>
  <c r="B100" i="65"/>
  <c r="B100" i="460"/>
  <c r="B98" i="65"/>
  <c r="B98" i="460"/>
  <c r="B272" i="2"/>
  <c r="B106" i="65"/>
  <c r="B106" i="460"/>
  <c r="B271" i="2"/>
  <c r="B105" i="460"/>
  <c r="B105" i="65"/>
  <c r="B267" i="2"/>
  <c r="B101" i="460"/>
  <c r="B101" i="65"/>
  <c r="C268" i="2"/>
  <c r="C268" i="6" s="1"/>
  <c r="C102" i="65"/>
  <c r="C102" i="460"/>
  <c r="C266" i="2"/>
  <c r="C100" i="460"/>
  <c r="C100" i="65"/>
  <c r="B265" i="2"/>
  <c r="C269" i="2"/>
  <c r="C103" i="460"/>
  <c r="C103" i="65"/>
  <c r="B268" i="2"/>
  <c r="B102" i="65"/>
  <c r="B102" i="460"/>
  <c r="B269" i="2"/>
  <c r="B103" i="460"/>
  <c r="B103" i="65"/>
  <c r="C99" i="65"/>
  <c r="C99" i="460"/>
  <c r="B102" i="8"/>
  <c r="C102" i="60"/>
  <c r="C102" i="8"/>
  <c r="C102" i="61"/>
  <c r="C268" i="65"/>
  <c r="B102" i="6"/>
  <c r="C268" i="460"/>
  <c r="C102" i="6"/>
  <c r="B102" i="61"/>
  <c r="C268" i="60"/>
  <c r="B102" i="60"/>
  <c r="B265" i="556" l="1"/>
  <c r="B265" i="555"/>
  <c r="B265" i="553"/>
  <c r="B265" i="557"/>
  <c r="B265" i="552"/>
  <c r="B265" i="554"/>
  <c r="C265" i="556"/>
  <c r="C265" i="555"/>
  <c r="C265" i="553"/>
  <c r="C265" i="557"/>
  <c r="C265" i="552"/>
  <c r="C265" i="554"/>
  <c r="C266" i="8"/>
  <c r="B268" i="8"/>
  <c r="B271" i="8"/>
  <c r="B266" i="8"/>
  <c r="C272" i="8"/>
  <c r="C269" i="8"/>
  <c r="B272" i="8"/>
  <c r="C267" i="8"/>
  <c r="C270" i="8"/>
  <c r="B265" i="8"/>
  <c r="C265" i="8"/>
  <c r="B269" i="8"/>
  <c r="B267" i="8"/>
  <c r="C271" i="8"/>
  <c r="B270" i="8"/>
  <c r="C268" i="61"/>
  <c r="C268" i="8"/>
  <c r="B268" i="6"/>
  <c r="B268" i="65"/>
  <c r="B268" i="61"/>
  <c r="B268" i="60"/>
  <c r="B268" i="460"/>
  <c r="B37" i="65" l="1"/>
  <c r="C37" i="65"/>
  <c r="C36" i="65"/>
  <c r="B36" i="65"/>
  <c r="C36" i="61"/>
  <c r="B36" i="61"/>
  <c r="C36" i="460"/>
  <c r="B36" i="460"/>
  <c r="C36" i="60"/>
  <c r="B36" i="60"/>
  <c r="A7" i="8" l="1"/>
  <c r="A7" i="6"/>
  <c r="B37" i="6"/>
  <c r="C37" i="6"/>
  <c r="C36" i="6"/>
  <c r="B36" i="6"/>
  <c r="A7" i="2"/>
  <c r="A8" i="2"/>
  <c r="A9" i="2"/>
  <c r="A10" i="2"/>
  <c r="A11" i="2"/>
  <c r="A12" i="2"/>
  <c r="A13" i="2"/>
  <c r="A14" i="2"/>
  <c r="A15" i="2"/>
  <c r="A16" i="2"/>
  <c r="A18" i="2"/>
  <c r="A55" i="2"/>
  <c r="A72" i="2"/>
  <c r="A74" i="2"/>
  <c r="A84" i="2"/>
  <c r="A121" i="2"/>
  <c r="A138" i="6"/>
  <c r="A147" i="2"/>
  <c r="A149" i="2"/>
  <c r="A155" i="2"/>
  <c r="A157" i="2"/>
  <c r="A170" i="2"/>
  <c r="A185" i="2"/>
  <c r="A196" i="2"/>
  <c r="A198" i="2"/>
  <c r="A207" i="2"/>
  <c r="A214" i="2"/>
  <c r="A221" i="2"/>
  <c r="A223" i="2"/>
  <c r="A237" i="2"/>
  <c r="A239" i="2"/>
  <c r="A250" i="2"/>
  <c r="A287" i="2"/>
  <c r="A304" i="2"/>
  <c r="A306" i="2"/>
  <c r="A308" i="2"/>
  <c r="A315" i="2"/>
  <c r="A322" i="2"/>
  <c r="A324" i="2"/>
  <c r="A334" i="2"/>
  <c r="A335" i="2"/>
  <c r="A337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3" i="2"/>
  <c r="A374" i="2"/>
  <c r="A390" i="2"/>
  <c r="A392" i="2"/>
  <c r="A367" i="555" l="1"/>
  <c r="A367" i="557"/>
  <c r="A367" i="556"/>
  <c r="A367" i="552"/>
  <c r="A367" i="554"/>
  <c r="A367" i="553"/>
  <c r="A368" i="555"/>
  <c r="A368" i="557"/>
  <c r="A368" i="553"/>
  <c r="A368" i="554"/>
  <c r="A368" i="552"/>
  <c r="A368" i="556"/>
  <c r="A365" i="555"/>
  <c r="A365" i="557"/>
  <c r="A365" i="553"/>
  <c r="A365" i="556"/>
  <c r="A365" i="554"/>
  <c r="A365" i="552"/>
  <c r="A214" i="556"/>
  <c r="A214" i="555"/>
  <c r="A214" i="557"/>
  <c r="A214" i="552"/>
  <c r="A214" i="553"/>
  <c r="A214" i="554"/>
  <c r="A196" i="557"/>
  <c r="A196" i="556"/>
  <c r="A196" i="554"/>
  <c r="A196" i="553"/>
  <c r="A196" i="555"/>
  <c r="A196" i="552"/>
  <c r="A72" i="557"/>
  <c r="A72" i="555"/>
  <c r="A72" i="554"/>
  <c r="A72" i="552"/>
  <c r="A72" i="556"/>
  <c r="A72" i="553"/>
  <c r="A373" i="555"/>
  <c r="A373" i="557"/>
  <c r="A373" i="556"/>
  <c r="A373" i="552"/>
  <c r="A373" i="554"/>
  <c r="A373" i="553"/>
  <c r="A306" i="555"/>
  <c r="A306" i="557"/>
  <c r="A306" i="552"/>
  <c r="A306" i="553"/>
  <c r="A306" i="556"/>
  <c r="A306" i="554"/>
  <c r="A185" i="556"/>
  <c r="A185" i="557"/>
  <c r="A185" i="552"/>
  <c r="A185" i="555"/>
  <c r="A185" i="553"/>
  <c r="A185" i="554"/>
  <c r="A366" i="556"/>
  <c r="A366" i="557"/>
  <c r="A366" i="555"/>
  <c r="A366" i="553"/>
  <c r="A366" i="552"/>
  <c r="A366" i="554"/>
  <c r="A121" i="556"/>
  <c r="A121" i="554"/>
  <c r="A121" i="552"/>
  <c r="A121" i="557"/>
  <c r="A121" i="555"/>
  <c r="A121" i="553"/>
  <c r="A324" i="557"/>
  <c r="A324" i="556"/>
  <c r="A324" i="554"/>
  <c r="A324" i="555"/>
  <c r="A324" i="553"/>
  <c r="A324" i="552"/>
  <c r="A322" i="555"/>
  <c r="A322" i="557"/>
  <c r="A322" i="552"/>
  <c r="A322" i="554"/>
  <c r="A322" i="553"/>
  <c r="A322" i="556"/>
  <c r="A198" i="556"/>
  <c r="A198" i="555"/>
  <c r="A198" i="552"/>
  <c r="A198" i="554"/>
  <c r="A198" i="553"/>
  <c r="A198" i="557"/>
  <c r="A361" i="555"/>
  <c r="A361" i="557"/>
  <c r="A361" i="556"/>
  <c r="A361" i="552"/>
  <c r="A361" i="554"/>
  <c r="A361" i="553"/>
  <c r="A360" i="557"/>
  <c r="A360" i="555"/>
  <c r="A360" i="556"/>
  <c r="A360" i="553"/>
  <c r="A360" i="554"/>
  <c r="A360" i="552"/>
  <c r="A304" i="557"/>
  <c r="A304" i="556"/>
  <c r="A304" i="554"/>
  <c r="A304" i="555"/>
  <c r="A304" i="553"/>
  <c r="A304" i="552"/>
  <c r="A170" i="556"/>
  <c r="A170" i="555"/>
  <c r="A170" i="557"/>
  <c r="A170" i="554"/>
  <c r="A170" i="552"/>
  <c r="A170" i="553"/>
  <c r="A334" i="555"/>
  <c r="A334" i="557"/>
  <c r="A334" i="556"/>
  <c r="A334" i="552"/>
  <c r="A334" i="554"/>
  <c r="A334" i="553"/>
  <c r="A364" i="555"/>
  <c r="A364" i="557"/>
  <c r="A364" i="556"/>
  <c r="A364" i="552"/>
  <c r="A364" i="554"/>
  <c r="A364" i="553"/>
  <c r="A207" i="555"/>
  <c r="A207" i="557"/>
  <c r="A207" i="554"/>
  <c r="A207" i="553"/>
  <c r="A207" i="556"/>
  <c r="A207" i="552"/>
  <c r="A315" i="555"/>
  <c r="A315" i="557"/>
  <c r="A315" i="556"/>
  <c r="A315" i="553"/>
  <c r="A315" i="552"/>
  <c r="A315" i="554"/>
  <c r="A374" i="555"/>
  <c r="A374" i="557"/>
  <c r="A374" i="553"/>
  <c r="A374" i="556"/>
  <c r="A374" i="552"/>
  <c r="A374" i="554"/>
  <c r="A55" i="557"/>
  <c r="A55" i="556"/>
  <c r="A55" i="555"/>
  <c r="A55" i="554"/>
  <c r="A55" i="552"/>
  <c r="A55" i="553"/>
  <c r="A359" i="555"/>
  <c r="A359" i="557"/>
  <c r="A359" i="553"/>
  <c r="A359" i="556"/>
  <c r="A359" i="554"/>
  <c r="A359" i="552"/>
  <c r="A370" i="555"/>
  <c r="A370" i="557"/>
  <c r="A370" i="556"/>
  <c r="A370" i="552"/>
  <c r="A370" i="554"/>
  <c r="A370" i="553"/>
  <c r="A358" i="555"/>
  <c r="A358" i="557"/>
  <c r="A358" i="556"/>
  <c r="A358" i="552"/>
  <c r="A358" i="554"/>
  <c r="A358" i="553"/>
  <c r="A287" i="555"/>
  <c r="A287" i="557"/>
  <c r="A287" i="556"/>
  <c r="A287" i="553"/>
  <c r="A287" i="554"/>
  <c r="A287" i="552"/>
  <c r="A157" i="557"/>
  <c r="A157" i="555"/>
  <c r="A157" i="552"/>
  <c r="A157" i="554"/>
  <c r="A157" i="553"/>
  <c r="A157" i="556"/>
  <c r="A337" i="556"/>
  <c r="A337" i="555"/>
  <c r="A337" i="553"/>
  <c r="A337" i="554"/>
  <c r="A337" i="552"/>
  <c r="A337" i="557"/>
  <c r="A221" i="555"/>
  <c r="A221" i="554"/>
  <c r="A221" i="552"/>
  <c r="A221" i="556"/>
  <c r="A221" i="557"/>
  <c r="A221" i="553"/>
  <c r="A84" i="557"/>
  <c r="A84" i="555"/>
  <c r="A84" i="554"/>
  <c r="A84" i="556"/>
  <c r="A84" i="553"/>
  <c r="A84" i="552"/>
  <c r="A363" i="556"/>
  <c r="A363" i="557"/>
  <c r="A363" i="555"/>
  <c r="A363" i="553"/>
  <c r="A363" i="552"/>
  <c r="A363" i="554"/>
  <c r="A74" i="556"/>
  <c r="A74" i="557"/>
  <c r="A74" i="555"/>
  <c r="A74" i="553"/>
  <c r="A74" i="552"/>
  <c r="A74" i="554"/>
  <c r="A362" i="555"/>
  <c r="A362" i="557"/>
  <c r="A362" i="553"/>
  <c r="A362" i="554"/>
  <c r="A362" i="552"/>
  <c r="A362" i="556"/>
  <c r="A308" i="557"/>
  <c r="A308" i="556"/>
  <c r="A308" i="554"/>
  <c r="A308" i="555"/>
  <c r="A308" i="552"/>
  <c r="A308" i="553"/>
  <c r="A371" i="555"/>
  <c r="A371" i="557"/>
  <c r="A371" i="553"/>
  <c r="A371" i="554"/>
  <c r="A371" i="556"/>
  <c r="A371" i="552"/>
  <c r="A369" i="556"/>
  <c r="A369" i="554"/>
  <c r="A369" i="552"/>
  <c r="A369" i="553"/>
  <c r="A369" i="555"/>
  <c r="A369" i="557"/>
  <c r="A357" i="556"/>
  <c r="A357" i="553"/>
  <c r="A357" i="554"/>
  <c r="A357" i="555"/>
  <c r="A357" i="552"/>
  <c r="A357" i="557"/>
  <c r="A250" i="556"/>
  <c r="A250" i="555"/>
  <c r="A250" i="553"/>
  <c r="A250" i="557"/>
  <c r="A250" i="552"/>
  <c r="A250" i="554"/>
  <c r="A155" i="555"/>
  <c r="A155" i="557"/>
  <c r="A155" i="556"/>
  <c r="A155" i="554"/>
  <c r="A155" i="553"/>
  <c r="A155" i="552"/>
  <c r="A239" i="555"/>
  <c r="A239" i="557"/>
  <c r="A239" i="554"/>
  <c r="A239" i="556"/>
  <c r="A239" i="553"/>
  <c r="A239" i="552"/>
  <c r="A149" i="555"/>
  <c r="A149" i="557"/>
  <c r="A149" i="554"/>
  <c r="A149" i="552"/>
  <c r="A149" i="556"/>
  <c r="A149" i="553"/>
  <c r="A237" i="555"/>
  <c r="A237" i="556"/>
  <c r="A237" i="557"/>
  <c r="A237" i="552"/>
  <c r="A237" i="554"/>
  <c r="A237" i="553"/>
  <c r="A147" i="555"/>
  <c r="A147" i="557"/>
  <c r="A147" i="554"/>
  <c r="A147" i="552"/>
  <c r="A147" i="553"/>
  <c r="A147" i="556"/>
  <c r="A335" i="555"/>
  <c r="A335" i="557"/>
  <c r="A335" i="556"/>
  <c r="A335" i="553"/>
  <c r="A335" i="552"/>
  <c r="A335" i="554"/>
  <c r="A223" i="555"/>
  <c r="A223" i="557"/>
  <c r="A223" i="556"/>
  <c r="A223" i="554"/>
  <c r="A223" i="553"/>
  <c r="A223" i="552"/>
  <c r="A185" i="6"/>
  <c r="A74" i="6"/>
  <c r="A157" i="6"/>
  <c r="A11" i="6"/>
  <c r="A72" i="6"/>
  <c r="A308" i="6"/>
  <c r="A221" i="6"/>
  <c r="A55" i="6"/>
  <c r="A149" i="6"/>
  <c r="A237" i="6"/>
  <c r="A16" i="6"/>
  <c r="A8" i="6"/>
  <c r="A315" i="6"/>
  <c r="A335" i="6"/>
  <c r="A15" i="6"/>
  <c r="A170" i="6"/>
  <c r="A334" i="6"/>
  <c r="A196" i="6"/>
  <c r="A358" i="6"/>
  <c r="A359" i="6"/>
  <c r="A374" i="6"/>
  <c r="A364" i="8"/>
  <c r="A364" i="6"/>
  <c r="A239" i="8"/>
  <c r="A239" i="6"/>
  <c r="A371" i="8"/>
  <c r="A371" i="6"/>
  <c r="A223" i="8"/>
  <c r="A223" i="6"/>
  <c r="A362" i="8"/>
  <c r="A362" i="6"/>
  <c r="A306" i="8"/>
  <c r="A306" i="6"/>
  <c r="A370" i="8"/>
  <c r="A370" i="6"/>
  <c r="A363" i="8"/>
  <c r="A363" i="6"/>
  <c r="A304" i="8"/>
  <c r="A304" i="6"/>
  <c r="A322" i="8"/>
  <c r="A322" i="6"/>
  <c r="A155" i="8"/>
  <c r="A155" i="6"/>
  <c r="A369" i="8"/>
  <c r="A369" i="6"/>
  <c r="A361" i="8"/>
  <c r="A361" i="6"/>
  <c r="A337" i="8"/>
  <c r="A337" i="6"/>
  <c r="A287" i="8"/>
  <c r="A287" i="6"/>
  <c r="A142" i="8"/>
  <c r="A142" i="6"/>
  <c r="A14" i="8"/>
  <c r="A14" i="6"/>
  <c r="A367" i="8"/>
  <c r="A359" i="8"/>
  <c r="A335" i="8"/>
  <c r="A196" i="8"/>
  <c r="A12" i="8"/>
  <c r="A12" i="6"/>
  <c r="A367" i="6"/>
  <c r="A368" i="8"/>
  <c r="A374" i="8"/>
  <c r="A366" i="8"/>
  <c r="A358" i="8"/>
  <c r="A334" i="8"/>
  <c r="A207" i="8"/>
  <c r="A207" i="6"/>
  <c r="A138" i="8"/>
  <c r="A366" i="6"/>
  <c r="A360" i="8"/>
  <c r="A237" i="8"/>
  <c r="A221" i="8"/>
  <c r="A198" i="8"/>
  <c r="A198" i="6"/>
  <c r="A13" i="8"/>
  <c r="A13" i="6"/>
  <c r="A368" i="6"/>
  <c r="A373" i="8"/>
  <c r="A373" i="6"/>
  <c r="A365" i="8"/>
  <c r="A365" i="6"/>
  <c r="A357" i="8"/>
  <c r="A357" i="6"/>
  <c r="A250" i="8"/>
  <c r="A250" i="6"/>
  <c r="A18" i="8"/>
  <c r="A18" i="6"/>
  <c r="A10" i="8"/>
  <c r="A10" i="6"/>
  <c r="A324" i="8"/>
  <c r="A308" i="8"/>
  <c r="A147" i="8"/>
  <c r="A147" i="6"/>
  <c r="A84" i="8"/>
  <c r="A84" i="6"/>
  <c r="A9" i="8"/>
  <c r="A9" i="6"/>
  <c r="A324" i="6"/>
  <c r="A315" i="8"/>
  <c r="A214" i="8"/>
  <c r="A214" i="6"/>
  <c r="A121" i="8"/>
  <c r="A121" i="6"/>
  <c r="A360" i="6"/>
  <c r="A157" i="8"/>
  <c r="A149" i="8"/>
  <c r="A11" i="8"/>
  <c r="A170" i="8"/>
  <c r="A72" i="8"/>
  <c r="A16" i="8"/>
  <c r="A8" i="8"/>
  <c r="A185" i="8"/>
  <c r="A74" i="8"/>
  <c r="A55" i="8"/>
  <c r="A15" i="8"/>
  <c r="J93" i="2" l="1"/>
  <c r="J259" i="2" s="1"/>
  <c r="I259" i="2"/>
  <c r="H259" i="2"/>
  <c r="G259" i="2"/>
  <c r="F259" i="2"/>
  <c r="E259" i="2"/>
  <c r="C93" i="2"/>
  <c r="B93" i="2"/>
  <c r="B93" i="460" l="1"/>
  <c r="C93" i="460"/>
  <c r="B259" i="2"/>
  <c r="B259" i="8"/>
  <c r="C93" i="65"/>
  <c r="C259" i="2"/>
  <c r="B93" i="65"/>
  <c r="C93" i="60"/>
  <c r="B93" i="60"/>
  <c r="C93" i="8"/>
  <c r="B93" i="8"/>
  <c r="C93" i="6"/>
  <c r="B93" i="6"/>
  <c r="B34" i="65"/>
  <c r="C34" i="65"/>
  <c r="B259" i="65" l="1"/>
  <c r="B259" i="61"/>
  <c r="B259" i="6"/>
  <c r="B259" i="60"/>
  <c r="B259" i="460"/>
  <c r="C259" i="65"/>
  <c r="C259" i="6"/>
  <c r="C259" i="60"/>
  <c r="C259" i="8"/>
  <c r="C259" i="460"/>
  <c r="C259" i="61"/>
  <c r="B34" i="6"/>
  <c r="C34" i="6"/>
  <c r="B28" i="65" l="1"/>
  <c r="C28" i="65"/>
  <c r="C27" i="65"/>
  <c r="B27" i="65"/>
  <c r="C27" i="61"/>
  <c r="B27" i="61"/>
  <c r="C27" i="460"/>
  <c r="B27" i="460"/>
  <c r="C27" i="60"/>
  <c r="B27" i="60"/>
  <c r="B28" i="6" l="1"/>
  <c r="C28" i="6"/>
  <c r="C27" i="6"/>
  <c r="B27" i="6"/>
  <c r="B153" i="65" l="1"/>
  <c r="C153" i="65"/>
  <c r="C152" i="65"/>
  <c r="B152" i="65"/>
  <c r="C152" i="61"/>
  <c r="B152" i="61"/>
  <c r="C152" i="460"/>
  <c r="B152" i="460"/>
  <c r="C152" i="60"/>
  <c r="B152" i="60"/>
  <c r="B153" i="8" l="1"/>
  <c r="C153" i="8"/>
  <c r="C152" i="8"/>
  <c r="B152" i="8"/>
  <c r="B153" i="6"/>
  <c r="C153" i="6"/>
  <c r="C152" i="6"/>
  <c r="B152" i="6"/>
  <c r="B174" i="65" l="1"/>
  <c r="C174" i="65"/>
  <c r="C173" i="65"/>
  <c r="B173" i="65"/>
  <c r="C173" i="61"/>
  <c r="B173" i="61"/>
  <c r="C173" i="460"/>
  <c r="B173" i="460"/>
  <c r="C173" i="60"/>
  <c r="B173" i="60"/>
  <c r="B174" i="8" l="1"/>
  <c r="C174" i="8"/>
  <c r="C173" i="8"/>
  <c r="B173" i="8"/>
  <c r="B174" i="6"/>
  <c r="C174" i="6"/>
  <c r="C173" i="6"/>
  <c r="B173" i="6"/>
  <c r="B245" i="2" l="1"/>
  <c r="B246" i="2"/>
  <c r="B247" i="2"/>
  <c r="B248" i="2"/>
  <c r="B246" i="65" l="1"/>
  <c r="B245" i="6"/>
  <c r="B245" i="65"/>
  <c r="B245" i="460"/>
  <c r="B246" i="61"/>
  <c r="B246" i="60"/>
  <c r="B246" i="6"/>
  <c r="B245" i="61"/>
  <c r="B245" i="60"/>
  <c r="B245" i="8"/>
  <c r="B246" i="8"/>
  <c r="B246" i="460"/>
  <c r="B118" i="2" l="1"/>
  <c r="B119" i="2"/>
  <c r="B107" i="2"/>
  <c r="B108" i="2"/>
  <c r="B109" i="2"/>
  <c r="B110" i="2"/>
  <c r="B111" i="2"/>
  <c r="B112" i="2"/>
  <c r="B113" i="2"/>
  <c r="B114" i="2"/>
  <c r="B115" i="2"/>
  <c r="B116" i="2"/>
  <c r="B117" i="2"/>
  <c r="B112" i="557" l="1"/>
  <c r="B112" i="556"/>
  <c r="B112" i="555"/>
  <c r="B112" i="554"/>
  <c r="B112" i="552"/>
  <c r="B112" i="553"/>
  <c r="B274" i="2"/>
  <c r="B108" i="65"/>
  <c r="B108" i="460"/>
  <c r="B111" i="460"/>
  <c r="B111" i="65"/>
  <c r="B273" i="2"/>
  <c r="B107" i="65"/>
  <c r="B107" i="460"/>
  <c r="B112" i="65"/>
  <c r="B112" i="460"/>
  <c r="B117" i="460"/>
  <c r="B117" i="65"/>
  <c r="B116" i="65"/>
  <c r="B116" i="460"/>
  <c r="B114" i="65"/>
  <c r="B114" i="460"/>
  <c r="B119" i="460"/>
  <c r="B119" i="65"/>
  <c r="B276" i="2"/>
  <c r="B110" i="65"/>
  <c r="B110" i="460"/>
  <c r="B275" i="2"/>
  <c r="B109" i="460"/>
  <c r="B109" i="65"/>
  <c r="B115" i="65"/>
  <c r="B115" i="460"/>
  <c r="B113" i="460"/>
  <c r="B113" i="65"/>
  <c r="B118" i="65"/>
  <c r="B118" i="460"/>
  <c r="B277" i="2"/>
  <c r="B282" i="2"/>
  <c r="B281" i="2"/>
  <c r="B283" i="2"/>
  <c r="B279" i="2"/>
  <c r="B285" i="2"/>
  <c r="B280" i="2"/>
  <c r="B278" i="2"/>
  <c r="A348" i="2" s="1"/>
  <c r="B284" i="2"/>
  <c r="A348" i="556" l="1"/>
  <c r="A348" i="557"/>
  <c r="A348" i="555"/>
  <c r="A348" i="554"/>
  <c r="A348" i="553"/>
  <c r="A348" i="552"/>
  <c r="A348" i="8"/>
  <c r="A348" i="6"/>
  <c r="B278" i="557"/>
  <c r="B278" i="554"/>
  <c r="B278" i="556"/>
  <c r="B278" i="553"/>
  <c r="B278" i="555"/>
  <c r="B278" i="552"/>
  <c r="B276" i="8"/>
  <c r="B274" i="8"/>
  <c r="B277" i="8"/>
  <c r="B279" i="8"/>
  <c r="B281" i="8"/>
  <c r="B278" i="8"/>
  <c r="B275" i="8"/>
  <c r="B273" i="8"/>
  <c r="B280" i="8"/>
  <c r="B271" i="60"/>
  <c r="B271" i="61"/>
  <c r="B271" i="65"/>
  <c r="B271" i="460"/>
  <c r="B271" i="6"/>
  <c r="B269" i="61"/>
  <c r="B269" i="460"/>
  <c r="B269" i="6"/>
  <c r="B269" i="60"/>
  <c r="B269" i="65"/>
  <c r="B265" i="65"/>
  <c r="B265" i="6"/>
  <c r="B265" i="60"/>
  <c r="B265" i="61"/>
  <c r="B265" i="460"/>
  <c r="B267" i="6"/>
  <c r="B267" i="60"/>
  <c r="B267" i="61"/>
  <c r="B267" i="460"/>
  <c r="B267" i="65"/>
  <c r="B272" i="460"/>
  <c r="B272" i="6"/>
  <c r="B272" i="60"/>
  <c r="B272" i="61"/>
  <c r="B272" i="65"/>
  <c r="B266" i="460"/>
  <c r="B266" i="6"/>
  <c r="B266" i="60"/>
  <c r="B266" i="65"/>
  <c r="B266" i="61"/>
  <c r="B274" i="60"/>
  <c r="B274" i="61"/>
  <c r="B274" i="460"/>
  <c r="B274" i="65"/>
  <c r="B274" i="6"/>
  <c r="B270" i="60"/>
  <c r="B270" i="460"/>
  <c r="B270" i="61"/>
  <c r="B270" i="65"/>
  <c r="B270" i="6"/>
  <c r="B273" i="6"/>
  <c r="B273" i="460"/>
  <c r="B273" i="60"/>
  <c r="B273" i="65"/>
  <c r="B273" i="61"/>
  <c r="C385" i="65" l="1"/>
  <c r="B385" i="65"/>
  <c r="B339" i="8" l="1"/>
  <c r="C339" i="8"/>
  <c r="B340" i="8"/>
  <c r="C340" i="8"/>
  <c r="B341" i="8"/>
  <c r="C341" i="8"/>
  <c r="B342" i="8"/>
  <c r="C342" i="8"/>
  <c r="B343" i="8"/>
  <c r="C343" i="8"/>
  <c r="B344" i="8"/>
  <c r="C344" i="8"/>
  <c r="B345" i="8"/>
  <c r="C345" i="8"/>
  <c r="B346" i="8"/>
  <c r="C346" i="8"/>
  <c r="B339" i="6"/>
  <c r="C339" i="6"/>
  <c r="B340" i="6"/>
  <c r="C340" i="6"/>
  <c r="B341" i="6"/>
  <c r="C341" i="6"/>
  <c r="B342" i="6"/>
  <c r="C342" i="6"/>
  <c r="B343" i="6"/>
  <c r="C343" i="6"/>
  <c r="B344" i="6"/>
  <c r="C344" i="6"/>
  <c r="B345" i="6"/>
  <c r="C345" i="6"/>
  <c r="B346" i="6"/>
  <c r="C346" i="6"/>
  <c r="B347" i="6"/>
  <c r="C347" i="6"/>
  <c r="E123" i="2" l="1"/>
  <c r="E289" i="2" s="1"/>
  <c r="F123" i="2"/>
  <c r="F289" i="2" s="1"/>
  <c r="G123" i="2"/>
  <c r="G289" i="2" s="1"/>
  <c r="H123" i="2"/>
  <c r="H289" i="2" s="1"/>
  <c r="I123" i="2"/>
  <c r="I289" i="2" s="1"/>
  <c r="J123" i="2"/>
  <c r="J289" i="2" s="1"/>
  <c r="E124" i="2"/>
  <c r="E290" i="2" s="1"/>
  <c r="F124" i="2"/>
  <c r="F290" i="2" s="1"/>
  <c r="G124" i="2"/>
  <c r="G290" i="2" s="1"/>
  <c r="H124" i="2"/>
  <c r="H290" i="2" s="1"/>
  <c r="I124" i="2"/>
  <c r="I290" i="2" s="1"/>
  <c r="J124" i="2"/>
  <c r="J290" i="2" s="1"/>
  <c r="E125" i="2"/>
  <c r="E291" i="2" s="1"/>
  <c r="F125" i="2"/>
  <c r="F291" i="2" s="1"/>
  <c r="G125" i="2"/>
  <c r="G291" i="2" s="1"/>
  <c r="H125" i="2"/>
  <c r="H291" i="2" s="1"/>
  <c r="I125" i="2"/>
  <c r="I291" i="2" s="1"/>
  <c r="J125" i="2"/>
  <c r="J291" i="2" s="1"/>
  <c r="E126" i="2"/>
  <c r="E292" i="2" s="1"/>
  <c r="F126" i="2"/>
  <c r="F292" i="2" s="1"/>
  <c r="G126" i="2"/>
  <c r="G292" i="2" s="1"/>
  <c r="H126" i="2"/>
  <c r="H292" i="2" s="1"/>
  <c r="I126" i="2"/>
  <c r="I292" i="2" s="1"/>
  <c r="J126" i="2"/>
  <c r="J292" i="2" s="1"/>
  <c r="E127" i="2"/>
  <c r="E293" i="2" s="1"/>
  <c r="F127" i="2"/>
  <c r="F293" i="2" s="1"/>
  <c r="G127" i="2"/>
  <c r="G293" i="2" s="1"/>
  <c r="H127" i="2"/>
  <c r="H293" i="2" s="1"/>
  <c r="I127" i="2"/>
  <c r="I293" i="2" s="1"/>
  <c r="J127" i="2"/>
  <c r="J293" i="2" s="1"/>
  <c r="E128" i="2"/>
  <c r="E294" i="2" s="1"/>
  <c r="F128" i="2"/>
  <c r="F294" i="2" s="1"/>
  <c r="G128" i="2"/>
  <c r="G294" i="2" s="1"/>
  <c r="H128" i="2"/>
  <c r="H294" i="2" s="1"/>
  <c r="I128" i="2"/>
  <c r="I294" i="2" s="1"/>
  <c r="J128" i="2"/>
  <c r="J294" i="2" s="1"/>
  <c r="E129" i="2"/>
  <c r="E295" i="2" s="1"/>
  <c r="F129" i="2"/>
  <c r="F295" i="2" s="1"/>
  <c r="G129" i="2"/>
  <c r="G295" i="2" s="1"/>
  <c r="H129" i="2"/>
  <c r="H295" i="2" s="1"/>
  <c r="I129" i="2"/>
  <c r="I295" i="2" s="1"/>
  <c r="J129" i="2"/>
  <c r="J295" i="2" s="1"/>
  <c r="E130" i="2"/>
  <c r="E296" i="2" s="1"/>
  <c r="F130" i="2"/>
  <c r="F296" i="2" s="1"/>
  <c r="G130" i="2"/>
  <c r="G296" i="2" s="1"/>
  <c r="H130" i="2"/>
  <c r="H296" i="2" s="1"/>
  <c r="I130" i="2"/>
  <c r="I296" i="2" s="1"/>
  <c r="J130" i="2"/>
  <c r="J296" i="2" s="1"/>
  <c r="E131" i="2"/>
  <c r="E297" i="2" s="1"/>
  <c r="F131" i="2"/>
  <c r="F297" i="2" s="1"/>
  <c r="G131" i="2"/>
  <c r="G297" i="2" s="1"/>
  <c r="H131" i="2"/>
  <c r="H297" i="2" s="1"/>
  <c r="I131" i="2"/>
  <c r="I297" i="2" s="1"/>
  <c r="J131" i="2"/>
  <c r="J297" i="2" s="1"/>
  <c r="E132" i="2"/>
  <c r="E298" i="2" s="1"/>
  <c r="F132" i="2"/>
  <c r="F298" i="2" s="1"/>
  <c r="G132" i="2"/>
  <c r="G298" i="2" s="1"/>
  <c r="H132" i="2"/>
  <c r="H298" i="2" s="1"/>
  <c r="I132" i="2"/>
  <c r="I298" i="2" s="1"/>
  <c r="J132" i="2"/>
  <c r="J298" i="2" s="1"/>
  <c r="E133" i="2"/>
  <c r="E299" i="2" s="1"/>
  <c r="F133" i="2"/>
  <c r="F299" i="2" s="1"/>
  <c r="G133" i="2"/>
  <c r="G299" i="2" s="1"/>
  <c r="H133" i="2"/>
  <c r="H299" i="2" s="1"/>
  <c r="I133" i="2"/>
  <c r="I299" i="2" s="1"/>
  <c r="J133" i="2"/>
  <c r="J299" i="2" s="1"/>
  <c r="E134" i="2"/>
  <c r="E300" i="2" s="1"/>
  <c r="F134" i="2"/>
  <c r="F300" i="2" s="1"/>
  <c r="G134" i="2"/>
  <c r="G300" i="2" s="1"/>
  <c r="H134" i="2"/>
  <c r="H300" i="2" s="1"/>
  <c r="I134" i="2"/>
  <c r="I300" i="2" s="1"/>
  <c r="J134" i="2"/>
  <c r="J300" i="2" s="1"/>
  <c r="E135" i="2"/>
  <c r="E301" i="2" s="1"/>
  <c r="F135" i="2"/>
  <c r="F301" i="2" s="1"/>
  <c r="G135" i="2"/>
  <c r="G301" i="2" s="1"/>
  <c r="H135" i="2"/>
  <c r="H301" i="2" s="1"/>
  <c r="I135" i="2"/>
  <c r="I301" i="2" s="1"/>
  <c r="J135" i="2"/>
  <c r="J301" i="2" s="1"/>
  <c r="E136" i="2"/>
  <c r="E302" i="2" s="1"/>
  <c r="F136" i="2"/>
  <c r="F302" i="2" s="1"/>
  <c r="G136" i="2"/>
  <c r="G302" i="2" s="1"/>
  <c r="H136" i="2"/>
  <c r="H302" i="2" s="1"/>
  <c r="I136" i="2"/>
  <c r="I302" i="2" s="1"/>
  <c r="J136" i="2"/>
  <c r="J302" i="2" s="1"/>
  <c r="C15" i="491" l="1"/>
  <c r="C32" i="491"/>
  <c r="C33" i="491"/>
  <c r="C34" i="491"/>
  <c r="C35" i="491"/>
  <c r="B183" i="65" l="1"/>
  <c r="C183" i="65"/>
  <c r="C182" i="65"/>
  <c r="B182" i="65"/>
  <c r="C182" i="61"/>
  <c r="B182" i="61"/>
  <c r="C182" i="460"/>
  <c r="B182" i="460"/>
  <c r="C182" i="60"/>
  <c r="B182" i="60"/>
  <c r="B183" i="8" l="1"/>
  <c r="C183" i="8"/>
  <c r="C182" i="8"/>
  <c r="B182" i="8"/>
  <c r="B183" i="6"/>
  <c r="C183" i="6"/>
  <c r="C182" i="6"/>
  <c r="B182" i="6"/>
  <c r="B123" i="2" l="1"/>
  <c r="C123" i="2"/>
  <c r="B124" i="2"/>
  <c r="C124" i="2"/>
  <c r="B125" i="2"/>
  <c r="C125" i="2"/>
  <c r="B126" i="2"/>
  <c r="C126" i="2"/>
  <c r="B127" i="2"/>
  <c r="C127" i="2"/>
  <c r="B128" i="2"/>
  <c r="C128" i="2"/>
  <c r="B129" i="2"/>
  <c r="C129" i="2"/>
  <c r="B130" i="2"/>
  <c r="C130" i="2"/>
  <c r="B131" i="2"/>
  <c r="C131" i="2"/>
  <c r="B132" i="2"/>
  <c r="C132" i="2"/>
  <c r="B133" i="2"/>
  <c r="C133" i="2"/>
  <c r="B134" i="2"/>
  <c r="C134" i="2"/>
  <c r="B135" i="2"/>
  <c r="C135" i="2"/>
  <c r="B136" i="2"/>
  <c r="C136" i="2"/>
  <c r="B131" i="460"/>
  <c r="E252" i="2"/>
  <c r="F252" i="2"/>
  <c r="G252" i="2"/>
  <c r="H252" i="2"/>
  <c r="I252" i="2"/>
  <c r="J86" i="2"/>
  <c r="J252" i="2" s="1"/>
  <c r="E253" i="2"/>
  <c r="F253" i="2"/>
  <c r="G253" i="2"/>
  <c r="H253" i="2"/>
  <c r="I253" i="2"/>
  <c r="J87" i="2"/>
  <c r="J253" i="2" s="1"/>
  <c r="E254" i="2"/>
  <c r="F254" i="2"/>
  <c r="G254" i="2"/>
  <c r="H254" i="2"/>
  <c r="I254" i="2"/>
  <c r="J88" i="2"/>
  <c r="J254" i="2" s="1"/>
  <c r="E255" i="2"/>
  <c r="F255" i="2"/>
  <c r="G255" i="2"/>
  <c r="H255" i="2"/>
  <c r="I255" i="2"/>
  <c r="J89" i="2"/>
  <c r="J255" i="2" s="1"/>
  <c r="E256" i="2"/>
  <c r="F256" i="2"/>
  <c r="G256" i="2"/>
  <c r="H256" i="2"/>
  <c r="I256" i="2"/>
  <c r="J90" i="2"/>
  <c r="J256" i="2" s="1"/>
  <c r="E257" i="2"/>
  <c r="F257" i="2"/>
  <c r="G257" i="2"/>
  <c r="H257" i="2"/>
  <c r="I257" i="2"/>
  <c r="J91" i="2"/>
  <c r="J257" i="2" s="1"/>
  <c r="E258" i="2"/>
  <c r="F258" i="2"/>
  <c r="G258" i="2"/>
  <c r="H258" i="2"/>
  <c r="I258" i="2"/>
  <c r="J92" i="2"/>
  <c r="J258" i="2" s="1"/>
  <c r="E260" i="2"/>
  <c r="F260" i="2"/>
  <c r="G260" i="2"/>
  <c r="H260" i="2"/>
  <c r="I260" i="2"/>
  <c r="J94" i="2"/>
  <c r="J260" i="2" s="1"/>
  <c r="E261" i="2"/>
  <c r="F261" i="2"/>
  <c r="G261" i="2"/>
  <c r="H261" i="2"/>
  <c r="I261" i="2"/>
  <c r="J95" i="2"/>
  <c r="J261" i="2" s="1"/>
  <c r="E262" i="2"/>
  <c r="F262" i="2"/>
  <c r="G262" i="2"/>
  <c r="H262" i="2"/>
  <c r="I262" i="2"/>
  <c r="J96" i="2"/>
  <c r="J262" i="2" s="1"/>
  <c r="E263" i="2"/>
  <c r="F263" i="2"/>
  <c r="G263" i="2"/>
  <c r="H263" i="2"/>
  <c r="I263" i="2"/>
  <c r="J263" i="2"/>
  <c r="E264" i="2"/>
  <c r="F264" i="2"/>
  <c r="G264" i="2"/>
  <c r="H264" i="2"/>
  <c r="I264" i="2"/>
  <c r="J264" i="2"/>
  <c r="E273" i="2"/>
  <c r="F273" i="2"/>
  <c r="G273" i="2"/>
  <c r="H273" i="2"/>
  <c r="I273" i="2"/>
  <c r="J107" i="2"/>
  <c r="J273" i="2" s="1"/>
  <c r="E274" i="2"/>
  <c r="F274" i="2"/>
  <c r="G274" i="2"/>
  <c r="H274" i="2"/>
  <c r="I274" i="2"/>
  <c r="J108" i="2"/>
  <c r="J274" i="2" s="1"/>
  <c r="E275" i="2"/>
  <c r="F275" i="2"/>
  <c r="G275" i="2"/>
  <c r="H275" i="2"/>
  <c r="I275" i="2"/>
  <c r="J109" i="2"/>
  <c r="J275" i="2" s="1"/>
  <c r="E276" i="2"/>
  <c r="F276" i="2"/>
  <c r="G276" i="2"/>
  <c r="H276" i="2"/>
  <c r="I276" i="2"/>
  <c r="J110" i="2"/>
  <c r="J276" i="2" s="1"/>
  <c r="E277" i="2"/>
  <c r="F277" i="2"/>
  <c r="G277" i="2"/>
  <c r="H277" i="2"/>
  <c r="I277" i="2"/>
  <c r="J111" i="2"/>
  <c r="E278" i="2"/>
  <c r="F278" i="2"/>
  <c r="G278" i="2"/>
  <c r="H278" i="2"/>
  <c r="I278" i="2"/>
  <c r="J112" i="2"/>
  <c r="J278" i="2" s="1"/>
  <c r="E279" i="2"/>
  <c r="F279" i="2"/>
  <c r="G279" i="2"/>
  <c r="H279" i="2"/>
  <c r="I279" i="2"/>
  <c r="J113" i="2"/>
  <c r="J279" i="2" s="1"/>
  <c r="E280" i="2"/>
  <c r="F280" i="2"/>
  <c r="G280" i="2"/>
  <c r="H280" i="2"/>
  <c r="I280" i="2"/>
  <c r="J114" i="2"/>
  <c r="J280" i="2" s="1"/>
  <c r="E281" i="2"/>
  <c r="F281" i="2"/>
  <c r="G281" i="2"/>
  <c r="H281" i="2"/>
  <c r="I281" i="2"/>
  <c r="J115" i="2"/>
  <c r="J281" i="2" s="1"/>
  <c r="E282" i="2"/>
  <c r="F282" i="2"/>
  <c r="G282" i="2"/>
  <c r="H282" i="2"/>
  <c r="I282" i="2"/>
  <c r="J116" i="2"/>
  <c r="J282" i="2" s="1"/>
  <c r="E283" i="2"/>
  <c r="F283" i="2"/>
  <c r="G283" i="2"/>
  <c r="H283" i="2"/>
  <c r="I283" i="2"/>
  <c r="J117" i="2"/>
  <c r="J283" i="2" s="1"/>
  <c r="E284" i="2"/>
  <c r="F284" i="2"/>
  <c r="G284" i="2"/>
  <c r="H284" i="2"/>
  <c r="I284" i="2"/>
  <c r="J118" i="2"/>
  <c r="J284" i="2" s="1"/>
  <c r="E285" i="2"/>
  <c r="F285" i="2"/>
  <c r="G285" i="2"/>
  <c r="H285" i="2"/>
  <c r="I285" i="2"/>
  <c r="J119" i="2"/>
  <c r="J285" i="2" s="1"/>
  <c r="B86" i="2"/>
  <c r="C86" i="2"/>
  <c r="B87" i="2"/>
  <c r="C87" i="2"/>
  <c r="B88" i="2"/>
  <c r="C88" i="2"/>
  <c r="B89" i="2"/>
  <c r="C89" i="2"/>
  <c r="B90" i="2"/>
  <c r="C90" i="2"/>
  <c r="B91" i="2"/>
  <c r="C91" i="2"/>
  <c r="B92" i="2"/>
  <c r="C92" i="2"/>
  <c r="B94" i="2"/>
  <c r="C94" i="2"/>
  <c r="B95" i="2"/>
  <c r="C95" i="2"/>
  <c r="B96" i="2"/>
  <c r="C9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79" i="2"/>
  <c r="C80" i="2"/>
  <c r="C81" i="2"/>
  <c r="C82" i="2"/>
  <c r="E80" i="2"/>
  <c r="E246" i="2" s="1"/>
  <c r="F80" i="2"/>
  <c r="F246" i="2" s="1"/>
  <c r="G80" i="2"/>
  <c r="G246" i="2" s="1"/>
  <c r="H80" i="2"/>
  <c r="H246" i="2" s="1"/>
  <c r="I80" i="2"/>
  <c r="I246" i="2" s="1"/>
  <c r="J80" i="2"/>
  <c r="J246" i="2" s="1"/>
  <c r="E81" i="2"/>
  <c r="E247" i="2" s="1"/>
  <c r="F81" i="2"/>
  <c r="F247" i="2" s="1"/>
  <c r="G81" i="2"/>
  <c r="G247" i="2" s="1"/>
  <c r="H81" i="2"/>
  <c r="H247" i="2" s="1"/>
  <c r="I81" i="2"/>
  <c r="I247" i="2" s="1"/>
  <c r="J81" i="2"/>
  <c r="J247" i="2" s="1"/>
  <c r="B81" i="65"/>
  <c r="B80" i="65"/>
  <c r="B80" i="61"/>
  <c r="B80" i="460"/>
  <c r="B80" i="60"/>
  <c r="B81" i="61"/>
  <c r="B81" i="460"/>
  <c r="B81" i="60"/>
  <c r="B81" i="8"/>
  <c r="B80" i="8"/>
  <c r="B81" i="6"/>
  <c r="B80" i="6"/>
  <c r="C82" i="552" l="1"/>
  <c r="C82" i="553"/>
  <c r="C82" i="554"/>
  <c r="C82" i="555"/>
  <c r="C82" i="556"/>
  <c r="C82" i="557"/>
  <c r="C80" i="555"/>
  <c r="C80" i="556"/>
  <c r="C80" i="557"/>
  <c r="C80" i="552"/>
  <c r="C80" i="553"/>
  <c r="C80" i="554"/>
  <c r="C81" i="557"/>
  <c r="C81" i="552"/>
  <c r="C81" i="553"/>
  <c r="C81" i="554"/>
  <c r="C81" i="555"/>
  <c r="C81" i="556"/>
  <c r="C79" i="553"/>
  <c r="C79" i="554"/>
  <c r="C79" i="555"/>
  <c r="C79" i="556"/>
  <c r="C79" i="557"/>
  <c r="C79" i="552"/>
  <c r="C112" i="556"/>
  <c r="C112" i="557"/>
  <c r="C112" i="553"/>
  <c r="C112" i="554"/>
  <c r="C112" i="555"/>
  <c r="C112" i="552"/>
  <c r="B92" i="460"/>
  <c r="B88" i="460"/>
  <c r="B96" i="460"/>
  <c r="B91" i="460"/>
  <c r="B87" i="460"/>
  <c r="C86" i="460"/>
  <c r="B95" i="460"/>
  <c r="B90" i="460"/>
  <c r="B86" i="460"/>
  <c r="B94" i="460"/>
  <c r="B89" i="460"/>
  <c r="C115" i="460"/>
  <c r="C115" i="65"/>
  <c r="C107" i="65"/>
  <c r="C107" i="460"/>
  <c r="C114" i="65"/>
  <c r="C114" i="460"/>
  <c r="C96" i="460"/>
  <c r="C91" i="460"/>
  <c r="C87" i="460"/>
  <c r="C113" i="460"/>
  <c r="C113" i="65"/>
  <c r="C112" i="65"/>
  <c r="C112" i="460"/>
  <c r="C95" i="460"/>
  <c r="C90" i="460"/>
  <c r="C118" i="65"/>
  <c r="C118" i="460"/>
  <c r="C110" i="460"/>
  <c r="C110" i="65"/>
  <c r="C94" i="460"/>
  <c r="C89" i="460"/>
  <c r="C119" i="460"/>
  <c r="C119" i="65"/>
  <c r="C111" i="460"/>
  <c r="C111" i="65"/>
  <c r="C109" i="460"/>
  <c r="C109" i="65"/>
  <c r="C117" i="460"/>
  <c r="C117" i="65"/>
  <c r="C116" i="460"/>
  <c r="C116" i="65"/>
  <c r="C108" i="460"/>
  <c r="C108" i="65"/>
  <c r="C92" i="460"/>
  <c r="C88" i="460"/>
  <c r="J277" i="2"/>
  <c r="C273" i="2"/>
  <c r="C276" i="2"/>
  <c r="C275" i="2"/>
  <c r="C274" i="2"/>
  <c r="C94" i="65"/>
  <c r="C94" i="8"/>
  <c r="C94" i="6"/>
  <c r="B94" i="65"/>
  <c r="B94" i="8"/>
  <c r="B94" i="6"/>
  <c r="B136" i="60"/>
  <c r="C294" i="2"/>
  <c r="B262" i="2"/>
  <c r="C285" i="2"/>
  <c r="C111" i="6"/>
  <c r="C277" i="2"/>
  <c r="C263" i="2"/>
  <c r="C258" i="2"/>
  <c r="C254" i="2"/>
  <c r="C300" i="2"/>
  <c r="C296" i="2"/>
  <c r="C292" i="2"/>
  <c r="C284" i="2"/>
  <c r="B263" i="2"/>
  <c r="B258" i="2"/>
  <c r="B254" i="2"/>
  <c r="B300" i="2"/>
  <c r="B296" i="2"/>
  <c r="B292" i="2"/>
  <c r="C283" i="2"/>
  <c r="C262" i="2"/>
  <c r="C257" i="2"/>
  <c r="C253" i="2"/>
  <c r="C299" i="2"/>
  <c r="C295" i="2"/>
  <c r="C291" i="2"/>
  <c r="B257" i="2"/>
  <c r="B253" i="2"/>
  <c r="B133" i="8"/>
  <c r="B299" i="2"/>
  <c r="B295" i="2"/>
  <c r="B291" i="2"/>
  <c r="C248" i="2"/>
  <c r="C281" i="2"/>
  <c r="C261" i="2"/>
  <c r="C256" i="2"/>
  <c r="C86" i="6"/>
  <c r="C252" i="2"/>
  <c r="C302" i="2"/>
  <c r="C298" i="2"/>
  <c r="C294" i="60"/>
  <c r="C290" i="2"/>
  <c r="C282" i="2"/>
  <c r="C247" i="2"/>
  <c r="C280" i="2"/>
  <c r="C265" i="460"/>
  <c r="C265" i="65"/>
  <c r="C265" i="6"/>
  <c r="C265" i="60"/>
  <c r="C265" i="61"/>
  <c r="B261" i="2"/>
  <c r="B256" i="2"/>
  <c r="B252" i="2"/>
  <c r="B302" i="2"/>
  <c r="B132" i="6"/>
  <c r="B298" i="2"/>
  <c r="B294" i="2"/>
  <c r="B290" i="2"/>
  <c r="C246" i="2"/>
  <c r="C279" i="2"/>
  <c r="C264" i="2"/>
  <c r="C260" i="2"/>
  <c r="C255" i="2"/>
  <c r="C301" i="2"/>
  <c r="C297" i="2"/>
  <c r="C293" i="2"/>
  <c r="C289" i="2"/>
  <c r="C245" i="2"/>
  <c r="C278" i="2"/>
  <c r="B264" i="2"/>
  <c r="B260" i="2"/>
  <c r="B255" i="2"/>
  <c r="B301" i="2"/>
  <c r="B297" i="2"/>
  <c r="B293" i="2"/>
  <c r="B289" i="2"/>
  <c r="B132" i="65"/>
  <c r="C132" i="61"/>
  <c r="B136" i="8"/>
  <c r="B132" i="8"/>
  <c r="B136" i="6"/>
  <c r="C131" i="60"/>
  <c r="C136" i="6"/>
  <c r="C133" i="65"/>
  <c r="C96" i="65"/>
  <c r="B117" i="6"/>
  <c r="B100" i="6"/>
  <c r="C132" i="65"/>
  <c r="C90" i="65"/>
  <c r="C96" i="60"/>
  <c r="B113" i="60"/>
  <c r="B132" i="460"/>
  <c r="C129" i="8"/>
  <c r="C101" i="61"/>
  <c r="C117" i="8"/>
  <c r="B113" i="6"/>
  <c r="C132" i="60"/>
  <c r="B135" i="6"/>
  <c r="C134" i="61"/>
  <c r="B133" i="65"/>
  <c r="C110" i="60"/>
  <c r="C90" i="6"/>
  <c r="B134" i="8"/>
  <c r="C133" i="60"/>
  <c r="C114" i="6"/>
  <c r="C91" i="60"/>
  <c r="B133" i="61"/>
  <c r="C113" i="60"/>
  <c r="C135" i="60"/>
  <c r="C90" i="60"/>
  <c r="C94" i="60"/>
  <c r="C136" i="8"/>
  <c r="B131" i="60"/>
  <c r="B131" i="65"/>
  <c r="C101" i="8"/>
  <c r="C117" i="60"/>
  <c r="B131" i="8"/>
  <c r="C136" i="61"/>
  <c r="B131" i="61"/>
  <c r="C97" i="6"/>
  <c r="C132" i="6"/>
  <c r="C136" i="65"/>
  <c r="B131" i="6"/>
  <c r="C97" i="65"/>
  <c r="C117" i="6"/>
  <c r="C100" i="6"/>
  <c r="B111" i="60"/>
  <c r="B135" i="8"/>
  <c r="B133" i="460"/>
  <c r="C88" i="60"/>
  <c r="C100" i="60"/>
  <c r="B117" i="60"/>
  <c r="C133" i="460"/>
  <c r="B97" i="8"/>
  <c r="B117" i="8"/>
  <c r="B95" i="8"/>
  <c r="B113" i="8"/>
  <c r="C131" i="460"/>
  <c r="B135" i="60"/>
  <c r="B129" i="8"/>
  <c r="B97" i="61"/>
  <c r="B112" i="8"/>
  <c r="B133" i="6"/>
  <c r="B133" i="60"/>
  <c r="C88" i="6"/>
  <c r="C92" i="60"/>
  <c r="C97" i="61"/>
  <c r="B114" i="6"/>
  <c r="C130" i="460"/>
  <c r="C135" i="460"/>
  <c r="C114" i="60"/>
  <c r="C131" i="65"/>
  <c r="B91" i="60"/>
  <c r="C131" i="8"/>
  <c r="B129" i="60"/>
  <c r="C129" i="65"/>
  <c r="B134" i="61"/>
  <c r="B91" i="6"/>
  <c r="C101" i="60"/>
  <c r="C96" i="61"/>
  <c r="C136" i="60"/>
  <c r="C129" i="60"/>
  <c r="C133" i="6"/>
  <c r="B130" i="61"/>
  <c r="C110" i="6"/>
  <c r="B114" i="60"/>
  <c r="B129" i="65"/>
  <c r="C91" i="6"/>
  <c r="B110" i="8"/>
  <c r="B101" i="6"/>
  <c r="C131" i="6"/>
  <c r="B136" i="460"/>
  <c r="C133" i="61"/>
  <c r="B129" i="460"/>
  <c r="C129" i="61"/>
  <c r="C87" i="60"/>
  <c r="C90" i="8"/>
  <c r="C97" i="60"/>
  <c r="C110" i="8"/>
  <c r="B113" i="61"/>
  <c r="C95" i="65"/>
  <c r="C89" i="6"/>
  <c r="C136" i="460"/>
  <c r="B135" i="65"/>
  <c r="C131" i="61"/>
  <c r="C134" i="65"/>
  <c r="C97" i="8"/>
  <c r="C81" i="61"/>
  <c r="B111" i="6"/>
  <c r="B100" i="8"/>
  <c r="B95" i="61"/>
  <c r="B136" i="61"/>
  <c r="B136" i="65"/>
  <c r="B132" i="61"/>
  <c r="C130" i="61"/>
  <c r="B135" i="460"/>
  <c r="C130" i="6"/>
  <c r="C129" i="460"/>
  <c r="B130" i="6"/>
  <c r="B135" i="61"/>
  <c r="B129" i="61"/>
  <c r="B130" i="8"/>
  <c r="B134" i="6"/>
  <c r="C129" i="6"/>
  <c r="B134" i="60"/>
  <c r="B132" i="60"/>
  <c r="B130" i="60"/>
  <c r="C135" i="65"/>
  <c r="B130" i="65"/>
  <c r="C134" i="8"/>
  <c r="C135" i="61"/>
  <c r="C134" i="6"/>
  <c r="C133" i="8"/>
  <c r="C134" i="60"/>
  <c r="C130" i="60"/>
  <c r="C130" i="8"/>
  <c r="B129" i="6"/>
  <c r="B134" i="460"/>
  <c r="B130" i="460"/>
  <c r="C135" i="6"/>
  <c r="C135" i="8"/>
  <c r="C130" i="65"/>
  <c r="C132" i="8"/>
  <c r="C134" i="460"/>
  <c r="C132" i="460"/>
  <c r="B134" i="65"/>
  <c r="B110" i="61"/>
  <c r="B88" i="8"/>
  <c r="B115" i="60"/>
  <c r="B115" i="6"/>
  <c r="B115" i="8"/>
  <c r="C91" i="65"/>
  <c r="C91" i="8"/>
  <c r="C86" i="8"/>
  <c r="C86" i="60"/>
  <c r="C86" i="65"/>
  <c r="B116" i="61"/>
  <c r="B116" i="6"/>
  <c r="B116" i="8"/>
  <c r="B116" i="60"/>
  <c r="B110" i="6"/>
  <c r="B92" i="8"/>
  <c r="C92" i="6"/>
  <c r="C92" i="8"/>
  <c r="C92" i="65"/>
  <c r="C87" i="8"/>
  <c r="C87" i="6"/>
  <c r="C87" i="65"/>
  <c r="C114" i="61"/>
  <c r="B92" i="6"/>
  <c r="B110" i="60"/>
  <c r="C115" i="6"/>
  <c r="C115" i="8"/>
  <c r="C115" i="60"/>
  <c r="C114" i="8"/>
  <c r="B115" i="61"/>
  <c r="B88" i="60"/>
  <c r="B92" i="60"/>
  <c r="C115" i="61"/>
  <c r="C116" i="61"/>
  <c r="C116" i="6"/>
  <c r="C116" i="8"/>
  <c r="C116" i="60"/>
  <c r="C110" i="61"/>
  <c r="C88" i="8"/>
  <c r="C88" i="65"/>
  <c r="B114" i="8"/>
  <c r="C100" i="8"/>
  <c r="C118" i="6"/>
  <c r="C118" i="8"/>
  <c r="C96" i="6"/>
  <c r="B101" i="61"/>
  <c r="C113" i="8"/>
  <c r="B118" i="61"/>
  <c r="B114" i="61"/>
  <c r="B112" i="61"/>
  <c r="C112" i="8"/>
  <c r="C111" i="60"/>
  <c r="C95" i="60"/>
  <c r="C95" i="6"/>
  <c r="C96" i="8"/>
  <c r="B100" i="61"/>
  <c r="C113" i="6"/>
  <c r="B112" i="6"/>
  <c r="C111" i="8"/>
  <c r="C89" i="60"/>
  <c r="C89" i="8"/>
  <c r="C100" i="61"/>
  <c r="C112" i="6"/>
  <c r="B111" i="8"/>
  <c r="B117" i="61"/>
  <c r="B111" i="61"/>
  <c r="C112" i="61"/>
  <c r="C95" i="61"/>
  <c r="C101" i="6"/>
  <c r="C117" i="61"/>
  <c r="C113" i="61"/>
  <c r="C111" i="61"/>
  <c r="B118" i="60"/>
  <c r="B112" i="60"/>
  <c r="C89" i="65"/>
  <c r="C118" i="60"/>
  <c r="C112" i="60"/>
  <c r="C118" i="61"/>
  <c r="C95" i="8"/>
  <c r="B118" i="6"/>
  <c r="B118" i="8"/>
  <c r="B89" i="6"/>
  <c r="B89" i="8"/>
  <c r="B90" i="8"/>
  <c r="B101" i="60"/>
  <c r="B101" i="8"/>
  <c r="B90" i="6"/>
  <c r="B88" i="6"/>
  <c r="B90" i="65"/>
  <c r="B100" i="60"/>
  <c r="B87" i="60"/>
  <c r="B87" i="8"/>
  <c r="B87" i="6"/>
  <c r="B87" i="65"/>
  <c r="B86" i="8"/>
  <c r="B86" i="65"/>
  <c r="B86" i="6"/>
  <c r="B86" i="60"/>
  <c r="B96" i="65"/>
  <c r="B89" i="60"/>
  <c r="B89" i="65"/>
  <c r="B88" i="65"/>
  <c r="B91" i="65"/>
  <c r="B91" i="8"/>
  <c r="B90" i="60"/>
  <c r="B97" i="65"/>
  <c r="B96" i="8"/>
  <c r="B95" i="65"/>
  <c r="B92" i="65"/>
  <c r="B96" i="61"/>
  <c r="B94" i="60"/>
  <c r="B97" i="60"/>
  <c r="B95" i="60"/>
  <c r="B97" i="6"/>
  <c r="B95" i="6"/>
  <c r="B96" i="6"/>
  <c r="B96" i="60"/>
  <c r="C80" i="8"/>
  <c r="C80" i="61"/>
  <c r="C80" i="65"/>
  <c r="C80" i="60"/>
  <c r="C81" i="60"/>
  <c r="C81" i="65"/>
  <c r="C81" i="460"/>
  <c r="C81" i="6"/>
  <c r="C81" i="8"/>
  <c r="C80" i="460"/>
  <c r="C80" i="6"/>
  <c r="B64" i="65"/>
  <c r="C64" i="65"/>
  <c r="C63" i="65"/>
  <c r="B63" i="65"/>
  <c r="C65" i="65"/>
  <c r="B65" i="65"/>
  <c r="C66" i="65"/>
  <c r="B66" i="65"/>
  <c r="C67" i="65"/>
  <c r="B67" i="65"/>
  <c r="C63" i="61"/>
  <c r="B63" i="61"/>
  <c r="C63" i="460"/>
  <c r="B63" i="460"/>
  <c r="C63" i="60"/>
  <c r="B63" i="60"/>
  <c r="C64" i="61"/>
  <c r="B64" i="61"/>
  <c r="C64" i="460"/>
  <c r="B64" i="460"/>
  <c r="C64" i="60"/>
  <c r="B64" i="60"/>
  <c r="C65" i="61"/>
  <c r="B65" i="61"/>
  <c r="C65" i="460"/>
  <c r="B65" i="460"/>
  <c r="C65" i="60"/>
  <c r="B65" i="60"/>
  <c r="C66" i="61"/>
  <c r="B66" i="61"/>
  <c r="C66" i="460"/>
  <c r="B66" i="460"/>
  <c r="C66" i="60"/>
  <c r="B66" i="60"/>
  <c r="C67" i="61"/>
  <c r="B67" i="61"/>
  <c r="C67" i="460"/>
  <c r="B67" i="460"/>
  <c r="C67" i="60"/>
  <c r="B67" i="60"/>
  <c r="B64" i="8"/>
  <c r="C64" i="8"/>
  <c r="C63" i="8"/>
  <c r="B63" i="8"/>
  <c r="C65" i="8"/>
  <c r="B65" i="8"/>
  <c r="C66" i="8"/>
  <c r="B66" i="8"/>
  <c r="C67" i="8"/>
  <c r="B67" i="8"/>
  <c r="B64" i="6"/>
  <c r="C64" i="6"/>
  <c r="C63" i="6"/>
  <c r="B63" i="6"/>
  <c r="C65" i="6"/>
  <c r="B65" i="6"/>
  <c r="C66" i="6"/>
  <c r="B66" i="6"/>
  <c r="C67" i="6"/>
  <c r="B67" i="6"/>
  <c r="B61" i="65"/>
  <c r="C61" i="65"/>
  <c r="C60" i="65"/>
  <c r="B60" i="65"/>
  <c r="C60" i="61"/>
  <c r="B60" i="61"/>
  <c r="C60" i="460"/>
  <c r="B60" i="460"/>
  <c r="C60" i="60"/>
  <c r="B60" i="60"/>
  <c r="C61" i="61"/>
  <c r="B61" i="61"/>
  <c r="C61" i="460"/>
  <c r="B61" i="460"/>
  <c r="C61" i="60"/>
  <c r="B61" i="60"/>
  <c r="B61" i="8"/>
  <c r="C61" i="8"/>
  <c r="C60" i="8"/>
  <c r="B60" i="8"/>
  <c r="B61" i="6"/>
  <c r="C61" i="6"/>
  <c r="C60" i="6"/>
  <c r="B60" i="6"/>
  <c r="B58" i="65"/>
  <c r="C58" i="65"/>
  <c r="C57" i="65"/>
  <c r="B57" i="65"/>
  <c r="C59" i="65"/>
  <c r="B59" i="65"/>
  <c r="C57" i="61"/>
  <c r="B57" i="61"/>
  <c r="C57" i="460"/>
  <c r="B57" i="460"/>
  <c r="C57" i="60"/>
  <c r="B57" i="60"/>
  <c r="C58" i="61"/>
  <c r="B58" i="61"/>
  <c r="C58" i="460"/>
  <c r="B58" i="460"/>
  <c r="C58" i="60"/>
  <c r="B58" i="60"/>
  <c r="C59" i="61"/>
  <c r="B59" i="61"/>
  <c r="C59" i="460"/>
  <c r="B59" i="460"/>
  <c r="C59" i="60"/>
  <c r="B59" i="60"/>
  <c r="B58" i="8"/>
  <c r="C58" i="8"/>
  <c r="C57" i="8"/>
  <c r="B57" i="8"/>
  <c r="C59" i="8"/>
  <c r="B59" i="8"/>
  <c r="B58" i="6"/>
  <c r="C58" i="6"/>
  <c r="C57" i="6"/>
  <c r="B57" i="6"/>
  <c r="C59" i="6"/>
  <c r="B59" i="6"/>
  <c r="B48" i="65"/>
  <c r="C48" i="65"/>
  <c r="C47" i="65"/>
  <c r="B47" i="65"/>
  <c r="C49" i="65"/>
  <c r="B49" i="65"/>
  <c r="C50" i="65"/>
  <c r="B50" i="65"/>
  <c r="C51" i="65"/>
  <c r="B51" i="65"/>
  <c r="C52" i="65"/>
  <c r="B52" i="65"/>
  <c r="C53" i="65"/>
  <c r="B53" i="65"/>
  <c r="C47" i="61"/>
  <c r="B47" i="61"/>
  <c r="C47" i="460"/>
  <c r="B47" i="460"/>
  <c r="C47" i="60"/>
  <c r="B47" i="60"/>
  <c r="C48" i="61"/>
  <c r="B48" i="61"/>
  <c r="C48" i="460"/>
  <c r="B48" i="460"/>
  <c r="C48" i="60"/>
  <c r="B48" i="60"/>
  <c r="C49" i="61"/>
  <c r="B49" i="61"/>
  <c r="C49" i="460"/>
  <c r="B49" i="460"/>
  <c r="C49" i="60"/>
  <c r="B49" i="60"/>
  <c r="C50" i="61"/>
  <c r="B50" i="61"/>
  <c r="C50" i="460"/>
  <c r="B50" i="460"/>
  <c r="C50" i="60"/>
  <c r="B50" i="60"/>
  <c r="C51" i="61"/>
  <c r="B51" i="61"/>
  <c r="C51" i="460"/>
  <c r="B51" i="460"/>
  <c r="C51" i="60"/>
  <c r="B51" i="60"/>
  <c r="C52" i="61"/>
  <c r="B52" i="61"/>
  <c r="C52" i="460"/>
  <c r="B52" i="460"/>
  <c r="C52" i="60"/>
  <c r="B52" i="60"/>
  <c r="C53" i="61"/>
  <c r="B53" i="61"/>
  <c r="C53" i="460"/>
  <c r="B53" i="460"/>
  <c r="C53" i="60"/>
  <c r="B53" i="60"/>
  <c r="C52" i="8"/>
  <c r="B52" i="8"/>
  <c r="C53" i="8"/>
  <c r="B53" i="8"/>
  <c r="B48" i="6"/>
  <c r="C48" i="6"/>
  <c r="C47" i="6"/>
  <c r="B47" i="6"/>
  <c r="C49" i="6"/>
  <c r="B49" i="6"/>
  <c r="C50" i="6"/>
  <c r="B50" i="6"/>
  <c r="C51" i="6"/>
  <c r="B51" i="6"/>
  <c r="C52" i="6"/>
  <c r="B52" i="6"/>
  <c r="C53" i="6"/>
  <c r="B53" i="6"/>
  <c r="B41" i="65"/>
  <c r="C41" i="65"/>
  <c r="C40" i="65"/>
  <c r="B40" i="65"/>
  <c r="C40" i="61"/>
  <c r="B40" i="61"/>
  <c r="C40" i="460"/>
  <c r="B40" i="460"/>
  <c r="C40" i="60"/>
  <c r="B40" i="60"/>
  <c r="C248" i="552" l="1"/>
  <c r="C248" i="553"/>
  <c r="C248" i="554"/>
  <c r="C248" i="555"/>
  <c r="C248" i="556"/>
  <c r="C248" i="557"/>
  <c r="C245" i="554"/>
  <c r="C245" i="555"/>
  <c r="C245" i="556"/>
  <c r="C245" i="557"/>
  <c r="C245" i="552"/>
  <c r="C245" i="553"/>
  <c r="C246" i="556"/>
  <c r="C246" i="557"/>
  <c r="C246" i="552"/>
  <c r="C246" i="553"/>
  <c r="C246" i="554"/>
  <c r="C246" i="555"/>
  <c r="C247" i="552"/>
  <c r="C247" i="553"/>
  <c r="C247" i="554"/>
  <c r="C247" i="555"/>
  <c r="C247" i="556"/>
  <c r="C247" i="557"/>
  <c r="C278" i="555"/>
  <c r="C278" i="557"/>
  <c r="C278" i="554"/>
  <c r="C278" i="552"/>
  <c r="C278" i="556"/>
  <c r="C278" i="553"/>
  <c r="C273" i="8"/>
  <c r="C294" i="8"/>
  <c r="B263" i="8"/>
  <c r="C274" i="8"/>
  <c r="C294" i="460"/>
  <c r="B264" i="8"/>
  <c r="C275" i="8"/>
  <c r="C278" i="8"/>
  <c r="C279" i="8"/>
  <c r="C263" i="8"/>
  <c r="C280" i="8"/>
  <c r="C281" i="8"/>
  <c r="C277" i="8"/>
  <c r="C276" i="8"/>
  <c r="C264" i="8"/>
  <c r="C294" i="61"/>
  <c r="C294" i="6"/>
  <c r="B260" i="65"/>
  <c r="B260" i="8"/>
  <c r="B260" i="6"/>
  <c r="C260" i="65"/>
  <c r="C260" i="8"/>
  <c r="C260" i="6"/>
  <c r="C294" i="65"/>
  <c r="C272" i="460"/>
  <c r="C272" i="60"/>
  <c r="C272" i="65"/>
  <c r="C272" i="6"/>
  <c r="C272" i="61"/>
  <c r="C257" i="65"/>
  <c r="C257" i="460"/>
  <c r="C257" i="8"/>
  <c r="C257" i="6"/>
  <c r="C257" i="61"/>
  <c r="C257" i="60"/>
  <c r="B254" i="65"/>
  <c r="B254" i="460"/>
  <c r="B254" i="6"/>
  <c r="B254" i="8"/>
  <c r="B254" i="61"/>
  <c r="B254" i="60"/>
  <c r="C270" i="460"/>
  <c r="C270" i="60"/>
  <c r="C270" i="61"/>
  <c r="C270" i="6"/>
  <c r="C270" i="65"/>
  <c r="B293" i="460"/>
  <c r="B293" i="65"/>
  <c r="B293" i="8"/>
  <c r="B293" i="60"/>
  <c r="B293" i="61"/>
  <c r="B293" i="6"/>
  <c r="B260" i="460"/>
  <c r="B260" i="61"/>
  <c r="B260" i="60"/>
  <c r="C245" i="61"/>
  <c r="C245" i="8"/>
  <c r="C245" i="460"/>
  <c r="C245" i="60"/>
  <c r="C245" i="65"/>
  <c r="C245" i="6"/>
  <c r="C261" i="460"/>
  <c r="C261" i="65"/>
  <c r="C261" i="60"/>
  <c r="C261" i="61"/>
  <c r="C261" i="6"/>
  <c r="C261" i="8"/>
  <c r="C295" i="460"/>
  <c r="C295" i="65"/>
  <c r="C295" i="60"/>
  <c r="C295" i="61"/>
  <c r="C295" i="8"/>
  <c r="C295" i="6"/>
  <c r="C262" i="8"/>
  <c r="C262" i="6"/>
  <c r="C262" i="460"/>
  <c r="C262" i="60"/>
  <c r="C262" i="61"/>
  <c r="C262" i="65"/>
  <c r="B258" i="60"/>
  <c r="B258" i="460"/>
  <c r="B258" i="65"/>
  <c r="B258" i="6"/>
  <c r="B258" i="8"/>
  <c r="B258" i="61"/>
  <c r="C254" i="65"/>
  <c r="C254" i="8"/>
  <c r="C254" i="460"/>
  <c r="C254" i="61"/>
  <c r="C254" i="60"/>
  <c r="C254" i="6"/>
  <c r="B264" i="460"/>
  <c r="B264" i="61"/>
  <c r="B264" i="60"/>
  <c r="B264" i="65"/>
  <c r="B264" i="6"/>
  <c r="C255" i="65"/>
  <c r="C255" i="60"/>
  <c r="C255" i="61"/>
  <c r="C255" i="460"/>
  <c r="C255" i="6"/>
  <c r="C255" i="8"/>
  <c r="B294" i="65"/>
  <c r="B294" i="6"/>
  <c r="B294" i="61"/>
  <c r="B294" i="60"/>
  <c r="B294" i="8"/>
  <c r="B294" i="460"/>
  <c r="C266" i="65"/>
  <c r="C266" i="460"/>
  <c r="C266" i="6"/>
  <c r="C266" i="61"/>
  <c r="C266" i="60"/>
  <c r="B257" i="6"/>
  <c r="B257" i="8"/>
  <c r="B257" i="65"/>
  <c r="B257" i="60"/>
  <c r="B257" i="61"/>
  <c r="B257" i="460"/>
  <c r="B296" i="8"/>
  <c r="B296" i="65"/>
  <c r="B296" i="60"/>
  <c r="B296" i="61"/>
  <c r="B296" i="460"/>
  <c r="B296" i="6"/>
  <c r="B263" i="60"/>
  <c r="B263" i="61"/>
  <c r="B263" i="65"/>
  <c r="B263" i="460"/>
  <c r="B263" i="6"/>
  <c r="C258" i="61"/>
  <c r="C258" i="460"/>
  <c r="C258" i="65"/>
  <c r="C258" i="8"/>
  <c r="C258" i="6"/>
  <c r="C258" i="60"/>
  <c r="C271" i="460"/>
  <c r="C271" i="6"/>
  <c r="C271" i="60"/>
  <c r="C271" i="61"/>
  <c r="C271" i="65"/>
  <c r="C293" i="65"/>
  <c r="C293" i="60"/>
  <c r="C293" i="6"/>
  <c r="C293" i="8"/>
  <c r="C293" i="460"/>
  <c r="C293" i="61"/>
  <c r="C260" i="61"/>
  <c r="C260" i="460"/>
  <c r="C260" i="60"/>
  <c r="C246" i="8"/>
  <c r="C246" i="460"/>
  <c r="C246" i="6"/>
  <c r="C246" i="65"/>
  <c r="C246" i="60"/>
  <c r="C246" i="61"/>
  <c r="B256" i="65"/>
  <c r="B256" i="60"/>
  <c r="B256" i="460"/>
  <c r="B256" i="6"/>
  <c r="B256" i="8"/>
  <c r="B256" i="61"/>
  <c r="C273" i="65"/>
  <c r="C273" i="6"/>
  <c r="C273" i="460"/>
  <c r="C273" i="60"/>
  <c r="C273" i="61"/>
  <c r="B295" i="6"/>
  <c r="B295" i="65"/>
  <c r="B295" i="8"/>
  <c r="B295" i="460"/>
  <c r="B295" i="61"/>
  <c r="B295" i="60"/>
  <c r="C267" i="460"/>
  <c r="C267" i="61"/>
  <c r="C267" i="65"/>
  <c r="C267" i="6"/>
  <c r="C267" i="60"/>
  <c r="C269" i="460"/>
  <c r="C269" i="61"/>
  <c r="C269" i="60"/>
  <c r="C269" i="65"/>
  <c r="C269" i="6"/>
  <c r="C296" i="60"/>
  <c r="C296" i="65"/>
  <c r="C296" i="460"/>
  <c r="C296" i="61"/>
  <c r="C296" i="6"/>
  <c r="C296" i="8"/>
  <c r="C263" i="460"/>
  <c r="C263" i="6"/>
  <c r="C263" i="61"/>
  <c r="C263" i="65"/>
  <c r="C263" i="60"/>
  <c r="B262" i="61"/>
  <c r="B262" i="65"/>
  <c r="B262" i="6"/>
  <c r="B262" i="8"/>
  <c r="B262" i="60"/>
  <c r="B262" i="460"/>
  <c r="B255" i="8"/>
  <c r="B255" i="60"/>
  <c r="B255" i="65"/>
  <c r="B255" i="6"/>
  <c r="B255" i="61"/>
  <c r="B255" i="460"/>
  <c r="C264" i="65"/>
  <c r="C264" i="61"/>
  <c r="C264" i="60"/>
  <c r="C264" i="460"/>
  <c r="C264" i="6"/>
  <c r="C274" i="460"/>
  <c r="C274" i="60"/>
  <c r="C274" i="61"/>
  <c r="C274" i="65"/>
  <c r="C274" i="6"/>
  <c r="B261" i="65"/>
  <c r="B261" i="8"/>
  <c r="B261" i="60"/>
  <c r="B261" i="61"/>
  <c r="B261" i="460"/>
  <c r="B261" i="6"/>
  <c r="C256" i="460"/>
  <c r="C256" i="61"/>
  <c r="C256" i="8"/>
  <c r="C256" i="6"/>
  <c r="C256" i="65"/>
  <c r="C256" i="60"/>
  <c r="B41" i="6"/>
  <c r="C41" i="6"/>
  <c r="C40" i="6"/>
  <c r="B40" i="6"/>
  <c r="B35" i="65"/>
  <c r="C35" i="65"/>
  <c r="C34" i="61"/>
  <c r="B34" i="61"/>
  <c r="C34" i="460"/>
  <c r="B34" i="460"/>
  <c r="C34" i="60"/>
  <c r="B34" i="60"/>
  <c r="C35" i="61"/>
  <c r="B35" i="61"/>
  <c r="C35" i="460"/>
  <c r="B35" i="460"/>
  <c r="C35" i="60"/>
  <c r="B35" i="60"/>
  <c r="C37" i="61"/>
  <c r="B37" i="61"/>
  <c r="C37" i="460"/>
  <c r="B37" i="460"/>
  <c r="C37" i="60"/>
  <c r="B37" i="60"/>
  <c r="B35" i="6"/>
  <c r="C35" i="6"/>
  <c r="B25" i="65"/>
  <c r="C25" i="65"/>
  <c r="C24" i="65"/>
  <c r="B24" i="65"/>
  <c r="C26" i="65"/>
  <c r="B26" i="65"/>
  <c r="C29" i="65"/>
  <c r="B29" i="65"/>
  <c r="C30" i="65"/>
  <c r="B30" i="65"/>
  <c r="C31" i="65"/>
  <c r="B31" i="65"/>
  <c r="C24" i="61"/>
  <c r="B24" i="61"/>
  <c r="C24" i="460"/>
  <c r="B24" i="460"/>
  <c r="C24" i="60"/>
  <c r="B24" i="60"/>
  <c r="C25" i="61"/>
  <c r="B25" i="61"/>
  <c r="C25" i="460"/>
  <c r="B25" i="460"/>
  <c r="C25" i="60"/>
  <c r="B25" i="60"/>
  <c r="C26" i="61"/>
  <c r="B26" i="61"/>
  <c r="C26" i="460"/>
  <c r="B26" i="460"/>
  <c r="C26" i="60"/>
  <c r="B26" i="60"/>
  <c r="C28" i="61"/>
  <c r="B28" i="61"/>
  <c r="C28" i="460"/>
  <c r="B28" i="460"/>
  <c r="C28" i="60"/>
  <c r="B28" i="60"/>
  <c r="C29" i="61"/>
  <c r="B29" i="61"/>
  <c r="C29" i="460"/>
  <c r="B29" i="460"/>
  <c r="C29" i="60"/>
  <c r="B29" i="60"/>
  <c r="C30" i="61"/>
  <c r="B30" i="61"/>
  <c r="C30" i="460"/>
  <c r="B30" i="460"/>
  <c r="C30" i="60"/>
  <c r="B30" i="60"/>
  <c r="C31" i="61"/>
  <c r="B31" i="61"/>
  <c r="C31" i="460"/>
  <c r="B31" i="460"/>
  <c r="C31" i="60"/>
  <c r="B31" i="60"/>
  <c r="B25" i="6"/>
  <c r="C25" i="6"/>
  <c r="C24" i="6"/>
  <c r="B24" i="6"/>
  <c r="C26" i="6"/>
  <c r="B26" i="6"/>
  <c r="C29" i="6"/>
  <c r="B29" i="6"/>
  <c r="C30" i="6"/>
  <c r="B30" i="6"/>
  <c r="C31" i="6"/>
  <c r="B31" i="6"/>
  <c r="B21" i="65"/>
  <c r="C21" i="65"/>
  <c r="C20" i="65"/>
  <c r="B20" i="65"/>
  <c r="C22" i="65"/>
  <c r="B22" i="65"/>
  <c r="C23" i="65"/>
  <c r="B23" i="65"/>
  <c r="C20" i="61"/>
  <c r="B20" i="61"/>
  <c r="C20" i="460"/>
  <c r="B20" i="460"/>
  <c r="C20" i="60"/>
  <c r="B20" i="60"/>
  <c r="C21" i="61"/>
  <c r="B21" i="61"/>
  <c r="C21" i="460"/>
  <c r="B21" i="460"/>
  <c r="C21" i="60"/>
  <c r="B21" i="60"/>
  <c r="C22" i="61"/>
  <c r="B22" i="61"/>
  <c r="C22" i="460"/>
  <c r="B22" i="460"/>
  <c r="C22" i="60"/>
  <c r="B22" i="60"/>
  <c r="C23" i="61"/>
  <c r="B23" i="61"/>
  <c r="C23" i="460"/>
  <c r="B23" i="460"/>
  <c r="C23" i="60"/>
  <c r="B23" i="60"/>
  <c r="B21" i="8"/>
  <c r="C21" i="8"/>
  <c r="C20" i="8"/>
  <c r="B20" i="8"/>
  <c r="C22" i="8"/>
  <c r="B22" i="8"/>
  <c r="C23" i="8"/>
  <c r="B23" i="8"/>
  <c r="B21" i="6"/>
  <c r="C21" i="6"/>
  <c r="C20" i="6"/>
  <c r="B20" i="6"/>
  <c r="C22" i="6"/>
  <c r="B22" i="6"/>
  <c r="C23" i="6"/>
  <c r="B23" i="6"/>
  <c r="B16" i="65" l="1"/>
  <c r="C16" i="65"/>
  <c r="C15" i="65"/>
  <c r="B15" i="65"/>
  <c r="C15" i="61"/>
  <c r="B15" i="61"/>
  <c r="C15" i="460"/>
  <c r="B15" i="460"/>
  <c r="C15" i="60"/>
  <c r="B15" i="60"/>
  <c r="B16" i="8" l="1"/>
  <c r="C16" i="8"/>
  <c r="C15" i="8"/>
  <c r="B15" i="8"/>
  <c r="B16" i="6"/>
  <c r="C16" i="6"/>
  <c r="C15" i="6"/>
  <c r="B15" i="6"/>
  <c r="B17" i="2"/>
  <c r="C14" i="65"/>
  <c r="B14" i="65"/>
  <c r="C14" i="61"/>
  <c r="B14" i="61"/>
  <c r="C14" i="460"/>
  <c r="B14" i="460"/>
  <c r="C14" i="60"/>
  <c r="B14" i="60"/>
  <c r="A23" i="2" l="1"/>
  <c r="A31" i="2"/>
  <c r="A39" i="2"/>
  <c r="A47" i="2"/>
  <c r="A24" i="2"/>
  <c r="A32" i="2"/>
  <c r="A40" i="2"/>
  <c r="A48" i="2"/>
  <c r="A19" i="2"/>
  <c r="A27" i="2"/>
  <c r="A35" i="2"/>
  <c r="A43" i="2"/>
  <c r="A51" i="2"/>
  <c r="A28" i="2"/>
  <c r="A41" i="2"/>
  <c r="A53" i="2"/>
  <c r="A17" i="2"/>
  <c r="A29" i="2"/>
  <c r="A42" i="2"/>
  <c r="A30" i="2"/>
  <c r="A44" i="2"/>
  <c r="A20" i="2"/>
  <c r="A33" i="2"/>
  <c r="A45" i="2"/>
  <c r="A36" i="2"/>
  <c r="A38" i="2"/>
  <c r="A21" i="2"/>
  <c r="A34" i="2"/>
  <c r="A46" i="2"/>
  <c r="A22" i="2"/>
  <c r="A49" i="2"/>
  <c r="A52" i="2"/>
  <c r="A25" i="2"/>
  <c r="A37" i="2"/>
  <c r="A50" i="2"/>
  <c r="A26" i="2"/>
  <c r="A16" i="65"/>
  <c r="A15" i="60"/>
  <c r="A15" i="61"/>
  <c r="A15" i="460"/>
  <c r="A15" i="65"/>
  <c r="C14" i="8"/>
  <c r="B14" i="8"/>
  <c r="C14" i="6"/>
  <c r="B14" i="6"/>
  <c r="A49" i="556" l="1"/>
  <c r="A49" i="553"/>
  <c r="A49" i="555"/>
  <c r="A49" i="557"/>
  <c r="A49" i="554"/>
  <c r="A49" i="552"/>
  <c r="A46" i="556"/>
  <c r="A46" i="557"/>
  <c r="A46" i="555"/>
  <c r="A46" i="553"/>
  <c r="A46" i="552"/>
  <c r="A46" i="554"/>
  <c r="A50" i="556"/>
  <c r="A50" i="557"/>
  <c r="A50" i="555"/>
  <c r="A50" i="553"/>
  <c r="A50" i="552"/>
  <c r="A50" i="554"/>
  <c r="A52" i="557"/>
  <c r="A52" i="555"/>
  <c r="A52" i="556"/>
  <c r="A52" i="554"/>
  <c r="A52" i="553"/>
  <c r="A52" i="552"/>
  <c r="A47" i="557"/>
  <c r="A47" i="555"/>
  <c r="A47" i="554"/>
  <c r="A47" i="556"/>
  <c r="A47" i="553"/>
  <c r="A47" i="552"/>
  <c r="A44" i="557"/>
  <c r="A44" i="556"/>
  <c r="A44" i="555"/>
  <c r="A44" i="554"/>
  <c r="A44" i="553"/>
  <c r="A44" i="552"/>
  <c r="A39" i="557"/>
  <c r="A39" i="555"/>
  <c r="A39" i="556"/>
  <c r="A39" i="554"/>
  <c r="A39" i="553"/>
  <c r="A39" i="552"/>
  <c r="A43" i="557"/>
  <c r="A43" i="555"/>
  <c r="A43" i="554"/>
  <c r="A43" i="553"/>
  <c r="A43" i="552"/>
  <c r="A43" i="556"/>
  <c r="A35" i="557"/>
  <c r="A35" i="555"/>
  <c r="A35" i="556"/>
  <c r="A35" i="554"/>
  <c r="A35" i="552"/>
  <c r="A35" i="553"/>
  <c r="A48" i="557"/>
  <c r="A48" i="555"/>
  <c r="A48" i="554"/>
  <c r="A48" i="553"/>
  <c r="A48" i="552"/>
  <c r="A48" i="556"/>
  <c r="A40" i="557"/>
  <c r="A40" i="556"/>
  <c r="A40" i="555"/>
  <c r="A40" i="554"/>
  <c r="A40" i="552"/>
  <c r="A40" i="553"/>
  <c r="A53" i="556"/>
  <c r="A53" i="553"/>
  <c r="A53" i="555"/>
  <c r="A53" i="554"/>
  <c r="A53" i="557"/>
  <c r="A53" i="552"/>
  <c r="A38" i="556"/>
  <c r="A38" i="555"/>
  <c r="A38" i="553"/>
  <c r="A38" i="552"/>
  <c r="A38" i="554"/>
  <c r="A38" i="557"/>
  <c r="A45" i="556"/>
  <c r="A45" i="557"/>
  <c r="A45" i="553"/>
  <c r="A45" i="555"/>
  <c r="A45" i="554"/>
  <c r="A45" i="552"/>
  <c r="A33" i="556"/>
  <c r="A33" i="557"/>
  <c r="A33" i="553"/>
  <c r="A33" i="555"/>
  <c r="A33" i="554"/>
  <c r="A33" i="552"/>
  <c r="A37" i="556"/>
  <c r="A37" i="553"/>
  <c r="A37" i="555"/>
  <c r="A37" i="552"/>
  <c r="A37" i="557"/>
  <c r="A37" i="554"/>
  <c r="A42" i="556"/>
  <c r="A42" i="555"/>
  <c r="A42" i="553"/>
  <c r="A42" i="552"/>
  <c r="A42" i="554"/>
  <c r="A42" i="557"/>
  <c r="A34" i="556"/>
  <c r="A34" i="555"/>
  <c r="A34" i="553"/>
  <c r="A34" i="554"/>
  <c r="A34" i="552"/>
  <c r="A34" i="557"/>
  <c r="A41" i="556"/>
  <c r="A41" i="557"/>
  <c r="A41" i="553"/>
  <c r="A41" i="552"/>
  <c r="A41" i="554"/>
  <c r="A41" i="555"/>
  <c r="A36" i="557"/>
  <c r="A36" i="555"/>
  <c r="A36" i="554"/>
  <c r="A36" i="556"/>
  <c r="A36" i="553"/>
  <c r="A36" i="552"/>
  <c r="A51" i="557"/>
  <c r="A51" i="555"/>
  <c r="A51" i="556"/>
  <c r="A51" i="554"/>
  <c r="A51" i="553"/>
  <c r="A51" i="552"/>
  <c r="A26" i="8"/>
  <c r="A34" i="8"/>
  <c r="A30" i="8"/>
  <c r="A43" i="8"/>
  <c r="A47" i="8"/>
  <c r="A42" i="8"/>
  <c r="A35" i="8"/>
  <c r="A39" i="8"/>
  <c r="A37" i="8"/>
  <c r="A38" i="8"/>
  <c r="A29" i="8"/>
  <c r="A27" i="8"/>
  <c r="A31" i="8"/>
  <c r="A50" i="8"/>
  <c r="A25" i="8"/>
  <c r="A36" i="8"/>
  <c r="A45" i="8"/>
  <c r="A48" i="8"/>
  <c r="A49" i="8"/>
  <c r="A33" i="8"/>
  <c r="A41" i="8"/>
  <c r="A40" i="8"/>
  <c r="A28" i="8"/>
  <c r="A32" i="8"/>
  <c r="A46" i="8"/>
  <c r="A44" i="8"/>
  <c r="A51" i="8"/>
  <c r="A24" i="8"/>
  <c r="A25" i="6"/>
  <c r="A17" i="8"/>
  <c r="A17" i="6"/>
  <c r="A52" i="8"/>
  <c r="A52" i="6"/>
  <c r="A22" i="8"/>
  <c r="A22" i="6"/>
  <c r="A20" i="8"/>
  <c r="A20" i="6"/>
  <c r="A27" i="6"/>
  <c r="A24" i="6"/>
  <c r="A33" i="6"/>
  <c r="A35" i="6"/>
  <c r="A44" i="6"/>
  <c r="A19" i="8"/>
  <c r="A19" i="6"/>
  <c r="A46" i="6"/>
  <c r="A30" i="6"/>
  <c r="A53" i="8"/>
  <c r="A53" i="6"/>
  <c r="A49" i="6"/>
  <c r="A26" i="6"/>
  <c r="A34" i="6"/>
  <c r="A41" i="6"/>
  <c r="A47" i="6"/>
  <c r="A32" i="6"/>
  <c r="A21" i="8"/>
  <c r="A21" i="6"/>
  <c r="A28" i="6"/>
  <c r="A39" i="6"/>
  <c r="A50" i="6"/>
  <c r="A36" i="60"/>
  <c r="A36" i="65"/>
  <c r="A36" i="61"/>
  <c r="A36" i="460"/>
  <c r="A36" i="6"/>
  <c r="A42" i="6"/>
  <c r="A51" i="6"/>
  <c r="A48" i="6"/>
  <c r="A31" i="6"/>
  <c r="A38" i="6"/>
  <c r="A37" i="65"/>
  <c r="A37" i="6"/>
  <c r="A45" i="6"/>
  <c r="A29" i="6"/>
  <c r="A43" i="6"/>
  <c r="A40" i="6"/>
  <c r="A23" i="8"/>
  <c r="A23" i="6"/>
  <c r="A34" i="65"/>
  <c r="A27" i="65"/>
  <c r="A27" i="61"/>
  <c r="A27" i="460"/>
  <c r="A27" i="60"/>
  <c r="A28" i="65"/>
  <c r="A14" i="60"/>
  <c r="A14" i="61"/>
  <c r="A14" i="65"/>
  <c r="A14" i="460"/>
  <c r="B166" i="65"/>
  <c r="C166" i="65"/>
  <c r="C165" i="65"/>
  <c r="B165" i="65"/>
  <c r="C165" i="61"/>
  <c r="B165" i="61"/>
  <c r="C165" i="460"/>
  <c r="B165" i="460"/>
  <c r="C165" i="60"/>
  <c r="B165" i="60"/>
  <c r="C166" i="61"/>
  <c r="B166" i="61"/>
  <c r="C166" i="460"/>
  <c r="B166" i="460"/>
  <c r="C166" i="60"/>
  <c r="B166" i="60"/>
  <c r="B166" i="8"/>
  <c r="C166" i="8"/>
  <c r="C165" i="8"/>
  <c r="B165" i="8"/>
  <c r="B166" i="6"/>
  <c r="C166" i="6"/>
  <c r="C165" i="6"/>
  <c r="B165" i="6"/>
  <c r="B167" i="65"/>
  <c r="C167" i="65"/>
  <c r="C164" i="65"/>
  <c r="B164" i="65"/>
  <c r="C164" i="61"/>
  <c r="B164" i="61"/>
  <c r="C164" i="460"/>
  <c r="B164" i="460"/>
  <c r="C164" i="60"/>
  <c r="B164" i="60"/>
  <c r="C167" i="61"/>
  <c r="B167" i="61"/>
  <c r="C167" i="460"/>
  <c r="B167" i="460"/>
  <c r="C167" i="60"/>
  <c r="B167" i="60"/>
  <c r="B167" i="8"/>
  <c r="C167" i="8"/>
  <c r="C164" i="8"/>
  <c r="B164" i="8"/>
  <c r="B167" i="6"/>
  <c r="C167" i="6"/>
  <c r="C164" i="6"/>
  <c r="B164" i="6"/>
  <c r="B376" i="65"/>
  <c r="C376" i="65"/>
  <c r="C377" i="65"/>
  <c r="B377" i="65"/>
  <c r="C378" i="65"/>
  <c r="B378" i="65"/>
  <c r="C379" i="65"/>
  <c r="B379" i="65"/>
  <c r="C380" i="65"/>
  <c r="B380" i="65"/>
  <c r="A30" i="3" l="1"/>
  <c r="A31" i="3"/>
  <c r="A32" i="3"/>
  <c r="C29" i="3"/>
  <c r="A15" i="3"/>
  <c r="A16" i="3"/>
  <c r="A17" i="3"/>
  <c r="A18" i="3"/>
  <c r="A19" i="3"/>
  <c r="A20" i="3"/>
  <c r="A21" i="3"/>
  <c r="B12" i="65"/>
  <c r="C12" i="65"/>
  <c r="B12" i="8" l="1"/>
  <c r="C12" i="8"/>
  <c r="B12" i="6" l="1"/>
  <c r="C12" i="6"/>
  <c r="C333" i="65"/>
  <c r="C332" i="65"/>
  <c r="C331" i="65"/>
  <c r="C330" i="65"/>
  <c r="C329" i="65"/>
  <c r="D328" i="65"/>
  <c r="E328" i="65" s="1"/>
  <c r="C328" i="65"/>
  <c r="B328" i="65"/>
  <c r="C327" i="65"/>
  <c r="B327" i="65"/>
  <c r="C326" i="65"/>
  <c r="B326" i="65"/>
  <c r="C323" i="65"/>
  <c r="C321" i="65"/>
  <c r="C320" i="65"/>
  <c r="B320" i="65"/>
  <c r="C319" i="65"/>
  <c r="B319" i="65"/>
  <c r="C318" i="65"/>
  <c r="B318" i="65"/>
  <c r="C317" i="65"/>
  <c r="B317" i="65"/>
  <c r="C314" i="65"/>
  <c r="C313" i="65"/>
  <c r="B313" i="65"/>
  <c r="C312" i="65"/>
  <c r="B312" i="65"/>
  <c r="C311" i="65"/>
  <c r="B311" i="65"/>
  <c r="C307" i="65"/>
  <c r="B305" i="2"/>
  <c r="C305" i="65"/>
  <c r="C303" i="65"/>
  <c r="C286" i="65"/>
  <c r="C249" i="65"/>
  <c r="C236" i="65"/>
  <c r="C235" i="65"/>
  <c r="B235" i="65"/>
  <c r="C234" i="65"/>
  <c r="B234" i="65"/>
  <c r="C233" i="65"/>
  <c r="B233" i="65"/>
  <c r="C232" i="65"/>
  <c r="B232" i="65"/>
  <c r="C231" i="65"/>
  <c r="B231" i="65"/>
  <c r="C230" i="65"/>
  <c r="B230" i="65"/>
  <c r="C229" i="65"/>
  <c r="B229" i="65"/>
  <c r="C228" i="65"/>
  <c r="B228" i="65"/>
  <c r="C227" i="65"/>
  <c r="B227" i="65"/>
  <c r="C226" i="65"/>
  <c r="B226" i="65"/>
  <c r="C225" i="65"/>
  <c r="B225" i="65"/>
  <c r="C238" i="65"/>
  <c r="C222" i="65"/>
  <c r="C220" i="65"/>
  <c r="C219" i="65"/>
  <c r="B219" i="65"/>
  <c r="C218" i="65"/>
  <c r="B218" i="65"/>
  <c r="C217" i="65"/>
  <c r="B217" i="65"/>
  <c r="C216" i="65"/>
  <c r="B216" i="65"/>
  <c r="C213" i="65"/>
  <c r="C212" i="65"/>
  <c r="B212" i="65"/>
  <c r="C211" i="65"/>
  <c r="B211" i="65"/>
  <c r="C210" i="65"/>
  <c r="B210" i="65"/>
  <c r="C209" i="65"/>
  <c r="B209" i="65"/>
  <c r="C206" i="65"/>
  <c r="C205" i="65"/>
  <c r="B205" i="65"/>
  <c r="C204" i="65"/>
  <c r="B204" i="65"/>
  <c r="C203" i="65"/>
  <c r="B203" i="65"/>
  <c r="C202" i="65"/>
  <c r="B202" i="65"/>
  <c r="C201" i="65"/>
  <c r="B201" i="65"/>
  <c r="C197" i="65"/>
  <c r="C195" i="65"/>
  <c r="C194" i="65"/>
  <c r="B194" i="65"/>
  <c r="C193" i="65"/>
  <c r="B193" i="65"/>
  <c r="C192" i="65"/>
  <c r="B192" i="65"/>
  <c r="C191" i="65"/>
  <c r="B191" i="65"/>
  <c r="C190" i="65"/>
  <c r="B190" i="65"/>
  <c r="C189" i="65"/>
  <c r="B189" i="65"/>
  <c r="C188" i="65"/>
  <c r="B188" i="65"/>
  <c r="C187" i="65"/>
  <c r="B187" i="65"/>
  <c r="C184" i="65"/>
  <c r="C181" i="65"/>
  <c r="B181" i="65"/>
  <c r="C180" i="65"/>
  <c r="B180" i="65"/>
  <c r="C179" i="65"/>
  <c r="B179" i="65"/>
  <c r="C178" i="65"/>
  <c r="B178" i="65"/>
  <c r="C177" i="65"/>
  <c r="B177" i="65"/>
  <c r="C176" i="65"/>
  <c r="B176" i="65"/>
  <c r="C175" i="65"/>
  <c r="B175" i="65"/>
  <c r="C172" i="65"/>
  <c r="B172" i="65"/>
  <c r="C169" i="65"/>
  <c r="C168" i="65"/>
  <c r="B168" i="65"/>
  <c r="C163" i="65"/>
  <c r="B163" i="65"/>
  <c r="C162" i="65"/>
  <c r="B162" i="65"/>
  <c r="C161" i="65"/>
  <c r="B161" i="65"/>
  <c r="C156" i="65"/>
  <c r="C154" i="65"/>
  <c r="C151" i="65"/>
  <c r="B151" i="65"/>
  <c r="C146" i="65"/>
  <c r="C145" i="65"/>
  <c r="B145" i="65"/>
  <c r="C144" i="65"/>
  <c r="B144" i="65"/>
  <c r="C141" i="65"/>
  <c r="C137" i="65"/>
  <c r="C120" i="65"/>
  <c r="C83" i="65"/>
  <c r="C73" i="65"/>
  <c r="C71" i="65"/>
  <c r="C70" i="65"/>
  <c r="B70" i="65"/>
  <c r="C69" i="65"/>
  <c r="B69" i="65"/>
  <c r="C68" i="65"/>
  <c r="B68" i="65"/>
  <c r="C62" i="65"/>
  <c r="B62" i="65"/>
  <c r="C54" i="65"/>
  <c r="C46" i="65"/>
  <c r="B46" i="65"/>
  <c r="C45" i="65"/>
  <c r="B45" i="65"/>
  <c r="C44" i="65"/>
  <c r="B44" i="65"/>
  <c r="C43" i="65"/>
  <c r="B43" i="65"/>
  <c r="C42" i="65"/>
  <c r="B42" i="65"/>
  <c r="C39" i="65"/>
  <c r="B39" i="65"/>
  <c r="C38" i="65"/>
  <c r="B38" i="65"/>
  <c r="C33" i="65"/>
  <c r="B33" i="65"/>
  <c r="C32" i="65"/>
  <c r="B32" i="65"/>
  <c r="C17" i="65"/>
  <c r="C13" i="65"/>
  <c r="B13" i="65"/>
  <c r="A13" i="65"/>
  <c r="A7" i="460"/>
  <c r="A7" i="61"/>
  <c r="A7" i="60"/>
  <c r="A40" i="3"/>
  <c r="A41" i="3"/>
  <c r="A42" i="3"/>
  <c r="A43" i="3"/>
  <c r="A44" i="3"/>
  <c r="A45" i="3"/>
  <c r="A46" i="3"/>
  <c r="A47" i="3"/>
  <c r="B184" i="2"/>
  <c r="J82" i="2"/>
  <c r="J248" i="2" s="1"/>
  <c r="I82" i="2"/>
  <c r="I248" i="2" s="1"/>
  <c r="H82" i="2"/>
  <c r="H248" i="2" s="1"/>
  <c r="G82" i="2"/>
  <c r="G248" i="2" s="1"/>
  <c r="F82" i="2"/>
  <c r="F248" i="2" s="1"/>
  <c r="E82" i="2"/>
  <c r="E248" i="2" s="1"/>
  <c r="J79" i="2"/>
  <c r="J245" i="2" s="1"/>
  <c r="I79" i="2"/>
  <c r="I245" i="2" s="1"/>
  <c r="H79" i="2"/>
  <c r="H245" i="2" s="1"/>
  <c r="G79" i="2"/>
  <c r="G245" i="2" s="1"/>
  <c r="F79" i="2"/>
  <c r="F245" i="2" s="1"/>
  <c r="E79" i="2"/>
  <c r="E245" i="2" s="1"/>
  <c r="J78" i="2"/>
  <c r="J244" i="2" s="1"/>
  <c r="I78" i="2"/>
  <c r="I244" i="2" s="1"/>
  <c r="H78" i="2"/>
  <c r="H244" i="2" s="1"/>
  <c r="G78" i="2"/>
  <c r="G244" i="2" s="1"/>
  <c r="F78" i="2"/>
  <c r="F244" i="2" s="1"/>
  <c r="E78" i="2"/>
  <c r="E244" i="2" s="1"/>
  <c r="C78" i="2"/>
  <c r="B78" i="2"/>
  <c r="C78" i="552" l="1"/>
  <c r="C78" i="553"/>
  <c r="C78" i="554"/>
  <c r="C78" i="555"/>
  <c r="C78" i="556"/>
  <c r="C78" i="557"/>
  <c r="C244" i="2"/>
  <c r="B244" i="2"/>
  <c r="B305" i="65"/>
  <c r="C78" i="65"/>
  <c r="C79" i="65"/>
  <c r="C82" i="65"/>
  <c r="B82" i="65"/>
  <c r="B184" i="65"/>
  <c r="B78" i="65"/>
  <c r="B79" i="65"/>
  <c r="A12" i="65"/>
  <c r="A147" i="460"/>
  <c r="A147" i="61"/>
  <c r="A147" i="60"/>
  <c r="A11" i="61"/>
  <c r="A11" i="460"/>
  <c r="A11" i="60"/>
  <c r="A324" i="460"/>
  <c r="A324" i="61"/>
  <c r="A324" i="60"/>
  <c r="A237" i="460"/>
  <c r="A237" i="61"/>
  <c r="A237" i="60"/>
  <c r="A121" i="460"/>
  <c r="A121" i="61"/>
  <c r="A121" i="60"/>
  <c r="A74" i="460"/>
  <c r="A74" i="61"/>
  <c r="A74" i="60"/>
  <c r="A18" i="61"/>
  <c r="A10" i="460"/>
  <c r="A10" i="61"/>
  <c r="A10" i="60"/>
  <c r="A84" i="460"/>
  <c r="A84" i="61"/>
  <c r="A84" i="60"/>
  <c r="A223" i="460"/>
  <c r="A223" i="61"/>
  <c r="A223" i="60"/>
  <c r="A207" i="61"/>
  <c r="A207" i="460"/>
  <c r="A207" i="60"/>
  <c r="A185" i="460"/>
  <c r="A185" i="61"/>
  <c r="A185" i="60"/>
  <c r="A142" i="460"/>
  <c r="A142" i="61"/>
  <c r="A142" i="60"/>
  <c r="A138" i="460"/>
  <c r="A138" i="61"/>
  <c r="A138" i="60"/>
  <c r="A55" i="460"/>
  <c r="A55" i="61"/>
  <c r="A55" i="60"/>
  <c r="A9" i="61"/>
  <c r="A9" i="460"/>
  <c r="A9" i="60"/>
  <c r="A322" i="460"/>
  <c r="A322" i="61"/>
  <c r="A322" i="60"/>
  <c r="A315" i="460"/>
  <c r="A315" i="61"/>
  <c r="A315" i="60"/>
  <c r="A214" i="460"/>
  <c r="A214" i="61"/>
  <c r="A214" i="60"/>
  <c r="A198" i="460"/>
  <c r="A198" i="61"/>
  <c r="A198" i="60"/>
  <c r="A157" i="460"/>
  <c r="A157" i="61"/>
  <c r="A157" i="60"/>
  <c r="A72" i="460"/>
  <c r="A72" i="61"/>
  <c r="A72" i="60"/>
  <c r="A16" i="61"/>
  <c r="A16" i="460"/>
  <c r="A16" i="60"/>
  <c r="A8" i="61"/>
  <c r="A8" i="460"/>
  <c r="A8" i="60"/>
  <c r="A221" i="460"/>
  <c r="A221" i="61"/>
  <c r="A13" i="460"/>
  <c r="A13" i="61"/>
  <c r="A13" i="60"/>
  <c r="A308" i="460"/>
  <c r="A308" i="61"/>
  <c r="A308" i="60"/>
  <c r="A306" i="460"/>
  <c r="A306" i="61"/>
  <c r="A306" i="60"/>
  <c r="A250" i="61"/>
  <c r="A196" i="460"/>
  <c r="A196" i="61"/>
  <c r="A196" i="60"/>
  <c r="A170" i="460"/>
  <c r="A170" i="61"/>
  <c r="A170" i="60"/>
  <c r="A155" i="460"/>
  <c r="A155" i="61"/>
  <c r="A155" i="60"/>
  <c r="A12" i="460"/>
  <c r="A12" i="61"/>
  <c r="A12" i="60"/>
  <c r="A221" i="60"/>
  <c r="A287" i="460"/>
  <c r="A287" i="61"/>
  <c r="A287" i="60"/>
  <c r="A149" i="460"/>
  <c r="A149" i="60"/>
  <c r="A149" i="61"/>
  <c r="A334" i="61"/>
  <c r="A335" i="61"/>
  <c r="A304" i="460"/>
  <c r="A304" i="61"/>
  <c r="A304" i="60"/>
  <c r="A239" i="460"/>
  <c r="A239" i="61"/>
  <c r="A239" i="60"/>
  <c r="C244" i="552" l="1"/>
  <c r="C244" i="553"/>
  <c r="C244" i="554"/>
  <c r="C244" i="555"/>
  <c r="C244" i="556"/>
  <c r="C244" i="557"/>
  <c r="B244" i="8"/>
  <c r="B244" i="6"/>
  <c r="B244" i="60"/>
  <c r="B244" i="65"/>
  <c r="B244" i="61"/>
  <c r="B244" i="460"/>
  <c r="C244" i="65"/>
  <c r="C244" i="61"/>
  <c r="C244" i="460"/>
  <c r="C244" i="8"/>
  <c r="C244" i="6"/>
  <c r="C244" i="60"/>
  <c r="E33" i="3"/>
  <c r="F33" i="3"/>
  <c r="G33" i="3"/>
  <c r="D33" i="3"/>
  <c r="G34" i="3"/>
  <c r="F34" i="3"/>
  <c r="E34" i="3"/>
  <c r="D34" i="3"/>
  <c r="B304" i="65" l="1"/>
  <c r="B287" i="65"/>
  <c r="D251" i="65"/>
  <c r="E251" i="65" s="1"/>
  <c r="C251" i="65"/>
  <c r="B250" i="65"/>
  <c r="D242" i="65"/>
  <c r="E242" i="65" s="1"/>
  <c r="C242" i="65"/>
  <c r="E241" i="60"/>
  <c r="E242" i="60"/>
  <c r="E304" i="61"/>
  <c r="B304" i="61"/>
  <c r="C303" i="61"/>
  <c r="E288" i="61"/>
  <c r="E287" i="61"/>
  <c r="B287" i="61"/>
  <c r="C286" i="61"/>
  <c r="E251" i="61"/>
  <c r="C251" i="61"/>
  <c r="E250" i="61"/>
  <c r="B250" i="61"/>
  <c r="C249" i="61"/>
  <c r="C242" i="61"/>
  <c r="E304" i="460"/>
  <c r="B304" i="460"/>
  <c r="C303" i="460"/>
  <c r="E288" i="460"/>
  <c r="E287" i="460"/>
  <c r="B287" i="460"/>
  <c r="C286" i="460"/>
  <c r="E251" i="460"/>
  <c r="C251" i="460"/>
  <c r="E250" i="460"/>
  <c r="C249" i="460"/>
  <c r="C242" i="460"/>
  <c r="E304" i="60"/>
  <c r="B304" i="60"/>
  <c r="C303" i="60"/>
  <c r="E288" i="60"/>
  <c r="E287" i="60"/>
  <c r="B287" i="60"/>
  <c r="C286" i="60"/>
  <c r="E251" i="60"/>
  <c r="C251" i="60"/>
  <c r="E250" i="60"/>
  <c r="C249" i="60"/>
  <c r="C242" i="60"/>
  <c r="E304" i="8"/>
  <c r="C304" i="8"/>
  <c r="B304" i="8"/>
  <c r="C303" i="8"/>
  <c r="E288" i="8"/>
  <c r="C288" i="8"/>
  <c r="E287" i="8"/>
  <c r="C287" i="8"/>
  <c r="B287" i="8"/>
  <c r="C286" i="8"/>
  <c r="E251" i="8"/>
  <c r="C251" i="8"/>
  <c r="E250" i="8"/>
  <c r="C250" i="8"/>
  <c r="B250" i="8"/>
  <c r="C249" i="8"/>
  <c r="C242" i="8"/>
  <c r="E304" i="6"/>
  <c r="C304" i="6"/>
  <c r="B304" i="6"/>
  <c r="C303" i="6"/>
  <c r="E288" i="6"/>
  <c r="C288" i="6"/>
  <c r="E287" i="6"/>
  <c r="C287" i="6"/>
  <c r="B287" i="6"/>
  <c r="C286" i="6"/>
  <c r="R251" i="6"/>
  <c r="Q251" i="6"/>
  <c r="P251" i="6"/>
  <c r="O251" i="6"/>
  <c r="N251" i="6"/>
  <c r="M251" i="6"/>
  <c r="L251" i="6"/>
  <c r="E251" i="6"/>
  <c r="C251" i="6"/>
  <c r="E250" i="6"/>
  <c r="C250" i="6"/>
  <c r="B250" i="6"/>
  <c r="C249" i="6"/>
  <c r="B248" i="65" l="1"/>
  <c r="B252" i="65"/>
  <c r="B276" i="65"/>
  <c r="B277" i="65"/>
  <c r="B279" i="65"/>
  <c r="B280" i="65"/>
  <c r="B281" i="65"/>
  <c r="B282" i="65"/>
  <c r="B283" i="65"/>
  <c r="B284" i="65"/>
  <c r="B285" i="65"/>
  <c r="B289" i="65"/>
  <c r="B290" i="65"/>
  <c r="B291" i="65"/>
  <c r="B292" i="65"/>
  <c r="B297" i="65"/>
  <c r="B298" i="65"/>
  <c r="B299" i="65"/>
  <c r="B300" i="65"/>
  <c r="B301" i="65"/>
  <c r="B302" i="65"/>
  <c r="B247" i="65"/>
  <c r="B253" i="65"/>
  <c r="B275" i="65"/>
  <c r="B278" i="65"/>
  <c r="C247" i="65"/>
  <c r="C248" i="65"/>
  <c r="C252" i="65"/>
  <c r="C253" i="65"/>
  <c r="C275" i="65"/>
  <c r="C276" i="65"/>
  <c r="C277" i="65"/>
  <c r="C278" i="65"/>
  <c r="C279" i="65"/>
  <c r="C280" i="65"/>
  <c r="C281" i="65"/>
  <c r="C282" i="65"/>
  <c r="C283" i="65"/>
  <c r="C284" i="65"/>
  <c r="C285" i="65"/>
  <c r="C289" i="65"/>
  <c r="C290" i="65"/>
  <c r="C291" i="65"/>
  <c r="C292" i="65"/>
  <c r="C297" i="65"/>
  <c r="C298" i="65"/>
  <c r="C299" i="65"/>
  <c r="C300" i="65"/>
  <c r="C301" i="65"/>
  <c r="C302" i="65"/>
  <c r="C253" i="6"/>
  <c r="C277" i="6"/>
  <c r="C280" i="6"/>
  <c r="C298" i="6"/>
  <c r="C301" i="6"/>
  <c r="B289" i="6"/>
  <c r="B302" i="6"/>
  <c r="B278" i="6"/>
  <c r="B292" i="6"/>
  <c r="B298" i="6"/>
  <c r="B281" i="6"/>
  <c r="B301" i="6"/>
  <c r="B297" i="6"/>
  <c r="C278" i="61"/>
  <c r="C278" i="460"/>
  <c r="C278" i="60"/>
  <c r="C278" i="6"/>
  <c r="B279" i="460"/>
  <c r="B279" i="61"/>
  <c r="B279" i="60"/>
  <c r="B279" i="6"/>
  <c r="B280" i="460"/>
  <c r="B280" i="61"/>
  <c r="B280" i="60"/>
  <c r="B280" i="6"/>
  <c r="C279" i="460"/>
  <c r="C279" i="61"/>
  <c r="C279" i="60"/>
  <c r="C279" i="6"/>
  <c r="B252" i="460"/>
  <c r="B252" i="61"/>
  <c r="B252" i="60"/>
  <c r="B252" i="8"/>
  <c r="B252" i="6"/>
  <c r="C247" i="61"/>
  <c r="C247" i="460"/>
  <c r="C247" i="60"/>
  <c r="C247" i="8"/>
  <c r="C247" i="6"/>
  <c r="C248" i="61"/>
  <c r="C248" i="60"/>
  <c r="C248" i="460"/>
  <c r="C248" i="8"/>
  <c r="B253" i="460"/>
  <c r="B253" i="61"/>
  <c r="B253" i="60"/>
  <c r="B253" i="8"/>
  <c r="B253" i="6"/>
  <c r="C281" i="60"/>
  <c r="C281" i="460"/>
  <c r="C281" i="61"/>
  <c r="C281" i="6"/>
  <c r="B282" i="460"/>
  <c r="B282" i="61"/>
  <c r="B282" i="60"/>
  <c r="B282" i="8"/>
  <c r="B282" i="6"/>
  <c r="C297" i="460"/>
  <c r="C297" i="61"/>
  <c r="C297" i="60"/>
  <c r="C297" i="8"/>
  <c r="C297" i="6"/>
  <c r="C248" i="6"/>
  <c r="C252" i="460"/>
  <c r="C252" i="61"/>
  <c r="C252" i="60"/>
  <c r="C252" i="8"/>
  <c r="C252" i="6"/>
  <c r="C282" i="460"/>
  <c r="C282" i="61"/>
  <c r="C282" i="60"/>
  <c r="C282" i="8"/>
  <c r="C282" i="6"/>
  <c r="B283" i="61"/>
  <c r="B283" i="60"/>
  <c r="B283" i="460"/>
  <c r="B283" i="8"/>
  <c r="B283" i="6"/>
  <c r="C302" i="460"/>
  <c r="C302" i="61"/>
  <c r="C302" i="60"/>
  <c r="C302" i="8"/>
  <c r="C302" i="6"/>
  <c r="C283" i="61"/>
  <c r="C283" i="60"/>
  <c r="C283" i="460"/>
  <c r="C283" i="8"/>
  <c r="C283" i="6"/>
  <c r="B284" i="60"/>
  <c r="B284" i="460"/>
  <c r="B284" i="61"/>
  <c r="B284" i="8"/>
  <c r="B284" i="6"/>
  <c r="B285" i="460"/>
  <c r="B285" i="61"/>
  <c r="B285" i="60"/>
  <c r="B285" i="8"/>
  <c r="B285" i="6"/>
  <c r="B275" i="61"/>
  <c r="B275" i="60"/>
  <c r="B275" i="460"/>
  <c r="B275" i="6"/>
  <c r="C284" i="460"/>
  <c r="C284" i="61"/>
  <c r="C284" i="60"/>
  <c r="C284" i="8"/>
  <c r="C284" i="6"/>
  <c r="C275" i="61"/>
  <c r="C275" i="60"/>
  <c r="C275" i="460"/>
  <c r="C275" i="6"/>
  <c r="B276" i="60"/>
  <c r="B276" i="460"/>
  <c r="B276" i="61"/>
  <c r="B276" i="6"/>
  <c r="B277" i="460"/>
  <c r="B277" i="61"/>
  <c r="B277" i="60"/>
  <c r="B277" i="6"/>
  <c r="C289" i="60"/>
  <c r="C289" i="460"/>
  <c r="C289" i="61"/>
  <c r="C289" i="8"/>
  <c r="C289" i="6"/>
  <c r="B290" i="460"/>
  <c r="B290" i="61"/>
  <c r="B290" i="60"/>
  <c r="B290" i="8"/>
  <c r="B290" i="6"/>
  <c r="B291" i="61"/>
  <c r="B291" i="60"/>
  <c r="B291" i="460"/>
  <c r="B291" i="8"/>
  <c r="B291" i="6"/>
  <c r="C276" i="460"/>
  <c r="C276" i="61"/>
  <c r="C276" i="60"/>
  <c r="C276" i="6"/>
  <c r="C290" i="460"/>
  <c r="C290" i="61"/>
  <c r="C290" i="60"/>
  <c r="C290" i="8"/>
  <c r="C290" i="6"/>
  <c r="B247" i="460"/>
  <c r="B247" i="61"/>
  <c r="B247" i="60"/>
  <c r="B247" i="6"/>
  <c r="B247" i="8"/>
  <c r="B248" i="61"/>
  <c r="B248" i="460"/>
  <c r="B248" i="60"/>
  <c r="B248" i="8"/>
  <c r="B248" i="6"/>
  <c r="C292" i="460"/>
  <c r="C292" i="61"/>
  <c r="C292" i="60"/>
  <c r="C292" i="8"/>
  <c r="C292" i="6"/>
  <c r="C277" i="460"/>
  <c r="C277" i="61"/>
  <c r="C277" i="60"/>
  <c r="B278" i="61"/>
  <c r="B278" i="60"/>
  <c r="B278" i="460"/>
  <c r="C285" i="460"/>
  <c r="C285" i="61"/>
  <c r="C285" i="60"/>
  <c r="C285" i="8"/>
  <c r="B289" i="61"/>
  <c r="B289" i="60"/>
  <c r="B289" i="460"/>
  <c r="B289" i="8"/>
  <c r="C298" i="61"/>
  <c r="C298" i="60"/>
  <c r="C298" i="460"/>
  <c r="C298" i="8"/>
  <c r="B299" i="61"/>
  <c r="B299" i="60"/>
  <c r="B299" i="460"/>
  <c r="B299" i="8"/>
  <c r="B299" i="6"/>
  <c r="C299" i="60"/>
  <c r="C299" i="460"/>
  <c r="C299" i="61"/>
  <c r="C299" i="8"/>
  <c r="B300" i="460"/>
  <c r="B300" i="61"/>
  <c r="B300" i="60"/>
  <c r="B300" i="8"/>
  <c r="C299" i="6"/>
  <c r="C300" i="460"/>
  <c r="C300" i="61"/>
  <c r="C300" i="60"/>
  <c r="C300" i="8"/>
  <c r="B301" i="61"/>
  <c r="B301" i="60"/>
  <c r="B301" i="460"/>
  <c r="B301" i="8"/>
  <c r="C253" i="61"/>
  <c r="C253" i="460"/>
  <c r="C253" i="60"/>
  <c r="C253" i="8"/>
  <c r="C280" i="61"/>
  <c r="C280" i="60"/>
  <c r="C280" i="460"/>
  <c r="B281" i="61"/>
  <c r="B281" i="60"/>
  <c r="B281" i="460"/>
  <c r="C291" i="61"/>
  <c r="C291" i="60"/>
  <c r="C291" i="460"/>
  <c r="C291" i="8"/>
  <c r="B292" i="60"/>
  <c r="B292" i="460"/>
  <c r="B292" i="61"/>
  <c r="B292" i="8"/>
  <c r="C301" i="61"/>
  <c r="C301" i="60"/>
  <c r="C301" i="460"/>
  <c r="C301" i="8"/>
  <c r="B302" i="60"/>
  <c r="B302" i="460"/>
  <c r="B302" i="61"/>
  <c r="B302" i="8"/>
  <c r="C285" i="6"/>
  <c r="C291" i="6"/>
  <c r="B300" i="6"/>
  <c r="B297" i="460"/>
  <c r="B297" i="61"/>
  <c r="B297" i="60"/>
  <c r="B297" i="8"/>
  <c r="C300" i="6"/>
  <c r="B298" i="460"/>
  <c r="B298" i="61"/>
  <c r="B298" i="60"/>
  <c r="B298" i="8"/>
  <c r="B288" i="2"/>
  <c r="B251" i="2"/>
  <c r="B242" i="2"/>
  <c r="B241" i="65"/>
  <c r="E241" i="460"/>
  <c r="B241" i="460"/>
  <c r="E241" i="61"/>
  <c r="B241" i="61"/>
  <c r="B241" i="60"/>
  <c r="C241" i="8"/>
  <c r="B241" i="8"/>
  <c r="C242" i="6"/>
  <c r="E242" i="6"/>
  <c r="E241" i="6"/>
  <c r="C241" i="6"/>
  <c r="B241" i="6"/>
  <c r="B242" i="61" l="1"/>
  <c r="B242" i="60"/>
  <c r="B242" i="65"/>
  <c r="B242" i="460"/>
  <c r="B242" i="8"/>
  <c r="B251" i="61"/>
  <c r="B251" i="65"/>
  <c r="B251" i="460"/>
  <c r="B251" i="60"/>
  <c r="B251" i="8"/>
  <c r="B251" i="6"/>
  <c r="B288" i="460"/>
  <c r="B288" i="61"/>
  <c r="B288" i="60"/>
  <c r="B288" i="65"/>
  <c r="B288" i="8"/>
  <c r="B288" i="6"/>
  <c r="B242" i="6"/>
  <c r="C313" i="460" l="1"/>
  <c r="B313" i="460"/>
  <c r="C313" i="61"/>
  <c r="B313" i="61"/>
  <c r="C313" i="60"/>
  <c r="B313" i="60"/>
  <c r="C313" i="8"/>
  <c r="B313" i="8"/>
  <c r="C313" i="6"/>
  <c r="B313" i="6"/>
  <c r="C25" i="484" l="1"/>
  <c r="C24" i="484" l="1"/>
  <c r="E24" i="484"/>
  <c r="D24" i="484"/>
  <c r="D19" i="484"/>
  <c r="F19" i="484" s="1"/>
  <c r="E19" i="484"/>
  <c r="D14" i="484"/>
  <c r="F14" i="484" s="1"/>
  <c r="E14" i="484"/>
  <c r="D17" i="484"/>
  <c r="F17" i="484" s="1"/>
  <c r="E17" i="484"/>
  <c r="D18" i="484"/>
  <c r="F18" i="484" s="1"/>
  <c r="E18" i="484"/>
  <c r="D6" i="484"/>
  <c r="F6" i="484" s="1"/>
  <c r="E6" i="484"/>
  <c r="D9" i="484"/>
  <c r="F9" i="484" s="1"/>
  <c r="E9" i="484"/>
  <c r="D21" i="484"/>
  <c r="F21" i="484" s="1"/>
  <c r="E21" i="484"/>
  <c r="D16" i="484"/>
  <c r="F16" i="484" s="1"/>
  <c r="E16" i="484"/>
  <c r="D22" i="484"/>
  <c r="E22" i="484"/>
  <c r="D7" i="484"/>
  <c r="F7" i="484" s="1"/>
  <c r="E7" i="484"/>
  <c r="E13" i="484"/>
  <c r="D13" i="484"/>
  <c r="F13" i="484" s="1"/>
  <c r="D25" i="484"/>
  <c r="E25" i="484"/>
  <c r="D8" i="484"/>
  <c r="F8" i="484" s="1"/>
  <c r="E8" i="484"/>
  <c r="D11" i="484"/>
  <c r="F11" i="484" s="1"/>
  <c r="E11" i="484"/>
  <c r="E10" i="484"/>
  <c r="F10" i="484" s="1"/>
  <c r="D12" i="484"/>
  <c r="F12" i="484" s="1"/>
  <c r="E12" i="484"/>
  <c r="E20" i="484"/>
  <c r="D20" i="484"/>
  <c r="D15" i="484"/>
  <c r="F15" i="484" s="1"/>
  <c r="E15" i="484"/>
  <c r="A8" i="65"/>
  <c r="A11" i="65"/>
  <c r="A138" i="65"/>
  <c r="A155" i="65"/>
  <c r="A223" i="65"/>
  <c r="A369" i="65"/>
  <c r="A390" i="65"/>
  <c r="A10" i="65"/>
  <c r="A198" i="65"/>
  <c r="A221" i="65"/>
  <c r="A322" i="65"/>
  <c r="A337" i="65"/>
  <c r="A361" i="65"/>
  <c r="A365" i="65"/>
  <c r="A373" i="65"/>
  <c r="A37" i="3"/>
  <c r="A38" i="3"/>
  <c r="A39" i="3"/>
  <c r="A48" i="3"/>
  <c r="A49" i="3"/>
  <c r="A22" i="3"/>
  <c r="A23" i="3"/>
  <c r="C23" i="3"/>
  <c r="A24" i="3"/>
  <c r="B24" i="3"/>
  <c r="C24" i="3"/>
  <c r="A25" i="3"/>
  <c r="C25" i="3"/>
  <c r="A26" i="3"/>
  <c r="A27" i="3"/>
  <c r="A28" i="3"/>
  <c r="C28" i="3"/>
  <c r="A29" i="3"/>
  <c r="F24" i="484" l="1"/>
  <c r="F25" i="484"/>
  <c r="F23" i="484"/>
  <c r="F20" i="484"/>
  <c r="F22" i="484"/>
  <c r="C17" i="484"/>
  <c r="C20" i="484"/>
  <c r="C13" i="484"/>
  <c r="C9" i="484"/>
  <c r="C19" i="484"/>
  <c r="C16" i="484"/>
  <c r="C12" i="484"/>
  <c r="C8" i="484"/>
  <c r="C23" i="484"/>
  <c r="C21" i="484"/>
  <c r="C14" i="484"/>
  <c r="C10" i="484"/>
  <c r="C22" i="484"/>
  <c r="C18" i="484"/>
  <c r="C15" i="484"/>
  <c r="C11" i="484"/>
  <c r="C7" i="484"/>
  <c r="A121" i="65"/>
  <c r="A18" i="65"/>
  <c r="A366" i="65"/>
  <c r="A9" i="65"/>
  <c r="A358" i="65"/>
  <c r="A207" i="65"/>
  <c r="A324" i="65"/>
  <c r="A237" i="65"/>
  <c r="A370" i="65"/>
  <c r="A362" i="65"/>
  <c r="A74" i="65"/>
  <c r="A142" i="65"/>
  <c r="A157" i="65"/>
  <c r="A360" i="65"/>
  <c r="A306" i="65"/>
  <c r="A149" i="65"/>
  <c r="A364" i="65"/>
  <c r="A315" i="65"/>
  <c r="A170" i="65"/>
  <c r="A72" i="65"/>
  <c r="A368" i="65"/>
  <c r="A335" i="65"/>
  <c r="A196" i="65"/>
  <c r="A371" i="65"/>
  <c r="A367" i="65"/>
  <c r="A363" i="65"/>
  <c r="A359" i="65"/>
  <c r="A334" i="65"/>
  <c r="A308" i="65"/>
  <c r="A239" i="65"/>
  <c r="A214" i="65"/>
  <c r="A185" i="65"/>
  <c r="A147" i="65"/>
  <c r="A84" i="65"/>
  <c r="A55" i="65"/>
  <c r="C63" i="491"/>
  <c r="C62" i="491"/>
  <c r="C61" i="491"/>
  <c r="C60" i="491"/>
  <c r="C59" i="491"/>
  <c r="C58" i="491"/>
  <c r="C57" i="491"/>
  <c r="C56" i="491"/>
  <c r="C55" i="491"/>
  <c r="C54" i="491"/>
  <c r="C53" i="491"/>
  <c r="C52" i="491"/>
  <c r="C51" i="491"/>
  <c r="C50" i="491"/>
  <c r="C49" i="491"/>
  <c r="C48" i="491"/>
  <c r="C47" i="491"/>
  <c r="C46" i="491"/>
  <c r="C45" i="491"/>
  <c r="C44" i="491"/>
  <c r="C43" i="491"/>
  <c r="C42" i="491"/>
  <c r="C41" i="491"/>
  <c r="C40" i="491"/>
  <c r="C39" i="491"/>
  <c r="C38" i="491"/>
  <c r="C37" i="491"/>
  <c r="C36" i="491"/>
  <c r="C9" i="491"/>
  <c r="C8" i="491"/>
  <c r="H7" i="491"/>
  <c r="G7" i="491"/>
  <c r="F7" i="491"/>
  <c r="E7" i="491"/>
  <c r="D7" i="491"/>
  <c r="A36" i="3" l="1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H7" i="281" l="1"/>
  <c r="I7" i="281"/>
  <c r="J7" i="281"/>
  <c r="K7" i="281"/>
  <c r="A58" i="486"/>
  <c r="A8" i="486"/>
  <c r="K6" i="486"/>
  <c r="J6" i="486"/>
  <c r="I6" i="486"/>
  <c r="H6" i="486"/>
  <c r="G6" i="486"/>
  <c r="A8" i="485" l="1"/>
  <c r="K6" i="485"/>
  <c r="J6" i="485"/>
  <c r="I6" i="485"/>
  <c r="H6" i="485"/>
  <c r="G6" i="485"/>
  <c r="B3" i="485"/>
  <c r="B2" i="485"/>
  <c r="B1" i="485"/>
  <c r="A13" i="63"/>
  <c r="A19" i="63"/>
  <c r="A10" i="485" l="1"/>
  <c r="A11" i="485" s="1"/>
  <c r="K43" i="63"/>
  <c r="J43" i="63"/>
  <c r="I43" i="63"/>
  <c r="H43" i="63"/>
  <c r="G43" i="63"/>
  <c r="D43" i="63"/>
  <c r="E13" i="63"/>
  <c r="E14" i="63"/>
  <c r="E19" i="63"/>
  <c r="E74" i="61" l="1"/>
  <c r="K17" i="1"/>
  <c r="L17" i="1"/>
  <c r="M17" i="1"/>
  <c r="N17" i="1"/>
  <c r="O17" i="1"/>
  <c r="P17" i="1"/>
  <c r="Q17" i="1"/>
  <c r="R17" i="1"/>
  <c r="S17" i="1"/>
  <c r="T17" i="1"/>
  <c r="U17" i="1"/>
  <c r="V17" i="1"/>
  <c r="W17" i="1"/>
  <c r="B312" i="6"/>
  <c r="P7" i="491" l="1"/>
  <c r="W7" i="491"/>
  <c r="M7" i="491"/>
  <c r="N7" i="491"/>
  <c r="S7" i="491"/>
  <c r="V7" i="491"/>
  <c r="T7" i="491"/>
  <c r="L7" i="491"/>
  <c r="R7" i="491"/>
  <c r="O7" i="491"/>
  <c r="U7" i="491"/>
  <c r="K7" i="491"/>
  <c r="Q7" i="491"/>
  <c r="B236" i="2"/>
  <c r="B154" i="2"/>
  <c r="A18" i="485" l="1"/>
  <c r="A20" i="485" s="1"/>
  <c r="B154" i="65"/>
  <c r="B236" i="65"/>
  <c r="A161" i="281"/>
  <c r="A156" i="281"/>
  <c r="A155" i="281"/>
  <c r="A150" i="281"/>
  <c r="A149" i="281"/>
  <c r="A144" i="281"/>
  <c r="A143" i="281"/>
  <c r="A138" i="281"/>
  <c r="A137" i="281"/>
  <c r="A132" i="281"/>
  <c r="A131" i="281"/>
  <c r="A126" i="281"/>
  <c r="A125" i="281"/>
  <c r="A120" i="281"/>
  <c r="A119" i="281"/>
  <c r="A114" i="281"/>
  <c r="A112" i="281"/>
  <c r="A108" i="281"/>
  <c r="A102" i="281"/>
  <c r="A96" i="281"/>
  <c r="A90" i="281"/>
  <c r="A84" i="281"/>
  <c r="A78" i="281"/>
  <c r="A52" i="281"/>
  <c r="A58" i="281"/>
  <c r="A60" i="281"/>
  <c r="A66" i="281"/>
  <c r="A72" i="281"/>
  <c r="B101" i="281"/>
  <c r="E97" i="281"/>
  <c r="E96" i="281"/>
  <c r="B95" i="281"/>
  <c r="E91" i="281"/>
  <c r="E90" i="281"/>
  <c r="B89" i="281"/>
  <c r="E85" i="281"/>
  <c r="E84" i="281"/>
  <c r="B83" i="281"/>
  <c r="B77" i="281"/>
  <c r="B71" i="281"/>
  <c r="B65" i="281"/>
  <c r="B64" i="281"/>
  <c r="B118" i="281" s="1"/>
  <c r="B63" i="281"/>
  <c r="B117" i="281" s="1"/>
  <c r="B62" i="281"/>
  <c r="B116" i="281" s="1"/>
  <c r="A28" i="281"/>
  <c r="A10" i="281"/>
  <c r="A16" i="281"/>
  <c r="A22" i="281"/>
  <c r="A34" i="281"/>
  <c r="A40" i="281"/>
  <c r="A46" i="281"/>
  <c r="A9" i="281"/>
  <c r="B11" i="281"/>
  <c r="B61" i="281" s="1"/>
  <c r="B115" i="281" s="1"/>
  <c r="E52" i="281"/>
  <c r="B50" i="281"/>
  <c r="B49" i="281"/>
  <c r="B48" i="281"/>
  <c r="E47" i="281"/>
  <c r="E46" i="281"/>
  <c r="B44" i="281"/>
  <c r="B43" i="281"/>
  <c r="B42" i="281"/>
  <c r="E41" i="281"/>
  <c r="E40" i="281"/>
  <c r="B38" i="281"/>
  <c r="B88" i="281" s="1"/>
  <c r="B142" i="281" s="1"/>
  <c r="B37" i="281"/>
  <c r="B87" i="281" s="1"/>
  <c r="B141" i="281" s="1"/>
  <c r="B36" i="281"/>
  <c r="B86" i="281" s="1"/>
  <c r="B140" i="281" s="1"/>
  <c r="E35" i="281"/>
  <c r="E53" i="281"/>
  <c r="B54" i="281"/>
  <c r="B55" i="281"/>
  <c r="B56" i="281"/>
  <c r="A21" i="485" l="1"/>
  <c r="A22" i="485" s="1"/>
  <c r="A23" i="485" s="1"/>
  <c r="B93" i="281"/>
  <c r="B147" i="281" s="1"/>
  <c r="B98" i="281"/>
  <c r="B152" i="281" s="1"/>
  <c r="B100" i="281"/>
  <c r="B154" i="281" s="1"/>
  <c r="B92" i="281"/>
  <c r="B146" i="281" s="1"/>
  <c r="B94" i="281"/>
  <c r="B148" i="281" s="1"/>
  <c r="B99" i="281"/>
  <c r="B153" i="281" s="1"/>
  <c r="A11" i="281"/>
  <c r="A24" i="485" l="1"/>
  <c r="A26" i="485" s="1"/>
  <c r="A27" i="485" s="1"/>
  <c r="A29" i="485" s="1"/>
  <c r="A30" i="485" s="1"/>
  <c r="A32" i="485" s="1"/>
  <c r="A33" i="485" s="1"/>
  <c r="A34" i="485" s="1"/>
  <c r="A35" i="485" s="1"/>
  <c r="A36" i="485" s="1"/>
  <c r="A37" i="485" s="1"/>
  <c r="A39" i="485" s="1"/>
  <c r="A40" i="485" s="1"/>
  <c r="A42" i="485" s="1"/>
  <c r="A43" i="485" s="1"/>
  <c r="A12" i="281"/>
  <c r="A44" i="485" l="1"/>
  <c r="A45" i="485" s="1"/>
  <c r="A46" i="485" s="1"/>
  <c r="A47" i="485" s="1"/>
  <c r="A48" i="485" s="1"/>
  <c r="A49" i="485" s="1"/>
  <c r="A50" i="485" s="1"/>
  <c r="A51" i="485" s="1"/>
  <c r="A52" i="485" s="1"/>
  <c r="A13" i="281"/>
  <c r="A53" i="485" l="1"/>
  <c r="A14" i="281"/>
  <c r="A54" i="485" l="1"/>
  <c r="A55" i="485" s="1"/>
  <c r="A56" i="485" s="1"/>
  <c r="A15" i="281"/>
  <c r="A58" i="485" l="1"/>
  <c r="A59" i="485" s="1"/>
  <c r="C374" i="6"/>
  <c r="C373" i="6"/>
  <c r="C372" i="6"/>
  <c r="C371" i="6"/>
  <c r="C370" i="6"/>
  <c r="C369" i="6"/>
  <c r="C368" i="6"/>
  <c r="C367" i="6"/>
  <c r="C366" i="6"/>
  <c r="C365" i="6"/>
  <c r="C364" i="6"/>
  <c r="C363" i="6"/>
  <c r="C362" i="6"/>
  <c r="C361" i="6"/>
  <c r="C360" i="6"/>
  <c r="C359" i="6"/>
  <c r="C358" i="6"/>
  <c r="C357" i="6"/>
  <c r="C356" i="6"/>
  <c r="C355" i="6"/>
  <c r="C354" i="6"/>
  <c r="C353" i="6"/>
  <c r="C352" i="6"/>
  <c r="C351" i="6"/>
  <c r="C350" i="6"/>
  <c r="C349" i="6"/>
  <c r="C348" i="6"/>
  <c r="C338" i="6"/>
  <c r="C337" i="6"/>
  <c r="C336" i="6"/>
  <c r="C335" i="6"/>
  <c r="C334" i="6"/>
  <c r="C333" i="6"/>
  <c r="C332" i="6"/>
  <c r="C331" i="6"/>
  <c r="C330" i="6"/>
  <c r="C329" i="6"/>
  <c r="C328" i="6"/>
  <c r="C327" i="6"/>
  <c r="C326" i="6"/>
  <c r="C325" i="6"/>
  <c r="C324" i="6"/>
  <c r="C323" i="6"/>
  <c r="C322" i="6"/>
  <c r="C321" i="6"/>
  <c r="C320" i="6"/>
  <c r="C319" i="6"/>
  <c r="C318" i="6"/>
  <c r="C317" i="6"/>
  <c r="C316" i="6"/>
  <c r="C315" i="6"/>
  <c r="C314" i="6"/>
  <c r="C312" i="6"/>
  <c r="C311" i="6"/>
  <c r="C310" i="6"/>
  <c r="C309" i="6"/>
  <c r="C308" i="6"/>
  <c r="C307" i="6"/>
  <c r="C306" i="6"/>
  <c r="C305" i="6"/>
  <c r="C240" i="6"/>
  <c r="C239" i="6"/>
  <c r="C238" i="6"/>
  <c r="C237" i="6"/>
  <c r="C236" i="6"/>
  <c r="C235" i="6"/>
  <c r="C234" i="6"/>
  <c r="C233" i="6"/>
  <c r="C232" i="6"/>
  <c r="C231" i="6"/>
  <c r="C230" i="6"/>
  <c r="C229" i="6"/>
  <c r="C228" i="6"/>
  <c r="C227" i="6"/>
  <c r="C226" i="6"/>
  <c r="C225" i="6"/>
  <c r="C224" i="6"/>
  <c r="C223" i="6"/>
  <c r="C222" i="6"/>
  <c r="C221" i="6"/>
  <c r="C220" i="6"/>
  <c r="C219" i="6"/>
  <c r="C218" i="6"/>
  <c r="C217" i="6"/>
  <c r="C216" i="6"/>
  <c r="C215" i="6"/>
  <c r="C214" i="6"/>
  <c r="C213" i="6"/>
  <c r="C212" i="6"/>
  <c r="C211" i="6"/>
  <c r="C210" i="6"/>
  <c r="C209" i="6"/>
  <c r="C208" i="6"/>
  <c r="C207" i="6"/>
  <c r="C206" i="6"/>
  <c r="C205" i="6"/>
  <c r="C204" i="6"/>
  <c r="C203" i="6"/>
  <c r="C202" i="6"/>
  <c r="C201" i="6"/>
  <c r="C200" i="6"/>
  <c r="C199" i="6"/>
  <c r="C198" i="6"/>
  <c r="C197" i="6"/>
  <c r="C196" i="6"/>
  <c r="C195" i="6"/>
  <c r="C194" i="6"/>
  <c r="C193" i="6"/>
  <c r="C192" i="6"/>
  <c r="C191" i="6"/>
  <c r="C190" i="6"/>
  <c r="C189" i="6"/>
  <c r="C188" i="6"/>
  <c r="C187" i="6"/>
  <c r="C186" i="6"/>
  <c r="C185" i="6"/>
  <c r="C184" i="6"/>
  <c r="C181" i="6"/>
  <c r="C180" i="6"/>
  <c r="C179" i="6"/>
  <c r="C178" i="6"/>
  <c r="C177" i="6"/>
  <c r="C176" i="6"/>
  <c r="C175" i="6"/>
  <c r="C172" i="6"/>
  <c r="C171" i="6"/>
  <c r="C170" i="6"/>
  <c r="C169" i="6"/>
  <c r="C168" i="6"/>
  <c r="C163" i="6"/>
  <c r="C162" i="6"/>
  <c r="C161" i="6"/>
  <c r="C160" i="6"/>
  <c r="C159" i="6"/>
  <c r="C158" i="6"/>
  <c r="C157" i="6"/>
  <c r="C156" i="6"/>
  <c r="C155" i="6"/>
  <c r="C154" i="6"/>
  <c r="C151" i="6"/>
  <c r="C150" i="6"/>
  <c r="C149" i="6"/>
  <c r="C148" i="6"/>
  <c r="C147" i="6"/>
  <c r="C146" i="6"/>
  <c r="C145" i="6"/>
  <c r="C144" i="6"/>
  <c r="C143" i="6"/>
  <c r="C142" i="6"/>
  <c r="C141" i="6"/>
  <c r="C139" i="6"/>
  <c r="C138" i="6"/>
  <c r="C137" i="6"/>
  <c r="C122" i="6"/>
  <c r="C121" i="6"/>
  <c r="C120" i="6"/>
  <c r="C85" i="6"/>
  <c r="C84" i="6"/>
  <c r="C83" i="6"/>
  <c r="C76" i="6"/>
  <c r="C75" i="6"/>
  <c r="C74" i="6"/>
  <c r="C73" i="6"/>
  <c r="C72" i="6"/>
  <c r="C71" i="6"/>
  <c r="C70" i="6"/>
  <c r="C69" i="6"/>
  <c r="C68" i="6"/>
  <c r="C62" i="6"/>
  <c r="C56" i="6"/>
  <c r="C55" i="6"/>
  <c r="C54" i="6"/>
  <c r="C46" i="6"/>
  <c r="C45" i="6"/>
  <c r="C44" i="6"/>
  <c r="C43" i="6"/>
  <c r="C42" i="6"/>
  <c r="C39" i="6"/>
  <c r="C38" i="6"/>
  <c r="C33" i="6"/>
  <c r="C32" i="6"/>
  <c r="C19" i="6"/>
  <c r="C18" i="6"/>
  <c r="C17" i="6"/>
  <c r="C13" i="6"/>
  <c r="C11" i="6"/>
  <c r="C10" i="6"/>
  <c r="C9" i="6"/>
  <c r="C374" i="8"/>
  <c r="C373" i="8"/>
  <c r="C372" i="8"/>
  <c r="C371" i="8"/>
  <c r="C370" i="8"/>
  <c r="C369" i="8"/>
  <c r="C368" i="8"/>
  <c r="C367" i="8"/>
  <c r="C366" i="8"/>
  <c r="C365" i="8"/>
  <c r="C364" i="8"/>
  <c r="C363" i="8"/>
  <c r="C362" i="8"/>
  <c r="C361" i="8"/>
  <c r="C360" i="8"/>
  <c r="C359" i="8"/>
  <c r="C358" i="8"/>
  <c r="C357" i="8"/>
  <c r="C356" i="8"/>
  <c r="C355" i="8"/>
  <c r="C354" i="8"/>
  <c r="C353" i="8"/>
  <c r="C352" i="8"/>
  <c r="C351" i="8"/>
  <c r="C350" i="8"/>
  <c r="C349" i="8"/>
  <c r="C348" i="8"/>
  <c r="C347" i="8"/>
  <c r="C338" i="8"/>
  <c r="C337" i="8"/>
  <c r="C336" i="8"/>
  <c r="C335" i="8"/>
  <c r="C334" i="8"/>
  <c r="C333" i="8"/>
  <c r="C332" i="8"/>
  <c r="C331" i="8"/>
  <c r="C330" i="8"/>
  <c r="C329" i="8"/>
  <c r="C328" i="8"/>
  <c r="C327" i="8"/>
  <c r="C326" i="8"/>
  <c r="C325" i="8"/>
  <c r="C324" i="8"/>
  <c r="C323" i="8"/>
  <c r="C322" i="8"/>
  <c r="C321" i="8"/>
  <c r="C320" i="8"/>
  <c r="C319" i="8"/>
  <c r="C318" i="8"/>
  <c r="C317" i="8"/>
  <c r="C316" i="8"/>
  <c r="C315" i="8"/>
  <c r="C314" i="8"/>
  <c r="C312" i="8"/>
  <c r="C311" i="8"/>
  <c r="C310" i="8"/>
  <c r="C309" i="8"/>
  <c r="C308" i="8"/>
  <c r="C307" i="8"/>
  <c r="C306" i="8"/>
  <c r="C305" i="8"/>
  <c r="C240" i="8"/>
  <c r="C239" i="8"/>
  <c r="C238" i="8"/>
  <c r="C237" i="8"/>
  <c r="C236" i="8"/>
  <c r="C235" i="8"/>
  <c r="C234" i="8"/>
  <c r="C233" i="8"/>
  <c r="C232" i="8"/>
  <c r="C231" i="8"/>
  <c r="C230" i="8"/>
  <c r="C229" i="8"/>
  <c r="C228" i="8"/>
  <c r="C227" i="8"/>
  <c r="C226" i="8"/>
  <c r="C225" i="8"/>
  <c r="C224" i="8"/>
  <c r="C223" i="8"/>
  <c r="C222" i="8"/>
  <c r="C221" i="8"/>
  <c r="C220" i="8"/>
  <c r="C219" i="8"/>
  <c r="C218" i="8"/>
  <c r="C217" i="8"/>
  <c r="C216" i="8"/>
  <c r="C215" i="8"/>
  <c r="C214" i="8"/>
  <c r="C213" i="8"/>
  <c r="C212" i="8"/>
  <c r="C211" i="8"/>
  <c r="C210" i="8"/>
  <c r="C209" i="8"/>
  <c r="C208" i="8"/>
  <c r="C207" i="8"/>
  <c r="C206" i="8"/>
  <c r="C205" i="8"/>
  <c r="C204" i="8"/>
  <c r="C203" i="8"/>
  <c r="C202" i="8"/>
  <c r="C201" i="8"/>
  <c r="C200" i="8"/>
  <c r="C199" i="8"/>
  <c r="C198" i="8"/>
  <c r="C197" i="8"/>
  <c r="C196" i="8"/>
  <c r="C195" i="8"/>
  <c r="C194" i="8"/>
  <c r="C193" i="8"/>
  <c r="C192" i="8"/>
  <c r="C191" i="8"/>
  <c r="C190" i="8"/>
  <c r="C189" i="8"/>
  <c r="C188" i="8"/>
  <c r="C187" i="8"/>
  <c r="C186" i="8"/>
  <c r="C185" i="8"/>
  <c r="C184" i="8"/>
  <c r="C181" i="8"/>
  <c r="C180" i="8"/>
  <c r="C179" i="8"/>
  <c r="C178" i="8"/>
  <c r="C177" i="8"/>
  <c r="C176" i="8"/>
  <c r="C175" i="8"/>
  <c r="C172" i="8"/>
  <c r="C171" i="8"/>
  <c r="C170" i="8"/>
  <c r="C169" i="8"/>
  <c r="C168" i="8"/>
  <c r="C163" i="8"/>
  <c r="C162" i="8"/>
  <c r="C161" i="8"/>
  <c r="C160" i="8"/>
  <c r="C159" i="8"/>
  <c r="C158" i="8"/>
  <c r="C157" i="8"/>
  <c r="C156" i="8"/>
  <c r="C155" i="8"/>
  <c r="C154" i="8"/>
  <c r="C151" i="8"/>
  <c r="C150" i="8"/>
  <c r="C149" i="8"/>
  <c r="C148" i="8"/>
  <c r="C147" i="8"/>
  <c r="C146" i="8"/>
  <c r="C145" i="8"/>
  <c r="C144" i="8"/>
  <c r="C143" i="8"/>
  <c r="C142" i="8"/>
  <c r="C141" i="8"/>
  <c r="C139" i="8"/>
  <c r="C138" i="8"/>
  <c r="C137" i="8"/>
  <c r="C122" i="8"/>
  <c r="C121" i="8"/>
  <c r="C120" i="8"/>
  <c r="C85" i="8"/>
  <c r="C84" i="8"/>
  <c r="C83" i="8"/>
  <c r="C76" i="8"/>
  <c r="C75" i="8"/>
  <c r="C74" i="8"/>
  <c r="C73" i="8"/>
  <c r="C72" i="8"/>
  <c r="C71" i="8"/>
  <c r="C70" i="8"/>
  <c r="C69" i="8"/>
  <c r="C68" i="8"/>
  <c r="C62" i="8"/>
  <c r="C56" i="8"/>
  <c r="C55" i="8"/>
  <c r="C54" i="8"/>
  <c r="C19" i="8"/>
  <c r="C18" i="8"/>
  <c r="C17" i="8"/>
  <c r="C13" i="8"/>
  <c r="C11" i="8"/>
  <c r="C10" i="8"/>
  <c r="C9" i="8"/>
  <c r="K337" i="65"/>
  <c r="J337" i="65"/>
  <c r="I337" i="65"/>
  <c r="H337" i="65"/>
  <c r="G337" i="65"/>
  <c r="D337" i="65"/>
  <c r="A61" i="485" l="1"/>
  <c r="A62" i="485" s="1"/>
  <c r="A64" i="485" s="1"/>
  <c r="A65" i="485" s="1"/>
  <c r="B8" i="60"/>
  <c r="C8" i="60"/>
  <c r="B9" i="60"/>
  <c r="C9" i="60"/>
  <c r="B10" i="60"/>
  <c r="C10" i="60"/>
  <c r="B11" i="60"/>
  <c r="C11" i="60"/>
  <c r="B12" i="60"/>
  <c r="C12" i="60"/>
  <c r="B13" i="60"/>
  <c r="C13" i="60"/>
  <c r="B16" i="60"/>
  <c r="C16" i="60"/>
  <c r="C17" i="60"/>
  <c r="B19" i="60"/>
  <c r="C19" i="60"/>
  <c r="B32" i="60"/>
  <c r="C32" i="60"/>
  <c r="B33" i="60"/>
  <c r="C33" i="60"/>
  <c r="B38" i="60"/>
  <c r="C38" i="60"/>
  <c r="B39" i="60"/>
  <c r="C39" i="60"/>
  <c r="B41" i="60"/>
  <c r="C41" i="60"/>
  <c r="B42" i="60"/>
  <c r="C42" i="60"/>
  <c r="B43" i="60"/>
  <c r="C43" i="60"/>
  <c r="B44" i="60"/>
  <c r="C44" i="60"/>
  <c r="B45" i="60"/>
  <c r="C45" i="60"/>
  <c r="B46" i="60"/>
  <c r="C46" i="60"/>
  <c r="C54" i="60"/>
  <c r="B55" i="60"/>
  <c r="B56" i="60"/>
  <c r="B62" i="60"/>
  <c r="C62" i="60"/>
  <c r="B68" i="60"/>
  <c r="C68" i="60"/>
  <c r="B69" i="60"/>
  <c r="C69" i="60"/>
  <c r="B70" i="60"/>
  <c r="C70" i="60"/>
  <c r="C71" i="60"/>
  <c r="B72" i="60"/>
  <c r="C73" i="60"/>
  <c r="B74" i="60"/>
  <c r="B75" i="60"/>
  <c r="C83" i="60"/>
  <c r="B84" i="60"/>
  <c r="B85" i="60"/>
  <c r="C85" i="60"/>
  <c r="C120" i="60"/>
  <c r="B121" i="60"/>
  <c r="C137" i="60"/>
  <c r="B138" i="60"/>
  <c r="C141" i="60"/>
  <c r="B142" i="60"/>
  <c r="B143" i="60"/>
  <c r="B144" i="60"/>
  <c r="C144" i="60"/>
  <c r="B145" i="60"/>
  <c r="C145" i="60"/>
  <c r="C146" i="60"/>
  <c r="B147" i="60"/>
  <c r="C148" i="60"/>
  <c r="B149" i="60"/>
  <c r="B150" i="60"/>
  <c r="B151" i="60"/>
  <c r="C151" i="60"/>
  <c r="B153" i="60"/>
  <c r="C153" i="60"/>
  <c r="C154" i="60"/>
  <c r="B155" i="60"/>
  <c r="C156" i="60"/>
  <c r="B157" i="60"/>
  <c r="B158" i="60"/>
  <c r="B159" i="60"/>
  <c r="B160" i="60"/>
  <c r="B161" i="60"/>
  <c r="C161" i="60"/>
  <c r="B162" i="60"/>
  <c r="C162" i="60"/>
  <c r="B163" i="60"/>
  <c r="C163" i="60"/>
  <c r="B168" i="60"/>
  <c r="C168" i="60"/>
  <c r="C169" i="60"/>
  <c r="B170" i="60"/>
  <c r="B171" i="60"/>
  <c r="B172" i="60"/>
  <c r="C172" i="60"/>
  <c r="B174" i="60"/>
  <c r="C174" i="60"/>
  <c r="B175" i="60"/>
  <c r="C175" i="60"/>
  <c r="B176" i="60"/>
  <c r="C176" i="60"/>
  <c r="B177" i="60"/>
  <c r="C177" i="60"/>
  <c r="B178" i="60"/>
  <c r="C178" i="60"/>
  <c r="B179" i="60"/>
  <c r="C179" i="60"/>
  <c r="B180" i="60"/>
  <c r="C180" i="60"/>
  <c r="B181" i="60"/>
  <c r="C181" i="60"/>
  <c r="B183" i="60"/>
  <c r="C183" i="60"/>
  <c r="C184" i="60"/>
  <c r="B185" i="60"/>
  <c r="B186" i="60"/>
  <c r="B187" i="60"/>
  <c r="C187" i="60"/>
  <c r="B188" i="60"/>
  <c r="C188" i="60"/>
  <c r="B189" i="60"/>
  <c r="C189" i="60"/>
  <c r="B190" i="60"/>
  <c r="C190" i="60"/>
  <c r="B191" i="60"/>
  <c r="C191" i="60"/>
  <c r="B192" i="60"/>
  <c r="C192" i="60"/>
  <c r="B193" i="60"/>
  <c r="C193" i="60"/>
  <c r="B194" i="60"/>
  <c r="C194" i="60"/>
  <c r="C195" i="60"/>
  <c r="B196" i="60"/>
  <c r="C197" i="60"/>
  <c r="B198" i="60"/>
  <c r="B199" i="60"/>
  <c r="B200" i="60"/>
  <c r="B201" i="60"/>
  <c r="C201" i="60"/>
  <c r="B202" i="60"/>
  <c r="C202" i="60"/>
  <c r="B203" i="60"/>
  <c r="C203" i="60"/>
  <c r="B204" i="60"/>
  <c r="C204" i="60"/>
  <c r="B205" i="60"/>
  <c r="C205" i="60"/>
  <c r="C206" i="60"/>
  <c r="B207" i="60"/>
  <c r="B208" i="60"/>
  <c r="B209" i="60"/>
  <c r="C209" i="60"/>
  <c r="B210" i="60"/>
  <c r="C210" i="60"/>
  <c r="B211" i="60"/>
  <c r="C211" i="60"/>
  <c r="B212" i="60"/>
  <c r="C212" i="60"/>
  <c r="C213" i="60"/>
  <c r="B214" i="60"/>
  <c r="B215" i="60"/>
  <c r="B216" i="60"/>
  <c r="C216" i="60"/>
  <c r="B217" i="60"/>
  <c r="C217" i="60"/>
  <c r="B218" i="60"/>
  <c r="C218" i="60"/>
  <c r="B219" i="60"/>
  <c r="C219" i="60"/>
  <c r="C220" i="60"/>
  <c r="B221" i="60"/>
  <c r="C222" i="60"/>
  <c r="B223" i="60"/>
  <c r="B224" i="60"/>
  <c r="B225" i="60"/>
  <c r="C225" i="60"/>
  <c r="B226" i="60"/>
  <c r="C226" i="60"/>
  <c r="B227" i="60"/>
  <c r="C227" i="60"/>
  <c r="B228" i="60"/>
  <c r="C228" i="60"/>
  <c r="B229" i="60"/>
  <c r="C229" i="60"/>
  <c r="B230" i="60"/>
  <c r="C230" i="60"/>
  <c r="B231" i="60"/>
  <c r="C231" i="60"/>
  <c r="B232" i="60"/>
  <c r="C232" i="60"/>
  <c r="B233" i="60"/>
  <c r="C233" i="60"/>
  <c r="B234" i="60"/>
  <c r="C234" i="60"/>
  <c r="B235" i="60"/>
  <c r="C235" i="60"/>
  <c r="C236" i="60"/>
  <c r="B237" i="60"/>
  <c r="C238" i="60"/>
  <c r="B239" i="60"/>
  <c r="B240" i="60"/>
  <c r="C305" i="60"/>
  <c r="B306" i="60"/>
  <c r="C307" i="60"/>
  <c r="B308" i="60"/>
  <c r="B309" i="60"/>
  <c r="B310" i="60"/>
  <c r="B311" i="60"/>
  <c r="C311" i="60"/>
  <c r="B312" i="60"/>
  <c r="C312" i="60"/>
  <c r="C314" i="60"/>
  <c r="B315" i="60"/>
  <c r="B316" i="60"/>
  <c r="B317" i="60"/>
  <c r="C317" i="60"/>
  <c r="B318" i="60"/>
  <c r="C318" i="60"/>
  <c r="B319" i="60"/>
  <c r="C319" i="60"/>
  <c r="B320" i="60"/>
  <c r="C320" i="60"/>
  <c r="C321" i="60"/>
  <c r="B322" i="60"/>
  <c r="C323" i="60"/>
  <c r="B324" i="60"/>
  <c r="B325" i="60"/>
  <c r="B326" i="60"/>
  <c r="C326" i="60"/>
  <c r="B327" i="60"/>
  <c r="C327" i="60"/>
  <c r="B328" i="60"/>
  <c r="C328" i="60"/>
  <c r="C329" i="60"/>
  <c r="C330" i="60"/>
  <c r="C331" i="60"/>
  <c r="C332" i="60"/>
  <c r="C333" i="60"/>
  <c r="B2" i="281" l="1"/>
  <c r="B3" i="281"/>
  <c r="B4" i="281"/>
  <c r="A7" i="63"/>
  <c r="A8" i="63" l="1"/>
  <c r="A9" i="63" l="1"/>
  <c r="B389" i="2"/>
  <c r="C212" i="460"/>
  <c r="B212" i="460"/>
  <c r="C212" i="61"/>
  <c r="B212" i="61"/>
  <c r="B212" i="8"/>
  <c r="B212" i="6"/>
  <c r="A10" i="63" l="1"/>
  <c r="A11" i="63" l="1"/>
  <c r="A34" i="1"/>
  <c r="A35" i="1"/>
  <c r="A36" i="1"/>
  <c r="A37" i="1"/>
  <c r="A38" i="1"/>
  <c r="A39" i="1"/>
  <c r="A40" i="1"/>
  <c r="A41" i="1"/>
  <c r="A42" i="1"/>
  <c r="A43" i="1"/>
  <c r="A44" i="1"/>
  <c r="A45" i="1"/>
  <c r="B171" i="6" l="1"/>
  <c r="E171" i="6"/>
  <c r="B172" i="6"/>
  <c r="B175" i="6"/>
  <c r="B176" i="6"/>
  <c r="B177" i="6"/>
  <c r="B178" i="6"/>
  <c r="B179" i="6"/>
  <c r="B180" i="6"/>
  <c r="B181" i="6"/>
  <c r="B185" i="6"/>
  <c r="E185" i="6"/>
  <c r="B186" i="6"/>
  <c r="E186" i="6"/>
  <c r="B187" i="6"/>
  <c r="B188" i="6"/>
  <c r="B189" i="6"/>
  <c r="B190" i="6"/>
  <c r="B191" i="6"/>
  <c r="B192" i="6"/>
  <c r="B193" i="6"/>
  <c r="B194" i="6"/>
  <c r="B195" i="2"/>
  <c r="B195" i="65" l="1"/>
  <c r="B195" i="60"/>
  <c r="B184" i="60"/>
  <c r="B184" i="6"/>
  <c r="B151" i="460"/>
  <c r="C151" i="460"/>
  <c r="B151" i="61"/>
  <c r="C151" i="61"/>
  <c r="B151" i="8"/>
  <c r="B151" i="6"/>
  <c r="B85" i="460"/>
  <c r="B140" i="65" l="1"/>
  <c r="C140" i="65"/>
  <c r="B140" i="60"/>
  <c r="C140" i="60"/>
  <c r="C140" i="8"/>
  <c r="C140" i="6"/>
  <c r="B120" i="2"/>
  <c r="B39" i="460"/>
  <c r="C39" i="460"/>
  <c r="B39" i="61"/>
  <c r="C39" i="61"/>
  <c r="B39" i="6"/>
  <c r="B38" i="460"/>
  <c r="C38" i="460"/>
  <c r="B38" i="61"/>
  <c r="C38" i="61"/>
  <c r="B38" i="6"/>
  <c r="B33" i="460"/>
  <c r="C33" i="460"/>
  <c r="B33" i="61"/>
  <c r="C33" i="61"/>
  <c r="B33" i="6"/>
  <c r="B32" i="460"/>
  <c r="C32" i="460"/>
  <c r="B32" i="61"/>
  <c r="C32" i="61"/>
  <c r="B32" i="6"/>
  <c r="B54" i="2"/>
  <c r="G77" i="2"/>
  <c r="G243" i="2" s="1"/>
  <c r="F77" i="2"/>
  <c r="F243" i="2" s="1"/>
  <c r="B17" i="281"/>
  <c r="B23" i="281"/>
  <c r="B73" i="281" s="1"/>
  <c r="B127" i="281" s="1"/>
  <c r="B29" i="281"/>
  <c r="B79" i="281" s="1"/>
  <c r="B133" i="281" s="1"/>
  <c r="B35" i="281"/>
  <c r="I17" i="1"/>
  <c r="J17" i="1"/>
  <c r="A54" i="2" l="1"/>
  <c r="A57" i="2"/>
  <c r="A56" i="2"/>
  <c r="A59" i="2"/>
  <c r="A66" i="2"/>
  <c r="A69" i="2"/>
  <c r="A61" i="2"/>
  <c r="A60" i="2"/>
  <c r="A64" i="2"/>
  <c r="A67" i="2"/>
  <c r="A63" i="2"/>
  <c r="A65" i="2"/>
  <c r="A62" i="2"/>
  <c r="A58" i="2"/>
  <c r="A68" i="2"/>
  <c r="A70" i="2"/>
  <c r="B120" i="65"/>
  <c r="B54" i="65"/>
  <c r="B286" i="2"/>
  <c r="J7" i="491"/>
  <c r="I7" i="491"/>
  <c r="B85" i="281"/>
  <c r="B139" i="281" s="1"/>
  <c r="B67" i="281"/>
  <c r="B121" i="281" s="1"/>
  <c r="A17" i="281"/>
  <c r="C106" i="60"/>
  <c r="C106" i="8"/>
  <c r="C106" i="6"/>
  <c r="C107" i="8"/>
  <c r="C107" i="6"/>
  <c r="B82" i="60"/>
  <c r="B105" i="60"/>
  <c r="B120" i="60"/>
  <c r="B78" i="60"/>
  <c r="B54" i="60"/>
  <c r="B104" i="60"/>
  <c r="C105" i="6"/>
  <c r="C105" i="8"/>
  <c r="B119" i="60"/>
  <c r="B103" i="60"/>
  <c r="C104" i="60"/>
  <c r="C104" i="6"/>
  <c r="C104" i="8"/>
  <c r="C82" i="60"/>
  <c r="C82" i="6"/>
  <c r="C82" i="8"/>
  <c r="B106" i="60"/>
  <c r="B109" i="60"/>
  <c r="C119" i="60"/>
  <c r="C119" i="6"/>
  <c r="C119" i="8"/>
  <c r="C103" i="60"/>
  <c r="C103" i="6"/>
  <c r="C103" i="8"/>
  <c r="C78" i="8"/>
  <c r="C78" i="6"/>
  <c r="B108" i="60"/>
  <c r="B99" i="60"/>
  <c r="C109" i="60"/>
  <c r="C109" i="6"/>
  <c r="C109" i="8"/>
  <c r="C79" i="6"/>
  <c r="C79" i="8"/>
  <c r="C98" i="60"/>
  <c r="C98" i="8"/>
  <c r="C98" i="6"/>
  <c r="B107" i="60"/>
  <c r="B98" i="60"/>
  <c r="C108" i="60"/>
  <c r="C108" i="8"/>
  <c r="C108" i="6"/>
  <c r="C99" i="60"/>
  <c r="C99" i="8"/>
  <c r="C99" i="6"/>
  <c r="B79" i="60"/>
  <c r="C105" i="60"/>
  <c r="C78" i="60"/>
  <c r="C79" i="60"/>
  <c r="C107" i="60"/>
  <c r="C107" i="61"/>
  <c r="C78" i="460"/>
  <c r="C103" i="61"/>
  <c r="C105" i="61"/>
  <c r="C79" i="61"/>
  <c r="C79" i="460"/>
  <c r="C106" i="61"/>
  <c r="B103" i="8"/>
  <c r="B79" i="460"/>
  <c r="B106" i="6"/>
  <c r="C78" i="61"/>
  <c r="B79" i="6"/>
  <c r="B79" i="61"/>
  <c r="B79" i="8"/>
  <c r="B78" i="6"/>
  <c r="B103" i="61"/>
  <c r="B78" i="61"/>
  <c r="C108" i="61"/>
  <c r="B99" i="6"/>
  <c r="B78" i="8"/>
  <c r="B78" i="460"/>
  <c r="B109" i="8"/>
  <c r="B103" i="6"/>
  <c r="B108" i="6"/>
  <c r="B104" i="61"/>
  <c r="B105" i="8"/>
  <c r="B108" i="8"/>
  <c r="B99" i="61"/>
  <c r="B104" i="8"/>
  <c r="B99" i="8"/>
  <c r="B108" i="61"/>
  <c r="B107" i="61"/>
  <c r="B104" i="6"/>
  <c r="B106" i="61"/>
  <c r="B107" i="8"/>
  <c r="C109" i="61"/>
  <c r="B109" i="61"/>
  <c r="B105" i="6"/>
  <c r="B105" i="61"/>
  <c r="B106" i="8"/>
  <c r="B107" i="6"/>
  <c r="B109" i="6"/>
  <c r="C104" i="61"/>
  <c r="C99" i="61"/>
  <c r="E77" i="2"/>
  <c r="E243" i="2" s="1"/>
  <c r="A64" i="557" l="1"/>
  <c r="A64" i="556"/>
  <c r="A64" i="555"/>
  <c r="A64" i="554"/>
  <c r="A64" i="552"/>
  <c r="A64" i="553"/>
  <c r="A60" i="557"/>
  <c r="A60" i="555"/>
  <c r="A60" i="554"/>
  <c r="A60" i="553"/>
  <c r="A60" i="552"/>
  <c r="A60" i="556"/>
  <c r="A63" i="557"/>
  <c r="A63" i="555"/>
  <c r="A63" i="556"/>
  <c r="A63" i="554"/>
  <c r="A63" i="553"/>
  <c r="A63" i="552"/>
  <c r="A61" i="556"/>
  <c r="A61" i="553"/>
  <c r="A61" i="557"/>
  <c r="A61" i="552"/>
  <c r="A61" i="554"/>
  <c r="A61" i="555"/>
  <c r="A65" i="556"/>
  <c r="A65" i="557"/>
  <c r="A65" i="553"/>
  <c r="A65" i="555"/>
  <c r="A65" i="554"/>
  <c r="A65" i="552"/>
  <c r="A69" i="556"/>
  <c r="A69" i="557"/>
  <c r="A69" i="553"/>
  <c r="A69" i="555"/>
  <c r="A69" i="554"/>
  <c r="A69" i="552"/>
  <c r="A66" i="556"/>
  <c r="A66" i="555"/>
  <c r="A66" i="553"/>
  <c r="A66" i="552"/>
  <c r="A66" i="557"/>
  <c r="A66" i="554"/>
  <c r="A70" i="556"/>
  <c r="A70" i="557"/>
  <c r="A70" i="555"/>
  <c r="A70" i="553"/>
  <c r="A70" i="552"/>
  <c r="A70" i="554"/>
  <c r="A59" i="557"/>
  <c r="A59" i="555"/>
  <c r="A59" i="556"/>
  <c r="A59" i="554"/>
  <c r="A59" i="552"/>
  <c r="A59" i="553"/>
  <c r="A68" i="557"/>
  <c r="A68" i="556"/>
  <c r="A68" i="555"/>
  <c r="A68" i="554"/>
  <c r="A68" i="553"/>
  <c r="A68" i="552"/>
  <c r="A56" i="557"/>
  <c r="A56" i="556"/>
  <c r="A56" i="555"/>
  <c r="A56" i="554"/>
  <c r="A56" i="553"/>
  <c r="A56" i="552"/>
  <c r="A67" i="557"/>
  <c r="A67" i="555"/>
  <c r="A67" i="554"/>
  <c r="A67" i="556"/>
  <c r="A67" i="553"/>
  <c r="A67" i="552"/>
  <c r="A58" i="556"/>
  <c r="A58" i="555"/>
  <c r="A58" i="553"/>
  <c r="A58" i="554"/>
  <c r="A58" i="552"/>
  <c r="A58" i="557"/>
  <c r="A57" i="556"/>
  <c r="A57" i="557"/>
  <c r="A57" i="553"/>
  <c r="A57" i="554"/>
  <c r="A57" i="555"/>
  <c r="A57" i="552"/>
  <c r="A62" i="556"/>
  <c r="A62" i="555"/>
  <c r="A62" i="557"/>
  <c r="A62" i="553"/>
  <c r="A62" i="552"/>
  <c r="A62" i="554"/>
  <c r="A54" i="556"/>
  <c r="A54" i="555"/>
  <c r="A54" i="557"/>
  <c r="A54" i="553"/>
  <c r="A54" i="552"/>
  <c r="A54" i="554"/>
  <c r="A67" i="8"/>
  <c r="A67" i="6"/>
  <c r="A66" i="8"/>
  <c r="A66" i="6"/>
  <c r="A57" i="8"/>
  <c r="A57" i="6"/>
  <c r="A65" i="8"/>
  <c r="A65" i="6"/>
  <c r="A64" i="8"/>
  <c r="A64" i="6"/>
  <c r="A70" i="8"/>
  <c r="A70" i="6"/>
  <c r="A59" i="8"/>
  <c r="A59" i="6"/>
  <c r="A54" i="8"/>
  <c r="A54" i="6"/>
  <c r="A63" i="8"/>
  <c r="A63" i="6"/>
  <c r="A69" i="8"/>
  <c r="A69" i="6"/>
  <c r="A68" i="8"/>
  <c r="A68" i="6"/>
  <c r="A60" i="8"/>
  <c r="A60" i="6"/>
  <c r="A62" i="8"/>
  <c r="A62" i="6"/>
  <c r="A56" i="8"/>
  <c r="A56" i="6"/>
  <c r="A58" i="8"/>
  <c r="A58" i="6"/>
  <c r="A61" i="8"/>
  <c r="A61" i="6"/>
  <c r="B286" i="65"/>
  <c r="B286" i="61"/>
  <c r="B286" i="60"/>
  <c r="B286" i="460"/>
  <c r="B286" i="8"/>
  <c r="B286" i="6"/>
  <c r="D334" i="65"/>
  <c r="C381" i="65" l="1"/>
  <c r="C382" i="65"/>
  <c r="C383" i="65"/>
  <c r="C384" i="65"/>
  <c r="B381" i="65"/>
  <c r="B382" i="65"/>
  <c r="B383" i="65"/>
  <c r="B384" i="65"/>
  <c r="B330" i="2" l="1"/>
  <c r="B331" i="2"/>
  <c r="B332" i="2"/>
  <c r="B329" i="2"/>
  <c r="C331" i="460"/>
  <c r="C331" i="61"/>
  <c r="B329" i="65" l="1"/>
  <c r="B332" i="65"/>
  <c r="B331" i="65"/>
  <c r="B330" i="65"/>
  <c r="B332" i="60"/>
  <c r="B331" i="60"/>
  <c r="B330" i="60"/>
  <c r="B329" i="60"/>
  <c r="B331" i="61"/>
  <c r="B331" i="460"/>
  <c r="B331" i="6"/>
  <c r="B331" i="8"/>
  <c r="C333" i="460" l="1"/>
  <c r="C332" i="460"/>
  <c r="B332" i="460"/>
  <c r="C330" i="460"/>
  <c r="B330" i="460"/>
  <c r="C329" i="460"/>
  <c r="B329" i="460"/>
  <c r="C328" i="460"/>
  <c r="B328" i="460"/>
  <c r="C327" i="460"/>
  <c r="B327" i="460"/>
  <c r="C326" i="460"/>
  <c r="B326" i="460"/>
  <c r="E325" i="460"/>
  <c r="B325" i="460"/>
  <c r="E324" i="460"/>
  <c r="B324" i="460"/>
  <c r="C323" i="460"/>
  <c r="E322" i="460"/>
  <c r="B322" i="460"/>
  <c r="C321" i="460"/>
  <c r="C320" i="460"/>
  <c r="B320" i="460"/>
  <c r="C319" i="460"/>
  <c r="B319" i="460"/>
  <c r="C318" i="460"/>
  <c r="B318" i="460"/>
  <c r="C317" i="460"/>
  <c r="B317" i="460"/>
  <c r="E316" i="460"/>
  <c r="B316" i="460"/>
  <c r="E315" i="460"/>
  <c r="B315" i="460"/>
  <c r="C314" i="460"/>
  <c r="C312" i="460"/>
  <c r="B312" i="460"/>
  <c r="C311" i="460"/>
  <c r="B311" i="460"/>
  <c r="E310" i="460"/>
  <c r="B310" i="460"/>
  <c r="E309" i="460"/>
  <c r="B309" i="460"/>
  <c r="E308" i="460"/>
  <c r="B308" i="460"/>
  <c r="C307" i="460"/>
  <c r="E306" i="460"/>
  <c r="B306" i="460"/>
  <c r="C305" i="460"/>
  <c r="E240" i="460"/>
  <c r="B240" i="460"/>
  <c r="E239" i="460"/>
  <c r="B239" i="460"/>
  <c r="C238" i="460"/>
  <c r="E237" i="460"/>
  <c r="B237" i="460"/>
  <c r="C236" i="460"/>
  <c r="C235" i="460"/>
  <c r="B235" i="460"/>
  <c r="C234" i="460"/>
  <c r="B234" i="460"/>
  <c r="C233" i="460"/>
  <c r="B233" i="460"/>
  <c r="C232" i="460"/>
  <c r="B232" i="460"/>
  <c r="C231" i="460"/>
  <c r="B231" i="460"/>
  <c r="C230" i="460"/>
  <c r="B230" i="460"/>
  <c r="C229" i="460"/>
  <c r="B229" i="460"/>
  <c r="C228" i="460"/>
  <c r="B228" i="460"/>
  <c r="C227" i="460"/>
  <c r="B227" i="460"/>
  <c r="C226" i="460"/>
  <c r="B226" i="460"/>
  <c r="C225" i="460"/>
  <c r="B225" i="460"/>
  <c r="E224" i="460"/>
  <c r="B224" i="460"/>
  <c r="E223" i="460"/>
  <c r="B223" i="460"/>
  <c r="C222" i="460"/>
  <c r="E221" i="460"/>
  <c r="B221" i="460"/>
  <c r="C220" i="460"/>
  <c r="C219" i="460"/>
  <c r="B219" i="460"/>
  <c r="C218" i="460"/>
  <c r="B218" i="460"/>
  <c r="C217" i="460"/>
  <c r="B217" i="460"/>
  <c r="C216" i="460"/>
  <c r="B216" i="460"/>
  <c r="E215" i="460"/>
  <c r="B215" i="460"/>
  <c r="E214" i="460"/>
  <c r="B214" i="460"/>
  <c r="C213" i="460"/>
  <c r="C211" i="460"/>
  <c r="B211" i="460"/>
  <c r="C210" i="460"/>
  <c r="B210" i="460"/>
  <c r="C209" i="460"/>
  <c r="B209" i="460"/>
  <c r="E208" i="460"/>
  <c r="B208" i="460"/>
  <c r="E207" i="460"/>
  <c r="B207" i="460"/>
  <c r="C206" i="460"/>
  <c r="C205" i="460"/>
  <c r="B205" i="460"/>
  <c r="C204" i="460"/>
  <c r="B204" i="460"/>
  <c r="C203" i="460"/>
  <c r="B203" i="460"/>
  <c r="C202" i="460"/>
  <c r="B202" i="460"/>
  <c r="C201" i="460"/>
  <c r="B201" i="460"/>
  <c r="E200" i="460"/>
  <c r="B200" i="460"/>
  <c r="E199" i="460"/>
  <c r="B199" i="460"/>
  <c r="E198" i="460"/>
  <c r="B198" i="460"/>
  <c r="C197" i="460"/>
  <c r="E196" i="460"/>
  <c r="B196" i="460"/>
  <c r="C195" i="460"/>
  <c r="C194" i="460"/>
  <c r="B194" i="460"/>
  <c r="C193" i="460"/>
  <c r="B193" i="460"/>
  <c r="C192" i="460"/>
  <c r="B192" i="460"/>
  <c r="C191" i="460"/>
  <c r="B191" i="460"/>
  <c r="C190" i="460"/>
  <c r="B190" i="460"/>
  <c r="C189" i="460"/>
  <c r="B189" i="460"/>
  <c r="C188" i="460"/>
  <c r="B188" i="460"/>
  <c r="C187" i="460"/>
  <c r="B187" i="460"/>
  <c r="E186" i="460"/>
  <c r="B186" i="460"/>
  <c r="E185" i="460"/>
  <c r="B185" i="460"/>
  <c r="C184" i="460"/>
  <c r="C183" i="460"/>
  <c r="B183" i="460"/>
  <c r="C181" i="460"/>
  <c r="B181" i="460"/>
  <c r="C180" i="460"/>
  <c r="B180" i="460"/>
  <c r="C179" i="460"/>
  <c r="B179" i="460"/>
  <c r="C178" i="460"/>
  <c r="B178" i="460"/>
  <c r="C177" i="460"/>
  <c r="B177" i="460"/>
  <c r="C176" i="460"/>
  <c r="B176" i="460"/>
  <c r="C175" i="460"/>
  <c r="B175" i="460"/>
  <c r="C174" i="460"/>
  <c r="B174" i="460"/>
  <c r="C172" i="460"/>
  <c r="B172" i="460"/>
  <c r="E171" i="460"/>
  <c r="B171" i="460"/>
  <c r="E170" i="460"/>
  <c r="B170" i="460"/>
  <c r="C169" i="460"/>
  <c r="C168" i="460"/>
  <c r="B168" i="460"/>
  <c r="C163" i="460"/>
  <c r="B163" i="460"/>
  <c r="C162" i="460"/>
  <c r="B162" i="460"/>
  <c r="C161" i="460"/>
  <c r="B161" i="460"/>
  <c r="E160" i="460"/>
  <c r="B160" i="460"/>
  <c r="E159" i="460"/>
  <c r="B159" i="460"/>
  <c r="E158" i="460"/>
  <c r="B158" i="460"/>
  <c r="E157" i="460"/>
  <c r="B157" i="460"/>
  <c r="C156" i="460"/>
  <c r="E155" i="460"/>
  <c r="B155" i="460"/>
  <c r="C154" i="460"/>
  <c r="C153" i="460"/>
  <c r="B153" i="460"/>
  <c r="E150" i="460"/>
  <c r="B150" i="460"/>
  <c r="E149" i="460"/>
  <c r="B149" i="460"/>
  <c r="C148" i="460"/>
  <c r="E147" i="460"/>
  <c r="B147" i="460"/>
  <c r="C146" i="460"/>
  <c r="C145" i="460"/>
  <c r="B145" i="460"/>
  <c r="C144" i="460"/>
  <c r="B144" i="460"/>
  <c r="E143" i="460"/>
  <c r="B143" i="460"/>
  <c r="E142" i="460"/>
  <c r="B142" i="460"/>
  <c r="C141" i="460"/>
  <c r="C140" i="460"/>
  <c r="B140" i="460"/>
  <c r="E139" i="460"/>
  <c r="E138" i="460"/>
  <c r="B138" i="460"/>
  <c r="C137" i="460"/>
  <c r="E122" i="460"/>
  <c r="E121" i="460"/>
  <c r="B121" i="460"/>
  <c r="C120" i="460"/>
  <c r="E84" i="460"/>
  <c r="B84" i="460"/>
  <c r="C83" i="460"/>
  <c r="E76" i="460"/>
  <c r="E75" i="460"/>
  <c r="B75" i="460"/>
  <c r="E74" i="460"/>
  <c r="B74" i="460"/>
  <c r="C73" i="460"/>
  <c r="E72" i="460"/>
  <c r="B72" i="460"/>
  <c r="C71" i="460"/>
  <c r="C70" i="460"/>
  <c r="B70" i="460"/>
  <c r="C69" i="460"/>
  <c r="B69" i="460"/>
  <c r="C68" i="460"/>
  <c r="B68" i="460"/>
  <c r="C62" i="460"/>
  <c r="B62" i="460"/>
  <c r="E56" i="460"/>
  <c r="B56" i="460"/>
  <c r="E55" i="460"/>
  <c r="B55" i="460"/>
  <c r="C54" i="460"/>
  <c r="C46" i="460"/>
  <c r="B46" i="460"/>
  <c r="C45" i="460"/>
  <c r="B45" i="460"/>
  <c r="C44" i="460"/>
  <c r="B44" i="460"/>
  <c r="C43" i="460"/>
  <c r="B43" i="460"/>
  <c r="C42" i="460"/>
  <c r="B42" i="460"/>
  <c r="C41" i="460"/>
  <c r="B41" i="460"/>
  <c r="C19" i="460"/>
  <c r="B19" i="460"/>
  <c r="E18" i="460"/>
  <c r="C17" i="460"/>
  <c r="C16" i="460"/>
  <c r="B16" i="460"/>
  <c r="C13" i="460"/>
  <c r="B13" i="460"/>
  <c r="C12" i="460"/>
  <c r="B12" i="460"/>
  <c r="C11" i="460"/>
  <c r="B11" i="460"/>
  <c r="C10" i="460"/>
  <c r="B10" i="460"/>
  <c r="C9" i="460"/>
  <c r="B9" i="460"/>
  <c r="C8" i="460"/>
  <c r="B8" i="460"/>
  <c r="K6" i="460"/>
  <c r="J6" i="460"/>
  <c r="I6" i="460"/>
  <c r="H6" i="460"/>
  <c r="G6" i="460"/>
  <c r="B3" i="460"/>
  <c r="B2" i="460"/>
  <c r="B1" i="460"/>
  <c r="B371" i="65"/>
  <c r="B372" i="65"/>
  <c r="B335" i="65"/>
  <c r="B336" i="65"/>
  <c r="B337" i="65"/>
  <c r="B338" i="65"/>
  <c r="B9" i="486" s="1"/>
  <c r="B339" i="65"/>
  <c r="B10" i="486" s="1"/>
  <c r="B340" i="65"/>
  <c r="B11" i="486" s="1"/>
  <c r="B341" i="65"/>
  <c r="B12" i="486" s="1"/>
  <c r="B342" i="65"/>
  <c r="B13" i="486" s="1"/>
  <c r="B343" i="65"/>
  <c r="B14" i="486" s="1"/>
  <c r="B344" i="65"/>
  <c r="B15" i="486" s="1"/>
  <c r="B345" i="65"/>
  <c r="B16" i="486" s="1"/>
  <c r="B346" i="65"/>
  <c r="B17" i="486" s="1"/>
  <c r="B347" i="65"/>
  <c r="B18" i="486" s="1"/>
  <c r="B348" i="65"/>
  <c r="B19" i="486" s="1"/>
  <c r="B349" i="65"/>
  <c r="B20" i="486" s="1"/>
  <c r="B350" i="65"/>
  <c r="B21" i="486" s="1"/>
  <c r="B351" i="65"/>
  <c r="B22" i="486" s="1"/>
  <c r="B352" i="65"/>
  <c r="B23" i="486" s="1"/>
  <c r="B353" i="65"/>
  <c r="B24" i="486" s="1"/>
  <c r="B354" i="65"/>
  <c r="B25" i="486" s="1"/>
  <c r="B355" i="65"/>
  <c r="B26" i="486" s="1"/>
  <c r="B356" i="65"/>
  <c r="B27" i="486" s="1"/>
  <c r="B357" i="65"/>
  <c r="B28" i="486" s="1"/>
  <c r="B358" i="65"/>
  <c r="B29" i="486" s="1"/>
  <c r="B359" i="65"/>
  <c r="B30" i="486" s="1"/>
  <c r="B360" i="65"/>
  <c r="B31" i="486" s="1"/>
  <c r="B361" i="65"/>
  <c r="B32" i="486" s="1"/>
  <c r="B362" i="65"/>
  <c r="B363" i="65"/>
  <c r="B364" i="65"/>
  <c r="B365" i="65"/>
  <c r="B366" i="65"/>
  <c r="B367" i="65"/>
  <c r="B368" i="65"/>
  <c r="B369" i="65"/>
  <c r="B370" i="65"/>
  <c r="B45" i="486" l="1"/>
  <c r="B51" i="486"/>
  <c r="A30" i="486"/>
  <c r="B50" i="486"/>
  <c r="B42" i="486"/>
  <c r="B37" i="486"/>
  <c r="A9" i="486"/>
  <c r="A29" i="486"/>
  <c r="B57" i="486"/>
  <c r="A57" i="486" s="1"/>
  <c r="B49" i="486"/>
  <c r="B41" i="486"/>
  <c r="B53" i="486"/>
  <c r="B52" i="486"/>
  <c r="B56" i="486"/>
  <c r="B48" i="486"/>
  <c r="B40" i="486"/>
  <c r="A32" i="486"/>
  <c r="B43" i="486"/>
  <c r="B39" i="486"/>
  <c r="B44" i="486"/>
  <c r="A31" i="486"/>
  <c r="B55" i="486"/>
  <c r="B47" i="486"/>
  <c r="B54" i="486"/>
  <c r="B46" i="486"/>
  <c r="B38" i="486"/>
  <c r="C85" i="460"/>
  <c r="A10" i="486" l="1"/>
  <c r="A11" i="486" l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12" i="486" l="1"/>
  <c r="A13" i="486" l="1"/>
  <c r="A14" i="486" l="1"/>
  <c r="A15" i="486" l="1"/>
  <c r="A16" i="486" l="1"/>
  <c r="G5" i="8"/>
  <c r="K5" i="8"/>
  <c r="O5" i="8"/>
  <c r="S5" i="8"/>
  <c r="B3" i="63"/>
  <c r="B2" i="8"/>
  <c r="B3" i="8"/>
  <c r="B3" i="6"/>
  <c r="A17" i="486" l="1"/>
  <c r="B106" i="281"/>
  <c r="B105" i="281"/>
  <c r="B104" i="281"/>
  <c r="B32" i="281"/>
  <c r="B82" i="281" s="1"/>
  <c r="B31" i="281"/>
  <c r="B81" i="281" s="1"/>
  <c r="B30" i="281"/>
  <c r="B80" i="281" s="1"/>
  <c r="B26" i="281"/>
  <c r="B25" i="281"/>
  <c r="B24" i="281"/>
  <c r="B20" i="281"/>
  <c r="B18" i="281"/>
  <c r="E22" i="281"/>
  <c r="B19" i="281"/>
  <c r="E17" i="281"/>
  <c r="G31" i="3"/>
  <c r="W5" i="8"/>
  <c r="E16" i="281"/>
  <c r="E23" i="281"/>
  <c r="E28" i="281"/>
  <c r="E29" i="281"/>
  <c r="E34" i="281"/>
  <c r="E66" i="281"/>
  <c r="E67" i="281"/>
  <c r="E72" i="281"/>
  <c r="E73" i="281"/>
  <c r="E78" i="281"/>
  <c r="E79" i="281"/>
  <c r="E102" i="281"/>
  <c r="E103" i="281"/>
  <c r="B13" i="61"/>
  <c r="C13" i="61"/>
  <c r="B13" i="8"/>
  <c r="B13" i="6"/>
  <c r="B12" i="61"/>
  <c r="C12" i="61"/>
  <c r="A18" i="486" l="1"/>
  <c r="B134" i="281"/>
  <c r="B135" i="281"/>
  <c r="B136" i="281"/>
  <c r="B76" i="281"/>
  <c r="B68" i="281"/>
  <c r="B122" i="281" s="1"/>
  <c r="B70" i="281"/>
  <c r="B124" i="281" s="1"/>
  <c r="B74" i="281"/>
  <c r="B69" i="281"/>
  <c r="B123" i="281" s="1"/>
  <c r="B75" i="281"/>
  <c r="A18" i="281"/>
  <c r="A19" i="486" l="1"/>
  <c r="A20" i="486" s="1"/>
  <c r="B130" i="281"/>
  <c r="B129" i="281"/>
  <c r="B128" i="281"/>
  <c r="A19" i="281"/>
  <c r="E18" i="60"/>
  <c r="E55" i="60"/>
  <c r="E56" i="60"/>
  <c r="E72" i="60"/>
  <c r="E74" i="60"/>
  <c r="E75" i="60"/>
  <c r="E76" i="60"/>
  <c r="E84" i="60"/>
  <c r="E121" i="60"/>
  <c r="E122" i="60"/>
  <c r="E138" i="60"/>
  <c r="E139" i="60"/>
  <c r="E142" i="60"/>
  <c r="E143" i="60"/>
  <c r="E147" i="60"/>
  <c r="E149" i="60"/>
  <c r="E150" i="60"/>
  <c r="E155" i="60"/>
  <c r="E157" i="60"/>
  <c r="E158" i="60"/>
  <c r="E159" i="60"/>
  <c r="E160" i="60"/>
  <c r="E170" i="60"/>
  <c r="E171" i="60"/>
  <c r="E185" i="60"/>
  <c r="E186" i="60"/>
  <c r="E196" i="60"/>
  <c r="E198" i="60"/>
  <c r="E199" i="60"/>
  <c r="E200" i="60"/>
  <c r="E207" i="60"/>
  <c r="E208" i="60"/>
  <c r="E214" i="60"/>
  <c r="E215" i="60"/>
  <c r="E221" i="60"/>
  <c r="E223" i="60"/>
  <c r="E224" i="60"/>
  <c r="E237" i="60"/>
  <c r="E239" i="60"/>
  <c r="E240" i="60"/>
  <c r="E306" i="60"/>
  <c r="E308" i="60"/>
  <c r="E309" i="60"/>
  <c r="E310" i="60"/>
  <c r="E315" i="60"/>
  <c r="E316" i="60"/>
  <c r="E322" i="60"/>
  <c r="E324" i="60"/>
  <c r="E325" i="60"/>
  <c r="E18" i="61"/>
  <c r="E171" i="61"/>
  <c r="E185" i="61"/>
  <c r="E186" i="61"/>
  <c r="E196" i="61"/>
  <c r="E198" i="61"/>
  <c r="E199" i="61"/>
  <c r="E200" i="61"/>
  <c r="E207" i="61"/>
  <c r="E208" i="61"/>
  <c r="E214" i="61"/>
  <c r="E215" i="61"/>
  <c r="E221" i="61"/>
  <c r="E223" i="61"/>
  <c r="E224" i="61"/>
  <c r="E237" i="61"/>
  <c r="E239" i="61"/>
  <c r="E240" i="61"/>
  <c r="E306" i="61"/>
  <c r="E308" i="61"/>
  <c r="E309" i="61"/>
  <c r="E310" i="61"/>
  <c r="E315" i="61"/>
  <c r="E316" i="61"/>
  <c r="E322" i="61"/>
  <c r="E324" i="61"/>
  <c r="E325" i="61"/>
  <c r="E324" i="65"/>
  <c r="E325" i="65"/>
  <c r="E359" i="65"/>
  <c r="E360" i="65"/>
  <c r="E361" i="65"/>
  <c r="E362" i="65"/>
  <c r="E363" i="65"/>
  <c r="E364" i="65"/>
  <c r="E365" i="65"/>
  <c r="E366" i="65"/>
  <c r="E367" i="65"/>
  <c r="E368" i="65"/>
  <c r="E369" i="65"/>
  <c r="E370" i="65"/>
  <c r="E371" i="65"/>
  <c r="E372" i="65"/>
  <c r="E373" i="65"/>
  <c r="E390" i="65"/>
  <c r="A21" i="486" l="1"/>
  <c r="A20" i="281"/>
  <c r="I14" i="1"/>
  <c r="J14" i="1"/>
  <c r="B47" i="281" s="1"/>
  <c r="K14" i="1"/>
  <c r="B361" i="6"/>
  <c r="B362" i="6"/>
  <c r="B363" i="6"/>
  <c r="B364" i="6"/>
  <c r="B365" i="6"/>
  <c r="B366" i="6"/>
  <c r="B367" i="6"/>
  <c r="B368" i="6"/>
  <c r="B369" i="6"/>
  <c r="B370" i="6"/>
  <c r="B371" i="6"/>
  <c r="B348" i="6"/>
  <c r="B349" i="6"/>
  <c r="B350" i="6"/>
  <c r="B351" i="6"/>
  <c r="B352" i="6"/>
  <c r="B353" i="6"/>
  <c r="B354" i="6"/>
  <c r="B355" i="6"/>
  <c r="B356" i="6"/>
  <c r="B357" i="6"/>
  <c r="B358" i="6"/>
  <c r="B359" i="6"/>
  <c r="B360" i="6"/>
  <c r="A22" i="486" l="1"/>
  <c r="A23" i="486" s="1"/>
  <c r="A24" i="486" s="1"/>
  <c r="A25" i="486" s="1"/>
  <c r="A26" i="486" s="1"/>
  <c r="B97" i="281"/>
  <c r="B151" i="281" s="1"/>
  <c r="AA5" i="8"/>
  <c r="B41" i="281"/>
  <c r="A21" i="281"/>
  <c r="A23" i="281" s="1"/>
  <c r="A24" i="281" s="1"/>
  <c r="A25" i="281" s="1"/>
  <c r="A26" i="281" s="1"/>
  <c r="A27" i="281" s="1"/>
  <c r="K8" i="3"/>
  <c r="AI5" i="8"/>
  <c r="J8" i="3"/>
  <c r="AE5" i="8"/>
  <c r="B338" i="6"/>
  <c r="A27" i="486" l="1"/>
  <c r="A28" i="486" s="1"/>
  <c r="B91" i="281"/>
  <c r="B145" i="281" s="1"/>
  <c r="A29" i="281"/>
  <c r="A30" i="281" s="1"/>
  <c r="B12" i="63"/>
  <c r="A36" i="486" l="1"/>
  <c r="A37" i="486" s="1"/>
  <c r="A38" i="486" s="1"/>
  <c r="A39" i="486" s="1"/>
  <c r="A40" i="486" s="1"/>
  <c r="A41" i="486" s="1"/>
  <c r="A42" i="486" s="1"/>
  <c r="A43" i="486" s="1"/>
  <c r="A44" i="486" s="1"/>
  <c r="A45" i="486" s="1"/>
  <c r="A46" i="486" s="1"/>
  <c r="A12" i="63"/>
  <c r="A31" i="281"/>
  <c r="A32" i="281" s="1"/>
  <c r="A33" i="281" s="1"/>
  <c r="A35" i="281" s="1"/>
  <c r="A36" i="281" s="1"/>
  <c r="A37" i="281" s="1"/>
  <c r="A38" i="281" s="1"/>
  <c r="A39" i="281" s="1"/>
  <c r="A41" i="281" s="1"/>
  <c r="A42" i="281" s="1"/>
  <c r="A43" i="281" s="1"/>
  <c r="A44" i="281" s="1"/>
  <c r="A45" i="281" s="1"/>
  <c r="A47" i="281" s="1"/>
  <c r="A48" i="281" s="1"/>
  <c r="A49" i="281" s="1"/>
  <c r="A50" i="281" s="1"/>
  <c r="A51" i="281" s="1"/>
  <c r="A53" i="281" s="1"/>
  <c r="A54" i="281" s="1"/>
  <c r="A55" i="281" s="1"/>
  <c r="A56" i="281" s="1"/>
  <c r="C369" i="65"/>
  <c r="C370" i="65"/>
  <c r="C335" i="65"/>
  <c r="C336" i="65"/>
  <c r="C337" i="65"/>
  <c r="C338" i="65"/>
  <c r="C339" i="65"/>
  <c r="C340" i="65"/>
  <c r="C341" i="65"/>
  <c r="C343" i="65"/>
  <c r="C344" i="65"/>
  <c r="C345" i="65"/>
  <c r="C346" i="65"/>
  <c r="C347" i="65"/>
  <c r="C348" i="65"/>
  <c r="C349" i="65"/>
  <c r="C350" i="65"/>
  <c r="C351" i="65"/>
  <c r="C352" i="65"/>
  <c r="C353" i="65"/>
  <c r="C354" i="65"/>
  <c r="C355" i="65"/>
  <c r="C356" i="65"/>
  <c r="C357" i="65"/>
  <c r="C358" i="65"/>
  <c r="C359" i="65"/>
  <c r="C360" i="65"/>
  <c r="C361" i="65"/>
  <c r="C362" i="65"/>
  <c r="C363" i="65"/>
  <c r="C364" i="65"/>
  <c r="C365" i="65"/>
  <c r="C366" i="65"/>
  <c r="C367" i="65"/>
  <c r="C368" i="65"/>
  <c r="B9" i="65"/>
  <c r="C9" i="65"/>
  <c r="D9" i="65"/>
  <c r="E9" i="65" s="1"/>
  <c r="B10" i="65"/>
  <c r="C10" i="65"/>
  <c r="D10" i="65"/>
  <c r="E10" i="65" s="1"/>
  <c r="B11" i="65"/>
  <c r="C11" i="65"/>
  <c r="B18" i="65"/>
  <c r="B19" i="65"/>
  <c r="C19" i="65"/>
  <c r="B55" i="65"/>
  <c r="B56" i="65"/>
  <c r="B72" i="65"/>
  <c r="B74" i="65"/>
  <c r="B75" i="65"/>
  <c r="B84" i="65"/>
  <c r="B121" i="65"/>
  <c r="B138" i="65"/>
  <c r="B142" i="65"/>
  <c r="B143" i="65"/>
  <c r="B147" i="65"/>
  <c r="C148" i="65"/>
  <c r="B149" i="65"/>
  <c r="B150" i="65"/>
  <c r="B155" i="65"/>
  <c r="B157" i="65"/>
  <c r="B158" i="65"/>
  <c r="B159" i="65"/>
  <c r="B160" i="65"/>
  <c r="B170" i="65"/>
  <c r="B171" i="65"/>
  <c r="B185" i="65"/>
  <c r="B186" i="65"/>
  <c r="B196" i="65"/>
  <c r="B198" i="65"/>
  <c r="B199" i="65"/>
  <c r="B200" i="65"/>
  <c r="B207" i="65"/>
  <c r="B208" i="65"/>
  <c r="B214" i="65"/>
  <c r="B215" i="65"/>
  <c r="B221" i="65"/>
  <c r="B223" i="65"/>
  <c r="B224" i="65"/>
  <c r="B237" i="65"/>
  <c r="B239" i="65"/>
  <c r="B240" i="65"/>
  <c r="B306" i="65"/>
  <c r="B308" i="65"/>
  <c r="B309" i="65"/>
  <c r="B310" i="65"/>
  <c r="B315" i="65"/>
  <c r="B316" i="65"/>
  <c r="B322" i="65"/>
  <c r="B324" i="65"/>
  <c r="B325" i="65"/>
  <c r="D8" i="65"/>
  <c r="E8" i="65" s="1"/>
  <c r="C156" i="61"/>
  <c r="B9" i="61"/>
  <c r="C9" i="61"/>
  <c r="B10" i="61"/>
  <c r="C10" i="61"/>
  <c r="B11" i="61"/>
  <c r="C11" i="61"/>
  <c r="B16" i="61"/>
  <c r="C16" i="61"/>
  <c r="C17" i="61"/>
  <c r="B18" i="61"/>
  <c r="B19" i="61"/>
  <c r="C19" i="61"/>
  <c r="B41" i="61"/>
  <c r="C41" i="61"/>
  <c r="B42" i="61"/>
  <c r="C42" i="61"/>
  <c r="B43" i="61"/>
  <c r="C43" i="61"/>
  <c r="B44" i="61"/>
  <c r="C44" i="61"/>
  <c r="B45" i="61"/>
  <c r="C45" i="61"/>
  <c r="B46" i="61"/>
  <c r="C46" i="61"/>
  <c r="C54" i="61"/>
  <c r="B55" i="61"/>
  <c r="B56" i="61"/>
  <c r="B62" i="61"/>
  <c r="C62" i="61"/>
  <c r="B68" i="61"/>
  <c r="C68" i="61"/>
  <c r="B69" i="61"/>
  <c r="C69" i="61"/>
  <c r="B70" i="61"/>
  <c r="C70" i="61"/>
  <c r="C71" i="61"/>
  <c r="B72" i="61"/>
  <c r="C73" i="61"/>
  <c r="B74" i="61"/>
  <c r="B75" i="61"/>
  <c r="C83" i="61"/>
  <c r="B84" i="61"/>
  <c r="C120" i="61"/>
  <c r="B121" i="61"/>
  <c r="C137" i="61"/>
  <c r="B138" i="61"/>
  <c r="B140" i="61"/>
  <c r="C140" i="61"/>
  <c r="C141" i="61"/>
  <c r="B142" i="61"/>
  <c r="B143" i="61"/>
  <c r="B144" i="61"/>
  <c r="C144" i="61"/>
  <c r="B145" i="61"/>
  <c r="C145" i="61"/>
  <c r="C146" i="61"/>
  <c r="B147" i="61"/>
  <c r="C148" i="61"/>
  <c r="B149" i="61"/>
  <c r="B150" i="61"/>
  <c r="B153" i="61"/>
  <c r="C153" i="61"/>
  <c r="C154" i="61"/>
  <c r="B155" i="61"/>
  <c r="B157" i="61"/>
  <c r="B158" i="61"/>
  <c r="B159" i="61"/>
  <c r="B160" i="61"/>
  <c r="B161" i="61"/>
  <c r="C161" i="61"/>
  <c r="B162" i="61"/>
  <c r="C162" i="61"/>
  <c r="B163" i="61"/>
  <c r="C163" i="61"/>
  <c r="B168" i="61"/>
  <c r="C168" i="61"/>
  <c r="C169" i="61"/>
  <c r="B170" i="61"/>
  <c r="B171" i="61"/>
  <c r="B172" i="61"/>
  <c r="C172" i="61"/>
  <c r="B174" i="61"/>
  <c r="C174" i="61"/>
  <c r="B175" i="61"/>
  <c r="C175" i="61"/>
  <c r="B176" i="61"/>
  <c r="C176" i="61"/>
  <c r="B177" i="61"/>
  <c r="C177" i="61"/>
  <c r="B178" i="61"/>
  <c r="C178" i="61"/>
  <c r="B179" i="61"/>
  <c r="C179" i="61"/>
  <c r="B180" i="61"/>
  <c r="C180" i="61"/>
  <c r="B181" i="61"/>
  <c r="C181" i="61"/>
  <c r="B183" i="61"/>
  <c r="C183" i="61"/>
  <c r="C184" i="61"/>
  <c r="B185" i="61"/>
  <c r="B186" i="61"/>
  <c r="B187" i="61"/>
  <c r="C187" i="61"/>
  <c r="B188" i="61"/>
  <c r="C188" i="61"/>
  <c r="B189" i="61"/>
  <c r="C189" i="61"/>
  <c r="B190" i="61"/>
  <c r="C190" i="61"/>
  <c r="B191" i="61"/>
  <c r="C191" i="61"/>
  <c r="B192" i="61"/>
  <c r="C192" i="61"/>
  <c r="B193" i="61"/>
  <c r="C193" i="61"/>
  <c r="B194" i="61"/>
  <c r="C194" i="61"/>
  <c r="C195" i="61"/>
  <c r="B196" i="61"/>
  <c r="C197" i="61"/>
  <c r="B198" i="61"/>
  <c r="B199" i="61"/>
  <c r="B200" i="61"/>
  <c r="B201" i="61"/>
  <c r="C201" i="61"/>
  <c r="B202" i="61"/>
  <c r="C202" i="61"/>
  <c r="B203" i="61"/>
  <c r="C203" i="61"/>
  <c r="B204" i="61"/>
  <c r="C204" i="61"/>
  <c r="B205" i="61"/>
  <c r="C205" i="61"/>
  <c r="C206" i="61"/>
  <c r="B207" i="61"/>
  <c r="B208" i="61"/>
  <c r="B209" i="61"/>
  <c r="C209" i="61"/>
  <c r="B210" i="61"/>
  <c r="C210" i="61"/>
  <c r="B211" i="61"/>
  <c r="C211" i="61"/>
  <c r="C213" i="61"/>
  <c r="B214" i="61"/>
  <c r="B215" i="61"/>
  <c r="B216" i="61"/>
  <c r="C216" i="61"/>
  <c r="B217" i="61"/>
  <c r="C217" i="61"/>
  <c r="B218" i="61"/>
  <c r="C218" i="61"/>
  <c r="B219" i="61"/>
  <c r="C219" i="61"/>
  <c r="C220" i="61"/>
  <c r="B221" i="61"/>
  <c r="C222" i="61"/>
  <c r="B223" i="61"/>
  <c r="B224" i="61"/>
  <c r="B225" i="61"/>
  <c r="C225" i="61"/>
  <c r="B226" i="61"/>
  <c r="C226" i="61"/>
  <c r="B227" i="61"/>
  <c r="C227" i="61"/>
  <c r="B228" i="61"/>
  <c r="C228" i="61"/>
  <c r="B229" i="61"/>
  <c r="C229" i="61"/>
  <c r="B230" i="61"/>
  <c r="C230" i="61"/>
  <c r="B231" i="61"/>
  <c r="C231" i="61"/>
  <c r="B232" i="61"/>
  <c r="C232" i="61"/>
  <c r="B233" i="61"/>
  <c r="C233" i="61"/>
  <c r="B234" i="61"/>
  <c r="C234" i="61"/>
  <c r="B235" i="61"/>
  <c r="C235" i="61"/>
  <c r="C236" i="61"/>
  <c r="B237" i="61"/>
  <c r="C238" i="61"/>
  <c r="B239" i="61"/>
  <c r="B240" i="61"/>
  <c r="C305" i="61"/>
  <c r="B306" i="61"/>
  <c r="C307" i="61"/>
  <c r="B308" i="61"/>
  <c r="B309" i="61"/>
  <c r="B310" i="61"/>
  <c r="B311" i="61"/>
  <c r="C311" i="61"/>
  <c r="B312" i="61"/>
  <c r="C312" i="61"/>
  <c r="C314" i="61"/>
  <c r="B315" i="61"/>
  <c r="B316" i="61"/>
  <c r="B317" i="61"/>
  <c r="C317" i="61"/>
  <c r="B318" i="61"/>
  <c r="C318" i="61"/>
  <c r="B319" i="61"/>
  <c r="C319" i="61"/>
  <c r="B320" i="61"/>
  <c r="C320" i="61"/>
  <c r="C321" i="61"/>
  <c r="B322" i="61"/>
  <c r="C323" i="61"/>
  <c r="B324" i="61"/>
  <c r="B325" i="61"/>
  <c r="B326" i="61"/>
  <c r="C326" i="61"/>
  <c r="B327" i="61"/>
  <c r="C327" i="61"/>
  <c r="B328" i="61"/>
  <c r="C328" i="61"/>
  <c r="B329" i="61"/>
  <c r="C329" i="61"/>
  <c r="B330" i="61"/>
  <c r="C330" i="61"/>
  <c r="B332" i="61"/>
  <c r="C332" i="61"/>
  <c r="C333" i="61"/>
  <c r="D328" i="8"/>
  <c r="E328" i="8" s="1"/>
  <c r="E74" i="8"/>
  <c r="E76" i="8"/>
  <c r="E122" i="8"/>
  <c r="E138" i="8"/>
  <c r="E139" i="8"/>
  <c r="E334" i="8"/>
  <c r="E335" i="8"/>
  <c r="E336" i="8"/>
  <c r="E337" i="8"/>
  <c r="E361" i="8"/>
  <c r="E367" i="8"/>
  <c r="E368" i="8"/>
  <c r="E369" i="8"/>
  <c r="E370" i="8"/>
  <c r="E371" i="8"/>
  <c r="E372" i="8"/>
  <c r="E373" i="8"/>
  <c r="B84" i="8"/>
  <c r="B121" i="8"/>
  <c r="B138" i="8"/>
  <c r="B140" i="8"/>
  <c r="B142" i="8"/>
  <c r="B143" i="8"/>
  <c r="B144" i="8"/>
  <c r="B145" i="8"/>
  <c r="B147" i="8"/>
  <c r="B149" i="8"/>
  <c r="B150" i="8"/>
  <c r="B155" i="8"/>
  <c r="B157" i="8"/>
  <c r="B158" i="8"/>
  <c r="B159" i="8"/>
  <c r="B160" i="8"/>
  <c r="B161" i="8"/>
  <c r="B162" i="8"/>
  <c r="B163" i="8"/>
  <c r="B168" i="8"/>
  <c r="B170" i="8"/>
  <c r="B171" i="8"/>
  <c r="B172" i="8"/>
  <c r="B175" i="8"/>
  <c r="B176" i="8"/>
  <c r="B177" i="8"/>
  <c r="B178" i="8"/>
  <c r="B179" i="8"/>
  <c r="B180" i="8"/>
  <c r="B181" i="8"/>
  <c r="B185" i="8"/>
  <c r="B186" i="8"/>
  <c r="B187" i="8"/>
  <c r="B188" i="8"/>
  <c r="B189" i="8"/>
  <c r="B190" i="8"/>
  <c r="B191" i="8"/>
  <c r="B192" i="8"/>
  <c r="B193" i="8"/>
  <c r="B194" i="8"/>
  <c r="B196" i="8"/>
  <c r="B198" i="8"/>
  <c r="B199" i="8"/>
  <c r="B200" i="8"/>
  <c r="B201" i="8"/>
  <c r="B202" i="8"/>
  <c r="B203" i="8"/>
  <c r="B204" i="8"/>
  <c r="B205" i="8"/>
  <c r="B207" i="8"/>
  <c r="B208" i="8"/>
  <c r="B209" i="8"/>
  <c r="B210" i="8"/>
  <c r="B211" i="8"/>
  <c r="B214" i="8"/>
  <c r="B215" i="8"/>
  <c r="B216" i="8"/>
  <c r="B217" i="8"/>
  <c r="B218" i="8"/>
  <c r="B219" i="8"/>
  <c r="B221" i="8"/>
  <c r="B223" i="8"/>
  <c r="B224" i="8"/>
  <c r="B225" i="8"/>
  <c r="B226" i="8"/>
  <c r="B227" i="8"/>
  <c r="B228" i="8"/>
  <c r="B229" i="8"/>
  <c r="B230" i="8"/>
  <c r="B231" i="8"/>
  <c r="B232" i="8"/>
  <c r="B233" i="8"/>
  <c r="B234" i="8"/>
  <c r="B235" i="8"/>
  <c r="B237" i="8"/>
  <c r="B239" i="8"/>
  <c r="B240" i="8"/>
  <c r="B306" i="8"/>
  <c r="B308" i="8"/>
  <c r="B309" i="8"/>
  <c r="B310" i="8"/>
  <c r="B311" i="8"/>
  <c r="B312" i="8"/>
  <c r="B315" i="8"/>
  <c r="B316" i="8"/>
  <c r="B317" i="8"/>
  <c r="B318" i="8"/>
  <c r="B319" i="8"/>
  <c r="B320" i="8"/>
  <c r="B322" i="8"/>
  <c r="B324" i="8"/>
  <c r="B325" i="8"/>
  <c r="B326" i="8"/>
  <c r="B327" i="8"/>
  <c r="B328" i="8"/>
  <c r="B329" i="8"/>
  <c r="B330" i="8"/>
  <c r="B332" i="8"/>
  <c r="E18" i="8"/>
  <c r="E55" i="8"/>
  <c r="E56" i="8"/>
  <c r="E72" i="8"/>
  <c r="B74" i="8"/>
  <c r="B75" i="8"/>
  <c r="B72" i="8"/>
  <c r="B55" i="8"/>
  <c r="B56" i="8"/>
  <c r="B62" i="8"/>
  <c r="B68" i="8"/>
  <c r="B69" i="8"/>
  <c r="B70" i="8"/>
  <c r="B19" i="8"/>
  <c r="B9" i="8"/>
  <c r="B10" i="8"/>
  <c r="B11" i="8"/>
  <c r="B18" i="8"/>
  <c r="B9" i="6"/>
  <c r="B10" i="6"/>
  <c r="B11" i="6"/>
  <c r="B18" i="6"/>
  <c r="B19" i="6"/>
  <c r="B42" i="6"/>
  <c r="B43" i="6"/>
  <c r="B44" i="6"/>
  <c r="B45" i="6"/>
  <c r="B46" i="6"/>
  <c r="B55" i="6"/>
  <c r="B56" i="6"/>
  <c r="B62" i="6"/>
  <c r="B68" i="6"/>
  <c r="B69" i="6"/>
  <c r="B70" i="6"/>
  <c r="B72" i="6"/>
  <c r="B74" i="6"/>
  <c r="B75" i="6"/>
  <c r="B84" i="6"/>
  <c r="B8" i="8"/>
  <c r="C8" i="8"/>
  <c r="B317" i="6"/>
  <c r="B318" i="6"/>
  <c r="B319" i="6"/>
  <c r="B320" i="6"/>
  <c r="E315" i="6"/>
  <c r="E316" i="6"/>
  <c r="B310" i="6"/>
  <c r="B311" i="6"/>
  <c r="B233" i="6"/>
  <c r="B234" i="6"/>
  <c r="B235" i="6"/>
  <c r="B231" i="6"/>
  <c r="B232" i="6"/>
  <c r="B225" i="6"/>
  <c r="B226" i="6"/>
  <c r="B227" i="6"/>
  <c r="B228" i="6"/>
  <c r="B229" i="6"/>
  <c r="B230" i="6"/>
  <c r="E214" i="6"/>
  <c r="E215" i="6"/>
  <c r="E221" i="6"/>
  <c r="B216" i="6"/>
  <c r="B217" i="6"/>
  <c r="B218" i="6"/>
  <c r="B219" i="6"/>
  <c r="B214" i="6"/>
  <c r="B215" i="6"/>
  <c r="B209" i="6"/>
  <c r="B210" i="6"/>
  <c r="B211" i="6"/>
  <c r="B162" i="6"/>
  <c r="B163" i="6"/>
  <c r="B168" i="6"/>
  <c r="B159" i="6"/>
  <c r="B154" i="60"/>
  <c r="E147" i="6"/>
  <c r="B146" i="2"/>
  <c r="B142" i="6"/>
  <c r="B143" i="6"/>
  <c r="B144" i="6"/>
  <c r="B145" i="6"/>
  <c r="B147" i="6"/>
  <c r="A14" i="63" l="1"/>
  <c r="A15" i="63" s="1"/>
  <c r="B146" i="65"/>
  <c r="C128" i="65"/>
  <c r="C127" i="65"/>
  <c r="C126" i="65"/>
  <c r="C125" i="65"/>
  <c r="C124" i="65"/>
  <c r="C123" i="65"/>
  <c r="B128" i="65"/>
  <c r="B127" i="65"/>
  <c r="B126" i="65"/>
  <c r="B125" i="65"/>
  <c r="B124" i="65"/>
  <c r="B123" i="65"/>
  <c r="A47" i="486"/>
  <c r="A48" i="486" s="1"/>
  <c r="C128" i="60"/>
  <c r="C128" i="8"/>
  <c r="C128" i="6"/>
  <c r="C127" i="60"/>
  <c r="C127" i="8"/>
  <c r="C127" i="6"/>
  <c r="C126" i="60"/>
  <c r="C126" i="8"/>
  <c r="C126" i="6"/>
  <c r="C125" i="60"/>
  <c r="C125" i="6"/>
  <c r="C125" i="8"/>
  <c r="C124" i="60"/>
  <c r="C124" i="6"/>
  <c r="C124" i="8"/>
  <c r="C123" i="60"/>
  <c r="C123" i="6"/>
  <c r="C123" i="8"/>
  <c r="B146" i="60"/>
  <c r="B128" i="60"/>
  <c r="B127" i="60"/>
  <c r="B126" i="60"/>
  <c r="B125" i="60"/>
  <c r="B124" i="60"/>
  <c r="B123" i="60"/>
  <c r="B305" i="60"/>
  <c r="C127" i="460"/>
  <c r="C128" i="460"/>
  <c r="C123" i="460"/>
  <c r="C125" i="460"/>
  <c r="C124" i="460"/>
  <c r="C126" i="460"/>
  <c r="B128" i="460"/>
  <c r="B125" i="460"/>
  <c r="B154" i="460"/>
  <c r="B127" i="460"/>
  <c r="B123" i="460"/>
  <c r="B305" i="460"/>
  <c r="B146" i="460"/>
  <c r="B126" i="460"/>
  <c r="B124" i="460"/>
  <c r="B146" i="6"/>
  <c r="B154" i="6"/>
  <c r="B98" i="61"/>
  <c r="B98" i="8"/>
  <c r="B85" i="65"/>
  <c r="B85" i="8"/>
  <c r="B119" i="61"/>
  <c r="B119" i="8"/>
  <c r="B305" i="61"/>
  <c r="B305" i="8"/>
  <c r="B154" i="61"/>
  <c r="B154" i="8"/>
  <c r="C128" i="61"/>
  <c r="C127" i="61"/>
  <c r="C126" i="61"/>
  <c r="C125" i="61"/>
  <c r="C124" i="61"/>
  <c r="C123" i="61"/>
  <c r="C119" i="61"/>
  <c r="C98" i="61"/>
  <c r="C85" i="65"/>
  <c r="B128" i="61"/>
  <c r="B128" i="8"/>
  <c r="B127" i="61"/>
  <c r="B127" i="8"/>
  <c r="B126" i="61"/>
  <c r="B126" i="8"/>
  <c r="B125" i="61"/>
  <c r="B125" i="8"/>
  <c r="B124" i="61"/>
  <c r="B124" i="8"/>
  <c r="B123" i="61"/>
  <c r="B123" i="8"/>
  <c r="B146" i="61"/>
  <c r="B146" i="8"/>
  <c r="A16" i="63" l="1"/>
  <c r="A17" i="63" s="1"/>
  <c r="A49" i="486"/>
  <c r="A50" i="486" s="1"/>
  <c r="A51" i="486" s="1"/>
  <c r="A52" i="486" s="1"/>
  <c r="A53" i="486" s="1"/>
  <c r="A54" i="486" s="1"/>
  <c r="A55" i="486" s="1"/>
  <c r="A56" i="486" s="1"/>
  <c r="B77" i="2"/>
  <c r="A18" i="63" l="1"/>
  <c r="B243" i="2"/>
  <c r="B77" i="65"/>
  <c r="B77" i="60"/>
  <c r="B77" i="460"/>
  <c r="B77" i="61"/>
  <c r="B77" i="8"/>
  <c r="B77" i="6"/>
  <c r="A20" i="63" l="1"/>
  <c r="A21" i="63" s="1"/>
  <c r="A22" i="63" s="1"/>
  <c r="B243" i="8"/>
  <c r="B243" i="460"/>
  <c r="B243" i="61"/>
  <c r="B243" i="65"/>
  <c r="B243" i="60"/>
  <c r="B243" i="6"/>
  <c r="C334" i="65"/>
  <c r="B334" i="65"/>
  <c r="C334" i="61"/>
  <c r="B334" i="61"/>
  <c r="A23" i="63" l="1"/>
  <c r="A24" i="63" s="1"/>
  <c r="E367" i="6"/>
  <c r="E368" i="6"/>
  <c r="E369" i="6"/>
  <c r="E370" i="6"/>
  <c r="E371" i="6"/>
  <c r="A25" i="63" l="1"/>
  <c r="B347" i="8"/>
  <c r="B348" i="8"/>
  <c r="B349" i="8"/>
  <c r="B350" i="8"/>
  <c r="B351" i="8"/>
  <c r="B352" i="8"/>
  <c r="B353" i="8"/>
  <c r="B354" i="8"/>
  <c r="B355" i="8"/>
  <c r="B356" i="8"/>
  <c r="B357" i="8"/>
  <c r="B358" i="8"/>
  <c r="B359" i="8"/>
  <c r="B360" i="8"/>
  <c r="B361" i="8"/>
  <c r="B362" i="8"/>
  <c r="B363" i="8"/>
  <c r="B364" i="8"/>
  <c r="B365" i="8"/>
  <c r="B366" i="8"/>
  <c r="B367" i="8"/>
  <c r="B368" i="8"/>
  <c r="B369" i="8"/>
  <c r="B370" i="8"/>
  <c r="B371" i="8"/>
  <c r="B161" i="6"/>
  <c r="B202" i="6" l="1"/>
  <c r="B203" i="6"/>
  <c r="B204" i="6"/>
  <c r="B205" i="6"/>
  <c r="B201" i="6"/>
  <c r="B71" i="2" l="1"/>
  <c r="A71" i="2" l="1"/>
  <c r="B71" i="65"/>
  <c r="B303" i="2"/>
  <c r="B71" i="60"/>
  <c r="B71" i="460"/>
  <c r="B71" i="61"/>
  <c r="B71" i="8"/>
  <c r="B71" i="6"/>
  <c r="B123" i="6"/>
  <c r="B124" i="6"/>
  <c r="B125" i="6"/>
  <c r="B126" i="6"/>
  <c r="B127" i="6"/>
  <c r="B128" i="6"/>
  <c r="B85" i="6"/>
  <c r="B98" i="6"/>
  <c r="B119" i="6"/>
  <c r="A71" i="557" l="1"/>
  <c r="A71" i="555"/>
  <c r="A71" i="554"/>
  <c r="A71" i="553"/>
  <c r="A71" i="552"/>
  <c r="A71" i="556"/>
  <c r="A71" i="8"/>
  <c r="A71" i="6"/>
  <c r="B303" i="65"/>
  <c r="B303" i="460"/>
  <c r="B303" i="61"/>
  <c r="B303" i="60"/>
  <c r="B303" i="8"/>
  <c r="B303" i="6"/>
  <c r="L14" i="1" l="1"/>
  <c r="AM5" i="8" s="1"/>
  <c r="B73" i="2"/>
  <c r="B76" i="2"/>
  <c r="B122" i="2"/>
  <c r="B137" i="2"/>
  <c r="B148" i="2"/>
  <c r="B156" i="2"/>
  <c r="B169" i="2"/>
  <c r="B197" i="2"/>
  <c r="B206" i="2"/>
  <c r="B213" i="2"/>
  <c r="B220" i="2"/>
  <c r="B222" i="2"/>
  <c r="B236" i="60"/>
  <c r="B238" i="2"/>
  <c r="B307" i="2"/>
  <c r="B314" i="2"/>
  <c r="B321" i="2"/>
  <c r="B323" i="2"/>
  <c r="B333" i="2"/>
  <c r="G6" i="8"/>
  <c r="H6" i="8"/>
  <c r="B337" i="8"/>
  <c r="B338" i="8"/>
  <c r="B372" i="8"/>
  <c r="B373" i="8"/>
  <c r="I6" i="8"/>
  <c r="J6" i="8"/>
  <c r="K6" i="8"/>
  <c r="L6" i="8"/>
  <c r="M6" i="8"/>
  <c r="N6" i="8"/>
  <c r="O6" i="8"/>
  <c r="P6" i="8"/>
  <c r="Q6" i="8"/>
  <c r="R6" i="8"/>
  <c r="S6" i="8"/>
  <c r="T6" i="8"/>
  <c r="U6" i="8"/>
  <c r="V6" i="8"/>
  <c r="W6" i="8"/>
  <c r="X6" i="8"/>
  <c r="Y6" i="8"/>
  <c r="Z6" i="8"/>
  <c r="AA6" i="8"/>
  <c r="AB6" i="8"/>
  <c r="AC6" i="8"/>
  <c r="AD6" i="8"/>
  <c r="AE6" i="8"/>
  <c r="AF6" i="8"/>
  <c r="AG6" i="8"/>
  <c r="AH6" i="8"/>
  <c r="AI6" i="8"/>
  <c r="AJ6" i="8"/>
  <c r="AK6" i="8"/>
  <c r="AL6" i="8"/>
  <c r="AM6" i="8"/>
  <c r="AN6" i="8"/>
  <c r="AO6" i="8"/>
  <c r="AP6" i="8"/>
  <c r="R2" i="2"/>
  <c r="G6" i="6"/>
  <c r="B337" i="6"/>
  <c r="B372" i="6"/>
  <c r="B373" i="6"/>
  <c r="H6" i="6"/>
  <c r="I6" i="6"/>
  <c r="J6" i="6"/>
  <c r="K6" i="6"/>
  <c r="L6" i="6"/>
  <c r="M6" i="6"/>
  <c r="N6" i="6"/>
  <c r="O6" i="6"/>
  <c r="C77" i="2"/>
  <c r="B334" i="8"/>
  <c r="B335" i="8"/>
  <c r="B336" i="8"/>
  <c r="B389" i="65"/>
  <c r="I6" i="2"/>
  <c r="B158" i="281"/>
  <c r="B26" i="63"/>
  <c r="A26" i="63" s="1"/>
  <c r="B34" i="63"/>
  <c r="B59" i="63"/>
  <c r="E18" i="6"/>
  <c r="E72" i="6"/>
  <c r="E74" i="6"/>
  <c r="E75" i="6"/>
  <c r="E76" i="6"/>
  <c r="E84" i="6"/>
  <c r="E121" i="6"/>
  <c r="E122" i="6"/>
  <c r="E138" i="6"/>
  <c r="E139" i="6"/>
  <c r="E149" i="6"/>
  <c r="E150" i="6"/>
  <c r="E155" i="6"/>
  <c r="E157" i="6"/>
  <c r="E158" i="6"/>
  <c r="E159" i="6"/>
  <c r="E160" i="6"/>
  <c r="E170" i="6"/>
  <c r="E196" i="6"/>
  <c r="E198" i="6"/>
  <c r="E199" i="6"/>
  <c r="E200" i="6"/>
  <c r="E207" i="6"/>
  <c r="E208" i="6"/>
  <c r="E223" i="6"/>
  <c r="E224" i="6"/>
  <c r="E237" i="6"/>
  <c r="E239" i="6"/>
  <c r="E240" i="6"/>
  <c r="E306" i="6"/>
  <c r="E308" i="6"/>
  <c r="E309" i="6"/>
  <c r="E310" i="6"/>
  <c r="E322" i="6"/>
  <c r="E324" i="6"/>
  <c r="E325" i="6"/>
  <c r="E328" i="6"/>
  <c r="E334" i="6"/>
  <c r="E336" i="6"/>
  <c r="E337" i="6"/>
  <c r="E372" i="6"/>
  <c r="E373" i="6"/>
  <c r="B1" i="2"/>
  <c r="B1" i="486" s="1"/>
  <c r="B2" i="2"/>
  <c r="B2" i="486" s="1"/>
  <c r="B3" i="2"/>
  <c r="B3" i="486" s="1"/>
  <c r="H6" i="390"/>
  <c r="D375" i="65"/>
  <c r="E375" i="65" s="1"/>
  <c r="E42" i="63"/>
  <c r="M14" i="1"/>
  <c r="N14" i="1"/>
  <c r="O14" i="1"/>
  <c r="D8" i="3"/>
  <c r="E8" i="3"/>
  <c r="C6" i="390" s="1"/>
  <c r="F8" i="3"/>
  <c r="G8" i="3"/>
  <c r="B12" i="3" s="1"/>
  <c r="H8" i="3"/>
  <c r="I8" i="3"/>
  <c r="G6" i="390" s="1"/>
  <c r="BJ6" i="8"/>
  <c r="I6" i="390"/>
  <c r="L8" i="3"/>
  <c r="E3" i="68"/>
  <c r="E4" i="68"/>
  <c r="E5" i="68"/>
  <c r="A33" i="3"/>
  <c r="A34" i="3"/>
  <c r="A35" i="3"/>
  <c r="L31" i="3"/>
  <c r="K31" i="3"/>
  <c r="J31" i="3"/>
  <c r="I31" i="3"/>
  <c r="H31" i="3"/>
  <c r="F31" i="3"/>
  <c r="E31" i="3"/>
  <c r="D31" i="3"/>
  <c r="B374" i="8"/>
  <c r="B374" i="6"/>
  <c r="G7" i="281"/>
  <c r="A19" i="68"/>
  <c r="A14" i="68"/>
  <c r="A10" i="68"/>
  <c r="A11" i="68"/>
  <c r="F35" i="68"/>
  <c r="F34" i="68"/>
  <c r="F33" i="68"/>
  <c r="F32" i="68"/>
  <c r="F31" i="68"/>
  <c r="F27" i="68"/>
  <c r="F26" i="68"/>
  <c r="F25" i="68"/>
  <c r="I23" i="68"/>
  <c r="H23" i="68"/>
  <c r="G23" i="68"/>
  <c r="D23" i="68"/>
  <c r="C23" i="68"/>
  <c r="B23" i="68"/>
  <c r="A32" i="68"/>
  <c r="A31" i="68"/>
  <c r="A30" i="68"/>
  <c r="A27" i="68"/>
  <c r="A26" i="68"/>
  <c r="A25" i="68"/>
  <c r="A24" i="68"/>
  <c r="A15" i="68"/>
  <c r="A13" i="68"/>
  <c r="A20" i="68"/>
  <c r="A18" i="68"/>
  <c r="J17" i="68"/>
  <c r="I17" i="68"/>
  <c r="H17" i="68"/>
  <c r="E17" i="68"/>
  <c r="D17" i="68"/>
  <c r="C17" i="68"/>
  <c r="B17" i="68"/>
  <c r="B373" i="65"/>
  <c r="D336" i="65"/>
  <c r="E336" i="65" s="1"/>
  <c r="D335" i="65"/>
  <c r="E335" i="65" s="1"/>
  <c r="B334" i="6"/>
  <c r="B335" i="6"/>
  <c r="B336" i="6"/>
  <c r="B8" i="6"/>
  <c r="A5" i="68"/>
  <c r="A9" i="68"/>
  <c r="C391" i="65"/>
  <c r="B391" i="65"/>
  <c r="C390" i="65"/>
  <c r="B390" i="65"/>
  <c r="C389" i="65"/>
  <c r="C375" i="65"/>
  <c r="B375" i="65"/>
  <c r="C335" i="61"/>
  <c r="B335" i="61"/>
  <c r="B325" i="6"/>
  <c r="B326" i="6"/>
  <c r="B327" i="6"/>
  <c r="B328" i="6"/>
  <c r="B329" i="6"/>
  <c r="B330" i="6"/>
  <c r="B332" i="6"/>
  <c r="B158" i="6"/>
  <c r="B306" i="6"/>
  <c r="B138" i="6"/>
  <c r="A28" i="68"/>
  <c r="F17" i="68"/>
  <c r="G17" i="68"/>
  <c r="F24" i="68"/>
  <c r="A29" i="68"/>
  <c r="B324" i="6"/>
  <c r="B322" i="6"/>
  <c r="B316" i="6"/>
  <c r="B315" i="6"/>
  <c r="B309" i="6"/>
  <c r="B308" i="6"/>
  <c r="B240" i="6"/>
  <c r="B239" i="6"/>
  <c r="B237" i="6"/>
  <c r="B224" i="6"/>
  <c r="B223" i="6"/>
  <c r="B221" i="6"/>
  <c r="B208" i="6"/>
  <c r="B207" i="6"/>
  <c r="B200" i="6"/>
  <c r="B199" i="6"/>
  <c r="B198" i="6"/>
  <c r="B196" i="6"/>
  <c r="B170" i="6"/>
  <c r="B160" i="6"/>
  <c r="B157" i="6"/>
  <c r="B155" i="6"/>
  <c r="B150" i="6"/>
  <c r="B149" i="6"/>
  <c r="B121" i="6"/>
  <c r="B140" i="6"/>
  <c r="K6" i="60"/>
  <c r="I77" i="2"/>
  <c r="I243" i="2" s="1"/>
  <c r="J77" i="2"/>
  <c r="H77" i="2"/>
  <c r="O22" i="1"/>
  <c r="H22" i="1"/>
  <c r="L22" i="1"/>
  <c r="D22" i="1"/>
  <c r="E22" i="1"/>
  <c r="I22" i="1"/>
  <c r="M22" i="1"/>
  <c r="F22" i="1"/>
  <c r="J22" i="1"/>
  <c r="N22" i="1"/>
  <c r="G22" i="1"/>
  <c r="K22" i="1"/>
  <c r="J8" i="68"/>
  <c r="I8" i="68"/>
  <c r="I13" i="68" s="1"/>
  <c r="H8" i="68"/>
  <c r="G8" i="68"/>
  <c r="F8" i="68"/>
  <c r="F13" i="68" s="1"/>
  <c r="E8" i="68"/>
  <c r="E13" i="68" s="1"/>
  <c r="D8" i="68"/>
  <c r="C8" i="68"/>
  <c r="C13" i="68" s="1"/>
  <c r="B8" i="68"/>
  <c r="C2" i="68"/>
  <c r="D2" i="68"/>
  <c r="E2" i="68"/>
  <c r="F2" i="68"/>
  <c r="G2" i="68"/>
  <c r="H2" i="68"/>
  <c r="I2" i="68"/>
  <c r="J2" i="68"/>
  <c r="B2" i="68"/>
  <c r="G6" i="65"/>
  <c r="H6" i="65"/>
  <c r="I6" i="65"/>
  <c r="J6" i="65"/>
  <c r="K6" i="65"/>
  <c r="B8" i="65"/>
  <c r="B8" i="61"/>
  <c r="C9" i="3"/>
  <c r="B2" i="63"/>
  <c r="B1" i="63"/>
  <c r="B3" i="65"/>
  <c r="B2" i="65"/>
  <c r="B1" i="65"/>
  <c r="B3" i="61"/>
  <c r="B2" i="61"/>
  <c r="B1" i="61"/>
  <c r="B3" i="60"/>
  <c r="B2" i="60"/>
  <c r="B1" i="60"/>
  <c r="B1" i="8"/>
  <c r="C8" i="65"/>
  <c r="C8" i="61"/>
  <c r="K6" i="61"/>
  <c r="J6" i="61"/>
  <c r="I6" i="61"/>
  <c r="H6" i="61"/>
  <c r="G6" i="61"/>
  <c r="A9" i="3"/>
  <c r="A10" i="3"/>
  <c r="A11" i="3"/>
  <c r="A12" i="3"/>
  <c r="A13" i="3"/>
  <c r="A14" i="3"/>
  <c r="A8" i="3"/>
  <c r="A8" i="1"/>
  <c r="K6" i="63"/>
  <c r="J6" i="63"/>
  <c r="I6" i="63"/>
  <c r="H6" i="63"/>
  <c r="G6" i="63"/>
  <c r="J6" i="60"/>
  <c r="I6" i="60"/>
  <c r="H6" i="60"/>
  <c r="G6" i="60"/>
  <c r="B2" i="6"/>
  <c r="B1" i="6"/>
  <c r="C3" i="1"/>
  <c r="C2" i="1"/>
  <c r="B2" i="484" s="1"/>
  <c r="C1" i="1"/>
  <c r="B1" i="484" s="1"/>
  <c r="B2" i="3"/>
  <c r="B2" i="491" s="1"/>
  <c r="B3" i="3"/>
  <c r="B3" i="491" s="1"/>
  <c r="B1" i="3"/>
  <c r="B1" i="491" s="1"/>
  <c r="C13" i="3"/>
  <c r="C14" i="3"/>
  <c r="C15" i="3"/>
  <c r="C20" i="3"/>
  <c r="C8" i="6"/>
  <c r="C12" i="3"/>
  <c r="C11" i="3"/>
  <c r="C10" i="3"/>
  <c r="L21" i="1"/>
  <c r="K21" i="1"/>
  <c r="J21" i="1"/>
  <c r="I21" i="1"/>
  <c r="H21" i="1"/>
  <c r="G21" i="1"/>
  <c r="F21" i="1"/>
  <c r="E21" i="1"/>
  <c r="D21" i="1"/>
  <c r="C77" i="557" l="1"/>
  <c r="C77" i="552"/>
  <c r="C77" i="553"/>
  <c r="C77" i="554"/>
  <c r="C77" i="555"/>
  <c r="C77" i="556"/>
  <c r="A28" i="63"/>
  <c r="A30" i="63" s="1"/>
  <c r="A31" i="63" s="1"/>
  <c r="A33" i="63" s="1"/>
  <c r="A34" i="63" s="1"/>
  <c r="A35" i="63" s="1"/>
  <c r="A36" i="63" s="1"/>
  <c r="A37" i="63" s="1"/>
  <c r="A38" i="63" s="1"/>
  <c r="A40" i="63" s="1"/>
  <c r="A42" i="63" s="1"/>
  <c r="A43" i="63" s="1"/>
  <c r="A44" i="63" s="1"/>
  <c r="A45" i="63" s="1"/>
  <c r="A47" i="63" s="1"/>
  <c r="A48" i="63" s="1"/>
  <c r="A49" i="63" s="1"/>
  <c r="A50" i="63" s="1"/>
  <c r="A51" i="63" s="1"/>
  <c r="A52" i="63" s="1"/>
  <c r="C243" i="2"/>
  <c r="A76" i="2"/>
  <c r="J243" i="2"/>
  <c r="H243" i="2"/>
  <c r="D265" i="2"/>
  <c r="D99" i="2"/>
  <c r="D99" i="65" s="1"/>
  <c r="D102" i="2"/>
  <c r="D102" i="65" s="1"/>
  <c r="D268" i="2"/>
  <c r="D268" i="6" s="1"/>
  <c r="D268" i="8" s="1"/>
  <c r="F268" i="8" s="1"/>
  <c r="D97" i="2"/>
  <c r="D106" i="2"/>
  <c r="D106" i="65" s="1"/>
  <c r="D101" i="2"/>
  <c r="D101" i="65" s="1"/>
  <c r="D105" i="2"/>
  <c r="D105" i="65" s="1"/>
  <c r="D100" i="2"/>
  <c r="D100" i="65" s="1"/>
  <c r="D104" i="2"/>
  <c r="D104" i="65" s="1"/>
  <c r="D103" i="2"/>
  <c r="D103" i="65" s="1"/>
  <c r="D98" i="2"/>
  <c r="D98" i="65" s="1"/>
  <c r="D276" i="2"/>
  <c r="D276" i="65" s="1"/>
  <c r="D274" i="2"/>
  <c r="D272" i="2"/>
  <c r="D266" i="2"/>
  <c r="D275" i="2"/>
  <c r="D275" i="65" s="1"/>
  <c r="D269" i="2"/>
  <c r="D271" i="2"/>
  <c r="D267" i="2"/>
  <c r="D270" i="2"/>
  <c r="D273" i="2"/>
  <c r="A73" i="2"/>
  <c r="D259" i="2"/>
  <c r="D259" i="65" s="1"/>
  <c r="D36" i="2"/>
  <c r="A81" i="2"/>
  <c r="A79" i="2"/>
  <c r="A78" i="2"/>
  <c r="A82" i="2"/>
  <c r="A75" i="2"/>
  <c r="A80" i="2"/>
  <c r="A77" i="2"/>
  <c r="D27" i="2"/>
  <c r="D27" i="6" s="1"/>
  <c r="D27" i="8" s="1"/>
  <c r="F27" i="8" s="1"/>
  <c r="D93" i="2"/>
  <c r="D151" i="2"/>
  <c r="D151" i="65" s="1"/>
  <c r="D152" i="2"/>
  <c r="D173" i="2"/>
  <c r="L173" i="2" s="1"/>
  <c r="D174" i="2"/>
  <c r="L174" i="2" s="1"/>
  <c r="D175" i="2"/>
  <c r="C243" i="6"/>
  <c r="C243" i="8"/>
  <c r="C243" i="460"/>
  <c r="C243" i="61"/>
  <c r="C243" i="65"/>
  <c r="C243" i="60"/>
  <c r="D302" i="2"/>
  <c r="D302" i="65" s="1"/>
  <c r="D301" i="2"/>
  <c r="D301" i="65" s="1"/>
  <c r="D300" i="2"/>
  <c r="D300" i="65" s="1"/>
  <c r="D299" i="2"/>
  <c r="D299" i="65" s="1"/>
  <c r="D298" i="2"/>
  <c r="D298" i="65" s="1"/>
  <c r="D297" i="2"/>
  <c r="D297" i="65" s="1"/>
  <c r="D296" i="2"/>
  <c r="D295" i="2"/>
  <c r="D294" i="2"/>
  <c r="D293" i="2"/>
  <c r="D292" i="2"/>
  <c r="D292" i="65" s="1"/>
  <c r="D291" i="2"/>
  <c r="D291" i="65" s="1"/>
  <c r="D290" i="2"/>
  <c r="D290" i="65" s="1"/>
  <c r="D257" i="2"/>
  <c r="D285" i="2"/>
  <c r="D285" i="65" s="1"/>
  <c r="D280" i="2"/>
  <c r="D280" i="65" s="1"/>
  <c r="D279" i="2"/>
  <c r="D279" i="65" s="1"/>
  <c r="D264" i="2"/>
  <c r="D255" i="2"/>
  <c r="D248" i="2"/>
  <c r="D248" i="65" s="1"/>
  <c r="D261" i="2"/>
  <c r="D252" i="2"/>
  <c r="D252" i="65" s="1"/>
  <c r="D278" i="2"/>
  <c r="D278" i="65" s="1"/>
  <c r="D263" i="2"/>
  <c r="D254" i="2"/>
  <c r="D244" i="2"/>
  <c r="D245" i="2"/>
  <c r="D246" i="2"/>
  <c r="D247" i="2"/>
  <c r="D247" i="65" s="1"/>
  <c r="D277" i="2"/>
  <c r="D277" i="65" s="1"/>
  <c r="D262" i="2"/>
  <c r="D253" i="2"/>
  <c r="D253" i="65" s="1"/>
  <c r="D260" i="2"/>
  <c r="D284" i="2"/>
  <c r="D284" i="65" s="1"/>
  <c r="D282" i="2"/>
  <c r="D282" i="65" s="1"/>
  <c r="D258" i="2"/>
  <c r="D289" i="2"/>
  <c r="D289" i="65" s="1"/>
  <c r="D283" i="2"/>
  <c r="D283" i="65" s="1"/>
  <c r="D281" i="2"/>
  <c r="D281" i="65" s="1"/>
  <c r="D256" i="2"/>
  <c r="D385" i="65"/>
  <c r="D182" i="2"/>
  <c r="D182" i="65" s="1"/>
  <c r="BD6" i="8"/>
  <c r="B9" i="3"/>
  <c r="D133" i="2"/>
  <c r="D132" i="2"/>
  <c r="D136" i="2"/>
  <c r="D129" i="2"/>
  <c r="D130" i="2"/>
  <c r="D135" i="2"/>
  <c r="D134" i="2"/>
  <c r="D131" i="2"/>
  <c r="D126" i="2"/>
  <c r="D126" i="65" s="1"/>
  <c r="D127" i="2"/>
  <c r="D127" i="65" s="1"/>
  <c r="D128" i="2"/>
  <c r="D128" i="65" s="1"/>
  <c r="D123" i="2"/>
  <c r="D123" i="65" s="1"/>
  <c r="D112" i="2"/>
  <c r="D112" i="65" s="1"/>
  <c r="D124" i="2"/>
  <c r="D124" i="65" s="1"/>
  <c r="D111" i="2"/>
  <c r="D111" i="65" s="1"/>
  <c r="D125" i="2"/>
  <c r="D125" i="65" s="1"/>
  <c r="D86" i="2"/>
  <c r="D109" i="2"/>
  <c r="D109" i="65" s="1"/>
  <c r="D119" i="2"/>
  <c r="D119" i="65" s="1"/>
  <c r="D88" i="2"/>
  <c r="D87" i="2"/>
  <c r="D107" i="2"/>
  <c r="D107" i="65" s="1"/>
  <c r="D89" i="2"/>
  <c r="D113" i="2"/>
  <c r="D113" i="65" s="1"/>
  <c r="D108" i="2"/>
  <c r="D108" i="65" s="1"/>
  <c r="D94" i="2"/>
  <c r="D90" i="2"/>
  <c r="D116" i="2"/>
  <c r="D116" i="65" s="1"/>
  <c r="D92" i="2"/>
  <c r="D118" i="2"/>
  <c r="D118" i="65" s="1"/>
  <c r="D114" i="2"/>
  <c r="D114" i="65" s="1"/>
  <c r="D115" i="2"/>
  <c r="D115" i="65" s="1"/>
  <c r="D110" i="2"/>
  <c r="D110" i="65" s="1"/>
  <c r="D91" i="2"/>
  <c r="D117" i="2"/>
  <c r="D117" i="65" s="1"/>
  <c r="D95" i="2"/>
  <c r="D96" i="2"/>
  <c r="D80" i="2"/>
  <c r="D81" i="2"/>
  <c r="D58" i="2"/>
  <c r="D66" i="2"/>
  <c r="D64" i="2"/>
  <c r="D65" i="2"/>
  <c r="D62" i="2"/>
  <c r="D62" i="65" s="1"/>
  <c r="D63" i="2"/>
  <c r="D60" i="2"/>
  <c r="D61" i="2"/>
  <c r="D57" i="2"/>
  <c r="D67" i="2"/>
  <c r="D59" i="2"/>
  <c r="D28" i="2"/>
  <c r="D25" i="2"/>
  <c r="D47" i="2"/>
  <c r="D46" i="2"/>
  <c r="D46" i="65" s="1"/>
  <c r="D33" i="2"/>
  <c r="D33" i="65" s="1"/>
  <c r="D45" i="2"/>
  <c r="D37" i="2"/>
  <c r="D41" i="2"/>
  <c r="D22" i="2"/>
  <c r="D50" i="2"/>
  <c r="D26" i="2"/>
  <c r="D24" i="2"/>
  <c r="D49" i="2"/>
  <c r="D51" i="2"/>
  <c r="D43" i="2"/>
  <c r="D43" i="65" s="1"/>
  <c r="D44" i="2"/>
  <c r="D30" i="2"/>
  <c r="D23" i="2"/>
  <c r="D31" i="2"/>
  <c r="D53" i="2"/>
  <c r="D39" i="2"/>
  <c r="D39" i="65" s="1"/>
  <c r="D32" i="2"/>
  <c r="D40" i="2"/>
  <c r="D42" i="2"/>
  <c r="D42" i="65" s="1"/>
  <c r="D35" i="2"/>
  <c r="D21" i="2"/>
  <c r="D34" i="2"/>
  <c r="D52" i="2"/>
  <c r="D38" i="2"/>
  <c r="D38" i="65" s="1"/>
  <c r="D29" i="2"/>
  <c r="D20" i="2"/>
  <c r="D48" i="2"/>
  <c r="D14" i="2"/>
  <c r="D14" i="6" s="1"/>
  <c r="D15" i="2"/>
  <c r="D165" i="2"/>
  <c r="L165" i="2" s="1"/>
  <c r="D164" i="2"/>
  <c r="D167" i="2"/>
  <c r="D166" i="2"/>
  <c r="L166" i="2" s="1"/>
  <c r="D382" i="2"/>
  <c r="D381" i="2"/>
  <c r="D379" i="65"/>
  <c r="D380" i="65"/>
  <c r="D77" i="2"/>
  <c r="D77" i="65" s="1"/>
  <c r="J15" i="68"/>
  <c r="J6" i="390"/>
  <c r="B333" i="65"/>
  <c r="B222" i="65"/>
  <c r="B169" i="65"/>
  <c r="C77" i="65"/>
  <c r="B323" i="65"/>
  <c r="B220" i="65"/>
  <c r="B156" i="65"/>
  <c r="B314" i="65"/>
  <c r="B206" i="65"/>
  <c r="B73" i="65"/>
  <c r="B307" i="65"/>
  <c r="B137" i="65"/>
  <c r="B321" i="65"/>
  <c r="B213" i="65"/>
  <c r="B238" i="65"/>
  <c r="B17" i="65"/>
  <c r="B197" i="65"/>
  <c r="B222" i="6"/>
  <c r="D82" i="2"/>
  <c r="D82" i="65" s="1"/>
  <c r="D79" i="2"/>
  <c r="D79" i="65" s="1"/>
  <c r="D78" i="2"/>
  <c r="D78" i="65" s="1"/>
  <c r="B5" i="281" a="1"/>
  <c r="B5" i="281" s="1"/>
  <c r="B4" i="6" a="1"/>
  <c r="B4" i="6" s="1"/>
  <c r="B4" i="485" a="1"/>
  <c r="B4" i="485" s="1"/>
  <c r="B4" i="491" a="1"/>
  <c r="B4" i="491" s="1"/>
  <c r="B4" i="2" a="1"/>
  <c r="B4" i="2" s="1"/>
  <c r="B4" i="65" a="1"/>
  <c r="B4" i="65" s="1"/>
  <c r="B4" i="486" a="1"/>
  <c r="B4" i="486" s="1"/>
  <c r="C4" i="1" a="1"/>
  <c r="C4" i="1" s="1"/>
  <c r="B4" i="63" a="1"/>
  <c r="B4" i="63" s="1"/>
  <c r="B4" i="3" a="1"/>
  <c r="B4" i="3" s="1"/>
  <c r="B4" i="8" a="1"/>
  <c r="B4" i="8" s="1"/>
  <c r="B249" i="2"/>
  <c r="D313" i="2"/>
  <c r="D313" i="65" s="1"/>
  <c r="C5" i="68"/>
  <c r="C3" i="68"/>
  <c r="C4" i="68"/>
  <c r="D5" i="68"/>
  <c r="D3" i="68"/>
  <c r="D4" i="68"/>
  <c r="F4" i="68"/>
  <c r="F3" i="68"/>
  <c r="F5" i="68"/>
  <c r="A4" i="68"/>
  <c r="B14" i="68"/>
  <c r="G4" i="68"/>
  <c r="G5" i="68"/>
  <c r="G3" i="68"/>
  <c r="B5" i="68"/>
  <c r="B4" i="68"/>
  <c r="B3" i="68"/>
  <c r="H5" i="68"/>
  <c r="H4" i="68"/>
  <c r="H3" i="68"/>
  <c r="A3" i="68"/>
  <c r="B13" i="68"/>
  <c r="I3" i="68"/>
  <c r="I4" i="68"/>
  <c r="I5" i="68"/>
  <c r="J3" i="68"/>
  <c r="J4" i="68"/>
  <c r="J5" i="68"/>
  <c r="G14" i="68"/>
  <c r="AX6" i="8"/>
  <c r="AU5" i="8"/>
  <c r="AQ6" i="8"/>
  <c r="AQ5" i="8"/>
  <c r="AR6" i="8"/>
  <c r="AY6" i="8"/>
  <c r="AY5" i="8"/>
  <c r="C38" i="281"/>
  <c r="C37" i="281"/>
  <c r="C49" i="281"/>
  <c r="C50" i="281"/>
  <c r="C48" i="281"/>
  <c r="C42" i="281"/>
  <c r="C44" i="281"/>
  <c r="C43" i="281"/>
  <c r="B57" i="281"/>
  <c r="A57" i="281" s="1"/>
  <c r="A59" i="281" s="1"/>
  <c r="A61" i="281" s="1"/>
  <c r="A62" i="281" s="1"/>
  <c r="A63" i="281" s="1"/>
  <c r="A64" i="281" s="1"/>
  <c r="A65" i="281" s="1"/>
  <c r="A67" i="281" s="1"/>
  <c r="A68" i="281" s="1"/>
  <c r="A69" i="281" s="1"/>
  <c r="A70" i="281" s="1"/>
  <c r="A71" i="281" s="1"/>
  <c r="A73" i="281" s="1"/>
  <c r="A74" i="281" s="1"/>
  <c r="A75" i="281" s="1"/>
  <c r="B323" i="60"/>
  <c r="B321" i="60"/>
  <c r="B213" i="60"/>
  <c r="B148" i="60"/>
  <c r="B156" i="60"/>
  <c r="B314" i="60"/>
  <c r="B206" i="60"/>
  <c r="B139" i="60"/>
  <c r="B76" i="60"/>
  <c r="B307" i="60"/>
  <c r="B197" i="60"/>
  <c r="B137" i="60"/>
  <c r="C77" i="60"/>
  <c r="C77" i="8"/>
  <c r="C77" i="6"/>
  <c r="B220" i="60"/>
  <c r="B238" i="60"/>
  <c r="B122" i="60"/>
  <c r="B17" i="60"/>
  <c r="B333" i="60"/>
  <c r="B222" i="60"/>
  <c r="B169" i="60"/>
  <c r="B73" i="60"/>
  <c r="B148" i="6"/>
  <c r="D210" i="2"/>
  <c r="D211" i="2"/>
  <c r="D212" i="2"/>
  <c r="D212" i="65" s="1"/>
  <c r="D145" i="2"/>
  <c r="D145" i="65" s="1"/>
  <c r="B323" i="6"/>
  <c r="D192" i="2"/>
  <c r="D192" i="65" s="1"/>
  <c r="D178" i="2"/>
  <c r="D178" i="65" s="1"/>
  <c r="D189" i="2"/>
  <c r="D189" i="65" s="1"/>
  <c r="D172" i="2"/>
  <c r="D172" i="65" s="1"/>
  <c r="D181" i="2"/>
  <c r="D181" i="65" s="1"/>
  <c r="D176" i="2"/>
  <c r="D187" i="2"/>
  <c r="D187" i="65" s="1"/>
  <c r="D193" i="2"/>
  <c r="D193" i="65" s="1"/>
  <c r="D179" i="2"/>
  <c r="D179" i="65" s="1"/>
  <c r="D183" i="2"/>
  <c r="D180" i="2"/>
  <c r="D180" i="65" s="1"/>
  <c r="D190" i="2"/>
  <c r="D190" i="65" s="1"/>
  <c r="D191" i="2"/>
  <c r="D191" i="65" s="1"/>
  <c r="D188" i="2"/>
  <c r="D194" i="2"/>
  <c r="D194" i="65" s="1"/>
  <c r="D177" i="2"/>
  <c r="D177" i="65" s="1"/>
  <c r="D162" i="2"/>
  <c r="D163" i="2"/>
  <c r="D168" i="2"/>
  <c r="D225" i="2"/>
  <c r="D225" i="65" s="1"/>
  <c r="B156" i="6"/>
  <c r="B139" i="6"/>
  <c r="P6" i="6"/>
  <c r="K17" i="68"/>
  <c r="L8" i="68"/>
  <c r="L13" i="68" s="1"/>
  <c r="K2" i="68"/>
  <c r="M31" i="3"/>
  <c r="M21" i="1"/>
  <c r="F28" i="68"/>
  <c r="K8" i="68"/>
  <c r="K13" i="68" s="1"/>
  <c r="C77" i="460"/>
  <c r="C82" i="460"/>
  <c r="BH6" i="8"/>
  <c r="N21" i="1"/>
  <c r="A34" i="68"/>
  <c r="Q6" i="6"/>
  <c r="F29" i="68"/>
  <c r="N31" i="3"/>
  <c r="L17" i="68"/>
  <c r="L2" i="68"/>
  <c r="I14" i="68"/>
  <c r="A33" i="68"/>
  <c r="J14" i="68"/>
  <c r="J13" i="68"/>
  <c r="B222" i="460"/>
  <c r="B73" i="460"/>
  <c r="B321" i="460"/>
  <c r="B213" i="460"/>
  <c r="B169" i="460"/>
  <c r="B333" i="460"/>
  <c r="B314" i="460"/>
  <c r="B206" i="460"/>
  <c r="B156" i="460"/>
  <c r="B54" i="460"/>
  <c r="B236" i="460"/>
  <c r="B122" i="460"/>
  <c r="B220" i="460"/>
  <c r="B307" i="460"/>
  <c r="B197" i="460"/>
  <c r="B148" i="460"/>
  <c r="B195" i="460"/>
  <c r="B139" i="460"/>
  <c r="B76" i="460"/>
  <c r="B323" i="460"/>
  <c r="B238" i="460"/>
  <c r="B184" i="460"/>
  <c r="B137" i="460"/>
  <c r="B82" i="460"/>
  <c r="B17" i="460"/>
  <c r="R6" i="6"/>
  <c r="M8" i="68"/>
  <c r="M13" i="68" s="1"/>
  <c r="O21" i="1"/>
  <c r="M2" i="68"/>
  <c r="A35" i="68"/>
  <c r="G13" i="68"/>
  <c r="I15" i="68"/>
  <c r="C32" i="281"/>
  <c r="O31" i="3"/>
  <c r="M17" i="68"/>
  <c r="E15" i="68"/>
  <c r="E14" i="68"/>
  <c r="F30" i="68"/>
  <c r="C14" i="68"/>
  <c r="N8" i="3"/>
  <c r="C15" i="68"/>
  <c r="M8" i="3"/>
  <c r="O8" i="3"/>
  <c r="C19" i="281"/>
  <c r="C18" i="281"/>
  <c r="C20" i="281"/>
  <c r="C14" i="281"/>
  <c r="C64" i="281" s="1"/>
  <c r="C118" i="281" s="1"/>
  <c r="F14" i="68"/>
  <c r="F15" i="68"/>
  <c r="BL6" i="8"/>
  <c r="AW6" i="8"/>
  <c r="AV6" i="8"/>
  <c r="AU6" i="8"/>
  <c r="BB6" i="8"/>
  <c r="AT6" i="8"/>
  <c r="BA6" i="8"/>
  <c r="AS6" i="8"/>
  <c r="AZ6" i="8"/>
  <c r="BI6" i="8"/>
  <c r="B323" i="61"/>
  <c r="B323" i="8"/>
  <c r="B222" i="61"/>
  <c r="B222" i="8"/>
  <c r="B122" i="6"/>
  <c r="B122" i="65"/>
  <c r="B122" i="61"/>
  <c r="B122" i="8"/>
  <c r="B76" i="65"/>
  <c r="B76" i="61"/>
  <c r="B76" i="8"/>
  <c r="B76" i="6"/>
  <c r="B321" i="61"/>
  <c r="B321" i="6"/>
  <c r="B321" i="8"/>
  <c r="B220" i="61"/>
  <c r="B220" i="6"/>
  <c r="B220" i="8"/>
  <c r="B73" i="61"/>
  <c r="B73" i="8"/>
  <c r="B73" i="6"/>
  <c r="B314" i="61"/>
  <c r="B314" i="8"/>
  <c r="B314" i="6"/>
  <c r="B213" i="61"/>
  <c r="B213" i="8"/>
  <c r="B213" i="6"/>
  <c r="B169" i="61"/>
  <c r="B169" i="8"/>
  <c r="B236" i="61"/>
  <c r="B236" i="8"/>
  <c r="B236" i="6"/>
  <c r="C77" i="61"/>
  <c r="B307" i="61"/>
  <c r="B307" i="8"/>
  <c r="B206" i="61"/>
  <c r="B206" i="8"/>
  <c r="B156" i="61"/>
  <c r="B156" i="8"/>
  <c r="B54" i="61"/>
  <c r="B54" i="6"/>
  <c r="B54" i="8"/>
  <c r="B197" i="61"/>
  <c r="B197" i="8"/>
  <c r="B148" i="65"/>
  <c r="B148" i="61"/>
  <c r="B148" i="8"/>
  <c r="B333" i="6"/>
  <c r="B333" i="61"/>
  <c r="B333" i="8"/>
  <c r="C82" i="61"/>
  <c r="B238" i="61"/>
  <c r="B238" i="8"/>
  <c r="B195" i="61"/>
  <c r="B195" i="8"/>
  <c r="B139" i="65"/>
  <c r="B139" i="61"/>
  <c r="B139" i="8"/>
  <c r="B17" i="61"/>
  <c r="B17" i="6"/>
  <c r="B17" i="8"/>
  <c r="B184" i="61"/>
  <c r="B184" i="8"/>
  <c r="B137" i="61"/>
  <c r="B137" i="8"/>
  <c r="B82" i="61"/>
  <c r="B82" i="8"/>
  <c r="B82" i="6"/>
  <c r="D144" i="2"/>
  <c r="D144" i="65" s="1"/>
  <c r="B137" i="6"/>
  <c r="D85" i="65"/>
  <c r="D69" i="2"/>
  <c r="D69" i="65" s="1"/>
  <c r="D68" i="2"/>
  <c r="D68" i="65" s="1"/>
  <c r="D70" i="2"/>
  <c r="D70" i="65" s="1"/>
  <c r="B197" i="6"/>
  <c r="B195" i="6"/>
  <c r="B238" i="6"/>
  <c r="B169" i="6"/>
  <c r="B307" i="6"/>
  <c r="B206" i="6"/>
  <c r="D11" i="2"/>
  <c r="B107" i="281"/>
  <c r="B15" i="68"/>
  <c r="D320" i="2"/>
  <c r="D320" i="65" s="1"/>
  <c r="D319" i="2"/>
  <c r="D319" i="65" s="1"/>
  <c r="D232" i="2"/>
  <c r="D232" i="65" s="1"/>
  <c r="D229" i="2"/>
  <c r="D229" i="65" s="1"/>
  <c r="D228" i="2"/>
  <c r="D228" i="65" s="1"/>
  <c r="D227" i="2"/>
  <c r="D227" i="65" s="1"/>
  <c r="D226" i="2"/>
  <c r="D226" i="65" s="1"/>
  <c r="D235" i="2"/>
  <c r="D235" i="65" s="1"/>
  <c r="D230" i="2"/>
  <c r="D230" i="65" s="1"/>
  <c r="D234" i="2"/>
  <c r="D234" i="65" s="1"/>
  <c r="D233" i="2"/>
  <c r="D233" i="65" s="1"/>
  <c r="D205" i="2"/>
  <c r="D205" i="65" s="1"/>
  <c r="D203" i="2"/>
  <c r="D203" i="65" s="1"/>
  <c r="D202" i="2"/>
  <c r="D202" i="65" s="1"/>
  <c r="B83" i="2"/>
  <c r="D140" i="2"/>
  <c r="D140" i="65" s="1"/>
  <c r="D216" i="2"/>
  <c r="D216" i="65" s="1"/>
  <c r="D219" i="2"/>
  <c r="D219" i="65" s="1"/>
  <c r="D218" i="2"/>
  <c r="D218" i="65" s="1"/>
  <c r="D217" i="2"/>
  <c r="D217" i="65" s="1"/>
  <c r="D209" i="2"/>
  <c r="D209" i="65" s="1"/>
  <c r="D201" i="2"/>
  <c r="D201" i="65" s="1"/>
  <c r="B11" i="3"/>
  <c r="BF6" i="8"/>
  <c r="D6" i="390"/>
  <c r="H15" i="68"/>
  <c r="H14" i="68"/>
  <c r="C30" i="281"/>
  <c r="C12" i="281"/>
  <c r="C62" i="281" s="1"/>
  <c r="C116" i="281" s="1"/>
  <c r="C26" i="281"/>
  <c r="C25" i="281"/>
  <c r="C24" i="281"/>
  <c r="C31" i="281"/>
  <c r="H13" i="68"/>
  <c r="D15" i="68"/>
  <c r="D13" i="68"/>
  <c r="D14" i="68"/>
  <c r="BK6" i="8"/>
  <c r="G15" i="68"/>
  <c r="B10" i="3"/>
  <c r="E6" i="390"/>
  <c r="F6" i="390"/>
  <c r="BG6" i="8"/>
  <c r="B6" i="390"/>
  <c r="BE6" i="8"/>
  <c r="D161" i="2"/>
  <c r="D161" i="65" s="1"/>
  <c r="C243" i="552" l="1"/>
  <c r="C243" i="553"/>
  <c r="C243" i="554"/>
  <c r="C243" i="555"/>
  <c r="C243" i="556"/>
  <c r="C243" i="557"/>
  <c r="A77" i="556"/>
  <c r="A77" i="553"/>
  <c r="A77" i="554"/>
  <c r="A77" i="557"/>
  <c r="A77" i="555"/>
  <c r="A77" i="552"/>
  <c r="A73" i="556"/>
  <c r="A73" i="553"/>
  <c r="A73" i="557"/>
  <c r="A73" i="552"/>
  <c r="A73" i="555"/>
  <c r="A73" i="554"/>
  <c r="A80" i="557"/>
  <c r="A80" i="556"/>
  <c r="A80" i="555"/>
  <c r="A80" i="554"/>
  <c r="A80" i="553"/>
  <c r="A80" i="552"/>
  <c r="A79" i="557"/>
  <c r="A79" i="556"/>
  <c r="A79" i="555"/>
  <c r="A79" i="554"/>
  <c r="A79" i="553"/>
  <c r="A79" i="552"/>
  <c r="A75" i="557"/>
  <c r="A75" i="555"/>
  <c r="A75" i="554"/>
  <c r="A75" i="553"/>
  <c r="A75" i="556"/>
  <c r="A75" i="552"/>
  <c r="A76" i="557"/>
  <c r="A76" i="555"/>
  <c r="A76" i="554"/>
  <c r="A76" i="552"/>
  <c r="A76" i="553"/>
  <c r="A76" i="556"/>
  <c r="A81" i="556"/>
  <c r="A81" i="557"/>
  <c r="A81" i="553"/>
  <c r="A81" i="555"/>
  <c r="A81" i="554"/>
  <c r="A81" i="552"/>
  <c r="A78" i="556"/>
  <c r="A78" i="555"/>
  <c r="A78" i="557"/>
  <c r="A78" i="553"/>
  <c r="A78" i="552"/>
  <c r="A78" i="554"/>
  <c r="A76" i="6"/>
  <c r="A82" i="556"/>
  <c r="A82" i="555"/>
  <c r="A82" i="553"/>
  <c r="A82" i="554"/>
  <c r="A82" i="552"/>
  <c r="A82" i="557"/>
  <c r="A76" i="8"/>
  <c r="A53" i="63"/>
  <c r="A54" i="63" s="1"/>
  <c r="A55" i="63" s="1"/>
  <c r="A56" i="63" s="1"/>
  <c r="A57" i="63" s="1"/>
  <c r="D175" i="65"/>
  <c r="L175" i="2"/>
  <c r="A73" i="6"/>
  <c r="A273" i="2"/>
  <c r="D243" i="2"/>
  <c r="D243" i="65" s="1"/>
  <c r="D340" i="2"/>
  <c r="A73" i="8"/>
  <c r="A144" i="2"/>
  <c r="D339" i="2"/>
  <c r="D338" i="2"/>
  <c r="D341" i="2"/>
  <c r="A143" i="2"/>
  <c r="D343" i="2"/>
  <c r="D342" i="2"/>
  <c r="A140" i="2"/>
  <c r="D268" i="65"/>
  <c r="A347" i="2"/>
  <c r="A137" i="2"/>
  <c r="A141" i="2"/>
  <c r="A139" i="2"/>
  <c r="A99" i="2"/>
  <c r="A274" i="2"/>
  <c r="A97" i="2"/>
  <c r="A265" i="2"/>
  <c r="A101" i="2"/>
  <c r="A98" i="2"/>
  <c r="A271" i="2"/>
  <c r="A104" i="2"/>
  <c r="A267" i="2"/>
  <c r="A276" i="2"/>
  <c r="A102" i="2"/>
  <c r="A270" i="2"/>
  <c r="A106" i="2"/>
  <c r="A266" i="2"/>
  <c r="A268" i="2"/>
  <c r="A275" i="2"/>
  <c r="A269" i="2"/>
  <c r="A100" i="2"/>
  <c r="A105" i="2"/>
  <c r="A272" i="2"/>
  <c r="A103" i="2"/>
  <c r="D259" i="6"/>
  <c r="F259" i="6" s="1"/>
  <c r="I259" i="6" s="1"/>
  <c r="O259" i="8" s="1"/>
  <c r="F268" i="6"/>
  <c r="I268" i="6" s="1"/>
  <c r="O268" i="8" s="1"/>
  <c r="A236" i="2"/>
  <c r="A148" i="2"/>
  <c r="D36" i="65"/>
  <c r="D36" i="6"/>
  <c r="D36" i="8" s="1"/>
  <c r="F36" i="8" s="1"/>
  <c r="D102" i="6"/>
  <c r="D102" i="8" s="1"/>
  <c r="A234" i="2"/>
  <c r="A218" i="2"/>
  <c r="A318" i="2"/>
  <c r="A222" i="2"/>
  <c r="A329" i="2"/>
  <c r="A204" i="2"/>
  <c r="A372" i="2"/>
  <c r="A216" i="2"/>
  <c r="A162" i="2"/>
  <c r="A172" i="2"/>
  <c r="A352" i="2"/>
  <c r="A240" i="2"/>
  <c r="A349" i="2"/>
  <c r="A178" i="2"/>
  <c r="A231" i="2"/>
  <c r="A354" i="2"/>
  <c r="A317" i="2"/>
  <c r="A226" i="2"/>
  <c r="A208" i="2"/>
  <c r="A160" i="2"/>
  <c r="A319" i="2"/>
  <c r="A394" i="2"/>
  <c r="A224" i="2"/>
  <c r="A85" i="2"/>
  <c r="A245" i="2"/>
  <c r="A206" i="2"/>
  <c r="A123" i="2"/>
  <c r="A134" i="2"/>
  <c r="A333" i="2"/>
  <c r="A191" i="2"/>
  <c r="A179" i="2"/>
  <c r="A164" i="2"/>
  <c r="A225" i="2"/>
  <c r="A189" i="2"/>
  <c r="A220" i="2"/>
  <c r="A251" i="2"/>
  <c r="A393" i="2"/>
  <c r="A229" i="2"/>
  <c r="A342" i="2"/>
  <c r="A171" i="2"/>
  <c r="A152" i="2"/>
  <c r="A396" i="2"/>
  <c r="A177" i="2"/>
  <c r="A151" i="2"/>
  <c r="A175" i="2"/>
  <c r="A203" i="2"/>
  <c r="A158" i="2"/>
  <c r="A79" i="8"/>
  <c r="A79" i="6"/>
  <c r="A161" i="2"/>
  <c r="A381" i="2"/>
  <c r="A381" i="65" s="1"/>
  <c r="A378" i="2"/>
  <c r="A378" i="65" s="1"/>
  <c r="A395" i="2"/>
  <c r="A247" i="2"/>
  <c r="A321" i="2"/>
  <c r="A126" i="2"/>
  <c r="A122" i="2"/>
  <c r="A154" i="2"/>
  <c r="A181" i="2"/>
  <c r="A199" i="2"/>
  <c r="A343" i="2"/>
  <c r="A379" i="2"/>
  <c r="A379" i="65" s="1"/>
  <c r="A327" i="2"/>
  <c r="A219" i="2"/>
  <c r="A200" i="2"/>
  <c r="A180" i="2"/>
  <c r="D37" i="65"/>
  <c r="D37" i="6"/>
  <c r="D37" i="8" s="1"/>
  <c r="F37" i="8" s="1"/>
  <c r="A303" i="2"/>
  <c r="A195" i="2"/>
  <c r="A391" i="2"/>
  <c r="A391" i="65" s="1"/>
  <c r="A192" i="2"/>
  <c r="A227" i="2"/>
  <c r="A209" i="2"/>
  <c r="A376" i="2"/>
  <c r="A376" i="65" s="1"/>
  <c r="A338" i="2"/>
  <c r="A182" i="2"/>
  <c r="A174" i="2"/>
  <c r="A384" i="2"/>
  <c r="A384" i="65" s="1"/>
  <c r="A344" i="2"/>
  <c r="A81" i="8"/>
  <c r="A81" i="6"/>
  <c r="A232" i="2"/>
  <c r="A201" i="2"/>
  <c r="A150" i="2"/>
  <c r="A228" i="2"/>
  <c r="A248" i="2"/>
  <c r="A156" i="2"/>
  <c r="A124" i="2"/>
  <c r="A213" i="2"/>
  <c r="A249" i="2"/>
  <c r="A289" i="2"/>
  <c r="A254" i="2"/>
  <c r="A281" i="2"/>
  <c r="A300" i="2"/>
  <c r="A293" i="2"/>
  <c r="A299" i="2"/>
  <c r="A253" i="2"/>
  <c r="A259" i="2"/>
  <c r="A277" i="2"/>
  <c r="A285" i="2"/>
  <c r="A284" i="2"/>
  <c r="A297" i="2"/>
  <c r="A296" i="2"/>
  <c r="A280" i="2"/>
  <c r="A302" i="2"/>
  <c r="A263" i="2"/>
  <c r="A294" i="2"/>
  <c r="A262" i="2"/>
  <c r="A301" i="2"/>
  <c r="A295" i="2"/>
  <c r="A291" i="2"/>
  <c r="A261" i="2"/>
  <c r="A264" i="2"/>
  <c r="A278" i="2"/>
  <c r="A279" i="2"/>
  <c r="A298" i="2"/>
  <c r="A282" i="2"/>
  <c r="A257" i="2"/>
  <c r="A255" i="2"/>
  <c r="A292" i="2"/>
  <c r="A256" i="2"/>
  <c r="A260" i="2"/>
  <c r="A258" i="2"/>
  <c r="A283" i="2"/>
  <c r="A252" i="2"/>
  <c r="A290" i="2"/>
  <c r="A325" i="2"/>
  <c r="A159" i="2"/>
  <c r="A194" i="2"/>
  <c r="A355" i="2"/>
  <c r="A313" i="2"/>
  <c r="A320" i="2"/>
  <c r="A166" i="2"/>
  <c r="A314" i="2"/>
  <c r="A133" i="2"/>
  <c r="A326" i="2"/>
  <c r="A127" i="2"/>
  <c r="A202" i="2"/>
  <c r="A153" i="2"/>
  <c r="A217" i="2"/>
  <c r="A187" i="2"/>
  <c r="A242" i="2"/>
  <c r="A382" i="2"/>
  <c r="A382" i="65" s="1"/>
  <c r="A80" i="8"/>
  <c r="A80" i="6"/>
  <c r="A82" i="8"/>
  <c r="A82" i="6"/>
  <c r="A146" i="2"/>
  <c r="A340" i="2"/>
  <c r="A93" i="2"/>
  <c r="A193" i="2"/>
  <c r="A78" i="8"/>
  <c r="A78" i="6"/>
  <c r="A311" i="2"/>
  <c r="A336" i="2"/>
  <c r="A183" i="2"/>
  <c r="A215" i="2"/>
  <c r="A246" i="2"/>
  <c r="A128" i="2"/>
  <c r="A129" i="2"/>
  <c r="A323" i="2"/>
  <c r="A83" i="2"/>
  <c r="A87" i="2"/>
  <c r="A110" i="2"/>
  <c r="A117" i="2"/>
  <c r="A89" i="2"/>
  <c r="A113" i="2"/>
  <c r="A107" i="2"/>
  <c r="A94" i="2"/>
  <c r="A111" i="2"/>
  <c r="A118" i="2"/>
  <c r="A88" i="2"/>
  <c r="A86" i="2"/>
  <c r="A109" i="2"/>
  <c r="A95" i="2"/>
  <c r="A96" i="2"/>
  <c r="A108" i="2"/>
  <c r="A92" i="2"/>
  <c r="A115" i="2"/>
  <c r="A91" i="2"/>
  <c r="A119" i="2"/>
  <c r="A112" i="2"/>
  <c r="A90" i="2"/>
  <c r="A116" i="2"/>
  <c r="A114" i="2"/>
  <c r="A135" i="2"/>
  <c r="D27" i="65"/>
  <c r="A163" i="2"/>
  <c r="A77" i="8"/>
  <c r="A77" i="6"/>
  <c r="A190" i="2"/>
  <c r="A316" i="2"/>
  <c r="A350" i="2"/>
  <c r="A345" i="2"/>
  <c r="A310" i="2"/>
  <c r="A233" i="2"/>
  <c r="A356" i="2"/>
  <c r="A330" i="2"/>
  <c r="A230" i="2"/>
  <c r="A235" i="2"/>
  <c r="A331" i="2"/>
  <c r="A385" i="2"/>
  <c r="A385" i="65" s="1"/>
  <c r="A380" i="2"/>
  <c r="A380" i="65" s="1"/>
  <c r="A168" i="2"/>
  <c r="A288" i="2"/>
  <c r="A312" i="2"/>
  <c r="A173" i="2"/>
  <c r="A169" i="2"/>
  <c r="A238" i="2"/>
  <c r="A136" i="2"/>
  <c r="A130" i="2"/>
  <c r="A346" i="2"/>
  <c r="A341" i="2"/>
  <c r="A243" i="2"/>
  <c r="A328" i="2"/>
  <c r="A205" i="2"/>
  <c r="A244" i="2"/>
  <c r="A176" i="2"/>
  <c r="A332" i="2"/>
  <c r="A167" i="2"/>
  <c r="A188" i="2"/>
  <c r="A132" i="2"/>
  <c r="A186" i="2"/>
  <c r="A286" i="2"/>
  <c r="A184" i="2"/>
  <c r="A351" i="2"/>
  <c r="A375" i="2"/>
  <c r="A375" i="65" s="1"/>
  <c r="A339" i="2"/>
  <c r="A389" i="2"/>
  <c r="A389" i="65" s="1"/>
  <c r="A210" i="2"/>
  <c r="A75" i="8"/>
  <c r="A75" i="6"/>
  <c r="A165" i="2"/>
  <c r="A353" i="2"/>
  <c r="A305" i="2"/>
  <c r="A211" i="2"/>
  <c r="A241" i="2"/>
  <c r="A309" i="2"/>
  <c r="A145" i="2"/>
  <c r="A377" i="2"/>
  <c r="A377" i="65" s="1"/>
  <c r="A383" i="2"/>
  <c r="A383" i="65" s="1"/>
  <c r="A120" i="2"/>
  <c r="A212" i="2"/>
  <c r="A307" i="2"/>
  <c r="A197" i="2"/>
  <c r="A125" i="2"/>
  <c r="A131" i="2"/>
  <c r="D45" i="65"/>
  <c r="D341" i="65" s="1"/>
  <c r="D188" i="65"/>
  <c r="D343" i="65" s="1"/>
  <c r="D176" i="65"/>
  <c r="D342" i="65" s="1"/>
  <c r="D93" i="65"/>
  <c r="D93" i="6"/>
  <c r="D260" i="65"/>
  <c r="E260" i="65" s="1"/>
  <c r="D260" i="6"/>
  <c r="A93" i="60"/>
  <c r="D94" i="65"/>
  <c r="D94" i="6"/>
  <c r="F27" i="6"/>
  <c r="N27" i="6" s="1"/>
  <c r="AI27" i="8" s="1"/>
  <c r="D34" i="65"/>
  <c r="D34" i="6"/>
  <c r="D34" i="8" s="1"/>
  <c r="F34" i="8" s="1"/>
  <c r="D28" i="65"/>
  <c r="E28" i="65" s="1"/>
  <c r="D28" i="6"/>
  <c r="D28" i="8" s="1"/>
  <c r="D152" i="65"/>
  <c r="D152" i="6"/>
  <c r="D169" i="2"/>
  <c r="D173" i="65"/>
  <c r="D173" i="6"/>
  <c r="D174" i="65"/>
  <c r="D174" i="6"/>
  <c r="D274" i="6"/>
  <c r="D274" i="8" s="1"/>
  <c r="F274" i="8" s="1"/>
  <c r="D274" i="65"/>
  <c r="D264" i="6"/>
  <c r="D264" i="8" s="1"/>
  <c r="F264" i="8" s="1"/>
  <c r="D264" i="65"/>
  <c r="D257" i="6"/>
  <c r="D257" i="65"/>
  <c r="E257" i="65" s="1"/>
  <c r="D269" i="6"/>
  <c r="D269" i="8" s="1"/>
  <c r="F269" i="8" s="1"/>
  <c r="D269" i="65"/>
  <c r="D293" i="65"/>
  <c r="D293" i="6"/>
  <c r="D265" i="6"/>
  <c r="D265" i="8" s="1"/>
  <c r="F265" i="8" s="1"/>
  <c r="D265" i="65"/>
  <c r="D245" i="6"/>
  <c r="D245" i="65"/>
  <c r="E245" i="65" s="1"/>
  <c r="D273" i="6"/>
  <c r="D273" i="8" s="1"/>
  <c r="F273" i="8" s="1"/>
  <c r="D273" i="65"/>
  <c r="D272" i="6"/>
  <c r="D272" i="8" s="1"/>
  <c r="F272" i="8" s="1"/>
  <c r="D272" i="65"/>
  <c r="D294" i="6"/>
  <c r="D294" i="65"/>
  <c r="E294" i="65" s="1"/>
  <c r="D266" i="6"/>
  <c r="D266" i="8" s="1"/>
  <c r="F266" i="8" s="1"/>
  <c r="D266" i="65"/>
  <c r="D254" i="6"/>
  <c r="D254" i="65"/>
  <c r="D295" i="6"/>
  <c r="D295" i="65"/>
  <c r="D246" i="6"/>
  <c r="D246" i="65"/>
  <c r="E246" i="65" s="1"/>
  <c r="D258" i="6"/>
  <c r="D258" i="65"/>
  <c r="D296" i="6"/>
  <c r="D296" i="65"/>
  <c r="E296" i="65" s="1"/>
  <c r="D244" i="6"/>
  <c r="D244" i="65"/>
  <c r="D262" i="6"/>
  <c r="D262" i="65"/>
  <c r="D263" i="6"/>
  <c r="D263" i="8" s="1"/>
  <c r="F263" i="8" s="1"/>
  <c r="D263" i="65"/>
  <c r="D270" i="6"/>
  <c r="D270" i="8" s="1"/>
  <c r="F270" i="8" s="1"/>
  <c r="D270" i="65"/>
  <c r="D256" i="6"/>
  <c r="D256" i="65"/>
  <c r="D267" i="6"/>
  <c r="D267" i="8" s="1"/>
  <c r="F267" i="8" s="1"/>
  <c r="D267" i="65"/>
  <c r="D255" i="6"/>
  <c r="D255" i="65"/>
  <c r="D261" i="6"/>
  <c r="D261" i="65"/>
  <c r="D271" i="6"/>
  <c r="D271" i="8" s="1"/>
  <c r="F271" i="8" s="1"/>
  <c r="D271" i="65"/>
  <c r="D182" i="6"/>
  <c r="D182" i="8" s="1"/>
  <c r="F182" i="8" s="1"/>
  <c r="L182" i="2"/>
  <c r="D32" i="65"/>
  <c r="D44" i="65"/>
  <c r="D135" i="6"/>
  <c r="D135" i="65"/>
  <c r="D130" i="65"/>
  <c r="D130" i="6"/>
  <c r="D134" i="65"/>
  <c r="D134" i="6"/>
  <c r="D129" i="65"/>
  <c r="D129" i="6"/>
  <c r="D183" i="65"/>
  <c r="D183" i="6"/>
  <c r="D136" i="65"/>
  <c r="D136" i="6"/>
  <c r="D133" i="65"/>
  <c r="D133" i="6"/>
  <c r="D131" i="6"/>
  <c r="D131" i="65"/>
  <c r="D132" i="65"/>
  <c r="D132" i="6"/>
  <c r="D110" i="6"/>
  <c r="D113" i="6"/>
  <c r="D86" i="65"/>
  <c r="E86" i="65" s="1"/>
  <c r="D86" i="6"/>
  <c r="D92" i="65"/>
  <c r="D92" i="6"/>
  <c r="D115" i="6"/>
  <c r="D100" i="6"/>
  <c r="D118" i="6"/>
  <c r="D89" i="65"/>
  <c r="D89" i="6"/>
  <c r="D116" i="6"/>
  <c r="D90" i="65"/>
  <c r="D90" i="6"/>
  <c r="D112" i="6"/>
  <c r="D114" i="6"/>
  <c r="D101" i="6"/>
  <c r="D101" i="8" s="1"/>
  <c r="D87" i="65"/>
  <c r="D87" i="6"/>
  <c r="D96" i="6"/>
  <c r="D96" i="65"/>
  <c r="D95" i="65"/>
  <c r="D95" i="6"/>
  <c r="D88" i="65"/>
  <c r="D88" i="6"/>
  <c r="D111" i="6"/>
  <c r="D117" i="6"/>
  <c r="D97" i="65"/>
  <c r="D97" i="6"/>
  <c r="D91" i="6"/>
  <c r="D91" i="65"/>
  <c r="D120" i="2"/>
  <c r="D120" i="65" s="1"/>
  <c r="D81" i="65"/>
  <c r="D81" i="6"/>
  <c r="D80" i="6"/>
  <c r="D80" i="65"/>
  <c r="E80" i="65" s="1"/>
  <c r="D59" i="65"/>
  <c r="D59" i="6"/>
  <c r="D58" i="65"/>
  <c r="E58" i="65" s="1"/>
  <c r="D58" i="6"/>
  <c r="E58" i="6" s="1"/>
  <c r="D67" i="6"/>
  <c r="D67" i="65"/>
  <c r="D57" i="65"/>
  <c r="D57" i="6"/>
  <c r="A81" i="65"/>
  <c r="A81" i="61"/>
  <c r="A81" i="460"/>
  <c r="A81" i="60"/>
  <c r="A80" i="65"/>
  <c r="A80" i="61"/>
  <c r="A80" i="460"/>
  <c r="A80" i="60"/>
  <c r="D61" i="65"/>
  <c r="D61" i="6"/>
  <c r="D60" i="65"/>
  <c r="D60" i="6"/>
  <c r="D63" i="65"/>
  <c r="D63" i="6"/>
  <c r="D65" i="65"/>
  <c r="E65" i="65" s="1"/>
  <c r="D65" i="6"/>
  <c r="E65" i="6" s="1"/>
  <c r="D64" i="6"/>
  <c r="E64" i="6" s="1"/>
  <c r="D64" i="65"/>
  <c r="E64" i="65" s="1"/>
  <c r="D66" i="65"/>
  <c r="E66" i="65" s="1"/>
  <c r="D66" i="6"/>
  <c r="E66" i="6" s="1"/>
  <c r="A65" i="460"/>
  <c r="A65" i="60"/>
  <c r="A65" i="61"/>
  <c r="A65" i="65"/>
  <c r="A67" i="65"/>
  <c r="A67" i="61"/>
  <c r="A67" i="460"/>
  <c r="A67" i="60"/>
  <c r="A63" i="61"/>
  <c r="A63" i="65"/>
  <c r="A63" i="460"/>
  <c r="A63" i="60"/>
  <c r="A66" i="65"/>
  <c r="A66" i="60"/>
  <c r="A66" i="61"/>
  <c r="A66" i="460"/>
  <c r="A64" i="65"/>
  <c r="A64" i="61"/>
  <c r="A64" i="460"/>
  <c r="A64" i="60"/>
  <c r="A61" i="65"/>
  <c r="A61" i="460"/>
  <c r="A61" i="60"/>
  <c r="A61" i="61"/>
  <c r="A60" i="61"/>
  <c r="A60" i="60"/>
  <c r="A60" i="65"/>
  <c r="A60" i="460"/>
  <c r="D14" i="65"/>
  <c r="E14" i="65" s="1"/>
  <c r="D35" i="6"/>
  <c r="D35" i="8" s="1"/>
  <c r="F35" i="8" s="1"/>
  <c r="D35" i="65"/>
  <c r="D49" i="6"/>
  <c r="D49" i="8" s="1"/>
  <c r="F49" i="8" s="1"/>
  <c r="D49" i="65"/>
  <c r="D24" i="65"/>
  <c r="D24" i="6"/>
  <c r="D24" i="8" s="1"/>
  <c r="F24" i="8" s="1"/>
  <c r="D47" i="65"/>
  <c r="E47" i="65" s="1"/>
  <c r="D47" i="6"/>
  <c r="D47" i="8" s="1"/>
  <c r="A59" i="60"/>
  <c r="A59" i="61"/>
  <c r="A59" i="460"/>
  <c r="A59" i="65"/>
  <c r="D40" i="65"/>
  <c r="D40" i="6"/>
  <c r="D40" i="8" s="1"/>
  <c r="F40" i="8" s="1"/>
  <c r="D26" i="65"/>
  <c r="D26" i="6"/>
  <c r="D26" i="8" s="1"/>
  <c r="F26" i="8" s="1"/>
  <c r="D25" i="65"/>
  <c r="E25" i="65" s="1"/>
  <c r="D25" i="6"/>
  <c r="D25" i="8" s="1"/>
  <c r="A57" i="61"/>
  <c r="A57" i="460"/>
  <c r="A57" i="65"/>
  <c r="A57" i="60"/>
  <c r="D21" i="65"/>
  <c r="D21" i="6"/>
  <c r="D51" i="65"/>
  <c r="D51" i="6"/>
  <c r="D51" i="8" s="1"/>
  <c r="F51" i="8" s="1"/>
  <c r="D50" i="6"/>
  <c r="D50" i="8" s="1"/>
  <c r="F50" i="8" s="1"/>
  <c r="D50" i="65"/>
  <c r="D22" i="6"/>
  <c r="D22" i="65"/>
  <c r="D48" i="65"/>
  <c r="D48" i="6"/>
  <c r="D48" i="8" s="1"/>
  <c r="F48" i="8" s="1"/>
  <c r="D53" i="6"/>
  <c r="D53" i="65"/>
  <c r="D20" i="65"/>
  <c r="D20" i="6"/>
  <c r="D31" i="6"/>
  <c r="D31" i="8" s="1"/>
  <c r="F31" i="8" s="1"/>
  <c r="D31" i="65"/>
  <c r="D29" i="6"/>
  <c r="D29" i="8" s="1"/>
  <c r="F29" i="8" s="1"/>
  <c r="D29" i="65"/>
  <c r="D23" i="65"/>
  <c r="D23" i="6"/>
  <c r="D30" i="6"/>
  <c r="D30" i="8" s="1"/>
  <c r="F30" i="8" s="1"/>
  <c r="D30" i="65"/>
  <c r="D52" i="6"/>
  <c r="D52" i="65"/>
  <c r="A58" i="65"/>
  <c r="A58" i="460"/>
  <c r="A58" i="61"/>
  <c r="A58" i="60"/>
  <c r="A47" i="61"/>
  <c r="A47" i="460"/>
  <c r="A47" i="65"/>
  <c r="A47" i="60"/>
  <c r="A50" i="65"/>
  <c r="A50" i="60"/>
  <c r="A50" i="460"/>
  <c r="A50" i="61"/>
  <c r="A52" i="65"/>
  <c r="A52" i="61"/>
  <c r="A52" i="460"/>
  <c r="A52" i="60"/>
  <c r="A51" i="65"/>
  <c r="A51" i="61"/>
  <c r="A51" i="60"/>
  <c r="A51" i="460"/>
  <c r="A49" i="460"/>
  <c r="A49" i="60"/>
  <c r="A49" i="65"/>
  <c r="A49" i="61"/>
  <c r="A48" i="65"/>
  <c r="A48" i="61"/>
  <c r="A48" i="460"/>
  <c r="A48" i="60"/>
  <c r="A53" i="65"/>
  <c r="A53" i="460"/>
  <c r="A53" i="60"/>
  <c r="A53" i="61"/>
  <c r="A41" i="65"/>
  <c r="A40" i="65"/>
  <c r="A40" i="61"/>
  <c r="A40" i="460"/>
  <c r="A40" i="60"/>
  <c r="D41" i="65"/>
  <c r="D41" i="6"/>
  <c r="D41" i="8" s="1"/>
  <c r="F41" i="8" s="1"/>
  <c r="A37" i="460"/>
  <c r="A37" i="60"/>
  <c r="A37" i="61"/>
  <c r="A35" i="65"/>
  <c r="A35" i="61"/>
  <c r="A35" i="460"/>
  <c r="A35" i="60"/>
  <c r="A34" i="60"/>
  <c r="A34" i="61"/>
  <c r="A34" i="460"/>
  <c r="A25" i="65"/>
  <c r="A25" i="61"/>
  <c r="A25" i="460"/>
  <c r="A25" i="60"/>
  <c r="A24" i="61"/>
  <c r="A24" i="65"/>
  <c r="A24" i="460"/>
  <c r="A24" i="60"/>
  <c r="A30" i="65"/>
  <c r="A30" i="61"/>
  <c r="A30" i="460"/>
  <c r="A30" i="60"/>
  <c r="A28" i="60"/>
  <c r="A28" i="61"/>
  <c r="A28" i="460"/>
  <c r="A26" i="460"/>
  <c r="A26" i="60"/>
  <c r="A26" i="65"/>
  <c r="A26" i="61"/>
  <c r="A31" i="65"/>
  <c r="A31" i="460"/>
  <c r="A31" i="60"/>
  <c r="A31" i="61"/>
  <c r="A29" i="65"/>
  <c r="A29" i="61"/>
  <c r="A29" i="460"/>
  <c r="A29" i="60"/>
  <c r="A23" i="460"/>
  <c r="A23" i="65"/>
  <c r="A23" i="60"/>
  <c r="A23" i="61"/>
  <c r="A20" i="60"/>
  <c r="A20" i="65"/>
  <c r="A20" i="61"/>
  <c r="A20" i="460"/>
  <c r="A21" i="65"/>
  <c r="A21" i="61"/>
  <c r="A21" i="460"/>
  <c r="A21" i="60"/>
  <c r="D15" i="65"/>
  <c r="D15" i="6"/>
  <c r="A22" i="61"/>
  <c r="A22" i="65"/>
  <c r="A22" i="460"/>
  <c r="A22" i="60"/>
  <c r="O14" i="6"/>
  <c r="AM14" i="8" s="1"/>
  <c r="K14" i="6"/>
  <c r="J14" i="6"/>
  <c r="S14" i="8" s="1"/>
  <c r="L14" i="6"/>
  <c r="AA14" i="8" s="1"/>
  <c r="P14" i="6"/>
  <c r="AQ14" i="8" s="1"/>
  <c r="D14" i="8"/>
  <c r="Q14" i="6"/>
  <c r="AU14" i="8" s="1"/>
  <c r="N14" i="6"/>
  <c r="AI14" i="8" s="1"/>
  <c r="I14" i="6"/>
  <c r="O14" i="8" s="1"/>
  <c r="R14" i="6"/>
  <c r="AY14" i="8" s="1"/>
  <c r="F14" i="6"/>
  <c r="H14" i="6"/>
  <c r="K14" i="8" s="1"/>
  <c r="G14" i="6"/>
  <c r="G14" i="8" s="1"/>
  <c r="M14" i="6"/>
  <c r="AE14" i="8" s="1"/>
  <c r="E14" i="6"/>
  <c r="D165" i="65"/>
  <c r="D165" i="6"/>
  <c r="D166" i="65"/>
  <c r="D166" i="6"/>
  <c r="D167" i="65"/>
  <c r="D167" i="6"/>
  <c r="L167" i="2"/>
  <c r="L164" i="2"/>
  <c r="D164" i="6"/>
  <c r="D164" i="65"/>
  <c r="F380" i="65"/>
  <c r="F379" i="65"/>
  <c r="A73" i="60"/>
  <c r="A73" i="61"/>
  <c r="A73" i="460"/>
  <c r="A76" i="60"/>
  <c r="A76" i="460"/>
  <c r="BO6" i="8"/>
  <c r="BM6" i="8"/>
  <c r="BN6" i="8"/>
  <c r="A38" i="65"/>
  <c r="L163" i="2"/>
  <c r="D163" i="65"/>
  <c r="A43" i="65"/>
  <c r="A79" i="65"/>
  <c r="B249" i="65"/>
  <c r="A76" i="61"/>
  <c r="A69" i="65"/>
  <c r="A71" i="65"/>
  <c r="A77" i="65"/>
  <c r="A62" i="65"/>
  <c r="A70" i="65"/>
  <c r="A39" i="65"/>
  <c r="L162" i="2"/>
  <c r="D162" i="65"/>
  <c r="L211" i="2"/>
  <c r="D211" i="65"/>
  <c r="A82" i="65"/>
  <c r="A42" i="65"/>
  <c r="A45" i="65"/>
  <c r="A33" i="65"/>
  <c r="A32" i="65"/>
  <c r="D210" i="65"/>
  <c r="A54" i="65"/>
  <c r="A78" i="65"/>
  <c r="B83" i="65"/>
  <c r="D168" i="65"/>
  <c r="B141" i="65"/>
  <c r="A44" i="65"/>
  <c r="A46" i="65"/>
  <c r="A68" i="65"/>
  <c r="A17" i="65"/>
  <c r="A73" i="65"/>
  <c r="A79" i="460"/>
  <c r="A79" i="61"/>
  <c r="A79" i="60"/>
  <c r="A42" i="460"/>
  <c r="A42" i="61"/>
  <c r="A42" i="60"/>
  <c r="A19" i="460"/>
  <c r="A19" i="61"/>
  <c r="A19" i="60"/>
  <c r="A33" i="460"/>
  <c r="A33" i="61"/>
  <c r="A33" i="60"/>
  <c r="A75" i="460"/>
  <c r="A75" i="61"/>
  <c r="A75" i="60"/>
  <c r="A39" i="460"/>
  <c r="A39" i="61"/>
  <c r="A39" i="60"/>
  <c r="A46" i="460"/>
  <c r="A46" i="61"/>
  <c r="A46" i="60"/>
  <c r="A54" i="460"/>
  <c r="A54" i="61"/>
  <c r="A54" i="60"/>
  <c r="A43" i="460"/>
  <c r="A43" i="61"/>
  <c r="A43" i="60"/>
  <c r="A38" i="460"/>
  <c r="A38" i="61"/>
  <c r="A38" i="60"/>
  <c r="A32" i="460"/>
  <c r="A32" i="61"/>
  <c r="A32" i="60"/>
  <c r="A45" i="460"/>
  <c r="A45" i="61"/>
  <c r="A45" i="60"/>
  <c r="A78" i="61"/>
  <c r="A78" i="460"/>
  <c r="A78" i="60"/>
  <c r="A68" i="460"/>
  <c r="A68" i="61"/>
  <c r="A68" i="60"/>
  <c r="A17" i="61"/>
  <c r="A17" i="460"/>
  <c r="A17" i="60"/>
  <c r="A70" i="460"/>
  <c r="A70" i="61"/>
  <c r="A70" i="60"/>
  <c r="A69" i="460"/>
  <c r="A69" i="61"/>
  <c r="A69" i="60"/>
  <c r="A41" i="460"/>
  <c r="A41" i="61"/>
  <c r="A41" i="60"/>
  <c r="A71" i="460"/>
  <c r="A71" i="61"/>
  <c r="A71" i="60"/>
  <c r="A77" i="460"/>
  <c r="A77" i="60"/>
  <c r="A77" i="61"/>
  <c r="A82" i="460"/>
  <c r="A82" i="61"/>
  <c r="A82" i="60"/>
  <c r="A56" i="460"/>
  <c r="A56" i="61"/>
  <c r="A56" i="60"/>
  <c r="A62" i="460"/>
  <c r="A62" i="61"/>
  <c r="A62" i="60"/>
  <c r="A44" i="460"/>
  <c r="A44" i="61"/>
  <c r="A44" i="60"/>
  <c r="BD304" i="8"/>
  <c r="D302" i="6"/>
  <c r="BJ288" i="8"/>
  <c r="D285" i="6"/>
  <c r="D298" i="6"/>
  <c r="D252" i="6"/>
  <c r="D286" i="2"/>
  <c r="D286" i="65" s="1"/>
  <c r="BJ251" i="8"/>
  <c r="BK304" i="8"/>
  <c r="BK288" i="8"/>
  <c r="BK287" i="8"/>
  <c r="BK251" i="8"/>
  <c r="BK250" i="8"/>
  <c r="BF304" i="8"/>
  <c r="BF288" i="8"/>
  <c r="BF287" i="8"/>
  <c r="BF251" i="8"/>
  <c r="BF250" i="8"/>
  <c r="D247" i="6"/>
  <c r="D281" i="6"/>
  <c r="D281" i="8" s="1"/>
  <c r="F281" i="8" s="1"/>
  <c r="D279" i="6"/>
  <c r="D279" i="8" s="1"/>
  <c r="BJ304" i="8"/>
  <c r="BD250" i="8"/>
  <c r="BE304" i="8"/>
  <c r="BE288" i="8"/>
  <c r="BE287" i="8"/>
  <c r="BE251" i="8"/>
  <c r="BE250" i="8"/>
  <c r="BI288" i="8"/>
  <c r="BI287" i="8"/>
  <c r="BI304" i="8"/>
  <c r="BI251" i="8"/>
  <c r="BI250" i="8"/>
  <c r="D278" i="6"/>
  <c r="D278" i="8" s="1"/>
  <c r="F278" i="8" s="1"/>
  <c r="D301" i="6"/>
  <c r="D275" i="6"/>
  <c r="D275" i="8" s="1"/>
  <c r="F275" i="8" s="1"/>
  <c r="D299" i="6"/>
  <c r="D290" i="6"/>
  <c r="BL304" i="8"/>
  <c r="BL288" i="8"/>
  <c r="BL287" i="8"/>
  <c r="BL250" i="8"/>
  <c r="BL251" i="8"/>
  <c r="B249" i="460"/>
  <c r="B249" i="61"/>
  <c r="B249" i="60"/>
  <c r="B249" i="6"/>
  <c r="B249" i="8"/>
  <c r="D292" i="6"/>
  <c r="D280" i="6"/>
  <c r="D280" i="8" s="1"/>
  <c r="F280" i="8" s="1"/>
  <c r="D283" i="6"/>
  <c r="D289" i="6"/>
  <c r="D300" i="6"/>
  <c r="BD287" i="8"/>
  <c r="BH288" i="8"/>
  <c r="BH287" i="8"/>
  <c r="BH304" i="8"/>
  <c r="BH251" i="8"/>
  <c r="BH250" i="8"/>
  <c r="D277" i="6"/>
  <c r="D277" i="8" s="1"/>
  <c r="F277" i="8" s="1"/>
  <c r="D276" i="6"/>
  <c r="D276" i="8" s="1"/>
  <c r="F276" i="8" s="1"/>
  <c r="BJ250" i="8"/>
  <c r="BD288" i="8"/>
  <c r="BG288" i="8"/>
  <c r="BG287" i="8"/>
  <c r="BG304" i="8"/>
  <c r="BG251" i="8"/>
  <c r="BG250" i="8"/>
  <c r="D303" i="2"/>
  <c r="D303" i="65" s="1"/>
  <c r="D291" i="6"/>
  <c r="D253" i="6"/>
  <c r="D284" i="6"/>
  <c r="D248" i="6"/>
  <c r="D282" i="6"/>
  <c r="D297" i="6"/>
  <c r="BJ287" i="8"/>
  <c r="BD251" i="8"/>
  <c r="BD241" i="8"/>
  <c r="BK241" i="8"/>
  <c r="BE241" i="8"/>
  <c r="BI241" i="8"/>
  <c r="BF241" i="8"/>
  <c r="BL241" i="8"/>
  <c r="BJ241" i="8"/>
  <c r="BH241" i="8"/>
  <c r="BG241" i="8"/>
  <c r="D313" i="6"/>
  <c r="A76" i="65"/>
  <c r="A56" i="65"/>
  <c r="A75" i="65"/>
  <c r="A19" i="65"/>
  <c r="C13" i="281"/>
  <c r="C63" i="281" s="1"/>
  <c r="C117" i="281" s="1"/>
  <c r="L5" i="68"/>
  <c r="L3" i="68"/>
  <c r="L4" i="68"/>
  <c r="K5" i="68"/>
  <c r="K3" i="68"/>
  <c r="K4" i="68"/>
  <c r="C36" i="281"/>
  <c r="M5" i="68"/>
  <c r="M3" i="68"/>
  <c r="M4" i="68"/>
  <c r="C87" i="281"/>
  <c r="C93" i="281"/>
  <c r="C88" i="281"/>
  <c r="C92" i="281"/>
  <c r="C80" i="281"/>
  <c r="C98" i="281"/>
  <c r="C94" i="281"/>
  <c r="C81" i="281"/>
  <c r="C100" i="281"/>
  <c r="C74" i="281"/>
  <c r="C99" i="281"/>
  <c r="C76" i="281"/>
  <c r="C75" i="281"/>
  <c r="C82" i="281"/>
  <c r="K6" i="390"/>
  <c r="A76" i="281"/>
  <c r="A77" i="281" s="1"/>
  <c r="A79" i="281" s="1"/>
  <c r="A80" i="281" s="1"/>
  <c r="A81" i="281" s="1"/>
  <c r="A82" i="281" s="1"/>
  <c r="A83" i="281" s="1"/>
  <c r="A85" i="281" s="1"/>
  <c r="A86" i="281" s="1"/>
  <c r="A87" i="281" s="1"/>
  <c r="A88" i="281" s="1"/>
  <c r="A89" i="281" s="1"/>
  <c r="A91" i="281" s="1"/>
  <c r="A92" i="281" s="1"/>
  <c r="A93" i="281" s="1"/>
  <c r="A94" i="281" s="1"/>
  <c r="A95" i="281" s="1"/>
  <c r="A97" i="281" s="1"/>
  <c r="A98" i="281" s="1"/>
  <c r="A99" i="281" s="1"/>
  <c r="A100" i="281" s="1"/>
  <c r="A101" i="281" s="1"/>
  <c r="A103" i="281" s="1"/>
  <c r="A104" i="281" s="1"/>
  <c r="A105" i="281" s="1"/>
  <c r="A106" i="281" s="1"/>
  <c r="A107" i="281" s="1"/>
  <c r="A109" i="281" s="1"/>
  <c r="A110" i="281" s="1"/>
  <c r="A111" i="281" s="1"/>
  <c r="A113" i="281" s="1"/>
  <c r="A115" i="281" s="1"/>
  <c r="A116" i="281" s="1"/>
  <c r="A117" i="281" s="1"/>
  <c r="A118" i="281" s="1"/>
  <c r="A121" i="281" s="1"/>
  <c r="A122" i="281" s="1"/>
  <c r="A123" i="281" s="1"/>
  <c r="A124" i="281" s="1"/>
  <c r="A127" i="281" s="1"/>
  <c r="A128" i="281" s="1"/>
  <c r="A129" i="281" s="1"/>
  <c r="A130" i="281" s="1"/>
  <c r="A133" i="281" s="1"/>
  <c r="A134" i="281" s="1"/>
  <c r="A135" i="281" s="1"/>
  <c r="A136" i="281" s="1"/>
  <c r="A139" i="281" s="1"/>
  <c r="A140" i="281" s="1"/>
  <c r="A141" i="281" s="1"/>
  <c r="A142" i="281" s="1"/>
  <c r="A145" i="281" s="1"/>
  <c r="A146" i="281" s="1"/>
  <c r="A147" i="281" s="1"/>
  <c r="A148" i="281" s="1"/>
  <c r="A151" i="281" s="1"/>
  <c r="A152" i="281" s="1"/>
  <c r="A153" i="281" s="1"/>
  <c r="A154" i="281" s="1"/>
  <c r="A157" i="281" s="1"/>
  <c r="B141" i="60"/>
  <c r="C68" i="281"/>
  <c r="C69" i="281"/>
  <c r="C70" i="281"/>
  <c r="B83" i="60"/>
  <c r="BI85" i="8"/>
  <c r="BI122" i="8"/>
  <c r="BI74" i="8"/>
  <c r="BI76" i="8"/>
  <c r="BI19" i="8"/>
  <c r="BI56" i="8"/>
  <c r="BI150" i="8"/>
  <c r="BI157" i="8"/>
  <c r="BI75" i="8"/>
  <c r="BI143" i="8"/>
  <c r="BI55" i="8"/>
  <c r="BI72" i="8"/>
  <c r="BI142" i="8"/>
  <c r="BI155" i="8"/>
  <c r="BI214" i="8"/>
  <c r="BI138" i="8"/>
  <c r="BI160" i="8"/>
  <c r="BI207" i="8"/>
  <c r="BI224" i="8"/>
  <c r="BI239" i="8"/>
  <c r="BI121" i="8"/>
  <c r="BI84" i="8"/>
  <c r="BI139" i="8"/>
  <c r="BI147" i="8"/>
  <c r="BI158" i="8"/>
  <c r="BI159" i="8"/>
  <c r="BI170" i="8"/>
  <c r="BI171" i="8"/>
  <c r="BI198" i="8"/>
  <c r="BI324" i="8"/>
  <c r="BI306" i="8"/>
  <c r="BI316" i="8"/>
  <c r="BI186" i="8"/>
  <c r="BI221" i="8"/>
  <c r="BI199" i="8"/>
  <c r="BI240" i="8"/>
  <c r="BI322" i="8"/>
  <c r="BI334" i="8"/>
  <c r="BI336" i="8"/>
  <c r="BI149" i="8"/>
  <c r="BI208" i="8"/>
  <c r="BI215" i="8"/>
  <c r="BI185" i="8"/>
  <c r="BI309" i="8"/>
  <c r="BI325" i="8"/>
  <c r="BI237" i="8"/>
  <c r="BI315" i="8"/>
  <c r="BI328" i="8"/>
  <c r="BI308" i="8"/>
  <c r="BI196" i="8"/>
  <c r="BI200" i="8"/>
  <c r="BI335" i="8"/>
  <c r="BI337" i="8"/>
  <c r="BI223" i="8"/>
  <c r="BI310" i="8"/>
  <c r="BH74" i="8"/>
  <c r="BH76" i="8"/>
  <c r="BH19" i="8"/>
  <c r="BH56" i="8"/>
  <c r="BH75" i="8"/>
  <c r="BH85" i="8"/>
  <c r="BH143" i="8"/>
  <c r="BH155" i="8"/>
  <c r="BH138" i="8"/>
  <c r="BH122" i="8"/>
  <c r="BH159" i="8"/>
  <c r="BH170" i="8"/>
  <c r="BH160" i="8"/>
  <c r="BH207" i="8"/>
  <c r="BH224" i="8"/>
  <c r="BH239" i="8"/>
  <c r="BH142" i="8"/>
  <c r="BH185" i="8"/>
  <c r="BH198" i="8"/>
  <c r="BH200" i="8"/>
  <c r="BH237" i="8"/>
  <c r="BH306" i="8"/>
  <c r="BH72" i="8"/>
  <c r="BH121" i="8"/>
  <c r="BH55" i="8"/>
  <c r="BH150" i="8"/>
  <c r="BH149" i="8"/>
  <c r="BH157" i="8"/>
  <c r="BH199" i="8"/>
  <c r="BH240" i="8"/>
  <c r="BH322" i="8"/>
  <c r="BH334" i="8"/>
  <c r="BH336" i="8"/>
  <c r="BH186" i="8"/>
  <c r="BH221" i="8"/>
  <c r="BH335" i="8"/>
  <c r="BH84" i="8"/>
  <c r="BH147" i="8"/>
  <c r="BH208" i="8"/>
  <c r="BH215" i="8"/>
  <c r="BH325" i="8"/>
  <c r="BH158" i="8"/>
  <c r="BH309" i="8"/>
  <c r="BH316" i="8"/>
  <c r="BH214" i="8"/>
  <c r="BH223" i="8"/>
  <c r="BH337" i="8"/>
  <c r="BH196" i="8"/>
  <c r="BH139" i="8"/>
  <c r="BH308" i="8"/>
  <c r="BH324" i="8"/>
  <c r="BH171" i="8"/>
  <c r="BH310" i="8"/>
  <c r="BH328" i="8"/>
  <c r="BH315" i="8"/>
  <c r="BL72" i="8"/>
  <c r="BL75" i="8"/>
  <c r="BL55" i="8"/>
  <c r="BL84" i="8"/>
  <c r="BL121" i="8"/>
  <c r="BL142" i="8"/>
  <c r="BL147" i="8"/>
  <c r="BL19" i="8"/>
  <c r="BL85" i="8"/>
  <c r="BL76" i="8"/>
  <c r="BL139" i="8"/>
  <c r="BL74" i="8"/>
  <c r="BL138" i="8"/>
  <c r="BL150" i="8"/>
  <c r="BL143" i="8"/>
  <c r="BL158" i="8"/>
  <c r="BL122" i="8"/>
  <c r="BL56" i="8"/>
  <c r="BL155" i="8"/>
  <c r="BL208" i="8"/>
  <c r="BL157" i="8"/>
  <c r="BL171" i="8"/>
  <c r="BL223" i="8"/>
  <c r="BL240" i="8"/>
  <c r="BL159" i="8"/>
  <c r="BL170" i="8"/>
  <c r="BL186" i="8"/>
  <c r="BL199" i="8"/>
  <c r="BL221" i="8"/>
  <c r="BL160" i="8"/>
  <c r="BL149" i="8"/>
  <c r="BL335" i="8"/>
  <c r="BL337" i="8"/>
  <c r="BL214" i="8"/>
  <c r="BL336" i="8"/>
  <c r="BL328" i="8"/>
  <c r="BL322" i="8"/>
  <c r="BL196" i="8"/>
  <c r="BL200" i="8"/>
  <c r="BL237" i="8"/>
  <c r="BL308" i="8"/>
  <c r="BL310" i="8"/>
  <c r="BL315" i="8"/>
  <c r="BL198" i="8"/>
  <c r="BL239" i="8"/>
  <c r="BL324" i="8"/>
  <c r="BL207" i="8"/>
  <c r="BL334" i="8"/>
  <c r="BL309" i="8"/>
  <c r="BL325" i="8"/>
  <c r="BL185" i="8"/>
  <c r="BL316" i="8"/>
  <c r="BL224" i="8"/>
  <c r="BL215" i="8"/>
  <c r="BL306" i="8"/>
  <c r="BJ328" i="8"/>
  <c r="BJ336" i="8"/>
  <c r="BJ306" i="8"/>
  <c r="BJ237" i="8"/>
  <c r="BJ160" i="8"/>
  <c r="BJ186" i="8"/>
  <c r="BJ139" i="8"/>
  <c r="BJ85" i="8"/>
  <c r="BD239" i="8"/>
  <c r="BD306" i="8"/>
  <c r="BD335" i="8"/>
  <c r="BD143" i="8"/>
  <c r="BD240" i="8"/>
  <c r="BD147" i="8"/>
  <c r="BJ325" i="8"/>
  <c r="BJ334" i="8"/>
  <c r="BJ208" i="8"/>
  <c r="BJ224" i="8"/>
  <c r="BJ200" i="8"/>
  <c r="BJ170" i="8"/>
  <c r="BJ142" i="8"/>
  <c r="BJ155" i="8"/>
  <c r="BD214" i="8"/>
  <c r="BD315" i="8"/>
  <c r="BD224" i="8"/>
  <c r="BD19" i="8"/>
  <c r="BD223" i="8"/>
  <c r="BD157" i="8"/>
  <c r="BD142" i="8"/>
  <c r="BF121" i="8"/>
  <c r="BF72" i="8"/>
  <c r="BF75" i="8"/>
  <c r="BF74" i="8"/>
  <c r="BF138" i="8"/>
  <c r="BF84" i="8"/>
  <c r="BF149" i="8"/>
  <c r="BF55" i="8"/>
  <c r="BF142" i="8"/>
  <c r="BF147" i="8"/>
  <c r="BF19" i="8"/>
  <c r="BF76" i="8"/>
  <c r="BF160" i="8"/>
  <c r="BF185" i="8"/>
  <c r="BF198" i="8"/>
  <c r="BF200" i="8"/>
  <c r="BF237" i="8"/>
  <c r="BF306" i="8"/>
  <c r="BF196" i="8"/>
  <c r="BF215" i="8"/>
  <c r="BF150" i="8"/>
  <c r="BF208" i="8"/>
  <c r="BF139" i="8"/>
  <c r="BF158" i="8"/>
  <c r="BF56" i="8"/>
  <c r="BF85" i="8"/>
  <c r="BF157" i="8"/>
  <c r="BF122" i="8"/>
  <c r="BF155" i="8"/>
  <c r="BF239" i="8"/>
  <c r="BF309" i="8"/>
  <c r="BF316" i="8"/>
  <c r="BF224" i="8"/>
  <c r="BF170" i="8"/>
  <c r="BF308" i="8"/>
  <c r="BF310" i="8"/>
  <c r="BF186" i="8"/>
  <c r="BF207" i="8"/>
  <c r="BF214" i="8"/>
  <c r="BF221" i="8"/>
  <c r="BF325" i="8"/>
  <c r="BF159" i="8"/>
  <c r="BF223" i="8"/>
  <c r="BF335" i="8"/>
  <c r="BF337" i="8"/>
  <c r="BF328" i="8"/>
  <c r="BF315" i="8"/>
  <c r="BF171" i="8"/>
  <c r="BF240" i="8"/>
  <c r="BF322" i="8"/>
  <c r="BF334" i="8"/>
  <c r="BF336" i="8"/>
  <c r="BF324" i="8"/>
  <c r="BF143" i="8"/>
  <c r="BF199" i="8"/>
  <c r="BJ335" i="8"/>
  <c r="BE121" i="8"/>
  <c r="BE72" i="8"/>
  <c r="BE75" i="8"/>
  <c r="BE55" i="8"/>
  <c r="BE84" i="8"/>
  <c r="BE149" i="8"/>
  <c r="BE158" i="8"/>
  <c r="BE142" i="8"/>
  <c r="BE147" i="8"/>
  <c r="BE56" i="8"/>
  <c r="BE122" i="8"/>
  <c r="BE76" i="8"/>
  <c r="BE160" i="8"/>
  <c r="BE157" i="8"/>
  <c r="BE139" i="8"/>
  <c r="BE138" i="8"/>
  <c r="BE196" i="8"/>
  <c r="BE215" i="8"/>
  <c r="BE150" i="8"/>
  <c r="BE208" i="8"/>
  <c r="BE74" i="8"/>
  <c r="BE171" i="8"/>
  <c r="BE223" i="8"/>
  <c r="BE240" i="8"/>
  <c r="BE85" i="8"/>
  <c r="BE19" i="8"/>
  <c r="BE143" i="8"/>
  <c r="BE155" i="8"/>
  <c r="BE159" i="8"/>
  <c r="BE170" i="8"/>
  <c r="BE186" i="8"/>
  <c r="BE207" i="8"/>
  <c r="BE214" i="8"/>
  <c r="BE221" i="8"/>
  <c r="BE325" i="8"/>
  <c r="BE308" i="8"/>
  <c r="BE310" i="8"/>
  <c r="BE335" i="8"/>
  <c r="BE337" i="8"/>
  <c r="BE185" i="8"/>
  <c r="BE224" i="8"/>
  <c r="BE306" i="8"/>
  <c r="BE328" i="8"/>
  <c r="BE315" i="8"/>
  <c r="BE324" i="8"/>
  <c r="BE334" i="8"/>
  <c r="BE316" i="8"/>
  <c r="BE198" i="8"/>
  <c r="BE309" i="8"/>
  <c r="BE336" i="8"/>
  <c r="BE199" i="8"/>
  <c r="BE200" i="8"/>
  <c r="BE239" i="8"/>
  <c r="BE322" i="8"/>
  <c r="BE237" i="8"/>
  <c r="BJ322" i="8"/>
  <c r="BJ324" i="8"/>
  <c r="BJ196" i="8"/>
  <c r="BJ138" i="8"/>
  <c r="BJ159" i="8"/>
  <c r="BJ143" i="8"/>
  <c r="BJ84" i="8"/>
  <c r="BD207" i="8"/>
  <c r="BD310" i="8"/>
  <c r="BD185" i="8"/>
  <c r="BD215" i="8"/>
  <c r="BD158" i="8"/>
  <c r="BD171" i="8"/>
  <c r="BD150" i="8"/>
  <c r="BD55" i="8"/>
  <c r="BJ337" i="8"/>
  <c r="BJ215" i="8"/>
  <c r="BJ214" i="8"/>
  <c r="BJ158" i="8"/>
  <c r="BJ72" i="8"/>
  <c r="BJ75" i="8"/>
  <c r="BJ76" i="8"/>
  <c r="BD200" i="8"/>
  <c r="BD308" i="8"/>
  <c r="BD160" i="8"/>
  <c r="BD170" i="8"/>
  <c r="BD121" i="8"/>
  <c r="BG19" i="8"/>
  <c r="BG56" i="8"/>
  <c r="BG121" i="8"/>
  <c r="BG76" i="8"/>
  <c r="BG74" i="8"/>
  <c r="BG138" i="8"/>
  <c r="BG72" i="8"/>
  <c r="BG84" i="8"/>
  <c r="BG149" i="8"/>
  <c r="BG122" i="8"/>
  <c r="BG155" i="8"/>
  <c r="BG159" i="8"/>
  <c r="BG170" i="8"/>
  <c r="BG224" i="8"/>
  <c r="BG239" i="8"/>
  <c r="BG142" i="8"/>
  <c r="BG185" i="8"/>
  <c r="BG198" i="8"/>
  <c r="BG200" i="8"/>
  <c r="BG237" i="8"/>
  <c r="BG306" i="8"/>
  <c r="BG196" i="8"/>
  <c r="BG215" i="8"/>
  <c r="BG55" i="8"/>
  <c r="BG150" i="8"/>
  <c r="BG75" i="8"/>
  <c r="BG139" i="8"/>
  <c r="BG147" i="8"/>
  <c r="BG158" i="8"/>
  <c r="BG143" i="8"/>
  <c r="BG160" i="8"/>
  <c r="BG85" i="8"/>
  <c r="BG208" i="8"/>
  <c r="BG157" i="8"/>
  <c r="BG309" i="8"/>
  <c r="BG316" i="8"/>
  <c r="BG335" i="8"/>
  <c r="BG337" i="8"/>
  <c r="BG328" i="8"/>
  <c r="BG186" i="8"/>
  <c r="BG207" i="8"/>
  <c r="BG214" i="8"/>
  <c r="BG221" i="8"/>
  <c r="BG325" i="8"/>
  <c r="BG223" i="8"/>
  <c r="BG199" i="8"/>
  <c r="BG324" i="8"/>
  <c r="BG310" i="8"/>
  <c r="BG315" i="8"/>
  <c r="BG171" i="8"/>
  <c r="BG308" i="8"/>
  <c r="BG334" i="8"/>
  <c r="BG336" i="8"/>
  <c r="BG240" i="8"/>
  <c r="BG322" i="8"/>
  <c r="BJ223" i="8"/>
  <c r="BJ240" i="8"/>
  <c r="BJ239" i="8"/>
  <c r="BJ315" i="8"/>
  <c r="BJ207" i="8"/>
  <c r="BJ157" i="8"/>
  <c r="BJ55" i="8"/>
  <c r="BJ74" i="8"/>
  <c r="BD198" i="8"/>
  <c r="BD336" i="8"/>
  <c r="BD322" i="8"/>
  <c r="BD138" i="8"/>
  <c r="BD85" i="8"/>
  <c r="BD139" i="8"/>
  <c r="BJ316" i="8"/>
  <c r="BJ198" i="8"/>
  <c r="BJ310" i="8"/>
  <c r="BJ121" i="8"/>
  <c r="BJ147" i="8"/>
  <c r="BJ19" i="8"/>
  <c r="BJ150" i="8"/>
  <c r="BD325" i="8"/>
  <c r="BD334" i="8"/>
  <c r="BD76" i="8"/>
  <c r="BD159" i="8"/>
  <c r="BD221" i="8"/>
  <c r="BD74" i="8"/>
  <c r="BD75" i="8"/>
  <c r="BJ185" i="8"/>
  <c r="BJ309" i="8"/>
  <c r="BJ171" i="8"/>
  <c r="BJ308" i="8"/>
  <c r="BJ221" i="8"/>
  <c r="BD237" i="8"/>
  <c r="BD309" i="8"/>
  <c r="BD324" i="8"/>
  <c r="BD155" i="8"/>
  <c r="BD199" i="8"/>
  <c r="BD122" i="8"/>
  <c r="BD72" i="8"/>
  <c r="BK55" i="8"/>
  <c r="BK84" i="8"/>
  <c r="BK85" i="8"/>
  <c r="BK122" i="8"/>
  <c r="BK19" i="8"/>
  <c r="BK76" i="8"/>
  <c r="BK139" i="8"/>
  <c r="BK74" i="8"/>
  <c r="BK150" i="8"/>
  <c r="BK157" i="8"/>
  <c r="BK143" i="8"/>
  <c r="BK147" i="8"/>
  <c r="BK158" i="8"/>
  <c r="BK149" i="8"/>
  <c r="BK72" i="8"/>
  <c r="BK142" i="8"/>
  <c r="BK171" i="8"/>
  <c r="BK223" i="8"/>
  <c r="BK240" i="8"/>
  <c r="BK159" i="8"/>
  <c r="BK170" i="8"/>
  <c r="BK186" i="8"/>
  <c r="BK199" i="8"/>
  <c r="BK221" i="8"/>
  <c r="BK214" i="8"/>
  <c r="BK138" i="8"/>
  <c r="BK160" i="8"/>
  <c r="BK75" i="8"/>
  <c r="BK56" i="8"/>
  <c r="BK155" i="8"/>
  <c r="BK328" i="8"/>
  <c r="BK207" i="8"/>
  <c r="BK196" i="8"/>
  <c r="BK200" i="8"/>
  <c r="BK237" i="8"/>
  <c r="BK308" i="8"/>
  <c r="BK310" i="8"/>
  <c r="BK315" i="8"/>
  <c r="BK121" i="8"/>
  <c r="BK198" i="8"/>
  <c r="BK239" i="8"/>
  <c r="BK324" i="8"/>
  <c r="BK322" i="8"/>
  <c r="BK334" i="8"/>
  <c r="BK336" i="8"/>
  <c r="BK208" i="8"/>
  <c r="BK215" i="8"/>
  <c r="BK335" i="8"/>
  <c r="BK185" i="8"/>
  <c r="BK316" i="8"/>
  <c r="BK306" i="8"/>
  <c r="BK337" i="8"/>
  <c r="BK224" i="8"/>
  <c r="BK309" i="8"/>
  <c r="BK325" i="8"/>
  <c r="BJ56" i="8"/>
  <c r="BJ199" i="8"/>
  <c r="BJ149" i="8"/>
  <c r="BJ122" i="8"/>
  <c r="BD316" i="8"/>
  <c r="BD196" i="8"/>
  <c r="BD328" i="8"/>
  <c r="BD337" i="8"/>
  <c r="BD149" i="8"/>
  <c r="BD186" i="8"/>
  <c r="BD208" i="8"/>
  <c r="BD56" i="8"/>
  <c r="BD84" i="8"/>
  <c r="D212" i="6"/>
  <c r="L15" i="68"/>
  <c r="L14" i="68"/>
  <c r="K15" i="68"/>
  <c r="L201" i="2"/>
  <c r="D195" i="2"/>
  <c r="D195" i="65" s="1"/>
  <c r="D184" i="2"/>
  <c r="D188" i="6"/>
  <c r="L188" i="2"/>
  <c r="L183" i="2"/>
  <c r="L181" i="2"/>
  <c r="D181" i="6"/>
  <c r="D181" i="8" s="1"/>
  <c r="F181" i="8" s="1"/>
  <c r="L191" i="2"/>
  <c r="D191" i="6"/>
  <c r="D191" i="8" s="1"/>
  <c r="F191" i="8" s="1"/>
  <c r="D172" i="6"/>
  <c r="L172" i="2"/>
  <c r="D192" i="6"/>
  <c r="D192" i="8" s="1"/>
  <c r="F192" i="8" s="1"/>
  <c r="L192" i="2"/>
  <c r="L190" i="2"/>
  <c r="D190" i="6"/>
  <c r="D190" i="8" s="1"/>
  <c r="F190" i="8" s="1"/>
  <c r="D193" i="6"/>
  <c r="D193" i="8" s="1"/>
  <c r="F193" i="8" s="1"/>
  <c r="L193" i="2"/>
  <c r="D180" i="6"/>
  <c r="L180" i="2"/>
  <c r="L187" i="2"/>
  <c r="D187" i="6"/>
  <c r="D187" i="8" s="1"/>
  <c r="D175" i="6"/>
  <c r="D177" i="6"/>
  <c r="L177" i="2"/>
  <c r="D194" i="6"/>
  <c r="L194" i="2"/>
  <c r="D176" i="6"/>
  <c r="L176" i="2"/>
  <c r="L189" i="2"/>
  <c r="D189" i="6"/>
  <c r="D189" i="8" s="1"/>
  <c r="F189" i="8" s="1"/>
  <c r="D179" i="6"/>
  <c r="D179" i="8" s="1"/>
  <c r="F179" i="8" s="1"/>
  <c r="L179" i="2"/>
  <c r="L178" i="2"/>
  <c r="D178" i="6"/>
  <c r="D178" i="8" s="1"/>
  <c r="F178" i="8" s="1"/>
  <c r="D151" i="6"/>
  <c r="D78" i="6"/>
  <c r="D79" i="6"/>
  <c r="D109" i="6"/>
  <c r="D108" i="6"/>
  <c r="D99" i="6"/>
  <c r="D107" i="6"/>
  <c r="D104" i="6"/>
  <c r="D104" i="8" s="1"/>
  <c r="D105" i="6"/>
  <c r="D105" i="8" s="1"/>
  <c r="D103" i="6"/>
  <c r="D103" i="8" s="1"/>
  <c r="D106" i="6"/>
  <c r="D106" i="8" s="1"/>
  <c r="D38" i="6"/>
  <c r="D38" i="8" s="1"/>
  <c r="F38" i="8" s="1"/>
  <c r="D32" i="6"/>
  <c r="D33" i="6"/>
  <c r="D33" i="8" s="1"/>
  <c r="F33" i="8" s="1"/>
  <c r="D39" i="6"/>
  <c r="D39" i="8" s="1"/>
  <c r="F39" i="8" s="1"/>
  <c r="K14" i="68"/>
  <c r="M6" i="390"/>
  <c r="M14" i="68"/>
  <c r="BD18" i="8"/>
  <c r="M15" i="68"/>
  <c r="B141" i="460"/>
  <c r="B120" i="460"/>
  <c r="B83" i="460"/>
  <c r="BH18" i="8"/>
  <c r="BL18" i="8"/>
  <c r="BJ18" i="8"/>
  <c r="BI18" i="8"/>
  <c r="L6" i="390"/>
  <c r="D384" i="65"/>
  <c r="D381" i="65"/>
  <c r="D382" i="65"/>
  <c r="B141" i="61"/>
  <c r="B141" i="8"/>
  <c r="B83" i="61"/>
  <c r="B83" i="8"/>
  <c r="B83" i="6"/>
  <c r="L161" i="2"/>
  <c r="B120" i="61"/>
  <c r="B120" i="8"/>
  <c r="D217" i="6"/>
  <c r="D42" i="6"/>
  <c r="D42" i="8" s="1"/>
  <c r="F42" i="8" s="1"/>
  <c r="D203" i="6"/>
  <c r="D203" i="8" s="1"/>
  <c r="F203" i="8" s="1"/>
  <c r="D46" i="6"/>
  <c r="D46" i="8" s="1"/>
  <c r="F46" i="8" s="1"/>
  <c r="D44" i="6"/>
  <c r="D44" i="8" s="1"/>
  <c r="F44" i="8" s="1"/>
  <c r="D162" i="6"/>
  <c r="D205" i="6"/>
  <c r="D205" i="8" s="1"/>
  <c r="D218" i="6"/>
  <c r="D68" i="6"/>
  <c r="E68" i="6" s="1"/>
  <c r="D45" i="6"/>
  <c r="D163" i="6"/>
  <c r="D219" i="6"/>
  <c r="D19" i="65"/>
  <c r="E19" i="65" s="1"/>
  <c r="D319" i="6"/>
  <c r="D319" i="8" s="1"/>
  <c r="F319" i="8" s="1"/>
  <c r="D216" i="6"/>
  <c r="D168" i="6"/>
  <c r="D320" i="6"/>
  <c r="D320" i="8" s="1"/>
  <c r="F320" i="8" s="1"/>
  <c r="D209" i="6"/>
  <c r="D43" i="6"/>
  <c r="D43" i="8" s="1"/>
  <c r="F43" i="8" s="1"/>
  <c r="D202" i="6"/>
  <c r="D145" i="6"/>
  <c r="D11" i="6"/>
  <c r="D11" i="65"/>
  <c r="D62" i="6"/>
  <c r="D69" i="6"/>
  <c r="D144" i="6"/>
  <c r="D70" i="6"/>
  <c r="D146" i="2"/>
  <c r="D146" i="65" s="1"/>
  <c r="D141" i="2"/>
  <c r="D141" i="65" s="1"/>
  <c r="D161" i="6"/>
  <c r="D161" i="8" s="1"/>
  <c r="L209" i="2"/>
  <c r="L216" i="2"/>
  <c r="D232" i="6"/>
  <c r="L217" i="2"/>
  <c r="L202" i="2"/>
  <c r="L203" i="2"/>
  <c r="L219" i="2"/>
  <c r="D123" i="6"/>
  <c r="D123" i="8" s="1"/>
  <c r="F123" i="8" s="1"/>
  <c r="D225" i="6"/>
  <c r="L218" i="2"/>
  <c r="L205" i="2"/>
  <c r="D82" i="6"/>
  <c r="D82" i="8" s="1"/>
  <c r="F82" i="8" s="1"/>
  <c r="D230" i="6"/>
  <c r="D230" i="8" s="1"/>
  <c r="F230" i="8" s="1"/>
  <c r="D233" i="6"/>
  <c r="D233" i="8" s="1"/>
  <c r="F233" i="8" s="1"/>
  <c r="D128" i="6"/>
  <c r="D128" i="8" s="1"/>
  <c r="F128" i="8" s="1"/>
  <c r="D235" i="6"/>
  <c r="D235" i="8" s="1"/>
  <c r="F235" i="8" s="1"/>
  <c r="D124" i="6"/>
  <c r="D124" i="8" s="1"/>
  <c r="F124" i="8" s="1"/>
  <c r="D229" i="6"/>
  <c r="D229" i="8" s="1"/>
  <c r="F229" i="8" s="1"/>
  <c r="D98" i="6"/>
  <c r="D98" i="8" s="1"/>
  <c r="F98" i="8" s="1"/>
  <c r="D125" i="6"/>
  <c r="D125" i="8" s="1"/>
  <c r="F125" i="8" s="1"/>
  <c r="D234" i="6"/>
  <c r="D234" i="8" s="1"/>
  <c r="F234" i="8" s="1"/>
  <c r="D226" i="6"/>
  <c r="D226" i="8" s="1"/>
  <c r="F226" i="8" s="1"/>
  <c r="D77" i="6"/>
  <c r="D77" i="8" s="1"/>
  <c r="D227" i="6"/>
  <c r="D227" i="8" s="1"/>
  <c r="F227" i="8" s="1"/>
  <c r="B141" i="6"/>
  <c r="D126" i="6"/>
  <c r="D126" i="8" s="1"/>
  <c r="F126" i="8" s="1"/>
  <c r="D140" i="6"/>
  <c r="D140" i="8" s="1"/>
  <c r="B305" i="6"/>
  <c r="D228" i="6"/>
  <c r="D228" i="8" s="1"/>
  <c r="F228" i="8" s="1"/>
  <c r="D201" i="6"/>
  <c r="D201" i="8" s="1"/>
  <c r="D119" i="6"/>
  <c r="D119" i="8" s="1"/>
  <c r="F119" i="8" s="1"/>
  <c r="D127" i="6"/>
  <c r="D127" i="8" s="1"/>
  <c r="F127" i="8" s="1"/>
  <c r="D137" i="2"/>
  <c r="D137" i="65" s="1"/>
  <c r="D71" i="2"/>
  <c r="D71" i="65" s="1"/>
  <c r="D83" i="2"/>
  <c r="D83" i="65" s="1"/>
  <c r="D220" i="2"/>
  <c r="D220" i="65" s="1"/>
  <c r="B120" i="6"/>
  <c r="BG18" i="8"/>
  <c r="BK18" i="8"/>
  <c r="BE18" i="8"/>
  <c r="BF18" i="8"/>
  <c r="Q268" i="8"/>
  <c r="AK27" i="8"/>
  <c r="A129" i="555" l="1"/>
  <c r="A129" i="557"/>
  <c r="A129" i="553"/>
  <c r="A129" i="556"/>
  <c r="A129" i="552"/>
  <c r="A129" i="554"/>
  <c r="A203" i="555"/>
  <c r="A203" i="557"/>
  <c r="A203" i="556"/>
  <c r="A203" i="554"/>
  <c r="A203" i="553"/>
  <c r="A203" i="552"/>
  <c r="A197" i="555"/>
  <c r="A197" i="557"/>
  <c r="A197" i="554"/>
  <c r="A197" i="552"/>
  <c r="A197" i="556"/>
  <c r="A197" i="553"/>
  <c r="A165" i="555"/>
  <c r="A165" i="556"/>
  <c r="A165" i="557"/>
  <c r="A165" i="552"/>
  <c r="A165" i="553"/>
  <c r="A165" i="554"/>
  <c r="A132" i="557"/>
  <c r="A132" i="556"/>
  <c r="A132" i="554"/>
  <c r="A132" i="553"/>
  <c r="A132" i="555"/>
  <c r="A132" i="552"/>
  <c r="A136" i="557"/>
  <c r="A136" i="556"/>
  <c r="A136" i="555"/>
  <c r="A136" i="554"/>
  <c r="A136" i="553"/>
  <c r="A136" i="552"/>
  <c r="A330" i="555"/>
  <c r="A330" i="557"/>
  <c r="A330" i="556"/>
  <c r="A330" i="552"/>
  <c r="A330" i="554"/>
  <c r="A330" i="553"/>
  <c r="A95" i="557"/>
  <c r="A95" i="554"/>
  <c r="A95" i="556"/>
  <c r="A95" i="552"/>
  <c r="A95" i="555"/>
  <c r="A95" i="553"/>
  <c r="A87" i="557"/>
  <c r="A87" i="556"/>
  <c r="A87" i="554"/>
  <c r="A87" i="555"/>
  <c r="A87" i="552"/>
  <c r="A87" i="61"/>
  <c r="A87" i="553"/>
  <c r="A242" i="556"/>
  <c r="A242" i="555"/>
  <c r="A242" i="553"/>
  <c r="A242" i="557"/>
  <c r="A242" i="554"/>
  <c r="A242" i="552"/>
  <c r="A355" i="555"/>
  <c r="A355" i="557"/>
  <c r="A355" i="556"/>
  <c r="A355" i="552"/>
  <c r="A355" i="554"/>
  <c r="A355" i="553"/>
  <c r="A257" i="556"/>
  <c r="A257" i="557"/>
  <c r="A257" i="554"/>
  <c r="A257" i="553"/>
  <c r="A257" i="552"/>
  <c r="A257" i="555"/>
  <c r="A263" i="555"/>
  <c r="A263" i="553"/>
  <c r="A263" i="556"/>
  <c r="A263" i="554"/>
  <c r="A263" i="557"/>
  <c r="A263" i="552"/>
  <c r="A300" i="557"/>
  <c r="A300" i="556"/>
  <c r="A300" i="554"/>
  <c r="A300" i="555"/>
  <c r="A300" i="552"/>
  <c r="A300" i="553"/>
  <c r="A232" i="557"/>
  <c r="A232" i="556"/>
  <c r="A232" i="555"/>
  <c r="A232" i="554"/>
  <c r="A232" i="553"/>
  <c r="A232" i="552"/>
  <c r="A192" i="557"/>
  <c r="A192" i="556"/>
  <c r="A192" i="554"/>
  <c r="A192" i="555"/>
  <c r="A192" i="553"/>
  <c r="A192" i="552"/>
  <c r="A199" i="555"/>
  <c r="A199" i="557"/>
  <c r="A199" i="556"/>
  <c r="A199" i="554"/>
  <c r="A199" i="553"/>
  <c r="A199" i="552"/>
  <c r="A245" i="555"/>
  <c r="A245" i="557"/>
  <c r="A245" i="554"/>
  <c r="A245" i="552"/>
  <c r="A245" i="556"/>
  <c r="A245" i="553"/>
  <c r="A349" i="555"/>
  <c r="A349" i="557"/>
  <c r="A349" i="556"/>
  <c r="A349" i="552"/>
  <c r="A349" i="554"/>
  <c r="A349" i="553"/>
  <c r="A234" i="556"/>
  <c r="A234" i="555"/>
  <c r="A234" i="553"/>
  <c r="A234" i="557"/>
  <c r="A234" i="554"/>
  <c r="A234" i="552"/>
  <c r="A269" i="556"/>
  <c r="A269" i="555"/>
  <c r="A269" i="554"/>
  <c r="A269" i="552"/>
  <c r="A269" i="553"/>
  <c r="A269" i="557"/>
  <c r="A101" i="556"/>
  <c r="A101" i="557"/>
  <c r="A101" i="554"/>
  <c r="A101" i="555"/>
  <c r="A101" i="553"/>
  <c r="A101" i="552"/>
  <c r="A340" i="556"/>
  <c r="A340" i="557"/>
  <c r="A340" i="554"/>
  <c r="A340" i="553"/>
  <c r="A340" i="552"/>
  <c r="A340" i="555"/>
  <c r="A307" i="555"/>
  <c r="A307" i="557"/>
  <c r="A307" i="553"/>
  <c r="A307" i="552"/>
  <c r="A307" i="556"/>
  <c r="A307" i="554"/>
  <c r="A188" i="557"/>
  <c r="A188" i="556"/>
  <c r="A188" i="554"/>
  <c r="A188" i="555"/>
  <c r="A188" i="553"/>
  <c r="A188" i="552"/>
  <c r="A238" i="556"/>
  <c r="A238" i="555"/>
  <c r="A238" i="553"/>
  <c r="A238" i="557"/>
  <c r="A238" i="552"/>
  <c r="A238" i="554"/>
  <c r="A356" i="555"/>
  <c r="A356" i="557"/>
  <c r="A356" i="553"/>
  <c r="A356" i="554"/>
  <c r="A356" i="552"/>
  <c r="A356" i="556"/>
  <c r="A135" i="555"/>
  <c r="A135" i="557"/>
  <c r="A135" i="554"/>
  <c r="A135" i="556"/>
  <c r="A135" i="553"/>
  <c r="A135" i="552"/>
  <c r="A109" i="552"/>
  <c r="A109" i="557"/>
  <c r="A109" i="554"/>
  <c r="A109" i="556"/>
  <c r="A109" i="555"/>
  <c r="A109" i="553"/>
  <c r="A83" i="557"/>
  <c r="A83" i="555"/>
  <c r="A83" i="556"/>
  <c r="A83" i="554"/>
  <c r="A83" i="553"/>
  <c r="A83" i="552"/>
  <c r="A193" i="556"/>
  <c r="A193" i="554"/>
  <c r="A193" i="552"/>
  <c r="A193" i="555"/>
  <c r="A193" i="557"/>
  <c r="A193" i="553"/>
  <c r="A187" i="555"/>
  <c r="A187" i="557"/>
  <c r="A187" i="554"/>
  <c r="A187" i="556"/>
  <c r="A187" i="552"/>
  <c r="A187" i="553"/>
  <c r="A194" i="556"/>
  <c r="A194" i="555"/>
  <c r="A194" i="557"/>
  <c r="A194" i="554"/>
  <c r="A194" i="552"/>
  <c r="A194" i="553"/>
  <c r="A282" i="555"/>
  <c r="A282" i="557"/>
  <c r="A282" i="556"/>
  <c r="A282" i="554"/>
  <c r="A282" i="553"/>
  <c r="A282" i="552"/>
  <c r="A302" i="555"/>
  <c r="A302" i="557"/>
  <c r="A302" i="556"/>
  <c r="A302" i="552"/>
  <c r="A302" i="553"/>
  <c r="A302" i="554"/>
  <c r="A281" i="556"/>
  <c r="A281" i="557"/>
  <c r="A281" i="554"/>
  <c r="A281" i="553"/>
  <c r="A281" i="552"/>
  <c r="A281" i="555"/>
  <c r="A181" i="557"/>
  <c r="A181" i="555"/>
  <c r="A181" i="552"/>
  <c r="A181" i="553"/>
  <c r="A181" i="554"/>
  <c r="A181" i="556"/>
  <c r="A251" i="555"/>
  <c r="A251" i="557"/>
  <c r="A251" i="556"/>
  <c r="A251" i="554"/>
  <c r="A251" i="552"/>
  <c r="A251" i="553"/>
  <c r="A85" i="556"/>
  <c r="A85" i="553"/>
  <c r="A85" i="557"/>
  <c r="A85" i="552"/>
  <c r="A85" i="554"/>
  <c r="A85" i="61"/>
  <c r="A85" i="555"/>
  <c r="A240" i="557"/>
  <c r="A240" i="556"/>
  <c r="A240" i="554"/>
  <c r="A240" i="555"/>
  <c r="A240" i="553"/>
  <c r="A240" i="552"/>
  <c r="A275" i="555"/>
  <c r="A275" i="557"/>
  <c r="A275" i="556"/>
  <c r="A275" i="553"/>
  <c r="A275" i="552"/>
  <c r="A275" i="554"/>
  <c r="A265" i="556"/>
  <c r="A265" i="554"/>
  <c r="A265" i="557"/>
  <c r="A265" i="552"/>
  <c r="A265" i="555"/>
  <c r="A265" i="553"/>
  <c r="A120" i="557"/>
  <c r="A120" i="556"/>
  <c r="A120" i="554"/>
  <c r="A120" i="553"/>
  <c r="A120" i="555"/>
  <c r="A120" i="552"/>
  <c r="A303" i="555"/>
  <c r="A303" i="557"/>
  <c r="A303" i="553"/>
  <c r="A303" i="552"/>
  <c r="A303" i="556"/>
  <c r="A303" i="554"/>
  <c r="A212" i="557"/>
  <c r="A212" i="556"/>
  <c r="A212" i="554"/>
  <c r="A212" i="555"/>
  <c r="A212" i="553"/>
  <c r="A212" i="552"/>
  <c r="A167" i="555"/>
  <c r="A167" i="557"/>
  <c r="A167" i="554"/>
  <c r="A167" i="556"/>
  <c r="A167" i="553"/>
  <c r="A167" i="552"/>
  <c r="A169" i="556"/>
  <c r="A169" i="554"/>
  <c r="A169" i="552"/>
  <c r="A169" i="555"/>
  <c r="A169" i="557"/>
  <c r="A169" i="553"/>
  <c r="A233" i="556"/>
  <c r="A233" i="557"/>
  <c r="A233" i="553"/>
  <c r="A233" i="554"/>
  <c r="A233" i="555"/>
  <c r="A233" i="552"/>
  <c r="A114" i="556"/>
  <c r="A114" i="555"/>
  <c r="A114" i="552"/>
  <c r="A114" i="554"/>
  <c r="A114" i="553"/>
  <c r="A114" i="557"/>
  <c r="A86" i="556"/>
  <c r="A86" i="554"/>
  <c r="A86" i="552"/>
  <c r="A86" i="555"/>
  <c r="A86" i="557"/>
  <c r="A86" i="553"/>
  <c r="A323" i="555"/>
  <c r="A323" i="557"/>
  <c r="A323" i="556"/>
  <c r="A323" i="553"/>
  <c r="A323" i="552"/>
  <c r="A323" i="554"/>
  <c r="A93" i="556"/>
  <c r="A93" i="557"/>
  <c r="A93" i="554"/>
  <c r="A93" i="553"/>
  <c r="A93" i="552"/>
  <c r="A93" i="555"/>
  <c r="A93" i="61"/>
  <c r="A217" i="556"/>
  <c r="A217" i="554"/>
  <c r="A217" i="552"/>
  <c r="A217" i="555"/>
  <c r="A217" i="557"/>
  <c r="A217" i="553"/>
  <c r="A159" i="555"/>
  <c r="A159" i="557"/>
  <c r="A159" i="554"/>
  <c r="A159" i="553"/>
  <c r="A159" i="556"/>
  <c r="A159" i="552"/>
  <c r="A298" i="555"/>
  <c r="A298" i="557"/>
  <c r="A298" i="556"/>
  <c r="A298" i="552"/>
  <c r="A298" i="554"/>
  <c r="A298" i="553"/>
  <c r="A280" i="557"/>
  <c r="A280" i="556"/>
  <c r="A280" i="554"/>
  <c r="A280" i="555"/>
  <c r="A280" i="553"/>
  <c r="A280" i="552"/>
  <c r="A254" i="557"/>
  <c r="A254" i="555"/>
  <c r="A254" i="554"/>
  <c r="A254" i="556"/>
  <c r="A254" i="553"/>
  <c r="A254" i="552"/>
  <c r="A195" i="555"/>
  <c r="A195" i="557"/>
  <c r="A195" i="554"/>
  <c r="A195" i="556"/>
  <c r="A195" i="552"/>
  <c r="A195" i="553"/>
  <c r="A154" i="556"/>
  <c r="A154" i="555"/>
  <c r="A154" i="557"/>
  <c r="A154" i="552"/>
  <c r="A154" i="553"/>
  <c r="A154" i="554"/>
  <c r="A158" i="556"/>
  <c r="A158" i="555"/>
  <c r="A158" i="557"/>
  <c r="A158" i="552"/>
  <c r="A158" i="554"/>
  <c r="A158" i="553"/>
  <c r="A220" i="557"/>
  <c r="A220" i="556"/>
  <c r="A220" i="554"/>
  <c r="A220" i="553"/>
  <c r="A220" i="555"/>
  <c r="A220" i="552"/>
  <c r="A224" i="557"/>
  <c r="A224" i="556"/>
  <c r="A224" i="554"/>
  <c r="A224" i="555"/>
  <c r="A224" i="553"/>
  <c r="A224" i="552"/>
  <c r="A352" i="555"/>
  <c r="A352" i="557"/>
  <c r="A352" i="556"/>
  <c r="A352" i="552"/>
  <c r="A352" i="554"/>
  <c r="A352" i="553"/>
  <c r="A268" i="557"/>
  <c r="A268" i="556"/>
  <c r="A268" i="554"/>
  <c r="A268" i="555"/>
  <c r="A268" i="553"/>
  <c r="A268" i="552"/>
  <c r="A97" i="556"/>
  <c r="A97" i="557"/>
  <c r="A97" i="554"/>
  <c r="A97" i="553"/>
  <c r="A97" i="552"/>
  <c r="A97" i="555"/>
  <c r="A137" i="556"/>
  <c r="A137" i="557"/>
  <c r="A137" i="554"/>
  <c r="A137" i="552"/>
  <c r="A137" i="553"/>
  <c r="A137" i="555"/>
  <c r="A266" i="557"/>
  <c r="A266" i="556"/>
  <c r="A266" i="555"/>
  <c r="A266" i="554"/>
  <c r="A266" i="552"/>
  <c r="A266" i="553"/>
  <c r="A274" i="557"/>
  <c r="A274" i="554"/>
  <c r="A274" i="556"/>
  <c r="A274" i="552"/>
  <c r="A274" i="555"/>
  <c r="A274" i="553"/>
  <c r="A347" i="557"/>
  <c r="A347" i="556"/>
  <c r="A347" i="554"/>
  <c r="A347" i="555"/>
  <c r="A347" i="553"/>
  <c r="A347" i="552"/>
  <c r="A273" i="556"/>
  <c r="A273" i="557"/>
  <c r="A273" i="554"/>
  <c r="A273" i="555"/>
  <c r="A273" i="552"/>
  <c r="A273" i="553"/>
  <c r="A244" i="557"/>
  <c r="A244" i="556"/>
  <c r="A244" i="554"/>
  <c r="A244" i="555"/>
  <c r="A244" i="553"/>
  <c r="A244" i="552"/>
  <c r="A288" i="557"/>
  <c r="A288" i="556"/>
  <c r="A288" i="555"/>
  <c r="A288" i="554"/>
  <c r="A288" i="552"/>
  <c r="A288" i="553"/>
  <c r="A350" i="555"/>
  <c r="A350" i="557"/>
  <c r="A350" i="553"/>
  <c r="A350" i="556"/>
  <c r="A350" i="554"/>
  <c r="A350" i="552"/>
  <c r="A112" i="557"/>
  <c r="A112" i="556"/>
  <c r="A112" i="555"/>
  <c r="A112" i="554"/>
  <c r="A112" i="553"/>
  <c r="A112" i="552"/>
  <c r="A111" i="555"/>
  <c r="A111" i="557"/>
  <c r="A111" i="556"/>
  <c r="A111" i="554"/>
  <c r="A111" i="553"/>
  <c r="A111" i="552"/>
  <c r="A246" i="556"/>
  <c r="A246" i="555"/>
  <c r="A246" i="553"/>
  <c r="A246" i="557"/>
  <c r="A246" i="552"/>
  <c r="A246" i="554"/>
  <c r="A127" i="555"/>
  <c r="A127" i="557"/>
  <c r="A127" i="556"/>
  <c r="A127" i="554"/>
  <c r="A127" i="553"/>
  <c r="A127" i="552"/>
  <c r="A252" i="557"/>
  <c r="A252" i="556"/>
  <c r="A252" i="554"/>
  <c r="A252" i="553"/>
  <c r="A252" i="552"/>
  <c r="A252" i="555"/>
  <c r="A264" i="557"/>
  <c r="A264" i="556"/>
  <c r="A264" i="554"/>
  <c r="A264" i="555"/>
  <c r="A264" i="553"/>
  <c r="A264" i="552"/>
  <c r="A284" i="557"/>
  <c r="A284" i="556"/>
  <c r="A284" i="554"/>
  <c r="A284" i="555"/>
  <c r="A284" i="553"/>
  <c r="A284" i="552"/>
  <c r="A213" i="555"/>
  <c r="A213" i="556"/>
  <c r="A213" i="557"/>
  <c r="A213" i="554"/>
  <c r="A213" i="552"/>
  <c r="A213" i="553"/>
  <c r="A321" i="556"/>
  <c r="A321" i="555"/>
  <c r="A321" i="554"/>
  <c r="A321" i="557"/>
  <c r="A321" i="552"/>
  <c r="A321" i="553"/>
  <c r="A151" i="555"/>
  <c r="A151" i="557"/>
  <c r="A151" i="556"/>
  <c r="A151" i="554"/>
  <c r="A151" i="553"/>
  <c r="A151" i="552"/>
  <c r="A164" i="557"/>
  <c r="A164" i="556"/>
  <c r="A164" i="554"/>
  <c r="A164" i="555"/>
  <c r="A164" i="553"/>
  <c r="A164" i="552"/>
  <c r="A160" i="557"/>
  <c r="A160" i="556"/>
  <c r="A160" i="555"/>
  <c r="A160" i="554"/>
  <c r="A160" i="553"/>
  <c r="A160" i="552"/>
  <c r="A216" i="557"/>
  <c r="A216" i="556"/>
  <c r="A216" i="554"/>
  <c r="A216" i="553"/>
  <c r="A216" i="555"/>
  <c r="A216" i="552"/>
  <c r="A236" i="557"/>
  <c r="A236" i="556"/>
  <c r="A236" i="554"/>
  <c r="A236" i="555"/>
  <c r="A236" i="552"/>
  <c r="A236" i="553"/>
  <c r="A270" i="557"/>
  <c r="A270" i="555"/>
  <c r="A270" i="554"/>
  <c r="A270" i="556"/>
  <c r="A270" i="552"/>
  <c r="A270" i="553"/>
  <c r="A88" i="557"/>
  <c r="A88" i="556"/>
  <c r="A88" i="554"/>
  <c r="A88" i="553"/>
  <c r="A88" i="61"/>
  <c r="A88" i="555"/>
  <c r="A88" i="552"/>
  <c r="A176" i="557"/>
  <c r="A176" i="556"/>
  <c r="A176" i="554"/>
  <c r="A176" i="555"/>
  <c r="A176" i="553"/>
  <c r="A176" i="552"/>
  <c r="A118" i="556"/>
  <c r="A118" i="555"/>
  <c r="A118" i="557"/>
  <c r="A118" i="552"/>
  <c r="A118" i="553"/>
  <c r="A118" i="554"/>
  <c r="A290" i="555"/>
  <c r="A290" i="557"/>
  <c r="A290" i="556"/>
  <c r="A290" i="554"/>
  <c r="A290" i="553"/>
  <c r="A290" i="552"/>
  <c r="A297" i="556"/>
  <c r="A297" i="555"/>
  <c r="A297" i="557"/>
  <c r="A297" i="554"/>
  <c r="A297" i="552"/>
  <c r="A297" i="553"/>
  <c r="A344" i="556"/>
  <c r="A344" i="557"/>
  <c r="A344" i="555"/>
  <c r="A344" i="554"/>
  <c r="A344" i="553"/>
  <c r="A344" i="552"/>
  <c r="A175" i="555"/>
  <c r="A175" i="557"/>
  <c r="A175" i="556"/>
  <c r="A175" i="554"/>
  <c r="A175" i="553"/>
  <c r="A175" i="552"/>
  <c r="A162" i="556"/>
  <c r="A162" i="555"/>
  <c r="A162" i="552"/>
  <c r="A162" i="557"/>
  <c r="A162" i="554"/>
  <c r="A162" i="553"/>
  <c r="A99" i="557"/>
  <c r="A99" i="554"/>
  <c r="A99" i="556"/>
  <c r="A99" i="552"/>
  <c r="A99" i="553"/>
  <c r="A99" i="555"/>
  <c r="A145" i="556"/>
  <c r="A145" i="554"/>
  <c r="A145" i="552"/>
  <c r="A145" i="557"/>
  <c r="A145" i="555"/>
  <c r="A145" i="553"/>
  <c r="A339" i="557"/>
  <c r="A339" i="556"/>
  <c r="A339" i="554"/>
  <c r="A339" i="553"/>
  <c r="A339" i="552"/>
  <c r="A339" i="555"/>
  <c r="A205" i="557"/>
  <c r="A205" i="556"/>
  <c r="A205" i="552"/>
  <c r="A205" i="555"/>
  <c r="A205" i="554"/>
  <c r="A205" i="553"/>
  <c r="A168" i="557"/>
  <c r="A168" i="556"/>
  <c r="A168" i="554"/>
  <c r="A168" i="553"/>
  <c r="A168" i="555"/>
  <c r="A168" i="552"/>
  <c r="A316" i="557"/>
  <c r="A316" i="556"/>
  <c r="A316" i="554"/>
  <c r="A316" i="553"/>
  <c r="A316" i="555"/>
  <c r="A316" i="552"/>
  <c r="A119" i="555"/>
  <c r="A119" i="557"/>
  <c r="A119" i="554"/>
  <c r="A119" i="556"/>
  <c r="A119" i="553"/>
  <c r="A119" i="552"/>
  <c r="A94" i="556"/>
  <c r="A94" i="557"/>
  <c r="A94" i="552"/>
  <c r="A94" i="555"/>
  <c r="A94" i="61"/>
  <c r="A94" i="553"/>
  <c r="A94" i="554"/>
  <c r="A215" i="555"/>
  <c r="A215" i="557"/>
  <c r="A215" i="554"/>
  <c r="A215" i="556"/>
  <c r="A215" i="553"/>
  <c r="A215" i="552"/>
  <c r="A326" i="555"/>
  <c r="A326" i="557"/>
  <c r="A326" i="556"/>
  <c r="A326" i="552"/>
  <c r="A326" i="554"/>
  <c r="A326" i="553"/>
  <c r="A283" i="555"/>
  <c r="A283" i="557"/>
  <c r="A283" i="553"/>
  <c r="A283" i="556"/>
  <c r="A283" i="552"/>
  <c r="A283" i="554"/>
  <c r="A261" i="556"/>
  <c r="A261" i="557"/>
  <c r="A261" i="555"/>
  <c r="A261" i="554"/>
  <c r="A261" i="552"/>
  <c r="A261" i="553"/>
  <c r="A285" i="556"/>
  <c r="A285" i="554"/>
  <c r="A285" i="553"/>
  <c r="A285" i="552"/>
  <c r="A285" i="557"/>
  <c r="A285" i="555"/>
  <c r="A124" i="557"/>
  <c r="A124" i="556"/>
  <c r="A124" i="554"/>
  <c r="A124" i="553"/>
  <c r="A124" i="555"/>
  <c r="A124" i="552"/>
  <c r="A174" i="556"/>
  <c r="A174" i="555"/>
  <c r="A174" i="554"/>
  <c r="A174" i="552"/>
  <c r="A174" i="557"/>
  <c r="A174" i="553"/>
  <c r="A180" i="557"/>
  <c r="A180" i="556"/>
  <c r="A180" i="554"/>
  <c r="A180" i="553"/>
  <c r="A180" i="555"/>
  <c r="A180" i="552"/>
  <c r="A247" i="555"/>
  <c r="A247" i="557"/>
  <c r="A247" i="556"/>
  <c r="A247" i="554"/>
  <c r="A247" i="553"/>
  <c r="A247" i="552"/>
  <c r="A177" i="555"/>
  <c r="A177" i="557"/>
  <c r="A177" i="553"/>
  <c r="A177" i="552"/>
  <c r="A177" i="556"/>
  <c r="A177" i="554"/>
  <c r="A179" i="555"/>
  <c r="A179" i="557"/>
  <c r="A179" i="556"/>
  <c r="A179" i="554"/>
  <c r="A179" i="553"/>
  <c r="A179" i="552"/>
  <c r="A208" i="557"/>
  <c r="A208" i="556"/>
  <c r="A208" i="555"/>
  <c r="A208" i="554"/>
  <c r="A208" i="553"/>
  <c r="A208" i="552"/>
  <c r="A372" i="556"/>
  <c r="A372" i="554"/>
  <c r="A372" i="552"/>
  <c r="A372" i="553"/>
  <c r="A372" i="555"/>
  <c r="A372" i="557"/>
  <c r="A102" i="556"/>
  <c r="A102" i="555"/>
  <c r="A102" i="557"/>
  <c r="A102" i="552"/>
  <c r="A102" i="553"/>
  <c r="A102" i="554"/>
  <c r="A325" i="556"/>
  <c r="A325" i="555"/>
  <c r="A325" i="554"/>
  <c r="A325" i="557"/>
  <c r="A325" i="553"/>
  <c r="A325" i="552"/>
  <c r="A296" i="557"/>
  <c r="A296" i="556"/>
  <c r="A296" i="554"/>
  <c r="A296" i="555"/>
  <c r="A296" i="552"/>
  <c r="A296" i="553"/>
  <c r="A172" i="557"/>
  <c r="A172" i="556"/>
  <c r="A172" i="554"/>
  <c r="A172" i="553"/>
  <c r="A172" i="555"/>
  <c r="A172" i="552"/>
  <c r="A312" i="557"/>
  <c r="A312" i="556"/>
  <c r="A312" i="555"/>
  <c r="A312" i="554"/>
  <c r="A312" i="552"/>
  <c r="A312" i="553"/>
  <c r="A146" i="556"/>
  <c r="A146" i="555"/>
  <c r="A146" i="557"/>
  <c r="A146" i="554"/>
  <c r="A146" i="552"/>
  <c r="A146" i="553"/>
  <c r="A225" i="553"/>
  <c r="A225" i="557"/>
  <c r="A225" i="552"/>
  <c r="A225" i="554"/>
  <c r="A225" i="555"/>
  <c r="A225" i="556"/>
  <c r="A309" i="556"/>
  <c r="A309" i="554"/>
  <c r="A309" i="557"/>
  <c r="A309" i="555"/>
  <c r="A309" i="553"/>
  <c r="A309" i="552"/>
  <c r="A328" i="557"/>
  <c r="A328" i="556"/>
  <c r="A328" i="554"/>
  <c r="A328" i="555"/>
  <c r="A328" i="553"/>
  <c r="A328" i="552"/>
  <c r="A190" i="556"/>
  <c r="A190" i="555"/>
  <c r="A190" i="557"/>
  <c r="A190" i="553"/>
  <c r="A190" i="552"/>
  <c r="A190" i="554"/>
  <c r="A91" i="557"/>
  <c r="A91" i="554"/>
  <c r="A91" i="555"/>
  <c r="A91" i="556"/>
  <c r="A91" i="552"/>
  <c r="A91" i="553"/>
  <c r="A91" i="61"/>
  <c r="A107" i="555"/>
  <c r="A107" i="557"/>
  <c r="A107" i="556"/>
  <c r="A107" i="554"/>
  <c r="A107" i="553"/>
  <c r="A107" i="552"/>
  <c r="A183" i="555"/>
  <c r="A183" i="557"/>
  <c r="A183" i="554"/>
  <c r="A183" i="556"/>
  <c r="A183" i="553"/>
  <c r="A183" i="552"/>
  <c r="A133" i="557"/>
  <c r="A133" i="552"/>
  <c r="A133" i="554"/>
  <c r="A133" i="553"/>
  <c r="A133" i="556"/>
  <c r="A133" i="555"/>
  <c r="A258" i="557"/>
  <c r="A258" i="556"/>
  <c r="A258" i="554"/>
  <c r="A258" i="553"/>
  <c r="A258" i="552"/>
  <c r="A258" i="555"/>
  <c r="A291" i="555"/>
  <c r="A291" i="557"/>
  <c r="A291" i="556"/>
  <c r="A291" i="553"/>
  <c r="A291" i="552"/>
  <c r="A291" i="554"/>
  <c r="A277" i="556"/>
  <c r="A277" i="555"/>
  <c r="A277" i="554"/>
  <c r="A277" i="557"/>
  <c r="A277" i="552"/>
  <c r="A277" i="553"/>
  <c r="A156" i="557"/>
  <c r="A156" i="556"/>
  <c r="A156" i="554"/>
  <c r="A156" i="555"/>
  <c r="A156" i="553"/>
  <c r="A156" i="552"/>
  <c r="A182" i="556"/>
  <c r="A182" i="555"/>
  <c r="A182" i="557"/>
  <c r="A182" i="552"/>
  <c r="A182" i="554"/>
  <c r="A182" i="553"/>
  <c r="A200" i="557"/>
  <c r="A200" i="556"/>
  <c r="A200" i="554"/>
  <c r="A200" i="555"/>
  <c r="A200" i="553"/>
  <c r="A200" i="552"/>
  <c r="A191" i="555"/>
  <c r="A191" i="557"/>
  <c r="A191" i="554"/>
  <c r="A191" i="556"/>
  <c r="A191" i="553"/>
  <c r="A191" i="552"/>
  <c r="A226" i="556"/>
  <c r="A226" i="555"/>
  <c r="A226" i="553"/>
  <c r="A226" i="552"/>
  <c r="A226" i="557"/>
  <c r="A226" i="554"/>
  <c r="A204" i="557"/>
  <c r="A204" i="556"/>
  <c r="A204" i="554"/>
  <c r="A204" i="553"/>
  <c r="A204" i="552"/>
  <c r="A204" i="555"/>
  <c r="A276" i="557"/>
  <c r="A276" i="556"/>
  <c r="A276" i="554"/>
  <c r="A276" i="553"/>
  <c r="A276" i="555"/>
  <c r="A276" i="552"/>
  <c r="A139" i="555"/>
  <c r="A139" i="557"/>
  <c r="A139" i="554"/>
  <c r="A139" i="556"/>
  <c r="A139" i="552"/>
  <c r="A139" i="553"/>
  <c r="A310" i="555"/>
  <c r="A310" i="557"/>
  <c r="A310" i="556"/>
  <c r="A310" i="552"/>
  <c r="A310" i="554"/>
  <c r="A310" i="553"/>
  <c r="A122" i="556"/>
  <c r="A122" i="555"/>
  <c r="A122" i="557"/>
  <c r="A122" i="554"/>
  <c r="A122" i="552"/>
  <c r="A122" i="553"/>
  <c r="A345" i="555"/>
  <c r="A345" i="557"/>
  <c r="A345" i="554"/>
  <c r="A345" i="552"/>
  <c r="A345" i="553"/>
  <c r="A345" i="556"/>
  <c r="A148" i="557"/>
  <c r="A148" i="556"/>
  <c r="A148" i="554"/>
  <c r="A148" i="553"/>
  <c r="A148" i="555"/>
  <c r="A148" i="552"/>
  <c r="A241" i="556"/>
  <c r="A241" i="554"/>
  <c r="A241" i="555"/>
  <c r="A241" i="552"/>
  <c r="A241" i="553"/>
  <c r="A241" i="557"/>
  <c r="A351" i="556"/>
  <c r="A351" i="555"/>
  <c r="A351" i="557"/>
  <c r="A351" i="553"/>
  <c r="A351" i="552"/>
  <c r="A351" i="554"/>
  <c r="A243" i="555"/>
  <c r="A243" i="557"/>
  <c r="A243" i="554"/>
  <c r="A243" i="556"/>
  <c r="A243" i="553"/>
  <c r="A243" i="552"/>
  <c r="A115" i="555"/>
  <c r="A115" i="557"/>
  <c r="A115" i="554"/>
  <c r="A115" i="556"/>
  <c r="A115" i="553"/>
  <c r="A115" i="552"/>
  <c r="A113" i="556"/>
  <c r="A113" i="557"/>
  <c r="A113" i="555"/>
  <c r="A113" i="554"/>
  <c r="A113" i="552"/>
  <c r="A113" i="553"/>
  <c r="A336" i="556"/>
  <c r="A336" i="557"/>
  <c r="A336" i="552"/>
  <c r="A336" i="555"/>
  <c r="A336" i="553"/>
  <c r="A336" i="554"/>
  <c r="A314" i="555"/>
  <c r="A314" i="557"/>
  <c r="A314" i="556"/>
  <c r="A314" i="552"/>
  <c r="A314" i="554"/>
  <c r="A314" i="553"/>
  <c r="A260" i="557"/>
  <c r="A260" i="556"/>
  <c r="A260" i="555"/>
  <c r="A260" i="554"/>
  <c r="A260" i="553"/>
  <c r="A260" i="552"/>
  <c r="A295" i="555"/>
  <c r="A295" i="557"/>
  <c r="A295" i="556"/>
  <c r="A295" i="553"/>
  <c r="A295" i="554"/>
  <c r="A295" i="552"/>
  <c r="A259" i="555"/>
  <c r="A259" i="553"/>
  <c r="A259" i="557"/>
  <c r="A259" i="556"/>
  <c r="A259" i="554"/>
  <c r="A259" i="552"/>
  <c r="A248" i="557"/>
  <c r="A248" i="556"/>
  <c r="A248" i="554"/>
  <c r="A248" i="555"/>
  <c r="A248" i="553"/>
  <c r="A248" i="552"/>
  <c r="A338" i="555"/>
  <c r="A338" i="557"/>
  <c r="A338" i="556"/>
  <c r="A338" i="552"/>
  <c r="A338" i="554"/>
  <c r="A338" i="553"/>
  <c r="A219" i="555"/>
  <c r="A219" i="557"/>
  <c r="A219" i="554"/>
  <c r="A219" i="556"/>
  <c r="A219" i="552"/>
  <c r="A219" i="553"/>
  <c r="A152" i="557"/>
  <c r="A152" i="556"/>
  <c r="A152" i="554"/>
  <c r="A152" i="555"/>
  <c r="A152" i="553"/>
  <c r="A152" i="552"/>
  <c r="A333" i="556"/>
  <c r="A333" i="554"/>
  <c r="A333" i="555"/>
  <c r="A333" i="553"/>
  <c r="A333" i="552"/>
  <c r="A333" i="557"/>
  <c r="A317" i="556"/>
  <c r="A317" i="554"/>
  <c r="A317" i="555"/>
  <c r="A317" i="557"/>
  <c r="A317" i="552"/>
  <c r="A317" i="553"/>
  <c r="A329" i="556"/>
  <c r="A329" i="557"/>
  <c r="A329" i="554"/>
  <c r="A329" i="555"/>
  <c r="A329" i="553"/>
  <c r="A329" i="552"/>
  <c r="A103" i="557"/>
  <c r="A103" i="555"/>
  <c r="A103" i="554"/>
  <c r="A103" i="553"/>
  <c r="A103" i="552"/>
  <c r="A103" i="556"/>
  <c r="A267" i="555"/>
  <c r="A267" i="557"/>
  <c r="A267" i="556"/>
  <c r="A267" i="553"/>
  <c r="A267" i="554"/>
  <c r="A267" i="552"/>
  <c r="A173" i="555"/>
  <c r="A173" i="554"/>
  <c r="A173" i="556"/>
  <c r="A173" i="552"/>
  <c r="A173" i="557"/>
  <c r="A173" i="553"/>
  <c r="A289" i="556"/>
  <c r="A289" i="555"/>
  <c r="A289" i="554"/>
  <c r="A289" i="553"/>
  <c r="A289" i="552"/>
  <c r="A289" i="557"/>
  <c r="A210" i="556"/>
  <c r="A210" i="555"/>
  <c r="A210" i="552"/>
  <c r="A210" i="554"/>
  <c r="A210" i="557"/>
  <c r="A210" i="553"/>
  <c r="A90" i="556"/>
  <c r="A90" i="557"/>
  <c r="A90" i="552"/>
  <c r="A90" i="555"/>
  <c r="A90" i="554"/>
  <c r="A90" i="553"/>
  <c r="A90" i="61"/>
  <c r="A202" i="556"/>
  <c r="A202" i="555"/>
  <c r="A202" i="557"/>
  <c r="A202" i="552"/>
  <c r="A202" i="553"/>
  <c r="A202" i="554"/>
  <c r="A278" i="557"/>
  <c r="A278" i="555"/>
  <c r="A278" i="556"/>
  <c r="A278" i="554"/>
  <c r="A278" i="553"/>
  <c r="A278" i="552"/>
  <c r="A249" i="552"/>
  <c r="A249" i="554"/>
  <c r="A249" i="557"/>
  <c r="A249" i="556"/>
  <c r="A249" i="553"/>
  <c r="A249" i="555"/>
  <c r="A126" i="556"/>
  <c r="A126" i="555"/>
  <c r="A126" i="552"/>
  <c r="A126" i="557"/>
  <c r="A126" i="553"/>
  <c r="A126" i="554"/>
  <c r="A319" i="555"/>
  <c r="A319" i="557"/>
  <c r="A319" i="556"/>
  <c r="A319" i="553"/>
  <c r="A319" i="554"/>
  <c r="A319" i="552"/>
  <c r="A106" i="556"/>
  <c r="A106" i="555"/>
  <c r="A106" i="557"/>
  <c r="A106" i="554"/>
  <c r="A106" i="552"/>
  <c r="A106" i="553"/>
  <c r="A143" i="555"/>
  <c r="A143" i="557"/>
  <c r="A143" i="554"/>
  <c r="A143" i="556"/>
  <c r="A143" i="553"/>
  <c r="A143" i="552"/>
  <c r="A211" i="555"/>
  <c r="A211" i="557"/>
  <c r="A211" i="554"/>
  <c r="A211" i="556"/>
  <c r="A211" i="553"/>
  <c r="A211" i="552"/>
  <c r="A184" i="557"/>
  <c r="A184" i="556"/>
  <c r="A184" i="555"/>
  <c r="A184" i="554"/>
  <c r="A184" i="553"/>
  <c r="A184" i="552"/>
  <c r="A341" i="555"/>
  <c r="A341" i="557"/>
  <c r="A341" i="552"/>
  <c r="A341" i="553"/>
  <c r="A341" i="556"/>
  <c r="A341" i="554"/>
  <c r="A331" i="555"/>
  <c r="A331" i="557"/>
  <c r="A331" i="553"/>
  <c r="A331" i="556"/>
  <c r="A331" i="552"/>
  <c r="A331" i="554"/>
  <c r="A92" i="557"/>
  <c r="A92" i="556"/>
  <c r="A92" i="554"/>
  <c r="A92" i="553"/>
  <c r="A92" i="61"/>
  <c r="A92" i="555"/>
  <c r="A92" i="552"/>
  <c r="A89" i="557"/>
  <c r="A89" i="553"/>
  <c r="A89" i="556"/>
  <c r="A89" i="555"/>
  <c r="A89" i="61"/>
  <c r="A89" i="552"/>
  <c r="A89" i="554"/>
  <c r="A311" i="555"/>
  <c r="A311" i="557"/>
  <c r="A311" i="553"/>
  <c r="A311" i="552"/>
  <c r="A311" i="556"/>
  <c r="A311" i="554"/>
  <c r="A166" i="556"/>
  <c r="A166" i="555"/>
  <c r="A166" i="557"/>
  <c r="A166" i="552"/>
  <c r="A166" i="553"/>
  <c r="A166" i="554"/>
  <c r="A256" i="557"/>
  <c r="A256" i="556"/>
  <c r="A256" i="554"/>
  <c r="A256" i="555"/>
  <c r="A256" i="553"/>
  <c r="A256" i="552"/>
  <c r="A301" i="556"/>
  <c r="A301" i="555"/>
  <c r="A301" i="554"/>
  <c r="A301" i="557"/>
  <c r="A301" i="552"/>
  <c r="A301" i="553"/>
  <c r="A253" i="556"/>
  <c r="A253" i="554"/>
  <c r="A253" i="553"/>
  <c r="A253" i="552"/>
  <c r="A253" i="557"/>
  <c r="A253" i="555"/>
  <c r="A228" i="557"/>
  <c r="A228" i="556"/>
  <c r="A228" i="554"/>
  <c r="A228" i="555"/>
  <c r="A228" i="553"/>
  <c r="A228" i="552"/>
  <c r="A327" i="555"/>
  <c r="A327" i="557"/>
  <c r="A327" i="553"/>
  <c r="A327" i="552"/>
  <c r="A327" i="556"/>
  <c r="A327" i="554"/>
  <c r="A171" i="555"/>
  <c r="A171" i="557"/>
  <c r="A171" i="554"/>
  <c r="A171" i="556"/>
  <c r="A171" i="552"/>
  <c r="A171" i="553"/>
  <c r="A134" i="556"/>
  <c r="A134" i="555"/>
  <c r="A134" i="557"/>
  <c r="A134" i="552"/>
  <c r="A134" i="554"/>
  <c r="A134" i="553"/>
  <c r="A354" i="556"/>
  <c r="A354" i="553"/>
  <c r="A354" i="554"/>
  <c r="A354" i="555"/>
  <c r="A354" i="552"/>
  <c r="A354" i="557"/>
  <c r="A222" i="556"/>
  <c r="A222" i="555"/>
  <c r="A222" i="553"/>
  <c r="A222" i="552"/>
  <c r="A222" i="557"/>
  <c r="A222" i="554"/>
  <c r="A272" i="557"/>
  <c r="A272" i="556"/>
  <c r="A272" i="554"/>
  <c r="A272" i="555"/>
  <c r="A272" i="553"/>
  <c r="A272" i="552"/>
  <c r="A104" i="557"/>
  <c r="A104" i="556"/>
  <c r="A104" i="554"/>
  <c r="A104" i="555"/>
  <c r="A104" i="553"/>
  <c r="A104" i="552"/>
  <c r="A332" i="557"/>
  <c r="A332" i="556"/>
  <c r="A332" i="554"/>
  <c r="A332" i="555"/>
  <c r="A332" i="552"/>
  <c r="A332" i="553"/>
  <c r="A153" i="554"/>
  <c r="A153" i="552"/>
  <c r="A153" i="557"/>
  <c r="A153" i="555"/>
  <c r="A153" i="556"/>
  <c r="A153" i="553"/>
  <c r="A279" i="555"/>
  <c r="A279" i="553"/>
  <c r="A279" i="557"/>
  <c r="A279" i="554"/>
  <c r="A279" i="552"/>
  <c r="A279" i="556"/>
  <c r="A189" i="555"/>
  <c r="A189" i="556"/>
  <c r="A189" i="557"/>
  <c r="A189" i="553"/>
  <c r="A189" i="552"/>
  <c r="A189" i="554"/>
  <c r="A128" i="557"/>
  <c r="A128" i="556"/>
  <c r="A128" i="554"/>
  <c r="A128" i="555"/>
  <c r="A128" i="553"/>
  <c r="A128" i="552"/>
  <c r="A131" i="555"/>
  <c r="A131" i="557"/>
  <c r="A131" i="556"/>
  <c r="A131" i="554"/>
  <c r="A131" i="553"/>
  <c r="A131" i="552"/>
  <c r="A305" i="556"/>
  <c r="A305" i="554"/>
  <c r="A305" i="555"/>
  <c r="A305" i="552"/>
  <c r="A305" i="557"/>
  <c r="A305" i="553"/>
  <c r="A286" i="555"/>
  <c r="A286" i="557"/>
  <c r="A286" i="556"/>
  <c r="A286" i="552"/>
  <c r="A286" i="554"/>
  <c r="A286" i="553"/>
  <c r="A346" i="555"/>
  <c r="A346" i="557"/>
  <c r="A346" i="556"/>
  <c r="A346" i="554"/>
  <c r="A346" i="552"/>
  <c r="A346" i="553"/>
  <c r="A235" i="555"/>
  <c r="A235" i="557"/>
  <c r="A235" i="554"/>
  <c r="A235" i="553"/>
  <c r="A235" i="552"/>
  <c r="A235" i="556"/>
  <c r="A108" i="557"/>
  <c r="A108" i="556"/>
  <c r="A108" i="554"/>
  <c r="A108" i="553"/>
  <c r="A108" i="555"/>
  <c r="A108" i="552"/>
  <c r="A117" i="555"/>
  <c r="A117" i="556"/>
  <c r="A117" i="557"/>
  <c r="A117" i="554"/>
  <c r="A117" i="552"/>
  <c r="A117" i="553"/>
  <c r="A320" i="557"/>
  <c r="A320" i="556"/>
  <c r="A320" i="554"/>
  <c r="A320" i="555"/>
  <c r="A320" i="553"/>
  <c r="A320" i="552"/>
  <c r="A292" i="557"/>
  <c r="A292" i="556"/>
  <c r="A292" i="554"/>
  <c r="A292" i="552"/>
  <c r="A292" i="553"/>
  <c r="A292" i="555"/>
  <c r="A262" i="557"/>
  <c r="A262" i="553"/>
  <c r="A262" i="555"/>
  <c r="A262" i="552"/>
  <c r="A262" i="556"/>
  <c r="A262" i="554"/>
  <c r="A299" i="555"/>
  <c r="A299" i="557"/>
  <c r="A299" i="556"/>
  <c r="A299" i="553"/>
  <c r="A299" i="552"/>
  <c r="A299" i="554"/>
  <c r="A150" i="556"/>
  <c r="A150" i="555"/>
  <c r="A150" i="552"/>
  <c r="A150" i="553"/>
  <c r="A150" i="557"/>
  <c r="A150" i="554"/>
  <c r="A209" i="556"/>
  <c r="A209" i="557"/>
  <c r="A209" i="554"/>
  <c r="A209" i="552"/>
  <c r="A209" i="553"/>
  <c r="A209" i="555"/>
  <c r="A161" i="556"/>
  <c r="A161" i="557"/>
  <c r="A161" i="555"/>
  <c r="A161" i="552"/>
  <c r="A161" i="553"/>
  <c r="A161" i="554"/>
  <c r="A342" i="555"/>
  <c r="A342" i="557"/>
  <c r="A342" i="556"/>
  <c r="A342" i="552"/>
  <c r="A342" i="554"/>
  <c r="A342" i="553"/>
  <c r="A123" i="555"/>
  <c r="A123" i="557"/>
  <c r="A123" i="554"/>
  <c r="A123" i="556"/>
  <c r="A123" i="552"/>
  <c r="A123" i="553"/>
  <c r="A231" i="555"/>
  <c r="A231" i="557"/>
  <c r="A231" i="554"/>
  <c r="A231" i="556"/>
  <c r="A231" i="552"/>
  <c r="A231" i="553"/>
  <c r="A318" i="555"/>
  <c r="A318" i="557"/>
  <c r="A318" i="554"/>
  <c r="A318" i="552"/>
  <c r="A318" i="556"/>
  <c r="A318" i="553"/>
  <c r="A105" i="557"/>
  <c r="A105" i="556"/>
  <c r="A105" i="552"/>
  <c r="A105" i="554"/>
  <c r="A105" i="553"/>
  <c r="A105" i="555"/>
  <c r="A271" i="555"/>
  <c r="A271" i="557"/>
  <c r="A271" i="556"/>
  <c r="A271" i="553"/>
  <c r="A271" i="554"/>
  <c r="A271" i="552"/>
  <c r="A144" i="557"/>
  <c r="A144" i="556"/>
  <c r="A144" i="554"/>
  <c r="A144" i="553"/>
  <c r="A144" i="555"/>
  <c r="A144" i="552"/>
  <c r="A116" i="557"/>
  <c r="A116" i="556"/>
  <c r="A116" i="554"/>
  <c r="A116" i="555"/>
  <c r="A116" i="553"/>
  <c r="A116" i="552"/>
  <c r="A125" i="555"/>
  <c r="A125" i="554"/>
  <c r="A125" i="552"/>
  <c r="A125" i="556"/>
  <c r="A125" i="557"/>
  <c r="A125" i="553"/>
  <c r="A353" i="555"/>
  <c r="A353" i="557"/>
  <c r="A353" i="553"/>
  <c r="A353" i="554"/>
  <c r="A353" i="552"/>
  <c r="A353" i="556"/>
  <c r="A186" i="556"/>
  <c r="A186" i="555"/>
  <c r="A186" i="557"/>
  <c r="A186" i="552"/>
  <c r="A186" i="554"/>
  <c r="A186" i="553"/>
  <c r="A130" i="556"/>
  <c r="A130" i="555"/>
  <c r="A130" i="552"/>
  <c r="A130" i="554"/>
  <c r="A130" i="557"/>
  <c r="A130" i="553"/>
  <c r="A230" i="556"/>
  <c r="A230" i="555"/>
  <c r="A230" i="553"/>
  <c r="A230" i="557"/>
  <c r="A230" i="552"/>
  <c r="A230" i="554"/>
  <c r="A163" i="555"/>
  <c r="A163" i="557"/>
  <c r="A163" i="554"/>
  <c r="A163" i="556"/>
  <c r="A163" i="553"/>
  <c r="A163" i="552"/>
  <c r="A96" i="557"/>
  <c r="A96" i="556"/>
  <c r="A96" i="554"/>
  <c r="A96" i="553"/>
  <c r="A96" i="555"/>
  <c r="A96" i="552"/>
  <c r="A110" i="556"/>
  <c r="A110" i="555"/>
  <c r="A110" i="557"/>
  <c r="A110" i="554"/>
  <c r="A110" i="552"/>
  <c r="A110" i="553"/>
  <c r="A313" i="556"/>
  <c r="A313" i="557"/>
  <c r="A313" i="555"/>
  <c r="A313" i="554"/>
  <c r="A313" i="553"/>
  <c r="A313" i="552"/>
  <c r="A255" i="555"/>
  <c r="A255" i="556"/>
  <c r="A255" i="554"/>
  <c r="A255" i="553"/>
  <c r="A255" i="557"/>
  <c r="A255" i="552"/>
  <c r="A294" i="555"/>
  <c r="A294" i="557"/>
  <c r="A294" i="554"/>
  <c r="A294" i="552"/>
  <c r="A294" i="556"/>
  <c r="A294" i="553"/>
  <c r="A293" i="556"/>
  <c r="A293" i="554"/>
  <c r="A293" i="557"/>
  <c r="A293" i="552"/>
  <c r="A293" i="553"/>
  <c r="A293" i="555"/>
  <c r="A201" i="557"/>
  <c r="A201" i="555"/>
  <c r="A201" i="552"/>
  <c r="A201" i="554"/>
  <c r="A201" i="556"/>
  <c r="A201" i="553"/>
  <c r="A227" i="555"/>
  <c r="A227" i="557"/>
  <c r="A227" i="556"/>
  <c r="A227" i="554"/>
  <c r="A227" i="553"/>
  <c r="A227" i="552"/>
  <c r="A343" i="557"/>
  <c r="A343" i="556"/>
  <c r="A343" i="554"/>
  <c r="A343" i="555"/>
  <c r="A343" i="553"/>
  <c r="A343" i="552"/>
  <c r="A229" i="557"/>
  <c r="A229" i="555"/>
  <c r="A229" i="552"/>
  <c r="A229" i="554"/>
  <c r="A229" i="553"/>
  <c r="A229" i="556"/>
  <c r="A206" i="556"/>
  <c r="A206" i="555"/>
  <c r="A206" i="557"/>
  <c r="A206" i="552"/>
  <c r="A206" i="554"/>
  <c r="A206" i="553"/>
  <c r="A178" i="556"/>
  <c r="A178" i="555"/>
  <c r="A178" i="552"/>
  <c r="A178" i="557"/>
  <c r="A178" i="554"/>
  <c r="A178" i="553"/>
  <c r="A218" i="556"/>
  <c r="A218" i="555"/>
  <c r="A218" i="557"/>
  <c r="A218" i="554"/>
  <c r="A218" i="552"/>
  <c r="A218" i="553"/>
  <c r="A100" i="557"/>
  <c r="A100" i="556"/>
  <c r="A100" i="554"/>
  <c r="A100" i="553"/>
  <c r="A100" i="552"/>
  <c r="A100" i="555"/>
  <c r="A98" i="556"/>
  <c r="A98" i="557"/>
  <c r="A98" i="553"/>
  <c r="A98" i="552"/>
  <c r="A98" i="555"/>
  <c r="A98" i="554"/>
  <c r="A141" i="555"/>
  <c r="A141" i="556"/>
  <c r="A141" i="557"/>
  <c r="A141" i="553"/>
  <c r="A141" i="552"/>
  <c r="A141" i="554"/>
  <c r="A140" i="557"/>
  <c r="A140" i="556"/>
  <c r="A140" i="554"/>
  <c r="A140" i="555"/>
  <c r="A140" i="553"/>
  <c r="A140" i="552"/>
  <c r="A59" i="63"/>
  <c r="A60" i="63" s="1"/>
  <c r="A61" i="63" s="1"/>
  <c r="D249" i="2"/>
  <c r="D249" i="65" s="1"/>
  <c r="D243" i="6"/>
  <c r="D249" i="6" s="1"/>
  <c r="D21" i="63"/>
  <c r="W14" i="8"/>
  <c r="D342" i="6"/>
  <c r="D343" i="6"/>
  <c r="D339" i="65"/>
  <c r="D10" i="486" s="1"/>
  <c r="D38" i="486" s="1"/>
  <c r="D338" i="65"/>
  <c r="D338" i="6"/>
  <c r="D339" i="6"/>
  <c r="D340" i="6"/>
  <c r="D341" i="6"/>
  <c r="D340" i="65"/>
  <c r="D11" i="486" s="1"/>
  <c r="D39" i="486" s="1"/>
  <c r="A90" i="460"/>
  <c r="A95" i="460"/>
  <c r="A278" i="8"/>
  <c r="A263" i="8"/>
  <c r="A259" i="460"/>
  <c r="A148" i="8"/>
  <c r="A269" i="8"/>
  <c r="A267" i="8"/>
  <c r="A273" i="8"/>
  <c r="A89" i="460"/>
  <c r="A264" i="8"/>
  <c r="A236" i="6"/>
  <c r="A275" i="8"/>
  <c r="A86" i="460"/>
  <c r="A93" i="460"/>
  <c r="A280" i="8"/>
  <c r="A268" i="8"/>
  <c r="A271" i="8"/>
  <c r="A91" i="460"/>
  <c r="A88" i="460"/>
  <c r="A266" i="8"/>
  <c r="A87" i="460"/>
  <c r="A92" i="460"/>
  <c r="A83" i="60"/>
  <c r="A281" i="8"/>
  <c r="A272" i="8"/>
  <c r="A270" i="8"/>
  <c r="A265" i="8"/>
  <c r="A97" i="460"/>
  <c r="A96" i="460"/>
  <c r="A279" i="8"/>
  <c r="A277" i="8"/>
  <c r="A276" i="8"/>
  <c r="A274" i="8"/>
  <c r="A148" i="6"/>
  <c r="A119" i="65"/>
  <c r="A119" i="460"/>
  <c r="A117" i="460"/>
  <c r="A117" i="65"/>
  <c r="A100" i="65"/>
  <c r="A100" i="460"/>
  <c r="D188" i="8"/>
  <c r="D343" i="8" s="1"/>
  <c r="E28" i="8"/>
  <c r="F28" i="8"/>
  <c r="A93" i="65"/>
  <c r="A110" i="65"/>
  <c r="A110" i="460"/>
  <c r="A99" i="65"/>
  <c r="A99" i="460"/>
  <c r="A115" i="65"/>
  <c r="A115" i="460"/>
  <c r="A118" i="65"/>
  <c r="A118" i="460"/>
  <c r="A104" i="65"/>
  <c r="A104" i="460"/>
  <c r="D32" i="8"/>
  <c r="A111" i="65"/>
  <c r="A111" i="460"/>
  <c r="A114" i="460"/>
  <c r="A114" i="65"/>
  <c r="A108" i="65"/>
  <c r="A108" i="460"/>
  <c r="A94" i="65"/>
  <c r="A94" i="460"/>
  <c r="A98" i="65"/>
  <c r="A98" i="460"/>
  <c r="A347" i="8"/>
  <c r="A347" i="6"/>
  <c r="F62" i="6"/>
  <c r="E62" i="6"/>
  <c r="E25" i="8"/>
  <c r="F25" i="8"/>
  <c r="A116" i="65"/>
  <c r="A116" i="460"/>
  <c r="A107" i="460"/>
  <c r="A107" i="65"/>
  <c r="A103" i="460"/>
  <c r="A103" i="65"/>
  <c r="A106" i="65"/>
  <c r="A106" i="460"/>
  <c r="A101" i="460"/>
  <c r="A101" i="65"/>
  <c r="D45" i="8"/>
  <c r="D341" i="8" s="1"/>
  <c r="A113" i="65"/>
  <c r="A113" i="460"/>
  <c r="D176" i="8"/>
  <c r="F176" i="8" s="1"/>
  <c r="E279" i="8"/>
  <c r="F279" i="8"/>
  <c r="E47" i="8"/>
  <c r="F47" i="8"/>
  <c r="A112" i="65"/>
  <c r="A112" i="460"/>
  <c r="A109" i="65"/>
  <c r="A109" i="460"/>
  <c r="A105" i="65"/>
  <c r="A105" i="460"/>
  <c r="A102" i="65"/>
  <c r="A102" i="460"/>
  <c r="D259" i="8"/>
  <c r="F259" i="8" s="1"/>
  <c r="A236" i="8"/>
  <c r="M268" i="6"/>
  <c r="AE268" i="8" s="1"/>
  <c r="N268" i="6"/>
  <c r="AI268" i="8" s="1"/>
  <c r="G268" i="6"/>
  <c r="G268" i="8" s="1"/>
  <c r="P268" i="6"/>
  <c r="AQ268" i="8" s="1"/>
  <c r="Q268" i="6"/>
  <c r="AU268" i="8" s="1"/>
  <c r="R268" i="6"/>
  <c r="AY268" i="8" s="1"/>
  <c r="L268" i="6"/>
  <c r="AA268" i="8" s="1"/>
  <c r="A268" i="460"/>
  <c r="A268" i="6"/>
  <c r="A268" i="65"/>
  <c r="A268" i="61"/>
  <c r="A268" i="60"/>
  <c r="J268" i="6"/>
  <c r="S268" i="8" s="1"/>
  <c r="A259" i="65"/>
  <c r="O268" i="6"/>
  <c r="AM268" i="8" s="1"/>
  <c r="K268" i="6"/>
  <c r="W268" i="8" s="1"/>
  <c r="H268" i="6"/>
  <c r="K268" i="8" s="1"/>
  <c r="F36" i="6"/>
  <c r="I36" i="6" s="1"/>
  <c r="O36" i="8" s="1"/>
  <c r="A102" i="6"/>
  <c r="A102" i="61"/>
  <c r="A102" i="8"/>
  <c r="A102" i="60"/>
  <c r="F102" i="8"/>
  <c r="F102" i="6"/>
  <c r="R102" i="6" s="1"/>
  <c r="AY102" i="8" s="1"/>
  <c r="A243" i="8"/>
  <c r="A243" i="6"/>
  <c r="A103" i="8"/>
  <c r="A103" i="6"/>
  <c r="A128" i="8"/>
  <c r="A128" i="6"/>
  <c r="A355" i="8"/>
  <c r="A355" i="6"/>
  <c r="A283" i="8"/>
  <c r="A283" i="6"/>
  <c r="A269" i="6"/>
  <c r="A291" i="8"/>
  <c r="A291" i="6"/>
  <c r="A213" i="8"/>
  <c r="A213" i="6"/>
  <c r="A174" i="8"/>
  <c r="A174" i="6"/>
  <c r="A219" i="8"/>
  <c r="A219" i="6"/>
  <c r="A229" i="8"/>
  <c r="A229" i="6"/>
  <c r="A179" i="8"/>
  <c r="A179" i="6"/>
  <c r="A224" i="8"/>
  <c r="A224" i="6"/>
  <c r="A354" i="8"/>
  <c r="A354" i="6"/>
  <c r="A216" i="8"/>
  <c r="A216" i="6"/>
  <c r="A197" i="8"/>
  <c r="A197" i="6"/>
  <c r="A309" i="8"/>
  <c r="A309" i="6"/>
  <c r="A186" i="8"/>
  <c r="A186" i="6"/>
  <c r="A188" i="8"/>
  <c r="A188" i="6"/>
  <c r="A341" i="8"/>
  <c r="A341" i="6"/>
  <c r="A136" i="8"/>
  <c r="A136" i="6"/>
  <c r="A310" i="8"/>
  <c r="A310" i="6"/>
  <c r="A163" i="8"/>
  <c r="A163" i="6"/>
  <c r="A98" i="8"/>
  <c r="A98" i="6"/>
  <c r="A96" i="8"/>
  <c r="A96" i="6"/>
  <c r="A111" i="8"/>
  <c r="A111" i="6"/>
  <c r="A89" i="8"/>
  <c r="A89" i="6"/>
  <c r="A246" i="8"/>
  <c r="A246" i="6"/>
  <c r="A187" i="8"/>
  <c r="A187" i="6"/>
  <c r="A127" i="8"/>
  <c r="A127" i="6"/>
  <c r="A194" i="8"/>
  <c r="A194" i="6"/>
  <c r="A258" i="8"/>
  <c r="A258" i="6"/>
  <c r="A282" i="8"/>
  <c r="A282" i="6"/>
  <c r="A295" i="8"/>
  <c r="A295" i="6"/>
  <c r="A270" i="6"/>
  <c r="A277" i="6"/>
  <c r="A281" i="6"/>
  <c r="A124" i="8"/>
  <c r="A124" i="6"/>
  <c r="A195" i="8"/>
  <c r="A195" i="6"/>
  <c r="A327" i="8"/>
  <c r="A327" i="6"/>
  <c r="A122" i="8"/>
  <c r="A122" i="6"/>
  <c r="A161" i="8"/>
  <c r="A161" i="6"/>
  <c r="A151" i="8"/>
  <c r="A151" i="6"/>
  <c r="A191" i="8"/>
  <c r="A191" i="6"/>
  <c r="A231" i="8"/>
  <c r="A231" i="6"/>
  <c r="A372" i="8"/>
  <c r="A372" i="6"/>
  <c r="A218" i="8"/>
  <c r="A218" i="6"/>
  <c r="A125" i="8"/>
  <c r="A125" i="6"/>
  <c r="A108" i="8"/>
  <c r="A108" i="6"/>
  <c r="A146" i="8"/>
  <c r="A146" i="6"/>
  <c r="A302" i="8"/>
  <c r="A302" i="6"/>
  <c r="A99" i="8"/>
  <c r="A99" i="6"/>
  <c r="A260" i="8"/>
  <c r="A260" i="6"/>
  <c r="A280" i="6"/>
  <c r="A303" i="8"/>
  <c r="A303" i="6"/>
  <c r="A212" i="8"/>
  <c r="A212" i="6"/>
  <c r="A211" i="8"/>
  <c r="A211" i="6"/>
  <c r="A332" i="8"/>
  <c r="A332" i="6"/>
  <c r="A169" i="8"/>
  <c r="A169" i="6"/>
  <c r="A235" i="8"/>
  <c r="A235" i="6"/>
  <c r="A350" i="8"/>
  <c r="A350" i="6"/>
  <c r="A112" i="8"/>
  <c r="A112" i="6"/>
  <c r="A109" i="8"/>
  <c r="A109" i="6"/>
  <c r="A106" i="8"/>
  <c r="A106" i="6"/>
  <c r="A110" i="8"/>
  <c r="A110" i="6"/>
  <c r="A133" i="8"/>
  <c r="A133" i="6"/>
  <c r="A143" i="8"/>
  <c r="A143" i="6"/>
  <c r="A256" i="8"/>
  <c r="A256" i="6"/>
  <c r="A266" i="6"/>
  <c r="A262" i="8"/>
  <c r="A262" i="6"/>
  <c r="A296" i="8"/>
  <c r="A296" i="6"/>
  <c r="A253" i="8"/>
  <c r="A253" i="6"/>
  <c r="A289" i="8"/>
  <c r="A289" i="6"/>
  <c r="A248" i="8"/>
  <c r="A248" i="6"/>
  <c r="A338" i="8"/>
  <c r="A338" i="6"/>
  <c r="F37" i="6"/>
  <c r="N37" i="6" s="1"/>
  <c r="AI37" i="8" s="1"/>
  <c r="A321" i="8"/>
  <c r="A321" i="6"/>
  <c r="A251" i="8"/>
  <c r="A251" i="6"/>
  <c r="A134" i="8"/>
  <c r="A134" i="6"/>
  <c r="A349" i="8"/>
  <c r="A349" i="6"/>
  <c r="A329" i="8"/>
  <c r="A329" i="6"/>
  <c r="A234" i="8"/>
  <c r="A234" i="6"/>
  <c r="A130" i="8"/>
  <c r="A130" i="6"/>
  <c r="A232" i="8"/>
  <c r="A232" i="6"/>
  <c r="A241" i="8"/>
  <c r="A241" i="6"/>
  <c r="A167" i="8"/>
  <c r="A167" i="6"/>
  <c r="A238" i="8"/>
  <c r="A238" i="6"/>
  <c r="A95" i="8"/>
  <c r="A95" i="6"/>
  <c r="A159" i="8"/>
  <c r="A159" i="6"/>
  <c r="A259" i="8"/>
  <c r="A259" i="6"/>
  <c r="A182" i="8"/>
  <c r="A182" i="6"/>
  <c r="A178" i="8"/>
  <c r="A178" i="6"/>
  <c r="A120" i="8"/>
  <c r="A120" i="6"/>
  <c r="A305" i="8"/>
  <c r="A305" i="6"/>
  <c r="A339" i="6"/>
  <c r="A176" i="8"/>
  <c r="A176" i="6"/>
  <c r="A137" i="8"/>
  <c r="A137" i="6"/>
  <c r="A173" i="8"/>
  <c r="A173" i="6"/>
  <c r="A316" i="8"/>
  <c r="A316" i="6"/>
  <c r="A119" i="8"/>
  <c r="A119" i="6"/>
  <c r="A86" i="8"/>
  <c r="A86" i="6"/>
  <c r="A94" i="8"/>
  <c r="A94" i="6"/>
  <c r="A87" i="8"/>
  <c r="A87" i="6"/>
  <c r="A153" i="8"/>
  <c r="A153" i="6"/>
  <c r="A314" i="8"/>
  <c r="A314" i="6"/>
  <c r="A325" i="8"/>
  <c r="A325" i="6"/>
  <c r="A276" i="6"/>
  <c r="A279" i="6"/>
  <c r="A274" i="6"/>
  <c r="A297" i="8"/>
  <c r="A297" i="6"/>
  <c r="A272" i="6"/>
  <c r="A249" i="8"/>
  <c r="A249" i="6"/>
  <c r="A228" i="8"/>
  <c r="A228" i="6"/>
  <c r="A344" i="8"/>
  <c r="A344" i="6"/>
  <c r="A343" i="8"/>
  <c r="A343" i="6"/>
  <c r="A247" i="8"/>
  <c r="A247" i="6"/>
  <c r="A220" i="8"/>
  <c r="A220" i="6"/>
  <c r="A123" i="8"/>
  <c r="A123" i="6"/>
  <c r="A160" i="8"/>
  <c r="A160" i="6"/>
  <c r="A240" i="8"/>
  <c r="A240" i="6"/>
  <c r="A100" i="8"/>
  <c r="A100" i="6"/>
  <c r="A210" i="8"/>
  <c r="A210" i="6"/>
  <c r="A331" i="8"/>
  <c r="A331" i="6"/>
  <c r="A104" i="8"/>
  <c r="A104" i="6"/>
  <c r="A326" i="8"/>
  <c r="A326" i="6"/>
  <c r="A301" i="8"/>
  <c r="A301" i="6"/>
  <c r="A156" i="8"/>
  <c r="A156" i="6"/>
  <c r="A126" i="8"/>
  <c r="A126" i="6"/>
  <c r="A177" i="8"/>
  <c r="A177" i="6"/>
  <c r="A333" i="8"/>
  <c r="A333" i="6"/>
  <c r="A204" i="8"/>
  <c r="A204" i="6"/>
  <c r="A353" i="8"/>
  <c r="A353" i="6"/>
  <c r="A244" i="8"/>
  <c r="A244" i="6"/>
  <c r="A144" i="8"/>
  <c r="A144" i="6"/>
  <c r="A312" i="8"/>
  <c r="A312" i="6"/>
  <c r="A230" i="8"/>
  <c r="A230" i="6"/>
  <c r="A190" i="8"/>
  <c r="A190" i="6"/>
  <c r="A114" i="8"/>
  <c r="A114" i="6"/>
  <c r="A91" i="8"/>
  <c r="A91" i="6"/>
  <c r="A88" i="8"/>
  <c r="A88" i="6"/>
  <c r="A107" i="8"/>
  <c r="A107" i="6"/>
  <c r="A83" i="8"/>
  <c r="A83" i="6"/>
  <c r="A215" i="8"/>
  <c r="A215" i="6"/>
  <c r="A193" i="8"/>
  <c r="A193" i="6"/>
  <c r="A202" i="8"/>
  <c r="A202" i="6"/>
  <c r="A166" i="8"/>
  <c r="A166" i="6"/>
  <c r="A290" i="8"/>
  <c r="A290" i="6"/>
  <c r="A292" i="8"/>
  <c r="A292" i="6"/>
  <c r="A278" i="6"/>
  <c r="A265" i="6"/>
  <c r="A271" i="6"/>
  <c r="A299" i="8"/>
  <c r="A299" i="6"/>
  <c r="A209" i="8"/>
  <c r="A209" i="6"/>
  <c r="A180" i="8"/>
  <c r="A180" i="6"/>
  <c r="A199" i="8"/>
  <c r="A199" i="6"/>
  <c r="A158" i="8"/>
  <c r="A158" i="6"/>
  <c r="A152" i="8"/>
  <c r="A152" i="6"/>
  <c r="A189" i="8"/>
  <c r="A189" i="6"/>
  <c r="A206" i="8"/>
  <c r="A206" i="6"/>
  <c r="A208" i="8"/>
  <c r="A208" i="6"/>
  <c r="A352" i="8"/>
  <c r="A352" i="6"/>
  <c r="A286" i="8"/>
  <c r="A286" i="6"/>
  <c r="A233" i="8"/>
  <c r="A233" i="6"/>
  <c r="A135" i="8"/>
  <c r="A135" i="6"/>
  <c r="A118" i="8"/>
  <c r="A118" i="6"/>
  <c r="A242" i="8"/>
  <c r="A242" i="6"/>
  <c r="A285" i="8"/>
  <c r="A285" i="6"/>
  <c r="A307" i="8"/>
  <c r="A307" i="6"/>
  <c r="A346" i="8"/>
  <c r="A346" i="6"/>
  <c r="A345" i="8"/>
  <c r="A345" i="6"/>
  <c r="A141" i="8"/>
  <c r="A141" i="6"/>
  <c r="A117" i="8"/>
  <c r="A117" i="6"/>
  <c r="A217" i="8"/>
  <c r="A217" i="6"/>
  <c r="A298" i="8"/>
  <c r="A298" i="6"/>
  <c r="A254" i="8"/>
  <c r="A254" i="6"/>
  <c r="A319" i="8"/>
  <c r="A319" i="6"/>
  <c r="A165" i="8"/>
  <c r="A165" i="6"/>
  <c r="A351" i="8"/>
  <c r="A351" i="6"/>
  <c r="A205" i="8"/>
  <c r="A205" i="6"/>
  <c r="A288" i="8"/>
  <c r="A288" i="6"/>
  <c r="A330" i="8"/>
  <c r="A330" i="6"/>
  <c r="A116" i="8"/>
  <c r="A116" i="6"/>
  <c r="A115" i="8"/>
  <c r="A115" i="6"/>
  <c r="A105" i="8"/>
  <c r="A105" i="6"/>
  <c r="A113" i="8"/>
  <c r="A113" i="6"/>
  <c r="A323" i="8"/>
  <c r="A323" i="6"/>
  <c r="A183" i="8"/>
  <c r="A183" i="6"/>
  <c r="A93" i="8"/>
  <c r="A93" i="6"/>
  <c r="A320" i="8"/>
  <c r="A320" i="6"/>
  <c r="A252" i="8"/>
  <c r="A252" i="6"/>
  <c r="A255" i="8"/>
  <c r="A255" i="6"/>
  <c r="A264" i="6"/>
  <c r="A294" i="8"/>
  <c r="A294" i="6"/>
  <c r="A284" i="8"/>
  <c r="A284" i="6"/>
  <c r="A267" i="6"/>
  <c r="A150" i="8"/>
  <c r="A150" i="6"/>
  <c r="A227" i="8"/>
  <c r="A227" i="6"/>
  <c r="A140" i="8"/>
  <c r="A140" i="6"/>
  <c r="A181" i="8"/>
  <c r="A181" i="6"/>
  <c r="A203" i="8"/>
  <c r="A203" i="6"/>
  <c r="A171" i="8"/>
  <c r="A171" i="6"/>
  <c r="A225" i="8"/>
  <c r="A225" i="6"/>
  <c r="A245" i="8"/>
  <c r="A245" i="6"/>
  <c r="A226" i="8"/>
  <c r="A226" i="6"/>
  <c r="A172" i="8"/>
  <c r="A172" i="6"/>
  <c r="A222" i="8"/>
  <c r="A222" i="6"/>
  <c r="A145" i="8"/>
  <c r="A145" i="6"/>
  <c r="A132" i="8"/>
  <c r="A132" i="6"/>
  <c r="A311" i="8"/>
  <c r="A311" i="6"/>
  <c r="A300" i="8"/>
  <c r="A300" i="6"/>
  <c r="A259" i="60"/>
  <c r="A131" i="8"/>
  <c r="A131" i="6"/>
  <c r="A184" i="8"/>
  <c r="A184" i="6"/>
  <c r="A328" i="8"/>
  <c r="A328" i="6"/>
  <c r="A168" i="8"/>
  <c r="A168" i="6"/>
  <c r="A356" i="8"/>
  <c r="A356" i="6"/>
  <c r="A90" i="8"/>
  <c r="A90" i="6"/>
  <c r="A92" i="8"/>
  <c r="A92" i="6"/>
  <c r="A101" i="8"/>
  <c r="A101" i="6"/>
  <c r="A97" i="8"/>
  <c r="A97" i="6"/>
  <c r="A129" i="8"/>
  <c r="A129" i="6"/>
  <c r="A336" i="8"/>
  <c r="A336" i="6"/>
  <c r="A340" i="8"/>
  <c r="A339" i="8"/>
  <c r="A340" i="6"/>
  <c r="A313" i="8"/>
  <c r="A313" i="6"/>
  <c r="A273" i="6"/>
  <c r="A257" i="8"/>
  <c r="A257" i="6"/>
  <c r="A261" i="8"/>
  <c r="A261" i="6"/>
  <c r="A263" i="6"/>
  <c r="A275" i="6"/>
  <c r="A293" i="8"/>
  <c r="A293" i="6"/>
  <c r="A139" i="8"/>
  <c r="A139" i="6"/>
  <c r="A201" i="8"/>
  <c r="A201" i="6"/>
  <c r="A192" i="8"/>
  <c r="A192" i="6"/>
  <c r="A200" i="8"/>
  <c r="A200" i="6"/>
  <c r="A154" i="8"/>
  <c r="A154" i="6"/>
  <c r="A175" i="8"/>
  <c r="A175" i="6"/>
  <c r="A342" i="8"/>
  <c r="A342" i="6"/>
  <c r="A164" i="8"/>
  <c r="A164" i="6"/>
  <c r="A85" i="8"/>
  <c r="A85" i="6"/>
  <c r="A317" i="8"/>
  <c r="A317" i="6"/>
  <c r="A162" i="8"/>
  <c r="A162" i="6"/>
  <c r="A318" i="8"/>
  <c r="A318" i="6"/>
  <c r="A259" i="61"/>
  <c r="A260" i="65"/>
  <c r="R259" i="6"/>
  <c r="AY259" i="8" s="1"/>
  <c r="K259" i="6"/>
  <c r="Q259" i="6"/>
  <c r="AU259" i="8" s="1"/>
  <c r="G259" i="6"/>
  <c r="G259" i="8" s="1"/>
  <c r="M259" i="6"/>
  <c r="AE259" i="8" s="1"/>
  <c r="L259" i="6"/>
  <c r="AA259" i="8" s="1"/>
  <c r="P259" i="6"/>
  <c r="AQ259" i="8" s="1"/>
  <c r="O259" i="6"/>
  <c r="AM259" i="8" s="1"/>
  <c r="J259" i="6"/>
  <c r="S259" i="8" s="1"/>
  <c r="H259" i="6"/>
  <c r="K259" i="8" s="1"/>
  <c r="N259" i="6"/>
  <c r="AI259" i="8" s="1"/>
  <c r="H27" i="6"/>
  <c r="K27" i="8" s="1"/>
  <c r="J27" i="6"/>
  <c r="S27" i="8" s="1"/>
  <c r="D260" i="8"/>
  <c r="F260" i="6"/>
  <c r="R260" i="6"/>
  <c r="AY260" i="8" s="1"/>
  <c r="G260" i="6"/>
  <c r="G260" i="8" s="1"/>
  <c r="H260" i="6"/>
  <c r="K260" i="8" s="1"/>
  <c r="P260" i="6"/>
  <c r="AQ260" i="8" s="1"/>
  <c r="E260" i="6"/>
  <c r="Q260" i="6"/>
  <c r="AU260" i="8" s="1"/>
  <c r="J260" i="6"/>
  <c r="S260" i="8" s="1"/>
  <c r="I260" i="6"/>
  <c r="O260" i="8" s="1"/>
  <c r="K260" i="6"/>
  <c r="W260" i="8" s="1"/>
  <c r="L260" i="6"/>
  <c r="AA260" i="8" s="1"/>
  <c r="M260" i="6"/>
  <c r="AE260" i="8" s="1"/>
  <c r="N260" i="6"/>
  <c r="AI260" i="8" s="1"/>
  <c r="O260" i="6"/>
  <c r="AM260" i="8" s="1"/>
  <c r="G27" i="6"/>
  <c r="G27" i="8" s="1"/>
  <c r="F93" i="6"/>
  <c r="O93" i="6" s="1"/>
  <c r="AM93" i="8" s="1"/>
  <c r="D93" i="8"/>
  <c r="F93" i="8" s="1"/>
  <c r="L27" i="6"/>
  <c r="AA27" i="8" s="1"/>
  <c r="M27" i="6"/>
  <c r="AE27" i="8" s="1"/>
  <c r="P27" i="6"/>
  <c r="AQ27" i="8" s="1"/>
  <c r="K27" i="6"/>
  <c r="W27" i="8" s="1"/>
  <c r="D94" i="8"/>
  <c r="F94" i="6"/>
  <c r="I94" i="6" s="1"/>
  <c r="O94" i="8" s="1"/>
  <c r="Q27" i="6"/>
  <c r="AU27" i="8" s="1"/>
  <c r="F34" i="6"/>
  <c r="J34" i="6" s="1"/>
  <c r="S34" i="8" s="1"/>
  <c r="R27" i="6"/>
  <c r="AY27" i="8" s="1"/>
  <c r="O27" i="6"/>
  <c r="AM27" i="8" s="1"/>
  <c r="I27" i="6"/>
  <c r="O27" i="8" s="1"/>
  <c r="D152" i="8"/>
  <c r="F152" i="8" s="1"/>
  <c r="F152" i="6"/>
  <c r="I28" i="6"/>
  <c r="O28" i="8" s="1"/>
  <c r="J28" i="6"/>
  <c r="S28" i="8" s="1"/>
  <c r="M28" i="6"/>
  <c r="AE28" i="8" s="1"/>
  <c r="G28" i="6"/>
  <c r="G28" i="8" s="1"/>
  <c r="O28" i="6"/>
  <c r="AM28" i="8" s="1"/>
  <c r="P28" i="6"/>
  <c r="AQ28" i="8" s="1"/>
  <c r="R28" i="6"/>
  <c r="AY28" i="8" s="1"/>
  <c r="N28" i="6"/>
  <c r="AI28" i="8" s="1"/>
  <c r="Q28" i="6"/>
  <c r="AU28" i="8" s="1"/>
  <c r="K28" i="6"/>
  <c r="W28" i="8" s="1"/>
  <c r="H28" i="6"/>
  <c r="K28" i="8" s="1"/>
  <c r="L28" i="6"/>
  <c r="AA28" i="8" s="1"/>
  <c r="E28" i="6"/>
  <c r="F28" i="6"/>
  <c r="A256" i="60"/>
  <c r="A256" i="460"/>
  <c r="A256" i="61"/>
  <c r="A256" i="65"/>
  <c r="A132" i="460"/>
  <c r="A152" i="65"/>
  <c r="A152" i="460"/>
  <c r="A152" i="60"/>
  <c r="A152" i="61"/>
  <c r="A153" i="65"/>
  <c r="A244" i="60"/>
  <c r="D173" i="8"/>
  <c r="F173" i="8" s="1"/>
  <c r="F173" i="6"/>
  <c r="A294" i="60"/>
  <c r="A258" i="65"/>
  <c r="A258" i="460"/>
  <c r="A258" i="60"/>
  <c r="A258" i="61"/>
  <c r="A294" i="65"/>
  <c r="A266" i="61"/>
  <c r="D184" i="65"/>
  <c r="A294" i="460"/>
  <c r="A266" i="65"/>
  <c r="A266" i="60"/>
  <c r="A244" i="65"/>
  <c r="A294" i="61"/>
  <c r="A244" i="460"/>
  <c r="A266" i="460"/>
  <c r="A244" i="61"/>
  <c r="A174" i="65"/>
  <c r="A273" i="60"/>
  <c r="A273" i="61"/>
  <c r="A273" i="65"/>
  <c r="A273" i="460"/>
  <c r="A264" i="65"/>
  <c r="A264" i="60"/>
  <c r="A264" i="61"/>
  <c r="A264" i="460"/>
  <c r="A296" i="60"/>
  <c r="A296" i="65"/>
  <c r="A296" i="460"/>
  <c r="A296" i="61"/>
  <c r="A272" i="61"/>
  <c r="A272" i="60"/>
  <c r="A272" i="65"/>
  <c r="A272" i="460"/>
  <c r="A262" i="60"/>
  <c r="A262" i="61"/>
  <c r="A262" i="460"/>
  <c r="A262" i="65"/>
  <c r="A274" i="61"/>
  <c r="A274" i="60"/>
  <c r="A274" i="460"/>
  <c r="A274" i="65"/>
  <c r="A255" i="60"/>
  <c r="A255" i="460"/>
  <c r="A255" i="61"/>
  <c r="A255" i="65"/>
  <c r="A271" i="60"/>
  <c r="A271" i="65"/>
  <c r="A271" i="61"/>
  <c r="A271" i="460"/>
  <c r="A263" i="60"/>
  <c r="A263" i="61"/>
  <c r="A263" i="65"/>
  <c r="A263" i="460"/>
  <c r="D174" i="8"/>
  <c r="F174" i="6"/>
  <c r="A265" i="60"/>
  <c r="A265" i="61"/>
  <c r="A265" i="65"/>
  <c r="A265" i="460"/>
  <c r="A295" i="60"/>
  <c r="A295" i="460"/>
  <c r="A295" i="61"/>
  <c r="A295" i="65"/>
  <c r="A293" i="61"/>
  <c r="A293" i="65"/>
  <c r="A293" i="460"/>
  <c r="A293" i="60"/>
  <c r="A260" i="60"/>
  <c r="A260" i="460"/>
  <c r="A260" i="61"/>
  <c r="A257" i="460"/>
  <c r="A257" i="60"/>
  <c r="A257" i="61"/>
  <c r="A257" i="65"/>
  <c r="A270" i="60"/>
  <c r="A270" i="61"/>
  <c r="A270" i="460"/>
  <c r="A270" i="65"/>
  <c r="A261" i="60"/>
  <c r="A261" i="61"/>
  <c r="A261" i="460"/>
  <c r="A261" i="65"/>
  <c r="A267" i="65"/>
  <c r="A267" i="60"/>
  <c r="A267" i="61"/>
  <c r="A267" i="460"/>
  <c r="A269" i="60"/>
  <c r="A269" i="460"/>
  <c r="A269" i="61"/>
  <c r="A269" i="65"/>
  <c r="A173" i="60"/>
  <c r="A173" i="460"/>
  <c r="A173" i="61"/>
  <c r="A173" i="65"/>
  <c r="A254" i="60"/>
  <c r="A254" i="65"/>
  <c r="A254" i="61"/>
  <c r="A254" i="460"/>
  <c r="F270" i="6"/>
  <c r="P270" i="6" s="1"/>
  <c r="AQ270" i="8" s="1"/>
  <c r="F262" i="6"/>
  <c r="D262" i="8"/>
  <c r="L296" i="6"/>
  <c r="AA296" i="8" s="1"/>
  <c r="D296" i="8"/>
  <c r="R296" i="6"/>
  <c r="AY296" i="8" s="1"/>
  <c r="J296" i="6"/>
  <c r="S296" i="8" s="1"/>
  <c r="P296" i="6"/>
  <c r="AQ296" i="8" s="1"/>
  <c r="H296" i="6"/>
  <c r="K296" i="8" s="1"/>
  <c r="O296" i="6"/>
  <c r="AM296" i="8" s="1"/>
  <c r="N296" i="6"/>
  <c r="AI296" i="8" s="1"/>
  <c r="K296" i="6"/>
  <c r="W296" i="8" s="1"/>
  <c r="I296" i="6"/>
  <c r="O296" i="8" s="1"/>
  <c r="G296" i="6"/>
  <c r="G296" i="8" s="1"/>
  <c r="F296" i="6"/>
  <c r="Q296" i="6"/>
  <c r="AU296" i="8" s="1"/>
  <c r="M296" i="6"/>
  <c r="AE296" i="8" s="1"/>
  <c r="E296" i="6"/>
  <c r="F269" i="6"/>
  <c r="L269" i="6" s="1"/>
  <c r="AA269" i="8" s="1"/>
  <c r="F272" i="6"/>
  <c r="I272" i="6" s="1"/>
  <c r="O272" i="8" s="1"/>
  <c r="F271" i="6"/>
  <c r="Q271" i="6" s="1"/>
  <c r="AU271" i="8" s="1"/>
  <c r="F244" i="6"/>
  <c r="D244" i="8"/>
  <c r="F258" i="6"/>
  <c r="I258" i="6" s="1"/>
  <c r="O258" i="8" s="1"/>
  <c r="D258" i="8"/>
  <c r="F266" i="6"/>
  <c r="O266" i="6" s="1"/>
  <c r="AM266" i="8" s="1"/>
  <c r="P257" i="6"/>
  <c r="AQ257" i="8" s="1"/>
  <c r="H257" i="6"/>
  <c r="K257" i="8" s="1"/>
  <c r="R257" i="6"/>
  <c r="AY257" i="8" s="1"/>
  <c r="I257" i="6"/>
  <c r="O257" i="8" s="1"/>
  <c r="Q257" i="6"/>
  <c r="AU257" i="8" s="1"/>
  <c r="G257" i="6"/>
  <c r="G257" i="8" s="1"/>
  <c r="O257" i="6"/>
  <c r="AM257" i="8" s="1"/>
  <c r="N257" i="6"/>
  <c r="AI257" i="8" s="1"/>
  <c r="L257" i="6"/>
  <c r="AA257" i="8" s="1"/>
  <c r="F257" i="6"/>
  <c r="E257" i="6"/>
  <c r="M257" i="6"/>
  <c r="AE257" i="8" s="1"/>
  <c r="K257" i="6"/>
  <c r="J257" i="6"/>
  <c r="S257" i="8" s="1"/>
  <c r="D257" i="8"/>
  <c r="P294" i="6"/>
  <c r="AQ294" i="8" s="1"/>
  <c r="H294" i="6"/>
  <c r="K294" i="8" s="1"/>
  <c r="N294" i="6"/>
  <c r="AI294" i="8" s="1"/>
  <c r="F294" i="6"/>
  <c r="L294" i="6"/>
  <c r="AA294" i="8" s="1"/>
  <c r="D294" i="8"/>
  <c r="M294" i="6"/>
  <c r="AE294" i="8" s="1"/>
  <c r="I294" i="6"/>
  <c r="O294" i="8" s="1"/>
  <c r="G294" i="6"/>
  <c r="G294" i="8" s="1"/>
  <c r="R294" i="6"/>
  <c r="AY294" i="8" s="1"/>
  <c r="E294" i="6"/>
  <c r="Q294" i="6"/>
  <c r="AU294" i="8" s="1"/>
  <c r="O294" i="6"/>
  <c r="AM294" i="8" s="1"/>
  <c r="K294" i="6"/>
  <c r="J294" i="6"/>
  <c r="S294" i="8" s="1"/>
  <c r="A246" i="61"/>
  <c r="A246" i="460"/>
  <c r="A246" i="60"/>
  <c r="A246" i="65"/>
  <c r="F273" i="6"/>
  <c r="G273" i="6" s="1"/>
  <c r="G273" i="8" s="1"/>
  <c r="F265" i="6"/>
  <c r="Q265" i="6" s="1"/>
  <c r="AU265" i="8" s="1"/>
  <c r="F261" i="6"/>
  <c r="D261" i="8"/>
  <c r="F267" i="6"/>
  <c r="K267" i="6" s="1"/>
  <c r="Q246" i="6"/>
  <c r="AU246" i="8" s="1"/>
  <c r="I246" i="6"/>
  <c r="O246" i="8" s="1"/>
  <c r="O246" i="6"/>
  <c r="AM246" i="8" s="1"/>
  <c r="G246" i="6"/>
  <c r="G246" i="8" s="1"/>
  <c r="N246" i="6"/>
  <c r="AI246" i="8" s="1"/>
  <c r="F246" i="6"/>
  <c r="D246" i="8"/>
  <c r="M246" i="6"/>
  <c r="AE246" i="8" s="1"/>
  <c r="E246" i="6"/>
  <c r="K246" i="6"/>
  <c r="R246" i="6"/>
  <c r="AY246" i="8" s="1"/>
  <c r="J246" i="6"/>
  <c r="S246" i="8" s="1"/>
  <c r="P246" i="6"/>
  <c r="AQ246" i="8" s="1"/>
  <c r="L246" i="6"/>
  <c r="AA246" i="8" s="1"/>
  <c r="H246" i="6"/>
  <c r="K246" i="8" s="1"/>
  <c r="F295" i="6"/>
  <c r="D295" i="8"/>
  <c r="A245" i="460"/>
  <c r="A245" i="65"/>
  <c r="A245" i="60"/>
  <c r="A245" i="61"/>
  <c r="F264" i="6"/>
  <c r="M264" i="6" s="1"/>
  <c r="AE264" i="8" s="1"/>
  <c r="K245" i="6"/>
  <c r="Q245" i="6"/>
  <c r="AU245" i="8" s="1"/>
  <c r="I245" i="6"/>
  <c r="O245" i="8" s="1"/>
  <c r="P245" i="6"/>
  <c r="AQ245" i="8" s="1"/>
  <c r="H245" i="6"/>
  <c r="K245" i="8" s="1"/>
  <c r="O245" i="6"/>
  <c r="AM245" i="8" s="1"/>
  <c r="G245" i="6"/>
  <c r="G245" i="8" s="1"/>
  <c r="M245" i="6"/>
  <c r="AE245" i="8" s="1"/>
  <c r="E245" i="6"/>
  <c r="L245" i="6"/>
  <c r="AA245" i="8" s="1"/>
  <c r="R245" i="6"/>
  <c r="AY245" i="8" s="1"/>
  <c r="N245" i="6"/>
  <c r="AI245" i="8" s="1"/>
  <c r="D245" i="8"/>
  <c r="J245" i="6"/>
  <c r="S245" i="8" s="1"/>
  <c r="F245" i="6"/>
  <c r="F293" i="6"/>
  <c r="D293" i="8"/>
  <c r="F255" i="6"/>
  <c r="Q255" i="6" s="1"/>
  <c r="AU255" i="8" s="1"/>
  <c r="D255" i="8"/>
  <c r="F256" i="6"/>
  <c r="I256" i="6" s="1"/>
  <c r="O256" i="8" s="1"/>
  <c r="D256" i="8"/>
  <c r="F263" i="6"/>
  <c r="H263" i="6" s="1"/>
  <c r="K263" i="8" s="1"/>
  <c r="F254" i="6"/>
  <c r="P254" i="6" s="1"/>
  <c r="AQ254" i="8" s="1"/>
  <c r="D254" i="8"/>
  <c r="F274" i="6"/>
  <c r="N274" i="6" s="1"/>
  <c r="AI274" i="8" s="1"/>
  <c r="A135" i="60"/>
  <c r="A135" i="61"/>
  <c r="D141" i="8"/>
  <c r="F182" i="6"/>
  <c r="A135" i="460"/>
  <c r="A132" i="65"/>
  <c r="A135" i="65"/>
  <c r="A132" i="61"/>
  <c r="A132" i="60"/>
  <c r="D136" i="8"/>
  <c r="F136" i="8" s="1"/>
  <c r="F136" i="6"/>
  <c r="A182" i="65"/>
  <c r="A182" i="61"/>
  <c r="A182" i="460"/>
  <c r="A182" i="60"/>
  <c r="F135" i="6"/>
  <c r="D135" i="8"/>
  <c r="F135" i="8" s="1"/>
  <c r="D131" i="8"/>
  <c r="F131" i="8" s="1"/>
  <c r="F131" i="6"/>
  <c r="D129" i="8"/>
  <c r="F129" i="8" s="1"/>
  <c r="F129" i="6"/>
  <c r="F134" i="6"/>
  <c r="D134" i="8"/>
  <c r="F134" i="8" s="1"/>
  <c r="A183" i="65"/>
  <c r="D183" i="8"/>
  <c r="F183" i="6"/>
  <c r="F132" i="6"/>
  <c r="D132" i="8"/>
  <c r="F132" i="8" s="1"/>
  <c r="D133" i="8"/>
  <c r="F133" i="8" s="1"/>
  <c r="F133" i="6"/>
  <c r="F130" i="6"/>
  <c r="D130" i="8"/>
  <c r="F130" i="8" s="1"/>
  <c r="D88" i="8"/>
  <c r="F88" i="8" s="1"/>
  <c r="F88" i="6"/>
  <c r="N88" i="6" s="1"/>
  <c r="AI88" i="8" s="1"/>
  <c r="A134" i="65"/>
  <c r="A134" i="61"/>
  <c r="A134" i="460"/>
  <c r="A134" i="60"/>
  <c r="D96" i="8"/>
  <c r="F96" i="8" s="1"/>
  <c r="F96" i="6"/>
  <c r="F101" i="6"/>
  <c r="I101" i="6" s="1"/>
  <c r="F101" i="8"/>
  <c r="D116" i="8"/>
  <c r="F116" i="8" s="1"/>
  <c r="F116" i="6"/>
  <c r="D112" i="8"/>
  <c r="F112" i="6"/>
  <c r="J112" i="6" s="1"/>
  <c r="S112" i="8" s="1"/>
  <c r="D95" i="8"/>
  <c r="F95" i="8" s="1"/>
  <c r="F95" i="6"/>
  <c r="D114" i="8"/>
  <c r="F114" i="8" s="1"/>
  <c r="F114" i="6"/>
  <c r="A130" i="65"/>
  <c r="A130" i="61"/>
  <c r="A130" i="460"/>
  <c r="A130" i="60"/>
  <c r="F117" i="6"/>
  <c r="D117" i="8"/>
  <c r="F117" i="8" s="1"/>
  <c r="F100" i="6"/>
  <c r="R100" i="6" s="1"/>
  <c r="AY100" i="8" s="1"/>
  <c r="D100" i="8"/>
  <c r="F100" i="8" s="1"/>
  <c r="D113" i="8"/>
  <c r="F113" i="8" s="1"/>
  <c r="F113" i="6"/>
  <c r="F118" i="6"/>
  <c r="D118" i="8"/>
  <c r="F118" i="8" s="1"/>
  <c r="D97" i="8"/>
  <c r="F97" i="8" s="1"/>
  <c r="F97" i="6"/>
  <c r="H97" i="6" s="1"/>
  <c r="K97" i="8" s="1"/>
  <c r="A129" i="65"/>
  <c r="A129" i="60"/>
  <c r="A129" i="61"/>
  <c r="A129" i="460"/>
  <c r="F91" i="6"/>
  <c r="O91" i="6" s="1"/>
  <c r="AM91" i="8" s="1"/>
  <c r="D91" i="8"/>
  <c r="F91" i="8" s="1"/>
  <c r="D90" i="8"/>
  <c r="F90" i="8" s="1"/>
  <c r="F90" i="6"/>
  <c r="Q90" i="6" s="1"/>
  <c r="AU90" i="8" s="1"/>
  <c r="D115" i="8"/>
  <c r="F115" i="8" s="1"/>
  <c r="F115" i="6"/>
  <c r="J86" i="6"/>
  <c r="S86" i="8" s="1"/>
  <c r="M86" i="6"/>
  <c r="AE86" i="8" s="1"/>
  <c r="L86" i="6"/>
  <c r="AA86" i="8" s="1"/>
  <c r="R86" i="6"/>
  <c r="AY86" i="8" s="1"/>
  <c r="F86" i="6"/>
  <c r="N86" i="6"/>
  <c r="AI86" i="8" s="1"/>
  <c r="I86" i="6"/>
  <c r="P86" i="6"/>
  <c r="AQ86" i="8" s="1"/>
  <c r="E86" i="6"/>
  <c r="G86" i="6"/>
  <c r="G86" i="8" s="1"/>
  <c r="H86" i="6"/>
  <c r="K86" i="8" s="1"/>
  <c r="O86" i="6"/>
  <c r="AM86" i="8" s="1"/>
  <c r="K86" i="6"/>
  <c r="W86" i="8" s="1"/>
  <c r="D86" i="8"/>
  <c r="Q86" i="6"/>
  <c r="AU86" i="8" s="1"/>
  <c r="D110" i="8"/>
  <c r="F110" i="8" s="1"/>
  <c r="F110" i="6"/>
  <c r="D111" i="8"/>
  <c r="F111" i="6"/>
  <c r="N111" i="6" s="1"/>
  <c r="AI111" i="8" s="1"/>
  <c r="A133" i="65"/>
  <c r="A133" i="60"/>
  <c r="A133" i="61"/>
  <c r="A133" i="460"/>
  <c r="A136" i="60"/>
  <c r="A136" i="65"/>
  <c r="A136" i="61"/>
  <c r="A136" i="460"/>
  <c r="A131" i="65"/>
  <c r="A131" i="61"/>
  <c r="A131" i="460"/>
  <c r="A131" i="60"/>
  <c r="D92" i="8"/>
  <c r="F92" i="8" s="1"/>
  <c r="F92" i="6"/>
  <c r="I92" i="6" s="1"/>
  <c r="D89" i="8"/>
  <c r="F89" i="8" s="1"/>
  <c r="F89" i="6"/>
  <c r="O89" i="6" s="1"/>
  <c r="AM89" i="8" s="1"/>
  <c r="F87" i="6"/>
  <c r="L87" i="6" s="1"/>
  <c r="AA87" i="8" s="1"/>
  <c r="D87" i="8"/>
  <c r="F87" i="8" s="1"/>
  <c r="A95" i="60"/>
  <c r="A95" i="65"/>
  <c r="A95" i="61"/>
  <c r="A113" i="60"/>
  <c r="A113" i="61"/>
  <c r="A118" i="60"/>
  <c r="A118" i="61"/>
  <c r="A114" i="60"/>
  <c r="A114" i="61"/>
  <c r="A111" i="61"/>
  <c r="A111" i="60"/>
  <c r="A110" i="60"/>
  <c r="A110" i="61"/>
  <c r="A116" i="61"/>
  <c r="A116" i="60"/>
  <c r="A117" i="60"/>
  <c r="A117" i="61"/>
  <c r="A112" i="61"/>
  <c r="A112" i="60"/>
  <c r="A115" i="61"/>
  <c r="A115" i="60"/>
  <c r="A100" i="61"/>
  <c r="A100" i="60"/>
  <c r="A101" i="61"/>
  <c r="A101" i="60"/>
  <c r="A96" i="65"/>
  <c r="A96" i="61"/>
  <c r="A96" i="60"/>
  <c r="A97" i="65"/>
  <c r="A97" i="60"/>
  <c r="A97" i="61"/>
  <c r="A94" i="60"/>
  <c r="A90" i="65"/>
  <c r="A90" i="60"/>
  <c r="A92" i="65"/>
  <c r="A92" i="60"/>
  <c r="A91" i="65"/>
  <c r="A91" i="60"/>
  <c r="A87" i="65"/>
  <c r="A87" i="60"/>
  <c r="A89" i="65"/>
  <c r="A89" i="60"/>
  <c r="H80" i="6"/>
  <c r="K80" i="8" s="1"/>
  <c r="J80" i="6"/>
  <c r="S80" i="8" s="1"/>
  <c r="I80" i="6"/>
  <c r="G80" i="6"/>
  <c r="G80" i="8" s="1"/>
  <c r="N80" i="6"/>
  <c r="AI80" i="8" s="1"/>
  <c r="M80" i="6"/>
  <c r="AE80" i="8" s="1"/>
  <c r="R80" i="6"/>
  <c r="AY80" i="8" s="1"/>
  <c r="E80" i="6"/>
  <c r="Q80" i="6"/>
  <c r="AU80" i="8" s="1"/>
  <c r="O80" i="6"/>
  <c r="AM80" i="8" s="1"/>
  <c r="P80" i="6"/>
  <c r="AQ80" i="8" s="1"/>
  <c r="D80" i="8"/>
  <c r="F80" i="6"/>
  <c r="L80" i="6"/>
  <c r="AA80" i="8" s="1"/>
  <c r="K80" i="6"/>
  <c r="W80" i="8" s="1"/>
  <c r="D81" i="8"/>
  <c r="F81" i="8" s="1"/>
  <c r="F81" i="6"/>
  <c r="A88" i="60"/>
  <c r="A88" i="65"/>
  <c r="A86" i="60"/>
  <c r="A86" i="65"/>
  <c r="K64" i="6"/>
  <c r="R64" i="6"/>
  <c r="AY64" i="8" s="1"/>
  <c r="D64" i="8"/>
  <c r="H64" i="6"/>
  <c r="K64" i="8" s="1"/>
  <c r="N64" i="6"/>
  <c r="AI64" i="8" s="1"/>
  <c r="Q64" i="6"/>
  <c r="AU64" i="8" s="1"/>
  <c r="M64" i="6"/>
  <c r="AE64" i="8" s="1"/>
  <c r="F64" i="6"/>
  <c r="P64" i="6"/>
  <c r="AQ64" i="8" s="1"/>
  <c r="G64" i="6"/>
  <c r="G64" i="8" s="1"/>
  <c r="I64" i="6"/>
  <c r="J64" i="6"/>
  <c r="S64" i="8" s="1"/>
  <c r="L64" i="6"/>
  <c r="AA64" i="8" s="1"/>
  <c r="O64" i="6"/>
  <c r="AM64" i="8" s="1"/>
  <c r="D67" i="8"/>
  <c r="F67" i="8" s="1"/>
  <c r="F67" i="6"/>
  <c r="D63" i="8"/>
  <c r="F63" i="8" s="1"/>
  <c r="F63" i="6"/>
  <c r="M58" i="6"/>
  <c r="AE58" i="8" s="1"/>
  <c r="D58" i="8"/>
  <c r="H58" i="6"/>
  <c r="K58" i="8" s="1"/>
  <c r="I58" i="6"/>
  <c r="O58" i="6"/>
  <c r="AM58" i="8" s="1"/>
  <c r="L58" i="6"/>
  <c r="AA58" i="8" s="1"/>
  <c r="K58" i="6"/>
  <c r="F58" i="6"/>
  <c r="P58" i="6"/>
  <c r="AQ58" i="8" s="1"/>
  <c r="R58" i="6"/>
  <c r="AY58" i="8" s="1"/>
  <c r="J58" i="6"/>
  <c r="S58" i="8" s="1"/>
  <c r="Q58" i="6"/>
  <c r="AU58" i="8" s="1"/>
  <c r="G58" i="6"/>
  <c r="G58" i="8" s="1"/>
  <c r="N58" i="6"/>
  <c r="AI58" i="8" s="1"/>
  <c r="F61" i="6"/>
  <c r="D61" i="8"/>
  <c r="F61" i="8" s="1"/>
  <c r="F59" i="6"/>
  <c r="D59" i="8"/>
  <c r="F59" i="8" s="1"/>
  <c r="L66" i="6"/>
  <c r="AA66" i="8" s="1"/>
  <c r="K66" i="6"/>
  <c r="M66" i="6"/>
  <c r="AE66" i="8" s="1"/>
  <c r="Q66" i="6"/>
  <c r="AU66" i="8" s="1"/>
  <c r="G66" i="6"/>
  <c r="G66" i="8" s="1"/>
  <c r="O66" i="6"/>
  <c r="AM66" i="8" s="1"/>
  <c r="P66" i="6"/>
  <c r="AQ66" i="8" s="1"/>
  <c r="I66" i="6"/>
  <c r="O66" i="8" s="1"/>
  <c r="F66" i="6"/>
  <c r="R66" i="6"/>
  <c r="AY66" i="8" s="1"/>
  <c r="H66" i="6"/>
  <c r="K66" i="8" s="1"/>
  <c r="J66" i="6"/>
  <c r="S66" i="8" s="1"/>
  <c r="D66" i="8"/>
  <c r="N66" i="6"/>
  <c r="AI66" i="8" s="1"/>
  <c r="N65" i="6"/>
  <c r="AI65" i="8" s="1"/>
  <c r="G65" i="6"/>
  <c r="G65" i="8" s="1"/>
  <c r="F65" i="6"/>
  <c r="D65" i="8"/>
  <c r="Q65" i="6"/>
  <c r="AU65" i="8" s="1"/>
  <c r="M65" i="6"/>
  <c r="AE65" i="8" s="1"/>
  <c r="J65" i="6"/>
  <c r="S65" i="8" s="1"/>
  <c r="P65" i="6"/>
  <c r="AQ65" i="8" s="1"/>
  <c r="L65" i="6"/>
  <c r="AA65" i="8" s="1"/>
  <c r="O65" i="6"/>
  <c r="AM65" i="8" s="1"/>
  <c r="K65" i="6"/>
  <c r="W65" i="8" s="1"/>
  <c r="I65" i="6"/>
  <c r="H65" i="6"/>
  <c r="K65" i="8" s="1"/>
  <c r="R65" i="6"/>
  <c r="AY65" i="8" s="1"/>
  <c r="A317" i="65"/>
  <c r="D57" i="8"/>
  <c r="F57" i="8" s="1"/>
  <c r="F57" i="6"/>
  <c r="BN214" i="8"/>
  <c r="D60" i="8"/>
  <c r="F60" i="8" s="1"/>
  <c r="F60" i="6"/>
  <c r="A311" i="65"/>
  <c r="A313" i="65"/>
  <c r="BN324" i="8"/>
  <c r="BN308" i="8"/>
  <c r="A321" i="65"/>
  <c r="F23" i="6"/>
  <c r="L23" i="6" s="1"/>
  <c r="AA23" i="8" s="1"/>
  <c r="D23" i="8"/>
  <c r="F23" i="8" s="1"/>
  <c r="F49" i="6"/>
  <c r="F35" i="6"/>
  <c r="L35" i="6" s="1"/>
  <c r="AA35" i="8" s="1"/>
  <c r="F30" i="6"/>
  <c r="F31" i="6"/>
  <c r="Q31" i="6" s="1"/>
  <c r="AU31" i="8" s="1"/>
  <c r="F26" i="6"/>
  <c r="G26" i="6" s="1"/>
  <c r="G26" i="8" s="1"/>
  <c r="F20" i="6"/>
  <c r="O20" i="6" s="1"/>
  <c r="AM20" i="8" s="1"/>
  <c r="D20" i="8"/>
  <c r="F53" i="6"/>
  <c r="D53" i="8"/>
  <c r="F53" i="8" s="1"/>
  <c r="R47" i="6"/>
  <c r="AY47" i="8" s="1"/>
  <c r="K47" i="6"/>
  <c r="W47" i="8" s="1"/>
  <c r="N47" i="6"/>
  <c r="AI47" i="8" s="1"/>
  <c r="H47" i="6"/>
  <c r="K47" i="8" s="1"/>
  <c r="J47" i="6"/>
  <c r="S47" i="8" s="1"/>
  <c r="O47" i="6"/>
  <c r="AM47" i="8" s="1"/>
  <c r="F47" i="6"/>
  <c r="P47" i="6"/>
  <c r="AQ47" i="8" s="1"/>
  <c r="I47" i="6"/>
  <c r="O47" i="8" s="1"/>
  <c r="L47" i="6"/>
  <c r="AA47" i="8" s="1"/>
  <c r="M47" i="6"/>
  <c r="AE47" i="8" s="1"/>
  <c r="G47" i="6"/>
  <c r="G47" i="8" s="1"/>
  <c r="E47" i="6"/>
  <c r="Q47" i="6"/>
  <c r="AU47" i="8" s="1"/>
  <c r="F29" i="6"/>
  <c r="F22" i="6"/>
  <c r="J22" i="6" s="1"/>
  <c r="S22" i="8" s="1"/>
  <c r="D22" i="8"/>
  <c r="F22" i="8" s="1"/>
  <c r="Q25" i="6"/>
  <c r="AU25" i="8" s="1"/>
  <c r="K25" i="6"/>
  <c r="P25" i="6"/>
  <c r="AQ25" i="8" s="1"/>
  <c r="M25" i="6"/>
  <c r="AE25" i="8" s="1"/>
  <c r="O25" i="6"/>
  <c r="AM25" i="8" s="1"/>
  <c r="H25" i="6"/>
  <c r="K25" i="8" s="1"/>
  <c r="F25" i="6"/>
  <c r="J25" i="6"/>
  <c r="S25" i="8" s="1"/>
  <c r="R25" i="6"/>
  <c r="AY25" i="8" s="1"/>
  <c r="G25" i="6"/>
  <c r="G25" i="8" s="1"/>
  <c r="I25" i="6"/>
  <c r="O25" i="8" s="1"/>
  <c r="L25" i="6"/>
  <c r="AA25" i="8" s="1"/>
  <c r="E25" i="6"/>
  <c r="N25" i="6"/>
  <c r="AI25" i="8" s="1"/>
  <c r="F21" i="6"/>
  <c r="R21" i="6" s="1"/>
  <c r="AY21" i="8" s="1"/>
  <c r="D21" i="8"/>
  <c r="F21" i="8" s="1"/>
  <c r="F48" i="6"/>
  <c r="F40" i="6"/>
  <c r="R40" i="6" s="1"/>
  <c r="AY40" i="8" s="1"/>
  <c r="F24" i="6"/>
  <c r="L24" i="6" s="1"/>
  <c r="AA24" i="8" s="1"/>
  <c r="F51" i="6"/>
  <c r="F52" i="6"/>
  <c r="D52" i="8"/>
  <c r="F52" i="8" s="1"/>
  <c r="F50" i="6"/>
  <c r="BO199" i="8"/>
  <c r="BO160" i="8"/>
  <c r="BO287" i="8"/>
  <c r="BM150" i="8"/>
  <c r="BO159" i="8"/>
  <c r="BO196" i="8"/>
  <c r="BO251" i="8"/>
  <c r="BO241" i="8"/>
  <c r="BO224" i="8"/>
  <c r="F41" i="6"/>
  <c r="R41" i="6" s="1"/>
  <c r="AY41" i="8" s="1"/>
  <c r="BM214" i="8"/>
  <c r="BO208" i="8"/>
  <c r="BN158" i="8"/>
  <c r="A326" i="65"/>
  <c r="A83" i="460"/>
  <c r="BN199" i="8"/>
  <c r="BO324" i="8"/>
  <c r="BO84" i="8"/>
  <c r="BN147" i="8"/>
  <c r="BO336" i="8"/>
  <c r="A83" i="61"/>
  <c r="BN316" i="8"/>
  <c r="BN155" i="8"/>
  <c r="BN76" i="8"/>
  <c r="BN142" i="8"/>
  <c r="BO334" i="8"/>
  <c r="BO240" i="8"/>
  <c r="BO215" i="8"/>
  <c r="BO288" i="8"/>
  <c r="BN170" i="8"/>
  <c r="BN74" i="8"/>
  <c r="BN251" i="8"/>
  <c r="BN337" i="8"/>
  <c r="BN55" i="8"/>
  <c r="BN149" i="8"/>
  <c r="BN322" i="8"/>
  <c r="BN335" i="8"/>
  <c r="BN84" i="8"/>
  <c r="BN19" i="8"/>
  <c r="BN138" i="8"/>
  <c r="BO322" i="8"/>
  <c r="BO207" i="8"/>
  <c r="BO335" i="8"/>
  <c r="BO306" i="8"/>
  <c r="BO85" i="8"/>
  <c r="BO149" i="8"/>
  <c r="BN288" i="8"/>
  <c r="BN309" i="8"/>
  <c r="BN215" i="8"/>
  <c r="BN224" i="8"/>
  <c r="BN196" i="8"/>
  <c r="BN287" i="8"/>
  <c r="BO72" i="8"/>
  <c r="BO237" i="8"/>
  <c r="BO138" i="8"/>
  <c r="BO250" i="8"/>
  <c r="BN159" i="8"/>
  <c r="BN122" i="8"/>
  <c r="BN223" i="8"/>
  <c r="BN171" i="8"/>
  <c r="BN85" i="8"/>
  <c r="BN306" i="8"/>
  <c r="BN160" i="8"/>
  <c r="BN56" i="8"/>
  <c r="BO310" i="8"/>
  <c r="BO171" i="8"/>
  <c r="BO200" i="8"/>
  <c r="BO122" i="8"/>
  <c r="BO56" i="8"/>
  <c r="BN241" i="8"/>
  <c r="BN304" i="8"/>
  <c r="BN315" i="8"/>
  <c r="BN237" i="8"/>
  <c r="BO221" i="8"/>
  <c r="BO328" i="8"/>
  <c r="BO223" i="8"/>
  <c r="BO198" i="8"/>
  <c r="BO157" i="8"/>
  <c r="BO19" i="8"/>
  <c r="BN250" i="8"/>
  <c r="A318" i="65"/>
  <c r="BO308" i="8"/>
  <c r="BO337" i="8"/>
  <c r="BN18" i="8"/>
  <c r="BO18" i="8"/>
  <c r="BN328" i="8"/>
  <c r="BN208" i="8"/>
  <c r="BN200" i="8"/>
  <c r="BN75" i="8"/>
  <c r="BO214" i="8"/>
  <c r="BO325" i="8"/>
  <c r="BO75" i="8"/>
  <c r="BO158" i="8"/>
  <c r="BO185" i="8"/>
  <c r="BO147" i="8"/>
  <c r="BN334" i="8"/>
  <c r="BN207" i="8"/>
  <c r="BN240" i="8"/>
  <c r="BN198" i="8"/>
  <c r="BN157" i="8"/>
  <c r="BN72" i="8"/>
  <c r="BO315" i="8"/>
  <c r="BO150" i="8"/>
  <c r="BO155" i="8"/>
  <c r="BO143" i="8"/>
  <c r="BO139" i="8"/>
  <c r="BO55" i="8"/>
  <c r="BN221" i="8"/>
  <c r="BN186" i="8"/>
  <c r="BN185" i="8"/>
  <c r="BN139" i="8"/>
  <c r="BO186" i="8"/>
  <c r="BO316" i="8"/>
  <c r="BO142" i="8"/>
  <c r="BO76" i="8"/>
  <c r="BN336" i="8"/>
  <c r="BN239" i="8"/>
  <c r="BN310" i="8"/>
  <c r="BN325" i="8"/>
  <c r="BN150" i="8"/>
  <c r="BN143" i="8"/>
  <c r="BN121" i="8"/>
  <c r="BO309" i="8"/>
  <c r="BO74" i="8"/>
  <c r="BO239" i="8"/>
  <c r="BO170" i="8"/>
  <c r="BO121" i="8"/>
  <c r="A312" i="65"/>
  <c r="D15" i="8"/>
  <c r="F15" i="8" s="1"/>
  <c r="F15" i="6"/>
  <c r="BO304" i="8"/>
  <c r="A333" i="65"/>
  <c r="E14" i="8"/>
  <c r="F14" i="8"/>
  <c r="BM221" i="8"/>
  <c r="BM147" i="8"/>
  <c r="A327" i="65"/>
  <c r="BM75" i="8"/>
  <c r="BM199" i="8"/>
  <c r="BM139" i="8"/>
  <c r="A320" i="65"/>
  <c r="A332" i="65"/>
  <c r="A307" i="65"/>
  <c r="D165" i="8"/>
  <c r="F165" i="8" s="1"/>
  <c r="F165" i="6"/>
  <c r="Q165" i="6" s="1"/>
  <c r="AU165" i="8" s="1"/>
  <c r="D167" i="8"/>
  <c r="F167" i="8" s="1"/>
  <c r="F167" i="6"/>
  <c r="H167" i="6" s="1"/>
  <c r="K167" i="8" s="1"/>
  <c r="F166" i="6"/>
  <c r="N166" i="6" s="1"/>
  <c r="AI166" i="8" s="1"/>
  <c r="D166" i="8"/>
  <c r="F166" i="8" s="1"/>
  <c r="D164" i="8"/>
  <c r="F164" i="8" s="1"/>
  <c r="F164" i="6"/>
  <c r="H164" i="6" s="1"/>
  <c r="K164" i="8" s="1"/>
  <c r="A166" i="65"/>
  <c r="A166" i="460"/>
  <c r="A166" i="60"/>
  <c r="A166" i="61"/>
  <c r="A165" i="65"/>
  <c r="A165" i="60"/>
  <c r="A165" i="61"/>
  <c r="A165" i="460"/>
  <c r="BM322" i="8"/>
  <c r="BM122" i="8"/>
  <c r="BM138" i="8"/>
  <c r="BM142" i="8"/>
  <c r="BM72" i="8"/>
  <c r="BM207" i="8"/>
  <c r="BM306" i="8"/>
  <c r="BM198" i="8"/>
  <c r="BM324" i="8"/>
  <c r="BM240" i="8"/>
  <c r="BM84" i="8"/>
  <c r="BM74" i="8"/>
  <c r="BM149" i="8"/>
  <c r="BM186" i="8"/>
  <c r="BM334" i="8"/>
  <c r="BM315" i="8"/>
  <c r="BM237" i="8"/>
  <c r="BM223" i="8"/>
  <c r="BM158" i="8"/>
  <c r="BM121" i="8"/>
  <c r="BM251" i="8"/>
  <c r="BM316" i="8"/>
  <c r="BM239" i="8"/>
  <c r="BM308" i="8"/>
  <c r="BM325" i="8"/>
  <c r="BM170" i="8"/>
  <c r="BM171" i="8"/>
  <c r="BM155" i="8"/>
  <c r="BM160" i="8"/>
  <c r="BM241" i="8"/>
  <c r="BM250" i="8"/>
  <c r="BM287" i="8"/>
  <c r="A167" i="65"/>
  <c r="A167" i="60"/>
  <c r="A167" i="61"/>
  <c r="A167" i="460"/>
  <c r="A164" i="60"/>
  <c r="A164" i="61"/>
  <c r="A164" i="65"/>
  <c r="A164" i="460"/>
  <c r="BM310" i="8"/>
  <c r="BM200" i="8"/>
  <c r="BM56" i="8"/>
  <c r="BM143" i="8"/>
  <c r="BM55" i="8"/>
  <c r="BM288" i="8"/>
  <c r="BM336" i="8"/>
  <c r="BM185" i="8"/>
  <c r="BM337" i="8"/>
  <c r="BM157" i="8"/>
  <c r="BM215" i="8"/>
  <c r="BM76" i="8"/>
  <c r="BM85" i="8"/>
  <c r="A328" i="65"/>
  <c r="BM18" i="8"/>
  <c r="BM224" i="8"/>
  <c r="BM309" i="8"/>
  <c r="BM328" i="8"/>
  <c r="BM335" i="8"/>
  <c r="BM159" i="8"/>
  <c r="BM208" i="8"/>
  <c r="BM196" i="8"/>
  <c r="BM19" i="8"/>
  <c r="BM304" i="8"/>
  <c r="A330" i="65"/>
  <c r="A323" i="65"/>
  <c r="A314" i="65"/>
  <c r="A319" i="65"/>
  <c r="A125" i="65"/>
  <c r="A127" i="65"/>
  <c r="A144" i="65"/>
  <c r="A145" i="65"/>
  <c r="A151" i="65"/>
  <c r="A137" i="65"/>
  <c r="A83" i="65"/>
  <c r="A124" i="65"/>
  <c r="A146" i="65"/>
  <c r="A329" i="65"/>
  <c r="A123" i="65"/>
  <c r="A120" i="65"/>
  <c r="A154" i="65"/>
  <c r="A331" i="65"/>
  <c r="A141" i="65"/>
  <c r="A140" i="65"/>
  <c r="A156" i="65"/>
  <c r="A128" i="65"/>
  <c r="A126" i="65"/>
  <c r="A206" i="65"/>
  <c r="A301" i="65"/>
  <c r="A187" i="65"/>
  <c r="A189" i="65"/>
  <c r="A190" i="65"/>
  <c r="A235" i="65"/>
  <c r="A169" i="65"/>
  <c r="A176" i="65"/>
  <c r="A188" i="65"/>
  <c r="A197" i="65"/>
  <c r="A218" i="65"/>
  <c r="A204" i="65"/>
  <c r="A209" i="65"/>
  <c r="A219" i="65"/>
  <c r="A253" i="65"/>
  <c r="A299" i="65"/>
  <c r="A175" i="65"/>
  <c r="A233" i="65"/>
  <c r="A247" i="65"/>
  <c r="A172" i="65"/>
  <c r="A231" i="65"/>
  <c r="A249" i="65"/>
  <c r="A285" i="65"/>
  <c r="A281" i="65"/>
  <c r="A195" i="65"/>
  <c r="A217" i="65"/>
  <c r="A302" i="65"/>
  <c r="A191" i="65"/>
  <c r="A202" i="65"/>
  <c r="A222" i="65"/>
  <c r="A181" i="65"/>
  <c r="A213" i="65"/>
  <c r="A193" i="65"/>
  <c r="A203" i="65"/>
  <c r="A205" i="65"/>
  <c r="A292" i="65"/>
  <c r="A192" i="65"/>
  <c r="A212" i="65"/>
  <c r="A238" i="65"/>
  <c r="A276" i="65"/>
  <c r="A226" i="65"/>
  <c r="A229" i="65"/>
  <c r="A210" i="65"/>
  <c r="A297" i="65"/>
  <c r="A280" i="65"/>
  <c r="A228" i="65"/>
  <c r="A290" i="65"/>
  <c r="A179" i="65"/>
  <c r="A227" i="65"/>
  <c r="A284" i="65"/>
  <c r="A220" i="65"/>
  <c r="A225" i="65"/>
  <c r="A232" i="65"/>
  <c r="A282" i="65"/>
  <c r="A279" i="65"/>
  <c r="A178" i="65"/>
  <c r="A180" i="65"/>
  <c r="A278" i="65"/>
  <c r="A163" i="65"/>
  <c r="A283" i="65"/>
  <c r="A211" i="65"/>
  <c r="A236" i="65"/>
  <c r="A286" i="65"/>
  <c r="A248" i="65"/>
  <c r="A161" i="65"/>
  <c r="A194" i="65"/>
  <c r="A230" i="65"/>
  <c r="A298" i="65"/>
  <c r="A243" i="65"/>
  <c r="A291" i="65"/>
  <c r="A177" i="65"/>
  <c r="A289" i="65"/>
  <c r="A303" i="65"/>
  <c r="A201" i="65"/>
  <c r="A162" i="65"/>
  <c r="A234" i="65"/>
  <c r="A277" i="65"/>
  <c r="A168" i="65"/>
  <c r="A275" i="65"/>
  <c r="A184" i="65"/>
  <c r="A216" i="65"/>
  <c r="A252" i="65"/>
  <c r="A300" i="65"/>
  <c r="A305" i="65"/>
  <c r="A249" i="460"/>
  <c r="A249" i="61"/>
  <c r="A249" i="60"/>
  <c r="A160" i="61"/>
  <c r="A160" i="460"/>
  <c r="A160" i="60"/>
  <c r="A252" i="460"/>
  <c r="A252" i="61"/>
  <c r="A252" i="60"/>
  <c r="A211" i="460"/>
  <c r="A211" i="61"/>
  <c r="A211" i="60"/>
  <c r="A148" i="460"/>
  <c r="A148" i="61"/>
  <c r="A148" i="60"/>
  <c r="A277" i="61"/>
  <c r="A277" i="460"/>
  <c r="A277" i="60"/>
  <c r="A333" i="460"/>
  <c r="A333" i="61"/>
  <c r="A333" i="60"/>
  <c r="A235" i="460"/>
  <c r="A235" i="61"/>
  <c r="A235" i="60"/>
  <c r="A158" i="460"/>
  <c r="A158" i="61"/>
  <c r="A158" i="60"/>
  <c r="A305" i="460"/>
  <c r="A305" i="61"/>
  <c r="A305" i="60"/>
  <c r="A168" i="460"/>
  <c r="A168" i="61"/>
  <c r="A168" i="60"/>
  <c r="A281" i="460"/>
  <c r="A281" i="61"/>
  <c r="A281" i="60"/>
  <c r="A109" i="61"/>
  <c r="A109" i="60"/>
  <c r="A171" i="460"/>
  <c r="A171" i="61"/>
  <c r="A171" i="60"/>
  <c r="A325" i="460"/>
  <c r="A325" i="61"/>
  <c r="A325" i="60"/>
  <c r="A297" i="460"/>
  <c r="A297" i="61"/>
  <c r="A297" i="60"/>
  <c r="A99" i="60"/>
  <c r="A99" i="61"/>
  <c r="A319" i="460"/>
  <c r="A319" i="61"/>
  <c r="A319" i="60"/>
  <c r="A172" i="460"/>
  <c r="A172" i="61"/>
  <c r="A172" i="60"/>
  <c r="A205" i="460"/>
  <c r="A205" i="61"/>
  <c r="A205" i="60"/>
  <c r="A175" i="460"/>
  <c r="A175" i="61"/>
  <c r="A175" i="60"/>
  <c r="A104" i="61"/>
  <c r="A104" i="60"/>
  <c r="A222" i="460"/>
  <c r="A222" i="61"/>
  <c r="A222" i="60"/>
  <c r="A226" i="460"/>
  <c r="A226" i="61"/>
  <c r="A226" i="60"/>
  <c r="A320" i="460"/>
  <c r="A320" i="61"/>
  <c r="A320" i="60"/>
  <c r="A228" i="460"/>
  <c r="A228" i="61"/>
  <c r="A228" i="60"/>
  <c r="A247" i="460"/>
  <c r="A247" i="61"/>
  <c r="A247" i="60"/>
  <c r="A326" i="460"/>
  <c r="A326" i="61"/>
  <c r="A326" i="60"/>
  <c r="A213" i="460"/>
  <c r="A213" i="61"/>
  <c r="A213" i="60"/>
  <c r="A314" i="460"/>
  <c r="A314" i="61"/>
  <c r="A314" i="60"/>
  <c r="A234" i="460"/>
  <c r="A234" i="61"/>
  <c r="A234" i="60"/>
  <c r="A229" i="460"/>
  <c r="A229" i="61"/>
  <c r="A229" i="60"/>
  <c r="A137" i="460"/>
  <c r="A137" i="61"/>
  <c r="A137" i="60"/>
  <c r="A227" i="460"/>
  <c r="A227" i="61"/>
  <c r="A227" i="60"/>
  <c r="A302" i="460"/>
  <c r="A302" i="61"/>
  <c r="A302" i="60"/>
  <c r="A123" i="460"/>
  <c r="A123" i="61"/>
  <c r="A123" i="60"/>
  <c r="A188" i="460"/>
  <c r="A188" i="60"/>
  <c r="A188" i="61"/>
  <c r="A283" i="460"/>
  <c r="A283" i="61"/>
  <c r="A283" i="60"/>
  <c r="A105" i="61"/>
  <c r="A105" i="60"/>
  <c r="A194" i="460"/>
  <c r="A194" i="60"/>
  <c r="A194" i="61"/>
  <c r="A240" i="460"/>
  <c r="A240" i="61"/>
  <c r="A240" i="60"/>
  <c r="A150" i="460"/>
  <c r="A150" i="61"/>
  <c r="A150" i="60"/>
  <c r="A298" i="460"/>
  <c r="A298" i="61"/>
  <c r="A298" i="60"/>
  <c r="A103" i="61"/>
  <c r="A103" i="60"/>
  <c r="A151" i="460"/>
  <c r="A151" i="61"/>
  <c r="A151" i="60"/>
  <c r="A190" i="460"/>
  <c r="A190" i="61"/>
  <c r="A190" i="60"/>
  <c r="A209" i="460"/>
  <c r="A209" i="61"/>
  <c r="A209" i="60"/>
  <c r="A145" i="460"/>
  <c r="A145" i="61"/>
  <c r="A145" i="60"/>
  <c r="A124" i="460"/>
  <c r="A124" i="61"/>
  <c r="A124" i="60"/>
  <c r="A276" i="460"/>
  <c r="A276" i="61"/>
  <c r="A276" i="60"/>
  <c r="A331" i="460"/>
  <c r="A331" i="60"/>
  <c r="A331" i="61"/>
  <c r="A307" i="460"/>
  <c r="A307" i="61"/>
  <c r="A307" i="60"/>
  <c r="A224" i="460"/>
  <c r="A224" i="61"/>
  <c r="A224" i="60"/>
  <c r="A275" i="460"/>
  <c r="A275" i="61"/>
  <c r="A275" i="60"/>
  <c r="A288" i="460"/>
  <c r="A288" i="61"/>
  <c r="A288" i="60"/>
  <c r="A206" i="460"/>
  <c r="A206" i="61"/>
  <c r="A206" i="60"/>
  <c r="A311" i="460"/>
  <c r="A311" i="60"/>
  <c r="A311" i="61"/>
  <c r="A178" i="460"/>
  <c r="A178" i="61"/>
  <c r="A178" i="60"/>
  <c r="A197" i="460"/>
  <c r="A197" i="61"/>
  <c r="A197" i="60"/>
  <c r="A212" i="61"/>
  <c r="A212" i="460"/>
  <c r="A212" i="60"/>
  <c r="A313" i="61"/>
  <c r="A313" i="460"/>
  <c r="A313" i="60"/>
  <c r="A108" i="61"/>
  <c r="A108" i="60"/>
  <c r="A220" i="460"/>
  <c r="A220" i="61"/>
  <c r="A220" i="60"/>
  <c r="A284" i="460"/>
  <c r="A284" i="61"/>
  <c r="A284" i="60"/>
  <c r="A156" i="460"/>
  <c r="A156" i="61"/>
  <c r="A156" i="60"/>
  <c r="A162" i="460"/>
  <c r="A162" i="61"/>
  <c r="A162" i="60"/>
  <c r="A143" i="460"/>
  <c r="A143" i="61"/>
  <c r="A143" i="60"/>
  <c r="A299" i="460"/>
  <c r="A299" i="61"/>
  <c r="A299" i="60"/>
  <c r="A183" i="460"/>
  <c r="A183" i="61"/>
  <c r="A183" i="60"/>
  <c r="A187" i="460"/>
  <c r="A187" i="61"/>
  <c r="A187" i="60"/>
  <c r="A85" i="460"/>
  <c r="A85" i="60"/>
  <c r="A106" i="61"/>
  <c r="A106" i="60"/>
  <c r="A215" i="61"/>
  <c r="A215" i="460"/>
  <c r="A215" i="60"/>
  <c r="A278" i="460"/>
  <c r="A278" i="60"/>
  <c r="A278" i="61"/>
  <c r="A161" i="460"/>
  <c r="A161" i="61"/>
  <c r="A161" i="60"/>
  <c r="A291" i="460"/>
  <c r="A291" i="61"/>
  <c r="A291" i="60"/>
  <c r="A202" i="460"/>
  <c r="A202" i="60"/>
  <c r="A202" i="61"/>
  <c r="A181" i="460"/>
  <c r="A181" i="61"/>
  <c r="A181" i="60"/>
  <c r="A332" i="460"/>
  <c r="A332" i="61"/>
  <c r="A332" i="60"/>
  <c r="A219" i="460"/>
  <c r="A219" i="61"/>
  <c r="A219" i="60"/>
  <c r="A328" i="460"/>
  <c r="A328" i="61"/>
  <c r="A328" i="60"/>
  <c r="A119" i="61"/>
  <c r="A119" i="60"/>
  <c r="A279" i="460"/>
  <c r="A279" i="61"/>
  <c r="A279" i="60"/>
  <c r="A303" i="460"/>
  <c r="A303" i="61"/>
  <c r="A303" i="60"/>
  <c r="A139" i="460"/>
  <c r="A139" i="61"/>
  <c r="A139" i="60"/>
  <c r="A289" i="460"/>
  <c r="A289" i="61"/>
  <c r="A289" i="60"/>
  <c r="A241" i="460"/>
  <c r="A241" i="61"/>
  <c r="A241" i="60"/>
  <c r="A176" i="61"/>
  <c r="A176" i="460"/>
  <c r="A176" i="60"/>
  <c r="A184" i="460"/>
  <c r="A184" i="61"/>
  <c r="A184" i="60"/>
  <c r="A300" i="460"/>
  <c r="A300" i="61"/>
  <c r="A300" i="60"/>
  <c r="A126" i="460"/>
  <c r="A126" i="61"/>
  <c r="A126" i="60"/>
  <c r="A309" i="460"/>
  <c r="A309" i="61"/>
  <c r="A309" i="60"/>
  <c r="A310" i="460"/>
  <c r="A310" i="60"/>
  <c r="A310" i="61"/>
  <c r="A286" i="460"/>
  <c r="A286" i="61"/>
  <c r="A286" i="60"/>
  <c r="A169" i="460"/>
  <c r="A169" i="61"/>
  <c r="A169" i="60"/>
  <c r="A199" i="460"/>
  <c r="A199" i="61"/>
  <c r="A199" i="60"/>
  <c r="A217" i="460"/>
  <c r="A217" i="61"/>
  <c r="A217" i="60"/>
  <c r="A321" i="460"/>
  <c r="A321" i="61"/>
  <c r="A321" i="60"/>
  <c r="A127" i="460"/>
  <c r="A127" i="61"/>
  <c r="A127" i="60"/>
  <c r="A191" i="460"/>
  <c r="A191" i="61"/>
  <c r="A191" i="60"/>
  <c r="A179" i="460"/>
  <c r="A179" i="61"/>
  <c r="A179" i="60"/>
  <c r="A141" i="460"/>
  <c r="A141" i="61"/>
  <c r="A141" i="60"/>
  <c r="A327" i="460"/>
  <c r="A327" i="61"/>
  <c r="A327" i="60"/>
  <c r="A163" i="460"/>
  <c r="A163" i="61"/>
  <c r="A163" i="60"/>
  <c r="A232" i="460"/>
  <c r="A232" i="61"/>
  <c r="A232" i="60"/>
  <c r="A186" i="460"/>
  <c r="A186" i="61"/>
  <c r="A186" i="60"/>
  <c r="A243" i="460"/>
  <c r="A243" i="61"/>
  <c r="A243" i="60"/>
  <c r="A125" i="460"/>
  <c r="A125" i="61"/>
  <c r="A125" i="60"/>
  <c r="A174" i="460"/>
  <c r="A174" i="61"/>
  <c r="A174" i="60"/>
  <c r="A316" i="460"/>
  <c r="A316" i="61"/>
  <c r="A316" i="60"/>
  <c r="A192" i="460"/>
  <c r="A192" i="61"/>
  <c r="A192" i="60"/>
  <c r="A146" i="460"/>
  <c r="A146" i="61"/>
  <c r="A146" i="60"/>
  <c r="A193" i="460"/>
  <c r="A193" i="61"/>
  <c r="A193" i="60"/>
  <c r="A208" i="460"/>
  <c r="A208" i="61"/>
  <c r="A208" i="60"/>
  <c r="A225" i="460"/>
  <c r="A225" i="61"/>
  <c r="A225" i="60"/>
  <c r="A251" i="460"/>
  <c r="A251" i="60"/>
  <c r="A251" i="61"/>
  <c r="A122" i="460"/>
  <c r="A122" i="61"/>
  <c r="A122" i="60"/>
  <c r="A203" i="460"/>
  <c r="A203" i="61"/>
  <c r="A203" i="60"/>
  <c r="A248" i="460"/>
  <c r="A248" i="60"/>
  <c r="A248" i="61"/>
  <c r="A128" i="460"/>
  <c r="A128" i="61"/>
  <c r="A128" i="60"/>
  <c r="A301" i="460"/>
  <c r="A301" i="60"/>
  <c r="A301" i="61"/>
  <c r="A329" i="460"/>
  <c r="A329" i="61"/>
  <c r="A329" i="60"/>
  <c r="A195" i="460"/>
  <c r="A195" i="61"/>
  <c r="A195" i="60"/>
  <c r="A144" i="460"/>
  <c r="A144" i="61"/>
  <c r="A144" i="60"/>
  <c r="A330" i="460"/>
  <c r="A330" i="61"/>
  <c r="A330" i="60"/>
  <c r="A318" i="460"/>
  <c r="A318" i="61"/>
  <c r="A318" i="60"/>
  <c r="A177" i="460"/>
  <c r="A177" i="61"/>
  <c r="A177" i="60"/>
  <c r="A98" i="61"/>
  <c r="A98" i="60"/>
  <c r="A154" i="460"/>
  <c r="A154" i="61"/>
  <c r="A154" i="60"/>
  <c r="A236" i="61"/>
  <c r="A236" i="460"/>
  <c r="A236" i="60"/>
  <c r="A200" i="460"/>
  <c r="A200" i="61"/>
  <c r="A200" i="60"/>
  <c r="A201" i="460"/>
  <c r="A201" i="61"/>
  <c r="A201" i="60"/>
  <c r="A189" i="460"/>
  <c r="A189" i="61"/>
  <c r="A189" i="60"/>
  <c r="A317" i="460"/>
  <c r="A317" i="61"/>
  <c r="A317" i="60"/>
  <c r="A218" i="460"/>
  <c r="A218" i="61"/>
  <c r="A218" i="60"/>
  <c r="A231" i="460"/>
  <c r="A231" i="61"/>
  <c r="A231" i="60"/>
  <c r="A280" i="460"/>
  <c r="A280" i="61"/>
  <c r="A280" i="60"/>
  <c r="A230" i="61"/>
  <c r="A230" i="460"/>
  <c r="A230" i="60"/>
  <c r="A242" i="460"/>
  <c r="A242" i="61"/>
  <c r="A242" i="60"/>
  <c r="A253" i="460"/>
  <c r="A253" i="61"/>
  <c r="A253" i="60"/>
  <c r="A107" i="61"/>
  <c r="A107" i="60"/>
  <c r="A159" i="460"/>
  <c r="A159" i="61"/>
  <c r="A159" i="60"/>
  <c r="A323" i="460"/>
  <c r="A323" i="60"/>
  <c r="A323" i="61"/>
  <c r="A233" i="460"/>
  <c r="A233" i="61"/>
  <c r="A233" i="60"/>
  <c r="A238" i="460"/>
  <c r="A238" i="61"/>
  <c r="A238" i="60"/>
  <c r="A180" i="460"/>
  <c r="A180" i="61"/>
  <c r="A180" i="60"/>
  <c r="A312" i="460"/>
  <c r="A312" i="61"/>
  <c r="A312" i="60"/>
  <c r="A282" i="61"/>
  <c r="A282" i="460"/>
  <c r="A282" i="60"/>
  <c r="A210" i="460"/>
  <c r="A210" i="61"/>
  <c r="A210" i="60"/>
  <c r="A285" i="460"/>
  <c r="A285" i="61"/>
  <c r="A285" i="60"/>
  <c r="A120" i="460"/>
  <c r="A120" i="61"/>
  <c r="A120" i="60"/>
  <c r="A216" i="460"/>
  <c r="A216" i="61"/>
  <c r="A216" i="60"/>
  <c r="A292" i="460"/>
  <c r="A292" i="61"/>
  <c r="A292" i="60"/>
  <c r="A140" i="460"/>
  <c r="A140" i="61"/>
  <c r="A140" i="60"/>
  <c r="A153" i="460"/>
  <c r="A153" i="61"/>
  <c r="A153" i="60"/>
  <c r="A204" i="460"/>
  <c r="A204" i="61"/>
  <c r="A204" i="60"/>
  <c r="A290" i="460"/>
  <c r="A290" i="61"/>
  <c r="A290" i="60"/>
  <c r="A356" i="65"/>
  <c r="A357" i="65"/>
  <c r="A349" i="65"/>
  <c r="A348" i="65"/>
  <c r="D291" i="8"/>
  <c r="F291" i="6"/>
  <c r="D290" i="8"/>
  <c r="F290" i="6"/>
  <c r="D247" i="8"/>
  <c r="F247" i="6"/>
  <c r="F276" i="6"/>
  <c r="K276" i="6" s="1"/>
  <c r="F281" i="6"/>
  <c r="N281" i="6" s="1"/>
  <c r="AI281" i="8" s="1"/>
  <c r="A250" i="65"/>
  <c r="D253" i="8"/>
  <c r="F253" i="6"/>
  <c r="K253" i="6" s="1"/>
  <c r="D299" i="8"/>
  <c r="F299" i="6"/>
  <c r="D301" i="8"/>
  <c r="F301" i="6"/>
  <c r="G301" i="6" s="1"/>
  <c r="G301" i="8" s="1"/>
  <c r="A251" i="65"/>
  <c r="A242" i="65"/>
  <c r="D248" i="8"/>
  <c r="F248" i="6"/>
  <c r="F280" i="6"/>
  <c r="D285" i="8"/>
  <c r="F285" i="6"/>
  <c r="D305" i="2"/>
  <c r="D305" i="65" s="1"/>
  <c r="A304" i="65"/>
  <c r="A287" i="65"/>
  <c r="D284" i="8"/>
  <c r="F284" i="6"/>
  <c r="D252" i="8"/>
  <c r="F252" i="6"/>
  <c r="J252" i="6" s="1"/>
  <c r="S252" i="8" s="1"/>
  <c r="D286" i="6"/>
  <c r="D282" i="8"/>
  <c r="F282" i="6"/>
  <c r="F277" i="6"/>
  <c r="H277" i="6" s="1"/>
  <c r="K277" i="8" s="1"/>
  <c r="D289" i="8"/>
  <c r="F289" i="6"/>
  <c r="D303" i="6"/>
  <c r="D292" i="8"/>
  <c r="F292" i="6"/>
  <c r="D243" i="8"/>
  <c r="F275" i="6"/>
  <c r="H275" i="6" s="1"/>
  <c r="K275" i="8" s="1"/>
  <c r="F278" i="6"/>
  <c r="N278" i="6" s="1"/>
  <c r="AI278" i="8" s="1"/>
  <c r="F279" i="6"/>
  <c r="R279" i="6" s="1"/>
  <c r="AY279" i="8" s="1"/>
  <c r="D298" i="8"/>
  <c r="F298" i="6"/>
  <c r="R298" i="6" s="1"/>
  <c r="AY298" i="8" s="1"/>
  <c r="A288" i="65"/>
  <c r="D297" i="8"/>
  <c r="F297" i="6"/>
  <c r="D300" i="8"/>
  <c r="F300" i="6"/>
  <c r="D283" i="8"/>
  <c r="F283" i="6"/>
  <c r="D302" i="8"/>
  <c r="F302" i="6"/>
  <c r="A241" i="65"/>
  <c r="D313" i="8"/>
  <c r="F313" i="8" s="1"/>
  <c r="F313" i="6"/>
  <c r="A336" i="65"/>
  <c r="A208" i="65"/>
  <c r="A355" i="65"/>
  <c r="A150" i="65"/>
  <c r="A354" i="65"/>
  <c r="A148" i="65"/>
  <c r="A159" i="65"/>
  <c r="A309" i="65"/>
  <c r="A347" i="65"/>
  <c r="A158" i="65"/>
  <c r="A372" i="65"/>
  <c r="A353" i="65"/>
  <c r="A85" i="65"/>
  <c r="A350" i="65"/>
  <c r="A351" i="65"/>
  <c r="A240" i="65"/>
  <c r="A199" i="65"/>
  <c r="A316" i="65"/>
  <c r="A122" i="65"/>
  <c r="A224" i="65"/>
  <c r="A310" i="65"/>
  <c r="A200" i="65"/>
  <c r="A346" i="65"/>
  <c r="A343" i="65"/>
  <c r="A339" i="65"/>
  <c r="A344" i="65"/>
  <c r="A341" i="65"/>
  <c r="A143" i="65"/>
  <c r="A352" i="65"/>
  <c r="A345" i="65"/>
  <c r="A160" i="65"/>
  <c r="A186" i="65"/>
  <c r="A171" i="65"/>
  <c r="A340" i="65"/>
  <c r="A325" i="65"/>
  <c r="A215" i="65"/>
  <c r="A139" i="65"/>
  <c r="A338" i="65"/>
  <c r="A342" i="65"/>
  <c r="C86" i="281"/>
  <c r="C140" i="281" s="1"/>
  <c r="C128" i="281"/>
  <c r="C147" i="281"/>
  <c r="C154" i="281"/>
  <c r="C141" i="281"/>
  <c r="C123" i="281"/>
  <c r="C148" i="281"/>
  <c r="C122" i="281"/>
  <c r="C136" i="281"/>
  <c r="C152" i="281"/>
  <c r="C129" i="281"/>
  <c r="C134" i="281"/>
  <c r="C135" i="281"/>
  <c r="C130" i="281"/>
  <c r="C146" i="281"/>
  <c r="C124" i="281"/>
  <c r="C153" i="281"/>
  <c r="C142" i="281"/>
  <c r="A158" i="281"/>
  <c r="A159" i="281" s="1"/>
  <c r="A160" i="281" s="1"/>
  <c r="A162" i="281" s="1"/>
  <c r="A163" i="281" s="1"/>
  <c r="A164" i="281" s="1"/>
  <c r="A165" i="281" s="1"/>
  <c r="D70" i="8"/>
  <c r="F70" i="8" s="1"/>
  <c r="F70" i="6"/>
  <c r="D68" i="8"/>
  <c r="F68" i="8" s="1"/>
  <c r="F68" i="6"/>
  <c r="D69" i="8"/>
  <c r="F69" i="8" s="1"/>
  <c r="F69" i="6"/>
  <c r="D212" i="8"/>
  <c r="F212" i="8" s="1"/>
  <c r="F212" i="6"/>
  <c r="R212" i="6" s="1"/>
  <c r="AY212" i="8" s="1"/>
  <c r="D202" i="8"/>
  <c r="F177" i="6"/>
  <c r="F190" i="6"/>
  <c r="F189" i="6"/>
  <c r="F179" i="6"/>
  <c r="F194" i="6"/>
  <c r="F175" i="6"/>
  <c r="F192" i="6"/>
  <c r="O192" i="6" s="1"/>
  <c r="AM192" i="8" s="1"/>
  <c r="F180" i="6"/>
  <c r="H180" i="6" s="1"/>
  <c r="K180" i="8" s="1"/>
  <c r="F191" i="6"/>
  <c r="F176" i="6"/>
  <c r="F193" i="6"/>
  <c r="L193" i="6" s="1"/>
  <c r="AA193" i="8" s="1"/>
  <c r="F188" i="6"/>
  <c r="F178" i="6"/>
  <c r="F187" i="6"/>
  <c r="D184" i="6"/>
  <c r="F172" i="6"/>
  <c r="F181" i="6"/>
  <c r="I181" i="6" s="1"/>
  <c r="D120" i="6"/>
  <c r="D151" i="8"/>
  <c r="F151" i="6"/>
  <c r="D62" i="8"/>
  <c r="F62" i="8" s="1"/>
  <c r="F11" i="6"/>
  <c r="D79" i="8"/>
  <c r="F79" i="6"/>
  <c r="D78" i="8"/>
  <c r="F78" i="6"/>
  <c r="F104" i="6"/>
  <c r="Q104" i="6" s="1"/>
  <c r="AU104" i="8" s="1"/>
  <c r="F103" i="6"/>
  <c r="L103" i="6" s="1"/>
  <c r="AA103" i="8" s="1"/>
  <c r="D99" i="8"/>
  <c r="F99" i="6"/>
  <c r="Q99" i="6" s="1"/>
  <c r="AU99" i="8" s="1"/>
  <c r="F109" i="6"/>
  <c r="G109" i="6" s="1"/>
  <c r="G109" i="8" s="1"/>
  <c r="D109" i="8"/>
  <c r="D107" i="8"/>
  <c r="F107" i="6"/>
  <c r="K107" i="6" s="1"/>
  <c r="D108" i="8"/>
  <c r="F108" i="6"/>
  <c r="O108" i="6" s="1"/>
  <c r="AM108" i="8" s="1"/>
  <c r="F105" i="6"/>
  <c r="O105" i="6" s="1"/>
  <c r="AM105" i="8" s="1"/>
  <c r="F106" i="6"/>
  <c r="O106" i="6" s="1"/>
  <c r="AM106" i="8" s="1"/>
  <c r="F33" i="6"/>
  <c r="G33" i="6" s="1"/>
  <c r="G33" i="8" s="1"/>
  <c r="F32" i="6"/>
  <c r="M32" i="6" s="1"/>
  <c r="AE32" i="8" s="1"/>
  <c r="F38" i="6"/>
  <c r="P38" i="6" s="1"/>
  <c r="AQ38" i="8" s="1"/>
  <c r="F39" i="6"/>
  <c r="R39" i="6" s="1"/>
  <c r="AY39" i="8" s="1"/>
  <c r="F381" i="65"/>
  <c r="F382" i="65"/>
  <c r="D12" i="486"/>
  <c r="D40" i="486" s="1"/>
  <c r="D172" i="8"/>
  <c r="F172" i="8" s="1"/>
  <c r="F46" i="6"/>
  <c r="D180" i="8"/>
  <c r="D177" i="8"/>
  <c r="F177" i="8" s="1"/>
  <c r="D163" i="8"/>
  <c r="F163" i="6"/>
  <c r="F45" i="6"/>
  <c r="N45" i="6" s="1"/>
  <c r="AI45" i="8" s="1"/>
  <c r="F161" i="8"/>
  <c r="D216" i="8"/>
  <c r="D220" i="6"/>
  <c r="F216" i="6"/>
  <c r="Q216" i="6" s="1"/>
  <c r="AU216" i="8" s="1"/>
  <c r="D219" i="8"/>
  <c r="F219" i="6"/>
  <c r="J219" i="6" s="1"/>
  <c r="S219" i="8" s="1"/>
  <c r="D232" i="8"/>
  <c r="F43" i="6"/>
  <c r="O43" i="6" s="1"/>
  <c r="AM43" i="8" s="1"/>
  <c r="F201" i="8"/>
  <c r="F77" i="8"/>
  <c r="F225" i="6"/>
  <c r="D225" i="8"/>
  <c r="F145" i="6"/>
  <c r="D145" i="8"/>
  <c r="F145" i="8" s="1"/>
  <c r="F218" i="6"/>
  <c r="R218" i="6" s="1"/>
  <c r="AY218" i="8" s="1"/>
  <c r="D218" i="8"/>
  <c r="F42" i="6"/>
  <c r="Q42" i="6" s="1"/>
  <c r="AU42" i="8" s="1"/>
  <c r="F140" i="8"/>
  <c r="F187" i="8"/>
  <c r="F205" i="8"/>
  <c r="D175" i="8"/>
  <c r="F144" i="6"/>
  <c r="D144" i="8"/>
  <c r="D146" i="6"/>
  <c r="D168" i="8"/>
  <c r="F168" i="6"/>
  <c r="N168" i="6" s="1"/>
  <c r="AI168" i="8" s="1"/>
  <c r="E19" i="6"/>
  <c r="R19" i="6"/>
  <c r="P19" i="6"/>
  <c r="Q19" i="6"/>
  <c r="M19" i="6"/>
  <c r="L19" i="6"/>
  <c r="N19" i="6"/>
  <c r="O19" i="6"/>
  <c r="F217" i="6"/>
  <c r="D217" i="8"/>
  <c r="F217" i="8" s="1"/>
  <c r="D209" i="8"/>
  <c r="F209" i="6"/>
  <c r="O209" i="6" s="1"/>
  <c r="AM209" i="8" s="1"/>
  <c r="D162" i="8"/>
  <c r="F162" i="6"/>
  <c r="J162" i="6" s="1"/>
  <c r="S162" i="8" s="1"/>
  <c r="F44" i="6"/>
  <c r="H44" i="6" s="1"/>
  <c r="K44" i="8" s="1"/>
  <c r="F161" i="6"/>
  <c r="N161" i="6" s="1"/>
  <c r="AI161" i="8" s="1"/>
  <c r="F232" i="6"/>
  <c r="F123" i="6"/>
  <c r="F319" i="6"/>
  <c r="D83" i="6"/>
  <c r="F320" i="6"/>
  <c r="D141" i="6"/>
  <c r="D71" i="6"/>
  <c r="F205" i="6"/>
  <c r="H205" i="6" s="1"/>
  <c r="K205" i="8" s="1"/>
  <c r="F233" i="6"/>
  <c r="F228" i="6"/>
  <c r="F227" i="6"/>
  <c r="F98" i="6"/>
  <c r="F229" i="6"/>
  <c r="F202" i="6"/>
  <c r="P202" i="6" s="1"/>
  <c r="AQ202" i="8" s="1"/>
  <c r="F128" i="6"/>
  <c r="F230" i="6"/>
  <c r="F127" i="6"/>
  <c r="F126" i="6"/>
  <c r="F125" i="6"/>
  <c r="F201" i="6"/>
  <c r="F77" i="6"/>
  <c r="F235" i="6"/>
  <c r="D137" i="6"/>
  <c r="F226" i="6"/>
  <c r="F124" i="6"/>
  <c r="F119" i="6"/>
  <c r="F140" i="6"/>
  <c r="F82" i="6"/>
  <c r="D11" i="8"/>
  <c r="F203" i="6"/>
  <c r="O85" i="6"/>
  <c r="F234" i="6"/>
  <c r="BA27" i="8"/>
  <c r="AD28" i="8"/>
  <c r="AJ278" i="8"/>
  <c r="L277" i="8"/>
  <c r="H273" i="8"/>
  <c r="AO268" i="8"/>
  <c r="AG27" i="8"/>
  <c r="AL278" i="8"/>
  <c r="AV42" i="8"/>
  <c r="U268" i="8"/>
  <c r="BB40" i="8"/>
  <c r="Q272" i="8"/>
  <c r="M268" i="8"/>
  <c r="AW271" i="8"/>
  <c r="BB39" i="8"/>
  <c r="AW42" i="8"/>
  <c r="BB14" i="8"/>
  <c r="AZ40" i="8"/>
  <c r="Y27" i="8"/>
  <c r="M44" i="8"/>
  <c r="N167" i="8"/>
  <c r="AO266" i="8"/>
  <c r="BA279" i="8"/>
  <c r="BA259" i="8"/>
  <c r="AW268" i="8"/>
  <c r="N275" i="8"/>
  <c r="AO27" i="8"/>
  <c r="U27" i="8"/>
  <c r="U14" i="8"/>
  <c r="AW27" i="8"/>
  <c r="AW90" i="8"/>
  <c r="M275" i="8"/>
  <c r="J273" i="8"/>
  <c r="Q36" i="8"/>
  <c r="AW265" i="8"/>
  <c r="V47" i="8"/>
  <c r="M263" i="8"/>
  <c r="N277" i="8"/>
  <c r="L44" i="8"/>
  <c r="AJ274" i="8"/>
  <c r="Y268" i="8"/>
  <c r="AK278" i="8"/>
  <c r="I33" i="8"/>
  <c r="AK274" i="8"/>
  <c r="R272" i="8"/>
  <c r="AV165" i="8"/>
  <c r="I26" i="8"/>
  <c r="L164" i="8"/>
  <c r="P272" i="8"/>
  <c r="AL274" i="8"/>
  <c r="N44" i="8"/>
  <c r="BB41" i="8"/>
  <c r="I273" i="8"/>
  <c r="AC268" i="8"/>
  <c r="AX42" i="8"/>
  <c r="AS27" i="8"/>
  <c r="AC35" i="8"/>
  <c r="Q27" i="8"/>
  <c r="AS38" i="8"/>
  <c r="AK281" i="8"/>
  <c r="AK268" i="8"/>
  <c r="AC24" i="8"/>
  <c r="L275" i="8"/>
  <c r="AK88" i="8"/>
  <c r="U34" i="8"/>
  <c r="AW31" i="8"/>
  <c r="M277" i="8"/>
  <c r="AS270" i="8"/>
  <c r="M27" i="8"/>
  <c r="AX271" i="8"/>
  <c r="U28" i="8"/>
  <c r="AG268" i="8"/>
  <c r="AJ166" i="8"/>
  <c r="AC27" i="8"/>
  <c r="AP43" i="8"/>
  <c r="BA268" i="8"/>
  <c r="AK37" i="8"/>
  <c r="BA40" i="8"/>
  <c r="AO43" i="8"/>
  <c r="AN43" i="8"/>
  <c r="AJ281" i="8"/>
  <c r="AZ39" i="8"/>
  <c r="AC269" i="8"/>
  <c r="AZ41" i="8"/>
  <c r="AV271" i="8"/>
  <c r="AS268" i="8"/>
  <c r="I268" i="8"/>
  <c r="AL281" i="8"/>
  <c r="BA39" i="8"/>
  <c r="I27" i="8"/>
  <c r="V25" i="8"/>
  <c r="BA41" i="8"/>
  <c r="AG264" i="8"/>
  <c r="Q302" i="6" l="1"/>
  <c r="AU302" i="8" s="1"/>
  <c r="M295" i="6"/>
  <c r="AE295" i="8" s="1"/>
  <c r="Q247" i="6"/>
  <c r="AU247" i="8" s="1"/>
  <c r="N299" i="6"/>
  <c r="AI299" i="8" s="1"/>
  <c r="M293" i="6"/>
  <c r="AE293" i="8" s="1"/>
  <c r="N297" i="6"/>
  <c r="AI297" i="8" s="1"/>
  <c r="M244" i="6"/>
  <c r="AE244" i="8" s="1"/>
  <c r="L261" i="6"/>
  <c r="AA261" i="8" s="1"/>
  <c r="F243" i="6"/>
  <c r="N243" i="6" s="1"/>
  <c r="AI243" i="8" s="1"/>
  <c r="A62" i="63"/>
  <c r="R175" i="6"/>
  <c r="AY175" i="8" s="1"/>
  <c r="R280" i="6"/>
  <c r="AY280" i="8" s="1"/>
  <c r="Q290" i="6"/>
  <c r="AU290" i="8" s="1"/>
  <c r="Q300" i="6"/>
  <c r="AU300" i="8" s="1"/>
  <c r="N289" i="6"/>
  <c r="AI289" i="8" s="1"/>
  <c r="N248" i="6"/>
  <c r="AI248" i="8" s="1"/>
  <c r="O152" i="6"/>
  <c r="AM152" i="8" s="1"/>
  <c r="W245" i="8"/>
  <c r="W25" i="8"/>
  <c r="W58" i="8"/>
  <c r="W64" i="8"/>
  <c r="W294" i="8"/>
  <c r="W257" i="8"/>
  <c r="W66" i="8"/>
  <c r="W246" i="8"/>
  <c r="W259" i="8"/>
  <c r="E259" i="8" s="1"/>
  <c r="D340" i="8"/>
  <c r="D342" i="8"/>
  <c r="D338" i="8"/>
  <c r="D339" i="8"/>
  <c r="P178" i="6"/>
  <c r="AQ178" i="8" s="1"/>
  <c r="O179" i="6"/>
  <c r="AM179" i="8" s="1"/>
  <c r="N173" i="6"/>
  <c r="AI173" i="8" s="1"/>
  <c r="P174" i="6"/>
  <c r="AQ174" i="8" s="1"/>
  <c r="F20" i="8"/>
  <c r="F188" i="8"/>
  <c r="F32" i="8"/>
  <c r="F45" i="8"/>
  <c r="BO39" i="8"/>
  <c r="BK278" i="8"/>
  <c r="BK274" i="8"/>
  <c r="BE275" i="8"/>
  <c r="BE277" i="8"/>
  <c r="E268" i="8"/>
  <c r="BK281" i="8"/>
  <c r="BD273" i="8"/>
  <c r="BN271" i="8"/>
  <c r="BO40" i="8"/>
  <c r="BF272" i="8"/>
  <c r="E27" i="8"/>
  <c r="BE44" i="8"/>
  <c r="BO41" i="8"/>
  <c r="BN42" i="8"/>
  <c r="BL43" i="8"/>
  <c r="G102" i="6"/>
  <c r="G102" i="8" s="1"/>
  <c r="O36" i="6"/>
  <c r="AM36" i="8" s="1"/>
  <c r="K102" i="6"/>
  <c r="W102" i="8" s="1"/>
  <c r="Q102" i="6"/>
  <c r="AU102" i="8" s="1"/>
  <c r="M102" i="6"/>
  <c r="AE102" i="8" s="1"/>
  <c r="H102" i="6"/>
  <c r="K102" i="8" s="1"/>
  <c r="O102" i="6"/>
  <c r="AM102" i="8" s="1"/>
  <c r="E268" i="6"/>
  <c r="L102" i="6"/>
  <c r="AA102" i="8" s="1"/>
  <c r="M36" i="6"/>
  <c r="AE36" i="8" s="1"/>
  <c r="P102" i="6"/>
  <c r="AQ102" i="8" s="1"/>
  <c r="R36" i="6"/>
  <c r="AY36" i="8" s="1"/>
  <c r="I102" i="6"/>
  <c r="O102" i="8" s="1"/>
  <c r="H36" i="6"/>
  <c r="K36" i="8" s="1"/>
  <c r="Q36" i="6"/>
  <c r="AU36" i="8" s="1"/>
  <c r="J102" i="6"/>
  <c r="S102" i="8" s="1"/>
  <c r="N36" i="6"/>
  <c r="AI36" i="8" s="1"/>
  <c r="K36" i="6"/>
  <c r="W36" i="8" s="1"/>
  <c r="N102" i="6"/>
  <c r="AI102" i="8" s="1"/>
  <c r="J36" i="6"/>
  <c r="S36" i="8" s="1"/>
  <c r="L36" i="6"/>
  <c r="AA36" i="8" s="1"/>
  <c r="P36" i="6"/>
  <c r="AQ36" i="8" s="1"/>
  <c r="G36" i="6"/>
  <c r="G36" i="8" s="1"/>
  <c r="G37" i="6"/>
  <c r="G37" i="8" s="1"/>
  <c r="M37" i="6"/>
  <c r="AE37" i="8" s="1"/>
  <c r="R37" i="6"/>
  <c r="AY37" i="8" s="1"/>
  <c r="P37" i="6"/>
  <c r="AQ37" i="8" s="1"/>
  <c r="L37" i="6"/>
  <c r="AA37" i="8" s="1"/>
  <c r="O37" i="6"/>
  <c r="AM37" i="8" s="1"/>
  <c r="K37" i="6"/>
  <c r="W37" i="8" s="1"/>
  <c r="Q37" i="6"/>
  <c r="AU37" i="8" s="1"/>
  <c r="H37" i="6"/>
  <c r="K37" i="8" s="1"/>
  <c r="I37" i="6"/>
  <c r="O37" i="8" s="1"/>
  <c r="J37" i="6"/>
  <c r="S37" i="8" s="1"/>
  <c r="E259" i="6"/>
  <c r="M254" i="6"/>
  <c r="AE254" i="8" s="1"/>
  <c r="P34" i="6"/>
  <c r="AQ34" i="8" s="1"/>
  <c r="M112" i="6"/>
  <c r="AE112" i="8" s="1"/>
  <c r="P265" i="6"/>
  <c r="AQ265" i="8" s="1"/>
  <c r="N94" i="6"/>
  <c r="AI94" i="8" s="1"/>
  <c r="N93" i="6"/>
  <c r="AI93" i="8" s="1"/>
  <c r="P93" i="6"/>
  <c r="AQ93" i="8" s="1"/>
  <c r="J93" i="6"/>
  <c r="S93" i="8" s="1"/>
  <c r="L93" i="6"/>
  <c r="AA93" i="8" s="1"/>
  <c r="H93" i="6"/>
  <c r="K93" i="8" s="1"/>
  <c r="R93" i="6"/>
  <c r="AY93" i="8" s="1"/>
  <c r="I93" i="6"/>
  <c r="O93" i="8" s="1"/>
  <c r="G93" i="6"/>
  <c r="G93" i="8" s="1"/>
  <c r="L265" i="6"/>
  <c r="AA265" i="8" s="1"/>
  <c r="H265" i="6"/>
  <c r="K265" i="8" s="1"/>
  <c r="M265" i="6"/>
  <c r="AE265" i="8" s="1"/>
  <c r="I265" i="6"/>
  <c r="O265" i="8" s="1"/>
  <c r="G265" i="6"/>
  <c r="G265" i="8" s="1"/>
  <c r="K265" i="6"/>
  <c r="L94" i="6"/>
  <c r="AA94" i="8" s="1"/>
  <c r="P94" i="6"/>
  <c r="AQ94" i="8" s="1"/>
  <c r="K93" i="6"/>
  <c r="W93" i="8" s="1"/>
  <c r="E260" i="8"/>
  <c r="F260" i="8"/>
  <c r="R273" i="6"/>
  <c r="AY273" i="8" s="1"/>
  <c r="M93" i="6"/>
  <c r="AE93" i="8" s="1"/>
  <c r="H94" i="6"/>
  <c r="K94" i="8" s="1"/>
  <c r="Q93" i="6"/>
  <c r="AU93" i="8" s="1"/>
  <c r="G94" i="6"/>
  <c r="Q34" i="6"/>
  <c r="AU34" i="8" s="1"/>
  <c r="O256" i="6"/>
  <c r="AM256" i="8" s="1"/>
  <c r="Q152" i="6"/>
  <c r="AU152" i="8" s="1"/>
  <c r="O34" i="6"/>
  <c r="AM34" i="8" s="1"/>
  <c r="J94" i="6"/>
  <c r="S94" i="8" s="1"/>
  <c r="M152" i="6"/>
  <c r="AE152" i="8" s="1"/>
  <c r="G34" i="6"/>
  <c r="G34" i="8" s="1"/>
  <c r="Q94" i="6"/>
  <c r="AU94" i="8" s="1"/>
  <c r="M34" i="6"/>
  <c r="AE34" i="8" s="1"/>
  <c r="I34" i="6"/>
  <c r="O34" i="8" s="1"/>
  <c r="O94" i="6"/>
  <c r="AM94" i="8" s="1"/>
  <c r="I112" i="6"/>
  <c r="O112" i="8" s="1"/>
  <c r="N266" i="6"/>
  <c r="AI266" i="8" s="1"/>
  <c r="R94" i="6"/>
  <c r="AY94" i="8" s="1"/>
  <c r="F94" i="8"/>
  <c r="N152" i="6"/>
  <c r="AI152" i="8" s="1"/>
  <c r="M94" i="6"/>
  <c r="AE94" i="8" s="1"/>
  <c r="K94" i="6"/>
  <c r="W94" i="8" s="1"/>
  <c r="N34" i="6"/>
  <c r="AI34" i="8" s="1"/>
  <c r="J254" i="6"/>
  <c r="S254" i="8" s="1"/>
  <c r="H34" i="6"/>
  <c r="K34" i="8" s="1"/>
  <c r="L34" i="6"/>
  <c r="AA34" i="8" s="1"/>
  <c r="R152" i="6"/>
  <c r="AY152" i="8" s="1"/>
  <c r="K34" i="6"/>
  <c r="W34" i="8" s="1"/>
  <c r="R34" i="6"/>
  <c r="AY34" i="8" s="1"/>
  <c r="E27" i="6"/>
  <c r="L152" i="6"/>
  <c r="AA152" i="8" s="1"/>
  <c r="Q266" i="6"/>
  <c r="AU266" i="8" s="1"/>
  <c r="P152" i="6"/>
  <c r="AQ152" i="8" s="1"/>
  <c r="O254" i="6"/>
  <c r="AM254" i="8" s="1"/>
  <c r="N262" i="6"/>
  <c r="AI262" i="8" s="1"/>
  <c r="J273" i="6"/>
  <c r="S273" i="8" s="1"/>
  <c r="O262" i="6"/>
  <c r="AM262" i="8" s="1"/>
  <c r="Q262" i="6"/>
  <c r="AU262" i="8" s="1"/>
  <c r="R295" i="6"/>
  <c r="AY295" i="8" s="1"/>
  <c r="M274" i="6"/>
  <c r="AE274" i="8" s="1"/>
  <c r="H273" i="6"/>
  <c r="K273" i="8" s="1"/>
  <c r="M270" i="6"/>
  <c r="AE270" i="8" s="1"/>
  <c r="L254" i="6"/>
  <c r="AA254" i="8" s="1"/>
  <c r="O270" i="6"/>
  <c r="AM270" i="8" s="1"/>
  <c r="R269" i="6"/>
  <c r="AY269" i="8" s="1"/>
  <c r="K254" i="6"/>
  <c r="W254" i="8" s="1"/>
  <c r="O273" i="6"/>
  <c r="AM273" i="8" s="1"/>
  <c r="G271" i="6"/>
  <c r="G271" i="8" s="1"/>
  <c r="R263" i="6"/>
  <c r="AY263" i="8" s="1"/>
  <c r="O295" i="6"/>
  <c r="AM295" i="8" s="1"/>
  <c r="O261" i="6"/>
  <c r="AM261" i="8" s="1"/>
  <c r="L266" i="6"/>
  <c r="AA266" i="8" s="1"/>
  <c r="I270" i="6"/>
  <c r="O270" i="8" s="1"/>
  <c r="I254" i="6"/>
  <c r="O254" i="8" s="1"/>
  <c r="J263" i="6"/>
  <c r="S263" i="8" s="1"/>
  <c r="M266" i="6"/>
  <c r="AE266" i="8" s="1"/>
  <c r="J270" i="6"/>
  <c r="S270" i="8" s="1"/>
  <c r="Q261" i="6"/>
  <c r="AU261" i="8" s="1"/>
  <c r="K256" i="6"/>
  <c r="R261" i="6"/>
  <c r="AY261" i="8" s="1"/>
  <c r="J266" i="6"/>
  <c r="S266" i="8" s="1"/>
  <c r="H270" i="6"/>
  <c r="K270" i="8" s="1"/>
  <c r="G274" i="6"/>
  <c r="G274" i="8" s="1"/>
  <c r="H254" i="6"/>
  <c r="K254" i="8" s="1"/>
  <c r="L256" i="6"/>
  <c r="AA256" i="8" s="1"/>
  <c r="Q273" i="6"/>
  <c r="AU273" i="8" s="1"/>
  <c r="K266" i="6"/>
  <c r="W266" i="8" s="1"/>
  <c r="R270" i="6"/>
  <c r="AY270" i="8" s="1"/>
  <c r="O274" i="6"/>
  <c r="AM274" i="8" s="1"/>
  <c r="Q254" i="6"/>
  <c r="AU254" i="8" s="1"/>
  <c r="R256" i="6"/>
  <c r="AY256" i="8" s="1"/>
  <c r="H266" i="6"/>
  <c r="K266" i="8" s="1"/>
  <c r="O269" i="6"/>
  <c r="AM269" i="8" s="1"/>
  <c r="N270" i="6"/>
  <c r="AI270" i="8" s="1"/>
  <c r="H274" i="6"/>
  <c r="K274" i="8" s="1"/>
  <c r="P266" i="6"/>
  <c r="AQ266" i="8" s="1"/>
  <c r="P274" i="6"/>
  <c r="AQ274" i="8" s="1"/>
  <c r="N254" i="6"/>
  <c r="AI254" i="8" s="1"/>
  <c r="M263" i="6"/>
  <c r="AE263" i="8" s="1"/>
  <c r="G266" i="6"/>
  <c r="G266" i="8" s="1"/>
  <c r="J269" i="6"/>
  <c r="S269" i="8" s="1"/>
  <c r="N295" i="6"/>
  <c r="AI295" i="8" s="1"/>
  <c r="R266" i="6"/>
  <c r="AY266" i="8" s="1"/>
  <c r="L270" i="6"/>
  <c r="AA270" i="8" s="1"/>
  <c r="Q274" i="6"/>
  <c r="AU274" i="8" s="1"/>
  <c r="I263" i="6"/>
  <c r="O263" i="8" s="1"/>
  <c r="Q295" i="6"/>
  <c r="AU295" i="8" s="1"/>
  <c r="I266" i="6"/>
  <c r="O266" i="8" s="1"/>
  <c r="I274" i="6"/>
  <c r="O274" i="8" s="1"/>
  <c r="M256" i="6"/>
  <c r="AE256" i="8" s="1"/>
  <c r="Q270" i="6"/>
  <c r="AU270" i="8" s="1"/>
  <c r="N264" i="6"/>
  <c r="AI264" i="8" s="1"/>
  <c r="L274" i="6"/>
  <c r="AA274" i="8" s="1"/>
  <c r="K263" i="6"/>
  <c r="W263" i="8" s="1"/>
  <c r="G256" i="6"/>
  <c r="G256" i="8" s="1"/>
  <c r="O264" i="6"/>
  <c r="AM264" i="8" s="1"/>
  <c r="P295" i="6"/>
  <c r="AQ295" i="8" s="1"/>
  <c r="O267" i="6"/>
  <c r="AM267" i="8" s="1"/>
  <c r="P273" i="6"/>
  <c r="AQ273" i="8" s="1"/>
  <c r="P269" i="6"/>
  <c r="AQ269" i="8" s="1"/>
  <c r="L262" i="6"/>
  <c r="AA262" i="8" s="1"/>
  <c r="G270" i="6"/>
  <c r="G270" i="8" s="1"/>
  <c r="L263" i="6"/>
  <c r="AA263" i="8" s="1"/>
  <c r="P256" i="6"/>
  <c r="AQ256" i="8" s="1"/>
  <c r="P264" i="6"/>
  <c r="AQ264" i="8" s="1"/>
  <c r="I273" i="6"/>
  <c r="O273" i="8" s="1"/>
  <c r="R271" i="6"/>
  <c r="AY271" i="8" s="1"/>
  <c r="M262" i="6"/>
  <c r="AE262" i="8" s="1"/>
  <c r="K270" i="6"/>
  <c r="W270" i="8" s="1"/>
  <c r="L295" i="6"/>
  <c r="AA295" i="8" s="1"/>
  <c r="M261" i="6"/>
  <c r="AE261" i="8" s="1"/>
  <c r="J272" i="6"/>
  <c r="S272" i="8" s="1"/>
  <c r="R272" i="6"/>
  <c r="AY272" i="8" s="1"/>
  <c r="G258" i="6"/>
  <c r="G258" i="8" s="1"/>
  <c r="K272" i="6"/>
  <c r="W272" i="8" s="1"/>
  <c r="R258" i="6"/>
  <c r="AY258" i="8" s="1"/>
  <c r="L272" i="6"/>
  <c r="AA272" i="8" s="1"/>
  <c r="Q293" i="6"/>
  <c r="AU293" i="8" s="1"/>
  <c r="R293" i="6"/>
  <c r="AY293" i="8" s="1"/>
  <c r="L293" i="6"/>
  <c r="AA293" i="8" s="1"/>
  <c r="N293" i="6"/>
  <c r="AI293" i="8" s="1"/>
  <c r="P293" i="6"/>
  <c r="AQ293" i="8" s="1"/>
  <c r="O293" i="6"/>
  <c r="AM293" i="8" s="1"/>
  <c r="P267" i="6"/>
  <c r="AQ267" i="8" s="1"/>
  <c r="O258" i="6"/>
  <c r="AM258" i="8" s="1"/>
  <c r="N258" i="6"/>
  <c r="AI258" i="8" s="1"/>
  <c r="L258" i="6"/>
  <c r="AA258" i="8" s="1"/>
  <c r="N255" i="6"/>
  <c r="AI255" i="8" s="1"/>
  <c r="Q264" i="6"/>
  <c r="AU264" i="8" s="1"/>
  <c r="R267" i="6"/>
  <c r="AY267" i="8" s="1"/>
  <c r="P258" i="6"/>
  <c r="AQ258" i="8" s="1"/>
  <c r="H271" i="6"/>
  <c r="K271" i="8" s="1"/>
  <c r="G269" i="6"/>
  <c r="G269" i="8" s="1"/>
  <c r="J274" i="6"/>
  <c r="S274" i="8" s="1"/>
  <c r="R254" i="6"/>
  <c r="AY254" i="8" s="1"/>
  <c r="O263" i="6"/>
  <c r="AM263" i="8" s="1"/>
  <c r="N263" i="6"/>
  <c r="AI263" i="8" s="1"/>
  <c r="H256" i="6"/>
  <c r="R255" i="6"/>
  <c r="AY255" i="8" s="1"/>
  <c r="I264" i="6"/>
  <c r="O264" i="8" s="1"/>
  <c r="H267" i="6"/>
  <c r="K267" i="8" s="1"/>
  <c r="N261" i="6"/>
  <c r="AI261" i="8" s="1"/>
  <c r="N265" i="6"/>
  <c r="AI265" i="8" s="1"/>
  <c r="J265" i="6"/>
  <c r="S265" i="8" s="1"/>
  <c r="L273" i="6"/>
  <c r="AA273" i="8" s="1"/>
  <c r="I271" i="6"/>
  <c r="O271" i="8" s="1"/>
  <c r="P271" i="6"/>
  <c r="AQ271" i="8" s="1"/>
  <c r="N272" i="6"/>
  <c r="AI272" i="8" s="1"/>
  <c r="H269" i="6"/>
  <c r="K269" i="8" s="1"/>
  <c r="N267" i="6"/>
  <c r="AI267" i="8" s="1"/>
  <c r="J255" i="6"/>
  <c r="S255" i="8" s="1"/>
  <c r="G267" i="6"/>
  <c r="G267" i="8" s="1"/>
  <c r="M258" i="6"/>
  <c r="AE258" i="8" s="1"/>
  <c r="R274" i="6"/>
  <c r="AY274" i="8" s="1"/>
  <c r="G254" i="6"/>
  <c r="P263" i="6"/>
  <c r="AQ263" i="8" s="1"/>
  <c r="Q256" i="6"/>
  <c r="AU256" i="8" s="1"/>
  <c r="K255" i="6"/>
  <c r="W255" i="8" s="1"/>
  <c r="R264" i="6"/>
  <c r="AY264" i="8" s="1"/>
  <c r="I267" i="6"/>
  <c r="O267" i="8" s="1"/>
  <c r="O265" i="6"/>
  <c r="AM265" i="8" s="1"/>
  <c r="R265" i="6"/>
  <c r="AY265" i="8" s="1"/>
  <c r="J258" i="6"/>
  <c r="S258" i="8" s="1"/>
  <c r="J271" i="6"/>
  <c r="S271" i="8" s="1"/>
  <c r="L271" i="6"/>
  <c r="AA271" i="8" s="1"/>
  <c r="G272" i="6"/>
  <c r="G272" i="8" s="1"/>
  <c r="I269" i="6"/>
  <c r="O269" i="8" s="1"/>
  <c r="R262" i="6"/>
  <c r="AY262" i="8" s="1"/>
  <c r="Q269" i="6"/>
  <c r="AU269" i="8" s="1"/>
  <c r="K274" i="6"/>
  <c r="W274" i="8" s="1"/>
  <c r="N256" i="6"/>
  <c r="AI256" i="8" s="1"/>
  <c r="J256" i="6"/>
  <c r="S256" i="8" s="1"/>
  <c r="G255" i="6"/>
  <c r="G264" i="6"/>
  <c r="G264" i="8" s="1"/>
  <c r="J264" i="6"/>
  <c r="S264" i="8" s="1"/>
  <c r="L267" i="6"/>
  <c r="AA267" i="8" s="1"/>
  <c r="P261" i="6"/>
  <c r="AQ261" i="8" s="1"/>
  <c r="K273" i="6"/>
  <c r="W273" i="8" s="1"/>
  <c r="M273" i="6"/>
  <c r="AE273" i="8" s="1"/>
  <c r="K258" i="6"/>
  <c r="K271" i="6"/>
  <c r="W271" i="8" s="1"/>
  <c r="M272" i="6"/>
  <c r="AE272" i="8" s="1"/>
  <c r="O272" i="6"/>
  <c r="AM272" i="8" s="1"/>
  <c r="M269" i="6"/>
  <c r="AE269" i="8" s="1"/>
  <c r="L255" i="6"/>
  <c r="AA255" i="8" s="1"/>
  <c r="I255" i="6"/>
  <c r="O255" i="8" s="1"/>
  <c r="Q267" i="6"/>
  <c r="AU267" i="8" s="1"/>
  <c r="N271" i="6"/>
  <c r="AI271" i="8" s="1"/>
  <c r="Q263" i="6"/>
  <c r="AU263" i="8" s="1"/>
  <c r="P255" i="6"/>
  <c r="AQ255" i="8" s="1"/>
  <c r="H264" i="6"/>
  <c r="K264" i="8" s="1"/>
  <c r="L264" i="6"/>
  <c r="AA264" i="8" s="1"/>
  <c r="M267" i="6"/>
  <c r="AE267" i="8" s="1"/>
  <c r="H258" i="6"/>
  <c r="K258" i="8" s="1"/>
  <c r="M271" i="6"/>
  <c r="AE271" i="8" s="1"/>
  <c r="Q272" i="6"/>
  <c r="AU272" i="8" s="1"/>
  <c r="H272" i="6"/>
  <c r="K272" i="8" s="1"/>
  <c r="N269" i="6"/>
  <c r="AI269" i="8" s="1"/>
  <c r="G263" i="6"/>
  <c r="G263" i="8" s="1"/>
  <c r="H255" i="6"/>
  <c r="K255" i="8" s="1"/>
  <c r="K264" i="6"/>
  <c r="W264" i="8" s="1"/>
  <c r="J267" i="6"/>
  <c r="S267" i="8" s="1"/>
  <c r="N273" i="6"/>
  <c r="AI273" i="8" s="1"/>
  <c r="Q258" i="6"/>
  <c r="AU258" i="8" s="1"/>
  <c r="O271" i="6"/>
  <c r="AM271" i="8" s="1"/>
  <c r="P272" i="6"/>
  <c r="AQ272" i="8" s="1"/>
  <c r="K269" i="6"/>
  <c r="W269" i="8" s="1"/>
  <c r="P262" i="6"/>
  <c r="AQ262" i="8" s="1"/>
  <c r="M255" i="6"/>
  <c r="AE255" i="8" s="1"/>
  <c r="O255" i="6"/>
  <c r="AM255" i="8" s="1"/>
  <c r="N244" i="6"/>
  <c r="AI244" i="8" s="1"/>
  <c r="O244" i="6"/>
  <c r="AM244" i="8" s="1"/>
  <c r="Q244" i="6"/>
  <c r="AU244" i="8" s="1"/>
  <c r="R244" i="6"/>
  <c r="AY244" i="8" s="1"/>
  <c r="P244" i="6"/>
  <c r="AQ244" i="8" s="1"/>
  <c r="L244" i="6"/>
  <c r="AA244" i="8" s="1"/>
  <c r="L173" i="6"/>
  <c r="AA173" i="8" s="1"/>
  <c r="O173" i="6"/>
  <c r="AM173" i="8" s="1"/>
  <c r="Q173" i="6"/>
  <c r="AU173" i="8" s="1"/>
  <c r="P173" i="6"/>
  <c r="AQ173" i="8" s="1"/>
  <c r="R173" i="6"/>
  <c r="AY173" i="8" s="1"/>
  <c r="M173" i="6"/>
  <c r="AE173" i="8" s="1"/>
  <c r="I111" i="6"/>
  <c r="O111" i="8" s="1"/>
  <c r="O112" i="6"/>
  <c r="AM112" i="8" s="1"/>
  <c r="Q111" i="6"/>
  <c r="AU111" i="8" s="1"/>
  <c r="L111" i="6"/>
  <c r="AA111" i="8" s="1"/>
  <c r="K112" i="6"/>
  <c r="W112" i="8" s="1"/>
  <c r="P111" i="6"/>
  <c r="AQ111" i="8" s="1"/>
  <c r="P112" i="6"/>
  <c r="AQ112" i="8" s="1"/>
  <c r="K111" i="6"/>
  <c r="W111" i="8" s="1"/>
  <c r="J111" i="6"/>
  <c r="S111" i="8" s="1"/>
  <c r="R112" i="6"/>
  <c r="AY112" i="8" s="1"/>
  <c r="H111" i="6"/>
  <c r="K111" i="8" s="1"/>
  <c r="H112" i="6"/>
  <c r="K112" i="8" s="1"/>
  <c r="M111" i="6"/>
  <c r="AE111" i="8" s="1"/>
  <c r="G112" i="6"/>
  <c r="Q112" i="6"/>
  <c r="AU112" i="8" s="1"/>
  <c r="O111" i="6"/>
  <c r="AM111" i="8" s="1"/>
  <c r="L112" i="6"/>
  <c r="AA112" i="8" s="1"/>
  <c r="N112" i="6"/>
  <c r="AI112" i="8" s="1"/>
  <c r="G111" i="6"/>
  <c r="R111" i="6"/>
  <c r="AY111" i="8" s="1"/>
  <c r="L174" i="6"/>
  <c r="AA174" i="8" s="1"/>
  <c r="F174" i="8"/>
  <c r="R174" i="6"/>
  <c r="AY174" i="8" s="1"/>
  <c r="O174" i="6"/>
  <c r="AM174" i="8" s="1"/>
  <c r="M174" i="6"/>
  <c r="AE174" i="8" s="1"/>
  <c r="Q174" i="6"/>
  <c r="AU174" i="8" s="1"/>
  <c r="N174" i="6"/>
  <c r="AI174" i="8" s="1"/>
  <c r="F256" i="8"/>
  <c r="E246" i="8"/>
  <c r="F246" i="8"/>
  <c r="F293" i="8"/>
  <c r="E257" i="8"/>
  <c r="F257" i="8"/>
  <c r="F244" i="8"/>
  <c r="F262" i="8"/>
  <c r="F254" i="8"/>
  <c r="F294" i="8"/>
  <c r="E294" i="8"/>
  <c r="F295" i="8"/>
  <c r="F261" i="8"/>
  <c r="F255" i="8"/>
  <c r="F245" i="8"/>
  <c r="E245" i="8"/>
  <c r="F258" i="8"/>
  <c r="E296" i="8"/>
  <c r="F296" i="8"/>
  <c r="M182" i="6"/>
  <c r="AE182" i="8" s="1"/>
  <c r="E385" i="65"/>
  <c r="N182" i="6"/>
  <c r="AI182" i="8" s="1"/>
  <c r="L182" i="6"/>
  <c r="AA182" i="8" s="1"/>
  <c r="Q182" i="6"/>
  <c r="AU182" i="8" s="1"/>
  <c r="P182" i="6"/>
  <c r="AQ182" i="8" s="1"/>
  <c r="R172" i="6"/>
  <c r="AY172" i="8" s="1"/>
  <c r="O182" i="6"/>
  <c r="AM182" i="8" s="1"/>
  <c r="R182" i="6"/>
  <c r="AY182" i="8" s="1"/>
  <c r="O64" i="8"/>
  <c r="O80" i="8"/>
  <c r="O65" i="8"/>
  <c r="O86" i="8"/>
  <c r="O58" i="8"/>
  <c r="J87" i="6"/>
  <c r="S87" i="8" s="1"/>
  <c r="H87" i="6"/>
  <c r="K87" i="8" s="1"/>
  <c r="P183" i="6"/>
  <c r="AQ183" i="8" s="1"/>
  <c r="M183" i="6"/>
  <c r="AE183" i="8" s="1"/>
  <c r="R183" i="6"/>
  <c r="AY183" i="8" s="1"/>
  <c r="Q183" i="6"/>
  <c r="AU183" i="8" s="1"/>
  <c r="L183" i="6"/>
  <c r="AA183" i="8" s="1"/>
  <c r="Q110" i="6"/>
  <c r="AU110" i="8" s="1"/>
  <c r="R110" i="6"/>
  <c r="AY110" i="8" s="1"/>
  <c r="N97" i="6"/>
  <c r="AI97" i="8" s="1"/>
  <c r="P87" i="6"/>
  <c r="AQ87" i="8" s="1"/>
  <c r="K87" i="6"/>
  <c r="R87" i="6"/>
  <c r="AY87" i="8" s="1"/>
  <c r="O183" i="6"/>
  <c r="AM183" i="8" s="1"/>
  <c r="N183" i="6"/>
  <c r="AI183" i="8" s="1"/>
  <c r="H100" i="6"/>
  <c r="K100" i="8" s="1"/>
  <c r="I100" i="6"/>
  <c r="I87" i="6"/>
  <c r="P100" i="6"/>
  <c r="AQ100" i="8" s="1"/>
  <c r="Q101" i="6"/>
  <c r="AU101" i="8" s="1"/>
  <c r="Q88" i="6"/>
  <c r="AU88" i="8" s="1"/>
  <c r="F183" i="8"/>
  <c r="Q100" i="6"/>
  <c r="AU100" i="8" s="1"/>
  <c r="K91" i="6"/>
  <c r="W91" i="8" s="1"/>
  <c r="N101" i="6"/>
  <c r="AI101" i="8" s="1"/>
  <c r="L101" i="6"/>
  <c r="AA101" i="8" s="1"/>
  <c r="K88" i="6"/>
  <c r="W88" i="8" s="1"/>
  <c r="L100" i="6"/>
  <c r="AA100" i="8" s="1"/>
  <c r="P88" i="6"/>
  <c r="AQ88" i="8" s="1"/>
  <c r="N92" i="6"/>
  <c r="AI92" i="8" s="1"/>
  <c r="K110" i="6"/>
  <c r="N100" i="6"/>
  <c r="AI100" i="8" s="1"/>
  <c r="K101" i="6"/>
  <c r="W101" i="8" s="1"/>
  <c r="G88" i="6"/>
  <c r="G88" i="8" s="1"/>
  <c r="O100" i="6"/>
  <c r="AM100" i="8" s="1"/>
  <c r="J101" i="6"/>
  <c r="S101" i="8" s="1"/>
  <c r="R88" i="6"/>
  <c r="AY88" i="8" s="1"/>
  <c r="N91" i="6"/>
  <c r="AI91" i="8" s="1"/>
  <c r="R90" i="6"/>
  <c r="AY90" i="8" s="1"/>
  <c r="R91" i="6"/>
  <c r="AY91" i="8" s="1"/>
  <c r="O88" i="6"/>
  <c r="AM88" i="8" s="1"/>
  <c r="O92" i="6"/>
  <c r="AM92" i="8" s="1"/>
  <c r="K100" i="6"/>
  <c r="I88" i="6"/>
  <c r="O88" i="8" s="1"/>
  <c r="P101" i="6"/>
  <c r="AQ101" i="8" s="1"/>
  <c r="M88" i="6"/>
  <c r="AE88" i="8" s="1"/>
  <c r="J92" i="6"/>
  <c r="S92" i="8" s="1"/>
  <c r="I110" i="6"/>
  <c r="N90" i="6"/>
  <c r="AI90" i="8" s="1"/>
  <c r="O101" i="6"/>
  <c r="AM101" i="8" s="1"/>
  <c r="H88" i="6"/>
  <c r="K88" i="8" s="1"/>
  <c r="L91" i="6"/>
  <c r="AA91" i="8" s="1"/>
  <c r="M110" i="6"/>
  <c r="AE110" i="8" s="1"/>
  <c r="J90" i="6"/>
  <c r="S90" i="8" s="1"/>
  <c r="J91" i="6"/>
  <c r="S91" i="8" s="1"/>
  <c r="J100" i="6"/>
  <c r="S100" i="8" s="1"/>
  <c r="H101" i="6"/>
  <c r="K101" i="8" s="1"/>
  <c r="L88" i="6"/>
  <c r="AA88" i="8" s="1"/>
  <c r="I90" i="6"/>
  <c r="G91" i="6"/>
  <c r="R101" i="6"/>
  <c r="AY101" i="8" s="1"/>
  <c r="J88" i="6"/>
  <c r="S88" i="8" s="1"/>
  <c r="O90" i="6"/>
  <c r="AM90" i="8" s="1"/>
  <c r="N89" i="6"/>
  <c r="AI89" i="8" s="1"/>
  <c r="Q87" i="6"/>
  <c r="AU87" i="8" s="1"/>
  <c r="N87" i="6"/>
  <c r="AI87" i="8" s="1"/>
  <c r="P89" i="6"/>
  <c r="AQ89" i="8" s="1"/>
  <c r="L92" i="6"/>
  <c r="AA92" i="8" s="1"/>
  <c r="G110" i="6"/>
  <c r="L90" i="6"/>
  <c r="AA90" i="8" s="1"/>
  <c r="H91" i="6"/>
  <c r="K91" i="8" s="1"/>
  <c r="K97" i="6"/>
  <c r="W97" i="8" s="1"/>
  <c r="O87" i="6"/>
  <c r="AM87" i="8" s="1"/>
  <c r="R89" i="6"/>
  <c r="AY89" i="8" s="1"/>
  <c r="P92" i="6"/>
  <c r="AQ92" i="8" s="1"/>
  <c r="M92" i="6"/>
  <c r="AE92" i="8" s="1"/>
  <c r="J110" i="6"/>
  <c r="S110" i="8" s="1"/>
  <c r="G90" i="6"/>
  <c r="H90" i="6"/>
  <c r="K90" i="8" s="1"/>
  <c r="I91" i="6"/>
  <c r="O97" i="6"/>
  <c r="AM97" i="8" s="1"/>
  <c r="F112" i="8"/>
  <c r="G97" i="6"/>
  <c r="M87" i="6"/>
  <c r="AE87" i="8" s="1"/>
  <c r="J89" i="6"/>
  <c r="S89" i="8" s="1"/>
  <c r="G92" i="6"/>
  <c r="O92" i="8" s="1"/>
  <c r="L110" i="6"/>
  <c r="AA110" i="8" s="1"/>
  <c r="K90" i="6"/>
  <c r="W90" i="8" s="1"/>
  <c r="Q91" i="6"/>
  <c r="AU91" i="8" s="1"/>
  <c r="J97" i="6"/>
  <c r="S97" i="8" s="1"/>
  <c r="M100" i="6"/>
  <c r="AE100" i="8" s="1"/>
  <c r="G89" i="6"/>
  <c r="Q89" i="6"/>
  <c r="AU89" i="8" s="1"/>
  <c r="Q92" i="6"/>
  <c r="AU92" i="8" s="1"/>
  <c r="P97" i="6"/>
  <c r="AQ97" i="8" s="1"/>
  <c r="K89" i="6"/>
  <c r="W89" i="8" s="1"/>
  <c r="H92" i="6"/>
  <c r="K92" i="8" s="1"/>
  <c r="H110" i="6"/>
  <c r="K110" i="8" s="1"/>
  <c r="M97" i="6"/>
  <c r="AE97" i="8" s="1"/>
  <c r="G101" i="6"/>
  <c r="O101" i="8" s="1"/>
  <c r="L89" i="6"/>
  <c r="AA89" i="8" s="1"/>
  <c r="E86" i="8"/>
  <c r="F86" i="8"/>
  <c r="Q97" i="6"/>
  <c r="AU97" i="8" s="1"/>
  <c r="H89" i="6"/>
  <c r="K89" i="8" s="1"/>
  <c r="K92" i="6"/>
  <c r="W92" i="8" s="1"/>
  <c r="P110" i="6"/>
  <c r="AQ110" i="8" s="1"/>
  <c r="I97" i="6"/>
  <c r="I89" i="6"/>
  <c r="O89" i="8" s="1"/>
  <c r="R92" i="6"/>
  <c r="AY92" i="8" s="1"/>
  <c r="F111" i="8"/>
  <c r="N110" i="6"/>
  <c r="AI110" i="8" s="1"/>
  <c r="M90" i="6"/>
  <c r="AE90" i="8" s="1"/>
  <c r="M91" i="6"/>
  <c r="AE91" i="8" s="1"/>
  <c r="L97" i="6"/>
  <c r="AA97" i="8" s="1"/>
  <c r="M101" i="6"/>
  <c r="AE101" i="8" s="1"/>
  <c r="G87" i="6"/>
  <c r="M89" i="6"/>
  <c r="AE89" i="8" s="1"/>
  <c r="O110" i="6"/>
  <c r="AM110" i="8" s="1"/>
  <c r="P90" i="6"/>
  <c r="AQ90" i="8" s="1"/>
  <c r="P91" i="6"/>
  <c r="AQ91" i="8" s="1"/>
  <c r="R97" i="6"/>
  <c r="AY97" i="8" s="1"/>
  <c r="G100" i="6"/>
  <c r="E80" i="8"/>
  <c r="F80" i="8"/>
  <c r="F65" i="8"/>
  <c r="E65" i="8"/>
  <c r="E64" i="8"/>
  <c r="F64" i="8"/>
  <c r="F66" i="8"/>
  <c r="E66" i="8"/>
  <c r="E58" i="8"/>
  <c r="F58" i="8"/>
  <c r="H22" i="6"/>
  <c r="K22" i="8" s="1"/>
  <c r="M21" i="6"/>
  <c r="AE21" i="8" s="1"/>
  <c r="I31" i="6"/>
  <c r="O31" i="8" s="1"/>
  <c r="Q24" i="6"/>
  <c r="AU24" i="8" s="1"/>
  <c r="L22" i="6"/>
  <c r="AA22" i="8" s="1"/>
  <c r="P22" i="6"/>
  <c r="AQ22" i="8" s="1"/>
  <c r="Q21" i="6"/>
  <c r="AU21" i="8" s="1"/>
  <c r="G40" i="6"/>
  <c r="G40" i="8" s="1"/>
  <c r="P26" i="6"/>
  <c r="AQ26" i="8" s="1"/>
  <c r="H26" i="6"/>
  <c r="K26" i="8" s="1"/>
  <c r="R24" i="6"/>
  <c r="AY24" i="8" s="1"/>
  <c r="M26" i="6"/>
  <c r="AE26" i="8" s="1"/>
  <c r="P23" i="6"/>
  <c r="AQ23" i="8" s="1"/>
  <c r="M24" i="6"/>
  <c r="AE24" i="8" s="1"/>
  <c r="I22" i="6"/>
  <c r="O22" i="6"/>
  <c r="AM22" i="8" s="1"/>
  <c r="O35" i="6"/>
  <c r="AM35" i="8" s="1"/>
  <c r="M35" i="6"/>
  <c r="AE35" i="8" s="1"/>
  <c r="J24" i="6"/>
  <c r="S24" i="8" s="1"/>
  <c r="P24" i="6"/>
  <c r="AQ24" i="8" s="1"/>
  <c r="R23" i="6"/>
  <c r="AY23" i="8" s="1"/>
  <c r="Q23" i="6"/>
  <c r="AU23" i="8" s="1"/>
  <c r="G35" i="6"/>
  <c r="G35" i="8" s="1"/>
  <c r="Q40" i="6"/>
  <c r="AU40" i="8" s="1"/>
  <c r="J20" i="6"/>
  <c r="R26" i="6"/>
  <c r="AY26" i="8" s="1"/>
  <c r="I20" i="6"/>
  <c r="G20" i="6"/>
  <c r="O40" i="6"/>
  <c r="AM40" i="8" s="1"/>
  <c r="Q26" i="6"/>
  <c r="AU26" i="8" s="1"/>
  <c r="I40" i="6"/>
  <c r="O40" i="8" s="1"/>
  <c r="H20" i="6"/>
  <c r="L40" i="6"/>
  <c r="AA40" i="8" s="1"/>
  <c r="K20" i="6"/>
  <c r="L31" i="6"/>
  <c r="AA31" i="8" s="1"/>
  <c r="N40" i="6"/>
  <c r="AI40" i="8" s="1"/>
  <c r="L20" i="6"/>
  <c r="AA20" i="8" s="1"/>
  <c r="P31" i="6"/>
  <c r="AQ31" i="8" s="1"/>
  <c r="J40" i="6"/>
  <c r="S40" i="8" s="1"/>
  <c r="R22" i="6"/>
  <c r="AY22" i="8" s="1"/>
  <c r="P20" i="6"/>
  <c r="AQ20" i="8" s="1"/>
  <c r="J31" i="6"/>
  <c r="S31" i="8" s="1"/>
  <c r="K40" i="6"/>
  <c r="W40" i="8" s="1"/>
  <c r="M20" i="6"/>
  <c r="AE20" i="8" s="1"/>
  <c r="L26" i="6"/>
  <c r="AA26" i="8" s="1"/>
  <c r="K31" i="6"/>
  <c r="W31" i="8" s="1"/>
  <c r="P40" i="6"/>
  <c r="AQ40" i="8" s="1"/>
  <c r="Q20" i="6"/>
  <c r="AU20" i="8" s="1"/>
  <c r="G31" i="6"/>
  <c r="G31" i="8" s="1"/>
  <c r="H40" i="6"/>
  <c r="K40" i="8" s="1"/>
  <c r="R20" i="6"/>
  <c r="AY20" i="8" s="1"/>
  <c r="N26" i="6"/>
  <c r="AI26" i="8" s="1"/>
  <c r="H31" i="6"/>
  <c r="K31" i="8" s="1"/>
  <c r="G21" i="6"/>
  <c r="R35" i="6"/>
  <c r="AY35" i="8" s="1"/>
  <c r="K35" i="6"/>
  <c r="H21" i="6"/>
  <c r="K21" i="8" s="1"/>
  <c r="K23" i="6"/>
  <c r="G24" i="6"/>
  <c r="G24" i="8" s="1"/>
  <c r="P21" i="6"/>
  <c r="AQ21" i="8" s="1"/>
  <c r="G22" i="6"/>
  <c r="I26" i="6"/>
  <c r="O26" i="8" s="1"/>
  <c r="M31" i="6"/>
  <c r="AE31" i="8" s="1"/>
  <c r="I35" i="6"/>
  <c r="O35" i="8" s="1"/>
  <c r="H23" i="6"/>
  <c r="K23" i="8" s="1"/>
  <c r="O24" i="6"/>
  <c r="AM24" i="8" s="1"/>
  <c r="K21" i="6"/>
  <c r="W21" i="8" s="1"/>
  <c r="K22" i="6"/>
  <c r="W22" i="8" s="1"/>
  <c r="K26" i="6"/>
  <c r="J26" i="6"/>
  <c r="S26" i="8" s="1"/>
  <c r="N31" i="6"/>
  <c r="AI31" i="8" s="1"/>
  <c r="H35" i="6"/>
  <c r="K35" i="8" s="1"/>
  <c r="M23" i="6"/>
  <c r="AE23" i="8" s="1"/>
  <c r="I24" i="6"/>
  <c r="O24" i="8" s="1"/>
  <c r="O21" i="6"/>
  <c r="AM21" i="8" s="1"/>
  <c r="K24" i="6"/>
  <c r="W24" i="8" s="1"/>
  <c r="J21" i="6"/>
  <c r="S21" i="8" s="1"/>
  <c r="Q35" i="6"/>
  <c r="AU35" i="8" s="1"/>
  <c r="N24" i="6"/>
  <c r="AI24" i="8" s="1"/>
  <c r="I21" i="6"/>
  <c r="O21" i="8" s="1"/>
  <c r="N22" i="6"/>
  <c r="AI22" i="8" s="1"/>
  <c r="N35" i="6"/>
  <c r="AI35" i="8" s="1"/>
  <c r="N23" i="6"/>
  <c r="AI23" i="8" s="1"/>
  <c r="N21" i="6"/>
  <c r="AI21" i="8" s="1"/>
  <c r="J35" i="6"/>
  <c r="S35" i="8" s="1"/>
  <c r="O23" i="6"/>
  <c r="AM23" i="8" s="1"/>
  <c r="G23" i="6"/>
  <c r="H24" i="6"/>
  <c r="K24" i="8" s="1"/>
  <c r="L21" i="6"/>
  <c r="AA21" i="8" s="1"/>
  <c r="M22" i="6"/>
  <c r="AE22" i="8" s="1"/>
  <c r="O31" i="6"/>
  <c r="AM31" i="8" s="1"/>
  <c r="P35" i="6"/>
  <c r="AQ35" i="8" s="1"/>
  <c r="I23" i="6"/>
  <c r="O23" i="8" s="1"/>
  <c r="M40" i="6"/>
  <c r="AE40" i="8" s="1"/>
  <c r="Q22" i="6"/>
  <c r="AU22" i="8" s="1"/>
  <c r="N20" i="6"/>
  <c r="AI20" i="8" s="1"/>
  <c r="O26" i="6"/>
  <c r="AM26" i="8" s="1"/>
  <c r="R31" i="6"/>
  <c r="AY31" i="8" s="1"/>
  <c r="J23" i="6"/>
  <c r="S23" i="8" s="1"/>
  <c r="K41" i="6"/>
  <c r="W41" i="8" s="1"/>
  <c r="P41" i="6"/>
  <c r="AQ41" i="8" s="1"/>
  <c r="K167" i="6"/>
  <c r="W167" i="8" s="1"/>
  <c r="Q41" i="6"/>
  <c r="AU41" i="8" s="1"/>
  <c r="M41" i="6"/>
  <c r="AE41" i="8" s="1"/>
  <c r="J164" i="6"/>
  <c r="S164" i="8" s="1"/>
  <c r="L41" i="6"/>
  <c r="AA41" i="8" s="1"/>
  <c r="O41" i="6"/>
  <c r="AM41" i="8" s="1"/>
  <c r="G41" i="6"/>
  <c r="G41" i="8" s="1"/>
  <c r="N41" i="6"/>
  <c r="AI41" i="8" s="1"/>
  <c r="I41" i="6"/>
  <c r="O41" i="8" s="1"/>
  <c r="J41" i="6"/>
  <c r="S41" i="8" s="1"/>
  <c r="H41" i="6"/>
  <c r="K41" i="8" s="1"/>
  <c r="N165" i="6"/>
  <c r="AI165" i="8" s="1"/>
  <c r="H166" i="6"/>
  <c r="K166" i="8" s="1"/>
  <c r="P166" i="6"/>
  <c r="AQ166" i="8" s="1"/>
  <c r="O165" i="6"/>
  <c r="AM165" i="8" s="1"/>
  <c r="I165" i="6"/>
  <c r="M164" i="6"/>
  <c r="AE164" i="8" s="1"/>
  <c r="J167" i="6"/>
  <c r="S167" i="8" s="1"/>
  <c r="R165" i="6"/>
  <c r="AY165" i="8" s="1"/>
  <c r="O164" i="6"/>
  <c r="AM164" i="8" s="1"/>
  <c r="O167" i="6"/>
  <c r="AM167" i="8" s="1"/>
  <c r="J165" i="6"/>
  <c r="S165" i="8" s="1"/>
  <c r="Q167" i="6"/>
  <c r="AU167" i="8" s="1"/>
  <c r="M165" i="6"/>
  <c r="AE165" i="8" s="1"/>
  <c r="R167" i="6"/>
  <c r="AY167" i="8" s="1"/>
  <c r="G167" i="6"/>
  <c r="G167" i="8" s="1"/>
  <c r="N167" i="6"/>
  <c r="AI167" i="8" s="1"/>
  <c r="L164" i="6"/>
  <c r="AA164" i="8" s="1"/>
  <c r="R166" i="6"/>
  <c r="AY166" i="8" s="1"/>
  <c r="L167" i="6"/>
  <c r="AA167" i="8" s="1"/>
  <c r="I167" i="6"/>
  <c r="O167" i="8" s="1"/>
  <c r="P165" i="6"/>
  <c r="AQ165" i="8" s="1"/>
  <c r="Q164" i="6"/>
  <c r="AU164" i="8" s="1"/>
  <c r="R164" i="6"/>
  <c r="AY164" i="8" s="1"/>
  <c r="L166" i="6"/>
  <c r="AA166" i="8" s="1"/>
  <c r="N164" i="6"/>
  <c r="AI164" i="8" s="1"/>
  <c r="K164" i="6"/>
  <c r="W164" i="8" s="1"/>
  <c r="I166" i="6"/>
  <c r="P167" i="6"/>
  <c r="AQ167" i="8" s="1"/>
  <c r="M167" i="6"/>
  <c r="AE167" i="8" s="1"/>
  <c r="H165" i="6"/>
  <c r="K165" i="8" s="1"/>
  <c r="K165" i="6"/>
  <c r="G166" i="6"/>
  <c r="G164" i="6"/>
  <c r="K166" i="6"/>
  <c r="W166" i="8" s="1"/>
  <c r="G165" i="6"/>
  <c r="L165" i="6"/>
  <c r="AA165" i="8" s="1"/>
  <c r="P164" i="6"/>
  <c r="AQ164" i="8" s="1"/>
  <c r="M166" i="6"/>
  <c r="AE166" i="8" s="1"/>
  <c r="O166" i="6"/>
  <c r="AM166" i="8" s="1"/>
  <c r="I164" i="6"/>
  <c r="O164" i="8" s="1"/>
  <c r="J166" i="6"/>
  <c r="S166" i="8" s="1"/>
  <c r="Q166" i="6"/>
  <c r="AU166" i="8" s="1"/>
  <c r="M280" i="6"/>
  <c r="AE280" i="8" s="1"/>
  <c r="P280" i="6"/>
  <c r="AQ280" i="8" s="1"/>
  <c r="M277" i="6"/>
  <c r="AE277" i="8" s="1"/>
  <c r="M253" i="6"/>
  <c r="AE253" i="8" s="1"/>
  <c r="O276" i="6"/>
  <c r="AM276" i="8" s="1"/>
  <c r="Q280" i="6"/>
  <c r="AU280" i="8" s="1"/>
  <c r="H253" i="6"/>
  <c r="K253" i="8" s="1"/>
  <c r="M243" i="6"/>
  <c r="AE243" i="8" s="1"/>
  <c r="L300" i="6"/>
  <c r="AA300" i="8" s="1"/>
  <c r="R253" i="6"/>
  <c r="AY253" i="8" s="1"/>
  <c r="L252" i="6"/>
  <c r="AA252" i="8" s="1"/>
  <c r="O275" i="6"/>
  <c r="AM275" i="8" s="1"/>
  <c r="P277" i="6"/>
  <c r="AQ277" i="8" s="1"/>
  <c r="G253" i="6"/>
  <c r="G253" i="8" s="1"/>
  <c r="N276" i="6"/>
  <c r="AI276" i="8" s="1"/>
  <c r="P276" i="6"/>
  <c r="AQ276" i="8" s="1"/>
  <c r="O300" i="6"/>
  <c r="AM300" i="8" s="1"/>
  <c r="Q297" i="6"/>
  <c r="AU297" i="8" s="1"/>
  <c r="M279" i="6"/>
  <c r="AE279" i="8" s="1"/>
  <c r="R292" i="6"/>
  <c r="AY292" i="8" s="1"/>
  <c r="Q289" i="6"/>
  <c r="AU289" i="8" s="1"/>
  <c r="G277" i="6"/>
  <c r="G277" i="8" s="1"/>
  <c r="M301" i="6"/>
  <c r="AE301" i="8" s="1"/>
  <c r="Q283" i="6"/>
  <c r="AU283" i="8" s="1"/>
  <c r="R289" i="6"/>
  <c r="AY289" i="8" s="1"/>
  <c r="N283" i="6"/>
  <c r="AI283" i="8" s="1"/>
  <c r="N292" i="6"/>
  <c r="AI292" i="8" s="1"/>
  <c r="N277" i="6"/>
  <c r="AI277" i="8" s="1"/>
  <c r="Q253" i="6"/>
  <c r="AU253" i="8" s="1"/>
  <c r="R283" i="6"/>
  <c r="AY283" i="8" s="1"/>
  <c r="M292" i="6"/>
  <c r="AE292" i="8" s="1"/>
  <c r="L289" i="6"/>
  <c r="AA289" i="8" s="1"/>
  <c r="N280" i="6"/>
  <c r="AI280" i="8" s="1"/>
  <c r="I253" i="6"/>
  <c r="J276" i="6"/>
  <c r="S276" i="8" s="1"/>
  <c r="P279" i="6"/>
  <c r="AQ279" i="8" s="1"/>
  <c r="M289" i="6"/>
  <c r="AE289" i="8" s="1"/>
  <c r="O289" i="6"/>
  <c r="AM289" i="8" s="1"/>
  <c r="L292" i="6"/>
  <c r="AA292" i="8" s="1"/>
  <c r="P289" i="6"/>
  <c r="AQ289" i="8" s="1"/>
  <c r="D307" i="2"/>
  <c r="M283" i="6"/>
  <c r="AE283" i="8" s="1"/>
  <c r="P300" i="6"/>
  <c r="AQ300" i="8" s="1"/>
  <c r="I278" i="6"/>
  <c r="O278" i="8" s="1"/>
  <c r="G243" i="6"/>
  <c r="G243" i="8" s="1"/>
  <c r="O292" i="6"/>
  <c r="AM292" i="8" s="1"/>
  <c r="K277" i="6"/>
  <c r="I252" i="6"/>
  <c r="P284" i="6"/>
  <c r="AQ284" i="8" s="1"/>
  <c r="M299" i="6"/>
  <c r="AE299" i="8" s="1"/>
  <c r="Q276" i="6"/>
  <c r="AU276" i="8" s="1"/>
  <c r="L276" i="6"/>
  <c r="AA276" i="8" s="1"/>
  <c r="O247" i="6"/>
  <c r="AM247" i="8" s="1"/>
  <c r="O291" i="6"/>
  <c r="AM291" i="8" s="1"/>
  <c r="L302" i="6"/>
  <c r="AA302" i="8" s="1"/>
  <c r="N252" i="6"/>
  <c r="AI252" i="8" s="1"/>
  <c r="P299" i="6"/>
  <c r="AQ299" i="8" s="1"/>
  <c r="Q281" i="6"/>
  <c r="AU281" i="8" s="1"/>
  <c r="K243" i="6"/>
  <c r="W243" i="8" s="1"/>
  <c r="O277" i="6"/>
  <c r="AM277" i="8" s="1"/>
  <c r="K252" i="6"/>
  <c r="W252" i="8" s="1"/>
  <c r="Q284" i="6"/>
  <c r="AU284" i="8" s="1"/>
  <c r="N284" i="6"/>
  <c r="AI284" i="8" s="1"/>
  <c r="L280" i="6"/>
  <c r="AA280" i="8" s="1"/>
  <c r="Q299" i="6"/>
  <c r="AU299" i="8" s="1"/>
  <c r="P281" i="6"/>
  <c r="AQ281" i="8" s="1"/>
  <c r="M276" i="6"/>
  <c r="AE276" i="8" s="1"/>
  <c r="P291" i="6"/>
  <c r="AQ291" i="8" s="1"/>
  <c r="R302" i="6"/>
  <c r="AY302" i="8" s="1"/>
  <c r="O283" i="6"/>
  <c r="AM283" i="8" s="1"/>
  <c r="R300" i="6"/>
  <c r="AY300" i="8" s="1"/>
  <c r="O298" i="6"/>
  <c r="AM298" i="8" s="1"/>
  <c r="K275" i="6"/>
  <c r="W275" i="8" s="1"/>
  <c r="Q292" i="6"/>
  <c r="AU292" i="8" s="1"/>
  <c r="Q252" i="6"/>
  <c r="AU252" i="8" s="1"/>
  <c r="M284" i="6"/>
  <c r="AE284" i="8" s="1"/>
  <c r="L248" i="6"/>
  <c r="AA248" i="8" s="1"/>
  <c r="K301" i="6"/>
  <c r="O284" i="6"/>
  <c r="AM284" i="8" s="1"/>
  <c r="M302" i="6"/>
  <c r="AE302" i="8" s="1"/>
  <c r="L283" i="6"/>
  <c r="AA283" i="8" s="1"/>
  <c r="N300" i="6"/>
  <c r="AI300" i="8" s="1"/>
  <c r="P298" i="6"/>
  <c r="AQ298" i="8" s="1"/>
  <c r="M275" i="6"/>
  <c r="AE275" i="8" s="1"/>
  <c r="L277" i="6"/>
  <c r="AA277" i="8" s="1"/>
  <c r="R252" i="6"/>
  <c r="AY252" i="8" s="1"/>
  <c r="M248" i="6"/>
  <c r="AE248" i="8" s="1"/>
  <c r="R301" i="6"/>
  <c r="AY301" i="8" s="1"/>
  <c r="L247" i="6"/>
  <c r="AA247" i="8" s="1"/>
  <c r="H298" i="6"/>
  <c r="K298" i="8" s="1"/>
  <c r="L284" i="6"/>
  <c r="AA284" i="8" s="1"/>
  <c r="N285" i="6"/>
  <c r="AI285" i="8" s="1"/>
  <c r="O299" i="6"/>
  <c r="AM299" i="8" s="1"/>
  <c r="R291" i="6"/>
  <c r="AY291" i="8" s="1"/>
  <c r="R284" i="6"/>
  <c r="AY284" i="8" s="1"/>
  <c r="I298" i="6"/>
  <c r="H279" i="6"/>
  <c r="K279" i="8" s="1"/>
  <c r="Q279" i="6"/>
  <c r="AU279" i="8" s="1"/>
  <c r="O278" i="6"/>
  <c r="AM278" i="8" s="1"/>
  <c r="M278" i="6"/>
  <c r="AE278" i="8" s="1"/>
  <c r="R275" i="6"/>
  <c r="AY275" i="8" s="1"/>
  <c r="Q275" i="6"/>
  <c r="AU275" i="8" s="1"/>
  <c r="J243" i="6"/>
  <c r="S243" i="8" s="1"/>
  <c r="F292" i="8"/>
  <c r="Q277" i="6"/>
  <c r="AU277" i="8" s="1"/>
  <c r="G252" i="6"/>
  <c r="G252" i="8" s="1"/>
  <c r="H252" i="6"/>
  <c r="K252" i="8" s="1"/>
  <c r="L285" i="6"/>
  <c r="AA285" i="8" s="1"/>
  <c r="O280" i="6"/>
  <c r="AM280" i="8" s="1"/>
  <c r="H301" i="6"/>
  <c r="K301" i="8" s="1"/>
  <c r="F301" i="8"/>
  <c r="O253" i="6"/>
  <c r="AM253" i="8" s="1"/>
  <c r="L253" i="6"/>
  <c r="AA253" i="8" s="1"/>
  <c r="L281" i="6"/>
  <c r="AA281" i="8" s="1"/>
  <c r="I276" i="6"/>
  <c r="O276" i="8" s="1"/>
  <c r="G276" i="6"/>
  <c r="G276" i="8" s="1"/>
  <c r="P247" i="6"/>
  <c r="AQ247" i="8" s="1"/>
  <c r="R290" i="6"/>
  <c r="AY290" i="8" s="1"/>
  <c r="M291" i="6"/>
  <c r="AE291" i="8" s="1"/>
  <c r="N291" i="6"/>
  <c r="AI291" i="8" s="1"/>
  <c r="P302" i="6"/>
  <c r="AQ302" i="8" s="1"/>
  <c r="P283" i="6"/>
  <c r="AQ283" i="8" s="1"/>
  <c r="F283" i="8"/>
  <c r="L298" i="6"/>
  <c r="AA298" i="8" s="1"/>
  <c r="M298" i="6"/>
  <c r="AE298" i="8" s="1"/>
  <c r="I279" i="6"/>
  <c r="O279" i="8" s="1"/>
  <c r="G279" i="6"/>
  <c r="G279" i="8" s="1"/>
  <c r="H278" i="6"/>
  <c r="K278" i="8" s="1"/>
  <c r="Q278" i="6"/>
  <c r="AU278" i="8" s="1"/>
  <c r="J275" i="6"/>
  <c r="S275" i="8" s="1"/>
  <c r="L275" i="6"/>
  <c r="AA275" i="8" s="1"/>
  <c r="P243" i="6"/>
  <c r="AQ243" i="8" s="1"/>
  <c r="P292" i="6"/>
  <c r="AQ292" i="8" s="1"/>
  <c r="R277" i="6"/>
  <c r="AY277" i="8" s="1"/>
  <c r="J277" i="6"/>
  <c r="S277" i="8" s="1"/>
  <c r="M282" i="6"/>
  <c r="AE282" i="8" s="1"/>
  <c r="O282" i="6"/>
  <c r="AM282" i="8" s="1"/>
  <c r="P252" i="6"/>
  <c r="AQ252" i="8" s="1"/>
  <c r="M252" i="6"/>
  <c r="AE252" i="8" s="1"/>
  <c r="P248" i="6"/>
  <c r="AQ248" i="8" s="1"/>
  <c r="Q301" i="6"/>
  <c r="AU301" i="8" s="1"/>
  <c r="P253" i="6"/>
  <c r="AQ253" i="8" s="1"/>
  <c r="R281" i="6"/>
  <c r="AY281" i="8" s="1"/>
  <c r="R276" i="6"/>
  <c r="AY276" i="8" s="1"/>
  <c r="H276" i="6"/>
  <c r="K276" i="8" s="1"/>
  <c r="M247" i="6"/>
  <c r="AE247" i="8" s="1"/>
  <c r="L290" i="6"/>
  <c r="AA290" i="8" s="1"/>
  <c r="N290" i="6"/>
  <c r="AI290" i="8" s="1"/>
  <c r="Q291" i="6"/>
  <c r="AU291" i="8" s="1"/>
  <c r="F291" i="8"/>
  <c r="N302" i="6"/>
  <c r="AI302" i="8" s="1"/>
  <c r="R297" i="6"/>
  <c r="AY297" i="8" s="1"/>
  <c r="M297" i="6"/>
  <c r="AE297" i="8" s="1"/>
  <c r="N298" i="6"/>
  <c r="AI298" i="8" s="1"/>
  <c r="K298" i="6"/>
  <c r="L279" i="6"/>
  <c r="AA279" i="8" s="1"/>
  <c r="K279" i="6"/>
  <c r="P278" i="6"/>
  <c r="AQ278" i="8" s="1"/>
  <c r="G278" i="6"/>
  <c r="G278" i="8" s="1"/>
  <c r="G275" i="6"/>
  <c r="G275" i="8" s="1"/>
  <c r="P275" i="6"/>
  <c r="AQ275" i="8" s="1"/>
  <c r="L243" i="6"/>
  <c r="AA243" i="8" s="1"/>
  <c r="Q243" i="6"/>
  <c r="AU243" i="8" s="1"/>
  <c r="P282" i="6"/>
  <c r="AQ282" i="8" s="1"/>
  <c r="R282" i="6"/>
  <c r="AY282" i="8" s="1"/>
  <c r="P285" i="6"/>
  <c r="AQ285" i="8" s="1"/>
  <c r="Q248" i="6"/>
  <c r="AU248" i="8" s="1"/>
  <c r="P301" i="6"/>
  <c r="AQ301" i="8" s="1"/>
  <c r="L299" i="6"/>
  <c r="AA299" i="8" s="1"/>
  <c r="M281" i="6"/>
  <c r="AE281" i="8" s="1"/>
  <c r="O290" i="6"/>
  <c r="AM290" i="8" s="1"/>
  <c r="F252" i="8"/>
  <c r="D286" i="8"/>
  <c r="F284" i="8"/>
  <c r="Q285" i="6"/>
  <c r="AU285" i="8" s="1"/>
  <c r="M285" i="6"/>
  <c r="AE285" i="8" s="1"/>
  <c r="J301" i="6"/>
  <c r="S301" i="8" s="1"/>
  <c r="O281" i="6"/>
  <c r="AM281" i="8" s="1"/>
  <c r="R247" i="6"/>
  <c r="AY247" i="8" s="1"/>
  <c r="N247" i="6"/>
  <c r="AI247" i="8" s="1"/>
  <c r="P290" i="6"/>
  <c r="AQ290" i="8" s="1"/>
  <c r="F290" i="8"/>
  <c r="K278" i="6"/>
  <c r="W278" i="8" s="1"/>
  <c r="J278" i="6"/>
  <c r="S278" i="8" s="1"/>
  <c r="D305" i="6"/>
  <c r="D307" i="6" s="1"/>
  <c r="F248" i="8"/>
  <c r="F299" i="8"/>
  <c r="F253" i="8"/>
  <c r="M290" i="6"/>
  <c r="AE290" i="8" s="1"/>
  <c r="F300" i="8"/>
  <c r="O297" i="6"/>
  <c r="AM297" i="8" s="1"/>
  <c r="F297" i="8"/>
  <c r="G298" i="6"/>
  <c r="G298" i="8" s="1"/>
  <c r="F298" i="8"/>
  <c r="N279" i="6"/>
  <c r="AI279" i="8" s="1"/>
  <c r="L278" i="6"/>
  <c r="AA278" i="8" s="1"/>
  <c r="L282" i="6"/>
  <c r="AA282" i="8" s="1"/>
  <c r="F282" i="8"/>
  <c r="O285" i="6"/>
  <c r="AM285" i="8" s="1"/>
  <c r="F243" i="8"/>
  <c r="F302" i="8"/>
  <c r="M300" i="6"/>
  <c r="AE300" i="8" s="1"/>
  <c r="L297" i="6"/>
  <c r="AA297" i="8" s="1"/>
  <c r="Q298" i="6"/>
  <c r="AU298" i="8" s="1"/>
  <c r="J279" i="6"/>
  <c r="S279" i="8" s="1"/>
  <c r="R278" i="6"/>
  <c r="AY278" i="8" s="1"/>
  <c r="R243" i="6"/>
  <c r="AY243" i="8" s="1"/>
  <c r="H243" i="6"/>
  <c r="K243" i="8" s="1"/>
  <c r="D303" i="8"/>
  <c r="F289" i="8"/>
  <c r="N282" i="6"/>
  <c r="AI282" i="8" s="1"/>
  <c r="D249" i="8"/>
  <c r="R248" i="6"/>
  <c r="AY248" i="8" s="1"/>
  <c r="O248" i="6"/>
  <c r="AM248" i="8" s="1"/>
  <c r="I301" i="6"/>
  <c r="O301" i="8" s="1"/>
  <c r="L301" i="6"/>
  <c r="AA301" i="8" s="1"/>
  <c r="O302" i="6"/>
  <c r="AM302" i="8" s="1"/>
  <c r="P297" i="6"/>
  <c r="AQ297" i="8" s="1"/>
  <c r="J298" i="6"/>
  <c r="S298" i="8" s="1"/>
  <c r="O279" i="6"/>
  <c r="AM279" i="8" s="1"/>
  <c r="N275" i="6"/>
  <c r="AI275" i="8" s="1"/>
  <c r="I275" i="6"/>
  <c r="O275" i="8" s="1"/>
  <c r="I243" i="6"/>
  <c r="O243" i="8" s="1"/>
  <c r="O243" i="6"/>
  <c r="AM243" i="8" s="1"/>
  <c r="I277" i="6"/>
  <c r="O277" i="8" s="1"/>
  <c r="Q282" i="6"/>
  <c r="AU282" i="8" s="1"/>
  <c r="O252" i="6"/>
  <c r="AM252" i="8" s="1"/>
  <c r="R285" i="6"/>
  <c r="AY285" i="8" s="1"/>
  <c r="F285" i="8"/>
  <c r="O301" i="6"/>
  <c r="AM301" i="8" s="1"/>
  <c r="N301" i="6"/>
  <c r="AI301" i="8" s="1"/>
  <c r="R299" i="6"/>
  <c r="AY299" i="8" s="1"/>
  <c r="J253" i="6"/>
  <c r="S253" i="8" s="1"/>
  <c r="N253" i="6"/>
  <c r="AI253" i="8" s="1"/>
  <c r="F247" i="8"/>
  <c r="L291" i="6"/>
  <c r="AA291" i="8" s="1"/>
  <c r="D137" i="8"/>
  <c r="G219" i="6"/>
  <c r="G219" i="8" s="1"/>
  <c r="N219" i="6"/>
  <c r="AI219" i="8" s="1"/>
  <c r="K219" i="6"/>
  <c r="W219" i="8" s="1"/>
  <c r="P219" i="6"/>
  <c r="AQ219" i="8" s="1"/>
  <c r="G212" i="6"/>
  <c r="G212" i="8" s="1"/>
  <c r="M212" i="6"/>
  <c r="AE212" i="8" s="1"/>
  <c r="I212" i="6"/>
  <c r="J212" i="6"/>
  <c r="S212" i="8" s="1"/>
  <c r="Q212" i="6"/>
  <c r="AU212" i="8" s="1"/>
  <c r="H212" i="6"/>
  <c r="K212" i="8" s="1"/>
  <c r="O212" i="6"/>
  <c r="AM212" i="8" s="1"/>
  <c r="N212" i="6"/>
  <c r="AI212" i="8" s="1"/>
  <c r="L212" i="6"/>
  <c r="AA212" i="8" s="1"/>
  <c r="K212" i="6"/>
  <c r="W212" i="8" s="1"/>
  <c r="P212" i="6"/>
  <c r="AQ212" i="8" s="1"/>
  <c r="I219" i="6"/>
  <c r="M219" i="6"/>
  <c r="AE219" i="8" s="1"/>
  <c r="D83" i="8"/>
  <c r="Q176" i="6"/>
  <c r="AU176" i="8" s="1"/>
  <c r="F202" i="8"/>
  <c r="Q172" i="6"/>
  <c r="AU172" i="8" s="1"/>
  <c r="P192" i="6"/>
  <c r="AQ192" i="8" s="1"/>
  <c r="R209" i="6"/>
  <c r="AY209" i="8" s="1"/>
  <c r="D71" i="8"/>
  <c r="L178" i="6"/>
  <c r="AA178" i="8" s="1"/>
  <c r="L219" i="6"/>
  <c r="AA219" i="8" s="1"/>
  <c r="Q219" i="6"/>
  <c r="AU219" i="8" s="1"/>
  <c r="N172" i="6"/>
  <c r="AI172" i="8" s="1"/>
  <c r="Q178" i="6"/>
  <c r="AU178" i="8" s="1"/>
  <c r="O180" i="6"/>
  <c r="AM180" i="8" s="1"/>
  <c r="K180" i="6"/>
  <c r="G180" i="6"/>
  <c r="G180" i="8" s="1"/>
  <c r="H218" i="6"/>
  <c r="K218" i="8" s="1"/>
  <c r="Q181" i="6"/>
  <c r="AU181" i="8" s="1"/>
  <c r="P180" i="6"/>
  <c r="AQ180" i="8" s="1"/>
  <c r="M180" i="6"/>
  <c r="AE180" i="8" s="1"/>
  <c r="J180" i="6"/>
  <c r="S180" i="8" s="1"/>
  <c r="K192" i="6"/>
  <c r="W192" i="8" s="1"/>
  <c r="M181" i="6"/>
  <c r="AE181" i="8" s="1"/>
  <c r="M172" i="6"/>
  <c r="AE172" i="8" s="1"/>
  <c r="L176" i="6"/>
  <c r="AA176" i="8" s="1"/>
  <c r="R181" i="6"/>
  <c r="AY181" i="8" s="1"/>
  <c r="P172" i="6"/>
  <c r="AQ172" i="8" s="1"/>
  <c r="R176" i="6"/>
  <c r="AY176" i="8" s="1"/>
  <c r="R180" i="6"/>
  <c r="AY180" i="8" s="1"/>
  <c r="Q192" i="6"/>
  <c r="AU192" i="8" s="1"/>
  <c r="J181" i="6"/>
  <c r="S181" i="8" s="1"/>
  <c r="P176" i="6"/>
  <c r="AQ176" i="8" s="1"/>
  <c r="I192" i="6"/>
  <c r="M179" i="6"/>
  <c r="AE179" i="8" s="1"/>
  <c r="O219" i="6"/>
  <c r="AM219" i="8" s="1"/>
  <c r="R219" i="6"/>
  <c r="AY219" i="8" s="1"/>
  <c r="P218" i="6"/>
  <c r="AQ218" i="8" s="1"/>
  <c r="O176" i="6"/>
  <c r="AM176" i="8" s="1"/>
  <c r="G192" i="6"/>
  <c r="G192" i="8" s="1"/>
  <c r="H219" i="6"/>
  <c r="K219" i="8" s="1"/>
  <c r="G218" i="6"/>
  <c r="G218" i="8" s="1"/>
  <c r="K193" i="6"/>
  <c r="M176" i="6"/>
  <c r="AE176" i="8" s="1"/>
  <c r="N192" i="6"/>
  <c r="AI192" i="8" s="1"/>
  <c r="K216" i="6"/>
  <c r="P181" i="6"/>
  <c r="AQ181" i="8" s="1"/>
  <c r="R194" i="6"/>
  <c r="AY194" i="8" s="1"/>
  <c r="L218" i="6"/>
  <c r="AA218" i="8" s="1"/>
  <c r="J218" i="6"/>
  <c r="S218" i="8" s="1"/>
  <c r="G181" i="6"/>
  <c r="G181" i="8" s="1"/>
  <c r="L172" i="6"/>
  <c r="AA172" i="8" s="1"/>
  <c r="R178" i="6"/>
  <c r="AY178" i="8" s="1"/>
  <c r="I180" i="6"/>
  <c r="R192" i="6"/>
  <c r="AY192" i="8" s="1"/>
  <c r="M192" i="6"/>
  <c r="AE192" i="8" s="1"/>
  <c r="M218" i="6"/>
  <c r="AE218" i="8" s="1"/>
  <c r="O218" i="6"/>
  <c r="AM218" i="8" s="1"/>
  <c r="O181" i="6"/>
  <c r="AM181" i="8" s="1"/>
  <c r="Q180" i="6"/>
  <c r="AU180" i="8" s="1"/>
  <c r="J192" i="6"/>
  <c r="S192" i="8" s="1"/>
  <c r="L192" i="6"/>
  <c r="AA192" i="8" s="1"/>
  <c r="P194" i="6"/>
  <c r="AQ194" i="8" s="1"/>
  <c r="O194" i="6"/>
  <c r="AM194" i="8" s="1"/>
  <c r="Q218" i="6"/>
  <c r="AU218" i="8" s="1"/>
  <c r="L216" i="6"/>
  <c r="AA216" i="8" s="1"/>
  <c r="L181" i="6"/>
  <c r="AA181" i="8" s="1"/>
  <c r="O178" i="6"/>
  <c r="AM178" i="8" s="1"/>
  <c r="N178" i="6"/>
  <c r="AI178" i="8" s="1"/>
  <c r="O193" i="6"/>
  <c r="AM193" i="8" s="1"/>
  <c r="N176" i="6"/>
  <c r="AI176" i="8" s="1"/>
  <c r="H192" i="6"/>
  <c r="K192" i="8" s="1"/>
  <c r="R205" i="6"/>
  <c r="AY205" i="8" s="1"/>
  <c r="Q209" i="6"/>
  <c r="AU209" i="8" s="1"/>
  <c r="M216" i="6"/>
  <c r="AE216" i="8" s="1"/>
  <c r="N106" i="6"/>
  <c r="AI106" i="8" s="1"/>
  <c r="K181" i="6"/>
  <c r="W181" i="8" s="1"/>
  <c r="N194" i="6"/>
  <c r="AI194" i="8" s="1"/>
  <c r="R179" i="6"/>
  <c r="AY179" i="8" s="1"/>
  <c r="K218" i="6"/>
  <c r="J216" i="6"/>
  <c r="S216" i="8" s="1"/>
  <c r="L194" i="6"/>
  <c r="AA194" i="8" s="1"/>
  <c r="I163" i="6"/>
  <c r="O163" i="6"/>
  <c r="AM163" i="8" s="1"/>
  <c r="N209" i="6"/>
  <c r="AI209" i="8" s="1"/>
  <c r="L205" i="6"/>
  <c r="AA205" i="8" s="1"/>
  <c r="I209" i="6"/>
  <c r="P209" i="6"/>
  <c r="AQ209" i="8" s="1"/>
  <c r="N218" i="6"/>
  <c r="AI218" i="8" s="1"/>
  <c r="I218" i="6"/>
  <c r="N175" i="6"/>
  <c r="AI175" i="8" s="1"/>
  <c r="P175" i="6"/>
  <c r="AQ175" i="8" s="1"/>
  <c r="M175" i="6"/>
  <c r="AE175" i="8" s="1"/>
  <c r="O175" i="6"/>
  <c r="AM175" i="8" s="1"/>
  <c r="Q175" i="6"/>
  <c r="AU175" i="8" s="1"/>
  <c r="L175" i="6"/>
  <c r="AA175" i="8" s="1"/>
  <c r="J205" i="6"/>
  <c r="S205" i="8" s="1"/>
  <c r="K209" i="6"/>
  <c r="W209" i="8" s="1"/>
  <c r="R187" i="6"/>
  <c r="AY187" i="8" s="1"/>
  <c r="O187" i="6"/>
  <c r="AM187" i="8" s="1"/>
  <c r="Q187" i="6"/>
  <c r="AU187" i="8" s="1"/>
  <c r="L187" i="6"/>
  <c r="AA187" i="8" s="1"/>
  <c r="N187" i="6"/>
  <c r="AI187" i="8" s="1"/>
  <c r="P187" i="6"/>
  <c r="AQ187" i="8" s="1"/>
  <c r="M187" i="6"/>
  <c r="AE187" i="8" s="1"/>
  <c r="J168" i="6"/>
  <c r="S168" i="8" s="1"/>
  <c r="L168" i="6"/>
  <c r="AA168" i="8" s="1"/>
  <c r="P168" i="6"/>
  <c r="AQ168" i="8" s="1"/>
  <c r="H209" i="6"/>
  <c r="K209" i="8" s="1"/>
  <c r="M209" i="6"/>
  <c r="AE209" i="8" s="1"/>
  <c r="L209" i="6"/>
  <c r="AA209" i="8" s="1"/>
  <c r="J209" i="6"/>
  <c r="S209" i="8" s="1"/>
  <c r="G209" i="6"/>
  <c r="G209" i="8" s="1"/>
  <c r="P163" i="6"/>
  <c r="AQ163" i="8" s="1"/>
  <c r="P193" i="6"/>
  <c r="AQ193" i="8" s="1"/>
  <c r="R193" i="6"/>
  <c r="AY193" i="8" s="1"/>
  <c r="P179" i="6"/>
  <c r="AQ179" i="8" s="1"/>
  <c r="H193" i="6"/>
  <c r="K193" i="8" s="1"/>
  <c r="J193" i="6"/>
  <c r="S193" i="8" s="1"/>
  <c r="M194" i="6"/>
  <c r="AE194" i="8" s="1"/>
  <c r="Q194" i="6"/>
  <c r="AU194" i="8" s="1"/>
  <c r="N181" i="6"/>
  <c r="AI181" i="8" s="1"/>
  <c r="H181" i="6"/>
  <c r="K181" i="8" s="1"/>
  <c r="O172" i="6"/>
  <c r="AM172" i="8" s="1"/>
  <c r="N193" i="6"/>
  <c r="AI193" i="8" s="1"/>
  <c r="Q193" i="6"/>
  <c r="AU193" i="8" s="1"/>
  <c r="N180" i="6"/>
  <c r="AI180" i="8" s="1"/>
  <c r="L180" i="6"/>
  <c r="AA180" i="8" s="1"/>
  <c r="N179" i="6"/>
  <c r="AI179" i="8" s="1"/>
  <c r="I193" i="6"/>
  <c r="M193" i="6"/>
  <c r="AE193" i="8" s="1"/>
  <c r="L179" i="6"/>
  <c r="AA179" i="8" s="1"/>
  <c r="Q179" i="6"/>
  <c r="AU179" i="8" s="1"/>
  <c r="M178" i="6"/>
  <c r="AE178" i="8" s="1"/>
  <c r="G193" i="6"/>
  <c r="G193" i="8" s="1"/>
  <c r="P205" i="6"/>
  <c r="AQ205" i="8" s="1"/>
  <c r="P216" i="6"/>
  <c r="AQ216" i="8" s="1"/>
  <c r="O216" i="6"/>
  <c r="AM216" i="8" s="1"/>
  <c r="H216" i="6"/>
  <c r="K216" i="8" s="1"/>
  <c r="M205" i="6"/>
  <c r="AE205" i="8" s="1"/>
  <c r="K205" i="6"/>
  <c r="G205" i="6"/>
  <c r="G205" i="8" s="1"/>
  <c r="R216" i="6"/>
  <c r="AY216" i="8" s="1"/>
  <c r="I216" i="6"/>
  <c r="G216" i="6"/>
  <c r="G216" i="8" s="1"/>
  <c r="N205" i="6"/>
  <c r="AI205" i="8" s="1"/>
  <c r="I205" i="6"/>
  <c r="O205" i="8" s="1"/>
  <c r="Q205" i="6"/>
  <c r="AU205" i="8" s="1"/>
  <c r="N216" i="6"/>
  <c r="AI216" i="8" s="1"/>
  <c r="O205" i="6"/>
  <c r="AM205" i="8" s="1"/>
  <c r="R168" i="6"/>
  <c r="AY168" i="8" s="1"/>
  <c r="Q162" i="6"/>
  <c r="AU162" i="8" s="1"/>
  <c r="M162" i="6"/>
  <c r="AE162" i="8" s="1"/>
  <c r="M168" i="6"/>
  <c r="AE168" i="8" s="1"/>
  <c r="O168" i="6"/>
  <c r="AM168" i="8" s="1"/>
  <c r="L162" i="6"/>
  <c r="AA162" i="8" s="1"/>
  <c r="I168" i="6"/>
  <c r="O168" i="8" s="1"/>
  <c r="G168" i="6"/>
  <c r="G168" i="8" s="1"/>
  <c r="N162" i="6"/>
  <c r="AI162" i="8" s="1"/>
  <c r="K168" i="6"/>
  <c r="K162" i="6"/>
  <c r="W162" i="8" s="1"/>
  <c r="Q168" i="6"/>
  <c r="AU168" i="8" s="1"/>
  <c r="H168" i="6"/>
  <c r="K168" i="8" s="1"/>
  <c r="O162" i="6"/>
  <c r="AM162" i="8" s="1"/>
  <c r="J161" i="6"/>
  <c r="L161" i="6"/>
  <c r="AA161" i="8" s="1"/>
  <c r="O161" i="6"/>
  <c r="AM161" i="8" s="1"/>
  <c r="P161" i="6"/>
  <c r="AQ161" i="8" s="1"/>
  <c r="P162" i="6"/>
  <c r="AQ162" i="8" s="1"/>
  <c r="I162" i="6"/>
  <c r="R162" i="6"/>
  <c r="AY162" i="8" s="1"/>
  <c r="R161" i="6"/>
  <c r="AY161" i="8" s="1"/>
  <c r="H162" i="6"/>
  <c r="K162" i="8" s="1"/>
  <c r="G161" i="6"/>
  <c r="I161" i="6"/>
  <c r="K161" i="6"/>
  <c r="M161" i="6"/>
  <c r="AE161" i="8" s="1"/>
  <c r="H161" i="6"/>
  <c r="Q161" i="6"/>
  <c r="AU161" i="8" s="1"/>
  <c r="G162" i="6"/>
  <c r="G162" i="8" s="1"/>
  <c r="M163" i="6"/>
  <c r="AE163" i="8" s="1"/>
  <c r="H163" i="6"/>
  <c r="K163" i="8" s="1"/>
  <c r="J163" i="6"/>
  <c r="S163" i="8" s="1"/>
  <c r="Q163" i="6"/>
  <c r="AU163" i="8" s="1"/>
  <c r="R163" i="6"/>
  <c r="AY163" i="8" s="1"/>
  <c r="L163" i="6"/>
  <c r="AA163" i="8" s="1"/>
  <c r="K163" i="6"/>
  <c r="N163" i="6"/>
  <c r="AI163" i="8" s="1"/>
  <c r="G163" i="6"/>
  <c r="G163" i="8" s="1"/>
  <c r="H106" i="6"/>
  <c r="K106" i="8" s="1"/>
  <c r="F151" i="8"/>
  <c r="J106" i="6"/>
  <c r="S106" i="8" s="1"/>
  <c r="Q108" i="6"/>
  <c r="AU108" i="8" s="1"/>
  <c r="R106" i="6"/>
  <c r="AY106" i="8" s="1"/>
  <c r="G106" i="6"/>
  <c r="G106" i="8" s="1"/>
  <c r="P106" i="6"/>
  <c r="AQ106" i="8" s="1"/>
  <c r="P109" i="6"/>
  <c r="AQ109" i="8" s="1"/>
  <c r="L106" i="6"/>
  <c r="AA106" i="8" s="1"/>
  <c r="R108" i="6"/>
  <c r="AY108" i="8" s="1"/>
  <c r="Q105" i="6"/>
  <c r="AU105" i="8" s="1"/>
  <c r="Q106" i="6"/>
  <c r="AU106" i="8" s="1"/>
  <c r="N105" i="6"/>
  <c r="AI105" i="8" s="1"/>
  <c r="M107" i="6"/>
  <c r="AE107" i="8" s="1"/>
  <c r="M99" i="6"/>
  <c r="AE99" i="8" s="1"/>
  <c r="N107" i="6"/>
  <c r="AI107" i="8" s="1"/>
  <c r="M105" i="6"/>
  <c r="AE105" i="8" s="1"/>
  <c r="L107" i="6"/>
  <c r="AA107" i="8" s="1"/>
  <c r="M106" i="6"/>
  <c r="AE106" i="8" s="1"/>
  <c r="J108" i="6"/>
  <c r="S108" i="8" s="1"/>
  <c r="Q107" i="6"/>
  <c r="AU107" i="8" s="1"/>
  <c r="H99" i="6"/>
  <c r="K99" i="8" s="1"/>
  <c r="F78" i="8"/>
  <c r="K106" i="6"/>
  <c r="I106" i="6"/>
  <c r="G105" i="6"/>
  <c r="G105" i="8" s="1"/>
  <c r="I108" i="6"/>
  <c r="F79" i="8"/>
  <c r="H109" i="6"/>
  <c r="K109" i="8" s="1"/>
  <c r="R103" i="6"/>
  <c r="AY103" i="8" s="1"/>
  <c r="P108" i="6"/>
  <c r="AQ108" i="8" s="1"/>
  <c r="O107" i="6"/>
  <c r="AM107" i="8" s="1"/>
  <c r="I109" i="6"/>
  <c r="O109" i="8" s="1"/>
  <c r="N99" i="6"/>
  <c r="AI99" i="8" s="1"/>
  <c r="R109" i="6"/>
  <c r="AY109" i="8" s="1"/>
  <c r="N103" i="6"/>
  <c r="AI103" i="8" s="1"/>
  <c r="M108" i="6"/>
  <c r="AE108" i="8" s="1"/>
  <c r="L108" i="6"/>
  <c r="AA108" i="8" s="1"/>
  <c r="J107" i="6"/>
  <c r="S107" i="8" s="1"/>
  <c r="O99" i="6"/>
  <c r="AM99" i="8" s="1"/>
  <c r="H104" i="6"/>
  <c r="K104" i="8" s="1"/>
  <c r="K108" i="6"/>
  <c r="W108" i="8" s="1"/>
  <c r="J109" i="6"/>
  <c r="S109" i="8" s="1"/>
  <c r="G99" i="6"/>
  <c r="G99" i="8" s="1"/>
  <c r="N108" i="6"/>
  <c r="AI108" i="8" s="1"/>
  <c r="G107" i="6"/>
  <c r="G107" i="8" s="1"/>
  <c r="N109" i="6"/>
  <c r="AI109" i="8" s="1"/>
  <c r="I99" i="6"/>
  <c r="P103" i="6"/>
  <c r="AQ103" i="8" s="1"/>
  <c r="F105" i="8"/>
  <c r="F109" i="8"/>
  <c r="F103" i="8"/>
  <c r="F106" i="8"/>
  <c r="F108" i="8"/>
  <c r="F99" i="8"/>
  <c r="N104" i="6"/>
  <c r="AI104" i="8" s="1"/>
  <c r="R38" i="6"/>
  <c r="AY38" i="8" s="1"/>
  <c r="J99" i="6"/>
  <c r="S99" i="8" s="1"/>
  <c r="H103" i="6"/>
  <c r="K103" i="8" s="1"/>
  <c r="F104" i="8"/>
  <c r="K105" i="6"/>
  <c r="G108" i="6"/>
  <c r="G108" i="8" s="1"/>
  <c r="H107" i="6"/>
  <c r="K107" i="8" s="1"/>
  <c r="F107" i="8"/>
  <c r="L109" i="6"/>
  <c r="AA109" i="8" s="1"/>
  <c r="M109" i="6"/>
  <c r="AE109" i="8" s="1"/>
  <c r="K99" i="6"/>
  <c r="W99" i="8" s="1"/>
  <c r="J103" i="6"/>
  <c r="S103" i="8" s="1"/>
  <c r="I104" i="6"/>
  <c r="K104" i="6"/>
  <c r="J105" i="6"/>
  <c r="S105" i="8" s="1"/>
  <c r="H108" i="6"/>
  <c r="K108" i="8" s="1"/>
  <c r="I107" i="6"/>
  <c r="O107" i="8" s="1"/>
  <c r="O109" i="6"/>
  <c r="AM109" i="8" s="1"/>
  <c r="K109" i="6"/>
  <c r="W109" i="8" s="1"/>
  <c r="L99" i="6"/>
  <c r="AA99" i="8" s="1"/>
  <c r="O103" i="6"/>
  <c r="AM103" i="8" s="1"/>
  <c r="P104" i="6"/>
  <c r="AQ104" i="8" s="1"/>
  <c r="R104" i="6"/>
  <c r="AY104" i="8" s="1"/>
  <c r="I105" i="6"/>
  <c r="K103" i="6"/>
  <c r="W103" i="8" s="1"/>
  <c r="Q103" i="6"/>
  <c r="AU103" i="8" s="1"/>
  <c r="O104" i="6"/>
  <c r="AM104" i="8" s="1"/>
  <c r="M104" i="6"/>
  <c r="AE104" i="8" s="1"/>
  <c r="P105" i="6"/>
  <c r="AQ105" i="8" s="1"/>
  <c r="H105" i="6"/>
  <c r="K105" i="8" s="1"/>
  <c r="G103" i="6"/>
  <c r="G103" i="8" s="1"/>
  <c r="G104" i="6"/>
  <c r="G104" i="8" s="1"/>
  <c r="J104" i="6"/>
  <c r="S104" i="8" s="1"/>
  <c r="L105" i="6"/>
  <c r="AA105" i="8" s="1"/>
  <c r="R105" i="6"/>
  <c r="AY105" i="8" s="1"/>
  <c r="R107" i="6"/>
  <c r="AY107" i="8" s="1"/>
  <c r="P107" i="6"/>
  <c r="AQ107" i="8" s="1"/>
  <c r="Q109" i="6"/>
  <c r="AU109" i="8" s="1"/>
  <c r="P99" i="6"/>
  <c r="AQ99" i="8" s="1"/>
  <c r="R99" i="6"/>
  <c r="AY99" i="8" s="1"/>
  <c r="M103" i="6"/>
  <c r="AE103" i="8" s="1"/>
  <c r="I103" i="6"/>
  <c r="L104" i="6"/>
  <c r="AA104" i="8" s="1"/>
  <c r="K39" i="6"/>
  <c r="L38" i="6"/>
  <c r="AA38" i="8" s="1"/>
  <c r="Q38" i="6"/>
  <c r="AU38" i="8" s="1"/>
  <c r="O38" i="6"/>
  <c r="AM38" i="8" s="1"/>
  <c r="M39" i="6"/>
  <c r="AE39" i="8" s="1"/>
  <c r="H38" i="6"/>
  <c r="K38" i="8" s="1"/>
  <c r="L39" i="6"/>
  <c r="AA39" i="8" s="1"/>
  <c r="Q39" i="6"/>
  <c r="AU39" i="8" s="1"/>
  <c r="P39" i="6"/>
  <c r="AQ39" i="8" s="1"/>
  <c r="G38" i="6"/>
  <c r="G38" i="8" s="1"/>
  <c r="H33" i="6"/>
  <c r="K33" i="8" s="1"/>
  <c r="O39" i="6"/>
  <c r="AM39" i="8" s="1"/>
  <c r="N32" i="6"/>
  <c r="AI32" i="8" s="1"/>
  <c r="K33" i="6"/>
  <c r="N33" i="6"/>
  <c r="AI33" i="8" s="1"/>
  <c r="J32" i="6"/>
  <c r="M33" i="6"/>
  <c r="AE33" i="8" s="1"/>
  <c r="L33" i="6"/>
  <c r="AA33" i="8" s="1"/>
  <c r="R33" i="6"/>
  <c r="AY33" i="8" s="1"/>
  <c r="G32" i="6"/>
  <c r="Q33" i="6"/>
  <c r="AU33" i="8" s="1"/>
  <c r="Q32" i="6"/>
  <c r="AU32" i="8" s="1"/>
  <c r="I33" i="6"/>
  <c r="O33" i="8" s="1"/>
  <c r="N39" i="6"/>
  <c r="AI39" i="8" s="1"/>
  <c r="G39" i="6"/>
  <c r="G39" i="8" s="1"/>
  <c r="J39" i="6"/>
  <c r="S39" i="8" s="1"/>
  <c r="M38" i="6"/>
  <c r="AE38" i="8" s="1"/>
  <c r="N38" i="6"/>
  <c r="AI38" i="8" s="1"/>
  <c r="O32" i="6"/>
  <c r="AM32" i="8" s="1"/>
  <c r="J33" i="6"/>
  <c r="S33" i="8" s="1"/>
  <c r="L32" i="6"/>
  <c r="AA32" i="8" s="1"/>
  <c r="K32" i="6"/>
  <c r="I39" i="6"/>
  <c r="O39" i="8" s="1"/>
  <c r="J38" i="6"/>
  <c r="S38" i="8" s="1"/>
  <c r="I32" i="6"/>
  <c r="R32" i="6"/>
  <c r="AY32" i="8" s="1"/>
  <c r="O33" i="6"/>
  <c r="AM33" i="8" s="1"/>
  <c r="H39" i="6"/>
  <c r="K39" i="8" s="1"/>
  <c r="K38" i="6"/>
  <c r="I38" i="6"/>
  <c r="O38" i="8" s="1"/>
  <c r="H32" i="6"/>
  <c r="P33" i="6"/>
  <c r="AQ33" i="8" s="1"/>
  <c r="P32" i="6"/>
  <c r="AQ32" i="8" s="1"/>
  <c r="D184" i="8"/>
  <c r="G44" i="6"/>
  <c r="G44" i="8" s="1"/>
  <c r="M42" i="6"/>
  <c r="AE42" i="8" s="1"/>
  <c r="R42" i="6"/>
  <c r="AY42" i="8" s="1"/>
  <c r="K42" i="6"/>
  <c r="G42" i="6"/>
  <c r="G42" i="8" s="1"/>
  <c r="N43" i="6"/>
  <c r="AI43" i="8" s="1"/>
  <c r="R43" i="6"/>
  <c r="AY43" i="8" s="1"/>
  <c r="K43" i="6"/>
  <c r="M43" i="6"/>
  <c r="AE43" i="8" s="1"/>
  <c r="I43" i="6"/>
  <c r="O43" i="8" s="1"/>
  <c r="G43" i="6"/>
  <c r="G43" i="8" s="1"/>
  <c r="L45" i="6"/>
  <c r="AA45" i="8" s="1"/>
  <c r="H45" i="6"/>
  <c r="G45" i="6"/>
  <c r="N42" i="6"/>
  <c r="AI42" i="8" s="1"/>
  <c r="Q45" i="6"/>
  <c r="AU45" i="8" s="1"/>
  <c r="L42" i="6"/>
  <c r="AA42" i="8" s="1"/>
  <c r="P44" i="6"/>
  <c r="AQ44" i="8" s="1"/>
  <c r="P45" i="6"/>
  <c r="AQ45" i="8" s="1"/>
  <c r="H42" i="6"/>
  <c r="K42" i="8" s="1"/>
  <c r="M45" i="6"/>
  <c r="AE45" i="8" s="1"/>
  <c r="D146" i="8"/>
  <c r="F144" i="8"/>
  <c r="F225" i="8"/>
  <c r="F163" i="8"/>
  <c r="K44" i="6"/>
  <c r="E19" i="8"/>
  <c r="F168" i="8"/>
  <c r="O44" i="6"/>
  <c r="AM44" i="8" s="1"/>
  <c r="F218" i="8"/>
  <c r="I45" i="6"/>
  <c r="R44" i="6"/>
  <c r="AY44" i="8" s="1"/>
  <c r="N44" i="6"/>
  <c r="AI44" i="8" s="1"/>
  <c r="F175" i="8"/>
  <c r="O42" i="6"/>
  <c r="AM42" i="8" s="1"/>
  <c r="H43" i="6"/>
  <c r="K43" i="8" s="1"/>
  <c r="O45" i="6"/>
  <c r="AM45" i="8" s="1"/>
  <c r="Q44" i="6"/>
  <c r="AU44" i="8" s="1"/>
  <c r="M44" i="6"/>
  <c r="AE44" i="8" s="1"/>
  <c r="J42" i="6"/>
  <c r="S42" i="8" s="1"/>
  <c r="P43" i="6"/>
  <c r="AQ43" i="8" s="1"/>
  <c r="D220" i="8"/>
  <c r="F216" i="8"/>
  <c r="I44" i="6"/>
  <c r="O44" i="8" s="1"/>
  <c r="L44" i="6"/>
  <c r="AA44" i="8" s="1"/>
  <c r="P42" i="6"/>
  <c r="AQ42" i="8" s="1"/>
  <c r="Q43" i="6"/>
  <c r="AU43" i="8" s="1"/>
  <c r="J43" i="6"/>
  <c r="S43" i="8" s="1"/>
  <c r="F219" i="8"/>
  <c r="R45" i="6"/>
  <c r="AY45" i="8" s="1"/>
  <c r="K45" i="6"/>
  <c r="F180" i="8"/>
  <c r="J44" i="6"/>
  <c r="S44" i="8" s="1"/>
  <c r="F162" i="8"/>
  <c r="I42" i="6"/>
  <c r="O42" i="8" s="1"/>
  <c r="L43" i="6"/>
  <c r="AA43" i="8" s="1"/>
  <c r="J45" i="6"/>
  <c r="F209" i="8"/>
  <c r="F232" i="8"/>
  <c r="F11" i="8"/>
  <c r="P85" i="6"/>
  <c r="M85" i="6"/>
  <c r="R202" i="6"/>
  <c r="AY202" i="8" s="1"/>
  <c r="G203" i="6"/>
  <c r="G203" i="8" s="1"/>
  <c r="O203" i="6"/>
  <c r="AM203" i="8" s="1"/>
  <c r="N203" i="6"/>
  <c r="AI203" i="8" s="1"/>
  <c r="K203" i="6"/>
  <c r="W203" i="8" s="1"/>
  <c r="I203" i="6"/>
  <c r="J203" i="6"/>
  <c r="S203" i="8" s="1"/>
  <c r="R203" i="6"/>
  <c r="AY203" i="8" s="1"/>
  <c r="Q85" i="6"/>
  <c r="N85" i="6"/>
  <c r="L85" i="6"/>
  <c r="R85" i="6"/>
  <c r="K202" i="6"/>
  <c r="G202" i="6"/>
  <c r="G202" i="8" s="1"/>
  <c r="Q202" i="6"/>
  <c r="AU202" i="8" s="1"/>
  <c r="M203" i="6"/>
  <c r="AE203" i="8" s="1"/>
  <c r="P203" i="6"/>
  <c r="AQ203" i="8" s="1"/>
  <c r="O202" i="6"/>
  <c r="AM202" i="8" s="1"/>
  <c r="M217" i="6"/>
  <c r="AE217" i="8" s="1"/>
  <c r="P217" i="6"/>
  <c r="AQ217" i="8" s="1"/>
  <c r="I217" i="6"/>
  <c r="J217" i="6"/>
  <c r="S217" i="8" s="1"/>
  <c r="G217" i="6"/>
  <c r="G217" i="8" s="1"/>
  <c r="K217" i="6"/>
  <c r="W217" i="8" s="1"/>
  <c r="N217" i="6"/>
  <c r="AI217" i="8" s="1"/>
  <c r="R217" i="6"/>
  <c r="AY217" i="8" s="1"/>
  <c r="Q217" i="6"/>
  <c r="AU217" i="8" s="1"/>
  <c r="H217" i="6"/>
  <c r="K217" i="8" s="1"/>
  <c r="L217" i="6"/>
  <c r="AA217" i="8" s="1"/>
  <c r="O217" i="6"/>
  <c r="AM217" i="8" s="1"/>
  <c r="Q203" i="6"/>
  <c r="AU203" i="8" s="1"/>
  <c r="H203" i="6"/>
  <c r="K203" i="8" s="1"/>
  <c r="I202" i="6"/>
  <c r="N202" i="6"/>
  <c r="AI202" i="8" s="1"/>
  <c r="M202" i="6"/>
  <c r="AE202" i="8" s="1"/>
  <c r="L203" i="6"/>
  <c r="AA203" i="8" s="1"/>
  <c r="J202" i="6"/>
  <c r="S202" i="8" s="1"/>
  <c r="L202" i="6"/>
  <c r="AA202" i="8" s="1"/>
  <c r="H202" i="6"/>
  <c r="K202" i="8" s="1"/>
  <c r="AB47" i="8"/>
  <c r="AW259" i="8"/>
  <c r="AS25" i="8"/>
  <c r="AZ279" i="8"/>
  <c r="D27" i="552"/>
  <c r="F27" i="552" l="1" a="1"/>
  <c r="F27" i="552" s="1"/>
  <c r="K27" i="552" s="1"/>
  <c r="A64" i="63"/>
  <c r="A66" i="63" s="1"/>
  <c r="A68" i="63" s="1"/>
  <c r="W43" i="8"/>
  <c r="E43" i="8" s="1"/>
  <c r="W104" i="8"/>
  <c r="W163" i="8"/>
  <c r="W193" i="8"/>
  <c r="W279" i="8"/>
  <c r="W35" i="8"/>
  <c r="E35" i="8" s="1"/>
  <c r="W107" i="8"/>
  <c r="W105" i="8"/>
  <c r="W165" i="8"/>
  <c r="W87" i="8"/>
  <c r="W39" i="8"/>
  <c r="E39" i="8" s="1"/>
  <c r="W298" i="8"/>
  <c r="W100" i="8"/>
  <c r="W168" i="8"/>
  <c r="W218" i="8"/>
  <c r="W180" i="8"/>
  <c r="W26" i="8"/>
  <c r="E26" i="8" s="1"/>
  <c r="W258" i="8"/>
  <c r="E258" i="8" s="1"/>
  <c r="W38" i="8"/>
  <c r="E38" i="8" s="1"/>
  <c r="W256" i="8"/>
  <c r="W267" i="8"/>
  <c r="E267" i="8" s="1"/>
  <c r="W42" i="8"/>
  <c r="E42" i="8" s="1"/>
  <c r="W202" i="8"/>
  <c r="W33" i="8"/>
  <c r="E33" i="8" s="1"/>
  <c r="W216" i="8"/>
  <c r="W265" i="8"/>
  <c r="E265" i="8" s="1"/>
  <c r="W44" i="8"/>
  <c r="E44" i="8" s="1"/>
  <c r="W106" i="8"/>
  <c r="W205" i="8"/>
  <c r="W277" i="8"/>
  <c r="E277" i="8" s="1"/>
  <c r="W23" i="8"/>
  <c r="W110" i="8"/>
  <c r="W253" i="8"/>
  <c r="W276" i="8"/>
  <c r="E276" i="8" s="1"/>
  <c r="W301" i="8"/>
  <c r="G339" i="6"/>
  <c r="G338" i="6"/>
  <c r="I338" i="6"/>
  <c r="I339" i="6"/>
  <c r="H338" i="6"/>
  <c r="H339" i="6"/>
  <c r="K338" i="6"/>
  <c r="K339" i="6"/>
  <c r="J338" i="6"/>
  <c r="J339" i="6"/>
  <c r="S32" i="8"/>
  <c r="W32" i="8"/>
  <c r="W45" i="8"/>
  <c r="S45" i="8"/>
  <c r="G32" i="8"/>
  <c r="O45" i="8"/>
  <c r="O32" i="8"/>
  <c r="G45" i="8"/>
  <c r="K45" i="8"/>
  <c r="K32" i="8"/>
  <c r="E273" i="8"/>
  <c r="E269" i="8"/>
  <c r="E36" i="8"/>
  <c r="E31" i="8"/>
  <c r="E40" i="8"/>
  <c r="E34" i="8"/>
  <c r="E275" i="8"/>
  <c r="E266" i="8"/>
  <c r="E271" i="8"/>
  <c r="E37" i="8"/>
  <c r="E278" i="8"/>
  <c r="E41" i="8"/>
  <c r="E263" i="8"/>
  <c r="E274" i="8"/>
  <c r="E24" i="8"/>
  <c r="E264" i="8"/>
  <c r="E272" i="8"/>
  <c r="E270" i="8"/>
  <c r="E102" i="8"/>
  <c r="W20" i="8"/>
  <c r="W161" i="8"/>
  <c r="S20" i="8"/>
  <c r="K20" i="8"/>
  <c r="K161" i="8"/>
  <c r="G161" i="8"/>
  <c r="S161" i="8"/>
  <c r="E36" i="6"/>
  <c r="E102" i="6"/>
  <c r="E37" i="6"/>
  <c r="E265" i="6"/>
  <c r="E93" i="8"/>
  <c r="E93" i="6"/>
  <c r="G94" i="8"/>
  <c r="E94" i="6"/>
  <c r="E34" i="6"/>
  <c r="E270" i="6"/>
  <c r="E266" i="6"/>
  <c r="E274" i="6"/>
  <c r="E263" i="6"/>
  <c r="E272" i="6"/>
  <c r="E258" i="6"/>
  <c r="G254" i="8"/>
  <c r="E254" i="8" s="1"/>
  <c r="E254" i="6"/>
  <c r="E264" i="6"/>
  <c r="G255" i="8"/>
  <c r="E255" i="8" s="1"/>
  <c r="E255" i="6"/>
  <c r="E273" i="6"/>
  <c r="E267" i="6"/>
  <c r="E269" i="6"/>
  <c r="E271" i="6"/>
  <c r="K256" i="8"/>
  <c r="E256" i="6"/>
  <c r="G112" i="8"/>
  <c r="E112" i="8" s="1"/>
  <c r="E112" i="6"/>
  <c r="G111" i="8"/>
  <c r="E111" i="8" s="1"/>
  <c r="E111" i="6"/>
  <c r="E20" i="6"/>
  <c r="E26" i="6"/>
  <c r="E91" i="6"/>
  <c r="O99" i="8"/>
  <c r="O162" i="8"/>
  <c r="O219" i="8"/>
  <c r="O217" i="8"/>
  <c r="O163" i="8"/>
  <c r="O166" i="8"/>
  <c r="O216" i="8"/>
  <c r="O193" i="8"/>
  <c r="O104" i="8"/>
  <c r="O105" i="8"/>
  <c r="O100" i="8"/>
  <c r="O218" i="8"/>
  <c r="O22" i="8"/>
  <c r="O97" i="8"/>
  <c r="O202" i="8"/>
  <c r="O203" i="8"/>
  <c r="O108" i="8"/>
  <c r="O209" i="8"/>
  <c r="O165" i="8"/>
  <c r="O103" i="8"/>
  <c r="O106" i="8"/>
  <c r="O161" i="8"/>
  <c r="O212" i="8"/>
  <c r="O298" i="8"/>
  <c r="O252" i="8"/>
  <c r="O253" i="8"/>
  <c r="O20" i="8"/>
  <c r="O90" i="8"/>
  <c r="O110" i="8"/>
  <c r="O91" i="8"/>
  <c r="O180" i="8"/>
  <c r="O192" i="8"/>
  <c r="O87" i="8"/>
  <c r="O181" i="8"/>
  <c r="E88" i="6"/>
  <c r="G91" i="8"/>
  <c r="E89" i="6"/>
  <c r="G89" i="8"/>
  <c r="E88" i="8"/>
  <c r="E87" i="6"/>
  <c r="G87" i="8"/>
  <c r="E100" i="6"/>
  <c r="G100" i="8"/>
  <c r="E97" i="6"/>
  <c r="G97" i="8"/>
  <c r="E90" i="6"/>
  <c r="G90" i="8"/>
  <c r="E101" i="6"/>
  <c r="G101" i="8"/>
  <c r="E110" i="6"/>
  <c r="G110" i="8"/>
  <c r="E92" i="6"/>
  <c r="G92" i="8"/>
  <c r="E40" i="6"/>
  <c r="E35" i="6"/>
  <c r="E31" i="6"/>
  <c r="G20" i="8"/>
  <c r="E23" i="6"/>
  <c r="G23" i="8"/>
  <c r="E22" i="6"/>
  <c r="G22" i="8"/>
  <c r="E21" i="6"/>
  <c r="G21" i="8"/>
  <c r="E24" i="6"/>
  <c r="E41" i="6"/>
  <c r="G165" i="8"/>
  <c r="E165" i="6"/>
  <c r="G166" i="8"/>
  <c r="E166" i="6"/>
  <c r="G164" i="8"/>
  <c r="E164" i="6"/>
  <c r="E167" i="8"/>
  <c r="E167" i="6"/>
  <c r="D305" i="8"/>
  <c r="D307" i="8" s="1"/>
  <c r="N249" i="6"/>
  <c r="AI249" i="8"/>
  <c r="D307" i="65"/>
  <c r="D23" i="63" s="1"/>
  <c r="D50" i="63" s="1"/>
  <c r="AM303" i="8"/>
  <c r="AE249" i="8"/>
  <c r="E253" i="8"/>
  <c r="AI303" i="8"/>
  <c r="Q249" i="6"/>
  <c r="AU303" i="8"/>
  <c r="E243" i="6"/>
  <c r="Q286" i="6"/>
  <c r="AU286" i="8"/>
  <c r="M249" i="6"/>
  <c r="L249" i="6"/>
  <c r="O303" i="6"/>
  <c r="Q303" i="6"/>
  <c r="AA286" i="8"/>
  <c r="R286" i="6"/>
  <c r="AY286" i="8"/>
  <c r="E253" i="6"/>
  <c r="L286" i="6"/>
  <c r="P249" i="6"/>
  <c r="AQ249" i="8"/>
  <c r="AY303" i="8"/>
  <c r="E275" i="6"/>
  <c r="R249" i="6"/>
  <c r="O286" i="6"/>
  <c r="N303" i="6"/>
  <c r="M286" i="6"/>
  <c r="AE286" i="8"/>
  <c r="R303" i="6"/>
  <c r="E278" i="6"/>
  <c r="E279" i="6"/>
  <c r="E276" i="6"/>
  <c r="N286" i="6"/>
  <c r="AI286" i="8"/>
  <c r="O249" i="6"/>
  <c r="AM249" i="8"/>
  <c r="AY249" i="8"/>
  <c r="P286" i="6"/>
  <c r="M303" i="6"/>
  <c r="AE303" i="8"/>
  <c r="P303" i="6"/>
  <c r="E301" i="6"/>
  <c r="E298" i="6"/>
  <c r="E277" i="6"/>
  <c r="L303" i="6"/>
  <c r="AA303" i="8"/>
  <c r="E252" i="6"/>
  <c r="E212" i="6"/>
  <c r="P220" i="6"/>
  <c r="E219" i="6"/>
  <c r="Q220" i="6"/>
  <c r="R220" i="6"/>
  <c r="E192" i="6"/>
  <c r="E209" i="6"/>
  <c r="E218" i="6"/>
  <c r="E193" i="6"/>
  <c r="E180" i="6"/>
  <c r="E168" i="6"/>
  <c r="E181" i="6"/>
  <c r="E216" i="6"/>
  <c r="E205" i="6"/>
  <c r="E163" i="6"/>
  <c r="E162" i="6"/>
  <c r="E161" i="6"/>
  <c r="E106" i="6"/>
  <c r="E109" i="6"/>
  <c r="E108" i="6"/>
  <c r="E105" i="6"/>
  <c r="E104" i="6"/>
  <c r="E99" i="6"/>
  <c r="E103" i="6"/>
  <c r="E107" i="6"/>
  <c r="E39" i="6"/>
  <c r="E38" i="6"/>
  <c r="E33" i="6"/>
  <c r="E32" i="6"/>
  <c r="E43" i="6"/>
  <c r="E44" i="6"/>
  <c r="E42" i="6"/>
  <c r="E45" i="6"/>
  <c r="O220" i="6"/>
  <c r="L220" i="6"/>
  <c r="H220" i="6"/>
  <c r="N220" i="6"/>
  <c r="K220" i="6"/>
  <c r="J220" i="6"/>
  <c r="I220" i="6"/>
  <c r="M220" i="6"/>
  <c r="G220" i="6"/>
  <c r="E217" i="6"/>
  <c r="E202" i="6"/>
  <c r="E203" i="6"/>
  <c r="A69" i="63" l="1"/>
  <c r="A70" i="63" s="1"/>
  <c r="A71" i="63" s="1"/>
  <c r="A73" i="63" s="1"/>
  <c r="A74" i="63" s="1"/>
  <c r="A75" i="63" s="1"/>
  <c r="A76" i="63" s="1"/>
  <c r="A78" i="63" s="1"/>
  <c r="A79" i="63" s="1"/>
  <c r="A81" i="63" s="1"/>
  <c r="A82" i="63" s="1"/>
  <c r="A84" i="63" s="1"/>
  <c r="A85" i="63" s="1"/>
  <c r="A87" i="63" s="1"/>
  <c r="A88" i="63" s="1"/>
  <c r="G27" i="552"/>
  <c r="H27" i="552"/>
  <c r="I27" i="552"/>
  <c r="J27" i="552"/>
  <c r="E256" i="8"/>
  <c r="E27" i="552"/>
  <c r="K339" i="8"/>
  <c r="K338" i="8"/>
  <c r="W338" i="8"/>
  <c r="W339" i="8"/>
  <c r="S339" i="8"/>
  <c r="S338" i="8"/>
  <c r="O338" i="8"/>
  <c r="O339" i="8"/>
  <c r="G338" i="8"/>
  <c r="G339" i="8"/>
  <c r="E45" i="8"/>
  <c r="E32" i="8"/>
  <c r="E94" i="8"/>
  <c r="E91" i="8"/>
  <c r="E20" i="8"/>
  <c r="E90" i="8"/>
  <c r="E89" i="8"/>
  <c r="E110" i="8"/>
  <c r="E97" i="8"/>
  <c r="E87" i="8"/>
  <c r="E92" i="8"/>
  <c r="E101" i="8"/>
  <c r="E100" i="8"/>
  <c r="E23" i="8"/>
  <c r="E21" i="8"/>
  <c r="E22" i="8"/>
  <c r="E164" i="8"/>
  <c r="E166" i="8"/>
  <c r="E165" i="8"/>
  <c r="E243" i="8"/>
  <c r="E252" i="8"/>
  <c r="E301" i="8"/>
  <c r="AQ286" i="8"/>
  <c r="AM286" i="8"/>
  <c r="AA249" i="8"/>
  <c r="E298" i="8"/>
  <c r="AU249" i="8"/>
  <c r="AQ303" i="8"/>
  <c r="E365" i="6"/>
  <c r="E363" i="6"/>
  <c r="E220" i="6"/>
  <c r="E362" i="6"/>
  <c r="E361" i="6"/>
  <c r="E364" i="6"/>
  <c r="E85" i="6"/>
  <c r="E364" i="8" l="1"/>
  <c r="E365" i="8"/>
  <c r="E357" i="6"/>
  <c r="E121" i="8" l="1"/>
  <c r="E362" i="8" l="1"/>
  <c r="E359" i="6" l="1"/>
  <c r="E357" i="8" l="1"/>
  <c r="E359" i="8"/>
  <c r="Y94" i="8"/>
  <c r="AH293" i="8"/>
  <c r="AT272" i="8"/>
  <c r="U22" i="8"/>
  <c r="Q25" i="8"/>
  <c r="AB152" i="8"/>
  <c r="AG255" i="8"/>
  <c r="AV281" i="8"/>
  <c r="AL260" i="8"/>
  <c r="X28" i="8"/>
  <c r="AW296" i="8"/>
  <c r="X42" i="8"/>
  <c r="M42" i="8"/>
  <c r="AX246" i="8"/>
  <c r="P274" i="8"/>
  <c r="AG40" i="8"/>
  <c r="P43" i="8"/>
  <c r="I24" i="8"/>
  <c r="AH47" i="8"/>
  <c r="H275" i="8"/>
  <c r="AK28" i="8"/>
  <c r="Y40" i="8"/>
  <c r="AC257" i="8"/>
  <c r="Y31" i="8"/>
  <c r="V274" i="8"/>
  <c r="AR260" i="8"/>
  <c r="Z14" i="8"/>
  <c r="AC295" i="8"/>
  <c r="AF271" i="8"/>
  <c r="M257" i="8"/>
  <c r="AJ41" i="8"/>
  <c r="AX273" i="8"/>
  <c r="U258" i="8"/>
  <c r="AT43" i="8"/>
  <c r="Y264" i="8"/>
  <c r="AB94" i="8"/>
  <c r="V276" i="8"/>
  <c r="AS258" i="8"/>
  <c r="J41" i="8"/>
  <c r="AN276" i="8"/>
  <c r="U294" i="8"/>
  <c r="BA272" i="8"/>
  <c r="AK31" i="8"/>
  <c r="AN44" i="8"/>
  <c r="AB42" i="8"/>
  <c r="AD41" i="8"/>
  <c r="AO42" i="8"/>
  <c r="AZ261" i="8"/>
  <c r="T44" i="8"/>
  <c r="Y259" i="8"/>
  <c r="V273" i="8"/>
  <c r="AG281" i="8"/>
  <c r="BA25" i="8"/>
  <c r="AK41" i="8"/>
  <c r="AG270" i="8"/>
  <c r="AC263" i="8"/>
  <c r="AZ278" i="8"/>
  <c r="Q275" i="8"/>
  <c r="BB45" i="8"/>
  <c r="AB244" i="8"/>
  <c r="AK266" i="8"/>
  <c r="AP272" i="8"/>
  <c r="AC31" i="8"/>
  <c r="AC28" i="8"/>
  <c r="AJ14" i="8"/>
  <c r="AF257" i="8"/>
  <c r="N40" i="8"/>
  <c r="D34" i="552"/>
  <c r="AV94" i="8"/>
  <c r="BA281" i="8"/>
  <c r="Q273" i="8"/>
  <c r="Q271" i="8"/>
  <c r="AK152" i="8"/>
  <c r="Y47" i="8"/>
  <c r="Y275" i="8"/>
  <c r="Q38" i="8"/>
  <c r="AW28" i="8"/>
  <c r="AG260" i="8"/>
  <c r="AS152" i="8"/>
  <c r="Y277" i="8"/>
  <c r="AG45" i="8"/>
  <c r="AL295" i="8"/>
  <c r="AD272" i="8"/>
  <c r="Z45" i="8"/>
  <c r="M260" i="8"/>
  <c r="AB14" i="8"/>
  <c r="AP262" i="8"/>
  <c r="AB273" i="8"/>
  <c r="T40" i="8"/>
  <c r="J260" i="8"/>
  <c r="AL25" i="8"/>
  <c r="BA274" i="8"/>
  <c r="AN25" i="8"/>
  <c r="AS244" i="8"/>
  <c r="AP257" i="8"/>
  <c r="AJ280" i="8"/>
  <c r="AR43" i="8"/>
  <c r="V275" i="8"/>
  <c r="N260" i="8"/>
  <c r="BB42" i="8"/>
  <c r="AZ293" i="8"/>
  <c r="M28" i="8"/>
  <c r="Q101" i="8"/>
  <c r="AN278" i="8"/>
  <c r="V260" i="8"/>
  <c r="AK279" i="8"/>
  <c r="BA264" i="8"/>
  <c r="AR152" i="8"/>
  <c r="AS265" i="8"/>
  <c r="AK38" i="8"/>
  <c r="AC274" i="8"/>
  <c r="AZ273" i="8"/>
  <c r="BA262" i="8"/>
  <c r="AL41" i="8"/>
  <c r="BA36" i="8"/>
  <c r="I43" i="8"/>
  <c r="AD246" i="8"/>
  <c r="U259" i="8"/>
  <c r="AT42" i="8"/>
  <c r="AG269" i="8"/>
  <c r="AF275" i="8"/>
  <c r="BB246" i="8"/>
  <c r="AT274" i="8"/>
  <c r="M255" i="8"/>
  <c r="AV260" i="8"/>
  <c r="AH261" i="8"/>
  <c r="AO296" i="8"/>
  <c r="Y24" i="8"/>
  <c r="Y39" i="8"/>
  <c r="AH246" i="8"/>
  <c r="Y45" i="8"/>
  <c r="M265" i="8"/>
  <c r="U47" i="8"/>
  <c r="AW254" i="8"/>
  <c r="AS32" i="8"/>
  <c r="BA275" i="8"/>
  <c r="AO25" i="8"/>
  <c r="AW24" i="8"/>
  <c r="P28" i="8"/>
  <c r="AO271" i="8"/>
  <c r="Y276" i="8"/>
  <c r="Z279" i="8"/>
  <c r="L272" i="8"/>
  <c r="AG152" i="8"/>
  <c r="AO47" i="8"/>
  <c r="AF28" i="8"/>
  <c r="AO31" i="8"/>
  <c r="M43" i="8"/>
  <c r="J43" i="8"/>
  <c r="U267" i="8"/>
  <c r="V28" i="8"/>
  <c r="AS37" i="8"/>
  <c r="AX28" i="8"/>
  <c r="M37" i="8"/>
  <c r="AK94" i="8"/>
  <c r="AJ43" i="8"/>
  <c r="N273" i="8"/>
  <c r="AP42" i="8"/>
  <c r="AF277" i="8"/>
  <c r="AJ272" i="8"/>
  <c r="D268" i="552"/>
  <c r="L294" i="8"/>
  <c r="X278" i="8"/>
  <c r="AR245" i="8"/>
  <c r="R246" i="8"/>
  <c r="L39" i="8"/>
  <c r="BB174" i="8"/>
  <c r="R278" i="8"/>
  <c r="BB275" i="8"/>
  <c r="H274" i="8"/>
  <c r="L296" i="8"/>
  <c r="Y93" i="8"/>
  <c r="AH28" i="8"/>
  <c r="AG295" i="8"/>
  <c r="AK174" i="8"/>
  <c r="AR276" i="8"/>
  <c r="BB277" i="8"/>
  <c r="M94" i="8"/>
  <c r="Q276" i="8"/>
  <c r="AO94" i="8"/>
  <c r="Z294" i="8"/>
  <c r="AW280" i="8"/>
  <c r="AK296" i="8"/>
  <c r="BB245" i="8"/>
  <c r="AN94" i="8"/>
  <c r="AO38" i="8"/>
  <c r="BA31" i="8"/>
  <c r="AR25" i="8"/>
  <c r="AJ279" i="8"/>
  <c r="AC32" i="8"/>
  <c r="BA173" i="8"/>
  <c r="AZ173" i="8"/>
  <c r="Q94" i="8"/>
  <c r="AO259" i="8"/>
  <c r="AJ260" i="8"/>
  <c r="D272" i="553"/>
  <c r="Z44" i="8"/>
  <c r="AJ262" i="8"/>
  <c r="BA263" i="8"/>
  <c r="R277" i="8"/>
  <c r="AP271" i="8"/>
  <c r="AC278" i="8"/>
  <c r="AS278" i="8"/>
  <c r="AZ152" i="8"/>
  <c r="AP281" i="8"/>
  <c r="AK271" i="8"/>
  <c r="AF273" i="8"/>
  <c r="AN173" i="8"/>
  <c r="AC40" i="8"/>
  <c r="AX261" i="8"/>
  <c r="AH271" i="8"/>
  <c r="AZ262" i="8"/>
  <c r="AC266" i="8"/>
  <c r="AH40" i="8"/>
  <c r="AW275" i="8"/>
  <c r="Y296" i="8"/>
  <c r="I265" i="8"/>
  <c r="AR42" i="8"/>
  <c r="I257" i="8"/>
  <c r="L40" i="8"/>
  <c r="AR28" i="8"/>
  <c r="Y33" i="8"/>
  <c r="AF294" i="8"/>
  <c r="AC246" i="8"/>
  <c r="AD262" i="8"/>
  <c r="AO278" i="8"/>
  <c r="AB45" i="8"/>
  <c r="AX40" i="8"/>
  <c r="X14" i="8"/>
  <c r="AB43" i="8"/>
  <c r="Q294" i="8"/>
  <c r="N94" i="8"/>
  <c r="BB260" i="8"/>
  <c r="AH281" i="8"/>
  <c r="AF47" i="8"/>
  <c r="AK262" i="8"/>
  <c r="AS31" i="8"/>
  <c r="M47" i="8"/>
  <c r="AF39" i="8"/>
  <c r="AZ94" i="8"/>
  <c r="AV173" i="8"/>
  <c r="AD47" i="8"/>
  <c r="Q256" i="8"/>
  <c r="AW37" i="8"/>
  <c r="AP47" i="8"/>
  <c r="J25" i="8"/>
  <c r="AO254" i="8"/>
  <c r="T274" i="8"/>
  <c r="AG272" i="8"/>
  <c r="AV45" i="8"/>
  <c r="AK35" i="8"/>
  <c r="AL152" i="8"/>
  <c r="AF94" i="8"/>
  <c r="N28" i="8"/>
  <c r="BA246" i="8"/>
  <c r="BA294" i="8"/>
  <c r="AD271" i="8"/>
  <c r="AT281" i="8"/>
  <c r="I94" i="8"/>
  <c r="M38" i="8"/>
  <c r="AH260" i="8"/>
  <c r="AD245" i="8"/>
  <c r="T278" i="8"/>
  <c r="BB295" i="8"/>
  <c r="N271" i="8"/>
  <c r="AH273" i="8"/>
  <c r="AW94" i="8"/>
  <c r="Q254" i="8"/>
  <c r="I260" i="8"/>
  <c r="I271" i="8"/>
  <c r="T277" i="8"/>
  <c r="AO44" i="8"/>
  <c r="Z47" i="8"/>
  <c r="AC276" i="8"/>
  <c r="AW274" i="8"/>
  <c r="AL257" i="8"/>
  <c r="AF44" i="8"/>
  <c r="AF43" i="8"/>
  <c r="L260" i="8"/>
  <c r="AO262" i="8"/>
  <c r="Y246" i="8"/>
  <c r="AR274" i="8"/>
  <c r="AW267" i="8"/>
  <c r="AZ275" i="8"/>
  <c r="R44" i="8"/>
  <c r="AC280" i="8"/>
  <c r="AN39" i="8"/>
  <c r="R273" i="8"/>
  <c r="AO279" i="8"/>
  <c r="Q259" i="8"/>
  <c r="Z25" i="8"/>
  <c r="AC259" i="8"/>
  <c r="L278" i="8"/>
  <c r="AJ271" i="8"/>
  <c r="M294" i="8"/>
  <c r="AG39" i="8"/>
  <c r="AW45" i="8"/>
  <c r="AV262" i="8"/>
  <c r="Q258" i="8"/>
  <c r="H39" i="8"/>
  <c r="Y34" i="8"/>
  <c r="BB276" i="8"/>
  <c r="J45" i="8"/>
  <c r="AV246" i="8"/>
  <c r="AP276" i="8"/>
  <c r="Y256" i="8"/>
  <c r="AP293" i="8"/>
  <c r="Y38" i="8"/>
  <c r="AL293" i="8"/>
  <c r="AJ40" i="8"/>
  <c r="U36" i="8"/>
  <c r="Z257" i="8"/>
  <c r="BB280" i="8"/>
  <c r="V272" i="8"/>
  <c r="AK44" i="8"/>
  <c r="AK255" i="8"/>
  <c r="AG47" i="8"/>
  <c r="AL262" i="8"/>
  <c r="Q279" i="8"/>
  <c r="AL246" i="8"/>
  <c r="AK93" i="8"/>
  <c r="AC45" i="8"/>
  <c r="AJ257" i="8"/>
  <c r="AC26" i="8"/>
  <c r="AK40" i="8"/>
  <c r="AP45" i="8"/>
  <c r="AS277" i="8"/>
  <c r="Y273" i="8"/>
  <c r="AO244" i="8"/>
  <c r="AC43" i="8"/>
  <c r="I296" i="8"/>
  <c r="R42" i="8"/>
  <c r="BA43" i="8"/>
  <c r="Z28" i="8"/>
  <c r="Z272" i="8"/>
  <c r="AT279" i="8"/>
  <c r="AN280" i="8"/>
  <c r="M279" i="8"/>
  <c r="AW278" i="8"/>
  <c r="AF260" i="8"/>
  <c r="I272" i="8"/>
  <c r="M35" i="8"/>
  <c r="N294" i="8"/>
  <c r="U38" i="8"/>
  <c r="AS28" i="8"/>
  <c r="AV273" i="8"/>
  <c r="AK39" i="8"/>
  <c r="AO261" i="8"/>
  <c r="AD25" i="8"/>
  <c r="Q37" i="8"/>
  <c r="AX272" i="8"/>
  <c r="AP277" i="8"/>
  <c r="AC38" i="8"/>
  <c r="T245" i="8"/>
  <c r="Y279" i="8"/>
  <c r="U31" i="8"/>
  <c r="AG276" i="8"/>
  <c r="AR246" i="8"/>
  <c r="I45" i="8"/>
  <c r="AD42" i="8"/>
  <c r="BA32" i="8"/>
  <c r="AH296" i="8"/>
  <c r="AL296" i="8"/>
  <c r="AC267" i="8"/>
  <c r="J39" i="8"/>
  <c r="AG263" i="8"/>
  <c r="Y260" i="8"/>
  <c r="AB246" i="8"/>
  <c r="AT45" i="8"/>
  <c r="L245" i="8"/>
  <c r="AS274" i="8"/>
  <c r="I254" i="8"/>
  <c r="AK43" i="8"/>
  <c r="AS256" i="8"/>
  <c r="Q41" i="8"/>
  <c r="M25" i="8"/>
  <c r="AB261" i="8"/>
  <c r="T39" i="8"/>
  <c r="AV261" i="8"/>
  <c r="P94" i="8"/>
  <c r="P245" i="8"/>
  <c r="D273" i="556"/>
  <c r="AC47" i="8"/>
  <c r="Y36" i="8"/>
  <c r="AT261" i="8"/>
  <c r="AZ272" i="8"/>
  <c r="AZ281" i="8"/>
  <c r="Q278" i="8"/>
  <c r="Y102" i="8"/>
  <c r="I32" i="8"/>
  <c r="D275" i="554"/>
  <c r="H271" i="8"/>
  <c r="P14" i="8"/>
  <c r="AG274" i="8"/>
  <c r="AZ47" i="8"/>
  <c r="AO28" i="8"/>
  <c r="AW266" i="8"/>
  <c r="AJ47" i="8"/>
  <c r="AJ245" i="8"/>
  <c r="V279" i="8"/>
  <c r="AO294" i="8"/>
  <c r="AJ28" i="8"/>
  <c r="U33" i="8"/>
  <c r="AD274" i="8"/>
  <c r="AX25" i="8"/>
  <c r="AW39" i="8"/>
  <c r="AJ45" i="8"/>
  <c r="AS93" i="8"/>
  <c r="AP41" i="8"/>
  <c r="AB41" i="8"/>
  <c r="AK246" i="8"/>
  <c r="AV47" i="8"/>
  <c r="Y32" i="8"/>
  <c r="BA102" i="8"/>
  <c r="AN28" i="8"/>
  <c r="I42" i="8"/>
  <c r="R296" i="8"/>
  <c r="AT28" i="8"/>
  <c r="AS94" i="8"/>
  <c r="AB44" i="8"/>
  <c r="Y14" i="8"/>
  <c r="H44" i="8"/>
  <c r="AK257" i="8"/>
  <c r="AS279" i="8"/>
  <c r="AK33" i="8"/>
  <c r="AG25" i="8"/>
  <c r="T246" i="8"/>
  <c r="AS246" i="8"/>
  <c r="AG42" i="8"/>
  <c r="AH174" i="8"/>
  <c r="AC258" i="8"/>
  <c r="V296" i="8"/>
  <c r="BB94" i="8"/>
  <c r="BB262" i="8"/>
  <c r="L25" i="8"/>
  <c r="AO152" i="8"/>
  <c r="J275" i="8"/>
  <c r="AJ244" i="8"/>
  <c r="Q266" i="8"/>
  <c r="V40" i="8"/>
  <c r="AC244" i="8"/>
  <c r="AG244" i="8"/>
  <c r="AR41" i="8"/>
  <c r="AP278" i="8"/>
  <c r="AV295" i="8"/>
  <c r="M31" i="8"/>
  <c r="AB271" i="8"/>
  <c r="T271" i="8"/>
  <c r="V294" i="8"/>
  <c r="V245" i="8"/>
  <c r="AS39" i="8"/>
  <c r="AD279" i="8"/>
  <c r="AG278" i="8"/>
  <c r="M26" i="8"/>
  <c r="AH45" i="8"/>
  <c r="AJ276" i="8"/>
  <c r="M264" i="8"/>
  <c r="AO295" i="8"/>
  <c r="Z273" i="8"/>
  <c r="U32" i="8"/>
  <c r="AS266" i="8"/>
  <c r="AX94" i="8"/>
  <c r="X273" i="8"/>
  <c r="AC265" i="8"/>
  <c r="AD44" i="8"/>
  <c r="AG279" i="8"/>
  <c r="AN273" i="8"/>
  <c r="AN42" i="8"/>
  <c r="M93" i="8"/>
  <c r="AO272" i="8"/>
  <c r="AO93" i="8"/>
  <c r="BB278" i="8"/>
  <c r="U45" i="8"/>
  <c r="AO102" i="8"/>
  <c r="BA244" i="8"/>
  <c r="AN40" i="8"/>
  <c r="AV279" i="8"/>
  <c r="AG44" i="8"/>
  <c r="AR275" i="8"/>
  <c r="AD295" i="8"/>
  <c r="AG34" i="8"/>
  <c r="AF246" i="8"/>
  <c r="BB296" i="8"/>
  <c r="M296" i="8"/>
  <c r="AV44" i="8"/>
  <c r="AH294" i="8"/>
  <c r="AH43" i="8"/>
  <c r="AC93" i="8"/>
  <c r="AP152" i="8"/>
  <c r="AX257" i="8"/>
  <c r="AB279" i="8"/>
  <c r="H40" i="8"/>
  <c r="X276" i="8"/>
  <c r="H277" i="8"/>
  <c r="AB262" i="8"/>
  <c r="U260" i="8"/>
  <c r="AO41" i="8"/>
  <c r="AR40" i="8"/>
  <c r="X275" i="8"/>
  <c r="I35" i="8"/>
  <c r="AO269" i="8"/>
  <c r="AV272" i="8"/>
  <c r="BB257" i="8"/>
  <c r="AP295" i="8"/>
  <c r="AO91" i="8"/>
  <c r="AV43" i="8"/>
  <c r="AG28" i="8"/>
  <c r="AC255" i="8"/>
  <c r="P42" i="8"/>
  <c r="AJ25" i="8"/>
  <c r="AX47" i="8"/>
  <c r="AF173" i="8"/>
  <c r="AS263" i="8"/>
  <c r="X245" i="8"/>
  <c r="P246" i="8"/>
  <c r="AN296" i="8"/>
  <c r="D42" i="556"/>
  <c r="AB274" i="8"/>
  <c r="AT278" i="8"/>
  <c r="AJ296" i="8"/>
  <c r="AR47" i="8"/>
  <c r="AR277" i="8"/>
  <c r="R245" i="8"/>
  <c r="AD174" i="8"/>
  <c r="AZ295" i="8"/>
  <c r="U40" i="8"/>
  <c r="AD152" i="8"/>
  <c r="AF293" i="8"/>
  <c r="AS41" i="8"/>
  <c r="AV277" i="8"/>
  <c r="AK273" i="8"/>
  <c r="AL272" i="8"/>
  <c r="I246" i="8"/>
  <c r="U276" i="8"/>
  <c r="R45" i="8"/>
  <c r="M246" i="8"/>
  <c r="AC94" i="8"/>
  <c r="V44" i="8"/>
  <c r="AK261" i="8"/>
  <c r="AC44" i="8"/>
  <c r="J274" i="8"/>
  <c r="M276" i="8"/>
  <c r="AT152" i="8"/>
  <c r="D277" i="554"/>
  <c r="AL166" i="8"/>
  <c r="M39" i="8"/>
  <c r="Z245" i="8"/>
  <c r="P279" i="8"/>
  <c r="AK263" i="8"/>
  <c r="AW32" i="8"/>
  <c r="AK24" i="8"/>
  <c r="Q245" i="8"/>
  <c r="AF41" i="8"/>
  <c r="H94" i="8"/>
  <c r="Y41" i="8"/>
  <c r="X43" i="8"/>
  <c r="AO26" i="8"/>
  <c r="AD261" i="8"/>
  <c r="AZ294" i="8"/>
  <c r="AR296" i="8"/>
  <c r="I93" i="8"/>
  <c r="D26" i="556"/>
  <c r="AG273" i="8"/>
  <c r="Q246" i="8"/>
  <c r="Y263" i="8"/>
  <c r="U263" i="8"/>
  <c r="AF295" i="8"/>
  <c r="D274" i="557"/>
  <c r="AS24" i="8"/>
  <c r="AC273" i="8"/>
  <c r="AK173" i="8"/>
  <c r="AT294" i="8"/>
  <c r="AB173" i="8"/>
  <c r="AN261" i="8"/>
  <c r="U264" i="8"/>
  <c r="Z260" i="8"/>
  <c r="J28" i="8"/>
  <c r="U274" i="8"/>
  <c r="AG280" i="8"/>
  <c r="AO255" i="8"/>
  <c r="I276" i="8"/>
  <c r="AW276" i="8"/>
  <c r="AF279" i="8"/>
  <c r="AS40" i="8"/>
  <c r="Z41" i="8"/>
  <c r="AN295" i="8"/>
  <c r="Y269" i="8"/>
  <c r="AW40" i="8"/>
  <c r="H257" i="8"/>
  <c r="AP244" i="8"/>
  <c r="AG266" i="8"/>
  <c r="Y271" i="8"/>
  <c r="AG36" i="8"/>
  <c r="Q257" i="8"/>
  <c r="AW258" i="8"/>
  <c r="M33" i="8"/>
  <c r="BA45" i="8"/>
  <c r="N278" i="8"/>
  <c r="X296" i="8"/>
  <c r="AF40" i="8"/>
  <c r="AG14" i="8"/>
  <c r="X25" i="8"/>
  <c r="D33" i="556"/>
  <c r="L43" i="8"/>
  <c r="AB281" i="8"/>
  <c r="N246" i="8"/>
  <c r="AJ39" i="8"/>
  <c r="AG267" i="8"/>
  <c r="AL294" i="8"/>
  <c r="AW93" i="8"/>
  <c r="U278" i="8"/>
  <c r="AK260" i="8"/>
  <c r="AF281" i="8"/>
  <c r="AT276" i="8"/>
  <c r="U102" i="8"/>
  <c r="AW43" i="8"/>
  <c r="AX245" i="8"/>
  <c r="AO36" i="8"/>
  <c r="J277" i="8"/>
  <c r="AB278" i="8"/>
  <c r="AP94" i="8"/>
  <c r="AX278" i="8"/>
  <c r="P277" i="8"/>
  <c r="AV296" i="8"/>
  <c r="I279" i="8"/>
  <c r="AC102" i="8"/>
  <c r="AF280" i="8"/>
  <c r="X274" i="8"/>
  <c r="N296" i="8"/>
  <c r="AL28" i="8"/>
  <c r="Y278" i="8"/>
  <c r="Y274" i="8"/>
  <c r="AR295" i="8"/>
  <c r="AR173" i="8"/>
  <c r="AG294" i="8"/>
  <c r="AO267" i="8"/>
  <c r="AO39" i="8"/>
  <c r="I263" i="8"/>
  <c r="AW245" i="8"/>
  <c r="AW35" i="8"/>
  <c r="AT244" i="8"/>
  <c r="D44" i="554"/>
  <c r="Y28" i="8"/>
  <c r="AV276" i="8"/>
  <c r="I259" i="8"/>
  <c r="J94" i="8"/>
  <c r="AC41" i="8"/>
  <c r="Q93" i="8"/>
  <c r="V94" i="8"/>
  <c r="AG173" i="8"/>
  <c r="AN294" i="8"/>
  <c r="AZ277" i="8"/>
  <c r="X246" i="8"/>
  <c r="Z40" i="8"/>
  <c r="AV294" i="8"/>
  <c r="R43" i="8"/>
  <c r="U93" i="8"/>
  <c r="AZ45" i="8"/>
  <c r="AS102" i="8"/>
  <c r="AP28" i="8"/>
  <c r="U277" i="8"/>
  <c r="AW47" i="8"/>
  <c r="AT271" i="8"/>
  <c r="Y35" i="8"/>
  <c r="AV174" i="8"/>
  <c r="BB244" i="8"/>
  <c r="AR278" i="8"/>
  <c r="AB25" i="8"/>
  <c r="T94" i="8"/>
  <c r="BB273" i="8"/>
  <c r="U246" i="8"/>
  <c r="AW277" i="8"/>
  <c r="V271" i="8"/>
  <c r="R275" i="8"/>
  <c r="M274" i="8"/>
  <c r="V45" i="8"/>
  <c r="I102" i="8"/>
  <c r="U42" i="8"/>
  <c r="AO276" i="8"/>
  <c r="AH274" i="8"/>
  <c r="R47" i="8"/>
  <c r="D39" i="557"/>
  <c r="Q255" i="8"/>
  <c r="Y267" i="8"/>
  <c r="AN257" i="8"/>
  <c r="BA258" i="8"/>
  <c r="I44" i="8"/>
  <c r="Q34" i="8"/>
  <c r="AZ25" i="8"/>
  <c r="AW261" i="8"/>
  <c r="Y265" i="8"/>
  <c r="AF152" i="8"/>
  <c r="AD273" i="8"/>
  <c r="AO265" i="8"/>
  <c r="AL273" i="8"/>
  <c r="AJ42" i="8"/>
  <c r="AC25" i="8"/>
  <c r="P294" i="8"/>
  <c r="AZ28" i="8"/>
  <c r="AW264" i="8"/>
  <c r="M40" i="8"/>
  <c r="AB39" i="8"/>
  <c r="I277" i="8"/>
  <c r="AC260" i="8"/>
  <c r="AT262" i="8"/>
  <c r="AG174" i="8"/>
  <c r="AK47" i="8"/>
  <c r="R294" i="8"/>
  <c r="AN281" i="8"/>
  <c r="AP273" i="8"/>
  <c r="P271" i="8"/>
  <c r="AW36" i="8"/>
  <c r="AH276" i="8"/>
  <c r="M266" i="8"/>
  <c r="I267" i="8"/>
  <c r="AZ280" i="8"/>
  <c r="AN41" i="8"/>
  <c r="T273" i="8"/>
  <c r="Q265" i="8"/>
  <c r="AP294" i="8"/>
  <c r="AN152" i="8"/>
  <c r="AX274" i="8"/>
  <c r="AT295" i="8"/>
  <c r="U257" i="8"/>
  <c r="D275" i="557"/>
  <c r="D35" i="556"/>
  <c r="D273" i="554"/>
  <c r="D275" i="553"/>
  <c r="D278" i="553"/>
  <c r="D31" i="552"/>
  <c r="D278" i="552"/>
  <c r="D94" i="556"/>
  <c r="D40" i="552"/>
  <c r="D102" i="556"/>
  <c r="D94" i="554"/>
  <c r="D264" i="552"/>
  <c r="D41" i="555"/>
  <c r="D24" i="556"/>
  <c r="D265" i="556"/>
  <c r="D273" i="553"/>
  <c r="D45" i="556"/>
  <c r="D44" i="557"/>
  <c r="D257" i="552"/>
  <c r="AC296" i="8"/>
  <c r="AS296" i="8"/>
  <c r="AP40" i="8"/>
  <c r="BA270" i="8"/>
  <c r="U265" i="8"/>
  <c r="AH152" i="8"/>
  <c r="N276" i="8"/>
  <c r="D276" i="554" s="1"/>
  <c r="Y42" i="8"/>
  <c r="AH94" i="8"/>
  <c r="AH279" i="8"/>
  <c r="AF174" i="8"/>
  <c r="T42" i="8"/>
  <c r="Q32" i="8"/>
  <c r="AK275" i="8"/>
  <c r="AB276" i="8"/>
  <c r="BA38" i="8"/>
  <c r="AK166" i="8"/>
  <c r="U271" i="8"/>
  <c r="D271" i="552" s="1"/>
  <c r="AO263" i="8"/>
  <c r="I31" i="8"/>
  <c r="D31" i="556" s="1"/>
  <c r="J245" i="8"/>
  <c r="AB245" i="8"/>
  <c r="AC293" i="8"/>
  <c r="M34" i="8"/>
  <c r="AK45" i="8"/>
  <c r="AR279" i="8"/>
  <c r="AL43" i="8"/>
  <c r="AL47" i="8"/>
  <c r="AG37" i="8"/>
  <c r="I274" i="8"/>
  <c r="H278" i="8"/>
  <c r="AW102" i="8"/>
  <c r="BA293" i="8"/>
  <c r="AV293" i="8"/>
  <c r="AX276" i="8"/>
  <c r="BB173" i="8"/>
  <c r="AR271" i="8"/>
  <c r="AR94" i="8"/>
  <c r="R279" i="8"/>
  <c r="I278" i="8"/>
  <c r="R41" i="8"/>
  <c r="AG262" i="8"/>
  <c r="AR257" i="8"/>
  <c r="BA280" i="8"/>
  <c r="AH244" i="8"/>
  <c r="AS34" i="8"/>
  <c r="AV39" i="8"/>
  <c r="BA28" i="8"/>
  <c r="M272" i="8"/>
  <c r="Q263" i="8"/>
  <c r="Q42" i="8"/>
  <c r="AR280" i="8"/>
  <c r="AL277" i="8"/>
  <c r="AD281" i="8"/>
  <c r="U87" i="8"/>
  <c r="BB261" i="8"/>
  <c r="Y43" i="8"/>
  <c r="AX281" i="8"/>
  <c r="BA273" i="8"/>
  <c r="AG35" i="8"/>
  <c r="H43" i="8"/>
  <c r="AZ271" i="8"/>
  <c r="AK265" i="8"/>
  <c r="AS42" i="8"/>
  <c r="AG24" i="8"/>
  <c r="Y245" i="8"/>
  <c r="AK264" i="8"/>
  <c r="AS276" i="8"/>
  <c r="AW281" i="8"/>
  <c r="AD45" i="8"/>
  <c r="AN279" i="8"/>
  <c r="AW26" i="8"/>
  <c r="AK26" i="8"/>
  <c r="Q269" i="8"/>
  <c r="AR261" i="8"/>
  <c r="Z277" i="8"/>
  <c r="AG31" i="8"/>
  <c r="AK293" i="8"/>
  <c r="AP275" i="8"/>
  <c r="AS264" i="8"/>
  <c r="AP245" i="8"/>
  <c r="AK272" i="8"/>
  <c r="AZ43" i="8"/>
  <c r="Q44" i="8"/>
  <c r="T28" i="8"/>
  <c r="AP39" i="8"/>
  <c r="AB296" i="8"/>
  <c r="I39" i="8"/>
  <c r="BA34" i="8"/>
  <c r="AS269" i="8"/>
  <c r="BA278" i="8"/>
  <c r="BB294" i="8"/>
  <c r="AS26" i="8"/>
  <c r="Q296" i="8"/>
  <c r="V42" i="8"/>
  <c r="AB40" i="8"/>
  <c r="AS245" i="8"/>
  <c r="AD294" i="8"/>
  <c r="U25" i="8"/>
  <c r="BA174" i="8"/>
  <c r="Z275" i="8"/>
  <c r="AG32" i="8"/>
  <c r="AS255" i="8"/>
  <c r="P278" i="8"/>
  <c r="AK244" i="8"/>
  <c r="D268" i="556"/>
  <c r="AZ244" i="8"/>
  <c r="AS36" i="8"/>
  <c r="N245" i="8"/>
  <c r="M87" i="8"/>
  <c r="AW41" i="8"/>
  <c r="Q39" i="8"/>
  <c r="AO246" i="8"/>
  <c r="H47" i="8"/>
  <c r="U35" i="8"/>
  <c r="D35" i="552" s="1"/>
  <c r="AH280" i="8"/>
  <c r="AP246" i="8"/>
  <c r="M269" i="8"/>
  <c r="R260" i="8"/>
  <c r="R94" i="8"/>
  <c r="AC34" i="8"/>
  <c r="AO40" i="8"/>
  <c r="M259" i="8"/>
  <c r="P45" i="8"/>
  <c r="AD275" i="8"/>
  <c r="AO273" i="8"/>
  <c r="AG258" i="8"/>
  <c r="AZ296" i="8"/>
  <c r="AR44" i="8"/>
  <c r="X44" i="8"/>
  <c r="AV152" i="8"/>
  <c r="N45" i="8"/>
  <c r="D45" i="554" s="1"/>
  <c r="H276" i="8"/>
  <c r="AN275" i="8"/>
  <c r="AT41" i="8"/>
  <c r="X39" i="8"/>
  <c r="T257" i="8"/>
  <c r="AF245" i="8"/>
  <c r="AT245" i="8"/>
  <c r="AS273" i="8"/>
  <c r="AR39" i="8"/>
  <c r="AG41" i="8"/>
  <c r="AG26" i="8"/>
  <c r="U24" i="8"/>
  <c r="D24" i="552" s="1"/>
  <c r="X47" i="8"/>
  <c r="Z43" i="8"/>
  <c r="AS272" i="8"/>
  <c r="N25" i="8"/>
  <c r="D25" i="554" s="1"/>
  <c r="AS174" i="8"/>
  <c r="BB152" i="8"/>
  <c r="AZ260" i="8"/>
  <c r="AW270" i="8"/>
  <c r="N279" i="8"/>
  <c r="P273" i="8"/>
  <c r="AS293" i="8"/>
  <c r="AD293" i="8"/>
  <c r="D41" i="553"/>
  <c r="M256" i="8"/>
  <c r="AB257" i="8"/>
  <c r="V246" i="8"/>
  <c r="AN47" i="8"/>
  <c r="AF42" i="8"/>
  <c r="BA47" i="8"/>
  <c r="I264" i="8"/>
  <c r="D264" i="556" s="1"/>
  <c r="X94" i="8"/>
  <c r="N47" i="8"/>
  <c r="D47" i="554" s="1"/>
  <c r="AK259" i="8"/>
  <c r="M254" i="8"/>
  <c r="BA24" i="8"/>
  <c r="BB28" i="8"/>
  <c r="AO256" i="8"/>
  <c r="U272" i="8"/>
  <c r="M245" i="8"/>
  <c r="AB272" i="8"/>
  <c r="BA296" i="8"/>
  <c r="AK295" i="8"/>
  <c r="AG271" i="8"/>
  <c r="AN260" i="8"/>
  <c r="AR244" i="8"/>
  <c r="BB272" i="8"/>
  <c r="AF278" i="8"/>
  <c r="X272" i="8"/>
  <c r="Q33" i="8"/>
  <c r="AZ276" i="8"/>
  <c r="D45" i="553"/>
  <c r="Y294" i="8"/>
  <c r="I258" i="8"/>
  <c r="D258" i="556" s="1"/>
  <c r="AD94" i="8"/>
  <c r="AO35" i="8"/>
  <c r="U41" i="8"/>
  <c r="D41" i="552" s="1"/>
  <c r="R271" i="8"/>
  <c r="Y254" i="8"/>
  <c r="R257" i="8"/>
  <c r="D279" i="554"/>
  <c r="BA257" i="8"/>
  <c r="AJ293" i="8"/>
  <c r="N257" i="8"/>
  <c r="I36" i="8"/>
  <c r="AO174" i="8"/>
  <c r="Y25" i="8"/>
  <c r="Y37" i="8"/>
  <c r="T43" i="8"/>
  <c r="AD43" i="8"/>
  <c r="L94" i="8"/>
  <c r="AR262" i="8"/>
  <c r="AF244" i="8"/>
  <c r="M258" i="8"/>
  <c r="AG261" i="8"/>
  <c r="AX277" i="8"/>
  <c r="Z276" i="8"/>
  <c r="M102" i="8"/>
  <c r="AG33" i="8"/>
  <c r="AN274" i="8"/>
  <c r="V278" i="8"/>
  <c r="AX293" i="8"/>
  <c r="AJ174" i="8"/>
  <c r="AW269" i="8"/>
  <c r="Q43" i="8"/>
  <c r="J276" i="8"/>
  <c r="AO270" i="8"/>
  <c r="Q45" i="8"/>
  <c r="D28" i="552"/>
  <c r="BA266" i="8"/>
  <c r="AX279" i="8"/>
  <c r="AO274" i="8"/>
  <c r="AJ261" i="8"/>
  <c r="I266" i="8"/>
  <c r="H294" i="8"/>
  <c r="U26" i="8"/>
  <c r="D26" i="552" s="1"/>
  <c r="AJ152" i="8"/>
  <c r="AV41" i="8"/>
  <c r="L271" i="8"/>
  <c r="AS262" i="8"/>
  <c r="M32" i="8"/>
  <c r="L274" i="8"/>
  <c r="I25" i="8"/>
  <c r="V43" i="8"/>
  <c r="Y257" i="8"/>
  <c r="AC277" i="8"/>
  <c r="Y270" i="8"/>
  <c r="R274" i="8"/>
  <c r="AC37" i="8"/>
  <c r="AT257" i="8"/>
  <c r="AS33" i="8"/>
  <c r="L279" i="8"/>
  <c r="AN174" i="8"/>
  <c r="AC279" i="8"/>
  <c r="AX262" i="8"/>
  <c r="Q40" i="8"/>
  <c r="U266" i="8"/>
  <c r="J257" i="8"/>
  <c r="M278" i="8"/>
  <c r="AZ246" i="8"/>
  <c r="AL276" i="8"/>
  <c r="AW294" i="8"/>
  <c r="Z278" i="8"/>
  <c r="I41" i="8"/>
  <c r="J296" i="8"/>
  <c r="D296" i="555" s="1"/>
  <c r="H45" i="8"/>
  <c r="Q35" i="8"/>
  <c r="AC33" i="8"/>
  <c r="AL280" i="8"/>
  <c r="T41" i="8"/>
  <c r="J14" i="8"/>
  <c r="AO37" i="8"/>
  <c r="R40" i="8"/>
  <c r="AC174" i="8"/>
  <c r="X277" i="8"/>
  <c r="AS295" i="8"/>
  <c r="L41" i="8"/>
  <c r="AN271" i="8"/>
  <c r="AD257" i="8"/>
  <c r="I275" i="8"/>
  <c r="AJ295" i="8"/>
  <c r="AK36" i="8"/>
  <c r="AC245" i="8"/>
  <c r="U43" i="8"/>
  <c r="AH275" i="8"/>
  <c r="AW257" i="8"/>
  <c r="U275" i="8"/>
  <c r="D275" i="552" s="1"/>
  <c r="T296" i="8"/>
  <c r="BA295" i="8"/>
  <c r="V39" i="8"/>
  <c r="M41" i="8"/>
  <c r="AO257" i="8"/>
  <c r="AP25" i="8"/>
  <c r="M271" i="8"/>
  <c r="AT44" i="8"/>
  <c r="Z296" i="8"/>
  <c r="AR174" i="8"/>
  <c r="D294" i="557"/>
  <c r="AX294" i="8"/>
  <c r="L257" i="8"/>
  <c r="AO89" i="8"/>
  <c r="AZ174" i="8"/>
  <c r="AP260" i="8"/>
  <c r="Q102" i="8"/>
  <c r="T279" i="8"/>
  <c r="AG259" i="8"/>
  <c r="D271" i="557"/>
  <c r="AK254" i="8"/>
  <c r="BA256" i="8"/>
  <c r="AK256" i="8"/>
  <c r="T47" i="8"/>
  <c r="AG275" i="8"/>
  <c r="J271" i="8"/>
  <c r="D271" i="555" s="1"/>
  <c r="I256" i="8"/>
  <c r="AT173" i="8"/>
  <c r="AX152" i="8"/>
  <c r="P25" i="8"/>
  <c r="AO264" i="8"/>
  <c r="AB260" i="8"/>
  <c r="Q267" i="8"/>
  <c r="BB279" i="8"/>
  <c r="AF272" i="8"/>
  <c r="AW44" i="8"/>
  <c r="AD277" i="8"/>
  <c r="BA33" i="8"/>
  <c r="AH42" i="8"/>
  <c r="AX295" i="8"/>
  <c r="AJ277" i="8"/>
  <c r="AO20" i="8"/>
  <c r="AO277" i="8"/>
  <c r="AB28" i="8"/>
  <c r="BA267" i="8"/>
  <c r="P40" i="8"/>
  <c r="AB280" i="8"/>
  <c r="Z94" i="8"/>
  <c r="X41" i="8"/>
  <c r="AP173" i="8"/>
  <c r="AW152" i="8"/>
  <c r="AK270" i="8"/>
  <c r="Q260" i="8"/>
  <c r="AJ275" i="8"/>
  <c r="AD260" i="8"/>
  <c r="AH44" i="8"/>
  <c r="AO32" i="8"/>
  <c r="AS47" i="8"/>
  <c r="AJ273" i="8"/>
  <c r="AW293" i="8"/>
  <c r="N42" i="8"/>
  <c r="P44" i="8"/>
  <c r="AG254" i="8"/>
  <c r="AT94" i="8"/>
  <c r="AC262" i="8"/>
  <c r="AD278" i="8"/>
  <c r="AL173" i="8"/>
  <c r="AS259" i="8"/>
  <c r="AW262" i="8"/>
  <c r="U256" i="8"/>
  <c r="AL244" i="8"/>
  <c r="Y44" i="8"/>
  <c r="Y258" i="8"/>
  <c r="R39" i="8"/>
  <c r="D39" i="553" s="1"/>
  <c r="P276" i="8"/>
  <c r="BB47" i="8"/>
  <c r="AS280" i="8"/>
  <c r="BA271" i="8"/>
  <c r="AB275" i="8"/>
  <c r="AW256" i="8"/>
  <c r="BA42" i="8"/>
  <c r="AT40" i="8"/>
  <c r="AW25" i="8"/>
  <c r="L47" i="8"/>
  <c r="AF262" i="8"/>
  <c r="AV28" i="8"/>
  <c r="M273" i="8"/>
  <c r="AW273" i="8"/>
  <c r="H272" i="8"/>
  <c r="T276" i="8"/>
  <c r="AO260" i="8"/>
  <c r="AJ44" i="8"/>
  <c r="BA254" i="8"/>
  <c r="AP274" i="8"/>
  <c r="AH257" i="8"/>
  <c r="AP261" i="8"/>
  <c r="AR293" i="8"/>
  <c r="H25" i="8"/>
  <c r="L246" i="8"/>
  <c r="AK294" i="8"/>
  <c r="AS275" i="8"/>
  <c r="Q264" i="8"/>
  <c r="AX45" i="8"/>
  <c r="X294" i="8"/>
  <c r="AN246" i="8"/>
  <c r="AN293" i="8"/>
  <c r="AX173" i="8"/>
  <c r="AR281" i="8"/>
  <c r="AV275" i="8"/>
  <c r="R276" i="8"/>
  <c r="I40" i="8"/>
  <c r="AL39" i="8"/>
  <c r="AX296" i="8"/>
  <c r="AO280" i="8"/>
  <c r="U44" i="8"/>
  <c r="D258" i="552"/>
  <c r="AK276" i="8"/>
  <c r="AK277" i="8"/>
  <c r="AW255" i="8"/>
  <c r="AF296" i="8"/>
  <c r="BA276" i="8"/>
  <c r="AT260" i="8"/>
  <c r="AG94" i="8"/>
  <c r="Y266" i="8"/>
  <c r="L276" i="8"/>
  <c r="D25" i="556"/>
  <c r="AR272" i="8"/>
  <c r="AJ294" i="8"/>
  <c r="AG265" i="8"/>
  <c r="BB25" i="8"/>
  <c r="U270" i="8"/>
  <c r="AF276" i="8"/>
  <c r="J272" i="8"/>
  <c r="AN244" i="8"/>
  <c r="AL275" i="8"/>
  <c r="AL245" i="8"/>
  <c r="BA37" i="8"/>
  <c r="H246" i="8"/>
  <c r="BA245" i="8"/>
  <c r="AK245" i="8"/>
  <c r="AT174" i="8"/>
  <c r="Q24" i="8"/>
  <c r="I270" i="8"/>
  <c r="AF45" i="8"/>
  <c r="AW263" i="8"/>
  <c r="M24" i="8"/>
  <c r="AK34" i="8"/>
  <c r="AK280" i="8"/>
  <c r="AH25" i="8"/>
  <c r="X40" i="8"/>
  <c r="D273" i="555"/>
  <c r="T45" i="8"/>
  <c r="P257" i="8"/>
  <c r="AW279" i="8"/>
  <c r="AO245" i="8"/>
  <c r="D296" i="554"/>
  <c r="AD40" i="8"/>
  <c r="BA265" i="8"/>
  <c r="AD276" i="8"/>
  <c r="AC39" i="8"/>
  <c r="AS257" i="8"/>
  <c r="BA260" i="8"/>
  <c r="L273" i="8"/>
  <c r="R25" i="8"/>
  <c r="AX43" i="8"/>
  <c r="M36" i="8"/>
  <c r="AT277" i="8"/>
  <c r="AC271" i="8"/>
  <c r="M45" i="8"/>
  <c r="AS281" i="8"/>
  <c r="BB293" i="8"/>
  <c r="D40" i="557"/>
  <c r="BA26" i="8"/>
  <c r="AN272" i="8"/>
  <c r="AT275" i="8"/>
  <c r="AO24" i="8"/>
  <c r="AL94" i="8"/>
  <c r="H296" i="8"/>
  <c r="T260" i="8"/>
  <c r="AX174" i="8"/>
  <c r="Z246" i="8"/>
  <c r="AH41" i="8"/>
  <c r="AL45" i="8"/>
  <c r="AR273" i="8"/>
  <c r="N272" i="8"/>
  <c r="AK267" i="8"/>
  <c r="AL42" i="8"/>
  <c r="Q270" i="8"/>
  <c r="M167" i="8"/>
  <c r="AJ173" i="8"/>
  <c r="U94" i="8"/>
  <c r="AX41" i="8"/>
  <c r="AN262" i="8"/>
  <c r="V257" i="8"/>
  <c r="AC270" i="8"/>
  <c r="I255" i="8"/>
  <c r="BA255" i="8"/>
  <c r="AG257" i="8"/>
  <c r="AV280" i="8"/>
  <c r="D245" i="555"/>
  <c r="D25" i="552"/>
  <c r="D36" i="556"/>
  <c r="D44" i="552"/>
  <c r="D33" i="552"/>
  <c r="D278" i="557"/>
  <c r="D246" i="556"/>
  <c r="D43" i="555"/>
  <c r="D260" i="553"/>
  <c r="D257" i="556"/>
  <c r="D246" i="553"/>
  <c r="D256" i="552"/>
  <c r="D276" i="552"/>
  <c r="D246" i="552"/>
  <c r="D94" i="557"/>
  <c r="D246" i="554"/>
  <c r="D93" i="556"/>
  <c r="D102" i="552"/>
  <c r="D274" i="553"/>
  <c r="D277" i="555"/>
  <c r="D278" i="554"/>
  <c r="T25" i="8"/>
  <c r="J40" i="8"/>
  <c r="D40" i="555" s="1"/>
  <c r="J294" i="8"/>
  <c r="D294" i="555" s="1"/>
  <c r="I245" i="8"/>
  <c r="AT47" i="8"/>
  <c r="AS267" i="8"/>
  <c r="AL271" i="8"/>
  <c r="AT25" i="8"/>
  <c r="I34" i="8"/>
  <c r="AG277" i="8"/>
  <c r="AS254" i="8"/>
  <c r="N274" i="8"/>
  <c r="D274" i="554" s="1"/>
  <c r="AS44" i="8"/>
  <c r="AW33" i="8"/>
  <c r="T272" i="8"/>
  <c r="BB43" i="8"/>
  <c r="AL40" i="8"/>
  <c r="BA277" i="8"/>
  <c r="AF274" i="8"/>
  <c r="U245" i="8"/>
  <c r="D245" i="552" s="1"/>
  <c r="AC294" i="8"/>
  <c r="AL261" i="8"/>
  <c r="Q26" i="8"/>
  <c r="U279" i="8"/>
  <c r="X279" i="8"/>
  <c r="J279" i="8"/>
  <c r="D279" i="555" s="1"/>
  <c r="Q92" i="8"/>
  <c r="L45" i="8"/>
  <c r="H28" i="8"/>
  <c r="J44" i="8"/>
  <c r="D44" i="555" s="1"/>
  <c r="AV274" i="8"/>
  <c r="X260" i="8"/>
  <c r="AX275" i="8"/>
  <c r="Z39" i="8"/>
  <c r="AL44" i="8"/>
  <c r="I37" i="8"/>
  <c r="AP174" i="8"/>
  <c r="AB277" i="8"/>
  <c r="Q274" i="8"/>
  <c r="BA261" i="8"/>
  <c r="AT280" i="8"/>
  <c r="AB174" i="8"/>
  <c r="AO258" i="8"/>
  <c r="AK32" i="8"/>
  <c r="AS294" i="8"/>
  <c r="AZ245" i="8"/>
  <c r="AV244" i="8"/>
  <c r="AC275" i="8"/>
  <c r="X271" i="8"/>
  <c r="D272" i="555"/>
  <c r="U273" i="8"/>
  <c r="U269" i="8"/>
  <c r="D269" i="552" s="1"/>
  <c r="L28" i="8"/>
  <c r="AC36" i="8"/>
  <c r="AB294" i="8"/>
  <c r="Y272" i="8"/>
  <c r="AG102" i="8"/>
  <c r="AT296" i="8"/>
  <c r="AD244" i="8"/>
  <c r="AC264" i="8"/>
  <c r="AX280" i="8"/>
  <c r="BA93" i="8"/>
  <c r="BB281" i="8"/>
  <c r="R28" i="8"/>
  <c r="D28" i="553" s="1"/>
  <c r="Z271" i="8"/>
  <c r="BA152" i="8"/>
  <c r="J47" i="8"/>
  <c r="H42" i="8"/>
  <c r="AP296" i="8"/>
  <c r="AX44" i="8"/>
  <c r="BB274" i="8"/>
  <c r="AN45" i="8"/>
  <c r="AG38" i="8"/>
  <c r="P41" i="8"/>
  <c r="N43" i="8"/>
  <c r="U39" i="8"/>
  <c r="AH272" i="8"/>
  <c r="Y255" i="8"/>
  <c r="AK269" i="8"/>
  <c r="J246" i="8"/>
  <c r="Y26" i="8"/>
  <c r="D40" i="553"/>
  <c r="D38" i="552"/>
  <c r="D43" i="553"/>
  <c r="D257" i="553"/>
  <c r="D267" i="552"/>
  <c r="D274" i="552"/>
  <c r="D266" i="552"/>
  <c r="D277" i="553"/>
  <c r="D41" i="556"/>
  <c r="D277" i="557"/>
  <c r="D25" i="555"/>
  <c r="D44" i="556"/>
  <c r="D260" i="552"/>
  <c r="D263" i="556"/>
  <c r="D260" i="555"/>
  <c r="D28" i="555"/>
  <c r="D272" i="554"/>
  <c r="D94" i="553"/>
  <c r="D277" i="556"/>
  <c r="D296" i="553"/>
  <c r="D43" i="554"/>
  <c r="D259" i="552"/>
  <c r="D254" i="556"/>
  <c r="AS43" i="8"/>
  <c r="AG246" i="8"/>
  <c r="AD173" i="8"/>
  <c r="V277" i="8"/>
  <c r="AB293" i="8"/>
  <c r="AT39" i="8"/>
  <c r="AS261" i="8"/>
  <c r="AT246" i="8"/>
  <c r="D294" i="552"/>
  <c r="U37" i="8"/>
  <c r="AO173" i="8"/>
  <c r="AC261" i="8"/>
  <c r="AV25" i="8"/>
  <c r="AK102" i="8"/>
  <c r="AS173" i="8"/>
  <c r="AN277" i="8"/>
  <c r="Z42" i="8"/>
  <c r="BB44" i="8"/>
  <c r="U255" i="8"/>
  <c r="D255" i="552" s="1"/>
  <c r="T294" i="8"/>
  <c r="AH245" i="8"/>
  <c r="AG43" i="8"/>
  <c r="AO275" i="8"/>
  <c r="AH295" i="8"/>
  <c r="AW260" i="8"/>
  <c r="AO293" i="8"/>
  <c r="D32" i="552"/>
  <c r="BA44" i="8"/>
  <c r="AG293" i="8"/>
  <c r="AN245" i="8"/>
  <c r="AK25" i="8"/>
  <c r="U254" i="8"/>
  <c r="P47" i="8"/>
  <c r="AW38" i="8"/>
  <c r="AC254" i="8"/>
  <c r="D273" i="557"/>
  <c r="AK42" i="8"/>
  <c r="N41" i="8"/>
  <c r="J42" i="8"/>
  <c r="D42" i="555" s="1"/>
  <c r="L42" i="8"/>
  <c r="AR294" i="8"/>
  <c r="T275" i="8"/>
  <c r="AG93" i="8"/>
  <c r="AD296" i="8"/>
  <c r="AZ42" i="8"/>
  <c r="AL174" i="8"/>
  <c r="AX39" i="8"/>
  <c r="BA94" i="8"/>
  <c r="AD39" i="8"/>
  <c r="AP44" i="8"/>
  <c r="AV245" i="8"/>
  <c r="D275" i="556"/>
  <c r="I38" i="8"/>
  <c r="D38" i="556" s="1"/>
  <c r="AS260" i="8"/>
  <c r="AG296" i="8"/>
  <c r="AC281" i="8"/>
  <c r="BA35" i="8"/>
  <c r="I47" i="8"/>
  <c r="D47" i="556" s="1"/>
  <c r="AC272" i="8"/>
  <c r="AR45" i="8"/>
  <c r="P275" i="8"/>
  <c r="AV278" i="8"/>
  <c r="AT293" i="8"/>
  <c r="J278" i="8"/>
  <c r="D278" i="555" s="1"/>
  <c r="X45" i="8"/>
  <c r="I294" i="8"/>
  <c r="AC42" i="8"/>
  <c r="AG245" i="8"/>
  <c r="AO33" i="8"/>
  <c r="M267" i="8"/>
  <c r="AW244" i="8"/>
  <c r="AH39" i="8"/>
  <c r="AW34" i="8"/>
  <c r="AH173" i="8"/>
  <c r="AJ246" i="8"/>
  <c r="L167" i="8"/>
  <c r="D272" i="556"/>
  <c r="D42" i="554"/>
  <c r="D47" i="552"/>
  <c r="D276" i="555"/>
  <c r="D245" i="554"/>
  <c r="D296" i="556"/>
  <c r="D41" i="554"/>
  <c r="D256" i="556"/>
  <c r="D40" i="554"/>
  <c r="D245" i="553"/>
  <c r="D245" i="556"/>
  <c r="D43" i="556"/>
  <c r="D279" i="552"/>
  <c r="D278" i="556"/>
  <c r="D260" i="556"/>
  <c r="D266" i="556"/>
  <c r="D265" i="552"/>
  <c r="D294" i="556"/>
  <c r="D273" i="552"/>
  <c r="D37" i="556"/>
  <c r="D257" i="554"/>
  <c r="D39" i="555"/>
  <c r="D93" i="552"/>
  <c r="D254" i="552"/>
  <c r="D294" i="554"/>
  <c r="BB271" i="8"/>
  <c r="AC256" i="8"/>
  <c r="V41" i="8"/>
  <c r="AL279" i="8"/>
  <c r="AF261" i="8"/>
  <c r="AF25" i="8"/>
  <c r="AK258" i="8"/>
  <c r="Z274" i="8"/>
  <c r="H279" i="8"/>
  <c r="AH277" i="8"/>
  <c r="I269" i="8"/>
  <c r="D269" i="556" s="1"/>
  <c r="BA100" i="8"/>
  <c r="H41" i="8"/>
  <c r="AX260" i="8"/>
  <c r="AW174" i="8"/>
  <c r="AG256" i="8"/>
  <c r="AJ94" i="8"/>
  <c r="AO281" i="8"/>
  <c r="P296" i="8"/>
  <c r="H260" i="8"/>
  <c r="Q31" i="8"/>
  <c r="AP279" i="8"/>
  <c r="BA269" i="8"/>
  <c r="AZ274" i="8"/>
  <c r="AH262" i="8"/>
  <c r="AV257" i="8"/>
  <c r="I28" i="8"/>
  <c r="D28" i="556" s="1"/>
  <c r="AB295" i="8"/>
  <c r="D272" i="552"/>
  <c r="D28" i="554"/>
  <c r="D257" i="555"/>
  <c r="D246" i="555"/>
  <c r="D263" i="552"/>
  <c r="AS271" i="8"/>
  <c r="AC152" i="8"/>
  <c r="AW246" i="8"/>
  <c r="AD280" i="8"/>
  <c r="AW173" i="8"/>
  <c r="U296" i="8"/>
  <c r="D296" i="552" s="1"/>
  <c r="AX244" i="8"/>
  <c r="M270" i="8"/>
  <c r="D27" i="556"/>
  <c r="AW272" i="8"/>
  <c r="D32" i="556"/>
  <c r="AV40" i="8"/>
  <c r="P39" i="8"/>
  <c r="X257" i="8"/>
  <c r="AS45" i="8"/>
  <c r="Q47" i="8"/>
  <c r="AO45" i="8"/>
  <c r="AZ44" i="8"/>
  <c r="N39" i="8"/>
  <c r="D39" i="554" s="1"/>
  <c r="Q277" i="8"/>
  <c r="AW295" i="8"/>
  <c r="AC173" i="8"/>
  <c r="P260" i="8"/>
  <c r="Q28" i="8"/>
  <c r="AH278" i="8"/>
  <c r="AT273" i="8"/>
  <c r="AZ257" i="8"/>
  <c r="D271" i="556"/>
  <c r="AP280" i="8"/>
  <c r="AO34" i="8"/>
  <c r="D45" i="555"/>
  <c r="H245" i="8"/>
  <c r="AS35" i="8"/>
  <c r="D275" i="555"/>
  <c r="D276" i="556"/>
  <c r="D44" i="553"/>
  <c r="D257" i="557"/>
  <c r="D260" i="554"/>
  <c r="D274" i="555"/>
  <c r="D259" i="556"/>
  <c r="D274" i="556"/>
  <c r="D270" i="552"/>
  <c r="D34" i="556"/>
  <c r="D40" i="556"/>
  <c r="D47" i="553"/>
  <c r="D39" i="552"/>
  <c r="D267" i="556"/>
  <c r="D245" i="557"/>
  <c r="D246" i="557"/>
  <c r="D276" i="557"/>
  <c r="D45" i="552"/>
  <c r="D270" i="556"/>
  <c r="D272" i="557"/>
  <c r="D279" i="557"/>
  <c r="D36" i="552"/>
  <c r="D42" i="557"/>
  <c r="D94" i="552"/>
  <c r="D47" i="555"/>
  <c r="D271" i="553"/>
  <c r="D276" i="553"/>
  <c r="D271" i="554"/>
  <c r="D279" i="556"/>
  <c r="D94" i="555"/>
  <c r="D277" i="552"/>
  <c r="D37" i="552"/>
  <c r="D43" i="557"/>
  <c r="D47" i="557"/>
  <c r="D45" i="557"/>
  <c r="D25" i="557"/>
  <c r="D296" i="557"/>
  <c r="D28" i="557"/>
  <c r="D41" i="557"/>
  <c r="D260" i="557"/>
  <c r="F260" i="557" l="1" a="1"/>
  <c r="F260" i="557" s="1"/>
  <c r="E260" i="557"/>
  <c r="F41" i="557" a="1"/>
  <c r="F41" i="557" s="1"/>
  <c r="E41" i="557"/>
  <c r="F28" i="557" a="1"/>
  <c r="F28" i="557" s="1"/>
  <c r="I28" i="557" s="1"/>
  <c r="E28" i="557"/>
  <c r="E296" i="557"/>
  <c r="F296" i="557" a="1"/>
  <c r="F296" i="557" s="1"/>
  <c r="G296" i="557" s="1"/>
  <c r="F25" i="557" a="1"/>
  <c r="F25" i="557" s="1"/>
  <c r="E25" i="557"/>
  <c r="E45" i="557"/>
  <c r="F45" i="557" a="1"/>
  <c r="F45" i="557" s="1"/>
  <c r="E47" i="557"/>
  <c r="F47" i="557" a="1"/>
  <c r="F47" i="557" s="1"/>
  <c r="F43" i="557" a="1"/>
  <c r="F43" i="557" s="1"/>
  <c r="E43" i="557"/>
  <c r="F44" i="553" a="1"/>
  <c r="F44" i="553" s="1"/>
  <c r="E44" i="553"/>
  <c r="F276" i="556" a="1"/>
  <c r="F276" i="556" s="1"/>
  <c r="I276" i="556" s="1"/>
  <c r="E276" i="556"/>
  <c r="F275" i="555" a="1"/>
  <c r="F275" i="555" s="1"/>
  <c r="E275" i="555"/>
  <c r="BD245" i="8"/>
  <c r="F45" i="555" a="1"/>
  <c r="F45" i="555" s="1"/>
  <c r="E45" i="555"/>
  <c r="E271" i="556"/>
  <c r="F271" i="556" a="1"/>
  <c r="F271" i="556" s="1"/>
  <c r="BO257" i="8"/>
  <c r="BF260" i="8"/>
  <c r="F39" i="554" a="1"/>
  <c r="F39" i="554" s="1"/>
  <c r="BO44" i="8"/>
  <c r="BH257" i="8"/>
  <c r="BF39" i="8"/>
  <c r="BN40" i="8"/>
  <c r="F32" i="556" a="1"/>
  <c r="F32" i="556" s="1"/>
  <c r="D338" i="556"/>
  <c r="E338" i="556" s="1"/>
  <c r="E32" i="556"/>
  <c r="E27" i="556"/>
  <c r="F27" i="556" a="1"/>
  <c r="F27" i="556" s="1"/>
  <c r="E296" i="552"/>
  <c r="F296" i="552" a="1"/>
  <c r="F296" i="552" s="1"/>
  <c r="E263" i="552"/>
  <c r="F263" i="552" a="1"/>
  <c r="F263" i="552" s="1"/>
  <c r="E246" i="555"/>
  <c r="F246" i="555" a="1"/>
  <c r="F246" i="555" s="1"/>
  <c r="G246" i="555" s="1"/>
  <c r="F257" i="555" a="1"/>
  <c r="F257" i="555" s="1"/>
  <c r="E257" i="555"/>
  <c r="F28" i="554" a="1"/>
  <c r="F28" i="554" s="1"/>
  <c r="E28" i="554"/>
  <c r="E272" i="552"/>
  <c r="F272" i="552" a="1"/>
  <c r="F272" i="552" s="1"/>
  <c r="G272" i="552" s="1"/>
  <c r="BI295" i="8"/>
  <c r="E28" i="556"/>
  <c r="F28" i="556" a="1"/>
  <c r="F28" i="556" s="1"/>
  <c r="BN257" i="8"/>
  <c r="BO274" i="8"/>
  <c r="BD260" i="8"/>
  <c r="BF296" i="8"/>
  <c r="BK94" i="8"/>
  <c r="BD41" i="8"/>
  <c r="E269" i="556"/>
  <c r="F269" i="556" a="1"/>
  <c r="F269" i="556" s="1"/>
  <c r="BD279" i="8"/>
  <c r="BJ25" i="8"/>
  <c r="BJ261" i="8"/>
  <c r="E294" i="554"/>
  <c r="F294" i="554" a="1"/>
  <c r="F294" i="554" s="1"/>
  <c r="E254" i="552"/>
  <c r="F254" i="552" a="1"/>
  <c r="F254" i="552" s="1"/>
  <c r="H254" i="552" s="1"/>
  <c r="F93" i="552" a="1"/>
  <c r="F93" i="552" s="1"/>
  <c r="E93" i="552"/>
  <c r="F39" i="555" a="1"/>
  <c r="F39" i="555" s="1"/>
  <c r="J39" i="555" s="1"/>
  <c r="E39" i="555"/>
  <c r="E257" i="554"/>
  <c r="F257" i="554" a="1"/>
  <c r="F257" i="554" s="1"/>
  <c r="J257" i="554" s="1"/>
  <c r="F37" i="556" a="1"/>
  <c r="F37" i="556" s="1"/>
  <c r="E37" i="556"/>
  <c r="F273" i="552" a="1"/>
  <c r="F273" i="552" s="1"/>
  <c r="E273" i="552"/>
  <c r="F294" i="556" a="1"/>
  <c r="F294" i="556" s="1"/>
  <c r="E294" i="556"/>
  <c r="E265" i="552"/>
  <c r="F265" i="552" a="1"/>
  <c r="F265" i="552" s="1"/>
  <c r="I265" i="552" s="1"/>
  <c r="F266" i="556" a="1"/>
  <c r="F266" i="556" s="1"/>
  <c r="E266" i="556"/>
  <c r="F260" i="556" a="1"/>
  <c r="F260" i="556" s="1"/>
  <c r="J260" i="556" s="1"/>
  <c r="E260" i="556"/>
  <c r="E278" i="556"/>
  <c r="F278" i="556" a="1"/>
  <c r="F278" i="556" s="1"/>
  <c r="J278" i="556" s="1"/>
  <c r="E279" i="552"/>
  <c r="F279" i="552" a="1"/>
  <c r="F279" i="552" s="1"/>
  <c r="F43" i="556" a="1"/>
  <c r="F43" i="556" s="1"/>
  <c r="H43" i="556" s="1"/>
  <c r="E43" i="556"/>
  <c r="F245" i="556" a="1"/>
  <c r="F245" i="556" s="1"/>
  <c r="E245" i="556"/>
  <c r="E245" i="553"/>
  <c r="F245" i="553" a="1"/>
  <c r="F245" i="553" s="1"/>
  <c r="F40" i="554" a="1"/>
  <c r="F40" i="554" s="1"/>
  <c r="F256" i="556" a="1"/>
  <c r="F256" i="556" s="1"/>
  <c r="K256" i="556" s="1"/>
  <c r="E256" i="556"/>
  <c r="F41" i="554" a="1"/>
  <c r="F41" i="554" s="1"/>
  <c r="E296" i="556"/>
  <c r="F296" i="556" a="1"/>
  <c r="F296" i="556" s="1"/>
  <c r="F245" i="554" a="1"/>
  <c r="F245" i="554" s="1"/>
  <c r="G245" i="554" s="1"/>
  <c r="E245" i="554"/>
  <c r="F276" i="555" a="1"/>
  <c r="F276" i="555" s="1"/>
  <c r="E276" i="555"/>
  <c r="E47" i="552"/>
  <c r="F47" i="552" a="1"/>
  <c r="F47" i="552" s="1"/>
  <c r="F42" i="554" a="1"/>
  <c r="F42" i="554" s="1"/>
  <c r="F272" i="556" a="1"/>
  <c r="F272" i="556" s="1"/>
  <c r="G272" i="556" s="1"/>
  <c r="E272" i="556"/>
  <c r="BE167" i="8"/>
  <c r="BK246" i="8"/>
  <c r="BH45" i="8"/>
  <c r="F278" i="555" a="1"/>
  <c r="F278" i="555" s="1"/>
  <c r="E278" i="555"/>
  <c r="BN278" i="8"/>
  <c r="BF275" i="8"/>
  <c r="BM45" i="8"/>
  <c r="E47" i="556"/>
  <c r="F47" i="556" a="1"/>
  <c r="F47" i="556" s="1"/>
  <c r="E38" i="556"/>
  <c r="F38" i="556" a="1"/>
  <c r="F38" i="556" s="1"/>
  <c r="F275" i="556" a="1"/>
  <c r="F275" i="556" s="1"/>
  <c r="E275" i="556"/>
  <c r="BN245" i="8"/>
  <c r="BO42" i="8"/>
  <c r="BG275" i="8"/>
  <c r="BM294" i="8"/>
  <c r="BE42" i="8"/>
  <c r="E42" i="555"/>
  <c r="F42" i="555" a="1"/>
  <c r="F42" i="555" s="1"/>
  <c r="F273" i="557" a="1"/>
  <c r="F273" i="557" s="1"/>
  <c r="E273" i="557"/>
  <c r="BF47" i="8"/>
  <c r="BL245" i="8"/>
  <c r="E32" i="552"/>
  <c r="D338" i="552"/>
  <c r="E338" i="552" s="1"/>
  <c r="F32" i="552" a="1"/>
  <c r="F32" i="552" s="1"/>
  <c r="BG294" i="8"/>
  <c r="F255" i="552" a="1"/>
  <c r="F255" i="552" s="1"/>
  <c r="E255" i="552"/>
  <c r="BL277" i="8"/>
  <c r="BN25" i="8"/>
  <c r="E294" i="552"/>
  <c r="F294" i="552" a="1"/>
  <c r="F294" i="552" s="1"/>
  <c r="BI293" i="8"/>
  <c r="E254" i="556"/>
  <c r="F254" i="556" a="1"/>
  <c r="F254" i="556" s="1"/>
  <c r="I254" i="556" s="1"/>
  <c r="F259" i="552" a="1"/>
  <c r="F259" i="552" s="1"/>
  <c r="E259" i="552"/>
  <c r="F43" i="554" a="1"/>
  <c r="F43" i="554" s="1"/>
  <c r="F296" i="553" a="1"/>
  <c r="F296" i="553" s="1"/>
  <c r="E296" i="553"/>
  <c r="F277" i="556" a="1"/>
  <c r="F277" i="556" s="1"/>
  <c r="I277" i="556" s="1"/>
  <c r="E277" i="556"/>
  <c r="E94" i="553"/>
  <c r="F94" i="553" a="1"/>
  <c r="F94" i="553" s="1"/>
  <c r="F272" i="554" a="1"/>
  <c r="F272" i="554" s="1"/>
  <c r="F28" i="555" a="1"/>
  <c r="F28" i="555" s="1"/>
  <c r="E28" i="555"/>
  <c r="E260" i="555"/>
  <c r="F260" i="555" a="1"/>
  <c r="F260" i="555" s="1"/>
  <c r="F263" i="556" a="1"/>
  <c r="F263" i="556" s="1"/>
  <c r="G263" i="556" s="1"/>
  <c r="E263" i="556"/>
  <c r="E260" i="552"/>
  <c r="F260" i="552" a="1"/>
  <c r="F260" i="552" s="1"/>
  <c r="H260" i="552" s="1"/>
  <c r="E44" i="556"/>
  <c r="F44" i="556" a="1"/>
  <c r="F44" i="556" s="1"/>
  <c r="E25" i="555"/>
  <c r="F25" i="555" a="1"/>
  <c r="F25" i="555" s="1"/>
  <c r="I25" i="555" s="1"/>
  <c r="E277" i="557"/>
  <c r="F277" i="557" a="1"/>
  <c r="F277" i="557" s="1"/>
  <c r="F41" i="556" a="1"/>
  <c r="F41" i="556" s="1"/>
  <c r="E41" i="556"/>
  <c r="F277" i="553" a="1"/>
  <c r="F277" i="553" s="1"/>
  <c r="E277" i="553"/>
  <c r="E266" i="552"/>
  <c r="F266" i="552" a="1"/>
  <c r="F266" i="552" s="1"/>
  <c r="E274" i="552"/>
  <c r="F274" i="552" a="1"/>
  <c r="F274" i="552" s="1"/>
  <c r="E267" i="552"/>
  <c r="F267" i="552" a="1"/>
  <c r="F267" i="552" s="1"/>
  <c r="E257" i="553"/>
  <c r="F257" i="553" a="1"/>
  <c r="F257" i="553" s="1"/>
  <c r="H257" i="553" s="1"/>
  <c r="E43" i="553"/>
  <c r="F43" i="553" a="1"/>
  <c r="F43" i="553" s="1"/>
  <c r="F38" i="552" a="1"/>
  <c r="F38" i="552" s="1"/>
  <c r="K38" i="552" s="1"/>
  <c r="E38" i="552"/>
  <c r="E40" i="553"/>
  <c r="F40" i="553" a="1"/>
  <c r="F40" i="553" s="1"/>
  <c r="J40" i="553" s="1"/>
  <c r="BF41" i="8"/>
  <c r="BL45" i="8"/>
  <c r="BD42" i="8"/>
  <c r="E28" i="553"/>
  <c r="F28" i="553" a="1"/>
  <c r="F28" i="553" s="1"/>
  <c r="BI294" i="8"/>
  <c r="BE28" i="8"/>
  <c r="E269" i="552"/>
  <c r="F269" i="552" a="1"/>
  <c r="F269" i="552" s="1"/>
  <c r="I269" i="552" s="1"/>
  <c r="E272" i="555"/>
  <c r="F272" i="555" a="1"/>
  <c r="F272" i="555" s="1"/>
  <c r="BH271" i="8"/>
  <c r="BN244" i="8"/>
  <c r="BO245" i="8"/>
  <c r="BI174" i="8"/>
  <c r="BI277" i="8"/>
  <c r="BH260" i="8"/>
  <c r="BN274" i="8"/>
  <c r="E44" i="555"/>
  <c r="F44" i="555" a="1"/>
  <c r="F44" i="555" s="1"/>
  <c r="H44" i="555" s="1"/>
  <c r="BD28" i="8"/>
  <c r="BE45" i="8"/>
  <c r="E279" i="555"/>
  <c r="F279" i="555" a="1"/>
  <c r="F279" i="555" s="1"/>
  <c r="J279" i="555" s="1"/>
  <c r="BH279" i="8"/>
  <c r="F245" i="552" a="1"/>
  <c r="F245" i="552" s="1"/>
  <c r="E245" i="552"/>
  <c r="BJ274" i="8"/>
  <c r="BG272" i="8"/>
  <c r="F274" i="554" a="1"/>
  <c r="F274" i="554" s="1"/>
  <c r="E294" i="555"/>
  <c r="F294" i="555" a="1"/>
  <c r="F294" i="555" s="1"/>
  <c r="E40" i="555"/>
  <c r="F40" i="555" a="1"/>
  <c r="F40" i="555" s="1"/>
  <c r="J40" i="555" s="1"/>
  <c r="BG25" i="8"/>
  <c r="F278" i="554" a="1"/>
  <c r="F278" i="554" s="1"/>
  <c r="F277" i="555" a="1"/>
  <c r="F277" i="555" s="1"/>
  <c r="E277" i="555"/>
  <c r="F274" i="553" a="1"/>
  <c r="F274" i="553" s="1"/>
  <c r="H274" i="553" s="1"/>
  <c r="E274" i="553"/>
  <c r="F102" i="552" a="1"/>
  <c r="F102" i="552" s="1"/>
  <c r="E102" i="552"/>
  <c r="F93" i="556" a="1"/>
  <c r="F93" i="556" s="1"/>
  <c r="E93" i="556"/>
  <c r="F246" i="554" a="1"/>
  <c r="F246" i="554" s="1"/>
  <c r="I246" i="554" s="1"/>
  <c r="E246" i="554"/>
  <c r="E94" i="557"/>
  <c r="F94" i="557" a="1"/>
  <c r="F94" i="557" s="1"/>
  <c r="E246" i="552"/>
  <c r="F246" i="552" a="1"/>
  <c r="F246" i="552" s="1"/>
  <c r="E276" i="552"/>
  <c r="F276" i="552" a="1"/>
  <c r="F276" i="552" s="1"/>
  <c r="E256" i="552"/>
  <c r="F256" i="552" a="1"/>
  <c r="F256" i="552" s="1"/>
  <c r="G256" i="552" s="1"/>
  <c r="F246" i="553" a="1"/>
  <c r="F246" i="553" s="1"/>
  <c r="E246" i="553"/>
  <c r="E257" i="556"/>
  <c r="F257" i="556" a="1"/>
  <c r="F257" i="556" s="1"/>
  <c r="F260" i="553" a="1"/>
  <c r="F260" i="553" s="1"/>
  <c r="E260" i="553"/>
  <c r="E43" i="555"/>
  <c r="F43" i="555" a="1"/>
  <c r="F43" i="555" s="1"/>
  <c r="E246" i="556"/>
  <c r="F246" i="556" a="1"/>
  <c r="F246" i="556" s="1"/>
  <c r="F278" i="557" a="1"/>
  <c r="F278" i="557" s="1"/>
  <c r="E278" i="557"/>
  <c r="E33" i="552"/>
  <c r="F33" i="552" a="1"/>
  <c r="F33" i="552" s="1"/>
  <c r="F44" i="552" a="1"/>
  <c r="F44" i="552" s="1"/>
  <c r="I44" i="552" s="1"/>
  <c r="E44" i="552"/>
  <c r="F36" i="556" a="1"/>
  <c r="F36" i="556" s="1"/>
  <c r="G36" i="556" s="1"/>
  <c r="E36" i="556"/>
  <c r="F25" i="552" a="1"/>
  <c r="F25" i="552" s="1"/>
  <c r="E25" i="552"/>
  <c r="E245" i="555"/>
  <c r="F245" i="555" a="1"/>
  <c r="F245" i="555" s="1"/>
  <c r="J245" i="555" s="1"/>
  <c r="BN280" i="8"/>
  <c r="BL262" i="8"/>
  <c r="BK173" i="8"/>
  <c r="BM273" i="8"/>
  <c r="BG260" i="8"/>
  <c r="BD296" i="8"/>
  <c r="BL272" i="8"/>
  <c r="F40" i="557" a="1"/>
  <c r="F40" i="557" s="1"/>
  <c r="E40" i="557"/>
  <c r="BE273" i="8"/>
  <c r="F296" i="554" a="1"/>
  <c r="F296" i="554" s="1"/>
  <c r="E296" i="554"/>
  <c r="BF257" i="8"/>
  <c r="BG45" i="8"/>
  <c r="F273" i="555" a="1"/>
  <c r="F273" i="555" s="1"/>
  <c r="E273" i="555"/>
  <c r="BH40" i="8"/>
  <c r="BJ45" i="8"/>
  <c r="BD246" i="8"/>
  <c r="BL244" i="8"/>
  <c r="BJ276" i="8"/>
  <c r="BK294" i="8"/>
  <c r="BM272" i="8"/>
  <c r="E25" i="556"/>
  <c r="F25" i="556" a="1"/>
  <c r="F25" i="556" s="1"/>
  <c r="BE276" i="8"/>
  <c r="BJ296" i="8"/>
  <c r="F258" i="552" a="1"/>
  <c r="F258" i="552" s="1"/>
  <c r="E258" i="552"/>
  <c r="BN275" i="8"/>
  <c r="BM281" i="8"/>
  <c r="BL293" i="8"/>
  <c r="BL246" i="8"/>
  <c r="BH294" i="8"/>
  <c r="BE246" i="8"/>
  <c r="BD25" i="8"/>
  <c r="BM293" i="8"/>
  <c r="BK44" i="8"/>
  <c r="BG276" i="8"/>
  <c r="BD272" i="8"/>
  <c r="BN28" i="8"/>
  <c r="BJ262" i="8"/>
  <c r="BE47" i="8"/>
  <c r="BI275" i="8"/>
  <c r="BF276" i="8"/>
  <c r="F39" i="553" a="1"/>
  <c r="F39" i="553" s="1"/>
  <c r="E39" i="553"/>
  <c r="BF44" i="8"/>
  <c r="BK273" i="8"/>
  <c r="BK275" i="8"/>
  <c r="BH41" i="8"/>
  <c r="BI280" i="8"/>
  <c r="BF40" i="8"/>
  <c r="BI28" i="8"/>
  <c r="BK277" i="8"/>
  <c r="BJ272" i="8"/>
  <c r="BO279" i="8"/>
  <c r="BI260" i="8"/>
  <c r="BF25" i="8"/>
  <c r="F271" i="555" a="1"/>
  <c r="F271" i="555" s="1"/>
  <c r="H271" i="555" s="1"/>
  <c r="E271" i="555"/>
  <c r="BG47" i="8"/>
  <c r="E271" i="557"/>
  <c r="F271" i="557" a="1"/>
  <c r="F271" i="557" s="1"/>
  <c r="BG279" i="8"/>
  <c r="BO174" i="8"/>
  <c r="BE257" i="8"/>
  <c r="E294" i="557"/>
  <c r="F294" i="557" a="1"/>
  <c r="F294" i="557" s="1"/>
  <c r="J294" i="557" s="1"/>
  <c r="BM174" i="8"/>
  <c r="BG296" i="8"/>
  <c r="F275" i="552" a="1"/>
  <c r="F275" i="552" s="1"/>
  <c r="J275" i="552" s="1"/>
  <c r="E275" i="552"/>
  <c r="BK295" i="8"/>
  <c r="BL271" i="8"/>
  <c r="BE41" i="8"/>
  <c r="BH277" i="8"/>
  <c r="BG41" i="8"/>
  <c r="BD45" i="8"/>
  <c r="E296" i="555"/>
  <c r="F296" i="555" a="1"/>
  <c r="F296" i="555" s="1"/>
  <c r="J296" i="555" s="1"/>
  <c r="BO246" i="8"/>
  <c r="BL174" i="8"/>
  <c r="BE279" i="8"/>
  <c r="BE274" i="8"/>
  <c r="M338" i="8"/>
  <c r="M339" i="8"/>
  <c r="BE271" i="8"/>
  <c r="BN41" i="8"/>
  <c r="BK152" i="8"/>
  <c r="F26" i="552" a="1"/>
  <c r="F26" i="552" s="1"/>
  <c r="E26" i="552"/>
  <c r="BD294" i="8"/>
  <c r="BK261" i="8"/>
  <c r="E28" i="552"/>
  <c r="F28" i="552" a="1"/>
  <c r="F28" i="552" s="1"/>
  <c r="BK174" i="8"/>
  <c r="BL274" i="8"/>
  <c r="BJ244" i="8"/>
  <c r="BM262" i="8"/>
  <c r="BE94" i="8"/>
  <c r="BG43" i="8"/>
  <c r="BK293" i="8"/>
  <c r="E279" i="554"/>
  <c r="F279" i="554" a="1"/>
  <c r="F279" i="554" s="1"/>
  <c r="F41" i="552" a="1"/>
  <c r="F41" i="552" s="1"/>
  <c r="E41" i="552"/>
  <c r="E258" i="556"/>
  <c r="F258" i="556" a="1"/>
  <c r="F258" i="556" s="1"/>
  <c r="J258" i="556" s="1"/>
  <c r="F45" i="553" a="1"/>
  <c r="F45" i="553" s="1"/>
  <c r="E45" i="553"/>
  <c r="BO276" i="8"/>
  <c r="BH272" i="8"/>
  <c r="BJ278" i="8"/>
  <c r="BM244" i="8"/>
  <c r="BL260" i="8"/>
  <c r="BI272" i="8"/>
  <c r="E47" i="554"/>
  <c r="F47" i="554" a="1"/>
  <c r="F47" i="554" s="1"/>
  <c r="BH94" i="8"/>
  <c r="F264" i="556" a="1"/>
  <c r="F264" i="556" s="1"/>
  <c r="E264" i="556"/>
  <c r="BJ42" i="8"/>
  <c r="BL47" i="8"/>
  <c r="BI257" i="8"/>
  <c r="F41" i="553" a="1"/>
  <c r="F41" i="553" s="1"/>
  <c r="E41" i="553"/>
  <c r="BF273" i="8"/>
  <c r="BO260" i="8"/>
  <c r="E25" i="554"/>
  <c r="F25" i="554" a="1"/>
  <c r="F25" i="554" s="1"/>
  <c r="BH47" i="8"/>
  <c r="E24" i="552"/>
  <c r="F24" i="552" a="1"/>
  <c r="F24" i="552" s="1"/>
  <c r="BM39" i="8"/>
  <c r="BJ245" i="8"/>
  <c r="BG257" i="8"/>
  <c r="BH39" i="8"/>
  <c r="BL275" i="8"/>
  <c r="BD276" i="8"/>
  <c r="F45" i="554" a="1"/>
  <c r="F45" i="554" s="1"/>
  <c r="BN152" i="8"/>
  <c r="BH44" i="8"/>
  <c r="BM44" i="8"/>
  <c r="BO296" i="8"/>
  <c r="BF45" i="8"/>
  <c r="E35" i="552"/>
  <c r="F35" i="552" a="1"/>
  <c r="F35" i="552" s="1"/>
  <c r="BD47" i="8"/>
  <c r="BO244" i="8"/>
  <c r="F268" i="556" a="1"/>
  <c r="F268" i="556" s="1"/>
  <c r="E268" i="556"/>
  <c r="BF278" i="8"/>
  <c r="BI40" i="8"/>
  <c r="BI296" i="8"/>
  <c r="BG28" i="8"/>
  <c r="BO43" i="8"/>
  <c r="BM261" i="8"/>
  <c r="BL279" i="8"/>
  <c r="BO271" i="8"/>
  <c r="BD43" i="8"/>
  <c r="BM280" i="8"/>
  <c r="BN39" i="8"/>
  <c r="BM257" i="8"/>
  <c r="BM94" i="8"/>
  <c r="BM271" i="8"/>
  <c r="BN293" i="8"/>
  <c r="BD278" i="8"/>
  <c r="BM279" i="8"/>
  <c r="BI245" i="8"/>
  <c r="F31" i="556" a="1"/>
  <c r="F31" i="556" s="1"/>
  <c r="I31" i="556" s="1"/>
  <c r="E31" i="556"/>
  <c r="F271" i="552" a="1"/>
  <c r="F271" i="552" s="1"/>
  <c r="E271" i="552"/>
  <c r="BK166" i="8"/>
  <c r="BI276" i="8"/>
  <c r="Q339" i="8"/>
  <c r="Q338" i="8"/>
  <c r="BG42" i="8"/>
  <c r="BJ174" i="8"/>
  <c r="F276" i="554" a="1"/>
  <c r="F276" i="554" s="1"/>
  <c r="F257" i="552" a="1"/>
  <c r="F257" i="552" s="1"/>
  <c r="E257" i="552"/>
  <c r="E44" i="557"/>
  <c r="F44" i="557" a="1"/>
  <c r="F44" i="557" s="1"/>
  <c r="J44" i="557" s="1"/>
  <c r="F45" i="556" a="1"/>
  <c r="F45" i="556" s="1"/>
  <c r="H45" i="556" s="1"/>
  <c r="E45" i="556"/>
  <c r="F273" i="553" a="1"/>
  <c r="F273" i="553" s="1"/>
  <c r="E273" i="553"/>
  <c r="F265" i="556" a="1"/>
  <c r="F265" i="556" s="1"/>
  <c r="E265" i="556"/>
  <c r="F24" i="556" a="1"/>
  <c r="F24" i="556" s="1"/>
  <c r="E24" i="556"/>
  <c r="E41" i="555"/>
  <c r="F41" i="555" a="1"/>
  <c r="F41" i="555" s="1"/>
  <c r="H41" i="555" s="1"/>
  <c r="E264" i="552"/>
  <c r="F264" i="552" a="1"/>
  <c r="F264" i="552" s="1"/>
  <c r="F94" i="554" a="1"/>
  <c r="F94" i="554" s="1"/>
  <c r="F102" i="556" a="1"/>
  <c r="F102" i="556" s="1"/>
  <c r="E102" i="556"/>
  <c r="E40" i="552"/>
  <c r="F40" i="552" a="1"/>
  <c r="F40" i="552" s="1"/>
  <c r="F94" i="556" a="1"/>
  <c r="F94" i="556" s="1"/>
  <c r="E94" i="556"/>
  <c r="E278" i="552"/>
  <c r="F278" i="552" a="1"/>
  <c r="F278" i="552" s="1"/>
  <c r="E31" i="552"/>
  <c r="F31" i="552" a="1"/>
  <c r="F31" i="552" s="1"/>
  <c r="F278" i="553" a="1"/>
  <c r="F278" i="553" s="1"/>
  <c r="J278" i="553" s="1"/>
  <c r="E278" i="553"/>
  <c r="E275" i="553"/>
  <c r="F275" i="553" a="1"/>
  <c r="F275" i="553" s="1"/>
  <c r="J275" i="553" s="1"/>
  <c r="F273" i="554" a="1"/>
  <c r="F273" i="554" s="1"/>
  <c r="F35" i="556" a="1"/>
  <c r="F35" i="556" s="1"/>
  <c r="E35" i="556"/>
  <c r="E275" i="557"/>
  <c r="F275" i="557" a="1"/>
  <c r="F275" i="557" s="1"/>
  <c r="BL152" i="8"/>
  <c r="BG273" i="8"/>
  <c r="BL41" i="8"/>
  <c r="BO280" i="8"/>
  <c r="BF271" i="8"/>
  <c r="BL281" i="8"/>
  <c r="BI39" i="8"/>
  <c r="BO28" i="8"/>
  <c r="BF294" i="8"/>
  <c r="BK42" i="8"/>
  <c r="BJ152" i="8"/>
  <c r="BO25" i="8"/>
  <c r="BL257" i="8"/>
  <c r="E39" i="557"/>
  <c r="F39" i="557" a="1"/>
  <c r="F39" i="557" s="1"/>
  <c r="BG94" i="8"/>
  <c r="BI25" i="8"/>
  <c r="BM278" i="8"/>
  <c r="BN174" i="8"/>
  <c r="BO45" i="8"/>
  <c r="BN294" i="8"/>
  <c r="BH246" i="8"/>
  <c r="BO277" i="8"/>
  <c r="BL294" i="8"/>
  <c r="BN276" i="8"/>
  <c r="F44" i="554" a="1"/>
  <c r="F44" i="554" s="1"/>
  <c r="BM173" i="8"/>
  <c r="BM295" i="8"/>
  <c r="BH274" i="8"/>
  <c r="BJ280" i="8"/>
  <c r="BN296" i="8"/>
  <c r="BF277" i="8"/>
  <c r="BI278" i="8"/>
  <c r="BJ281" i="8"/>
  <c r="BK39" i="8"/>
  <c r="BI281" i="8"/>
  <c r="BE43" i="8"/>
  <c r="F33" i="556" a="1"/>
  <c r="F33" i="556" s="1"/>
  <c r="E33" i="556"/>
  <c r="BH25" i="8"/>
  <c r="BJ40" i="8"/>
  <c r="BH296" i="8"/>
  <c r="BD257" i="8"/>
  <c r="BL295" i="8"/>
  <c r="BJ279" i="8"/>
  <c r="BL261" i="8"/>
  <c r="BI173" i="8"/>
  <c r="F274" i="557" a="1"/>
  <c r="F274" i="557" s="1"/>
  <c r="I274" i="557" s="1"/>
  <c r="E274" i="557"/>
  <c r="BJ295" i="8"/>
  <c r="F26" i="556" a="1"/>
  <c r="F26" i="556" s="1"/>
  <c r="E26" i="556"/>
  <c r="BM296" i="8"/>
  <c r="BO294" i="8"/>
  <c r="BH43" i="8"/>
  <c r="BD94" i="8"/>
  <c r="BJ41" i="8"/>
  <c r="BF279" i="8"/>
  <c r="F277" i="554" a="1"/>
  <c r="F277" i="554" s="1"/>
  <c r="BN277" i="8"/>
  <c r="BJ293" i="8"/>
  <c r="BO295" i="8"/>
  <c r="BM277" i="8"/>
  <c r="BM47" i="8"/>
  <c r="BK296" i="8"/>
  <c r="BI274" i="8"/>
  <c r="E42" i="556"/>
  <c r="F42" i="556" a="1"/>
  <c r="F42" i="556" s="1"/>
  <c r="BL296" i="8"/>
  <c r="BF246" i="8"/>
  <c r="BH245" i="8"/>
  <c r="BJ173" i="8"/>
  <c r="BK25" i="8"/>
  <c r="BF42" i="8"/>
  <c r="BN43" i="8"/>
  <c r="BN272" i="8"/>
  <c r="BH275" i="8"/>
  <c r="BM40" i="8"/>
  <c r="BI262" i="8"/>
  <c r="BD277" i="8"/>
  <c r="BH276" i="8"/>
  <c r="BD40" i="8"/>
  <c r="BI279" i="8"/>
  <c r="BN44" i="8"/>
  <c r="BJ246" i="8"/>
  <c r="BM275" i="8"/>
  <c r="BN279" i="8"/>
  <c r="BL40" i="8"/>
  <c r="BL42" i="8"/>
  <c r="BL273" i="8"/>
  <c r="BH273" i="8"/>
  <c r="U339" i="8"/>
  <c r="U338" i="8"/>
  <c r="BK276" i="8"/>
  <c r="BG271" i="8"/>
  <c r="BI271" i="8"/>
  <c r="BN295" i="8"/>
  <c r="BM41" i="8"/>
  <c r="BK244" i="8"/>
  <c r="BE25" i="8"/>
  <c r="BG246" i="8"/>
  <c r="BD44" i="8"/>
  <c r="BI44" i="8"/>
  <c r="BL28" i="8"/>
  <c r="Y338" i="8"/>
  <c r="Y339" i="8"/>
  <c r="BN47" i="8"/>
  <c r="BI41" i="8"/>
  <c r="BK45" i="8"/>
  <c r="BK28" i="8"/>
  <c r="BK245" i="8"/>
  <c r="BK47" i="8"/>
  <c r="BO47" i="8"/>
  <c r="BD271" i="8"/>
  <c r="F275" i="554" a="1"/>
  <c r="F275" i="554" s="1"/>
  <c r="I338" i="8"/>
  <c r="I339" i="8"/>
  <c r="BO281" i="8"/>
  <c r="BO272" i="8"/>
  <c r="BI47" i="8"/>
  <c r="F273" i="556" a="1"/>
  <c r="F273" i="556" s="1"/>
  <c r="E273" i="556"/>
  <c r="BF245" i="8"/>
  <c r="BF94" i="8"/>
  <c r="BN261" i="8"/>
  <c r="BG39" i="8"/>
  <c r="BI261" i="8"/>
  <c r="BE245" i="8"/>
  <c r="BI246" i="8"/>
  <c r="BM246" i="8"/>
  <c r="BG245" i="8"/>
  <c r="BN273" i="8"/>
  <c r="BJ260" i="8"/>
  <c r="BL280" i="8"/>
  <c r="BK257" i="8"/>
  <c r="BK40" i="8"/>
  <c r="BN246" i="8"/>
  <c r="BD39" i="8"/>
  <c r="BN262" i="8"/>
  <c r="BK271" i="8"/>
  <c r="BE278" i="8"/>
  <c r="BL39" i="8"/>
  <c r="BO275" i="8"/>
  <c r="BM274" i="8"/>
  <c r="BE260" i="8"/>
  <c r="BJ43" i="8"/>
  <c r="BJ44" i="8"/>
  <c r="BG277" i="8"/>
  <c r="BG278" i="8"/>
  <c r="BJ94" i="8"/>
  <c r="BN45" i="8"/>
  <c r="BG274" i="8"/>
  <c r="BN173" i="8"/>
  <c r="BO94" i="8"/>
  <c r="BJ39" i="8"/>
  <c r="BJ47" i="8"/>
  <c r="BI43" i="8"/>
  <c r="BI45" i="8"/>
  <c r="BJ294" i="8"/>
  <c r="BM28" i="8"/>
  <c r="BE40" i="8"/>
  <c r="BM42" i="8"/>
  <c r="BO262" i="8"/>
  <c r="BL173" i="8"/>
  <c r="BJ273" i="8"/>
  <c r="BO152" i="8"/>
  <c r="BK262" i="8"/>
  <c r="F272" i="553" a="1"/>
  <c r="F272" i="553" s="1"/>
  <c r="E272" i="553"/>
  <c r="BK260" i="8"/>
  <c r="BO173" i="8"/>
  <c r="BK279" i="8"/>
  <c r="BM25" i="8"/>
  <c r="BL94" i="8"/>
  <c r="BM276" i="8"/>
  <c r="BE296" i="8"/>
  <c r="BD274" i="8"/>
  <c r="BE39" i="8"/>
  <c r="BM245" i="8"/>
  <c r="BH278" i="8"/>
  <c r="BE294" i="8"/>
  <c r="F268" i="552" a="1"/>
  <c r="F268" i="552" s="1"/>
  <c r="J268" i="552" s="1"/>
  <c r="E268" i="552"/>
  <c r="BK272" i="8"/>
  <c r="BJ277" i="8"/>
  <c r="BK43" i="8"/>
  <c r="BJ28" i="8"/>
  <c r="BE272" i="8"/>
  <c r="BF28" i="8"/>
  <c r="BN260" i="8"/>
  <c r="BJ275" i="8"/>
  <c r="BO273" i="8"/>
  <c r="BM152" i="8"/>
  <c r="BL278" i="8"/>
  <c r="BO293" i="8"/>
  <c r="BM43" i="8"/>
  <c r="BK280" i="8"/>
  <c r="BL25" i="8"/>
  <c r="BG40" i="8"/>
  <c r="BI273" i="8"/>
  <c r="BN94" i="8"/>
  <c r="E34" i="552"/>
  <c r="F34" i="552" a="1"/>
  <c r="F34" i="552" s="1"/>
  <c r="BJ257" i="8"/>
  <c r="BI244" i="8"/>
  <c r="BO278" i="8"/>
  <c r="BG44" i="8"/>
  <c r="BO261" i="8"/>
  <c r="BI42" i="8"/>
  <c r="BL44" i="8"/>
  <c r="BL276" i="8"/>
  <c r="BI94" i="8"/>
  <c r="BK41" i="8"/>
  <c r="BJ271" i="8"/>
  <c r="BM260" i="8"/>
  <c r="BD275" i="8"/>
  <c r="BF43" i="8"/>
  <c r="BF274" i="8"/>
  <c r="BH42" i="8"/>
  <c r="BH28" i="8"/>
  <c r="BN281" i="8"/>
  <c r="BI152" i="8"/>
  <c r="E271" i="553"/>
  <c r="F271" i="553" a="1"/>
  <c r="F271" i="553" s="1"/>
  <c r="E272" i="557"/>
  <c r="F272" i="557" a="1"/>
  <c r="F272" i="557" s="1"/>
  <c r="F47" i="553" a="1"/>
  <c r="F47" i="553" s="1"/>
  <c r="E47" i="553"/>
  <c r="F37" i="552" a="1"/>
  <c r="F37" i="552" s="1"/>
  <c r="E37" i="552"/>
  <c r="F36" i="552" a="1"/>
  <c r="F36" i="552" s="1"/>
  <c r="E36" i="552"/>
  <c r="E40" i="556"/>
  <c r="F40" i="556" a="1"/>
  <c r="F40" i="556" s="1"/>
  <c r="E279" i="556"/>
  <c r="F279" i="556" a="1"/>
  <c r="F279" i="556" s="1"/>
  <c r="F270" i="556" a="1"/>
  <c r="F270" i="556" s="1"/>
  <c r="E270" i="556"/>
  <c r="E34" i="556"/>
  <c r="F34" i="556" a="1"/>
  <c r="F34" i="556" s="1"/>
  <c r="E47" i="555"/>
  <c r="F47" i="555" a="1"/>
  <c r="F47" i="555" s="1"/>
  <c r="F45" i="552" a="1"/>
  <c r="F45" i="552" s="1"/>
  <c r="E45" i="552"/>
  <c r="F270" i="552" a="1"/>
  <c r="F270" i="552" s="1"/>
  <c r="E270" i="552"/>
  <c r="F277" i="552" a="1"/>
  <c r="F277" i="552" s="1"/>
  <c r="E277" i="552"/>
  <c r="F276" i="557" a="1"/>
  <c r="F276" i="557" s="1"/>
  <c r="E276" i="557"/>
  <c r="E274" i="556"/>
  <c r="F274" i="556" a="1"/>
  <c r="F274" i="556" s="1"/>
  <c r="F271" i="554" a="1"/>
  <c r="F271" i="554" s="1"/>
  <c r="F246" i="557" a="1"/>
  <c r="F246" i="557" s="1"/>
  <c r="E246" i="557"/>
  <c r="F259" i="556" a="1"/>
  <c r="F259" i="556" s="1"/>
  <c r="E259" i="556"/>
  <c r="F94" i="552" a="1"/>
  <c r="F94" i="552" s="1"/>
  <c r="E94" i="552"/>
  <c r="F245" i="557" a="1"/>
  <c r="F245" i="557" s="1"/>
  <c r="E245" i="557"/>
  <c r="F274" i="555" a="1"/>
  <c r="F274" i="555" s="1"/>
  <c r="E274" i="555"/>
  <c r="F94" i="555" a="1"/>
  <c r="F94" i="555" s="1"/>
  <c r="E94" i="555"/>
  <c r="F267" i="556" a="1"/>
  <c r="F267" i="556" s="1"/>
  <c r="E267" i="556"/>
  <c r="F260" i="554" a="1"/>
  <c r="F260" i="554" s="1"/>
  <c r="E260" i="554"/>
  <c r="F276" i="553" a="1"/>
  <c r="F276" i="553" s="1"/>
  <c r="E276" i="553"/>
  <c r="E279" i="557"/>
  <c r="F279" i="557" a="1"/>
  <c r="F279" i="557" s="1"/>
  <c r="F257" i="557" a="1"/>
  <c r="F257" i="557" s="1"/>
  <c r="E257" i="557"/>
  <c r="E42" i="557"/>
  <c r="F42" i="557" a="1"/>
  <c r="F42" i="557" s="1"/>
  <c r="F39" i="552" a="1"/>
  <c r="F39" i="552" s="1"/>
  <c r="E39" i="552"/>
  <c r="D339" i="552"/>
  <c r="E339" i="552" s="1"/>
  <c r="K43" i="557"/>
  <c r="H43" i="557"/>
  <c r="G43" i="557"/>
  <c r="I43" i="557"/>
  <c r="J43" i="557"/>
  <c r="I294" i="554"/>
  <c r="G94" i="553"/>
  <c r="I41" i="553"/>
  <c r="H45" i="553"/>
  <c r="J269" i="556"/>
  <c r="J275" i="557"/>
  <c r="G260" i="557"/>
  <c r="H265" i="552"/>
  <c r="K44" i="555"/>
  <c r="K277" i="553"/>
  <c r="H269" i="556"/>
  <c r="G44" i="553"/>
  <c r="G275" i="557"/>
  <c r="J246" i="556"/>
  <c r="I260" i="556"/>
  <c r="G45" i="557"/>
  <c r="K45" i="557"/>
  <c r="J45" i="557"/>
  <c r="I45" i="557"/>
  <c r="H45" i="557"/>
  <c r="G274" i="557"/>
  <c r="H274" i="557"/>
  <c r="G271" i="555"/>
  <c r="G260" i="556"/>
  <c r="K278" i="557"/>
  <c r="K268" i="552"/>
  <c r="G25" i="554"/>
  <c r="K41" i="553"/>
  <c r="I245" i="555"/>
  <c r="K260" i="556"/>
  <c r="H260" i="556"/>
  <c r="J294" i="552"/>
  <c r="K265" i="552"/>
  <c r="J41" i="553"/>
  <c r="I273" i="556"/>
  <c r="G273" i="556"/>
  <c r="I273" i="552"/>
  <c r="J273" i="556"/>
  <c r="H263" i="552"/>
  <c r="H294" i="552"/>
  <c r="J42" i="556"/>
  <c r="K42" i="556"/>
  <c r="G42" i="556"/>
  <c r="H42" i="556"/>
  <c r="I42" i="556"/>
  <c r="I279" i="554"/>
  <c r="H279" i="554"/>
  <c r="K279" i="554"/>
  <c r="G279" i="554"/>
  <c r="J279" i="554"/>
  <c r="I268" i="556"/>
  <c r="H268" i="556"/>
  <c r="G278" i="557"/>
  <c r="K294" i="557"/>
  <c r="H294" i="557"/>
  <c r="K28" i="552"/>
  <c r="G28" i="552"/>
  <c r="J28" i="552"/>
  <c r="H28" i="552"/>
  <c r="I28" i="552"/>
  <c r="H245" i="555"/>
  <c r="I245" i="554"/>
  <c r="J41" i="555"/>
  <c r="G245" i="555"/>
  <c r="K245" i="555"/>
  <c r="G47" i="554"/>
  <c r="H245" i="554"/>
  <c r="K28" i="553"/>
  <c r="K296" i="555"/>
  <c r="G40" i="555"/>
  <c r="I44" i="553"/>
  <c r="G257" i="552"/>
  <c r="G296" i="555"/>
  <c r="H296" i="555"/>
  <c r="I44" i="557"/>
  <c r="G44" i="555"/>
  <c r="J28" i="553"/>
  <c r="K25" i="555"/>
  <c r="K296" i="557"/>
  <c r="J296" i="557"/>
  <c r="G275" i="552"/>
  <c r="G25" i="555"/>
  <c r="G258" i="556"/>
  <c r="K245" i="554"/>
  <c r="J245" i="554"/>
  <c r="J25" i="555"/>
  <c r="I272" i="556"/>
  <c r="I296" i="557"/>
  <c r="J44" i="555"/>
  <c r="H296" i="557"/>
  <c r="G277" i="553"/>
  <c r="H25" i="555"/>
  <c r="K272" i="556"/>
  <c r="I296" i="555"/>
  <c r="K44" i="557"/>
  <c r="G269" i="556"/>
  <c r="H41" i="552"/>
  <c r="J41" i="552"/>
  <c r="I41" i="552"/>
  <c r="G41" i="552"/>
  <c r="K41" i="552"/>
  <c r="H47" i="554"/>
  <c r="H265" i="556"/>
  <c r="K265" i="556"/>
  <c r="G265" i="556"/>
  <c r="I265" i="556"/>
  <c r="J265" i="556"/>
  <c r="J47" i="556"/>
  <c r="K47" i="556"/>
  <c r="G47" i="556"/>
  <c r="I47" i="556"/>
  <c r="H47" i="556"/>
  <c r="K258" i="556"/>
  <c r="I258" i="556"/>
  <c r="H258" i="556"/>
  <c r="G278" i="553"/>
  <c r="H278" i="553"/>
  <c r="I278" i="553"/>
  <c r="K278" i="553"/>
  <c r="J28" i="557"/>
  <c r="G28" i="557"/>
  <c r="H28" i="557"/>
  <c r="K28" i="557"/>
  <c r="I278" i="556"/>
  <c r="K278" i="556"/>
  <c r="H278" i="556"/>
  <c r="G278" i="556"/>
  <c r="J274" i="552"/>
  <c r="G274" i="552"/>
  <c r="K274" i="552"/>
  <c r="I44" i="555"/>
  <c r="K28" i="555"/>
  <c r="I28" i="555"/>
  <c r="H28" i="555"/>
  <c r="H44" i="557"/>
  <c r="G44" i="557"/>
  <c r="K93" i="552"/>
  <c r="J93" i="552"/>
  <c r="H93" i="552"/>
  <c r="G93" i="552"/>
  <c r="I93" i="552"/>
  <c r="I257" i="554"/>
  <c r="H257" i="554"/>
  <c r="G257" i="553"/>
  <c r="J265" i="552"/>
  <c r="G265" i="552"/>
  <c r="I41" i="557"/>
  <c r="J41" i="557"/>
  <c r="K41" i="557"/>
  <c r="G41" i="557"/>
  <c r="H41" i="557"/>
  <c r="I279" i="555"/>
  <c r="K279" i="555"/>
  <c r="K275" i="553"/>
  <c r="G275" i="553"/>
  <c r="G279" i="552"/>
  <c r="H275" i="553"/>
  <c r="I275" i="553"/>
  <c r="H36" i="556"/>
  <c r="H44" i="556"/>
  <c r="K267" i="552"/>
  <c r="G43" i="556"/>
  <c r="I266" i="552"/>
  <c r="J40" i="552"/>
  <c r="K40" i="552"/>
  <c r="J36" i="556"/>
  <c r="I36" i="556"/>
  <c r="G40" i="552"/>
  <c r="K39" i="553"/>
  <c r="K36" i="556"/>
  <c r="K279" i="552"/>
  <c r="J39" i="553"/>
  <c r="H39" i="553"/>
  <c r="G39" i="553"/>
  <c r="I39" i="553"/>
  <c r="H257" i="555"/>
  <c r="I257" i="555"/>
  <c r="G257" i="555"/>
  <c r="J257" i="555"/>
  <c r="K257" i="555"/>
  <c r="I246" i="555"/>
  <c r="H246" i="555"/>
  <c r="H254" i="556"/>
  <c r="J254" i="556"/>
  <c r="I44" i="556"/>
  <c r="J44" i="556"/>
  <c r="K44" i="556"/>
  <c r="G44" i="556"/>
  <c r="I45" i="556"/>
  <c r="G45" i="556"/>
  <c r="H277" i="556"/>
  <c r="I43" i="556"/>
  <c r="J43" i="556"/>
  <c r="K43" i="556"/>
  <c r="I40" i="555"/>
  <c r="K40" i="555"/>
  <c r="H40" i="555"/>
  <c r="G44" i="552"/>
  <c r="H44" i="552"/>
  <c r="H296" i="553"/>
  <c r="G296" i="553"/>
  <c r="K296" i="553"/>
  <c r="I296" i="553"/>
  <c r="J296" i="553"/>
  <c r="I256" i="552"/>
  <c r="G269" i="552"/>
  <c r="G245" i="553"/>
  <c r="H245" i="553"/>
  <c r="J245" i="553"/>
  <c r="K245" i="553"/>
  <c r="I245" i="553"/>
  <c r="K254" i="552"/>
  <c r="I254" i="552"/>
  <c r="I267" i="552"/>
  <c r="G267" i="552"/>
  <c r="J267" i="552"/>
  <c r="H267" i="552"/>
  <c r="I279" i="552"/>
  <c r="J279" i="552"/>
  <c r="H279" i="552"/>
  <c r="I40" i="552"/>
  <c r="H40" i="552"/>
  <c r="H42" i="555"/>
  <c r="G42" i="555"/>
  <c r="I42" i="555"/>
  <c r="J42" i="555"/>
  <c r="K42" i="555"/>
  <c r="J296" i="552"/>
  <c r="I296" i="552"/>
  <c r="G296" i="552"/>
  <c r="K296" i="552"/>
  <c r="H296" i="552"/>
  <c r="K272" i="552"/>
  <c r="H272" i="552"/>
  <c r="J278" i="552"/>
  <c r="G278" i="552"/>
  <c r="I278" i="552"/>
  <c r="K278" i="552"/>
  <c r="H278" i="552"/>
  <c r="I102" i="556"/>
  <c r="J102" i="556"/>
  <c r="H102" i="556"/>
  <c r="K102" i="556"/>
  <c r="G102" i="556"/>
  <c r="I35" i="556"/>
  <c r="K35" i="556"/>
  <c r="G35" i="556"/>
  <c r="J35" i="556"/>
  <c r="H35" i="556"/>
  <c r="H296" i="556"/>
  <c r="K296" i="556"/>
  <c r="I296" i="556"/>
  <c r="G296" i="556"/>
  <c r="J296" i="556"/>
  <c r="G275" i="555"/>
  <c r="I275" i="555"/>
  <c r="H275" i="555"/>
  <c r="J275" i="555"/>
  <c r="K275" i="555"/>
  <c r="I39" i="555"/>
  <c r="K39" i="555"/>
  <c r="J43" i="553"/>
  <c r="I43" i="553"/>
  <c r="H43" i="553"/>
  <c r="G43" i="553"/>
  <c r="K43" i="553"/>
  <c r="I257" i="556"/>
  <c r="K257" i="556"/>
  <c r="G257" i="556"/>
  <c r="J257" i="556"/>
  <c r="H257" i="556"/>
  <c r="H260" i="553"/>
  <c r="G260" i="553"/>
  <c r="K260" i="553"/>
  <c r="I260" i="553"/>
  <c r="J260" i="553"/>
  <c r="G47" i="552"/>
  <c r="I47" i="552"/>
  <c r="H47" i="552"/>
  <c r="K47" i="552"/>
  <c r="J47" i="552"/>
  <c r="J260" i="555"/>
  <c r="I260" i="555"/>
  <c r="H260" i="555"/>
  <c r="G260" i="555"/>
  <c r="K260" i="555"/>
  <c r="K37" i="556"/>
  <c r="G37" i="556"/>
  <c r="I37" i="556"/>
  <c r="J37" i="556"/>
  <c r="H37" i="556"/>
  <c r="K255" i="552"/>
  <c r="G255" i="552"/>
  <c r="I255" i="552"/>
  <c r="H255" i="552"/>
  <c r="J255" i="552"/>
  <c r="H294" i="555"/>
  <c r="I294" i="555"/>
  <c r="J294" i="555"/>
  <c r="K294" i="555"/>
  <c r="G294" i="555"/>
  <c r="I41" i="556"/>
  <c r="G41" i="556"/>
  <c r="H41" i="556"/>
  <c r="K41" i="556"/>
  <c r="J41" i="556"/>
  <c r="K102" i="552"/>
  <c r="I102" i="552"/>
  <c r="G102" i="552"/>
  <c r="H102" i="552"/>
  <c r="J102" i="552"/>
  <c r="H38" i="556"/>
  <c r="G38" i="556"/>
  <c r="K38" i="556"/>
  <c r="I38" i="556"/>
  <c r="J38" i="556"/>
  <c r="J274" i="553"/>
  <c r="K259" i="552"/>
  <c r="H259" i="552"/>
  <c r="I259" i="552"/>
  <c r="G259" i="552"/>
  <c r="J259" i="552"/>
  <c r="G276" i="555"/>
  <c r="I276" i="555"/>
  <c r="K276" i="555"/>
  <c r="H276" i="555"/>
  <c r="J276" i="555"/>
  <c r="I245" i="552"/>
  <c r="K245" i="552"/>
  <c r="J245" i="552"/>
  <c r="G245" i="552"/>
  <c r="H245" i="552"/>
  <c r="I33" i="552"/>
  <c r="K33" i="552"/>
  <c r="G33" i="552"/>
  <c r="H33" i="552"/>
  <c r="J33" i="552"/>
  <c r="J94" i="556"/>
  <c r="H94" i="556"/>
  <c r="K94" i="556"/>
  <c r="G94" i="556"/>
  <c r="I94" i="556"/>
  <c r="H256" i="556"/>
  <c r="I278" i="555"/>
  <c r="H278" i="555"/>
  <c r="K278" i="555"/>
  <c r="J278" i="555"/>
  <c r="G278" i="555"/>
  <c r="G31" i="552"/>
  <c r="H31" i="552"/>
  <c r="I31" i="552"/>
  <c r="J31" i="552"/>
  <c r="K31" i="552"/>
  <c r="I43" i="555"/>
  <c r="J43" i="555"/>
  <c r="G43" i="555"/>
  <c r="K43" i="555"/>
  <c r="H43" i="555"/>
  <c r="I294" i="556"/>
  <c r="J294" i="556"/>
  <c r="K294" i="556"/>
  <c r="G294" i="556"/>
  <c r="H294" i="556"/>
  <c r="I93" i="556"/>
  <c r="J93" i="556"/>
  <c r="K93" i="556"/>
  <c r="G93" i="556"/>
  <c r="H93" i="556"/>
  <c r="G276" i="556"/>
  <c r="I264" i="552"/>
  <c r="J264" i="552"/>
  <c r="G264" i="552"/>
  <c r="K264" i="552"/>
  <c r="H264" i="552"/>
  <c r="J273" i="553"/>
  <c r="K273" i="553"/>
  <c r="I273" i="553"/>
  <c r="G273" i="553"/>
  <c r="H273" i="553"/>
  <c r="I260" i="552"/>
  <c r="K276" i="552"/>
  <c r="J276" i="552"/>
  <c r="H276" i="552"/>
  <c r="I276" i="552"/>
  <c r="G276" i="552"/>
  <c r="G31" i="556"/>
  <c r="J31" i="556"/>
  <c r="J264" i="556"/>
  <c r="K264" i="556"/>
  <c r="G264" i="556"/>
  <c r="H264" i="556"/>
  <c r="I264" i="556"/>
  <c r="I35" i="552"/>
  <c r="K35" i="552"/>
  <c r="J35" i="552"/>
  <c r="G35" i="552"/>
  <c r="H35" i="552"/>
  <c r="I40" i="553"/>
  <c r="K40" i="553"/>
  <c r="K263" i="556"/>
  <c r="H246" i="552"/>
  <c r="J246" i="552"/>
  <c r="K246" i="552"/>
  <c r="G246" i="552"/>
  <c r="I246" i="552"/>
  <c r="E363" i="8"/>
  <c r="D42" i="552"/>
  <c r="D42" i="553"/>
  <c r="D43" i="552"/>
  <c r="D279" i="553"/>
  <c r="D294" i="553"/>
  <c r="D255" i="556"/>
  <c r="D25" i="553"/>
  <c r="D39" i="556"/>
  <c r="E39" i="556" l="1"/>
  <c r="F39" i="556" a="1"/>
  <c r="F39" i="556" s="1"/>
  <c r="D339" i="556"/>
  <c r="E339" i="556" s="1"/>
  <c r="F25" i="553" a="1"/>
  <c r="F25" i="553" s="1"/>
  <c r="E25" i="553"/>
  <c r="F255" i="556" a="1"/>
  <c r="F255" i="556" s="1"/>
  <c r="E255" i="556"/>
  <c r="F294" i="553" a="1"/>
  <c r="F294" i="553" s="1"/>
  <c r="E294" i="553"/>
  <c r="F279" i="553" a="1"/>
  <c r="F279" i="553" s="1"/>
  <c r="E279" i="553"/>
  <c r="E43" i="552"/>
  <c r="F43" i="552" a="1"/>
  <c r="F43" i="552" s="1"/>
  <c r="E42" i="553"/>
  <c r="F42" i="553" a="1"/>
  <c r="F42" i="553" s="1"/>
  <c r="E42" i="552"/>
  <c r="F42" i="552" a="1"/>
  <c r="F42" i="552" s="1"/>
  <c r="K34" i="552"/>
  <c r="J34" i="552"/>
  <c r="G34" i="552"/>
  <c r="I34" i="552"/>
  <c r="H34" i="552"/>
  <c r="J24" i="556"/>
  <c r="I24" i="556"/>
  <c r="K24" i="556"/>
  <c r="H24" i="556"/>
  <c r="G24" i="556"/>
  <c r="G24" i="552"/>
  <c r="H24" i="552"/>
  <c r="J24" i="552"/>
  <c r="I24" i="552"/>
  <c r="K24" i="552"/>
  <c r="I25" i="554"/>
  <c r="J25" i="554"/>
  <c r="H25" i="554"/>
  <c r="I45" i="553"/>
  <c r="G45" i="553"/>
  <c r="K45" i="553"/>
  <c r="J45" i="553"/>
  <c r="G273" i="555"/>
  <c r="I273" i="555"/>
  <c r="J273" i="555"/>
  <c r="H273" i="555"/>
  <c r="K273" i="555"/>
  <c r="K94" i="557"/>
  <c r="J94" i="557"/>
  <c r="I94" i="557"/>
  <c r="H94" i="557"/>
  <c r="G94" i="557"/>
  <c r="G266" i="552"/>
  <c r="J266" i="552"/>
  <c r="G277" i="557"/>
  <c r="I277" i="557"/>
  <c r="K277" i="557"/>
  <c r="H277" i="557"/>
  <c r="J277" i="557"/>
  <c r="I94" i="553"/>
  <c r="H94" i="553"/>
  <c r="J94" i="553"/>
  <c r="K94" i="553"/>
  <c r="I294" i="552"/>
  <c r="G294" i="552"/>
  <c r="I266" i="556"/>
  <c r="J266" i="556"/>
  <c r="K266" i="556"/>
  <c r="H266" i="556"/>
  <c r="G266" i="556"/>
  <c r="J273" i="552"/>
  <c r="G273" i="552"/>
  <c r="H273" i="552"/>
  <c r="K28" i="556"/>
  <c r="H28" i="556"/>
  <c r="I28" i="556"/>
  <c r="J28" i="556"/>
  <c r="G28" i="556"/>
  <c r="I28" i="554"/>
  <c r="J28" i="554"/>
  <c r="K27" i="556"/>
  <c r="I27" i="556"/>
  <c r="H27" i="556"/>
  <c r="G27" i="556"/>
  <c r="J27" i="556"/>
  <c r="I260" i="557"/>
  <c r="J260" i="557"/>
  <c r="K260" i="557"/>
  <c r="H260" i="557"/>
  <c r="H263" i="556"/>
  <c r="I263" i="556"/>
  <c r="G40" i="553"/>
  <c r="H40" i="553"/>
  <c r="K31" i="556"/>
  <c r="H31" i="556"/>
  <c r="K260" i="552"/>
  <c r="G260" i="552"/>
  <c r="K276" i="556"/>
  <c r="J276" i="556"/>
  <c r="G256" i="556"/>
  <c r="I256" i="556"/>
  <c r="K274" i="553"/>
  <c r="G274" i="553"/>
  <c r="H39" i="555"/>
  <c r="I272" i="552"/>
  <c r="J254" i="552"/>
  <c r="G254" i="552"/>
  <c r="H269" i="552"/>
  <c r="J256" i="552"/>
  <c r="K256" i="552"/>
  <c r="J44" i="552"/>
  <c r="J277" i="556"/>
  <c r="G277" i="556"/>
  <c r="K45" i="556"/>
  <c r="J45" i="556"/>
  <c r="K254" i="556"/>
  <c r="G254" i="556"/>
  <c r="K246" i="555"/>
  <c r="J269" i="552"/>
  <c r="J38" i="552"/>
  <c r="G38" i="552"/>
  <c r="K266" i="552"/>
  <c r="H266" i="552"/>
  <c r="H279" i="555"/>
  <c r="K257" i="553"/>
  <c r="G257" i="554"/>
  <c r="K257" i="554"/>
  <c r="H28" i="554"/>
  <c r="J272" i="556"/>
  <c r="G28" i="554"/>
  <c r="H246" i="554"/>
  <c r="J246" i="554"/>
  <c r="I275" i="552"/>
  <c r="G41" i="555"/>
  <c r="K41" i="555"/>
  <c r="I294" i="557"/>
  <c r="G294" i="557"/>
  <c r="K294" i="552"/>
  <c r="K273" i="552"/>
  <c r="I268" i="552"/>
  <c r="H268" i="552"/>
  <c r="H275" i="552"/>
  <c r="K274" i="557"/>
  <c r="J274" i="557"/>
  <c r="K33" i="556"/>
  <c r="J33" i="556"/>
  <c r="G33" i="556"/>
  <c r="I33" i="556"/>
  <c r="H33" i="556"/>
  <c r="I39" i="557"/>
  <c r="H39" i="557"/>
  <c r="K39" i="557"/>
  <c r="G39" i="557"/>
  <c r="J39" i="557"/>
  <c r="I257" i="552"/>
  <c r="K257" i="552"/>
  <c r="J257" i="552"/>
  <c r="H257" i="552"/>
  <c r="H271" i="552"/>
  <c r="I271" i="552"/>
  <c r="J271" i="552"/>
  <c r="G271" i="552"/>
  <c r="K271" i="552"/>
  <c r="K268" i="556"/>
  <c r="J268" i="556"/>
  <c r="G268" i="556"/>
  <c r="G26" i="552"/>
  <c r="H26" i="552"/>
  <c r="J26" i="552"/>
  <c r="K26" i="552"/>
  <c r="I26" i="552"/>
  <c r="I296" i="554"/>
  <c r="H296" i="554"/>
  <c r="J296" i="554"/>
  <c r="G296" i="554"/>
  <c r="K296" i="554"/>
  <c r="H278" i="557"/>
  <c r="J278" i="557"/>
  <c r="I278" i="557"/>
  <c r="G272" i="555"/>
  <c r="K272" i="555"/>
  <c r="H272" i="555"/>
  <c r="J272" i="555"/>
  <c r="I272" i="555"/>
  <c r="I28" i="553"/>
  <c r="H28" i="553"/>
  <c r="G28" i="553"/>
  <c r="H274" i="552"/>
  <c r="I274" i="552"/>
  <c r="J28" i="555"/>
  <c r="G28" i="555"/>
  <c r="H32" i="552"/>
  <c r="J32" i="552"/>
  <c r="I32" i="552"/>
  <c r="I339" i="552" s="1"/>
  <c r="G32" i="552"/>
  <c r="G338" i="552" s="1"/>
  <c r="K32" i="552"/>
  <c r="K338" i="552" s="1"/>
  <c r="G273" i="557"/>
  <c r="J273" i="557"/>
  <c r="K273" i="557"/>
  <c r="I273" i="557"/>
  <c r="H273" i="557"/>
  <c r="G275" i="556"/>
  <c r="J275" i="556"/>
  <c r="H275" i="556"/>
  <c r="I275" i="556"/>
  <c r="K275" i="556"/>
  <c r="I269" i="556"/>
  <c r="K269" i="556"/>
  <c r="J271" i="556"/>
  <c r="K271" i="556"/>
  <c r="H271" i="556"/>
  <c r="G271" i="556"/>
  <c r="I271" i="556"/>
  <c r="K45" i="555"/>
  <c r="J45" i="555"/>
  <c r="H45" i="555"/>
  <c r="G45" i="555"/>
  <c r="I45" i="555"/>
  <c r="K25" i="557"/>
  <c r="H25" i="557"/>
  <c r="I25" i="557"/>
  <c r="G25" i="557"/>
  <c r="J25" i="557"/>
  <c r="J26" i="556"/>
  <c r="I26" i="556"/>
  <c r="K26" i="556"/>
  <c r="G26" i="556"/>
  <c r="H26" i="556"/>
  <c r="K47" i="554"/>
  <c r="I47" i="554"/>
  <c r="I271" i="555"/>
  <c r="K271" i="555"/>
  <c r="J277" i="553"/>
  <c r="H277" i="553"/>
  <c r="I277" i="553"/>
  <c r="J263" i="556"/>
  <c r="J260" i="552"/>
  <c r="H276" i="556"/>
  <c r="J256" i="556"/>
  <c r="H338" i="552"/>
  <c r="I274" i="553"/>
  <c r="G39" i="555"/>
  <c r="J272" i="552"/>
  <c r="K269" i="552"/>
  <c r="H256" i="552"/>
  <c r="K44" i="552"/>
  <c r="K277" i="556"/>
  <c r="J246" i="555"/>
  <c r="H38" i="552"/>
  <c r="I38" i="552"/>
  <c r="G279" i="555"/>
  <c r="I257" i="553"/>
  <c r="J257" i="553"/>
  <c r="J47" i="554"/>
  <c r="H272" i="556"/>
  <c r="K246" i="554"/>
  <c r="K28" i="554"/>
  <c r="G246" i="554"/>
  <c r="K275" i="552"/>
  <c r="I41" i="555"/>
  <c r="G268" i="552"/>
  <c r="J271" i="555"/>
  <c r="K25" i="554"/>
  <c r="H272" i="553"/>
  <c r="I272" i="553"/>
  <c r="G272" i="553"/>
  <c r="K272" i="553"/>
  <c r="J272" i="553"/>
  <c r="H273" i="556"/>
  <c r="K273" i="556"/>
  <c r="H275" i="557"/>
  <c r="I275" i="557"/>
  <c r="K275" i="557"/>
  <c r="H41" i="553"/>
  <c r="G41" i="553"/>
  <c r="I271" i="557"/>
  <c r="J271" i="557"/>
  <c r="K271" i="557"/>
  <c r="G271" i="557"/>
  <c r="H271" i="557"/>
  <c r="J258" i="552"/>
  <c r="H258" i="552"/>
  <c r="G258" i="552"/>
  <c r="I258" i="552"/>
  <c r="K258" i="552"/>
  <c r="G25" i="556"/>
  <c r="J25" i="556"/>
  <c r="H25" i="556"/>
  <c r="I25" i="556"/>
  <c r="K25" i="556"/>
  <c r="H40" i="557"/>
  <c r="I40" i="557"/>
  <c r="G40" i="557"/>
  <c r="J40" i="557"/>
  <c r="K40" i="557"/>
  <c r="I25" i="552"/>
  <c r="H25" i="552"/>
  <c r="K25" i="552"/>
  <c r="J25" i="552"/>
  <c r="G25" i="552"/>
  <c r="I246" i="556"/>
  <c r="G246" i="556"/>
  <c r="H246" i="556"/>
  <c r="K246" i="556"/>
  <c r="I246" i="553"/>
  <c r="J246" i="553"/>
  <c r="K246" i="553"/>
  <c r="G246" i="553"/>
  <c r="H246" i="553"/>
  <c r="J277" i="555"/>
  <c r="K277" i="555"/>
  <c r="G277" i="555"/>
  <c r="I277" i="555"/>
  <c r="H277" i="555"/>
  <c r="H245" i="556"/>
  <c r="I245" i="556"/>
  <c r="G245" i="556"/>
  <c r="K245" i="556"/>
  <c r="J245" i="556"/>
  <c r="K294" i="554"/>
  <c r="G294" i="554"/>
  <c r="J294" i="554"/>
  <c r="H294" i="554"/>
  <c r="J263" i="552"/>
  <c r="K263" i="552"/>
  <c r="I263" i="552"/>
  <c r="G263" i="552"/>
  <c r="J32" i="556"/>
  <c r="K32" i="556"/>
  <c r="G32" i="556"/>
  <c r="I32" i="556"/>
  <c r="H32" i="556"/>
  <c r="H44" i="553"/>
  <c r="K44" i="553"/>
  <c r="J44" i="553"/>
  <c r="H47" i="557"/>
  <c r="J47" i="557"/>
  <c r="G47" i="557"/>
  <c r="I47" i="557"/>
  <c r="K47" i="557"/>
  <c r="I39" i="552"/>
  <c r="K39" i="552"/>
  <c r="G39" i="552"/>
  <c r="H39" i="552"/>
  <c r="H339" i="552" s="1"/>
  <c r="J39" i="552"/>
  <c r="H276" i="553"/>
  <c r="G276" i="553"/>
  <c r="K276" i="553"/>
  <c r="I276" i="553"/>
  <c r="J276" i="553"/>
  <c r="J274" i="555"/>
  <c r="I274" i="555"/>
  <c r="G274" i="555"/>
  <c r="H274" i="555"/>
  <c r="K274" i="555"/>
  <c r="G246" i="557"/>
  <c r="K246" i="557"/>
  <c r="J246" i="557"/>
  <c r="I246" i="557"/>
  <c r="H246" i="557"/>
  <c r="H42" i="557"/>
  <c r="J42" i="557"/>
  <c r="I42" i="557"/>
  <c r="G42" i="557"/>
  <c r="K42" i="557"/>
  <c r="G270" i="552"/>
  <c r="H270" i="552"/>
  <c r="I270" i="552"/>
  <c r="J270" i="552"/>
  <c r="K270" i="552"/>
  <c r="H270" i="556"/>
  <c r="I270" i="556"/>
  <c r="J270" i="556"/>
  <c r="G270" i="556"/>
  <c r="K270" i="556"/>
  <c r="G37" i="552"/>
  <c r="I37" i="552"/>
  <c r="J37" i="552"/>
  <c r="H37" i="552"/>
  <c r="K37" i="552"/>
  <c r="J260" i="554"/>
  <c r="K260" i="554"/>
  <c r="H260" i="554"/>
  <c r="I260" i="554"/>
  <c r="G260" i="554"/>
  <c r="G245" i="557"/>
  <c r="K245" i="557"/>
  <c r="J245" i="557"/>
  <c r="H245" i="557"/>
  <c r="I245" i="557"/>
  <c r="H274" i="556"/>
  <c r="I274" i="556"/>
  <c r="G274" i="556"/>
  <c r="K274" i="556"/>
  <c r="J274" i="556"/>
  <c r="H279" i="556"/>
  <c r="J279" i="556"/>
  <c r="I279" i="556"/>
  <c r="G279" i="556"/>
  <c r="K279" i="556"/>
  <c r="H45" i="552"/>
  <c r="G45" i="552"/>
  <c r="I45" i="552"/>
  <c r="K45" i="552"/>
  <c r="J45" i="552"/>
  <c r="J47" i="553"/>
  <c r="H47" i="553"/>
  <c r="G47" i="553"/>
  <c r="I47" i="553"/>
  <c r="K47" i="553"/>
  <c r="I257" i="557"/>
  <c r="K257" i="557"/>
  <c r="J257" i="557"/>
  <c r="G257" i="557"/>
  <c r="H257" i="557"/>
  <c r="J267" i="556"/>
  <c r="G267" i="556"/>
  <c r="H267" i="556"/>
  <c r="K267" i="556"/>
  <c r="I267" i="556"/>
  <c r="J94" i="552"/>
  <c r="I94" i="552"/>
  <c r="K94" i="552"/>
  <c r="G94" i="552"/>
  <c r="H94" i="552"/>
  <c r="K47" i="555"/>
  <c r="J47" i="555"/>
  <c r="I47" i="555"/>
  <c r="H47" i="555"/>
  <c r="G47" i="555"/>
  <c r="K40" i="556"/>
  <c r="H40" i="556"/>
  <c r="J40" i="556"/>
  <c r="I40" i="556"/>
  <c r="G40" i="556"/>
  <c r="H272" i="557"/>
  <c r="G272" i="557"/>
  <c r="K272" i="557"/>
  <c r="I272" i="557"/>
  <c r="J272" i="557"/>
  <c r="I279" i="557"/>
  <c r="H279" i="557"/>
  <c r="K279" i="557"/>
  <c r="G279" i="557"/>
  <c r="J279" i="557"/>
  <c r="H276" i="557"/>
  <c r="J276" i="557"/>
  <c r="K276" i="557"/>
  <c r="I276" i="557"/>
  <c r="G276" i="557"/>
  <c r="J94" i="555"/>
  <c r="G94" i="555"/>
  <c r="I94" i="555"/>
  <c r="K94" i="555"/>
  <c r="H94" i="555"/>
  <c r="H259" i="556"/>
  <c r="J259" i="556"/>
  <c r="G259" i="556"/>
  <c r="I259" i="556"/>
  <c r="K259" i="556"/>
  <c r="I34" i="556"/>
  <c r="G34" i="556"/>
  <c r="J34" i="556"/>
  <c r="H34" i="556"/>
  <c r="K34" i="556"/>
  <c r="K271" i="553"/>
  <c r="I271" i="553"/>
  <c r="J271" i="553"/>
  <c r="G271" i="553"/>
  <c r="H271" i="553"/>
  <c r="K277" i="552"/>
  <c r="G277" i="552"/>
  <c r="H277" i="552"/>
  <c r="J277" i="552"/>
  <c r="I277" i="552"/>
  <c r="J36" i="552"/>
  <c r="H36" i="552"/>
  <c r="G36" i="552"/>
  <c r="K36" i="552"/>
  <c r="I36" i="552"/>
  <c r="I338" i="552"/>
  <c r="K339" i="552"/>
  <c r="G339" i="552"/>
  <c r="J339" i="552"/>
  <c r="J338" i="552"/>
  <c r="E85" i="8"/>
  <c r="H339" i="556" l="1"/>
  <c r="H338" i="556"/>
  <c r="I338" i="556"/>
  <c r="I339" i="556"/>
  <c r="J338" i="556"/>
  <c r="K42" i="553"/>
  <c r="I42" i="553"/>
  <c r="H42" i="553"/>
  <c r="G42" i="553"/>
  <c r="J42" i="553"/>
  <c r="K255" i="556"/>
  <c r="G255" i="556"/>
  <c r="H255" i="556"/>
  <c r="I255" i="556"/>
  <c r="J255" i="556"/>
  <c r="G338" i="556"/>
  <c r="G42" i="552"/>
  <c r="K42" i="552"/>
  <c r="H42" i="552"/>
  <c r="J42" i="552"/>
  <c r="I42" i="552"/>
  <c r="H294" i="553"/>
  <c r="I294" i="553"/>
  <c r="K294" i="553"/>
  <c r="G294" i="553"/>
  <c r="J294" i="553"/>
  <c r="G39" i="556"/>
  <c r="G339" i="556" s="1"/>
  <c r="I39" i="556"/>
  <c r="J39" i="556"/>
  <c r="J339" i="556" s="1"/>
  <c r="H39" i="556"/>
  <c r="K39" i="556"/>
  <c r="K339" i="556"/>
  <c r="K338" i="556"/>
  <c r="J43" i="552"/>
  <c r="G43" i="552"/>
  <c r="I43" i="552"/>
  <c r="K43" i="552"/>
  <c r="H43" i="552"/>
  <c r="H279" i="553"/>
  <c r="I279" i="553"/>
  <c r="K279" i="553"/>
  <c r="G279" i="553"/>
  <c r="J279" i="553"/>
  <c r="I25" i="553"/>
  <c r="J25" i="553"/>
  <c r="H25" i="553"/>
  <c r="G25" i="553"/>
  <c r="K25" i="553"/>
  <c r="E84" i="8"/>
  <c r="E75" i="8"/>
  <c r="E366" i="6" l="1"/>
  <c r="E360" i="6" l="1"/>
  <c r="E360" i="8" l="1"/>
  <c r="E366" i="8" l="1"/>
  <c r="BH14" i="8" l="1"/>
  <c r="AE169" i="8"/>
  <c r="S169" i="8"/>
  <c r="W169" i="8"/>
  <c r="AM169" i="8"/>
  <c r="AI169" i="8"/>
  <c r="AA169" i="8"/>
  <c r="E358" i="8"/>
  <c r="E358" i="6"/>
  <c r="E357" i="65" l="1"/>
  <c r="AW87" i="8"/>
  <c r="M22" i="8"/>
  <c r="AX86" i="8"/>
  <c r="BB166" i="8"/>
  <c r="AD14" i="8"/>
  <c r="AJ112" i="8"/>
  <c r="AS97" i="8"/>
  <c r="AN14" i="8"/>
  <c r="AS58" i="8"/>
  <c r="Q58" i="8"/>
  <c r="AN165" i="8"/>
  <c r="AX80" i="8"/>
  <c r="X164" i="8"/>
  <c r="AJ164" i="8"/>
  <c r="X65" i="8"/>
  <c r="BB65" i="8"/>
  <c r="Y65" i="8"/>
  <c r="L86" i="8"/>
  <c r="I112" i="8"/>
  <c r="AT64" i="8"/>
  <c r="AB110" i="8"/>
  <c r="AS23" i="8"/>
  <c r="R66" i="8"/>
  <c r="U164" i="8"/>
  <c r="BB165" i="8"/>
  <c r="Q66" i="8"/>
  <c r="T112" i="8"/>
  <c r="AJ80" i="8"/>
  <c r="M89" i="8"/>
  <c r="Y91" i="8"/>
  <c r="AW110" i="8"/>
  <c r="L165" i="8"/>
  <c r="Y111" i="8"/>
  <c r="M21" i="8"/>
  <c r="AC166" i="8"/>
  <c r="AS90" i="8"/>
  <c r="J66" i="8"/>
  <c r="P111" i="8"/>
  <c r="AJ165" i="8"/>
  <c r="AS14" i="8"/>
  <c r="AH110" i="8"/>
  <c r="AO90" i="8"/>
  <c r="AS111" i="8"/>
  <c r="Q89" i="8"/>
  <c r="Q86" i="8"/>
  <c r="BA165" i="8"/>
  <c r="V167" i="8"/>
  <c r="AO23" i="8"/>
  <c r="AS80" i="8"/>
  <c r="AD167" i="8"/>
  <c r="R111" i="8"/>
  <c r="AF64" i="8"/>
  <c r="AO88" i="8"/>
  <c r="BA166" i="8"/>
  <c r="AK91" i="8"/>
  <c r="AC165" i="8"/>
  <c r="AD112" i="8"/>
  <c r="V65" i="8"/>
  <c r="AJ58" i="8"/>
  <c r="AB165" i="8"/>
  <c r="AG92" i="8"/>
  <c r="L166" i="8"/>
  <c r="AJ64" i="8"/>
  <c r="M111" i="8"/>
  <c r="AP112" i="8"/>
  <c r="AW89" i="8"/>
  <c r="U111" i="8"/>
  <c r="AO80" i="8"/>
  <c r="Y22" i="8"/>
  <c r="AS88" i="8"/>
  <c r="AC92" i="8"/>
  <c r="J111" i="8"/>
  <c r="Y112" i="8"/>
  <c r="AO101" i="8"/>
  <c r="AT112" i="8"/>
  <c r="P112" i="8"/>
  <c r="AJ65" i="8"/>
  <c r="AW23" i="8"/>
  <c r="Q23" i="8"/>
  <c r="BB86" i="8"/>
  <c r="Q97" i="8"/>
  <c r="AO14" i="8"/>
  <c r="AH64" i="8"/>
  <c r="AZ112" i="8"/>
  <c r="AK164" i="8"/>
  <c r="BA14" i="8"/>
  <c r="AT86" i="8"/>
  <c r="AO87" i="8"/>
  <c r="AL66" i="8"/>
  <c r="AV166" i="8"/>
  <c r="H167" i="8"/>
  <c r="AL64" i="8"/>
  <c r="AC64" i="8"/>
  <c r="N14" i="8"/>
  <c r="L64" i="8"/>
  <c r="BB167" i="8"/>
  <c r="AN111" i="8"/>
  <c r="J58" i="8"/>
  <c r="AC97" i="8"/>
  <c r="AB112" i="8"/>
  <c r="Y20" i="8"/>
  <c r="M91" i="8"/>
  <c r="AW20" i="8"/>
  <c r="AT164" i="8"/>
  <c r="AK64" i="8"/>
  <c r="Q20" i="8"/>
  <c r="AR64" i="8"/>
  <c r="AT14" i="8"/>
  <c r="AB64" i="8"/>
  <c r="Y87" i="8"/>
  <c r="P165" i="8"/>
  <c r="P80" i="8"/>
  <c r="AC22" i="8"/>
  <c r="Y97" i="8"/>
  <c r="AG89" i="8"/>
  <c r="AV112" i="8"/>
  <c r="I58" i="8"/>
  <c r="AX164" i="8"/>
  <c r="AV64" i="8"/>
  <c r="BA20" i="8"/>
  <c r="AX65" i="8"/>
  <c r="AC88" i="8"/>
  <c r="V86" i="8"/>
  <c r="Z80" i="8"/>
  <c r="AH86" i="8"/>
  <c r="BA92" i="8"/>
  <c r="AX110" i="8"/>
  <c r="AB58" i="8"/>
  <c r="AL14" i="8"/>
  <c r="P86" i="8"/>
  <c r="AP65" i="8"/>
  <c r="P58" i="8"/>
  <c r="AT66" i="8"/>
  <c r="Y88" i="8"/>
  <c r="AC20" i="8"/>
  <c r="U165" i="8"/>
  <c r="X166" i="8"/>
  <c r="AG20" i="8"/>
  <c r="V58" i="8"/>
  <c r="T65" i="8"/>
  <c r="X64" i="8"/>
  <c r="AV58" i="8"/>
  <c r="AW165" i="8"/>
  <c r="R58" i="8"/>
  <c r="P164" i="8"/>
  <c r="U167" i="8"/>
  <c r="M20" i="8"/>
  <c r="V66" i="8"/>
  <c r="AO86" i="8"/>
  <c r="H65" i="8"/>
  <c r="BA22" i="8"/>
  <c r="AD110" i="8"/>
  <c r="AL112" i="8"/>
  <c r="Y164" i="8"/>
  <c r="R110" i="8"/>
  <c r="AS167" i="8"/>
  <c r="AP14" i="8"/>
  <c r="AN112" i="8"/>
  <c r="AV65" i="8"/>
  <c r="AC90" i="8"/>
  <c r="AP166" i="8"/>
  <c r="N86" i="8"/>
  <c r="H58" i="8"/>
  <c r="I14" i="8"/>
  <c r="AD86" i="8"/>
  <c r="Y92" i="8"/>
  <c r="AO112" i="8"/>
  <c r="AS66" i="8"/>
  <c r="AB86" i="8"/>
  <c r="BB164" i="8"/>
  <c r="M66" i="8"/>
  <c r="U112" i="8"/>
  <c r="AN164" i="8"/>
  <c r="Y165" i="8"/>
  <c r="T164" i="8"/>
  <c r="AG90" i="8"/>
  <c r="AZ86" i="8"/>
  <c r="AF66" i="8"/>
  <c r="AG165" i="8"/>
  <c r="AR65" i="8"/>
  <c r="U166" i="8"/>
  <c r="AG86" i="8"/>
  <c r="AD165" i="8"/>
  <c r="R164" i="8"/>
  <c r="AZ14" i="8"/>
  <c r="AS20" i="8"/>
  <c r="AB66" i="8"/>
  <c r="AZ110" i="8"/>
  <c r="Y89" i="8"/>
  <c r="U64" i="8"/>
  <c r="AV66" i="8"/>
  <c r="AG166" i="8"/>
  <c r="R86" i="8"/>
  <c r="Q87" i="8"/>
  <c r="AG87" i="8"/>
  <c r="AR111" i="8"/>
  <c r="AN58" i="8"/>
  <c r="AC80" i="8"/>
  <c r="AB164" i="8"/>
  <c r="AO64" i="8"/>
  <c r="Q167" i="8"/>
  <c r="H14" i="8"/>
  <c r="AV164" i="8"/>
  <c r="AL167" i="8"/>
  <c r="I88" i="8"/>
  <c r="Z110" i="8"/>
  <c r="AH164" i="8"/>
  <c r="M88" i="8"/>
  <c r="AK65" i="8"/>
  <c r="Z167" i="8"/>
  <c r="AF110" i="8"/>
  <c r="AF112" i="8"/>
  <c r="AS89" i="8"/>
  <c r="J80" i="8"/>
  <c r="BA66" i="8"/>
  <c r="AT65" i="8"/>
  <c r="U86" i="8"/>
  <c r="AT167" i="8"/>
  <c r="AX167" i="8"/>
  <c r="AF166" i="8"/>
  <c r="H66" i="8"/>
  <c r="I167" i="8"/>
  <c r="AC110" i="8"/>
  <c r="AK112" i="8"/>
  <c r="AK92" i="8"/>
  <c r="P66" i="8"/>
  <c r="AH111" i="8"/>
  <c r="N111" i="8"/>
  <c r="AD164" i="8"/>
  <c r="T165" i="8"/>
  <c r="AP66" i="8"/>
  <c r="M23" i="8"/>
  <c r="AK100" i="8"/>
  <c r="M86" i="8"/>
  <c r="L110" i="8"/>
  <c r="AC164" i="8"/>
  <c r="J86" i="8"/>
  <c r="AS64" i="8"/>
  <c r="AG22" i="8"/>
  <c r="AB167" i="8"/>
  <c r="AD66" i="8"/>
  <c r="AX58" i="8"/>
  <c r="Y101" i="8"/>
  <c r="AG66" i="8"/>
  <c r="Z111" i="8"/>
  <c r="AX64" i="8"/>
  <c r="X86" i="8"/>
  <c r="Y90" i="8"/>
  <c r="BA164" i="8"/>
  <c r="U21" i="8"/>
  <c r="AG58" i="8"/>
  <c r="AZ65" i="8"/>
  <c r="AL164" i="8"/>
  <c r="AG110" i="8"/>
  <c r="M110" i="8"/>
  <c r="AC111" i="8"/>
  <c r="AB80" i="8"/>
  <c r="BA21" i="8"/>
  <c r="AO110" i="8"/>
  <c r="AS21" i="8"/>
  <c r="AP165" i="8"/>
  <c r="BB66" i="8"/>
  <c r="BA89" i="8"/>
  <c r="AX14" i="8"/>
  <c r="AX165" i="8"/>
  <c r="AK167" i="8"/>
  <c r="Y167" i="8"/>
  <c r="M80" i="8"/>
  <c r="AO111" i="8"/>
  <c r="T111" i="8"/>
  <c r="Q165" i="8"/>
  <c r="AZ167" i="8"/>
  <c r="AL80" i="8"/>
  <c r="AR66" i="8"/>
  <c r="AR86" i="8"/>
  <c r="N164" i="8"/>
  <c r="H111" i="8"/>
  <c r="I86" i="8"/>
  <c r="N58" i="8"/>
  <c r="R112" i="8"/>
  <c r="AS91" i="8"/>
  <c r="AH165" i="8"/>
  <c r="M101" i="8"/>
  <c r="BA65" i="8"/>
  <c r="AG164" i="8"/>
  <c r="AF86" i="8"/>
  <c r="AR80" i="8"/>
  <c r="Q90" i="8"/>
  <c r="Q65" i="8"/>
  <c r="AO100" i="8"/>
  <c r="AP80" i="8"/>
  <c r="Z66" i="8"/>
  <c r="U66" i="8"/>
  <c r="Q164" i="8"/>
  <c r="R14" i="8"/>
  <c r="I111" i="8"/>
  <c r="Y23" i="8"/>
  <c r="AX166" i="8"/>
  <c r="BB64" i="8"/>
  <c r="AC89" i="8"/>
  <c r="AP111" i="8"/>
  <c r="Z165" i="8"/>
  <c r="M58" i="8"/>
  <c r="N80" i="8"/>
  <c r="V111" i="8"/>
  <c r="AO21" i="8"/>
  <c r="AO166" i="8"/>
  <c r="AD65" i="8"/>
  <c r="AN66" i="8"/>
  <c r="AF65" i="8"/>
  <c r="AW66" i="8"/>
  <c r="V80" i="8"/>
  <c r="AK89" i="8"/>
  <c r="AS166" i="8"/>
  <c r="Y80" i="8"/>
  <c r="M14" i="8"/>
  <c r="N166" i="8"/>
  <c r="T167" i="8"/>
  <c r="BB110" i="8"/>
  <c r="AC23" i="8"/>
  <c r="AT80" i="8"/>
  <c r="AG64" i="8"/>
  <c r="T166" i="8"/>
  <c r="BA111" i="8"/>
  <c r="AW58" i="8"/>
  <c r="T80" i="8"/>
  <c r="Y66" i="8"/>
  <c r="AS110" i="8"/>
  <c r="BB80" i="8"/>
  <c r="L58" i="8"/>
  <c r="AT58" i="8"/>
  <c r="AD166" i="8"/>
  <c r="AH166" i="8"/>
  <c r="AK87" i="8"/>
  <c r="AX66" i="8"/>
  <c r="AO66" i="8"/>
  <c r="AK110" i="8"/>
  <c r="AF80" i="8"/>
  <c r="Y86" i="8"/>
  <c r="AS22" i="8"/>
  <c r="X165" i="8"/>
  <c r="AO58" i="8"/>
  <c r="J65" i="8"/>
  <c r="Y100" i="8"/>
  <c r="Z166" i="8"/>
  <c r="AK14" i="8"/>
  <c r="AZ66" i="8"/>
  <c r="I65" i="8"/>
  <c r="V112" i="8"/>
  <c r="AW14" i="8"/>
  <c r="AC167" i="8"/>
  <c r="X112" i="8"/>
  <c r="BA90" i="8"/>
  <c r="AC87" i="8"/>
  <c r="D14" i="555"/>
  <c r="U100" i="8"/>
  <c r="X80" i="8"/>
  <c r="AD64" i="8"/>
  <c r="L111" i="8"/>
  <c r="L112" i="8"/>
  <c r="AW97" i="8"/>
  <c r="V165" i="8"/>
  <c r="AJ66" i="8"/>
  <c r="Q91" i="8"/>
  <c r="AW21" i="8"/>
  <c r="Z86" i="8"/>
  <c r="Q88" i="8"/>
  <c r="AZ165" i="8"/>
  <c r="BA167" i="8"/>
  <c r="AV80" i="8"/>
  <c r="AR112" i="8"/>
  <c r="AG167" i="8"/>
  <c r="X110" i="8"/>
  <c r="AW64" i="8"/>
  <c r="H80" i="8"/>
  <c r="AS165" i="8"/>
  <c r="R167" i="8"/>
  <c r="AW101" i="8"/>
  <c r="AG97" i="8"/>
  <c r="N110" i="8"/>
  <c r="AS92" i="8"/>
  <c r="X58" i="8"/>
  <c r="AC101" i="8"/>
  <c r="P167" i="8"/>
  <c r="AL65" i="8"/>
  <c r="BA23" i="8"/>
  <c r="R65" i="8"/>
  <c r="AT165" i="8"/>
  <c r="L80" i="8"/>
  <c r="X111" i="8"/>
  <c r="Y166" i="8"/>
  <c r="AG111" i="8"/>
  <c r="Z164" i="8"/>
  <c r="Q100" i="8"/>
  <c r="AP110" i="8"/>
  <c r="V14" i="8"/>
  <c r="Z112" i="8"/>
  <c r="M165" i="8"/>
  <c r="AW80" i="8"/>
  <c r="AN65" i="8"/>
  <c r="AO22" i="8"/>
  <c r="M112" i="8"/>
  <c r="M65" i="8"/>
  <c r="AW91" i="8"/>
  <c r="AW111" i="8"/>
  <c r="AS100" i="8"/>
  <c r="AG23" i="8"/>
  <c r="BB58" i="8"/>
  <c r="AR14" i="8"/>
  <c r="AG101" i="8"/>
  <c r="AK66" i="8"/>
  <c r="AK111" i="8"/>
  <c r="V164" i="8"/>
  <c r="AJ167" i="8"/>
  <c r="AX112" i="8"/>
  <c r="AW167" i="8"/>
  <c r="AK90" i="8"/>
  <c r="AW22" i="8"/>
  <c r="AJ86" i="8"/>
  <c r="T14" i="8"/>
  <c r="U90" i="8"/>
  <c r="AH66" i="8"/>
  <c r="Y58" i="8"/>
  <c r="P65" i="8"/>
  <c r="AK58" i="8"/>
  <c r="Y21" i="8"/>
  <c r="AZ64" i="8"/>
  <c r="AF165" i="8"/>
  <c r="AV111" i="8"/>
  <c r="V166" i="8"/>
  <c r="AT111" i="8"/>
  <c r="Y110" i="8"/>
  <c r="R80" i="8"/>
  <c r="AP64" i="8"/>
  <c r="I66" i="8"/>
  <c r="AR110" i="8"/>
  <c r="U92" i="8"/>
  <c r="U88" i="8"/>
  <c r="AS112" i="8"/>
  <c r="AZ58" i="8"/>
  <c r="I64" i="8"/>
  <c r="J112" i="8"/>
  <c r="D14" i="552"/>
  <c r="AH65" i="8"/>
  <c r="AW65" i="8"/>
  <c r="L66" i="8"/>
  <c r="AN64" i="8"/>
  <c r="BA91" i="8"/>
  <c r="AG112" i="8"/>
  <c r="Z58" i="8"/>
  <c r="P110" i="8"/>
  <c r="AS86" i="8"/>
  <c r="L14" i="8"/>
  <c r="AG21" i="8"/>
  <c r="AP167" i="8"/>
  <c r="AO165" i="8"/>
  <c r="X167" i="8"/>
  <c r="BB112" i="8"/>
  <c r="AC91" i="8"/>
  <c r="AJ111" i="8"/>
  <c r="BA101" i="8"/>
  <c r="BA88" i="8"/>
  <c r="AR165" i="8"/>
  <c r="Z64" i="8"/>
  <c r="Q112" i="8"/>
  <c r="P166" i="8"/>
  <c r="AP86" i="8"/>
  <c r="AJ110" i="8"/>
  <c r="M64" i="8"/>
  <c r="AC112" i="8"/>
  <c r="AV14" i="8"/>
  <c r="AV167" i="8"/>
  <c r="AC86" i="8"/>
  <c r="AW112" i="8"/>
  <c r="AK21" i="8"/>
  <c r="Q14" i="8"/>
  <c r="V64" i="8"/>
  <c r="AF14" i="8"/>
  <c r="AB166" i="8"/>
  <c r="AO65" i="8"/>
  <c r="AO164" i="8"/>
  <c r="M100" i="8"/>
  <c r="AF164" i="8"/>
  <c r="AC66" i="8"/>
  <c r="M166" i="8"/>
  <c r="BA97" i="8"/>
  <c r="AB65" i="8"/>
  <c r="AD111" i="8"/>
  <c r="L65" i="8"/>
  <c r="M90" i="8"/>
  <c r="J64" i="8"/>
  <c r="AV86" i="8"/>
  <c r="T58" i="8"/>
  <c r="AX111" i="8"/>
  <c r="U65" i="8"/>
  <c r="U101" i="8"/>
  <c r="BA112" i="8"/>
  <c r="AR166" i="8"/>
  <c r="AL58" i="8"/>
  <c r="AK80" i="8"/>
  <c r="AV110" i="8"/>
  <c r="AW164" i="8"/>
  <c r="AF111" i="8"/>
  <c r="AB111" i="8"/>
  <c r="AP164" i="8"/>
  <c r="U97" i="8"/>
  <c r="AR167" i="8"/>
  <c r="N112" i="8"/>
  <c r="BA86" i="8"/>
  <c r="AL111" i="8"/>
  <c r="AK22" i="8"/>
  <c r="AS87" i="8"/>
  <c r="U89" i="8"/>
  <c r="AL86" i="8"/>
  <c r="BA87" i="8"/>
  <c r="Z65" i="8"/>
  <c r="AN86" i="8"/>
  <c r="AC100" i="8"/>
  <c r="Q166" i="8"/>
  <c r="U110" i="8"/>
  <c r="H64" i="8"/>
  <c r="BB111" i="8"/>
  <c r="AZ111" i="8"/>
  <c r="U58" i="8"/>
  <c r="AL165" i="8"/>
  <c r="T66" i="8"/>
  <c r="Q110" i="8"/>
  <c r="D167" i="554"/>
  <c r="AO92" i="8"/>
  <c r="AC14" i="8"/>
  <c r="AH58" i="8"/>
  <c r="AC21" i="8"/>
  <c r="AD58" i="8"/>
  <c r="AH112" i="8"/>
  <c r="N64" i="8"/>
  <c r="AS101" i="8"/>
  <c r="BA64" i="8"/>
  <c r="I80" i="8"/>
  <c r="U20" i="8"/>
  <c r="Q111" i="8"/>
  <c r="AW100" i="8"/>
  <c r="T110" i="8"/>
  <c r="AT110" i="8"/>
  <c r="U91" i="8"/>
  <c r="N165" i="8"/>
  <c r="AK23" i="8"/>
  <c r="U23" i="8"/>
  <c r="AS65" i="8"/>
  <c r="AW166" i="8"/>
  <c r="AZ164" i="8"/>
  <c r="T86" i="8"/>
  <c r="Q21" i="8"/>
  <c r="M164" i="8"/>
  <c r="AS164" i="8"/>
  <c r="AK165" i="8"/>
  <c r="V110" i="8"/>
  <c r="AG100" i="8"/>
  <c r="AW92" i="8"/>
  <c r="AF167" i="8"/>
  <c r="AO167" i="8"/>
  <c r="T64" i="8"/>
  <c r="P64" i="8"/>
  <c r="Q80" i="8"/>
  <c r="AG65" i="8"/>
  <c r="Q22" i="8"/>
  <c r="AL110" i="8"/>
  <c r="AK20" i="8"/>
  <c r="AH14" i="8"/>
  <c r="AG80" i="8"/>
  <c r="AN167" i="8"/>
  <c r="R165" i="8"/>
  <c r="X66" i="8"/>
  <c r="AR58" i="8"/>
  <c r="M97" i="8"/>
  <c r="AR164" i="8"/>
  <c r="M92" i="8"/>
  <c r="AG88" i="8"/>
  <c r="H112" i="8"/>
  <c r="AP58" i="8"/>
  <c r="AT166" i="8"/>
  <c r="AK86" i="8"/>
  <c r="AC65" i="8"/>
  <c r="J167" i="8"/>
  <c r="AG91" i="8"/>
  <c r="AW88" i="8"/>
  <c r="AH167" i="8"/>
  <c r="BA110" i="8"/>
  <c r="R166" i="8"/>
  <c r="AK101" i="8"/>
  <c r="BA58" i="8"/>
  <c r="AF58" i="8"/>
  <c r="AN110" i="8"/>
  <c r="AK97" i="8"/>
  <c r="AO97" i="8"/>
  <c r="Q64" i="8"/>
  <c r="AC58" i="8"/>
  <c r="R64" i="8"/>
  <c r="AW86" i="8"/>
  <c r="AZ166" i="8"/>
  <c r="N66" i="8"/>
  <c r="Y64" i="8"/>
  <c r="H86" i="8"/>
  <c r="N65" i="8"/>
  <c r="AN166" i="8"/>
  <c r="D66" i="556"/>
  <c r="D111" i="553"/>
  <c r="D167" i="555"/>
  <c r="D65" i="556"/>
  <c r="D64" i="552"/>
  <c r="D64" i="553"/>
  <c r="D80" i="553"/>
  <c r="D112" i="556"/>
  <c r="D64" i="555"/>
  <c r="D111" i="555"/>
  <c r="D80" i="556"/>
  <c r="D58" i="552"/>
  <c r="D58" i="557"/>
  <c r="D80" i="555"/>
  <c r="D111" i="552"/>
  <c r="D14" i="553"/>
  <c r="D112" i="553"/>
  <c r="D64" i="557"/>
  <c r="D86" i="554"/>
  <c r="D86" i="556"/>
  <c r="D65" i="554"/>
  <c r="D86" i="557"/>
  <c r="D167" i="557"/>
  <c r="D66" i="554"/>
  <c r="D66" i="555"/>
  <c r="D112" i="554"/>
  <c r="D80" i="554"/>
  <c r="D112" i="555"/>
  <c r="D58" i="555"/>
  <c r="D58" i="553"/>
  <c r="D111" i="556"/>
  <c r="D66" i="552"/>
  <c r="D167" i="553"/>
  <c r="D14" i="554"/>
  <c r="D112" i="557"/>
  <c r="D66" i="557"/>
  <c r="D86" i="555"/>
  <c r="D111" i="557"/>
  <c r="D65" i="552"/>
  <c r="D14" i="556"/>
  <c r="D64" i="556"/>
  <c r="D58" i="554"/>
  <c r="D86" i="552"/>
  <c r="D58" i="556"/>
  <c r="D64" i="554"/>
  <c r="D80" i="557"/>
  <c r="D167" i="556"/>
  <c r="D112" i="552"/>
  <c r="D65" i="555"/>
  <c r="D65" i="557"/>
  <c r="D88" i="552"/>
  <c r="D14" i="557"/>
  <c r="D86" i="553"/>
  <c r="D66" i="553"/>
  <c r="D88" i="556"/>
  <c r="D65" i="553"/>
  <c r="D111" i="554"/>
  <c r="D167" i="552"/>
  <c r="E167" i="552" l="1"/>
  <c r="F167" i="552" a="1"/>
  <c r="F167" i="552" s="1"/>
  <c r="F111" i="554" a="1"/>
  <c r="F111" i="554" s="1"/>
  <c r="E65" i="553"/>
  <c r="F65" i="553" a="1"/>
  <c r="F65" i="553" s="1"/>
  <c r="F88" i="556" a="1"/>
  <c r="F88" i="556" s="1"/>
  <c r="E88" i="556"/>
  <c r="E66" i="553"/>
  <c r="F66" i="553" a="1"/>
  <c r="F66" i="553" s="1"/>
  <c r="E86" i="553"/>
  <c r="F86" i="553" a="1"/>
  <c r="F86" i="553" s="1"/>
  <c r="E14" i="557"/>
  <c r="F14" i="557" a="1"/>
  <c r="F14" i="557" s="1"/>
  <c r="F88" i="552" a="1"/>
  <c r="F88" i="552" s="1"/>
  <c r="E88" i="552"/>
  <c r="E65" i="557"/>
  <c r="F65" i="557" a="1"/>
  <c r="F65" i="557" s="1"/>
  <c r="F65" i="555" a="1"/>
  <c r="F65" i="555" s="1"/>
  <c r="E65" i="555"/>
  <c r="E112" i="552"/>
  <c r="F112" i="552" a="1"/>
  <c r="F112" i="552" s="1"/>
  <c r="E167" i="556"/>
  <c r="F167" i="556" a="1"/>
  <c r="F167" i="556" s="1"/>
  <c r="E80" i="557"/>
  <c r="F80" i="557" a="1"/>
  <c r="F80" i="557" s="1"/>
  <c r="F64" i="554" a="1"/>
  <c r="F64" i="554" s="1"/>
  <c r="E64" i="554"/>
  <c r="E58" i="556"/>
  <c r="F58" i="556" a="1"/>
  <c r="F58" i="556" s="1"/>
  <c r="F86" i="552" a="1"/>
  <c r="F86" i="552" s="1"/>
  <c r="E86" i="552"/>
  <c r="E58" i="554"/>
  <c r="F58" i="554" a="1"/>
  <c r="F58" i="554" s="1"/>
  <c r="F64" i="556" a="1"/>
  <c r="F64" i="556" s="1"/>
  <c r="E64" i="556"/>
  <c r="E14" i="556"/>
  <c r="F14" i="556" a="1"/>
  <c r="F14" i="556" s="1"/>
  <c r="E65" i="552"/>
  <c r="F65" i="552" a="1"/>
  <c r="F65" i="552" s="1"/>
  <c r="F111" i="557" a="1"/>
  <c r="F111" i="557" s="1"/>
  <c r="E111" i="557"/>
  <c r="E86" i="555"/>
  <c r="F86" i="555" a="1"/>
  <c r="F86" i="555" s="1"/>
  <c r="F66" i="557" a="1"/>
  <c r="F66" i="557" s="1"/>
  <c r="E66" i="557"/>
  <c r="E112" i="557"/>
  <c r="F112" i="557" a="1"/>
  <c r="F112" i="557" s="1"/>
  <c r="E14" i="554"/>
  <c r="F14" i="554" a="1"/>
  <c r="F14" i="554" s="1"/>
  <c r="F167" i="553" a="1"/>
  <c r="F167" i="553" s="1"/>
  <c r="E167" i="553"/>
  <c r="E66" i="552"/>
  <c r="F66" i="552" a="1"/>
  <c r="F66" i="552" s="1"/>
  <c r="E111" i="556"/>
  <c r="F111" i="556" a="1"/>
  <c r="F111" i="556" s="1"/>
  <c r="E58" i="553"/>
  <c r="F58" i="553" a="1"/>
  <c r="F58" i="553" s="1"/>
  <c r="F58" i="555" a="1"/>
  <c r="F58" i="555" s="1"/>
  <c r="E58" i="555"/>
  <c r="F112" i="555" a="1"/>
  <c r="F112" i="555" s="1"/>
  <c r="E112" i="555"/>
  <c r="F80" i="554" a="1"/>
  <c r="F80" i="554" s="1"/>
  <c r="E80" i="554"/>
  <c r="F112" i="554" a="1"/>
  <c r="F112" i="554" s="1"/>
  <c r="E66" i="555"/>
  <c r="F66" i="555" a="1"/>
  <c r="F66" i="555" s="1"/>
  <c r="F66" i="554" a="1"/>
  <c r="F66" i="554" s="1"/>
  <c r="E66" i="554"/>
  <c r="E167" i="557"/>
  <c r="F167" i="557" a="1"/>
  <c r="F167" i="557" s="1"/>
  <c r="E86" i="557"/>
  <c r="F86" i="557" a="1"/>
  <c r="F86" i="557" s="1"/>
  <c r="E65" i="554"/>
  <c r="F65" i="554" a="1"/>
  <c r="F65" i="554" s="1"/>
  <c r="E86" i="556"/>
  <c r="F86" i="556" a="1"/>
  <c r="F86" i="556" s="1"/>
  <c r="F86" i="554" a="1"/>
  <c r="F86" i="554" s="1"/>
  <c r="E86" i="554"/>
  <c r="E64" i="557"/>
  <c r="F64" i="557" a="1"/>
  <c r="F64" i="557" s="1"/>
  <c r="F112" i="553" a="1"/>
  <c r="F112" i="553" s="1"/>
  <c r="E112" i="553"/>
  <c r="E14" i="553"/>
  <c r="F14" i="553" a="1"/>
  <c r="F14" i="553" s="1"/>
  <c r="F111" i="552" a="1"/>
  <c r="F111" i="552" s="1"/>
  <c r="E111" i="552"/>
  <c r="E80" i="555"/>
  <c r="F80" i="555" a="1"/>
  <c r="F80" i="555" s="1"/>
  <c r="F58" i="557" a="1"/>
  <c r="F58" i="557" s="1"/>
  <c r="E58" i="557"/>
  <c r="F58" i="552" a="1"/>
  <c r="F58" i="552" s="1"/>
  <c r="E58" i="552"/>
  <c r="E80" i="556"/>
  <c r="F80" i="556" a="1"/>
  <c r="F80" i="556" s="1"/>
  <c r="E111" i="555"/>
  <c r="F111" i="555" a="1"/>
  <c r="F111" i="555" s="1"/>
  <c r="F64" i="555" a="1"/>
  <c r="F64" i="555" s="1"/>
  <c r="E64" i="555"/>
  <c r="F112" i="556" a="1"/>
  <c r="F112" i="556" s="1"/>
  <c r="E112" i="556"/>
  <c r="F80" i="553" a="1"/>
  <c r="F80" i="553" s="1"/>
  <c r="E80" i="553"/>
  <c r="E64" i="553"/>
  <c r="F64" i="553" a="1"/>
  <c r="F64" i="553" s="1"/>
  <c r="E64" i="552"/>
  <c r="F64" i="552" a="1"/>
  <c r="F64" i="552" s="1"/>
  <c r="F65" i="556" a="1"/>
  <c r="F65" i="556" s="1"/>
  <c r="E65" i="556"/>
  <c r="F167" i="555" a="1"/>
  <c r="F167" i="555" s="1"/>
  <c r="E167" i="555"/>
  <c r="F111" i="553" a="1"/>
  <c r="F111" i="553" s="1"/>
  <c r="E111" i="553"/>
  <c r="F66" i="556" a="1"/>
  <c r="F66" i="556" s="1"/>
  <c r="E66" i="556"/>
  <c r="BL166" i="8"/>
  <c r="BD86" i="8"/>
  <c r="BO166" i="8"/>
  <c r="BL110" i="8"/>
  <c r="BJ58" i="8"/>
  <c r="BD112" i="8"/>
  <c r="BM164" i="8"/>
  <c r="BM58" i="8"/>
  <c r="BH66" i="8"/>
  <c r="BL167" i="8"/>
  <c r="BF64" i="8"/>
  <c r="BG64" i="8"/>
  <c r="BJ167" i="8"/>
  <c r="BE164" i="8"/>
  <c r="BG86" i="8"/>
  <c r="BO164" i="8"/>
  <c r="BG110" i="8"/>
  <c r="BI14" i="8"/>
  <c r="E167" i="554"/>
  <c r="F167" i="554" a="1"/>
  <c r="F167" i="554" s="1"/>
  <c r="BG66" i="8"/>
  <c r="BO111" i="8"/>
  <c r="BD64" i="8"/>
  <c r="BL86" i="8"/>
  <c r="BM167" i="8"/>
  <c r="BI111" i="8"/>
  <c r="BJ111" i="8"/>
  <c r="BN110" i="8"/>
  <c r="BM166" i="8"/>
  <c r="BG58" i="8"/>
  <c r="BN86" i="8"/>
  <c r="BE65" i="8"/>
  <c r="BI65" i="8"/>
  <c r="BJ164" i="8"/>
  <c r="BI166" i="8"/>
  <c r="BJ14" i="8"/>
  <c r="BF14" i="8"/>
  <c r="BN167" i="8"/>
  <c r="BN14" i="8"/>
  <c r="BK110" i="8"/>
  <c r="BF166" i="8"/>
  <c r="BM165" i="8"/>
  <c r="BK111" i="8"/>
  <c r="BH167" i="8"/>
  <c r="BE14" i="8"/>
  <c r="BF110" i="8"/>
  <c r="BL64" i="8"/>
  <c r="BE66" i="8"/>
  <c r="F14" i="552" a="1"/>
  <c r="F14" i="552" s="1"/>
  <c r="E14" i="552"/>
  <c r="BO58" i="8"/>
  <c r="BM110" i="8"/>
  <c r="BN111" i="8"/>
  <c r="BJ165" i="8"/>
  <c r="BO64" i="8"/>
  <c r="BF65" i="8"/>
  <c r="BG14" i="8"/>
  <c r="BK86" i="8"/>
  <c r="BK167" i="8"/>
  <c r="BM14" i="8"/>
  <c r="BL65" i="8"/>
  <c r="BH111" i="8"/>
  <c r="BE80" i="8"/>
  <c r="BF167" i="8"/>
  <c r="BH58" i="8"/>
  <c r="BD80" i="8"/>
  <c r="BH110" i="8"/>
  <c r="BM112" i="8"/>
  <c r="BN80" i="8"/>
  <c r="BO165" i="8"/>
  <c r="BK66" i="8"/>
  <c r="BE112" i="8"/>
  <c r="BE111" i="8"/>
  <c r="E14" i="555"/>
  <c r="F14" i="555" a="1"/>
  <c r="F14" i="555" s="1"/>
  <c r="BH112" i="8"/>
  <c r="BO66" i="8"/>
  <c r="BK14" i="8"/>
  <c r="BH165" i="8"/>
  <c r="BE58" i="8"/>
  <c r="BG166" i="8"/>
  <c r="BG167" i="8"/>
  <c r="BJ65" i="8"/>
  <c r="BL66" i="8"/>
  <c r="BM80" i="8"/>
  <c r="BJ86" i="8"/>
  <c r="BD111" i="8"/>
  <c r="BM86" i="8"/>
  <c r="BM66" i="8"/>
  <c r="BO167" i="8"/>
  <c r="BG111" i="8"/>
  <c r="BO65" i="8"/>
  <c r="BH86" i="8"/>
  <c r="BI167" i="8"/>
  <c r="BE110" i="8"/>
  <c r="BG165" i="8"/>
  <c r="BF66" i="8"/>
  <c r="BD66" i="8"/>
  <c r="BJ166" i="8"/>
  <c r="BJ112" i="8"/>
  <c r="BJ110" i="8"/>
  <c r="BN164" i="8"/>
  <c r="BD14" i="8"/>
  <c r="BI164" i="8"/>
  <c r="BL58" i="8"/>
  <c r="BM111" i="8"/>
  <c r="BN66" i="8"/>
  <c r="BO110" i="8"/>
  <c r="BI66" i="8"/>
  <c r="BO14" i="8"/>
  <c r="BM65" i="8"/>
  <c r="BJ66" i="8"/>
  <c r="BO86" i="8"/>
  <c r="BG164" i="8"/>
  <c r="BL164" i="8"/>
  <c r="BI86" i="8"/>
  <c r="BD58" i="8"/>
  <c r="BN65" i="8"/>
  <c r="BL112" i="8"/>
  <c r="BD65" i="8"/>
  <c r="BF164" i="8"/>
  <c r="BN165" i="8"/>
  <c r="BN58" i="8"/>
  <c r="BH64" i="8"/>
  <c r="BG65" i="8"/>
  <c r="BH166" i="8"/>
  <c r="BF58" i="8"/>
  <c r="BF86" i="8"/>
  <c r="BI58" i="8"/>
  <c r="BN64" i="8"/>
  <c r="BN112" i="8"/>
  <c r="BF80" i="8"/>
  <c r="BF165" i="8"/>
  <c r="BI64" i="8"/>
  <c r="BM64" i="8"/>
  <c r="BI112" i="8"/>
  <c r="BL111" i="8"/>
  <c r="BE64" i="8"/>
  <c r="BD167" i="8"/>
  <c r="BN166" i="8"/>
  <c r="BO112" i="8"/>
  <c r="BK65" i="8"/>
  <c r="BF112" i="8"/>
  <c r="BK64" i="8"/>
  <c r="BE166" i="8"/>
  <c r="BI165" i="8"/>
  <c r="BK58" i="8"/>
  <c r="BJ64" i="8"/>
  <c r="BK165" i="8"/>
  <c r="BF111" i="8"/>
  <c r="BE165" i="8"/>
  <c r="BK80" i="8"/>
  <c r="BG112" i="8"/>
  <c r="BI110" i="8"/>
  <c r="BE86" i="8"/>
  <c r="BH65" i="8"/>
  <c r="BK164" i="8"/>
  <c r="BH164" i="8"/>
  <c r="BL165" i="8"/>
  <c r="BL14" i="8"/>
  <c r="BK112" i="8"/>
  <c r="BH80" i="8"/>
  <c r="E358" i="65"/>
  <c r="I111" i="553" l="1"/>
  <c r="J111" i="553"/>
  <c r="G111" i="553"/>
  <c r="K111" i="553"/>
  <c r="H111" i="553"/>
  <c r="H112" i="556"/>
  <c r="K112" i="556"/>
  <c r="I112" i="556"/>
  <c r="J112" i="556"/>
  <c r="G112" i="556"/>
  <c r="H112" i="553"/>
  <c r="I112" i="553"/>
  <c r="K112" i="553"/>
  <c r="G112" i="553"/>
  <c r="J112" i="553"/>
  <c r="G86" i="557"/>
  <c r="H86" i="557"/>
  <c r="K86" i="557"/>
  <c r="I86" i="557"/>
  <c r="J86" i="557"/>
  <c r="I66" i="555"/>
  <c r="H66" i="555"/>
  <c r="K66" i="555"/>
  <c r="G66" i="555"/>
  <c r="J66" i="555"/>
  <c r="G112" i="555"/>
  <c r="I112" i="555"/>
  <c r="K112" i="555"/>
  <c r="H112" i="555"/>
  <c r="J112" i="555"/>
  <c r="J65" i="552"/>
  <c r="G65" i="552"/>
  <c r="I65" i="552"/>
  <c r="H65" i="552"/>
  <c r="K65" i="552"/>
  <c r="I58" i="554"/>
  <c r="G58" i="554"/>
  <c r="J58" i="554"/>
  <c r="K58" i="554"/>
  <c r="H58" i="554"/>
  <c r="I86" i="552"/>
  <c r="J86" i="552"/>
  <c r="H86" i="552"/>
  <c r="K86" i="552"/>
  <c r="G86" i="552"/>
  <c r="J112" i="552"/>
  <c r="K112" i="552"/>
  <c r="H112" i="552"/>
  <c r="I112" i="552"/>
  <c r="G112" i="552"/>
  <c r="I65" i="555"/>
  <c r="K65" i="555"/>
  <c r="G65" i="555"/>
  <c r="H65" i="555"/>
  <c r="J65" i="555"/>
  <c r="G66" i="553"/>
  <c r="J66" i="553"/>
  <c r="K66" i="553"/>
  <c r="H66" i="553"/>
  <c r="I66" i="553"/>
  <c r="G88" i="556"/>
  <c r="H88" i="556"/>
  <c r="J88" i="556"/>
  <c r="K88" i="556"/>
  <c r="I88" i="556"/>
  <c r="G167" i="554"/>
  <c r="K167" i="554"/>
  <c r="J167" i="554"/>
  <c r="H167" i="554"/>
  <c r="I167" i="554"/>
  <c r="G66" i="556"/>
  <c r="H66" i="556"/>
  <c r="J66" i="556"/>
  <c r="I66" i="556"/>
  <c r="K66" i="556"/>
  <c r="J65" i="556"/>
  <c r="H65" i="556"/>
  <c r="I65" i="556"/>
  <c r="K65" i="556"/>
  <c r="G65" i="556"/>
  <c r="G64" i="553"/>
  <c r="H64" i="553"/>
  <c r="K64" i="553"/>
  <c r="I64" i="553"/>
  <c r="J64" i="553"/>
  <c r="I80" i="553"/>
  <c r="H80" i="553"/>
  <c r="K80" i="553"/>
  <c r="G80" i="553"/>
  <c r="J80" i="553"/>
  <c r="K58" i="557"/>
  <c r="H58" i="557"/>
  <c r="G58" i="557"/>
  <c r="J58" i="557"/>
  <c r="I58" i="557"/>
  <c r="G64" i="557"/>
  <c r="H64" i="557"/>
  <c r="I64" i="557"/>
  <c r="K64" i="557"/>
  <c r="J64" i="557"/>
  <c r="G86" i="554"/>
  <c r="H86" i="554"/>
  <c r="K86" i="554"/>
  <c r="J86" i="554"/>
  <c r="I86" i="554"/>
  <c r="J65" i="554"/>
  <c r="K65" i="554"/>
  <c r="I65" i="554"/>
  <c r="G65" i="554"/>
  <c r="H65" i="554"/>
  <c r="G80" i="554"/>
  <c r="K80" i="554"/>
  <c r="I80" i="554"/>
  <c r="J80" i="554"/>
  <c r="H80" i="554"/>
  <c r="H66" i="552"/>
  <c r="G66" i="552"/>
  <c r="K66" i="552"/>
  <c r="J66" i="552"/>
  <c r="I66" i="552"/>
  <c r="G167" i="553"/>
  <c r="K167" i="553"/>
  <c r="J167" i="553"/>
  <c r="I167" i="553"/>
  <c r="H167" i="553"/>
  <c r="H112" i="557"/>
  <c r="G112" i="557"/>
  <c r="I112" i="557"/>
  <c r="K112" i="557"/>
  <c r="J112" i="557"/>
  <c r="K66" i="557"/>
  <c r="J66" i="557"/>
  <c r="H66" i="557"/>
  <c r="G66" i="557"/>
  <c r="I66" i="557"/>
  <c r="J58" i="556"/>
  <c r="I58" i="556"/>
  <c r="G58" i="556"/>
  <c r="H58" i="556"/>
  <c r="K58" i="556"/>
  <c r="G64" i="554"/>
  <c r="I64" i="554"/>
  <c r="J64" i="554"/>
  <c r="K64" i="554"/>
  <c r="H64" i="554"/>
  <c r="H167" i="556"/>
  <c r="I167" i="556"/>
  <c r="J167" i="556"/>
  <c r="G167" i="556"/>
  <c r="K167" i="556"/>
  <c r="G65" i="557"/>
  <c r="H65" i="557"/>
  <c r="I65" i="557"/>
  <c r="J65" i="557"/>
  <c r="K65" i="557"/>
  <c r="I88" i="552"/>
  <c r="J88" i="552"/>
  <c r="K88" i="552"/>
  <c r="H88" i="552"/>
  <c r="G88" i="552"/>
  <c r="J86" i="553"/>
  <c r="K86" i="553"/>
  <c r="G86" i="553"/>
  <c r="H86" i="553"/>
  <c r="I86" i="553"/>
  <c r="K65" i="553"/>
  <c r="H65" i="553"/>
  <c r="G65" i="553"/>
  <c r="J65" i="553"/>
  <c r="I65" i="553"/>
  <c r="G167" i="552"/>
  <c r="K167" i="552"/>
  <c r="J167" i="552"/>
  <c r="I167" i="552"/>
  <c r="H167" i="552"/>
  <c r="J14" i="555"/>
  <c r="H14" i="555"/>
  <c r="G14" i="555"/>
  <c r="K14" i="555"/>
  <c r="I14" i="555"/>
  <c r="K111" i="555"/>
  <c r="G111" i="555"/>
  <c r="I111" i="555"/>
  <c r="J111" i="555"/>
  <c r="H111" i="555"/>
  <c r="H14" i="553"/>
  <c r="I14" i="553"/>
  <c r="G14" i="553"/>
  <c r="K14" i="553"/>
  <c r="J14" i="553"/>
  <c r="K58" i="553"/>
  <c r="J58" i="553"/>
  <c r="I58" i="553"/>
  <c r="G58" i="553"/>
  <c r="H58" i="553"/>
  <c r="I14" i="552"/>
  <c r="G14" i="552"/>
  <c r="J14" i="552"/>
  <c r="K14" i="552"/>
  <c r="H14" i="552"/>
  <c r="I167" i="555"/>
  <c r="H167" i="555"/>
  <c r="G167" i="555"/>
  <c r="J167" i="555"/>
  <c r="K167" i="555"/>
  <c r="G64" i="552"/>
  <c r="H64" i="552"/>
  <c r="I64" i="552"/>
  <c r="J64" i="552"/>
  <c r="K64" i="552"/>
  <c r="I64" i="555"/>
  <c r="G64" i="555"/>
  <c r="K64" i="555"/>
  <c r="J64" i="555"/>
  <c r="H64" i="555"/>
  <c r="I80" i="556"/>
  <c r="J80" i="556"/>
  <c r="G80" i="556"/>
  <c r="H80" i="556"/>
  <c r="K80" i="556"/>
  <c r="I58" i="552"/>
  <c r="H58" i="552"/>
  <c r="G58" i="552"/>
  <c r="J58" i="552"/>
  <c r="K58" i="552"/>
  <c r="K80" i="555"/>
  <c r="H80" i="555"/>
  <c r="J80" i="555"/>
  <c r="I80" i="555"/>
  <c r="G80" i="555"/>
  <c r="K111" i="552"/>
  <c r="J111" i="552"/>
  <c r="G111" i="552"/>
  <c r="I111" i="552"/>
  <c r="H111" i="552"/>
  <c r="G86" i="556"/>
  <c r="J86" i="556"/>
  <c r="I86" i="556"/>
  <c r="H86" i="556"/>
  <c r="K86" i="556"/>
  <c r="G167" i="557"/>
  <c r="H167" i="557"/>
  <c r="I167" i="557"/>
  <c r="J167" i="557"/>
  <c r="K167" i="557"/>
  <c r="I66" i="554"/>
  <c r="J66" i="554"/>
  <c r="H66" i="554"/>
  <c r="K66" i="554"/>
  <c r="G66" i="554"/>
  <c r="G58" i="555"/>
  <c r="J58" i="555"/>
  <c r="I58" i="555"/>
  <c r="H58" i="555"/>
  <c r="K58" i="555"/>
  <c r="J111" i="556"/>
  <c r="K111" i="556"/>
  <c r="H111" i="556"/>
  <c r="G111" i="556"/>
  <c r="I111" i="556"/>
  <c r="H14" i="554"/>
  <c r="I14" i="554"/>
  <c r="G14" i="554"/>
  <c r="J14" i="554"/>
  <c r="K14" i="554"/>
  <c r="J86" i="555"/>
  <c r="H86" i="555"/>
  <c r="K86" i="555"/>
  <c r="I86" i="555"/>
  <c r="G86" i="555"/>
  <c r="G111" i="557"/>
  <c r="H111" i="557"/>
  <c r="J111" i="557"/>
  <c r="K111" i="557"/>
  <c r="I111" i="557"/>
  <c r="K14" i="556"/>
  <c r="G14" i="556"/>
  <c r="J14" i="556"/>
  <c r="H14" i="556"/>
  <c r="I14" i="556"/>
  <c r="G64" i="556"/>
  <c r="J64" i="556"/>
  <c r="K64" i="556"/>
  <c r="I64" i="556"/>
  <c r="H64" i="556"/>
  <c r="H80" i="557"/>
  <c r="I80" i="557"/>
  <c r="K80" i="557"/>
  <c r="G80" i="557"/>
  <c r="J80" i="557"/>
  <c r="I14" i="557"/>
  <c r="G14" i="557"/>
  <c r="J14" i="557"/>
  <c r="K14" i="557"/>
  <c r="H14" i="557"/>
  <c r="E337" i="65"/>
  <c r="N77" i="6" l="1"/>
  <c r="AI77" i="8" s="1"/>
  <c r="P77" i="6"/>
  <c r="AQ77" i="8" s="1"/>
  <c r="R77" i="6"/>
  <c r="AY77" i="8" s="1"/>
  <c r="Q77" i="6"/>
  <c r="AU77" i="8" s="1"/>
  <c r="L77" i="6"/>
  <c r="AA77" i="8" s="1"/>
  <c r="O77" i="6"/>
  <c r="AM77" i="8" s="1"/>
  <c r="K77" i="6"/>
  <c r="W77" i="8" s="1"/>
  <c r="M77" i="6"/>
  <c r="AE77" i="8" s="1"/>
  <c r="I77" i="6"/>
  <c r="G77" i="6"/>
  <c r="G77" i="8" s="1"/>
  <c r="J77" i="6"/>
  <c r="S77" i="8" s="1"/>
  <c r="O77" i="8" l="1"/>
  <c r="E334" i="65" l="1"/>
  <c r="D13" i="2" l="1"/>
  <c r="D13" i="65" s="1"/>
  <c r="D12" i="2"/>
  <c r="D16" i="2"/>
  <c r="D16" i="65" l="1"/>
  <c r="D16" i="6"/>
  <c r="D12" i="65"/>
  <c r="D12" i="6"/>
  <c r="D17" i="2"/>
  <c r="D17" i="65" s="1"/>
  <c r="D13" i="6"/>
  <c r="D16" i="8" l="1"/>
  <c r="F16" i="6"/>
  <c r="D12" i="8"/>
  <c r="F12" i="6"/>
  <c r="D17" i="6"/>
  <c r="F13" i="6"/>
  <c r="D13" i="8"/>
  <c r="D9" i="486"/>
  <c r="D37" i="486" s="1"/>
  <c r="F16" i="8" l="1"/>
  <c r="F12" i="8"/>
  <c r="F13" i="8"/>
  <c r="D17" i="8"/>
  <c r="D13" i="486" l="1"/>
  <c r="D41" i="486" s="1"/>
  <c r="D163" i="281" l="1"/>
  <c r="P46" i="6" l="1"/>
  <c r="AQ46" i="8" s="1"/>
  <c r="L98" i="6"/>
  <c r="AA98" i="8" s="1"/>
  <c r="G46" i="6"/>
  <c r="N46" i="6"/>
  <c r="AI46" i="8" s="1"/>
  <c r="M46" i="6"/>
  <c r="AE46" i="8" s="1"/>
  <c r="Q46" i="6"/>
  <c r="AU46" i="8" s="1"/>
  <c r="R98" i="6"/>
  <c r="AY98" i="8" s="1"/>
  <c r="P98" i="6"/>
  <c r="AQ98" i="8" s="1"/>
  <c r="O46" i="6"/>
  <c r="AM46" i="8" s="1"/>
  <c r="J98" i="6"/>
  <c r="S98" i="8" s="1"/>
  <c r="H98" i="6"/>
  <c r="K98" i="8" s="1"/>
  <c r="K98" i="6"/>
  <c r="J46" i="6"/>
  <c r="I98" i="6"/>
  <c r="K46" i="6"/>
  <c r="H46" i="6"/>
  <c r="G98" i="6"/>
  <c r="G98" i="8" s="1"/>
  <c r="Q98" i="6"/>
  <c r="AU98" i="8" s="1"/>
  <c r="I46" i="6"/>
  <c r="R46" i="6"/>
  <c r="AY46" i="8" s="1"/>
  <c r="O98" i="6"/>
  <c r="AM98" i="8" s="1"/>
  <c r="M98" i="6"/>
  <c r="AE98" i="8" s="1"/>
  <c r="N98" i="6"/>
  <c r="AI98" i="8" s="1"/>
  <c r="L46" i="6"/>
  <c r="AA46" i="8" s="1"/>
  <c r="W98" i="8" l="1"/>
  <c r="G341" i="6"/>
  <c r="G179" i="6" s="1"/>
  <c r="G340" i="6"/>
  <c r="H340" i="6"/>
  <c r="H341" i="6"/>
  <c r="H179" i="6" s="1"/>
  <c r="K179" i="8" s="1"/>
  <c r="K340" i="6"/>
  <c r="K341" i="6"/>
  <c r="K179" i="6" s="1"/>
  <c r="W179" i="8" s="1"/>
  <c r="J340" i="6"/>
  <c r="J341" i="6"/>
  <c r="J179" i="6" s="1"/>
  <c r="S179" i="8" s="1"/>
  <c r="I340" i="6"/>
  <c r="I341" i="6"/>
  <c r="I179" i="6" s="1"/>
  <c r="O179" i="8" s="1"/>
  <c r="O46" i="8"/>
  <c r="K46" i="8"/>
  <c r="W46" i="8"/>
  <c r="S46" i="8"/>
  <c r="G46" i="8"/>
  <c r="O98" i="8"/>
  <c r="E46" i="6"/>
  <c r="E98" i="6"/>
  <c r="S340" i="8" l="1"/>
  <c r="S341" i="8"/>
  <c r="W341" i="8"/>
  <c r="W340" i="8"/>
  <c r="K341" i="8"/>
  <c r="K340" i="8"/>
  <c r="O341" i="8"/>
  <c r="O340" i="8"/>
  <c r="G340" i="8"/>
  <c r="G341" i="8"/>
  <c r="E46" i="8"/>
  <c r="J178" i="6"/>
  <c r="S178" i="8" s="1"/>
  <c r="J174" i="6"/>
  <c r="S174" i="8" s="1"/>
  <c r="J173" i="6"/>
  <c r="S173" i="8" s="1"/>
  <c r="H178" i="6"/>
  <c r="K178" i="8" s="1"/>
  <c r="H174" i="6"/>
  <c r="K174" i="8" s="1"/>
  <c r="H173" i="6"/>
  <c r="K173" i="8" s="1"/>
  <c r="G178" i="6"/>
  <c r="G173" i="6"/>
  <c r="G174" i="6"/>
  <c r="K178" i="6"/>
  <c r="W178" i="8" s="1"/>
  <c r="K173" i="6"/>
  <c r="W173" i="8" s="1"/>
  <c r="K174" i="6"/>
  <c r="I178" i="6"/>
  <c r="O178" i="8" s="1"/>
  <c r="I174" i="6"/>
  <c r="O174" i="8" s="1"/>
  <c r="I173" i="6"/>
  <c r="O173" i="8" s="1"/>
  <c r="G179" i="8"/>
  <c r="E179" i="6"/>
  <c r="W174" i="8" l="1"/>
  <c r="E173" i="6"/>
  <c r="G173" i="8"/>
  <c r="I173" i="8" s="1"/>
  <c r="G178" i="8"/>
  <c r="E178" i="6"/>
  <c r="G174" i="8"/>
  <c r="I174" i="8" s="1"/>
  <c r="E174" i="6"/>
  <c r="E173" i="8" l="1"/>
  <c r="E174" i="8"/>
  <c r="D54" i="2"/>
  <c r="D54" i="65" s="1"/>
  <c r="I178" i="8"/>
  <c r="D54" i="6" l="1"/>
  <c r="D148" i="2"/>
  <c r="D148" i="65" s="1"/>
  <c r="D10" i="63" s="1"/>
  <c r="D73" i="2"/>
  <c r="D346" i="2" s="1"/>
  <c r="D14" i="486"/>
  <c r="D42" i="486" s="1"/>
  <c r="P67" i="6" l="1"/>
  <c r="AQ67" i="8" s="1"/>
  <c r="L135" i="6"/>
  <c r="AA135" i="8" s="1"/>
  <c r="L52" i="6"/>
  <c r="AA52" i="8" s="1"/>
  <c r="Q136" i="6"/>
  <c r="AU136" i="8" s="1"/>
  <c r="N135" i="6"/>
  <c r="AI135" i="8" s="1"/>
  <c r="M134" i="6"/>
  <c r="AE134" i="8" s="1"/>
  <c r="R134" i="6"/>
  <c r="AY134" i="8" s="1"/>
  <c r="P132" i="6"/>
  <c r="AQ132" i="8" s="1"/>
  <c r="P129" i="6"/>
  <c r="AQ129" i="8" s="1"/>
  <c r="N129" i="6"/>
  <c r="AI129" i="8" s="1"/>
  <c r="P114" i="6"/>
  <c r="AQ114" i="8" s="1"/>
  <c r="R114" i="6"/>
  <c r="AY114" i="8" s="1"/>
  <c r="N116" i="6"/>
  <c r="AI116" i="8" s="1"/>
  <c r="M116" i="6"/>
  <c r="AE116" i="8" s="1"/>
  <c r="M67" i="6"/>
  <c r="AE67" i="8" s="1"/>
  <c r="P61" i="6"/>
  <c r="AQ61" i="8" s="1"/>
  <c r="P59" i="6"/>
  <c r="AQ59" i="8" s="1"/>
  <c r="R67" i="6"/>
  <c r="AY67" i="8" s="1"/>
  <c r="P48" i="6"/>
  <c r="AQ48" i="8" s="1"/>
  <c r="P49" i="6"/>
  <c r="AQ49" i="8" s="1"/>
  <c r="Q48" i="6"/>
  <c r="AU48" i="8" s="1"/>
  <c r="R50" i="6"/>
  <c r="AY50" i="8" s="1"/>
  <c r="P15" i="6"/>
  <c r="AQ15" i="8" s="1"/>
  <c r="Q15" i="6"/>
  <c r="AU15" i="8" s="1"/>
  <c r="P78" i="6"/>
  <c r="AQ78" i="8" s="1"/>
  <c r="L78" i="6"/>
  <c r="AA78" i="8" s="1"/>
  <c r="R132" i="6"/>
  <c r="AY132" i="8" s="1"/>
  <c r="L59" i="6"/>
  <c r="AA59" i="8" s="1"/>
  <c r="R60" i="6"/>
  <c r="AY60" i="8" s="1"/>
  <c r="P115" i="6"/>
  <c r="AQ115" i="8" s="1"/>
  <c r="Q134" i="6"/>
  <c r="AU134" i="8" s="1"/>
  <c r="P133" i="6"/>
  <c r="AQ133" i="8" s="1"/>
  <c r="Q130" i="6"/>
  <c r="AU130" i="8" s="1"/>
  <c r="R135" i="6"/>
  <c r="AY135" i="8" s="1"/>
  <c r="N134" i="6"/>
  <c r="AI134" i="8" s="1"/>
  <c r="L129" i="6"/>
  <c r="AA129" i="8" s="1"/>
  <c r="R131" i="6"/>
  <c r="AY131" i="8" s="1"/>
  <c r="O117" i="6"/>
  <c r="AM117" i="8" s="1"/>
  <c r="O115" i="6"/>
  <c r="AM115" i="8" s="1"/>
  <c r="M115" i="6"/>
  <c r="AE115" i="8" s="1"/>
  <c r="R81" i="6"/>
  <c r="AY81" i="8" s="1"/>
  <c r="M60" i="6"/>
  <c r="AE60" i="8" s="1"/>
  <c r="N61" i="6"/>
  <c r="AI61" i="8" s="1"/>
  <c r="N60" i="6"/>
  <c r="AI60" i="8" s="1"/>
  <c r="M61" i="6"/>
  <c r="AE61" i="8" s="1"/>
  <c r="N52" i="6"/>
  <c r="AI52" i="8" s="1"/>
  <c r="Q51" i="6"/>
  <c r="AU51" i="8" s="1"/>
  <c r="P52" i="6"/>
  <c r="AQ52" i="8" s="1"/>
  <c r="N53" i="6"/>
  <c r="AI53" i="8" s="1"/>
  <c r="Q53" i="6"/>
  <c r="AU53" i="8" s="1"/>
  <c r="O48" i="6"/>
  <c r="AM48" i="8" s="1"/>
  <c r="O52" i="6"/>
  <c r="AM52" i="8" s="1"/>
  <c r="M15" i="6"/>
  <c r="AE15" i="8" s="1"/>
  <c r="O15" i="6"/>
  <c r="AM15" i="8" s="1"/>
  <c r="N79" i="6"/>
  <c r="AI79" i="8" s="1"/>
  <c r="O79" i="6"/>
  <c r="AM79" i="8" s="1"/>
  <c r="R79" i="6"/>
  <c r="AY79" i="8" s="1"/>
  <c r="L131" i="6"/>
  <c r="AA131" i="8" s="1"/>
  <c r="O50" i="6"/>
  <c r="AM50" i="8" s="1"/>
  <c r="Q118" i="6"/>
  <c r="AU118" i="8" s="1"/>
  <c r="L133" i="6"/>
  <c r="AA133" i="8" s="1"/>
  <c r="N130" i="6"/>
  <c r="AI130" i="8" s="1"/>
  <c r="L130" i="6"/>
  <c r="AA130" i="8" s="1"/>
  <c r="O135" i="6"/>
  <c r="AM135" i="8" s="1"/>
  <c r="M132" i="6"/>
  <c r="AE132" i="8" s="1"/>
  <c r="L117" i="6"/>
  <c r="AA117" i="8" s="1"/>
  <c r="N117" i="6"/>
  <c r="AI117" i="8" s="1"/>
  <c r="N63" i="6"/>
  <c r="AI63" i="8" s="1"/>
  <c r="L67" i="6"/>
  <c r="AA67" i="8" s="1"/>
  <c r="N67" i="6"/>
  <c r="AI67" i="8" s="1"/>
  <c r="N59" i="6"/>
  <c r="AI59" i="8" s="1"/>
  <c r="O67" i="6"/>
  <c r="AM67" i="8" s="1"/>
  <c r="L51" i="6"/>
  <c r="AA51" i="8" s="1"/>
  <c r="R53" i="6"/>
  <c r="AY53" i="8" s="1"/>
  <c r="R51" i="6"/>
  <c r="AY51" i="8" s="1"/>
  <c r="O49" i="6"/>
  <c r="AM49" i="8" s="1"/>
  <c r="L50" i="6"/>
  <c r="AA50" i="8" s="1"/>
  <c r="M48" i="6"/>
  <c r="AE48" i="8" s="1"/>
  <c r="L15" i="6"/>
  <c r="AA15" i="8" s="1"/>
  <c r="P79" i="6"/>
  <c r="AQ79" i="8" s="1"/>
  <c r="M78" i="6"/>
  <c r="AE78" i="8" s="1"/>
  <c r="O136" i="6"/>
  <c r="AM136" i="8" s="1"/>
  <c r="L116" i="6"/>
  <c r="AA116" i="8" s="1"/>
  <c r="Q132" i="6"/>
  <c r="AU132" i="8" s="1"/>
  <c r="L136" i="6"/>
  <c r="AA136" i="8" s="1"/>
  <c r="P130" i="6"/>
  <c r="AQ130" i="8" s="1"/>
  <c r="N133" i="6"/>
  <c r="AI133" i="8" s="1"/>
  <c r="R129" i="6"/>
  <c r="AY129" i="8" s="1"/>
  <c r="O132" i="6"/>
  <c r="AM132" i="8" s="1"/>
  <c r="R115" i="6"/>
  <c r="AY115" i="8" s="1"/>
  <c r="Q114" i="6"/>
  <c r="AU114" i="8" s="1"/>
  <c r="Q115" i="6"/>
  <c r="AU115" i="8" s="1"/>
  <c r="Q117" i="6"/>
  <c r="AU117" i="8" s="1"/>
  <c r="L60" i="6"/>
  <c r="AA60" i="8" s="1"/>
  <c r="O63" i="6"/>
  <c r="AM63" i="8" s="1"/>
  <c r="Q67" i="6"/>
  <c r="AU67" i="8" s="1"/>
  <c r="R61" i="6"/>
  <c r="AY61" i="8" s="1"/>
  <c r="P50" i="6"/>
  <c r="AQ50" i="8" s="1"/>
  <c r="Q50" i="6"/>
  <c r="AU50" i="8" s="1"/>
  <c r="P53" i="6"/>
  <c r="AQ53" i="8" s="1"/>
  <c r="M52" i="6"/>
  <c r="AE52" i="8" s="1"/>
  <c r="M53" i="6"/>
  <c r="AE53" i="8" s="1"/>
  <c r="R52" i="6"/>
  <c r="AY52" i="8" s="1"/>
  <c r="N48" i="6"/>
  <c r="AI48" i="8" s="1"/>
  <c r="R15" i="6"/>
  <c r="AY15" i="8" s="1"/>
  <c r="Q78" i="6"/>
  <c r="AU78" i="8" s="1"/>
  <c r="N15" i="6"/>
  <c r="AI15" i="8" s="1"/>
  <c r="O133" i="6"/>
  <c r="AM133" i="8" s="1"/>
  <c r="O134" i="6"/>
  <c r="AM134" i="8" s="1"/>
  <c r="Q133" i="6"/>
  <c r="AU133" i="8" s="1"/>
  <c r="P136" i="6"/>
  <c r="AQ136" i="8" s="1"/>
  <c r="O130" i="6"/>
  <c r="AM130" i="8" s="1"/>
  <c r="L132" i="6"/>
  <c r="AA132" i="8" s="1"/>
  <c r="N131" i="6"/>
  <c r="AI131" i="8" s="1"/>
  <c r="M129" i="6"/>
  <c r="AE129" i="8" s="1"/>
  <c r="N115" i="6"/>
  <c r="AI115" i="8" s="1"/>
  <c r="O116" i="6"/>
  <c r="AM116" i="8" s="1"/>
  <c r="R116" i="6"/>
  <c r="AY116" i="8" s="1"/>
  <c r="O118" i="6"/>
  <c r="AM118" i="8" s="1"/>
  <c r="L115" i="6"/>
  <c r="AA115" i="8" s="1"/>
  <c r="N114" i="6"/>
  <c r="AI114" i="8" s="1"/>
  <c r="P63" i="6"/>
  <c r="AQ63" i="8" s="1"/>
  <c r="R63" i="6"/>
  <c r="AY63" i="8" s="1"/>
  <c r="M63" i="6"/>
  <c r="AE63" i="8" s="1"/>
  <c r="Q59" i="6"/>
  <c r="AU59" i="8" s="1"/>
  <c r="O60" i="6"/>
  <c r="AM60" i="8" s="1"/>
  <c r="Q52" i="6"/>
  <c r="AU52" i="8" s="1"/>
  <c r="M50" i="6"/>
  <c r="AE50" i="8" s="1"/>
  <c r="Q49" i="6"/>
  <c r="AU49" i="8" s="1"/>
  <c r="M79" i="6"/>
  <c r="AE79" i="8" s="1"/>
  <c r="O51" i="6"/>
  <c r="AM51" i="8" s="1"/>
  <c r="L134" i="6"/>
  <c r="AA134" i="8" s="1"/>
  <c r="M136" i="6"/>
  <c r="AE136" i="8" s="1"/>
  <c r="R130" i="6"/>
  <c r="AY130" i="8" s="1"/>
  <c r="O131" i="6"/>
  <c r="AM131" i="8" s="1"/>
  <c r="N132" i="6"/>
  <c r="AI132" i="8" s="1"/>
  <c r="Q129" i="6"/>
  <c r="AU129" i="8" s="1"/>
  <c r="Q131" i="6"/>
  <c r="AU131" i="8" s="1"/>
  <c r="N118" i="6"/>
  <c r="AI118" i="8" s="1"/>
  <c r="P118" i="6"/>
  <c r="AQ118" i="8" s="1"/>
  <c r="M118" i="6"/>
  <c r="AE118" i="8" s="1"/>
  <c r="L118" i="6"/>
  <c r="AA118" i="8" s="1"/>
  <c r="O61" i="6"/>
  <c r="AM61" i="8" s="1"/>
  <c r="O81" i="6"/>
  <c r="AM81" i="8" s="1"/>
  <c r="P51" i="6"/>
  <c r="AQ51" i="8" s="1"/>
  <c r="Q63" i="6"/>
  <c r="AU63" i="8" s="1"/>
  <c r="Q61" i="6"/>
  <c r="AU61" i="8" s="1"/>
  <c r="P60" i="6"/>
  <c r="AQ60" i="8" s="1"/>
  <c r="L61" i="6"/>
  <c r="AA61" i="8" s="1"/>
  <c r="O59" i="6"/>
  <c r="AM59" i="8" s="1"/>
  <c r="M51" i="6"/>
  <c r="AE51" i="8" s="1"/>
  <c r="N51" i="6"/>
  <c r="AI51" i="8" s="1"/>
  <c r="O53" i="6"/>
  <c r="AM53" i="8" s="1"/>
  <c r="M49" i="6"/>
  <c r="AE49" i="8" s="1"/>
  <c r="N78" i="6"/>
  <c r="AI78" i="8" s="1"/>
  <c r="R78" i="6"/>
  <c r="AY78" i="8" s="1"/>
  <c r="N49" i="6"/>
  <c r="AI49" i="8" s="1"/>
  <c r="L63" i="6"/>
  <c r="AA63" i="8" s="1"/>
  <c r="P134" i="6"/>
  <c r="AQ134" i="8" s="1"/>
  <c r="P135" i="6"/>
  <c r="AQ135" i="8" s="1"/>
  <c r="P131" i="6"/>
  <c r="AQ131" i="8" s="1"/>
  <c r="R136" i="6"/>
  <c r="AY136" i="8" s="1"/>
  <c r="P116" i="6"/>
  <c r="AQ116" i="8" s="1"/>
  <c r="M117" i="6"/>
  <c r="AE117" i="8" s="1"/>
  <c r="P117" i="6"/>
  <c r="AQ117" i="8" s="1"/>
  <c r="R117" i="6"/>
  <c r="AY117" i="8" s="1"/>
  <c r="M59" i="6"/>
  <c r="AE59" i="8" s="1"/>
  <c r="P81" i="6"/>
  <c r="AQ81" i="8" s="1"/>
  <c r="Q81" i="6"/>
  <c r="AU81" i="8" s="1"/>
  <c r="R59" i="6"/>
  <c r="AY59" i="8" s="1"/>
  <c r="L53" i="6"/>
  <c r="AA53" i="8" s="1"/>
  <c r="N50" i="6"/>
  <c r="AI50" i="8" s="1"/>
  <c r="L79" i="6"/>
  <c r="AA79" i="8" s="1"/>
  <c r="Q79" i="6"/>
  <c r="AU79" i="8" s="1"/>
  <c r="O129" i="6"/>
  <c r="AM129" i="8" s="1"/>
  <c r="R133" i="6"/>
  <c r="AY133" i="8" s="1"/>
  <c r="N136" i="6"/>
  <c r="AI136" i="8" s="1"/>
  <c r="M131" i="6"/>
  <c r="AE131" i="8" s="1"/>
  <c r="M135" i="6"/>
  <c r="AE135" i="8" s="1"/>
  <c r="M130" i="6"/>
  <c r="AE130" i="8" s="1"/>
  <c r="M133" i="6"/>
  <c r="AE133" i="8" s="1"/>
  <c r="Q135" i="6"/>
  <c r="AU135" i="8" s="1"/>
  <c r="R118" i="6"/>
  <c r="AY118" i="8" s="1"/>
  <c r="L114" i="6"/>
  <c r="AA114" i="8" s="1"/>
  <c r="O114" i="6"/>
  <c r="AM114" i="8" s="1"/>
  <c r="M114" i="6"/>
  <c r="AE114" i="8" s="1"/>
  <c r="Q116" i="6"/>
  <c r="AU116" i="8" s="1"/>
  <c r="M81" i="6"/>
  <c r="AE81" i="8" s="1"/>
  <c r="N81" i="6"/>
  <c r="AI81" i="8" s="1"/>
  <c r="L81" i="6"/>
  <c r="AA81" i="8" s="1"/>
  <c r="Q60" i="6"/>
  <c r="AU60" i="8" s="1"/>
  <c r="L48" i="6"/>
  <c r="AA48" i="8" s="1"/>
  <c r="L49" i="6"/>
  <c r="AA49" i="8" s="1"/>
  <c r="R48" i="6"/>
  <c r="AY48" i="8" s="1"/>
  <c r="R49" i="6"/>
  <c r="AY49" i="8" s="1"/>
  <c r="O78" i="6"/>
  <c r="AM78" i="8" s="1"/>
  <c r="M82" i="6"/>
  <c r="AE82" i="8" s="1"/>
  <c r="Q82" i="6"/>
  <c r="AU82" i="8" s="1"/>
  <c r="R82" i="6"/>
  <c r="AY82" i="8" s="1"/>
  <c r="O82" i="6"/>
  <c r="AM82" i="8" s="1"/>
  <c r="P82" i="6"/>
  <c r="AQ82" i="8" s="1"/>
  <c r="N82" i="6"/>
  <c r="AI82" i="8" s="1"/>
  <c r="L82" i="6"/>
  <c r="AA82" i="8" s="1"/>
  <c r="L13" i="6"/>
  <c r="AA13" i="8" s="1"/>
  <c r="M16" i="6"/>
  <c r="AE16" i="8" s="1"/>
  <c r="M12" i="6"/>
  <c r="AE12" i="8" s="1"/>
  <c r="P16" i="6"/>
  <c r="AQ16" i="8" s="1"/>
  <c r="R13" i="6"/>
  <c r="AY13" i="8" s="1"/>
  <c r="M13" i="6"/>
  <c r="AE13" i="8" s="1"/>
  <c r="N12" i="6"/>
  <c r="AI12" i="8" s="1"/>
  <c r="P12" i="6"/>
  <c r="AQ12" i="8" s="1"/>
  <c r="O13" i="6"/>
  <c r="AM13" i="8" s="1"/>
  <c r="P13" i="6"/>
  <c r="AQ13" i="8" s="1"/>
  <c r="R16" i="6"/>
  <c r="AY16" i="8" s="1"/>
  <c r="L12" i="6"/>
  <c r="AA12" i="8" s="1"/>
  <c r="N13" i="6"/>
  <c r="AI13" i="8" s="1"/>
  <c r="O12" i="6"/>
  <c r="AM12" i="8" s="1"/>
  <c r="Q16" i="6"/>
  <c r="AU16" i="8" s="1"/>
  <c r="Q12" i="6"/>
  <c r="AU12" i="8" s="1"/>
  <c r="Q13" i="6"/>
  <c r="AU13" i="8" s="1"/>
  <c r="L16" i="6"/>
  <c r="AA16" i="8" s="1"/>
  <c r="R12" i="6"/>
  <c r="AY12" i="8" s="1"/>
  <c r="N16" i="6"/>
  <c r="AI16" i="8" s="1"/>
  <c r="O16" i="6"/>
  <c r="AM16" i="8" s="1"/>
  <c r="M119" i="6"/>
  <c r="AE119" i="8" s="1"/>
  <c r="O119" i="6"/>
  <c r="AM119" i="8" s="1"/>
  <c r="N119" i="6"/>
  <c r="AI119" i="8" s="1"/>
  <c r="L119" i="6"/>
  <c r="AA119" i="8" s="1"/>
  <c r="P119" i="6"/>
  <c r="AQ119" i="8" s="1"/>
  <c r="R119" i="6"/>
  <c r="AY119" i="8" s="1"/>
  <c r="Q119" i="6"/>
  <c r="AU119" i="8" s="1"/>
  <c r="Q57" i="6"/>
  <c r="AU57" i="8" s="1"/>
  <c r="O57" i="6"/>
  <c r="AM57" i="8" s="1"/>
  <c r="P57" i="6"/>
  <c r="AQ57" i="8" s="1"/>
  <c r="L30" i="6"/>
  <c r="AA30" i="8" s="1"/>
  <c r="R113" i="6"/>
  <c r="AY113" i="8" s="1"/>
  <c r="P30" i="6"/>
  <c r="AQ30" i="8" s="1"/>
  <c r="N113" i="6"/>
  <c r="AI113" i="8" s="1"/>
  <c r="R30" i="6"/>
  <c r="AY30" i="8" s="1"/>
  <c r="L29" i="6"/>
  <c r="AA29" i="8" s="1"/>
  <c r="R96" i="6"/>
  <c r="AY96" i="8" s="1"/>
  <c r="N57" i="6"/>
  <c r="AI57" i="8" s="1"/>
  <c r="Q96" i="6"/>
  <c r="AU96" i="8" s="1"/>
  <c r="N30" i="6"/>
  <c r="AI30" i="8" s="1"/>
  <c r="N96" i="6"/>
  <c r="AI96" i="8" s="1"/>
  <c r="P96" i="6"/>
  <c r="AQ96" i="8" s="1"/>
  <c r="M113" i="6"/>
  <c r="AE113" i="8" s="1"/>
  <c r="M30" i="6"/>
  <c r="AE30" i="8" s="1"/>
  <c r="Q113" i="6"/>
  <c r="AU113" i="8" s="1"/>
  <c r="Q29" i="6"/>
  <c r="AU29" i="8" s="1"/>
  <c r="M95" i="6"/>
  <c r="P95" i="6"/>
  <c r="R95" i="6"/>
  <c r="P113" i="6"/>
  <c r="AQ113" i="8" s="1"/>
  <c r="L57" i="6"/>
  <c r="AA57" i="8" s="1"/>
  <c r="Q95" i="6"/>
  <c r="O30" i="6"/>
  <c r="AM30" i="8" s="1"/>
  <c r="L95" i="6"/>
  <c r="Q30" i="6"/>
  <c r="AU30" i="8" s="1"/>
  <c r="N29" i="6"/>
  <c r="AI29" i="8" s="1"/>
  <c r="O96" i="6"/>
  <c r="AM96" i="8" s="1"/>
  <c r="M96" i="6"/>
  <c r="AE96" i="8" s="1"/>
  <c r="M57" i="6"/>
  <c r="AE57" i="8" s="1"/>
  <c r="R57" i="6"/>
  <c r="AY57" i="8" s="1"/>
  <c r="L113" i="6"/>
  <c r="AA113" i="8" s="1"/>
  <c r="O95" i="6"/>
  <c r="P29" i="6"/>
  <c r="AQ29" i="8" s="1"/>
  <c r="R29" i="6"/>
  <c r="AY29" i="8" s="1"/>
  <c r="L96" i="6"/>
  <c r="AA96" i="8" s="1"/>
  <c r="M29" i="6"/>
  <c r="AE29" i="8" s="1"/>
  <c r="O113" i="6"/>
  <c r="AM113" i="8" s="1"/>
  <c r="O29" i="6"/>
  <c r="AM29" i="8" s="1"/>
  <c r="N95" i="6"/>
  <c r="D73" i="65"/>
  <c r="D346" i="65" s="1"/>
  <c r="D54" i="8"/>
  <c r="D73" i="6"/>
  <c r="D346" i="6" s="1"/>
  <c r="D148" i="6"/>
  <c r="D120" i="8"/>
  <c r="D148" i="8" s="1"/>
  <c r="AN162" i="8"/>
  <c r="BB105" i="8"/>
  <c r="BA180" i="8"/>
  <c r="AX243" i="8"/>
  <c r="AV77" i="8"/>
  <c r="AR248" i="8"/>
  <c r="AN297" i="8"/>
  <c r="AF168" i="8"/>
  <c r="D89" i="552"/>
  <c r="AT243" i="8"/>
  <c r="J108" i="8"/>
  <c r="N181" i="8"/>
  <c r="AO212" i="8"/>
  <c r="AB162" i="8"/>
  <c r="AF107" i="8"/>
  <c r="AB299" i="8"/>
  <c r="AS289" i="8"/>
  <c r="AN299" i="8"/>
  <c r="G50" i="281"/>
  <c r="X301" i="8"/>
  <c r="BA205" i="8"/>
  <c r="AJ252" i="8"/>
  <c r="M107" i="8"/>
  <c r="AF163" i="8"/>
  <c r="BA46" i="8"/>
  <c r="I106" i="8"/>
  <c r="AS46" i="8"/>
  <c r="AF291" i="8"/>
  <c r="AH108" i="8"/>
  <c r="AZ162" i="8"/>
  <c r="AK291" i="8"/>
  <c r="AV178" i="8"/>
  <c r="AK299" i="8"/>
  <c r="I101" i="8"/>
  <c r="X163" i="8"/>
  <c r="AZ178" i="8"/>
  <c r="AR109" i="8"/>
  <c r="H19" i="281"/>
  <c r="AL298" i="8"/>
  <c r="G32" i="281"/>
  <c r="AC282" i="8"/>
  <c r="J180" i="8"/>
  <c r="AN203" i="8"/>
  <c r="M253" i="8"/>
  <c r="R212" i="8"/>
  <c r="R163" i="8"/>
  <c r="AZ163" i="8"/>
  <c r="AP284" i="8"/>
  <c r="AD283" i="8"/>
  <c r="AH301" i="8"/>
  <c r="AK297" i="8"/>
  <c r="AD46" i="8"/>
  <c r="AP283" i="8"/>
  <c r="I110" i="8"/>
  <c r="R202" i="8"/>
  <c r="R301" i="8"/>
  <c r="AN218" i="8"/>
  <c r="AL106" i="8"/>
  <c r="H48" i="281"/>
  <c r="AB285" i="8"/>
  <c r="BB299" i="8"/>
  <c r="AT247" i="8"/>
  <c r="AB302" i="8"/>
  <c r="AB291" i="8"/>
  <c r="Q107" i="8"/>
  <c r="D166" i="554"/>
  <c r="AJ292" i="8"/>
  <c r="BA217" i="8"/>
  <c r="V218" i="8"/>
  <c r="U209" i="8"/>
  <c r="I181" i="8"/>
  <c r="L108" i="8"/>
  <c r="T212" i="8"/>
  <c r="AX168" i="8"/>
  <c r="AP209" i="8"/>
  <c r="P163" i="8"/>
  <c r="BB202" i="8"/>
  <c r="Z163" i="8"/>
  <c r="H77" i="8"/>
  <c r="AD203" i="8"/>
  <c r="AP202" i="8"/>
  <c r="AH290" i="8"/>
  <c r="AV46" i="8"/>
  <c r="AB297" i="8"/>
  <c r="Z205" i="8"/>
  <c r="AT106" i="8"/>
  <c r="D166" i="552"/>
  <c r="Y162" i="8"/>
  <c r="AH77" i="8"/>
  <c r="X205" i="8"/>
  <c r="AF77" i="8"/>
  <c r="AS205" i="8"/>
  <c r="BB300" i="8"/>
  <c r="BB46" i="8"/>
  <c r="H163" i="8"/>
  <c r="AT178" i="8"/>
  <c r="H106" i="8"/>
  <c r="AT209" i="8"/>
  <c r="Y217" i="8"/>
  <c r="AO284" i="8"/>
  <c r="J216" i="8"/>
  <c r="Q174" i="8"/>
  <c r="Y104" i="8"/>
  <c r="AL212" i="8"/>
  <c r="H46" i="8"/>
  <c r="T203" i="8"/>
  <c r="J43" i="281"/>
  <c r="AK162" i="8"/>
  <c r="I92" i="8"/>
  <c r="AW282" i="8"/>
  <c r="AR285" i="8"/>
  <c r="BA212" i="8"/>
  <c r="U80" i="8"/>
  <c r="AT248" i="8"/>
  <c r="AJ192" i="8"/>
  <c r="AX300" i="8"/>
  <c r="AH168" i="8"/>
  <c r="BB285" i="8"/>
  <c r="AR253" i="8"/>
  <c r="T161" i="8"/>
  <c r="Y107" i="8"/>
  <c r="H253" i="8"/>
  <c r="AL77" i="8"/>
  <c r="AB289" i="8"/>
  <c r="Q77" i="8"/>
  <c r="U298" i="8"/>
  <c r="BB218" i="8"/>
  <c r="AN247" i="8"/>
  <c r="AG301" i="8"/>
  <c r="AB298" i="8"/>
  <c r="AV105" i="8"/>
  <c r="I253" i="8"/>
  <c r="I93" i="281"/>
  <c r="AS179" i="8"/>
  <c r="M298" i="8"/>
  <c r="H205" i="8"/>
  <c r="AG106" i="8"/>
  <c r="I44" i="281"/>
  <c r="AN46" i="8"/>
  <c r="AS162" i="8"/>
  <c r="I98" i="281"/>
  <c r="I100" i="281"/>
  <c r="Q106" i="8"/>
  <c r="AV247" i="8"/>
  <c r="U77" i="8"/>
  <c r="J38" i="281"/>
  <c r="AK209" i="8"/>
  <c r="M192" i="8"/>
  <c r="BA106" i="8"/>
  <c r="AG299" i="8"/>
  <c r="L161" i="8"/>
  <c r="Z77" i="8"/>
  <c r="AO105" i="8"/>
  <c r="J252" i="8"/>
  <c r="Y103" i="8"/>
  <c r="AP46" i="8"/>
  <c r="Z193" i="8"/>
  <c r="R203" i="8"/>
  <c r="U243" i="8"/>
  <c r="I219" i="8"/>
  <c r="I98" i="8"/>
  <c r="J166" i="8"/>
  <c r="AW243" i="8"/>
  <c r="Q202" i="8"/>
  <c r="Z217" i="8"/>
  <c r="AW103" i="8"/>
  <c r="X107" i="8"/>
  <c r="AO285" i="8"/>
  <c r="AG202" i="8"/>
  <c r="AX108" i="8"/>
  <c r="AP77" i="8"/>
  <c r="D243" i="552"/>
  <c r="L212" i="8"/>
  <c r="AV297" i="8"/>
  <c r="J168" i="8"/>
  <c r="V107" i="8"/>
  <c r="Y192" i="8"/>
  <c r="H107" i="8"/>
  <c r="AS284" i="8"/>
  <c r="AL283" i="8"/>
  <c r="AG193" i="8"/>
  <c r="AL179" i="8"/>
  <c r="AP299" i="8"/>
  <c r="AR209" i="8"/>
  <c r="Z181" i="8"/>
  <c r="AO168" i="8"/>
  <c r="AL162" i="8"/>
  <c r="M205" i="8"/>
  <c r="AH162" i="8"/>
  <c r="AS193" i="8"/>
  <c r="R219" i="8"/>
  <c r="R168" i="8"/>
  <c r="AR290" i="8"/>
  <c r="J193" i="8"/>
  <c r="BB252" i="8"/>
  <c r="AT105" i="8"/>
  <c r="Q161" i="8"/>
  <c r="U181" i="8"/>
  <c r="T216" i="8"/>
  <c r="N168" i="8"/>
  <c r="AN212" i="8"/>
  <c r="AN193" i="8"/>
  <c r="AO283" i="8"/>
  <c r="AH297" i="8"/>
  <c r="BA209" i="8"/>
  <c r="H202" i="8"/>
  <c r="Y163" i="8"/>
  <c r="T181" i="8"/>
  <c r="AO181" i="8"/>
  <c r="AX193" i="8"/>
  <c r="BA193" i="8"/>
  <c r="AC212" i="8"/>
  <c r="AS178" i="8"/>
  <c r="AH193" i="8"/>
  <c r="Y174" i="8"/>
  <c r="AF283" i="8"/>
  <c r="AJ290" i="8"/>
  <c r="U193" i="8"/>
  <c r="J163" i="8"/>
  <c r="BB290" i="8"/>
  <c r="N298" i="8"/>
  <c r="AC289" i="8"/>
  <c r="AF218" i="8"/>
  <c r="AK212" i="8"/>
  <c r="AH205" i="8"/>
  <c r="AL300" i="8"/>
  <c r="AJ289" i="8"/>
  <c r="BB302" i="8"/>
  <c r="M168" i="8"/>
  <c r="T77" i="8"/>
  <c r="L203" i="8"/>
  <c r="AX212" i="8"/>
  <c r="I192" i="8"/>
  <c r="AF108" i="8"/>
  <c r="I42" i="281"/>
  <c r="AJ298" i="8"/>
  <c r="D110" i="552"/>
  <c r="G80" i="281"/>
  <c r="AP289" i="8"/>
  <c r="AN217" i="8"/>
  <c r="BB298" i="8"/>
  <c r="AO290" i="8"/>
  <c r="AD247" i="8"/>
  <c r="AP292" i="8"/>
  <c r="AP282" i="8"/>
  <c r="AD301" i="8"/>
  <c r="Q217" i="8"/>
  <c r="AJ161" i="8"/>
  <c r="AG192" i="8"/>
  <c r="M212" i="8"/>
  <c r="BA202" i="8"/>
  <c r="AS180" i="8"/>
  <c r="AH46" i="8"/>
  <c r="BA80" i="8"/>
  <c r="AD217" i="8"/>
  <c r="BA176" i="8"/>
  <c r="Q46" i="8"/>
  <c r="J162" i="8"/>
  <c r="AO297" i="8"/>
  <c r="U178" i="8"/>
  <c r="U180" i="8"/>
  <c r="AK284" i="8"/>
  <c r="AF290" i="8"/>
  <c r="N252" i="8"/>
  <c r="AF193" i="8"/>
  <c r="AG98" i="8"/>
  <c r="L180" i="8"/>
  <c r="AK178" i="8"/>
  <c r="AR202" i="8"/>
  <c r="AG163" i="8"/>
  <c r="K43" i="281"/>
  <c r="AT218" i="8"/>
  <c r="I193" i="8"/>
  <c r="AF209" i="8"/>
  <c r="AR46" i="8"/>
  <c r="Y205" i="8"/>
  <c r="AN80" i="8"/>
  <c r="Z253" i="8"/>
  <c r="BA302" i="8"/>
  <c r="Z192" i="8"/>
  <c r="I23" i="8"/>
  <c r="AR283" i="8"/>
  <c r="AW248" i="8"/>
  <c r="Y173" i="8"/>
  <c r="L181" i="8"/>
  <c r="BA285" i="8"/>
  <c r="AC106" i="8"/>
  <c r="AG180" i="8"/>
  <c r="AK46" i="8"/>
  <c r="AZ282" i="8"/>
  <c r="AL46" i="8"/>
  <c r="AX209" i="8"/>
  <c r="D164" i="553"/>
  <c r="H252" i="8"/>
  <c r="BA77" i="8"/>
  <c r="AD168" i="8"/>
  <c r="AC178" i="8"/>
  <c r="P180" i="8"/>
  <c r="AP298" i="8"/>
  <c r="H243" i="8"/>
  <c r="AT180" i="8"/>
  <c r="AC161" i="8"/>
  <c r="AN290" i="8"/>
  <c r="I218" i="8"/>
  <c r="AZ176" i="8"/>
  <c r="U216" i="8"/>
  <c r="AK285" i="8"/>
  <c r="Q203" i="8"/>
  <c r="AL202" i="8"/>
  <c r="AG285" i="8"/>
  <c r="D90" i="552"/>
  <c r="AL299" i="8"/>
  <c r="AP107" i="8"/>
  <c r="AB203" i="8"/>
  <c r="Z212" i="8"/>
  <c r="P168" i="8"/>
  <c r="R217" i="8"/>
  <c r="AR247" i="8"/>
  <c r="AC284" i="8"/>
  <c r="AB163" i="8"/>
  <c r="L209" i="8"/>
  <c r="AB77" i="8"/>
  <c r="AZ252" i="8"/>
  <c r="AK301" i="8"/>
  <c r="I105" i="8"/>
  <c r="AZ179" i="8"/>
  <c r="AF219" i="8"/>
  <c r="H30" i="281"/>
  <c r="D20" i="552"/>
  <c r="AF217" i="8"/>
  <c r="AV180" i="8"/>
  <c r="AH178" i="8"/>
  <c r="AX179" i="8"/>
  <c r="AK292" i="8"/>
  <c r="AD248" i="8"/>
  <c r="AJ168" i="8"/>
  <c r="X209" i="8"/>
  <c r="AT298" i="8"/>
  <c r="AN285" i="8"/>
  <c r="AB252" i="8"/>
  <c r="BB253" i="8"/>
  <c r="U192" i="8"/>
  <c r="J94" i="281"/>
  <c r="M219" i="8"/>
  <c r="AT203" i="8"/>
  <c r="D92" i="552"/>
  <c r="AX181" i="8"/>
  <c r="M174" i="8"/>
  <c r="H218" i="8"/>
  <c r="X202" i="8"/>
  <c r="N203" i="8"/>
  <c r="AB106" i="8"/>
  <c r="M161" i="8"/>
  <c r="AJ301" i="8"/>
  <c r="J202" i="8"/>
  <c r="AN108" i="8"/>
  <c r="V217" i="8"/>
  <c r="U168" i="8"/>
  <c r="AB218" i="8"/>
  <c r="X106" i="8"/>
  <c r="R162" i="8"/>
  <c r="AC218" i="8"/>
  <c r="AK248" i="8"/>
  <c r="I19" i="281"/>
  <c r="AW162" i="8"/>
  <c r="AW107" i="8"/>
  <c r="I166" i="8"/>
  <c r="X298" i="8"/>
  <c r="AD216" i="8"/>
  <c r="L243" i="8"/>
  <c r="AZ217" i="8"/>
  <c r="T107" i="8"/>
  <c r="BB301" i="8"/>
  <c r="V216" i="8"/>
  <c r="T46" i="8"/>
  <c r="AV300" i="8"/>
  <c r="BA253" i="8"/>
  <c r="AT46" i="8"/>
  <c r="J93" i="281"/>
  <c r="AZ209" i="8"/>
  <c r="AN216" i="8"/>
  <c r="AD181" i="8"/>
  <c r="AT292" i="8"/>
  <c r="AK202" i="8"/>
  <c r="I203" i="8"/>
  <c r="Q219" i="8"/>
  <c r="BB205" i="8"/>
  <c r="H100" i="281"/>
  <c r="J106" i="8"/>
  <c r="AW77" i="8"/>
  <c r="AO219" i="8"/>
  <c r="AF192" i="8"/>
  <c r="AP109" i="8"/>
  <c r="L109" i="8"/>
  <c r="AD205" i="8"/>
  <c r="AR212" i="8"/>
  <c r="AN106" i="8"/>
  <c r="AH217" i="8"/>
  <c r="AZ216" i="8"/>
  <c r="V219" i="8"/>
  <c r="AD289" i="8"/>
  <c r="AG217" i="8"/>
  <c r="V193" i="8"/>
  <c r="AO248" i="8"/>
  <c r="AX297" i="8"/>
  <c r="L106" i="8"/>
  <c r="J19" i="281"/>
  <c r="M202" i="8"/>
  <c r="U103" i="8"/>
  <c r="AD282" i="8"/>
  <c r="AS77" i="8"/>
  <c r="BA298" i="8"/>
  <c r="AD300" i="8"/>
  <c r="U163" i="8"/>
  <c r="I168" i="8"/>
  <c r="D166" i="553"/>
  <c r="AS216" i="8"/>
  <c r="BB209" i="8"/>
  <c r="H301" i="8"/>
  <c r="AX284" i="8"/>
  <c r="AC292" i="8"/>
  <c r="AO205" i="8"/>
  <c r="AZ253" i="8"/>
  <c r="AC216" i="8"/>
  <c r="Z168" i="8"/>
  <c r="AT108" i="8"/>
  <c r="AV108" i="8"/>
  <c r="BA297" i="8"/>
  <c r="AO302" i="8"/>
  <c r="AV299" i="8"/>
  <c r="T218" i="8"/>
  <c r="AG248" i="8"/>
  <c r="AT109" i="8"/>
  <c r="AC105" i="8"/>
  <c r="BA99" i="8"/>
  <c r="AG291" i="8"/>
  <c r="AK179" i="8"/>
  <c r="Z252" i="8"/>
  <c r="AD252" i="8"/>
  <c r="J99" i="281"/>
  <c r="AR205" i="8"/>
  <c r="T162" i="8"/>
  <c r="V180" i="8"/>
  <c r="M178" i="8"/>
  <c r="AZ292" i="8"/>
  <c r="AC193" i="8"/>
  <c r="Q109" i="8"/>
  <c r="AD219" i="8"/>
  <c r="J36" i="281"/>
  <c r="AH282" i="8"/>
  <c r="AT205" i="8"/>
  <c r="AH219" i="8"/>
  <c r="L168" i="8"/>
  <c r="Y178" i="8"/>
  <c r="Z298" i="8"/>
  <c r="AO107" i="8"/>
  <c r="AW205" i="8"/>
  <c r="AJ285" i="8"/>
  <c r="AV161" i="8"/>
  <c r="I205" i="8"/>
  <c r="J205" i="8"/>
  <c r="AR302" i="8"/>
  <c r="H49" i="281"/>
  <c r="AC302" i="8"/>
  <c r="BB248" i="8"/>
  <c r="J92" i="281"/>
  <c r="P107" i="8"/>
  <c r="AL105" i="8"/>
  <c r="AB192" i="8"/>
  <c r="R181" i="8"/>
  <c r="K88" i="281"/>
  <c r="AS219" i="8"/>
  <c r="AL292" i="8"/>
  <c r="AW252" i="8"/>
  <c r="BB217" i="8"/>
  <c r="P212" i="8"/>
  <c r="T301" i="8"/>
  <c r="H298" i="8"/>
  <c r="AB180" i="8"/>
  <c r="H110" i="8"/>
  <c r="BB193" i="8"/>
  <c r="X168" i="8"/>
  <c r="AX248" i="8"/>
  <c r="AJ109" i="8"/>
  <c r="T109" i="8"/>
  <c r="AG109" i="8"/>
  <c r="AW99" i="8"/>
  <c r="AD218" i="8"/>
  <c r="AT179" i="8"/>
  <c r="BB212" i="8"/>
  <c r="BB106" i="8"/>
  <c r="AX252" i="8"/>
  <c r="BB178" i="8"/>
  <c r="L252" i="8"/>
  <c r="J301" i="8"/>
  <c r="BB180" i="8"/>
  <c r="AH192" i="8"/>
  <c r="AJ202" i="8"/>
  <c r="AT301" i="8"/>
  <c r="AN300" i="8"/>
  <c r="AW300" i="8"/>
  <c r="T192" i="8"/>
  <c r="AC103" i="8"/>
  <c r="AX283" i="8"/>
  <c r="D110" i="554"/>
  <c r="Q243" i="8"/>
  <c r="AO291" i="8"/>
  <c r="AZ46" i="8"/>
  <c r="AS108" i="8"/>
  <c r="AB176" i="8"/>
  <c r="AC219" i="8"/>
  <c r="AH80" i="8"/>
  <c r="AK282" i="8"/>
  <c r="BA300" i="8"/>
  <c r="H217" i="8"/>
  <c r="AO103" i="8"/>
  <c r="U205" i="8"/>
  <c r="L219" i="8"/>
  <c r="AC99" i="8"/>
  <c r="AC248" i="8"/>
  <c r="G18" i="281"/>
  <c r="AZ108" i="8"/>
  <c r="I107" i="8"/>
  <c r="AX192" i="8"/>
  <c r="AV248" i="8"/>
  <c r="AD285" i="8"/>
  <c r="K99" i="281"/>
  <c r="AV192" i="8"/>
  <c r="U217" i="8"/>
  <c r="H209" i="8"/>
  <c r="AD162" i="8"/>
  <c r="V163" i="8"/>
  <c r="D100" i="552"/>
  <c r="Z108" i="8"/>
  <c r="AT163" i="8"/>
  <c r="K36" i="281"/>
  <c r="AS106" i="8"/>
  <c r="AD107" i="8"/>
  <c r="K86" i="281"/>
  <c r="AT176" i="8"/>
  <c r="BA290" i="8"/>
  <c r="U174" i="8"/>
  <c r="AL216" i="8"/>
  <c r="AX298" i="8"/>
  <c r="M105" i="8"/>
  <c r="AH252" i="8"/>
  <c r="J218" i="8"/>
  <c r="U173" i="8"/>
  <c r="AC77" i="8"/>
  <c r="AK283" i="8"/>
  <c r="H192" i="8"/>
  <c r="AD284" i="8"/>
  <c r="P216" i="8"/>
  <c r="M209" i="8"/>
  <c r="AV243" i="8"/>
  <c r="M162" i="8"/>
  <c r="Q181" i="8"/>
  <c r="AL107" i="8"/>
  <c r="AF289" i="8"/>
  <c r="N46" i="8"/>
  <c r="AK108" i="8"/>
  <c r="Q163" i="8"/>
  <c r="V168" i="8"/>
  <c r="L205" i="8"/>
  <c r="I90" i="8"/>
  <c r="AB283" i="8"/>
  <c r="H216" i="8"/>
  <c r="AV203" i="8"/>
  <c r="AZ290" i="8"/>
  <c r="H166" i="8"/>
  <c r="AW168" i="8"/>
  <c r="AS176" i="8"/>
  <c r="K44" i="281"/>
  <c r="AB205" i="8"/>
  <c r="AC162" i="8"/>
  <c r="Q104" i="8"/>
  <c r="AL218" i="8"/>
  <c r="D178" i="556"/>
  <c r="AD108" i="8"/>
  <c r="I94" i="281"/>
  <c r="R192" i="8"/>
  <c r="AP248" i="8"/>
  <c r="AR284" i="8"/>
  <c r="AO98" i="8"/>
  <c r="AB193" i="8"/>
  <c r="AW219" i="8"/>
  <c r="R298" i="8"/>
  <c r="H43" i="281"/>
  <c r="AX218" i="8"/>
  <c r="AP297" i="8"/>
  <c r="BA104" i="8"/>
  <c r="BA161" i="8"/>
  <c r="AJ284" i="8"/>
  <c r="AS300" i="8"/>
  <c r="AB301" i="8"/>
  <c r="Z162" i="8"/>
  <c r="AS290" i="8"/>
  <c r="AB178" i="8"/>
  <c r="AH176" i="8"/>
  <c r="X77" i="8"/>
  <c r="Q103" i="8"/>
  <c r="I20" i="8"/>
  <c r="AX253" i="8"/>
  <c r="V162" i="8"/>
  <c r="X161" i="8"/>
  <c r="AH216" i="8"/>
  <c r="AK104" i="8"/>
  <c r="N105" i="8"/>
  <c r="BB77" i="8"/>
  <c r="AC181" i="8"/>
  <c r="P193" i="8"/>
  <c r="J48" i="281"/>
  <c r="T209" i="8"/>
  <c r="R109" i="8"/>
  <c r="AJ219" i="8"/>
  <c r="L192" i="8"/>
  <c r="AK290" i="8"/>
  <c r="I86" i="281"/>
  <c r="BB243" i="8"/>
  <c r="AK289" i="8"/>
  <c r="Y212" i="8"/>
  <c r="AH285" i="8"/>
  <c r="AH203" i="8"/>
  <c r="AS209" i="8"/>
  <c r="AX290" i="8"/>
  <c r="Z219" i="8"/>
  <c r="AS203" i="8"/>
  <c r="AB243" i="8"/>
  <c r="AC297" i="8"/>
  <c r="AW290" i="8"/>
  <c r="H38" i="281"/>
  <c r="AP285" i="8"/>
  <c r="L46" i="8"/>
  <c r="AJ212" i="8"/>
  <c r="T106" i="8"/>
  <c r="D101" i="552"/>
  <c r="AN243" i="8"/>
  <c r="Y209" i="8"/>
  <c r="Q205" i="8"/>
  <c r="Q253" i="8"/>
  <c r="X252" i="8"/>
  <c r="AP217" i="8"/>
  <c r="AX163" i="8"/>
  <c r="I298" i="8"/>
  <c r="AZ219" i="8"/>
  <c r="Z243" i="8"/>
  <c r="AO217" i="8"/>
  <c r="I88" i="281"/>
  <c r="AC108" i="8"/>
  <c r="Q218" i="8"/>
  <c r="AG289" i="8"/>
  <c r="AD253" i="8"/>
  <c r="X218" i="8"/>
  <c r="AC176" i="8"/>
  <c r="AF46" i="8"/>
  <c r="AK219" i="8"/>
  <c r="AH292" i="8"/>
  <c r="J253" i="8"/>
  <c r="AF248" i="8"/>
  <c r="U46" i="8"/>
  <c r="AF253" i="8"/>
  <c r="V161" i="8"/>
  <c r="BA163" i="8"/>
  <c r="AN282" i="8"/>
  <c r="AW283" i="8"/>
  <c r="T202" i="8"/>
  <c r="AR168" i="8"/>
  <c r="AS107" i="8"/>
  <c r="AC253" i="8"/>
  <c r="AX203" i="8"/>
  <c r="AJ291" i="8"/>
  <c r="I99" i="8"/>
  <c r="M203" i="8"/>
  <c r="AN301" i="8"/>
  <c r="AW253" i="8"/>
  <c r="X219" i="8"/>
  <c r="G42" i="281"/>
  <c r="AC107" i="8"/>
  <c r="AX301" i="8"/>
  <c r="AR108" i="8"/>
  <c r="AX105" i="8"/>
  <c r="AD109" i="8"/>
  <c r="AV209" i="8"/>
  <c r="AH163" i="8"/>
  <c r="AT291" i="8"/>
  <c r="AB292" i="8"/>
  <c r="AN302" i="8"/>
  <c r="Z216" i="8"/>
  <c r="BA301" i="8"/>
  <c r="AG302" i="8"/>
  <c r="AG161" i="8"/>
  <c r="AP181" i="8"/>
  <c r="M104" i="8"/>
  <c r="AG290" i="8"/>
  <c r="AH289" i="8"/>
  <c r="AS301" i="8"/>
  <c r="N109" i="8"/>
  <c r="H203" i="8"/>
  <c r="U161" i="8"/>
  <c r="AZ300" i="8"/>
  <c r="AS161" i="8"/>
  <c r="AT283" i="8"/>
  <c r="N253" i="8"/>
  <c r="J98" i="281"/>
  <c r="AP243" i="8"/>
  <c r="D87" i="552"/>
  <c r="AR289" i="8"/>
  <c r="AJ283" i="8"/>
  <c r="AC46" i="8"/>
  <c r="AN292" i="8"/>
  <c r="AN283" i="8"/>
  <c r="AP162" i="8"/>
  <c r="AR291" i="8"/>
  <c r="U106" i="8"/>
  <c r="AK181" i="8"/>
  <c r="AO218" i="8"/>
  <c r="N192" i="8"/>
  <c r="AN205" i="8"/>
  <c r="AJ162" i="8"/>
  <c r="AZ105" i="8"/>
  <c r="AN180" i="8"/>
  <c r="AD193" i="8"/>
  <c r="BA98" i="8"/>
  <c r="D110" i="553"/>
  <c r="AX285" i="8"/>
  <c r="AK163" i="8"/>
  <c r="AG104" i="8"/>
  <c r="AO99" i="8"/>
  <c r="AF181" i="8"/>
  <c r="AT181" i="8"/>
  <c r="AO104" i="8"/>
  <c r="Z161" i="8"/>
  <c r="AD192" i="8"/>
  <c r="AX302" i="8"/>
  <c r="AS109" i="8"/>
  <c r="AS181" i="8"/>
  <c r="K32" i="281"/>
  <c r="AO106" i="8"/>
  <c r="AR218" i="8"/>
  <c r="AW218" i="8"/>
  <c r="AC298" i="8"/>
  <c r="AL252" i="8"/>
  <c r="AS98" i="8"/>
  <c r="X109" i="8"/>
  <c r="I30" i="281"/>
  <c r="N216" i="8"/>
  <c r="AX77" i="8"/>
  <c r="AG77" i="8"/>
  <c r="K18" i="281"/>
  <c r="AT107" i="8"/>
  <c r="U104" i="8"/>
  <c r="AD299" i="8"/>
  <c r="AC285" i="8"/>
  <c r="H180" i="8"/>
  <c r="I202" i="8"/>
  <c r="R77" i="8"/>
  <c r="AS252" i="8"/>
  <c r="AF300" i="8"/>
  <c r="AZ297" i="8"/>
  <c r="T219" i="8"/>
  <c r="N209" i="8"/>
  <c r="AK106" i="8"/>
  <c r="AG46" i="8"/>
  <c r="G49" i="281"/>
  <c r="AP108" i="8"/>
  <c r="AK98" i="8"/>
  <c r="Y180" i="8"/>
  <c r="AH106" i="8"/>
  <c r="R161" i="8"/>
  <c r="I18" i="281"/>
  <c r="AZ161" i="8"/>
  <c r="AG209" i="8"/>
  <c r="AN192" i="8"/>
  <c r="AO176" i="8"/>
  <c r="AS192" i="8"/>
  <c r="I217" i="8"/>
  <c r="BA181" i="8"/>
  <c r="X162" i="8"/>
  <c r="X193" i="8"/>
  <c r="AR192" i="8"/>
  <c r="AB300" i="8"/>
  <c r="H168" i="8"/>
  <c r="D168" i="557" s="1"/>
  <c r="AG243" i="8"/>
  <c r="AT290" i="8"/>
  <c r="AB46" i="8"/>
  <c r="Q162" i="8"/>
  <c r="Y301" i="8"/>
  <c r="BA219" i="8"/>
  <c r="L107" i="8"/>
  <c r="BA243" i="8"/>
  <c r="Q180" i="8"/>
  <c r="R243" i="8"/>
  <c r="J109" i="8"/>
  <c r="AP178" i="8"/>
  <c r="N243" i="8"/>
  <c r="AN163" i="8"/>
  <c r="AO289" i="8"/>
  <c r="P243" i="8"/>
  <c r="AJ302" i="8"/>
  <c r="N301" i="8"/>
  <c r="AL284" i="8"/>
  <c r="AB109" i="8"/>
  <c r="AW193" i="8"/>
  <c r="AJ243" i="8"/>
  <c r="AZ109" i="8"/>
  <c r="AO109" i="8"/>
  <c r="J209" i="8"/>
  <c r="Q216" i="8"/>
  <c r="AK216" i="8"/>
  <c r="AZ291" i="8"/>
  <c r="H164" i="8"/>
  <c r="Z106" i="8"/>
  <c r="BA108" i="8"/>
  <c r="AR297" i="8"/>
  <c r="AL248" i="8"/>
  <c r="AC202" i="8"/>
  <c r="AJ297" i="8"/>
  <c r="AP193" i="8"/>
  <c r="AD106" i="8"/>
  <c r="AP302" i="8"/>
  <c r="AJ248" i="8"/>
  <c r="AN253" i="8"/>
  <c r="AG105" i="8"/>
  <c r="U253" i="8"/>
  <c r="I216" i="8"/>
  <c r="AV179" i="8"/>
  <c r="AF297" i="8"/>
  <c r="I50" i="281"/>
  <c r="AP247" i="8"/>
  <c r="AO179" i="8"/>
  <c r="Y243" i="8"/>
  <c r="AP290" i="8"/>
  <c r="AH212" i="8"/>
  <c r="AG168" i="8"/>
  <c r="AK218" i="8"/>
  <c r="AJ179" i="8"/>
  <c r="J181" i="8"/>
  <c r="H80" i="281"/>
  <c r="AR163" i="8"/>
  <c r="AW161" i="8"/>
  <c r="BB203" i="8"/>
  <c r="K92" i="281"/>
  <c r="AC209" i="8"/>
  <c r="AJ217" i="8"/>
  <c r="AC301" i="8"/>
  <c r="P203" i="8"/>
  <c r="I180" i="8"/>
  <c r="AW298" i="8"/>
  <c r="AP106" i="8"/>
  <c r="N193" i="8"/>
  <c r="AJ300" i="8"/>
  <c r="Y181" i="8"/>
  <c r="AS168" i="8"/>
  <c r="AO301" i="8"/>
  <c r="AZ218" i="8"/>
  <c r="J49" i="281"/>
  <c r="AF162" i="8"/>
  <c r="AD80" i="8"/>
  <c r="AT162" i="8"/>
  <c r="V105" i="8"/>
  <c r="V202" i="8"/>
  <c r="D165" i="552"/>
  <c r="AK107" i="8"/>
  <c r="J77" i="8"/>
  <c r="AR219" i="8"/>
  <c r="BB297" i="8"/>
  <c r="AJ216" i="8"/>
  <c r="AN168" i="8"/>
  <c r="AW212" i="8"/>
  <c r="AF292" i="8"/>
  <c r="D77" i="553"/>
  <c r="AS302" i="8"/>
  <c r="Z180" i="8"/>
  <c r="AW301" i="8"/>
  <c r="AR176" i="8"/>
  <c r="AL168" i="8"/>
  <c r="BB247" i="8"/>
  <c r="H92" i="281"/>
  <c r="AN209" i="8"/>
  <c r="AG107" i="8"/>
  <c r="AS299" i="8"/>
  <c r="T105" i="8"/>
  <c r="AF216" i="8"/>
  <c r="AX176" i="8"/>
  <c r="AT77" i="8"/>
  <c r="AD298" i="8"/>
  <c r="BA109" i="8"/>
  <c r="H193" i="8"/>
  <c r="AT216" i="8"/>
  <c r="H18" i="281"/>
  <c r="AO292" i="8"/>
  <c r="AP291" i="8"/>
  <c r="AG219" i="8"/>
  <c r="J217" i="8"/>
  <c r="AB209" i="8"/>
  <c r="H105" i="8"/>
  <c r="AW209" i="8"/>
  <c r="P205" i="8"/>
  <c r="J164" i="8"/>
  <c r="X216" i="8"/>
  <c r="BA291" i="8"/>
  <c r="H88" i="281"/>
  <c r="P202" i="8"/>
  <c r="AV218" i="8"/>
  <c r="AN202" i="8"/>
  <c r="AF285" i="8"/>
  <c r="AN109" i="8"/>
  <c r="J50" i="281"/>
  <c r="AX292" i="8"/>
  <c r="N161" i="8"/>
  <c r="BA252" i="8"/>
  <c r="BA178" i="8"/>
  <c r="D22" i="552"/>
  <c r="N108" i="8"/>
  <c r="AC168" i="8"/>
  <c r="AJ178" i="8"/>
  <c r="AD302" i="8"/>
  <c r="AH180" i="8"/>
  <c r="AG162" i="8"/>
  <c r="I104" i="8"/>
  <c r="AG297" i="8"/>
  <c r="AP179" i="8"/>
  <c r="AK300" i="8"/>
  <c r="AL285" i="8"/>
  <c r="AW291" i="8"/>
  <c r="AR77" i="8"/>
  <c r="R105" i="8"/>
  <c r="AC180" i="8"/>
  <c r="V301" i="8"/>
  <c r="AS99" i="8"/>
  <c r="I212" i="8"/>
  <c r="T217" i="8"/>
  <c r="AK192" i="8"/>
  <c r="BA107" i="8"/>
  <c r="Q108" i="8"/>
  <c r="BB109" i="8"/>
  <c r="AX217" i="8"/>
  <c r="V212" i="8"/>
  <c r="AK103" i="8"/>
  <c r="AW163" i="8"/>
  <c r="AF284" i="8"/>
  <c r="AG176" i="8"/>
  <c r="R253" i="8"/>
  <c r="AJ180" i="8"/>
  <c r="H36" i="281"/>
  <c r="AK168" i="8"/>
  <c r="AB181" i="8"/>
  <c r="I99" i="281"/>
  <c r="G30" i="281"/>
  <c r="AR292" i="8"/>
  <c r="AG252" i="8"/>
  <c r="P298" i="8"/>
  <c r="I163" i="8"/>
  <c r="I92" i="281"/>
  <c r="M301" i="8"/>
  <c r="AW105" i="8"/>
  <c r="AH247" i="8"/>
  <c r="AT219" i="8"/>
  <c r="AB216" i="8"/>
  <c r="BA299" i="8"/>
  <c r="Z301" i="8"/>
  <c r="AV193" i="8"/>
  <c r="AV298" i="8"/>
  <c r="AW106" i="8"/>
  <c r="AV301" i="8"/>
  <c r="AK109" i="8"/>
  <c r="AW217" i="8"/>
  <c r="AO252" i="8"/>
  <c r="J243" i="8"/>
  <c r="P192" i="8"/>
  <c r="AD212" i="8"/>
  <c r="AC104" i="8"/>
  <c r="I301" i="8"/>
  <c r="AJ209" i="8"/>
  <c r="AJ106" i="8"/>
  <c r="Y218" i="8"/>
  <c r="AS202" i="8"/>
  <c r="D165" i="553"/>
  <c r="AJ77" i="8"/>
  <c r="AW108" i="8"/>
  <c r="AL209" i="8"/>
  <c r="T193" i="8"/>
  <c r="AP163" i="8"/>
  <c r="AZ243" i="8"/>
  <c r="AC179" i="8"/>
  <c r="G36" i="281"/>
  <c r="AG179" i="8"/>
  <c r="AL161" i="8"/>
  <c r="K94" i="281"/>
  <c r="G94" i="281"/>
  <c r="AR106" i="8"/>
  <c r="X105" i="8"/>
  <c r="AV107" i="8"/>
  <c r="Z202" i="8"/>
  <c r="P46" i="8"/>
  <c r="AT252" i="8"/>
  <c r="AJ163" i="8"/>
  <c r="AX46" i="8"/>
  <c r="H93" i="281"/>
  <c r="AO77" i="8"/>
  <c r="AN176" i="8"/>
  <c r="AX202" i="8"/>
  <c r="AO299" i="8"/>
  <c r="AZ77" i="8"/>
  <c r="BA248" i="8"/>
  <c r="AW46" i="8"/>
  <c r="AC252" i="8"/>
  <c r="AT289" i="8"/>
  <c r="AP218" i="8"/>
  <c r="AZ192" i="8"/>
  <c r="H109" i="8"/>
  <c r="K48" i="281"/>
  <c r="AO298" i="8"/>
  <c r="BB219" i="8"/>
  <c r="AW285" i="8"/>
  <c r="X243" i="8"/>
  <c r="AP219" i="8"/>
  <c r="AW202" i="8"/>
  <c r="X192" i="8"/>
  <c r="P181" i="8"/>
  <c r="M181" i="8"/>
  <c r="AV176" i="8"/>
  <c r="BB179" i="8"/>
  <c r="L162" i="8"/>
  <c r="BB161" i="8"/>
  <c r="R252" i="8"/>
  <c r="BB291" i="8"/>
  <c r="AH253" i="8"/>
  <c r="K100" i="281"/>
  <c r="AW104" i="8"/>
  <c r="V252" i="8"/>
  <c r="AJ203" i="8"/>
  <c r="AB179" i="8"/>
  <c r="AZ284" i="8"/>
  <c r="AF252" i="8"/>
  <c r="D174" i="556"/>
  <c r="M163" i="8"/>
  <c r="AR300" i="8"/>
  <c r="P162" i="8"/>
  <c r="Z105" i="8"/>
  <c r="AF203" i="8"/>
  <c r="AB219" i="8"/>
  <c r="AT168" i="8"/>
  <c r="J88" i="281"/>
  <c r="AW98" i="8"/>
  <c r="AV216" i="8"/>
  <c r="AK176" i="8"/>
  <c r="V46" i="8"/>
  <c r="K19" i="281"/>
  <c r="I162" i="8"/>
  <c r="AP203" i="8"/>
  <c r="AF109" i="8"/>
  <c r="D164" i="552"/>
  <c r="J42" i="281"/>
  <c r="AT300" i="8"/>
  <c r="H50" i="281"/>
  <c r="I87" i="8"/>
  <c r="D87" i="556" s="1"/>
  <c r="AG181" i="8"/>
  <c r="AS212" i="8"/>
  <c r="X253" i="8"/>
  <c r="AH300" i="8"/>
  <c r="Q212" i="8"/>
  <c r="AX178" i="8"/>
  <c r="AZ247" i="8"/>
  <c r="N107" i="8"/>
  <c r="AF176" i="8"/>
  <c r="Q105" i="8"/>
  <c r="J100" i="281"/>
  <c r="AF301" i="8"/>
  <c r="AK77" i="8"/>
  <c r="AG216" i="8"/>
  <c r="AR299" i="8"/>
  <c r="AR217" i="8"/>
  <c r="AH209" i="8"/>
  <c r="X46" i="8"/>
  <c r="AW181" i="8"/>
  <c r="AR282" i="8"/>
  <c r="AS283" i="8"/>
  <c r="AX282" i="8"/>
  <c r="Y161" i="8"/>
  <c r="AH179" i="8"/>
  <c r="AF202" i="8"/>
  <c r="D21" i="552"/>
  <c r="U203" i="8"/>
  <c r="AG298" i="8"/>
  <c r="Q178" i="8"/>
  <c r="AN77" i="8"/>
  <c r="I77" i="8"/>
  <c r="Y99" i="8"/>
  <c r="AV302" i="8"/>
  <c r="AR161" i="8"/>
  <c r="P105" i="8"/>
  <c r="AB247" i="8"/>
  <c r="AG99" i="8"/>
  <c r="AL301" i="8"/>
  <c r="V203" i="8"/>
  <c r="T253" i="8"/>
  <c r="BA292" i="8"/>
  <c r="AW292" i="8"/>
  <c r="I91" i="8"/>
  <c r="AJ176" i="8"/>
  <c r="AW192" i="8"/>
  <c r="AL205" i="8"/>
  <c r="AW179" i="8"/>
  <c r="AH302" i="8"/>
  <c r="M218" i="8"/>
  <c r="AX247" i="8"/>
  <c r="M193" i="8"/>
  <c r="Y46" i="8"/>
  <c r="AH283" i="8"/>
  <c r="AX299" i="8"/>
  <c r="AK298" i="8"/>
  <c r="AP216" i="8"/>
  <c r="AB107" i="8"/>
  <c r="Z203" i="8"/>
  <c r="AN291" i="8"/>
  <c r="I46" i="8"/>
  <c r="AB248" i="8"/>
  <c r="U219" i="8"/>
  <c r="AL282" i="8"/>
  <c r="G93" i="281"/>
  <c r="H42" i="281"/>
  <c r="U108" i="8"/>
  <c r="M173" i="8"/>
  <c r="L105" i="8"/>
  <c r="AF299" i="8"/>
  <c r="AN178" i="8"/>
  <c r="J18" i="281"/>
  <c r="D91" i="552"/>
  <c r="AV289" i="8"/>
  <c r="AJ46" i="8"/>
  <c r="AR178" i="8"/>
  <c r="R108" i="8"/>
  <c r="AH299" i="8"/>
  <c r="AC290" i="8"/>
  <c r="U105" i="8"/>
  <c r="Q193" i="8"/>
  <c r="AF282" i="8"/>
  <c r="AD291" i="8"/>
  <c r="AV285" i="8"/>
  <c r="M103" i="8"/>
  <c r="I43" i="281"/>
  <c r="T298" i="8"/>
  <c r="G43" i="281"/>
  <c r="Q298" i="8"/>
  <c r="AL289" i="8"/>
  <c r="R218" i="8"/>
  <c r="AF106" i="8"/>
  <c r="G48" i="281"/>
  <c r="AW247" i="8"/>
  <c r="AC205" i="8"/>
  <c r="P252" i="8"/>
  <c r="I108" i="8"/>
  <c r="AG205" i="8"/>
  <c r="AO180" i="8"/>
  <c r="AB282" i="8"/>
  <c r="AT302" i="8"/>
  <c r="AL302" i="8"/>
  <c r="I22" i="8"/>
  <c r="AX216" i="8"/>
  <c r="U162" i="8"/>
  <c r="AV219" i="8"/>
  <c r="AL243" i="8"/>
  <c r="AS217" i="8"/>
  <c r="V109" i="8"/>
  <c r="AP105" i="8"/>
  <c r="AK302" i="8"/>
  <c r="V205" i="8"/>
  <c r="AK252" i="8"/>
  <c r="AN248" i="8"/>
  <c r="BB162" i="8"/>
  <c r="AO243" i="8"/>
  <c r="AH218" i="8"/>
  <c r="L218" i="8"/>
  <c r="BA192" i="8"/>
  <c r="AC109" i="8"/>
  <c r="J110" i="8"/>
  <c r="AD178" i="8"/>
  <c r="AP253" i="8"/>
  <c r="D202" i="557"/>
  <c r="AZ168" i="8"/>
  <c r="T243" i="8"/>
  <c r="AZ80" i="8"/>
  <c r="J161" i="8"/>
  <c r="AF243" i="8"/>
  <c r="AR243" i="8"/>
  <c r="R107" i="8"/>
  <c r="AN284" i="8"/>
  <c r="P109" i="8"/>
  <c r="AV284" i="8"/>
  <c r="L193" i="8"/>
  <c r="P301" i="8"/>
  <c r="Z218" i="8"/>
  <c r="BA103" i="8"/>
  <c r="T180" i="8"/>
  <c r="AV202" i="8"/>
  <c r="AT285" i="8"/>
  <c r="AX205" i="8"/>
  <c r="Q301" i="8"/>
  <c r="M106" i="8"/>
  <c r="AS105" i="8"/>
  <c r="V106" i="8"/>
  <c r="AT284" i="8"/>
  <c r="P253" i="8"/>
  <c r="AJ253" i="8"/>
  <c r="J44" i="281"/>
  <c r="J80" i="281"/>
  <c r="AV252" i="8"/>
  <c r="AB217" i="8"/>
  <c r="AW302" i="8"/>
  <c r="AV106" i="8"/>
  <c r="Q99" i="8"/>
  <c r="AD290" i="8"/>
  <c r="AT193" i="8"/>
  <c r="AS253" i="8"/>
  <c r="AT282" i="8"/>
  <c r="AW284" i="8"/>
  <c r="AO108" i="8"/>
  <c r="AK161" i="8"/>
  <c r="AV163" i="8"/>
  <c r="AD163" i="8"/>
  <c r="AG292" i="8"/>
  <c r="AD77" i="8"/>
  <c r="AW203" i="8"/>
  <c r="AN219" i="8"/>
  <c r="Y298" i="8"/>
  <c r="AS292" i="8"/>
  <c r="AC243" i="8"/>
  <c r="K38" i="281"/>
  <c r="G44" i="281"/>
  <c r="AC300" i="8"/>
  <c r="Q252" i="8"/>
  <c r="Q192" i="8"/>
  <c r="J46" i="8"/>
  <c r="BA283" i="8"/>
  <c r="N218" i="8"/>
  <c r="AP49" i="8"/>
  <c r="D90" i="556"/>
  <c r="AH30" i="8"/>
  <c r="AT50" i="8"/>
  <c r="D203" i="557"/>
  <c r="AR51" i="8"/>
  <c r="AW30" i="8"/>
  <c r="D218" i="554"/>
  <c r="AN30" i="8"/>
  <c r="D193" i="552"/>
  <c r="D253" i="555"/>
  <c r="D110" i="555"/>
  <c r="D168" i="555"/>
  <c r="AT49" i="8"/>
  <c r="AZ50" i="8"/>
  <c r="BB30" i="8"/>
  <c r="AH29" i="8"/>
  <c r="AH50" i="8"/>
  <c r="AJ49" i="8"/>
  <c r="D209" i="557"/>
  <c r="AB48" i="8"/>
  <c r="AP30" i="8"/>
  <c r="D243" i="555"/>
  <c r="D106" i="555"/>
  <c r="D181" i="555"/>
  <c r="AF49" i="8"/>
  <c r="D22" i="556"/>
  <c r="AN51" i="8"/>
  <c r="AD50" i="8"/>
  <c r="BA48" i="8"/>
  <c r="AL48" i="8"/>
  <c r="AO49" i="8"/>
  <c r="BB29" i="8"/>
  <c r="BA51" i="8"/>
  <c r="D166" i="557"/>
  <c r="D298" i="556"/>
  <c r="AZ51" i="8"/>
  <c r="D168" i="552"/>
  <c r="D108" i="556"/>
  <c r="AN29" i="8"/>
  <c r="D166" i="556"/>
  <c r="D252" i="557"/>
  <c r="D162" i="555"/>
  <c r="AL51" i="8"/>
  <c r="D46" i="552"/>
  <c r="AK50" i="8"/>
  <c r="D163" i="552"/>
  <c r="AX30" i="8"/>
  <c r="D91" i="556"/>
  <c r="D104" i="556"/>
  <c r="AD30" i="8"/>
  <c r="D162" i="553"/>
  <c r="D107" i="553"/>
  <c r="BA50" i="8"/>
  <c r="D107" i="556"/>
  <c r="D168" i="556"/>
  <c r="D46" i="557"/>
  <c r="D46" i="556"/>
  <c r="D181" i="553"/>
  <c r="AC51" i="8"/>
  <c r="AW48" i="8"/>
  <c r="D217" i="557"/>
  <c r="D109" i="554"/>
  <c r="D218" i="553"/>
  <c r="AT30" i="8"/>
  <c r="D203" i="552"/>
  <c r="AH48" i="8"/>
  <c r="D77" i="555"/>
  <c r="BB50" i="8"/>
  <c r="AC49" i="8"/>
  <c r="AG29" i="8"/>
  <c r="AS51" i="8"/>
  <c r="AR49" i="8"/>
  <c r="AB29" i="8"/>
  <c r="D193" i="555"/>
  <c r="D161" i="552"/>
  <c r="AD51" i="8"/>
  <c r="D108" i="553"/>
  <c r="D192" i="552"/>
  <c r="D301" i="553"/>
  <c r="D217" i="552"/>
  <c r="AO48" i="8"/>
  <c r="AV49" i="8"/>
  <c r="AB51" i="8"/>
  <c r="AJ29" i="8"/>
  <c r="AT51" i="8"/>
  <c r="D106" i="557"/>
  <c r="D98" i="556"/>
  <c r="H99" i="281"/>
  <c r="P77" i="8"/>
  <c r="P161" i="8"/>
  <c r="BB289" i="8"/>
  <c r="AV109" i="8"/>
  <c r="AZ107" i="8"/>
  <c r="AF180" i="8"/>
  <c r="N106" i="8"/>
  <c r="D106" i="554" s="1"/>
  <c r="P218" i="8"/>
  <c r="AJ108" i="8"/>
  <c r="V253" i="8"/>
  <c r="H219" i="8"/>
  <c r="AW180" i="8"/>
  <c r="BA218" i="8"/>
  <c r="H165" i="8"/>
  <c r="AT192" i="8"/>
  <c r="AW109" i="8"/>
  <c r="I89" i="8"/>
  <c r="K49" i="281"/>
  <c r="AJ181" i="8"/>
  <c r="AD176" i="8"/>
  <c r="I161" i="8"/>
  <c r="AX106" i="8"/>
  <c r="J107" i="8"/>
  <c r="D107" i="555" s="1"/>
  <c r="AH248" i="8"/>
  <c r="AL180" i="8"/>
  <c r="G92" i="281"/>
  <c r="AC283" i="8"/>
  <c r="AL253" i="8"/>
  <c r="AF161" i="8"/>
  <c r="H86" i="281"/>
  <c r="AD243" i="8"/>
  <c r="AT161" i="8"/>
  <c r="AG203" i="8"/>
  <c r="AR162" i="8"/>
  <c r="AJ299" i="8"/>
  <c r="AW178" i="8"/>
  <c r="H212" i="8"/>
  <c r="AB161" i="8"/>
  <c r="G100" i="281"/>
  <c r="AG253" i="8"/>
  <c r="AL297" i="8"/>
  <c r="T108" i="8"/>
  <c r="I49" i="281"/>
  <c r="L253" i="8"/>
  <c r="AT217" i="8"/>
  <c r="N163" i="8"/>
  <c r="D163" i="554" s="1"/>
  <c r="AX180" i="8"/>
  <c r="AJ218" i="8"/>
  <c r="AG103" i="8"/>
  <c r="Y253" i="8"/>
  <c r="M108" i="8"/>
  <c r="U301" i="8"/>
  <c r="D301" i="552" s="1"/>
  <c r="AP212" i="8"/>
  <c r="X203" i="8"/>
  <c r="AW289" i="8"/>
  <c r="N202" i="8"/>
  <c r="R180" i="8"/>
  <c r="P219" i="8"/>
  <c r="AF205" i="8"/>
  <c r="AX109" i="8"/>
  <c r="X180" i="8"/>
  <c r="AR193" i="8"/>
  <c r="AG283" i="8"/>
  <c r="V108" i="8"/>
  <c r="D216" i="554"/>
  <c r="N162" i="8"/>
  <c r="X217" i="8"/>
  <c r="BB192" i="8"/>
  <c r="Q209" i="8"/>
  <c r="AT297" i="8"/>
  <c r="J192" i="8"/>
  <c r="AV291" i="8"/>
  <c r="AG247" i="8"/>
  <c r="N217" i="8"/>
  <c r="D217" i="554" s="1"/>
  <c r="AG300" i="8"/>
  <c r="Q168" i="8"/>
  <c r="J219" i="8"/>
  <c r="D219" i="555" s="1"/>
  <c r="N180" i="8"/>
  <c r="D180" i="554" s="1"/>
  <c r="Y203" i="8"/>
  <c r="T205" i="8"/>
  <c r="AK247" i="8"/>
  <c r="AO162" i="8"/>
  <c r="AV181" i="8"/>
  <c r="Q173" i="8"/>
  <c r="I32" i="281"/>
  <c r="AL247" i="8"/>
  <c r="N205" i="8"/>
  <c r="AJ105" i="8"/>
  <c r="G99" i="281"/>
  <c r="D23" i="552"/>
  <c r="AR179" i="8"/>
  <c r="BA162" i="8"/>
  <c r="D97" i="552"/>
  <c r="AT212" i="8"/>
  <c r="G98" i="281"/>
  <c r="AP301" i="8"/>
  <c r="AJ282" i="8"/>
  <c r="H98" i="281"/>
  <c r="D203" i="553"/>
  <c r="AT48" i="8"/>
  <c r="AV48" i="8"/>
  <c r="D180" i="552"/>
  <c r="D209" i="554"/>
  <c r="D253" i="556"/>
  <c r="D243" i="554"/>
  <c r="D105" i="552"/>
  <c r="D77" i="552"/>
  <c r="AP48" i="8"/>
  <c r="D217" i="553"/>
  <c r="AC48" i="8"/>
  <c r="AR29" i="8"/>
  <c r="AZ30" i="8"/>
  <c r="D181" i="554"/>
  <c r="D252" i="554"/>
  <c r="D77" i="556"/>
  <c r="D218" i="555"/>
  <c r="BB51" i="8"/>
  <c r="D161" i="553"/>
  <c r="D161" i="555"/>
  <c r="D253" i="553"/>
  <c r="D193" i="556"/>
  <c r="AO29" i="8"/>
  <c r="AG50" i="8"/>
  <c r="D192" i="553"/>
  <c r="D109" i="555"/>
  <c r="D217" i="556"/>
  <c r="D205" i="552"/>
  <c r="D161" i="556"/>
  <c r="D108" i="552"/>
  <c r="AN49" i="8"/>
  <c r="D219" i="557"/>
  <c r="D202" i="556"/>
  <c r="AL49" i="8"/>
  <c r="D243" i="553"/>
  <c r="D105" i="556"/>
  <c r="D209" i="552"/>
  <c r="D108" i="555"/>
  <c r="D203" i="556"/>
  <c r="D216" i="557"/>
  <c r="D192" i="557"/>
  <c r="AS30" i="8"/>
  <c r="BB49" i="8"/>
  <c r="D205" i="556"/>
  <c r="D298" i="554"/>
  <c r="D212" i="556"/>
  <c r="D178" i="552"/>
  <c r="D202" i="554"/>
  <c r="D253" i="554"/>
  <c r="D101" i="556"/>
  <c r="AS29" i="8"/>
  <c r="AV50" i="8"/>
  <c r="H162" i="8"/>
  <c r="D162" i="557" s="1"/>
  <c r="M252" i="8"/>
  <c r="AZ180" i="8"/>
  <c r="AR252" i="8"/>
  <c r="V77" i="8"/>
  <c r="AC192" i="8"/>
  <c r="AL176" i="8"/>
  <c r="AV282" i="8"/>
  <c r="AD297" i="8"/>
  <c r="BB176" i="8"/>
  <c r="AC163" i="8"/>
  <c r="V298" i="8"/>
  <c r="U98" i="8"/>
  <c r="D98" i="552" s="1"/>
  <c r="AG284" i="8"/>
  <c r="AZ285" i="8"/>
  <c r="X212" i="8"/>
  <c r="R209" i="8"/>
  <c r="D209" i="553" s="1"/>
  <c r="I100" i="8"/>
  <c r="D100" i="556" s="1"/>
  <c r="V181" i="8"/>
  <c r="AB284" i="8"/>
  <c r="AD179" i="8"/>
  <c r="AR181" i="8"/>
  <c r="AS285" i="8"/>
  <c r="AN105" i="8"/>
  <c r="Y108" i="8"/>
  <c r="AZ298" i="8"/>
  <c r="K30" i="281"/>
  <c r="BA203" i="8"/>
  <c r="AZ205" i="8"/>
  <c r="K93" i="281"/>
  <c r="AZ283" i="8"/>
  <c r="AT299" i="8"/>
  <c r="J212" i="8"/>
  <c r="Y216" i="8"/>
  <c r="AN289" i="8"/>
  <c r="AV162" i="8"/>
  <c r="R106" i="8"/>
  <c r="AN161" i="8"/>
  <c r="K50" i="281"/>
  <c r="AR203" i="8"/>
  <c r="BA247" i="8"/>
  <c r="BB283" i="8"/>
  <c r="K42" i="281"/>
  <c r="AX162" i="8"/>
  <c r="Y168" i="8"/>
  <c r="D165" i="554"/>
  <c r="Z46" i="8"/>
  <c r="AV290" i="8"/>
  <c r="AL291" i="8"/>
  <c r="H32" i="281"/>
  <c r="AB108" i="8"/>
  <c r="X108" i="8"/>
  <c r="BB107" i="8"/>
  <c r="AF302" i="8"/>
  <c r="AL108" i="8"/>
  <c r="Y252" i="8"/>
  <c r="AN107" i="8"/>
  <c r="U212" i="8"/>
  <c r="AZ289" i="8"/>
  <c r="BA216" i="8"/>
  <c r="AO161" i="8"/>
  <c r="AF212" i="8"/>
  <c r="I165" i="8"/>
  <c r="D165" i="556" s="1"/>
  <c r="J32" i="281"/>
  <c r="AO203" i="8"/>
  <c r="AB105" i="8"/>
  <c r="M98" i="8"/>
  <c r="V192" i="8"/>
  <c r="I109" i="8"/>
  <c r="D109" i="556" s="1"/>
  <c r="BA289" i="8"/>
  <c r="AZ203" i="8"/>
  <c r="AF179" i="8"/>
  <c r="I243" i="8"/>
  <c r="D243" i="556" s="1"/>
  <c r="I97" i="8"/>
  <c r="D97" i="556" s="1"/>
  <c r="J30" i="281"/>
  <c r="I209" i="8"/>
  <c r="D209" i="556" s="1"/>
  <c r="AP168" i="8"/>
  <c r="AO163" i="8"/>
  <c r="BB284" i="8"/>
  <c r="AO192" i="8"/>
  <c r="AL219" i="8"/>
  <c r="AV253" i="8"/>
  <c r="AP252" i="8"/>
  <c r="AV205" i="8"/>
  <c r="I36" i="281"/>
  <c r="P106" i="8"/>
  <c r="L298" i="8"/>
  <c r="AL290" i="8"/>
  <c r="AS282" i="8"/>
  <c r="Y98" i="8"/>
  <c r="M109" i="8"/>
  <c r="AK217" i="8"/>
  <c r="AZ181" i="8"/>
  <c r="AR107" i="8"/>
  <c r="AW216" i="8"/>
  <c r="AL178" i="8"/>
  <c r="AX289" i="8"/>
  <c r="J165" i="8"/>
  <c r="V209" i="8"/>
  <c r="Y109" i="8"/>
  <c r="AS247" i="8"/>
  <c r="AO209" i="8"/>
  <c r="AX107" i="8"/>
  <c r="D168" i="553"/>
  <c r="AJ107" i="8"/>
  <c r="AS103" i="8"/>
  <c r="AK99" i="8"/>
  <c r="AP205" i="8"/>
  <c r="AL192" i="8"/>
  <c r="AK180" i="8"/>
  <c r="AF247" i="8"/>
  <c r="AG212" i="8"/>
  <c r="AO46" i="8"/>
  <c r="V243" i="8"/>
  <c r="AD105" i="8"/>
  <c r="U252" i="8"/>
  <c r="AR301" i="8"/>
  <c r="T163" i="8"/>
  <c r="U99" i="8"/>
  <c r="D99" i="552" s="1"/>
  <c r="AS248" i="8"/>
  <c r="AK203" i="8"/>
  <c r="AK193" i="8"/>
  <c r="R46" i="8"/>
  <c r="D46" i="553" s="1"/>
  <c r="D165" i="555"/>
  <c r="T252" i="8"/>
  <c r="N219" i="8"/>
  <c r="D219" i="554" s="1"/>
  <c r="M243" i="8"/>
  <c r="AL217" i="8"/>
  <c r="AL163" i="8"/>
  <c r="BB292" i="8"/>
  <c r="AC203" i="8"/>
  <c r="K80" i="281"/>
  <c r="AP300" i="8"/>
  <c r="AW299" i="8"/>
  <c r="AO202" i="8"/>
  <c r="I38" i="281"/>
  <c r="AV283" i="8"/>
  <c r="Y105" i="8"/>
  <c r="BA105" i="8"/>
  <c r="AC247" i="8"/>
  <c r="AJ193" i="8"/>
  <c r="AF105" i="8"/>
  <c r="D180" i="557"/>
  <c r="AW176" i="8"/>
  <c r="U202" i="8"/>
  <c r="D202" i="552" s="1"/>
  <c r="AL181" i="8"/>
  <c r="Q98" i="8"/>
  <c r="AR298" i="8"/>
  <c r="AP180" i="8"/>
  <c r="P217" i="8"/>
  <c r="AP161" i="8"/>
  <c r="BB108" i="8"/>
  <c r="AD161" i="8"/>
  <c r="I21" i="8"/>
  <c r="I164" i="8"/>
  <c r="D164" i="556" s="1"/>
  <c r="BA282" i="8"/>
  <c r="H161" i="8"/>
  <c r="AO300" i="8"/>
  <c r="R216" i="8"/>
  <c r="D216" i="553" s="1"/>
  <c r="L217" i="8"/>
  <c r="AG218" i="8"/>
  <c r="AS218" i="8"/>
  <c r="AN298" i="8"/>
  <c r="K98" i="281"/>
  <c r="D174" i="552"/>
  <c r="Y202" i="8"/>
  <c r="N212" i="8"/>
  <c r="AO178" i="8"/>
  <c r="J203" i="8"/>
  <c r="AX161" i="8"/>
  <c r="AZ248" i="8"/>
  <c r="Y77" i="8"/>
  <c r="AT253" i="8"/>
  <c r="AH202" i="8"/>
  <c r="AD209" i="8"/>
  <c r="AZ212" i="8"/>
  <c r="M46" i="8"/>
  <c r="AJ247" i="8"/>
  <c r="X181" i="8"/>
  <c r="BA284" i="8"/>
  <c r="AO193" i="8"/>
  <c r="AV168" i="8"/>
  <c r="Y193" i="8"/>
  <c r="AO247" i="8"/>
  <c r="J86" i="281"/>
  <c r="AL193" i="8"/>
  <c r="M99" i="8"/>
  <c r="L216" i="8"/>
  <c r="AS243" i="8"/>
  <c r="I48" i="281"/>
  <c r="AF178" i="8"/>
  <c r="L163" i="8"/>
  <c r="AT202" i="8"/>
  <c r="Z107" i="8"/>
  <c r="AP176" i="8"/>
  <c r="J298" i="8"/>
  <c r="D212" i="554"/>
  <c r="AK48" i="8"/>
  <c r="D99" i="556"/>
  <c r="D105" i="553"/>
  <c r="AW29" i="8"/>
  <c r="D298" i="552"/>
  <c r="D103" i="552"/>
  <c r="D165" i="557"/>
  <c r="AP29" i="8"/>
  <c r="D161" i="557"/>
  <c r="BA29" i="8"/>
  <c r="D162" i="554"/>
  <c r="AH49" i="8"/>
  <c r="D164" i="557"/>
  <c r="D20" i="556"/>
  <c r="AO30" i="8"/>
  <c r="D80" i="552"/>
  <c r="AF29" i="8"/>
  <c r="AG48" i="8"/>
  <c r="D219" i="553"/>
  <c r="D106" i="556"/>
  <c r="D298" i="555"/>
  <c r="AK51" i="8"/>
  <c r="AZ29" i="8"/>
  <c r="D168" i="554"/>
  <c r="AF50" i="8"/>
  <c r="AR30" i="8"/>
  <c r="AP50" i="8"/>
  <c r="D298" i="553"/>
  <c r="D173" i="552"/>
  <c r="D162" i="556"/>
  <c r="D205" i="557"/>
  <c r="D205" i="554"/>
  <c r="D301" i="555"/>
  <c r="AB30" i="8"/>
  <c r="AO50" i="8"/>
  <c r="AX48" i="8"/>
  <c r="AC29" i="8"/>
  <c r="AW50" i="8"/>
  <c r="AX49" i="8"/>
  <c r="AO51" i="8"/>
  <c r="D243" i="557"/>
  <c r="D298" i="557"/>
  <c r="D180" i="555"/>
  <c r="AG30" i="8"/>
  <c r="D192" i="554"/>
  <c r="AW49" i="8"/>
  <c r="D105" i="557"/>
  <c r="AN50" i="8"/>
  <c r="D161" i="554"/>
  <c r="AX50" i="8"/>
  <c r="AR50" i="8"/>
  <c r="AF30" i="8"/>
  <c r="BA30" i="8"/>
  <c r="AP51" i="8"/>
  <c r="D218" i="556"/>
  <c r="D104" i="552"/>
  <c r="D105" i="554"/>
  <c r="AS49" i="8"/>
  <c r="AD49" i="8"/>
  <c r="AL30" i="8"/>
  <c r="D163" i="557"/>
  <c r="AK29" i="8"/>
  <c r="AJ51" i="8"/>
  <c r="AF48" i="8"/>
  <c r="D108" i="554"/>
  <c r="D216" i="552"/>
  <c r="AC30" i="8"/>
  <c r="AX29" i="8"/>
  <c r="D216" i="556"/>
  <c r="D252" i="555"/>
  <c r="D212" i="557"/>
  <c r="AJ30" i="8"/>
  <c r="AB49" i="8"/>
  <c r="AJ50" i="8"/>
  <c r="AZ49" i="8"/>
  <c r="AB50" i="8"/>
  <c r="AC50" i="8"/>
  <c r="AD29" i="8"/>
  <c r="AH51" i="8"/>
  <c r="D193" i="554"/>
  <c r="D301" i="554"/>
  <c r="AJ48" i="8"/>
  <c r="D253" i="552"/>
  <c r="D109" i="553"/>
  <c r="AX51" i="8"/>
  <c r="D106" i="553"/>
  <c r="D252" i="553"/>
  <c r="D181" i="556"/>
  <c r="AL50" i="8"/>
  <c r="D218" i="557"/>
  <c r="D192" i="555"/>
  <c r="D219" i="552"/>
  <c r="AD48" i="8"/>
  <c r="AL29" i="8"/>
  <c r="AD202" i="8"/>
  <c r="U218" i="8"/>
  <c r="D218" i="552" s="1"/>
  <c r="Y106" i="8"/>
  <c r="BB163" i="8"/>
  <c r="P108" i="8"/>
  <c r="AN252" i="8"/>
  <c r="AC299" i="8"/>
  <c r="AH284" i="8"/>
  <c r="AS163" i="8"/>
  <c r="I252" i="8"/>
  <c r="D252" i="556" s="1"/>
  <c r="AH109" i="8"/>
  <c r="AB212" i="8"/>
  <c r="M180" i="8"/>
  <c r="G19" i="281"/>
  <c r="AR105" i="8"/>
  <c r="AB253" i="8"/>
  <c r="AR216" i="8"/>
  <c r="AB290" i="8"/>
  <c r="AK243" i="8"/>
  <c r="G38" i="281"/>
  <c r="M217" i="8"/>
  <c r="G88" i="281"/>
  <c r="AZ301" i="8"/>
  <c r="AH181" i="8"/>
  <c r="L301" i="8"/>
  <c r="AD292" i="8"/>
  <c r="U109" i="8"/>
  <c r="D109" i="552" s="1"/>
  <c r="BA168" i="8"/>
  <c r="J105" i="8"/>
  <c r="D105" i="555" s="1"/>
  <c r="AZ299" i="8"/>
  <c r="BA179" i="8"/>
  <c r="R193" i="8"/>
  <c r="D193" i="553" s="1"/>
  <c r="H94" i="281"/>
  <c r="AN179" i="8"/>
  <c r="T168" i="8"/>
  <c r="AK205" i="8"/>
  <c r="AS298" i="8"/>
  <c r="AB202" i="8"/>
  <c r="AK253" i="8"/>
  <c r="AP192" i="8"/>
  <c r="AZ302" i="8"/>
  <c r="AK105" i="8"/>
  <c r="AH107" i="8"/>
  <c r="AX291" i="8"/>
  <c r="AH105" i="8"/>
  <c r="AV292" i="8"/>
  <c r="H44" i="281"/>
  <c r="AJ205" i="8"/>
  <c r="AZ106" i="8"/>
  <c r="D216" i="555"/>
  <c r="AS297" i="8"/>
  <c r="AV212" i="8"/>
  <c r="AG108" i="8"/>
  <c r="AS291" i="8"/>
  <c r="AN181" i="8"/>
  <c r="AV217" i="8"/>
  <c r="AH298" i="8"/>
  <c r="BB282" i="8"/>
  <c r="AC98" i="8"/>
  <c r="AW297" i="8"/>
  <c r="AL109" i="8"/>
  <c r="AD180" i="8"/>
  <c r="H181" i="8"/>
  <c r="Y219" i="8"/>
  <c r="D173" i="556"/>
  <c r="AC291" i="8"/>
  <c r="AR180" i="8"/>
  <c r="AH291" i="8"/>
  <c r="AX219" i="8"/>
  <c r="P209" i="8"/>
  <c r="AO253" i="8"/>
  <c r="R205" i="8"/>
  <c r="AO282" i="8"/>
  <c r="L202" i="8"/>
  <c r="AL203" i="8"/>
  <c r="BB181" i="8"/>
  <c r="AH161" i="8"/>
  <c r="I103" i="8"/>
  <c r="D103" i="556" s="1"/>
  <c r="BB216" i="8"/>
  <c r="U107" i="8"/>
  <c r="D107" i="552" s="1"/>
  <c r="AS104" i="8"/>
  <c r="AO216" i="8"/>
  <c r="M216" i="8"/>
  <c r="AF298" i="8"/>
  <c r="AH243" i="8"/>
  <c r="G86" i="281"/>
  <c r="AB168" i="8"/>
  <c r="AG282" i="8"/>
  <c r="AG178" i="8"/>
  <c r="H108" i="8"/>
  <c r="D108" i="557" s="1"/>
  <c r="AC217" i="8"/>
  <c r="D164" i="554"/>
  <c r="Z109" i="8"/>
  <c r="AZ202" i="8"/>
  <c r="BB168" i="8"/>
  <c r="AZ193" i="8"/>
  <c r="Z209" i="8"/>
  <c r="I80" i="281"/>
  <c r="D107" i="557"/>
  <c r="AV30" i="8"/>
  <c r="AW51" i="8"/>
  <c r="AF51" i="8"/>
  <c r="AK30" i="8"/>
  <c r="AV29" i="8"/>
  <c r="AT29" i="8"/>
  <c r="D203" i="555"/>
  <c r="AS50" i="8"/>
  <c r="AV51" i="8"/>
  <c r="AN48" i="8"/>
  <c r="D107" i="554"/>
  <c r="D205" i="553"/>
  <c r="BA49" i="8"/>
  <c r="D203" i="554"/>
  <c r="D89" i="556"/>
  <c r="AG51" i="8"/>
  <c r="D180" i="556"/>
  <c r="D77" i="557"/>
  <c r="D166" i="555"/>
  <c r="BB48" i="8"/>
  <c r="D212" i="553"/>
  <c r="D163" i="553"/>
  <c r="AZ48" i="8"/>
  <c r="AG49" i="8"/>
  <c r="D163" i="555"/>
  <c r="D21" i="556"/>
  <c r="D212" i="552"/>
  <c r="D23" i="556"/>
  <c r="AS48" i="8"/>
  <c r="D110" i="556"/>
  <c r="D217" i="555"/>
  <c r="D301" i="556"/>
  <c r="D209" i="555"/>
  <c r="D219" i="556"/>
  <c r="D181" i="552"/>
  <c r="D92" i="556"/>
  <c r="AK49" i="8"/>
  <c r="AR48" i="8"/>
  <c r="H101" i="281" l="1"/>
  <c r="BK282" i="8"/>
  <c r="J341" i="8"/>
  <c r="BE163" i="8"/>
  <c r="BJ178" i="8"/>
  <c r="D44" i="281"/>
  <c r="E44" i="281" s="1"/>
  <c r="G101" i="281"/>
  <c r="D98" i="281"/>
  <c r="D152" i="281" s="1"/>
  <c r="I51" i="281"/>
  <c r="AS249" i="8"/>
  <c r="AC249" i="8"/>
  <c r="E97" i="552"/>
  <c r="F97" i="552" a="1"/>
  <c r="F97" i="552" s="1"/>
  <c r="K97" i="552" s="1"/>
  <c r="F164" i="554" a="1"/>
  <c r="F164" i="554" s="1"/>
  <c r="I164" i="554" s="1"/>
  <c r="E164" i="554"/>
  <c r="BN248" i="8"/>
  <c r="F23" i="552" a="1"/>
  <c r="F23" i="552" s="1"/>
  <c r="H23" i="552" s="1"/>
  <c r="E23" i="552"/>
  <c r="AK169" i="8"/>
  <c r="D99" i="281"/>
  <c r="E99" i="281" s="1"/>
  <c r="BH181" i="8"/>
  <c r="BK247" i="8"/>
  <c r="M340" i="8"/>
  <c r="M341" i="8"/>
  <c r="M179" i="8" s="1"/>
  <c r="F168" i="557" a="1"/>
  <c r="F168" i="557" s="1"/>
  <c r="I168" i="557" s="1"/>
  <c r="E168" i="557"/>
  <c r="BI168" i="8"/>
  <c r="BJ80" i="8"/>
  <c r="BO248" i="8"/>
  <c r="BI176" i="8"/>
  <c r="BF162" i="8"/>
  <c r="D86" i="281"/>
  <c r="E86" i="281" s="1"/>
  <c r="BM300" i="8"/>
  <c r="BO46" i="8"/>
  <c r="F174" i="556" a="1"/>
  <c r="F174" i="556" s="1"/>
  <c r="K174" i="556" s="1"/>
  <c r="BJ252" i="8"/>
  <c r="F110" i="554" a="1"/>
  <c r="F110" i="554" s="1"/>
  <c r="BO284" i="8"/>
  <c r="BN252" i="8"/>
  <c r="BI179" i="8"/>
  <c r="AH249" i="8"/>
  <c r="BL300" i="8"/>
  <c r="BJ298" i="8"/>
  <c r="BK253" i="8"/>
  <c r="BE162" i="8"/>
  <c r="BE252" i="8"/>
  <c r="F174" i="552" a="1"/>
  <c r="F174" i="552" s="1"/>
  <c r="I174" i="552" s="1"/>
  <c r="BF253" i="8"/>
  <c r="BF181" i="8"/>
  <c r="K101" i="281"/>
  <c r="BL298" i="8"/>
  <c r="BH243" i="8"/>
  <c r="K51" i="281"/>
  <c r="BH168" i="8"/>
  <c r="BD110" i="8"/>
  <c r="BI180" i="8"/>
  <c r="AT303" i="8"/>
  <c r="BD298" i="8"/>
  <c r="AC286" i="8"/>
  <c r="BG301" i="8"/>
  <c r="AW286" i="8"/>
  <c r="BL176" i="8"/>
  <c r="BD161" i="8"/>
  <c r="BK163" i="8"/>
  <c r="J95" i="281"/>
  <c r="P341" i="8"/>
  <c r="BF46" i="8"/>
  <c r="BG180" i="8"/>
  <c r="BM302" i="8"/>
  <c r="D94" i="281"/>
  <c r="E94" i="281" s="1"/>
  <c r="AL169" i="8"/>
  <c r="BK285" i="8"/>
  <c r="AD169" i="8"/>
  <c r="D36" i="281"/>
  <c r="E36" i="281" s="1"/>
  <c r="BF301" i="8"/>
  <c r="AZ249" i="8"/>
  <c r="BO243" i="8"/>
  <c r="BE168" i="8"/>
  <c r="BE193" i="8"/>
  <c r="BG193" i="8"/>
  <c r="AH169" i="8"/>
  <c r="AP169" i="8"/>
  <c r="BN284" i="8"/>
  <c r="F165" i="553" a="1"/>
  <c r="F165" i="553" s="1"/>
  <c r="I165" i="553" s="1"/>
  <c r="E165" i="553"/>
  <c r="BO292" i="8"/>
  <c r="BL284" i="8"/>
  <c r="BG162" i="8"/>
  <c r="BM298" i="8"/>
  <c r="BN291" i="8"/>
  <c r="AO286" i="8"/>
  <c r="AR249" i="8"/>
  <c r="BM249" i="8" s="1"/>
  <c r="BM243" i="8"/>
  <c r="BN301" i="8"/>
  <c r="AF249" i="8"/>
  <c r="BJ243" i="8"/>
  <c r="BN298" i="8"/>
  <c r="BN299" i="8"/>
  <c r="BO80" i="8"/>
  <c r="F180" i="557" a="1"/>
  <c r="F180" i="557" s="1"/>
  <c r="G180" i="557" s="1"/>
  <c r="E180" i="557"/>
  <c r="BG243" i="8"/>
  <c r="I95" i="281"/>
  <c r="BO253" i="8"/>
  <c r="BF298" i="8"/>
  <c r="AG286" i="8"/>
  <c r="BK193" i="8"/>
  <c r="BM292" i="8"/>
  <c r="F202" i="557" a="1"/>
  <c r="F202" i="557" s="1"/>
  <c r="I202" i="557" s="1"/>
  <c r="E202" i="557"/>
  <c r="D30" i="281"/>
  <c r="E30" i="281" s="1"/>
  <c r="BD301" i="8"/>
  <c r="BI181" i="8"/>
  <c r="F166" i="553" a="1"/>
  <c r="F166" i="553" s="1"/>
  <c r="I166" i="553" s="1"/>
  <c r="E166" i="553"/>
  <c r="BK180" i="8"/>
  <c r="BJ284" i="8"/>
  <c r="BN283" i="8"/>
  <c r="AD303" i="8"/>
  <c r="F216" i="554" a="1"/>
  <c r="F216" i="554" s="1"/>
  <c r="E216" i="554"/>
  <c r="AO249" i="8"/>
  <c r="E98" i="552"/>
  <c r="F98" i="552" a="1"/>
  <c r="F98" i="552" s="1"/>
  <c r="G98" i="552" s="1"/>
  <c r="BL248" i="8"/>
  <c r="AK286" i="8"/>
  <c r="BK178" i="8"/>
  <c r="F22" i="552" a="1"/>
  <c r="F22" i="552" s="1"/>
  <c r="J22" i="552" s="1"/>
  <c r="E22" i="552"/>
  <c r="BA286" i="8"/>
  <c r="F173" i="556" a="1"/>
  <c r="F173" i="556" s="1"/>
  <c r="K173" i="556" s="1"/>
  <c r="BJ285" i="8"/>
  <c r="BN300" i="8"/>
  <c r="T341" i="8"/>
  <c r="BG46" i="8"/>
  <c r="BH180" i="8"/>
  <c r="BG252" i="8"/>
  <c r="E165" i="555"/>
  <c r="F165" i="555" a="1"/>
  <c r="F165" i="555" s="1"/>
  <c r="J165" i="555" s="1"/>
  <c r="BE243" i="8"/>
  <c r="AL249" i="8"/>
  <c r="BD181" i="8"/>
  <c r="BH298" i="8"/>
  <c r="R341" i="8"/>
  <c r="BD193" i="8"/>
  <c r="BK301" i="8"/>
  <c r="BG163" i="8"/>
  <c r="BM301" i="8"/>
  <c r="H95" i="281"/>
  <c r="BI282" i="8"/>
  <c r="E92" i="552"/>
  <c r="F92" i="552" a="1"/>
  <c r="F92" i="552" s="1"/>
  <c r="G92" i="552" s="1"/>
  <c r="E77" i="553"/>
  <c r="F77" i="553" a="1"/>
  <c r="F77" i="553" s="1"/>
  <c r="J77" i="553" s="1"/>
  <c r="BJ292" i="8"/>
  <c r="BI252" i="8"/>
  <c r="BL168" i="8"/>
  <c r="BL285" i="8"/>
  <c r="AW303" i="8"/>
  <c r="BF252" i="8"/>
  <c r="BK168" i="8"/>
  <c r="F165" i="552" a="1"/>
  <c r="F165" i="552" s="1"/>
  <c r="BJ247" i="8"/>
  <c r="BI80" i="8"/>
  <c r="E20" i="552"/>
  <c r="F20" i="552" a="1"/>
  <c r="F20" i="552" s="1"/>
  <c r="H20" i="552" s="1"/>
  <c r="BJ162" i="8"/>
  <c r="G51" i="281"/>
  <c r="D48" i="281"/>
  <c r="BO252" i="8"/>
  <c r="BK300" i="8"/>
  <c r="BI163" i="8"/>
  <c r="AL303" i="8"/>
  <c r="BM247" i="8"/>
  <c r="BL181" i="8"/>
  <c r="BF168" i="8"/>
  <c r="K95" i="281"/>
  <c r="D43" i="281"/>
  <c r="E43" i="281" s="1"/>
  <c r="F90" i="552" a="1"/>
  <c r="F90" i="552" s="1"/>
  <c r="J90" i="552" s="1"/>
  <c r="E90" i="552"/>
  <c r="E168" i="553"/>
  <c r="F168" i="553" a="1"/>
  <c r="F168" i="553" s="1"/>
  <c r="J168" i="553" s="1"/>
  <c r="BG298" i="8"/>
  <c r="BK179" i="8"/>
  <c r="BL290" i="8"/>
  <c r="AC169" i="8"/>
  <c r="BN285" i="8"/>
  <c r="BD243" i="8"/>
  <c r="BJ297" i="8"/>
  <c r="BF180" i="8"/>
  <c r="BJ282" i="8"/>
  <c r="BD252" i="8"/>
  <c r="BL253" i="8"/>
  <c r="E164" i="553"/>
  <c r="F164" i="553" a="1"/>
  <c r="F164" i="553" s="1"/>
  <c r="K164" i="553" s="1"/>
  <c r="BK248" i="8"/>
  <c r="F216" i="555" a="1"/>
  <c r="F216" i="555" s="1"/>
  <c r="I216" i="555" s="1"/>
  <c r="E216" i="555"/>
  <c r="BO282" i="8"/>
  <c r="AX303" i="8"/>
  <c r="BK297" i="8"/>
  <c r="BM297" i="8"/>
  <c r="BE181" i="8"/>
  <c r="BD164" i="8"/>
  <c r="BM283" i="8"/>
  <c r="BO291" i="8"/>
  <c r="BL80" i="8"/>
  <c r="AJ249" i="8"/>
  <c r="BK243" i="8"/>
  <c r="BM46" i="8"/>
  <c r="BK46" i="8"/>
  <c r="AV303" i="8"/>
  <c r="BN303" i="8" s="1"/>
  <c r="BN289" i="8"/>
  <c r="BK302" i="8"/>
  <c r="BN292" i="8"/>
  <c r="BF243" i="8"/>
  <c r="AO303" i="8"/>
  <c r="E91" i="552"/>
  <c r="F91" i="552" a="1"/>
  <c r="F91" i="552" s="1"/>
  <c r="J91" i="552" s="1"/>
  <c r="BL163" i="8"/>
  <c r="BE180" i="8"/>
  <c r="BE253" i="8"/>
  <c r="BJ193" i="8"/>
  <c r="BJ290" i="8"/>
  <c r="BL178" i="8"/>
  <c r="BA249" i="8"/>
  <c r="BE298" i="8"/>
  <c r="E165" i="556"/>
  <c r="F165" i="556" a="1"/>
  <c r="F165" i="556" s="1"/>
  <c r="BJ299" i="8"/>
  <c r="Q341" i="8"/>
  <c r="Q340" i="8"/>
  <c r="BI46" i="8"/>
  <c r="AG249" i="8"/>
  <c r="BD168" i="8"/>
  <c r="BI300" i="8"/>
  <c r="BH193" i="8"/>
  <c r="BH162" i="8"/>
  <c r="AJ169" i="8"/>
  <c r="BK161" i="8"/>
  <c r="H45" i="281"/>
  <c r="BN253" i="8"/>
  <c r="D93" i="281"/>
  <c r="E93" i="281" s="1"/>
  <c r="BO302" i="8"/>
  <c r="AP303" i="8"/>
  <c r="D80" i="281"/>
  <c r="F110" i="552" a="1"/>
  <c r="F110" i="552" s="1"/>
  <c r="J110" i="552" s="1"/>
  <c r="E110" i="552"/>
  <c r="D100" i="281"/>
  <c r="E100" i="281" s="1"/>
  <c r="BK298" i="8"/>
  <c r="I45" i="281"/>
  <c r="BI248" i="8"/>
  <c r="D49" i="281"/>
  <c r="E49" i="281" s="1"/>
  <c r="AB169" i="8"/>
  <c r="BI161" i="8"/>
  <c r="I341" i="8"/>
  <c r="BO297" i="8"/>
  <c r="BL291" i="8"/>
  <c r="BJ300" i="8"/>
  <c r="AS286" i="8"/>
  <c r="AJ303" i="8"/>
  <c r="BK303" i="8" s="1"/>
  <c r="BK289" i="8"/>
  <c r="BD180" i="8"/>
  <c r="AC303" i="8"/>
  <c r="BK290" i="8"/>
  <c r="BJ283" i="8"/>
  <c r="BK299" i="8"/>
  <c r="BJ179" i="8"/>
  <c r="BA303" i="8"/>
  <c r="BO303" i="8" s="1"/>
  <c r="BG181" i="8"/>
  <c r="Y341" i="8"/>
  <c r="Y340" i="8"/>
  <c r="Z169" i="8"/>
  <c r="BL193" i="8"/>
  <c r="BG168" i="8"/>
  <c r="BJ181" i="8"/>
  <c r="BL179" i="8"/>
  <c r="F110" i="553" a="1"/>
  <c r="F110" i="553" s="1"/>
  <c r="G110" i="553" s="1"/>
  <c r="E110" i="553"/>
  <c r="BM290" i="8"/>
  <c r="AD249" i="8"/>
  <c r="BL180" i="8"/>
  <c r="BK162" i="8"/>
  <c r="E87" i="556"/>
  <c r="F87" i="556" a="1"/>
  <c r="F87" i="556" s="1"/>
  <c r="K87" i="556" s="1"/>
  <c r="BK176" i="8"/>
  <c r="BM291" i="8"/>
  <c r="AO169" i="8"/>
  <c r="BL283" i="8"/>
  <c r="BL292" i="8"/>
  <c r="BJ161" i="8"/>
  <c r="AF169" i="8"/>
  <c r="BK283" i="8"/>
  <c r="BM289" i="8"/>
  <c r="AR303" i="8"/>
  <c r="E87" i="552"/>
  <c r="F87" i="552" a="1"/>
  <c r="F87" i="552" s="1"/>
  <c r="J87" i="552" s="1"/>
  <c r="AZ303" i="8"/>
  <c r="BO289" i="8"/>
  <c r="AP249" i="8"/>
  <c r="J101" i="281"/>
  <c r="BO299" i="8"/>
  <c r="BN297" i="8"/>
  <c r="BG253" i="8"/>
  <c r="E243" i="552"/>
  <c r="F243" i="552" a="1"/>
  <c r="F243" i="552" s="1"/>
  <c r="H243" i="552" s="1"/>
  <c r="BO300" i="8"/>
  <c r="U169" i="8"/>
  <c r="AH303" i="8"/>
  <c r="AW249" i="8"/>
  <c r="AG169" i="8"/>
  <c r="BJ302" i="8"/>
  <c r="BI247" i="8"/>
  <c r="D92" i="281"/>
  <c r="D146" i="281" s="1"/>
  <c r="G95" i="281"/>
  <c r="BL302" i="8"/>
  <c r="BI292" i="8"/>
  <c r="BN302" i="8"/>
  <c r="BE161" i="8"/>
  <c r="G45" i="281"/>
  <c r="D42" i="281"/>
  <c r="E42" i="281" s="1"/>
  <c r="BL301" i="8"/>
  <c r="BE301" i="8"/>
  <c r="BN247" i="8"/>
  <c r="BN290" i="8"/>
  <c r="BK291" i="8"/>
  <c r="I101" i="281"/>
  <c r="Z341" i="8"/>
  <c r="BL46" i="8"/>
  <c r="E165" i="554"/>
  <c r="F165" i="554" a="1"/>
  <c r="F165" i="554" s="1"/>
  <c r="BL282" i="8"/>
  <c r="V169" i="8"/>
  <c r="BO301" i="8"/>
  <c r="BJ253" i="8"/>
  <c r="U340" i="8"/>
  <c r="U341" i="8"/>
  <c r="F21" i="552" a="1"/>
  <c r="F21" i="552" s="1"/>
  <c r="H21" i="552" s="1"/>
  <c r="E21" i="552"/>
  <c r="BJ248" i="8"/>
  <c r="BI298" i="8"/>
  <c r="K45" i="281"/>
  <c r="BL247" i="8"/>
  <c r="BJ46" i="8"/>
  <c r="BI289" i="8"/>
  <c r="AB303" i="8"/>
  <c r="D88" i="281"/>
  <c r="E88" i="281" s="1"/>
  <c r="AG303" i="8"/>
  <c r="BJ303" i="8" s="1"/>
  <c r="BD253" i="8"/>
  <c r="Y169" i="8"/>
  <c r="T169" i="8"/>
  <c r="BG161" i="8"/>
  <c r="BM253" i="8"/>
  <c r="BK181" i="8"/>
  <c r="D38" i="281"/>
  <c r="E38" i="281" s="1"/>
  <c r="AN169" i="8"/>
  <c r="BL161" i="8"/>
  <c r="BG80" i="8"/>
  <c r="BM282" i="8"/>
  <c r="BH252" i="8"/>
  <c r="BM285" i="8"/>
  <c r="AK249" i="8"/>
  <c r="BL243" i="8"/>
  <c r="AN249" i="8"/>
  <c r="F101" i="552" a="1"/>
  <c r="F101" i="552" s="1"/>
  <c r="J101" i="552" s="1"/>
  <c r="E101" i="552"/>
  <c r="BH46" i="8"/>
  <c r="X341" i="8"/>
  <c r="H341" i="8"/>
  <c r="BD46" i="8"/>
  <c r="BL289" i="8"/>
  <c r="AN303" i="8"/>
  <c r="L341" i="8"/>
  <c r="L179" i="8" s="1"/>
  <c r="BE46" i="8"/>
  <c r="BI290" i="8"/>
  <c r="BI243" i="8"/>
  <c r="AB249" i="8"/>
  <c r="BM299" i="8"/>
  <c r="BD163" i="8"/>
  <c r="BO283" i="8"/>
  <c r="AK303" i="8"/>
  <c r="BI253" i="8"/>
  <c r="BB249" i="8"/>
  <c r="BJ301" i="8"/>
  <c r="BD165" i="8"/>
  <c r="F166" i="552" a="1"/>
  <c r="F166" i="552" s="1"/>
  <c r="BI297" i="8"/>
  <c r="J51" i="281"/>
  <c r="BN46" i="8"/>
  <c r="BF193" i="8"/>
  <c r="BJ176" i="8"/>
  <c r="BO298" i="8"/>
  <c r="X169" i="8"/>
  <c r="BH161" i="8"/>
  <c r="BF163" i="8"/>
  <c r="BO247" i="8"/>
  <c r="I340" i="8"/>
  <c r="BI178" i="8"/>
  <c r="BK292" i="8"/>
  <c r="BI301" i="8"/>
  <c r="F166" i="554" a="1"/>
  <c r="F166" i="554" s="1"/>
  <c r="K166" i="554" s="1"/>
  <c r="E166" i="554"/>
  <c r="BK284" i="8"/>
  <c r="BI291" i="8"/>
  <c r="BI302" i="8"/>
  <c r="BH253" i="8"/>
  <c r="BI285" i="8"/>
  <c r="BI284" i="8"/>
  <c r="H51" i="281"/>
  <c r="BI193" i="8"/>
  <c r="BM284" i="8"/>
  <c r="F178" i="556" a="1"/>
  <c r="F178" i="556" s="1"/>
  <c r="E178" i="556"/>
  <c r="BO285" i="8"/>
  <c r="J45" i="281"/>
  <c r="BD166" i="8"/>
  <c r="F164" i="552" a="1"/>
  <c r="F164" i="552" s="1"/>
  <c r="BO290" i="8"/>
  <c r="BJ180" i="8"/>
  <c r="BI283" i="8"/>
  <c r="BH163" i="8"/>
  <c r="N341" i="8"/>
  <c r="N179" i="8" s="1"/>
  <c r="BL252" i="8"/>
  <c r="AF303" i="8"/>
  <c r="BJ289" i="8"/>
  <c r="BJ291" i="8"/>
  <c r="BN243" i="8"/>
  <c r="AV249" i="8"/>
  <c r="V341" i="8"/>
  <c r="BJ163" i="8"/>
  <c r="BN282" i="8"/>
  <c r="BK252" i="8"/>
  <c r="BB303" i="8"/>
  <c r="BH301" i="8"/>
  <c r="D50" i="281"/>
  <c r="E50" i="281" s="1"/>
  <c r="BL299" i="8"/>
  <c r="AS303" i="8"/>
  <c r="BI299" i="8"/>
  <c r="BF161" i="8"/>
  <c r="BI162" i="8"/>
  <c r="BM252" i="8"/>
  <c r="AT249" i="8"/>
  <c r="E89" i="552"/>
  <c r="F89" i="552" a="1"/>
  <c r="F89" i="552" s="1"/>
  <c r="H89" i="552" s="1"/>
  <c r="BJ168" i="8"/>
  <c r="BL297" i="8"/>
  <c r="BM248" i="8"/>
  <c r="F100" i="552" a="1"/>
  <c r="F100" i="552" s="1"/>
  <c r="H100" i="552" s="1"/>
  <c r="E100" i="552"/>
  <c r="AX249" i="8"/>
  <c r="BD162" i="8"/>
  <c r="BL162" i="8"/>
  <c r="BJ249" i="8"/>
  <c r="F178" i="552" a="1"/>
  <c r="F178" i="552" s="1"/>
  <c r="I178" i="552" s="1"/>
  <c r="E178" i="552"/>
  <c r="F161" i="552" a="1"/>
  <c r="F161" i="552" s="1"/>
  <c r="E301" i="556"/>
  <c r="F301" i="556" a="1"/>
  <c r="F301" i="556" s="1"/>
  <c r="H301" i="556" s="1"/>
  <c r="F80" i="552" a="1"/>
  <c r="F80" i="552" s="1"/>
  <c r="G80" i="552" s="1"/>
  <c r="E80" i="552"/>
  <c r="E209" i="555"/>
  <c r="F209" i="555" a="1"/>
  <c r="F209" i="555" s="1"/>
  <c r="F216" i="553" a="1"/>
  <c r="F216" i="553" s="1"/>
  <c r="H216" i="553" s="1"/>
  <c r="E216" i="553"/>
  <c r="E243" i="553"/>
  <c r="F243" i="553" a="1"/>
  <c r="F243" i="553" s="1"/>
  <c r="H243" i="553" s="1"/>
  <c r="E163" i="557"/>
  <c r="F163" i="557" a="1"/>
  <c r="F163" i="557" s="1"/>
  <c r="K163" i="557" s="1"/>
  <c r="F205" i="552" a="1"/>
  <c r="F205" i="552" s="1"/>
  <c r="E205" i="552"/>
  <c r="F166" i="557" a="1"/>
  <c r="F166" i="557" s="1"/>
  <c r="E166" i="557"/>
  <c r="E298" i="553"/>
  <c r="F298" i="553" a="1"/>
  <c r="F298" i="553" s="1"/>
  <c r="H298" i="553" s="1"/>
  <c r="E192" i="552"/>
  <c r="F192" i="552" a="1"/>
  <c r="F192" i="552" s="1"/>
  <c r="J192" i="552" s="1"/>
  <c r="E109" i="552"/>
  <c r="F109" i="552" a="1"/>
  <c r="F109" i="552" s="1"/>
  <c r="G109" i="552" s="1"/>
  <c r="E217" i="556"/>
  <c r="F217" i="556" a="1"/>
  <c r="F217" i="556" s="1"/>
  <c r="F298" i="557" a="1"/>
  <c r="F298" i="557" s="1"/>
  <c r="K298" i="557" s="1"/>
  <c r="E298" i="557"/>
  <c r="E77" i="557"/>
  <c r="F77" i="557" a="1"/>
  <c r="F77" i="557" s="1"/>
  <c r="H77" i="557" s="1"/>
  <c r="F243" i="557" a="1"/>
  <c r="F243" i="557" s="1"/>
  <c r="H243" i="557" s="1"/>
  <c r="E243" i="557"/>
  <c r="E108" i="557"/>
  <c r="F108" i="557" a="1"/>
  <c r="F108" i="557" s="1"/>
  <c r="I108" i="557" s="1"/>
  <c r="E90" i="556"/>
  <c r="F90" i="556" a="1"/>
  <c r="F90" i="556" s="1"/>
  <c r="F105" i="554" a="1"/>
  <c r="F105" i="554" s="1"/>
  <c r="E252" i="557"/>
  <c r="F252" i="557" a="1"/>
  <c r="F252" i="557" s="1"/>
  <c r="H252" i="557" s="1"/>
  <c r="E203" i="554"/>
  <c r="F203" i="554" a="1"/>
  <c r="F203" i="554" s="1"/>
  <c r="I203" i="554" s="1"/>
  <c r="F162" i="557" a="1"/>
  <c r="F162" i="557" s="1"/>
  <c r="G162" i="557" s="1"/>
  <c r="E162" i="557"/>
  <c r="F165" i="557" a="1"/>
  <c r="F165" i="557" s="1"/>
  <c r="G165" i="557" s="1"/>
  <c r="E165" i="557"/>
  <c r="E212" i="554"/>
  <c r="F212" i="554" a="1"/>
  <c r="F212" i="554" s="1"/>
  <c r="G212" i="554" s="1"/>
  <c r="F104" i="556" a="1"/>
  <c r="F104" i="556" s="1"/>
  <c r="G104" i="556" s="1"/>
  <c r="E104" i="556"/>
  <c r="I97" i="552"/>
  <c r="I110" i="552"/>
  <c r="BI303" i="8"/>
  <c r="K165" i="554"/>
  <c r="G165" i="554"/>
  <c r="K110" i="553"/>
  <c r="J202" i="557"/>
  <c r="J165" i="554"/>
  <c r="H97" i="552"/>
  <c r="F109" i="554" a="1"/>
  <c r="F109" i="554" s="1"/>
  <c r="F106" i="554" a="1"/>
  <c r="F106" i="554" s="1"/>
  <c r="E253" i="552"/>
  <c r="F253" i="552" a="1"/>
  <c r="F253" i="552" s="1"/>
  <c r="E105" i="552"/>
  <c r="F105" i="552" a="1"/>
  <c r="F105" i="552" s="1"/>
  <c r="J105" i="552" s="1"/>
  <c r="F20" i="556" a="1"/>
  <c r="F20" i="556" s="1"/>
  <c r="E20" i="556"/>
  <c r="E98" i="556"/>
  <c r="F98" i="556" a="1"/>
  <c r="F98" i="556" s="1"/>
  <c r="H98" i="556" s="1"/>
  <c r="E109" i="553"/>
  <c r="F109" i="553" a="1"/>
  <c r="F109" i="553" s="1"/>
  <c r="G109" i="553" s="1"/>
  <c r="E217" i="555"/>
  <c r="F217" i="555" a="1"/>
  <c r="F217" i="555" s="1"/>
  <c r="F180" i="554" a="1"/>
  <c r="F180" i="554" s="1"/>
  <c r="F205" i="556" a="1"/>
  <c r="F205" i="556" s="1"/>
  <c r="E205" i="556"/>
  <c r="E218" i="557"/>
  <c r="F218" i="557" a="1"/>
  <c r="F218" i="557" s="1"/>
  <c r="F205" i="553" a="1"/>
  <c r="F205" i="553" s="1"/>
  <c r="F192" i="554" a="1"/>
  <c r="F192" i="554" s="1"/>
  <c r="E252" i="556"/>
  <c r="F252" i="556" a="1"/>
  <c r="F252" i="556" s="1"/>
  <c r="J252" i="556" s="1"/>
  <c r="E22" i="556"/>
  <c r="F22" i="556" a="1"/>
  <c r="F22" i="556" s="1"/>
  <c r="E23" i="556"/>
  <c r="F23" i="556" a="1"/>
  <c r="F23" i="556" s="1"/>
  <c r="I23" i="556" s="1"/>
  <c r="F217" i="554" a="1"/>
  <c r="F217" i="554" s="1"/>
  <c r="E217" i="554"/>
  <c r="E106" i="553"/>
  <c r="F106" i="553" a="1"/>
  <c r="F106" i="553" s="1"/>
  <c r="F77" i="556" a="1"/>
  <c r="F77" i="556" s="1"/>
  <c r="E77" i="556"/>
  <c r="F46" i="552" a="1"/>
  <c r="F46" i="552" s="1"/>
  <c r="E46" i="552"/>
  <c r="D341" i="552"/>
  <c r="E341" i="552" s="1"/>
  <c r="D340" i="552"/>
  <c r="E340" i="552" s="1"/>
  <c r="E253" i="554"/>
  <c r="F253" i="554" a="1"/>
  <c r="F253" i="554" s="1"/>
  <c r="F164" i="557" a="1"/>
  <c r="F164" i="557" s="1"/>
  <c r="J164" i="557" s="1"/>
  <c r="E164" i="557"/>
  <c r="E253" i="553"/>
  <c r="F253" i="553" a="1"/>
  <c r="F253" i="553" s="1"/>
  <c r="F181" i="554" a="1"/>
  <c r="F181" i="554" s="1"/>
  <c r="E161" i="557"/>
  <c r="D169" i="557"/>
  <c r="E169" i="557" s="1"/>
  <c r="F161" i="557" a="1"/>
  <c r="F161" i="557" s="1"/>
  <c r="E109" i="555"/>
  <c r="F109" i="555" a="1"/>
  <c r="F109" i="555" s="1"/>
  <c r="H109" i="555" s="1"/>
  <c r="F46" i="553" a="1"/>
  <c r="F46" i="553" s="1"/>
  <c r="D341" i="553"/>
  <c r="E341" i="553" s="1"/>
  <c r="E46" i="553"/>
  <c r="F173" i="552" a="1"/>
  <c r="F173" i="552" s="1"/>
  <c r="I173" i="552" s="1"/>
  <c r="E166" i="555"/>
  <c r="F166" i="555" a="1"/>
  <c r="F166" i="555" s="1"/>
  <c r="H166" i="555" s="1"/>
  <c r="F209" i="556" a="1"/>
  <c r="F209" i="556" s="1"/>
  <c r="K209" i="556" s="1"/>
  <c r="E209" i="556"/>
  <c r="D341" i="557"/>
  <c r="E341" i="557" s="1"/>
  <c r="E46" i="557"/>
  <c r="F46" i="557" a="1"/>
  <c r="F46" i="557" s="1"/>
  <c r="H46" i="557" s="1"/>
  <c r="H341" i="557" s="1"/>
  <c r="F162" i="554" a="1"/>
  <c r="F162" i="554" s="1"/>
  <c r="E162" i="554"/>
  <c r="E105" i="553"/>
  <c r="F105" i="553" a="1"/>
  <c r="F105" i="553" s="1"/>
  <c r="E181" i="552"/>
  <c r="F181" i="552" a="1"/>
  <c r="F181" i="552" s="1"/>
  <c r="F168" i="554" a="1"/>
  <c r="F168" i="554" s="1"/>
  <c r="H168" i="554" s="1"/>
  <c r="E168" i="554"/>
  <c r="E219" i="552"/>
  <c r="F219" i="552" a="1"/>
  <c r="F219" i="552" s="1"/>
  <c r="I219" i="552" s="1"/>
  <c r="E202" i="554"/>
  <c r="F202" i="554" a="1"/>
  <c r="F202" i="554" s="1"/>
  <c r="G202" i="554" s="1"/>
  <c r="D341" i="556"/>
  <c r="E341" i="556" s="1"/>
  <c r="E46" i="556"/>
  <c r="F46" i="556" a="1"/>
  <c r="F46" i="556" s="1"/>
  <c r="E181" i="555"/>
  <c r="F181" i="555" a="1"/>
  <c r="F181" i="555" s="1"/>
  <c r="I181" i="555" s="1"/>
  <c r="E161" i="554"/>
  <c r="F161" i="554" a="1"/>
  <c r="F161" i="554" s="1"/>
  <c r="G161" i="554" s="1"/>
  <c r="E89" i="556"/>
  <c r="F89" i="556" a="1"/>
  <c r="F89" i="556" s="1"/>
  <c r="J89" i="556" s="1"/>
  <c r="F161" i="553" a="1"/>
  <c r="F161" i="553" s="1"/>
  <c r="E161" i="553"/>
  <c r="F219" i="555" a="1"/>
  <c r="F219" i="555" s="1"/>
  <c r="I219" i="555" s="1"/>
  <c r="E219" i="555"/>
  <c r="F301" i="555" a="1"/>
  <c r="F301" i="555" s="1"/>
  <c r="E301" i="555"/>
  <c r="F108" i="553" a="1"/>
  <c r="F108" i="553" s="1"/>
  <c r="E108" i="553"/>
  <c r="E193" i="553"/>
  <c r="F193" i="553" a="1"/>
  <c r="F193" i="553" s="1"/>
  <c r="F162" i="555" a="1"/>
  <c r="F162" i="555" s="1"/>
  <c r="E162" i="555"/>
  <c r="E108" i="555"/>
  <c r="F108" i="555" a="1"/>
  <c r="F108" i="555" s="1"/>
  <c r="I108" i="555" s="1"/>
  <c r="E180" i="552"/>
  <c r="F180" i="552" a="1"/>
  <c r="F180" i="552" s="1"/>
  <c r="F162" i="556" a="1"/>
  <c r="F162" i="556" s="1"/>
  <c r="E162" i="556"/>
  <c r="E77" i="555"/>
  <c r="F77" i="555" a="1"/>
  <c r="F77" i="555" s="1"/>
  <c r="F298" i="554" a="1"/>
  <c r="F298" i="554" s="1"/>
  <c r="K298" i="554" s="1"/>
  <c r="E298" i="554"/>
  <c r="E77" i="552"/>
  <c r="F77" i="552" a="1"/>
  <c r="F77" i="552" s="1"/>
  <c r="I77" i="552" s="1"/>
  <c r="E108" i="556"/>
  <c r="F108" i="556" a="1"/>
  <c r="F108" i="556" s="1"/>
  <c r="E243" i="556"/>
  <c r="F243" i="556" a="1"/>
  <c r="F243" i="556" s="1"/>
  <c r="E162" i="553"/>
  <c r="F162" i="553" a="1"/>
  <c r="F162" i="553" s="1"/>
  <c r="H202" i="557"/>
  <c r="G166" i="554"/>
  <c r="J166" i="554"/>
  <c r="F219" i="553" a="1"/>
  <c r="F219" i="553" s="1"/>
  <c r="H219" i="553" s="1"/>
  <c r="E219" i="553"/>
  <c r="E180" i="555"/>
  <c r="F180" i="555" a="1"/>
  <c r="F180" i="555" s="1"/>
  <c r="K180" i="555" s="1"/>
  <c r="E253" i="555"/>
  <c r="F253" i="555" a="1"/>
  <c r="F253" i="555" s="1"/>
  <c r="J253" i="555" s="1"/>
  <c r="F193" i="555" a="1"/>
  <c r="F193" i="555" s="1"/>
  <c r="E193" i="555"/>
  <c r="E103" i="556"/>
  <c r="F103" i="556" a="1"/>
  <c r="F103" i="556" s="1"/>
  <c r="H103" i="556" s="1"/>
  <c r="F193" i="556" a="1"/>
  <c r="F193" i="556" s="1"/>
  <c r="I193" i="556" s="1"/>
  <c r="E193" i="556"/>
  <c r="F166" i="556" a="1"/>
  <c r="F166" i="556" s="1"/>
  <c r="E166" i="556"/>
  <c r="E252" i="554"/>
  <c r="F252" i="554" a="1"/>
  <c r="F252" i="554" s="1"/>
  <c r="K252" i="554" s="1"/>
  <c r="F103" i="552" a="1"/>
  <c r="F103" i="552" s="1"/>
  <c r="I103" i="552" s="1"/>
  <c r="E103" i="552"/>
  <c r="F218" i="553" a="1"/>
  <c r="F218" i="553" s="1"/>
  <c r="E100" i="556"/>
  <c r="F100" i="556" a="1"/>
  <c r="F100" i="556" s="1"/>
  <c r="G100" i="556" s="1"/>
  <c r="F168" i="556" a="1"/>
  <c r="F168" i="556" s="1"/>
  <c r="F163" i="555" a="1"/>
  <c r="F163" i="555" s="1"/>
  <c r="E163" i="555"/>
  <c r="E107" i="553"/>
  <c r="F107" i="553" a="1"/>
  <c r="F107" i="553" s="1"/>
  <c r="G107" i="553" s="1"/>
  <c r="F203" i="557" a="1"/>
  <c r="F203" i="557" s="1"/>
  <c r="E203" i="557"/>
  <c r="F106" i="556" a="1"/>
  <c r="F106" i="556" s="1"/>
  <c r="E106" i="556"/>
  <c r="E219" i="554"/>
  <c r="F219" i="554" a="1"/>
  <c r="F219" i="554" s="1"/>
  <c r="J219" i="554" s="1"/>
  <c r="F217" i="552" a="1"/>
  <c r="F217" i="552" s="1"/>
  <c r="J217" i="552" s="1"/>
  <c r="E217" i="552"/>
  <c r="F192" i="553" a="1"/>
  <c r="F192" i="553" s="1"/>
  <c r="E192" i="553"/>
  <c r="E163" i="553"/>
  <c r="F163" i="553" a="1"/>
  <c r="F163" i="553" s="1"/>
  <c r="H163" i="553" s="1"/>
  <c r="D169" i="553"/>
  <c r="E169" i="553" s="1"/>
  <c r="F203" i="556" a="1"/>
  <c r="F203" i="556" s="1"/>
  <c r="K203" i="556" s="1"/>
  <c r="E203" i="556"/>
  <c r="E105" i="555"/>
  <c r="F105" i="555" a="1"/>
  <c r="F105" i="555" s="1"/>
  <c r="K105" i="555" s="1"/>
  <c r="F107" i="555" a="1"/>
  <c r="F107" i="555" s="1"/>
  <c r="E107" i="555"/>
  <c r="E301" i="554"/>
  <c r="F301" i="554" a="1"/>
  <c r="F301" i="554" s="1"/>
  <c r="F168" i="552" a="1"/>
  <c r="F168" i="552" s="1"/>
  <c r="E168" i="552"/>
  <c r="F217" i="557" a="1"/>
  <c r="F217" i="557" s="1"/>
  <c r="E217" i="557"/>
  <c r="E202" i="556"/>
  <c r="F202" i="556" a="1"/>
  <c r="F202" i="556" s="1"/>
  <c r="F91" i="556" a="1"/>
  <c r="F91" i="556" s="1"/>
  <c r="J91" i="556" s="1"/>
  <c r="E91" i="556"/>
  <c r="E101" i="556"/>
  <c r="F101" i="556" a="1"/>
  <c r="F101" i="556" s="1"/>
  <c r="F212" i="557" a="1"/>
  <c r="F212" i="557" s="1"/>
  <c r="E212" i="557"/>
  <c r="E212" i="552"/>
  <c r="F212" i="552" a="1"/>
  <c r="F212" i="552" s="1"/>
  <c r="F163" i="552" a="1"/>
  <c r="F163" i="552" s="1"/>
  <c r="F108" i="554" a="1"/>
  <c r="F108" i="554" s="1"/>
  <c r="E192" i="557"/>
  <c r="F192" i="557" a="1"/>
  <c r="F192" i="557" s="1"/>
  <c r="H192" i="557" s="1"/>
  <c r="F218" i="552" a="1"/>
  <c r="F218" i="552" s="1"/>
  <c r="K218" i="552" s="1"/>
  <c r="E218" i="552"/>
  <c r="F298" i="556" a="1"/>
  <c r="F298" i="556" s="1"/>
  <c r="E298" i="556"/>
  <c r="E192" i="555"/>
  <c r="F192" i="555" a="1"/>
  <c r="F192" i="555" s="1"/>
  <c r="E106" i="557"/>
  <c r="F106" i="557" a="1"/>
  <c r="F106" i="557" s="1"/>
  <c r="K106" i="557" s="1"/>
  <c r="F107" i="552" a="1"/>
  <c r="F107" i="552" s="1"/>
  <c r="E107" i="552"/>
  <c r="E202" i="552"/>
  <c r="F202" i="552" a="1"/>
  <c r="F202" i="552" s="1"/>
  <c r="F203" i="553" a="1"/>
  <c r="F203" i="553" s="1"/>
  <c r="E252" i="555"/>
  <c r="F252" i="555" a="1"/>
  <c r="F252" i="555" s="1"/>
  <c r="E107" i="557"/>
  <c r="F107" i="557" a="1"/>
  <c r="F107" i="557" s="1"/>
  <c r="E181" i="553"/>
  <c r="F181" i="553" a="1"/>
  <c r="F181" i="553" s="1"/>
  <c r="H181" i="553" s="1"/>
  <c r="F205" i="554" a="1"/>
  <c r="F205" i="554" s="1"/>
  <c r="E205" i="554"/>
  <c r="F99" i="552" a="1"/>
  <c r="F99" i="552" s="1"/>
  <c r="K99" i="552" s="1"/>
  <c r="E99" i="552"/>
  <c r="E108" i="552"/>
  <c r="F108" i="552" a="1"/>
  <c r="F108" i="552" s="1"/>
  <c r="K108" i="552" s="1"/>
  <c r="F105" i="557" a="1"/>
  <c r="F105" i="557" s="1"/>
  <c r="E105" i="557"/>
  <c r="F107" i="554" a="1"/>
  <c r="F107" i="554" s="1"/>
  <c r="F218" i="554" a="1"/>
  <c r="F218" i="554" s="1"/>
  <c r="E218" i="554"/>
  <c r="D220" i="554"/>
  <c r="E220" i="554" s="1"/>
  <c r="F203" i="555" a="1"/>
  <c r="F203" i="555" s="1"/>
  <c r="J203" i="555" s="1"/>
  <c r="E203" i="555"/>
  <c r="F243" i="555" a="1"/>
  <c r="F243" i="555" s="1"/>
  <c r="H243" i="555" s="1"/>
  <c r="E243" i="555"/>
  <c r="F218" i="555" a="1"/>
  <c r="F218" i="555" s="1"/>
  <c r="K218" i="555" s="1"/>
  <c r="E218" i="555"/>
  <c r="D220" i="555"/>
  <c r="E220" i="555" s="1"/>
  <c r="F212" i="556" a="1"/>
  <c r="F212" i="556" s="1"/>
  <c r="G212" i="556" s="1"/>
  <c r="E212" i="556"/>
  <c r="E92" i="556"/>
  <c r="F92" i="556" a="1"/>
  <c r="F92" i="556" s="1"/>
  <c r="E219" i="557"/>
  <c r="F219" i="557" a="1"/>
  <c r="F219" i="557" s="1"/>
  <c r="G219" i="557" s="1"/>
  <c r="F209" i="553" a="1"/>
  <c r="F209" i="553" s="1"/>
  <c r="I209" i="553" s="1"/>
  <c r="E209" i="553"/>
  <c r="E99" i="556"/>
  <c r="F99" i="556" a="1"/>
  <c r="F99" i="556" s="1"/>
  <c r="F218" i="556" a="1"/>
  <c r="F218" i="556" s="1"/>
  <c r="G218" i="556" s="1"/>
  <c r="E218" i="556"/>
  <c r="F252" i="553" a="1"/>
  <c r="F252" i="553" s="1"/>
  <c r="E252" i="553"/>
  <c r="F193" i="554" a="1"/>
  <c r="F193" i="554" s="1"/>
  <c r="K212" i="554"/>
  <c r="J110" i="553"/>
  <c r="I21" i="552"/>
  <c r="J46" i="552"/>
  <c r="J341" i="552" s="1"/>
  <c r="BL303" i="8"/>
  <c r="K80" i="552"/>
  <c r="G218" i="557"/>
  <c r="H212" i="554"/>
  <c r="I110" i="553"/>
  <c r="G164" i="554"/>
  <c r="G165" i="555"/>
  <c r="H164" i="554"/>
  <c r="I80" i="552"/>
  <c r="G98" i="556"/>
  <c r="I46" i="557"/>
  <c r="I341" i="557" s="1"/>
  <c r="H165" i="554"/>
  <c r="I165" i="554"/>
  <c r="G77" i="553"/>
  <c r="H174" i="552"/>
  <c r="K100" i="552"/>
  <c r="G100" i="552"/>
  <c r="H101" i="552"/>
  <c r="K101" i="552"/>
  <c r="G87" i="552"/>
  <c r="H87" i="552"/>
  <c r="BM303" i="8"/>
  <c r="I87" i="552"/>
  <c r="J100" i="556"/>
  <c r="K87" i="552"/>
  <c r="G178" i="556"/>
  <c r="K178" i="556"/>
  <c r="H178" i="556"/>
  <c r="I178" i="556"/>
  <c r="K203" i="554"/>
  <c r="G174" i="556"/>
  <c r="J178" i="556"/>
  <c r="H219" i="557"/>
  <c r="I100" i="552"/>
  <c r="BK249" i="8"/>
  <c r="G165" i="556"/>
  <c r="BE179" i="8"/>
  <c r="I212" i="554"/>
  <c r="F217" i="553" a="1"/>
  <c r="F217" i="553" s="1"/>
  <c r="D220" i="553"/>
  <c r="E161" i="555"/>
  <c r="F161" i="555" a="1"/>
  <c r="F161" i="555" s="1"/>
  <c r="F205" i="557" a="1"/>
  <c r="F205" i="557" s="1"/>
  <c r="E205" i="557"/>
  <c r="E180" i="556"/>
  <c r="F180" i="556" a="1"/>
  <c r="F180" i="556" s="1"/>
  <c r="E107" i="556"/>
  <c r="F107" i="556" a="1"/>
  <c r="F107" i="556" s="1"/>
  <c r="F97" i="556" a="1"/>
  <c r="F97" i="556" s="1"/>
  <c r="F212" i="553" a="1"/>
  <c r="F212" i="553" s="1"/>
  <c r="F193" i="552" a="1"/>
  <c r="F193" i="552" s="1"/>
  <c r="E193" i="552"/>
  <c r="E109" i="556"/>
  <c r="F109" i="556" a="1"/>
  <c r="F109" i="556" s="1"/>
  <c r="F243" i="554" a="1"/>
  <c r="F243" i="554" s="1"/>
  <c r="E243" i="554"/>
  <c r="F216" i="556" a="1"/>
  <c r="F216" i="556" s="1"/>
  <c r="E216" i="556"/>
  <c r="D220" i="556"/>
  <c r="E220" i="556" s="1"/>
  <c r="E106" i="555"/>
  <c r="F106" i="555" a="1"/>
  <c r="F106" i="555" s="1"/>
  <c r="F253" i="556" a="1"/>
  <c r="F253" i="556" s="1"/>
  <c r="E253" i="556"/>
  <c r="F161" i="556" a="1"/>
  <c r="F161" i="556" s="1"/>
  <c r="E161" i="556"/>
  <c r="E168" i="555"/>
  <c r="F168" i="555" a="1"/>
  <c r="F168" i="555" s="1"/>
  <c r="E110" i="555"/>
  <c r="F110" i="555" a="1"/>
  <c r="F110" i="555" s="1"/>
  <c r="E298" i="552"/>
  <c r="F298" i="552" a="1"/>
  <c r="F298" i="552" s="1"/>
  <c r="F110" i="556" a="1"/>
  <c r="F110" i="556" s="1"/>
  <c r="E110" i="556"/>
  <c r="E298" i="555"/>
  <c r="F298" i="555" a="1"/>
  <c r="F298" i="555" s="1"/>
  <c r="F209" i="552" a="1"/>
  <c r="F209" i="552" s="1"/>
  <c r="E209" i="552"/>
  <c r="E104" i="552"/>
  <c r="F104" i="552" a="1"/>
  <c r="F104" i="552" s="1"/>
  <c r="E219" i="556"/>
  <c r="F219" i="556" a="1"/>
  <c r="F219" i="556" s="1"/>
  <c r="E181" i="556"/>
  <c r="F181" i="556" a="1"/>
  <c r="F181" i="556" s="1"/>
  <c r="E301" i="553"/>
  <c r="F301" i="553" a="1"/>
  <c r="F301" i="553" s="1"/>
  <c r="E209" i="557"/>
  <c r="F209" i="557" a="1"/>
  <c r="F209" i="557" s="1"/>
  <c r="F105" i="556" a="1"/>
  <c r="F105" i="556" s="1"/>
  <c r="E105" i="556"/>
  <c r="E203" i="552"/>
  <c r="F203" i="552" a="1"/>
  <c r="F203" i="552" s="1"/>
  <c r="F301" i="552" a="1"/>
  <c r="F301" i="552" s="1"/>
  <c r="E301" i="552"/>
  <c r="E164" i="556"/>
  <c r="F164" i="556" a="1"/>
  <c r="F164" i="556" s="1"/>
  <c r="D220" i="557"/>
  <c r="E220" i="557" s="1"/>
  <c r="E216" i="557"/>
  <c r="F216" i="557" a="1"/>
  <c r="F216" i="557" s="1"/>
  <c r="F163" i="554" a="1"/>
  <c r="F163" i="554" s="1"/>
  <c r="E163" i="554"/>
  <c r="D169" i="554"/>
  <c r="E169" i="554" s="1"/>
  <c r="D220" i="552"/>
  <c r="E220" i="552" s="1"/>
  <c r="E216" i="552"/>
  <c r="F216" i="552" a="1"/>
  <c r="F216" i="552" s="1"/>
  <c r="F209" i="554" a="1"/>
  <c r="F209" i="554" s="1"/>
  <c r="E209" i="554"/>
  <c r="F21" i="556" a="1"/>
  <c r="F21" i="556" s="1"/>
  <c r="E21" i="556"/>
  <c r="D340" i="556"/>
  <c r="E340" i="556" s="1"/>
  <c r="J181" i="555"/>
  <c r="H178" i="552"/>
  <c r="G178" i="552"/>
  <c r="J104" i="556"/>
  <c r="K104" i="556"/>
  <c r="I104" i="556"/>
  <c r="K21" i="552"/>
  <c r="I23" i="552"/>
  <c r="J108" i="556"/>
  <c r="E80" i="281"/>
  <c r="D134" i="281"/>
  <c r="H253" i="553"/>
  <c r="I193" i="553"/>
  <c r="I20" i="552"/>
  <c r="E48" i="281"/>
  <c r="D51" i="281"/>
  <c r="E51" i="281" s="1"/>
  <c r="G252" i="557"/>
  <c r="K252" i="557"/>
  <c r="J252" i="557"/>
  <c r="I252" i="557"/>
  <c r="J97" i="552"/>
  <c r="G97" i="552"/>
  <c r="D45" i="281"/>
  <c r="E45" i="281" s="1"/>
  <c r="G203" i="554"/>
  <c r="G202" i="557"/>
  <c r="G164" i="553"/>
  <c r="I217" i="556"/>
  <c r="K217" i="556"/>
  <c r="J217" i="556"/>
  <c r="G217" i="556"/>
  <c r="H217" i="556"/>
  <c r="J20" i="552"/>
  <c r="K20" i="552"/>
  <c r="J193" i="553"/>
  <c r="H253" i="552"/>
  <c r="G243" i="557"/>
  <c r="J243" i="557"/>
  <c r="I212" i="556"/>
  <c r="E92" i="281"/>
  <c r="I243" i="552"/>
  <c r="K243" i="552"/>
  <c r="K165" i="555"/>
  <c r="I108" i="552"/>
  <c r="J203" i="554"/>
  <c r="K181" i="555"/>
  <c r="J219" i="555"/>
  <c r="K252" i="553"/>
  <c r="I298" i="557"/>
  <c r="J298" i="557"/>
  <c r="H298" i="557"/>
  <c r="G298" i="557"/>
  <c r="I77" i="557"/>
  <c r="J77" i="555"/>
  <c r="H193" i="553"/>
  <c r="J92" i="552"/>
  <c r="H168" i="557"/>
  <c r="J168" i="557"/>
  <c r="K168" i="557"/>
  <c r="K92" i="552"/>
  <c r="H203" i="554"/>
  <c r="H218" i="552"/>
  <c r="D101" i="281"/>
  <c r="E101" i="281" s="1"/>
  <c r="H165" i="556"/>
  <c r="K165" i="556"/>
  <c r="J165" i="556"/>
  <c r="I243" i="556"/>
  <c r="J178" i="552"/>
  <c r="H216" i="555"/>
  <c r="J216" i="555"/>
  <c r="G21" i="552"/>
  <c r="I165" i="556"/>
  <c r="K163" i="553"/>
  <c r="I162" i="557"/>
  <c r="K162" i="557"/>
  <c r="H209" i="553"/>
  <c r="I218" i="552"/>
  <c r="I101" i="552"/>
  <c r="K109" i="552"/>
  <c r="I168" i="554"/>
  <c r="G168" i="554"/>
  <c r="K218" i="556"/>
  <c r="I218" i="556"/>
  <c r="H218" i="556"/>
  <c r="J218" i="556"/>
  <c r="K166" i="553"/>
  <c r="H166" i="553"/>
  <c r="H202" i="552"/>
  <c r="K166" i="557"/>
  <c r="G166" i="557"/>
  <c r="I166" i="557"/>
  <c r="H166" i="557"/>
  <c r="J166" i="557"/>
  <c r="G110" i="552"/>
  <c r="K110" i="552"/>
  <c r="H110" i="552"/>
  <c r="K89" i="556"/>
  <c r="J165" i="553"/>
  <c r="G22" i="552"/>
  <c r="K22" i="552"/>
  <c r="J209" i="555"/>
  <c r="G209" i="555"/>
  <c r="I209" i="555"/>
  <c r="K209" i="555"/>
  <c r="H209" i="555"/>
  <c r="I106" i="556"/>
  <c r="G106" i="556"/>
  <c r="J106" i="556"/>
  <c r="K106" i="556"/>
  <c r="H106" i="556"/>
  <c r="H105" i="555"/>
  <c r="I105" i="555"/>
  <c r="K161" i="553"/>
  <c r="I161" i="553"/>
  <c r="G161" i="553"/>
  <c r="H161" i="553"/>
  <c r="J161" i="553"/>
  <c r="J180" i="557"/>
  <c r="J108" i="557"/>
  <c r="H108" i="557"/>
  <c r="K98" i="552"/>
  <c r="H98" i="552"/>
  <c r="J98" i="552"/>
  <c r="I98" i="552"/>
  <c r="H109" i="553"/>
  <c r="K109" i="553"/>
  <c r="K109" i="555"/>
  <c r="G216" i="553"/>
  <c r="K216" i="553"/>
  <c r="J216" i="553"/>
  <c r="I216" i="553"/>
  <c r="G216" i="554"/>
  <c r="H216" i="554"/>
  <c r="I216" i="554"/>
  <c r="K216" i="554"/>
  <c r="J216" i="554"/>
  <c r="J87" i="556"/>
  <c r="G87" i="556"/>
  <c r="I168" i="553"/>
  <c r="G168" i="553"/>
  <c r="E174" i="556"/>
  <c r="E173" i="556"/>
  <c r="E174" i="552"/>
  <c r="E173" i="552"/>
  <c r="D9" i="63"/>
  <c r="BL29" i="8"/>
  <c r="BJ30" i="8"/>
  <c r="BN51" i="8"/>
  <c r="BJ29" i="8"/>
  <c r="BJ48" i="8"/>
  <c r="BO50" i="8"/>
  <c r="AY95" i="8"/>
  <c r="R120" i="6"/>
  <c r="BM30" i="8"/>
  <c r="BK49" i="8"/>
  <c r="BI50" i="8"/>
  <c r="BN48" i="8"/>
  <c r="BI29" i="8"/>
  <c r="BO29" i="8"/>
  <c r="BK29" i="8"/>
  <c r="AQ95" i="8"/>
  <c r="P120" i="6"/>
  <c r="BK30" i="8"/>
  <c r="BK50" i="8"/>
  <c r="BL49" i="8"/>
  <c r="BM49" i="8"/>
  <c r="BO30" i="8"/>
  <c r="BJ51" i="8"/>
  <c r="BM29" i="8"/>
  <c r="BN30" i="8"/>
  <c r="AE95" i="8"/>
  <c r="M120" i="6"/>
  <c r="BI30" i="8"/>
  <c r="BO49" i="8"/>
  <c r="BL51" i="8"/>
  <c r="BN50" i="8"/>
  <c r="BO51" i="8"/>
  <c r="BL50" i="8"/>
  <c r="BL48" i="8"/>
  <c r="BM48" i="8"/>
  <c r="AM95" i="8"/>
  <c r="O120" i="6"/>
  <c r="BN29" i="8"/>
  <c r="BO48" i="8"/>
  <c r="BJ49" i="8"/>
  <c r="BM50" i="8"/>
  <c r="AU95" i="8"/>
  <c r="Q120" i="6"/>
  <c r="AA95" i="8"/>
  <c r="L120" i="6"/>
  <c r="AI95" i="8"/>
  <c r="N120" i="6"/>
  <c r="BL30" i="8"/>
  <c r="BI49" i="8"/>
  <c r="BM51" i="8"/>
  <c r="BN49" i="8"/>
  <c r="BI51" i="8"/>
  <c r="BI48" i="8"/>
  <c r="BK51" i="8"/>
  <c r="BJ50" i="8"/>
  <c r="BK48" i="8"/>
  <c r="Q190" i="6"/>
  <c r="AU190" i="8" s="1"/>
  <c r="M190" i="6"/>
  <c r="AE190" i="8" s="1"/>
  <c r="N190" i="6"/>
  <c r="AI190" i="8" s="1"/>
  <c r="L188" i="6"/>
  <c r="AA188" i="8" s="1"/>
  <c r="P189" i="6"/>
  <c r="AQ189" i="8" s="1"/>
  <c r="P190" i="6"/>
  <c r="AQ190" i="8" s="1"/>
  <c r="N177" i="6"/>
  <c r="M189" i="6"/>
  <c r="AE189" i="8" s="1"/>
  <c r="N189" i="6"/>
  <c r="AI189" i="8" s="1"/>
  <c r="O190" i="6"/>
  <c r="AM190" i="8" s="1"/>
  <c r="R177" i="6"/>
  <c r="Q189" i="6"/>
  <c r="AU189" i="8" s="1"/>
  <c r="L189" i="6"/>
  <c r="AA189" i="8" s="1"/>
  <c r="L177" i="6"/>
  <c r="Q177" i="6"/>
  <c r="R190" i="6"/>
  <c r="AY190" i="8" s="1"/>
  <c r="M177" i="6"/>
  <c r="R189" i="6"/>
  <c r="AY189" i="8" s="1"/>
  <c r="P177" i="6"/>
  <c r="O189" i="6"/>
  <c r="AM189" i="8" s="1"/>
  <c r="R188" i="6"/>
  <c r="AY188" i="8" s="1"/>
  <c r="O188" i="6"/>
  <c r="AM188" i="8" s="1"/>
  <c r="N188" i="6"/>
  <c r="AI188" i="8" s="1"/>
  <c r="P188" i="6"/>
  <c r="AQ188" i="8" s="1"/>
  <c r="L190" i="6"/>
  <c r="AA190" i="8" s="1"/>
  <c r="M188" i="6"/>
  <c r="AE188" i="8" s="1"/>
  <c r="Q188" i="6"/>
  <c r="AU188" i="8" s="1"/>
  <c r="O177" i="6"/>
  <c r="D73" i="8"/>
  <c r="D346" i="8" s="1"/>
  <c r="Q54" i="6"/>
  <c r="P54" i="6"/>
  <c r="O54" i="6"/>
  <c r="M54" i="6"/>
  <c r="L54" i="6"/>
  <c r="N54" i="6"/>
  <c r="R54" i="6"/>
  <c r="D192" i="556"/>
  <c r="D205" i="555"/>
  <c r="AF117" i="8"/>
  <c r="AS189" i="8"/>
  <c r="AZ190" i="8"/>
  <c r="AL190" i="8"/>
  <c r="AV189" i="8"/>
  <c r="AF52" i="8"/>
  <c r="AF115" i="8"/>
  <c r="AK131" i="8"/>
  <c r="AK119" i="8"/>
  <c r="D193" i="557"/>
  <c r="AF130" i="8"/>
  <c r="AH190" i="8"/>
  <c r="AR188" i="8"/>
  <c r="D46" i="555"/>
  <c r="D212" i="555"/>
  <c r="AT189" i="8"/>
  <c r="AG189" i="8"/>
  <c r="AF134" i="8"/>
  <c r="AJ188" i="8"/>
  <c r="AK59" i="8"/>
  <c r="AK116" i="8"/>
  <c r="AN190" i="8"/>
  <c r="AK16" i="8"/>
  <c r="AF129" i="8"/>
  <c r="AK136" i="8"/>
  <c r="AK130" i="8"/>
  <c r="J179" i="8"/>
  <c r="D202" i="555"/>
  <c r="AJ190" i="8"/>
  <c r="AK60" i="8"/>
  <c r="AD190" i="8"/>
  <c r="AK78" i="8"/>
  <c r="AF133" i="8"/>
  <c r="P179" i="8"/>
  <c r="D253" i="557"/>
  <c r="AF131" i="8"/>
  <c r="AH189" i="8"/>
  <c r="Z179" i="8"/>
  <c r="Y179" i="8"/>
  <c r="AK12" i="8"/>
  <c r="BA189" i="8"/>
  <c r="AK52" i="8"/>
  <c r="D180" i="553"/>
  <c r="AC190" i="8"/>
  <c r="AX190" i="8"/>
  <c r="AP189" i="8"/>
  <c r="AN188" i="8"/>
  <c r="AL189" i="8"/>
  <c r="D109" i="557"/>
  <c r="AF59" i="8"/>
  <c r="AW189" i="8"/>
  <c r="AT190" i="8"/>
  <c r="BB188" i="8"/>
  <c r="AK115" i="8"/>
  <c r="AF114" i="8"/>
  <c r="AF96" i="8"/>
  <c r="AK15" i="8"/>
  <c r="AO189" i="8"/>
  <c r="AF189" i="8"/>
  <c r="AF116" i="8"/>
  <c r="D301" i="557"/>
  <c r="D202" i="553"/>
  <c r="AK118" i="8"/>
  <c r="AF13" i="8"/>
  <c r="AK61" i="8"/>
  <c r="AK189" i="8"/>
  <c r="AK67" i="8"/>
  <c r="AS188" i="8"/>
  <c r="AF57" i="8"/>
  <c r="D110" i="557"/>
  <c r="U179" i="8"/>
  <c r="V179" i="8"/>
  <c r="AF81" i="8"/>
  <c r="AF16" i="8"/>
  <c r="AK133" i="8"/>
  <c r="AK13" i="8"/>
  <c r="AK132" i="8"/>
  <c r="AW188" i="8"/>
  <c r="AC188" i="8"/>
  <c r="AC189" i="8"/>
  <c r="D164" i="555"/>
  <c r="D179" i="554"/>
  <c r="AF135" i="8"/>
  <c r="BA190" i="8"/>
  <c r="AF12" i="8"/>
  <c r="AK190" i="8"/>
  <c r="D106" i="552"/>
  <c r="AK79" i="8"/>
  <c r="AZ189" i="8"/>
  <c r="AF119" i="8"/>
  <c r="AF118" i="8"/>
  <c r="AT188" i="8"/>
  <c r="AF132" i="8"/>
  <c r="AP190" i="8"/>
  <c r="AF78" i="8"/>
  <c r="AK129" i="8"/>
  <c r="AX189" i="8"/>
  <c r="AK188" i="8"/>
  <c r="AL188" i="8"/>
  <c r="T179" i="8"/>
  <c r="AD189" i="8"/>
  <c r="AG190" i="8"/>
  <c r="BA188" i="8"/>
  <c r="AK134" i="8"/>
  <c r="D179" i="552"/>
  <c r="AR189" i="8"/>
  <c r="D181" i="557"/>
  <c r="AV190" i="8"/>
  <c r="AF136" i="8"/>
  <c r="AB189" i="8"/>
  <c r="AW190" i="8"/>
  <c r="BB189" i="8"/>
  <c r="AF188" i="8"/>
  <c r="AF82" i="8"/>
  <c r="AK81" i="8"/>
  <c r="AK117" i="8"/>
  <c r="AK63" i="8"/>
  <c r="AK82" i="8"/>
  <c r="AB190" i="8"/>
  <c r="AO188" i="8"/>
  <c r="AK53" i="8"/>
  <c r="AN189" i="8"/>
  <c r="D162" i="552"/>
  <c r="D46" i="554"/>
  <c r="AF60" i="8"/>
  <c r="AB188" i="8"/>
  <c r="AV188" i="8"/>
  <c r="AR190" i="8"/>
  <c r="AK135" i="8"/>
  <c r="AZ188" i="8"/>
  <c r="AF61" i="8"/>
  <c r="AS190" i="8"/>
  <c r="AF53" i="8"/>
  <c r="AF113" i="8"/>
  <c r="AF190" i="8"/>
  <c r="D252" i="552"/>
  <c r="AJ189" i="8"/>
  <c r="AO190" i="8"/>
  <c r="AF95" i="8"/>
  <c r="AF63" i="8"/>
  <c r="AX188" i="8"/>
  <c r="AK114" i="8"/>
  <c r="D163" i="556"/>
  <c r="Q179" i="8"/>
  <c r="AH188" i="8"/>
  <c r="AF79" i="8"/>
  <c r="AG188" i="8"/>
  <c r="AD188" i="8"/>
  <c r="AF15" i="8"/>
  <c r="BB190" i="8"/>
  <c r="I179" i="8"/>
  <c r="AF67" i="8"/>
  <c r="AP188" i="8"/>
  <c r="R179" i="8"/>
  <c r="X179" i="8"/>
  <c r="H179" i="8"/>
  <c r="D179" i="557" s="1"/>
  <c r="E192" i="556" l="1"/>
  <c r="F192" i="556" a="1"/>
  <c r="F192" i="556" s="1"/>
  <c r="BL249" i="8"/>
  <c r="H168" i="553"/>
  <c r="K168" i="553"/>
  <c r="H87" i="556"/>
  <c r="I109" i="553"/>
  <c r="J109" i="553"/>
  <c r="G108" i="557"/>
  <c r="J105" i="555"/>
  <c r="G105" i="555"/>
  <c r="H22" i="552"/>
  <c r="I22" i="552"/>
  <c r="G216" i="555"/>
  <c r="G243" i="552"/>
  <c r="J243" i="552"/>
  <c r="H90" i="552"/>
  <c r="H203" i="556"/>
  <c r="K243" i="557"/>
  <c r="J77" i="552"/>
  <c r="I92" i="552"/>
  <c r="G180" i="555"/>
  <c r="J23" i="552"/>
  <c r="K23" i="552"/>
  <c r="I174" i="556"/>
  <c r="I173" i="556"/>
  <c r="J46" i="557"/>
  <c r="J341" i="557" s="1"/>
  <c r="G173" i="556"/>
  <c r="E98" i="281"/>
  <c r="J164" i="554"/>
  <c r="BN249" i="8"/>
  <c r="BI249" i="8"/>
  <c r="BO249" i="8"/>
  <c r="I87" i="556"/>
  <c r="H192" i="552"/>
  <c r="K108" i="557"/>
  <c r="H180" i="557"/>
  <c r="G99" i="552"/>
  <c r="G101" i="552"/>
  <c r="K216" i="555"/>
  <c r="G20" i="552"/>
  <c r="H252" i="556"/>
  <c r="K178" i="552"/>
  <c r="G168" i="557"/>
  <c r="J21" i="552"/>
  <c r="J340" i="552" s="1"/>
  <c r="H165" i="555"/>
  <c r="I165" i="555"/>
  <c r="I243" i="557"/>
  <c r="H162" i="557"/>
  <c r="G218" i="552"/>
  <c r="H92" i="552"/>
  <c r="G23" i="552"/>
  <c r="H104" i="556"/>
  <c r="H110" i="553"/>
  <c r="H174" i="556"/>
  <c r="J174" i="556"/>
  <c r="H77" i="553"/>
  <c r="K164" i="554"/>
  <c r="J109" i="552"/>
  <c r="J162" i="557"/>
  <c r="K202" i="557"/>
  <c r="D140" i="281"/>
  <c r="E109" i="557"/>
  <c r="F109" i="557" a="1"/>
  <c r="F109" i="557" s="1"/>
  <c r="E180" i="553"/>
  <c r="F180" i="553" a="1"/>
  <c r="F180" i="553" s="1"/>
  <c r="F202" i="553" a="1"/>
  <c r="F202" i="553" s="1"/>
  <c r="E253" i="557"/>
  <c r="F253" i="557" a="1"/>
  <c r="F253" i="557" s="1"/>
  <c r="E181" i="557"/>
  <c r="F181" i="557" a="1"/>
  <c r="F181" i="557" s="1"/>
  <c r="E301" i="557"/>
  <c r="F301" i="557" a="1"/>
  <c r="F301" i="557" s="1"/>
  <c r="BF179" i="8"/>
  <c r="E202" i="555"/>
  <c r="F202" i="555" a="1"/>
  <c r="F202" i="555" s="1"/>
  <c r="BG179" i="8"/>
  <c r="F163" i="556" a="1"/>
  <c r="F163" i="556" s="1"/>
  <c r="E163" i="556"/>
  <c r="D169" i="556"/>
  <c r="E212" i="555"/>
  <c r="F212" i="555" a="1"/>
  <c r="F212" i="555" s="1"/>
  <c r="E106" i="552"/>
  <c r="F106" i="552" a="1"/>
  <c r="F106" i="552" s="1"/>
  <c r="E252" i="552"/>
  <c r="F252" i="552" a="1"/>
  <c r="F252" i="552" s="1"/>
  <c r="E46" i="555"/>
  <c r="F46" i="555" a="1"/>
  <c r="F46" i="555" s="1"/>
  <c r="D341" i="555"/>
  <c r="E341" i="555" s="1"/>
  <c r="F179" i="554" a="1"/>
  <c r="F179" i="554" s="1"/>
  <c r="BD179" i="8"/>
  <c r="E193" i="557"/>
  <c r="F193" i="557" a="1"/>
  <c r="F193" i="557" s="1"/>
  <c r="E164" i="555"/>
  <c r="F164" i="555" a="1"/>
  <c r="F164" i="555" s="1"/>
  <c r="D169" i="555"/>
  <c r="E169" i="555" s="1"/>
  <c r="F46" i="554" a="1"/>
  <c r="F46" i="554" s="1"/>
  <c r="D341" i="554"/>
  <c r="BH179" i="8"/>
  <c r="F162" i="552" a="1"/>
  <c r="F162" i="552" s="1"/>
  <c r="D169" i="552"/>
  <c r="E205" i="555"/>
  <c r="F205" i="555" a="1"/>
  <c r="F205" i="555" s="1"/>
  <c r="F110" i="557" a="1"/>
  <c r="F110" i="557" s="1"/>
  <c r="E110" i="557"/>
  <c r="I90" i="552"/>
  <c r="G108" i="552"/>
  <c r="H91" i="552"/>
  <c r="I180" i="555"/>
  <c r="I89" i="552"/>
  <c r="G174" i="552"/>
  <c r="J100" i="552"/>
  <c r="K77" i="553"/>
  <c r="I77" i="553"/>
  <c r="G91" i="552"/>
  <c r="K89" i="552"/>
  <c r="K174" i="552"/>
  <c r="J174" i="552"/>
  <c r="I192" i="556"/>
  <c r="K165" i="553"/>
  <c r="K192" i="557"/>
  <c r="D95" i="281"/>
  <c r="E95" i="281" s="1"/>
  <c r="K91" i="552"/>
  <c r="J89" i="552"/>
  <c r="J166" i="555"/>
  <c r="K180" i="557"/>
  <c r="G165" i="553"/>
  <c r="I91" i="552"/>
  <c r="G89" i="552"/>
  <c r="G46" i="557"/>
  <c r="G341" i="557" s="1"/>
  <c r="I166" i="555"/>
  <c r="I180" i="557"/>
  <c r="H165" i="553"/>
  <c r="G166" i="553"/>
  <c r="H164" i="553"/>
  <c r="H161" i="554"/>
  <c r="H80" i="552"/>
  <c r="H166" i="554"/>
  <c r="I166" i="554"/>
  <c r="K90" i="552"/>
  <c r="I164" i="553"/>
  <c r="I161" i="554"/>
  <c r="J298" i="553"/>
  <c r="J166" i="553"/>
  <c r="G90" i="552"/>
  <c r="J164" i="553"/>
  <c r="J173" i="556"/>
  <c r="H173" i="556"/>
  <c r="I98" i="556"/>
  <c r="J212" i="554"/>
  <c r="I109" i="552"/>
  <c r="G217" i="552"/>
  <c r="J103" i="552"/>
  <c r="K217" i="552"/>
  <c r="I217" i="552"/>
  <c r="H217" i="552"/>
  <c r="J219" i="552"/>
  <c r="K298" i="553"/>
  <c r="K219" i="554"/>
  <c r="G105" i="552"/>
  <c r="J301" i="556"/>
  <c r="K165" i="557"/>
  <c r="J165" i="557"/>
  <c r="G298" i="553"/>
  <c r="H219" i="554"/>
  <c r="I298" i="553"/>
  <c r="G301" i="556"/>
  <c r="G243" i="553"/>
  <c r="K243" i="553"/>
  <c r="H165" i="557"/>
  <c r="G219" i="552"/>
  <c r="I252" i="554"/>
  <c r="I301" i="556"/>
  <c r="J243" i="553"/>
  <c r="I165" i="557"/>
  <c r="K219" i="552"/>
  <c r="G252" i="554"/>
  <c r="K301" i="556"/>
  <c r="H219" i="552"/>
  <c r="G203" i="556"/>
  <c r="I243" i="553"/>
  <c r="G192" i="552"/>
  <c r="H106" i="557"/>
  <c r="K202" i="554"/>
  <c r="I203" i="555"/>
  <c r="I106" i="557"/>
  <c r="J163" i="557"/>
  <c r="I202" i="554"/>
  <c r="G163" i="557"/>
  <c r="G169" i="557" s="1"/>
  <c r="I163" i="557"/>
  <c r="J202" i="554"/>
  <c r="H107" i="553"/>
  <c r="J77" i="557"/>
  <c r="I192" i="557"/>
  <c r="H202" i="554"/>
  <c r="I192" i="552"/>
  <c r="I107" i="553"/>
  <c r="K77" i="557"/>
  <c r="H163" i="557"/>
  <c r="K192" i="552"/>
  <c r="G77" i="557"/>
  <c r="H109" i="552"/>
  <c r="J80" i="552"/>
  <c r="I205" i="552"/>
  <c r="G205" i="552"/>
  <c r="K205" i="552"/>
  <c r="J205" i="552"/>
  <c r="H205" i="552"/>
  <c r="K90" i="556"/>
  <c r="J90" i="556"/>
  <c r="H90" i="556"/>
  <c r="G90" i="556"/>
  <c r="I90" i="556"/>
  <c r="K107" i="552"/>
  <c r="K181" i="552"/>
  <c r="H107" i="552"/>
  <c r="J298" i="554"/>
  <c r="J219" i="557"/>
  <c r="K107" i="553"/>
  <c r="I77" i="555"/>
  <c r="I181" i="552"/>
  <c r="H298" i="554"/>
  <c r="K77" i="555"/>
  <c r="I219" i="557"/>
  <c r="H181" i="552"/>
  <c r="H203" i="555"/>
  <c r="G106" i="557"/>
  <c r="I163" i="553"/>
  <c r="I169" i="553" s="1"/>
  <c r="G77" i="555"/>
  <c r="I107" i="552"/>
  <c r="G173" i="552"/>
  <c r="K209" i="553"/>
  <c r="I91" i="556"/>
  <c r="G181" i="555"/>
  <c r="H181" i="555"/>
  <c r="G209" i="553"/>
  <c r="H77" i="555"/>
  <c r="J107" i="552"/>
  <c r="J107" i="553"/>
  <c r="G298" i="554"/>
  <c r="G212" i="552"/>
  <c r="H173" i="552"/>
  <c r="J202" i="552"/>
  <c r="J163" i="553"/>
  <c r="K203" i="555"/>
  <c r="J106" i="557"/>
  <c r="K173" i="552"/>
  <c r="K105" i="552"/>
  <c r="H203" i="557"/>
  <c r="G203" i="555"/>
  <c r="J181" i="552"/>
  <c r="J203" i="557"/>
  <c r="G163" i="553"/>
  <c r="K219" i="557"/>
  <c r="I105" i="552"/>
  <c r="I100" i="556"/>
  <c r="I107" i="557"/>
  <c r="H217" i="555"/>
  <c r="H46" i="552"/>
  <c r="H341" i="552" s="1"/>
  <c r="H301" i="555"/>
  <c r="K107" i="557"/>
  <c r="J103" i="556"/>
  <c r="G109" i="555"/>
  <c r="G219" i="554"/>
  <c r="G108" i="556"/>
  <c r="H108" i="556"/>
  <c r="K108" i="556"/>
  <c r="I108" i="556"/>
  <c r="J108" i="555"/>
  <c r="G89" i="556"/>
  <c r="I89" i="556"/>
  <c r="H89" i="556"/>
  <c r="H99" i="556"/>
  <c r="J192" i="557"/>
  <c r="H202" i="556"/>
  <c r="H103" i="552"/>
  <c r="K103" i="552"/>
  <c r="G103" i="552"/>
  <c r="I77" i="556"/>
  <c r="G77" i="556"/>
  <c r="H91" i="556"/>
  <c r="I243" i="555"/>
  <c r="J180" i="555"/>
  <c r="H180" i="555"/>
  <c r="J161" i="554"/>
  <c r="K161" i="554"/>
  <c r="J168" i="554"/>
  <c r="K166" i="555"/>
  <c r="G166" i="555"/>
  <c r="G253" i="553"/>
  <c r="I253" i="553"/>
  <c r="K253" i="553"/>
  <c r="J253" i="553"/>
  <c r="J218" i="557"/>
  <c r="K218" i="557"/>
  <c r="H218" i="557"/>
  <c r="I218" i="557"/>
  <c r="J193" i="556"/>
  <c r="I301" i="555"/>
  <c r="H162" i="554"/>
  <c r="J162" i="554"/>
  <c r="J22" i="556"/>
  <c r="K22" i="556"/>
  <c r="G22" i="556"/>
  <c r="J109" i="555"/>
  <c r="I218" i="554"/>
  <c r="H108" i="555"/>
  <c r="G108" i="555"/>
  <c r="K108" i="555"/>
  <c r="G162" i="556"/>
  <c r="G99" i="556"/>
  <c r="I99" i="556"/>
  <c r="I218" i="555"/>
  <c r="G218" i="555"/>
  <c r="J218" i="555"/>
  <c r="H218" i="555"/>
  <c r="I202" i="552"/>
  <c r="G192" i="557"/>
  <c r="K253" i="555"/>
  <c r="G77" i="552"/>
  <c r="K77" i="552"/>
  <c r="I109" i="555"/>
  <c r="G105" i="557"/>
  <c r="G209" i="556"/>
  <c r="H209" i="556"/>
  <c r="J209" i="556"/>
  <c r="I219" i="554"/>
  <c r="I107" i="555"/>
  <c r="G252" i="556"/>
  <c r="G91" i="556"/>
  <c r="K192" i="553"/>
  <c r="I162" i="556"/>
  <c r="K99" i="556"/>
  <c r="J99" i="556"/>
  <c r="K243" i="556"/>
  <c r="H77" i="552"/>
  <c r="I253" i="555"/>
  <c r="H77" i="556"/>
  <c r="K212" i="557"/>
  <c r="K91" i="556"/>
  <c r="K202" i="552"/>
  <c r="G203" i="557"/>
  <c r="K46" i="557"/>
  <c r="K341" i="557" s="1"/>
  <c r="I203" i="557"/>
  <c r="G181" i="552"/>
  <c r="G46" i="552"/>
  <c r="G341" i="552" s="1"/>
  <c r="I164" i="557"/>
  <c r="G164" i="557"/>
  <c r="I217" i="554"/>
  <c r="J218" i="554"/>
  <c r="K301" i="554"/>
  <c r="I192" i="553"/>
  <c r="G192" i="553"/>
  <c r="H192" i="553"/>
  <c r="G163" i="555"/>
  <c r="H163" i="555"/>
  <c r="J163" i="555"/>
  <c r="I163" i="555"/>
  <c r="K163" i="555"/>
  <c r="G193" i="556"/>
  <c r="K193" i="556"/>
  <c r="H193" i="556"/>
  <c r="J162" i="556"/>
  <c r="H162" i="556"/>
  <c r="K162" i="556"/>
  <c r="G301" i="555"/>
  <c r="K301" i="555"/>
  <c r="J301" i="555"/>
  <c r="K217" i="555"/>
  <c r="J217" i="555"/>
  <c r="I217" i="555"/>
  <c r="G217" i="555"/>
  <c r="J253" i="552"/>
  <c r="I253" i="552"/>
  <c r="J108" i="553"/>
  <c r="G166" i="556"/>
  <c r="H166" i="556"/>
  <c r="K166" i="556"/>
  <c r="I219" i="553"/>
  <c r="J105" i="553"/>
  <c r="K92" i="556"/>
  <c r="H92" i="556"/>
  <c r="I92" i="556"/>
  <c r="H162" i="553"/>
  <c r="H169" i="553" s="1"/>
  <c r="G162" i="553"/>
  <c r="I162" i="553"/>
  <c r="H46" i="556"/>
  <c r="H341" i="556" s="1"/>
  <c r="K23" i="556"/>
  <c r="I166" i="556"/>
  <c r="J219" i="553"/>
  <c r="J162" i="553"/>
  <c r="G181" i="553"/>
  <c r="I181" i="553"/>
  <c r="G219" i="553"/>
  <c r="H217" i="554"/>
  <c r="G46" i="556"/>
  <c r="G341" i="556" s="1"/>
  <c r="K205" i="556"/>
  <c r="I205" i="556"/>
  <c r="H205" i="556"/>
  <c r="J205" i="556"/>
  <c r="G253" i="552"/>
  <c r="J253" i="554"/>
  <c r="H253" i="554"/>
  <c r="I108" i="553"/>
  <c r="G23" i="556"/>
  <c r="G217" i="554"/>
  <c r="K217" i="554"/>
  <c r="H23" i="556"/>
  <c r="K219" i="553"/>
  <c r="J23" i="556"/>
  <c r="K46" i="556"/>
  <c r="K341" i="556" s="1"/>
  <c r="G205" i="556"/>
  <c r="K181" i="553"/>
  <c r="J181" i="553"/>
  <c r="J212" i="552"/>
  <c r="K212" i="552"/>
  <c r="H212" i="552"/>
  <c r="K108" i="553"/>
  <c r="G108" i="553"/>
  <c r="J192" i="555"/>
  <c r="H192" i="555"/>
  <c r="G192" i="555"/>
  <c r="I192" i="555"/>
  <c r="K192" i="555"/>
  <c r="H108" i="553"/>
  <c r="J166" i="556"/>
  <c r="J217" i="554"/>
  <c r="H107" i="557"/>
  <c r="K162" i="553"/>
  <c r="K169" i="553" s="1"/>
  <c r="I209" i="556"/>
  <c r="K203" i="557"/>
  <c r="I46" i="552"/>
  <c r="I341" i="552" s="1"/>
  <c r="H212" i="557"/>
  <c r="K103" i="556"/>
  <c r="G162" i="554"/>
  <c r="I22" i="556"/>
  <c r="G212" i="557"/>
  <c r="J212" i="557"/>
  <c r="I162" i="554"/>
  <c r="H22" i="556"/>
  <c r="I103" i="556"/>
  <c r="E179" i="557"/>
  <c r="F179" i="557" a="1"/>
  <c r="F179" i="557" s="1"/>
  <c r="I179" i="557" s="1"/>
  <c r="E179" i="552"/>
  <c r="F179" i="552" a="1"/>
  <c r="F179" i="552" s="1"/>
  <c r="K179" i="552" s="1"/>
  <c r="H161" i="557"/>
  <c r="J161" i="557"/>
  <c r="K161" i="557"/>
  <c r="G161" i="557"/>
  <c r="I161" i="557"/>
  <c r="I252" i="556"/>
  <c r="K252" i="556"/>
  <c r="I162" i="555"/>
  <c r="G162" i="555"/>
  <c r="J162" i="555"/>
  <c r="H162" i="555"/>
  <c r="K162" i="555"/>
  <c r="K46" i="552"/>
  <c r="K341" i="552" s="1"/>
  <c r="G193" i="553"/>
  <c r="K193" i="553"/>
  <c r="J98" i="556"/>
  <c r="K98" i="556"/>
  <c r="I298" i="554"/>
  <c r="K168" i="554"/>
  <c r="K77" i="556"/>
  <c r="J77" i="556"/>
  <c r="I106" i="553"/>
  <c r="J106" i="553"/>
  <c r="G106" i="553"/>
  <c r="K106" i="553"/>
  <c r="H106" i="553"/>
  <c r="J173" i="552"/>
  <c r="K20" i="556"/>
  <c r="J20" i="556"/>
  <c r="I20" i="556"/>
  <c r="G20" i="556"/>
  <c r="H20" i="556"/>
  <c r="K105" i="553"/>
  <c r="G105" i="553"/>
  <c r="I105" i="553"/>
  <c r="H105" i="553"/>
  <c r="H105" i="552"/>
  <c r="I46" i="556"/>
  <c r="I341" i="556" s="1"/>
  <c r="J46" i="556"/>
  <c r="J341" i="556" s="1"/>
  <c r="K164" i="557"/>
  <c r="H164" i="557"/>
  <c r="H169" i="557" s="1"/>
  <c r="J243" i="556"/>
  <c r="G243" i="556"/>
  <c r="H243" i="556"/>
  <c r="I180" i="552"/>
  <c r="G180" i="552"/>
  <c r="J180" i="552"/>
  <c r="H180" i="552"/>
  <c r="K180" i="552"/>
  <c r="G46" i="553"/>
  <c r="G341" i="553" s="1"/>
  <c r="I46" i="553"/>
  <c r="I341" i="553" s="1"/>
  <c r="H46" i="553"/>
  <c r="H341" i="553" s="1"/>
  <c r="J46" i="553"/>
  <c r="J341" i="553" s="1"/>
  <c r="K46" i="553"/>
  <c r="K341" i="553" s="1"/>
  <c r="K253" i="554"/>
  <c r="G253" i="554"/>
  <c r="I253" i="554"/>
  <c r="K253" i="552"/>
  <c r="K219" i="555"/>
  <c r="H219" i="555"/>
  <c r="H220" i="555" s="1"/>
  <c r="G219" i="555"/>
  <c r="K162" i="554"/>
  <c r="I99" i="552"/>
  <c r="J99" i="552"/>
  <c r="H99" i="552"/>
  <c r="I168" i="552"/>
  <c r="J168" i="552"/>
  <c r="H168" i="552"/>
  <c r="K168" i="552"/>
  <c r="G168" i="552"/>
  <c r="J203" i="556"/>
  <c r="I203" i="556"/>
  <c r="H252" i="554"/>
  <c r="J252" i="554"/>
  <c r="J209" i="553"/>
  <c r="H218" i="554"/>
  <c r="G218" i="554"/>
  <c r="G220" i="554" s="1"/>
  <c r="K218" i="554"/>
  <c r="J301" i="554"/>
  <c r="G301" i="554"/>
  <c r="H301" i="554"/>
  <c r="I301" i="554"/>
  <c r="G193" i="555"/>
  <c r="K193" i="555"/>
  <c r="J193" i="555"/>
  <c r="I193" i="555"/>
  <c r="H193" i="555"/>
  <c r="J205" i="554"/>
  <c r="K205" i="554"/>
  <c r="I205" i="554"/>
  <c r="H205" i="554"/>
  <c r="G205" i="554"/>
  <c r="G202" i="552"/>
  <c r="G253" i="555"/>
  <c r="H253" i="555"/>
  <c r="I252" i="553"/>
  <c r="J252" i="553"/>
  <c r="H252" i="553"/>
  <c r="G252" i="553"/>
  <c r="I298" i="556"/>
  <c r="K298" i="556"/>
  <c r="J298" i="556"/>
  <c r="H298" i="556"/>
  <c r="G298" i="556"/>
  <c r="I212" i="552"/>
  <c r="J202" i="556"/>
  <c r="G202" i="556"/>
  <c r="K202" i="556"/>
  <c r="I202" i="556"/>
  <c r="H100" i="556"/>
  <c r="K100" i="556"/>
  <c r="J92" i="556"/>
  <c r="G92" i="556"/>
  <c r="G243" i="555"/>
  <c r="K243" i="555"/>
  <c r="J243" i="555"/>
  <c r="J105" i="557"/>
  <c r="H105" i="557"/>
  <c r="I105" i="557"/>
  <c r="K105" i="557"/>
  <c r="H107" i="555"/>
  <c r="K107" i="555"/>
  <c r="G107" i="555"/>
  <c r="J107" i="555"/>
  <c r="J108" i="552"/>
  <c r="H108" i="552"/>
  <c r="G107" i="557"/>
  <c r="J107" i="557"/>
  <c r="G107" i="552"/>
  <c r="J218" i="552"/>
  <c r="J192" i="553"/>
  <c r="G340" i="552"/>
  <c r="I212" i="557"/>
  <c r="J217" i="557"/>
  <c r="K217" i="557"/>
  <c r="G217" i="557"/>
  <c r="H217" i="557"/>
  <c r="I217" i="557"/>
  <c r="G103" i="556"/>
  <c r="H212" i="556"/>
  <c r="J212" i="556"/>
  <c r="K212" i="556"/>
  <c r="G252" i="555"/>
  <c r="J252" i="555"/>
  <c r="K252" i="555"/>
  <c r="I252" i="555"/>
  <c r="H252" i="555"/>
  <c r="J101" i="556"/>
  <c r="G101" i="556"/>
  <c r="H101" i="556"/>
  <c r="I101" i="556"/>
  <c r="K101" i="556"/>
  <c r="K220" i="555"/>
  <c r="G216" i="557"/>
  <c r="K216" i="557"/>
  <c r="H216" i="557"/>
  <c r="J216" i="557"/>
  <c r="I216" i="557"/>
  <c r="G205" i="557"/>
  <c r="K205" i="557"/>
  <c r="I205" i="557"/>
  <c r="H205" i="557"/>
  <c r="J205" i="557"/>
  <c r="H21" i="556"/>
  <c r="K21" i="556"/>
  <c r="J21" i="556"/>
  <c r="G21" i="556"/>
  <c r="I21" i="556"/>
  <c r="I161" i="555"/>
  <c r="H161" i="555"/>
  <c r="J161" i="555"/>
  <c r="K161" i="555"/>
  <c r="G161" i="555"/>
  <c r="K161" i="556"/>
  <c r="G161" i="556"/>
  <c r="I161" i="556"/>
  <c r="H161" i="556"/>
  <c r="J161" i="556"/>
  <c r="G209" i="554"/>
  <c r="J209" i="554"/>
  <c r="I209" i="554"/>
  <c r="H209" i="554"/>
  <c r="K209" i="554"/>
  <c r="H110" i="556"/>
  <c r="G110" i="556"/>
  <c r="J110" i="556"/>
  <c r="I110" i="556"/>
  <c r="K110" i="556"/>
  <c r="J216" i="552"/>
  <c r="G216" i="552"/>
  <c r="G220" i="552" s="1"/>
  <c r="H216" i="552"/>
  <c r="K216" i="552"/>
  <c r="K220" i="552" s="1"/>
  <c r="I216" i="552"/>
  <c r="I220" i="552" s="1"/>
  <c r="K298" i="552"/>
  <c r="I298" i="552"/>
  <c r="J298" i="552"/>
  <c r="H298" i="552"/>
  <c r="G298" i="552"/>
  <c r="H253" i="556"/>
  <c r="I253" i="556"/>
  <c r="G253" i="556"/>
  <c r="J253" i="556"/>
  <c r="K253" i="556"/>
  <c r="K109" i="556"/>
  <c r="J109" i="556"/>
  <c r="I109" i="556"/>
  <c r="G109" i="556"/>
  <c r="H109" i="556"/>
  <c r="G181" i="556"/>
  <c r="J181" i="556"/>
  <c r="I181" i="556"/>
  <c r="H181" i="556"/>
  <c r="K181" i="556"/>
  <c r="J193" i="552"/>
  <c r="H193" i="552"/>
  <c r="K193" i="552"/>
  <c r="I193" i="552"/>
  <c r="G193" i="552"/>
  <c r="I301" i="552"/>
  <c r="K301" i="552"/>
  <c r="H301" i="552"/>
  <c r="J301" i="552"/>
  <c r="G301" i="552"/>
  <c r="J219" i="556"/>
  <c r="H219" i="556"/>
  <c r="I219" i="556"/>
  <c r="G219" i="556"/>
  <c r="K219" i="556"/>
  <c r="J106" i="555"/>
  <c r="G106" i="555"/>
  <c r="K106" i="555"/>
  <c r="I106" i="555"/>
  <c r="H106" i="555"/>
  <c r="H97" i="556"/>
  <c r="J97" i="556"/>
  <c r="I97" i="556"/>
  <c r="K97" i="556"/>
  <c r="G97" i="556"/>
  <c r="E97" i="556" s="1"/>
  <c r="I243" i="554"/>
  <c r="H243" i="554"/>
  <c r="G243" i="554"/>
  <c r="J243" i="554"/>
  <c r="K243" i="554"/>
  <c r="I298" i="555"/>
  <c r="K298" i="555"/>
  <c r="G298" i="555"/>
  <c r="H298" i="555"/>
  <c r="J298" i="555"/>
  <c r="H301" i="553"/>
  <c r="G301" i="553"/>
  <c r="J301" i="553"/>
  <c r="K301" i="553"/>
  <c r="I301" i="553"/>
  <c r="J179" i="557"/>
  <c r="K179" i="557"/>
  <c r="G179" i="557"/>
  <c r="H179" i="557"/>
  <c r="G104" i="552"/>
  <c r="J104" i="552"/>
  <c r="K104" i="552"/>
  <c r="H104" i="552"/>
  <c r="I104" i="552"/>
  <c r="K209" i="552"/>
  <c r="J209" i="552"/>
  <c r="I209" i="552"/>
  <c r="H209" i="552"/>
  <c r="G209" i="552"/>
  <c r="G209" i="557"/>
  <c r="I209" i="557"/>
  <c r="K209" i="557"/>
  <c r="H209" i="557"/>
  <c r="J209" i="557"/>
  <c r="I110" i="555"/>
  <c r="G110" i="555"/>
  <c r="H110" i="555"/>
  <c r="J110" i="555"/>
  <c r="K110" i="555"/>
  <c r="I180" i="556"/>
  <c r="K180" i="556"/>
  <c r="G180" i="556"/>
  <c r="J180" i="556"/>
  <c r="H180" i="556"/>
  <c r="H168" i="555"/>
  <c r="K168" i="555"/>
  <c r="G168" i="555"/>
  <c r="J168" i="555"/>
  <c r="I168" i="555"/>
  <c r="J164" i="556"/>
  <c r="H164" i="556"/>
  <c r="I164" i="556"/>
  <c r="G164" i="556"/>
  <c r="K164" i="556"/>
  <c r="I203" i="552"/>
  <c r="G203" i="552"/>
  <c r="K203" i="552"/>
  <c r="J203" i="552"/>
  <c r="H203" i="552"/>
  <c r="I107" i="556"/>
  <c r="G107" i="556"/>
  <c r="K107" i="556"/>
  <c r="H107" i="556"/>
  <c r="J107" i="556"/>
  <c r="I163" i="554"/>
  <c r="G163" i="554"/>
  <c r="K163" i="554"/>
  <c r="K169" i="554" s="1"/>
  <c r="H163" i="554"/>
  <c r="J163" i="554"/>
  <c r="I105" i="556"/>
  <c r="K105" i="556"/>
  <c r="H105" i="556"/>
  <c r="J105" i="556"/>
  <c r="G105" i="556"/>
  <c r="I216" i="556"/>
  <c r="G216" i="556"/>
  <c r="J216" i="556"/>
  <c r="H216" i="556"/>
  <c r="K216" i="556"/>
  <c r="G179" i="552"/>
  <c r="AE177" i="8"/>
  <c r="M184" i="6"/>
  <c r="AM177" i="8"/>
  <c r="O184" i="6"/>
  <c r="AY177" i="8"/>
  <c r="R184" i="6"/>
  <c r="AQ177" i="8"/>
  <c r="P184" i="6"/>
  <c r="AI177" i="8"/>
  <c r="N184" i="6"/>
  <c r="AU177" i="8"/>
  <c r="Q184" i="6"/>
  <c r="AA177" i="8"/>
  <c r="L184" i="6"/>
  <c r="BL189" i="8"/>
  <c r="BJ189" i="8"/>
  <c r="BK189" i="8"/>
  <c r="BI188" i="8"/>
  <c r="BJ188" i="8"/>
  <c r="BI189" i="8"/>
  <c r="BK188" i="8"/>
  <c r="BL188" i="8"/>
  <c r="AI120" i="8"/>
  <c r="AI54" i="8"/>
  <c r="AM54" i="8"/>
  <c r="AA54" i="8"/>
  <c r="AE54" i="8"/>
  <c r="AK54" i="8"/>
  <c r="D179" i="553"/>
  <c r="D179" i="556"/>
  <c r="D179" i="555"/>
  <c r="F179" i="555" l="1" a="1"/>
  <c r="F179" i="555" s="1"/>
  <c r="E179" i="555"/>
  <c r="F179" i="556" a="1"/>
  <c r="F179" i="556" s="1"/>
  <c r="E179" i="556"/>
  <c r="E179" i="553"/>
  <c r="F179" i="553" a="1"/>
  <c r="F179" i="553" s="1"/>
  <c r="G192" i="556"/>
  <c r="H192" i="556"/>
  <c r="K192" i="556"/>
  <c r="I179" i="552"/>
  <c r="H220" i="556"/>
  <c r="J169" i="554"/>
  <c r="J340" i="556"/>
  <c r="J169" i="557"/>
  <c r="J179" i="552"/>
  <c r="H179" i="552"/>
  <c r="H169" i="554"/>
  <c r="H220" i="552"/>
  <c r="G220" i="555"/>
  <c r="J220" i="554"/>
  <c r="J169" i="553"/>
  <c r="G169" i="553"/>
  <c r="J192" i="556"/>
  <c r="G106" i="552"/>
  <c r="H106" i="552"/>
  <c r="J106" i="552"/>
  <c r="I106" i="552"/>
  <c r="K106" i="552"/>
  <c r="J163" i="556"/>
  <c r="K163" i="556"/>
  <c r="H163" i="556"/>
  <c r="G163" i="556"/>
  <c r="I163" i="556"/>
  <c r="J220" i="556"/>
  <c r="G253" i="557"/>
  <c r="J253" i="557"/>
  <c r="K253" i="557"/>
  <c r="H253" i="557"/>
  <c r="I253" i="557"/>
  <c r="I212" i="555"/>
  <c r="H212" i="555"/>
  <c r="G212" i="555"/>
  <c r="J212" i="555"/>
  <c r="K212" i="555"/>
  <c r="G202" i="555"/>
  <c r="K202" i="555"/>
  <c r="I202" i="555"/>
  <c r="H202" i="555"/>
  <c r="J202" i="555"/>
  <c r="K110" i="557"/>
  <c r="J110" i="557"/>
  <c r="H110" i="557"/>
  <c r="I110" i="557"/>
  <c r="G110" i="557"/>
  <c r="H46" i="555"/>
  <c r="H341" i="555" s="1"/>
  <c r="J46" i="555"/>
  <c r="J341" i="555" s="1"/>
  <c r="I46" i="555"/>
  <c r="I341" i="555" s="1"/>
  <c r="K46" i="555"/>
  <c r="K341" i="555" s="1"/>
  <c r="G46" i="555"/>
  <c r="G341" i="555" s="1"/>
  <c r="J180" i="553"/>
  <c r="I180" i="553"/>
  <c r="G180" i="553"/>
  <c r="K180" i="553"/>
  <c r="H180" i="553"/>
  <c r="J205" i="555"/>
  <c r="K205" i="555"/>
  <c r="I205" i="555"/>
  <c r="G205" i="555"/>
  <c r="H205" i="555"/>
  <c r="K164" i="555"/>
  <c r="H164" i="555"/>
  <c r="J164" i="555"/>
  <c r="I164" i="555"/>
  <c r="I169" i="555" s="1"/>
  <c r="G164" i="555"/>
  <c r="G169" i="555" s="1"/>
  <c r="H301" i="557"/>
  <c r="I301" i="557"/>
  <c r="K301" i="557"/>
  <c r="J301" i="557"/>
  <c r="G301" i="557"/>
  <c r="K252" i="552"/>
  <c r="I252" i="552"/>
  <c r="H252" i="552"/>
  <c r="J252" i="552"/>
  <c r="G252" i="552"/>
  <c r="I109" i="557"/>
  <c r="K109" i="557"/>
  <c r="H109" i="557"/>
  <c r="G109" i="557"/>
  <c r="J109" i="557"/>
  <c r="H193" i="557"/>
  <c r="K193" i="557"/>
  <c r="J193" i="557"/>
  <c r="I193" i="557"/>
  <c r="G193" i="557"/>
  <c r="H181" i="557"/>
  <c r="I181" i="557"/>
  <c r="J181" i="557"/>
  <c r="G181" i="557"/>
  <c r="K181" i="557"/>
  <c r="K220" i="554"/>
  <c r="I179" i="553"/>
  <c r="G169" i="554"/>
  <c r="K169" i="557"/>
  <c r="G179" i="553"/>
  <c r="H340" i="552"/>
  <c r="G340" i="556"/>
  <c r="I220" i="554"/>
  <c r="I220" i="555"/>
  <c r="J220" i="555"/>
  <c r="H340" i="556"/>
  <c r="H220" i="557"/>
  <c r="G220" i="557"/>
  <c r="K340" i="552"/>
  <c r="J220" i="552"/>
  <c r="I169" i="557"/>
  <c r="K169" i="555"/>
  <c r="I169" i="554"/>
  <c r="K179" i="553"/>
  <c r="H220" i="554"/>
  <c r="K340" i="556"/>
  <c r="I340" i="552"/>
  <c r="I340" i="556"/>
  <c r="J220" i="557"/>
  <c r="K220" i="557"/>
  <c r="H169" i="555"/>
  <c r="I220" i="557"/>
  <c r="J169" i="555"/>
  <c r="K220" i="556"/>
  <c r="G220" i="556"/>
  <c r="J179" i="556"/>
  <c r="H179" i="556"/>
  <c r="K179" i="556"/>
  <c r="I179" i="556"/>
  <c r="G179" i="556"/>
  <c r="I220" i="556"/>
  <c r="AM184" i="8"/>
  <c r="AI184" i="8"/>
  <c r="AA184" i="8"/>
  <c r="AE184" i="8"/>
  <c r="AA120" i="8"/>
  <c r="AM120" i="8"/>
  <c r="AE120" i="8"/>
  <c r="M140" i="6"/>
  <c r="AE140" i="8" s="1"/>
  <c r="R140" i="6"/>
  <c r="AY140" i="8" s="1"/>
  <c r="Q140" i="6"/>
  <c r="AU140" i="8" s="1"/>
  <c r="N140" i="6"/>
  <c r="AI140" i="8" s="1"/>
  <c r="L140" i="6"/>
  <c r="AA140" i="8" s="1"/>
  <c r="P140" i="6"/>
  <c r="AQ140" i="8" s="1"/>
  <c r="O140" i="6"/>
  <c r="AM140" i="8" s="1"/>
  <c r="K140" i="6"/>
  <c r="I140" i="6"/>
  <c r="H140" i="6"/>
  <c r="K140" i="8" s="1"/>
  <c r="J140" i="6"/>
  <c r="S140" i="8" s="1"/>
  <c r="G140" i="6"/>
  <c r="G140" i="8" s="1"/>
  <c r="G179" i="555" l="1"/>
  <c r="J179" i="555"/>
  <c r="H179" i="555"/>
  <c r="K179" i="555"/>
  <c r="I179" i="555"/>
  <c r="H179" i="553"/>
  <c r="J179" i="553"/>
  <c r="W140" i="8"/>
  <c r="O140" i="8"/>
  <c r="R141" i="6"/>
  <c r="P141" i="6"/>
  <c r="Q141" i="6"/>
  <c r="G141" i="6"/>
  <c r="J68" i="6"/>
  <c r="S68" i="8" s="1"/>
  <c r="J62" i="6"/>
  <c r="S62" i="8" s="1"/>
  <c r="G68" i="6"/>
  <c r="G68" i="8" s="1"/>
  <c r="G62" i="6"/>
  <c r="G62" i="8" s="1"/>
  <c r="J141" i="6"/>
  <c r="N141" i="6"/>
  <c r="H77" i="6"/>
  <c r="K77" i="8" s="1"/>
  <c r="R68" i="6"/>
  <c r="AY68" i="8" s="1"/>
  <c r="M69" i="6"/>
  <c r="AE69" i="8" s="1"/>
  <c r="L11" i="6"/>
  <c r="AA11" i="8" s="1"/>
  <c r="M68" i="6"/>
  <c r="AE68" i="8" s="1"/>
  <c r="K62" i="6"/>
  <c r="W62" i="8" s="1"/>
  <c r="O62" i="6"/>
  <c r="AM62" i="8" s="1"/>
  <c r="O126" i="6"/>
  <c r="AM126" i="8" s="1"/>
  <c r="R126" i="6"/>
  <c r="AY126" i="8" s="1"/>
  <c r="M124" i="6"/>
  <c r="AE124" i="8" s="1"/>
  <c r="P11" i="6"/>
  <c r="AQ11" i="8" s="1"/>
  <c r="Q62" i="6"/>
  <c r="AU62" i="8" s="1"/>
  <c r="Q68" i="6"/>
  <c r="AU68" i="8" s="1"/>
  <c r="L62" i="6"/>
  <c r="AA62" i="8" s="1"/>
  <c r="R124" i="6"/>
  <c r="AY124" i="8" s="1"/>
  <c r="R62" i="6"/>
  <c r="AY62" i="8" s="1"/>
  <c r="N126" i="6"/>
  <c r="AI126" i="8" s="1"/>
  <c r="L69" i="6"/>
  <c r="AA69" i="8" s="1"/>
  <c r="P124" i="6"/>
  <c r="AQ124" i="8" s="1"/>
  <c r="N68" i="6"/>
  <c r="AI68" i="8" s="1"/>
  <c r="K68" i="6"/>
  <c r="N69" i="6"/>
  <c r="AI69" i="8" s="1"/>
  <c r="Q126" i="6"/>
  <c r="AU126" i="8" s="1"/>
  <c r="O69" i="6"/>
  <c r="AM69" i="8" s="1"/>
  <c r="N11" i="6"/>
  <c r="AI11" i="8" s="1"/>
  <c r="N62" i="6"/>
  <c r="AI62" i="8" s="1"/>
  <c r="Q124" i="6"/>
  <c r="AU124" i="8" s="1"/>
  <c r="M11" i="6"/>
  <c r="AE11" i="8" s="1"/>
  <c r="O124" i="6"/>
  <c r="AM124" i="8" s="1"/>
  <c r="L126" i="6"/>
  <c r="AA126" i="8" s="1"/>
  <c r="P68" i="6"/>
  <c r="AQ68" i="8" s="1"/>
  <c r="Q69" i="6"/>
  <c r="AU69" i="8" s="1"/>
  <c r="N124" i="6"/>
  <c r="AI124" i="8" s="1"/>
  <c r="R11" i="6"/>
  <c r="AY11" i="8" s="1"/>
  <c r="Q11" i="6"/>
  <c r="AU11" i="8" s="1"/>
  <c r="O68" i="6"/>
  <c r="AM68" i="8" s="1"/>
  <c r="P62" i="6"/>
  <c r="AQ62" i="8" s="1"/>
  <c r="R69" i="6"/>
  <c r="AY69" i="8" s="1"/>
  <c r="M126" i="6"/>
  <c r="AE126" i="8" s="1"/>
  <c r="O11" i="6"/>
  <c r="AM11" i="8" s="1"/>
  <c r="M62" i="6"/>
  <c r="AE62" i="8" s="1"/>
  <c r="P69" i="6"/>
  <c r="AQ69" i="8" s="1"/>
  <c r="L124" i="6"/>
  <c r="AA124" i="8" s="1"/>
  <c r="L68" i="6"/>
  <c r="AA68" i="8" s="1"/>
  <c r="P126" i="6"/>
  <c r="AQ126" i="8" s="1"/>
  <c r="I68" i="6"/>
  <c r="O68" i="8" s="1"/>
  <c r="H62" i="6"/>
  <c r="K62" i="8" s="1"/>
  <c r="I62" i="6"/>
  <c r="O62" i="8" s="1"/>
  <c r="H68" i="6"/>
  <c r="K68" i="8" s="1"/>
  <c r="E140" i="6"/>
  <c r="M141" i="6"/>
  <c r="H141" i="6"/>
  <c r="K141" i="6"/>
  <c r="E384" i="65"/>
  <c r="L141" i="6"/>
  <c r="O141" i="6"/>
  <c r="I141" i="6"/>
  <c r="W68" i="8" l="1"/>
  <c r="BL107" i="8"/>
  <c r="BJ105" i="8"/>
  <c r="BH105" i="8"/>
  <c r="BD109" i="8"/>
  <c r="BK107" i="8"/>
  <c r="BI109" i="8"/>
  <c r="BK105" i="8"/>
  <c r="BK109" i="8"/>
  <c r="BD105" i="8"/>
  <c r="BI107" i="8"/>
  <c r="BH107" i="8"/>
  <c r="BF107" i="8"/>
  <c r="BL109" i="8"/>
  <c r="BH109" i="8"/>
  <c r="BE107" i="8"/>
  <c r="BF109" i="8"/>
  <c r="BJ107" i="8"/>
  <c r="BG105" i="8"/>
  <c r="BJ109" i="8"/>
  <c r="BL105" i="8"/>
  <c r="BG107" i="8"/>
  <c r="BE109" i="8"/>
  <c r="BF105" i="8"/>
  <c r="BD107" i="8"/>
  <c r="BG109" i="8"/>
  <c r="E77" i="6"/>
  <c r="E141" i="6"/>
  <c r="BE105" i="8" l="1"/>
  <c r="BI105" i="8"/>
  <c r="I140" i="8"/>
  <c r="D211" i="6" l="1"/>
  <c r="D211" i="8" l="1"/>
  <c r="F211" i="6"/>
  <c r="J211" i="6" s="1"/>
  <c r="S211" i="8" s="1"/>
  <c r="AX117" i="8"/>
  <c r="AF124" i="8"/>
  <c r="AL12" i="8"/>
  <c r="AG60" i="8"/>
  <c r="AR136" i="8"/>
  <c r="AZ117" i="8"/>
  <c r="AD124" i="8"/>
  <c r="AX53" i="8"/>
  <c r="AW136" i="8"/>
  <c r="AL135" i="8"/>
  <c r="AV132" i="8"/>
  <c r="AV134" i="8"/>
  <c r="AT136" i="8"/>
  <c r="BB11" i="8"/>
  <c r="AJ131" i="8"/>
  <c r="AB68" i="8"/>
  <c r="AH12" i="8"/>
  <c r="AT134" i="8"/>
  <c r="AG136" i="8"/>
  <c r="BA140" i="8"/>
  <c r="AH53" i="8"/>
  <c r="AT95" i="8"/>
  <c r="AP78" i="8"/>
  <c r="AN95" i="8"/>
  <c r="AC69" i="8"/>
  <c r="AD57" i="8"/>
  <c r="AO118" i="8"/>
  <c r="AJ133" i="8"/>
  <c r="AR96" i="8"/>
  <c r="AX13" i="8"/>
  <c r="AC63" i="8"/>
  <c r="M62" i="8"/>
  <c r="AZ114" i="8"/>
  <c r="AB53" i="8"/>
  <c r="AD63" i="8"/>
  <c r="AV119" i="8"/>
  <c r="AR78" i="8"/>
  <c r="AR131" i="8"/>
  <c r="AX132" i="8"/>
  <c r="AL59" i="8"/>
  <c r="AR69" i="8"/>
  <c r="AX63" i="8"/>
  <c r="BA60" i="8"/>
  <c r="AJ113" i="8"/>
  <c r="N68" i="8"/>
  <c r="AR13" i="8"/>
  <c r="D140" i="556"/>
  <c r="V68" i="8"/>
  <c r="AR53" i="8"/>
  <c r="AO82" i="8"/>
  <c r="AP140" i="8"/>
  <c r="AN118" i="8"/>
  <c r="AD118" i="8"/>
  <c r="AJ135" i="8"/>
  <c r="AH59" i="8"/>
  <c r="AD117" i="8"/>
  <c r="AR52" i="8"/>
  <c r="AL136" i="8"/>
  <c r="AF68" i="8"/>
  <c r="AG63" i="8"/>
  <c r="AD131" i="8"/>
  <c r="AG115" i="8"/>
  <c r="BB62" i="8"/>
  <c r="AP119" i="8"/>
  <c r="AS113" i="8"/>
  <c r="AJ78" i="8"/>
  <c r="AN126" i="8"/>
  <c r="AD16" i="8"/>
  <c r="AC133" i="8"/>
  <c r="AD95" i="8"/>
  <c r="AW12" i="8"/>
  <c r="BB131" i="8"/>
  <c r="AJ63" i="8"/>
  <c r="AP15" i="8"/>
  <c r="AG131" i="8"/>
  <c r="AJ132" i="8"/>
  <c r="AK69" i="8"/>
  <c r="AO114" i="8"/>
  <c r="AZ82" i="8"/>
  <c r="AS119" i="8"/>
  <c r="AK126" i="8"/>
  <c r="AC113" i="8"/>
  <c r="BB60" i="8"/>
  <c r="AZ115" i="8"/>
  <c r="AF62" i="8"/>
  <c r="AV116" i="8"/>
  <c r="AV126" i="8"/>
  <c r="AS126" i="8"/>
  <c r="AC177" i="8"/>
  <c r="AO117" i="8"/>
  <c r="AJ79" i="8"/>
  <c r="AL15" i="8"/>
  <c r="AO60" i="8"/>
  <c r="AH63" i="8"/>
  <c r="AL11" i="8"/>
  <c r="AG134" i="8"/>
  <c r="AH81" i="8"/>
  <c r="AS136" i="8"/>
  <c r="AL81" i="8"/>
  <c r="AS67" i="8"/>
  <c r="AW113" i="8"/>
  <c r="AL133" i="8"/>
  <c r="AT177" i="8"/>
  <c r="AD132" i="8"/>
  <c r="AK62" i="8"/>
  <c r="AJ81" i="8"/>
  <c r="AZ116" i="8"/>
  <c r="AD82" i="8"/>
  <c r="R62" i="8"/>
  <c r="AV115" i="8"/>
  <c r="AP69" i="8"/>
  <c r="Q140" i="8"/>
  <c r="AB59" i="8"/>
  <c r="AX60" i="8"/>
  <c r="AL130" i="8"/>
  <c r="AJ57" i="8"/>
  <c r="AH82" i="8"/>
  <c r="AS53" i="8"/>
  <c r="AJ67" i="8"/>
  <c r="AN57" i="8"/>
  <c r="AX59" i="8"/>
  <c r="AL117" i="8"/>
  <c r="AC96" i="8"/>
  <c r="AJ177" i="8"/>
  <c r="AD52" i="8"/>
  <c r="BA11" i="8"/>
  <c r="AL115" i="8"/>
  <c r="BB15" i="8"/>
  <c r="AH69" i="8"/>
  <c r="AW129" i="8"/>
  <c r="AL16" i="8"/>
  <c r="AB119" i="8"/>
  <c r="BB13" i="8"/>
  <c r="AV124" i="8"/>
  <c r="BB119" i="8"/>
  <c r="AO130" i="8"/>
  <c r="AP13" i="8"/>
  <c r="AT68" i="8"/>
  <c r="AD177" i="8"/>
  <c r="AN113" i="8"/>
  <c r="AP16" i="8"/>
  <c r="AB57" i="8"/>
  <c r="AB82" i="8"/>
  <c r="AP81" i="8"/>
  <c r="AO13" i="8"/>
  <c r="AJ53" i="8"/>
  <c r="BA69" i="8"/>
  <c r="AB67" i="8"/>
  <c r="AG114" i="8"/>
  <c r="BA113" i="8"/>
  <c r="AG119" i="8"/>
  <c r="AS16" i="8"/>
  <c r="AD140" i="8"/>
  <c r="AG53" i="8"/>
  <c r="BB177" i="8"/>
  <c r="BA67" i="8"/>
  <c r="AT130" i="8"/>
  <c r="AN11" i="8"/>
  <c r="AR61" i="8"/>
  <c r="BA62" i="8"/>
  <c r="AZ136" i="8"/>
  <c r="AC114" i="8"/>
  <c r="AV129" i="8"/>
  <c r="AP132" i="8"/>
  <c r="AW131" i="8"/>
  <c r="AD68" i="8"/>
  <c r="BB68" i="8"/>
  <c r="P68" i="8"/>
  <c r="AL131" i="8"/>
  <c r="AB11" i="8"/>
  <c r="AD79" i="8"/>
  <c r="AT119" i="8"/>
  <c r="AH57" i="8"/>
  <c r="AW116" i="8"/>
  <c r="AH116" i="8"/>
  <c r="BB118" i="8"/>
  <c r="BA82" i="8"/>
  <c r="AS11" i="8"/>
  <c r="AB126" i="8"/>
  <c r="AB16" i="8"/>
  <c r="Y62" i="8"/>
  <c r="AO95" i="8"/>
  <c r="AW124" i="8"/>
  <c r="BA129" i="8"/>
  <c r="AP117" i="8"/>
  <c r="AH61" i="8"/>
  <c r="AN52" i="8"/>
  <c r="AO119" i="8"/>
  <c r="AR132" i="8"/>
  <c r="AS135" i="8"/>
  <c r="AX116" i="8"/>
  <c r="AH132" i="8"/>
  <c r="AC118" i="8"/>
  <c r="M77" i="8"/>
  <c r="AR114" i="8"/>
  <c r="BA117" i="8"/>
  <c r="AH126" i="8"/>
  <c r="BA79" i="8"/>
  <c r="Q62" i="8"/>
  <c r="AV82" i="8"/>
  <c r="AH129" i="8"/>
  <c r="AH177" i="8"/>
  <c r="AN68" i="8"/>
  <c r="AX126" i="8"/>
  <c r="AP82" i="8"/>
  <c r="BA136" i="8"/>
  <c r="AT69" i="8"/>
  <c r="AV57" i="8"/>
  <c r="AG61" i="8"/>
  <c r="AN130" i="8"/>
  <c r="AG81" i="8"/>
  <c r="AS133" i="8"/>
  <c r="AC82" i="8"/>
  <c r="AC59" i="8"/>
  <c r="AS118" i="8"/>
  <c r="AH60" i="8"/>
  <c r="AB69" i="8"/>
  <c r="BA68" i="8"/>
  <c r="AZ135" i="8"/>
  <c r="BA133" i="8"/>
  <c r="AH13" i="8"/>
  <c r="AO61" i="8"/>
  <c r="AP59" i="8"/>
  <c r="AJ11" i="8"/>
  <c r="AB132" i="8"/>
  <c r="AJ136" i="8"/>
  <c r="N77" i="8"/>
  <c r="AL69" i="8"/>
  <c r="AG68" i="8"/>
  <c r="AP62" i="8"/>
  <c r="AX79" i="8"/>
  <c r="AB61" i="8"/>
  <c r="BA115" i="8"/>
  <c r="AV117" i="8"/>
  <c r="AN67" i="8"/>
  <c r="AT52" i="8"/>
  <c r="AJ13" i="8"/>
  <c r="AO134" i="8"/>
  <c r="Z68" i="8"/>
  <c r="AR119" i="8"/>
  <c r="AH140" i="8"/>
  <c r="AV60" i="8"/>
  <c r="AX78" i="8"/>
  <c r="AS116" i="8"/>
  <c r="AL52" i="8"/>
  <c r="AC117" i="8"/>
  <c r="AT12" i="8"/>
  <c r="U62" i="8"/>
  <c r="AW114" i="8"/>
  <c r="AR115" i="8"/>
  <c r="AG67" i="8"/>
  <c r="J62" i="8"/>
  <c r="AN114" i="8"/>
  <c r="AZ61" i="8"/>
  <c r="AN79" i="8"/>
  <c r="AZ78" i="8"/>
  <c r="AX68" i="8"/>
  <c r="AL119" i="8"/>
  <c r="AR82" i="8"/>
  <c r="AS129" i="8"/>
  <c r="AS78" i="8"/>
  <c r="AW126" i="8"/>
  <c r="AH136" i="8"/>
  <c r="AS63" i="8"/>
  <c r="AR12" i="8"/>
  <c r="AO140" i="8"/>
  <c r="AW119" i="8"/>
  <c r="AC13" i="8"/>
  <c r="AC78" i="8"/>
  <c r="AC130" i="8"/>
  <c r="AH52" i="8"/>
  <c r="BA126" i="8"/>
  <c r="AT53" i="8"/>
  <c r="AX177" i="8"/>
  <c r="AX140" i="8"/>
  <c r="AH15" i="8"/>
  <c r="AO124" i="8"/>
  <c r="AG126" i="8"/>
  <c r="AB115" i="8"/>
  <c r="AC116" i="8"/>
  <c r="AC95" i="8"/>
  <c r="BA59" i="8"/>
  <c r="AD136" i="8"/>
  <c r="AJ12" i="8"/>
  <c r="AR133" i="8"/>
  <c r="AN134" i="8"/>
  <c r="AD53" i="8"/>
  <c r="AK140" i="8"/>
  <c r="AP68" i="8"/>
  <c r="AC134" i="8"/>
  <c r="AW53" i="8"/>
  <c r="AP63" i="8"/>
  <c r="AB129" i="8"/>
  <c r="AB118" i="8"/>
  <c r="AD126" i="8"/>
  <c r="BB135" i="8"/>
  <c r="AK57" i="8"/>
  <c r="AX62" i="8"/>
  <c r="X68" i="8"/>
  <c r="AG96" i="8"/>
  <c r="AJ82" i="8"/>
  <c r="AZ177" i="8"/>
  <c r="BB53" i="8"/>
  <c r="AW15" i="8"/>
  <c r="AZ134" i="8"/>
  <c r="AV118" i="8"/>
  <c r="AO79" i="8"/>
  <c r="AR126" i="8"/>
  <c r="BB129" i="8"/>
  <c r="AT15" i="8"/>
  <c r="AB114" i="8"/>
  <c r="AG124" i="8"/>
  <c r="AH124" i="8"/>
  <c r="AB131" i="8"/>
  <c r="AZ129" i="8"/>
  <c r="AZ68" i="8"/>
  <c r="AZ67" i="8"/>
  <c r="AP61" i="8"/>
  <c r="AJ15" i="8"/>
  <c r="AR124" i="8"/>
  <c r="AO11" i="8"/>
  <c r="AT79" i="8"/>
  <c r="AK177" i="8"/>
  <c r="BB114" i="8"/>
  <c r="AD61" i="8"/>
  <c r="BA131" i="8"/>
  <c r="N62" i="8"/>
  <c r="AT124" i="8"/>
  <c r="Q68" i="8"/>
  <c r="AW117" i="8"/>
  <c r="AV67" i="8"/>
  <c r="BB52" i="8"/>
  <c r="BB113" i="8"/>
  <c r="AO135" i="8"/>
  <c r="AN16" i="8"/>
  <c r="AW130" i="8"/>
  <c r="AP60" i="8"/>
  <c r="AL61" i="8"/>
  <c r="BA53" i="8"/>
  <c r="AN62" i="8"/>
  <c r="AJ114" i="8"/>
  <c r="AV52" i="8"/>
  <c r="BA13" i="8"/>
  <c r="AF69" i="8"/>
  <c r="AN13" i="8"/>
  <c r="AW13" i="8"/>
  <c r="AV53" i="8"/>
  <c r="AL82" i="8"/>
  <c r="AO12" i="8"/>
  <c r="L77" i="8"/>
  <c r="AH68" i="8"/>
  <c r="AJ16" i="8"/>
  <c r="AB130" i="8"/>
  <c r="AO131" i="8"/>
  <c r="BB126" i="8"/>
  <c r="AO136" i="8"/>
  <c r="AL79" i="8"/>
  <c r="AD60" i="8"/>
  <c r="AD67" i="8"/>
  <c r="AT140" i="8"/>
  <c r="AX82" i="8"/>
  <c r="AR79" i="8"/>
  <c r="AG79" i="8"/>
  <c r="AV13" i="8"/>
  <c r="BA119" i="8"/>
  <c r="AZ69" i="8"/>
  <c r="AP96" i="8"/>
  <c r="AG132" i="8"/>
  <c r="AG117" i="8"/>
  <c r="AG140" i="8"/>
  <c r="AZ126" i="8"/>
  <c r="AS115" i="8"/>
  <c r="AT57" i="8"/>
  <c r="AW78" i="8"/>
  <c r="AT62" i="8"/>
  <c r="AV140" i="8"/>
  <c r="AD62" i="8"/>
  <c r="AW67" i="8"/>
  <c r="AO96" i="8"/>
  <c r="AR15" i="8"/>
  <c r="AV136" i="8"/>
  <c r="AT16" i="8"/>
  <c r="BB117" i="8"/>
  <c r="AS117" i="8"/>
  <c r="BB132" i="8"/>
  <c r="AV62" i="8"/>
  <c r="AZ52" i="8"/>
  <c r="BB136" i="8"/>
  <c r="AL140" i="8"/>
  <c r="AB96" i="8"/>
  <c r="AW115" i="8"/>
  <c r="AW133" i="8"/>
  <c r="AG12" i="8"/>
  <c r="AW81" i="8"/>
  <c r="AT113" i="8"/>
  <c r="BB124" i="8"/>
  <c r="AZ13" i="8"/>
  <c r="AS177" i="8"/>
  <c r="BB16" i="8"/>
  <c r="AR11" i="8"/>
  <c r="AO177" i="8"/>
  <c r="AZ113" i="8"/>
  <c r="BA81" i="8"/>
  <c r="AN53" i="8"/>
  <c r="AR130" i="8"/>
  <c r="AD135" i="8"/>
  <c r="AB134" i="8"/>
  <c r="AR140" i="8"/>
  <c r="AT135" i="8"/>
  <c r="AW68" i="8"/>
  <c r="AP124" i="8"/>
  <c r="AX11" i="8"/>
  <c r="AJ61" i="8"/>
  <c r="BB134" i="8"/>
  <c r="AD81" i="8"/>
  <c r="AJ96" i="8"/>
  <c r="BA12" i="8"/>
  <c r="BB78" i="8"/>
  <c r="AT118" i="8"/>
  <c r="BB67" i="8"/>
  <c r="BB69" i="8"/>
  <c r="L62" i="8"/>
  <c r="AL116" i="8"/>
  <c r="AZ133" i="8"/>
  <c r="AX119" i="8"/>
  <c r="AW62" i="8"/>
  <c r="AR118" i="8"/>
  <c r="AZ130" i="8"/>
  <c r="AR60" i="8"/>
  <c r="AP133" i="8"/>
  <c r="AH96" i="8"/>
  <c r="AD113" i="8"/>
  <c r="AX61" i="8"/>
  <c r="AX134" i="8"/>
  <c r="AW118" i="8"/>
  <c r="AL132" i="8"/>
  <c r="AS96" i="8"/>
  <c r="AN177" i="8"/>
  <c r="AR68" i="8"/>
  <c r="AH135" i="8"/>
  <c r="AV15" i="8"/>
  <c r="AR81" i="8"/>
  <c r="AC53" i="8"/>
  <c r="AC67" i="8"/>
  <c r="AT63" i="8"/>
  <c r="BA63" i="8"/>
  <c r="AW96" i="8"/>
  <c r="AB63" i="8"/>
  <c r="AH119" i="8"/>
  <c r="AN59" i="8"/>
  <c r="AZ140" i="8"/>
  <c r="AH16" i="8"/>
  <c r="BA130" i="8"/>
  <c r="AW82" i="8"/>
  <c r="AO68" i="8"/>
  <c r="AL114" i="8"/>
  <c r="AR117" i="8"/>
  <c r="BA116" i="8"/>
  <c r="J68" i="8"/>
  <c r="BB130" i="8"/>
  <c r="H68" i="8"/>
  <c r="BB59" i="8"/>
  <c r="AW61" i="8"/>
  <c r="AG130" i="8"/>
  <c r="AL78" i="8"/>
  <c r="AH117" i="8"/>
  <c r="AS15" i="8"/>
  <c r="AD96" i="8"/>
  <c r="AL126" i="8"/>
  <c r="AB117" i="8"/>
  <c r="AJ52" i="8"/>
  <c r="AN117" i="8"/>
  <c r="AJ60" i="8"/>
  <c r="AG129" i="8"/>
  <c r="AS134" i="8"/>
  <c r="AW11" i="8"/>
  <c r="AG78" i="8"/>
  <c r="AV81" i="8"/>
  <c r="AJ134" i="8"/>
  <c r="BB81" i="8"/>
  <c r="AK113" i="8"/>
  <c r="AG13" i="8"/>
  <c r="AP131" i="8"/>
  <c r="BA15" i="8"/>
  <c r="AC52" i="8"/>
  <c r="AL53" i="8"/>
  <c r="V62" i="8"/>
  <c r="AO63" i="8"/>
  <c r="AS52" i="8"/>
  <c r="AD59" i="8"/>
  <c r="AO52" i="8"/>
  <c r="AJ130" i="8"/>
  <c r="AG118" i="8"/>
  <c r="BB61" i="8"/>
  <c r="AV59" i="8"/>
  <c r="AO115" i="8"/>
  <c r="AC136" i="8"/>
  <c r="AS61" i="8"/>
  <c r="AO113" i="8"/>
  <c r="AT61" i="8"/>
  <c r="AT132" i="8"/>
  <c r="AX57" i="8"/>
  <c r="BA118" i="8"/>
  <c r="AV114" i="8"/>
  <c r="BA114" i="8"/>
  <c r="AK95" i="8"/>
  <c r="AZ60" i="8"/>
  <c r="AD129" i="8"/>
  <c r="BB116" i="8"/>
  <c r="AP95" i="8"/>
  <c r="AN82" i="8"/>
  <c r="R68" i="8"/>
  <c r="AJ62" i="8"/>
  <c r="AV16" i="8"/>
  <c r="AW52" i="8"/>
  <c r="AL13" i="8"/>
  <c r="AO81" i="8"/>
  <c r="AL63" i="8"/>
  <c r="AO133" i="8"/>
  <c r="AF140" i="8"/>
  <c r="AW95" i="8"/>
  <c r="BA135" i="8"/>
  <c r="T68" i="8"/>
  <c r="AN133" i="8"/>
  <c r="AJ68" i="8"/>
  <c r="AB60" i="8"/>
  <c r="AX52" i="8"/>
  <c r="AV133" i="8"/>
  <c r="AR113" i="8"/>
  <c r="AW60" i="8"/>
  <c r="AS130" i="8"/>
  <c r="AZ96" i="8"/>
  <c r="AZ132" i="8"/>
  <c r="AZ11" i="8"/>
  <c r="AW16" i="8"/>
  <c r="AC12" i="8"/>
  <c r="BA16" i="8"/>
  <c r="P62" i="8"/>
  <c r="AT60" i="8"/>
  <c r="AL134" i="8"/>
  <c r="AX96" i="8"/>
  <c r="AB13" i="8"/>
  <c r="AS68" i="8"/>
  <c r="AD130" i="8"/>
  <c r="AG135" i="8"/>
  <c r="AC60" i="8"/>
  <c r="BA96" i="8"/>
  <c r="AB140" i="8"/>
  <c r="AW59" i="8"/>
  <c r="AZ81" i="8"/>
  <c r="AN81" i="8"/>
  <c r="AH11" i="8"/>
  <c r="AZ119" i="8"/>
  <c r="AV69" i="8"/>
  <c r="AH62" i="8"/>
  <c r="AN69" i="8"/>
  <c r="AC140" i="8"/>
  <c r="AR116" i="8"/>
  <c r="AH113" i="8"/>
  <c r="AN15" i="8"/>
  <c r="AB133" i="8"/>
  <c r="AT67" i="8"/>
  <c r="AO15" i="8"/>
  <c r="AR63" i="8"/>
  <c r="AJ59" i="8"/>
  <c r="BA95" i="8"/>
  <c r="AR129" i="8"/>
  <c r="AH67" i="8"/>
  <c r="AR134" i="8"/>
  <c r="AH118" i="8"/>
  <c r="AG62" i="8"/>
  <c r="AG113" i="8"/>
  <c r="AD12" i="8"/>
  <c r="AC115" i="8"/>
  <c r="AH134" i="8"/>
  <c r="AV131" i="8"/>
  <c r="AJ69" i="8"/>
  <c r="U140" i="8"/>
  <c r="AH115" i="8"/>
  <c r="AO67" i="8"/>
  <c r="AJ118" i="8"/>
  <c r="AZ131" i="8"/>
  <c r="AN96" i="8"/>
  <c r="BB95" i="8"/>
  <c r="AL95" i="8"/>
  <c r="AN136" i="8"/>
  <c r="AH78" i="8"/>
  <c r="BA61" i="8"/>
  <c r="AS131" i="8"/>
  <c r="AG11" i="8"/>
  <c r="AX12" i="8"/>
  <c r="AS81" i="8"/>
  <c r="AT133" i="8"/>
  <c r="AS60" i="8"/>
  <c r="AW69" i="8"/>
  <c r="AS69" i="8"/>
  <c r="BB96" i="8"/>
  <c r="AN129" i="8"/>
  <c r="AP118" i="8"/>
  <c r="BA124" i="8"/>
  <c r="BA78" i="8"/>
  <c r="AX81" i="8"/>
  <c r="AG52" i="8"/>
  <c r="U68" i="8"/>
  <c r="AG82" i="8"/>
  <c r="AN115" i="8"/>
  <c r="AD13" i="8"/>
  <c r="AF177" i="8"/>
  <c r="AH133" i="8"/>
  <c r="AD115" i="8"/>
  <c r="AG59" i="8"/>
  <c r="AV95" i="8"/>
  <c r="Y68" i="8"/>
  <c r="AB78" i="8"/>
  <c r="AJ124" i="8"/>
  <c r="AV78" i="8"/>
  <c r="AS57" i="8"/>
  <c r="AB81" i="8"/>
  <c r="AZ79" i="8"/>
  <c r="AJ117" i="8"/>
  <c r="AP129" i="8"/>
  <c r="I62" i="8"/>
  <c r="AJ129" i="8"/>
  <c r="AB79" i="8"/>
  <c r="AS132" i="8"/>
  <c r="BB63" i="8"/>
  <c r="Z62" i="8"/>
  <c r="AN116" i="8"/>
  <c r="AP135" i="8"/>
  <c r="AO62" i="8"/>
  <c r="AR62" i="8"/>
  <c r="AT96" i="8"/>
  <c r="AH131" i="8"/>
  <c r="AX136" i="8"/>
  <c r="AX133" i="8"/>
  <c r="AR177" i="8"/>
  <c r="AD133" i="8"/>
  <c r="AW57" i="8"/>
  <c r="AL129" i="8"/>
  <c r="AZ15" i="8"/>
  <c r="AF11" i="8"/>
  <c r="AS13" i="8"/>
  <c r="AZ118" i="8"/>
  <c r="AB135" i="8"/>
  <c r="AD15" i="8"/>
  <c r="AT13" i="8"/>
  <c r="H62" i="8"/>
  <c r="AC119" i="8"/>
  <c r="AB177" i="8"/>
  <c r="AN140" i="8"/>
  <c r="AP11" i="8"/>
  <c r="BA57" i="8"/>
  <c r="AO78" i="8"/>
  <c r="AO59" i="8"/>
  <c r="AC129" i="8"/>
  <c r="AX67" i="8"/>
  <c r="AG57" i="8"/>
  <c r="AB15" i="8"/>
  <c r="AB124" i="8"/>
  <c r="AC61" i="8"/>
  <c r="AL67" i="8"/>
  <c r="AX135" i="8"/>
  <c r="AT82" i="8"/>
  <c r="AT78" i="8"/>
  <c r="AN60" i="8"/>
  <c r="AV135" i="8"/>
  <c r="AW134" i="8"/>
  <c r="AK11" i="8"/>
  <c r="AB52" i="8"/>
  <c r="AX113" i="8"/>
  <c r="AJ95" i="8"/>
  <c r="L68" i="8"/>
  <c r="AH130" i="8"/>
  <c r="AD134" i="8"/>
  <c r="AX124" i="8"/>
  <c r="AN135" i="8"/>
  <c r="AO53" i="8"/>
  <c r="AG15" i="8"/>
  <c r="AG116" i="8"/>
  <c r="AH114" i="8"/>
  <c r="AZ53" i="8"/>
  <c r="AP126" i="8"/>
  <c r="AB62" i="8"/>
  <c r="AP116" i="8"/>
  <c r="I68" i="8"/>
  <c r="BA177" i="8"/>
  <c r="AS124" i="8"/>
  <c r="AN132" i="8"/>
  <c r="AD116" i="8"/>
  <c r="AP52" i="8"/>
  <c r="AG177" i="8"/>
  <c r="BA134" i="8"/>
  <c r="T62" i="8"/>
  <c r="AT117" i="8"/>
  <c r="AD11" i="8"/>
  <c r="AC131" i="8"/>
  <c r="AO126" i="8"/>
  <c r="AH95" i="8"/>
  <c r="AL124" i="8"/>
  <c r="X62" i="8"/>
  <c r="AV12" i="8"/>
  <c r="AJ116" i="8"/>
  <c r="AD69" i="8"/>
  <c r="AN131" i="8"/>
  <c r="AC135" i="8"/>
  <c r="AL96" i="8"/>
  <c r="AT81" i="8"/>
  <c r="AL118" i="8"/>
  <c r="AP79" i="8"/>
  <c r="AZ57" i="8"/>
  <c r="AR67" i="8"/>
  <c r="AV96" i="8"/>
  <c r="AZ16" i="8"/>
  <c r="BB115" i="8"/>
  <c r="AD119" i="8"/>
  <c r="AW63" i="8"/>
  <c r="AX114" i="8"/>
  <c r="BB12" i="8"/>
  <c r="AL177" i="8"/>
  <c r="AC57" i="8"/>
  <c r="AC62" i="8"/>
  <c r="AX130" i="8"/>
  <c r="AW135" i="8"/>
  <c r="AP57" i="8"/>
  <c r="AP177" i="8"/>
  <c r="AC79" i="8"/>
  <c r="AT126" i="8"/>
  <c r="BA132" i="8"/>
  <c r="AN78" i="8"/>
  <c r="AB116" i="8"/>
  <c r="AJ119" i="8"/>
  <c r="AL60" i="8"/>
  <c r="AP136" i="8"/>
  <c r="AO16" i="8"/>
  <c r="M140" i="8"/>
  <c r="BA52" i="8"/>
  <c r="AB136" i="8"/>
  <c r="AB95" i="8"/>
  <c r="AZ62" i="8"/>
  <c r="AF126" i="8"/>
  <c r="AL62" i="8"/>
  <c r="BB82" i="8"/>
  <c r="BB57" i="8"/>
  <c r="AZ124" i="8"/>
  <c r="BB133" i="8"/>
  <c r="AG95" i="8"/>
  <c r="AX15" i="8"/>
  <c r="AT59" i="8"/>
  <c r="AV79" i="8"/>
  <c r="AL113" i="8"/>
  <c r="AP134" i="8"/>
  <c r="AR135" i="8"/>
  <c r="AP115" i="8"/>
  <c r="AW177" i="8"/>
  <c r="AG69" i="8"/>
  <c r="AC126" i="8"/>
  <c r="AB113" i="8"/>
  <c r="AP67" i="8"/>
  <c r="AV61" i="8"/>
  <c r="AC16" i="8"/>
  <c r="AR59" i="8"/>
  <c r="AX131" i="8"/>
  <c r="AX69" i="8"/>
  <c r="AV63" i="8"/>
  <c r="AR95" i="8"/>
  <c r="AO116" i="8"/>
  <c r="AN124" i="8"/>
  <c r="AS79" i="8"/>
  <c r="AV130" i="8"/>
  <c r="AV11" i="8"/>
  <c r="BB79" i="8"/>
  <c r="AR16" i="8"/>
  <c r="AB12" i="8"/>
  <c r="AC68" i="8"/>
  <c r="AK68" i="8"/>
  <c r="AS114" i="8"/>
  <c r="AS62" i="8"/>
  <c r="AD114" i="8"/>
  <c r="Y140" i="8"/>
  <c r="AT116" i="8"/>
  <c r="AC132" i="8"/>
  <c r="M68" i="8"/>
  <c r="AD78" i="8"/>
  <c r="AC81" i="8"/>
  <c r="AJ115" i="8"/>
  <c r="AT114" i="8"/>
  <c r="AV113" i="8"/>
  <c r="AG16" i="8"/>
  <c r="AT115" i="8"/>
  <c r="AP113" i="8"/>
  <c r="AS82" i="8"/>
  <c r="AH79" i="8"/>
  <c r="AL68" i="8"/>
  <c r="AN12" i="8"/>
  <c r="AN63" i="8"/>
  <c r="AS95" i="8"/>
  <c r="AJ126" i="8"/>
  <c r="AT131" i="8"/>
  <c r="AP53" i="8"/>
  <c r="AG133" i="8"/>
  <c r="AZ95" i="8"/>
  <c r="AL57" i="8"/>
  <c r="AK124" i="8"/>
  <c r="AJ140" i="8"/>
  <c r="AP12" i="8"/>
  <c r="AZ12" i="8"/>
  <c r="AN119" i="8"/>
  <c r="AX16" i="8"/>
  <c r="BB140" i="8"/>
  <c r="AK96" i="8"/>
  <c r="AN61" i="8"/>
  <c r="AZ59" i="8"/>
  <c r="AX95" i="8"/>
  <c r="AX115" i="8"/>
  <c r="AT129" i="8"/>
  <c r="AV177" i="8"/>
  <c r="AC124" i="8"/>
  <c r="AT11" i="8"/>
  <c r="AO129" i="8"/>
  <c r="AP114" i="8"/>
  <c r="AR57" i="8"/>
  <c r="AP130" i="8"/>
  <c r="AS12" i="8"/>
  <c r="AC15" i="8"/>
  <c r="AZ63" i="8"/>
  <c r="AW140" i="8"/>
  <c r="AO69" i="8"/>
  <c r="AS140" i="8"/>
  <c r="AX129" i="8"/>
  <c r="AW132" i="8"/>
  <c r="AX118" i="8"/>
  <c r="AW79" i="8"/>
  <c r="AO132" i="8"/>
  <c r="AO57" i="8"/>
  <c r="AC11" i="8"/>
  <c r="AS59" i="8"/>
  <c r="AV68" i="8"/>
  <c r="BM63" i="8" l="1"/>
  <c r="BN131" i="8"/>
  <c r="BI57" i="8"/>
  <c r="BO59" i="8"/>
  <c r="BN129" i="8"/>
  <c r="AO54" i="8"/>
  <c r="BM52" i="8"/>
  <c r="BN96" i="8"/>
  <c r="BK61" i="8"/>
  <c r="BM114" i="8"/>
  <c r="BI115" i="8"/>
  <c r="BN117" i="8"/>
  <c r="BJ60" i="8"/>
  <c r="BJ13" i="8"/>
  <c r="BJ135" i="8"/>
  <c r="BJ113" i="8"/>
  <c r="BO135" i="8"/>
  <c r="BK116" i="8"/>
  <c r="BI12" i="8"/>
  <c r="BJ134" i="8"/>
  <c r="BM60" i="8"/>
  <c r="BK118" i="8"/>
  <c r="BM116" i="8"/>
  <c r="BN53" i="8"/>
  <c r="BI81" i="8"/>
  <c r="BK119" i="8"/>
  <c r="BJ116" i="8"/>
  <c r="BJ130" i="8"/>
  <c r="BK59" i="8"/>
  <c r="BK131" i="8"/>
  <c r="BI96" i="8"/>
  <c r="BK130" i="8"/>
  <c r="BK132" i="8"/>
  <c r="BM131" i="8"/>
  <c r="BJ15" i="8"/>
  <c r="BL135" i="8"/>
  <c r="BJ129" i="8"/>
  <c r="BJ96" i="8"/>
  <c r="BL96" i="8"/>
  <c r="BO12" i="8"/>
  <c r="BM81" i="8"/>
  <c r="BI118" i="8"/>
  <c r="BO130" i="8"/>
  <c r="BM57" i="8"/>
  <c r="BJ118" i="8"/>
  <c r="BN52" i="8"/>
  <c r="BL133" i="8"/>
  <c r="BK113" i="8"/>
  <c r="BO117" i="8"/>
  <c r="AO120" i="8"/>
  <c r="BL119" i="8"/>
  <c r="BJ119" i="8"/>
  <c r="BI136" i="8"/>
  <c r="BL11" i="8"/>
  <c r="BI129" i="8"/>
  <c r="BN134" i="8"/>
  <c r="BI113" i="8"/>
  <c r="BJ67" i="8"/>
  <c r="BJ12" i="8"/>
  <c r="BN57" i="8"/>
  <c r="BL67" i="8"/>
  <c r="BJ59" i="8"/>
  <c r="BN135" i="8"/>
  <c r="BJ81" i="8"/>
  <c r="BI131" i="8"/>
  <c r="BK11" i="8"/>
  <c r="BL114" i="8"/>
  <c r="BN130" i="8"/>
  <c r="AC120" i="8"/>
  <c r="BN15" i="8"/>
  <c r="BO113" i="8"/>
  <c r="BI15" i="8"/>
  <c r="BK134" i="8"/>
  <c r="BL131" i="8"/>
  <c r="BL13" i="8"/>
  <c r="BL129" i="8"/>
  <c r="BI135" i="8"/>
  <c r="BI16" i="8"/>
  <c r="BK63" i="8"/>
  <c r="BM61" i="8"/>
  <c r="BJ16" i="8"/>
  <c r="BN118" i="8"/>
  <c r="BL59" i="8"/>
  <c r="BN115" i="8"/>
  <c r="BK53" i="8"/>
  <c r="BL57" i="8"/>
  <c r="BK16" i="8"/>
  <c r="BK177" i="8"/>
  <c r="BO81" i="8"/>
  <c r="BO60" i="8"/>
  <c r="BM113" i="8"/>
  <c r="BM118" i="8"/>
  <c r="BJ133" i="8"/>
  <c r="BK129" i="8"/>
  <c r="AC54" i="8"/>
  <c r="BN136" i="8"/>
  <c r="BL115" i="8"/>
  <c r="BK135" i="8"/>
  <c r="BI61" i="8"/>
  <c r="BM117" i="8"/>
  <c r="BL95" i="8"/>
  <c r="BJ132" i="8"/>
  <c r="BM95" i="8"/>
  <c r="BK96" i="8"/>
  <c r="BI119" i="8"/>
  <c r="BK136" i="8"/>
  <c r="BO115" i="8"/>
  <c r="BI52" i="8"/>
  <c r="BK81" i="8"/>
  <c r="BK115" i="8"/>
  <c r="BL60" i="8"/>
  <c r="BN61" i="8"/>
  <c r="BM133" i="8"/>
  <c r="BO57" i="8"/>
  <c r="BO52" i="8"/>
  <c r="BO136" i="8"/>
  <c r="BI67" i="8"/>
  <c r="BK12" i="8"/>
  <c r="BO96" i="8"/>
  <c r="BM132" i="8"/>
  <c r="BL117" i="8"/>
  <c r="BL63" i="8"/>
  <c r="BO61" i="8"/>
  <c r="BI59" i="8"/>
  <c r="BO131" i="8"/>
  <c r="BM12" i="8"/>
  <c r="BL116" i="8"/>
  <c r="BK114" i="8"/>
  <c r="BK95" i="8"/>
  <c r="BL177" i="8"/>
  <c r="BL130" i="8"/>
  <c r="BN60" i="8"/>
  <c r="BJ131" i="8"/>
  <c r="BI130" i="8"/>
  <c r="BM134" i="8"/>
  <c r="BO67" i="8"/>
  <c r="BL12" i="8"/>
  <c r="BJ136" i="8"/>
  <c r="BI134" i="8"/>
  <c r="BM53" i="8"/>
  <c r="BJ115" i="8"/>
  <c r="BL61" i="8"/>
  <c r="BM59" i="8"/>
  <c r="BI13" i="8"/>
  <c r="BJ57" i="8"/>
  <c r="BN59" i="8"/>
  <c r="BK52" i="8"/>
  <c r="BN132" i="8"/>
  <c r="BN16" i="8"/>
  <c r="BI63" i="8"/>
  <c r="BI60" i="8"/>
  <c r="BI177" i="8"/>
  <c r="BL134" i="8"/>
  <c r="BI133" i="8"/>
  <c r="BN95" i="8"/>
  <c r="BM15" i="8"/>
  <c r="BM135" i="8"/>
  <c r="BK60" i="8"/>
  <c r="BI11" i="8"/>
  <c r="BI95" i="8"/>
  <c r="BJ61" i="8"/>
  <c r="BO15" i="8"/>
  <c r="BN113" i="8"/>
  <c r="BL132" i="8"/>
  <c r="AK120" i="8"/>
  <c r="BJ117" i="8"/>
  <c r="BM16" i="8"/>
  <c r="BL53" i="8"/>
  <c r="AG120" i="8"/>
  <c r="BJ95" i="8"/>
  <c r="BO63" i="8"/>
  <c r="BO129" i="8"/>
  <c r="BN81" i="8"/>
  <c r="BI53" i="8"/>
  <c r="D141" i="556"/>
  <c r="E140" i="556"/>
  <c r="F140" i="556" a="1"/>
  <c r="F140" i="556" s="1"/>
  <c r="J140" i="556" s="1"/>
  <c r="J141" i="556" s="1"/>
  <c r="BM129" i="8"/>
  <c r="BK57" i="8"/>
  <c r="BN133" i="8"/>
  <c r="BI117" i="8"/>
  <c r="BN63" i="8"/>
  <c r="BM67" i="8"/>
  <c r="BN114" i="8"/>
  <c r="BJ11" i="8"/>
  <c r="BJ52" i="8"/>
  <c r="AG54" i="8"/>
  <c r="BL118" i="8"/>
  <c r="BL136" i="8"/>
  <c r="BI116" i="8"/>
  <c r="BJ53" i="8"/>
  <c r="BO133" i="8"/>
  <c r="BO114" i="8"/>
  <c r="BM136" i="8"/>
  <c r="BL81" i="8"/>
  <c r="BO118" i="8"/>
  <c r="BK13" i="8"/>
  <c r="BL16" i="8"/>
  <c r="BO53" i="8"/>
  <c r="BL52" i="8"/>
  <c r="BO116" i="8"/>
  <c r="BN67" i="8"/>
  <c r="BM130" i="8"/>
  <c r="BL113" i="8"/>
  <c r="BM96" i="8"/>
  <c r="BO132" i="8"/>
  <c r="BJ114" i="8"/>
  <c r="BO16" i="8"/>
  <c r="BK117" i="8"/>
  <c r="BN116" i="8"/>
  <c r="BK15" i="8"/>
  <c r="BI132" i="8"/>
  <c r="BJ177" i="8"/>
  <c r="BI114" i="8"/>
  <c r="BK133" i="8"/>
  <c r="BK67" i="8"/>
  <c r="BJ63" i="8"/>
  <c r="BL15" i="8"/>
  <c r="BO134" i="8"/>
  <c r="BM115" i="8"/>
  <c r="BN12" i="8"/>
  <c r="BO95" i="8"/>
  <c r="M211" i="6"/>
  <c r="AE211" i="8" s="1"/>
  <c r="K211" i="6"/>
  <c r="W211" i="8" s="1"/>
  <c r="L211" i="6"/>
  <c r="AA211" i="8" s="1"/>
  <c r="D210" i="6"/>
  <c r="D213" i="2"/>
  <c r="D345" i="2" s="1"/>
  <c r="O211" i="6"/>
  <c r="AM211" i="8" s="1"/>
  <c r="I211" i="6"/>
  <c r="O211" i="8" s="1"/>
  <c r="G211" i="6"/>
  <c r="G211" i="8" s="1"/>
  <c r="H211" i="6"/>
  <c r="K211" i="8" s="1"/>
  <c r="R211" i="6"/>
  <c r="AY211" i="8" s="1"/>
  <c r="Q211" i="6"/>
  <c r="AU211" i="8" s="1"/>
  <c r="P211" i="6"/>
  <c r="AQ211" i="8" s="1"/>
  <c r="N211" i="6"/>
  <c r="AI211" i="8" s="1"/>
  <c r="F211" i="8"/>
  <c r="D62" i="555"/>
  <c r="AK211" i="8"/>
  <c r="D62" i="552"/>
  <c r="D68" i="555"/>
  <c r="D68" i="554"/>
  <c r="D62" i="553"/>
  <c r="D68" i="553"/>
  <c r="D62" i="554"/>
  <c r="D77" i="554"/>
  <c r="D68" i="552"/>
  <c r="D140" i="552"/>
  <c r="D68" i="557"/>
  <c r="D68" i="556"/>
  <c r="D62" i="556"/>
  <c r="D62" i="557"/>
  <c r="F77" i="554" l="1" a="1"/>
  <c r="F77" i="554" s="1"/>
  <c r="K77" i="554" s="1"/>
  <c r="E77" i="554"/>
  <c r="E68" i="554"/>
  <c r="F68" i="554" a="1"/>
  <c r="F68" i="554" s="1"/>
  <c r="H68" i="554" s="1"/>
  <c r="E68" i="555"/>
  <c r="F68" i="555" a="1"/>
  <c r="F68" i="555" s="1"/>
  <c r="E62" i="553"/>
  <c r="F62" i="553" a="1"/>
  <c r="F62" i="553" s="1"/>
  <c r="F62" i="556" a="1"/>
  <c r="F62" i="556" s="1"/>
  <c r="E62" i="556"/>
  <c r="F62" i="554" a="1"/>
  <c r="F62" i="554" s="1"/>
  <c r="E62" i="554"/>
  <c r="F62" i="557" a="1"/>
  <c r="F62" i="557" s="1"/>
  <c r="E62" i="557"/>
  <c r="F68" i="552" a="1"/>
  <c r="F68" i="552" s="1"/>
  <c r="E68" i="552"/>
  <c r="E68" i="557"/>
  <c r="F68" i="557" a="1"/>
  <c r="F68" i="557" s="1"/>
  <c r="F68" i="556" a="1"/>
  <c r="F68" i="556" s="1"/>
  <c r="E68" i="556"/>
  <c r="F62" i="555" a="1"/>
  <c r="F62" i="555" s="1"/>
  <c r="E62" i="555"/>
  <c r="E62" i="552"/>
  <c r="F62" i="552" a="1"/>
  <c r="F62" i="552" s="1"/>
  <c r="F140" i="552" a="1"/>
  <c r="F140" i="552" s="1"/>
  <c r="J140" i="552" s="1"/>
  <c r="J141" i="552" s="1"/>
  <c r="E140" i="552"/>
  <c r="D141" i="552"/>
  <c r="E68" i="553"/>
  <c r="F68" i="553" a="1"/>
  <c r="F68" i="553" s="1"/>
  <c r="J68" i="553" s="1"/>
  <c r="K140" i="556"/>
  <c r="K141" i="556" s="1"/>
  <c r="I140" i="556"/>
  <c r="I141" i="556" s="1"/>
  <c r="H140" i="556"/>
  <c r="H141" i="556" s="1"/>
  <c r="G140" i="556"/>
  <c r="G141" i="556" s="1"/>
  <c r="E141" i="556" s="1"/>
  <c r="D213" i="65"/>
  <c r="D210" i="8"/>
  <c r="D213" i="6"/>
  <c r="F210" i="6"/>
  <c r="H210" i="6" s="1"/>
  <c r="K210" i="8" s="1"/>
  <c r="E211" i="6"/>
  <c r="U211" i="8"/>
  <c r="AO211" i="8"/>
  <c r="AS211" i="8"/>
  <c r="AZ211" i="8"/>
  <c r="AV211" i="8"/>
  <c r="AL211" i="8"/>
  <c r="R211" i="8"/>
  <c r="T211" i="8"/>
  <c r="AD211" i="8"/>
  <c r="H211" i="8"/>
  <c r="AN211" i="8"/>
  <c r="L211" i="8"/>
  <c r="M211" i="8"/>
  <c r="AX211" i="8"/>
  <c r="I211" i="8"/>
  <c r="AW211" i="8"/>
  <c r="Y211" i="8"/>
  <c r="X211" i="8"/>
  <c r="Q211" i="8"/>
  <c r="AJ211" i="8"/>
  <c r="BB211" i="8"/>
  <c r="Z211" i="8"/>
  <c r="N211" i="8"/>
  <c r="AG211" i="8"/>
  <c r="AC211" i="8"/>
  <c r="AB211" i="8"/>
  <c r="AH211" i="8"/>
  <c r="AP211" i="8"/>
  <c r="AT211" i="8"/>
  <c r="AF211" i="8"/>
  <c r="V211" i="8"/>
  <c r="J211" i="8"/>
  <c r="P211" i="8"/>
  <c r="BA211" i="8"/>
  <c r="AR211" i="8"/>
  <c r="J77" i="554" l="1"/>
  <c r="I68" i="553"/>
  <c r="I77" i="554"/>
  <c r="H77" i="554"/>
  <c r="G77" i="554"/>
  <c r="K62" i="556"/>
  <c r="H62" i="553"/>
  <c r="I68" i="554"/>
  <c r="J62" i="556"/>
  <c r="J62" i="555"/>
  <c r="G68" i="557"/>
  <c r="K68" i="554"/>
  <c r="G62" i="552"/>
  <c r="I62" i="556"/>
  <c r="I62" i="553"/>
  <c r="H68" i="557"/>
  <c r="G140" i="552"/>
  <c r="G141" i="552" s="1"/>
  <c r="G62" i="556"/>
  <c r="H140" i="552"/>
  <c r="H141" i="552" s="1"/>
  <c r="H62" i="555"/>
  <c r="K62" i="555"/>
  <c r="J68" i="554"/>
  <c r="I68" i="557"/>
  <c r="H62" i="556"/>
  <c r="K68" i="553"/>
  <c r="I62" i="555"/>
  <c r="G68" i="554"/>
  <c r="H68" i="553"/>
  <c r="G68" i="553"/>
  <c r="K62" i="553"/>
  <c r="K68" i="557"/>
  <c r="G62" i="553"/>
  <c r="I68" i="552"/>
  <c r="H62" i="557"/>
  <c r="J62" i="553"/>
  <c r="J62" i="552"/>
  <c r="H68" i="552"/>
  <c r="I140" i="552"/>
  <c r="I141" i="552" s="1"/>
  <c r="I62" i="557"/>
  <c r="K68" i="552"/>
  <c r="G68" i="552"/>
  <c r="K62" i="552"/>
  <c r="G62" i="557"/>
  <c r="H62" i="552"/>
  <c r="K62" i="557"/>
  <c r="I62" i="552"/>
  <c r="J62" i="557"/>
  <c r="J68" i="552"/>
  <c r="J68" i="557"/>
  <c r="H68" i="555"/>
  <c r="J68" i="555"/>
  <c r="I68" i="555"/>
  <c r="K68" i="555"/>
  <c r="K140" i="552"/>
  <c r="K141" i="552" s="1"/>
  <c r="G68" i="555"/>
  <c r="H68" i="556"/>
  <c r="K68" i="556"/>
  <c r="G68" i="556"/>
  <c r="I68" i="556"/>
  <c r="J62" i="554"/>
  <c r="H62" i="554"/>
  <c r="K62" i="554"/>
  <c r="G62" i="554"/>
  <c r="J68" i="556"/>
  <c r="I62" i="554"/>
  <c r="E141" i="552"/>
  <c r="G62" i="555"/>
  <c r="D345" i="65"/>
  <c r="D16" i="486" s="1"/>
  <c r="D44" i="486" s="1"/>
  <c r="O210" i="6"/>
  <c r="AM210" i="8" s="1"/>
  <c r="P210" i="6"/>
  <c r="AQ210" i="8" s="1"/>
  <c r="R210" i="6"/>
  <c r="AY210" i="8" s="1"/>
  <c r="D213" i="8"/>
  <c r="F210" i="8"/>
  <c r="L210" i="6"/>
  <c r="AA210" i="8" s="1"/>
  <c r="Q210" i="6"/>
  <c r="AU210" i="8" s="1"/>
  <c r="G210" i="6"/>
  <c r="G210" i="8" s="1"/>
  <c r="J210" i="6"/>
  <c r="S210" i="8" s="1"/>
  <c r="M210" i="6"/>
  <c r="AE210" i="8" s="1"/>
  <c r="I210" i="6"/>
  <c r="O210" i="8" s="1"/>
  <c r="N210" i="6"/>
  <c r="AI210" i="8" s="1"/>
  <c r="H213" i="6"/>
  <c r="K210" i="6"/>
  <c r="D211" i="552"/>
  <c r="D211" i="557"/>
  <c r="D211" i="554"/>
  <c r="D211" i="555"/>
  <c r="AH210" i="8"/>
  <c r="D211" i="553"/>
  <c r="D211" i="556"/>
  <c r="F211" i="553" l="1" a="1"/>
  <c r="F211" i="553" s="1"/>
  <c r="F211" i="554" a="1"/>
  <c r="F211" i="554" s="1"/>
  <c r="E211" i="554"/>
  <c r="F211" i="555" a="1"/>
  <c r="F211" i="555" s="1"/>
  <c r="E211" i="555"/>
  <c r="F211" i="556" a="1"/>
  <c r="F211" i="556" s="1"/>
  <c r="E211" i="556"/>
  <c r="F211" i="557" a="1"/>
  <c r="F211" i="557" s="1"/>
  <c r="E211" i="557"/>
  <c r="E211" i="552"/>
  <c r="F211" i="552" a="1"/>
  <c r="F211" i="552" s="1"/>
  <c r="W210" i="8"/>
  <c r="BE212" i="8"/>
  <c r="BF212" i="8"/>
  <c r="BD212" i="8"/>
  <c r="R213" i="6"/>
  <c r="P213" i="6"/>
  <c r="Q213" i="6"/>
  <c r="O213" i="6"/>
  <c r="N213" i="6"/>
  <c r="I213" i="6"/>
  <c r="M213" i="6"/>
  <c r="J213" i="6"/>
  <c r="K213" i="6"/>
  <c r="G213" i="6"/>
  <c r="E210" i="6"/>
  <c r="L213" i="6"/>
  <c r="AZ210" i="8"/>
  <c r="AP210" i="8"/>
  <c r="T210" i="8"/>
  <c r="I210" i="8"/>
  <c r="N210" i="8"/>
  <c r="AN210" i="8"/>
  <c r="R210" i="8"/>
  <c r="H210" i="8"/>
  <c r="AL210" i="8"/>
  <c r="AG210" i="8"/>
  <c r="BB210" i="8"/>
  <c r="AT210" i="8"/>
  <c r="J210" i="8"/>
  <c r="AV210" i="8"/>
  <c r="M210" i="8"/>
  <c r="AK210" i="8"/>
  <c r="AD210" i="8"/>
  <c r="X210" i="8"/>
  <c r="AR210" i="8"/>
  <c r="Y210" i="8"/>
  <c r="AJ210" i="8"/>
  <c r="AC210" i="8"/>
  <c r="AX210" i="8"/>
  <c r="AO210" i="8"/>
  <c r="Z210" i="8"/>
  <c r="BA210" i="8"/>
  <c r="AF210" i="8"/>
  <c r="AW210" i="8"/>
  <c r="L210" i="8"/>
  <c r="U210" i="8"/>
  <c r="P210" i="8"/>
  <c r="AB210" i="8"/>
  <c r="AS210" i="8"/>
  <c r="V210" i="8"/>
  <c r="Q210" i="8"/>
  <c r="H211" i="554" l="1"/>
  <c r="K211" i="554"/>
  <c r="I211" i="554"/>
  <c r="J211" i="554"/>
  <c r="G211" i="554"/>
  <c r="G211" i="552"/>
  <c r="I211" i="555"/>
  <c r="I211" i="557"/>
  <c r="H211" i="555"/>
  <c r="J211" i="556"/>
  <c r="J211" i="555"/>
  <c r="G211" i="555"/>
  <c r="K211" i="556"/>
  <c r="K211" i="555"/>
  <c r="H211" i="556"/>
  <c r="G211" i="556"/>
  <c r="I211" i="556"/>
  <c r="G211" i="557"/>
  <c r="K211" i="557"/>
  <c r="H211" i="557"/>
  <c r="H211" i="552"/>
  <c r="I211" i="552"/>
  <c r="J211" i="552"/>
  <c r="K211" i="552"/>
  <c r="J211" i="557"/>
  <c r="BK212" i="8"/>
  <c r="BH212" i="8"/>
  <c r="BI212" i="8"/>
  <c r="BL212" i="8"/>
  <c r="BJ212" i="8"/>
  <c r="BG212" i="8"/>
  <c r="E213" i="6"/>
  <c r="D210" i="553"/>
  <c r="D210" i="552"/>
  <c r="D210" i="555"/>
  <c r="D210" i="556"/>
  <c r="D210" i="557"/>
  <c r="D210" i="554"/>
  <c r="D213" i="552" l="1"/>
  <c r="E213" i="552" s="1"/>
  <c r="F210" i="552" a="1"/>
  <c r="F210" i="552" s="1"/>
  <c r="E210" i="552"/>
  <c r="F210" i="555" a="1"/>
  <c r="F210" i="555" s="1"/>
  <c r="E210" i="555"/>
  <c r="D213" i="555"/>
  <c r="E213" i="555" s="1"/>
  <c r="F210" i="553" a="1"/>
  <c r="F210" i="553" s="1"/>
  <c r="D213" i="553"/>
  <c r="D213" i="556"/>
  <c r="E213" i="556" s="1"/>
  <c r="F210" i="556" a="1"/>
  <c r="F210" i="556" s="1"/>
  <c r="E210" i="556"/>
  <c r="F210" i="554" a="1"/>
  <c r="F210" i="554" s="1"/>
  <c r="D213" i="554"/>
  <c r="E213" i="554" s="1"/>
  <c r="E210" i="554"/>
  <c r="D213" i="557"/>
  <c r="E213" i="557" s="1"/>
  <c r="F210" i="557" a="1"/>
  <c r="F210" i="557" s="1"/>
  <c r="E210" i="557"/>
  <c r="AA220" i="8"/>
  <c r="AE220" i="8"/>
  <c r="W220" i="8"/>
  <c r="S220" i="8"/>
  <c r="AM220" i="8"/>
  <c r="AI220" i="8"/>
  <c r="Z220" i="8"/>
  <c r="X220" i="8"/>
  <c r="Y220" i="8"/>
  <c r="AF220" i="8"/>
  <c r="AH220" i="8"/>
  <c r="AG220" i="8"/>
  <c r="AC220" i="8"/>
  <c r="AB220" i="8"/>
  <c r="AD220" i="8"/>
  <c r="U220" i="8"/>
  <c r="V220" i="8"/>
  <c r="T220" i="8"/>
  <c r="AN220" i="8"/>
  <c r="AO220" i="8"/>
  <c r="AP220" i="8"/>
  <c r="AK220" i="8"/>
  <c r="AJ220" i="8"/>
  <c r="AL220" i="8"/>
  <c r="K210" i="552" l="1"/>
  <c r="K213" i="552" s="1"/>
  <c r="H210" i="552"/>
  <c r="H213" i="552" s="1"/>
  <c r="I210" i="552"/>
  <c r="I213" i="552" s="1"/>
  <c r="G210" i="552"/>
  <c r="G213" i="552" s="1"/>
  <c r="J210" i="552"/>
  <c r="J213" i="552" s="1"/>
  <c r="K210" i="555"/>
  <c r="K213" i="555" s="1"/>
  <c r="G210" i="555"/>
  <c r="G213" i="555" s="1"/>
  <c r="G210" i="556"/>
  <c r="G213" i="556" s="1"/>
  <c r="H210" i="556"/>
  <c r="H213" i="556" s="1"/>
  <c r="I210" i="556"/>
  <c r="I213" i="556" s="1"/>
  <c r="H210" i="555"/>
  <c r="H213" i="555" s="1"/>
  <c r="I210" i="555"/>
  <c r="I213" i="555" s="1"/>
  <c r="J210" i="555"/>
  <c r="J213" i="555" s="1"/>
  <c r="K210" i="556"/>
  <c r="K213" i="556" s="1"/>
  <c r="J210" i="556"/>
  <c r="J213" i="556" s="1"/>
  <c r="K210" i="554"/>
  <c r="K213" i="554" s="1"/>
  <c r="I210" i="554"/>
  <c r="I213" i="554" s="1"/>
  <c r="H210" i="554"/>
  <c r="H213" i="554" s="1"/>
  <c r="G210" i="554"/>
  <c r="G213" i="554" s="1"/>
  <c r="J210" i="554"/>
  <c r="J213" i="554" s="1"/>
  <c r="K210" i="557"/>
  <c r="K213" i="557" s="1"/>
  <c r="I210" i="557"/>
  <c r="I213" i="557" s="1"/>
  <c r="G210" i="557"/>
  <c r="G213" i="557" s="1"/>
  <c r="J210" i="557"/>
  <c r="J213" i="557" s="1"/>
  <c r="H210" i="557"/>
  <c r="H213" i="557" s="1"/>
  <c r="D383" i="65"/>
  <c r="E383" i="65" l="1"/>
  <c r="D169" i="65" l="1"/>
  <c r="D48" i="63" l="1"/>
  <c r="D169" i="6"/>
  <c r="G169" i="6" l="1"/>
  <c r="P169" i="6"/>
  <c r="Q169" i="6"/>
  <c r="R169" i="6"/>
  <c r="D169" i="8"/>
  <c r="K169" i="6" l="1"/>
  <c r="M169" i="6"/>
  <c r="N169" i="6"/>
  <c r="H169" i="6"/>
  <c r="O169" i="8"/>
  <c r="O169" i="6"/>
  <c r="I169" i="6"/>
  <c r="L169" i="6"/>
  <c r="J169" i="6"/>
  <c r="G169" i="8"/>
  <c r="E169" i="6" l="1"/>
  <c r="K169" i="8"/>
  <c r="H169" i="8"/>
  <c r="L169" i="8"/>
  <c r="P169" i="8"/>
  <c r="M169" i="8"/>
  <c r="I169" i="8"/>
  <c r="J169" i="8"/>
  <c r="N169" i="8"/>
  <c r="Q169" i="8"/>
  <c r="R169" i="8"/>
  <c r="D231" i="2" l="1"/>
  <c r="D231" i="65" s="1"/>
  <c r="D236" i="2" l="1"/>
  <c r="D231" i="6"/>
  <c r="D236" i="65" l="1"/>
  <c r="D231" i="8"/>
  <c r="D236" i="6"/>
  <c r="F231" i="6"/>
  <c r="F231" i="8" l="1"/>
  <c r="D236" i="8"/>
  <c r="D197" i="2" l="1"/>
  <c r="D197" i="65" s="1"/>
  <c r="D194" i="8" l="1"/>
  <c r="D195" i="6"/>
  <c r="D345" i="6" s="1"/>
  <c r="D197" i="6" l="1"/>
  <c r="F194" i="8"/>
  <c r="D195" i="8"/>
  <c r="D345" i="8" s="1"/>
  <c r="D197" i="8" l="1"/>
  <c r="D204" i="2" l="1"/>
  <c r="D204" i="65" s="1"/>
  <c r="D206" i="2" l="1"/>
  <c r="D206" i="65" s="1"/>
  <c r="D204" i="6"/>
  <c r="L204" i="2"/>
  <c r="D344" i="65" l="1"/>
  <c r="D15" i="486" s="1"/>
  <c r="D43" i="486" s="1"/>
  <c r="D344" i="2"/>
  <c r="D222" i="2"/>
  <c r="D311" i="2"/>
  <c r="D311" i="65" s="1"/>
  <c r="D312" i="2"/>
  <c r="D312" i="65" s="1"/>
  <c r="F204" i="6"/>
  <c r="L204" i="6" s="1"/>
  <c r="AA204" i="8" s="1"/>
  <c r="D206" i="6"/>
  <c r="D344" i="6" s="1"/>
  <c r="D204" i="8"/>
  <c r="D222" i="65" l="1"/>
  <c r="D238" i="2"/>
  <c r="D238" i="65" s="1"/>
  <c r="D22" i="63" s="1"/>
  <c r="N204" i="6"/>
  <c r="AI204" i="8" s="1"/>
  <c r="H204" i="6"/>
  <c r="K204" i="8" s="1"/>
  <c r="R204" i="6"/>
  <c r="AY204" i="8" s="1"/>
  <c r="Q204" i="6"/>
  <c r="AU204" i="8" s="1"/>
  <c r="G204" i="6"/>
  <c r="G204" i="8" s="1"/>
  <c r="I204" i="6"/>
  <c r="O204" i="6"/>
  <c r="AM204" i="8" s="1"/>
  <c r="P204" i="6"/>
  <c r="AQ204" i="8" s="1"/>
  <c r="M204" i="6"/>
  <c r="AE204" i="8" s="1"/>
  <c r="K204" i="6"/>
  <c r="J204" i="6"/>
  <c r="S204" i="8" s="1"/>
  <c r="D206" i="8"/>
  <c r="D344" i="8" s="1"/>
  <c r="F204" i="8"/>
  <c r="D222" i="6"/>
  <c r="D312" i="6"/>
  <c r="D314" i="2"/>
  <c r="D314" i="65" s="1"/>
  <c r="D24" i="63" s="1"/>
  <c r="D51" i="63" s="1"/>
  <c r="D311" i="6"/>
  <c r="M204" i="8"/>
  <c r="W204" i="8" l="1"/>
  <c r="D49" i="63"/>
  <c r="O204" i="8"/>
  <c r="BI192" i="8"/>
  <c r="D222" i="8"/>
  <c r="D238" i="6"/>
  <c r="D311" i="8"/>
  <c r="F311" i="6"/>
  <c r="M311" i="6" s="1"/>
  <c r="AE311" i="8" s="1"/>
  <c r="D314" i="6"/>
  <c r="D312" i="8"/>
  <c r="F312" i="6"/>
  <c r="E204" i="6"/>
  <c r="AP204" i="8"/>
  <c r="AK204" i="8"/>
  <c r="AV204" i="8"/>
  <c r="AS204" i="8"/>
  <c r="Y204" i="8"/>
  <c r="H204" i="8"/>
  <c r="AN204" i="8"/>
  <c r="AZ204" i="8"/>
  <c r="L204" i="8"/>
  <c r="N204" i="8"/>
  <c r="AW204" i="8"/>
  <c r="AJ204" i="8"/>
  <c r="T204" i="8"/>
  <c r="AD204" i="8"/>
  <c r="P204" i="8"/>
  <c r="AG204" i="8"/>
  <c r="AF204" i="8"/>
  <c r="J204" i="8"/>
  <c r="AH204" i="8"/>
  <c r="Z204" i="8"/>
  <c r="BB204" i="8"/>
  <c r="Q204" i="8"/>
  <c r="AC204" i="8"/>
  <c r="I204" i="8"/>
  <c r="AO204" i="8"/>
  <c r="AR204" i="8"/>
  <c r="V204" i="8"/>
  <c r="AB204" i="8"/>
  <c r="BA204" i="8"/>
  <c r="X204" i="8"/>
  <c r="U204" i="8"/>
  <c r="AT204" i="8"/>
  <c r="AL204" i="8"/>
  <c r="R204" i="8"/>
  <c r="AX204" i="8"/>
  <c r="BE192" i="8" l="1"/>
  <c r="BF192" i="8"/>
  <c r="BD192" i="8"/>
  <c r="BG192" i="8"/>
  <c r="BL192" i="8"/>
  <c r="BJ192" i="8"/>
  <c r="BK192" i="8"/>
  <c r="BH192" i="8"/>
  <c r="D238" i="8"/>
  <c r="P311" i="6"/>
  <c r="AQ311" i="8" s="1"/>
  <c r="R311" i="6"/>
  <c r="AY311" i="8" s="1"/>
  <c r="Q311" i="6"/>
  <c r="AU311" i="8" s="1"/>
  <c r="O311" i="6"/>
  <c r="AM311" i="8" s="1"/>
  <c r="N311" i="6"/>
  <c r="AI311" i="8" s="1"/>
  <c r="L311" i="6"/>
  <c r="AA311" i="8" s="1"/>
  <c r="I201" i="6"/>
  <c r="O201" i="8" s="1"/>
  <c r="H201" i="6"/>
  <c r="K201" i="8" s="1"/>
  <c r="J201" i="6"/>
  <c r="S201" i="8" s="1"/>
  <c r="D314" i="8"/>
  <c r="F311" i="8"/>
  <c r="F312" i="8"/>
  <c r="G201" i="6"/>
  <c r="G201" i="8" s="1"/>
  <c r="Q201" i="6"/>
  <c r="AU201" i="8" s="1"/>
  <c r="O201" i="6"/>
  <c r="AM201" i="8" s="1"/>
  <c r="P201" i="6"/>
  <c r="AQ201" i="8" s="1"/>
  <c r="R201" i="6"/>
  <c r="AY201" i="8" s="1"/>
  <c r="N201" i="6"/>
  <c r="AI201" i="8" s="1"/>
  <c r="L201" i="6"/>
  <c r="AA201" i="8" s="1"/>
  <c r="M201" i="6"/>
  <c r="AE201" i="8" s="1"/>
  <c r="K201" i="6"/>
  <c r="W201" i="8" s="1"/>
  <c r="D204" i="554"/>
  <c r="AF201" i="8"/>
  <c r="X201" i="8"/>
  <c r="D204" i="552"/>
  <c r="AN201" i="8"/>
  <c r="AL201" i="8"/>
  <c r="D204" i="557"/>
  <c r="AJ201" i="8"/>
  <c r="T201" i="8"/>
  <c r="Q201" i="8"/>
  <c r="AW201" i="8"/>
  <c r="D204" i="553"/>
  <c r="AB311" i="8"/>
  <c r="AC201" i="8"/>
  <c r="H201" i="8"/>
  <c r="P201" i="8"/>
  <c r="M201" i="8"/>
  <c r="N201" i="8"/>
  <c r="D204" i="555"/>
  <c r="AP201" i="8"/>
  <c r="AR201" i="8"/>
  <c r="Y201" i="8"/>
  <c r="AS201" i="8"/>
  <c r="AB201" i="8"/>
  <c r="AK201" i="8"/>
  <c r="I201" i="8"/>
  <c r="AH201" i="8"/>
  <c r="V201" i="8"/>
  <c r="L201" i="8"/>
  <c r="U201" i="8"/>
  <c r="R201" i="8"/>
  <c r="D204" i="556"/>
  <c r="AV201" i="8"/>
  <c r="AD201" i="8"/>
  <c r="AX201" i="8"/>
  <c r="AT201" i="8"/>
  <c r="AG201" i="8"/>
  <c r="BB201" i="8"/>
  <c r="BA201" i="8"/>
  <c r="J201" i="8"/>
  <c r="AZ201" i="8"/>
  <c r="Z201" i="8"/>
  <c r="AO201" i="8"/>
  <c r="F204" i="557" l="1" a="1"/>
  <c r="F204" i="557" s="1"/>
  <c r="E204" i="557"/>
  <c r="E204" i="554"/>
  <c r="F204" i="554" a="1"/>
  <c r="F204" i="554" s="1"/>
  <c r="F204" i="555" a="1"/>
  <c r="F204" i="555" s="1"/>
  <c r="E204" i="555"/>
  <c r="F204" i="553" a="1"/>
  <c r="F204" i="553" s="1"/>
  <c r="F204" i="552" a="1"/>
  <c r="F204" i="552" s="1"/>
  <c r="E204" i="552"/>
  <c r="F204" i="556" a="1"/>
  <c r="F204" i="556" s="1"/>
  <c r="E204" i="556"/>
  <c r="D21" i="486"/>
  <c r="D49" i="486" s="1"/>
  <c r="D20" i="486"/>
  <c r="D48" i="486" s="1"/>
  <c r="D28" i="486"/>
  <c r="D56" i="486" s="1"/>
  <c r="D27" i="486"/>
  <c r="D55" i="486" s="1"/>
  <c r="D23" i="486"/>
  <c r="D51" i="486" s="1"/>
  <c r="D31" i="486"/>
  <c r="D29" i="486"/>
  <c r="D57" i="486" s="1"/>
  <c r="D30" i="486"/>
  <c r="D58" i="486" s="1"/>
  <c r="D32" i="486"/>
  <c r="D24" i="486"/>
  <c r="D52" i="486" s="1"/>
  <c r="D22" i="486"/>
  <c r="D50" i="486" s="1"/>
  <c r="D26" i="486"/>
  <c r="D54" i="486" s="1"/>
  <c r="BK205" i="8"/>
  <c r="BE205" i="8"/>
  <c r="BJ205" i="8"/>
  <c r="BG205" i="8"/>
  <c r="BI205" i="8"/>
  <c r="BF205" i="8"/>
  <c r="BH205" i="8"/>
  <c r="BL205" i="8"/>
  <c r="BD205" i="8"/>
  <c r="R206" i="6"/>
  <c r="P206" i="6"/>
  <c r="Q206" i="6"/>
  <c r="J206" i="6"/>
  <c r="H206" i="6"/>
  <c r="I206" i="6"/>
  <c r="K206" i="6"/>
  <c r="O206" i="6"/>
  <c r="G206" i="6"/>
  <c r="E201" i="6"/>
  <c r="M206" i="6"/>
  <c r="L206" i="6"/>
  <c r="N206" i="6"/>
  <c r="D201" i="556"/>
  <c r="AR311" i="8"/>
  <c r="D201" i="553"/>
  <c r="D201" i="552"/>
  <c r="AG311" i="8"/>
  <c r="AD311" i="8"/>
  <c r="BA311" i="8"/>
  <c r="D201" i="554"/>
  <c r="AS311" i="8"/>
  <c r="AN311" i="8"/>
  <c r="AX311" i="8"/>
  <c r="AW311" i="8"/>
  <c r="AP311" i="8"/>
  <c r="AL311" i="8"/>
  <c r="AC311" i="8"/>
  <c r="BB311" i="8"/>
  <c r="AF311" i="8"/>
  <c r="AV311" i="8"/>
  <c r="D201" i="555"/>
  <c r="AT311" i="8"/>
  <c r="D201" i="557"/>
  <c r="AO311" i="8"/>
  <c r="AZ311" i="8"/>
  <c r="AJ311" i="8"/>
  <c r="AK311" i="8"/>
  <c r="AH311" i="8"/>
  <c r="H204" i="554" l="1"/>
  <c r="I204" i="556"/>
  <c r="K204" i="555"/>
  <c r="I204" i="557"/>
  <c r="K204" i="557"/>
  <c r="H204" i="556"/>
  <c r="I204" i="555"/>
  <c r="J204" i="556"/>
  <c r="H204" i="555"/>
  <c r="H204" i="557"/>
  <c r="K204" i="552"/>
  <c r="H204" i="552"/>
  <c r="G204" i="555"/>
  <c r="K204" i="556"/>
  <c r="J204" i="557"/>
  <c r="I204" i="552"/>
  <c r="J204" i="555"/>
  <c r="G204" i="556"/>
  <c r="G204" i="557"/>
  <c r="J204" i="552"/>
  <c r="G204" i="552"/>
  <c r="D206" i="555"/>
  <c r="E206" i="555" s="1"/>
  <c r="F201" i="555" a="1"/>
  <c r="F201" i="555" s="1"/>
  <c r="I201" i="555" s="1"/>
  <c r="E201" i="555"/>
  <c r="D206" i="552"/>
  <c r="E206" i="552" s="1"/>
  <c r="E201" i="552"/>
  <c r="F201" i="552" a="1"/>
  <c r="F201" i="552" s="1"/>
  <c r="D206" i="553"/>
  <c r="D222" i="553" s="1"/>
  <c r="F201" i="553" a="1"/>
  <c r="F201" i="553" s="1"/>
  <c r="E201" i="553"/>
  <c r="D206" i="556"/>
  <c r="E206" i="556" s="1"/>
  <c r="F201" i="556" a="1"/>
  <c r="F201" i="556" s="1"/>
  <c r="G201" i="556" s="1"/>
  <c r="E201" i="556"/>
  <c r="E201" i="554"/>
  <c r="F201" i="554" a="1"/>
  <c r="F201" i="554" s="1"/>
  <c r="D206" i="554"/>
  <c r="E206" i="554" s="1"/>
  <c r="D206" i="557"/>
  <c r="E206" i="557" s="1"/>
  <c r="F201" i="557" a="1"/>
  <c r="F201" i="557" s="1"/>
  <c r="E201" i="557"/>
  <c r="K204" i="554"/>
  <c r="G204" i="554"/>
  <c r="I204" i="554"/>
  <c r="J204" i="554"/>
  <c r="BD211" i="8"/>
  <c r="BJ211" i="8"/>
  <c r="BG211" i="8"/>
  <c r="BI211" i="8"/>
  <c r="BH211" i="8"/>
  <c r="BK211" i="8"/>
  <c r="BE211" i="8"/>
  <c r="BL211" i="8"/>
  <c r="S206" i="8"/>
  <c r="AM206" i="8"/>
  <c r="AE206" i="8"/>
  <c r="AI206" i="8"/>
  <c r="W206" i="8"/>
  <c r="AA206" i="8"/>
  <c r="BK203" i="8"/>
  <c r="BI203" i="8"/>
  <c r="BF203" i="8"/>
  <c r="BJ203" i="8"/>
  <c r="BE203" i="8"/>
  <c r="BL203" i="8"/>
  <c r="BH203" i="8"/>
  <c r="BG203" i="8"/>
  <c r="BD203" i="8"/>
  <c r="Q222" i="6"/>
  <c r="R222" i="6"/>
  <c r="BK204" i="8"/>
  <c r="BI204" i="8"/>
  <c r="BF204" i="8"/>
  <c r="BJ204" i="8"/>
  <c r="P222" i="6"/>
  <c r="BE204" i="8"/>
  <c r="BL204" i="8"/>
  <c r="BH204" i="8"/>
  <c r="BG204" i="8"/>
  <c r="BD204" i="8"/>
  <c r="AD206" i="8"/>
  <c r="AB206" i="8"/>
  <c r="AC206" i="8"/>
  <c r="AF206" i="8"/>
  <c r="AG206" i="8"/>
  <c r="AH206" i="8"/>
  <c r="V206" i="8"/>
  <c r="T206" i="8"/>
  <c r="U206" i="8"/>
  <c r="AK206" i="8"/>
  <c r="AJ206" i="8"/>
  <c r="AL206" i="8"/>
  <c r="AN206" i="8"/>
  <c r="AP206" i="8"/>
  <c r="AO206" i="8"/>
  <c r="X206" i="8"/>
  <c r="Z206" i="8"/>
  <c r="Y206" i="8"/>
  <c r="BK201" i="8"/>
  <c r="BK190" i="8"/>
  <c r="BG202" i="8"/>
  <c r="BL190" i="8"/>
  <c r="BJ201" i="8"/>
  <c r="BI190" i="8"/>
  <c r="BI202" i="8"/>
  <c r="BE202" i="8"/>
  <c r="BJ190" i="8"/>
  <c r="BE201" i="8"/>
  <c r="BJ202" i="8"/>
  <c r="BL201" i="8"/>
  <c r="BI201" i="8"/>
  <c r="BL202" i="8"/>
  <c r="BD202" i="8"/>
  <c r="BG201" i="8"/>
  <c r="BF202" i="8"/>
  <c r="BD201" i="8"/>
  <c r="BH201" i="8"/>
  <c r="BF201" i="8"/>
  <c r="BK202" i="8"/>
  <c r="BH202" i="8"/>
  <c r="J222" i="6"/>
  <c r="K206" i="8"/>
  <c r="M206" i="8"/>
  <c r="N206" i="8"/>
  <c r="L206" i="8"/>
  <c r="P206" i="8"/>
  <c r="Q206" i="8"/>
  <c r="R206" i="8"/>
  <c r="O206" i="8"/>
  <c r="L222" i="6"/>
  <c r="H222" i="6"/>
  <c r="O222" i="6"/>
  <c r="N222" i="6"/>
  <c r="M222" i="6"/>
  <c r="K222" i="6"/>
  <c r="I222" i="6"/>
  <c r="J206" i="8"/>
  <c r="H206" i="8"/>
  <c r="I206" i="8"/>
  <c r="G222" i="6"/>
  <c r="E206" i="6"/>
  <c r="G206" i="8"/>
  <c r="K201" i="552" l="1"/>
  <c r="K206" i="552" s="1"/>
  <c r="K222" i="552" s="1"/>
  <c r="H201" i="555"/>
  <c r="H206" i="555" s="1"/>
  <c r="H222" i="555" s="1"/>
  <c r="J201" i="557"/>
  <c r="J206" i="557" s="1"/>
  <c r="J222" i="557" s="1"/>
  <c r="D222" i="555"/>
  <c r="E222" i="555" s="1"/>
  <c r="G201" i="557"/>
  <c r="G206" i="557" s="1"/>
  <c r="G222" i="557" s="1"/>
  <c r="K201" i="557"/>
  <c r="K206" i="557" s="1"/>
  <c r="K222" i="557" s="1"/>
  <c r="D222" i="552"/>
  <c r="E222" i="552" s="1"/>
  <c r="H201" i="557"/>
  <c r="H206" i="557" s="1"/>
  <c r="H222" i="557" s="1"/>
  <c r="D222" i="554"/>
  <c r="E222" i="554" s="1"/>
  <c r="G201" i="553"/>
  <c r="I201" i="557"/>
  <c r="I206" i="557" s="1"/>
  <c r="I222" i="557" s="1"/>
  <c r="K201" i="555"/>
  <c r="K206" i="555" s="1"/>
  <c r="K222" i="555" s="1"/>
  <c r="J201" i="555"/>
  <c r="J206" i="555" s="1"/>
  <c r="J222" i="555" s="1"/>
  <c r="G201" i="555"/>
  <c r="G206" i="555" s="1"/>
  <c r="G222" i="555" s="1"/>
  <c r="D222" i="556"/>
  <c r="E222" i="556" s="1"/>
  <c r="H201" i="556"/>
  <c r="H206" i="556" s="1"/>
  <c r="H222" i="556" s="1"/>
  <c r="K201" i="556"/>
  <c r="K206" i="556" s="1"/>
  <c r="K222" i="556" s="1"/>
  <c r="I201" i="556"/>
  <c r="I206" i="556" s="1"/>
  <c r="I222" i="556" s="1"/>
  <c r="J201" i="556"/>
  <c r="J206" i="556" s="1"/>
  <c r="J222" i="556" s="1"/>
  <c r="H201" i="553"/>
  <c r="I201" i="553"/>
  <c r="J201" i="553"/>
  <c r="K201" i="553"/>
  <c r="D222" i="557"/>
  <c r="E222" i="557" s="1"/>
  <c r="J201" i="552"/>
  <c r="J206" i="552" s="1"/>
  <c r="J222" i="552" s="1"/>
  <c r="K201" i="554"/>
  <c r="K206" i="554" s="1"/>
  <c r="K222" i="554" s="1"/>
  <c r="I201" i="554"/>
  <c r="I206" i="554" s="1"/>
  <c r="I222" i="554" s="1"/>
  <c r="G201" i="554"/>
  <c r="G206" i="554" s="1"/>
  <c r="G222" i="554" s="1"/>
  <c r="G201" i="552"/>
  <c r="G206" i="552" s="1"/>
  <c r="G222" i="552" s="1"/>
  <c r="H201" i="554"/>
  <c r="H206" i="554" s="1"/>
  <c r="H222" i="554" s="1"/>
  <c r="I201" i="552"/>
  <c r="I206" i="552" s="1"/>
  <c r="I222" i="552" s="1"/>
  <c r="H201" i="552"/>
  <c r="H206" i="552" s="1"/>
  <c r="H222" i="552" s="1"/>
  <c r="J201" i="554"/>
  <c r="J206" i="554" s="1"/>
  <c r="J222" i="554" s="1"/>
  <c r="G206" i="556"/>
  <c r="G222" i="556" s="1"/>
  <c r="I206" i="555"/>
  <c r="I222" i="555" s="1"/>
  <c r="AA213" i="8"/>
  <c r="AA222" i="8" s="1"/>
  <c r="S213" i="8"/>
  <c r="S222" i="8" s="1"/>
  <c r="AM213" i="8"/>
  <c r="AM222" i="8" s="1"/>
  <c r="W213" i="8"/>
  <c r="W222" i="8" s="1"/>
  <c r="AI213" i="8"/>
  <c r="AI222" i="8" s="1"/>
  <c r="AE213" i="8"/>
  <c r="AE222" i="8" s="1"/>
  <c r="BF211" i="8"/>
  <c r="Z213" i="8"/>
  <c r="Z222" i="8" s="1"/>
  <c r="BH209" i="8"/>
  <c r="X213" i="8"/>
  <c r="X222" i="8" s="1"/>
  <c r="Y213" i="8"/>
  <c r="Y222" i="8" s="1"/>
  <c r="AL213" i="8"/>
  <c r="AL222" i="8" s="1"/>
  <c r="AK213" i="8"/>
  <c r="AK222" i="8" s="1"/>
  <c r="BK209" i="8"/>
  <c r="AJ213" i="8"/>
  <c r="AJ222" i="8" s="1"/>
  <c r="AF213" i="8"/>
  <c r="AF222" i="8" s="1"/>
  <c r="BJ209" i="8"/>
  <c r="AH213" i="8"/>
  <c r="AH222" i="8" s="1"/>
  <c r="AG213" i="8"/>
  <c r="AG222" i="8" s="1"/>
  <c r="BE209" i="8"/>
  <c r="AB213" i="8"/>
  <c r="AB222" i="8" s="1"/>
  <c r="BI209" i="8"/>
  <c r="AD213" i="8"/>
  <c r="AD222" i="8" s="1"/>
  <c r="AC213" i="8"/>
  <c r="AC222" i="8" s="1"/>
  <c r="V213" i="8"/>
  <c r="V222" i="8" s="1"/>
  <c r="BG209" i="8"/>
  <c r="T213" i="8"/>
  <c r="T222" i="8" s="1"/>
  <c r="U213" i="8"/>
  <c r="U222" i="8" s="1"/>
  <c r="BL209" i="8"/>
  <c r="AN213" i="8"/>
  <c r="AN222" i="8" s="1"/>
  <c r="AO213" i="8"/>
  <c r="AO222" i="8" s="1"/>
  <c r="AP213" i="8"/>
  <c r="AP222" i="8" s="1"/>
  <c r="BD209" i="8"/>
  <c r="BF209" i="8"/>
  <c r="BL210" i="8"/>
  <c r="BI210" i="8"/>
  <c r="BJ210" i="8"/>
  <c r="BK210" i="8"/>
  <c r="N70" i="6"/>
  <c r="AI70" i="8" s="1"/>
  <c r="N123" i="6"/>
  <c r="AI123" i="8" s="1"/>
  <c r="R127" i="6"/>
  <c r="AY127" i="8" s="1"/>
  <c r="O127" i="6"/>
  <c r="AM127" i="8" s="1"/>
  <c r="P128" i="6"/>
  <c r="AQ128" i="8" s="1"/>
  <c r="N125" i="6"/>
  <c r="AI125" i="8" s="1"/>
  <c r="L128" i="6"/>
  <c r="AA128" i="8" s="1"/>
  <c r="R70" i="6"/>
  <c r="AY70" i="8" s="1"/>
  <c r="O125" i="6"/>
  <c r="AM125" i="8" s="1"/>
  <c r="M127" i="6"/>
  <c r="AE127" i="8" s="1"/>
  <c r="P123" i="6"/>
  <c r="AQ123" i="8" s="1"/>
  <c r="Q127" i="6"/>
  <c r="AU127" i="8" s="1"/>
  <c r="R128" i="6"/>
  <c r="AY128" i="8" s="1"/>
  <c r="Q128" i="6"/>
  <c r="AU128" i="8" s="1"/>
  <c r="M128" i="6"/>
  <c r="AE128" i="8" s="1"/>
  <c r="P127" i="6"/>
  <c r="AQ127" i="8" s="1"/>
  <c r="Q123" i="6"/>
  <c r="AU123" i="8" s="1"/>
  <c r="Q125" i="6"/>
  <c r="AU125" i="8" s="1"/>
  <c r="Q70" i="6"/>
  <c r="AU70" i="8" s="1"/>
  <c r="R125" i="6"/>
  <c r="AY125" i="8" s="1"/>
  <c r="O123" i="6"/>
  <c r="AM123" i="8" s="1"/>
  <c r="R123" i="6"/>
  <c r="AY123" i="8" s="1"/>
  <c r="N127" i="6"/>
  <c r="AI127" i="8" s="1"/>
  <c r="L70" i="6"/>
  <c r="AA70" i="8" s="1"/>
  <c r="M125" i="6"/>
  <c r="AE125" i="8" s="1"/>
  <c r="L127" i="6"/>
  <c r="AA127" i="8" s="1"/>
  <c r="P125" i="6"/>
  <c r="AQ125" i="8" s="1"/>
  <c r="M123" i="6"/>
  <c r="AE123" i="8" s="1"/>
  <c r="L125" i="6"/>
  <c r="AA125" i="8" s="1"/>
  <c r="O70" i="6"/>
  <c r="AM70" i="8" s="1"/>
  <c r="M70" i="6"/>
  <c r="AE70" i="8" s="1"/>
  <c r="P70" i="6"/>
  <c r="AQ70" i="8" s="1"/>
  <c r="L123" i="6"/>
  <c r="AA123" i="8" s="1"/>
  <c r="N128" i="6"/>
  <c r="AI128" i="8" s="1"/>
  <c r="O128" i="6"/>
  <c r="AM128" i="8" s="1"/>
  <c r="I128" i="6"/>
  <c r="J128" i="6"/>
  <c r="S128" i="8" s="1"/>
  <c r="H128" i="6"/>
  <c r="K128" i="8" s="1"/>
  <c r="G128" i="6"/>
  <c r="G128" i="8" s="1"/>
  <c r="K128" i="6"/>
  <c r="W128" i="8" s="1"/>
  <c r="E222" i="6"/>
  <c r="AN127" i="8"/>
  <c r="AR127" i="8"/>
  <c r="AL123" i="8"/>
  <c r="AR70" i="8"/>
  <c r="AL125" i="8"/>
  <c r="AV70" i="8"/>
  <c r="AL128" i="8"/>
  <c r="X128" i="8"/>
  <c r="AD70" i="8"/>
  <c r="AJ125" i="8"/>
  <c r="AB70" i="8"/>
  <c r="AT123" i="8"/>
  <c r="BA125" i="8"/>
  <c r="AV125" i="8"/>
  <c r="Z128" i="8"/>
  <c r="AV123" i="8"/>
  <c r="AC70" i="8"/>
  <c r="T128" i="8"/>
  <c r="AG70" i="8"/>
  <c r="Y128" i="8"/>
  <c r="AF70" i="8"/>
  <c r="AO70" i="8"/>
  <c r="AX70" i="8"/>
  <c r="BB127" i="8"/>
  <c r="AW125" i="8"/>
  <c r="AB127" i="8"/>
  <c r="AP127" i="8"/>
  <c r="AW70" i="8"/>
  <c r="AP125" i="8"/>
  <c r="BB128" i="8"/>
  <c r="AB123" i="8"/>
  <c r="AC127" i="8"/>
  <c r="AD123" i="8"/>
  <c r="BB70" i="8"/>
  <c r="AP70" i="8"/>
  <c r="AF127" i="8"/>
  <c r="AZ123" i="8"/>
  <c r="AO128" i="8"/>
  <c r="AW123" i="8"/>
  <c r="AN70" i="8"/>
  <c r="AT70" i="8"/>
  <c r="AK127" i="8"/>
  <c r="AJ123" i="8"/>
  <c r="BA128" i="8"/>
  <c r="AK125" i="8"/>
  <c r="AS128" i="8"/>
  <c r="AV128" i="8"/>
  <c r="AG128" i="8"/>
  <c r="AH70" i="8"/>
  <c r="AC128" i="8"/>
  <c r="BB125" i="8"/>
  <c r="AD128" i="8"/>
  <c r="AG127" i="8"/>
  <c r="AZ128" i="8"/>
  <c r="AO123" i="8"/>
  <c r="AP128" i="8"/>
  <c r="AS127" i="8"/>
  <c r="I128" i="8"/>
  <c r="J128" i="8"/>
  <c r="AK70" i="8"/>
  <c r="AW128" i="8"/>
  <c r="U128" i="8"/>
  <c r="AL70" i="8"/>
  <c r="AS70" i="8"/>
  <c r="AZ125" i="8"/>
  <c r="AP123" i="8"/>
  <c r="AJ128" i="8"/>
  <c r="AG125" i="8"/>
  <c r="AC123" i="8"/>
  <c r="AV127" i="8"/>
  <c r="AD127" i="8"/>
  <c r="AF128" i="8"/>
  <c r="AH123" i="8"/>
  <c r="AT125" i="8"/>
  <c r="AW127" i="8"/>
  <c r="AO125" i="8"/>
  <c r="AX125" i="8"/>
  <c r="AS123" i="8"/>
  <c r="BA70" i="8"/>
  <c r="AJ127" i="8"/>
  <c r="BA127" i="8"/>
  <c r="AK123" i="8"/>
  <c r="AC125" i="8"/>
  <c r="AR125" i="8"/>
  <c r="H128" i="8"/>
  <c r="AH127" i="8"/>
  <c r="AX123" i="8"/>
  <c r="AD125" i="8"/>
  <c r="AT128" i="8"/>
  <c r="AT127" i="8"/>
  <c r="AL127" i="8"/>
  <c r="V128" i="8"/>
  <c r="AH125" i="8"/>
  <c r="AZ70" i="8"/>
  <c r="AN125" i="8"/>
  <c r="AB125" i="8"/>
  <c r="AB128" i="8"/>
  <c r="BB123" i="8"/>
  <c r="BA123" i="8"/>
  <c r="AR123" i="8"/>
  <c r="AJ70" i="8"/>
  <c r="N128" i="8"/>
  <c r="AR128" i="8"/>
  <c r="AX127" i="8"/>
  <c r="M128" i="8"/>
  <c r="AF123" i="8"/>
  <c r="AS125" i="8"/>
  <c r="AG123" i="8"/>
  <c r="L128" i="8"/>
  <c r="AF125" i="8"/>
  <c r="AO127" i="8"/>
  <c r="AZ127" i="8"/>
  <c r="AH128" i="8"/>
  <c r="AN123" i="8"/>
  <c r="AN128" i="8"/>
  <c r="AK128" i="8"/>
  <c r="AX128" i="8"/>
  <c r="O128" i="8" l="1"/>
  <c r="BH218" i="8"/>
  <c r="BF218" i="8"/>
  <c r="BG108" i="8"/>
  <c r="BJ108" i="8"/>
  <c r="BG218" i="8"/>
  <c r="BJ106" i="8"/>
  <c r="BL106" i="8"/>
  <c r="BE108" i="8"/>
  <c r="BI219" i="8"/>
  <c r="BG219" i="8"/>
  <c r="BF106" i="8"/>
  <c r="BJ219" i="8"/>
  <c r="BH106" i="8"/>
  <c r="BG106" i="8"/>
  <c r="BF216" i="8"/>
  <c r="BF219" i="8"/>
  <c r="BG216" i="8"/>
  <c r="BI108" i="8"/>
  <c r="BL108" i="8"/>
  <c r="BJ216" i="8"/>
  <c r="BE210" i="8"/>
  <c r="BE216" i="8"/>
  <c r="BE106" i="8"/>
  <c r="BK218" i="8"/>
  <c r="BI218" i="8"/>
  <c r="BK106" i="8"/>
  <c r="BH210" i="8"/>
  <c r="BK219" i="8"/>
  <c r="BI106" i="8"/>
  <c r="BH108" i="8"/>
  <c r="BK216" i="8"/>
  <c r="BL218" i="8"/>
  <c r="BK108" i="8"/>
  <c r="BF210" i="8"/>
  <c r="BG210" i="8"/>
  <c r="BD210" i="8"/>
  <c r="BI216" i="8"/>
  <c r="BL219" i="8"/>
  <c r="BH219" i="8"/>
  <c r="BH216" i="8"/>
  <c r="BE218" i="8"/>
  <c r="BE219" i="8"/>
  <c r="BF108" i="8"/>
  <c r="BJ218" i="8"/>
  <c r="BL216" i="8"/>
  <c r="BD218" i="8"/>
  <c r="N213" i="8"/>
  <c r="M213" i="8"/>
  <c r="L213" i="8"/>
  <c r="I213" i="8"/>
  <c r="H213" i="8"/>
  <c r="J213" i="8"/>
  <c r="R213" i="8"/>
  <c r="Q213" i="8"/>
  <c r="P213" i="8"/>
  <c r="K213" i="8"/>
  <c r="G213" i="8"/>
  <c r="O213" i="8"/>
  <c r="Q137" i="6"/>
  <c r="L137" i="6"/>
  <c r="M137" i="6"/>
  <c r="E128" i="6"/>
  <c r="R137" i="6"/>
  <c r="N137" i="6"/>
  <c r="O137" i="6"/>
  <c r="P137" i="6"/>
  <c r="R128" i="8"/>
  <c r="D128" i="556"/>
  <c r="D128" i="552"/>
  <c r="D128" i="554"/>
  <c r="Q128" i="8"/>
  <c r="D128" i="555"/>
  <c r="D128" i="557"/>
  <c r="P128" i="8"/>
  <c r="E128" i="556" l="1"/>
  <c r="F128" i="556" a="1"/>
  <c r="F128" i="556" s="1"/>
  <c r="F128" i="552" a="1"/>
  <c r="F128" i="552" s="1"/>
  <c r="G128" i="552" s="1"/>
  <c r="E128" i="552"/>
  <c r="F128" i="554" a="1"/>
  <c r="F128" i="554" s="1"/>
  <c r="I128" i="554" s="1"/>
  <c r="E128" i="554"/>
  <c r="F128" i="555" a="1"/>
  <c r="F128" i="555" s="1"/>
  <c r="H128" i="555" s="1"/>
  <c r="E128" i="555"/>
  <c r="F128" i="557" a="1"/>
  <c r="F128" i="557" s="1"/>
  <c r="E128" i="557"/>
  <c r="AI137" i="8"/>
  <c r="AA137" i="8"/>
  <c r="AE137" i="8"/>
  <c r="AM137" i="8"/>
  <c r="AM71" i="8"/>
  <c r="Q71" i="6"/>
  <c r="R71" i="6"/>
  <c r="AI71" i="8"/>
  <c r="P71" i="6"/>
  <c r="AA71" i="8"/>
  <c r="AE71" i="8"/>
  <c r="BD108" i="8"/>
  <c r="BK127" i="8"/>
  <c r="BD106" i="8"/>
  <c r="BD216" i="8"/>
  <c r="BD219" i="8"/>
  <c r="O71" i="6"/>
  <c r="N71" i="6"/>
  <c r="L71" i="6"/>
  <c r="M71" i="6"/>
  <c r="D128" i="553"/>
  <c r="H128" i="556" l="1"/>
  <c r="I128" i="552"/>
  <c r="H128" i="554"/>
  <c r="K128" i="554"/>
  <c r="J128" i="552"/>
  <c r="G128" i="554"/>
  <c r="I128" i="557"/>
  <c r="J128" i="554"/>
  <c r="K128" i="552"/>
  <c r="H128" i="552"/>
  <c r="H128" i="557"/>
  <c r="I128" i="556"/>
  <c r="K128" i="556"/>
  <c r="J128" i="556"/>
  <c r="G128" i="556"/>
  <c r="G128" i="557"/>
  <c r="K128" i="557"/>
  <c r="F128" i="553" a="1"/>
  <c r="F128" i="553" s="1"/>
  <c r="E128" i="553"/>
  <c r="J128" i="555"/>
  <c r="I128" i="555"/>
  <c r="K128" i="555"/>
  <c r="G128" i="555"/>
  <c r="J128" i="557"/>
  <c r="BG128" i="8"/>
  <c r="BL125" i="8"/>
  <c r="BJ124" i="8"/>
  <c r="AF71" i="8"/>
  <c r="BE62" i="8"/>
  <c r="AG137" i="8"/>
  <c r="BI127" i="8"/>
  <c r="AC137" i="8"/>
  <c r="BD62" i="8"/>
  <c r="BJ125" i="8"/>
  <c r="BK125" i="8"/>
  <c r="BF68" i="8"/>
  <c r="BI128" i="8"/>
  <c r="BI125" i="8"/>
  <c r="BH68" i="8"/>
  <c r="BK62" i="8"/>
  <c r="BL68" i="8"/>
  <c r="BE128" i="8"/>
  <c r="BJ126" i="8"/>
  <c r="AD137" i="8"/>
  <c r="AP137" i="8"/>
  <c r="BH128" i="8"/>
  <c r="BI124" i="8"/>
  <c r="BD68" i="8"/>
  <c r="AH137" i="8"/>
  <c r="BH62" i="8"/>
  <c r="BJ123" i="8"/>
  <c r="AF137" i="8"/>
  <c r="BJ68" i="8"/>
  <c r="AJ137" i="8"/>
  <c r="BK123" i="8"/>
  <c r="BD128" i="8"/>
  <c r="BJ62" i="8"/>
  <c r="BK68" i="8"/>
  <c r="BL123" i="8"/>
  <c r="AN137" i="8"/>
  <c r="AH71" i="8"/>
  <c r="BI123" i="8"/>
  <c r="AB137" i="8"/>
  <c r="BL62" i="8"/>
  <c r="BJ127" i="8"/>
  <c r="AD71" i="8"/>
  <c r="AC71" i="8"/>
  <c r="BL126" i="8"/>
  <c r="BK124" i="8"/>
  <c r="BE68" i="8"/>
  <c r="AO137" i="8"/>
  <c r="AG71" i="8"/>
  <c r="BF62" i="8"/>
  <c r="BL127" i="8"/>
  <c r="BI68" i="8"/>
  <c r="AK137" i="8"/>
  <c r="BL128" i="8"/>
  <c r="BK126" i="8"/>
  <c r="BK128" i="8"/>
  <c r="BG68" i="8"/>
  <c r="BI62" i="8"/>
  <c r="BG62" i="8"/>
  <c r="AL137" i="8"/>
  <c r="AB71" i="8"/>
  <c r="BI126" i="8"/>
  <c r="BF128" i="8"/>
  <c r="BL124" i="8"/>
  <c r="BJ128" i="8"/>
  <c r="AE141" i="8"/>
  <c r="AM141" i="8"/>
  <c r="W141" i="8"/>
  <c r="S141" i="8"/>
  <c r="AA141" i="8"/>
  <c r="AI141" i="8"/>
  <c r="U141" i="8"/>
  <c r="AO141" i="8"/>
  <c r="BL140" i="8"/>
  <c r="AN141" i="8"/>
  <c r="AP141" i="8"/>
  <c r="Y141" i="8"/>
  <c r="AJ141" i="8"/>
  <c r="BK140" i="8"/>
  <c r="AL141" i="8"/>
  <c r="AK141" i="8"/>
  <c r="AB141" i="8"/>
  <c r="BI140" i="8"/>
  <c r="AD141" i="8"/>
  <c r="AC141" i="8"/>
  <c r="AH141" i="8"/>
  <c r="AG141" i="8"/>
  <c r="AF141" i="8"/>
  <c r="BJ140" i="8"/>
  <c r="BI343" i="8"/>
  <c r="BL343" i="8"/>
  <c r="BN343" i="8"/>
  <c r="BK343" i="8"/>
  <c r="BO343" i="8"/>
  <c r="BM343" i="8"/>
  <c r="BJ343" i="8"/>
  <c r="AJ71" i="8"/>
  <c r="AK71" i="8"/>
  <c r="AL71" i="8"/>
  <c r="AO71" i="8"/>
  <c r="AP71" i="8"/>
  <c r="AN71" i="8"/>
  <c r="I128" i="553" l="1"/>
  <c r="G128" i="553"/>
  <c r="J128" i="553"/>
  <c r="H128" i="553"/>
  <c r="K128" i="553"/>
  <c r="H145" i="6"/>
  <c r="K145" i="8" s="1"/>
  <c r="K145" i="6"/>
  <c r="W145" i="8" s="1"/>
  <c r="G145" i="6"/>
  <c r="G145" i="8" s="1"/>
  <c r="I145" i="6"/>
  <c r="O145" i="8" s="1"/>
  <c r="L144" i="6"/>
  <c r="AA144" i="8" s="1"/>
  <c r="N144" i="6"/>
  <c r="AI144" i="8" s="1"/>
  <c r="M144" i="6"/>
  <c r="AE144" i="8" s="1"/>
  <c r="O144" i="6"/>
  <c r="AM144" i="8" s="1"/>
  <c r="R144" i="6"/>
  <c r="AY144" i="8" s="1"/>
  <c r="P144" i="6"/>
  <c r="AQ144" i="8" s="1"/>
  <c r="Q144" i="6"/>
  <c r="AU144" i="8" s="1"/>
  <c r="J144" i="6"/>
  <c r="S144" i="8" s="1"/>
  <c r="H144" i="6"/>
  <c r="K144" i="8" s="1"/>
  <c r="I144" i="6"/>
  <c r="K144" i="6"/>
  <c r="R145" i="6"/>
  <c r="AY145" i="8" s="1"/>
  <c r="Q145" i="6"/>
  <c r="AU145" i="8" s="1"/>
  <c r="O145" i="6"/>
  <c r="AM145" i="8" s="1"/>
  <c r="M145" i="6"/>
  <c r="AE145" i="8" s="1"/>
  <c r="N145" i="6"/>
  <c r="AI145" i="8" s="1"/>
  <c r="P145" i="6"/>
  <c r="AQ145" i="8" s="1"/>
  <c r="L145" i="6"/>
  <c r="AA145" i="8" s="1"/>
  <c r="J145" i="6"/>
  <c r="S145" i="8" s="1"/>
  <c r="X145" i="8"/>
  <c r="AC145" i="8"/>
  <c r="V144" i="8"/>
  <c r="AK144" i="8"/>
  <c r="AB144" i="8"/>
  <c r="M144" i="8"/>
  <c r="AZ144" i="8"/>
  <c r="AK145" i="8"/>
  <c r="AL145" i="8"/>
  <c r="AH144" i="8"/>
  <c r="AT144" i="8"/>
  <c r="J145" i="8"/>
  <c r="AN144" i="8"/>
  <c r="I145" i="8"/>
  <c r="V145" i="8"/>
  <c r="AR144" i="8"/>
  <c r="AH145" i="8"/>
  <c r="BB144" i="8"/>
  <c r="H145" i="8"/>
  <c r="AL144" i="8"/>
  <c r="AP145" i="8"/>
  <c r="T144" i="8"/>
  <c r="AF145" i="8"/>
  <c r="AO144" i="8"/>
  <c r="AS145" i="8"/>
  <c r="M145" i="8"/>
  <c r="AD145" i="8"/>
  <c r="AC144" i="8"/>
  <c r="AG144" i="8"/>
  <c r="AW144" i="8"/>
  <c r="AT145" i="8"/>
  <c r="N144" i="8"/>
  <c r="AX145" i="8"/>
  <c r="AN145" i="8"/>
  <c r="BB145" i="8"/>
  <c r="U144" i="8"/>
  <c r="AG145" i="8"/>
  <c r="T145" i="8"/>
  <c r="BA144" i="8"/>
  <c r="AZ145" i="8"/>
  <c r="BA145" i="8"/>
  <c r="Q145" i="8"/>
  <c r="AB145" i="8"/>
  <c r="AF144" i="8"/>
  <c r="U145" i="8"/>
  <c r="AV145" i="8"/>
  <c r="AJ145" i="8"/>
  <c r="R145" i="8"/>
  <c r="AD144" i="8"/>
  <c r="L144" i="8"/>
  <c r="AP144" i="8"/>
  <c r="AX144" i="8"/>
  <c r="N145" i="8"/>
  <c r="AO145" i="8"/>
  <c r="AR145" i="8"/>
  <c r="AJ144" i="8"/>
  <c r="L145" i="8"/>
  <c r="Z145" i="8"/>
  <c r="Y145" i="8"/>
  <c r="AV144" i="8"/>
  <c r="AS144" i="8"/>
  <c r="AW145" i="8"/>
  <c r="P145" i="8"/>
  <c r="W144" i="8" l="1"/>
  <c r="P305" i="6"/>
  <c r="R305" i="6"/>
  <c r="Q305" i="6"/>
  <c r="BJ69" i="8"/>
  <c r="BL69" i="8"/>
  <c r="BI69" i="8"/>
  <c r="BK69" i="8"/>
  <c r="R146" i="6"/>
  <c r="L305" i="6"/>
  <c r="N305" i="6"/>
  <c r="Q146" i="6"/>
  <c r="N146" i="6"/>
  <c r="M305" i="6"/>
  <c r="K146" i="6"/>
  <c r="I146" i="6"/>
  <c r="O146" i="6"/>
  <c r="L146" i="6"/>
  <c r="H146" i="6"/>
  <c r="P146" i="6"/>
  <c r="E145" i="6"/>
  <c r="J146" i="6"/>
  <c r="O305" i="6"/>
  <c r="M146" i="6"/>
  <c r="Y144" i="8"/>
  <c r="D145" i="555"/>
  <c r="Z144" i="8"/>
  <c r="D145" i="554"/>
  <c r="D145" i="553"/>
  <c r="X144" i="8"/>
  <c r="D145" i="552"/>
  <c r="D145" i="556"/>
  <c r="D145" i="557"/>
  <c r="F145" i="554" l="1" a="1"/>
  <c r="F145" i="554" s="1"/>
  <c r="E145" i="554"/>
  <c r="F145" i="553" a="1"/>
  <c r="F145" i="553" s="1"/>
  <c r="E145" i="553"/>
  <c r="F145" i="557" a="1"/>
  <c r="F145" i="557" s="1"/>
  <c r="E145" i="557"/>
  <c r="F145" i="556" a="1"/>
  <c r="F145" i="556" s="1"/>
  <c r="K145" i="556" s="1"/>
  <c r="E145" i="556"/>
  <c r="F145" i="552" a="1"/>
  <c r="F145" i="552" s="1"/>
  <c r="E145" i="552"/>
  <c r="F145" i="555" a="1"/>
  <c r="F145" i="555" s="1"/>
  <c r="G145" i="555" s="1"/>
  <c r="E145" i="555"/>
  <c r="AA146" i="8"/>
  <c r="AE146" i="8"/>
  <c r="AI146" i="8"/>
  <c r="AM146" i="8"/>
  <c r="W146" i="8"/>
  <c r="S146" i="8"/>
  <c r="AC146" i="8"/>
  <c r="AB146" i="8"/>
  <c r="AD146" i="8"/>
  <c r="AP146" i="8"/>
  <c r="AN146" i="8"/>
  <c r="AO146" i="8"/>
  <c r="X146" i="8"/>
  <c r="Z146" i="8"/>
  <c r="Y146" i="8"/>
  <c r="AK146" i="8"/>
  <c r="AJ146" i="8"/>
  <c r="AL146" i="8"/>
  <c r="U146" i="8"/>
  <c r="V146" i="8"/>
  <c r="T146" i="8"/>
  <c r="AF146" i="8"/>
  <c r="AG146" i="8"/>
  <c r="AH146" i="8"/>
  <c r="BI70" i="8"/>
  <c r="BK145" i="8"/>
  <c r="BF145" i="8"/>
  <c r="BJ145" i="8"/>
  <c r="BE145" i="8"/>
  <c r="BD145" i="8"/>
  <c r="BJ70" i="8"/>
  <c r="BH145" i="8"/>
  <c r="BG145" i="8"/>
  <c r="BL70" i="8"/>
  <c r="BK70" i="8"/>
  <c r="BI145" i="8"/>
  <c r="BL145" i="8"/>
  <c r="M141" i="8"/>
  <c r="Q141" i="8"/>
  <c r="K141" i="8"/>
  <c r="O141" i="8"/>
  <c r="K146" i="8"/>
  <c r="I145" i="554" l="1"/>
  <c r="G145" i="554"/>
  <c r="H145" i="554"/>
  <c r="K145" i="554"/>
  <c r="J145" i="554"/>
  <c r="J145" i="553"/>
  <c r="I145" i="553"/>
  <c r="H145" i="553"/>
  <c r="G145" i="553"/>
  <c r="K145" i="553"/>
  <c r="I145" i="552"/>
  <c r="G145" i="552"/>
  <c r="J145" i="552"/>
  <c r="K145" i="552"/>
  <c r="H145" i="552"/>
  <c r="H145" i="557"/>
  <c r="K145" i="555"/>
  <c r="H145" i="556"/>
  <c r="H145" i="555"/>
  <c r="I145" i="556"/>
  <c r="I145" i="555"/>
  <c r="J145" i="555"/>
  <c r="K145" i="557"/>
  <c r="G145" i="557"/>
  <c r="G145" i="556"/>
  <c r="J145" i="556"/>
  <c r="I145" i="557"/>
  <c r="J145" i="557"/>
  <c r="N146" i="8"/>
  <c r="L146" i="8"/>
  <c r="M146" i="8"/>
  <c r="BL217" i="8" l="1"/>
  <c r="BI217" i="8"/>
  <c r="BH217" i="8"/>
  <c r="BF217" i="8"/>
  <c r="BG217" i="8"/>
  <c r="BE217" i="8"/>
  <c r="BD217" i="8"/>
  <c r="BK217" i="8"/>
  <c r="BJ217" i="8"/>
  <c r="I220" i="8"/>
  <c r="J220" i="8"/>
  <c r="H220" i="8"/>
  <c r="N220" i="8"/>
  <c r="N222" i="8" s="1"/>
  <c r="M220" i="8"/>
  <c r="M222" i="8" s="1"/>
  <c r="L220" i="8"/>
  <c r="L222" i="8" s="1"/>
  <c r="R220" i="8"/>
  <c r="R222" i="8" s="1"/>
  <c r="P220" i="8"/>
  <c r="P222" i="8" s="1"/>
  <c r="Q220" i="8"/>
  <c r="Q222" i="8" s="1"/>
  <c r="G220" i="8"/>
  <c r="K220" i="8"/>
  <c r="O220" i="8"/>
  <c r="Q307" i="6"/>
  <c r="R307" i="6"/>
  <c r="P307" i="6"/>
  <c r="J222" i="8" l="1"/>
  <c r="I222" i="8"/>
  <c r="H222" i="8"/>
  <c r="O222" i="8"/>
  <c r="K222" i="8"/>
  <c r="G222" i="8"/>
  <c r="O307" i="6"/>
  <c r="M307" i="6"/>
  <c r="N307" i="6"/>
  <c r="L307" i="6"/>
  <c r="AE305" i="8" l="1"/>
  <c r="AE307" i="8" s="1"/>
  <c r="AI305" i="8"/>
  <c r="AI307" i="8" s="1"/>
  <c r="AM305" i="8"/>
  <c r="AM307" i="8" s="1"/>
  <c r="AA305" i="8"/>
  <c r="AA307" i="8" s="1"/>
  <c r="AC305" i="8"/>
  <c r="AC307" i="8" s="1"/>
  <c r="BL311" i="8"/>
  <c r="BK311" i="8"/>
  <c r="BJ311" i="8"/>
  <c r="AG305" i="8"/>
  <c r="AG307" i="8" s="1"/>
  <c r="AK305" i="8"/>
  <c r="AK307" i="8" s="1"/>
  <c r="BI311" i="8"/>
  <c r="AO305" i="8"/>
  <c r="AO307" i="8" s="1"/>
  <c r="D32" i="281" l="1"/>
  <c r="E32" i="281" s="1"/>
  <c r="D19" i="281"/>
  <c r="E19" i="281" s="1"/>
  <c r="D18" i="281" l="1"/>
  <c r="E18" i="281" l="1"/>
  <c r="G82" i="281"/>
  <c r="K82" i="281"/>
  <c r="I82" i="281"/>
  <c r="J82" i="281"/>
  <c r="H82" i="281"/>
  <c r="D82" i="281" l="1"/>
  <c r="E82" i="281" l="1"/>
  <c r="E85" i="65"/>
  <c r="E85" i="460" l="1"/>
  <c r="E19" i="460"/>
  <c r="E85" i="60"/>
  <c r="E19" i="60"/>
  <c r="I68" i="281"/>
  <c r="K69" i="281"/>
  <c r="G69" i="281"/>
  <c r="J69" i="281"/>
  <c r="G68" i="281"/>
  <c r="H68" i="281"/>
  <c r="J68" i="281"/>
  <c r="K68" i="281"/>
  <c r="I69" i="281"/>
  <c r="H69" i="281"/>
  <c r="D69" i="281" l="1"/>
  <c r="D68" i="281"/>
  <c r="D122" i="281" s="1"/>
  <c r="J74" i="281"/>
  <c r="H74" i="281"/>
  <c r="K74" i="281"/>
  <c r="I74" i="281"/>
  <c r="G74" i="281"/>
  <c r="E69" i="281" l="1"/>
  <c r="E68" i="281"/>
  <c r="D74" i="281"/>
  <c r="D128" i="281" s="1"/>
  <c r="E74" i="281" l="1"/>
  <c r="G144" i="6" l="1"/>
  <c r="G144" i="8" l="1"/>
  <c r="O144" i="8"/>
  <c r="O146" i="8" s="1"/>
  <c r="BH144" i="8"/>
  <c r="BI144" i="8"/>
  <c r="BK144" i="8"/>
  <c r="BJ144" i="8"/>
  <c r="BL144" i="8"/>
  <c r="BE144" i="8"/>
  <c r="BG144" i="8"/>
  <c r="G146" i="6"/>
  <c r="E144" i="6"/>
  <c r="I144" i="8"/>
  <c r="D144" i="554"/>
  <c r="Q144" i="8"/>
  <c r="D144" i="552"/>
  <c r="H144" i="8"/>
  <c r="R144" i="8"/>
  <c r="J144" i="8"/>
  <c r="P144" i="8"/>
  <c r="F144" i="554" l="1" a="1"/>
  <c r="F144" i="554" s="1"/>
  <c r="D146" i="554"/>
  <c r="E146" i="554" s="1"/>
  <c r="E144" i="554"/>
  <c r="E144" i="552"/>
  <c r="D146" i="552"/>
  <c r="E146" i="552" s="1"/>
  <c r="F144" i="552" a="1"/>
  <c r="F144" i="552" s="1"/>
  <c r="R146" i="8"/>
  <c r="Q146" i="8"/>
  <c r="P146" i="8"/>
  <c r="BF144" i="8"/>
  <c r="Q83" i="6"/>
  <c r="P83" i="6"/>
  <c r="BD144" i="8"/>
  <c r="E146" i="6"/>
  <c r="G146" i="8"/>
  <c r="H146" i="8"/>
  <c r="I146" i="8"/>
  <c r="J146" i="8"/>
  <c r="R83" i="6"/>
  <c r="D144" i="553"/>
  <c r="D144" i="556"/>
  <c r="D144" i="555"/>
  <c r="D144" i="557"/>
  <c r="F144" i="557" l="1" a="1"/>
  <c r="F144" i="557" s="1"/>
  <c r="D146" i="557"/>
  <c r="E146" i="557" s="1"/>
  <c r="E144" i="557"/>
  <c r="D146" i="555"/>
  <c r="E146" i="555" s="1"/>
  <c r="F144" i="555" a="1"/>
  <c r="F144" i="555" s="1"/>
  <c r="E144" i="555"/>
  <c r="D146" i="556"/>
  <c r="E146" i="556" s="1"/>
  <c r="F144" i="556" a="1"/>
  <c r="F144" i="556" s="1"/>
  <c r="E144" i="556"/>
  <c r="F144" i="553" a="1"/>
  <c r="F144" i="553" s="1"/>
  <c r="E144" i="553"/>
  <c r="D146" i="553"/>
  <c r="E146" i="553" s="1"/>
  <c r="I144" i="554"/>
  <c r="I146" i="554" s="1"/>
  <c r="J144" i="554"/>
  <c r="J146" i="554" s="1"/>
  <c r="H144" i="554"/>
  <c r="H146" i="554" s="1"/>
  <c r="G144" i="554"/>
  <c r="G146" i="554" s="1"/>
  <c r="K144" i="554"/>
  <c r="K146" i="554" s="1"/>
  <c r="H144" i="552"/>
  <c r="H146" i="552" s="1"/>
  <c r="K144" i="552"/>
  <c r="K146" i="552" s="1"/>
  <c r="J144" i="552"/>
  <c r="J146" i="552" s="1"/>
  <c r="I144" i="552"/>
  <c r="I146" i="552" s="1"/>
  <c r="G144" i="552"/>
  <c r="G146" i="552" s="1"/>
  <c r="R17" i="6"/>
  <c r="Q17" i="6"/>
  <c r="I141" i="8"/>
  <c r="G141" i="8"/>
  <c r="P17" i="6"/>
  <c r="G144" i="557" l="1"/>
  <c r="G146" i="557" s="1"/>
  <c r="H144" i="557"/>
  <c r="H146" i="557" s="1"/>
  <c r="I144" i="557"/>
  <c r="I146" i="557" s="1"/>
  <c r="K144" i="557"/>
  <c r="K146" i="557" s="1"/>
  <c r="J144" i="557"/>
  <c r="J146" i="557" s="1"/>
  <c r="H144" i="555"/>
  <c r="H146" i="555" s="1"/>
  <c r="K144" i="555"/>
  <c r="K146" i="555" s="1"/>
  <c r="J144" i="555"/>
  <c r="J146" i="555" s="1"/>
  <c r="I144" i="555"/>
  <c r="I146" i="555" s="1"/>
  <c r="H144" i="553"/>
  <c r="H146" i="553" s="1"/>
  <c r="G144" i="555"/>
  <c r="G146" i="555" s="1"/>
  <c r="K144" i="553"/>
  <c r="K146" i="553" s="1"/>
  <c r="I144" i="553"/>
  <c r="I146" i="553" s="1"/>
  <c r="J144" i="553"/>
  <c r="J146" i="553" s="1"/>
  <c r="G144" i="553"/>
  <c r="G146" i="553" s="1"/>
  <c r="K144" i="556"/>
  <c r="K146" i="556" s="1"/>
  <c r="I144" i="556"/>
  <c r="I146" i="556" s="1"/>
  <c r="J144" i="556"/>
  <c r="J146" i="556" s="1"/>
  <c r="G144" i="556"/>
  <c r="G146" i="556" s="1"/>
  <c r="H144" i="556"/>
  <c r="H146" i="556" s="1"/>
  <c r="O83" i="6"/>
  <c r="M83" i="6"/>
  <c r="L83" i="6"/>
  <c r="N83" i="6"/>
  <c r="BK79" i="8" l="1"/>
  <c r="BI79" i="8"/>
  <c r="BL79" i="8"/>
  <c r="BJ79" i="8"/>
  <c r="BK82" i="8"/>
  <c r="BI82" i="8"/>
  <c r="BL82" i="8"/>
  <c r="BJ82" i="8"/>
  <c r="BK78" i="8"/>
  <c r="BJ78" i="8"/>
  <c r="BL78" i="8"/>
  <c r="BI78" i="8"/>
  <c r="AL17" i="8" l="1"/>
  <c r="AJ17" i="8"/>
  <c r="AK17" i="8"/>
  <c r="AI17" i="8"/>
  <c r="AF17" i="8" l="1"/>
  <c r="AG17" i="8"/>
  <c r="AH17" i="8"/>
  <c r="AE17" i="8"/>
  <c r="AC17" i="8" l="1"/>
  <c r="AB17" i="8"/>
  <c r="AD17" i="8"/>
  <c r="AA17" i="8"/>
  <c r="AO17" i="8" l="1"/>
  <c r="AN17" i="8"/>
  <c r="AP17" i="8"/>
  <c r="AM17" i="8"/>
  <c r="R148" i="6" l="1"/>
  <c r="P73" i="6"/>
  <c r="Q148" i="6"/>
  <c r="R73" i="6"/>
  <c r="Q73" i="6"/>
  <c r="P148" i="6"/>
  <c r="O148" i="6"/>
  <c r="M148" i="6"/>
  <c r="N148" i="6"/>
  <c r="L148" i="6"/>
  <c r="AM73" i="8" l="1"/>
  <c r="AE73" i="8"/>
  <c r="AA73" i="8"/>
  <c r="AI73" i="8"/>
  <c r="AC73" i="8"/>
  <c r="AO73" i="8"/>
  <c r="AG73" i="8"/>
  <c r="AK73" i="8"/>
  <c r="O17" i="6" l="1"/>
  <c r="L17" i="6"/>
  <c r="L73" i="6" s="1"/>
  <c r="M17" i="6"/>
  <c r="M73" i="6" s="1"/>
  <c r="N17" i="6"/>
  <c r="N73" i="6" s="1"/>
  <c r="BL338" i="8" l="1"/>
  <c r="BN338" i="8"/>
  <c r="BK338" i="8"/>
  <c r="BO338" i="8"/>
  <c r="BI338" i="8"/>
  <c r="BM338" i="8"/>
  <c r="BJ338" i="8"/>
  <c r="O73" i="6"/>
  <c r="AE83" i="8" l="1"/>
  <c r="AE148" i="8" s="1"/>
  <c r="AI83" i="8"/>
  <c r="AI148" i="8" s="1"/>
  <c r="AA83" i="8"/>
  <c r="AA148" i="8" s="1"/>
  <c r="BD77" i="8"/>
  <c r="AH83" i="8"/>
  <c r="BJ77" i="8"/>
  <c r="AF83" i="8"/>
  <c r="AG83" i="8"/>
  <c r="AG148" i="8" s="1"/>
  <c r="BI77" i="8"/>
  <c r="AB83" i="8"/>
  <c r="AC83" i="8"/>
  <c r="AC148" i="8" s="1"/>
  <c r="AD83" i="8"/>
  <c r="AJ83" i="8"/>
  <c r="BK77" i="8"/>
  <c r="AK83" i="8"/>
  <c r="AK148" i="8" s="1"/>
  <c r="AL83" i="8"/>
  <c r="BE77" i="8"/>
  <c r="BH77" i="8"/>
  <c r="BF77" i="8"/>
  <c r="BG77" i="8"/>
  <c r="AM83" i="8" l="1"/>
  <c r="AM148" i="8" s="1"/>
  <c r="AO83" i="8"/>
  <c r="AO148" i="8" s="1"/>
  <c r="AP83" i="8"/>
  <c r="AN83" i="8"/>
  <c r="BL77" i="8"/>
  <c r="BO344" i="8"/>
  <c r="BK344" i="8"/>
  <c r="BJ344" i="8"/>
  <c r="BM344" i="8"/>
  <c r="BL344" i="8"/>
  <c r="BI344" i="8"/>
  <c r="BL345" i="8" l="1"/>
  <c r="BI345" i="8"/>
  <c r="BK345" i="8"/>
  <c r="BJ345" i="8"/>
  <c r="BN192" i="8" l="1"/>
  <c r="H24" i="281"/>
  <c r="I24" i="281"/>
  <c r="J24" i="281"/>
  <c r="K24" i="281"/>
  <c r="G24" i="281"/>
  <c r="D24" i="281" l="1"/>
  <c r="E24" i="281" s="1"/>
  <c r="BN190" i="8"/>
  <c r="BN128" i="8" l="1"/>
  <c r="BN179" i="8" l="1"/>
  <c r="BN107" i="8" l="1"/>
  <c r="BN205" i="8" l="1"/>
  <c r="BN176" i="8" l="1"/>
  <c r="BN203" i="8" l="1"/>
  <c r="BN119" i="8" l="1"/>
  <c r="BN204" i="8" l="1"/>
  <c r="BN69" i="8" l="1"/>
  <c r="BN189" i="8" l="1"/>
  <c r="BN193" i="8" l="1"/>
  <c r="BN145" i="8" l="1"/>
  <c r="BN144" i="8" l="1"/>
  <c r="BN108" i="8" l="1"/>
  <c r="BN311" i="8" l="1"/>
  <c r="BN209" i="8" l="1"/>
  <c r="BN201" i="8" l="1"/>
  <c r="BN161" i="8" l="1"/>
  <c r="BN216" i="8" l="1"/>
  <c r="BN77" i="8" l="1"/>
  <c r="BN140" i="8" l="1"/>
  <c r="AX141" i="8" l="1"/>
  <c r="AW141" i="8"/>
  <c r="AV141" i="8"/>
  <c r="AU141" i="8"/>
  <c r="BN218" i="8" l="1"/>
  <c r="BN13" i="8" l="1"/>
  <c r="BN70" i="8" l="1"/>
  <c r="BN168" i="8" l="1"/>
  <c r="BN127" i="8" l="1"/>
  <c r="AW146" i="8" l="1"/>
  <c r="AV146" i="8"/>
  <c r="AX146" i="8"/>
  <c r="AU146" i="8"/>
  <c r="BN219" i="8" l="1"/>
  <c r="BN125" i="8" l="1"/>
  <c r="BN162" i="8" l="1"/>
  <c r="BN212" i="8" l="1"/>
  <c r="BN68" i="8" l="1"/>
  <c r="BN210" i="8" l="1"/>
  <c r="BN78" i="8" l="1"/>
  <c r="BN79" i="8" l="1"/>
  <c r="BN178" i="8" l="1"/>
  <c r="BN123" i="8" l="1"/>
  <c r="AV213" i="8" l="1"/>
  <c r="AX213" i="8"/>
  <c r="AW213" i="8"/>
  <c r="AU213" i="8"/>
  <c r="BN211" i="8"/>
  <c r="BN62" i="8" l="1"/>
  <c r="AX220" i="8" l="1"/>
  <c r="AW220" i="8"/>
  <c r="AV220" i="8"/>
  <c r="AU220" i="8"/>
  <c r="BN217" i="8"/>
  <c r="BN126" i="8" l="1"/>
  <c r="AW83" i="8" l="1"/>
  <c r="AX83" i="8"/>
  <c r="AV83" i="8"/>
  <c r="AU83" i="8"/>
  <c r="BN82" i="8"/>
  <c r="BN180" i="8" l="1"/>
  <c r="AV206" i="8" l="1"/>
  <c r="AV222" i="8" s="1"/>
  <c r="AX206" i="8"/>
  <c r="AX222" i="8" s="1"/>
  <c r="AW206" i="8"/>
  <c r="AW222" i="8" s="1"/>
  <c r="AU206" i="8"/>
  <c r="BN202" i="8"/>
  <c r="AU222" i="8" l="1"/>
  <c r="BN106" i="8" l="1"/>
  <c r="AV169" i="8" l="1"/>
  <c r="AX169" i="8"/>
  <c r="AW169" i="8"/>
  <c r="AU169" i="8"/>
  <c r="BN163" i="8"/>
  <c r="AW54" i="8" l="1"/>
  <c r="AU54" i="8"/>
  <c r="BN188" i="8" l="1"/>
  <c r="BN105" i="8" l="1"/>
  <c r="BN124" i="8" l="1"/>
  <c r="AW305" i="8" l="1"/>
  <c r="AU305" i="8"/>
  <c r="BN109" i="8" l="1"/>
  <c r="AX71" i="8" l="1"/>
  <c r="AW71" i="8"/>
  <c r="AV71" i="8"/>
  <c r="AU71" i="8"/>
  <c r="AX137" i="8" l="1"/>
  <c r="AV137" i="8"/>
  <c r="AW137" i="8"/>
  <c r="AU137" i="8"/>
  <c r="AW120" i="8" l="1"/>
  <c r="AU120" i="8"/>
  <c r="BN177" i="8" l="1"/>
  <c r="AW148" i="8" l="1"/>
  <c r="AU148" i="8"/>
  <c r="AU184" i="8" l="1"/>
  <c r="BN181" i="8"/>
  <c r="AW307" i="8" l="1"/>
  <c r="AU307" i="8" l="1"/>
  <c r="AW17" i="8" l="1"/>
  <c r="AX17" i="8"/>
  <c r="AV17" i="8"/>
  <c r="AU17" i="8"/>
  <c r="BN11" i="8"/>
  <c r="AU73" i="8" l="1"/>
  <c r="AW73" i="8"/>
  <c r="BN345" i="8" l="1"/>
  <c r="BO218" i="8" l="1"/>
  <c r="BO79" i="8" l="1"/>
  <c r="BO70" i="8" l="1"/>
  <c r="BO119" i="8" l="1"/>
  <c r="BO176" i="8" l="1"/>
  <c r="BO217" i="8" l="1"/>
  <c r="BO178" i="8" l="1"/>
  <c r="BO181" i="8" l="1"/>
  <c r="BO69" i="8" l="1"/>
  <c r="BO126" i="8" l="1"/>
  <c r="BO13" i="8" l="1"/>
  <c r="BO209" i="8" l="1"/>
  <c r="BO124" i="8" l="1"/>
  <c r="BO219" i="8" l="1"/>
  <c r="BO210" i="8" l="1"/>
  <c r="BO108" i="8" l="1"/>
  <c r="BO311" i="8" l="1"/>
  <c r="BO202" i="8" l="1"/>
  <c r="BO162" i="8" l="1"/>
  <c r="BO190" i="8" l="1"/>
  <c r="BO68" i="8" l="1"/>
  <c r="BO62" i="8" l="1"/>
  <c r="AZ220" i="8" l="1"/>
  <c r="BA220" i="8"/>
  <c r="AY220" i="8"/>
  <c r="BO216" i="8"/>
  <c r="BB220" i="8"/>
  <c r="BO144" i="8" l="1"/>
  <c r="BO212" i="8" l="1"/>
  <c r="BO201" i="8" l="1"/>
  <c r="BO140" i="8" l="1"/>
  <c r="BO127" i="8" l="1"/>
  <c r="BO161" i="8" l="1"/>
  <c r="BO11" i="8" l="1"/>
  <c r="BO77" i="8" l="1"/>
  <c r="AZ141" i="8" l="1"/>
  <c r="BB141" i="8"/>
  <c r="BA141" i="8"/>
  <c r="AY141" i="8"/>
  <c r="BO188" i="8" l="1"/>
  <c r="BO123" i="8" l="1"/>
  <c r="BO109" i="8" l="1"/>
  <c r="BO168" i="8" l="1"/>
  <c r="AZ169" i="8" l="1"/>
  <c r="BB169" i="8"/>
  <c r="BA169" i="8"/>
  <c r="AY169" i="8"/>
  <c r="BO163" i="8"/>
  <c r="AZ17" i="8" l="1"/>
  <c r="BA17" i="8"/>
  <c r="BB17" i="8"/>
  <c r="AY17" i="8"/>
  <c r="BO180" i="8" l="1"/>
  <c r="BO82" i="8" l="1"/>
  <c r="BO107" i="8" l="1"/>
  <c r="BO204" i="8" l="1"/>
  <c r="BO179" i="8" l="1"/>
  <c r="BO105" i="8" l="1"/>
  <c r="BO193" i="8" l="1"/>
  <c r="BO192" i="8" l="1"/>
  <c r="BO125" i="8" l="1"/>
  <c r="AZ83" i="8" l="1"/>
  <c r="BB83" i="8"/>
  <c r="BA83" i="8"/>
  <c r="AY83" i="8"/>
  <c r="BO78" i="8"/>
  <c r="AY184" i="8" l="1"/>
  <c r="BO177" i="8"/>
  <c r="BO106" i="8" l="1"/>
  <c r="BO189" i="8" l="1"/>
  <c r="BO205" i="8" l="1"/>
  <c r="BA305" i="8" l="1"/>
  <c r="AY305" i="8"/>
  <c r="AZ71" i="8" l="1"/>
  <c r="BB71" i="8"/>
  <c r="BA71" i="8"/>
  <c r="AY71" i="8"/>
  <c r="BO145" i="8" l="1"/>
  <c r="AZ206" i="8" l="1"/>
  <c r="BA206" i="8"/>
  <c r="BB206" i="8"/>
  <c r="AY206" i="8"/>
  <c r="BO203" i="8"/>
  <c r="AZ213" i="8" l="1"/>
  <c r="AZ222" i="8" s="1"/>
  <c r="BB213" i="8"/>
  <c r="BB222" i="8" s="1"/>
  <c r="BA213" i="8"/>
  <c r="BA222" i="8" s="1"/>
  <c r="AY213" i="8"/>
  <c r="AY222" i="8" s="1"/>
  <c r="BO211" i="8"/>
  <c r="AZ146" i="8" l="1"/>
  <c r="BB146" i="8"/>
  <c r="BA146" i="8"/>
  <c r="AY146" i="8"/>
  <c r="BA307" i="8" l="1"/>
  <c r="AY307" i="8" l="1"/>
  <c r="AZ137" i="8" l="1"/>
  <c r="BA137" i="8"/>
  <c r="BB137" i="8"/>
  <c r="AY137" i="8"/>
  <c r="BO128" i="8"/>
  <c r="BA54" i="8" l="1"/>
  <c r="AY54" i="8"/>
  <c r="BA120" i="8" l="1"/>
  <c r="BA148" i="8" l="1"/>
  <c r="AY120" i="8"/>
  <c r="AY148" i="8" l="1"/>
  <c r="BA73" i="8"/>
  <c r="AY73" i="8"/>
  <c r="BO345" i="8" l="1"/>
  <c r="BM217" i="8" l="1"/>
  <c r="E217" i="8"/>
  <c r="E210" i="8" l="1"/>
  <c r="BM210" i="8"/>
  <c r="BM108" i="8" l="1"/>
  <c r="E108" i="8"/>
  <c r="BM193" i="8" l="1"/>
  <c r="E193" i="8"/>
  <c r="BM70" i="8" l="1"/>
  <c r="BM188" i="8" l="1"/>
  <c r="BM202" i="8" l="1"/>
  <c r="E202" i="8"/>
  <c r="BM127" i="8" l="1"/>
  <c r="BM69" i="8" l="1"/>
  <c r="BM106" i="8" l="1"/>
  <c r="E106" i="8"/>
  <c r="E99" i="8" l="1"/>
  <c r="BM119" i="8" l="1"/>
  <c r="E128" i="8" l="1"/>
  <c r="BM128" i="8"/>
  <c r="BM179" i="8" l="1"/>
  <c r="E179" i="8"/>
  <c r="E144" i="8" l="1"/>
  <c r="BM144" i="8"/>
  <c r="E140" i="8" l="1"/>
  <c r="BM140" i="8"/>
  <c r="BM177" i="8" l="1"/>
  <c r="BM123" i="8" l="1"/>
  <c r="BM205" i="8" l="1"/>
  <c r="E205" i="8"/>
  <c r="E211" i="8" l="1"/>
  <c r="BM211" i="8"/>
  <c r="BM163" i="8" l="1"/>
  <c r="E163" i="8"/>
  <c r="BM176" i="8" l="1"/>
  <c r="BM218" i="8" l="1"/>
  <c r="E218" i="8"/>
  <c r="BM78" i="8" l="1"/>
  <c r="BM82" i="8" l="1"/>
  <c r="BM204" i="8" l="1"/>
  <c r="E204" i="8"/>
  <c r="BM79" i="8" l="1"/>
  <c r="E203" i="8" l="1"/>
  <c r="BM203" i="8"/>
  <c r="E168" i="8" l="1"/>
  <c r="BM168" i="8"/>
  <c r="BM124" i="8" l="1"/>
  <c r="E219" i="8" l="1"/>
  <c r="BM219" i="8"/>
  <c r="BM190" i="8" l="1"/>
  <c r="E162" i="8" l="1"/>
  <c r="BM162" i="8"/>
  <c r="E103" i="8" l="1"/>
  <c r="BM105" i="8" l="1"/>
  <c r="E105" i="8"/>
  <c r="BM125" i="8" l="1"/>
  <c r="E104" i="8" l="1"/>
  <c r="E98" i="8" l="1"/>
  <c r="BM189" i="8" l="1"/>
  <c r="BM181" i="8" l="1"/>
  <c r="E181" i="8"/>
  <c r="BM62" i="8" l="1"/>
  <c r="E62" i="8"/>
  <c r="BM212" i="8" l="1"/>
  <c r="E212" i="8"/>
  <c r="BM192" i="8" l="1"/>
  <c r="E192" i="8"/>
  <c r="BM68" i="8" l="1"/>
  <c r="E68" i="8"/>
  <c r="BM145" i="8" l="1"/>
  <c r="E145" i="8"/>
  <c r="BM178" i="8" l="1"/>
  <c r="E178" i="8"/>
  <c r="BM109" i="8" l="1"/>
  <c r="E109" i="8"/>
  <c r="E107" i="8" l="1"/>
  <c r="BM107" i="8"/>
  <c r="AR146" i="8" l="1"/>
  <c r="AS146" i="8"/>
  <c r="AT146" i="8"/>
  <c r="AQ146" i="8"/>
  <c r="BJ146" i="8" l="1"/>
  <c r="BI146" i="8"/>
  <c r="BK146" i="8"/>
  <c r="BL146" i="8"/>
  <c r="BH146" i="8"/>
  <c r="BD146" i="8"/>
  <c r="BG146" i="8"/>
  <c r="BF146" i="8"/>
  <c r="BE146" i="8"/>
  <c r="BN146" i="8"/>
  <c r="BO146" i="8"/>
  <c r="E146" i="8"/>
  <c r="BM146" i="8"/>
  <c r="AS120" i="8" l="1"/>
  <c r="AQ120" i="8" l="1"/>
  <c r="BM13" i="8"/>
  <c r="AR137" i="8" l="1"/>
  <c r="AS137" i="8"/>
  <c r="AT137" i="8"/>
  <c r="AQ137" i="8"/>
  <c r="BM126" i="8"/>
  <c r="BK137" i="8" l="1"/>
  <c r="BJ137" i="8"/>
  <c r="BL137" i="8"/>
  <c r="BI137" i="8"/>
  <c r="BN137" i="8"/>
  <c r="BO137" i="8"/>
  <c r="BM137" i="8"/>
  <c r="AQ184" i="8" l="1"/>
  <c r="BM180" i="8"/>
  <c r="E180" i="8"/>
  <c r="AR213" i="8" l="1"/>
  <c r="AT213" i="8"/>
  <c r="AS213" i="8"/>
  <c r="BM209" i="8"/>
  <c r="E209" i="8"/>
  <c r="AQ213" i="8"/>
  <c r="E213" i="8" l="1"/>
  <c r="BI213" i="8"/>
  <c r="BK213" i="8"/>
  <c r="BL213" i="8"/>
  <c r="BH213" i="8"/>
  <c r="BG213" i="8"/>
  <c r="BE213" i="8"/>
  <c r="BF213" i="8"/>
  <c r="BD213" i="8"/>
  <c r="BJ213" i="8"/>
  <c r="BN213" i="8"/>
  <c r="BO213" i="8"/>
  <c r="BM213" i="8"/>
  <c r="BM311" i="8"/>
  <c r="AS54" i="8" l="1"/>
  <c r="AQ54" i="8"/>
  <c r="AR83" i="8" l="1"/>
  <c r="AT83" i="8"/>
  <c r="AS83" i="8"/>
  <c r="E77" i="8"/>
  <c r="BM77" i="8"/>
  <c r="AQ83" i="8"/>
  <c r="BK83" i="8" l="1"/>
  <c r="BJ83" i="8"/>
  <c r="BI83" i="8"/>
  <c r="BL83" i="8"/>
  <c r="BN83" i="8"/>
  <c r="BO83" i="8"/>
  <c r="BM83" i="8"/>
  <c r="AR169" i="8" l="1"/>
  <c r="AS169" i="8"/>
  <c r="AT169" i="8"/>
  <c r="BM161" i="8"/>
  <c r="E161" i="8"/>
  <c r="AQ169" i="8"/>
  <c r="BK169" i="8" l="1"/>
  <c r="BH169" i="8"/>
  <c r="BD169" i="8"/>
  <c r="BI169" i="8"/>
  <c r="BE169" i="8"/>
  <c r="BJ169" i="8"/>
  <c r="BL169" i="8"/>
  <c r="BG169" i="8"/>
  <c r="BF169" i="8"/>
  <c r="BN169" i="8"/>
  <c r="BO169" i="8"/>
  <c r="BM169" i="8"/>
  <c r="E169" i="8"/>
  <c r="AR206" i="8" l="1"/>
  <c r="AT206" i="8"/>
  <c r="AS206" i="8"/>
  <c r="BM201" i="8"/>
  <c r="E201" i="8"/>
  <c r="AQ206" i="8"/>
  <c r="E206" i="8" l="1"/>
  <c r="BH206" i="8"/>
  <c r="BE206" i="8"/>
  <c r="BK206" i="8"/>
  <c r="BI206" i="8"/>
  <c r="BJ206" i="8"/>
  <c r="BG206" i="8"/>
  <c r="BL206" i="8"/>
  <c r="BD206" i="8"/>
  <c r="BF206" i="8"/>
  <c r="BN206" i="8"/>
  <c r="BO206" i="8"/>
  <c r="BM206" i="8"/>
  <c r="AS305" i="8" l="1"/>
  <c r="AS307" i="8" s="1"/>
  <c r="AQ305" i="8"/>
  <c r="AQ307" i="8" l="1"/>
  <c r="AR71" i="8" l="1"/>
  <c r="AS71" i="8"/>
  <c r="AT71" i="8"/>
  <c r="AQ71" i="8"/>
  <c r="BK71" i="8" l="1"/>
  <c r="BI71" i="8"/>
  <c r="BJ71" i="8"/>
  <c r="BL71" i="8"/>
  <c r="BN71" i="8"/>
  <c r="BO71" i="8"/>
  <c r="BM71" i="8"/>
  <c r="AR220" i="8"/>
  <c r="AR222" i="8" s="1"/>
  <c r="AT220" i="8"/>
  <c r="AT222" i="8" s="1"/>
  <c r="AS220" i="8"/>
  <c r="AS222" i="8" s="1"/>
  <c r="E216" i="8"/>
  <c r="BM216" i="8"/>
  <c r="AQ220" i="8"/>
  <c r="E220" i="8" l="1"/>
  <c r="BJ220" i="8"/>
  <c r="BF220" i="8"/>
  <c r="BK220" i="8"/>
  <c r="BD220" i="8"/>
  <c r="BH220" i="8"/>
  <c r="BG220" i="8"/>
  <c r="BL220" i="8"/>
  <c r="BE220" i="8"/>
  <c r="BI220" i="8"/>
  <c r="BN220" i="8"/>
  <c r="BO220" i="8"/>
  <c r="AQ222" i="8"/>
  <c r="BM220" i="8"/>
  <c r="BH222" i="8" l="1"/>
  <c r="BD222" i="8"/>
  <c r="BK222" i="8"/>
  <c r="BL222" i="8"/>
  <c r="BF222" i="8"/>
  <c r="BI222" i="8"/>
  <c r="BG222" i="8"/>
  <c r="BJ222" i="8"/>
  <c r="BE222" i="8"/>
  <c r="BN222" i="8"/>
  <c r="BO222" i="8"/>
  <c r="BM222" i="8"/>
  <c r="E222" i="8"/>
  <c r="AR141" i="8" l="1"/>
  <c r="AS141" i="8"/>
  <c r="AS148" i="8" s="1"/>
  <c r="AT141" i="8"/>
  <c r="AQ141" i="8"/>
  <c r="AQ148" i="8" s="1"/>
  <c r="BK141" i="8" l="1"/>
  <c r="BL141" i="8"/>
  <c r="BJ141" i="8"/>
  <c r="BI141" i="8"/>
  <c r="BN141" i="8"/>
  <c r="BO141" i="8"/>
  <c r="E141" i="8"/>
  <c r="BM141" i="8"/>
  <c r="AR17" i="8" l="1"/>
  <c r="AT17" i="8"/>
  <c r="AS17" i="8"/>
  <c r="AS73" i="8" s="1"/>
  <c r="AQ17" i="8"/>
  <c r="BM11" i="8"/>
  <c r="BI17" i="8" l="1"/>
  <c r="BL17" i="8"/>
  <c r="BK17" i="8"/>
  <c r="BJ17" i="8"/>
  <c r="BN17" i="8"/>
  <c r="BO17" i="8"/>
  <c r="BM17" i="8"/>
  <c r="AQ73" i="8"/>
  <c r="E121" i="61" l="1"/>
  <c r="E72" i="61"/>
  <c r="E158" i="61"/>
  <c r="E159" i="61"/>
  <c r="E122" i="61"/>
  <c r="E155" i="61"/>
  <c r="E19" i="61"/>
  <c r="E84" i="61"/>
  <c r="E160" i="61"/>
  <c r="E170" i="61"/>
  <c r="E149" i="61"/>
  <c r="E138" i="61"/>
  <c r="E150" i="61"/>
  <c r="E142" i="61"/>
  <c r="E75" i="61"/>
  <c r="E55" i="61"/>
  <c r="E139" i="61"/>
  <c r="E157" i="61"/>
  <c r="E147" i="61"/>
  <c r="E143" i="61"/>
  <c r="E56" i="61"/>
  <c r="E76" i="61"/>
  <c r="E77" i="65" l="1"/>
  <c r="E144" i="65" l="1"/>
  <c r="E146" i="65"/>
  <c r="E62" i="65"/>
  <c r="E209" i="65"/>
  <c r="E216" i="65"/>
  <c r="E128" i="65"/>
  <c r="E145" i="65"/>
  <c r="E219" i="65"/>
  <c r="E243" i="65"/>
  <c r="E301" i="65"/>
  <c r="E279" i="65"/>
  <c r="E298" i="65"/>
  <c r="E252" i="65"/>
  <c r="E253" i="65"/>
  <c r="BM345" i="8"/>
  <c r="BN344" i="8"/>
  <c r="O191" i="6" l="1"/>
  <c r="P191" i="6"/>
  <c r="Q191" i="6"/>
  <c r="R191" i="6"/>
  <c r="L191" i="6"/>
  <c r="M191" i="6"/>
  <c r="N191" i="6"/>
  <c r="AE191" i="8" l="1"/>
  <c r="M195" i="6"/>
  <c r="M197" i="6" s="1"/>
  <c r="AY191" i="8"/>
  <c r="R195" i="6"/>
  <c r="R197" i="6" s="1"/>
  <c r="AU191" i="8"/>
  <c r="Q195" i="6"/>
  <c r="Q197" i="6" s="1"/>
  <c r="AA191" i="8"/>
  <c r="L195" i="6"/>
  <c r="E341" i="6" s="1"/>
  <c r="AI191" i="8"/>
  <c r="N195" i="6"/>
  <c r="N197" i="6" s="1"/>
  <c r="AM191" i="8"/>
  <c r="O195" i="6"/>
  <c r="O197" i="6" s="1"/>
  <c r="AQ191" i="8"/>
  <c r="P195" i="6"/>
  <c r="P197" i="6" s="1"/>
  <c r="AP191" i="8"/>
  <c r="AT191" i="8"/>
  <c r="AN191" i="8"/>
  <c r="BA191" i="8"/>
  <c r="AX191" i="8"/>
  <c r="AW191" i="8"/>
  <c r="AS191" i="8"/>
  <c r="AR191" i="8"/>
  <c r="AJ191" i="8"/>
  <c r="AD191" i="8"/>
  <c r="AO191" i="8"/>
  <c r="AV191" i="8"/>
  <c r="AB191" i="8"/>
  <c r="AZ191" i="8"/>
  <c r="AC191" i="8"/>
  <c r="BB191" i="8"/>
  <c r="AL191" i="8"/>
  <c r="AK191" i="8"/>
  <c r="AH191" i="8"/>
  <c r="AF191" i="8"/>
  <c r="AG191" i="8"/>
  <c r="L197" i="6" l="1"/>
  <c r="BM191" i="8"/>
  <c r="BO191" i="8"/>
  <c r="BJ191" i="8"/>
  <c r="BL191" i="8"/>
  <c r="BK191" i="8"/>
  <c r="AA195" i="8"/>
  <c r="AA197" i="8" s="1"/>
  <c r="BI191" i="8"/>
  <c r="AU195" i="8"/>
  <c r="AU197" i="8" s="1"/>
  <c r="AQ195" i="8"/>
  <c r="AQ197" i="8" s="1"/>
  <c r="AY195" i="8"/>
  <c r="AY197" i="8" s="1"/>
  <c r="AE195" i="8"/>
  <c r="AE197" i="8" s="1"/>
  <c r="BN191" i="8"/>
  <c r="AM195" i="8"/>
  <c r="AM197" i="8" s="1"/>
  <c r="AI195" i="8"/>
  <c r="AI197" i="8" s="1"/>
  <c r="BA194" i="8"/>
  <c r="AT187" i="8"/>
  <c r="AJ172" i="8"/>
  <c r="AX172" i="8"/>
  <c r="AV194" i="8"/>
  <c r="AL175" i="8"/>
  <c r="AF194" i="8"/>
  <c r="BB187" i="8"/>
  <c r="AO175" i="8"/>
  <c r="AZ172" i="8"/>
  <c r="AL187" i="8"/>
  <c r="AF175" i="8"/>
  <c r="AW187" i="8"/>
  <c r="AC194" i="8"/>
  <c r="AN172" i="8"/>
  <c r="AD187" i="8"/>
  <c r="AS194" i="8"/>
  <c r="AN175" i="8"/>
  <c r="AP172" i="8"/>
  <c r="AJ194" i="8"/>
  <c r="AX187" i="8"/>
  <c r="BA172" i="8"/>
  <c r="AG194" i="8"/>
  <c r="AL172" i="8"/>
  <c r="AB175" i="8"/>
  <c r="AH194" i="8"/>
  <c r="AF172" i="8"/>
  <c r="AP187" i="8"/>
  <c r="AW194" i="8"/>
  <c r="AC175" i="8"/>
  <c r="AV187" i="8"/>
  <c r="AN187" i="8"/>
  <c r="AN194" i="8"/>
  <c r="AF187" i="8"/>
  <c r="AG172" i="8"/>
  <c r="AK172" i="8"/>
  <c r="AO194" i="8"/>
  <c r="AH172" i="8"/>
  <c r="AZ175" i="8"/>
  <c r="AT175" i="8"/>
  <c r="AO172" i="8"/>
  <c r="AK175" i="8"/>
  <c r="AG175" i="8"/>
  <c r="AK187" i="8"/>
  <c r="AO187" i="8"/>
  <c r="AR187" i="8"/>
  <c r="AT172" i="8"/>
  <c r="AK194" i="8"/>
  <c r="AP175" i="8"/>
  <c r="AR172" i="8"/>
  <c r="AV172" i="8"/>
  <c r="AV175" i="8"/>
  <c r="BA175" i="8"/>
  <c r="AD175" i="8"/>
  <c r="AB194" i="8"/>
  <c r="AJ175" i="8"/>
  <c r="AX175" i="8"/>
  <c r="BB175" i="8"/>
  <c r="AC172" i="8"/>
  <c r="AR175" i="8"/>
  <c r="AS172" i="8"/>
  <c r="AB187" i="8"/>
  <c r="AJ187" i="8"/>
  <c r="AW175" i="8"/>
  <c r="BA187" i="8"/>
  <c r="AS175" i="8"/>
  <c r="AL183" i="8"/>
  <c r="AH175" i="8"/>
  <c r="AP194" i="8"/>
  <c r="AZ187" i="8"/>
  <c r="BB172" i="8"/>
  <c r="AJ183" i="8"/>
  <c r="AX194" i="8"/>
  <c r="AC187" i="8"/>
  <c r="BB183" i="8"/>
  <c r="AG187" i="8"/>
  <c r="BO175" i="8" l="1"/>
  <c r="BJ175" i="8"/>
  <c r="BM175" i="8"/>
  <c r="BI175" i="8"/>
  <c r="BN175" i="8"/>
  <c r="BL175" i="8"/>
  <c r="BK175" i="8"/>
  <c r="BO339" i="8"/>
  <c r="BK339" i="8"/>
  <c r="BN340" i="8"/>
  <c r="BL340" i="8"/>
  <c r="BM340" i="8"/>
  <c r="BN339" i="8"/>
  <c r="BJ340" i="8"/>
  <c r="BK340" i="8"/>
  <c r="BI339" i="8"/>
  <c r="BL339" i="8"/>
  <c r="BI340" i="8"/>
  <c r="BO340" i="8"/>
  <c r="BJ339" i="8"/>
  <c r="BM339" i="8"/>
  <c r="BJ194" i="8"/>
  <c r="BM172" i="8"/>
  <c r="BL187" i="8"/>
  <c r="AN195" i="8"/>
  <c r="BL172" i="8"/>
  <c r="BI187" i="8"/>
  <c r="AB195" i="8"/>
  <c r="BA195" i="8"/>
  <c r="AF195" i="8"/>
  <c r="BJ172" i="8"/>
  <c r="BK172" i="8"/>
  <c r="BK187" i="8"/>
  <c r="AJ195" i="8"/>
  <c r="BN194" i="8"/>
  <c r="AX195" i="8"/>
  <c r="AO195" i="8"/>
  <c r="BN187" i="8"/>
  <c r="AV195" i="8"/>
  <c r="AP195" i="8"/>
  <c r="AK195" i="8"/>
  <c r="AW195" i="8"/>
  <c r="AG195" i="8"/>
  <c r="BL194" i="8"/>
  <c r="BO172" i="8"/>
  <c r="BO187" i="8"/>
  <c r="AC195" i="8"/>
  <c r="M232" i="6"/>
  <c r="AE232" i="8" s="1"/>
  <c r="O232" i="6"/>
  <c r="AM232" i="8" s="1"/>
  <c r="P232" i="6"/>
  <c r="AQ232" i="8" s="1"/>
  <c r="L232" i="6"/>
  <c r="AA232" i="8" s="1"/>
  <c r="R232" i="6"/>
  <c r="AY232" i="8" s="1"/>
  <c r="Q232" i="6"/>
  <c r="AU232" i="8" s="1"/>
  <c r="N232" i="6"/>
  <c r="AI232" i="8" s="1"/>
  <c r="P231" i="6"/>
  <c r="AQ231" i="8" s="1"/>
  <c r="O231" i="6"/>
  <c r="AM231" i="8" s="1"/>
  <c r="R231" i="6"/>
  <c r="AY231" i="8" s="1"/>
  <c r="N231" i="6"/>
  <c r="AI231" i="8" s="1"/>
  <c r="M231" i="6"/>
  <c r="AE231" i="8" s="1"/>
  <c r="Q231" i="6"/>
  <c r="AU231" i="8" s="1"/>
  <c r="L231" i="6"/>
  <c r="AA231" i="8" s="1"/>
  <c r="N226" i="6"/>
  <c r="AI226" i="8" s="1"/>
  <c r="Q225" i="6"/>
  <c r="Q226" i="6"/>
  <c r="AU226" i="8" s="1"/>
  <c r="O225" i="6"/>
  <c r="L234" i="6"/>
  <c r="AA234" i="8" s="1"/>
  <c r="P226" i="6"/>
  <c r="AQ226" i="8" s="1"/>
  <c r="P227" i="6"/>
  <c r="AQ227" i="8" s="1"/>
  <c r="R226" i="6"/>
  <c r="AY226" i="8" s="1"/>
  <c r="L225" i="6"/>
  <c r="AA225" i="8" s="1"/>
  <c r="N227" i="6"/>
  <c r="AI227" i="8" s="1"/>
  <c r="M225" i="6"/>
  <c r="R227" i="6"/>
  <c r="AY227" i="8" s="1"/>
  <c r="Q227" i="6"/>
  <c r="AU227" i="8" s="1"/>
  <c r="R225" i="6"/>
  <c r="O227" i="6"/>
  <c r="AM227" i="8" s="1"/>
  <c r="P234" i="6"/>
  <c r="AQ234" i="8" s="1"/>
  <c r="L227" i="6"/>
  <c r="AA227" i="8" s="1"/>
  <c r="N225" i="6"/>
  <c r="O234" i="6"/>
  <c r="AM234" i="8" s="1"/>
  <c r="L226" i="6"/>
  <c r="AA226" i="8" s="1"/>
  <c r="O226" i="6"/>
  <c r="AM226" i="8" s="1"/>
  <c r="P225" i="6"/>
  <c r="Q234" i="6"/>
  <c r="AU234" i="8" s="1"/>
  <c r="M227" i="6"/>
  <c r="AE227" i="8" s="1"/>
  <c r="N234" i="6"/>
  <c r="AI234" i="8" s="1"/>
  <c r="M234" i="6"/>
  <c r="AE234" i="8" s="1"/>
  <c r="R234" i="6"/>
  <c r="AY234" i="8" s="1"/>
  <c r="M226" i="6"/>
  <c r="AE226" i="8" s="1"/>
  <c r="P233" i="6"/>
  <c r="AQ233" i="8" s="1"/>
  <c r="L233" i="6"/>
  <c r="AA233" i="8" s="1"/>
  <c r="Q233" i="6"/>
  <c r="AU233" i="8" s="1"/>
  <c r="R233" i="6"/>
  <c r="AY233" i="8" s="1"/>
  <c r="O233" i="6"/>
  <c r="AM233" i="8" s="1"/>
  <c r="N233" i="6"/>
  <c r="AI233" i="8" s="1"/>
  <c r="M233" i="6"/>
  <c r="AE233" i="8" s="1"/>
  <c r="L235" i="6"/>
  <c r="AA235" i="8" s="1"/>
  <c r="M235" i="6"/>
  <c r="AE235" i="8" s="1"/>
  <c r="N235" i="6"/>
  <c r="AI235" i="8" s="1"/>
  <c r="P235" i="6"/>
  <c r="AQ235" i="8" s="1"/>
  <c r="O235" i="6"/>
  <c r="AM235" i="8" s="1"/>
  <c r="Q235" i="6"/>
  <c r="AU235" i="8" s="1"/>
  <c r="R235" i="6"/>
  <c r="AY235" i="8" s="1"/>
  <c r="R228" i="6"/>
  <c r="AY228" i="8" s="1"/>
  <c r="Q228" i="6"/>
  <c r="AU228" i="8" s="1"/>
  <c r="M228" i="6"/>
  <c r="AE228" i="8" s="1"/>
  <c r="L228" i="6"/>
  <c r="AA228" i="8" s="1"/>
  <c r="P228" i="6"/>
  <c r="AQ228" i="8" s="1"/>
  <c r="O228" i="6"/>
  <c r="AM228" i="8" s="1"/>
  <c r="N228" i="6"/>
  <c r="AI228" i="8" s="1"/>
  <c r="M313" i="6"/>
  <c r="AE313" i="8" s="1"/>
  <c r="L313" i="6"/>
  <c r="AA313" i="8" s="1"/>
  <c r="N313" i="6"/>
  <c r="AI313" i="8" s="1"/>
  <c r="Q313" i="6"/>
  <c r="AU313" i="8" s="1"/>
  <c r="P313" i="6"/>
  <c r="AQ313" i="8" s="1"/>
  <c r="O313" i="6"/>
  <c r="AM313" i="8" s="1"/>
  <c r="R313" i="6"/>
  <c r="AY313" i="8" s="1"/>
  <c r="L230" i="6"/>
  <c r="AA230" i="8" s="1"/>
  <c r="R229" i="6"/>
  <c r="R312" i="6"/>
  <c r="M312" i="6"/>
  <c r="P230" i="6"/>
  <c r="AQ230" i="8" s="1"/>
  <c r="M229" i="6"/>
  <c r="P312" i="6"/>
  <c r="O230" i="6"/>
  <c r="AM230" i="8" s="1"/>
  <c r="O229" i="6"/>
  <c r="N230" i="6"/>
  <c r="AI230" i="8" s="1"/>
  <c r="R230" i="6"/>
  <c r="AY230" i="8" s="1"/>
  <c r="M230" i="6"/>
  <c r="AE230" i="8" s="1"/>
  <c r="N312" i="6"/>
  <c r="O312" i="6"/>
  <c r="L312" i="6"/>
  <c r="Q230" i="6"/>
  <c r="AU230" i="8" s="1"/>
  <c r="P229" i="6"/>
  <c r="L229" i="6"/>
  <c r="Q229" i="6"/>
  <c r="N229" i="6"/>
  <c r="Q312" i="6"/>
  <c r="AO183" i="8"/>
  <c r="AH187" i="8"/>
  <c r="AD182" i="8"/>
  <c r="AT182" i="8"/>
  <c r="AZ183" i="8"/>
  <c r="BB194" i="8"/>
  <c r="AJ182" i="8"/>
  <c r="AK183" i="8"/>
  <c r="AV183" i="8"/>
  <c r="AG182" i="8"/>
  <c r="AG183" i="8"/>
  <c r="AD183" i="8"/>
  <c r="AB183" i="8"/>
  <c r="AB182" i="8"/>
  <c r="AZ182" i="8"/>
  <c r="AB172" i="8"/>
  <c r="AN183" i="8"/>
  <c r="AW172" i="8"/>
  <c r="AW183" i="8"/>
  <c r="AT183" i="8"/>
  <c r="AK182" i="8"/>
  <c r="AX183" i="8"/>
  <c r="AS183" i="8"/>
  <c r="BA183" i="8"/>
  <c r="AT194" i="8"/>
  <c r="AR182" i="8"/>
  <c r="AH183" i="8"/>
  <c r="AS187" i="8"/>
  <c r="AZ194" i="8"/>
  <c r="AV182" i="8"/>
  <c r="AD172" i="8"/>
  <c r="AH182" i="8"/>
  <c r="AC182" i="8"/>
  <c r="BB182" i="8"/>
  <c r="AR194" i="8"/>
  <c r="AP182" i="8"/>
  <c r="AR183" i="8"/>
  <c r="AN182" i="8"/>
  <c r="BA182" i="8"/>
  <c r="AS182" i="8"/>
  <c r="AP183" i="8"/>
  <c r="AC183" i="8"/>
  <c r="AO182" i="8"/>
  <c r="AL194" i="8"/>
  <c r="AW182" i="8"/>
  <c r="AF183" i="8"/>
  <c r="AD194" i="8"/>
  <c r="AL182" i="8"/>
  <c r="AF182" i="8"/>
  <c r="AX182" i="8"/>
  <c r="AE225" i="8" l="1"/>
  <c r="AI225" i="8"/>
  <c r="AU225" i="8"/>
  <c r="AQ225" i="8"/>
  <c r="AY225" i="8"/>
  <c r="AM225" i="8"/>
  <c r="BN195" i="8"/>
  <c r="AZ195" i="8"/>
  <c r="BO194" i="8"/>
  <c r="BK194" i="8"/>
  <c r="AL195" i="8"/>
  <c r="BK195" i="8" s="1"/>
  <c r="BB195" i="8"/>
  <c r="BI172" i="8"/>
  <c r="BM187" i="8"/>
  <c r="AS195" i="8"/>
  <c r="AH195" i="8"/>
  <c r="BJ195" i="8" s="1"/>
  <c r="BJ187" i="8"/>
  <c r="BL195" i="8"/>
  <c r="AT195" i="8"/>
  <c r="BI194" i="8"/>
  <c r="AD195" i="8"/>
  <c r="BI195" i="8" s="1"/>
  <c r="AR195" i="8"/>
  <c r="BM194" i="8"/>
  <c r="BN172" i="8"/>
  <c r="BL183" i="8"/>
  <c r="AX184" i="8"/>
  <c r="AX197" i="8" s="1"/>
  <c r="AP184" i="8"/>
  <c r="AP197" i="8" s="1"/>
  <c r="BN182" i="8"/>
  <c r="AV184" i="8"/>
  <c r="AV197" i="8" s="1"/>
  <c r="BO182" i="8"/>
  <c r="AZ184" i="8"/>
  <c r="BL182" i="8"/>
  <c r="AN184" i="8"/>
  <c r="AN197" i="8" s="1"/>
  <c r="AO184" i="8"/>
  <c r="BB184" i="8"/>
  <c r="AH184" i="8"/>
  <c r="AD184" i="8"/>
  <c r="AG184" i="8"/>
  <c r="AT184" i="8"/>
  <c r="BM183" i="8"/>
  <c r="AW184" i="8"/>
  <c r="AW197" i="8" s="1"/>
  <c r="BO183" i="8"/>
  <c r="AS184" i="8"/>
  <c r="BK183" i="8"/>
  <c r="BI183" i="8"/>
  <c r="BM182" i="8"/>
  <c r="AR184" i="8"/>
  <c r="BJ183" i="8"/>
  <c r="BA184" i="8"/>
  <c r="BA197" i="8" s="1"/>
  <c r="AC184" i="8"/>
  <c r="AK184" i="8"/>
  <c r="BN183" i="8"/>
  <c r="BI182" i="8"/>
  <c r="AB184" i="8"/>
  <c r="AL184" i="8"/>
  <c r="BK182" i="8"/>
  <c r="AJ184" i="8"/>
  <c r="BJ182" i="8"/>
  <c r="AF184" i="8"/>
  <c r="AA229" i="8"/>
  <c r="L236" i="6"/>
  <c r="L238" i="6" s="1"/>
  <c r="AI312" i="8"/>
  <c r="N314" i="6"/>
  <c r="AQ229" i="8"/>
  <c r="P236" i="6"/>
  <c r="P238" i="6" s="1"/>
  <c r="AQ312" i="8"/>
  <c r="P314" i="6"/>
  <c r="AU312" i="8"/>
  <c r="Q314" i="6"/>
  <c r="AE229" i="8"/>
  <c r="M236" i="6"/>
  <c r="M238" i="6" s="1"/>
  <c r="AE312" i="8"/>
  <c r="M314" i="6"/>
  <c r="AI229" i="8"/>
  <c r="N236" i="6"/>
  <c r="AY312" i="8"/>
  <c r="R314" i="6"/>
  <c r="AU229" i="8"/>
  <c r="Q236" i="6"/>
  <c r="Q238" i="6" s="1"/>
  <c r="AA312" i="8"/>
  <c r="L314" i="6"/>
  <c r="AM312" i="8"/>
  <c r="O314" i="6"/>
  <c r="AM229" i="8"/>
  <c r="O236" i="6"/>
  <c r="O238" i="6" s="1"/>
  <c r="AY229" i="8"/>
  <c r="R236" i="6"/>
  <c r="R238" i="6" s="1"/>
  <c r="AL197" i="8" l="1"/>
  <c r="AS197" i="8"/>
  <c r="AR197" i="8"/>
  <c r="BN197" i="8"/>
  <c r="AZ197" i="8"/>
  <c r="AB197" i="8"/>
  <c r="AK197" i="8"/>
  <c r="AH197" i="8"/>
  <c r="AF197" i="8"/>
  <c r="AD197" i="8"/>
  <c r="BB197" i="8"/>
  <c r="AJ197" i="8"/>
  <c r="AO197" i="8"/>
  <c r="BL197" i="8" s="1"/>
  <c r="N238" i="6"/>
  <c r="AT197" i="8"/>
  <c r="AC197" i="8"/>
  <c r="AG197" i="8"/>
  <c r="BM195" i="8"/>
  <c r="BO195" i="8"/>
  <c r="BJ184" i="8"/>
  <c r="BI184" i="8"/>
  <c r="BN184" i="8"/>
  <c r="BL184" i="8"/>
  <c r="BK184" i="8"/>
  <c r="BM184" i="8"/>
  <c r="BO184" i="8"/>
  <c r="AU314" i="8"/>
  <c r="AM314" i="8"/>
  <c r="AU236" i="8"/>
  <c r="AU238" i="8" s="1"/>
  <c r="AE314" i="8"/>
  <c r="AY314" i="8"/>
  <c r="AQ314" i="8"/>
  <c r="AY236" i="8"/>
  <c r="AY238" i="8" s="1"/>
  <c r="AM236" i="8"/>
  <c r="AM238" i="8" s="1"/>
  <c r="AE236" i="8"/>
  <c r="AE238" i="8" s="1"/>
  <c r="AQ236" i="8"/>
  <c r="AA236" i="8"/>
  <c r="AA238" i="8" s="1"/>
  <c r="AA314" i="8"/>
  <c r="AI236" i="8"/>
  <c r="AI238" i="8" s="1"/>
  <c r="AI314" i="8"/>
  <c r="BI197" i="8" l="1"/>
  <c r="BO197" i="8"/>
  <c r="AQ238" i="8"/>
  <c r="BK197" i="8"/>
  <c r="BM197" i="8"/>
  <c r="BJ197" i="8"/>
  <c r="G176" i="6" l="1"/>
  <c r="G177" i="6"/>
  <c r="G177" i="8" s="1"/>
  <c r="G188" i="6"/>
  <c r="G189" i="6"/>
  <c r="G189" i="8" s="1"/>
  <c r="G190" i="6"/>
  <c r="G190" i="8" s="1"/>
  <c r="G342" i="6" l="1"/>
  <c r="G188" i="8"/>
  <c r="G176" i="8"/>
  <c r="G342" i="8" s="1"/>
  <c r="G191" i="6" l="1"/>
  <c r="G343" i="6" s="1"/>
  <c r="G191" i="8" l="1"/>
  <c r="G343" i="8" s="1"/>
  <c r="G175" i="6"/>
  <c r="G261" i="6" l="1"/>
  <c r="G291" i="6"/>
  <c r="G29" i="6"/>
  <c r="G248" i="6"/>
  <c r="G292" i="6"/>
  <c r="G293" i="6"/>
  <c r="G300" i="6"/>
  <c r="G289" i="6"/>
  <c r="G290" i="6"/>
  <c r="G284" i="6"/>
  <c r="G285" i="6"/>
  <c r="G280" i="6"/>
  <c r="G281" i="6"/>
  <c r="G295" i="6"/>
  <c r="G244" i="6"/>
  <c r="G262" i="6"/>
  <c r="G302" i="6"/>
  <c r="G299" i="6"/>
  <c r="G282" i="6"/>
  <c r="G247" i="6"/>
  <c r="G152" i="6"/>
  <c r="G297" i="6"/>
  <c r="G283" i="6"/>
  <c r="G59" i="6"/>
  <c r="G67" i="6"/>
  <c r="G118" i="6"/>
  <c r="G13" i="6"/>
  <c r="G61" i="6"/>
  <c r="G63" i="6"/>
  <c r="G51" i="6"/>
  <c r="G12" i="6"/>
  <c r="G133" i="6"/>
  <c r="G130" i="6"/>
  <c r="G116" i="6"/>
  <c r="G114" i="6"/>
  <c r="G78" i="6"/>
  <c r="G129" i="6"/>
  <c r="G52" i="6"/>
  <c r="G49" i="6"/>
  <c r="G15" i="6"/>
  <c r="G131" i="6"/>
  <c r="G48" i="6"/>
  <c r="G53" i="6"/>
  <c r="G79" i="6"/>
  <c r="G60" i="6"/>
  <c r="G50" i="6"/>
  <c r="G119" i="6"/>
  <c r="G81" i="6"/>
  <c r="G134" i="6"/>
  <c r="G135" i="6"/>
  <c r="G115" i="6"/>
  <c r="G82" i="6"/>
  <c r="G132" i="6"/>
  <c r="G136" i="6"/>
  <c r="G117" i="6"/>
  <c r="G16" i="6"/>
  <c r="G69" i="6"/>
  <c r="G124" i="6"/>
  <c r="G126" i="6"/>
  <c r="G127" i="6"/>
  <c r="G70" i="6"/>
  <c r="G125" i="6"/>
  <c r="G11" i="6"/>
  <c r="G30" i="6"/>
  <c r="G30" i="8" s="1"/>
  <c r="G57" i="6"/>
  <c r="G95" i="6"/>
  <c r="G96" i="6"/>
  <c r="G96" i="8" s="1"/>
  <c r="G311" i="6"/>
  <c r="G311" i="8" s="1"/>
  <c r="G113" i="6"/>
  <c r="G113" i="8" s="1"/>
  <c r="G123" i="6"/>
  <c r="G175" i="8"/>
  <c r="G187" i="6"/>
  <c r="G172" i="6"/>
  <c r="G194" i="6"/>
  <c r="G183" i="6"/>
  <c r="G182" i="6"/>
  <c r="G16" i="8" l="1"/>
  <c r="G81" i="8"/>
  <c r="G15" i="8"/>
  <c r="G133" i="8"/>
  <c r="G59" i="8"/>
  <c r="G262" i="8"/>
  <c r="G289" i="8"/>
  <c r="G303" i="6"/>
  <c r="G11" i="8"/>
  <c r="G17" i="6"/>
  <c r="G117" i="8"/>
  <c r="G119" i="8"/>
  <c r="G49" i="8"/>
  <c r="G12" i="8"/>
  <c r="G283" i="8"/>
  <c r="G249" i="6"/>
  <c r="G244" i="8"/>
  <c r="G300" i="8"/>
  <c r="G123" i="8"/>
  <c r="G137" i="6"/>
  <c r="G125" i="8"/>
  <c r="G136" i="8"/>
  <c r="G50" i="8"/>
  <c r="G52" i="8"/>
  <c r="G51" i="8"/>
  <c r="G297" i="8"/>
  <c r="G295" i="8"/>
  <c r="G293" i="8"/>
  <c r="G70" i="8"/>
  <c r="G132" i="8"/>
  <c r="G60" i="8"/>
  <c r="G129" i="8"/>
  <c r="G63" i="8"/>
  <c r="G152" i="8"/>
  <c r="G281" i="8"/>
  <c r="G292" i="8"/>
  <c r="G127" i="8"/>
  <c r="G82" i="8"/>
  <c r="G79" i="8"/>
  <c r="G78" i="8"/>
  <c r="G83" i="6"/>
  <c r="G61" i="8"/>
  <c r="G247" i="8"/>
  <c r="G280" i="8"/>
  <c r="G248" i="8"/>
  <c r="G126" i="8"/>
  <c r="G115" i="8"/>
  <c r="G53" i="8"/>
  <c r="G114" i="8"/>
  <c r="G13" i="8"/>
  <c r="G282" i="8"/>
  <c r="G285" i="8"/>
  <c r="G29" i="8"/>
  <c r="G54" i="6"/>
  <c r="G95" i="8"/>
  <c r="G120" i="6"/>
  <c r="G124" i="8"/>
  <c r="G135" i="8"/>
  <c r="G48" i="8"/>
  <c r="G116" i="8"/>
  <c r="G118" i="8"/>
  <c r="G299" i="8"/>
  <c r="G284" i="8"/>
  <c r="G291" i="8"/>
  <c r="G71" i="6"/>
  <c r="G57" i="8"/>
  <c r="G69" i="8"/>
  <c r="G134" i="8"/>
  <c r="G131" i="8"/>
  <c r="G130" i="8"/>
  <c r="G67" i="8"/>
  <c r="G302" i="8"/>
  <c r="G290" i="8"/>
  <c r="G261" i="8"/>
  <c r="G286" i="6"/>
  <c r="G172" i="8"/>
  <c r="G184" i="6"/>
  <c r="G187" i="8"/>
  <c r="G195" i="6"/>
  <c r="G182" i="8"/>
  <c r="G183" i="8"/>
  <c r="G194" i="8"/>
  <c r="G120" i="8" l="1"/>
  <c r="G73" i="6"/>
  <c r="G346" i="6" s="1"/>
  <c r="G345" i="6"/>
  <c r="G71" i="8"/>
  <c r="G305" i="6"/>
  <c r="G307" i="6" s="1"/>
  <c r="G148" i="6"/>
  <c r="G137" i="8"/>
  <c r="G54" i="8"/>
  <c r="G249" i="8"/>
  <c r="G303" i="8"/>
  <c r="G83" i="8"/>
  <c r="G286" i="8"/>
  <c r="G17" i="8"/>
  <c r="G197" i="6"/>
  <c r="G344" i="6" s="1"/>
  <c r="G195" i="8"/>
  <c r="G184" i="8"/>
  <c r="G148" i="8" l="1"/>
  <c r="G345" i="8"/>
  <c r="G73" i="8"/>
  <c r="G346" i="8" s="1"/>
  <c r="G305" i="8"/>
  <c r="G307" i="8" s="1"/>
  <c r="G197" i="8"/>
  <c r="G344" i="8" s="1"/>
  <c r="G230" i="6"/>
  <c r="G229" i="6"/>
  <c r="G313" i="6"/>
  <c r="G312" i="6"/>
  <c r="G313" i="8" l="1"/>
  <c r="G229" i="8"/>
  <c r="G230" i="8"/>
  <c r="G312" i="8"/>
  <c r="G314" i="6"/>
  <c r="G314" i="8" l="1"/>
  <c r="H176" i="6" l="1"/>
  <c r="I176" i="6"/>
  <c r="J176" i="6"/>
  <c r="K176" i="6"/>
  <c r="H177" i="6"/>
  <c r="K177" i="8" s="1"/>
  <c r="I177" i="6"/>
  <c r="O177" i="8" s="1"/>
  <c r="J177" i="6"/>
  <c r="S177" i="8" s="1"/>
  <c r="K177" i="6"/>
  <c r="W177" i="8" s="1"/>
  <c r="H188" i="6"/>
  <c r="I188" i="6"/>
  <c r="J188" i="6"/>
  <c r="K188" i="6"/>
  <c r="H189" i="6"/>
  <c r="K189" i="8" s="1"/>
  <c r="I189" i="6"/>
  <c r="O189" i="8" s="1"/>
  <c r="J189" i="6"/>
  <c r="S189" i="8" s="1"/>
  <c r="K189" i="6"/>
  <c r="W189" i="8" s="1"/>
  <c r="H190" i="6"/>
  <c r="K190" i="8" s="1"/>
  <c r="I190" i="6"/>
  <c r="O190" i="8" s="1"/>
  <c r="J190" i="6"/>
  <c r="S190" i="8" s="1"/>
  <c r="K190" i="6"/>
  <c r="W190" i="8" s="1"/>
  <c r="E338" i="6"/>
  <c r="K342" i="6" l="1"/>
  <c r="J342" i="6"/>
  <c r="I342" i="6"/>
  <c r="H342" i="6"/>
  <c r="W188" i="8"/>
  <c r="S188" i="8"/>
  <c r="O188" i="8"/>
  <c r="K188" i="8"/>
  <c r="E190" i="8"/>
  <c r="E189" i="6"/>
  <c r="K176" i="8"/>
  <c r="K342" i="8" s="1"/>
  <c r="E190" i="6"/>
  <c r="E177" i="8"/>
  <c r="E176" i="6"/>
  <c r="E177" i="6"/>
  <c r="W176" i="8"/>
  <c r="W342" i="8" s="1"/>
  <c r="S176" i="8"/>
  <c r="S342" i="8" s="1"/>
  <c r="E189" i="8"/>
  <c r="E188" i="6"/>
  <c r="O176" i="8"/>
  <c r="O342" i="8" s="1"/>
  <c r="E188" i="8" l="1"/>
  <c r="I191" i="6"/>
  <c r="I343" i="6" s="1"/>
  <c r="E176" i="8"/>
  <c r="E338" i="8"/>
  <c r="J191" i="6" l="1"/>
  <c r="J343" i="6" s="1"/>
  <c r="K191" i="6"/>
  <c r="K343" i="6" s="1"/>
  <c r="J183" i="6"/>
  <c r="S183" i="8" s="1"/>
  <c r="O191" i="8"/>
  <c r="O343" i="8" s="1"/>
  <c r="I175" i="6"/>
  <c r="S191" i="8" l="1"/>
  <c r="S343" i="8" s="1"/>
  <c r="O175" i="8"/>
  <c r="K175" i="6"/>
  <c r="H191" i="6"/>
  <c r="J187" i="6"/>
  <c r="S187" i="8" s="1"/>
  <c r="J175" i="6"/>
  <c r="W191" i="8"/>
  <c r="W343" i="8" s="1"/>
  <c r="J194" i="6"/>
  <c r="S194" i="8" s="1"/>
  <c r="J182" i="6"/>
  <c r="S182" i="8" s="1"/>
  <c r="J172" i="6"/>
  <c r="E339" i="6"/>
  <c r="K183" i="6"/>
  <c r="W183" i="8" s="1"/>
  <c r="K182" i="6"/>
  <c r="W182" i="8" s="1"/>
  <c r="K194" i="6"/>
  <c r="W194" i="8" s="1"/>
  <c r="K187" i="6"/>
  <c r="K172" i="6"/>
  <c r="I172" i="6"/>
  <c r="I187" i="6"/>
  <c r="I183" i="6"/>
  <c r="O183" i="8" s="1"/>
  <c r="I194" i="6"/>
  <c r="O194" i="8" s="1"/>
  <c r="I182" i="6"/>
  <c r="O182" i="8" s="1"/>
  <c r="H172" i="6"/>
  <c r="H343" i="6" l="1"/>
  <c r="E343" i="6" s="1"/>
  <c r="E191" i="6"/>
  <c r="I281" i="6"/>
  <c r="O281" i="8" s="1"/>
  <c r="I300" i="6"/>
  <c r="O300" i="8" s="1"/>
  <c r="I247" i="6"/>
  <c r="O247" i="8" s="1"/>
  <c r="I284" i="6"/>
  <c r="O284" i="8" s="1"/>
  <c r="I295" i="6"/>
  <c r="O295" i="8" s="1"/>
  <c r="I283" i="6"/>
  <c r="O283" i="8" s="1"/>
  <c r="I302" i="6"/>
  <c r="O302" i="8" s="1"/>
  <c r="I292" i="6"/>
  <c r="O292" i="8" s="1"/>
  <c r="I289" i="6"/>
  <c r="I282" i="6"/>
  <c r="O282" i="8" s="1"/>
  <c r="I290" i="6"/>
  <c r="O290" i="8" s="1"/>
  <c r="I299" i="6"/>
  <c r="O299" i="8" s="1"/>
  <c r="I285" i="6"/>
  <c r="O285" i="8" s="1"/>
  <c r="I152" i="6"/>
  <c r="O152" i="8" s="1"/>
  <c r="I262" i="6"/>
  <c r="O262" i="8" s="1"/>
  <c r="I280" i="6"/>
  <c r="O280" i="8" s="1"/>
  <c r="I261" i="6"/>
  <c r="I293" i="6"/>
  <c r="O293" i="8" s="1"/>
  <c r="I291" i="6"/>
  <c r="O291" i="8" s="1"/>
  <c r="I244" i="6"/>
  <c r="I297" i="6"/>
  <c r="O297" i="8" s="1"/>
  <c r="I248" i="6"/>
  <c r="O248" i="8" s="1"/>
  <c r="I130" i="6"/>
  <c r="O130" i="8" s="1"/>
  <c r="I51" i="6"/>
  <c r="O51" i="8" s="1"/>
  <c r="I67" i="6"/>
  <c r="O67" i="8" s="1"/>
  <c r="I118" i="6"/>
  <c r="O118" i="8" s="1"/>
  <c r="I117" i="6"/>
  <c r="O117" i="8" s="1"/>
  <c r="I82" i="6"/>
  <c r="O82" i="8" s="1"/>
  <c r="I135" i="6"/>
  <c r="O135" i="8" s="1"/>
  <c r="I116" i="6"/>
  <c r="O116" i="8" s="1"/>
  <c r="I49" i="6"/>
  <c r="O49" i="8" s="1"/>
  <c r="I133" i="6"/>
  <c r="O133" i="8" s="1"/>
  <c r="I48" i="6"/>
  <c r="O48" i="8" s="1"/>
  <c r="I115" i="6"/>
  <c r="O115" i="8" s="1"/>
  <c r="I12" i="6"/>
  <c r="O12" i="8" s="1"/>
  <c r="I61" i="6"/>
  <c r="O61" i="8" s="1"/>
  <c r="I131" i="6"/>
  <c r="O131" i="8" s="1"/>
  <c r="I50" i="6"/>
  <c r="O50" i="8" s="1"/>
  <c r="I119" i="6"/>
  <c r="O119" i="8" s="1"/>
  <c r="I13" i="6"/>
  <c r="O13" i="8" s="1"/>
  <c r="I136" i="6"/>
  <c r="O136" i="8" s="1"/>
  <c r="I134" i="6"/>
  <c r="O134" i="8" s="1"/>
  <c r="I52" i="6"/>
  <c r="O52" i="8" s="1"/>
  <c r="I79" i="6"/>
  <c r="O79" i="8" s="1"/>
  <c r="I60" i="6"/>
  <c r="O60" i="8" s="1"/>
  <c r="I129" i="6"/>
  <c r="O129" i="8" s="1"/>
  <c r="I53" i="6"/>
  <c r="O53" i="8" s="1"/>
  <c r="I81" i="6"/>
  <c r="O81" i="8" s="1"/>
  <c r="I63" i="6"/>
  <c r="O63" i="8" s="1"/>
  <c r="I59" i="6"/>
  <c r="O59" i="8" s="1"/>
  <c r="I114" i="6"/>
  <c r="O114" i="8" s="1"/>
  <c r="I15" i="6"/>
  <c r="O15" i="8" s="1"/>
  <c r="I132" i="6"/>
  <c r="O132" i="8" s="1"/>
  <c r="I78" i="6"/>
  <c r="I16" i="6"/>
  <c r="O16" i="8" s="1"/>
  <c r="I69" i="6"/>
  <c r="O69" i="8" s="1"/>
  <c r="I126" i="6"/>
  <c r="O126" i="8" s="1"/>
  <c r="I124" i="6"/>
  <c r="O124" i="8" s="1"/>
  <c r="I70" i="6"/>
  <c r="O70" i="8" s="1"/>
  <c r="I127" i="6"/>
  <c r="O127" i="8" s="1"/>
  <c r="I125" i="6"/>
  <c r="O125" i="8" s="1"/>
  <c r="I311" i="6"/>
  <c r="O311" i="8" s="1"/>
  <c r="I11" i="6"/>
  <c r="I30" i="6"/>
  <c r="O30" i="8" s="1"/>
  <c r="I95" i="6"/>
  <c r="I113" i="6"/>
  <c r="O113" i="8" s="1"/>
  <c r="I29" i="6"/>
  <c r="I57" i="6"/>
  <c r="I96" i="6"/>
  <c r="O96" i="8" s="1"/>
  <c r="I123" i="6"/>
  <c r="S175" i="8"/>
  <c r="W175" i="8"/>
  <c r="S195" i="8"/>
  <c r="J184" i="6"/>
  <c r="J195" i="6"/>
  <c r="S172" i="8"/>
  <c r="K191" i="8"/>
  <c r="E339" i="8"/>
  <c r="E172" i="6"/>
  <c r="K184" i="6"/>
  <c r="W172" i="8"/>
  <c r="K195" i="6"/>
  <c r="W187" i="8"/>
  <c r="W195" i="8" s="1"/>
  <c r="O187" i="8"/>
  <c r="I195" i="6"/>
  <c r="O172" i="8"/>
  <c r="I184" i="6"/>
  <c r="K172" i="8"/>
  <c r="K345" i="6" l="1"/>
  <c r="K343" i="8"/>
  <c r="E343" i="8" s="1"/>
  <c r="I345" i="6"/>
  <c r="J345" i="6"/>
  <c r="J197" i="6"/>
  <c r="J344" i="6" s="1"/>
  <c r="J313" i="6" s="1"/>
  <c r="S313" i="8" s="1"/>
  <c r="O29" i="8"/>
  <c r="I54" i="6"/>
  <c r="J292" i="6"/>
  <c r="S292" i="8" s="1"/>
  <c r="J290" i="6"/>
  <c r="S290" i="8" s="1"/>
  <c r="J299" i="6"/>
  <c r="S299" i="8" s="1"/>
  <c r="J295" i="6"/>
  <c r="S295" i="8" s="1"/>
  <c r="J261" i="6"/>
  <c r="J281" i="6"/>
  <c r="S281" i="8" s="1"/>
  <c r="J293" i="6"/>
  <c r="S293" i="8" s="1"/>
  <c r="J283" i="6"/>
  <c r="S283" i="8" s="1"/>
  <c r="J152" i="6"/>
  <c r="S152" i="8" s="1"/>
  <c r="J289" i="6"/>
  <c r="J284" i="6"/>
  <c r="S284" i="8" s="1"/>
  <c r="J244" i="6"/>
  <c r="J297" i="6"/>
  <c r="S297" i="8" s="1"/>
  <c r="J247" i="6"/>
  <c r="S247" i="8" s="1"/>
  <c r="J300" i="6"/>
  <c r="S300" i="8" s="1"/>
  <c r="J280" i="6"/>
  <c r="S280" i="8" s="1"/>
  <c r="J291" i="6"/>
  <c r="S291" i="8" s="1"/>
  <c r="J282" i="6"/>
  <c r="S282" i="8" s="1"/>
  <c r="J262" i="6"/>
  <c r="S262" i="8" s="1"/>
  <c r="J285" i="6"/>
  <c r="S285" i="8" s="1"/>
  <c r="J248" i="6"/>
  <c r="S248" i="8" s="1"/>
  <c r="J302" i="6"/>
  <c r="S302" i="8" s="1"/>
  <c r="J131" i="6"/>
  <c r="S131" i="8" s="1"/>
  <c r="J67" i="6"/>
  <c r="S67" i="8" s="1"/>
  <c r="J118" i="6"/>
  <c r="S118" i="8" s="1"/>
  <c r="J114" i="6"/>
  <c r="S114" i="8" s="1"/>
  <c r="J12" i="6"/>
  <c r="S12" i="8" s="1"/>
  <c r="J60" i="6"/>
  <c r="S60" i="8" s="1"/>
  <c r="J63" i="6"/>
  <c r="S63" i="8" s="1"/>
  <c r="J50" i="6"/>
  <c r="S50" i="8" s="1"/>
  <c r="J119" i="6"/>
  <c r="S119" i="8" s="1"/>
  <c r="J13" i="6"/>
  <c r="S13" i="8" s="1"/>
  <c r="J61" i="6"/>
  <c r="S61" i="8" s="1"/>
  <c r="J49" i="6"/>
  <c r="S49" i="8" s="1"/>
  <c r="J81" i="6"/>
  <c r="S81" i="8" s="1"/>
  <c r="J136" i="6"/>
  <c r="S136" i="8" s="1"/>
  <c r="J51" i="6"/>
  <c r="S51" i="8" s="1"/>
  <c r="J15" i="6"/>
  <c r="S15" i="8" s="1"/>
  <c r="J134" i="6"/>
  <c r="S134" i="8" s="1"/>
  <c r="J116" i="6"/>
  <c r="S116" i="8" s="1"/>
  <c r="J79" i="6"/>
  <c r="S79" i="8" s="1"/>
  <c r="J130" i="6"/>
  <c r="S130" i="8" s="1"/>
  <c r="J129" i="6"/>
  <c r="S129" i="8" s="1"/>
  <c r="J117" i="6"/>
  <c r="S117" i="8" s="1"/>
  <c r="J78" i="6"/>
  <c r="J132" i="6"/>
  <c r="S132" i="8" s="1"/>
  <c r="J59" i="6"/>
  <c r="S59" i="8" s="1"/>
  <c r="J48" i="6"/>
  <c r="S48" i="8" s="1"/>
  <c r="J52" i="6"/>
  <c r="S52" i="8" s="1"/>
  <c r="J82" i="6"/>
  <c r="S82" i="8" s="1"/>
  <c r="J133" i="6"/>
  <c r="S133" i="8" s="1"/>
  <c r="J135" i="6"/>
  <c r="S135" i="8" s="1"/>
  <c r="J115" i="6"/>
  <c r="S115" i="8" s="1"/>
  <c r="J53" i="6"/>
  <c r="S53" i="8" s="1"/>
  <c r="J16" i="6"/>
  <c r="S16" i="8" s="1"/>
  <c r="J69" i="6"/>
  <c r="S69" i="8" s="1"/>
  <c r="J124" i="6"/>
  <c r="S124" i="8" s="1"/>
  <c r="J126" i="6"/>
  <c r="S126" i="8" s="1"/>
  <c r="J127" i="6"/>
  <c r="S127" i="8" s="1"/>
  <c r="J70" i="6"/>
  <c r="S70" i="8" s="1"/>
  <c r="J125" i="6"/>
  <c r="S125" i="8" s="1"/>
  <c r="J11" i="6"/>
  <c r="J30" i="6"/>
  <c r="S30" i="8" s="1"/>
  <c r="J95" i="6"/>
  <c r="J113" i="6"/>
  <c r="S113" i="8" s="1"/>
  <c r="J311" i="6"/>
  <c r="S311" i="8" s="1"/>
  <c r="J29" i="6"/>
  <c r="J57" i="6"/>
  <c r="J96" i="6"/>
  <c r="S96" i="8" s="1"/>
  <c r="J123" i="6"/>
  <c r="O11" i="8"/>
  <c r="I17" i="6"/>
  <c r="O123" i="8"/>
  <c r="O137" i="8" s="1"/>
  <c r="I137" i="6"/>
  <c r="O78" i="8"/>
  <c r="I83" i="6"/>
  <c r="O57" i="8"/>
  <c r="O71" i="8" s="1"/>
  <c r="I71" i="6"/>
  <c r="O244" i="8"/>
  <c r="I249" i="6"/>
  <c r="K247" i="6"/>
  <c r="W247" i="8" s="1"/>
  <c r="K302" i="6"/>
  <c r="W302" i="8" s="1"/>
  <c r="K285" i="6"/>
  <c r="W285" i="8" s="1"/>
  <c r="K248" i="6"/>
  <c r="W248" i="8" s="1"/>
  <c r="K297" i="6"/>
  <c r="W297" i="8" s="1"/>
  <c r="K299" i="6"/>
  <c r="W299" i="8" s="1"/>
  <c r="K291" i="6"/>
  <c r="K283" i="6"/>
  <c r="W283" i="8" s="1"/>
  <c r="K244" i="6"/>
  <c r="K295" i="6"/>
  <c r="W295" i="8" s="1"/>
  <c r="K282" i="6"/>
  <c r="W282" i="8" s="1"/>
  <c r="K261" i="6"/>
  <c r="K293" i="6"/>
  <c r="W293" i="8" s="1"/>
  <c r="K284" i="6"/>
  <c r="W284" i="8" s="1"/>
  <c r="K262" i="6"/>
  <c r="W262" i="8" s="1"/>
  <c r="K280" i="6"/>
  <c r="W280" i="8" s="1"/>
  <c r="K292" i="6"/>
  <c r="W292" i="8" s="1"/>
  <c r="K152" i="6"/>
  <c r="K290" i="6"/>
  <c r="W290" i="8" s="1"/>
  <c r="K300" i="6"/>
  <c r="W300" i="8" s="1"/>
  <c r="K289" i="6"/>
  <c r="K281" i="6"/>
  <c r="W281" i="8" s="1"/>
  <c r="K129" i="6"/>
  <c r="W129" i="8" s="1"/>
  <c r="K114" i="6"/>
  <c r="W114" i="8" s="1"/>
  <c r="K52" i="6"/>
  <c r="W52" i="8" s="1"/>
  <c r="K13" i="6"/>
  <c r="W13" i="8" s="1"/>
  <c r="K130" i="6"/>
  <c r="W130" i="8" s="1"/>
  <c r="K116" i="6"/>
  <c r="W116" i="8" s="1"/>
  <c r="K119" i="6"/>
  <c r="W119" i="8" s="1"/>
  <c r="K12" i="6"/>
  <c r="W12" i="8" s="1"/>
  <c r="K63" i="6"/>
  <c r="W63" i="8" s="1"/>
  <c r="K51" i="6"/>
  <c r="W51" i="8" s="1"/>
  <c r="K78" i="6"/>
  <c r="K135" i="6"/>
  <c r="W135" i="8" s="1"/>
  <c r="K60" i="6"/>
  <c r="W60" i="8" s="1"/>
  <c r="K117" i="6"/>
  <c r="W117" i="8" s="1"/>
  <c r="K81" i="6"/>
  <c r="W81" i="8" s="1"/>
  <c r="K131" i="6"/>
  <c r="W131" i="8" s="1"/>
  <c r="K136" i="6"/>
  <c r="W136" i="8" s="1"/>
  <c r="K118" i="6"/>
  <c r="K79" i="6"/>
  <c r="W79" i="8" s="1"/>
  <c r="K59" i="6"/>
  <c r="W59" i="8" s="1"/>
  <c r="K134" i="6"/>
  <c r="W134" i="8" s="1"/>
  <c r="K48" i="6"/>
  <c r="W48" i="8" s="1"/>
  <c r="K15" i="6"/>
  <c r="W15" i="8" s="1"/>
  <c r="K61" i="6"/>
  <c r="K133" i="6"/>
  <c r="W133" i="8" s="1"/>
  <c r="K115" i="6"/>
  <c r="W115" i="8" s="1"/>
  <c r="K53" i="6"/>
  <c r="W53" i="8" s="1"/>
  <c r="K82" i="6"/>
  <c r="W82" i="8" s="1"/>
  <c r="K67" i="6"/>
  <c r="W67" i="8" s="1"/>
  <c r="K132" i="6"/>
  <c r="W132" i="8" s="1"/>
  <c r="K49" i="6"/>
  <c r="W49" i="8" s="1"/>
  <c r="K50" i="6"/>
  <c r="W50" i="8" s="1"/>
  <c r="K16" i="6"/>
  <c r="W16" i="8" s="1"/>
  <c r="K69" i="6"/>
  <c r="W69" i="8" s="1"/>
  <c r="K124" i="6"/>
  <c r="W124" i="8" s="1"/>
  <c r="K126" i="6"/>
  <c r="W126" i="8" s="1"/>
  <c r="K125" i="6"/>
  <c r="W125" i="8" s="1"/>
  <c r="K127" i="6"/>
  <c r="W127" i="8" s="1"/>
  <c r="K70" i="6"/>
  <c r="W70" i="8" s="1"/>
  <c r="K11" i="6"/>
  <c r="K30" i="6"/>
  <c r="W30" i="8" s="1"/>
  <c r="K95" i="6"/>
  <c r="K113" i="6"/>
  <c r="W113" i="8" s="1"/>
  <c r="K311" i="6"/>
  <c r="W311" i="8" s="1"/>
  <c r="K29" i="6"/>
  <c r="K57" i="6"/>
  <c r="K96" i="6"/>
  <c r="W96" i="8" s="1"/>
  <c r="K123" i="6"/>
  <c r="O95" i="8"/>
  <c r="O120" i="8" s="1"/>
  <c r="I120" i="6"/>
  <c r="O261" i="8"/>
  <c r="I286" i="6"/>
  <c r="O289" i="8"/>
  <c r="I303" i="6"/>
  <c r="E191" i="8"/>
  <c r="J230" i="6"/>
  <c r="S230" i="8" s="1"/>
  <c r="J229" i="6"/>
  <c r="S229" i="8" s="1"/>
  <c r="I197" i="6"/>
  <c r="I344" i="6" s="1"/>
  <c r="K197" i="6"/>
  <c r="K344" i="6" s="1"/>
  <c r="S184" i="8"/>
  <c r="S345" i="8" s="1"/>
  <c r="W184" i="8"/>
  <c r="W345" i="8" s="1"/>
  <c r="H175" i="6"/>
  <c r="H187" i="6"/>
  <c r="H194" i="6"/>
  <c r="H183" i="6"/>
  <c r="H182" i="6"/>
  <c r="E172" i="8"/>
  <c r="O195" i="8"/>
  <c r="O184" i="8"/>
  <c r="J312" i="6" l="1"/>
  <c r="S312" i="8" s="1"/>
  <c r="S314" i="8" s="1"/>
  <c r="W118" i="8"/>
  <c r="W291" i="8"/>
  <c r="W61" i="8"/>
  <c r="W152" i="8"/>
  <c r="O345" i="8"/>
  <c r="I73" i="6"/>
  <c r="I346" i="6" s="1"/>
  <c r="S197" i="8"/>
  <c r="S344" i="8" s="1"/>
  <c r="I229" i="6"/>
  <c r="O229" i="8" s="1"/>
  <c r="I148" i="6"/>
  <c r="I305" i="6"/>
  <c r="I307" i="6" s="1"/>
  <c r="W197" i="8"/>
  <c r="W344" i="8" s="1"/>
  <c r="O286" i="8"/>
  <c r="W123" i="8"/>
  <c r="W137" i="8" s="1"/>
  <c r="K137" i="6"/>
  <c r="W11" i="8"/>
  <c r="K17" i="6"/>
  <c r="S123" i="8"/>
  <c r="S137" i="8" s="1"/>
  <c r="J137" i="6"/>
  <c r="S11" i="8"/>
  <c r="J17" i="6"/>
  <c r="W289" i="8"/>
  <c r="K303" i="6"/>
  <c r="S78" i="8"/>
  <c r="J83" i="6"/>
  <c r="S261" i="8"/>
  <c r="J286" i="6"/>
  <c r="W57" i="8"/>
  <c r="K71" i="6"/>
  <c r="W261" i="8"/>
  <c r="K286" i="6"/>
  <c r="S57" i="8"/>
  <c r="S71" i="8" s="1"/>
  <c r="J71" i="6"/>
  <c r="J249" i="6"/>
  <c r="S244" i="8"/>
  <c r="W29" i="8"/>
  <c r="K54" i="6"/>
  <c r="O249" i="8"/>
  <c r="O83" i="8"/>
  <c r="O148" i="8" s="1"/>
  <c r="S29" i="8"/>
  <c r="J54" i="6"/>
  <c r="S289" i="8"/>
  <c r="J303" i="6"/>
  <c r="W78" i="8"/>
  <c r="K83" i="6"/>
  <c r="W244" i="8"/>
  <c r="K249" i="6"/>
  <c r="E340" i="6"/>
  <c r="H302" i="6"/>
  <c r="H295" i="6"/>
  <c r="H292" i="6"/>
  <c r="H290" i="6"/>
  <c r="H297" i="6"/>
  <c r="H262" i="6"/>
  <c r="H282" i="6"/>
  <c r="H293" i="6"/>
  <c r="H289" i="6"/>
  <c r="E289" i="6" s="1"/>
  <c r="H281" i="6"/>
  <c r="H244" i="6"/>
  <c r="E244" i="6" s="1"/>
  <c r="H247" i="6"/>
  <c r="H291" i="6"/>
  <c r="H284" i="6"/>
  <c r="H285" i="6"/>
  <c r="H299" i="6"/>
  <c r="H300" i="6"/>
  <c r="H248" i="6"/>
  <c r="H261" i="6"/>
  <c r="E261" i="6" s="1"/>
  <c r="H280" i="6"/>
  <c r="H152" i="6"/>
  <c r="H283" i="6"/>
  <c r="H129" i="6"/>
  <c r="H60" i="6"/>
  <c r="H118" i="6"/>
  <c r="H16" i="6"/>
  <c r="H63" i="6"/>
  <c r="H132" i="6"/>
  <c r="H116" i="6"/>
  <c r="H12" i="6"/>
  <c r="H130" i="6"/>
  <c r="H59" i="6"/>
  <c r="H115" i="6"/>
  <c r="H51" i="6"/>
  <c r="H15" i="6"/>
  <c r="H135" i="6"/>
  <c r="H61" i="6"/>
  <c r="H52" i="6"/>
  <c r="H49" i="6"/>
  <c r="H78" i="6"/>
  <c r="E78" i="6" s="1"/>
  <c r="H134" i="6"/>
  <c r="H136" i="6"/>
  <c r="H114" i="6"/>
  <c r="H50" i="6"/>
  <c r="H79" i="6"/>
  <c r="H67" i="6"/>
  <c r="H53" i="6"/>
  <c r="H119" i="6"/>
  <c r="H81" i="6"/>
  <c r="H133" i="6"/>
  <c r="H48" i="6"/>
  <c r="H82" i="6"/>
  <c r="H131" i="6"/>
  <c r="H117" i="6"/>
  <c r="H13" i="6"/>
  <c r="H69" i="6"/>
  <c r="H126" i="6"/>
  <c r="H124" i="6"/>
  <c r="H125" i="6"/>
  <c r="H70" i="6"/>
  <c r="H127" i="6"/>
  <c r="H11" i="6"/>
  <c r="E11" i="6" s="1"/>
  <c r="H30" i="6"/>
  <c r="H95" i="6"/>
  <c r="E95" i="6" s="1"/>
  <c r="H113" i="6"/>
  <c r="H311" i="6"/>
  <c r="H29" i="6"/>
  <c r="E29" i="6" s="1"/>
  <c r="H57" i="6"/>
  <c r="E57" i="6" s="1"/>
  <c r="H96" i="6"/>
  <c r="H123" i="6"/>
  <c r="E123" i="6" s="1"/>
  <c r="O303" i="8"/>
  <c r="W95" i="8"/>
  <c r="W120" i="8" s="1"/>
  <c r="K120" i="6"/>
  <c r="S95" i="8"/>
  <c r="S120" i="8" s="1"/>
  <c r="J120" i="6"/>
  <c r="O17" i="8"/>
  <c r="O54" i="8"/>
  <c r="K194" i="8"/>
  <c r="E194" i="8" s="1"/>
  <c r="E194" i="6"/>
  <c r="K182" i="8"/>
  <c r="E182" i="8" s="1"/>
  <c r="E182" i="6"/>
  <c r="K175" i="8"/>
  <c r="E340" i="8" s="1"/>
  <c r="E175" i="6"/>
  <c r="H184" i="6"/>
  <c r="O197" i="8"/>
  <c r="O344" i="8" s="1"/>
  <c r="K183" i="8"/>
  <c r="E183" i="8" s="1"/>
  <c r="E183" i="6"/>
  <c r="E187" i="6"/>
  <c r="K187" i="8"/>
  <c r="H195" i="6"/>
  <c r="I312" i="6"/>
  <c r="O312" i="8" s="1"/>
  <c r="K312" i="6"/>
  <c r="K229" i="6"/>
  <c r="W229" i="8" s="1"/>
  <c r="K313" i="6"/>
  <c r="W313" i="8" s="1"/>
  <c r="K230" i="6"/>
  <c r="W230" i="8" s="1"/>
  <c r="I313" i="6"/>
  <c r="O313" i="8" s="1"/>
  <c r="I230" i="6"/>
  <c r="O230" i="8" s="1"/>
  <c r="J314" i="6" l="1"/>
  <c r="K305" i="6"/>
  <c r="K307" i="6" s="1"/>
  <c r="W71" i="8"/>
  <c r="J73" i="6"/>
  <c r="J346" i="6" s="1"/>
  <c r="H345" i="6"/>
  <c r="O305" i="8"/>
  <c r="O307" i="8" s="1"/>
  <c r="O73" i="8"/>
  <c r="O346" i="8" s="1"/>
  <c r="J305" i="6"/>
  <c r="J307" i="6" s="1"/>
  <c r="K148" i="6"/>
  <c r="K73" i="6"/>
  <c r="K346" i="6" s="1"/>
  <c r="K69" i="8"/>
  <c r="E69" i="8" s="1"/>
  <c r="E69" i="6"/>
  <c r="K119" i="8"/>
  <c r="E119" i="8" s="1"/>
  <c r="E119" i="6"/>
  <c r="K59" i="8"/>
  <c r="E59" i="8" s="1"/>
  <c r="E59" i="6"/>
  <c r="K60" i="8"/>
  <c r="E60" i="8" s="1"/>
  <c r="E60" i="6"/>
  <c r="K299" i="8"/>
  <c r="E299" i="8" s="1"/>
  <c r="E299" i="6"/>
  <c r="K293" i="8"/>
  <c r="E293" i="8" s="1"/>
  <c r="E293" i="6"/>
  <c r="K81" i="8"/>
  <c r="E81" i="8" s="1"/>
  <c r="E81" i="6"/>
  <c r="K115" i="8"/>
  <c r="E115" i="8" s="1"/>
  <c r="E115" i="6"/>
  <c r="K30" i="8"/>
  <c r="E30" i="8" s="1"/>
  <c r="E30" i="6"/>
  <c r="K13" i="8"/>
  <c r="E13" i="8" s="1"/>
  <c r="E13" i="6"/>
  <c r="K53" i="8"/>
  <c r="E53" i="8" s="1"/>
  <c r="E53" i="6"/>
  <c r="K49" i="8"/>
  <c r="E49" i="8" s="1"/>
  <c r="E49" i="6"/>
  <c r="K130" i="8"/>
  <c r="E130" i="8" s="1"/>
  <c r="E130" i="6"/>
  <c r="K129" i="8"/>
  <c r="E129" i="8" s="1"/>
  <c r="E129" i="6"/>
  <c r="K285" i="8"/>
  <c r="E285" i="8" s="1"/>
  <c r="E285" i="6"/>
  <c r="K282" i="8"/>
  <c r="E282" i="8" s="1"/>
  <c r="E282" i="6"/>
  <c r="K126" i="8"/>
  <c r="E126" i="8" s="1"/>
  <c r="E126" i="6"/>
  <c r="K134" i="8"/>
  <c r="E134" i="8" s="1"/>
  <c r="E134" i="6"/>
  <c r="K118" i="8"/>
  <c r="E118" i="8" s="1"/>
  <c r="E118" i="6"/>
  <c r="K300" i="8"/>
  <c r="E300" i="8" s="1"/>
  <c r="E300" i="6"/>
  <c r="K302" i="8"/>
  <c r="E302" i="8" s="1"/>
  <c r="E302" i="6"/>
  <c r="K117" i="8"/>
  <c r="E117" i="8" s="1"/>
  <c r="E117" i="6"/>
  <c r="K67" i="8"/>
  <c r="E67" i="8" s="1"/>
  <c r="E67" i="6"/>
  <c r="K52" i="8"/>
  <c r="E52" i="8" s="1"/>
  <c r="E52" i="6"/>
  <c r="K12" i="8"/>
  <c r="E12" i="8" s="1"/>
  <c r="E12" i="6"/>
  <c r="K283" i="8"/>
  <c r="E283" i="8" s="1"/>
  <c r="E283" i="6"/>
  <c r="K284" i="8"/>
  <c r="E284" i="8" s="1"/>
  <c r="E284" i="6"/>
  <c r="K262" i="8"/>
  <c r="E262" i="8" s="1"/>
  <c r="E262" i="6"/>
  <c r="K113" i="8"/>
  <c r="E113" i="8" s="1"/>
  <c r="E113" i="6"/>
  <c r="K96" i="8"/>
  <c r="E96" i="8" s="1"/>
  <c r="E96" i="6"/>
  <c r="K127" i="8"/>
  <c r="E127" i="8" s="1"/>
  <c r="E127" i="6"/>
  <c r="K131" i="8"/>
  <c r="E131" i="8" s="1"/>
  <c r="E131" i="6"/>
  <c r="K79" i="8"/>
  <c r="E79" i="8" s="1"/>
  <c r="E79" i="6"/>
  <c r="K61" i="8"/>
  <c r="E61" i="8" s="1"/>
  <c r="E61" i="6"/>
  <c r="K116" i="8"/>
  <c r="E116" i="8" s="1"/>
  <c r="E116" i="6"/>
  <c r="K152" i="8"/>
  <c r="E152" i="8" s="1"/>
  <c r="E152" i="6"/>
  <c r="K291" i="8"/>
  <c r="E291" i="8" s="1"/>
  <c r="E291" i="6"/>
  <c r="K297" i="8"/>
  <c r="E297" i="8" s="1"/>
  <c r="E297" i="6"/>
  <c r="K70" i="8"/>
  <c r="E70" i="8" s="1"/>
  <c r="E70" i="6"/>
  <c r="K82" i="8"/>
  <c r="E82" i="8" s="1"/>
  <c r="E82" i="6"/>
  <c r="K50" i="8"/>
  <c r="E50" i="8" s="1"/>
  <c r="E50" i="6"/>
  <c r="K135" i="8"/>
  <c r="E135" i="8" s="1"/>
  <c r="E135" i="6"/>
  <c r="K132" i="8"/>
  <c r="E132" i="8" s="1"/>
  <c r="E132" i="6"/>
  <c r="K280" i="8"/>
  <c r="E280" i="8" s="1"/>
  <c r="E280" i="6"/>
  <c r="K247" i="8"/>
  <c r="E247" i="8" s="1"/>
  <c r="E247" i="6"/>
  <c r="K290" i="8"/>
  <c r="E290" i="8" s="1"/>
  <c r="E290" i="6"/>
  <c r="K125" i="8"/>
  <c r="E125" i="8" s="1"/>
  <c r="E125" i="6"/>
  <c r="K48" i="8"/>
  <c r="E48" i="8" s="1"/>
  <c r="E48" i="6"/>
  <c r="K114" i="8"/>
  <c r="E114" i="8" s="1"/>
  <c r="E114" i="6"/>
  <c r="K15" i="8"/>
  <c r="E15" i="8" s="1"/>
  <c r="E15" i="6"/>
  <c r="K63" i="8"/>
  <c r="E63" i="8" s="1"/>
  <c r="E63" i="6"/>
  <c r="K292" i="8"/>
  <c r="E292" i="8" s="1"/>
  <c r="E292" i="6"/>
  <c r="K311" i="8"/>
  <c r="E311" i="8" s="1"/>
  <c r="E311" i="6"/>
  <c r="K124" i="8"/>
  <c r="E124" i="8" s="1"/>
  <c r="E124" i="6"/>
  <c r="K133" i="8"/>
  <c r="E133" i="8" s="1"/>
  <c r="E133" i="6"/>
  <c r="K136" i="8"/>
  <c r="E136" i="8" s="1"/>
  <c r="E136" i="6"/>
  <c r="K51" i="8"/>
  <c r="E51" i="8" s="1"/>
  <c r="E51" i="6"/>
  <c r="K16" i="8"/>
  <c r="E16" i="8" s="1"/>
  <c r="E16" i="6"/>
  <c r="K248" i="8"/>
  <c r="E248" i="8" s="1"/>
  <c r="E248" i="6"/>
  <c r="K281" i="8"/>
  <c r="E281" i="8" s="1"/>
  <c r="E281" i="6"/>
  <c r="K295" i="8"/>
  <c r="E295" i="8" s="1"/>
  <c r="E295" i="6"/>
  <c r="J148" i="6"/>
  <c r="K95" i="8"/>
  <c r="H120" i="6"/>
  <c r="E120" i="6" s="1"/>
  <c r="K78" i="8"/>
  <c r="E78" i="8" s="1"/>
  <c r="H83" i="6"/>
  <c r="E83" i="6" s="1"/>
  <c r="W303" i="8"/>
  <c r="S303" i="8"/>
  <c r="S54" i="8"/>
  <c r="K123" i="8"/>
  <c r="H137" i="6"/>
  <c r="E137" i="6" s="1"/>
  <c r="K11" i="8"/>
  <c r="E11" i="8" s="1"/>
  <c r="H17" i="6"/>
  <c r="E17" i="6" s="1"/>
  <c r="W54" i="8"/>
  <c r="W286" i="8"/>
  <c r="S83" i="8"/>
  <c r="S148" i="8" s="1"/>
  <c r="W83" i="8"/>
  <c r="W148" i="8" s="1"/>
  <c r="W17" i="8"/>
  <c r="H71" i="6"/>
  <c r="E71" i="6" s="1"/>
  <c r="K57" i="8"/>
  <c r="S286" i="8"/>
  <c r="K29" i="8"/>
  <c r="E29" i="8" s="1"/>
  <c r="H54" i="6"/>
  <c r="E54" i="6" s="1"/>
  <c r="K261" i="8"/>
  <c r="E261" i="8" s="1"/>
  <c r="H286" i="6"/>
  <c r="E286" i="6" s="1"/>
  <c r="H249" i="6"/>
  <c r="E249" i="6" s="1"/>
  <c r="K244" i="8"/>
  <c r="E244" i="8" s="1"/>
  <c r="W249" i="8"/>
  <c r="S249" i="8"/>
  <c r="H303" i="6"/>
  <c r="E303" i="6" s="1"/>
  <c r="K289" i="8"/>
  <c r="E289" i="8" s="1"/>
  <c r="S17" i="8"/>
  <c r="E184" i="6"/>
  <c r="E356" i="6"/>
  <c r="E195" i="6"/>
  <c r="H197" i="6"/>
  <c r="K195" i="8"/>
  <c r="E195" i="8" s="1"/>
  <c r="E187" i="8"/>
  <c r="E175" i="8"/>
  <c r="K184" i="8"/>
  <c r="O314" i="8"/>
  <c r="I314" i="6"/>
  <c r="K314" i="6"/>
  <c r="W312" i="8"/>
  <c r="W314" i="8" s="1"/>
  <c r="K345" i="8" l="1"/>
  <c r="H344" i="6"/>
  <c r="E344" i="6" s="1"/>
  <c r="W305" i="8"/>
  <c r="W307" i="8" s="1"/>
  <c r="W73" i="8"/>
  <c r="W346" i="8" s="1"/>
  <c r="H148" i="6"/>
  <c r="E148" i="6" s="1"/>
  <c r="S73" i="8"/>
  <c r="S346" i="8" s="1"/>
  <c r="S305" i="8"/>
  <c r="S307" i="8" s="1"/>
  <c r="K137" i="8"/>
  <c r="E137" i="8" s="1"/>
  <c r="E123" i="8"/>
  <c r="K120" i="8"/>
  <c r="E95" i="8"/>
  <c r="H73" i="6"/>
  <c r="H346" i="6" s="1"/>
  <c r="H305" i="6"/>
  <c r="K71" i="8"/>
  <c r="E71" i="8" s="1"/>
  <c r="E57" i="8"/>
  <c r="K54" i="8"/>
  <c r="E54" i="8" s="1"/>
  <c r="K286" i="8"/>
  <c r="E286" i="8" s="1"/>
  <c r="K17" i="8"/>
  <c r="E17" i="8" s="1"/>
  <c r="K303" i="8"/>
  <c r="E303" i="8" s="1"/>
  <c r="K83" i="8"/>
  <c r="E83" i="8" s="1"/>
  <c r="K249" i="8"/>
  <c r="E249" i="8" s="1"/>
  <c r="E184" i="8"/>
  <c r="E356" i="8"/>
  <c r="K197" i="8"/>
  <c r="E197" i="6"/>
  <c r="K344" i="8" l="1"/>
  <c r="E344" i="8" s="1"/>
  <c r="K305" i="8"/>
  <c r="E305" i="8" s="1"/>
  <c r="E305" i="6"/>
  <c r="H307" i="6"/>
  <c r="E307" i="6" s="1"/>
  <c r="E345" i="6"/>
  <c r="E73" i="6"/>
  <c r="K73" i="8"/>
  <c r="K346" i="8" s="1"/>
  <c r="K148" i="8"/>
  <c r="E148" i="8" s="1"/>
  <c r="E120" i="8"/>
  <c r="E197" i="8"/>
  <c r="H229" i="6"/>
  <c r="H313" i="6"/>
  <c r="H312" i="6"/>
  <c r="H230" i="6"/>
  <c r="E345" i="8" l="1"/>
  <c r="E73" i="8"/>
  <c r="K307" i="8"/>
  <c r="E307" i="8" s="1"/>
  <c r="K230" i="8"/>
  <c r="E230" i="8" s="1"/>
  <c r="E230" i="6"/>
  <c r="H314" i="6"/>
  <c r="E314" i="6" s="1"/>
  <c r="K312" i="8"/>
  <c r="E312" i="6"/>
  <c r="E313" i="6"/>
  <c r="K313" i="8"/>
  <c r="E313" i="8" s="1"/>
  <c r="K229" i="8"/>
  <c r="E229" i="8" s="1"/>
  <c r="E229" i="6"/>
  <c r="E312" i="8" l="1"/>
  <c r="K314" i="8"/>
  <c r="E314" i="8" s="1"/>
  <c r="M191" i="8"/>
  <c r="I189" i="8"/>
  <c r="I188" i="8"/>
  <c r="L191" i="8"/>
  <c r="I190" i="8"/>
  <c r="I177" i="8"/>
  <c r="N191" i="8"/>
  <c r="M177" i="8"/>
  <c r="R191" i="8"/>
  <c r="Y176" i="8"/>
  <c r="V191" i="8"/>
  <c r="Z191" i="8"/>
  <c r="J191" i="8"/>
  <c r="Q191" i="8"/>
  <c r="Y188" i="8"/>
  <c r="D191" i="554"/>
  <c r="Q188" i="8"/>
  <c r="Y190" i="8"/>
  <c r="Q189" i="8"/>
  <c r="M189" i="8"/>
  <c r="L176" i="8"/>
  <c r="N176" i="8"/>
  <c r="D189" i="556"/>
  <c r="X176" i="8"/>
  <c r="P191" i="8"/>
  <c r="U176" i="8"/>
  <c r="I191" i="8"/>
  <c r="Y191" i="8"/>
  <c r="Q177" i="8"/>
  <c r="M190" i="8"/>
  <c r="V176" i="8"/>
  <c r="Z176" i="8"/>
  <c r="D188" i="556"/>
  <c r="U189" i="8"/>
  <c r="U191" i="8"/>
  <c r="U188" i="8"/>
  <c r="T191" i="8"/>
  <c r="H176" i="8"/>
  <c r="P176" i="8"/>
  <c r="D190" i="556"/>
  <c r="U177" i="8"/>
  <c r="Q176" i="8"/>
  <c r="D177" i="556"/>
  <c r="U190" i="8"/>
  <c r="Y177" i="8"/>
  <c r="Q190" i="8"/>
  <c r="M188" i="8"/>
  <c r="R176" i="8"/>
  <c r="I176" i="8"/>
  <c r="T176" i="8"/>
  <c r="J176" i="8"/>
  <c r="Y189" i="8"/>
  <c r="H191" i="8"/>
  <c r="X191" i="8"/>
  <c r="M176" i="8"/>
  <c r="F189" i="556" l="1" a="1"/>
  <c r="F189" i="556" s="1"/>
  <c r="F177" i="556" a="1"/>
  <c r="F177" i="556" s="1"/>
  <c r="F190" i="556" a="1"/>
  <c r="F190" i="556" s="1"/>
  <c r="F188" i="556" a="1"/>
  <c r="F188" i="556" s="1"/>
  <c r="F191" i="554" a="1"/>
  <c r="F191" i="554" s="1"/>
  <c r="U342" i="8"/>
  <c r="M342" i="8"/>
  <c r="M175" i="8" s="1"/>
  <c r="I342" i="8"/>
  <c r="I175" i="8" s="1"/>
  <c r="M343" i="8"/>
  <c r="M187" i="8" s="1"/>
  <c r="Y342" i="8"/>
  <c r="Q342" i="8"/>
  <c r="Q343" i="8"/>
  <c r="Y343" i="8"/>
  <c r="U343" i="8"/>
  <c r="I343" i="8"/>
  <c r="I187" i="8" s="1"/>
  <c r="BG176" i="8"/>
  <c r="BE176" i="8"/>
  <c r="BH191" i="8"/>
  <c r="BH176" i="8"/>
  <c r="BF191" i="8"/>
  <c r="BF176" i="8"/>
  <c r="BG191" i="8"/>
  <c r="BE191" i="8"/>
  <c r="BD191" i="8"/>
  <c r="BD176" i="8"/>
  <c r="I172" i="8"/>
  <c r="M172" i="8"/>
  <c r="D176" i="554"/>
  <c r="D188" i="552"/>
  <c r="U187" i="8"/>
  <c r="U175" i="8"/>
  <c r="Y175" i="8"/>
  <c r="Q172" i="8"/>
  <c r="D176" i="555"/>
  <c r="D175" i="556"/>
  <c r="D191" i="555"/>
  <c r="D176" i="557"/>
  <c r="U172" i="8"/>
  <c r="D190" i="552"/>
  <c r="D176" i="552"/>
  <c r="D176" i="556"/>
  <c r="Y194" i="8"/>
  <c r="D176" i="553"/>
  <c r="D191" i="552"/>
  <c r="D191" i="556"/>
  <c r="D191" i="557"/>
  <c r="Q194" i="8"/>
  <c r="D189" i="552"/>
  <c r="Q182" i="8"/>
  <c r="D177" i="552"/>
  <c r="D191" i="553"/>
  <c r="Y172" i="8"/>
  <c r="D342" i="556" l="1"/>
  <c r="F176" i="556" a="1"/>
  <c r="F176" i="556" s="1"/>
  <c r="E176" i="556"/>
  <c r="F176" i="555" a="1"/>
  <c r="F176" i="555" s="1"/>
  <c r="E176" i="553"/>
  <c r="F176" i="553" a="1"/>
  <c r="F176" i="553" s="1"/>
  <c r="F176" i="552" a="1"/>
  <c r="F176" i="552" s="1"/>
  <c r="E176" i="552"/>
  <c r="F176" i="557" a="1"/>
  <c r="F176" i="557" s="1"/>
  <c r="E176" i="557"/>
  <c r="F177" i="552" a="1"/>
  <c r="F177" i="552" s="1"/>
  <c r="D342" i="552"/>
  <c r="F190" i="552" a="1"/>
  <c r="F190" i="552" s="1"/>
  <c r="H190" i="552" s="1"/>
  <c r="F191" i="556" a="1"/>
  <c r="F191" i="556" s="1"/>
  <c r="E191" i="556"/>
  <c r="D343" i="556"/>
  <c r="F191" i="557" a="1"/>
  <c r="F191" i="557" s="1"/>
  <c r="E191" i="557"/>
  <c r="F189" i="552" a="1"/>
  <c r="F189" i="552" s="1"/>
  <c r="H189" i="552" s="1"/>
  <c r="F191" i="552" a="1"/>
  <c r="F191" i="552" s="1"/>
  <c r="J191" i="552" s="1"/>
  <c r="E191" i="552"/>
  <c r="E191" i="553"/>
  <c r="F191" i="553" a="1"/>
  <c r="F191" i="553" s="1"/>
  <c r="F176" i="554" a="1"/>
  <c r="F176" i="554" s="1"/>
  <c r="E176" i="554"/>
  <c r="D343" i="552"/>
  <c r="F188" i="552" a="1"/>
  <c r="F188" i="552" s="1"/>
  <c r="E191" i="555"/>
  <c r="F191" i="555" a="1"/>
  <c r="F191" i="555" s="1"/>
  <c r="F175" i="556" a="1"/>
  <c r="F175" i="556" s="1"/>
  <c r="H188" i="556"/>
  <c r="K188" i="556"/>
  <c r="J188" i="556"/>
  <c r="I188" i="556"/>
  <c r="G188" i="556"/>
  <c r="I189" i="556"/>
  <c r="K189" i="556"/>
  <c r="J189" i="556"/>
  <c r="H189" i="556"/>
  <c r="G189" i="556"/>
  <c r="J190" i="556"/>
  <c r="H190" i="556"/>
  <c r="G190" i="556"/>
  <c r="K190" i="556"/>
  <c r="I190" i="556"/>
  <c r="G177" i="556"/>
  <c r="K177" i="556"/>
  <c r="J177" i="556"/>
  <c r="I177" i="556"/>
  <c r="H177" i="556"/>
  <c r="I95" i="8"/>
  <c r="I81" i="8"/>
  <c r="I63" i="8"/>
  <c r="I290" i="8"/>
  <c r="I299" i="8"/>
  <c r="M118" i="8"/>
  <c r="M57" i="8"/>
  <c r="M127" i="8"/>
  <c r="M244" i="8"/>
  <c r="M12" i="8"/>
  <c r="M124" i="8"/>
  <c r="M282" i="8"/>
  <c r="M123" i="8"/>
  <c r="M183" i="8"/>
  <c r="I67" i="8"/>
  <c r="M134" i="8"/>
  <c r="I127" i="8"/>
  <c r="I126" i="8"/>
  <c r="I78" i="8"/>
  <c r="I262" i="8"/>
  <c r="I292" i="8"/>
  <c r="M262" i="8"/>
  <c r="M30" i="8"/>
  <c r="M69" i="8"/>
  <c r="M280" i="8"/>
  <c r="M15" i="8"/>
  <c r="I113" i="8"/>
  <c r="M49" i="8"/>
  <c r="M61" i="8"/>
  <c r="I70" i="8"/>
  <c r="I119" i="8"/>
  <c r="I114" i="8"/>
  <c r="I289" i="8"/>
  <c r="I283" i="8"/>
  <c r="M285" i="8"/>
  <c r="M302" i="8"/>
  <c r="M13" i="8"/>
  <c r="M79" i="8"/>
  <c r="M81" i="8"/>
  <c r="M78" i="8"/>
  <c r="M283" i="8"/>
  <c r="M52" i="8"/>
  <c r="I134" i="8"/>
  <c r="I13" i="8"/>
  <c r="M113" i="8"/>
  <c r="I125" i="8"/>
  <c r="I61" i="8"/>
  <c r="I130" i="8"/>
  <c r="I247" i="8"/>
  <c r="I297" i="8"/>
  <c r="M16" i="8"/>
  <c r="M130" i="8"/>
  <c r="M300" i="8"/>
  <c r="M59" i="8"/>
  <c r="M295" i="8"/>
  <c r="M135" i="8"/>
  <c r="I69" i="8"/>
  <c r="M293" i="8"/>
  <c r="I182" i="8"/>
  <c r="I133" i="8"/>
  <c r="I135" i="8"/>
  <c r="I16" i="8"/>
  <c r="I285" i="8"/>
  <c r="I291" i="8"/>
  <c r="M116" i="8"/>
  <c r="M51" i="8"/>
  <c r="M11" i="8"/>
  <c r="M119" i="8"/>
  <c r="M299" i="8"/>
  <c r="I118" i="8"/>
  <c r="M248" i="8"/>
  <c r="I183" i="8"/>
  <c r="I12" i="8"/>
  <c r="I115" i="8"/>
  <c r="I52" i="8"/>
  <c r="I302" i="8"/>
  <c r="I300" i="8"/>
  <c r="M182" i="8"/>
  <c r="M125" i="8"/>
  <c r="M131" i="8"/>
  <c r="M133" i="8"/>
  <c r="I282" i="8"/>
  <c r="I131" i="8"/>
  <c r="I124" i="8"/>
  <c r="I117" i="8"/>
  <c r="I60" i="8"/>
  <c r="I248" i="8"/>
  <c r="M50" i="8"/>
  <c r="M60" i="8"/>
  <c r="M261" i="8"/>
  <c r="M291" i="8"/>
  <c r="M114" i="8"/>
  <c r="M95" i="8"/>
  <c r="I293" i="8"/>
  <c r="I96" i="8"/>
  <c r="I57" i="8"/>
  <c r="I79" i="8"/>
  <c r="I129" i="8"/>
  <c r="I136" i="8"/>
  <c r="I284" i="8"/>
  <c r="I194" i="8"/>
  <c r="M53" i="8"/>
  <c r="M290" i="8"/>
  <c r="M67" i="8"/>
  <c r="M289" i="8"/>
  <c r="M132" i="8"/>
  <c r="M284" i="8"/>
  <c r="I261" i="8"/>
  <c r="I123" i="8"/>
  <c r="I53" i="8"/>
  <c r="I59" i="8"/>
  <c r="I132" i="8"/>
  <c r="I295" i="8"/>
  <c r="M115" i="8"/>
  <c r="M70" i="8"/>
  <c r="M247" i="8"/>
  <c r="M48" i="8"/>
  <c r="M136" i="8"/>
  <c r="M29" i="8"/>
  <c r="M63" i="8"/>
  <c r="M96" i="8"/>
  <c r="M82" i="8"/>
  <c r="I11" i="8"/>
  <c r="I116" i="8"/>
  <c r="I82" i="8"/>
  <c r="I15" i="8"/>
  <c r="I244" i="8"/>
  <c r="M194" i="8"/>
  <c r="M129" i="8"/>
  <c r="M297" i="8"/>
  <c r="M292" i="8"/>
  <c r="M281" i="8"/>
  <c r="M126" i="8"/>
  <c r="M117" i="8"/>
  <c r="I152" i="8"/>
  <c r="M152" i="8"/>
  <c r="D295" i="556"/>
  <c r="Y53" i="8"/>
  <c r="U152" i="8"/>
  <c r="Y132" i="8"/>
  <c r="D285" i="556"/>
  <c r="D114" i="556"/>
  <c r="Q119" i="8"/>
  <c r="Y78" i="8"/>
  <c r="D183" i="556"/>
  <c r="Y247" i="8"/>
  <c r="U248" i="8"/>
  <c r="U52" i="8"/>
  <c r="Y302" i="8"/>
  <c r="D127" i="556"/>
  <c r="D117" i="556"/>
  <c r="Y119" i="8"/>
  <c r="U302" i="8"/>
  <c r="Q52" i="8"/>
  <c r="Q284" i="8"/>
  <c r="U115" i="8"/>
  <c r="Q50" i="8"/>
  <c r="Q292" i="8"/>
  <c r="U127" i="8"/>
  <c r="D53" i="556"/>
  <c r="U136" i="8"/>
  <c r="Y70" i="8"/>
  <c r="Y284" i="8"/>
  <c r="D115" i="556"/>
  <c r="U70" i="8"/>
  <c r="Y127" i="8"/>
  <c r="U13" i="8"/>
  <c r="D172" i="556"/>
  <c r="Q30" i="8"/>
  <c r="U114" i="8"/>
  <c r="D299" i="556"/>
  <c r="Q285" i="8"/>
  <c r="U12" i="8"/>
  <c r="Q67" i="8"/>
  <c r="Y60" i="8"/>
  <c r="D262" i="556"/>
  <c r="U131" i="8"/>
  <c r="D302" i="556"/>
  <c r="D284" i="556"/>
  <c r="Q53" i="8"/>
  <c r="Q289" i="8"/>
  <c r="D95" i="556"/>
  <c r="D132" i="556"/>
  <c r="D130" i="556"/>
  <c r="Q60" i="8"/>
  <c r="Y69" i="8"/>
  <c r="U113" i="8"/>
  <c r="Y262" i="8"/>
  <c r="U95" i="8"/>
  <c r="Q261" i="8"/>
  <c r="Q282" i="8"/>
  <c r="D69" i="556"/>
  <c r="Y295" i="8"/>
  <c r="U132" i="8"/>
  <c r="U297" i="8"/>
  <c r="D59" i="556"/>
  <c r="D292" i="556"/>
  <c r="Q96" i="8"/>
  <c r="D67" i="556"/>
  <c r="Y131" i="8"/>
  <c r="Y123" i="8"/>
  <c r="Q262" i="8"/>
  <c r="Y114" i="8"/>
  <c r="Q124" i="8"/>
  <c r="Q131" i="8"/>
  <c r="Q79" i="8"/>
  <c r="D182" i="556"/>
  <c r="D293" i="556"/>
  <c r="U61" i="8"/>
  <c r="Q283" i="8"/>
  <c r="D297" i="556"/>
  <c r="D15" i="556"/>
  <c r="U82" i="8"/>
  <c r="D63" i="556"/>
  <c r="U123" i="8"/>
  <c r="Y187" i="8"/>
  <c r="Q115" i="8"/>
  <c r="Y15" i="8"/>
  <c r="Y49" i="8"/>
  <c r="Q13" i="8"/>
  <c r="Y136" i="8"/>
  <c r="Q15" i="8"/>
  <c r="U183" i="8"/>
  <c r="D133" i="556"/>
  <c r="Y67" i="8"/>
  <c r="D261" i="556"/>
  <c r="Y126" i="8"/>
  <c r="Q48" i="8"/>
  <c r="D244" i="556"/>
  <c r="U262" i="8"/>
  <c r="D172" i="552"/>
  <c r="Q280" i="8"/>
  <c r="U282" i="8"/>
  <c r="Y248" i="8"/>
  <c r="Y29" i="8"/>
  <c r="Y13" i="8"/>
  <c r="Y133" i="8"/>
  <c r="D52" i="556"/>
  <c r="Q63" i="8"/>
  <c r="Y81" i="8"/>
  <c r="U69" i="8"/>
  <c r="D57" i="556"/>
  <c r="U129" i="8"/>
  <c r="D13" i="556"/>
  <c r="D12" i="556"/>
  <c r="Q12" i="8"/>
  <c r="U247" i="8"/>
  <c r="D126" i="556"/>
  <c r="Y16" i="8"/>
  <c r="U300" i="8"/>
  <c r="Y280" i="8"/>
  <c r="Y82" i="8"/>
  <c r="U16" i="8"/>
  <c r="D152" i="556"/>
  <c r="U49" i="8"/>
  <c r="U261" i="8"/>
  <c r="U30" i="8"/>
  <c r="Y134" i="8"/>
  <c r="U292" i="8"/>
  <c r="Q59" i="8"/>
  <c r="Q136" i="8"/>
  <c r="D282" i="556"/>
  <c r="U134" i="8"/>
  <c r="Y30" i="8"/>
  <c r="Y291" i="8"/>
  <c r="D283" i="556"/>
  <c r="U291" i="8"/>
  <c r="Q187" i="8"/>
  <c r="Q123" i="8"/>
  <c r="Y129" i="8"/>
  <c r="Q132" i="8"/>
  <c r="Q281" i="8"/>
  <c r="Y281" i="8"/>
  <c r="Q113" i="8"/>
  <c r="Y261" i="8"/>
  <c r="Y182" i="8"/>
  <c r="U293" i="8"/>
  <c r="D113" i="556"/>
  <c r="D300" i="556"/>
  <c r="Q134" i="8"/>
  <c r="D96" i="556"/>
  <c r="Q29" i="8"/>
  <c r="D124" i="556"/>
  <c r="D187" i="556"/>
  <c r="Y57" i="8"/>
  <c r="Y115" i="8"/>
  <c r="U59" i="8"/>
  <c r="Y183" i="8"/>
  <c r="U67" i="8"/>
  <c r="Q293" i="8"/>
  <c r="D290" i="556"/>
  <c r="U194" i="8"/>
  <c r="D81" i="556"/>
  <c r="Y95" i="8"/>
  <c r="Q82" i="8"/>
  <c r="U290" i="8"/>
  <c r="Y293" i="8"/>
  <c r="Y125" i="8"/>
  <c r="D194" i="556"/>
  <c r="D125" i="556"/>
  <c r="U50" i="8"/>
  <c r="Q152" i="8"/>
  <c r="Y244" i="8"/>
  <c r="Y63" i="8"/>
  <c r="D187" i="552"/>
  <c r="Q81" i="8"/>
  <c r="Q70" i="8"/>
  <c r="Y61" i="8"/>
  <c r="Y118" i="8"/>
  <c r="Y116" i="8"/>
  <c r="D16" i="556"/>
  <c r="Q175" i="8"/>
  <c r="Y299" i="8"/>
  <c r="U295" i="8"/>
  <c r="U29" i="8"/>
  <c r="Y11" i="8"/>
  <c r="Q299" i="8"/>
  <c r="U57" i="8"/>
  <c r="Q290" i="8"/>
  <c r="Y290" i="8"/>
  <c r="Q130" i="8"/>
  <c r="U135" i="8"/>
  <c r="Q183" i="8"/>
  <c r="Q51" i="8"/>
  <c r="Q78" i="8"/>
  <c r="Y124" i="8"/>
  <c r="U51" i="8"/>
  <c r="Y300" i="8"/>
  <c r="Y59" i="8"/>
  <c r="Y12" i="8"/>
  <c r="D119" i="556"/>
  <c r="Q244" i="8"/>
  <c r="U133" i="8"/>
  <c r="Y282" i="8"/>
  <c r="Y130" i="8"/>
  <c r="U281" i="8"/>
  <c r="Q247" i="8"/>
  <c r="D116" i="556"/>
  <c r="U78" i="8"/>
  <c r="D289" i="556"/>
  <c r="Q114" i="8"/>
  <c r="D70" i="556"/>
  <c r="U117" i="8"/>
  <c r="D61" i="556"/>
  <c r="Q127" i="8"/>
  <c r="U280" i="8"/>
  <c r="Q300" i="8"/>
  <c r="Y297" i="8"/>
  <c r="D60" i="556"/>
  <c r="U283" i="8"/>
  <c r="D291" i="556"/>
  <c r="Q95" i="8"/>
  <c r="Y289" i="8"/>
  <c r="D175" i="552"/>
  <c r="U299" i="8"/>
  <c r="D134" i="556"/>
  <c r="Q57" i="8"/>
  <c r="Y96" i="8"/>
  <c r="D78" i="556"/>
  <c r="D11" i="556"/>
  <c r="Q129" i="8"/>
  <c r="D123" i="556"/>
  <c r="U96" i="8"/>
  <c r="D118" i="556"/>
  <c r="U289" i="8"/>
  <c r="Q135" i="8"/>
  <c r="D79" i="556"/>
  <c r="Q248" i="8"/>
  <c r="D131" i="556"/>
  <c r="U53" i="8"/>
  <c r="Y48" i="8"/>
  <c r="Q117" i="8"/>
  <c r="U119" i="8"/>
  <c r="U11" i="8"/>
  <c r="U116" i="8"/>
  <c r="U244" i="8"/>
  <c r="Y285" i="8"/>
  <c r="Q11" i="8"/>
  <c r="Y117" i="8"/>
  <c r="D247" i="556"/>
  <c r="Y135" i="8"/>
  <c r="U60" i="8"/>
  <c r="Q302" i="8"/>
  <c r="Y292" i="8"/>
  <c r="Y50" i="8"/>
  <c r="Q133" i="8"/>
  <c r="D136" i="556"/>
  <c r="U285" i="8"/>
  <c r="Y152" i="8"/>
  <c r="U15" i="8"/>
  <c r="Q291" i="8"/>
  <c r="Q61" i="8"/>
  <c r="Q16" i="8"/>
  <c r="U118" i="8"/>
  <c r="Q49" i="8"/>
  <c r="U48" i="8"/>
  <c r="Y79" i="8"/>
  <c r="Q297" i="8"/>
  <c r="Y113" i="8"/>
  <c r="U79" i="8"/>
  <c r="U63" i="8"/>
  <c r="Q116" i="8"/>
  <c r="Q126" i="8"/>
  <c r="Y52" i="8"/>
  <c r="Y283" i="8"/>
  <c r="U126" i="8"/>
  <c r="U284" i="8"/>
  <c r="U182" i="8"/>
  <c r="D82" i="556"/>
  <c r="D129" i="556"/>
  <c r="U125" i="8"/>
  <c r="U81" i="8"/>
  <c r="D135" i="556"/>
  <c r="Y51" i="8"/>
  <c r="Q69" i="8"/>
  <c r="D248" i="556"/>
  <c r="Q295" i="8"/>
  <c r="Q118" i="8"/>
  <c r="U124" i="8"/>
  <c r="Q125" i="8"/>
  <c r="U130" i="8"/>
  <c r="K176" i="556" l="1"/>
  <c r="K342" i="556" s="1"/>
  <c r="Q184" i="8"/>
  <c r="I176" i="556"/>
  <c r="I342" i="556" s="1"/>
  <c r="I175" i="556" s="1"/>
  <c r="G176" i="556"/>
  <c r="G342" i="556" s="1"/>
  <c r="J176" i="556"/>
  <c r="J342" i="556" s="1"/>
  <c r="H176" i="556"/>
  <c r="H342" i="556" s="1"/>
  <c r="E342" i="556" s="1"/>
  <c r="G176" i="553"/>
  <c r="K190" i="552"/>
  <c r="H176" i="552"/>
  <c r="Y195" i="8"/>
  <c r="J176" i="552"/>
  <c r="H176" i="553"/>
  <c r="J191" i="553"/>
  <c r="J176" i="553"/>
  <c r="K176" i="552"/>
  <c r="I176" i="553"/>
  <c r="G176" i="552"/>
  <c r="I176" i="552"/>
  <c r="K176" i="553"/>
  <c r="G190" i="552"/>
  <c r="H176" i="554"/>
  <c r="I190" i="552"/>
  <c r="J190" i="552"/>
  <c r="G177" i="552"/>
  <c r="H177" i="552"/>
  <c r="I177" i="552"/>
  <c r="J177" i="552"/>
  <c r="K177" i="552"/>
  <c r="I176" i="554"/>
  <c r="K176" i="554"/>
  <c r="G176" i="554"/>
  <c r="J176" i="554"/>
  <c r="G189" i="552"/>
  <c r="G191" i="552"/>
  <c r="I191" i="552"/>
  <c r="K191" i="552"/>
  <c r="J176" i="557"/>
  <c r="H191" i="552"/>
  <c r="I191" i="556"/>
  <c r="I343" i="556" s="1"/>
  <c r="I189" i="552"/>
  <c r="H191" i="556"/>
  <c r="H343" i="556" s="1"/>
  <c r="G191" i="556"/>
  <c r="G343" i="556" s="1"/>
  <c r="J189" i="552"/>
  <c r="K191" i="556"/>
  <c r="K343" i="556" s="1"/>
  <c r="J191" i="556"/>
  <c r="J343" i="556" s="1"/>
  <c r="K189" i="552"/>
  <c r="I191" i="555"/>
  <c r="J191" i="555"/>
  <c r="G191" i="555"/>
  <c r="K191" i="555"/>
  <c r="H191" i="555"/>
  <c r="H176" i="557"/>
  <c r="K176" i="557"/>
  <c r="G176" i="557"/>
  <c r="I176" i="557"/>
  <c r="I191" i="557"/>
  <c r="I191" i="553"/>
  <c r="H188" i="552"/>
  <c r="K188" i="552"/>
  <c r="G191" i="553"/>
  <c r="K191" i="553"/>
  <c r="J191" i="557"/>
  <c r="I188" i="552"/>
  <c r="G188" i="552"/>
  <c r="H191" i="553"/>
  <c r="G191" i="557"/>
  <c r="H191" i="557"/>
  <c r="J188" i="552"/>
  <c r="K191" i="557"/>
  <c r="F175" i="552" a="1"/>
  <c r="F175" i="552" s="1"/>
  <c r="Y184" i="8"/>
  <c r="F194" i="556" a="1"/>
  <c r="F194" i="556" s="1"/>
  <c r="F299" i="556" a="1"/>
  <c r="F299" i="556" s="1"/>
  <c r="F244" i="556" a="1"/>
  <c r="F244" i="556" s="1"/>
  <c r="D249" i="556"/>
  <c r="F247" i="556" a="1"/>
  <c r="F247" i="556" s="1"/>
  <c r="F15" i="556" a="1"/>
  <c r="F15" i="556" s="1"/>
  <c r="F82" i="556" a="1"/>
  <c r="F82" i="556" s="1"/>
  <c r="F69" i="556" a="1"/>
  <c r="F69" i="556" s="1"/>
  <c r="F135" i="556" a="1"/>
  <c r="F135" i="556" s="1"/>
  <c r="D17" i="556"/>
  <c r="F11" i="556" a="1"/>
  <c r="F11" i="556" s="1"/>
  <c r="F133" i="556" a="1"/>
  <c r="F133" i="556" s="1"/>
  <c r="F124" i="556" a="1"/>
  <c r="F124" i="556" s="1"/>
  <c r="F282" i="556" a="1"/>
  <c r="F282" i="556" s="1"/>
  <c r="D184" i="556"/>
  <c r="F172" i="556" a="1"/>
  <c r="F172" i="556" s="1"/>
  <c r="F152" i="556" a="1"/>
  <c r="F152" i="556" s="1"/>
  <c r="F295" i="556" a="1"/>
  <c r="F295" i="556" s="1"/>
  <c r="D303" i="556"/>
  <c r="F289" i="556" a="1"/>
  <c r="F289" i="556" s="1"/>
  <c r="F63" i="556" a="1"/>
  <c r="F63" i="556" s="1"/>
  <c r="F60" i="556" a="1"/>
  <c r="F60" i="556" s="1"/>
  <c r="F61" i="556" a="1"/>
  <c r="F61" i="556" s="1"/>
  <c r="F117" i="556" a="1"/>
  <c r="F117" i="556" s="1"/>
  <c r="D71" i="556"/>
  <c r="F57" i="556" a="1"/>
  <c r="F57" i="556" s="1"/>
  <c r="F132" i="556" a="1"/>
  <c r="F132" i="556" s="1"/>
  <c r="F95" i="556" a="1"/>
  <c r="F95" i="556" s="1"/>
  <c r="D120" i="556"/>
  <c r="F183" i="556" a="1"/>
  <c r="F183" i="556" s="1"/>
  <c r="F300" i="556" a="1"/>
  <c r="F300" i="556" s="1"/>
  <c r="F284" i="556" a="1"/>
  <c r="F284" i="556" s="1"/>
  <c r="F262" i="556" a="1"/>
  <c r="F262" i="556" s="1"/>
  <c r="F136" i="556" a="1"/>
  <c r="F136" i="556" s="1"/>
  <c r="F131" i="556" a="1"/>
  <c r="F131" i="556" s="1"/>
  <c r="F116" i="556" a="1"/>
  <c r="F116" i="556" s="1"/>
  <c r="F114" i="556" a="1"/>
  <c r="F114" i="556" s="1"/>
  <c r="F96" i="556" a="1"/>
  <c r="F96" i="556" s="1"/>
  <c r="D195" i="556"/>
  <c r="D197" i="556" s="1"/>
  <c r="F187" i="556" a="1"/>
  <c r="F187" i="556" s="1"/>
  <c r="F285" i="556" a="1"/>
  <c r="F285" i="556" s="1"/>
  <c r="F291" i="556" a="1"/>
  <c r="F291" i="556" s="1"/>
  <c r="F261" i="556" a="1"/>
  <c r="F261" i="556" s="1"/>
  <c r="F290" i="556" a="1"/>
  <c r="F290" i="556" s="1"/>
  <c r="F53" i="556" a="1"/>
  <c r="F53" i="556" s="1"/>
  <c r="F126" i="556" a="1"/>
  <c r="F126" i="556" s="1"/>
  <c r="F129" i="556" a="1"/>
  <c r="F129" i="556" s="1"/>
  <c r="F12" i="556" a="1"/>
  <c r="F12" i="556" s="1"/>
  <c r="F113" i="556" a="1"/>
  <c r="F113" i="556" s="1"/>
  <c r="F78" i="556" a="1"/>
  <c r="F78" i="556" s="1"/>
  <c r="D83" i="556"/>
  <c r="F297" i="556" a="1"/>
  <c r="F297" i="556" s="1"/>
  <c r="F293" i="556" a="1"/>
  <c r="F293" i="556" s="1"/>
  <c r="F67" i="556" a="1"/>
  <c r="F67" i="556" s="1"/>
  <c r="F130" i="556" a="1"/>
  <c r="F130" i="556" s="1"/>
  <c r="F13" i="556" a="1"/>
  <c r="F13" i="556" s="1"/>
  <c r="F79" i="556" a="1"/>
  <c r="F79" i="556" s="1"/>
  <c r="F127" i="556" a="1"/>
  <c r="F127" i="556" s="1"/>
  <c r="D137" i="556"/>
  <c r="F123" i="556" a="1"/>
  <c r="F123" i="556" s="1"/>
  <c r="F283" i="556" a="1"/>
  <c r="F283" i="556" s="1"/>
  <c r="F248" i="556" a="1"/>
  <c r="F248" i="556" s="1"/>
  <c r="F118" i="556" a="1"/>
  <c r="F118" i="556" s="1"/>
  <c r="F115" i="556" a="1"/>
  <c r="F115" i="556" s="1"/>
  <c r="F16" i="556" a="1"/>
  <c r="F16" i="556" s="1"/>
  <c r="F134" i="556" a="1"/>
  <c r="F134" i="556" s="1"/>
  <c r="F125" i="556" a="1"/>
  <c r="F125" i="556" s="1"/>
  <c r="F182" i="556" a="1"/>
  <c r="F182" i="556" s="1"/>
  <c r="F292" i="556" a="1"/>
  <c r="F292" i="556" s="1"/>
  <c r="F302" i="556" a="1"/>
  <c r="F302" i="556" s="1"/>
  <c r="F119" i="556" a="1"/>
  <c r="F119" i="556" s="1"/>
  <c r="F52" i="556" a="1"/>
  <c r="F52" i="556" s="1"/>
  <c r="F59" i="556" a="1"/>
  <c r="F59" i="556" s="1"/>
  <c r="F81" i="556" a="1"/>
  <c r="F81" i="556" s="1"/>
  <c r="F70" i="556" a="1"/>
  <c r="F70" i="556" s="1"/>
  <c r="E177" i="556"/>
  <c r="E189" i="556"/>
  <c r="E190" i="556"/>
  <c r="E188" i="556"/>
  <c r="K175" i="556"/>
  <c r="J175" i="556"/>
  <c r="H175" i="556"/>
  <c r="G175" i="556"/>
  <c r="E342" i="552"/>
  <c r="F187" i="552" a="1"/>
  <c r="F187" i="552" s="1"/>
  <c r="F172" i="552" a="1"/>
  <c r="F172" i="552" s="1"/>
  <c r="E188" i="552"/>
  <c r="E190" i="552"/>
  <c r="E177" i="552"/>
  <c r="E189" i="552"/>
  <c r="M195" i="8"/>
  <c r="M303" i="8"/>
  <c r="M249" i="8"/>
  <c r="M286" i="8"/>
  <c r="M83" i="8"/>
  <c r="M54" i="8"/>
  <c r="M71" i="8"/>
  <c r="M120" i="8"/>
  <c r="M17" i="8"/>
  <c r="M137" i="8"/>
  <c r="Y286" i="8"/>
  <c r="Y249" i="8"/>
  <c r="Y303" i="8"/>
  <c r="Y83" i="8"/>
  <c r="Y54" i="8"/>
  <c r="Y71" i="8"/>
  <c r="Y120" i="8"/>
  <c r="Y137" i="8"/>
  <c r="Y17" i="8"/>
  <c r="U303" i="8"/>
  <c r="U249" i="8"/>
  <c r="U286" i="8"/>
  <c r="U83" i="8"/>
  <c r="U54" i="8"/>
  <c r="U120" i="8"/>
  <c r="U137" i="8"/>
  <c r="U71" i="8"/>
  <c r="U17" i="8"/>
  <c r="Q249" i="8"/>
  <c r="Q303" i="8"/>
  <c r="Q286" i="8"/>
  <c r="Q83" i="8"/>
  <c r="Q54" i="8"/>
  <c r="Q120" i="8"/>
  <c r="Q137" i="8"/>
  <c r="Q71" i="8"/>
  <c r="Q17" i="8"/>
  <c r="I249" i="8"/>
  <c r="I303" i="8"/>
  <c r="I83" i="8"/>
  <c r="I120" i="8"/>
  <c r="I17" i="8"/>
  <c r="I137" i="8"/>
  <c r="I71" i="8"/>
  <c r="I184" i="8"/>
  <c r="I195" i="8"/>
  <c r="Q195" i="8"/>
  <c r="U195" i="8"/>
  <c r="M184" i="8"/>
  <c r="U184" i="8"/>
  <c r="E341" i="8"/>
  <c r="I29" i="8"/>
  <c r="I281" i="8"/>
  <c r="I280" i="8"/>
  <c r="I50" i="8"/>
  <c r="I30" i="8"/>
  <c r="I49" i="8"/>
  <c r="I51" i="8"/>
  <c r="I48" i="8"/>
  <c r="D50" i="552"/>
  <c r="D295" i="552"/>
  <c r="AL313" i="8"/>
  <c r="AD312" i="8"/>
  <c r="D284" i="552"/>
  <c r="AZ230" i="8"/>
  <c r="AO313" i="8"/>
  <c r="AW229" i="8"/>
  <c r="BB312" i="8"/>
  <c r="AX230" i="8"/>
  <c r="AX229" i="8"/>
  <c r="AV313" i="8"/>
  <c r="BA312" i="8"/>
  <c r="AW230" i="8"/>
  <c r="AL229" i="8"/>
  <c r="D16" i="552"/>
  <c r="D293" i="552"/>
  <c r="D247" i="552"/>
  <c r="AD230" i="8"/>
  <c r="AB230" i="8"/>
  <c r="D119" i="552"/>
  <c r="D49" i="556"/>
  <c r="D48" i="556"/>
  <c r="D11" i="552"/>
  <c r="D115" i="552"/>
  <c r="D262" i="552"/>
  <c r="D300" i="552"/>
  <c r="D48" i="552"/>
  <c r="AT313" i="8"/>
  <c r="AC230" i="8"/>
  <c r="BB229" i="8"/>
  <c r="AC229" i="8"/>
  <c r="BA229" i="8"/>
  <c r="AP312" i="8"/>
  <c r="AT230" i="8"/>
  <c r="D60" i="552"/>
  <c r="D67" i="552"/>
  <c r="BB230" i="8"/>
  <c r="D136" i="552"/>
  <c r="D131" i="552"/>
  <c r="D61" i="552"/>
  <c r="D244" i="552"/>
  <c r="D289" i="552"/>
  <c r="AO229" i="8"/>
  <c r="D124" i="552"/>
  <c r="D51" i="552"/>
  <c r="D129" i="552"/>
  <c r="D152" i="552"/>
  <c r="AV230" i="8"/>
  <c r="D285" i="552"/>
  <c r="AV312" i="8"/>
  <c r="BB313" i="8"/>
  <c r="D113" i="552"/>
  <c r="D29" i="552"/>
  <c r="D194" i="552"/>
  <c r="D95" i="552"/>
  <c r="AN313" i="8"/>
  <c r="D50" i="556"/>
  <c r="AR313" i="8"/>
  <c r="D281" i="552"/>
  <c r="AX313" i="8"/>
  <c r="AG312" i="8"/>
  <c r="D30" i="556"/>
  <c r="D133" i="552"/>
  <c r="D132" i="552"/>
  <c r="D96" i="552"/>
  <c r="D125" i="552"/>
  <c r="D52" i="552"/>
  <c r="D29" i="556"/>
  <c r="AS312" i="8"/>
  <c r="D118" i="552"/>
  <c r="D135" i="552"/>
  <c r="D299" i="552"/>
  <c r="AS229" i="8"/>
  <c r="D79" i="552"/>
  <c r="D63" i="552"/>
  <c r="D78" i="552"/>
  <c r="D297" i="552"/>
  <c r="D261" i="552"/>
  <c r="D126" i="552"/>
  <c r="D59" i="552"/>
  <c r="D70" i="552"/>
  <c r="AR230" i="8"/>
  <c r="AZ312" i="8"/>
  <c r="D49" i="552"/>
  <c r="D282" i="552"/>
  <c r="D291" i="552"/>
  <c r="D248" i="552"/>
  <c r="D182" i="552"/>
  <c r="D280" i="552"/>
  <c r="D281" i="556"/>
  <c r="D15" i="552"/>
  <c r="BA230" i="8"/>
  <c r="AP229" i="8"/>
  <c r="D123" i="552"/>
  <c r="D51" i="556"/>
  <c r="D81" i="552"/>
  <c r="D283" i="552"/>
  <c r="D130" i="552"/>
  <c r="D134" i="552"/>
  <c r="D69" i="552"/>
  <c r="AW312" i="8"/>
  <c r="D290" i="552"/>
  <c r="AD313" i="8"/>
  <c r="D53" i="552"/>
  <c r="BA313" i="8"/>
  <c r="D116" i="552"/>
  <c r="AB313" i="8"/>
  <c r="D114" i="552"/>
  <c r="D292" i="552"/>
  <c r="D13" i="552"/>
  <c r="D57" i="552"/>
  <c r="D30" i="552"/>
  <c r="AK312" i="8"/>
  <c r="D127" i="552"/>
  <c r="D117" i="552"/>
  <c r="AJ312" i="8"/>
  <c r="D82" i="552"/>
  <c r="D302" i="552"/>
  <c r="D280" i="556"/>
  <c r="D183" i="552"/>
  <c r="AF313" i="8"/>
  <c r="AD229" i="8"/>
  <c r="D12" i="552"/>
  <c r="AB229" i="8"/>
  <c r="AW313" i="8"/>
  <c r="AP230" i="8"/>
  <c r="AL312" i="8"/>
  <c r="AN229" i="8"/>
  <c r="F183" i="552" l="1" a="1"/>
  <c r="F183" i="552" s="1"/>
  <c r="I342" i="552"/>
  <c r="H342" i="552"/>
  <c r="Y345" i="8"/>
  <c r="J342" i="552"/>
  <c r="K342" i="552"/>
  <c r="G342" i="552"/>
  <c r="H343" i="552"/>
  <c r="G343" i="552"/>
  <c r="Y197" i="8"/>
  <c r="Y344" i="8" s="1"/>
  <c r="K343" i="552"/>
  <c r="I343" i="552"/>
  <c r="J343" i="552"/>
  <c r="J175" i="552"/>
  <c r="K175" i="552"/>
  <c r="H175" i="552"/>
  <c r="G175" i="552"/>
  <c r="I175" i="552"/>
  <c r="F261" i="552" a="1"/>
  <c r="F261" i="552" s="1"/>
  <c r="K261" i="552" s="1"/>
  <c r="F125" i="552" a="1"/>
  <c r="F125" i="552" s="1"/>
  <c r="F13" i="552" a="1"/>
  <c r="F13" i="552" s="1"/>
  <c r="F96" i="552" a="1"/>
  <c r="F96" i="552" s="1"/>
  <c r="F295" i="552" a="1"/>
  <c r="F295" i="552" s="1"/>
  <c r="F53" i="552" a="1"/>
  <c r="F53" i="552" s="1"/>
  <c r="F262" i="552" a="1"/>
  <c r="F262" i="552" s="1"/>
  <c r="F60" i="552" a="1"/>
  <c r="F60" i="552" s="1"/>
  <c r="F69" i="552" a="1"/>
  <c r="F69" i="552" s="1"/>
  <c r="F67" i="552" a="1"/>
  <c r="F67" i="552" s="1"/>
  <c r="F95" i="552" a="1"/>
  <c r="F95" i="552" s="1"/>
  <c r="H95" i="552" s="1"/>
  <c r="D120" i="552"/>
  <c r="F302" i="552" a="1"/>
  <c r="F302" i="552" s="1"/>
  <c r="F248" i="552" a="1"/>
  <c r="F248" i="552" s="1"/>
  <c r="F292" i="552" a="1"/>
  <c r="F292" i="552" s="1"/>
  <c r="D303" i="552"/>
  <c r="F289" i="552" a="1"/>
  <c r="F289" i="552" s="1"/>
  <c r="F136" i="552" a="1"/>
  <c r="F136" i="552" s="1"/>
  <c r="F299" i="552" a="1"/>
  <c r="F299" i="552" s="1"/>
  <c r="F114" i="552" a="1"/>
  <c r="F114" i="552" s="1"/>
  <c r="F244" i="552" a="1"/>
  <c r="F244" i="552" s="1"/>
  <c r="I244" i="552" s="1"/>
  <c r="D249" i="552"/>
  <c r="F124" i="552" a="1"/>
  <c r="F124" i="552" s="1"/>
  <c r="F52" i="552" a="1"/>
  <c r="F52" i="552" s="1"/>
  <c r="F82" i="552" a="1"/>
  <c r="F82" i="552" s="1"/>
  <c r="J82" i="552" s="1"/>
  <c r="F130" i="552" a="1"/>
  <c r="F130" i="552" s="1"/>
  <c r="J130" i="552" s="1"/>
  <c r="F118" i="552" a="1"/>
  <c r="F118" i="552" s="1"/>
  <c r="F79" i="552" a="1"/>
  <c r="F79" i="552" s="1"/>
  <c r="F115" i="552" a="1"/>
  <c r="F115" i="552" s="1"/>
  <c r="F135" i="552" a="1"/>
  <c r="F135" i="552" s="1"/>
  <c r="F284" i="552" a="1"/>
  <c r="F284" i="552" s="1"/>
  <c r="F182" i="552" a="1"/>
  <c r="F182" i="552" s="1"/>
  <c r="D184" i="552"/>
  <c r="F152" i="552" a="1"/>
  <c r="F152" i="552" s="1"/>
  <c r="F132" i="552" a="1"/>
  <c r="F132" i="552" s="1"/>
  <c r="F117" i="552" a="1"/>
  <c r="F117" i="552" s="1"/>
  <c r="J117" i="552" s="1"/>
  <c r="D83" i="552"/>
  <c r="F78" i="552" a="1"/>
  <c r="F78" i="552" s="1"/>
  <c r="F293" i="552" a="1"/>
  <c r="F293" i="552" s="1"/>
  <c r="F297" i="552" a="1"/>
  <c r="F297" i="552" s="1"/>
  <c r="F81" i="552" a="1"/>
  <c r="F81" i="552" s="1"/>
  <c r="F15" i="552" a="1"/>
  <c r="F15" i="552" s="1"/>
  <c r="J15" i="552" s="1"/>
  <c r="D71" i="552"/>
  <c r="F57" i="552" a="1"/>
  <c r="F57" i="552" s="1"/>
  <c r="F127" i="552" a="1"/>
  <c r="F127" i="552" s="1"/>
  <c r="F12" i="552" a="1"/>
  <c r="F12" i="552" s="1"/>
  <c r="F126" i="552" a="1"/>
  <c r="F126" i="552" s="1"/>
  <c r="J126" i="552" s="1"/>
  <c r="F11" i="552" a="1"/>
  <c r="F11" i="552" s="1"/>
  <c r="D17" i="552"/>
  <c r="F113" i="552" a="1"/>
  <c r="F113" i="552" s="1"/>
  <c r="F247" i="552" a="1"/>
  <c r="F247" i="552" s="1"/>
  <c r="H247" i="552" s="1"/>
  <c r="F61" i="552" a="1"/>
  <c r="F61" i="552" s="1"/>
  <c r="J61" i="552" s="1"/>
  <c r="F119" i="552" a="1"/>
  <c r="F119" i="552" s="1"/>
  <c r="F16" i="552" a="1"/>
  <c r="F16" i="552" s="1"/>
  <c r="F290" i="552" a="1"/>
  <c r="F290" i="552" s="1"/>
  <c r="G290" i="552" s="1"/>
  <c r="F133" i="552" a="1"/>
  <c r="F133" i="552" s="1"/>
  <c r="F134" i="552" a="1"/>
  <c r="F134" i="552" s="1"/>
  <c r="I134" i="552" s="1"/>
  <c r="F116" i="552" a="1"/>
  <c r="F116" i="552" s="1"/>
  <c r="F283" i="552" a="1"/>
  <c r="F283" i="552" s="1"/>
  <c r="F285" i="552" a="1"/>
  <c r="F285" i="552" s="1"/>
  <c r="F129" i="552" a="1"/>
  <c r="F129" i="552" s="1"/>
  <c r="F131" i="552" a="1"/>
  <c r="F131" i="552" s="1"/>
  <c r="I131" i="552" s="1"/>
  <c r="F300" i="552" a="1"/>
  <c r="F300" i="552" s="1"/>
  <c r="D195" i="552"/>
  <c r="F194" i="552" a="1"/>
  <c r="F194" i="552" s="1"/>
  <c r="F123" i="552" a="1"/>
  <c r="F123" i="552" s="1"/>
  <c r="I123" i="552" s="1"/>
  <c r="D137" i="552"/>
  <c r="F59" i="552" a="1"/>
  <c r="F59" i="552" s="1"/>
  <c r="I59" i="552" s="1"/>
  <c r="F291" i="552" a="1"/>
  <c r="F291" i="552" s="1"/>
  <c r="H291" i="552" s="1"/>
  <c r="F63" i="552" a="1"/>
  <c r="F63" i="552" s="1"/>
  <c r="F70" i="552" a="1"/>
  <c r="F70" i="552" s="1"/>
  <c r="F282" i="552" a="1"/>
  <c r="F282" i="552" s="1"/>
  <c r="M345" i="8"/>
  <c r="J194" i="556"/>
  <c r="K194" i="556"/>
  <c r="I194" i="556"/>
  <c r="H194" i="556"/>
  <c r="D148" i="556"/>
  <c r="F29" i="556" a="1"/>
  <c r="F29" i="556" s="1"/>
  <c r="D54" i="556"/>
  <c r="F49" i="556" a="1"/>
  <c r="F49" i="556" s="1"/>
  <c r="F51" i="556" a="1"/>
  <c r="F51" i="556" s="1"/>
  <c r="F281" i="556" a="1"/>
  <c r="F281" i="556" s="1"/>
  <c r="F50" i="556" a="1"/>
  <c r="F50" i="556" s="1"/>
  <c r="F48" i="556" a="1"/>
  <c r="F48" i="556" s="1"/>
  <c r="F280" i="556" a="1"/>
  <c r="F280" i="556" s="1"/>
  <c r="D286" i="556"/>
  <c r="D305" i="556" s="1"/>
  <c r="D307" i="556" s="1"/>
  <c r="F30" i="556" a="1"/>
  <c r="F30" i="556" s="1"/>
  <c r="D344" i="556"/>
  <c r="I16" i="556"/>
  <c r="K16" i="556"/>
  <c r="J16" i="556"/>
  <c r="G16" i="556"/>
  <c r="H16" i="556"/>
  <c r="H283" i="556"/>
  <c r="G283" i="556"/>
  <c r="K283" i="556"/>
  <c r="I283" i="556"/>
  <c r="J283" i="556"/>
  <c r="J13" i="556"/>
  <c r="I13" i="556"/>
  <c r="H13" i="556"/>
  <c r="K13" i="556"/>
  <c r="G13" i="556"/>
  <c r="J285" i="556"/>
  <c r="I285" i="556"/>
  <c r="G285" i="556"/>
  <c r="K285" i="556"/>
  <c r="H285" i="556"/>
  <c r="H116" i="556"/>
  <c r="K116" i="556"/>
  <c r="J116" i="556"/>
  <c r="I116" i="556"/>
  <c r="G116" i="556"/>
  <c r="J61" i="556"/>
  <c r="H61" i="556"/>
  <c r="G61" i="556"/>
  <c r="K61" i="556"/>
  <c r="I61" i="556"/>
  <c r="I135" i="556"/>
  <c r="J135" i="556"/>
  <c r="H135" i="556"/>
  <c r="G135" i="556"/>
  <c r="K135" i="556"/>
  <c r="H247" i="556"/>
  <c r="G247" i="556"/>
  <c r="K247" i="556"/>
  <c r="J247" i="556"/>
  <c r="I247" i="556"/>
  <c r="H182" i="556"/>
  <c r="K182" i="556"/>
  <c r="J182" i="556"/>
  <c r="I182" i="556"/>
  <c r="G182" i="556"/>
  <c r="H297" i="556"/>
  <c r="G297" i="556"/>
  <c r="K297" i="556"/>
  <c r="J297" i="556"/>
  <c r="I297" i="556"/>
  <c r="I12" i="556"/>
  <c r="K12" i="556"/>
  <c r="J12" i="556"/>
  <c r="H12" i="556"/>
  <c r="G12" i="556"/>
  <c r="J290" i="556"/>
  <c r="I290" i="556"/>
  <c r="H290" i="556"/>
  <c r="G290" i="556"/>
  <c r="K290" i="556"/>
  <c r="J284" i="556"/>
  <c r="I284" i="556"/>
  <c r="K284" i="556"/>
  <c r="H284" i="556"/>
  <c r="G284" i="556"/>
  <c r="J172" i="556"/>
  <c r="K172" i="556"/>
  <c r="I172" i="556"/>
  <c r="H172" i="556"/>
  <c r="G172" i="556"/>
  <c r="K133" i="556"/>
  <c r="G133" i="556"/>
  <c r="J133" i="556"/>
  <c r="I133" i="556"/>
  <c r="H133" i="556"/>
  <c r="G52" i="556"/>
  <c r="K52" i="556"/>
  <c r="J52" i="556"/>
  <c r="I52" i="556"/>
  <c r="H52" i="556"/>
  <c r="G115" i="556"/>
  <c r="K115" i="556"/>
  <c r="H115" i="556"/>
  <c r="J115" i="556"/>
  <c r="I115" i="556"/>
  <c r="I123" i="556"/>
  <c r="K123" i="556"/>
  <c r="J123" i="556"/>
  <c r="H123" i="556"/>
  <c r="G123" i="556"/>
  <c r="H130" i="556"/>
  <c r="K130" i="556"/>
  <c r="J130" i="556"/>
  <c r="I130" i="556"/>
  <c r="G130" i="556"/>
  <c r="K187" i="556"/>
  <c r="G187" i="556"/>
  <c r="H187" i="556"/>
  <c r="J187" i="556"/>
  <c r="I187" i="556"/>
  <c r="J132" i="556"/>
  <c r="H132" i="556"/>
  <c r="G132" i="556"/>
  <c r="K132" i="556"/>
  <c r="I132" i="556"/>
  <c r="K295" i="556"/>
  <c r="J295" i="556"/>
  <c r="H295" i="556"/>
  <c r="I295" i="556"/>
  <c r="G295" i="556"/>
  <c r="D345" i="556"/>
  <c r="H11" i="556"/>
  <c r="G11" i="556"/>
  <c r="K11" i="556"/>
  <c r="J11" i="556"/>
  <c r="I11" i="556"/>
  <c r="J69" i="556"/>
  <c r="H69" i="556"/>
  <c r="G69" i="556"/>
  <c r="K69" i="556"/>
  <c r="I69" i="556"/>
  <c r="G129" i="556"/>
  <c r="K129" i="556"/>
  <c r="H129" i="556"/>
  <c r="J129" i="556"/>
  <c r="I129" i="556"/>
  <c r="I261" i="556"/>
  <c r="H261" i="556"/>
  <c r="K261" i="556"/>
  <c r="J261" i="556"/>
  <c r="G261" i="556"/>
  <c r="I131" i="556"/>
  <c r="K131" i="556"/>
  <c r="J131" i="556"/>
  <c r="H131" i="556"/>
  <c r="G131" i="556"/>
  <c r="K300" i="556"/>
  <c r="J300" i="556"/>
  <c r="I300" i="556"/>
  <c r="G300" i="556"/>
  <c r="H300" i="556"/>
  <c r="J57" i="556"/>
  <c r="I57" i="556"/>
  <c r="K57" i="556"/>
  <c r="H57" i="556"/>
  <c r="G57" i="556"/>
  <c r="I60" i="556"/>
  <c r="K60" i="556"/>
  <c r="H60" i="556"/>
  <c r="J60" i="556"/>
  <c r="G60" i="556"/>
  <c r="H152" i="556"/>
  <c r="I152" i="556"/>
  <c r="G152" i="556"/>
  <c r="K152" i="556"/>
  <c r="J152" i="556"/>
  <c r="E343" i="556"/>
  <c r="K70" i="556"/>
  <c r="G70" i="556"/>
  <c r="J70" i="556"/>
  <c r="I70" i="556"/>
  <c r="H70" i="556"/>
  <c r="K119" i="556"/>
  <c r="G119" i="556"/>
  <c r="J119" i="556"/>
  <c r="I119" i="556"/>
  <c r="H119" i="556"/>
  <c r="K125" i="556"/>
  <c r="G125" i="556"/>
  <c r="J125" i="556"/>
  <c r="I125" i="556"/>
  <c r="H125" i="556"/>
  <c r="J118" i="556"/>
  <c r="H118" i="556"/>
  <c r="G118" i="556"/>
  <c r="K118" i="556"/>
  <c r="I118" i="556"/>
  <c r="H67" i="556"/>
  <c r="K67" i="556"/>
  <c r="J67" i="556"/>
  <c r="I67" i="556"/>
  <c r="G67" i="556"/>
  <c r="H126" i="556"/>
  <c r="K126" i="556"/>
  <c r="J126" i="556"/>
  <c r="I126" i="556"/>
  <c r="G126" i="556"/>
  <c r="H96" i="556"/>
  <c r="G96" i="556"/>
  <c r="K96" i="556"/>
  <c r="J96" i="556"/>
  <c r="I96" i="556"/>
  <c r="H63" i="556"/>
  <c r="K63" i="556"/>
  <c r="J63" i="556"/>
  <c r="I63" i="556"/>
  <c r="G63" i="556"/>
  <c r="K82" i="556"/>
  <c r="G82" i="556"/>
  <c r="J82" i="556"/>
  <c r="I82" i="556"/>
  <c r="H82" i="556"/>
  <c r="H134" i="556"/>
  <c r="K134" i="556"/>
  <c r="J134" i="556"/>
  <c r="I134" i="556"/>
  <c r="G134" i="556"/>
  <c r="I127" i="556"/>
  <c r="J127" i="556"/>
  <c r="H127" i="556"/>
  <c r="G127" i="556"/>
  <c r="K127" i="556"/>
  <c r="G78" i="556"/>
  <c r="K78" i="556"/>
  <c r="H78" i="556"/>
  <c r="J78" i="556"/>
  <c r="I78" i="556"/>
  <c r="J136" i="556"/>
  <c r="K136" i="556"/>
  <c r="I136" i="556"/>
  <c r="H136" i="556"/>
  <c r="G136" i="556"/>
  <c r="I183" i="556"/>
  <c r="K183" i="556"/>
  <c r="J183" i="556"/>
  <c r="H183" i="556"/>
  <c r="G183" i="556"/>
  <c r="K282" i="556"/>
  <c r="J282" i="556"/>
  <c r="H282" i="556"/>
  <c r="G282" i="556"/>
  <c r="I282" i="556"/>
  <c r="H15" i="556"/>
  <c r="K15" i="556"/>
  <c r="I15" i="556"/>
  <c r="G15" i="556"/>
  <c r="J15" i="556"/>
  <c r="I244" i="556"/>
  <c r="H244" i="556"/>
  <c r="G244" i="556"/>
  <c r="K244" i="556"/>
  <c r="J244" i="556"/>
  <c r="J81" i="556"/>
  <c r="H81" i="556"/>
  <c r="G81" i="556"/>
  <c r="K81" i="556"/>
  <c r="I81" i="556"/>
  <c r="H302" i="556"/>
  <c r="G302" i="556"/>
  <c r="I302" i="556"/>
  <c r="K302" i="556"/>
  <c r="J302" i="556"/>
  <c r="K248" i="556"/>
  <c r="J248" i="556"/>
  <c r="I248" i="556"/>
  <c r="H248" i="556"/>
  <c r="G248" i="556"/>
  <c r="H79" i="556"/>
  <c r="K79" i="556"/>
  <c r="J79" i="556"/>
  <c r="I79" i="556"/>
  <c r="G79" i="556"/>
  <c r="K293" i="556"/>
  <c r="I293" i="556"/>
  <c r="H293" i="556"/>
  <c r="J293" i="556"/>
  <c r="G293" i="556"/>
  <c r="H53" i="556"/>
  <c r="I53" i="556"/>
  <c r="K53" i="556"/>
  <c r="J53" i="556"/>
  <c r="G53" i="556"/>
  <c r="J291" i="556"/>
  <c r="I291" i="556"/>
  <c r="G291" i="556"/>
  <c r="H291" i="556"/>
  <c r="K291" i="556"/>
  <c r="H299" i="556"/>
  <c r="G299" i="556"/>
  <c r="K299" i="556"/>
  <c r="J299" i="556"/>
  <c r="I299" i="556"/>
  <c r="E175" i="556"/>
  <c r="G194" i="556"/>
  <c r="E194" i="556" s="1"/>
  <c r="H59" i="556"/>
  <c r="J59" i="556"/>
  <c r="G59" i="556"/>
  <c r="K59" i="556"/>
  <c r="I59" i="556"/>
  <c r="G292" i="556"/>
  <c r="K292" i="556"/>
  <c r="J292" i="556"/>
  <c r="I292" i="556"/>
  <c r="H292" i="556"/>
  <c r="I113" i="556"/>
  <c r="J113" i="556"/>
  <c r="H113" i="556"/>
  <c r="G113" i="556"/>
  <c r="K113" i="556"/>
  <c r="J114" i="556"/>
  <c r="K114" i="556"/>
  <c r="I114" i="556"/>
  <c r="H114" i="556"/>
  <c r="G114" i="556"/>
  <c r="K262" i="556"/>
  <c r="I262" i="556"/>
  <c r="J262" i="556"/>
  <c r="H262" i="556"/>
  <c r="G262" i="556"/>
  <c r="K95" i="556"/>
  <c r="G95" i="556"/>
  <c r="I95" i="556"/>
  <c r="J95" i="556"/>
  <c r="H95" i="556"/>
  <c r="I117" i="556"/>
  <c r="K117" i="556"/>
  <c r="J117" i="556"/>
  <c r="H117" i="556"/>
  <c r="G117" i="556"/>
  <c r="H289" i="556"/>
  <c r="G289" i="556"/>
  <c r="K289" i="556"/>
  <c r="J289" i="556"/>
  <c r="I289" i="556"/>
  <c r="J124" i="556"/>
  <c r="H124" i="556"/>
  <c r="G124" i="556"/>
  <c r="K124" i="556"/>
  <c r="I124" i="556"/>
  <c r="E343" i="552"/>
  <c r="F29" i="552" a="1"/>
  <c r="F29" i="552" s="1"/>
  <c r="D54" i="552"/>
  <c r="F49" i="552" a="1"/>
  <c r="F49" i="552" s="1"/>
  <c r="F51" i="552" a="1"/>
  <c r="F51" i="552" s="1"/>
  <c r="F48" i="552" a="1"/>
  <c r="F48" i="552" s="1"/>
  <c r="F30" i="552" a="1"/>
  <c r="F30" i="552" s="1"/>
  <c r="F281" i="552" a="1"/>
  <c r="F281" i="552" s="1"/>
  <c r="F50" i="552" a="1"/>
  <c r="F50" i="552" s="1"/>
  <c r="F280" i="552" a="1"/>
  <c r="F280" i="552" s="1"/>
  <c r="D286" i="552"/>
  <c r="I172" i="552"/>
  <c r="K172" i="552"/>
  <c r="J172" i="552"/>
  <c r="H172" i="552"/>
  <c r="G172" i="552"/>
  <c r="J187" i="552"/>
  <c r="G187" i="552"/>
  <c r="K187" i="552"/>
  <c r="I187" i="552"/>
  <c r="H187" i="552"/>
  <c r="E175" i="552"/>
  <c r="H183" i="552"/>
  <c r="K183" i="552"/>
  <c r="J183" i="552"/>
  <c r="I183" i="552"/>
  <c r="G183" i="552"/>
  <c r="U345" i="8"/>
  <c r="I345" i="8"/>
  <c r="Q345" i="8"/>
  <c r="M73" i="8"/>
  <c r="M346" i="8" s="1"/>
  <c r="M305" i="8"/>
  <c r="Q148" i="8"/>
  <c r="I148" i="8"/>
  <c r="U148" i="8"/>
  <c r="Y305" i="8"/>
  <c r="Y148" i="8"/>
  <c r="M148" i="8"/>
  <c r="Q305" i="8"/>
  <c r="Y73" i="8"/>
  <c r="Y346" i="8" s="1"/>
  <c r="U73" i="8"/>
  <c r="U346" i="8" s="1"/>
  <c r="Q73" i="8"/>
  <c r="Q346" i="8" s="1"/>
  <c r="U305" i="8"/>
  <c r="I286" i="8"/>
  <c r="I305" i="8" s="1"/>
  <c r="I54" i="8"/>
  <c r="I73" i="8" s="1"/>
  <c r="I346" i="8" s="1"/>
  <c r="M197" i="8"/>
  <c r="M344" i="8" s="1"/>
  <c r="M313" i="8" s="1"/>
  <c r="I197" i="8"/>
  <c r="U197" i="8"/>
  <c r="U344" i="8" s="1"/>
  <c r="Q197" i="8"/>
  <c r="BG341" i="8"/>
  <c r="BE341" i="8"/>
  <c r="BK341" i="8"/>
  <c r="AD314" i="8"/>
  <c r="BK312" i="8"/>
  <c r="BA314" i="8"/>
  <c r="AW314" i="8"/>
  <c r="BL229" i="8"/>
  <c r="BI230" i="8"/>
  <c r="BI229" i="8"/>
  <c r="BN230" i="8"/>
  <c r="BN313" i="8"/>
  <c r="AV314" i="8"/>
  <c r="AL314" i="8"/>
  <c r="BB314" i="8"/>
  <c r="BO230" i="8"/>
  <c r="BO312" i="8"/>
  <c r="BH341" i="8"/>
  <c r="BN341" i="8"/>
  <c r="BL341" i="8"/>
  <c r="BO341" i="8"/>
  <c r="BM341" i="8"/>
  <c r="BJ341" i="8"/>
  <c r="BI341" i="8"/>
  <c r="AN312" i="8"/>
  <c r="AS230" i="8"/>
  <c r="AH229" i="8"/>
  <c r="AJ229" i="8"/>
  <c r="AK313" i="8"/>
  <c r="AX312" i="8"/>
  <c r="AG229" i="8"/>
  <c r="AS313" i="8"/>
  <c r="AJ313" i="8"/>
  <c r="AH312" i="8"/>
  <c r="AH313" i="8"/>
  <c r="AK230" i="8"/>
  <c r="AK229" i="8"/>
  <c r="AT312" i="8"/>
  <c r="Y229" i="8"/>
  <c r="AH230" i="8"/>
  <c r="AF312" i="8"/>
  <c r="AO230" i="8"/>
  <c r="AR229" i="8"/>
  <c r="AZ313" i="8"/>
  <c r="AB312" i="8"/>
  <c r="AV229" i="8"/>
  <c r="AC313" i="8"/>
  <c r="AR312" i="8"/>
  <c r="AG230" i="8"/>
  <c r="Y313" i="8"/>
  <c r="AJ230" i="8"/>
  <c r="AF229" i="8"/>
  <c r="AL230" i="8"/>
  <c r="AO312" i="8"/>
  <c r="AF230" i="8"/>
  <c r="AP313" i="8"/>
  <c r="AG313" i="8"/>
  <c r="Y230" i="8"/>
  <c r="AZ229" i="8"/>
  <c r="AN230" i="8"/>
  <c r="AT229" i="8"/>
  <c r="AC312" i="8"/>
  <c r="H195" i="556" l="1"/>
  <c r="H293" i="552"/>
  <c r="I81" i="552"/>
  <c r="H13" i="552"/>
  <c r="K117" i="552"/>
  <c r="H152" i="552"/>
  <c r="K244" i="552"/>
  <c r="J129" i="552"/>
  <c r="J195" i="556"/>
  <c r="K135" i="552"/>
  <c r="J244" i="552"/>
  <c r="H81" i="552"/>
  <c r="K82" i="552"/>
  <c r="G133" i="552"/>
  <c r="I126" i="552"/>
  <c r="H244" i="552"/>
  <c r="I117" i="552"/>
  <c r="I13" i="552"/>
  <c r="K12" i="552"/>
  <c r="J133" i="552"/>
  <c r="K126" i="552"/>
  <c r="J282" i="552"/>
  <c r="K96" i="552"/>
  <c r="I284" i="552"/>
  <c r="I302" i="552"/>
  <c r="H53" i="552"/>
  <c r="G302" i="552"/>
  <c r="J119" i="552"/>
  <c r="I152" i="552"/>
  <c r="I53" i="552"/>
  <c r="K152" i="552"/>
  <c r="H59" i="552"/>
  <c r="G248" i="552"/>
  <c r="K299" i="552"/>
  <c r="I119" i="552"/>
  <c r="I247" i="552"/>
  <c r="J70" i="552"/>
  <c r="I291" i="552"/>
  <c r="I95" i="552"/>
  <c r="J289" i="552"/>
  <c r="I60" i="552"/>
  <c r="H135" i="552"/>
  <c r="G292" i="552"/>
  <c r="G117" i="552"/>
  <c r="J13" i="552"/>
  <c r="J81" i="552"/>
  <c r="G82" i="552"/>
  <c r="K129" i="552"/>
  <c r="K60" i="552"/>
  <c r="I135" i="552"/>
  <c r="H292" i="552"/>
  <c r="H117" i="552"/>
  <c r="H12" i="552"/>
  <c r="K292" i="552"/>
  <c r="K13" i="552"/>
  <c r="K81" i="552"/>
  <c r="H82" i="552"/>
  <c r="G129" i="552"/>
  <c r="I129" i="552"/>
  <c r="I12" i="552"/>
  <c r="G12" i="552"/>
  <c r="G60" i="552"/>
  <c r="J135" i="552"/>
  <c r="G135" i="552"/>
  <c r="J292" i="552"/>
  <c r="G244" i="552"/>
  <c r="G81" i="552"/>
  <c r="J60" i="552"/>
  <c r="I292" i="552"/>
  <c r="G13" i="552"/>
  <c r="I82" i="552"/>
  <c r="H129" i="552"/>
  <c r="J12" i="552"/>
  <c r="H60" i="552"/>
  <c r="I182" i="552"/>
  <c r="I184" i="552" s="1"/>
  <c r="K182" i="552"/>
  <c r="K184" i="552" s="1"/>
  <c r="J134" i="552"/>
  <c r="I118" i="552"/>
  <c r="J291" i="552"/>
  <c r="G289" i="552"/>
  <c r="K134" i="552"/>
  <c r="J95" i="552"/>
  <c r="J182" i="552"/>
  <c r="J184" i="552" s="1"/>
  <c r="G182" i="552"/>
  <c r="G184" i="552" s="1"/>
  <c r="G291" i="552"/>
  <c r="H11" i="552"/>
  <c r="G134" i="552"/>
  <c r="J118" i="552"/>
  <c r="H118" i="552"/>
  <c r="K291" i="552"/>
  <c r="J11" i="552"/>
  <c r="H289" i="552"/>
  <c r="K95" i="552"/>
  <c r="H295" i="552"/>
  <c r="I11" i="552"/>
  <c r="H134" i="552"/>
  <c r="G95" i="552"/>
  <c r="K118" i="552"/>
  <c r="G295" i="552"/>
  <c r="K289" i="552"/>
  <c r="I289" i="552"/>
  <c r="I295" i="552"/>
  <c r="H182" i="552"/>
  <c r="H184" i="552" s="1"/>
  <c r="K11" i="552"/>
  <c r="G11" i="552"/>
  <c r="G118" i="552"/>
  <c r="J295" i="552"/>
  <c r="K295" i="552"/>
  <c r="I116" i="552"/>
  <c r="G124" i="552"/>
  <c r="H63" i="552"/>
  <c r="I63" i="552"/>
  <c r="H70" i="552"/>
  <c r="K69" i="552"/>
  <c r="G114" i="552"/>
  <c r="J285" i="552"/>
  <c r="I285" i="552"/>
  <c r="H114" i="552"/>
  <c r="H290" i="552"/>
  <c r="I127" i="552"/>
  <c r="H69" i="552"/>
  <c r="G69" i="552"/>
  <c r="K70" i="552"/>
  <c r="K290" i="552"/>
  <c r="K285" i="552"/>
  <c r="J297" i="552"/>
  <c r="J290" i="552"/>
  <c r="I290" i="552"/>
  <c r="J127" i="552"/>
  <c r="G127" i="552"/>
  <c r="J114" i="552"/>
  <c r="G297" i="552"/>
  <c r="I69" i="552"/>
  <c r="G70" i="552"/>
  <c r="H285" i="552"/>
  <c r="I114" i="552"/>
  <c r="K297" i="552"/>
  <c r="H297" i="552"/>
  <c r="K114" i="552"/>
  <c r="J69" i="552"/>
  <c r="I70" i="552"/>
  <c r="K127" i="552"/>
  <c r="G285" i="552"/>
  <c r="I297" i="552"/>
  <c r="H127" i="552"/>
  <c r="G126" i="552"/>
  <c r="I133" i="552"/>
  <c r="H96" i="552"/>
  <c r="I96" i="552"/>
  <c r="K131" i="552"/>
  <c r="K67" i="552"/>
  <c r="I282" i="552"/>
  <c r="K61" i="552"/>
  <c r="H130" i="552"/>
  <c r="H133" i="552"/>
  <c r="J131" i="552"/>
  <c r="G284" i="552"/>
  <c r="H282" i="552"/>
  <c r="H126" i="552"/>
  <c r="J96" i="552"/>
  <c r="G131" i="552"/>
  <c r="G67" i="552"/>
  <c r="H61" i="552"/>
  <c r="G61" i="552"/>
  <c r="I130" i="552"/>
  <c r="H131" i="552"/>
  <c r="H67" i="552"/>
  <c r="I67" i="552"/>
  <c r="K284" i="552"/>
  <c r="G282" i="552"/>
  <c r="I61" i="552"/>
  <c r="K130" i="552"/>
  <c r="K133" i="552"/>
  <c r="H284" i="552"/>
  <c r="J284" i="552"/>
  <c r="K282" i="552"/>
  <c r="G96" i="552"/>
  <c r="J67" i="552"/>
  <c r="G130" i="552"/>
  <c r="D305" i="552"/>
  <c r="D307" i="552" s="1"/>
  <c r="I261" i="552"/>
  <c r="J52" i="552"/>
  <c r="G136" i="552"/>
  <c r="H283" i="552"/>
  <c r="J302" i="552"/>
  <c r="K293" i="552"/>
  <c r="J152" i="552"/>
  <c r="J53" i="552"/>
  <c r="J299" i="552"/>
  <c r="H299" i="552"/>
  <c r="J247" i="552"/>
  <c r="J59" i="552"/>
  <c r="H302" i="552"/>
  <c r="H248" i="552"/>
  <c r="K119" i="552"/>
  <c r="G247" i="552"/>
  <c r="K194" i="552"/>
  <c r="K195" i="552" s="1"/>
  <c r="J293" i="552"/>
  <c r="K248" i="552"/>
  <c r="G119" i="552"/>
  <c r="K53" i="552"/>
  <c r="K59" i="552"/>
  <c r="I194" i="552"/>
  <c r="I195" i="552" s="1"/>
  <c r="K247" i="552"/>
  <c r="J248" i="552"/>
  <c r="G152" i="552"/>
  <c r="G299" i="552"/>
  <c r="I299" i="552"/>
  <c r="J194" i="552"/>
  <c r="J195" i="552" s="1"/>
  <c r="K302" i="552"/>
  <c r="G293" i="552"/>
  <c r="I293" i="552"/>
  <c r="I248" i="552"/>
  <c r="G194" i="552"/>
  <c r="E194" i="552" s="1"/>
  <c r="G53" i="552"/>
  <c r="G59" i="552"/>
  <c r="H119" i="552"/>
  <c r="J125" i="552"/>
  <c r="H261" i="552"/>
  <c r="G261" i="552"/>
  <c r="K283" i="552"/>
  <c r="G113" i="552"/>
  <c r="G115" i="552"/>
  <c r="I115" i="552"/>
  <c r="I283" i="552"/>
  <c r="H113" i="552"/>
  <c r="K115" i="552"/>
  <c r="J261" i="552"/>
  <c r="J283" i="552"/>
  <c r="I136" i="552"/>
  <c r="K52" i="552"/>
  <c r="H52" i="552"/>
  <c r="H115" i="552"/>
  <c r="H136" i="552"/>
  <c r="I113" i="552"/>
  <c r="K113" i="552"/>
  <c r="G52" i="552"/>
  <c r="J136" i="552"/>
  <c r="J115" i="552"/>
  <c r="G283" i="552"/>
  <c r="J113" i="552"/>
  <c r="I52" i="552"/>
  <c r="K136" i="552"/>
  <c r="D345" i="552"/>
  <c r="I57" i="552"/>
  <c r="J132" i="552"/>
  <c r="J16" i="552"/>
  <c r="K123" i="552"/>
  <c r="I262" i="552"/>
  <c r="J57" i="552"/>
  <c r="K132" i="552"/>
  <c r="K125" i="552"/>
  <c r="J123" i="552"/>
  <c r="G57" i="552"/>
  <c r="G123" i="552"/>
  <c r="H262" i="552"/>
  <c r="K16" i="552"/>
  <c r="G132" i="552"/>
  <c r="G125" i="552"/>
  <c r="J262" i="552"/>
  <c r="I125" i="552"/>
  <c r="H123" i="552"/>
  <c r="G262" i="552"/>
  <c r="H16" i="552"/>
  <c r="G16" i="552"/>
  <c r="H57" i="552"/>
  <c r="K57" i="552"/>
  <c r="I132" i="552"/>
  <c r="H132" i="552"/>
  <c r="H125" i="552"/>
  <c r="K262" i="552"/>
  <c r="I16" i="552"/>
  <c r="D148" i="552"/>
  <c r="H300" i="552"/>
  <c r="K78" i="552"/>
  <c r="G116" i="552"/>
  <c r="K15" i="552"/>
  <c r="H79" i="552"/>
  <c r="G79" i="552"/>
  <c r="I124" i="552"/>
  <c r="H124" i="552"/>
  <c r="J63" i="552"/>
  <c r="G78" i="552"/>
  <c r="D73" i="552"/>
  <c r="D346" i="552" s="1"/>
  <c r="H116" i="552"/>
  <c r="G15" i="552"/>
  <c r="I79" i="552"/>
  <c r="J124" i="552"/>
  <c r="K63" i="552"/>
  <c r="G300" i="552"/>
  <c r="J78" i="552"/>
  <c r="D197" i="552"/>
  <c r="D344" i="552" s="1"/>
  <c r="K79" i="552"/>
  <c r="G63" i="552"/>
  <c r="I300" i="552"/>
  <c r="H78" i="552"/>
  <c r="K116" i="552"/>
  <c r="H15" i="552"/>
  <c r="J79" i="552"/>
  <c r="K124" i="552"/>
  <c r="J300" i="552"/>
  <c r="J116" i="552"/>
  <c r="K300" i="552"/>
  <c r="I78" i="552"/>
  <c r="I15" i="552"/>
  <c r="H194" i="552"/>
  <c r="H195" i="552" s="1"/>
  <c r="K195" i="556"/>
  <c r="I195" i="556"/>
  <c r="H120" i="556"/>
  <c r="K303" i="556"/>
  <c r="E60" i="556"/>
  <c r="I303" i="556"/>
  <c r="E248" i="556"/>
  <c r="H303" i="556"/>
  <c r="G120" i="556"/>
  <c r="E95" i="556"/>
  <c r="E59" i="556"/>
  <c r="E53" i="556"/>
  <c r="E136" i="556"/>
  <c r="K83" i="556"/>
  <c r="E96" i="556"/>
  <c r="E119" i="556"/>
  <c r="H17" i="556"/>
  <c r="G184" i="556"/>
  <c r="E172" i="556"/>
  <c r="E182" i="556"/>
  <c r="J51" i="556"/>
  <c r="K51" i="556"/>
  <c r="I51" i="556"/>
  <c r="H51" i="556"/>
  <c r="G51" i="556"/>
  <c r="E15" i="556"/>
  <c r="E183" i="556"/>
  <c r="I83" i="556"/>
  <c r="E134" i="556"/>
  <c r="E63" i="556"/>
  <c r="E126" i="556"/>
  <c r="E300" i="556"/>
  <c r="J17" i="556"/>
  <c r="E130" i="556"/>
  <c r="H137" i="556"/>
  <c r="E16" i="556"/>
  <c r="H49" i="556"/>
  <c r="I49" i="556"/>
  <c r="K49" i="556"/>
  <c r="J49" i="556"/>
  <c r="G49" i="556"/>
  <c r="E292" i="556"/>
  <c r="E302" i="556"/>
  <c r="H249" i="556"/>
  <c r="G83" i="556"/>
  <c r="E78" i="556"/>
  <c r="G17" i="556"/>
  <c r="E11" i="556"/>
  <c r="E133" i="556"/>
  <c r="H184" i="556"/>
  <c r="H345" i="556" s="1"/>
  <c r="K48" i="556"/>
  <c r="G48" i="556"/>
  <c r="J48" i="556"/>
  <c r="I48" i="556"/>
  <c r="H48" i="556"/>
  <c r="K120" i="556"/>
  <c r="E291" i="556"/>
  <c r="E79" i="556"/>
  <c r="E81" i="556"/>
  <c r="J83" i="556"/>
  <c r="K17" i="556"/>
  <c r="J137" i="556"/>
  <c r="E115" i="556"/>
  <c r="E290" i="556"/>
  <c r="E12" i="556"/>
  <c r="E297" i="556"/>
  <c r="E61" i="556"/>
  <c r="E116" i="556"/>
  <c r="E285" i="556"/>
  <c r="D73" i="556"/>
  <c r="J120" i="556"/>
  <c r="E114" i="556"/>
  <c r="J249" i="556"/>
  <c r="E82" i="556"/>
  <c r="E67" i="556"/>
  <c r="E118" i="556"/>
  <c r="E125" i="556"/>
  <c r="E70" i="556"/>
  <c r="G71" i="556"/>
  <c r="E57" i="556"/>
  <c r="E261" i="556"/>
  <c r="E132" i="556"/>
  <c r="G195" i="556"/>
  <c r="E195" i="556" s="1"/>
  <c r="E187" i="556"/>
  <c r="I184" i="556"/>
  <c r="E135" i="556"/>
  <c r="H30" i="556"/>
  <c r="K30" i="556"/>
  <c r="J30" i="556"/>
  <c r="I30" i="556"/>
  <c r="G30" i="556"/>
  <c r="I50" i="556"/>
  <c r="G50" i="556"/>
  <c r="K50" i="556"/>
  <c r="J50" i="556"/>
  <c r="H50" i="556"/>
  <c r="J303" i="556"/>
  <c r="E293" i="556"/>
  <c r="I249" i="556"/>
  <c r="E282" i="556"/>
  <c r="H71" i="556"/>
  <c r="J71" i="556"/>
  <c r="E131" i="556"/>
  <c r="E295" i="556"/>
  <c r="K137" i="556"/>
  <c r="E284" i="556"/>
  <c r="E247" i="556"/>
  <c r="E13" i="556"/>
  <c r="E117" i="556"/>
  <c r="I120" i="556"/>
  <c r="E262" i="556"/>
  <c r="E113" i="556"/>
  <c r="H83" i="556"/>
  <c r="E127" i="556"/>
  <c r="K71" i="556"/>
  <c r="E129" i="556"/>
  <c r="E69" i="556"/>
  <c r="K184" i="556"/>
  <c r="J184" i="556"/>
  <c r="E283" i="556"/>
  <c r="K281" i="556"/>
  <c r="J281" i="556"/>
  <c r="I281" i="556"/>
  <c r="G281" i="556"/>
  <c r="H281" i="556"/>
  <c r="E124" i="556"/>
  <c r="G303" i="556"/>
  <c r="E289" i="556"/>
  <c r="E299" i="556"/>
  <c r="K249" i="556"/>
  <c r="G249" i="556"/>
  <c r="E244" i="556"/>
  <c r="E152" i="556"/>
  <c r="I71" i="556"/>
  <c r="I17" i="556"/>
  <c r="G137" i="556"/>
  <c r="E123" i="556"/>
  <c r="I137" i="556"/>
  <c r="E52" i="556"/>
  <c r="H280" i="556"/>
  <c r="G280" i="556"/>
  <c r="J280" i="556"/>
  <c r="K280" i="556"/>
  <c r="I280" i="556"/>
  <c r="K29" i="556"/>
  <c r="G29" i="556"/>
  <c r="I29" i="556"/>
  <c r="H29" i="556"/>
  <c r="J29" i="556"/>
  <c r="E124" i="552"/>
  <c r="E283" i="552"/>
  <c r="E67" i="552"/>
  <c r="E81" i="552"/>
  <c r="E293" i="552"/>
  <c r="E95" i="552"/>
  <c r="E60" i="552"/>
  <c r="E127" i="552"/>
  <c r="E123" i="552"/>
  <c r="E247" i="552"/>
  <c r="E115" i="552"/>
  <c r="E13" i="552"/>
  <c r="E133" i="552"/>
  <c r="E96" i="552"/>
  <c r="E79" i="552"/>
  <c r="E57" i="552"/>
  <c r="E172" i="552"/>
  <c r="E52" i="552"/>
  <c r="J50" i="552"/>
  <c r="K50" i="552"/>
  <c r="I50" i="552"/>
  <c r="H50" i="552"/>
  <c r="G50" i="552"/>
  <c r="K51" i="552"/>
  <c r="G51" i="552"/>
  <c r="J51" i="552"/>
  <c r="I51" i="552"/>
  <c r="H51" i="552"/>
  <c r="E262" i="552"/>
  <c r="E261" i="552"/>
  <c r="E16" i="552"/>
  <c r="E82" i="552"/>
  <c r="E302" i="552"/>
  <c r="E12" i="552"/>
  <c r="E113" i="552"/>
  <c r="E299" i="552"/>
  <c r="E61" i="552"/>
  <c r="H281" i="552"/>
  <c r="I281" i="552"/>
  <c r="K281" i="552"/>
  <c r="J281" i="552"/>
  <c r="G281" i="552"/>
  <c r="E11" i="552"/>
  <c r="E248" i="552"/>
  <c r="E152" i="552"/>
  <c r="E53" i="552"/>
  <c r="E15" i="552"/>
  <c r="I49" i="552"/>
  <c r="H49" i="552"/>
  <c r="G49" i="552"/>
  <c r="K49" i="552"/>
  <c r="J49" i="552"/>
  <c r="E131" i="552"/>
  <c r="E187" i="552"/>
  <c r="E132" i="552"/>
  <c r="E290" i="552"/>
  <c r="E282" i="552"/>
  <c r="E285" i="552"/>
  <c r="E114" i="552"/>
  <c r="E297" i="552"/>
  <c r="E129" i="552"/>
  <c r="E183" i="552"/>
  <c r="E70" i="552"/>
  <c r="E125" i="552"/>
  <c r="E284" i="552"/>
  <c r="E295" i="552"/>
  <c r="J30" i="552"/>
  <c r="I30" i="552"/>
  <c r="K30" i="552"/>
  <c r="H30" i="552"/>
  <c r="G30" i="552"/>
  <c r="E182" i="552"/>
  <c r="E291" i="552"/>
  <c r="E126" i="552"/>
  <c r="E117" i="552"/>
  <c r="E63" i="552"/>
  <c r="E136" i="552"/>
  <c r="E134" i="552"/>
  <c r="E119" i="552"/>
  <c r="E69" i="552"/>
  <c r="E78" i="552"/>
  <c r="E116" i="552"/>
  <c r="E118" i="552"/>
  <c r="E135" i="552"/>
  <c r="E130" i="552"/>
  <c r="H48" i="552"/>
  <c r="K48" i="552"/>
  <c r="J48" i="552"/>
  <c r="I48" i="552"/>
  <c r="G48" i="552"/>
  <c r="E244" i="552"/>
  <c r="E289" i="552"/>
  <c r="E300" i="552"/>
  <c r="E292" i="552"/>
  <c r="E59" i="552"/>
  <c r="J280" i="552"/>
  <c r="I280" i="552"/>
  <c r="H280" i="552"/>
  <c r="G280" i="552"/>
  <c r="K280" i="552"/>
  <c r="I29" i="552"/>
  <c r="H29" i="552"/>
  <c r="K29" i="552"/>
  <c r="J29" i="552"/>
  <c r="G29" i="552"/>
  <c r="I344" i="8"/>
  <c r="I230" i="8" s="1"/>
  <c r="Q344" i="8"/>
  <c r="Q230" i="8" s="1"/>
  <c r="AX314" i="8"/>
  <c r="BN312" i="8"/>
  <c r="BD341" i="8"/>
  <c r="BF341" i="8"/>
  <c r="AR314" i="8"/>
  <c r="AP314" i="8"/>
  <c r="AJ314" i="8"/>
  <c r="AS314" i="8"/>
  <c r="AK314" i="8"/>
  <c r="BM229" i="8"/>
  <c r="BM230" i="8"/>
  <c r="BL313" i="8"/>
  <c r="AN314" i="8"/>
  <c r="BL312" i="8"/>
  <c r="BK313" i="8"/>
  <c r="BL230" i="8"/>
  <c r="AO314" i="8"/>
  <c r="BM312" i="8"/>
  <c r="AT314" i="8"/>
  <c r="AB314" i="8"/>
  <c r="BM313" i="8"/>
  <c r="AZ314" i="8"/>
  <c r="BO314" i="8" s="1"/>
  <c r="AG314" i="8"/>
  <c r="BO313" i="8"/>
  <c r="AH314" i="8"/>
  <c r="BK230" i="8"/>
  <c r="BJ313" i="8"/>
  <c r="BN229" i="8"/>
  <c r="BI312" i="8"/>
  <c r="AC314" i="8"/>
  <c r="BJ230" i="8"/>
  <c r="BK229" i="8"/>
  <c r="BI313" i="8"/>
  <c r="BO229" i="8"/>
  <c r="BJ229" i="8"/>
  <c r="BJ312" i="8"/>
  <c r="AF314" i="8"/>
  <c r="M229" i="8"/>
  <c r="M312" i="8"/>
  <c r="M311" i="8"/>
  <c r="M230" i="8"/>
  <c r="I311" i="8"/>
  <c r="U229" i="8"/>
  <c r="Y312" i="8"/>
  <c r="D311" i="556"/>
  <c r="Q311" i="8"/>
  <c r="U312" i="8"/>
  <c r="U311" i="8"/>
  <c r="Y311" i="8"/>
  <c r="U230" i="8"/>
  <c r="U313" i="8"/>
  <c r="H249" i="552" l="1"/>
  <c r="J345" i="556"/>
  <c r="I249" i="552"/>
  <c r="G249" i="552"/>
  <c r="J17" i="552"/>
  <c r="H17" i="552"/>
  <c r="I120" i="552"/>
  <c r="I71" i="552"/>
  <c r="H71" i="552"/>
  <c r="I17" i="552"/>
  <c r="J303" i="552"/>
  <c r="K303" i="552"/>
  <c r="J249" i="552"/>
  <c r="K249" i="552"/>
  <c r="G120" i="552"/>
  <c r="K83" i="552"/>
  <c r="H137" i="552"/>
  <c r="H303" i="552"/>
  <c r="I303" i="552"/>
  <c r="G195" i="552"/>
  <c r="E195" i="552" s="1"/>
  <c r="H83" i="552"/>
  <c r="G71" i="552"/>
  <c r="G137" i="552"/>
  <c r="G303" i="552"/>
  <c r="J120" i="552"/>
  <c r="K120" i="552"/>
  <c r="H120" i="552"/>
  <c r="G17" i="552"/>
  <c r="I137" i="552"/>
  <c r="K137" i="552"/>
  <c r="J137" i="552"/>
  <c r="K17" i="552"/>
  <c r="I83" i="552"/>
  <c r="J83" i="552"/>
  <c r="I345" i="556"/>
  <c r="G83" i="552"/>
  <c r="J71" i="552"/>
  <c r="K71" i="552"/>
  <c r="I345" i="552"/>
  <c r="H345" i="552"/>
  <c r="K345" i="556"/>
  <c r="H148" i="556"/>
  <c r="K345" i="552"/>
  <c r="K54" i="556"/>
  <c r="K73" i="556" s="1"/>
  <c r="K346" i="556" s="1"/>
  <c r="G148" i="556"/>
  <c r="G286" i="552"/>
  <c r="J345" i="552"/>
  <c r="K286" i="552"/>
  <c r="I286" i="556"/>
  <c r="I305" i="556" s="1"/>
  <c r="I307" i="556" s="1"/>
  <c r="K286" i="556"/>
  <c r="K305" i="556" s="1"/>
  <c r="K307" i="556" s="1"/>
  <c r="J54" i="556"/>
  <c r="J73" i="556" s="1"/>
  <c r="J346" i="556" s="1"/>
  <c r="H54" i="556"/>
  <c r="H73" i="556" s="1"/>
  <c r="H346" i="556" s="1"/>
  <c r="I148" i="556"/>
  <c r="J148" i="556"/>
  <c r="H286" i="556"/>
  <c r="H305" i="556" s="1"/>
  <c r="H307" i="556" s="1"/>
  <c r="J286" i="556"/>
  <c r="J305" i="556" s="1"/>
  <c r="J307" i="556" s="1"/>
  <c r="K148" i="556"/>
  <c r="E148" i="556" s="1"/>
  <c r="F311" i="556" a="1"/>
  <c r="F311" i="556" s="1"/>
  <c r="E50" i="556"/>
  <c r="E71" i="556"/>
  <c r="E280" i="556"/>
  <c r="E303" i="556"/>
  <c r="E281" i="556"/>
  <c r="G345" i="556"/>
  <c r="E345" i="556" s="1"/>
  <c r="E184" i="556"/>
  <c r="D346" i="556"/>
  <c r="E48" i="556"/>
  <c r="E49" i="556"/>
  <c r="E51" i="556"/>
  <c r="E120" i="556"/>
  <c r="I54" i="556"/>
  <c r="E30" i="556"/>
  <c r="G286" i="556"/>
  <c r="E286" i="556" s="1"/>
  <c r="E83" i="556"/>
  <c r="E17" i="556"/>
  <c r="G54" i="556"/>
  <c r="G73" i="556" s="1"/>
  <c r="E29" i="556"/>
  <c r="E137" i="556"/>
  <c r="E249" i="556"/>
  <c r="I286" i="552"/>
  <c r="J286" i="552"/>
  <c r="H286" i="552"/>
  <c r="J54" i="552"/>
  <c r="E148" i="552"/>
  <c r="E303" i="552"/>
  <c r="E286" i="552"/>
  <c r="E17" i="552"/>
  <c r="E50" i="552"/>
  <c r="E120" i="552"/>
  <c r="E249" i="552"/>
  <c r="E281" i="552"/>
  <c r="E71" i="552"/>
  <c r="K54" i="552"/>
  <c r="E280" i="552"/>
  <c r="E137" i="552"/>
  <c r="H54" i="552"/>
  <c r="E30" i="552"/>
  <c r="E49" i="552"/>
  <c r="E48" i="552"/>
  <c r="E51" i="552"/>
  <c r="E184" i="552"/>
  <c r="G54" i="552"/>
  <c r="E29" i="552"/>
  <c r="I54" i="552"/>
  <c r="E83" i="552"/>
  <c r="BN314" i="8"/>
  <c r="BK314" i="8"/>
  <c r="BM314" i="8"/>
  <c r="BL314" i="8"/>
  <c r="BJ314" i="8"/>
  <c r="BI314" i="8"/>
  <c r="Y314" i="8"/>
  <c r="Y307" i="8"/>
  <c r="Q307" i="8"/>
  <c r="U314" i="8"/>
  <c r="U307" i="8"/>
  <c r="M314" i="8"/>
  <c r="M307" i="8"/>
  <c r="I229" i="8"/>
  <c r="Q229" i="8"/>
  <c r="Q312" i="8"/>
  <c r="Q313" i="8"/>
  <c r="I312" i="8"/>
  <c r="I313" i="8"/>
  <c r="D313" i="556"/>
  <c r="D230" i="556"/>
  <c r="D229" i="556"/>
  <c r="D229" i="552"/>
  <c r="D312" i="552"/>
  <c r="D312" i="556"/>
  <c r="D311" i="552"/>
  <c r="D230" i="552"/>
  <c r="D313" i="552"/>
  <c r="H73" i="552" l="1"/>
  <c r="H346" i="552" s="1"/>
  <c r="H305" i="552"/>
  <c r="H307" i="552" s="1"/>
  <c r="J305" i="552"/>
  <c r="J307" i="552" s="1"/>
  <c r="I305" i="552"/>
  <c r="I307" i="552" s="1"/>
  <c r="G345" i="552"/>
  <c r="E345" i="552" s="1"/>
  <c r="K305" i="552"/>
  <c r="K307" i="552" s="1"/>
  <c r="H148" i="552"/>
  <c r="G305" i="552"/>
  <c r="G307" i="552" s="1"/>
  <c r="G148" i="552"/>
  <c r="K148" i="552"/>
  <c r="K73" i="552"/>
  <c r="K346" i="552" s="1"/>
  <c r="I148" i="552"/>
  <c r="J148" i="552"/>
  <c r="J73" i="552"/>
  <c r="J346" i="552" s="1"/>
  <c r="F311" i="552" a="1"/>
  <c r="F311" i="552" s="1"/>
  <c r="F229" i="552" a="1"/>
  <c r="F229" i="552" s="1"/>
  <c r="F229" i="556" a="1"/>
  <c r="F229" i="556" s="1"/>
  <c r="G305" i="556"/>
  <c r="G307" i="556" s="1"/>
  <c r="F230" i="556" a="1"/>
  <c r="F230" i="556" s="1"/>
  <c r="F312" i="556" a="1"/>
  <c r="F312" i="556" s="1"/>
  <c r="D314" i="556"/>
  <c r="F313" i="556" a="1"/>
  <c r="F313" i="556" s="1"/>
  <c r="G346" i="556"/>
  <c r="I73" i="556"/>
  <c r="I346" i="556" s="1"/>
  <c r="E346" i="556" s="1"/>
  <c r="K311" i="556"/>
  <c r="J311" i="556"/>
  <c r="I311" i="556"/>
  <c r="H311" i="556"/>
  <c r="G311" i="556"/>
  <c r="E54" i="556"/>
  <c r="E307" i="552"/>
  <c r="F230" i="552" a="1"/>
  <c r="F230" i="552" s="1"/>
  <c r="F312" i="552" a="1"/>
  <c r="F312" i="552" s="1"/>
  <c r="D314" i="552"/>
  <c r="F313" i="552" a="1"/>
  <c r="F313" i="552" s="1"/>
  <c r="E54" i="552"/>
  <c r="I73" i="552"/>
  <c r="I346" i="552" s="1"/>
  <c r="G73" i="552"/>
  <c r="E305" i="552"/>
  <c r="I314" i="8"/>
  <c r="Q314" i="8"/>
  <c r="I307" i="8"/>
  <c r="G229" i="552" l="1"/>
  <c r="H229" i="552"/>
  <c r="J229" i="552"/>
  <c r="I229" i="552"/>
  <c r="K229" i="552"/>
  <c r="G311" i="552"/>
  <c r="I311" i="552"/>
  <c r="J311" i="552"/>
  <c r="K311" i="552"/>
  <c r="H311" i="552"/>
  <c r="E305" i="556"/>
  <c r="E73" i="556"/>
  <c r="E311" i="556"/>
  <c r="E307" i="556"/>
  <c r="E229" i="552"/>
  <c r="G346" i="552"/>
  <c r="E346" i="552" s="1"/>
  <c r="E73" i="552"/>
  <c r="H313" i="552"/>
  <c r="I313" i="552"/>
  <c r="G313" i="552"/>
  <c r="J313" i="552"/>
  <c r="K313" i="552"/>
  <c r="K312" i="552"/>
  <c r="H312" i="552"/>
  <c r="G312" i="552"/>
  <c r="J312" i="552"/>
  <c r="I312" i="552"/>
  <c r="E344" i="552"/>
  <c r="E311" i="552"/>
  <c r="J230" i="552"/>
  <c r="K230" i="552"/>
  <c r="I230" i="552"/>
  <c r="H230" i="552"/>
  <c r="G230" i="552"/>
  <c r="J314" i="552" l="1"/>
  <c r="G314" i="552"/>
  <c r="I314" i="552"/>
  <c r="K314" i="552"/>
  <c r="H314" i="552"/>
  <c r="E312" i="552"/>
  <c r="E230" i="552"/>
  <c r="E313" i="552"/>
  <c r="E314" i="552" l="1"/>
  <c r="D153" i="2" l="1"/>
  <c r="D153" i="65" l="1"/>
  <c r="D153" i="6"/>
  <c r="D153" i="8" l="1"/>
  <c r="F153" i="6"/>
  <c r="J153" i="6" s="1"/>
  <c r="S153" i="8" l="1"/>
  <c r="E201" i="65"/>
  <c r="F153" i="8"/>
  <c r="M153" i="6"/>
  <c r="H153" i="6"/>
  <c r="P153" i="6"/>
  <c r="Q153" i="6"/>
  <c r="I153" i="6"/>
  <c r="O153" i="6"/>
  <c r="N153" i="6"/>
  <c r="L153" i="6"/>
  <c r="G153" i="6"/>
  <c r="K153" i="6"/>
  <c r="R153" i="6"/>
  <c r="V153" i="8"/>
  <c r="W153" i="8" l="1"/>
  <c r="AA153" i="8"/>
  <c r="AQ153" i="8"/>
  <c r="AY153" i="8"/>
  <c r="O153" i="8"/>
  <c r="K153" i="8"/>
  <c r="AE153" i="8"/>
  <c r="AI153" i="8"/>
  <c r="AM153" i="8"/>
  <c r="AU153" i="8"/>
  <c r="G153" i="8"/>
  <c r="E153" i="6"/>
  <c r="AD153" i="8"/>
  <c r="AH153" i="8"/>
  <c r="P153" i="8"/>
  <c r="Z153" i="8"/>
  <c r="U153" i="8"/>
  <c r="Y153" i="8"/>
  <c r="AC153" i="8"/>
  <c r="AR153" i="8"/>
  <c r="H153" i="8"/>
  <c r="Q153" i="8"/>
  <c r="I153" i="8"/>
  <c r="AP153" i="8"/>
  <c r="BB153" i="8"/>
  <c r="AK153" i="8"/>
  <c r="J153" i="8"/>
  <c r="AZ153" i="8"/>
  <c r="R153" i="8"/>
  <c r="AJ153" i="8"/>
  <c r="M153" i="8"/>
  <c r="AL153" i="8"/>
  <c r="AB153" i="8"/>
  <c r="AO153" i="8"/>
  <c r="N153" i="8"/>
  <c r="AS153" i="8"/>
  <c r="AF153" i="8"/>
  <c r="AX153" i="8"/>
  <c r="AW153" i="8"/>
  <c r="AV153" i="8"/>
  <c r="BA153" i="8"/>
  <c r="AN153" i="8"/>
  <c r="L153" i="8"/>
  <c r="AG153" i="8"/>
  <c r="T153" i="8"/>
  <c r="X153" i="8"/>
  <c r="AT153" i="8"/>
  <c r="BG153" i="8" l="1"/>
  <c r="BH153" i="8"/>
  <c r="BK153" i="8"/>
  <c r="BM153" i="8"/>
  <c r="BO153" i="8"/>
  <c r="BI153" i="8"/>
  <c r="BF153" i="8"/>
  <c r="BL153" i="8"/>
  <c r="BJ153" i="8"/>
  <c r="BN153" i="8"/>
  <c r="BE153" i="8"/>
  <c r="BD153" i="8"/>
  <c r="E153" i="8"/>
  <c r="D153" i="552"/>
  <c r="D153" i="556"/>
  <c r="D153" i="554"/>
  <c r="D153" i="557"/>
  <c r="D153" i="553"/>
  <c r="D153" i="555"/>
  <c r="F153" i="555" l="1" a="1"/>
  <c r="F153" i="555" s="1"/>
  <c r="F153" i="554" a="1"/>
  <c r="F153" i="554" s="1"/>
  <c r="J153" i="554" s="1"/>
  <c r="F153" i="556" a="1"/>
  <c r="F153" i="556" s="1"/>
  <c r="F153" i="552" a="1"/>
  <c r="F153" i="552" s="1"/>
  <c r="F153" i="557" a="1"/>
  <c r="F153" i="557" s="1"/>
  <c r="F153" i="553" a="1"/>
  <c r="F153" i="553" s="1"/>
  <c r="J153" i="552" l="1"/>
  <c r="G153" i="552"/>
  <c r="K153" i="552"/>
  <c r="H153" i="552"/>
  <c r="I153" i="552"/>
  <c r="G153" i="553"/>
  <c r="H153" i="553"/>
  <c r="K153" i="553"/>
  <c r="J153" i="553"/>
  <c r="I153" i="553"/>
  <c r="G153" i="555"/>
  <c r="K153" i="555"/>
  <c r="G153" i="554"/>
  <c r="J153" i="555"/>
  <c r="K153" i="554"/>
  <c r="H153" i="556"/>
  <c r="H153" i="554"/>
  <c r="I153" i="554"/>
  <c r="H153" i="555"/>
  <c r="J153" i="556"/>
  <c r="I153" i="556"/>
  <c r="I153" i="555"/>
  <c r="K153" i="556"/>
  <c r="G153" i="556"/>
  <c r="E153" i="556"/>
  <c r="E153" i="555"/>
  <c r="E153" i="554"/>
  <c r="E153" i="553"/>
  <c r="E153" i="552"/>
  <c r="E342" i="6" l="1"/>
  <c r="K234" i="6"/>
  <c r="I227" i="6"/>
  <c r="O227" i="8" s="1"/>
  <c r="I233" i="6"/>
  <c r="O233" i="8" s="1"/>
  <c r="H226" i="6"/>
  <c r="K226" i="8" s="1"/>
  <c r="H234" i="6"/>
  <c r="K234" i="8" s="1"/>
  <c r="G227" i="6"/>
  <c r="G227" i="8" l="1"/>
  <c r="J235" i="6"/>
  <c r="S235" i="8" s="1"/>
  <c r="H227" i="6"/>
  <c r="K227" i="8" s="1"/>
  <c r="K231" i="6"/>
  <c r="I226" i="6"/>
  <c r="O226" i="8" s="1"/>
  <c r="K228" i="6"/>
  <c r="W228" i="8" s="1"/>
  <c r="J226" i="6"/>
  <c r="S226" i="8" s="1"/>
  <c r="I232" i="6"/>
  <c r="O232" i="8" s="1"/>
  <c r="J232" i="6"/>
  <c r="S232" i="8" s="1"/>
  <c r="K232" i="6"/>
  <c r="W232" i="8" s="1"/>
  <c r="H228" i="6"/>
  <c r="K228" i="8" s="1"/>
  <c r="K227" i="6"/>
  <c r="W227" i="8" s="1"/>
  <c r="J227" i="6"/>
  <c r="S227" i="8" s="1"/>
  <c r="H235" i="6"/>
  <c r="K235" i="8" s="1"/>
  <c r="J234" i="6"/>
  <c r="S234" i="8" s="1"/>
  <c r="J228" i="6"/>
  <c r="S228" i="8" s="1"/>
  <c r="G234" i="6"/>
  <c r="G234" i="8" s="1"/>
  <c r="G226" i="6"/>
  <c r="G226" i="8" s="1"/>
  <c r="I235" i="6"/>
  <c r="O235" i="8" s="1"/>
  <c r="I228" i="6"/>
  <c r="O228" i="8" s="1"/>
  <c r="I234" i="6"/>
  <c r="O234" i="8" s="1"/>
  <c r="H231" i="6"/>
  <c r="K231" i="8" s="1"/>
  <c r="K233" i="6"/>
  <c r="I231" i="6"/>
  <c r="O231" i="8" s="1"/>
  <c r="J231" i="6"/>
  <c r="S231" i="8" s="1"/>
  <c r="K235" i="6"/>
  <c r="W235" i="8" s="1"/>
  <c r="G231" i="6"/>
  <c r="G235" i="6"/>
  <c r="G235" i="8" s="1"/>
  <c r="I225" i="6"/>
  <c r="G233" i="6"/>
  <c r="J225" i="6"/>
  <c r="J233" i="6"/>
  <c r="S233" i="8" s="1"/>
  <c r="H233" i="6"/>
  <c r="K233" i="8" s="1"/>
  <c r="K225" i="6"/>
  <c r="K226" i="6"/>
  <c r="W226" i="8" s="1"/>
  <c r="G228" i="6"/>
  <c r="W231" i="8" l="1"/>
  <c r="W233" i="8"/>
  <c r="W234" i="8"/>
  <c r="E234" i="8" s="1"/>
  <c r="E228" i="6"/>
  <c r="S225" i="8"/>
  <c r="S236" i="8" s="1"/>
  <c r="E233" i="6"/>
  <c r="O225" i="8"/>
  <c r="E231" i="6"/>
  <c r="W225" i="8"/>
  <c r="E227" i="8"/>
  <c r="E227" i="6"/>
  <c r="G231" i="8"/>
  <c r="I236" i="6"/>
  <c r="E226" i="6"/>
  <c r="E235" i="8"/>
  <c r="E226" i="8"/>
  <c r="E235" i="6"/>
  <c r="G233" i="8"/>
  <c r="K236" i="6"/>
  <c r="K238" i="6" s="1"/>
  <c r="E234" i="6"/>
  <c r="G228" i="8"/>
  <c r="J236" i="6"/>
  <c r="J238" i="6" s="1"/>
  <c r="W236" i="8" l="1"/>
  <c r="W238" i="8" s="1"/>
  <c r="E231" i="8"/>
  <c r="I238" i="6"/>
  <c r="S238" i="8"/>
  <c r="O236" i="8"/>
  <c r="O238" i="8" s="1"/>
  <c r="E233" i="8"/>
  <c r="E228" i="8"/>
  <c r="G225" i="6" l="1"/>
  <c r="G232" i="6"/>
  <c r="H232" i="6"/>
  <c r="K232" i="8" s="1"/>
  <c r="E232" i="6" l="1"/>
  <c r="G236" i="6"/>
  <c r="G238" i="6" s="1"/>
  <c r="G232" i="8"/>
  <c r="E232" i="8" s="1"/>
  <c r="G225" i="8"/>
  <c r="H225" i="6"/>
  <c r="K225" i="8" l="1"/>
  <c r="E225" i="8" s="1"/>
  <c r="E225" i="6"/>
  <c r="H236" i="6"/>
  <c r="E236" i="6" s="1"/>
  <c r="G236" i="8"/>
  <c r="G238" i="8" s="1"/>
  <c r="H238" i="6" l="1"/>
  <c r="E238" i="6" s="1"/>
  <c r="K236" i="8"/>
  <c r="E236" i="8" s="1"/>
  <c r="K238" i="8"/>
  <c r="E238" i="8" l="1"/>
  <c r="E342" i="8"/>
  <c r="BO342" i="8" l="1"/>
  <c r="BK342" i="8"/>
  <c r="BM342" i="8"/>
  <c r="AV233" i="8"/>
  <c r="AK226" i="8"/>
  <c r="AH226" i="8"/>
  <c r="AK232" i="8"/>
  <c r="AV235" i="8"/>
  <c r="AZ228" i="8"/>
  <c r="AK235" i="8"/>
  <c r="AZ235" i="8"/>
  <c r="AF227" i="8"/>
  <c r="AZ226" i="8"/>
  <c r="AK228" i="8"/>
  <c r="AJ233" i="8"/>
  <c r="AJ227" i="8"/>
  <c r="AK233" i="8"/>
  <c r="AR235" i="8"/>
  <c r="AR227" i="8"/>
  <c r="AB228" i="8"/>
  <c r="AZ227" i="8"/>
  <c r="AH231" i="8"/>
  <c r="AH225" i="8"/>
  <c r="AZ233" i="8"/>
  <c r="AN226" i="8"/>
  <c r="AV231" i="8"/>
  <c r="AZ225" i="8"/>
  <c r="AH228" i="8"/>
  <c r="AJ226" i="8"/>
  <c r="AN228" i="8"/>
  <c r="AF226" i="8"/>
  <c r="AH234" i="8"/>
  <c r="AK227" i="8"/>
  <c r="AR226" i="8"/>
  <c r="AZ231" i="8"/>
  <c r="AJ231" i="8"/>
  <c r="AH233" i="8"/>
  <c r="AB234" i="8"/>
  <c r="AR232" i="8"/>
  <c r="AR228" i="8"/>
  <c r="AB227" i="8"/>
  <c r="AV227" i="8"/>
  <c r="AR233" i="8"/>
  <c r="AB231" i="8"/>
  <c r="AJ235" i="8"/>
  <c r="AN233" i="8"/>
  <c r="AR231" i="8"/>
  <c r="AK225" i="8"/>
  <c r="AB235" i="8"/>
  <c r="AF232" i="8"/>
  <c r="AN231" i="8"/>
  <c r="AB233" i="8"/>
  <c r="AH227" i="8"/>
  <c r="AN235" i="8"/>
  <c r="AK234" i="8"/>
  <c r="AZ232" i="8"/>
  <c r="AJ232" i="8"/>
  <c r="AR234" i="8"/>
  <c r="AR225" i="8"/>
  <c r="AV226" i="8"/>
  <c r="AF231" i="8"/>
  <c r="AJ234" i="8"/>
  <c r="AN227" i="8"/>
  <c r="AB226" i="8"/>
  <c r="AH232" i="8"/>
  <c r="AN234" i="8"/>
  <c r="AB232" i="8"/>
  <c r="AZ234" i="8"/>
  <c r="AV228" i="8"/>
  <c r="AK231" i="8"/>
  <c r="AF234" i="8"/>
  <c r="AN232" i="8"/>
  <c r="AF233" i="8"/>
  <c r="AH235" i="8"/>
  <c r="AR236" i="8" l="1"/>
  <c r="AR238" i="8" s="1"/>
  <c r="AZ236" i="8"/>
  <c r="AZ238" i="8" s="1"/>
  <c r="AH236" i="8"/>
  <c r="AH238" i="8" s="1"/>
  <c r="AK236" i="8"/>
  <c r="AK238" i="8" s="1"/>
  <c r="BI342" i="8"/>
  <c r="AJ228" i="8"/>
  <c r="AF235" i="8"/>
  <c r="AB225" i="8"/>
  <c r="AV232" i="8"/>
  <c r="AJ225" i="8"/>
  <c r="AB236" i="8" l="1"/>
  <c r="AB238" i="8" s="1"/>
  <c r="AJ236" i="8"/>
  <c r="AJ238" i="8" s="1"/>
  <c r="BN342" i="8"/>
  <c r="AS235" i="8"/>
  <c r="AS228" i="8"/>
  <c r="AC231" i="8"/>
  <c r="AX234" i="8"/>
  <c r="AC232" i="8"/>
  <c r="AS234" i="8"/>
  <c r="AX231" i="8"/>
  <c r="AC233" i="8"/>
  <c r="AC235" i="8"/>
  <c r="AX227" i="8"/>
  <c r="AC225" i="8"/>
  <c r="AS225" i="8"/>
  <c r="AX233" i="8"/>
  <c r="AC228" i="8"/>
  <c r="AS231" i="8"/>
  <c r="AX235" i="8"/>
  <c r="AX225" i="8"/>
  <c r="AX232" i="8"/>
  <c r="AS233" i="8"/>
  <c r="AS226" i="8"/>
  <c r="AV225" i="8"/>
  <c r="AC227" i="8"/>
  <c r="AC234" i="8"/>
  <c r="AS232" i="8"/>
  <c r="AC226" i="8"/>
  <c r="AV234" i="8"/>
  <c r="AX226" i="8"/>
  <c r="AS227" i="8"/>
  <c r="AX228" i="8"/>
  <c r="AS236" i="8" l="1"/>
  <c r="AS238" i="8" s="1"/>
  <c r="AC236" i="8"/>
  <c r="AC238" i="8" s="1"/>
  <c r="AX236" i="8"/>
  <c r="AX238" i="8" s="1"/>
  <c r="AV236" i="8"/>
  <c r="BJ342" i="8"/>
  <c r="BL342" i="8"/>
  <c r="AF225" i="8"/>
  <c r="AF228" i="8"/>
  <c r="AN225" i="8"/>
  <c r="AV238" i="8" l="1"/>
  <c r="AF236" i="8"/>
  <c r="AF238" i="8" s="1"/>
  <c r="AN236" i="8"/>
  <c r="AN238" i="8" l="1"/>
  <c r="Q228" i="8"/>
  <c r="Q231" i="8"/>
  <c r="Q226" i="8"/>
  <c r="I233" i="8"/>
  <c r="Q234" i="8"/>
  <c r="Q235" i="8"/>
  <c r="I227" i="8"/>
  <c r="I225" i="8"/>
  <c r="Q232" i="8"/>
  <c r="I232" i="8"/>
  <c r="I234" i="8"/>
  <c r="I228" i="8"/>
  <c r="Q233" i="8"/>
  <c r="I235" i="8"/>
  <c r="I226" i="8"/>
  <c r="Q227" i="8"/>
  <c r="Q225" i="8"/>
  <c r="I231" i="8"/>
  <c r="D227" i="556"/>
  <c r="AW231" i="8"/>
  <c r="U234" i="8"/>
  <c r="Y235" i="8"/>
  <c r="Y225" i="8"/>
  <c r="BB225" i="8"/>
  <c r="Y226" i="8"/>
  <c r="Y232" i="8"/>
  <c r="D226" i="556"/>
  <c r="AW234" i="8"/>
  <c r="BB235" i="8"/>
  <c r="BB231" i="8"/>
  <c r="U228" i="8"/>
  <c r="U231" i="8"/>
  <c r="BB228" i="8"/>
  <c r="BB232" i="8"/>
  <c r="BB227" i="8"/>
  <c r="Y228" i="8"/>
  <c r="AL228" i="8"/>
  <c r="AW226" i="8"/>
  <c r="BB233" i="8"/>
  <c r="U235" i="8"/>
  <c r="Y227" i="8"/>
  <c r="AL225" i="8"/>
  <c r="AL226" i="8"/>
  <c r="AT233" i="8"/>
  <c r="AW233" i="8"/>
  <c r="AL227" i="8"/>
  <c r="U226" i="8"/>
  <c r="U227" i="8"/>
  <c r="AW225" i="8"/>
  <c r="AL232" i="8"/>
  <c r="AT226" i="8"/>
  <c r="U225" i="8"/>
  <c r="BB234" i="8"/>
  <c r="AW235" i="8"/>
  <c r="U232" i="8"/>
  <c r="U233" i="8"/>
  <c r="BB226" i="8"/>
  <c r="Y233" i="8"/>
  <c r="AW227" i="8"/>
  <c r="D235" i="556"/>
  <c r="AW232" i="8"/>
  <c r="AW228" i="8"/>
  <c r="Y234" i="8"/>
  <c r="AL234" i="8"/>
  <c r="AT231" i="8"/>
  <c r="D234" i="556"/>
  <c r="D233" i="556"/>
  <c r="AT228" i="8"/>
  <c r="Y231" i="8"/>
  <c r="D232" i="556"/>
  <c r="AT225" i="8"/>
  <c r="AT234" i="8"/>
  <c r="AT235" i="8"/>
  <c r="AL233" i="8"/>
  <c r="AT232" i="8"/>
  <c r="AL231" i="8"/>
  <c r="AL235" i="8"/>
  <c r="AT227" i="8"/>
  <c r="BK231" i="8" l="1"/>
  <c r="BK235" i="8"/>
  <c r="BK234" i="8"/>
  <c r="BK226" i="8"/>
  <c r="BK227" i="8"/>
  <c r="BK232" i="8"/>
  <c r="BM225" i="8"/>
  <c r="AT236" i="8"/>
  <c r="AT238" i="8" s="1"/>
  <c r="BK228" i="8"/>
  <c r="BM228" i="8"/>
  <c r="BK233" i="8"/>
  <c r="BM232" i="8"/>
  <c r="BM227" i="8"/>
  <c r="BM226" i="8"/>
  <c r="BM231" i="8"/>
  <c r="BM233" i="8"/>
  <c r="BM235" i="8"/>
  <c r="BK225" i="8"/>
  <c r="AL236" i="8"/>
  <c r="BK236" i="8" s="1"/>
  <c r="BM234" i="8"/>
  <c r="F232" i="556" a="1"/>
  <c r="F232" i="556" s="1"/>
  <c r="E232" i="556"/>
  <c r="F235" i="556" a="1"/>
  <c r="F235" i="556" s="1"/>
  <c r="E235" i="556"/>
  <c r="F227" i="556" a="1"/>
  <c r="F227" i="556" s="1"/>
  <c r="E227" i="556"/>
  <c r="F233" i="556" a="1"/>
  <c r="F233" i="556" s="1"/>
  <c r="E233" i="556"/>
  <c r="F234" i="556" a="1"/>
  <c r="F234" i="556" s="1"/>
  <c r="F226" i="556" a="1"/>
  <c r="F226" i="556" s="1"/>
  <c r="E234" i="556"/>
  <c r="BN226" i="8"/>
  <c r="BN233" i="8"/>
  <c r="U236" i="8"/>
  <c r="U238" i="8" s="1"/>
  <c r="Q236" i="8"/>
  <c r="BN225" i="8"/>
  <c r="AW236" i="8"/>
  <c r="BN236" i="8" s="1"/>
  <c r="BN231" i="8"/>
  <c r="BN228" i="8"/>
  <c r="BN232" i="8"/>
  <c r="BN235" i="8"/>
  <c r="BN227" i="8"/>
  <c r="BB236" i="8"/>
  <c r="BB238" i="8" s="1"/>
  <c r="Y236" i="8"/>
  <c r="BN234" i="8"/>
  <c r="I236" i="8"/>
  <c r="D227" i="552"/>
  <c r="D231" i="556"/>
  <c r="D226" i="552"/>
  <c r="D234" i="552"/>
  <c r="D232" i="552"/>
  <c r="D231" i="552"/>
  <c r="D235" i="552"/>
  <c r="D233" i="552"/>
  <c r="BM236" i="8" l="1"/>
  <c r="AL238" i="8"/>
  <c r="BK238" i="8" s="1"/>
  <c r="F234" i="552" a="1"/>
  <c r="F234" i="552" s="1"/>
  <c r="K234" i="552" s="1"/>
  <c r="E234" i="552"/>
  <c r="F226" i="552" a="1"/>
  <c r="F226" i="552" s="1"/>
  <c r="F235" i="552" a="1"/>
  <c r="F235" i="552" s="1"/>
  <c r="E235" i="552"/>
  <c r="F227" i="552" a="1"/>
  <c r="F227" i="552" s="1"/>
  <c r="E227" i="552"/>
  <c r="F233" i="552" a="1"/>
  <c r="F233" i="552" s="1"/>
  <c r="E233" i="552"/>
  <c r="E232" i="552"/>
  <c r="F232" i="552" a="1"/>
  <c r="F232" i="552" s="1"/>
  <c r="H233" i="556"/>
  <c r="K233" i="556"/>
  <c r="G233" i="556"/>
  <c r="J233" i="556"/>
  <c r="I233" i="556"/>
  <c r="K227" i="556"/>
  <c r="J227" i="556"/>
  <c r="H227" i="556"/>
  <c r="I227" i="556"/>
  <c r="G227" i="556"/>
  <c r="K235" i="556"/>
  <c r="J235" i="556"/>
  <c r="H235" i="556"/>
  <c r="I235" i="556"/>
  <c r="G235" i="556"/>
  <c r="K234" i="556"/>
  <c r="J234" i="556"/>
  <c r="H234" i="556"/>
  <c r="I234" i="556"/>
  <c r="G234" i="556"/>
  <c r="I232" i="556"/>
  <c r="H232" i="556"/>
  <c r="G232" i="556"/>
  <c r="K232" i="556"/>
  <c r="J232" i="556"/>
  <c r="F231" i="556" a="1"/>
  <c r="F231" i="556" s="1"/>
  <c r="H226" i="556"/>
  <c r="G226" i="556"/>
  <c r="K226" i="556"/>
  <c r="J226" i="556"/>
  <c r="I226" i="556"/>
  <c r="G234" i="552"/>
  <c r="H234" i="552"/>
  <c r="F231" i="552" a="1"/>
  <c r="F231" i="552" s="1"/>
  <c r="BM238" i="8"/>
  <c r="Q238" i="8"/>
  <c r="AW238" i="8"/>
  <c r="Y238" i="8"/>
  <c r="I238" i="8"/>
  <c r="D228" i="552"/>
  <c r="D228" i="556"/>
  <c r="I234" i="552" l="1"/>
  <c r="J234" i="552"/>
  <c r="G235" i="552"/>
  <c r="J235" i="552"/>
  <c r="I235" i="552"/>
  <c r="K235" i="552"/>
  <c r="H235" i="552"/>
  <c r="K226" i="552"/>
  <c r="J226" i="552"/>
  <c r="I226" i="552"/>
  <c r="H232" i="552"/>
  <c r="K232" i="552"/>
  <c r="H226" i="552"/>
  <c r="I232" i="552"/>
  <c r="G232" i="552"/>
  <c r="G226" i="552"/>
  <c r="J232" i="552"/>
  <c r="K227" i="552"/>
  <c r="J227" i="552"/>
  <c r="I227" i="552"/>
  <c r="H227" i="552"/>
  <c r="G227" i="552"/>
  <c r="I233" i="552"/>
  <c r="K233" i="552"/>
  <c r="J233" i="552"/>
  <c r="H233" i="552"/>
  <c r="G233" i="552"/>
  <c r="F228" i="556" a="1"/>
  <c r="F228" i="556" s="1"/>
  <c r="E226" i="556"/>
  <c r="I231" i="556"/>
  <c r="K231" i="556"/>
  <c r="J231" i="556"/>
  <c r="H231" i="556"/>
  <c r="G231" i="556"/>
  <c r="F228" i="552" a="1"/>
  <c r="F228" i="552" s="1"/>
  <c r="E226" i="552"/>
  <c r="G231" i="552"/>
  <c r="K231" i="552"/>
  <c r="H231" i="552"/>
  <c r="J231" i="552"/>
  <c r="I231" i="552"/>
  <c r="BN238" i="8"/>
  <c r="D225" i="552"/>
  <c r="D225" i="556"/>
  <c r="E231" i="556" l="1"/>
  <c r="D236" i="556"/>
  <c r="D238" i="556" s="1"/>
  <c r="F225" i="556" a="1"/>
  <c r="F225" i="556" s="1"/>
  <c r="J228" i="556"/>
  <c r="K228" i="556"/>
  <c r="I228" i="556"/>
  <c r="H228" i="556"/>
  <c r="G228" i="556"/>
  <c r="F225" i="552" a="1"/>
  <c r="F225" i="552" s="1"/>
  <c r="D236" i="552"/>
  <c r="D238" i="552" s="1"/>
  <c r="E231" i="552"/>
  <c r="H228" i="552"/>
  <c r="K228" i="552"/>
  <c r="J228" i="552"/>
  <c r="I228" i="552"/>
  <c r="G228" i="552"/>
  <c r="M234" i="8"/>
  <c r="M228" i="8"/>
  <c r="M235" i="8"/>
  <c r="M233" i="8"/>
  <c r="M225" i="8"/>
  <c r="M226" i="8"/>
  <c r="M232" i="8"/>
  <c r="M231" i="8"/>
  <c r="M227" i="8"/>
  <c r="AP227" i="8"/>
  <c r="AD232" i="8"/>
  <c r="AO225" i="8"/>
  <c r="AG233" i="8"/>
  <c r="AG232" i="8"/>
  <c r="AG234" i="8"/>
  <c r="AP231" i="8"/>
  <c r="AG228" i="8"/>
  <c r="AD235" i="8"/>
  <c r="AD233" i="8"/>
  <c r="BA233" i="8"/>
  <c r="AG235" i="8"/>
  <c r="AO231" i="8"/>
  <c r="AP228" i="8"/>
  <c r="AP225" i="8"/>
  <c r="AG231" i="8"/>
  <c r="AD227" i="8"/>
  <c r="AO226" i="8"/>
  <c r="BA232" i="8"/>
  <c r="AP226" i="8"/>
  <c r="AP234" i="8"/>
  <c r="AP233" i="8"/>
  <c r="BA228" i="8"/>
  <c r="BA227" i="8"/>
  <c r="AO232" i="8"/>
  <c r="BA235" i="8"/>
  <c r="AG226" i="8"/>
  <c r="AO227" i="8"/>
  <c r="AO234" i="8"/>
  <c r="BA231" i="8"/>
  <c r="AP232" i="8"/>
  <c r="AG225" i="8"/>
  <c r="AD231" i="8"/>
  <c r="AG227" i="8"/>
  <c r="BA226" i="8"/>
  <c r="AD225" i="8"/>
  <c r="AD234" i="8"/>
  <c r="AO228" i="8"/>
  <c r="BA234" i="8"/>
  <c r="AD228" i="8"/>
  <c r="AO235" i="8"/>
  <c r="BA225" i="8"/>
  <c r="AD226" i="8"/>
  <c r="AO233" i="8"/>
  <c r="AP235" i="8"/>
  <c r="E228" i="556" l="1"/>
  <c r="K225" i="556"/>
  <c r="G225" i="556"/>
  <c r="J225" i="556"/>
  <c r="I225" i="556"/>
  <c r="H225" i="556"/>
  <c r="E228" i="552"/>
  <c r="I225" i="552"/>
  <c r="K225" i="552"/>
  <c r="J225" i="552"/>
  <c r="H225" i="552"/>
  <c r="G225" i="552"/>
  <c r="BO234" i="8"/>
  <c r="BJ228" i="8"/>
  <c r="BI228" i="8"/>
  <c r="BL228" i="8"/>
  <c r="BL231" i="8"/>
  <c r="BJ234" i="8"/>
  <c r="BJ231" i="8"/>
  <c r="BO226" i="8"/>
  <c r="BI234" i="8"/>
  <c r="BL234" i="8"/>
  <c r="BJ225" i="8"/>
  <c r="AG236" i="8"/>
  <c r="BJ235" i="8"/>
  <c r="AP236" i="8"/>
  <c r="AP238" i="8" s="1"/>
  <c r="BL225" i="8"/>
  <c r="AO236" i="8"/>
  <c r="AO238" i="8" s="1"/>
  <c r="BL233" i="8"/>
  <c r="BO232" i="8"/>
  <c r="BI232" i="8"/>
  <c r="BI226" i="8"/>
  <c r="BL235" i="8"/>
  <c r="BO233" i="8"/>
  <c r="BO227" i="8"/>
  <c r="BJ227" i="8"/>
  <c r="BO228" i="8"/>
  <c r="BJ233" i="8"/>
  <c r="BI231" i="8"/>
  <c r="BL232" i="8"/>
  <c r="BJ232" i="8"/>
  <c r="BI233" i="8"/>
  <c r="BO225" i="8"/>
  <c r="BA236" i="8"/>
  <c r="BO236" i="8" s="1"/>
  <c r="BO235" i="8"/>
  <c r="BJ226" i="8"/>
  <c r="M236" i="8"/>
  <c r="BI225" i="8"/>
  <c r="AD236" i="8"/>
  <c r="BI236" i="8" s="1"/>
  <c r="BI227" i="8"/>
  <c r="BL226" i="8"/>
  <c r="BO231" i="8"/>
  <c r="BI235" i="8"/>
  <c r="BL227" i="8"/>
  <c r="E225" i="556" l="1"/>
  <c r="K236" i="552"/>
  <c r="G236" i="552"/>
  <c r="E225" i="552"/>
  <c r="I236" i="552"/>
  <c r="H236" i="552"/>
  <c r="J236" i="552"/>
  <c r="BL238" i="8"/>
  <c r="BJ236" i="8"/>
  <c r="AG238" i="8"/>
  <c r="M238" i="8"/>
  <c r="AD238" i="8"/>
  <c r="BA238" i="8"/>
  <c r="BL236" i="8"/>
  <c r="E236" i="552" l="1"/>
  <c r="BI238" i="8"/>
  <c r="BJ238" i="8"/>
  <c r="BO238" i="8"/>
  <c r="D25" i="486"/>
  <c r="D53" i="486" l="1"/>
  <c r="D329" i="2" l="1"/>
  <c r="D329" i="65" l="1"/>
  <c r="D53" i="63" s="1"/>
  <c r="D329" i="6"/>
  <c r="F329" i="6" l="1"/>
  <c r="D329" i="8"/>
  <c r="F329" i="8" l="1"/>
  <c r="D330" i="2" l="1"/>
  <c r="D330" i="65" l="1"/>
  <c r="D54" i="63" s="1"/>
  <c r="D330" i="6"/>
  <c r="F330" i="6" l="1"/>
  <c r="D330" i="8"/>
  <c r="F330" i="8" l="1"/>
  <c r="D318" i="2" l="1"/>
  <c r="D318" i="65" l="1"/>
  <c r="D318" i="6"/>
  <c r="F318" i="6" l="1"/>
  <c r="D318" i="8"/>
  <c r="F318" i="8" l="1"/>
  <c r="D332" i="2" l="1"/>
  <c r="D332" i="6" l="1"/>
  <c r="D332" i="65"/>
  <c r="D56" i="63" s="1"/>
  <c r="E29" i="1"/>
  <c r="D331" i="2"/>
  <c r="D317" i="2"/>
  <c r="D154" i="2"/>
  <c r="D154" i="65" s="1"/>
  <c r="D11" i="63" s="1"/>
  <c r="D12" i="63" s="1"/>
  <c r="D317" i="65" l="1"/>
  <c r="D317" i="6"/>
  <c r="D321" i="2"/>
  <c r="D321" i="65" s="1"/>
  <c r="D25" i="63" s="1"/>
  <c r="D26" i="63" s="1"/>
  <c r="D156" i="2"/>
  <c r="O157" i="2" s="1"/>
  <c r="D331" i="65"/>
  <c r="D55" i="63" s="1"/>
  <c r="D395" i="2"/>
  <c r="D331" i="6"/>
  <c r="F332" i="6"/>
  <c r="D332" i="8"/>
  <c r="D347" i="2" l="1"/>
  <c r="D36" i="63"/>
  <c r="D52" i="63" s="1"/>
  <c r="D156" i="65"/>
  <c r="D327" i="2"/>
  <c r="D154" i="6"/>
  <c r="F332" i="8"/>
  <c r="D321" i="6"/>
  <c r="D323" i="6" s="1"/>
  <c r="F317" i="6"/>
  <c r="D317" i="8"/>
  <c r="D8" i="485"/>
  <c r="D323" i="2"/>
  <c r="F331" i="6"/>
  <c r="D331" i="8"/>
  <c r="D347" i="65" l="1"/>
  <c r="D37" i="63"/>
  <c r="D18" i="486"/>
  <c r="D46" i="486" s="1"/>
  <c r="D57" i="63"/>
  <c r="D156" i="6"/>
  <c r="D347" i="6" s="1"/>
  <c r="D326" i="6"/>
  <c r="D44" i="63"/>
  <c r="D154" i="8"/>
  <c r="D156" i="8" s="1"/>
  <c r="D347" i="8" s="1"/>
  <c r="F331" i="8"/>
  <c r="D327" i="65"/>
  <c r="D327" i="6"/>
  <c r="D323" i="65"/>
  <c r="D326" i="2"/>
  <c r="D321" i="8"/>
  <c r="F317" i="8"/>
  <c r="D59" i="63" l="1"/>
  <c r="D333" i="6"/>
  <c r="D348" i="6" s="1"/>
  <c r="F327" i="6"/>
  <c r="P327" i="6" s="1"/>
  <c r="AQ327" i="8" s="1"/>
  <c r="D327" i="8"/>
  <c r="D323" i="8"/>
  <c r="D17" i="486"/>
  <c r="D333" i="2"/>
  <c r="D326" i="65"/>
  <c r="D333" i="65" l="1"/>
  <c r="D348" i="65" s="1"/>
  <c r="D19" i="486" s="1"/>
  <c r="D47" i="486" s="1"/>
  <c r="D348" i="2"/>
  <c r="P151" i="6"/>
  <c r="L151" i="6"/>
  <c r="Q151" i="6"/>
  <c r="N151" i="6"/>
  <c r="R151" i="6"/>
  <c r="M151" i="6"/>
  <c r="O151" i="6"/>
  <c r="M319" i="6"/>
  <c r="AE319" i="8" s="1"/>
  <c r="Q319" i="6"/>
  <c r="AU319" i="8" s="1"/>
  <c r="R319" i="6"/>
  <c r="AY319" i="8" s="1"/>
  <c r="L320" i="6"/>
  <c r="AA320" i="8" s="1"/>
  <c r="P320" i="6"/>
  <c r="AQ320" i="8" s="1"/>
  <c r="Q320" i="6"/>
  <c r="AU320" i="8" s="1"/>
  <c r="N319" i="6"/>
  <c r="AI319" i="8" s="1"/>
  <c r="O320" i="6"/>
  <c r="AM320" i="8" s="1"/>
  <c r="M320" i="6"/>
  <c r="AE320" i="8" s="1"/>
  <c r="R320" i="6"/>
  <c r="AY320" i="8" s="1"/>
  <c r="O319" i="6"/>
  <c r="AM319" i="8" s="1"/>
  <c r="N320" i="6"/>
  <c r="AI320" i="8" s="1"/>
  <c r="L319" i="6"/>
  <c r="AA319" i="8" s="1"/>
  <c r="P319" i="6"/>
  <c r="AQ319" i="8" s="1"/>
  <c r="R329" i="6"/>
  <c r="AY329" i="8" s="1"/>
  <c r="Q329" i="6"/>
  <c r="AU329" i="8" s="1"/>
  <c r="N329" i="6"/>
  <c r="AI329" i="8" s="1"/>
  <c r="P329" i="6"/>
  <c r="AQ329" i="8" s="1"/>
  <c r="M329" i="6"/>
  <c r="AE329" i="8" s="1"/>
  <c r="O329" i="6"/>
  <c r="AM329" i="8" s="1"/>
  <c r="L329" i="6"/>
  <c r="AA329" i="8" s="1"/>
  <c r="P330" i="6"/>
  <c r="AQ330" i="8" s="1"/>
  <c r="N330" i="6"/>
  <c r="AI330" i="8" s="1"/>
  <c r="R330" i="6"/>
  <c r="AY330" i="8" s="1"/>
  <c r="L330" i="6"/>
  <c r="AA330" i="8" s="1"/>
  <c r="M330" i="6"/>
  <c r="AE330" i="8" s="1"/>
  <c r="O330" i="6"/>
  <c r="AM330" i="8" s="1"/>
  <c r="Q330" i="6"/>
  <c r="AU330" i="8" s="1"/>
  <c r="M318" i="6"/>
  <c r="AE318" i="8" s="1"/>
  <c r="L318" i="6"/>
  <c r="AA318" i="8" s="1"/>
  <c r="Q318" i="6"/>
  <c r="AU318" i="8" s="1"/>
  <c r="P318" i="6"/>
  <c r="AQ318" i="8" s="1"/>
  <c r="R318" i="6"/>
  <c r="AY318" i="8" s="1"/>
  <c r="O318" i="6"/>
  <c r="AM318" i="8" s="1"/>
  <c r="N318" i="6"/>
  <c r="AI318" i="8" s="1"/>
  <c r="O332" i="6"/>
  <c r="AM332" i="8" s="1"/>
  <c r="N332" i="6"/>
  <c r="AI332" i="8" s="1"/>
  <c r="M332" i="6"/>
  <c r="AE332" i="8" s="1"/>
  <c r="Q332" i="6"/>
  <c r="AU332" i="8" s="1"/>
  <c r="P332" i="6"/>
  <c r="AQ332" i="8" s="1"/>
  <c r="L332" i="6"/>
  <c r="AA332" i="8" s="1"/>
  <c r="R332" i="6"/>
  <c r="AY332" i="8" s="1"/>
  <c r="N317" i="6"/>
  <c r="R317" i="6"/>
  <c r="Q331" i="6"/>
  <c r="AU331" i="8" s="1"/>
  <c r="M331" i="6"/>
  <c r="AE331" i="8" s="1"/>
  <c r="O331" i="6"/>
  <c r="AM331" i="8" s="1"/>
  <c r="P331" i="6"/>
  <c r="AQ331" i="8" s="1"/>
  <c r="M317" i="6"/>
  <c r="L317" i="6"/>
  <c r="L331" i="6"/>
  <c r="AA331" i="8" s="1"/>
  <c r="Q317" i="6"/>
  <c r="R331" i="6"/>
  <c r="AY331" i="8" s="1"/>
  <c r="P317" i="6"/>
  <c r="O317" i="6"/>
  <c r="N331" i="6"/>
  <c r="AI331" i="8" s="1"/>
  <c r="M327" i="6"/>
  <c r="AE327" i="8" s="1"/>
  <c r="D326" i="8"/>
  <c r="D333" i="8" s="1"/>
  <c r="D348" i="8" s="1"/>
  <c r="Q327" i="6"/>
  <c r="AU327" i="8" s="1"/>
  <c r="L327" i="6"/>
  <c r="AA327" i="8" s="1"/>
  <c r="N327" i="6"/>
  <c r="AI327" i="8" s="1"/>
  <c r="F327" i="8"/>
  <c r="R327" i="6"/>
  <c r="O327" i="6"/>
  <c r="AM327" i="8" s="1"/>
  <c r="D45" i="486"/>
  <c r="BB320" i="8"/>
  <c r="AB320" i="8"/>
  <c r="AJ331" i="8"/>
  <c r="AS331" i="8"/>
  <c r="AH330" i="8"/>
  <c r="AW329" i="8"/>
  <c r="AD318" i="8"/>
  <c r="AZ319" i="8"/>
  <c r="AR332" i="8"/>
  <c r="BB329" i="8"/>
  <c r="AF329" i="8"/>
  <c r="AB332" i="8"/>
  <c r="AX319" i="8"/>
  <c r="AH329" i="8"/>
  <c r="AN330" i="8"/>
  <c r="AS329" i="8"/>
  <c r="AX320" i="8"/>
  <c r="AG331" i="8"/>
  <c r="AN318" i="8"/>
  <c r="AW332" i="8"/>
  <c r="AS318" i="8"/>
  <c r="BB319" i="8"/>
  <c r="AD330" i="8"/>
  <c r="AW330" i="8"/>
  <c r="AW320" i="8"/>
  <c r="AJ318" i="8"/>
  <c r="AL330" i="8"/>
  <c r="AP318" i="8"/>
  <c r="AG318" i="8"/>
  <c r="AO330" i="8"/>
  <c r="AZ331" i="8"/>
  <c r="AK320" i="8"/>
  <c r="AZ332" i="8"/>
  <c r="AO320" i="8"/>
  <c r="AN327" i="8"/>
  <c r="AG330" i="8"/>
  <c r="AO319" i="8"/>
  <c r="AR318" i="8"/>
  <c r="BA330" i="8"/>
  <c r="AC332" i="8"/>
  <c r="AD319" i="8"/>
  <c r="AC331" i="8"/>
  <c r="AG332" i="8"/>
  <c r="AD320" i="8"/>
  <c r="AP320" i="8"/>
  <c r="AJ320" i="8"/>
  <c r="AT330" i="8"/>
  <c r="AB329" i="8"/>
  <c r="AH319" i="8"/>
  <c r="AF319" i="8"/>
  <c r="AT318" i="8"/>
  <c r="AO332" i="8"/>
  <c r="AP332" i="8"/>
  <c r="AL320" i="8"/>
  <c r="AB330" i="8"/>
  <c r="BB330" i="8"/>
  <c r="AN319" i="8"/>
  <c r="AH318" i="8"/>
  <c r="AC319" i="8"/>
  <c r="AZ318" i="8"/>
  <c r="BA320" i="8"/>
  <c r="BB332" i="8"/>
  <c r="AV329" i="8"/>
  <c r="AK318" i="8"/>
  <c r="AZ329" i="8"/>
  <c r="AH331" i="8"/>
  <c r="AG329" i="8"/>
  <c r="AX329" i="8"/>
  <c r="AW318" i="8"/>
  <c r="AL332" i="8"/>
  <c r="AF318" i="8"/>
  <c r="AB318" i="8"/>
  <c r="AV331" i="8"/>
  <c r="AW331" i="8"/>
  <c r="AP319" i="8"/>
  <c r="BA331" i="8"/>
  <c r="AS332" i="8"/>
  <c r="BA329" i="8"/>
  <c r="AT329" i="8"/>
  <c r="BA319" i="8"/>
  <c r="AX330" i="8"/>
  <c r="AV320" i="8"/>
  <c r="AK332" i="8"/>
  <c r="AF320" i="8"/>
  <c r="BA318" i="8"/>
  <c r="AX318" i="8"/>
  <c r="AK329" i="8"/>
  <c r="AZ320" i="8"/>
  <c r="AB319" i="8"/>
  <c r="AZ330" i="8"/>
  <c r="AO329" i="8"/>
  <c r="AJ330" i="8"/>
  <c r="BB331" i="8"/>
  <c r="AH320" i="8"/>
  <c r="AC330" i="8"/>
  <c r="AV330" i="8"/>
  <c r="AR320" i="8"/>
  <c r="AR330" i="8"/>
  <c r="AO318" i="8"/>
  <c r="AF330" i="8"/>
  <c r="AD329" i="8"/>
  <c r="AV332" i="8"/>
  <c r="AT331" i="8"/>
  <c r="AV318" i="8"/>
  <c r="AK331" i="8"/>
  <c r="AJ329" i="8"/>
  <c r="AN320" i="8"/>
  <c r="AC320" i="8"/>
  <c r="AK330" i="8"/>
  <c r="AN331" i="8"/>
  <c r="AX332" i="8"/>
  <c r="AO331" i="8"/>
  <c r="AJ319" i="8"/>
  <c r="AV319" i="8"/>
  <c r="AT319" i="8"/>
  <c r="AD331" i="8"/>
  <c r="AL331" i="8"/>
  <c r="AP330" i="8"/>
  <c r="AS330" i="8"/>
  <c r="AN329" i="8"/>
  <c r="AC318" i="8"/>
  <c r="AR329" i="8"/>
  <c r="AL319" i="8"/>
  <c r="AB331" i="8"/>
  <c r="AD332" i="8"/>
  <c r="AT320" i="8"/>
  <c r="AX331" i="8"/>
  <c r="AP329" i="8"/>
  <c r="AR319" i="8"/>
  <c r="AL318" i="8"/>
  <c r="BA332" i="8"/>
  <c r="AS319" i="8"/>
  <c r="AJ332" i="8"/>
  <c r="AN332" i="8"/>
  <c r="AC329" i="8"/>
  <c r="AK319" i="8"/>
  <c r="AG319" i="8"/>
  <c r="AF332" i="8"/>
  <c r="AR331" i="8"/>
  <c r="AP331" i="8"/>
  <c r="AS320" i="8"/>
  <c r="BB318" i="8"/>
  <c r="AW319" i="8"/>
  <c r="AH332" i="8"/>
  <c r="AL329" i="8"/>
  <c r="AF331" i="8"/>
  <c r="AG320" i="8"/>
  <c r="AT332" i="8"/>
  <c r="BO331" i="8" l="1"/>
  <c r="BJ331" i="8"/>
  <c r="BI331" i="8"/>
  <c r="BM331" i="8"/>
  <c r="BK331" i="8"/>
  <c r="AM317" i="8"/>
  <c r="O321" i="6"/>
  <c r="O323" i="6" s="1"/>
  <c r="O326" i="6" s="1"/>
  <c r="O333" i="6" s="1"/>
  <c r="BL318" i="8"/>
  <c r="BL330" i="8"/>
  <c r="BL329" i="8"/>
  <c r="BJ320" i="8"/>
  <c r="BJ319" i="8"/>
  <c r="AQ317" i="8"/>
  <c r="P321" i="6"/>
  <c r="P323" i="6" s="1"/>
  <c r="P326" i="6" s="1"/>
  <c r="P333" i="6" s="1"/>
  <c r="BI332" i="8"/>
  <c r="BO318" i="8"/>
  <c r="BJ330" i="8"/>
  <c r="BJ329" i="8"/>
  <c r="BL320" i="8"/>
  <c r="AM151" i="8"/>
  <c r="O154" i="6"/>
  <c r="O156" i="6" s="1"/>
  <c r="BM332" i="8"/>
  <c r="BM318" i="8"/>
  <c r="BI330" i="8"/>
  <c r="BM329" i="8"/>
  <c r="BK319" i="8"/>
  <c r="AE151" i="8"/>
  <c r="M154" i="6"/>
  <c r="M156" i="6" s="1"/>
  <c r="Q321" i="6"/>
  <c r="Q323" i="6" s="1"/>
  <c r="Q326" i="6" s="1"/>
  <c r="Q333" i="6" s="1"/>
  <c r="AU317" i="8"/>
  <c r="BN331" i="8"/>
  <c r="BN332" i="8"/>
  <c r="BN318" i="8"/>
  <c r="BO330" i="8"/>
  <c r="BM319" i="8"/>
  <c r="BN320" i="8"/>
  <c r="AY151" i="8"/>
  <c r="R154" i="6"/>
  <c r="R156" i="6" s="1"/>
  <c r="R321" i="6"/>
  <c r="R323" i="6" s="1"/>
  <c r="R326" i="6" s="1"/>
  <c r="R333" i="6" s="1"/>
  <c r="AY317" i="8"/>
  <c r="BJ332" i="8"/>
  <c r="BI318" i="8"/>
  <c r="BK330" i="8"/>
  <c r="BK329" i="8"/>
  <c r="BI319" i="8"/>
  <c r="BM320" i="8"/>
  <c r="AI151" i="8"/>
  <c r="N154" i="6"/>
  <c r="N156" i="6" s="1"/>
  <c r="AA317" i="8"/>
  <c r="L321" i="6"/>
  <c r="L323" i="6" s="1"/>
  <c r="L326" i="6" s="1"/>
  <c r="L333" i="6" s="1"/>
  <c r="N321" i="6"/>
  <c r="N323" i="6" s="1"/>
  <c r="N326" i="6" s="1"/>
  <c r="N333" i="6" s="1"/>
  <c r="AI317" i="8"/>
  <c r="BK332" i="8"/>
  <c r="BJ318" i="8"/>
  <c r="BN329" i="8"/>
  <c r="BK320" i="8"/>
  <c r="BI320" i="8"/>
  <c r="AU151" i="8"/>
  <c r="Q154" i="6"/>
  <c r="Q156" i="6" s="1"/>
  <c r="BL331" i="8"/>
  <c r="M321" i="6"/>
  <c r="M323" i="6" s="1"/>
  <c r="M326" i="6" s="1"/>
  <c r="M333" i="6" s="1"/>
  <c r="AE317" i="8"/>
  <c r="BL332" i="8"/>
  <c r="BM330" i="8"/>
  <c r="BO329" i="8"/>
  <c r="BL319" i="8"/>
  <c r="BO319" i="8"/>
  <c r="AA151" i="8"/>
  <c r="L154" i="6"/>
  <c r="L156" i="6" s="1"/>
  <c r="BO332" i="8"/>
  <c r="BK318" i="8"/>
  <c r="BN330" i="8"/>
  <c r="BI329" i="8"/>
  <c r="BO320" i="8"/>
  <c r="BN319" i="8"/>
  <c r="AQ151" i="8"/>
  <c r="P154" i="6"/>
  <c r="P156" i="6" s="1"/>
  <c r="AY327" i="8"/>
  <c r="AJ151" i="8"/>
  <c r="BB317" i="8"/>
  <c r="AO317" i="8"/>
  <c r="AD151" i="8"/>
  <c r="AV151" i="8"/>
  <c r="AR151" i="8"/>
  <c r="AF327" i="8"/>
  <c r="AW151" i="8"/>
  <c r="AR317" i="8"/>
  <c r="AV317" i="8"/>
  <c r="AZ327" i="8"/>
  <c r="BB151" i="8"/>
  <c r="AD317" i="8"/>
  <c r="AB317" i="8"/>
  <c r="AN317" i="8"/>
  <c r="AH317" i="8"/>
  <c r="BA317" i="8"/>
  <c r="AL327" i="8"/>
  <c r="AX327" i="8"/>
  <c r="AF151" i="8"/>
  <c r="AT317" i="8"/>
  <c r="AW317" i="8"/>
  <c r="AG327" i="8"/>
  <c r="AR327" i="8"/>
  <c r="AJ317" i="8"/>
  <c r="BA151" i="8"/>
  <c r="AS151" i="8"/>
  <c r="AP327" i="8"/>
  <c r="BA327" i="8"/>
  <c r="AP151" i="8"/>
  <c r="AL317" i="8"/>
  <c r="AK327" i="8"/>
  <c r="AX151" i="8"/>
  <c r="AF317" i="8"/>
  <c r="AK151" i="8"/>
  <c r="AB151" i="8"/>
  <c r="AD327" i="8"/>
  <c r="BB327" i="8"/>
  <c r="AK317" i="8"/>
  <c r="AO327" i="8"/>
  <c r="AG151" i="8"/>
  <c r="AH151" i="8"/>
  <c r="AZ151" i="8"/>
  <c r="AH327" i="8"/>
  <c r="AV327" i="8"/>
  <c r="AS327" i="8"/>
  <c r="AL151" i="8"/>
  <c r="AB327" i="8"/>
  <c r="AN151" i="8"/>
  <c r="AC327" i="8"/>
  <c r="AC317" i="8"/>
  <c r="AZ317" i="8"/>
  <c r="AJ327" i="8"/>
  <c r="AW327" i="8"/>
  <c r="AX317" i="8"/>
  <c r="AS317" i="8"/>
  <c r="AT327" i="8"/>
  <c r="AO151" i="8"/>
  <c r="AT151" i="8"/>
  <c r="AP317" i="8"/>
  <c r="AC151" i="8"/>
  <c r="AG317" i="8"/>
  <c r="BB154" i="8" l="1"/>
  <c r="BA154" i="8"/>
  <c r="BA156" i="8" s="1"/>
  <c r="AZ154" i="8"/>
  <c r="AW154" i="8"/>
  <c r="AW156" i="8" s="1"/>
  <c r="AX154" i="8"/>
  <c r="AV154" i="8"/>
  <c r="AL321" i="8"/>
  <c r="AL323" i="8" s="1"/>
  <c r="AJ321" i="8"/>
  <c r="AJ323" i="8" s="1"/>
  <c r="AK321" i="8"/>
  <c r="AK323" i="8" s="1"/>
  <c r="AW321" i="8"/>
  <c r="AW323" i="8" s="1"/>
  <c r="AW326" i="8" s="1"/>
  <c r="AW333" i="8" s="1"/>
  <c r="AV321" i="8"/>
  <c r="AV323" i="8" s="1"/>
  <c r="AX321" i="8"/>
  <c r="AX323" i="8" s="1"/>
  <c r="AO321" i="8"/>
  <c r="AO323" i="8" s="1"/>
  <c r="AO326" i="8" s="1"/>
  <c r="AO333" i="8" s="1"/>
  <c r="AP321" i="8"/>
  <c r="AP323" i="8" s="1"/>
  <c r="AN321" i="8"/>
  <c r="AN323" i="8" s="1"/>
  <c r="AR154" i="8"/>
  <c r="AT154" i="8"/>
  <c r="AS154" i="8"/>
  <c r="AS156" i="8" s="1"/>
  <c r="AC154" i="8"/>
  <c r="AC156" i="8" s="1"/>
  <c r="AB154" i="8"/>
  <c r="AD154" i="8"/>
  <c r="AD321" i="8"/>
  <c r="AD323" i="8" s="1"/>
  <c r="AB321" i="8"/>
  <c r="AB323" i="8" s="1"/>
  <c r="AC321" i="8"/>
  <c r="AC323" i="8" s="1"/>
  <c r="AC326" i="8" s="1"/>
  <c r="AC333" i="8" s="1"/>
  <c r="AF154" i="8"/>
  <c r="AH154" i="8"/>
  <c r="AG154" i="8"/>
  <c r="AG156" i="8" s="1"/>
  <c r="AH321" i="8"/>
  <c r="AH323" i="8" s="1"/>
  <c r="AG321" i="8"/>
  <c r="AG323" i="8" s="1"/>
  <c r="AF321" i="8"/>
  <c r="AF323" i="8" s="1"/>
  <c r="BB321" i="8"/>
  <c r="BB323" i="8" s="1"/>
  <c r="BA321" i="8"/>
  <c r="BA323" i="8" s="1"/>
  <c r="AZ321" i="8"/>
  <c r="AZ323" i="8" s="1"/>
  <c r="AO154" i="8"/>
  <c r="AO156" i="8" s="1"/>
  <c r="AN154" i="8"/>
  <c r="AP154" i="8"/>
  <c r="AL154" i="8"/>
  <c r="AK154" i="8"/>
  <c r="AK156" i="8" s="1"/>
  <c r="AJ154" i="8"/>
  <c r="AR321" i="8"/>
  <c r="AR323" i="8" s="1"/>
  <c r="AS321" i="8"/>
  <c r="AS323" i="8" s="1"/>
  <c r="AT321" i="8"/>
  <c r="AT323" i="8" s="1"/>
  <c r="BO151" i="8"/>
  <c r="AY154" i="8"/>
  <c r="BN151" i="8"/>
  <c r="AU154" i="8"/>
  <c r="AI321" i="8"/>
  <c r="BK317" i="8"/>
  <c r="BN317" i="8"/>
  <c r="AU321" i="8"/>
  <c r="AM321" i="8"/>
  <c r="BL317" i="8"/>
  <c r="BM151" i="8"/>
  <c r="AQ154" i="8"/>
  <c r="BI151" i="8"/>
  <c r="AA154" i="8"/>
  <c r="AA321" i="8"/>
  <c r="BI317" i="8"/>
  <c r="BJ151" i="8"/>
  <c r="AE154" i="8"/>
  <c r="BJ317" i="8"/>
  <c r="AE321" i="8"/>
  <c r="AY321" i="8"/>
  <c r="BO317" i="8"/>
  <c r="BL151" i="8"/>
  <c r="AM154" i="8"/>
  <c r="BK151" i="8"/>
  <c r="AI154" i="8"/>
  <c r="AQ321" i="8"/>
  <c r="BM317" i="8"/>
  <c r="BK327" i="8"/>
  <c r="BO327" i="8"/>
  <c r="BJ327" i="8"/>
  <c r="BL327" i="8"/>
  <c r="BM327" i="8"/>
  <c r="BI327" i="8"/>
  <c r="BN327" i="8"/>
  <c r="L19" i="68" l="1"/>
  <c r="L10" i="68" s="1"/>
  <c r="C34" i="68" s="1"/>
  <c r="M46" i="68" s="1"/>
  <c r="BI321" i="8"/>
  <c r="G19" i="68"/>
  <c r="G10" i="68" s="1"/>
  <c r="C29" i="68" s="1"/>
  <c r="M41" i="68" s="1"/>
  <c r="AS326" i="8"/>
  <c r="AS333" i="8" s="1"/>
  <c r="K19" i="68" s="1"/>
  <c r="K10" i="68" s="1"/>
  <c r="C33" i="68" s="1"/>
  <c r="M45" i="68" s="1"/>
  <c r="BA326" i="8"/>
  <c r="BA333" i="8" s="1"/>
  <c r="M19" i="68" s="1"/>
  <c r="M10" i="68" s="1"/>
  <c r="C35" i="68" s="1"/>
  <c r="M47" i="68" s="1"/>
  <c r="AG326" i="8"/>
  <c r="AG333" i="8" s="1"/>
  <c r="H19" i="68" s="1"/>
  <c r="H10" i="68" s="1"/>
  <c r="C30" i="68" s="1"/>
  <c r="AK326" i="8"/>
  <c r="AK333" i="8" s="1"/>
  <c r="AA323" i="8"/>
  <c r="BI323" i="8" s="1"/>
  <c r="J19" i="68"/>
  <c r="J10" i="68" s="1"/>
  <c r="C32" i="68" s="1"/>
  <c r="M44" i="68" s="1"/>
  <c r="AM156" i="8"/>
  <c r="BL154" i="8"/>
  <c r="AM323" i="8"/>
  <c r="BL321" i="8"/>
  <c r="AY156" i="8"/>
  <c r="BO154" i="8"/>
  <c r="AA156" i="8"/>
  <c r="BI154" i="8"/>
  <c r="AQ323" i="8"/>
  <c r="BM323" i="8" s="1"/>
  <c r="BM321" i="8"/>
  <c r="AY323" i="8"/>
  <c r="BO321" i="8"/>
  <c r="AU323" i="8"/>
  <c r="BN323" i="8" s="1"/>
  <c r="BN321" i="8"/>
  <c r="AI156" i="8"/>
  <c r="BK154" i="8"/>
  <c r="BJ321" i="8"/>
  <c r="AE323" i="8"/>
  <c r="AQ156" i="8"/>
  <c r="BM154" i="8"/>
  <c r="AI323" i="8"/>
  <c r="BK321" i="8"/>
  <c r="AU156" i="8"/>
  <c r="BN154" i="8"/>
  <c r="AE156" i="8"/>
  <c r="BJ154" i="8"/>
  <c r="AA326" i="8" l="1"/>
  <c r="AA333" i="8" s="1"/>
  <c r="AQ326" i="8"/>
  <c r="AQ333" i="8" s="1"/>
  <c r="BJ323" i="8"/>
  <c r="AE326" i="8"/>
  <c r="I19" i="68"/>
  <c r="I10" i="68" s="1"/>
  <c r="AU326" i="8"/>
  <c r="AI326" i="8"/>
  <c r="BK323" i="8"/>
  <c r="AM326" i="8"/>
  <c r="BL323" i="8"/>
  <c r="AY326" i="8"/>
  <c r="BO323" i="8"/>
  <c r="M42" i="68"/>
  <c r="H22" i="68"/>
  <c r="I22" i="68"/>
  <c r="AU333" i="8" l="1"/>
  <c r="C31" i="68"/>
  <c r="M43" i="68" s="1"/>
  <c r="AE333" i="8"/>
  <c r="AM333" i="8"/>
  <c r="AI333" i="8"/>
  <c r="AY333" i="8"/>
  <c r="G75" i="281"/>
  <c r="E68" i="65" l="1"/>
  <c r="H25" i="281"/>
  <c r="I25" i="281"/>
  <c r="J75" i="281"/>
  <c r="I75" i="281"/>
  <c r="K25" i="281"/>
  <c r="H75" i="281"/>
  <c r="K75" i="281"/>
  <c r="G25" i="281"/>
  <c r="J25" i="281"/>
  <c r="D75" i="281" l="1"/>
  <c r="E75" i="281" s="1"/>
  <c r="D25" i="281"/>
  <c r="E25" i="281" s="1"/>
  <c r="J331" i="6"/>
  <c r="S331" i="8" s="1"/>
  <c r="K331" i="6" l="1"/>
  <c r="W331" i="8" s="1"/>
  <c r="I331" i="6"/>
  <c r="O331" i="8" s="1"/>
  <c r="G151" i="6"/>
  <c r="G151" i="8" s="1"/>
  <c r="G154" i="8" s="1"/>
  <c r="H331" i="6" l="1"/>
  <c r="K331" i="8" s="1"/>
  <c r="J151" i="6"/>
  <c r="J154" i="6" l="1"/>
  <c r="J156" i="6" s="1"/>
  <c r="J347" i="6" s="1"/>
  <c r="S151" i="8"/>
  <c r="K151" i="6"/>
  <c r="H151" i="6"/>
  <c r="I151" i="6"/>
  <c r="J319" i="6" l="1"/>
  <c r="S319" i="8" s="1"/>
  <c r="J318" i="6"/>
  <c r="S318" i="8" s="1"/>
  <c r="J320" i="6"/>
  <c r="S320" i="8" s="1"/>
  <c r="J317" i="6"/>
  <c r="J327" i="6"/>
  <c r="S327" i="8" s="1"/>
  <c r="J332" i="6"/>
  <c r="S332" i="8" s="1"/>
  <c r="J330" i="6"/>
  <c r="S330" i="8" s="1"/>
  <c r="J329" i="6"/>
  <c r="S329" i="8" s="1"/>
  <c r="H154" i="6"/>
  <c r="H156" i="6" s="1"/>
  <c r="H347" i="6" s="1"/>
  <c r="K151" i="8"/>
  <c r="S156" i="8"/>
  <c r="S347" i="8" s="1"/>
  <c r="S154" i="8"/>
  <c r="K154" i="6"/>
  <c r="K156" i="6" s="1"/>
  <c r="K347" i="6" s="1"/>
  <c r="W151" i="8"/>
  <c r="I154" i="6"/>
  <c r="I156" i="6" s="1"/>
  <c r="I347" i="6" s="1"/>
  <c r="O151" i="8"/>
  <c r="I319" i="6" l="1"/>
  <c r="O319" i="8" s="1"/>
  <c r="I320" i="6"/>
  <c r="O320" i="8" s="1"/>
  <c r="I318" i="6"/>
  <c r="O318" i="8" s="1"/>
  <c r="I317" i="6"/>
  <c r="K318" i="6"/>
  <c r="W318" i="8" s="1"/>
  <c r="K319" i="6"/>
  <c r="W319" i="8" s="1"/>
  <c r="K320" i="6"/>
  <c r="W320" i="8" s="1"/>
  <c r="K317" i="6"/>
  <c r="S317" i="8"/>
  <c r="S321" i="8" s="1"/>
  <c r="S323" i="8" s="1"/>
  <c r="S326" i="8" s="1"/>
  <c r="S333" i="8" s="1"/>
  <c r="S348" i="8" s="1"/>
  <c r="J321" i="6"/>
  <c r="H318" i="6"/>
  <c r="K318" i="8" s="1"/>
  <c r="H319" i="6"/>
  <c r="K319" i="8" s="1"/>
  <c r="H320" i="6"/>
  <c r="K320" i="8" s="1"/>
  <c r="H317" i="6"/>
  <c r="K327" i="6"/>
  <c r="W327" i="8" s="1"/>
  <c r="K329" i="6"/>
  <c r="W329" i="8" s="1"/>
  <c r="K330" i="6"/>
  <c r="W330" i="8" s="1"/>
  <c r="K332" i="6"/>
  <c r="W332" i="8" s="1"/>
  <c r="H327" i="6"/>
  <c r="K327" i="8" s="1"/>
  <c r="H329" i="6"/>
  <c r="K329" i="8" s="1"/>
  <c r="H332" i="6"/>
  <c r="K332" i="8" s="1"/>
  <c r="H330" i="6"/>
  <c r="K330" i="8" s="1"/>
  <c r="I327" i="6"/>
  <c r="O327" i="8" s="1"/>
  <c r="I329" i="6"/>
  <c r="O329" i="8" s="1"/>
  <c r="I332" i="6"/>
  <c r="O332" i="8" s="1"/>
  <c r="I330" i="6"/>
  <c r="O330" i="8" s="1"/>
  <c r="O154" i="8"/>
  <c r="O156" i="8" s="1"/>
  <c r="O347" i="8" s="1"/>
  <c r="K154" i="8"/>
  <c r="K156" i="8" s="1"/>
  <c r="K347" i="8" s="1"/>
  <c r="W154" i="8"/>
  <c r="W156" i="8"/>
  <c r="W347" i="8" s="1"/>
  <c r="W317" i="8" l="1"/>
  <c r="W321" i="8" s="1"/>
  <c r="W323" i="8" s="1"/>
  <c r="K321" i="6"/>
  <c r="K317" i="8"/>
  <c r="K321" i="8" s="1"/>
  <c r="K323" i="8" s="1"/>
  <c r="H321" i="6"/>
  <c r="H323" i="6" s="1"/>
  <c r="H326" i="6" s="1"/>
  <c r="H333" i="6" s="1"/>
  <c r="H348" i="6" s="1"/>
  <c r="I321" i="6"/>
  <c r="I323" i="6" s="1"/>
  <c r="O317" i="8"/>
  <c r="O321" i="8" s="1"/>
  <c r="O323" i="8" s="1"/>
  <c r="O326" i="8" s="1"/>
  <c r="O333" i="8" s="1"/>
  <c r="O348" i="8" s="1"/>
  <c r="I326" i="6"/>
  <c r="I333" i="6" s="1"/>
  <c r="I348" i="6" s="1"/>
  <c r="J323" i="6"/>
  <c r="J326" i="6"/>
  <c r="J333" i="6" s="1"/>
  <c r="J348" i="6" s="1"/>
  <c r="W326" i="8"/>
  <c r="E154" i="8"/>
  <c r="K323" i="6" l="1"/>
  <c r="K326" i="6"/>
  <c r="K333" i="6" s="1"/>
  <c r="K348" i="6" s="1"/>
  <c r="K326" i="8"/>
  <c r="W333" i="8"/>
  <c r="W348" i="8" s="1"/>
  <c r="K333" i="8" l="1"/>
  <c r="K348" i="8" s="1"/>
  <c r="G156" i="8" l="1"/>
  <c r="G347" i="8" s="1"/>
  <c r="E151" i="8"/>
  <c r="G154" i="6"/>
  <c r="E151" i="6"/>
  <c r="E346" i="6"/>
  <c r="G331" i="6"/>
  <c r="E346" i="8" l="1"/>
  <c r="E156" i="8"/>
  <c r="E154" i="6"/>
  <c r="G156" i="6"/>
  <c r="G347" i="6" s="1"/>
  <c r="E331" i="6"/>
  <c r="G331" i="8"/>
  <c r="G317" i="6" l="1"/>
  <c r="G320" i="6"/>
  <c r="G319" i="6"/>
  <c r="G318" i="6"/>
  <c r="E156" i="6"/>
  <c r="E331" i="8"/>
  <c r="E318" i="6" l="1"/>
  <c r="G318" i="8"/>
  <c r="E318" i="8" s="1"/>
  <c r="G319" i="8"/>
  <c r="E319" i="8" s="1"/>
  <c r="E319" i="6"/>
  <c r="G320" i="8"/>
  <c r="E320" i="8" s="1"/>
  <c r="E320" i="6"/>
  <c r="G317" i="8"/>
  <c r="E317" i="6"/>
  <c r="G321" i="6"/>
  <c r="E321" i="6" s="1"/>
  <c r="G327" i="6"/>
  <c r="G327" i="8" s="1"/>
  <c r="G329" i="6"/>
  <c r="G332" i="6"/>
  <c r="G330" i="6"/>
  <c r="E317" i="8" l="1"/>
  <c r="G321" i="8"/>
  <c r="G323" i="6"/>
  <c r="E327" i="6"/>
  <c r="G330" i="8"/>
  <c r="E330" i="8" s="1"/>
  <c r="E330" i="6"/>
  <c r="E332" i="6"/>
  <c r="G332" i="8"/>
  <c r="E332" i="8" s="1"/>
  <c r="E329" i="6"/>
  <c r="G329" i="8"/>
  <c r="E329" i="8" s="1"/>
  <c r="E327" i="8"/>
  <c r="E323" i="6" l="1"/>
  <c r="G326" i="6"/>
  <c r="G323" i="8"/>
  <c r="E321" i="8"/>
  <c r="E326" i="6" l="1"/>
  <c r="G333" i="6"/>
  <c r="G326" i="8"/>
  <c r="E323" i="8"/>
  <c r="E326" i="8" l="1"/>
  <c r="G333" i="8"/>
  <c r="E333" i="6"/>
  <c r="G348" i="6"/>
  <c r="B3" i="390"/>
  <c r="E333" i="8" l="1"/>
  <c r="G348" i="8"/>
  <c r="B4" i="390"/>
  <c r="C3" i="390"/>
  <c r="M3" i="390" l="1"/>
  <c r="C4" i="390"/>
  <c r="R331" i="8"/>
  <c r="Q151" i="8"/>
  <c r="Q331" i="8"/>
  <c r="Z331" i="8"/>
  <c r="Q156" i="8" l="1"/>
  <c r="Q347" i="8" s="1"/>
  <c r="Q154" i="8"/>
  <c r="M151" i="8" l="1"/>
  <c r="Q329" i="8"/>
  <c r="Q319" i="8"/>
  <c r="M331" i="8"/>
  <c r="Q318" i="8"/>
  <c r="Q320" i="8"/>
  <c r="Q327" i="8"/>
  <c r="Q330" i="8"/>
  <c r="Q332" i="8"/>
  <c r="Q317" i="8"/>
  <c r="Q321" i="8" l="1"/>
  <c r="Q323" i="8" s="1"/>
  <c r="Q326" i="8" s="1"/>
  <c r="Q333" i="8" s="1"/>
  <c r="Q348" i="8" s="1"/>
  <c r="D19" i="68" s="1"/>
  <c r="D10" i="68" s="1"/>
  <c r="C26" i="68" s="1"/>
  <c r="M38" i="68" s="1"/>
  <c r="M154" i="8"/>
  <c r="M156" i="8" s="1"/>
  <c r="M347" i="8" s="1"/>
  <c r="N331" i="8"/>
  <c r="M330" i="8" l="1"/>
  <c r="M320" i="8"/>
  <c r="M319" i="8"/>
  <c r="M317" i="8"/>
  <c r="M329" i="8"/>
  <c r="M327" i="8"/>
  <c r="M332" i="8"/>
  <c r="M318" i="8"/>
  <c r="U151" i="8"/>
  <c r="M321" i="8" l="1"/>
  <c r="M323" i="8" s="1"/>
  <c r="M326" i="8" s="1"/>
  <c r="M333" i="8" s="1"/>
  <c r="M348" i="8" s="1"/>
  <c r="C19" i="68" s="1"/>
  <c r="C10" i="68" s="1"/>
  <c r="C25" i="68" s="1"/>
  <c r="M37" i="68" s="1"/>
  <c r="U154" i="8"/>
  <c r="U156" i="8" s="1"/>
  <c r="U347" i="8" s="1"/>
  <c r="I151" i="8"/>
  <c r="J331" i="8"/>
  <c r="U331" i="8"/>
  <c r="L331" i="8"/>
  <c r="X331" i="8"/>
  <c r="Y331" i="8"/>
  <c r="Y151" i="8"/>
  <c r="V331" i="8"/>
  <c r="P331" i="8"/>
  <c r="T331" i="8"/>
  <c r="U329" i="8"/>
  <c r="BE331" i="8" l="1"/>
  <c r="BF331" i="8"/>
  <c r="BH331" i="8"/>
  <c r="BG331" i="8"/>
  <c r="Y154" i="8"/>
  <c r="Y156" i="8"/>
  <c r="Y347" i="8" s="1"/>
  <c r="I154" i="8"/>
  <c r="I156" i="8"/>
  <c r="U327" i="8"/>
  <c r="U317" i="8"/>
  <c r="U332" i="8"/>
  <c r="U320" i="8"/>
  <c r="U330" i="8"/>
  <c r="U319" i="8"/>
  <c r="U318" i="8"/>
  <c r="U321" i="8" l="1"/>
  <c r="U323" i="8" s="1"/>
  <c r="U326" i="8" s="1"/>
  <c r="U333" i="8" s="1"/>
  <c r="U348" i="8" s="1"/>
  <c r="E19" i="68" s="1"/>
  <c r="E10" i="68" s="1"/>
  <c r="I347" i="8"/>
  <c r="Y327" i="8"/>
  <c r="Y332" i="8"/>
  <c r="D320" i="552"/>
  <c r="Y317" i="8"/>
  <c r="Y320" i="8"/>
  <c r="Y329" i="8"/>
  <c r="Y319" i="8"/>
  <c r="Y330" i="8"/>
  <c r="D319" i="552"/>
  <c r="D318" i="552"/>
  <c r="Y318" i="8"/>
  <c r="F318" i="552" l="1" a="1"/>
  <c r="F318" i="552" s="1"/>
  <c r="E318" i="552"/>
  <c r="E319" i="552"/>
  <c r="F319" i="552" a="1"/>
  <c r="F319" i="552" s="1"/>
  <c r="G319" i="552" s="1"/>
  <c r="F320" i="552" a="1"/>
  <c r="F320" i="552" s="1"/>
  <c r="E320" i="552"/>
  <c r="Y321" i="8"/>
  <c r="Y323" i="8" s="1"/>
  <c r="Y326" i="8" s="1"/>
  <c r="C27" i="68"/>
  <c r="M39" i="68" s="1"/>
  <c r="I330" i="8"/>
  <c r="I319" i="8"/>
  <c r="I320" i="8"/>
  <c r="I317" i="8"/>
  <c r="I327" i="8"/>
  <c r="I329" i="8"/>
  <c r="I332" i="8"/>
  <c r="I318" i="8"/>
  <c r="E22" i="68"/>
  <c r="D319" i="556"/>
  <c r="D320" i="556"/>
  <c r="D318" i="556"/>
  <c r="J318" i="552" l="1"/>
  <c r="I318" i="552"/>
  <c r="G318" i="552"/>
  <c r="I319" i="552"/>
  <c r="J320" i="552"/>
  <c r="H318" i="552"/>
  <c r="K318" i="552"/>
  <c r="I320" i="552"/>
  <c r="H319" i="552"/>
  <c r="K319" i="552"/>
  <c r="H320" i="552"/>
  <c r="J319" i="552"/>
  <c r="G320" i="552"/>
  <c r="K320" i="552"/>
  <c r="I321" i="8"/>
  <c r="I323" i="8" s="1"/>
  <c r="I326" i="8" s="1"/>
  <c r="F320" i="556" a="1"/>
  <c r="F320" i="556" s="1"/>
  <c r="F319" i="556" a="1"/>
  <c r="F319" i="556" s="1"/>
  <c r="E319" i="556"/>
  <c r="E318" i="556"/>
  <c r="F318" i="556" a="1"/>
  <c r="F318" i="556" s="1"/>
  <c r="Y333" i="8"/>
  <c r="Y348" i="8" s="1"/>
  <c r="D317" i="556"/>
  <c r="D317" i="552"/>
  <c r="I331" i="8"/>
  <c r="F19" i="68" l="1"/>
  <c r="F10" i="68" s="1"/>
  <c r="C28" i="68" s="1"/>
  <c r="M40" i="68" s="1"/>
  <c r="I318" i="556"/>
  <c r="G318" i="556"/>
  <c r="H318" i="556"/>
  <c r="K318" i="556"/>
  <c r="J318" i="556"/>
  <c r="H319" i="556"/>
  <c r="I319" i="556"/>
  <c r="J319" i="556"/>
  <c r="G319" i="556"/>
  <c r="K319" i="556"/>
  <c r="H320" i="556"/>
  <c r="G320" i="556"/>
  <c r="E320" i="556" s="1"/>
  <c r="I320" i="556"/>
  <c r="K320" i="556"/>
  <c r="J320" i="556"/>
  <c r="I333" i="8"/>
  <c r="I348" i="8" s="1"/>
  <c r="B19" i="68" s="1"/>
  <c r="B10" i="68" s="1"/>
  <c r="C24" i="68" s="1"/>
  <c r="M36" i="68" s="1"/>
  <c r="D321" i="556"/>
  <c r="D323" i="556" s="1"/>
  <c r="F317" i="556" a="1"/>
  <c r="F317" i="556" s="1"/>
  <c r="D321" i="552"/>
  <c r="F317" i="552" a="1"/>
  <c r="F317" i="552" s="1"/>
  <c r="H24" i="68" l="1"/>
  <c r="K24" i="68" s="1"/>
  <c r="H31" i="68"/>
  <c r="K31" i="68" s="1"/>
  <c r="H29" i="68"/>
  <c r="K29" i="68" s="1"/>
  <c r="H35" i="68"/>
  <c r="K35" i="68" s="1"/>
  <c r="H32" i="68"/>
  <c r="K32" i="68" s="1"/>
  <c r="H26" i="68"/>
  <c r="K26" i="68" s="1"/>
  <c r="H28" i="68"/>
  <c r="K28" i="68" s="1"/>
  <c r="H33" i="68"/>
  <c r="K33" i="68" s="1"/>
  <c r="H27" i="68"/>
  <c r="K27" i="68" s="1"/>
  <c r="H30" i="68"/>
  <c r="K30" i="68" s="1"/>
  <c r="H25" i="68"/>
  <c r="H34" i="68"/>
  <c r="K34" i="68" s="1"/>
  <c r="D326" i="556"/>
  <c r="K317" i="556"/>
  <c r="J317" i="556"/>
  <c r="I317" i="556"/>
  <c r="H317" i="556"/>
  <c r="G317" i="556"/>
  <c r="D323" i="552"/>
  <c r="D326" i="552" s="1"/>
  <c r="K317" i="552"/>
  <c r="J317" i="552"/>
  <c r="G317" i="552"/>
  <c r="H317" i="552"/>
  <c r="I317" i="552"/>
  <c r="F22" i="68"/>
  <c r="K25" i="68" l="1"/>
  <c r="K23" i="68" s="1"/>
  <c r="H321" i="556"/>
  <c r="K321" i="556"/>
  <c r="G321" i="556"/>
  <c r="E317" i="556"/>
  <c r="I321" i="556"/>
  <c r="J321" i="556"/>
  <c r="I321" i="552"/>
  <c r="I323" i="552" s="1"/>
  <c r="H321" i="552"/>
  <c r="H323" i="552" s="1"/>
  <c r="K321" i="552"/>
  <c r="K323" i="552" s="1"/>
  <c r="G321" i="552"/>
  <c r="G323" i="552" s="1"/>
  <c r="E317" i="552"/>
  <c r="J321" i="552"/>
  <c r="J323" i="552" s="1"/>
  <c r="E321" i="556" l="1"/>
  <c r="E321" i="552"/>
  <c r="E323" i="552"/>
  <c r="E353" i="65" l="1"/>
  <c r="E351" i="65"/>
  <c r="E352" i="65"/>
  <c r="E350" i="65"/>
  <c r="E355" i="65"/>
  <c r="E356" i="65"/>
  <c r="E354" i="65"/>
  <c r="K26" i="486" l="1"/>
  <c r="K54" i="486" s="1"/>
  <c r="K27" i="486"/>
  <c r="K55" i="486" s="1"/>
  <c r="K25" i="486"/>
  <c r="K53" i="486" s="1"/>
  <c r="K22" i="486"/>
  <c r="K50" i="486" s="1"/>
  <c r="K29" i="486"/>
  <c r="K57" i="486" s="1"/>
  <c r="K28" i="486"/>
  <c r="K56" i="486" s="1"/>
  <c r="K30" i="486"/>
  <c r="K58" i="486" s="1"/>
  <c r="K21" i="486"/>
  <c r="K49" i="486" s="1"/>
  <c r="K24" i="486"/>
  <c r="K52" i="486" s="1"/>
  <c r="K23" i="486"/>
  <c r="K51" i="486" s="1"/>
  <c r="K32" i="486"/>
  <c r="K20" i="486"/>
  <c r="K48" i="486" s="1"/>
  <c r="K31" i="486"/>
  <c r="H20" i="486"/>
  <c r="H48" i="486" s="1"/>
  <c r="H25" i="486"/>
  <c r="H53" i="486" s="1"/>
  <c r="H26" i="486"/>
  <c r="H54" i="486" s="1"/>
  <c r="H22" i="486"/>
  <c r="H50" i="486" s="1"/>
  <c r="H27" i="486"/>
  <c r="H55" i="486" s="1"/>
  <c r="H29" i="486"/>
  <c r="H57" i="486" s="1"/>
  <c r="H23" i="486"/>
  <c r="H51" i="486" s="1"/>
  <c r="H24" i="486"/>
  <c r="H52" i="486" s="1"/>
  <c r="H28" i="486"/>
  <c r="H56" i="486" s="1"/>
  <c r="H30" i="486"/>
  <c r="H58" i="486" s="1"/>
  <c r="H32" i="486"/>
  <c r="H31" i="486"/>
  <c r="H21" i="486"/>
  <c r="H49" i="486" s="1"/>
  <c r="J26" i="486"/>
  <c r="J54" i="486" s="1"/>
  <c r="J28" i="486"/>
  <c r="J56" i="486" s="1"/>
  <c r="J30" i="486"/>
  <c r="J58" i="486" s="1"/>
  <c r="J31" i="486"/>
  <c r="J22" i="486"/>
  <c r="J50" i="486" s="1"/>
  <c r="J24" i="486"/>
  <c r="J52" i="486" s="1"/>
  <c r="J20" i="486"/>
  <c r="J48" i="486" s="1"/>
  <c r="J25" i="486"/>
  <c r="J53" i="486" s="1"/>
  <c r="J29" i="486"/>
  <c r="J57" i="486" s="1"/>
  <c r="J23" i="486"/>
  <c r="J51" i="486" s="1"/>
  <c r="J27" i="486"/>
  <c r="J55" i="486" s="1"/>
  <c r="J21" i="486"/>
  <c r="J49" i="486" s="1"/>
  <c r="J32" i="486"/>
  <c r="I29" i="486"/>
  <c r="I57" i="486" s="1"/>
  <c r="I30" i="486"/>
  <c r="I58" i="486" s="1"/>
  <c r="I28" i="486"/>
  <c r="I56" i="486" s="1"/>
  <c r="I27" i="486"/>
  <c r="I55" i="486" s="1"/>
  <c r="I24" i="486"/>
  <c r="I52" i="486" s="1"/>
  <c r="I21" i="486"/>
  <c r="I49" i="486" s="1"/>
  <c r="I25" i="486"/>
  <c r="I53" i="486" s="1"/>
  <c r="I23" i="486"/>
  <c r="I51" i="486" s="1"/>
  <c r="I22" i="486"/>
  <c r="I50" i="486" s="1"/>
  <c r="I20" i="486"/>
  <c r="I48" i="486" s="1"/>
  <c r="I26" i="486"/>
  <c r="I54" i="486" s="1"/>
  <c r="I31" i="486"/>
  <c r="I32" i="486"/>
  <c r="G32" i="486"/>
  <c r="G31" i="486"/>
  <c r="G25" i="486"/>
  <c r="G20" i="486"/>
  <c r="G21" i="486"/>
  <c r="G30" i="486"/>
  <c r="G29" i="486"/>
  <c r="G24" i="486"/>
  <c r="G28" i="486"/>
  <c r="G26" i="486"/>
  <c r="G22" i="486"/>
  <c r="E349" i="65"/>
  <c r="G27" i="486"/>
  <c r="G23" i="486"/>
  <c r="E31" i="486" l="1"/>
  <c r="E32" i="486"/>
  <c r="G50" i="486"/>
  <c r="E50" i="486" s="1"/>
  <c r="E22" i="486"/>
  <c r="G48" i="486"/>
  <c r="E48" i="486" s="1"/>
  <c r="E20" i="486"/>
  <c r="G53" i="486"/>
  <c r="E53" i="486" s="1"/>
  <c r="E25" i="486"/>
  <c r="G54" i="486"/>
  <c r="E54" i="486" s="1"/>
  <c r="E26" i="486"/>
  <c r="E28" i="486"/>
  <c r="G56" i="486"/>
  <c r="E56" i="486" s="1"/>
  <c r="G52" i="486"/>
  <c r="E52" i="486" s="1"/>
  <c r="E24" i="486"/>
  <c r="E29" i="486"/>
  <c r="G57" i="486"/>
  <c r="E57" i="486" s="1"/>
  <c r="E27" i="486"/>
  <c r="G55" i="486"/>
  <c r="E55" i="486" s="1"/>
  <c r="G58" i="486"/>
  <c r="E58" i="486" s="1"/>
  <c r="E30" i="486"/>
  <c r="G51" i="486"/>
  <c r="E51" i="486" s="1"/>
  <c r="E23" i="486"/>
  <c r="E21" i="486"/>
  <c r="G49" i="486"/>
  <c r="E49" i="486" s="1"/>
  <c r="E167" i="65" l="1"/>
  <c r="I278" i="554" l="1"/>
  <c r="I112" i="554"/>
  <c r="I46" i="554"/>
  <c r="C23" i="491"/>
  <c r="H278" i="554"/>
  <c r="H112" i="554"/>
  <c r="H46" i="554"/>
  <c r="K278" i="554"/>
  <c r="K112" i="554"/>
  <c r="K46" i="554"/>
  <c r="C22" i="491"/>
  <c r="G278" i="554"/>
  <c r="G112" i="554"/>
  <c r="G46" i="554"/>
  <c r="J278" i="554"/>
  <c r="J112" i="554"/>
  <c r="J46" i="554"/>
  <c r="E278" i="554" l="1"/>
  <c r="E46" i="554"/>
  <c r="E112" i="554"/>
  <c r="K153" i="557" l="1"/>
  <c r="J153" i="557"/>
  <c r="J14" i="61" a="1"/>
  <c r="D272" i="61" a="1"/>
  <c r="G178" i="61" a="1"/>
  <c r="H48" i="61" a="1"/>
  <c r="I266" i="61" a="1"/>
  <c r="D26" i="61" a="1"/>
  <c r="I174" i="61" a="1"/>
  <c r="G145" i="61" a="1"/>
  <c r="D129" i="61" a="1"/>
  <c r="G136" i="61" a="1"/>
  <c r="H285" i="61" a="1"/>
  <c r="I295" i="61" a="1"/>
  <c r="J234" i="61" a="1"/>
  <c r="H231" i="61" a="1"/>
  <c r="I83" i="61" a="1"/>
  <c r="I112" i="61" a="1"/>
  <c r="I302" i="61" a="1"/>
  <c r="D226" i="61" a="1"/>
  <c r="I13" i="61" a="1"/>
  <c r="D328" i="61" a="1"/>
  <c r="I253" i="61" a="1"/>
  <c r="K54" i="61" a="1"/>
  <c r="H73" i="61" a="1"/>
  <c r="K53" i="61" a="1"/>
  <c r="G311" i="61" a="1"/>
  <c r="G243" i="61" a="1"/>
  <c r="K91" i="61" a="1"/>
  <c r="J274" i="61" a="1"/>
  <c r="J80" i="61" a="1"/>
  <c r="J39" i="61" a="1"/>
  <c r="D190" i="61" a="1"/>
  <c r="I52" i="61" a="1"/>
  <c r="H83" i="61" a="1"/>
  <c r="K303" i="61" a="1"/>
  <c r="G261" i="61" a="1"/>
  <c r="J130" i="61" a="1"/>
  <c r="H244" i="61" a="1"/>
  <c r="H265" i="61" a="1"/>
  <c r="H319" i="61" a="1"/>
  <c r="H256" i="61" a="1"/>
  <c r="H178" i="61" a="1"/>
  <c r="G14" i="61" a="1"/>
  <c r="D141" i="61" a="1"/>
  <c r="G276" i="61" a="1"/>
  <c r="G217" i="61" a="1"/>
  <c r="H77" i="61" a="1"/>
  <c r="D194" i="61" a="1"/>
  <c r="I189" i="61" a="1"/>
  <c r="J216" i="61" a="1"/>
  <c r="I298" i="61" a="1"/>
  <c r="K256" i="61" a="1"/>
  <c r="H128" i="61" a="1"/>
  <c r="J37" i="281"/>
  <c r="K105" i="61" a="1"/>
  <c r="I59" i="61" a="1"/>
  <c r="K172" i="61" a="1"/>
  <c r="K70" i="61" a="1"/>
  <c r="K43" i="61" a="1"/>
  <c r="D64" i="61" a="1"/>
  <c r="H61" i="61" a="1"/>
  <c r="D43" i="61" a="1"/>
  <c r="J311" i="61" a="1"/>
  <c r="I275" i="61" a="1"/>
  <c r="I27" i="61" a="1"/>
  <c r="J260" i="61" a="1"/>
  <c r="J17" i="61" a="1"/>
  <c r="K117" i="61" a="1"/>
  <c r="H274" i="61" a="1"/>
  <c r="I246" i="61" a="1"/>
  <c r="H235" i="61" a="1"/>
  <c r="K285" i="61" a="1"/>
  <c r="K137" i="61" a="1"/>
  <c r="K320" i="61" a="1"/>
  <c r="G79" i="61" a="1"/>
  <c r="D282" i="61" a="1"/>
  <c r="D260" i="61" a="1"/>
  <c r="J52" i="61" a="1"/>
  <c r="K94" i="61" a="1"/>
  <c r="G61" i="61" a="1"/>
  <c r="K81" i="61" a="1"/>
  <c r="I111" i="61" a="1"/>
  <c r="I307" i="61" a="1"/>
  <c r="D14" i="61" a="1"/>
  <c r="G135" i="61" a="1"/>
  <c r="G60" i="61" a="1"/>
  <c r="D184" i="61" a="1"/>
  <c r="J135" i="61" a="1"/>
  <c r="J31" i="61" a="1"/>
  <c r="H245" i="61" a="1"/>
  <c r="H22" i="61" a="1"/>
  <c r="K189" i="61" a="1"/>
  <c r="J226" i="61" a="1"/>
  <c r="G225" i="61" a="1"/>
  <c r="I30" i="61" a="1"/>
  <c r="D164" i="61" a="1"/>
  <c r="G255" i="61" a="1"/>
  <c r="H281" i="61" a="1"/>
  <c r="I66" i="61" a="1"/>
  <c r="G48" i="61" a="1"/>
  <c r="K140" i="61" a="1"/>
  <c r="K247" i="61" a="1"/>
  <c r="G11" i="61" a="1"/>
  <c r="G292" i="61" a="1"/>
  <c r="H152" i="61" a="1"/>
  <c r="D67" i="61" a="1"/>
  <c r="I100" i="61" a="1"/>
  <c r="G188" i="61" a="1"/>
  <c r="I97" i="61" a="1"/>
  <c r="K195" i="61" a="1"/>
  <c r="G268" i="61" a="1"/>
  <c r="H269" i="61" a="1"/>
  <c r="K284" i="61" a="1"/>
  <c r="D307" i="61" a="1"/>
  <c r="G109" i="61" a="1"/>
  <c r="I114" i="61" a="1"/>
  <c r="G33" i="61" a="1"/>
  <c r="H188" i="61" a="1"/>
  <c r="I92" i="61" a="1"/>
  <c r="D210" i="61" a="1"/>
  <c r="I21" i="61" a="1"/>
  <c r="G192" i="61" a="1"/>
  <c r="H24" i="61" a="1"/>
  <c r="J96" i="61" a="1"/>
  <c r="J301" i="61" a="1"/>
  <c r="H299" i="61" a="1"/>
  <c r="H11" i="61" a="1"/>
  <c r="D92" i="61" a="1"/>
  <c r="H145" i="61" a="1"/>
  <c r="H206" i="61" a="1"/>
  <c r="I118" i="61" a="1"/>
  <c r="K274" i="61" a="1"/>
  <c r="J231" i="61" a="1"/>
  <c r="G278" i="61" a="1"/>
  <c r="K277" i="61" a="1"/>
  <c r="K38" i="61" a="1"/>
  <c r="K79" i="61" a="1"/>
  <c r="J137" i="61" a="1"/>
  <c r="H279" i="61" a="1"/>
  <c r="G279" i="61" a="1"/>
  <c r="J49" i="61" a="1"/>
  <c r="G201" i="61" a="1"/>
  <c r="J69" i="61" a="1"/>
  <c r="G283" i="61" a="1"/>
  <c r="H298" i="61" a="1"/>
  <c r="D54" i="61" a="1"/>
  <c r="H14" i="61" a="1"/>
  <c r="K11" i="61" a="1"/>
  <c r="H292" i="61" a="1"/>
  <c r="H173" i="61" a="1"/>
  <c r="D133" i="61" a="1"/>
  <c r="J110" i="61" a="1"/>
  <c r="I294" i="61" a="1"/>
  <c r="K77" i="61" a="1"/>
  <c r="H252" i="61" a="1"/>
  <c r="I152" i="61" a="1"/>
  <c r="D117" i="61" a="1"/>
  <c r="G231" i="61" a="1"/>
  <c r="D29" i="61" a="1"/>
  <c r="G189" i="61" a="1"/>
  <c r="K307" i="61" a="1"/>
  <c r="D329" i="556"/>
  <c r="D46" i="61" a="1"/>
  <c r="G119" i="61" a="1"/>
  <c r="K31" i="61" a="1"/>
  <c r="K26" i="61" a="1"/>
  <c r="H67" i="61" a="1"/>
  <c r="G204" i="61" a="1"/>
  <c r="H218" i="61" a="1"/>
  <c r="J54" i="61" a="1"/>
  <c r="H255" i="61" a="1"/>
  <c r="J318" i="61" a="1"/>
  <c r="G116" i="61" a="1"/>
  <c r="I106" i="61" a="1"/>
  <c r="H136" i="61" a="1"/>
  <c r="J65" i="61" a="1"/>
  <c r="H212" i="61" a="1"/>
  <c r="J106" i="61" a="1"/>
  <c r="I131" i="61" a="1"/>
  <c r="K51" i="61" a="1"/>
  <c r="J220" i="61" a="1"/>
  <c r="G273" i="61" a="1"/>
  <c r="K35" i="61" a="1"/>
  <c r="D108" i="61" a="1"/>
  <c r="G226" i="61" a="1"/>
  <c r="H291" i="61" a="1"/>
  <c r="G53" i="61" a="1"/>
  <c r="I193" i="61" a="1"/>
  <c r="J305" i="61" a="1"/>
  <c r="G16" i="61" a="1"/>
  <c r="H71" i="61" a="1"/>
  <c r="J246" i="61" a="1"/>
  <c r="K183" i="61" a="1"/>
  <c r="I124" i="61" a="1"/>
  <c r="D11" i="61" a="1"/>
  <c r="J228" i="61" a="1"/>
  <c r="H210" i="61" a="1"/>
  <c r="J256" i="61" a="1"/>
  <c r="K271" i="61" a="1"/>
  <c r="J48" i="61" a="1"/>
  <c r="G271" i="61" a="1"/>
  <c r="J182" i="61" a="1"/>
  <c r="D114" i="61" a="1"/>
  <c r="G334" i="61" a="1"/>
  <c r="D104" i="61" a="1"/>
  <c r="D259" i="61" a="1"/>
  <c r="K126" i="61" a="1"/>
  <c r="I15" i="61" a="1"/>
  <c r="I17" i="61" a="1"/>
  <c r="J268" i="61" a="1"/>
  <c r="G24" i="61" a="1"/>
  <c r="H205" i="61" a="1"/>
  <c r="D153" i="61" a="1"/>
  <c r="G302" i="61" a="1"/>
  <c r="D238" i="61" a="1"/>
  <c r="G270" i="61" a="1"/>
  <c r="J275" i="61" a="1"/>
  <c r="I36" i="61" a="1"/>
  <c r="H181" i="61" a="1"/>
  <c r="K128" i="61" a="1"/>
  <c r="K258" i="61" a="1"/>
  <c r="I227" i="61" a="1"/>
  <c r="I40" i="61" a="1"/>
  <c r="H28" i="61" a="1"/>
  <c r="K291" i="61" a="1"/>
  <c r="K27" i="61" a="1"/>
  <c r="I37" i="281"/>
  <c r="J94" i="61" a="1"/>
  <c r="D68" i="61" a="1"/>
  <c r="G219" i="61" a="1"/>
  <c r="D179" i="61" a="1"/>
  <c r="D193" i="61" a="1"/>
  <c r="K264" i="61" a="1"/>
  <c r="D233" i="61" a="1"/>
  <c r="K134" i="61" a="1"/>
  <c r="G51" i="61" a="1"/>
  <c r="H29" i="61" a="1"/>
  <c r="D330" i="552"/>
  <c r="K290" i="61" a="1"/>
  <c r="K167" i="61" a="1"/>
  <c r="G212" i="61" a="1"/>
  <c r="K228" i="61" a="1"/>
  <c r="G63" i="61" a="1"/>
  <c r="D266" i="61" a="1"/>
  <c r="K88" i="61" a="1"/>
  <c r="I255" i="61" a="1"/>
  <c r="K245" i="61" a="1"/>
  <c r="K42" i="61" a="1"/>
  <c r="D37" i="61" a="1"/>
  <c r="I39" i="61" a="1"/>
  <c r="I216" i="61" a="1"/>
  <c r="I210" i="61" a="1"/>
  <c r="H248" i="61" a="1"/>
  <c r="D162" i="61" a="1"/>
  <c r="I37" i="61" a="1"/>
  <c r="J269" i="61" a="1"/>
  <c r="J247" i="61" a="1"/>
  <c r="H113" i="61" a="1"/>
  <c r="G285" i="61" a="1"/>
  <c r="H183" i="61" a="1"/>
  <c r="D113" i="61" a="1"/>
  <c r="H96" i="61" a="1"/>
  <c r="J136" i="61" a="1"/>
  <c r="K90" i="61" a="1"/>
  <c r="G318" i="61" a="1"/>
  <c r="H127" i="61" a="1"/>
  <c r="D127" i="61" a="1"/>
  <c r="G114" i="61" a="1"/>
  <c r="K184" i="61" a="1"/>
  <c r="D321" i="61" a="1"/>
  <c r="G120" i="61" a="1"/>
  <c r="G286" i="61" a="1"/>
  <c r="H124" i="61" a="1"/>
  <c r="I140" i="61" a="1"/>
  <c r="D275" i="61" a="1"/>
  <c r="H82" i="61" a="1"/>
  <c r="G115" i="61" a="1"/>
  <c r="D119" i="61" a="1"/>
  <c r="H44" i="61" a="1"/>
  <c r="K206" i="61" a="1"/>
  <c r="J28" i="61" a="1"/>
  <c r="D83" i="61" a="1"/>
  <c r="J184" i="61" a="1"/>
  <c r="J191" i="61" a="1"/>
  <c r="G26" i="61" a="1"/>
  <c r="K174" i="61" a="1"/>
  <c r="J210" i="61" a="1"/>
  <c r="I14" i="61" a="1"/>
  <c r="J82" i="61" a="1"/>
  <c r="H131" i="61" a="1"/>
  <c r="G117" i="61" a="1"/>
  <c r="K294" i="61" a="1"/>
  <c r="K112" i="61" a="1"/>
  <c r="K59" i="61" a="1"/>
  <c r="H172" i="61" a="1"/>
  <c r="K280" i="61" a="1"/>
  <c r="J115" i="61" a="1"/>
  <c r="K96" i="61" a="1"/>
  <c r="K252" i="61" a="1"/>
  <c r="H103" i="61" a="1"/>
  <c r="H25" i="61" a="1"/>
  <c r="G77" i="61" a="1"/>
  <c r="G32" i="61" a="1"/>
  <c r="K209" i="61" a="1"/>
  <c r="H184" i="61" a="1"/>
  <c r="H193" i="61" a="1"/>
  <c r="D101" i="61" a="1"/>
  <c r="K248" i="61" a="1"/>
  <c r="I181" i="61" a="1"/>
  <c r="J278" i="61" a="1"/>
  <c r="I51" i="61" a="1"/>
  <c r="D267" i="61" a="1"/>
  <c r="H190" i="61" a="1"/>
  <c r="G233" i="61" a="1"/>
  <c r="D202" i="61" a="1"/>
  <c r="J73" i="61" a="1"/>
  <c r="I64" i="61" a="1"/>
  <c r="K64" i="61" a="1"/>
  <c r="H41" i="61" a="1"/>
  <c r="K244" i="61" a="1"/>
  <c r="I228" i="61" a="1"/>
  <c r="J144" i="61" a="1"/>
  <c r="K226" i="61" a="1"/>
  <c r="D161" i="61" a="1"/>
  <c r="D22" i="61" a="1"/>
  <c r="D219" i="61" a="1"/>
  <c r="D230" i="61" a="1"/>
  <c r="K145" i="61" a="1"/>
  <c r="J63" i="61" a="1"/>
  <c r="H90" i="61" a="1"/>
  <c r="D205" i="61" a="1"/>
  <c r="I115" i="61" a="1"/>
  <c r="H153" i="61" a="1"/>
  <c r="J232" i="61" a="1"/>
  <c r="I254" i="61" a="1"/>
  <c r="G175" i="61" a="1"/>
  <c r="G127" i="61" a="1"/>
  <c r="K216" i="61" a="1"/>
  <c r="G123" i="61" a="1"/>
  <c r="K80" i="61" a="1"/>
  <c r="D87" i="61" a="1"/>
  <c r="K213" i="61" a="1"/>
  <c r="H216" i="61" a="1"/>
  <c r="I91" i="61" a="1"/>
  <c r="D174" i="61" a="1"/>
  <c r="G295" i="61" a="1"/>
  <c r="I88" i="61" a="1"/>
  <c r="H78" i="61" a="1"/>
  <c r="D195" i="61" a="1"/>
  <c r="G94" i="61" a="1"/>
  <c r="D79" i="61" a="1"/>
  <c r="H43" i="61" a="1"/>
  <c r="H254" i="61" a="1"/>
  <c r="H112" i="61" a="1"/>
  <c r="G13" i="61" a="1"/>
  <c r="I113" i="61" a="1"/>
  <c r="H234" i="61" a="1"/>
  <c r="J37" i="61" a="1"/>
  <c r="D51" i="61" a="1"/>
  <c r="I190" i="61" a="1"/>
  <c r="D105" i="61" a="1"/>
  <c r="K289" i="61" a="1"/>
  <c r="H257" i="61" a="1"/>
  <c r="D73" i="61" a="1"/>
  <c r="D281" i="61" a="1"/>
  <c r="H45" i="61" a="1"/>
  <c r="J276" i="61" a="1"/>
  <c r="D63" i="61" a="1"/>
  <c r="I108" i="61" a="1"/>
  <c r="I69" i="61" a="1"/>
  <c r="J273" i="61" a="1"/>
  <c r="I137" i="61" a="1"/>
  <c r="H246" i="61" a="1"/>
  <c r="H297" i="61" a="1"/>
  <c r="H177" i="61" a="1"/>
  <c r="H62" i="61" a="1"/>
  <c r="I182" i="61" a="1"/>
  <c r="D137" i="61" a="1"/>
  <c r="D134" i="61" a="1"/>
  <c r="D249" i="61" a="1"/>
  <c r="G67" i="61" a="1"/>
  <c r="J91" i="61" a="1"/>
  <c r="H217" i="61" a="1"/>
  <c r="K302" i="61" a="1"/>
  <c r="H117" i="61" a="1"/>
  <c r="D120" i="61" a="1"/>
  <c r="H201" i="61" a="1"/>
  <c r="D103" i="61" a="1"/>
  <c r="J119" i="61" a="1"/>
  <c r="H141" i="61" a="1"/>
  <c r="I259" i="61" a="1"/>
  <c r="K63" i="61" a="1"/>
  <c r="I271" i="61" a="1"/>
  <c r="K62" i="61" a="1"/>
  <c r="J317" i="61" a="1"/>
  <c r="I262" i="61" a="1"/>
  <c r="D145" i="61" a="1"/>
  <c r="J20" i="61" a="1"/>
  <c r="G305" i="61" a="1"/>
  <c r="G97" i="61" a="1"/>
  <c r="D144" i="61" a="1"/>
  <c r="K259" i="61" a="1"/>
  <c r="K220" i="61" a="1"/>
  <c r="D192" i="61" a="1"/>
  <c r="K298" i="61" a="1"/>
  <c r="H21" i="61" a="1"/>
  <c r="H16" i="61" a="1"/>
  <c r="I276" i="61" a="1"/>
  <c r="K201" i="61" a="1"/>
  <c r="G284" i="61" a="1"/>
  <c r="G49" i="61" a="1"/>
  <c r="H289" i="61" a="1"/>
  <c r="H220" i="61" a="1"/>
  <c r="J104" i="61" a="1"/>
  <c r="D279" i="61" a="1"/>
  <c r="I120" i="61" a="1"/>
  <c r="J141" i="61" a="1"/>
  <c r="D268" i="61" a="1"/>
  <c r="G102" i="61" a="1"/>
  <c r="I79" i="61" a="1"/>
  <c r="H307" i="61" a="1"/>
  <c r="I38" i="61" a="1"/>
  <c r="J100" i="61" a="1"/>
  <c r="I278" i="61" a="1"/>
  <c r="D228" i="61" a="1"/>
  <c r="G140" i="61" a="1"/>
  <c r="H258" i="61" a="1"/>
  <c r="H49" i="61" a="1"/>
  <c r="H64" i="61" a="1"/>
  <c r="J286" i="61" a="1"/>
  <c r="J24" i="61" a="1"/>
  <c r="G253" i="61" a="1"/>
  <c r="J319" i="61" a="1"/>
  <c r="D183" i="61" a="1"/>
  <c r="G111" i="61" a="1"/>
  <c r="J47" i="61" a="1"/>
  <c r="J188" i="61" a="1"/>
  <c r="I105" i="61" a="1"/>
  <c r="I317" i="61" a="1"/>
  <c r="K28" i="61" a="1"/>
  <c r="H63" i="61" a="1"/>
  <c r="I264" i="61" a="1"/>
  <c r="H134" i="61" a="1"/>
  <c r="D319" i="61" a="1"/>
  <c r="J217" i="61" a="1"/>
  <c r="I205" i="61" a="1"/>
  <c r="J179" i="61" a="1"/>
  <c r="J296" i="61" a="1"/>
  <c r="J194" i="61" a="1"/>
  <c r="K52" i="61" a="1"/>
  <c r="J145" i="61" a="1"/>
  <c r="I32" i="61" a="1"/>
  <c r="J102" i="61" a="1"/>
  <c r="J174" i="61" a="1"/>
  <c r="G103" i="61" a="1"/>
  <c r="G173" i="61" a="1"/>
  <c r="K146" i="61" a="1"/>
  <c r="J114" i="61" a="1"/>
  <c r="K99" i="61" a="1"/>
  <c r="G299" i="61" a="1"/>
  <c r="G105" i="61" a="1"/>
  <c r="D178" i="61" a="1"/>
  <c r="I49" i="61" a="1"/>
  <c r="I318" i="61" a="1"/>
  <c r="K67" i="61" a="1"/>
  <c r="G50" i="61" a="1"/>
  <c r="H26" i="61" a="1"/>
  <c r="J303" i="61" a="1"/>
  <c r="D299" i="61" a="1"/>
  <c r="K173" i="61" a="1"/>
  <c r="J202" i="61" a="1"/>
  <c r="K120" i="61" a="1"/>
  <c r="K66" i="61" a="1"/>
  <c r="J53" i="61" a="1"/>
  <c r="J42" i="61" a="1"/>
  <c r="H318" i="61" a="1"/>
  <c r="D106" i="61" a="1"/>
  <c r="D112" i="61" a="1"/>
  <c r="J99" i="61" a="1"/>
  <c r="J97" i="61" a="1"/>
  <c r="K153" i="61" a="1"/>
  <c r="J270" i="61" a="1"/>
  <c r="I334" i="61" a="1"/>
  <c r="H176" i="61" a="1"/>
  <c r="I274" i="61" a="1"/>
  <c r="I128" i="61" a="1"/>
  <c r="J30" i="61" a="1"/>
  <c r="J321" i="61" a="1"/>
  <c r="I305" i="61" a="1"/>
  <c r="I222" i="61" a="1"/>
  <c r="J190" i="61" a="1"/>
  <c r="G303" i="61" a="1"/>
  <c r="I231" i="61" a="1"/>
  <c r="H130" i="61" a="1"/>
  <c r="G267" i="61" a="1"/>
  <c r="K182" i="61" a="1"/>
  <c r="J277" i="61" a="1"/>
  <c r="G300" i="61" a="1"/>
  <c r="H133" i="61" a="1"/>
  <c r="J45" i="61" a="1"/>
  <c r="D148" i="61" a="1"/>
  <c r="K71" i="61" a="1"/>
  <c r="D13" i="61" a="1"/>
  <c r="H23" i="61" a="1"/>
  <c r="D100" i="61" a="1"/>
  <c r="G193" i="61" a="1"/>
  <c r="J93" i="61" a="1"/>
  <c r="H264" i="61" a="1"/>
  <c r="G73" i="61" a="1"/>
  <c r="D225" i="61" a="1"/>
  <c r="K187" i="61" a="1"/>
  <c r="G128" i="61" a="1"/>
  <c r="G249" i="61" a="1"/>
  <c r="D284" i="61" a="1"/>
  <c r="K267" i="61" a="1"/>
  <c r="D60" i="61" a="1"/>
  <c r="I234" i="61" a="1"/>
  <c r="H106" i="61" a="1"/>
  <c r="K12" i="61" a="1"/>
  <c r="G320" i="61" a="1"/>
  <c r="D331" i="555"/>
  <c r="J249" i="61" a="1"/>
  <c r="D296" i="61" a="1"/>
  <c r="J189" i="61" a="1"/>
  <c r="G222" i="61" a="1"/>
  <c r="G263" i="61" a="1"/>
  <c r="G104" i="61" a="1"/>
  <c r="D289" i="61" a="1"/>
  <c r="G234" i="61" a="1"/>
  <c r="J183" i="61" a="1"/>
  <c r="G35" i="61" a="1"/>
  <c r="I285" i="61" a="1"/>
  <c r="I45" i="61" a="1"/>
  <c r="G174" i="61" a="1"/>
  <c r="I320" i="61" a="1"/>
  <c r="J123" i="61" a="1"/>
  <c r="I248" i="61" a="1"/>
  <c r="D264" i="61" a="1"/>
  <c r="D50" i="61" a="1"/>
  <c r="I127" i="61" a="1"/>
  <c r="G252" i="61" a="1"/>
  <c r="H272" i="61" a="1"/>
  <c r="G294" i="61" a="1"/>
  <c r="K133" i="61" a="1"/>
  <c r="D217" i="61" a="1"/>
  <c r="G87" i="61" a="1"/>
  <c r="J213" i="61" a="1"/>
  <c r="D151" i="556"/>
  <c r="J272" i="61" a="1"/>
  <c r="H100" i="61" a="1"/>
  <c r="I283" i="61" a="1"/>
  <c r="D276" i="61" a="1"/>
  <c r="D330" i="556"/>
  <c r="I209" i="61" a="1"/>
  <c r="K68" i="61" a="1"/>
  <c r="I281" i="61" a="1"/>
  <c r="K20" i="61" a="1"/>
  <c r="G22" i="61" a="1"/>
  <c r="K95" i="61" a="1"/>
  <c r="G190" i="61" a="1"/>
  <c r="K255" i="61" a="1"/>
  <c r="D252" i="61" a="1"/>
  <c r="G291" i="61" a="1"/>
  <c r="K318" i="61" a="1"/>
  <c r="G181" i="61" a="1"/>
  <c r="G275" i="61" a="1"/>
  <c r="I87" i="281"/>
  <c r="J253" i="61" a="1"/>
  <c r="K124" i="61" a="1"/>
  <c r="G71" i="61" a="1"/>
  <c r="D98" i="61" a="1"/>
  <c r="J44" i="61" a="1"/>
  <c r="D327" i="556"/>
  <c r="K87" i="61" a="1"/>
  <c r="D180" i="61" a="1"/>
  <c r="D118" i="61" a="1"/>
  <c r="G68" i="61" a="1"/>
  <c r="K270" i="61" a="1"/>
  <c r="D197" i="61" a="1"/>
  <c r="J267" i="61" a="1"/>
  <c r="D90" i="61" a="1"/>
  <c r="H140" i="61" a="1"/>
  <c r="G92" i="61" a="1"/>
  <c r="I53" i="61" a="1"/>
  <c r="H146" i="61" a="1"/>
  <c r="H40" i="61" a="1"/>
  <c r="I256" i="61" a="1"/>
  <c r="J78" i="61" a="1"/>
  <c r="D273" i="61" a="1"/>
  <c r="G131" i="61" a="1"/>
  <c r="H104" i="61" a="1"/>
  <c r="I125" i="61" a="1"/>
  <c r="J101" i="61" a="1"/>
  <c r="D49" i="61" a="1"/>
  <c r="I132" i="61" a="1"/>
  <c r="G203" i="61" a="1"/>
  <c r="G269" i="61" a="1"/>
  <c r="D45" i="61" a="1"/>
  <c r="D39" i="61" a="1"/>
  <c r="G218" i="61" a="1"/>
  <c r="D334" i="61" a="1"/>
  <c r="G209" i="61" a="1"/>
  <c r="H204" i="61" a="1"/>
  <c r="I96" i="61" a="1"/>
  <c r="D80" i="61" a="1"/>
  <c r="I172" i="61" a="1"/>
  <c r="K279" i="61" a="1"/>
  <c r="K65" i="61" a="1"/>
  <c r="D218" i="61" a="1"/>
  <c r="H144" i="61" a="1"/>
  <c r="H12" i="61" a="1"/>
  <c r="J211" i="61" a="1"/>
  <c r="J285" i="61" a="1"/>
  <c r="K114" i="61" a="1"/>
  <c r="H30" i="61" a="1"/>
  <c r="D290" i="61" a="1"/>
  <c r="G58" i="61" a="1"/>
  <c r="K29" i="61" a="1"/>
  <c r="D327" i="552"/>
  <c r="H118" i="61" a="1"/>
  <c r="J38" i="61" a="1"/>
  <c r="I301" i="61" a="1"/>
  <c r="K41" i="61" a="1"/>
  <c r="D206" i="61" a="1"/>
  <c r="G246" i="61" a="1"/>
  <c r="D213" i="61" a="1"/>
  <c r="D135" i="61" a="1"/>
  <c r="G220" i="61" a="1"/>
  <c r="G90" i="61" a="1"/>
  <c r="I204" i="61" a="1"/>
  <c r="D89" i="61" a="1"/>
  <c r="I80" i="61" a="1"/>
  <c r="J266" i="61" a="1"/>
  <c r="D236" i="61" a="1"/>
  <c r="K32" i="61" a="1"/>
  <c r="D34" i="61" a="1"/>
  <c r="J129" i="61" a="1"/>
  <c r="H39" i="61" a="1"/>
  <c r="J77" i="61" a="1"/>
  <c r="I43" i="61" a="1"/>
  <c r="D65" i="61" a="1"/>
  <c r="D248" i="61" a="1"/>
  <c r="H108" i="61" a="1"/>
  <c r="H280" i="61" a="1"/>
  <c r="D35" i="61" a="1"/>
  <c r="I95" i="61" a="1"/>
  <c r="I82" i="61" a="1"/>
  <c r="G216" i="61" a="1"/>
  <c r="G62" i="61" a="1"/>
  <c r="G280" i="61" a="1"/>
  <c r="G21" i="61" a="1"/>
  <c r="J219" i="61" a="1"/>
  <c r="K193" i="61" a="1"/>
  <c r="D298" i="61" a="1"/>
  <c r="K58" i="61" a="1"/>
  <c r="J116" i="61" a="1"/>
  <c r="H179" i="61" a="1"/>
  <c r="J271" i="61" a="1"/>
  <c r="J22" i="61" a="1"/>
  <c r="I268" i="61" a="1"/>
  <c r="D146" i="61" a="1"/>
  <c r="D94" i="61" a="1"/>
  <c r="J262" i="61" a="1"/>
  <c r="K231" i="61" a="1"/>
  <c r="D262" i="61" a="1"/>
  <c r="K334" i="61" a="1"/>
  <c r="H296" i="61" a="1"/>
  <c r="K260" i="61" a="1"/>
  <c r="I60" i="61" a="1"/>
  <c r="D331" i="556"/>
  <c r="I68" i="61" a="1"/>
  <c r="D313" i="61" a="1"/>
  <c r="H213" i="61" a="1"/>
  <c r="D12" i="61" a="1"/>
  <c r="I135" i="61" a="1"/>
  <c r="G317" i="61" a="1"/>
  <c r="J297" i="61" a="1"/>
  <c r="K263" i="61" a="1"/>
  <c r="K152" i="61" a="1"/>
  <c r="J21" i="61" a="1"/>
  <c r="G176" i="61" a="1"/>
  <c r="J172" i="61" a="1"/>
  <c r="I226" i="61" a="1"/>
  <c r="H125" i="61" a="1"/>
  <c r="D166" i="61" a="1"/>
  <c r="J87" i="281"/>
  <c r="H88" i="61" a="1"/>
  <c r="D132" i="61" a="1"/>
  <c r="J32" i="61" a="1"/>
  <c r="D235" i="61" a="1"/>
  <c r="K180" i="61" a="1"/>
  <c r="H194" i="61" a="1"/>
  <c r="D176" i="61" a="1"/>
  <c r="D58" i="61" a="1"/>
  <c r="I41" i="61" a="1"/>
  <c r="D222" i="61" a="1"/>
  <c r="J46" i="61" a="1"/>
  <c r="H95" i="61" a="1"/>
  <c r="J282" i="61" a="1"/>
  <c r="J58" i="61" a="1"/>
  <c r="I292" i="61" a="1"/>
  <c r="K123" i="61" a="1"/>
  <c r="H126" i="61" a="1"/>
  <c r="G88" i="61" a="1"/>
  <c r="H114" i="61" a="1"/>
  <c r="K106" i="61" a="1"/>
  <c r="J265" i="61" a="1"/>
  <c r="D128" i="61" a="1"/>
  <c r="I191" i="61" a="1"/>
  <c r="K219" i="61" a="1"/>
  <c r="H94" i="61" a="1"/>
  <c r="K328" i="61" a="1"/>
  <c r="G66" i="61" a="1"/>
  <c r="J134" i="61" a="1"/>
  <c r="I319" i="61" a="1"/>
  <c r="K254" i="61" a="1"/>
  <c r="H52" i="61" a="1"/>
  <c r="H180" i="61" a="1"/>
  <c r="G118" i="61" a="1"/>
  <c r="K44" i="61" a="1"/>
  <c r="H283" i="61" a="1"/>
  <c r="I269" i="61" a="1"/>
  <c r="G272" i="61" a="1"/>
  <c r="D48" i="61" a="1"/>
  <c r="H321" i="61" a="1"/>
  <c r="H243" i="61" a="1"/>
  <c r="K130" i="61" a="1"/>
  <c r="K272" i="61" a="1"/>
  <c r="H65" i="61" a="1"/>
  <c r="H13" i="61" a="1"/>
  <c r="G95" i="61" a="1"/>
  <c r="D125" i="61" a="1"/>
  <c r="J90" i="61" a="1"/>
  <c r="J295" i="61" a="1"/>
  <c r="H54" i="61" a="1"/>
  <c r="K234" i="61" a="1"/>
  <c r="G99" i="61" a="1"/>
  <c r="K37" i="281"/>
  <c r="K60" i="61" a="1"/>
  <c r="I16" i="61" a="1"/>
  <c r="G70" i="61" a="1"/>
  <c r="J103" i="61" a="1"/>
  <c r="G321" i="61" a="1"/>
  <c r="I175" i="61" a="1"/>
  <c r="J26" i="61" a="1"/>
  <c r="H58" i="61" a="1"/>
  <c r="D211" i="61" a="1"/>
  <c r="J81" i="61" a="1"/>
  <c r="G256" i="61" a="1"/>
  <c r="I233" i="61" a="1"/>
  <c r="H59" i="61" a="1"/>
  <c r="J254" i="61" a="1"/>
  <c r="H87" i="61" a="1"/>
  <c r="J33" i="61" a="1"/>
  <c r="G91" i="61" a="1"/>
  <c r="H33" i="61" a="1"/>
  <c r="H89" i="61" a="1"/>
  <c r="J195" i="61" a="1"/>
  <c r="G232" i="61" a="1"/>
  <c r="D31" i="61" a="1"/>
  <c r="J153" i="61" a="1"/>
  <c r="I213" i="61" a="1"/>
  <c r="I119" i="61" a="1"/>
  <c r="H101" i="61" a="1"/>
  <c r="D96" i="61" a="1"/>
  <c r="J328" i="61" a="1"/>
  <c r="J105" i="61" a="1"/>
  <c r="D27" i="61" a="1"/>
  <c r="H261" i="61" a="1"/>
  <c r="I109" i="61" a="1"/>
  <c r="G45" i="61" a="1"/>
  <c r="K34" i="61" a="1"/>
  <c r="D293" i="61" a="1"/>
  <c r="J222" i="61" a="1"/>
  <c r="J89" i="61" a="1"/>
  <c r="I263" i="61" a="1"/>
  <c r="J176" i="61" a="1"/>
  <c r="G38" i="61" a="1"/>
  <c r="K25" i="61" a="1"/>
  <c r="I67" i="61" a="1"/>
  <c r="D30" i="61" a="1"/>
  <c r="J218" i="61" a="1"/>
  <c r="H51" i="61" a="1"/>
  <c r="K232" i="61" a="1"/>
  <c r="H317" i="61" a="1"/>
  <c r="H219" i="61" a="1"/>
  <c r="K295" i="61" a="1"/>
  <c r="K33" i="61" a="1"/>
  <c r="G28" i="61" a="1"/>
  <c r="J302" i="61" a="1"/>
  <c r="I180" i="61" a="1"/>
  <c r="K14" i="61" a="1"/>
  <c r="I22" i="61" a="1"/>
  <c r="G93" i="61" a="1"/>
  <c r="H271" i="61" a="1"/>
  <c r="D41" i="61" a="1"/>
  <c r="D300" i="61" a="1"/>
  <c r="J279" i="61" a="1"/>
  <c r="I282" i="61" a="1"/>
  <c r="D331" i="552"/>
  <c r="H225" i="61" a="1"/>
  <c r="I290" i="61" a="1"/>
  <c r="J60" i="61" a="1"/>
  <c r="K110" i="61" a="1"/>
  <c r="K129" i="61" a="1"/>
  <c r="H66" i="61" a="1"/>
  <c r="J113" i="61" a="1"/>
  <c r="G82" i="61" a="1"/>
  <c r="G133" i="61" a="1"/>
  <c r="K49" i="61" a="1"/>
  <c r="I47" i="61" a="1"/>
  <c r="K125" i="61" a="1"/>
  <c r="I42" i="61" a="1"/>
  <c r="K115" i="61" a="1"/>
  <c r="I54" i="61" a="1"/>
  <c r="K132" i="61" a="1"/>
  <c r="I145" i="61" a="1"/>
  <c r="H92" i="61" a="1"/>
  <c r="K275" i="61" a="1"/>
  <c r="J67" i="61" a="1"/>
  <c r="I258" i="61" a="1"/>
  <c r="I28" i="61" a="1"/>
  <c r="K50" i="61" a="1"/>
  <c r="D234" i="61" a="1"/>
  <c r="D270" i="61" a="1"/>
  <c r="J167" i="61" a="1"/>
  <c r="I46" i="61" a="1"/>
  <c r="H267" i="61" a="1"/>
  <c r="H60" i="61" a="1"/>
  <c r="I35" i="61" a="1"/>
  <c r="J111" i="61" a="1"/>
  <c r="K202" i="61" a="1"/>
  <c r="I179" i="61" a="1"/>
  <c r="J264" i="61" a="1"/>
  <c r="D283" i="61" a="1"/>
  <c r="J57" i="61" a="1"/>
  <c r="H226" i="61" a="1"/>
  <c r="K113" i="61" a="1"/>
  <c r="G69" i="61" a="1"/>
  <c r="G134" i="61" a="1"/>
  <c r="I188" i="61" a="1"/>
  <c r="K40" i="61" a="1"/>
  <c r="G12" i="61" a="1"/>
  <c r="H116" i="61" a="1"/>
  <c r="D232" i="61" a="1"/>
  <c r="D126" i="61" a="1"/>
  <c r="D314" i="61" a="1"/>
  <c r="D25" i="61" a="1"/>
  <c r="H38" i="61" a="1"/>
  <c r="I284" i="61" a="1"/>
  <c r="J178" i="61" a="1"/>
  <c r="I62" i="61" a="1"/>
  <c r="G153" i="61" a="1"/>
  <c r="H93" i="61" a="1"/>
  <c r="G130" i="61" a="1"/>
  <c r="G277" i="61" a="1"/>
  <c r="K36" i="61" a="1"/>
  <c r="K97" i="61" a="1"/>
  <c r="I173" i="61" a="1"/>
  <c r="I102" i="61" a="1"/>
  <c r="H91" i="61" a="1"/>
  <c r="H97" i="61" a="1"/>
  <c r="G245" i="61" a="1"/>
  <c r="D277" i="61" a="1"/>
  <c r="H111" i="61" a="1"/>
  <c r="G43" i="61" a="1"/>
  <c r="K82" i="61" a="1"/>
  <c r="D165" i="61" a="1"/>
  <c r="H260" i="61" a="1"/>
  <c r="G183" i="61" a="1"/>
  <c r="J245" i="61" a="1"/>
  <c r="J307" i="61" a="1"/>
  <c r="D254" i="61" a="1"/>
  <c r="J92" i="61" a="1"/>
  <c r="D209" i="61" a="1"/>
  <c r="J70" i="61" a="1"/>
  <c r="D42" i="61" a="1"/>
  <c r="H174" i="61" a="1"/>
  <c r="D187" i="61" a="1"/>
  <c r="I286" i="61" a="1"/>
  <c r="J16" i="61" a="1"/>
  <c r="I123" i="61" a="1"/>
  <c r="K311" i="61" a="1"/>
  <c r="J95" i="61" a="1"/>
  <c r="I134" i="61" a="1"/>
  <c r="D181" i="61" a="1"/>
  <c r="I252" i="61" a="1"/>
  <c r="J255" i="61" a="1"/>
  <c r="K131" i="61" a="1"/>
  <c r="K37" i="61" a="1"/>
  <c r="K48" i="61" a="1"/>
  <c r="D15" i="61" a="1"/>
  <c r="G46" i="61" a="1"/>
  <c r="D53" i="61" a="1"/>
  <c r="J27" i="61" a="1"/>
  <c r="G301" i="61" a="1"/>
  <c r="K181" i="61" a="1"/>
  <c r="J12" i="61" a="1"/>
  <c r="D303" i="61" a="1"/>
  <c r="G244" i="61" a="1"/>
  <c r="D173" i="61" a="1"/>
  <c r="G57" i="61" a="1"/>
  <c r="K93" i="61" a="1"/>
  <c r="H80" i="61" a="1"/>
  <c r="I24" i="61" a="1"/>
  <c r="G36" i="61" a="1"/>
  <c r="D182" i="61" a="1"/>
  <c r="G101" i="61" a="1"/>
  <c r="H69" i="61" a="1"/>
  <c r="K148" i="61" a="1"/>
  <c r="K190" i="61" a="1"/>
  <c r="H249" i="61" a="1"/>
  <c r="J205" i="61" a="1"/>
  <c r="H42" i="61" a="1"/>
  <c r="G298" i="61" a="1"/>
  <c r="G296" i="61" a="1"/>
  <c r="K253" i="61" a="1"/>
  <c r="G259" i="61" a="1"/>
  <c r="H209" i="61" a="1"/>
  <c r="I73" i="61" a="1"/>
  <c r="D115" i="61" a="1"/>
  <c r="K246" i="61" a="1"/>
  <c r="D212" i="61" a="1"/>
  <c r="I12" i="61" a="1"/>
  <c r="D151" i="552"/>
  <c r="D47" i="61" a="1"/>
  <c r="I71" i="61" a="1"/>
  <c r="D253" i="61" a="1"/>
  <c r="I77" i="61" a="1"/>
  <c r="G235" i="61" a="1"/>
  <c r="G54" i="61" a="1"/>
  <c r="I26" i="61" a="1"/>
  <c r="K278" i="61" a="1"/>
  <c r="H294" i="61" a="1"/>
  <c r="K269" i="61" a="1"/>
  <c r="G248" i="61" a="1"/>
  <c r="D52" i="61" a="1"/>
  <c r="G281" i="61" a="1"/>
  <c r="J61" i="61" a="1"/>
  <c r="H148" i="61" a="1"/>
  <c r="I11" i="61" a="1"/>
  <c r="I48" i="61" a="1"/>
  <c r="H192" i="61" a="1"/>
  <c r="G290" i="61" a="1"/>
  <c r="H191" i="61" a="1"/>
  <c r="D326" i="61" a="1"/>
  <c r="J146" i="61" a="1"/>
  <c r="H301" i="61" a="1"/>
  <c r="K192" i="61" a="1"/>
  <c r="K73" i="61" a="1"/>
  <c r="G29" i="61" a="1"/>
  <c r="H211" i="61" a="1"/>
  <c r="I20" i="61" a="1"/>
  <c r="D331" i="553"/>
  <c r="H266" i="61" a="1"/>
  <c r="H81" i="61" a="1"/>
  <c r="D278" i="61" a="1"/>
  <c r="J212" i="61" a="1"/>
  <c r="G274" i="61" a="1"/>
  <c r="J257" i="61" a="1"/>
  <c r="K127" i="61" a="1"/>
  <c r="I107" i="61" a="1"/>
  <c r="G191" i="61" a="1"/>
  <c r="K103" i="61" a="1"/>
  <c r="H182" i="61" a="1"/>
  <c r="J334" i="61" a="1"/>
  <c r="D17" i="61" a="1"/>
  <c r="H334" i="61" a="1"/>
  <c r="D323" i="61" a="1"/>
  <c r="H275" i="61" a="1"/>
  <c r="K21" i="61" a="1"/>
  <c r="I328" i="61" a="1"/>
  <c r="J64" i="61" a="1"/>
  <c r="I44" i="61" a="1"/>
  <c r="I87" i="61" a="1"/>
  <c r="J88" i="61" a="1"/>
  <c r="J140" i="61" a="1"/>
  <c r="D297" i="61" a="1"/>
  <c r="H50" i="61" a="1"/>
  <c r="H302" i="61" a="1"/>
  <c r="J227" i="61" a="1"/>
  <c r="I144" i="61" a="1"/>
  <c r="J263" i="61" a="1"/>
  <c r="G144" i="61" a="1"/>
  <c r="J13" i="61" a="1"/>
  <c r="I218" i="61" a="1"/>
  <c r="D91" i="61" a="1"/>
  <c r="I94" i="61" a="1"/>
  <c r="D61" i="61" a="1"/>
  <c r="J15" i="61" a="1"/>
  <c r="H227" i="61" a="1"/>
  <c r="G262" i="61" a="1"/>
  <c r="K15" i="61" a="1"/>
  <c r="I184" i="61" a="1"/>
  <c r="D204" i="61" a="1"/>
  <c r="H110" i="61" a="1"/>
  <c r="I183" i="61" a="1"/>
  <c r="D97" i="61" a="1"/>
  <c r="H293" i="61" a="1"/>
  <c r="J244" i="61" a="1"/>
  <c r="I244" i="61" a="1"/>
  <c r="G146" i="61" a="1"/>
  <c r="K61" i="61" a="1"/>
  <c r="D292" i="61" a="1"/>
  <c r="I63" i="61" a="1"/>
  <c r="D38" i="61" a="1"/>
  <c r="K101" i="61" a="1"/>
  <c r="K194" i="61" a="1"/>
  <c r="H277" i="61" a="1"/>
  <c r="G264" i="61" a="1"/>
  <c r="J258" i="61" a="1"/>
  <c r="D295" i="61" a="1"/>
  <c r="G78" i="61" a="1"/>
  <c r="G39" i="61" a="1"/>
  <c r="D256" i="61" a="1"/>
  <c r="K296" i="61" a="1"/>
  <c r="J173" i="61" a="1"/>
  <c r="G228" i="61" a="1"/>
  <c r="I212" i="61" a="1"/>
  <c r="H115" i="61" a="1"/>
  <c r="D110" i="61" a="1"/>
  <c r="J293" i="61" a="1"/>
  <c r="I78" i="61" a="1"/>
  <c r="G65" i="61" a="1"/>
  <c r="G15" i="61" a="1"/>
  <c r="D229" i="61" a="1"/>
  <c r="J294" i="61" a="1"/>
  <c r="H105" i="61" a="1"/>
  <c r="H305" i="61" a="1"/>
  <c r="I260" i="61" a="1"/>
  <c r="D231" i="61" a="1"/>
  <c r="D311" i="61" a="1"/>
  <c r="J291" i="61" a="1"/>
  <c r="D123" i="61" a="1"/>
  <c r="J36" i="61" a="1"/>
  <c r="D255" i="61" a="1"/>
  <c r="G177" i="61" a="1"/>
  <c r="D318" i="61" a="1"/>
  <c r="K16" i="61" a="1"/>
  <c r="K78" i="61" a="1"/>
  <c r="G125" i="61" a="1"/>
  <c r="I277" i="61" a="1"/>
  <c r="G64" i="61" a="1"/>
  <c r="G98" i="61" a="1"/>
  <c r="I202" i="61" a="1"/>
  <c r="G96" i="61" a="1"/>
  <c r="J193" i="61" a="1"/>
  <c r="I219" i="61" a="1"/>
  <c r="J299" i="61" a="1"/>
  <c r="G59" i="61" a="1"/>
  <c r="H278" i="61" a="1"/>
  <c r="I195" i="61" a="1"/>
  <c r="H27" i="61" a="1"/>
  <c r="I50" i="61" a="1"/>
  <c r="H273" i="61" a="1"/>
  <c r="J235" i="61" a="1"/>
  <c r="I57" i="61" a="1"/>
  <c r="J51" i="61" a="1"/>
  <c r="K108" i="61" a="1"/>
  <c r="D203" i="61" a="1"/>
  <c r="J41" i="61" a="1"/>
  <c r="G141" i="61" a="1"/>
  <c r="D274" i="61" a="1"/>
  <c r="H107" i="61" a="1"/>
  <c r="K57" i="61" a="1"/>
  <c r="G293" i="61" a="1"/>
  <c r="K281" i="61" a="1"/>
  <c r="D169" i="61" a="1"/>
  <c r="G148" i="61" a="1"/>
  <c r="K203" i="61" a="1"/>
  <c r="K141" i="61" a="1"/>
  <c r="G257" i="61" a="1"/>
  <c r="I146" i="61" a="1"/>
  <c r="D227" i="61" a="1"/>
  <c r="D28" i="61" a="1"/>
  <c r="K17" i="61" a="1"/>
  <c r="J108" i="61" a="1"/>
  <c r="G83" i="61" a="1"/>
  <c r="H222" i="61" a="1"/>
  <c r="I104" i="61" a="1"/>
  <c r="K109" i="61" a="1"/>
  <c r="D57" i="61" a="1"/>
  <c r="D62" i="61" a="1"/>
  <c r="I133" i="61" a="1"/>
  <c r="D312" i="61" a="1"/>
  <c r="J117" i="61" a="1"/>
  <c r="K102" i="61" a="1"/>
  <c r="J284" i="61" a="1"/>
  <c r="I194" i="61" a="1"/>
  <c r="D77" i="61" a="1"/>
  <c r="K225" i="61" a="1"/>
  <c r="I136" i="61" a="1"/>
  <c r="I187" i="61" a="1"/>
  <c r="D305" i="61" a="1"/>
  <c r="K116" i="61" a="1"/>
  <c r="H262" i="61" a="1"/>
  <c r="G265" i="61" a="1"/>
  <c r="H228" i="61" a="1"/>
  <c r="K204" i="61" a="1"/>
  <c r="K283" i="61" a="1"/>
  <c r="K23" i="61" a="1"/>
  <c r="J66" i="61" a="1"/>
  <c r="D69" i="61" a="1"/>
  <c r="I225" i="61" a="1"/>
  <c r="D286" i="61" a="1"/>
  <c r="I65" i="61" a="1"/>
  <c r="H328" i="61" a="1"/>
  <c r="D175" i="61" a="1"/>
  <c r="D70" i="61" a="1"/>
  <c r="K211" i="61" a="1"/>
  <c r="G30" i="61" a="1"/>
  <c r="D245" i="61" a="1"/>
  <c r="K100" i="61" a="1"/>
  <c r="J71" i="61" a="1"/>
  <c r="K135" i="61" a="1"/>
  <c r="J280" i="61" a="1"/>
  <c r="I110" i="61" a="1"/>
  <c r="H31" i="61" a="1"/>
  <c r="G41" i="61" a="1"/>
  <c r="I25" i="61" a="1"/>
  <c r="K235" i="61" a="1"/>
  <c r="H87" i="281"/>
  <c r="D131" i="61" a="1"/>
  <c r="J128" i="61" a="1"/>
  <c r="H259" i="61" a="1"/>
  <c r="H99" i="61" a="1"/>
  <c r="D291" i="61" a="1"/>
  <c r="D177" i="61" a="1"/>
  <c r="K292" i="61" a="1"/>
  <c r="G40" i="61" a="1"/>
  <c r="J320" i="61" a="1"/>
  <c r="J283" i="61" a="1"/>
  <c r="I279" i="61" a="1"/>
  <c r="D24" i="61" a="1"/>
  <c r="G210" i="61" a="1"/>
  <c r="K45" i="61" a="1"/>
  <c r="K319" i="61" a="1"/>
  <c r="J204" i="61" a="1"/>
  <c r="H203" i="61" a="1"/>
  <c r="I141" i="61" a="1"/>
  <c r="H98" i="61" a="1"/>
  <c r="D136" i="61" a="1"/>
  <c r="J261" i="61" a="1"/>
  <c r="H270" i="61" a="1"/>
  <c r="K177" i="61" a="1"/>
  <c r="D280" i="61" a="1"/>
  <c r="H233" i="61" a="1"/>
  <c r="K268" i="61" a="1"/>
  <c r="H268" i="61" a="1"/>
  <c r="I176" i="61" a="1"/>
  <c r="I321" i="61" a="1"/>
  <c r="D302" i="61" a="1"/>
  <c r="J98" i="61" a="1"/>
  <c r="D327" i="61" a="1"/>
  <c r="D172" i="61" a="1"/>
  <c r="H276" i="61" a="1"/>
  <c r="J281" i="61" a="1"/>
  <c r="D95" i="61" a="1"/>
  <c r="K297" i="61" a="1"/>
  <c r="H331" i="8"/>
  <c r="K92" i="61" a="1"/>
  <c r="G108" i="61" a="1"/>
  <c r="G137" i="61" a="1"/>
  <c r="I273" i="61" a="1"/>
  <c r="I31" i="61" a="1"/>
  <c r="I81" i="61" a="1"/>
  <c r="K118" i="61" a="1"/>
  <c r="D301" i="61" a="1"/>
  <c r="J109" i="61" a="1"/>
  <c r="I261" i="61" a="1"/>
  <c r="K175" i="61" a="1"/>
  <c r="H202" i="61" a="1"/>
  <c r="I289" i="61" a="1"/>
  <c r="J152" i="61" a="1"/>
  <c r="D116" i="61" a="1"/>
  <c r="H175" i="61" a="1"/>
  <c r="J259" i="61" a="1"/>
  <c r="K218" i="61" a="1"/>
  <c r="J289" i="61" a="1"/>
  <c r="H189" i="61" a="1"/>
  <c r="I23" i="61" a="1"/>
  <c r="D332" i="552"/>
  <c r="I293" i="61" a="1"/>
  <c r="D40" i="61" a="1"/>
  <c r="G152" i="61" a="1"/>
  <c r="H187" i="61" a="1"/>
  <c r="H247" i="61" a="1"/>
  <c r="D66" i="61" a="1"/>
  <c r="D332" i="556"/>
  <c r="G112" i="61" a="1"/>
  <c r="K69" i="61" a="1"/>
  <c r="G227" i="61" a="1"/>
  <c r="H37" i="61" a="1"/>
  <c r="I272" i="61" a="1"/>
  <c r="J120" i="61" a="1"/>
  <c r="I93" i="61" a="1"/>
  <c r="K136" i="61" a="1"/>
  <c r="D82" i="61" a="1"/>
  <c r="H53" i="61" a="1"/>
  <c r="H167" i="61" a="1"/>
  <c r="G328" i="61" a="1"/>
  <c r="G124" i="61" a="1"/>
  <c r="I217" i="61" a="1"/>
  <c r="H109" i="61" a="1"/>
  <c r="J62" i="61" a="1"/>
  <c r="H286" i="61" a="1"/>
  <c r="J29" i="61" a="1"/>
  <c r="D331" i="554"/>
  <c r="G87" i="281"/>
  <c r="G282" i="61" a="1"/>
  <c r="D71" i="61" a="1"/>
  <c r="G27" i="61" a="1"/>
  <c r="D44" i="61" a="1"/>
  <c r="D93" i="61" a="1"/>
  <c r="H232" i="61" a="1"/>
  <c r="K266" i="61" a="1"/>
  <c r="H311" i="61" a="1"/>
  <c r="D59" i="61" a="1"/>
  <c r="I89" i="61" a="1"/>
  <c r="D130" i="61" a="1"/>
  <c r="H195" i="61" a="1"/>
  <c r="D78" i="61" a="1"/>
  <c r="D20" i="61" a="1"/>
  <c r="K293" i="61" a="1"/>
  <c r="J125" i="61" a="1"/>
  <c r="K233" i="61" a="1"/>
  <c r="J68" i="61" a="1"/>
  <c r="G247" i="61" a="1"/>
  <c r="H284" i="61" a="1"/>
  <c r="H303" i="61" a="1"/>
  <c r="H120" i="61" a="1"/>
  <c r="J124" i="61" a="1"/>
  <c r="D285" i="61" a="1"/>
  <c r="K47" i="61" a="1"/>
  <c r="I130" i="61" a="1"/>
  <c r="J192" i="61" a="1"/>
  <c r="H290" i="61" a="1"/>
  <c r="H70" i="61" a="1"/>
  <c r="J206" i="61" a="1"/>
  <c r="G184" i="61" a="1"/>
  <c r="H17" i="61" a="1"/>
  <c r="D188" i="61" a="1"/>
  <c r="D23" i="61" a="1"/>
  <c r="J40" i="61" a="1"/>
  <c r="D21" i="61" a="1"/>
  <c r="I116" i="61" a="1"/>
  <c r="J209" i="61" a="1"/>
  <c r="H129" i="61" a="1"/>
  <c r="K227" i="61" a="1"/>
  <c r="J180" i="61" a="1"/>
  <c r="J35" i="61" a="1"/>
  <c r="G254" i="61" a="1"/>
  <c r="I265" i="61" a="1"/>
  <c r="K107" i="61" a="1"/>
  <c r="J225" i="61" a="1"/>
  <c r="G100" i="61" a="1"/>
  <c r="G20" i="61" a="1"/>
  <c r="J79" i="61" a="1"/>
  <c r="K243" i="61" a="1"/>
  <c r="J131" i="61" a="1"/>
  <c r="I34" i="61" a="1"/>
  <c r="I29" i="61" a="1"/>
  <c r="H135" i="61" a="1"/>
  <c r="J43" i="61" a="1"/>
  <c r="G37" i="281"/>
  <c r="K188" i="61" a="1"/>
  <c r="J292" i="61" a="1"/>
  <c r="H57" i="61" a="1"/>
  <c r="K179" i="61" a="1"/>
  <c r="I98" i="61" a="1"/>
  <c r="K305" i="61" a="1"/>
  <c r="I300" i="61" a="1"/>
  <c r="I243" i="61" a="1"/>
  <c r="G211" i="61" a="1"/>
  <c r="G42" i="61" a="1"/>
  <c r="G260" i="61" a="1"/>
  <c r="I311" i="61" a="1"/>
  <c r="G194" i="61" a="1"/>
  <c r="D216" i="61" a="1"/>
  <c r="H46" i="61" a="1"/>
  <c r="H47" i="61" a="1"/>
  <c r="J127" i="61" a="1"/>
  <c r="I177" i="61" a="1"/>
  <c r="I129" i="61" a="1"/>
  <c r="G89" i="61" a="1"/>
  <c r="K261" i="61" a="1"/>
  <c r="G180" i="61" a="1"/>
  <c r="K191" i="61" a="1"/>
  <c r="G179" i="61" a="1"/>
  <c r="D263" i="61" a="1"/>
  <c r="G17" i="61" a="1"/>
  <c r="G167" i="61" a="1"/>
  <c r="I33" i="61" a="1"/>
  <c r="G106" i="61" a="1"/>
  <c r="I270" i="61" a="1"/>
  <c r="D331" i="61" a="1"/>
  <c r="K299" i="61" a="1"/>
  <c r="K301" i="61" a="1"/>
  <c r="H32" i="61" a="1"/>
  <c r="I257" i="61" a="1"/>
  <c r="D265" i="61" a="1"/>
  <c r="D317" i="61" a="1"/>
  <c r="K282" i="61" a="1"/>
  <c r="I58" i="61" a="1"/>
  <c r="J132" i="61" a="1"/>
  <c r="I90" i="61" a="1"/>
  <c r="K89" i="61" a="1"/>
  <c r="D244" i="61" a="1"/>
  <c r="G206" i="61" a="1"/>
  <c r="D88" i="61" a="1"/>
  <c r="J112" i="61" a="1"/>
  <c r="H79" i="61" a="1"/>
  <c r="H68" i="61" a="1"/>
  <c r="K39" i="61" a="1"/>
  <c r="J59" i="61" a="1"/>
  <c r="J83" i="61" a="1"/>
  <c r="J243" i="61" a="1"/>
  <c r="G132" i="61" a="1"/>
  <c r="K24" i="61" a="1"/>
  <c r="J300" i="61" a="1"/>
  <c r="K286" i="61" a="1"/>
  <c r="I167" i="61" a="1"/>
  <c r="I247" i="61" a="1"/>
  <c r="J203" i="61" a="1"/>
  <c r="I296" i="61" a="1"/>
  <c r="I117" i="61" a="1"/>
  <c r="G182" i="61" a="1"/>
  <c r="D99" i="61" a="1"/>
  <c r="J248" i="61" a="1"/>
  <c r="I178" i="61" a="1"/>
  <c r="K265" i="61" a="1"/>
  <c r="D111" i="61" a="1"/>
  <c r="I103" i="61" a="1"/>
  <c r="K144" i="61" a="1"/>
  <c r="J175" i="61" a="1"/>
  <c r="G37" i="61" a="1"/>
  <c r="J187" i="61" a="1"/>
  <c r="D201" i="61" a="1"/>
  <c r="H15" i="61" a="1"/>
  <c r="I303" i="61" a="1"/>
  <c r="I99" i="61" a="1"/>
  <c r="K249" i="61" a="1"/>
  <c r="K210" i="61" a="1"/>
  <c r="G47" i="61" a="1"/>
  <c r="K13" i="61" a="1"/>
  <c r="I192" i="61" a="1"/>
  <c r="D247" i="61" a="1"/>
  <c r="D257" i="61" a="1"/>
  <c r="D271" i="61" a="1"/>
  <c r="J298" i="61" a="1"/>
  <c r="G129" i="61" a="1"/>
  <c r="I148" i="61" a="1"/>
  <c r="J118" i="61" a="1"/>
  <c r="H300" i="61" a="1"/>
  <c r="D261" i="61" a="1"/>
  <c r="J25" i="61" a="1"/>
  <c r="K321" i="61" a="1"/>
  <c r="G113" i="61" a="1"/>
  <c r="D16" i="61" a="1"/>
  <c r="I211" i="61" a="1"/>
  <c r="H263" i="61" a="1"/>
  <c r="D109" i="61" a="1"/>
  <c r="I70" i="61" a="1"/>
  <c r="I126" i="61" a="1"/>
  <c r="I249" i="61" a="1"/>
  <c r="J252" i="61" a="1"/>
  <c r="G297" i="61" a="1"/>
  <c r="K83" i="61" a="1"/>
  <c r="K300" i="61" a="1"/>
  <c r="K176" i="61" a="1"/>
  <c r="I280" i="61" a="1"/>
  <c r="G80" i="61" a="1"/>
  <c r="D36" i="61" a="1"/>
  <c r="J201" i="61" a="1"/>
  <c r="K257" i="61" a="1"/>
  <c r="I206" i="61" a="1"/>
  <c r="H35" i="61" a="1"/>
  <c r="D269" i="61" a="1"/>
  <c r="J233" i="61" a="1"/>
  <c r="G25" i="61" a="1"/>
  <c r="D191" i="61" a="1"/>
  <c r="G289" i="61" a="1"/>
  <c r="D33" i="61" a="1"/>
  <c r="K222" i="61" a="1"/>
  <c r="H36" i="61" a="1"/>
  <c r="H119" i="61" a="1"/>
  <c r="G187" i="61" a="1"/>
  <c r="D329" i="552"/>
  <c r="H34" i="61" a="1"/>
  <c r="H102" i="61" a="1"/>
  <c r="G319" i="61" a="1"/>
  <c r="K111" i="61" a="1"/>
  <c r="J177" i="61" a="1"/>
  <c r="G172" i="61" a="1"/>
  <c r="I153" i="61" a="1"/>
  <c r="H20" i="61" a="1"/>
  <c r="H37" i="281"/>
  <c r="G34" i="61" a="1"/>
  <c r="J290" i="61" a="1"/>
  <c r="G307" i="61" a="1"/>
  <c r="G126" i="61" a="1"/>
  <c r="G107" i="61" a="1"/>
  <c r="D220" i="61" a="1"/>
  <c r="K46" i="61" a="1"/>
  <c r="H123" i="61" a="1"/>
  <c r="G202" i="61" a="1"/>
  <c r="G44" i="61" a="1"/>
  <c r="K104" i="61" a="1"/>
  <c r="J181" i="61" a="1"/>
  <c r="D243" i="61" a="1"/>
  <c r="G213" i="61" a="1"/>
  <c r="I232" i="61" a="1"/>
  <c r="I297" i="61" a="1"/>
  <c r="J133" i="61" a="1"/>
  <c r="D152" i="61" a="1"/>
  <c r="K119" i="61" a="1"/>
  <c r="D168" i="61" a="1"/>
  <c r="I299" i="61" a="1"/>
  <c r="D258" i="61" a="1"/>
  <c r="K178" i="61" a="1"/>
  <c r="D294" i="61" a="1"/>
  <c r="H282" i="61" a="1"/>
  <c r="D32" i="61" a="1"/>
  <c r="D107" i="61" a="1"/>
  <c r="K22" i="61" a="1"/>
  <c r="H132" i="61" a="1"/>
  <c r="K317" i="61" a="1"/>
  <c r="K30" i="61" a="1"/>
  <c r="D189" i="61" a="1"/>
  <c r="G31" i="61" a="1"/>
  <c r="D102" i="61" a="1"/>
  <c r="D140" i="61" a="1"/>
  <c r="D163" i="61" a="1"/>
  <c r="G23" i="61" a="1"/>
  <c r="K262" i="61" a="1"/>
  <c r="I267" i="61" a="1"/>
  <c r="H320" i="61" a="1"/>
  <c r="G110" i="61" a="1"/>
  <c r="K212" i="61" a="1"/>
  <c r="H253" i="61" a="1"/>
  <c r="G81" i="61" a="1"/>
  <c r="I245" i="61" a="1"/>
  <c r="J126" i="61" a="1"/>
  <c r="I203" i="61" a="1"/>
  <c r="G258" i="61" a="1"/>
  <c r="I220" i="61" a="1"/>
  <c r="G266" i="61" a="1"/>
  <c r="H295" i="61" a="1"/>
  <c r="H137" i="61" a="1"/>
  <c r="K205" i="61" a="1"/>
  <c r="D124" i="61" a="1"/>
  <c r="D320" i="61" a="1"/>
  <c r="K273" i="61" a="1"/>
  <c r="K276" i="61" a="1"/>
  <c r="I201" i="61" a="1"/>
  <c r="G205" i="61" a="1"/>
  <c r="J148" i="61" a="1"/>
  <c r="J107" i="61" a="1"/>
  <c r="D81" i="61" a="1"/>
  <c r="J11" i="61" a="1"/>
  <c r="I235" i="61" a="1"/>
  <c r="G52" i="61" a="1"/>
  <c r="D167" i="61" a="1"/>
  <c r="J23" i="61" a="1"/>
  <c r="K98" i="61" a="1"/>
  <c r="K87" i="281"/>
  <c r="J50" i="61" a="1"/>
  <c r="K217" i="61" a="1"/>
  <c r="I291" i="61" a="1"/>
  <c r="J34" i="61" a="1"/>
  <c r="J87" i="61" a="1"/>
  <c r="D246" i="61" a="1"/>
  <c r="I101" i="61" a="1"/>
  <c r="G195" i="61" a="1"/>
  <c r="I61" i="61" a="1"/>
  <c r="D330" i="61" a="1"/>
  <c r="D151" i="61" a="1"/>
  <c r="D331" i="557"/>
  <c r="D332" i="61" a="1"/>
  <c r="D329" i="61" a="1"/>
  <c r="D329" i="61" l="1"/>
  <c r="E329" i="61" s="1"/>
  <c r="D332" i="61"/>
  <c r="E332" i="61" s="1"/>
  <c r="F331" i="557" a="1"/>
  <c r="F331" i="557" s="1"/>
  <c r="E331" i="557"/>
  <c r="D151" i="61"/>
  <c r="E151" i="61" s="1"/>
  <c r="D330" i="61"/>
  <c r="E330" i="61" s="1"/>
  <c r="I61" i="61"/>
  <c r="G195" i="61"/>
  <c r="I101" i="61"/>
  <c r="D246" i="61"/>
  <c r="E246" i="61" s="1"/>
  <c r="J87" i="61"/>
  <c r="J34" i="61"/>
  <c r="I291" i="61"/>
  <c r="K217" i="61"/>
  <c r="J50" i="61"/>
  <c r="K89" i="281"/>
  <c r="K98" i="61"/>
  <c r="J23" i="61"/>
  <c r="D167" i="61"/>
  <c r="E167" i="61" s="1"/>
  <c r="G52" i="61"/>
  <c r="I235" i="61"/>
  <c r="J11" i="61"/>
  <c r="D81" i="61"/>
  <c r="E81" i="61" s="1"/>
  <c r="J107" i="61"/>
  <c r="J148" i="61"/>
  <c r="G205" i="61"/>
  <c r="I201" i="61"/>
  <c r="K276" i="61"/>
  <c r="K273" i="61"/>
  <c r="D320" i="61"/>
  <c r="E320" i="61" s="1"/>
  <c r="D124" i="61"/>
  <c r="E124" i="61" s="1"/>
  <c r="K205" i="61"/>
  <c r="H137" i="61"/>
  <c r="H295" i="61"/>
  <c r="G266" i="61"/>
  <c r="I220" i="61"/>
  <c r="G258" i="61"/>
  <c r="I203" i="61"/>
  <c r="J126" i="61"/>
  <c r="I245" i="61"/>
  <c r="G81" i="61"/>
  <c r="H253" i="61"/>
  <c r="K212" i="61"/>
  <c r="G110" i="61"/>
  <c r="H320" i="61"/>
  <c r="I267" i="61"/>
  <c r="K262" i="61"/>
  <c r="G23" i="61"/>
  <c r="D163" i="61"/>
  <c r="D140" i="61"/>
  <c r="E140" i="61" s="1"/>
  <c r="D102" i="61"/>
  <c r="E102" i="61" s="1"/>
  <c r="G31" i="61"/>
  <c r="D189" i="61"/>
  <c r="E189" i="61" s="1"/>
  <c r="K30" i="61"/>
  <c r="K317" i="61"/>
  <c r="H132" i="61"/>
  <c r="K22" i="61"/>
  <c r="D107" i="61"/>
  <c r="E107" i="61" s="1"/>
  <c r="D32" i="61"/>
  <c r="E32" i="61" s="1"/>
  <c r="H282" i="61"/>
  <c r="D294" i="61"/>
  <c r="E294" i="61" s="1"/>
  <c r="K178" i="61"/>
  <c r="D258" i="61"/>
  <c r="E258" i="61" s="1"/>
  <c r="I299" i="61"/>
  <c r="D168" i="61"/>
  <c r="K119" i="61"/>
  <c r="D152" i="61"/>
  <c r="E152" i="61" s="1"/>
  <c r="J133" i="61"/>
  <c r="I297" i="61"/>
  <c r="I232" i="61"/>
  <c r="G213" i="61"/>
  <c r="D243" i="61"/>
  <c r="E243" i="61" s="1"/>
  <c r="J181" i="61"/>
  <c r="K104" i="61"/>
  <c r="G44" i="61"/>
  <c r="G202" i="61"/>
  <c r="H123" i="61"/>
  <c r="K46" i="61"/>
  <c r="D220" i="61"/>
  <c r="E220" i="61" s="1"/>
  <c r="G107" i="61"/>
  <c r="G126" i="61"/>
  <c r="G307" i="61"/>
  <c r="J290" i="61"/>
  <c r="G34" i="61"/>
  <c r="H39" i="281"/>
  <c r="H20" i="61"/>
  <c r="I153" i="61"/>
  <c r="G172" i="61"/>
  <c r="J177" i="61"/>
  <c r="K111" i="61"/>
  <c r="G319" i="61"/>
  <c r="H102" i="61"/>
  <c r="H34" i="61"/>
  <c r="E329" i="552"/>
  <c r="F329" i="552" a="1"/>
  <c r="F329" i="552" s="1"/>
  <c r="G187" i="61"/>
  <c r="H119" i="61"/>
  <c r="H36" i="61"/>
  <c r="K222" i="61"/>
  <c r="D33" i="61"/>
  <c r="E33" i="61" s="1"/>
  <c r="G289" i="61"/>
  <c r="D191" i="61"/>
  <c r="E191" i="61" s="1"/>
  <c r="G25" i="61"/>
  <c r="J233" i="61"/>
  <c r="D269" i="61"/>
  <c r="E269" i="61" s="1"/>
  <c r="H35" i="61"/>
  <c r="I206" i="61"/>
  <c r="K257" i="61"/>
  <c r="J201" i="61"/>
  <c r="D36" i="61"/>
  <c r="E36" i="61" s="1"/>
  <c r="G80" i="61"/>
  <c r="I280" i="61"/>
  <c r="K176" i="61"/>
  <c r="K300" i="61"/>
  <c r="K83" i="61"/>
  <c r="G297" i="61"/>
  <c r="J252" i="61"/>
  <c r="I249" i="61"/>
  <c r="I126" i="61"/>
  <c r="I70" i="61"/>
  <c r="D109" i="61"/>
  <c r="E109" i="61" s="1"/>
  <c r="H263" i="61"/>
  <c r="I211" i="61"/>
  <c r="D16" i="61"/>
  <c r="E16" i="61" s="1"/>
  <c r="G113" i="61"/>
  <c r="K321" i="61"/>
  <c r="J25" i="61"/>
  <c r="D261" i="61"/>
  <c r="E261" i="61" s="1"/>
  <c r="H300" i="61"/>
  <c r="J118" i="61"/>
  <c r="I148" i="61"/>
  <c r="G129" i="61"/>
  <c r="J298" i="61"/>
  <c r="D271" i="61"/>
  <c r="E271" i="61" s="1"/>
  <c r="D257" i="61"/>
  <c r="E257" i="61" s="1"/>
  <c r="D247" i="61"/>
  <c r="E247" i="61" s="1"/>
  <c r="I192" i="61"/>
  <c r="K13" i="61"/>
  <c r="G47" i="61"/>
  <c r="K210" i="61"/>
  <c r="K249" i="61"/>
  <c r="I99" i="61"/>
  <c r="I303" i="61"/>
  <c r="H15" i="61"/>
  <c r="D201" i="61"/>
  <c r="E201" i="61" s="1"/>
  <c r="J187" i="61"/>
  <c r="G37" i="61"/>
  <c r="J175" i="61"/>
  <c r="K144" i="61"/>
  <c r="I103" i="61"/>
  <c r="D111" i="61"/>
  <c r="E111" i="61" s="1"/>
  <c r="K265" i="61"/>
  <c r="I178" i="61"/>
  <c r="J248" i="61"/>
  <c r="D99" i="61"/>
  <c r="E99" i="61" s="1"/>
  <c r="G182" i="61"/>
  <c r="I117" i="61"/>
  <c r="I296" i="61"/>
  <c r="J203" i="61"/>
  <c r="I247" i="61"/>
  <c r="I167" i="61"/>
  <c r="K286" i="61"/>
  <c r="J300" i="61"/>
  <c r="K24" i="61"/>
  <c r="G132" i="61"/>
  <c r="J243" i="61"/>
  <c r="J83" i="61"/>
  <c r="J59" i="61"/>
  <c r="K39" i="61"/>
  <c r="H68" i="61"/>
  <c r="H79" i="61"/>
  <c r="J112" i="61"/>
  <c r="D88" i="61"/>
  <c r="E88" i="61" s="1"/>
  <c r="G206" i="61"/>
  <c r="D244" i="61"/>
  <c r="E244" i="61" s="1"/>
  <c r="K89" i="61"/>
  <c r="I90" i="61"/>
  <c r="J132" i="61"/>
  <c r="I58" i="61"/>
  <c r="K282" i="61"/>
  <c r="D317" i="61"/>
  <c r="E317" i="61" s="1"/>
  <c r="D265" i="61"/>
  <c r="E265" i="61" s="1"/>
  <c r="I257" i="61"/>
  <c r="H32" i="61"/>
  <c r="K301" i="61"/>
  <c r="K299" i="61"/>
  <c r="D331" i="61"/>
  <c r="E331" i="61" s="1"/>
  <c r="I270" i="61"/>
  <c r="G106" i="61"/>
  <c r="I33" i="61"/>
  <c r="G167" i="61"/>
  <c r="G17" i="61"/>
  <c r="D263" i="61"/>
  <c r="E263" i="61" s="1"/>
  <c r="G179" i="61"/>
  <c r="K191" i="61"/>
  <c r="G180" i="61"/>
  <c r="K261" i="61"/>
  <c r="G89" i="61"/>
  <c r="I129" i="61"/>
  <c r="I177" i="61"/>
  <c r="J127" i="61"/>
  <c r="H47" i="61"/>
  <c r="H46" i="61"/>
  <c r="D216" i="61"/>
  <c r="E216" i="61" s="1"/>
  <c r="G194" i="61"/>
  <c r="I311" i="61"/>
  <c r="G260" i="61"/>
  <c r="G42" i="61"/>
  <c r="G211" i="61"/>
  <c r="I243" i="61"/>
  <c r="I300" i="61"/>
  <c r="K305" i="61"/>
  <c r="I98" i="61"/>
  <c r="K179" i="61"/>
  <c r="H57" i="61"/>
  <c r="J292" i="61"/>
  <c r="K188" i="61"/>
  <c r="D37" i="281"/>
  <c r="G39" i="281"/>
  <c r="J43" i="61"/>
  <c r="H135" i="61"/>
  <c r="I29" i="61"/>
  <c r="I34" i="61"/>
  <c r="J131" i="61"/>
  <c r="K243" i="61"/>
  <c r="J79" i="61"/>
  <c r="G20" i="61"/>
  <c r="G100" i="61"/>
  <c r="J225" i="61"/>
  <c r="K107" i="61"/>
  <c r="I265" i="61"/>
  <c r="G254" i="61"/>
  <c r="J35" i="61"/>
  <c r="J180" i="61"/>
  <c r="K227" i="61"/>
  <c r="H129" i="61"/>
  <c r="J209" i="61"/>
  <c r="I116" i="61"/>
  <c r="D21" i="61"/>
  <c r="E21" i="61" s="1"/>
  <c r="J40" i="61"/>
  <c r="D23" i="61"/>
  <c r="E23" i="61" s="1"/>
  <c r="D188" i="61"/>
  <c r="E188" i="61" s="1"/>
  <c r="H17" i="61"/>
  <c r="G184" i="61"/>
  <c r="J206" i="61"/>
  <c r="H70" i="61"/>
  <c r="H290" i="61"/>
  <c r="J192" i="61"/>
  <c r="I130" i="61"/>
  <c r="K47" i="61"/>
  <c r="D285" i="61"/>
  <c r="E285" i="61" s="1"/>
  <c r="J124" i="61"/>
  <c r="H120" i="61"/>
  <c r="H303" i="61"/>
  <c r="H284" i="61"/>
  <c r="G247" i="61"/>
  <c r="J68" i="61"/>
  <c r="K233" i="61"/>
  <c r="J125" i="61"/>
  <c r="K293" i="61"/>
  <c r="D20" i="61"/>
  <c r="E20" i="61" s="1"/>
  <c r="D78" i="61"/>
  <c r="E78" i="61" s="1"/>
  <c r="H195" i="61"/>
  <c r="D130" i="61"/>
  <c r="E130" i="61" s="1"/>
  <c r="I89" i="61"/>
  <c r="D59" i="61"/>
  <c r="E59" i="61" s="1"/>
  <c r="H311" i="61"/>
  <c r="K266" i="61"/>
  <c r="H232" i="61"/>
  <c r="D93" i="61"/>
  <c r="E93" i="61" s="1"/>
  <c r="D44" i="61"/>
  <c r="E44" i="61" s="1"/>
  <c r="G27" i="61"/>
  <c r="D71" i="61"/>
  <c r="E71" i="61" s="1"/>
  <c r="G282" i="61"/>
  <c r="D87" i="281"/>
  <c r="G89" i="281"/>
  <c r="F331" i="554" a="1"/>
  <c r="F331" i="554" s="1"/>
  <c r="E331" i="554"/>
  <c r="J29" i="61"/>
  <c r="H286" i="61"/>
  <c r="J62" i="61"/>
  <c r="H109" i="61"/>
  <c r="I217" i="61"/>
  <c r="G124" i="61"/>
  <c r="G328" i="61"/>
  <c r="H167" i="61"/>
  <c r="H53" i="61"/>
  <c r="D82" i="61"/>
  <c r="E82" i="61" s="1"/>
  <c r="K136" i="61"/>
  <c r="I93" i="61"/>
  <c r="J120" i="61"/>
  <c r="I272" i="61"/>
  <c r="H37" i="61"/>
  <c r="G227" i="61"/>
  <c r="K69" i="61"/>
  <c r="G112" i="61"/>
  <c r="F332" i="556" a="1"/>
  <c r="F332" i="556" s="1"/>
  <c r="E332" i="556"/>
  <c r="D66" i="61"/>
  <c r="E66" i="61" s="1"/>
  <c r="H247" i="61"/>
  <c r="H187" i="61"/>
  <c r="G152" i="61"/>
  <c r="D40" i="61"/>
  <c r="E40" i="61" s="1"/>
  <c r="I293" i="61"/>
  <c r="E332" i="552"/>
  <c r="F332" i="552" a="1"/>
  <c r="F332" i="552" s="1"/>
  <c r="I23" i="61"/>
  <c r="H189" i="61"/>
  <c r="J289" i="61"/>
  <c r="K218" i="61"/>
  <c r="J259" i="61"/>
  <c r="H175" i="61"/>
  <c r="D116" i="61"/>
  <c r="E116" i="61" s="1"/>
  <c r="J152" i="61"/>
  <c r="I289" i="61"/>
  <c r="H202" i="61"/>
  <c r="K175" i="61"/>
  <c r="I261" i="61"/>
  <c r="J109" i="61"/>
  <c r="D301" i="61"/>
  <c r="E301" i="61" s="1"/>
  <c r="K118" i="61"/>
  <c r="I81" i="61"/>
  <c r="I31" i="61"/>
  <c r="I273" i="61"/>
  <c r="G137" i="61"/>
  <c r="G108" i="61"/>
  <c r="K92" i="61"/>
  <c r="BD331" i="8"/>
  <c r="K297" i="61"/>
  <c r="D95" i="61"/>
  <c r="E95" i="61" s="1"/>
  <c r="J281" i="61"/>
  <c r="H276" i="61"/>
  <c r="D172" i="61"/>
  <c r="E172" i="61" s="1"/>
  <c r="D327" i="61"/>
  <c r="J98" i="61"/>
  <c r="D302" i="61"/>
  <c r="E302" i="61" s="1"/>
  <c r="I321" i="61"/>
  <c r="I176" i="61"/>
  <c r="H268" i="61"/>
  <c r="K268" i="61"/>
  <c r="H233" i="61"/>
  <c r="D280" i="61"/>
  <c r="E280" i="61" s="1"/>
  <c r="K177" i="61"/>
  <c r="H270" i="61"/>
  <c r="J261" i="61"/>
  <c r="D136" i="61"/>
  <c r="E136" i="61" s="1"/>
  <c r="H98" i="61"/>
  <c r="I141" i="61"/>
  <c r="H203" i="61"/>
  <c r="J204" i="61"/>
  <c r="K319" i="61"/>
  <c r="K45" i="61"/>
  <c r="G210" i="61"/>
  <c r="D24" i="61"/>
  <c r="E24" i="61" s="1"/>
  <c r="I279" i="61"/>
  <c r="J283" i="61"/>
  <c r="J320" i="61"/>
  <c r="G40" i="61"/>
  <c r="K292" i="61"/>
  <c r="D177" i="61"/>
  <c r="E177" i="61" s="1"/>
  <c r="D291" i="61"/>
  <c r="E291" i="61" s="1"/>
  <c r="H99" i="61"/>
  <c r="H259" i="61"/>
  <c r="J128" i="61"/>
  <c r="D131" i="61"/>
  <c r="E131" i="61" s="1"/>
  <c r="H89" i="281"/>
  <c r="K235" i="61"/>
  <c r="I25" i="61"/>
  <c r="G41" i="61"/>
  <c r="H31" i="61"/>
  <c r="I110" i="61"/>
  <c r="J280" i="61"/>
  <c r="K135" i="61"/>
  <c r="J71" i="61"/>
  <c r="K100" i="61"/>
  <c r="D245" i="61"/>
  <c r="E245" i="61" s="1"/>
  <c r="G30" i="61"/>
  <c r="K211" i="61"/>
  <c r="D70" i="61"/>
  <c r="E70" i="61" s="1"/>
  <c r="D175" i="61"/>
  <c r="E175" i="61" s="1"/>
  <c r="H328" i="61"/>
  <c r="I65" i="61"/>
  <c r="D286" i="61"/>
  <c r="E286" i="61" s="1"/>
  <c r="I225" i="61"/>
  <c r="D69" i="61"/>
  <c r="E69" i="61" s="1"/>
  <c r="J66" i="61"/>
  <c r="K23" i="61"/>
  <c r="K283" i="61"/>
  <c r="K204" i="61"/>
  <c r="H228" i="61"/>
  <c r="G265" i="61"/>
  <c r="H262" i="61"/>
  <c r="K116" i="61"/>
  <c r="D305" i="61"/>
  <c r="E305" i="61" s="1"/>
  <c r="I187" i="61"/>
  <c r="I136" i="61"/>
  <c r="K225" i="61"/>
  <c r="D77" i="61"/>
  <c r="E77" i="61" s="1"/>
  <c r="I194" i="61"/>
  <c r="J284" i="61"/>
  <c r="K102" i="61"/>
  <c r="J117" i="61"/>
  <c r="D312" i="61"/>
  <c r="I133" i="61"/>
  <c r="D62" i="61"/>
  <c r="E62" i="61" s="1"/>
  <c r="D57" i="61"/>
  <c r="E57" i="61" s="1"/>
  <c r="K109" i="61"/>
  <c r="I104" i="61"/>
  <c r="H222" i="61"/>
  <c r="G83" i="61"/>
  <c r="J108" i="61"/>
  <c r="K17" i="61"/>
  <c r="D28" i="61"/>
  <c r="E28" i="61" s="1"/>
  <c r="D227" i="61"/>
  <c r="E227" i="61" s="1"/>
  <c r="I146" i="61"/>
  <c r="G257" i="61"/>
  <c r="K141" i="61"/>
  <c r="K203" i="61"/>
  <c r="G148" i="61"/>
  <c r="D169" i="61"/>
  <c r="K281" i="61"/>
  <c r="G293" i="61"/>
  <c r="K57" i="61"/>
  <c r="H107" i="61"/>
  <c r="D274" i="61"/>
  <c r="E274" i="61" s="1"/>
  <c r="G141" i="61"/>
  <c r="J41" i="61"/>
  <c r="D203" i="61"/>
  <c r="E203" i="61" s="1"/>
  <c r="K108" i="61"/>
  <c r="J51" i="61"/>
  <c r="I57" i="61"/>
  <c r="J235" i="61"/>
  <c r="H273" i="61"/>
  <c r="I50" i="61"/>
  <c r="H27" i="61"/>
  <c r="I195" i="61"/>
  <c r="H278" i="61"/>
  <c r="G59" i="61"/>
  <c r="J299" i="61"/>
  <c r="I219" i="61"/>
  <c r="J193" i="61"/>
  <c r="G96" i="61"/>
  <c r="I202" i="61"/>
  <c r="G98" i="61"/>
  <c r="G64" i="61"/>
  <c r="I277" i="61"/>
  <c r="G125" i="61"/>
  <c r="K78" i="61"/>
  <c r="K16" i="61"/>
  <c r="D318" i="61"/>
  <c r="E318" i="61" s="1"/>
  <c r="G177" i="61"/>
  <c r="D255" i="61"/>
  <c r="E255" i="61" s="1"/>
  <c r="J36" i="61"/>
  <c r="D123" i="61"/>
  <c r="E123" i="61" s="1"/>
  <c r="J291" i="61"/>
  <c r="D311" i="61"/>
  <c r="E311" i="61" s="1"/>
  <c r="D231" i="61"/>
  <c r="E231" i="61" s="1"/>
  <c r="I260" i="61"/>
  <c r="H305" i="61"/>
  <c r="H105" i="61"/>
  <c r="J294" i="61"/>
  <c r="D229" i="61"/>
  <c r="G15" i="61"/>
  <c r="G65" i="61"/>
  <c r="I78" i="61"/>
  <c r="J293" i="61"/>
  <c r="D110" i="61"/>
  <c r="E110" i="61" s="1"/>
  <c r="H115" i="61"/>
  <c r="I212" i="61"/>
  <c r="G228" i="61"/>
  <c r="J173" i="61"/>
  <c r="K296" i="61"/>
  <c r="D256" i="61"/>
  <c r="E256" i="61" s="1"/>
  <c r="G39" i="61"/>
  <c r="G78" i="61"/>
  <c r="D295" i="61"/>
  <c r="E295" i="61" s="1"/>
  <c r="J258" i="61"/>
  <c r="G264" i="61"/>
  <c r="H277" i="61"/>
  <c r="K194" i="61"/>
  <c r="K101" i="61"/>
  <c r="D38" i="61"/>
  <c r="E38" i="61" s="1"/>
  <c r="I63" i="61"/>
  <c r="D292" i="61"/>
  <c r="E292" i="61" s="1"/>
  <c r="K61" i="61"/>
  <c r="G146" i="61"/>
  <c r="I244" i="61"/>
  <c r="J244" i="61"/>
  <c r="H293" i="61"/>
  <c r="D97" i="61"/>
  <c r="E97" i="61" s="1"/>
  <c r="I183" i="61"/>
  <c r="H110" i="61"/>
  <c r="D204" i="61"/>
  <c r="E204" i="61" s="1"/>
  <c r="I184" i="61"/>
  <c r="K15" i="61"/>
  <c r="G262" i="61"/>
  <c r="H227" i="61"/>
  <c r="J15" i="61"/>
  <c r="D61" i="61"/>
  <c r="E61" i="61" s="1"/>
  <c r="I94" i="61"/>
  <c r="D91" i="61"/>
  <c r="E91" i="61" s="1"/>
  <c r="I218" i="61"/>
  <c r="J13" i="61"/>
  <c r="G144" i="61"/>
  <c r="J263" i="61"/>
  <c r="I144" i="61"/>
  <c r="J227" i="61"/>
  <c r="H302" i="61"/>
  <c r="H50" i="61"/>
  <c r="D297" i="61"/>
  <c r="E297" i="61" s="1"/>
  <c r="J140" i="61"/>
  <c r="J88" i="61"/>
  <c r="I87" i="61"/>
  <c r="I44" i="61"/>
  <c r="J64" i="61"/>
  <c r="I328" i="61"/>
  <c r="K21" i="61"/>
  <c r="H275" i="61"/>
  <c r="D323" i="61"/>
  <c r="H334" i="61"/>
  <c r="D17" i="61"/>
  <c r="E17" i="61" s="1"/>
  <c r="J334" i="61"/>
  <c r="H182" i="61"/>
  <c r="K103" i="61"/>
  <c r="G191" i="61"/>
  <c r="I107" i="61"/>
  <c r="K127" i="61"/>
  <c r="J257" i="61"/>
  <c r="G274" i="61"/>
  <c r="J212" i="61"/>
  <c r="D278" i="61"/>
  <c r="E278" i="61" s="1"/>
  <c r="H81" i="61"/>
  <c r="H266" i="61"/>
  <c r="F331" i="553" a="1"/>
  <c r="F331" i="553" s="1"/>
  <c r="I20" i="61"/>
  <c r="H211" i="61"/>
  <c r="G29" i="61"/>
  <c r="K73" i="61"/>
  <c r="K192" i="61"/>
  <c r="H301" i="61"/>
  <c r="J146" i="61"/>
  <c r="D326" i="61"/>
  <c r="H191" i="61"/>
  <c r="G290" i="61"/>
  <c r="H192" i="61"/>
  <c r="I48" i="61"/>
  <c r="I11" i="61"/>
  <c r="H148" i="61"/>
  <c r="J61" i="61"/>
  <c r="G281" i="61"/>
  <c r="D52" i="61"/>
  <c r="E52" i="61" s="1"/>
  <c r="G248" i="61"/>
  <c r="K269" i="61"/>
  <c r="H294" i="61"/>
  <c r="K278" i="61"/>
  <c r="I26" i="61"/>
  <c r="G54" i="61"/>
  <c r="G235" i="61"/>
  <c r="I77" i="61"/>
  <c r="D253" i="61"/>
  <c r="E253" i="61" s="1"/>
  <c r="I71" i="61"/>
  <c r="D47" i="61"/>
  <c r="E47" i="61" s="1"/>
  <c r="F151" i="552" a="1"/>
  <c r="F151" i="552" s="1"/>
  <c r="E151" i="552"/>
  <c r="D154" i="552"/>
  <c r="E154" i="552" s="1"/>
  <c r="D156" i="552"/>
  <c r="I12" i="61"/>
  <c r="D212" i="61"/>
  <c r="E212" i="61" s="1"/>
  <c r="K246" i="61"/>
  <c r="D115" i="61"/>
  <c r="E115" i="61" s="1"/>
  <c r="I73" i="61"/>
  <c r="H209" i="61"/>
  <c r="G259" i="61"/>
  <c r="K253" i="61"/>
  <c r="G296" i="61"/>
  <c r="G298" i="61"/>
  <c r="H42" i="61"/>
  <c r="J205" i="61"/>
  <c r="H249" i="61"/>
  <c r="K190" i="61"/>
  <c r="K148" i="61"/>
  <c r="H69" i="61"/>
  <c r="G101" i="61"/>
  <c r="D182" i="61"/>
  <c r="E182" i="61" s="1"/>
  <c r="G36" i="61"/>
  <c r="I24" i="61"/>
  <c r="H80" i="61"/>
  <c r="K93" i="61"/>
  <c r="G57" i="61"/>
  <c r="D173" i="61"/>
  <c r="E173" i="61" s="1"/>
  <c r="G244" i="61"/>
  <c r="D303" i="61"/>
  <c r="E303" i="61" s="1"/>
  <c r="J12" i="61"/>
  <c r="K181" i="61"/>
  <c r="G301" i="61"/>
  <c r="J27" i="61"/>
  <c r="D53" i="61"/>
  <c r="E53" i="61" s="1"/>
  <c r="G46" i="61"/>
  <c r="D15" i="61"/>
  <c r="E15" i="61" s="1"/>
  <c r="K48" i="61"/>
  <c r="K37" i="61"/>
  <c r="K131" i="61"/>
  <c r="J255" i="61"/>
  <c r="I252" i="61"/>
  <c r="D181" i="61"/>
  <c r="E181" i="61" s="1"/>
  <c r="I134" i="61"/>
  <c r="J95" i="61"/>
  <c r="K311" i="61"/>
  <c r="I123" i="61"/>
  <c r="J16" i="61"/>
  <c r="I286" i="61"/>
  <c r="D187" i="61"/>
  <c r="E187" i="61" s="1"/>
  <c r="H174" i="61"/>
  <c r="D42" i="61"/>
  <c r="E42" i="61" s="1"/>
  <c r="J70" i="61"/>
  <c r="D209" i="61"/>
  <c r="E209" i="61" s="1"/>
  <c r="J92" i="61"/>
  <c r="D254" i="61"/>
  <c r="E254" i="61" s="1"/>
  <c r="J307" i="61"/>
  <c r="J245" i="61"/>
  <c r="G183" i="61"/>
  <c r="H260" i="61"/>
  <c r="D165" i="61"/>
  <c r="K82" i="61"/>
  <c r="G43" i="61"/>
  <c r="H111" i="61"/>
  <c r="D277" i="61"/>
  <c r="E277" i="61" s="1"/>
  <c r="G245" i="61"/>
  <c r="H97" i="61"/>
  <c r="H91" i="61"/>
  <c r="I102" i="61"/>
  <c r="I173" i="61"/>
  <c r="K97" i="61"/>
  <c r="K36" i="61"/>
  <c r="G277" i="61"/>
  <c r="G130" i="61"/>
  <c r="H93" i="61"/>
  <c r="G153" i="61"/>
  <c r="I62" i="61"/>
  <c r="J178" i="61"/>
  <c r="I284" i="61"/>
  <c r="H38" i="61"/>
  <c r="D25" i="61"/>
  <c r="E25" i="61" s="1"/>
  <c r="D314" i="61"/>
  <c r="D126" i="61"/>
  <c r="E126" i="61" s="1"/>
  <c r="D232" i="61"/>
  <c r="E232" i="61" s="1"/>
  <c r="H116" i="61"/>
  <c r="G12" i="61"/>
  <c r="K40" i="61"/>
  <c r="I188" i="61"/>
  <c r="G134" i="61"/>
  <c r="G69" i="61"/>
  <c r="K113" i="61"/>
  <c r="H226" i="61"/>
  <c r="J57" i="61"/>
  <c r="D283" i="61"/>
  <c r="E283" i="61" s="1"/>
  <c r="J264" i="61"/>
  <c r="I179" i="61"/>
  <c r="K202" i="61"/>
  <c r="J111" i="61"/>
  <c r="I35" i="61"/>
  <c r="H60" i="61"/>
  <c r="H267" i="61"/>
  <c r="I46" i="61"/>
  <c r="J167" i="61"/>
  <c r="D270" i="61"/>
  <c r="E270" i="61" s="1"/>
  <c r="D234" i="61"/>
  <c r="E234" i="61" s="1"/>
  <c r="K50" i="61"/>
  <c r="I28" i="61"/>
  <c r="I258" i="61"/>
  <c r="J67" i="61"/>
  <c r="K275" i="61"/>
  <c r="H92" i="61"/>
  <c r="I145" i="61"/>
  <c r="K132" i="61"/>
  <c r="I54" i="61"/>
  <c r="K115" i="61"/>
  <c r="I42" i="61"/>
  <c r="K125" i="61"/>
  <c r="I47" i="61"/>
  <c r="K49" i="61"/>
  <c r="G133" i="61"/>
  <c r="G82" i="61"/>
  <c r="J113" i="61"/>
  <c r="H66" i="61"/>
  <c r="K129" i="61"/>
  <c r="K110" i="61"/>
  <c r="J60" i="61"/>
  <c r="I290" i="61"/>
  <c r="H225" i="61"/>
  <c r="E331" i="552"/>
  <c r="F331" i="552" a="1"/>
  <c r="F331" i="552" s="1"/>
  <c r="I282" i="61"/>
  <c r="J279" i="61"/>
  <c r="D300" i="61"/>
  <c r="E300" i="61" s="1"/>
  <c r="D41" i="61"/>
  <c r="E41" i="61" s="1"/>
  <c r="H271" i="61"/>
  <c r="G93" i="61"/>
  <c r="I22" i="61"/>
  <c r="K14" i="61"/>
  <c r="I180" i="61"/>
  <c r="J302" i="61"/>
  <c r="G28" i="61"/>
  <c r="K33" i="61"/>
  <c r="K295" i="61"/>
  <c r="H219" i="61"/>
  <c r="H317" i="61"/>
  <c r="K232" i="61"/>
  <c r="H51" i="61"/>
  <c r="J218" i="61"/>
  <c r="D30" i="61"/>
  <c r="E30" i="61" s="1"/>
  <c r="I67" i="61"/>
  <c r="K25" i="61"/>
  <c r="G38" i="61"/>
  <c r="J176" i="61"/>
  <c r="I263" i="61"/>
  <c r="J89" i="61"/>
  <c r="J222" i="61"/>
  <c r="D293" i="61"/>
  <c r="E293" i="61" s="1"/>
  <c r="K34" i="61"/>
  <c r="G45" i="61"/>
  <c r="I109" i="61"/>
  <c r="H261" i="61"/>
  <c r="D27" i="61"/>
  <c r="E27" i="61" s="1"/>
  <c r="J105" i="61"/>
  <c r="J328" i="61"/>
  <c r="D96" i="61"/>
  <c r="E96" i="61" s="1"/>
  <c r="H101" i="61"/>
  <c r="I119" i="61"/>
  <c r="I213" i="61"/>
  <c r="J153" i="61"/>
  <c r="D31" i="61"/>
  <c r="E31" i="61" s="1"/>
  <c r="G232" i="61"/>
  <c r="J195" i="61"/>
  <c r="H89" i="61"/>
  <c r="H33" i="61"/>
  <c r="G91" i="61"/>
  <c r="J33" i="61"/>
  <c r="H87" i="61"/>
  <c r="J254" i="61"/>
  <c r="H59" i="61"/>
  <c r="I233" i="61"/>
  <c r="G256" i="61"/>
  <c r="J81" i="61"/>
  <c r="D211" i="61"/>
  <c r="E211" i="61" s="1"/>
  <c r="H58" i="61"/>
  <c r="J26" i="61"/>
  <c r="I175" i="61"/>
  <c r="G321" i="61"/>
  <c r="J103" i="61"/>
  <c r="G70" i="61"/>
  <c r="I16" i="61"/>
  <c r="K60" i="61"/>
  <c r="K39" i="281"/>
  <c r="G99" i="61"/>
  <c r="K234" i="61"/>
  <c r="H54" i="61"/>
  <c r="J295" i="61"/>
  <c r="J90" i="61"/>
  <c r="D125" i="61"/>
  <c r="E125" i="61" s="1"/>
  <c r="G95" i="61"/>
  <c r="H13" i="61"/>
  <c r="H65" i="61"/>
  <c r="K272" i="61"/>
  <c r="K130" i="61"/>
  <c r="H243" i="61"/>
  <c r="H321" i="61"/>
  <c r="D48" i="61"/>
  <c r="E48" i="61" s="1"/>
  <c r="G272" i="61"/>
  <c r="I269" i="61"/>
  <c r="H283" i="61"/>
  <c r="K44" i="61"/>
  <c r="G118" i="61"/>
  <c r="H180" i="61"/>
  <c r="H52" i="61"/>
  <c r="K254" i="61"/>
  <c r="I319" i="61"/>
  <c r="J134" i="61"/>
  <c r="G66" i="61"/>
  <c r="K328" i="61"/>
  <c r="H94" i="61"/>
  <c r="K219" i="61"/>
  <c r="I191" i="61"/>
  <c r="D128" i="61"/>
  <c r="E128" i="61" s="1"/>
  <c r="J265" i="61"/>
  <c r="K106" i="61"/>
  <c r="H114" i="61"/>
  <c r="G88" i="61"/>
  <c r="H126" i="61"/>
  <c r="K123" i="61"/>
  <c r="I292" i="61"/>
  <c r="J58" i="61"/>
  <c r="J282" i="61"/>
  <c r="H95" i="61"/>
  <c r="J46" i="61"/>
  <c r="D222" i="61"/>
  <c r="E222" i="61" s="1"/>
  <c r="I41" i="61"/>
  <c r="D58" i="61"/>
  <c r="E58" i="61" s="1"/>
  <c r="D176" i="61"/>
  <c r="E176" i="61" s="1"/>
  <c r="H194" i="61"/>
  <c r="K180" i="61"/>
  <c r="D235" i="61"/>
  <c r="E235" i="61" s="1"/>
  <c r="J32" i="61"/>
  <c r="D132" i="61"/>
  <c r="E132" i="61" s="1"/>
  <c r="H88" i="61"/>
  <c r="J89" i="281"/>
  <c r="D166" i="61"/>
  <c r="H125" i="61"/>
  <c r="I226" i="61"/>
  <c r="J172" i="61"/>
  <c r="G176" i="61"/>
  <c r="J21" i="61"/>
  <c r="K152" i="61"/>
  <c r="K263" i="61"/>
  <c r="J297" i="61"/>
  <c r="G317" i="61"/>
  <c r="I135" i="61"/>
  <c r="D12" i="61"/>
  <c r="E12" i="61" s="1"/>
  <c r="H213" i="61"/>
  <c r="D313" i="61"/>
  <c r="I68" i="61"/>
  <c r="E331" i="556"/>
  <c r="F331" i="556" a="1"/>
  <c r="F331" i="556" s="1"/>
  <c r="I60" i="61"/>
  <c r="K260" i="61"/>
  <c r="H296" i="61"/>
  <c r="K334" i="61"/>
  <c r="D262" i="61"/>
  <c r="E262" i="61" s="1"/>
  <c r="K231" i="61"/>
  <c r="J262" i="61"/>
  <c r="D94" i="61"/>
  <c r="E94" i="61" s="1"/>
  <c r="D146" i="61"/>
  <c r="E146" i="61" s="1"/>
  <c r="I268" i="61"/>
  <c r="J22" i="61"/>
  <c r="J271" i="61"/>
  <c r="H179" i="61"/>
  <c r="J116" i="61"/>
  <c r="K58" i="61"/>
  <c r="D298" i="61"/>
  <c r="E298" i="61" s="1"/>
  <c r="K193" i="61"/>
  <c r="J219" i="61"/>
  <c r="G21" i="61"/>
  <c r="G280" i="61"/>
  <c r="G62" i="61"/>
  <c r="G216" i="61"/>
  <c r="I82" i="61"/>
  <c r="I95" i="61"/>
  <c r="D35" i="61"/>
  <c r="E35" i="61" s="1"/>
  <c r="H280" i="61"/>
  <c r="H108" i="61"/>
  <c r="D248" i="61"/>
  <c r="E248" i="61" s="1"/>
  <c r="D65" i="61"/>
  <c r="E65" i="61" s="1"/>
  <c r="I43" i="61"/>
  <c r="J77" i="61"/>
  <c r="H39" i="61"/>
  <c r="J129" i="61"/>
  <c r="D34" i="61"/>
  <c r="E34" i="61" s="1"/>
  <c r="K32" i="61"/>
  <c r="D236" i="61"/>
  <c r="J266" i="61"/>
  <c r="I80" i="61"/>
  <c r="D89" i="61"/>
  <c r="E89" i="61" s="1"/>
  <c r="I204" i="61"/>
  <c r="G90" i="61"/>
  <c r="G220" i="61"/>
  <c r="D135" i="61"/>
  <c r="E135" i="61" s="1"/>
  <c r="D213" i="61"/>
  <c r="E213" i="61" s="1"/>
  <c r="G246" i="61"/>
  <c r="D206" i="61"/>
  <c r="E206" i="61" s="1"/>
  <c r="K41" i="61"/>
  <c r="I301" i="61"/>
  <c r="J38" i="61"/>
  <c r="H118" i="61"/>
  <c r="F327" i="552" a="1"/>
  <c r="F327" i="552" s="1"/>
  <c r="E327" i="552"/>
  <c r="D333" i="552"/>
  <c r="D348" i="552" s="1"/>
  <c r="K29" i="61"/>
  <c r="G58" i="61"/>
  <c r="D290" i="61"/>
  <c r="E290" i="61" s="1"/>
  <c r="H30" i="61"/>
  <c r="K114" i="61"/>
  <c r="J285" i="61"/>
  <c r="J211" i="61"/>
  <c r="H12" i="61"/>
  <c r="H144" i="61"/>
  <c r="D218" i="61"/>
  <c r="E218" i="61" s="1"/>
  <c r="K65" i="61"/>
  <c r="K279" i="61"/>
  <c r="I172" i="61"/>
  <c r="D80" i="61"/>
  <c r="E80" i="61" s="1"/>
  <c r="I96" i="61"/>
  <c r="H204" i="61"/>
  <c r="G209" i="61"/>
  <c r="D334" i="61"/>
  <c r="E334" i="61" s="1"/>
  <c r="G218" i="61"/>
  <c r="D39" i="61"/>
  <c r="E39" i="61" s="1"/>
  <c r="D45" i="61"/>
  <c r="E45" i="61" s="1"/>
  <c r="G269" i="61"/>
  <c r="G203" i="61"/>
  <c r="I132" i="61"/>
  <c r="D49" i="61"/>
  <c r="E49" i="61" s="1"/>
  <c r="J101" i="61"/>
  <c r="I125" i="61"/>
  <c r="H104" i="61"/>
  <c r="G131" i="61"/>
  <c r="D273" i="61"/>
  <c r="E273" i="61" s="1"/>
  <c r="J78" i="61"/>
  <c r="I256" i="61"/>
  <c r="H40" i="61"/>
  <c r="H146" i="61"/>
  <c r="I53" i="61"/>
  <c r="G92" i="61"/>
  <c r="H140" i="61"/>
  <c r="D90" i="61"/>
  <c r="E90" i="61" s="1"/>
  <c r="J267" i="61"/>
  <c r="D197" i="61"/>
  <c r="K270" i="61"/>
  <c r="G68" i="61"/>
  <c r="D118" i="61"/>
  <c r="E118" i="61" s="1"/>
  <c r="D180" i="61"/>
  <c r="E180" i="61" s="1"/>
  <c r="K87" i="61"/>
  <c r="D333" i="556"/>
  <c r="E327" i="556"/>
  <c r="F327" i="556" a="1"/>
  <c r="F327" i="556" s="1"/>
  <c r="J44" i="61"/>
  <c r="D98" i="61"/>
  <c r="E98" i="61" s="1"/>
  <c r="G71" i="61"/>
  <c r="K124" i="61"/>
  <c r="J253" i="61"/>
  <c r="I89" i="281"/>
  <c r="G275" i="61"/>
  <c r="G181" i="61"/>
  <c r="K318" i="61"/>
  <c r="G291" i="61"/>
  <c r="D252" i="61"/>
  <c r="E252" i="61" s="1"/>
  <c r="K255" i="61"/>
  <c r="G190" i="61"/>
  <c r="K95" i="61"/>
  <c r="G22" i="61"/>
  <c r="K20" i="61"/>
  <c r="I281" i="61"/>
  <c r="K68" i="61"/>
  <c r="I209" i="61"/>
  <c r="E330" i="556"/>
  <c r="F330" i="556" a="1"/>
  <c r="F330" i="556" s="1"/>
  <c r="D276" i="61"/>
  <c r="E276" i="61" s="1"/>
  <c r="I283" i="61"/>
  <c r="H100" i="61"/>
  <c r="J272" i="61"/>
  <c r="F151" i="556" a="1"/>
  <c r="F151" i="556" s="1"/>
  <c r="E151" i="556"/>
  <c r="D154" i="556"/>
  <c r="D156" i="556"/>
  <c r="J213" i="61"/>
  <c r="G87" i="61"/>
  <c r="D217" i="61"/>
  <c r="E217" i="61" s="1"/>
  <c r="K133" i="61"/>
  <c r="G294" i="61"/>
  <c r="H272" i="61"/>
  <c r="G252" i="61"/>
  <c r="I127" i="61"/>
  <c r="D50" i="61"/>
  <c r="E50" i="61" s="1"/>
  <c r="D264" i="61"/>
  <c r="E264" i="61" s="1"/>
  <c r="I248" i="61"/>
  <c r="J123" i="61"/>
  <c r="I320" i="61"/>
  <c r="G174" i="61"/>
  <c r="I45" i="61"/>
  <c r="I285" i="61"/>
  <c r="G35" i="61"/>
  <c r="J183" i="61"/>
  <c r="G234" i="61"/>
  <c r="D289" i="61"/>
  <c r="E289" i="61" s="1"/>
  <c r="G104" i="61"/>
  <c r="G263" i="61"/>
  <c r="G222" i="61"/>
  <c r="J189" i="61"/>
  <c r="D296" i="61"/>
  <c r="E296" i="61" s="1"/>
  <c r="J249" i="61"/>
  <c r="F331" i="555" a="1"/>
  <c r="F331" i="555" s="1"/>
  <c r="E331" i="555"/>
  <c r="G320" i="61"/>
  <c r="K12" i="61"/>
  <c r="H106" i="61"/>
  <c r="I234" i="61"/>
  <c r="D60" i="61"/>
  <c r="E60" i="61" s="1"/>
  <c r="K267" i="61"/>
  <c r="D284" i="61"/>
  <c r="E284" i="61" s="1"/>
  <c r="G249" i="61"/>
  <c r="G128" i="61"/>
  <c r="K187" i="61"/>
  <c r="D225" i="61"/>
  <c r="E225" i="61" s="1"/>
  <c r="G73" i="61"/>
  <c r="H264" i="61"/>
  <c r="J93" i="61"/>
  <c r="G193" i="61"/>
  <c r="D100" i="61"/>
  <c r="E100" i="61" s="1"/>
  <c r="H23" i="61"/>
  <c r="D13" i="61"/>
  <c r="E13" i="61" s="1"/>
  <c r="K71" i="61"/>
  <c r="D148" i="61"/>
  <c r="E148" i="61" s="1"/>
  <c r="J45" i="61"/>
  <c r="H133" i="61"/>
  <c r="G300" i="61"/>
  <c r="J277" i="61"/>
  <c r="K182" i="61"/>
  <c r="G267" i="61"/>
  <c r="H130" i="61"/>
  <c r="I231" i="61"/>
  <c r="G303" i="61"/>
  <c r="J190" i="61"/>
  <c r="I222" i="61"/>
  <c r="I305" i="61"/>
  <c r="J321" i="61"/>
  <c r="J30" i="61"/>
  <c r="I128" i="61"/>
  <c r="I274" i="61"/>
  <c r="H176" i="61"/>
  <c r="I334" i="61"/>
  <c r="J270" i="61"/>
  <c r="K153" i="61"/>
  <c r="J97" i="61"/>
  <c r="J99" i="61"/>
  <c r="D112" i="61"/>
  <c r="E112" i="61" s="1"/>
  <c r="D106" i="61"/>
  <c r="E106" i="61" s="1"/>
  <c r="H318" i="61"/>
  <c r="J42" i="61"/>
  <c r="J53" i="61"/>
  <c r="K66" i="61"/>
  <c r="K120" i="61"/>
  <c r="J202" i="61"/>
  <c r="K173" i="61"/>
  <c r="D299" i="61"/>
  <c r="E299" i="61" s="1"/>
  <c r="J303" i="61"/>
  <c r="H26" i="61"/>
  <c r="G50" i="61"/>
  <c r="K67" i="61"/>
  <c r="I318" i="61"/>
  <c r="I49" i="61"/>
  <c r="D178" i="61"/>
  <c r="E178" i="61" s="1"/>
  <c r="G105" i="61"/>
  <c r="G299" i="61"/>
  <c r="K99" i="61"/>
  <c r="J114" i="61"/>
  <c r="K146" i="61"/>
  <c r="G173" i="61"/>
  <c r="G103" i="61"/>
  <c r="J174" i="61"/>
  <c r="J102" i="61"/>
  <c r="I32" i="61"/>
  <c r="J145" i="61"/>
  <c r="K52" i="61"/>
  <c r="J194" i="61"/>
  <c r="J296" i="61"/>
  <c r="J179" i="61"/>
  <c r="I205" i="61"/>
  <c r="J217" i="61"/>
  <c r="D319" i="61"/>
  <c r="E319" i="61" s="1"/>
  <c r="H134" i="61"/>
  <c r="I264" i="61"/>
  <c r="H63" i="61"/>
  <c r="K28" i="61"/>
  <c r="I317" i="61"/>
  <c r="I105" i="61"/>
  <c r="J188" i="61"/>
  <c r="J47" i="61"/>
  <c r="G111" i="61"/>
  <c r="D183" i="61"/>
  <c r="E183" i="61" s="1"/>
  <c r="J319" i="61"/>
  <c r="G253" i="61"/>
  <c r="J24" i="61"/>
  <c r="J286" i="61"/>
  <c r="H64" i="61"/>
  <c r="H49" i="61"/>
  <c r="H258" i="61"/>
  <c r="G140" i="61"/>
  <c r="D228" i="61"/>
  <c r="E228" i="61" s="1"/>
  <c r="I278" i="61"/>
  <c r="J100" i="61"/>
  <c r="I38" i="61"/>
  <c r="H307" i="61"/>
  <c r="I79" i="61"/>
  <c r="G102" i="61"/>
  <c r="D268" i="61"/>
  <c r="E268" i="61" s="1"/>
  <c r="J141" i="61"/>
  <c r="I120" i="61"/>
  <c r="D279" i="61"/>
  <c r="E279" i="61" s="1"/>
  <c r="J104" i="61"/>
  <c r="H220" i="61"/>
  <c r="H289" i="61"/>
  <c r="G49" i="61"/>
  <c r="G284" i="61"/>
  <c r="K201" i="61"/>
  <c r="I276" i="61"/>
  <c r="H16" i="61"/>
  <c r="H21" i="61"/>
  <c r="K298" i="61"/>
  <c r="D192" i="61"/>
  <c r="E192" i="61" s="1"/>
  <c r="K220" i="61"/>
  <c r="K259" i="61"/>
  <c r="D144" i="61"/>
  <c r="E144" i="61" s="1"/>
  <c r="G97" i="61"/>
  <c r="G305" i="61"/>
  <c r="J20" i="61"/>
  <c r="D145" i="61"/>
  <c r="E145" i="61" s="1"/>
  <c r="I262" i="61"/>
  <c r="J317" i="61"/>
  <c r="K62" i="61"/>
  <c r="I271" i="61"/>
  <c r="K63" i="61"/>
  <c r="I259" i="61"/>
  <c r="H141" i="61"/>
  <c r="J119" i="61"/>
  <c r="D103" i="61"/>
  <c r="E103" i="61" s="1"/>
  <c r="H201" i="61"/>
  <c r="D120" i="61"/>
  <c r="E120" i="61" s="1"/>
  <c r="H117" i="61"/>
  <c r="K302" i="61"/>
  <c r="H217" i="61"/>
  <c r="J91" i="61"/>
  <c r="G67" i="61"/>
  <c r="D249" i="61"/>
  <c r="E249" i="61" s="1"/>
  <c r="D134" i="61"/>
  <c r="E134" i="61" s="1"/>
  <c r="D137" i="61"/>
  <c r="E137" i="61" s="1"/>
  <c r="I182" i="61"/>
  <c r="H62" i="61"/>
  <c r="H177" i="61"/>
  <c r="H297" i="61"/>
  <c r="H246" i="61"/>
  <c r="I137" i="61"/>
  <c r="J273" i="61"/>
  <c r="I69" i="61"/>
  <c r="I108" i="61"/>
  <c r="D63" i="61"/>
  <c r="E63" i="61" s="1"/>
  <c r="J276" i="61"/>
  <c r="H45" i="61"/>
  <c r="D281" i="61"/>
  <c r="E281" i="61" s="1"/>
  <c r="D73" i="61"/>
  <c r="E73" i="61" s="1"/>
  <c r="H257" i="61"/>
  <c r="K289" i="61"/>
  <c r="D105" i="61"/>
  <c r="E105" i="61" s="1"/>
  <c r="I190" i="61"/>
  <c r="D51" i="61"/>
  <c r="E51" i="61" s="1"/>
  <c r="J37" i="61"/>
  <c r="H234" i="61"/>
  <c r="I113" i="61"/>
  <c r="G13" i="61"/>
  <c r="H112" i="61"/>
  <c r="H254" i="61"/>
  <c r="H43" i="61"/>
  <c r="D79" i="61"/>
  <c r="E79" i="61" s="1"/>
  <c r="G94" i="61"/>
  <c r="D195" i="61"/>
  <c r="E195" i="61" s="1"/>
  <c r="H78" i="61"/>
  <c r="I88" i="61"/>
  <c r="G295" i="61"/>
  <c r="D174" i="61"/>
  <c r="E174" i="61" s="1"/>
  <c r="I91" i="61"/>
  <c r="H216" i="61"/>
  <c r="K213" i="61"/>
  <c r="D87" i="61"/>
  <c r="E87" i="61" s="1"/>
  <c r="K80" i="61"/>
  <c r="G123" i="61"/>
  <c r="K216" i="61"/>
  <c r="G127" i="61"/>
  <c r="G175" i="61"/>
  <c r="I254" i="61"/>
  <c r="J232" i="61"/>
  <c r="H153" i="61"/>
  <c r="I115" i="61"/>
  <c r="D205" i="61"/>
  <c r="E205" i="61" s="1"/>
  <c r="H90" i="61"/>
  <c r="J63" i="61"/>
  <c r="K145" i="61"/>
  <c r="D230" i="61"/>
  <c r="D219" i="61"/>
  <c r="E219" i="61" s="1"/>
  <c r="D22" i="61"/>
  <c r="E22" i="61" s="1"/>
  <c r="D161" i="61"/>
  <c r="K226" i="61"/>
  <c r="J144" i="61"/>
  <c r="I228" i="61"/>
  <c r="K244" i="61"/>
  <c r="H41" i="61"/>
  <c r="K64" i="61"/>
  <c r="I64" i="61"/>
  <c r="J73" i="61"/>
  <c r="D202" i="61"/>
  <c r="E202" i="61" s="1"/>
  <c r="G233" i="61"/>
  <c r="H190" i="61"/>
  <c r="D267" i="61"/>
  <c r="E267" i="61" s="1"/>
  <c r="I51" i="61"/>
  <c r="J278" i="61"/>
  <c r="I181" i="61"/>
  <c r="K248" i="61"/>
  <c r="D101" i="61"/>
  <c r="E101" i="61" s="1"/>
  <c r="H193" i="61"/>
  <c r="H184" i="61"/>
  <c r="K209" i="61"/>
  <c r="G32" i="61"/>
  <c r="G77" i="61"/>
  <c r="H25" i="61"/>
  <c r="H103" i="61"/>
  <c r="K252" i="61"/>
  <c r="K96" i="61"/>
  <c r="J115" i="61"/>
  <c r="K280" i="61"/>
  <c r="H172" i="61"/>
  <c r="K59" i="61"/>
  <c r="K112" i="61"/>
  <c r="K294" i="61"/>
  <c r="G117" i="61"/>
  <c r="H131" i="61"/>
  <c r="J82" i="61"/>
  <c r="I14" i="61"/>
  <c r="J210" i="61"/>
  <c r="K174" i="61"/>
  <c r="G26" i="61"/>
  <c r="J191" i="61"/>
  <c r="J184" i="61"/>
  <c r="D83" i="61"/>
  <c r="E83" i="61" s="1"/>
  <c r="J28" i="61"/>
  <c r="K206" i="61"/>
  <c r="H44" i="61"/>
  <c r="D119" i="61"/>
  <c r="E119" i="61" s="1"/>
  <c r="G115" i="61"/>
  <c r="H82" i="61"/>
  <c r="D275" i="61"/>
  <c r="E275" i="61" s="1"/>
  <c r="I140" i="61"/>
  <c r="H124" i="61"/>
  <c r="G286" i="61"/>
  <c r="G120" i="61"/>
  <c r="D321" i="61"/>
  <c r="E321" i="61" s="1"/>
  <c r="K184" i="61"/>
  <c r="G114" i="61"/>
  <c r="D127" i="61"/>
  <c r="E127" i="61" s="1"/>
  <c r="H127" i="61"/>
  <c r="G318" i="61"/>
  <c r="K90" i="61"/>
  <c r="J136" i="61"/>
  <c r="H96" i="61"/>
  <c r="D113" i="61"/>
  <c r="E113" i="61" s="1"/>
  <c r="H183" i="61"/>
  <c r="G285" i="61"/>
  <c r="H113" i="61"/>
  <c r="J247" i="61"/>
  <c r="J269" i="61"/>
  <c r="I37" i="61"/>
  <c r="D162" i="61"/>
  <c r="H248" i="61"/>
  <c r="I210" i="61"/>
  <c r="I216" i="61"/>
  <c r="I39" i="61"/>
  <c r="D37" i="61"/>
  <c r="E37" i="61" s="1"/>
  <c r="K42" i="61"/>
  <c r="K245" i="61"/>
  <c r="I255" i="61"/>
  <c r="K88" i="61"/>
  <c r="D266" i="61"/>
  <c r="E266" i="61" s="1"/>
  <c r="G63" i="61"/>
  <c r="K228" i="61"/>
  <c r="G212" i="61"/>
  <c r="K167" i="61"/>
  <c r="K290" i="61"/>
  <c r="F330" i="552" a="1"/>
  <c r="F330" i="552" s="1"/>
  <c r="E330" i="552"/>
  <c r="H29" i="61"/>
  <c r="G51" i="61"/>
  <c r="K134" i="61"/>
  <c r="D233" i="61"/>
  <c r="E233" i="61" s="1"/>
  <c r="K264" i="61"/>
  <c r="D193" i="61"/>
  <c r="E193" i="61" s="1"/>
  <c r="D179" i="61"/>
  <c r="E179" i="61" s="1"/>
  <c r="G219" i="61"/>
  <c r="D68" i="61"/>
  <c r="E68" i="61" s="1"/>
  <c r="J94" i="61"/>
  <c r="I39" i="281"/>
  <c r="K27" i="61"/>
  <c r="K291" i="61"/>
  <c r="H28" i="61"/>
  <c r="I40" i="61"/>
  <c r="I227" i="61"/>
  <c r="K258" i="61"/>
  <c r="K128" i="61"/>
  <c r="H181" i="61"/>
  <c r="I36" i="61"/>
  <c r="J275" i="61"/>
  <c r="G270" i="61"/>
  <c r="D238" i="61"/>
  <c r="G302" i="61"/>
  <c r="D153" i="61"/>
  <c r="E153" i="61" s="1"/>
  <c r="H205" i="61"/>
  <c r="G24" i="61"/>
  <c r="J268" i="61"/>
  <c r="I17" i="61"/>
  <c r="I15" i="61"/>
  <c r="K126" i="61"/>
  <c r="D259" i="61"/>
  <c r="E259" i="61" s="1"/>
  <c r="D104" i="61"/>
  <c r="E104" i="61" s="1"/>
  <c r="G334" i="61"/>
  <c r="D114" i="61"/>
  <c r="E114" i="61" s="1"/>
  <c r="J182" i="61"/>
  <c r="G271" i="61"/>
  <c r="J48" i="61"/>
  <c r="K271" i="61"/>
  <c r="J256" i="61"/>
  <c r="H210" i="61"/>
  <c r="J228" i="61"/>
  <c r="D11" i="61"/>
  <c r="E11" i="61" s="1"/>
  <c r="I124" i="61"/>
  <c r="K183" i="61"/>
  <c r="J246" i="61"/>
  <c r="H71" i="61"/>
  <c r="G16" i="61"/>
  <c r="J305" i="61"/>
  <c r="I193" i="61"/>
  <c r="G53" i="61"/>
  <c r="H291" i="61"/>
  <c r="G226" i="61"/>
  <c r="D108" i="61"/>
  <c r="E108" i="61" s="1"/>
  <c r="K35" i="61"/>
  <c r="G273" i="61"/>
  <c r="J220" i="61"/>
  <c r="K51" i="61"/>
  <c r="I131" i="61"/>
  <c r="J106" i="61"/>
  <c r="H212" i="61"/>
  <c r="J65" i="61"/>
  <c r="H136" i="61"/>
  <c r="I106" i="61"/>
  <c r="G116" i="61"/>
  <c r="J318" i="61"/>
  <c r="H255" i="61"/>
  <c r="J54" i="61"/>
  <c r="H218" i="61"/>
  <c r="G204" i="61"/>
  <c r="H67" i="61"/>
  <c r="K26" i="61"/>
  <c r="K31" i="61"/>
  <c r="G119" i="61"/>
  <c r="D46" i="61"/>
  <c r="E46" i="61" s="1"/>
  <c r="F329" i="556" a="1"/>
  <c r="F329" i="556" s="1"/>
  <c r="E329" i="556"/>
  <c r="K307" i="61"/>
  <c r="G189" i="61"/>
  <c r="D29" i="61"/>
  <c r="E29" i="61" s="1"/>
  <c r="G231" i="61"/>
  <c r="D117" i="61"/>
  <c r="E117" i="61" s="1"/>
  <c r="I152" i="61"/>
  <c r="H252" i="61"/>
  <c r="K77" i="61"/>
  <c r="I294" i="61"/>
  <c r="J110" i="61"/>
  <c r="D133" i="61"/>
  <c r="E133" i="61" s="1"/>
  <c r="H173" i="61"/>
  <c r="H292" i="61"/>
  <c r="K11" i="61"/>
  <c r="H14" i="61"/>
  <c r="D54" i="61"/>
  <c r="E54" i="61" s="1"/>
  <c r="H298" i="61"/>
  <c r="G283" i="61"/>
  <c r="J69" i="61"/>
  <c r="G201" i="61"/>
  <c r="J49" i="61"/>
  <c r="G279" i="61"/>
  <c r="H279" i="61"/>
  <c r="J137" i="61"/>
  <c r="K79" i="61"/>
  <c r="K38" i="61"/>
  <c r="K277" i="61"/>
  <c r="G278" i="61"/>
  <c r="J231" i="61"/>
  <c r="K274" i="61"/>
  <c r="I118" i="61"/>
  <c r="H206" i="61"/>
  <c r="H145" i="61"/>
  <c r="D92" i="61"/>
  <c r="E92" i="61" s="1"/>
  <c r="H11" i="61"/>
  <c r="H299" i="61"/>
  <c r="J301" i="61"/>
  <c r="J96" i="61"/>
  <c r="H24" i="61"/>
  <c r="G192" i="61"/>
  <c r="I21" i="61"/>
  <c r="D210" i="61"/>
  <c r="E210" i="61" s="1"/>
  <c r="I92" i="61"/>
  <c r="H188" i="61"/>
  <c r="G33" i="61"/>
  <c r="I114" i="61"/>
  <c r="G109" i="61"/>
  <c r="D307" i="61"/>
  <c r="E307" i="61" s="1"/>
  <c r="K284" i="61"/>
  <c r="H269" i="61"/>
  <c r="G268" i="61"/>
  <c r="K195" i="61"/>
  <c r="I97" i="61"/>
  <c r="G188" i="61"/>
  <c r="I100" i="61"/>
  <c r="D67" i="61"/>
  <c r="E67" i="61" s="1"/>
  <c r="H152" i="61"/>
  <c r="G292" i="61"/>
  <c r="G11" i="61"/>
  <c r="K247" i="61"/>
  <c r="K140" i="61"/>
  <c r="G48" i="61"/>
  <c r="I66" i="61"/>
  <c r="H281" i="61"/>
  <c r="G255" i="61"/>
  <c r="D164" i="61"/>
  <c r="I30" i="61"/>
  <c r="G225" i="61"/>
  <c r="J226" i="61"/>
  <c r="K189" i="61"/>
  <c r="H22" i="61"/>
  <c r="H245" i="61"/>
  <c r="J31" i="61"/>
  <c r="J135" i="61"/>
  <c r="D184" i="61"/>
  <c r="E184" i="61" s="1"/>
  <c r="G60" i="61"/>
  <c r="G135" i="61"/>
  <c r="D14" i="61"/>
  <c r="E14" i="61" s="1"/>
  <c r="I307" i="61"/>
  <c r="I111" i="61"/>
  <c r="K81" i="61"/>
  <c r="G61" i="61"/>
  <c r="K94" i="61"/>
  <c r="J52" i="61"/>
  <c r="D260" i="61"/>
  <c r="E260" i="61" s="1"/>
  <c r="D282" i="61"/>
  <c r="E282" i="61" s="1"/>
  <c r="G79" i="61"/>
  <c r="K320" i="61"/>
  <c r="K137" i="61"/>
  <c r="K285" i="61"/>
  <c r="H235" i="61"/>
  <c r="I246" i="61"/>
  <c r="H274" i="61"/>
  <c r="K117" i="61"/>
  <c r="J17" i="61"/>
  <c r="J260" i="61"/>
  <c r="I27" i="61"/>
  <c r="I275" i="61"/>
  <c r="J311" i="61"/>
  <c r="D43" i="61"/>
  <c r="E43" i="61" s="1"/>
  <c r="H61" i="61"/>
  <c r="D64" i="61"/>
  <c r="E64" i="61" s="1"/>
  <c r="K43" i="61"/>
  <c r="K70" i="61"/>
  <c r="K172" i="61"/>
  <c r="I59" i="61"/>
  <c r="K105" i="61"/>
  <c r="J39" i="281"/>
  <c r="H128" i="61"/>
  <c r="K256" i="61"/>
  <c r="I298" i="61"/>
  <c r="J216" i="61"/>
  <c r="I189" i="61"/>
  <c r="D194" i="61"/>
  <c r="E194" i="61" s="1"/>
  <c r="H77" i="61"/>
  <c r="G217" i="61"/>
  <c r="G276" i="61"/>
  <c r="D141" i="61"/>
  <c r="E141" i="61" s="1"/>
  <c r="G14" i="61"/>
  <c r="H178" i="61"/>
  <c r="H256" i="61"/>
  <c r="H319" i="61"/>
  <c r="H265" i="61"/>
  <c r="H244" i="61"/>
  <c r="J130" i="61"/>
  <c r="G261" i="61"/>
  <c r="K303" i="61"/>
  <c r="H83" i="61"/>
  <c r="I52" i="61"/>
  <c r="D190" i="61"/>
  <c r="E190" i="61" s="1"/>
  <c r="J39" i="61"/>
  <c r="J80" i="61"/>
  <c r="J274" i="61"/>
  <c r="K91" i="61"/>
  <c r="G243" i="61"/>
  <c r="G311" i="61"/>
  <c r="K53" i="61"/>
  <c r="H73" i="61"/>
  <c r="K54" i="61"/>
  <c r="I253" i="61"/>
  <c r="D328" i="61"/>
  <c r="E328" i="61" s="1"/>
  <c r="I13" i="61"/>
  <c r="D226" i="61"/>
  <c r="E226" i="61" s="1"/>
  <c r="I302" i="61"/>
  <c r="I112" i="61"/>
  <c r="I83" i="61"/>
  <c r="H231" i="61"/>
  <c r="J234" i="61"/>
  <c r="I295" i="61"/>
  <c r="H285" i="61"/>
  <c r="G136" i="61"/>
  <c r="D129" i="61"/>
  <c r="E129" i="61" s="1"/>
  <c r="G145" i="61"/>
  <c r="I174" i="61"/>
  <c r="D26" i="61"/>
  <c r="E26" i="61" s="1"/>
  <c r="I266" i="61"/>
  <c r="H48" i="61"/>
  <c r="G178" i="61"/>
  <c r="D272" i="61"/>
  <c r="E272" i="61" s="1"/>
  <c r="J14" i="61"/>
  <c r="I153" i="557"/>
  <c r="D333" i="61" a="1"/>
  <c r="D154" i="61" a="1"/>
  <c r="D156" i="61" a="1"/>
  <c r="D156" i="61" l="1"/>
  <c r="E156" i="61" s="1"/>
  <c r="D154" i="61"/>
  <c r="E154" i="61" s="1"/>
  <c r="D333" i="61"/>
  <c r="E156" i="556"/>
  <c r="D347" i="556"/>
  <c r="E156" i="552"/>
  <c r="D347" i="552"/>
  <c r="E347" i="552" s="1"/>
  <c r="K329" i="556"/>
  <c r="I329" i="556"/>
  <c r="H329" i="556"/>
  <c r="G329" i="556"/>
  <c r="J329" i="556"/>
  <c r="K330" i="556"/>
  <c r="G330" i="556"/>
  <c r="J330" i="556"/>
  <c r="H330" i="556"/>
  <c r="I330" i="556"/>
  <c r="K327" i="556"/>
  <c r="I327" i="556"/>
  <c r="G327" i="556"/>
  <c r="H327" i="556"/>
  <c r="J327" i="556"/>
  <c r="I332" i="552"/>
  <c r="K332" i="552"/>
  <c r="G332" i="552"/>
  <c r="H332" i="552"/>
  <c r="J332" i="552"/>
  <c r="H332" i="556"/>
  <c r="K332" i="556"/>
  <c r="G332" i="556"/>
  <c r="J332" i="556"/>
  <c r="I332" i="556"/>
  <c r="G331" i="557"/>
  <c r="K331" i="557"/>
  <c r="J331" i="557"/>
  <c r="I331" i="557"/>
  <c r="H331" i="557"/>
  <c r="J331" i="555"/>
  <c r="K331" i="555"/>
  <c r="I331" i="555"/>
  <c r="G331" i="555"/>
  <c r="H331" i="555"/>
  <c r="H151" i="556"/>
  <c r="J151" i="556"/>
  <c r="I151" i="556"/>
  <c r="G151" i="556"/>
  <c r="K151" i="556"/>
  <c r="H331" i="552"/>
  <c r="K331" i="552"/>
  <c r="J331" i="552"/>
  <c r="G331" i="552"/>
  <c r="I331" i="552"/>
  <c r="J151" i="552"/>
  <c r="G151" i="552"/>
  <c r="K151" i="552"/>
  <c r="I151" i="552"/>
  <c r="H151" i="552"/>
  <c r="H154" i="552" s="1"/>
  <c r="H156" i="552" s="1"/>
  <c r="E87" i="281"/>
  <c r="D89" i="281"/>
  <c r="E89" i="281" s="1"/>
  <c r="D39" i="281"/>
  <c r="E39" i="281" s="1"/>
  <c r="E37" i="281"/>
  <c r="J329" i="552"/>
  <c r="H329" i="552"/>
  <c r="K329" i="552"/>
  <c r="I329" i="552"/>
  <c r="G329" i="552"/>
  <c r="J330" i="552"/>
  <c r="I330" i="552"/>
  <c r="H330" i="552"/>
  <c r="K330" i="552"/>
  <c r="G330" i="552"/>
  <c r="E154" i="556"/>
  <c r="D348" i="556"/>
  <c r="I327" i="552"/>
  <c r="H327" i="552"/>
  <c r="J327" i="552"/>
  <c r="G327" i="552"/>
  <c r="K327" i="552"/>
  <c r="G331" i="556"/>
  <c r="H331" i="556"/>
  <c r="I331" i="556"/>
  <c r="K331" i="556"/>
  <c r="J331" i="556"/>
  <c r="I331" i="554"/>
  <c r="K331" i="554"/>
  <c r="H331" i="554"/>
  <c r="J331" i="554"/>
  <c r="G331" i="554"/>
  <c r="C11" i="491"/>
  <c r="H153" i="557"/>
  <c r="C12" i="491"/>
  <c r="G153" i="557"/>
  <c r="H329" i="61" a="1"/>
  <c r="K330" i="61" a="1"/>
  <c r="H330" i="61" a="1"/>
  <c r="I327" i="61" a="1"/>
  <c r="J327" i="61" a="1"/>
  <c r="H332" i="61" a="1"/>
  <c r="J332" i="61" a="1"/>
  <c r="H151" i="61" a="1"/>
  <c r="G151" i="61" a="1"/>
  <c r="G331" i="61" a="1"/>
  <c r="K331" i="61" a="1"/>
  <c r="K329" i="61" a="1"/>
  <c r="G329" i="61" a="1"/>
  <c r="G330" i="61" a="1"/>
  <c r="I330" i="61" a="1"/>
  <c r="G327" i="61" a="1"/>
  <c r="I332" i="61" a="1"/>
  <c r="J151" i="61" a="1"/>
  <c r="J331" i="61" a="1"/>
  <c r="I329" i="61" a="1"/>
  <c r="J329" i="61" a="1"/>
  <c r="J330" i="61" a="1"/>
  <c r="K327" i="61" a="1"/>
  <c r="H327" i="61" a="1"/>
  <c r="G332" i="61" a="1"/>
  <c r="I151" i="61" a="1"/>
  <c r="H31" i="281"/>
  <c r="I331" i="61" a="1"/>
  <c r="K332" i="61" a="1"/>
  <c r="K151" i="61" a="1"/>
  <c r="H331" i="61" a="1"/>
  <c r="H331" i="61" l="1"/>
  <c r="K151" i="61"/>
  <c r="K332" i="61"/>
  <c r="I331" i="61"/>
  <c r="H33" i="281"/>
  <c r="I151" i="61"/>
  <c r="G332" i="61"/>
  <c r="H327" i="61"/>
  <c r="K327" i="61"/>
  <c r="J330" i="61"/>
  <c r="J329" i="61"/>
  <c r="I329" i="61"/>
  <c r="J331" i="61"/>
  <c r="J151" i="61"/>
  <c r="I332" i="61"/>
  <c r="G327" i="61"/>
  <c r="I330" i="61"/>
  <c r="G330" i="61"/>
  <c r="G329" i="61"/>
  <c r="K329" i="61"/>
  <c r="K331" i="61"/>
  <c r="G331" i="61"/>
  <c r="G151" i="61"/>
  <c r="H151" i="61"/>
  <c r="J332" i="61"/>
  <c r="H332" i="61"/>
  <c r="J327" i="61"/>
  <c r="I327" i="61"/>
  <c r="E327" i="61" s="1"/>
  <c r="H330" i="61"/>
  <c r="K330" i="61"/>
  <c r="H329" i="61"/>
  <c r="K154" i="556"/>
  <c r="H347" i="552"/>
  <c r="G154" i="552"/>
  <c r="G156" i="552"/>
  <c r="I154" i="556"/>
  <c r="I156" i="556"/>
  <c r="I154" i="552"/>
  <c r="I156" i="552" s="1"/>
  <c r="J154" i="552"/>
  <c r="J156" i="552"/>
  <c r="J154" i="556"/>
  <c r="J156" i="556"/>
  <c r="K154" i="552"/>
  <c r="K156" i="552" s="1"/>
  <c r="G154" i="556"/>
  <c r="G156" i="556"/>
  <c r="H154" i="556"/>
  <c r="H156" i="556"/>
  <c r="E153" i="557"/>
  <c r="I156" i="61" a="1"/>
  <c r="I13" i="281"/>
  <c r="J13" i="281"/>
  <c r="J156" i="61" a="1"/>
  <c r="G154" i="61" a="1"/>
  <c r="H13" i="281"/>
  <c r="H156" i="61" a="1"/>
  <c r="K154" i="61" a="1"/>
  <c r="G31" i="281"/>
  <c r="J31" i="281"/>
  <c r="G156" i="61" a="1"/>
  <c r="G13" i="281"/>
  <c r="I154" i="61" a="1"/>
  <c r="J154" i="61" a="1"/>
  <c r="H154" i="61" a="1"/>
  <c r="K31" i="281"/>
  <c r="I31" i="281"/>
  <c r="I33" i="281" l="1"/>
  <c r="K33" i="281"/>
  <c r="H154" i="61"/>
  <c r="J154" i="61"/>
  <c r="I154" i="61"/>
  <c r="G55" i="281"/>
  <c r="G156" i="61"/>
  <c r="J33" i="281"/>
  <c r="D31" i="281"/>
  <c r="G33" i="281"/>
  <c r="K154" i="61"/>
  <c r="H156" i="61"/>
  <c r="H55" i="281"/>
  <c r="G154" i="61"/>
  <c r="J156" i="61"/>
  <c r="J55" i="281"/>
  <c r="I55" i="281"/>
  <c r="I156" i="61"/>
  <c r="I347" i="552"/>
  <c r="K347" i="552"/>
  <c r="G347" i="556"/>
  <c r="E347" i="556" s="1"/>
  <c r="J347" i="552"/>
  <c r="G347" i="552"/>
  <c r="K156" i="556"/>
  <c r="H347" i="556"/>
  <c r="J347" i="556"/>
  <c r="I347" i="556"/>
  <c r="C26" i="491"/>
  <c r="K156" i="61" a="1"/>
  <c r="K13" i="281"/>
  <c r="K55" i="281" l="1"/>
  <c r="D13" i="281"/>
  <c r="E13" i="281" s="1"/>
  <c r="K156" i="61"/>
  <c r="K347" i="556"/>
  <c r="E31" i="281"/>
  <c r="D33" i="281"/>
  <c r="E33" i="281" s="1"/>
  <c r="D55" i="281"/>
  <c r="E55" i="281" s="1"/>
  <c r="C17" i="491"/>
  <c r="D164" i="281"/>
  <c r="K164" i="281"/>
  <c r="H164" i="281"/>
  <c r="J164" i="281"/>
  <c r="I164" i="281" l="1"/>
  <c r="I123" i="281" s="1"/>
  <c r="C29" i="491"/>
  <c r="J147" i="281"/>
  <c r="J153" i="281"/>
  <c r="J123" i="281"/>
  <c r="J129" i="281"/>
  <c r="J141" i="281"/>
  <c r="K153" i="281"/>
  <c r="K147" i="281"/>
  <c r="K123" i="281"/>
  <c r="K129" i="281"/>
  <c r="K141" i="281"/>
  <c r="H153" i="281"/>
  <c r="H147" i="281"/>
  <c r="H123" i="281"/>
  <c r="H129" i="281"/>
  <c r="H141" i="281"/>
  <c r="D147" i="281"/>
  <c r="D153" i="281"/>
  <c r="D123" i="281"/>
  <c r="D129" i="281"/>
  <c r="D141" i="281"/>
  <c r="G164" i="281"/>
  <c r="I153" i="281" l="1"/>
  <c r="I147" i="281"/>
  <c r="I141" i="281"/>
  <c r="I129" i="281"/>
  <c r="G147" i="281"/>
  <c r="G123" i="281"/>
  <c r="G129" i="281"/>
  <c r="G141" i="281"/>
  <c r="G153" i="281"/>
  <c r="F26" i="3" l="1"/>
  <c r="C26" i="3" s="1"/>
  <c r="F27" i="3" l="1"/>
  <c r="X258" i="8"/>
  <c r="AH31" i="8"/>
  <c r="AZ37" i="8"/>
  <c r="AZ255" i="8"/>
  <c r="AZ268" i="8"/>
  <c r="BB87" i="8"/>
  <c r="AX21" i="8"/>
  <c r="AF268" i="8"/>
  <c r="AL97" i="8"/>
  <c r="AB22" i="8"/>
  <c r="P24" i="8"/>
  <c r="AL87" i="8"/>
  <c r="AT263" i="8"/>
  <c r="AP27" i="8"/>
  <c r="AL89" i="8"/>
  <c r="P38" i="8"/>
  <c r="L270" i="8"/>
  <c r="AD98" i="8"/>
  <c r="R263" i="8"/>
  <c r="BB265" i="8"/>
  <c r="AJ267" i="8"/>
  <c r="AX103" i="8"/>
  <c r="AT258" i="8"/>
  <c r="AN263" i="8"/>
  <c r="AV37" i="8"/>
  <c r="L88" i="8"/>
  <c r="AN268" i="8"/>
  <c r="N20" i="8"/>
  <c r="AF31" i="8"/>
  <c r="AF93" i="8"/>
  <c r="H38" i="8"/>
  <c r="J263" i="8"/>
  <c r="X34" i="8"/>
  <c r="BB21" i="8"/>
  <c r="AL35" i="8"/>
  <c r="N267" i="8"/>
  <c r="R38" i="8"/>
  <c r="AD269" i="8"/>
  <c r="AN256" i="8"/>
  <c r="AX270" i="8"/>
  <c r="R31" i="8"/>
  <c r="AJ23" i="8"/>
  <c r="AB256" i="8"/>
  <c r="AR21" i="8"/>
  <c r="N27" i="8"/>
  <c r="AH254" i="8"/>
  <c r="V38" i="8"/>
  <c r="BB263" i="8"/>
  <c r="AB26" i="8"/>
  <c r="AP269" i="8"/>
  <c r="R32" i="8"/>
  <c r="R91" i="8"/>
  <c r="AT21" i="8"/>
  <c r="V34" i="8"/>
  <c r="AR22" i="8"/>
  <c r="R259" i="8"/>
  <c r="AX259" i="8"/>
  <c r="AX20" i="8"/>
  <c r="L99" i="8"/>
  <c r="AF24" i="8"/>
  <c r="V21" i="8"/>
  <c r="J259" i="8"/>
  <c r="X24" i="8"/>
  <c r="AB255" i="8"/>
  <c r="V23" i="8"/>
  <c r="N34" i="8"/>
  <c r="T104" i="8"/>
  <c r="AB33" i="8"/>
  <c r="BB36" i="8"/>
  <c r="P35" i="8"/>
  <c r="AP20" i="8"/>
  <c r="AR89" i="8"/>
  <c r="AZ97" i="8"/>
  <c r="AT31" i="8"/>
  <c r="N104" i="8"/>
  <c r="AX34" i="8"/>
  <c r="T103" i="8"/>
  <c r="AL254" i="8"/>
  <c r="T93" i="8"/>
  <c r="T36" i="8"/>
  <c r="AN90" i="8"/>
  <c r="AV35" i="8"/>
  <c r="V268" i="8"/>
  <c r="N22" i="8"/>
  <c r="AF265" i="8"/>
  <c r="P20" i="8"/>
  <c r="AN266" i="8"/>
  <c r="H97" i="8"/>
  <c r="AF267" i="8"/>
  <c r="AD256" i="8"/>
  <c r="AB24" i="8"/>
  <c r="AN35" i="8"/>
  <c r="AR38" i="8"/>
  <c r="N254" i="8"/>
  <c r="AF258" i="8"/>
  <c r="AT87" i="8"/>
  <c r="AB37" i="8"/>
  <c r="AV26" i="8"/>
  <c r="X92" i="8"/>
  <c r="P88" i="8"/>
  <c r="AT26" i="8"/>
  <c r="AL269" i="8"/>
  <c r="V255" i="8"/>
  <c r="AT89" i="8"/>
  <c r="AV98" i="8"/>
  <c r="AF88" i="8"/>
  <c r="AN89" i="8"/>
  <c r="AH264" i="8"/>
  <c r="AD100" i="8"/>
  <c r="J24" i="8"/>
  <c r="AR33" i="8"/>
  <c r="T100" i="8"/>
  <c r="T98" i="8"/>
  <c r="AP22" i="8"/>
  <c r="AP254" i="8"/>
  <c r="L91" i="8"/>
  <c r="P31" i="8"/>
  <c r="AN26" i="8"/>
  <c r="J20" i="8"/>
  <c r="AR104" i="8"/>
  <c r="T20" i="8"/>
  <c r="AX269" i="8"/>
  <c r="L269" i="8"/>
  <c r="R33" i="8"/>
  <c r="AF91" i="8"/>
  <c r="AZ89" i="8"/>
  <c r="AX102" i="8"/>
  <c r="AD23" i="8"/>
  <c r="L32" i="8"/>
  <c r="AZ270" i="8"/>
  <c r="H265" i="8"/>
  <c r="H24" i="8"/>
  <c r="AN92" i="8"/>
  <c r="T265" i="8"/>
  <c r="T24" i="8"/>
  <c r="AD102" i="8"/>
  <c r="BB92" i="8"/>
  <c r="J27" i="8"/>
  <c r="AP265" i="8"/>
  <c r="R35" i="8"/>
  <c r="AH38" i="8"/>
  <c r="J102" i="8"/>
  <c r="X263" i="8"/>
  <c r="AF266" i="8"/>
  <c r="BB101" i="8"/>
  <c r="J87" i="8"/>
  <c r="X37" i="8"/>
  <c r="AT23" i="8"/>
  <c r="AT269" i="8"/>
  <c r="AX101" i="8"/>
  <c r="AX256" i="8"/>
  <c r="AT264" i="8"/>
  <c r="AB258" i="8"/>
  <c r="AB97" i="8"/>
  <c r="P97" i="8"/>
  <c r="AJ31" i="8"/>
  <c r="AJ101" i="8"/>
  <c r="P265" i="8"/>
  <c r="N24" i="8"/>
  <c r="AH256" i="8"/>
  <c r="V26" i="8"/>
  <c r="Z267" i="8"/>
  <c r="L37" i="8"/>
  <c r="AX266" i="8"/>
  <c r="P255" i="8"/>
  <c r="AP97" i="8"/>
  <c r="J264" i="8"/>
  <c r="AR93" i="8"/>
  <c r="V87" i="8"/>
  <c r="N259" i="8"/>
  <c r="N101" i="8"/>
  <c r="AH102" i="8"/>
  <c r="L90" i="8"/>
  <c r="P100" i="8"/>
  <c r="Z20" i="8"/>
  <c r="T21" i="8"/>
  <c r="AF26" i="8"/>
  <c r="D265" i="557"/>
  <c r="N90" i="8"/>
  <c r="V101" i="8"/>
  <c r="AH22" i="8"/>
  <c r="AP99" i="8"/>
  <c r="AN101" i="8"/>
  <c r="AD90" i="8"/>
  <c r="V266" i="8"/>
  <c r="AT24" i="8"/>
  <c r="AH21" i="8"/>
  <c r="L264" i="8"/>
  <c r="J270" i="8"/>
  <c r="N91" i="8"/>
  <c r="N264" i="8"/>
  <c r="X98" i="8"/>
  <c r="AL270" i="8"/>
  <c r="AD38" i="8"/>
  <c r="AT266" i="8"/>
  <c r="T37" i="8"/>
  <c r="AR27" i="8"/>
  <c r="AL38" i="8"/>
  <c r="X90" i="8"/>
  <c r="AL37" i="8"/>
  <c r="J89" i="8"/>
  <c r="BB88" i="8"/>
  <c r="AV24" i="8"/>
  <c r="AR99" i="8"/>
  <c r="AF255" i="8"/>
  <c r="L101" i="8"/>
  <c r="AX254" i="8"/>
  <c r="AX23" i="8"/>
  <c r="P89" i="8"/>
  <c r="L265" i="8"/>
  <c r="AL99" i="8"/>
  <c r="AF20" i="8"/>
  <c r="V20" i="8"/>
  <c r="AD88" i="8"/>
  <c r="AN269" i="8"/>
  <c r="H32" i="8"/>
  <c r="R269" i="8"/>
  <c r="AJ265" i="8"/>
  <c r="J254" i="8"/>
  <c r="AP90" i="8"/>
  <c r="AZ101" i="8"/>
  <c r="V24" i="8"/>
  <c r="Z263" i="8"/>
  <c r="L26" i="8"/>
  <c r="AP101" i="8"/>
  <c r="V35" i="8"/>
  <c r="L266" i="8"/>
  <c r="AJ36" i="8"/>
  <c r="H268" i="8"/>
  <c r="V89" i="8"/>
  <c r="AH91" i="8"/>
  <c r="H99" i="8"/>
  <c r="Z93" i="8"/>
  <c r="P269" i="8"/>
  <c r="AJ270" i="8"/>
  <c r="AH263" i="8"/>
  <c r="R255" i="8"/>
  <c r="AD21" i="8"/>
  <c r="AR92" i="8"/>
  <c r="AD101" i="8"/>
  <c r="R265" i="8"/>
  <c r="H256" i="8"/>
  <c r="AH32" i="8"/>
  <c r="X26" i="8"/>
  <c r="AN259" i="8"/>
  <c r="L35" i="8"/>
  <c r="AJ268" i="8"/>
  <c r="AF259" i="8"/>
  <c r="AL103" i="8"/>
  <c r="H36" i="8"/>
  <c r="Z89" i="8"/>
  <c r="H259" i="8"/>
  <c r="AP36" i="8"/>
  <c r="AP264" i="8"/>
  <c r="AB27" i="8"/>
  <c r="AR255" i="8"/>
  <c r="R27" i="8"/>
  <c r="Z92" i="8"/>
  <c r="AJ38" i="8"/>
  <c r="AV38" i="8"/>
  <c r="AZ20" i="8"/>
  <c r="J22" i="8"/>
  <c r="AV97" i="8"/>
  <c r="AJ259" i="8"/>
  <c r="AZ27" i="8"/>
  <c r="AF36" i="8"/>
  <c r="AP259" i="8"/>
  <c r="AH90" i="8"/>
  <c r="X87" i="8"/>
  <c r="AN38" i="8"/>
  <c r="Z36" i="8"/>
  <c r="J99" i="8"/>
  <c r="T99" i="8"/>
  <c r="T97" i="8"/>
  <c r="N270" i="8"/>
  <c r="P266" i="8"/>
  <c r="AJ92" i="8"/>
  <c r="AJ102" i="8"/>
  <c r="H27" i="8"/>
  <c r="AR20" i="8"/>
  <c r="AP267" i="8"/>
  <c r="X270" i="8"/>
  <c r="AZ256" i="8"/>
  <c r="AL34" i="8"/>
  <c r="AB264" i="8"/>
  <c r="AH36" i="8"/>
  <c r="R268" i="8"/>
  <c r="Z256" i="8"/>
  <c r="AD268" i="8"/>
  <c r="AX267" i="8"/>
  <c r="AJ91" i="8"/>
  <c r="AB267" i="8"/>
  <c r="AN27" i="8"/>
  <c r="BB98" i="8"/>
  <c r="P101" i="8"/>
  <c r="AL104" i="8"/>
  <c r="Z100" i="8"/>
  <c r="H26" i="8"/>
  <c r="H37" i="8"/>
  <c r="AZ104" i="8"/>
  <c r="J100" i="8"/>
  <c r="V27" i="8"/>
  <c r="AX36" i="8"/>
  <c r="AJ97" i="8"/>
  <c r="AH89" i="8"/>
  <c r="AV266" i="8"/>
  <c r="AF269" i="8"/>
  <c r="R20" i="8"/>
  <c r="AP31" i="8"/>
  <c r="N102" i="8"/>
  <c r="AR267" i="8"/>
  <c r="AN36" i="8"/>
  <c r="T31" i="8"/>
  <c r="AX258" i="8"/>
  <c r="AZ26" i="8"/>
  <c r="AB38" i="8"/>
  <c r="V32" i="8"/>
  <c r="J90" i="8"/>
  <c r="AH26" i="8"/>
  <c r="AV21" i="8"/>
  <c r="AF21" i="8"/>
  <c r="Z269" i="8"/>
  <c r="AV100" i="8"/>
  <c r="AT256" i="8"/>
  <c r="AV92" i="8"/>
  <c r="BB270" i="8"/>
  <c r="X259" i="8"/>
  <c r="BB38" i="8"/>
  <c r="BB35" i="8"/>
  <c r="AH258" i="8"/>
  <c r="AB36" i="8"/>
  <c r="AR35" i="8"/>
  <c r="L103" i="8"/>
  <c r="AV32" i="8"/>
  <c r="P91" i="8"/>
  <c r="P32" i="8"/>
  <c r="L259" i="8"/>
  <c r="P33" i="8"/>
  <c r="N33" i="8"/>
  <c r="AP88" i="8"/>
  <c r="AF99" i="8"/>
  <c r="N263" i="8"/>
  <c r="AT102" i="8"/>
  <c r="Z26" i="8"/>
  <c r="BB258" i="8"/>
  <c r="AT34" i="8"/>
  <c r="L38" i="8"/>
  <c r="AJ26" i="8"/>
  <c r="AF104" i="8"/>
  <c r="J258" i="8"/>
  <c r="AP263" i="8"/>
  <c r="AZ92" i="8"/>
  <c r="AJ258" i="8"/>
  <c r="H258" i="8"/>
  <c r="AP89" i="8"/>
  <c r="AV255" i="8"/>
  <c r="AH267" i="8"/>
  <c r="Z101" i="8"/>
  <c r="Z21" i="8"/>
  <c r="J32" i="8"/>
  <c r="AZ93" i="8"/>
  <c r="Z104" i="8"/>
  <c r="AF90" i="8"/>
  <c r="P102" i="8"/>
  <c r="AV267" i="8"/>
  <c r="AP35" i="8"/>
  <c r="V92" i="8"/>
  <c r="AP102" i="8"/>
  <c r="X91" i="8"/>
  <c r="AL27" i="8"/>
  <c r="P259" i="8"/>
  <c r="AH266" i="8"/>
  <c r="P254" i="8"/>
  <c r="Z37" i="8"/>
  <c r="H266" i="8"/>
  <c r="X33" i="8"/>
  <c r="AF92" i="8"/>
  <c r="J268" i="8"/>
  <c r="R90" i="8"/>
  <c r="J255" i="8"/>
  <c r="V93" i="8"/>
  <c r="AD97" i="8"/>
  <c r="V263" i="8"/>
  <c r="D38" i="557"/>
  <c r="AD259" i="8"/>
  <c r="R103" i="8"/>
  <c r="AR101" i="8"/>
  <c r="Z27" i="8"/>
  <c r="AZ91" i="8"/>
  <c r="Z259" i="8"/>
  <c r="P264" i="8"/>
  <c r="V264" i="8"/>
  <c r="P258" i="8"/>
  <c r="J92" i="8"/>
  <c r="AJ24" i="8"/>
  <c r="T90" i="8"/>
  <c r="AT100" i="8"/>
  <c r="H101" i="8"/>
  <c r="AZ98" i="8"/>
  <c r="AN23" i="8"/>
  <c r="Z266" i="8"/>
  <c r="AL36" i="8"/>
  <c r="R93" i="8"/>
  <c r="BB90" i="8"/>
  <c r="V90" i="8"/>
  <c r="V269" i="8"/>
  <c r="X102" i="8"/>
  <c r="J36" i="8"/>
  <c r="L36" i="8"/>
  <c r="AH27" i="8"/>
  <c r="H255" i="8"/>
  <c r="AB101" i="8"/>
  <c r="BB91" i="8"/>
  <c r="L22" i="8"/>
  <c r="H92" i="8"/>
  <c r="AB269" i="8"/>
  <c r="R88" i="8"/>
  <c r="AX99" i="8"/>
  <c r="V99" i="8"/>
  <c r="T255" i="8"/>
  <c r="AD258" i="8"/>
  <c r="BB269" i="8"/>
  <c r="L89" i="8"/>
  <c r="AJ254" i="8"/>
  <c r="X268" i="8"/>
  <c r="AP24" i="8"/>
  <c r="AT91" i="8"/>
  <c r="AT259" i="8"/>
  <c r="AN33" i="8"/>
  <c r="AN104" i="8"/>
  <c r="AJ33" i="8"/>
  <c r="L92" i="8"/>
  <c r="AB103" i="8"/>
  <c r="AP91" i="8"/>
  <c r="AF97" i="8"/>
  <c r="L93" i="8"/>
  <c r="AV91" i="8"/>
  <c r="AN97" i="8"/>
  <c r="V31" i="8"/>
  <c r="AH37" i="8"/>
  <c r="Z270" i="8"/>
  <c r="AH103" i="8"/>
  <c r="P23" i="8"/>
  <c r="AR266" i="8"/>
  <c r="X20" i="8"/>
  <c r="AR34" i="8"/>
  <c r="AV263" i="8"/>
  <c r="AB32" i="8"/>
  <c r="AB90" i="8"/>
  <c r="R254" i="8"/>
  <c r="H33" i="8"/>
  <c r="AD264" i="8"/>
  <c r="H93" i="8"/>
  <c r="J31" i="8"/>
  <c r="AL98" i="8"/>
  <c r="AT270" i="8"/>
  <c r="Z23" i="8"/>
  <c r="AP23" i="8"/>
  <c r="AZ269" i="8"/>
  <c r="AZ38" i="8"/>
  <c r="H35" i="8"/>
  <c r="AR88" i="8"/>
  <c r="AT99" i="8"/>
  <c r="R87" i="8"/>
  <c r="AB91" i="8"/>
  <c r="AB88" i="8"/>
  <c r="AZ264" i="8"/>
  <c r="AN258" i="8"/>
  <c r="AR32" i="8"/>
  <c r="T267" i="8"/>
  <c r="R104" i="8"/>
  <c r="H104" i="8"/>
  <c r="AD93" i="8"/>
  <c r="AV259" i="8"/>
  <c r="AL267" i="8"/>
  <c r="AX26" i="8"/>
  <c r="AD27" i="8"/>
  <c r="AB266" i="8"/>
  <c r="AN98" i="8"/>
  <c r="X265" i="8"/>
  <c r="AH93" i="8"/>
  <c r="X89" i="8"/>
  <c r="AH23" i="8"/>
  <c r="P26" i="8"/>
  <c r="AN20" i="8"/>
  <c r="AJ32" i="8"/>
  <c r="AZ87" i="8"/>
  <c r="AJ256" i="8"/>
  <c r="Z90" i="8"/>
  <c r="X35" i="8"/>
  <c r="N37" i="8"/>
  <c r="AJ37" i="8"/>
  <c r="X103" i="8"/>
  <c r="BB23" i="8"/>
  <c r="X23" i="8"/>
  <c r="P34" i="8"/>
  <c r="X99" i="8"/>
  <c r="N258" i="8"/>
  <c r="V36" i="8"/>
  <c r="AZ99" i="8"/>
  <c r="AV270" i="8"/>
  <c r="BB93" i="8"/>
  <c r="AX88" i="8"/>
  <c r="H254" i="8"/>
  <c r="J33" i="8"/>
  <c r="N88" i="8"/>
  <c r="AF35" i="8"/>
  <c r="Z38" i="8"/>
  <c r="AL266" i="8"/>
  <c r="AF87" i="8"/>
  <c r="Z254" i="8"/>
  <c r="AT255" i="8"/>
  <c r="R37" i="8"/>
  <c r="L33" i="8"/>
  <c r="L100" i="8"/>
  <c r="L254" i="8"/>
  <c r="V256" i="8"/>
  <c r="AX90" i="8"/>
  <c r="AR258" i="8"/>
  <c r="AV33" i="8"/>
  <c r="BB31" i="8"/>
  <c r="AN264" i="8"/>
  <c r="H23" i="8"/>
  <c r="AD265" i="8"/>
  <c r="AD91" i="8"/>
  <c r="X100" i="8"/>
  <c r="BB22" i="8"/>
  <c r="AD89" i="8"/>
  <c r="Z91" i="8"/>
  <c r="BB97" i="8"/>
  <c r="Z97" i="8"/>
  <c r="AT98" i="8"/>
  <c r="BB268" i="8"/>
  <c r="Z103" i="8"/>
  <c r="AB31" i="8"/>
  <c r="T26" i="8"/>
  <c r="P37" i="8"/>
  <c r="AX93" i="8"/>
  <c r="AT268" i="8"/>
  <c r="AP103" i="8"/>
  <c r="AX33" i="8"/>
  <c r="AB270" i="8"/>
  <c r="AJ264" i="8"/>
  <c r="L268" i="8"/>
  <c r="J256" i="8"/>
  <c r="AH269" i="8"/>
  <c r="R89" i="8"/>
  <c r="X254" i="8"/>
  <c r="AL88" i="8"/>
  <c r="AN99" i="8"/>
  <c r="AL21" i="8"/>
  <c r="L255" i="8"/>
  <c r="AV23" i="8"/>
  <c r="AX22" i="8"/>
  <c r="AT32" i="8"/>
  <c r="AR254" i="8"/>
  <c r="AT36" i="8"/>
  <c r="AN100" i="8"/>
  <c r="AD266" i="8"/>
  <c r="AD104" i="8"/>
  <c r="X256" i="8"/>
  <c r="T27" i="8"/>
  <c r="AF33" i="8"/>
  <c r="P36" i="8"/>
  <c r="AJ88" i="8"/>
  <c r="Z34" i="8"/>
  <c r="BB24" i="8"/>
  <c r="AH34" i="8"/>
  <c r="Z268" i="8"/>
  <c r="AP92" i="8"/>
  <c r="AT104" i="8"/>
  <c r="AL20" i="8"/>
  <c r="AV89" i="8"/>
  <c r="N266" i="8"/>
  <c r="N31" i="8"/>
  <c r="AV269" i="8"/>
  <c r="AT254" i="8"/>
  <c r="X264" i="8"/>
  <c r="T264" i="8"/>
  <c r="Z264" i="8"/>
  <c r="AP268" i="8"/>
  <c r="J265" i="8"/>
  <c r="Z22" i="8"/>
  <c r="P103" i="8"/>
  <c r="AP26" i="8"/>
  <c r="AZ258" i="8"/>
  <c r="V103" i="8"/>
  <c r="T266" i="8"/>
  <c r="H103" i="8"/>
  <c r="T254" i="8"/>
  <c r="AR24" i="8"/>
  <c r="AL263" i="8"/>
  <c r="T101" i="8"/>
  <c r="J88" i="8"/>
  <c r="AL23" i="8"/>
  <c r="AH97" i="8"/>
  <c r="AT20" i="8"/>
  <c r="AX35" i="8"/>
  <c r="N268" i="8"/>
  <c r="AZ90" i="8"/>
  <c r="L87" i="8"/>
  <c r="AR98" i="8"/>
  <c r="AD35" i="8"/>
  <c r="AB259" i="8"/>
  <c r="AD32" i="8"/>
  <c r="AR90" i="8"/>
  <c r="X22" i="8"/>
  <c r="T91" i="8"/>
  <c r="X101" i="8"/>
  <c r="AP34" i="8"/>
  <c r="AL26" i="8"/>
  <c r="R100" i="8"/>
  <c r="AV258" i="8"/>
  <c r="T32" i="8"/>
  <c r="AN88" i="8"/>
  <c r="BB99" i="8"/>
  <c r="AF256" i="8"/>
  <c r="AB35" i="8"/>
  <c r="T87" i="8"/>
  <c r="AD103" i="8"/>
  <c r="AZ103" i="8"/>
  <c r="AF263" i="8"/>
  <c r="AV256" i="8"/>
  <c r="AN267" i="8"/>
  <c r="AX32" i="8"/>
  <c r="AB98" i="8"/>
  <c r="AT22" i="8"/>
  <c r="R98" i="8"/>
  <c r="P256" i="8"/>
  <c r="AL256" i="8"/>
  <c r="N21" i="8"/>
  <c r="R36" i="8"/>
  <c r="AT265" i="8"/>
  <c r="BB255" i="8"/>
  <c r="AV102" i="8"/>
  <c r="AD37" i="8"/>
  <c r="AF38" i="8"/>
  <c r="AV104" i="8"/>
  <c r="AJ87" i="8"/>
  <c r="AZ32" i="8"/>
  <c r="AL102" i="8"/>
  <c r="R34" i="8"/>
  <c r="AD20" i="8"/>
  <c r="L267" i="8"/>
  <c r="AZ88" i="8"/>
  <c r="AD92" i="8"/>
  <c r="P90" i="8"/>
  <c r="BB267" i="8"/>
  <c r="AD24" i="8"/>
  <c r="AB254" i="8"/>
  <c r="AT27" i="8"/>
  <c r="AR100" i="8"/>
  <c r="AN21" i="8"/>
  <c r="AZ35" i="8"/>
  <c r="AL268" i="8"/>
  <c r="H31" i="8"/>
  <c r="AP33" i="8"/>
  <c r="AX264" i="8"/>
  <c r="BB104" i="8"/>
  <c r="AB21" i="8"/>
  <c r="AZ33" i="8"/>
  <c r="AR37" i="8"/>
  <c r="L21" i="8"/>
  <c r="D33" i="557"/>
  <c r="R24" i="8"/>
  <c r="AD263" i="8"/>
  <c r="AN265" i="8"/>
  <c r="H88" i="8"/>
  <c r="H269" i="8"/>
  <c r="P92" i="8"/>
  <c r="Z255" i="8"/>
  <c r="R264" i="8"/>
  <c r="J93" i="8"/>
  <c r="AR23" i="8"/>
  <c r="AZ267" i="8"/>
  <c r="AZ22" i="8"/>
  <c r="H87" i="8"/>
  <c r="BB266" i="8"/>
  <c r="AN31" i="8"/>
  <c r="AH98" i="8"/>
  <c r="P268" i="8"/>
  <c r="R102" i="8"/>
  <c r="AJ263" i="8"/>
  <c r="N93" i="8"/>
  <c r="AZ24" i="8"/>
  <c r="Z98" i="8"/>
  <c r="N98" i="8"/>
  <c r="X21" i="8"/>
  <c r="Z24" i="8"/>
  <c r="AF102" i="8"/>
  <c r="AF254" i="8"/>
  <c r="AZ259" i="8"/>
  <c r="BB26" i="8"/>
  <c r="L256" i="8"/>
  <c r="AL92" i="8"/>
  <c r="J98" i="8"/>
  <c r="X32" i="8"/>
  <c r="R101" i="8"/>
  <c r="N100" i="8"/>
  <c r="T102" i="8"/>
  <c r="AF101" i="8"/>
  <c r="AJ90" i="8"/>
  <c r="Z35" i="8"/>
  <c r="BB264" i="8"/>
  <c r="X88" i="8"/>
  <c r="AX268" i="8"/>
  <c r="AH87" i="8"/>
  <c r="AV264" i="8"/>
  <c r="AL31" i="8"/>
  <c r="AH92" i="8"/>
  <c r="V259" i="8"/>
  <c r="AJ266" i="8"/>
  <c r="R23" i="8"/>
  <c r="AR264" i="8"/>
  <c r="V102" i="8"/>
  <c r="AP32" i="8"/>
  <c r="X31" i="8"/>
  <c r="AL24" i="8"/>
  <c r="AF22" i="8"/>
  <c r="AR269" i="8"/>
  <c r="AZ265" i="8"/>
  <c r="AH20" i="8"/>
  <c r="V33" i="8"/>
  <c r="J26" i="8"/>
  <c r="AL255" i="8"/>
  <c r="AT97" i="8"/>
  <c r="J269" i="8"/>
  <c r="J34" i="8"/>
  <c r="T89" i="8"/>
  <c r="AP258" i="8"/>
  <c r="J21" i="8"/>
  <c r="AJ99" i="8"/>
  <c r="L258" i="8"/>
  <c r="AV31" i="8"/>
  <c r="AP100" i="8"/>
  <c r="T269" i="8"/>
  <c r="AR259" i="8"/>
  <c r="AD26" i="8"/>
  <c r="N36" i="8"/>
  <c r="AB104" i="8"/>
  <c r="AR103" i="8"/>
  <c r="AL33" i="8"/>
  <c r="AD33" i="8"/>
  <c r="AL90" i="8"/>
  <c r="T92" i="8"/>
  <c r="AD31" i="8"/>
  <c r="H100" i="8"/>
  <c r="AV90" i="8"/>
  <c r="X267" i="8"/>
  <c r="AB100" i="8"/>
  <c r="H102" i="8"/>
  <c r="D102" i="557" s="1"/>
  <c r="N35" i="8"/>
  <c r="R258" i="8"/>
  <c r="BB254" i="8"/>
  <c r="T88" i="8"/>
  <c r="H21" i="8"/>
  <c r="D21" i="557" s="1"/>
  <c r="AX38" i="8"/>
  <c r="H91" i="8"/>
  <c r="H22" i="8"/>
  <c r="V98" i="8"/>
  <c r="AJ103" i="8"/>
  <c r="N103" i="8"/>
  <c r="BB27" i="8"/>
  <c r="AN254" i="8"/>
  <c r="H270" i="8"/>
  <c r="N26" i="8"/>
  <c r="BB33" i="8"/>
  <c r="AJ104" i="8"/>
  <c r="P104" i="8"/>
  <c r="N38" i="8"/>
  <c r="BB259" i="8"/>
  <c r="AX87" i="8"/>
  <c r="T268" i="8"/>
  <c r="AJ100" i="8"/>
  <c r="J103" i="8"/>
  <c r="R267" i="8"/>
  <c r="AZ100" i="8"/>
  <c r="AT101" i="8"/>
  <c r="AP255" i="8"/>
  <c r="R256" i="8"/>
  <c r="AR256" i="8"/>
  <c r="AJ35" i="8"/>
  <c r="AL32" i="8"/>
  <c r="AX265" i="8"/>
  <c r="P93" i="8"/>
  <c r="N99" i="8"/>
  <c r="AX27" i="8"/>
  <c r="L104" i="8"/>
  <c r="AX92" i="8"/>
  <c r="AR265" i="8"/>
  <c r="AB102" i="8"/>
  <c r="AV34" i="8"/>
  <c r="AT93" i="8"/>
  <c r="X36" i="8"/>
  <c r="AT103" i="8"/>
  <c r="V258" i="8"/>
  <c r="AR270" i="8"/>
  <c r="AV36" i="8"/>
  <c r="AP256" i="8"/>
  <c r="AT88" i="8"/>
  <c r="AT38" i="8"/>
  <c r="V270" i="8"/>
  <c r="AB268" i="8"/>
  <c r="J104" i="8"/>
  <c r="AP87" i="8"/>
  <c r="AJ34" i="8"/>
  <c r="AR91" i="8"/>
  <c r="AL93" i="8"/>
  <c r="J267" i="8"/>
  <c r="AV101" i="8"/>
  <c r="Z33" i="8"/>
  <c r="AX104" i="8"/>
  <c r="R99" i="8"/>
  <c r="AZ23" i="8"/>
  <c r="AZ31" i="8"/>
  <c r="V97" i="8"/>
  <c r="H98" i="8"/>
  <c r="H34" i="8"/>
  <c r="AB92" i="8"/>
  <c r="AL258" i="8"/>
  <c r="R97" i="8"/>
  <c r="X27" i="8"/>
  <c r="AL264" i="8"/>
  <c r="AX91" i="8"/>
  <c r="L20" i="8"/>
  <c r="R266" i="8"/>
  <c r="H90" i="8"/>
  <c r="X97" i="8"/>
  <c r="N92" i="8"/>
  <c r="AT37" i="8"/>
  <c r="AN102" i="8"/>
  <c r="Z87" i="8"/>
  <c r="J35" i="8"/>
  <c r="AJ269" i="8"/>
  <c r="N32" i="8"/>
  <c r="J23" i="8"/>
  <c r="AD22" i="8"/>
  <c r="AN37" i="8"/>
  <c r="AH33" i="8"/>
  <c r="AF103" i="8"/>
  <c r="AD34" i="8"/>
  <c r="AZ102" i="8"/>
  <c r="AN32" i="8"/>
  <c r="AB89" i="8"/>
  <c r="Z99" i="8"/>
  <c r="AT35" i="8"/>
  <c r="J91" i="8"/>
  <c r="H89" i="8"/>
  <c r="H264" i="8"/>
  <c r="R92" i="8"/>
  <c r="V254" i="8"/>
  <c r="AF270" i="8"/>
  <c r="AH104" i="8"/>
  <c r="Z32" i="8"/>
  <c r="AD254" i="8"/>
  <c r="AJ21" i="8"/>
  <c r="L34" i="8"/>
  <c r="AX89" i="8"/>
  <c r="AT90" i="8"/>
  <c r="AX100" i="8"/>
  <c r="T259" i="8"/>
  <c r="AP270" i="8"/>
  <c r="AR263" i="8"/>
  <c r="AN270" i="8"/>
  <c r="AB34" i="8"/>
  <c r="AR87" i="8"/>
  <c r="X255" i="8"/>
  <c r="AJ89" i="8"/>
  <c r="AN87" i="8"/>
  <c r="AB20" i="8"/>
  <c r="T258" i="8"/>
  <c r="V104" i="8"/>
  <c r="AF264" i="8"/>
  <c r="AL101" i="8"/>
  <c r="AL265" i="8"/>
  <c r="R22" i="8"/>
  <c r="L97" i="8"/>
  <c r="L31" i="8"/>
  <c r="AH101" i="8"/>
  <c r="BB20" i="8"/>
  <c r="X269" i="8"/>
  <c r="P21" i="8"/>
  <c r="T38" i="8"/>
  <c r="AZ263" i="8"/>
  <c r="AX31" i="8"/>
  <c r="AP98" i="8"/>
  <c r="AV268" i="8"/>
  <c r="AJ98" i="8"/>
  <c r="AB93" i="8"/>
  <c r="AF98" i="8"/>
  <c r="AX37" i="8"/>
  <c r="AJ255" i="8"/>
  <c r="N89" i="8"/>
  <c r="X266" i="8"/>
  <c r="AN22" i="8"/>
  <c r="T263" i="8"/>
  <c r="J101" i="8"/>
  <c r="T23" i="8"/>
  <c r="BB32" i="8"/>
  <c r="AH88" i="8"/>
  <c r="AB99" i="8"/>
  <c r="AL91" i="8"/>
  <c r="Z258" i="8"/>
  <c r="BB103" i="8"/>
  <c r="V88" i="8"/>
  <c r="P270" i="8"/>
  <c r="N269" i="8"/>
  <c r="L23" i="8"/>
  <c r="AZ36" i="8"/>
  <c r="AV265" i="8"/>
  <c r="R270" i="8"/>
  <c r="AD270" i="8"/>
  <c r="AX263" i="8"/>
  <c r="AN93" i="8"/>
  <c r="AB263" i="8"/>
  <c r="AF100" i="8"/>
  <c r="J266" i="8"/>
  <c r="AX255" i="8"/>
  <c r="AZ254" i="8"/>
  <c r="AF37" i="8"/>
  <c r="J97" i="8"/>
  <c r="AV93" i="8"/>
  <c r="AH259" i="8"/>
  <c r="AP38" i="8"/>
  <c r="AD99" i="8"/>
  <c r="J38" i="8"/>
  <c r="BB34" i="8"/>
  <c r="AP37" i="8"/>
  <c r="L27" i="8"/>
  <c r="X38" i="8"/>
  <c r="N256" i="8"/>
  <c r="AR26" i="8"/>
  <c r="AX97" i="8"/>
  <c r="AV88" i="8"/>
  <c r="AZ21" i="8"/>
  <c r="AD267" i="8"/>
  <c r="AT33" i="8"/>
  <c r="AF34" i="8"/>
  <c r="AJ22" i="8"/>
  <c r="P267" i="8"/>
  <c r="AP93" i="8"/>
  <c r="V267" i="8"/>
  <c r="AL259" i="8"/>
  <c r="AT267" i="8"/>
  <c r="AB23" i="8"/>
  <c r="BB37" i="8"/>
  <c r="BB256" i="8"/>
  <c r="H263" i="8"/>
  <c r="AP104" i="8"/>
  <c r="Z88" i="8"/>
  <c r="Z31" i="8"/>
  <c r="AJ27" i="8"/>
  <c r="AF27" i="8"/>
  <c r="AB265" i="8"/>
  <c r="AV87" i="8"/>
  <c r="BB100" i="8"/>
  <c r="AR97" i="8"/>
  <c r="AN34" i="8"/>
  <c r="AN24" i="8"/>
  <c r="AJ93" i="8"/>
  <c r="T256" i="8"/>
  <c r="AZ266" i="8"/>
  <c r="V265" i="8"/>
  <c r="AR102" i="8"/>
  <c r="AN103" i="8"/>
  <c r="AN91" i="8"/>
  <c r="BB89" i="8"/>
  <c r="H267" i="8"/>
  <c r="D267" i="557" s="1"/>
  <c r="AH100" i="8"/>
  <c r="AH24" i="8"/>
  <c r="N97" i="8"/>
  <c r="AP266" i="8"/>
  <c r="P27" i="8"/>
  <c r="AL22" i="8"/>
  <c r="AF23" i="8"/>
  <c r="Z265" i="8"/>
  <c r="Z102" i="8"/>
  <c r="H20" i="8"/>
  <c r="AV20" i="8"/>
  <c r="R26" i="8"/>
  <c r="P87" i="8"/>
  <c r="T35" i="8"/>
  <c r="V91" i="8"/>
  <c r="AX98" i="8"/>
  <c r="AH265" i="8"/>
  <c r="AV99" i="8"/>
  <c r="V22" i="8"/>
  <c r="AD87" i="8"/>
  <c r="AD255" i="8"/>
  <c r="V37" i="8"/>
  <c r="P98" i="8"/>
  <c r="AH255" i="8"/>
  <c r="AV22" i="8"/>
  <c r="AV27" i="8"/>
  <c r="AV254" i="8"/>
  <c r="AJ20" i="8"/>
  <c r="N23" i="8"/>
  <c r="AH99" i="8"/>
  <c r="AT92" i="8"/>
  <c r="L24" i="8"/>
  <c r="AR36" i="8"/>
  <c r="AN255" i="8"/>
  <c r="AV103" i="8"/>
  <c r="V100" i="8"/>
  <c r="AX24" i="8"/>
  <c r="T22" i="8"/>
  <c r="N87" i="8"/>
  <c r="X104" i="8"/>
  <c r="AH35" i="8"/>
  <c r="AZ34" i="8"/>
  <c r="BB102" i="8"/>
  <c r="AR268" i="8"/>
  <c r="L263" i="8"/>
  <c r="T33" i="8"/>
  <c r="T270" i="8"/>
  <c r="AH268" i="8"/>
  <c r="AH270" i="8"/>
  <c r="AF89" i="8"/>
  <c r="T34" i="8"/>
  <c r="N265" i="8"/>
  <c r="AP21" i="8"/>
  <c r="N255" i="8"/>
  <c r="J37" i="8"/>
  <c r="L98" i="8"/>
  <c r="X93" i="8"/>
  <c r="AR31" i="8"/>
  <c r="AL100" i="8"/>
  <c r="P22" i="8"/>
  <c r="L102" i="8"/>
  <c r="AD36" i="8"/>
  <c r="R21" i="8"/>
  <c r="P263" i="8"/>
  <c r="AF32" i="8"/>
  <c r="P99" i="8"/>
  <c r="AB87" i="8"/>
  <c r="F267" i="557" l="1" a="1"/>
  <c r="F267" i="557" s="1"/>
  <c r="X338" i="8"/>
  <c r="X339" i="8"/>
  <c r="AF54" i="8"/>
  <c r="AF73" i="8" s="1"/>
  <c r="H339" i="8"/>
  <c r="H177" i="8" s="1"/>
  <c r="H338" i="8"/>
  <c r="H178" i="8" s="1"/>
  <c r="AN120" i="8"/>
  <c r="AB120" i="8"/>
  <c r="AB148" i="8" s="1"/>
  <c r="AB286" i="8"/>
  <c r="AB305" i="8" s="1"/>
  <c r="AB307" i="8" s="1"/>
  <c r="AZ54" i="8"/>
  <c r="AZ73" i="8" s="1"/>
  <c r="AB54" i="8"/>
  <c r="AB73" i="8" s="1"/>
  <c r="F38" i="557" a="1"/>
  <c r="F38" i="557" s="1"/>
  <c r="H340" i="8"/>
  <c r="H48" i="8" s="1"/>
  <c r="AF286" i="8"/>
  <c r="AF305" i="8" s="1"/>
  <c r="AV120" i="8"/>
  <c r="AV148" i="8" s="1"/>
  <c r="L340" i="8"/>
  <c r="L127" i="8" s="1"/>
  <c r="T340" i="8"/>
  <c r="AN54" i="8"/>
  <c r="AN286" i="8"/>
  <c r="AN305" i="8" s="1"/>
  <c r="AF120" i="8"/>
  <c r="AF148" i="8" s="1"/>
  <c r="AR54" i="8"/>
  <c r="AR73" i="8" s="1"/>
  <c r="AZ120" i="8"/>
  <c r="AZ148" i="8" s="1"/>
  <c r="AJ120" i="8"/>
  <c r="AJ148" i="8" s="1"/>
  <c r="AJ286" i="8"/>
  <c r="L339" i="8"/>
  <c r="L338" i="8"/>
  <c r="P338" i="8"/>
  <c r="P339" i="8"/>
  <c r="X340" i="8"/>
  <c r="AV54" i="8"/>
  <c r="AV73" i="8" s="1"/>
  <c r="AR286" i="8"/>
  <c r="AR305" i="8" s="1"/>
  <c r="AV286" i="8"/>
  <c r="AV305" i="8" s="1"/>
  <c r="AJ54" i="8"/>
  <c r="P340" i="8"/>
  <c r="AZ286" i="8"/>
  <c r="AZ305" i="8" s="1"/>
  <c r="AR120" i="8"/>
  <c r="AR148" i="8" s="1"/>
  <c r="AR156" i="8" s="1"/>
  <c r="T338" i="8"/>
  <c r="T339" i="8"/>
  <c r="F21" i="557" a="1"/>
  <c r="F21" i="557" s="1"/>
  <c r="F265" i="557" a="1"/>
  <c r="F265" i="557" s="1"/>
  <c r="F102" i="557" a="1"/>
  <c r="F102" i="557" s="1"/>
  <c r="F33" i="557" a="1"/>
  <c r="F33" i="557" s="1"/>
  <c r="BF89" i="8"/>
  <c r="BL103" i="8"/>
  <c r="BF265" i="8"/>
  <c r="BL31" i="8"/>
  <c r="BG267" i="8"/>
  <c r="BK100" i="8"/>
  <c r="BM103" i="8"/>
  <c r="BM32" i="8"/>
  <c r="BO99" i="8"/>
  <c r="BI97" i="8"/>
  <c r="BH38" i="8"/>
  <c r="BG269" i="8"/>
  <c r="AH54" i="8"/>
  <c r="AH73" i="8" s="1"/>
  <c r="BJ20" i="8"/>
  <c r="BI37" i="8"/>
  <c r="BJ91" i="8"/>
  <c r="BM37" i="8"/>
  <c r="BG24" i="8"/>
  <c r="BE268" i="8"/>
  <c r="BJ100" i="8"/>
  <c r="BG26" i="8"/>
  <c r="BE256" i="8"/>
  <c r="BD101" i="8"/>
  <c r="BM24" i="8"/>
  <c r="BH89" i="8"/>
  <c r="BI270" i="8"/>
  <c r="BG88" i="8"/>
  <c r="BH254" i="8"/>
  <c r="BI255" i="8"/>
  <c r="BG21" i="8"/>
  <c r="BL23" i="8"/>
  <c r="BJ267" i="8"/>
  <c r="BK36" i="8"/>
  <c r="BL36" i="8"/>
  <c r="AT286" i="8"/>
  <c r="AT305" i="8" s="1"/>
  <c r="BM254" i="8"/>
  <c r="BO89" i="8"/>
  <c r="BH256" i="8"/>
  <c r="BD270" i="8"/>
  <c r="BO259" i="8"/>
  <c r="BH101" i="8"/>
  <c r="BN24" i="8"/>
  <c r="BJ101" i="8"/>
  <c r="BH23" i="8"/>
  <c r="BJ32" i="8"/>
  <c r="BD263" i="8"/>
  <c r="BM99" i="8"/>
  <c r="BF23" i="8"/>
  <c r="BN22" i="8"/>
  <c r="BF93" i="8"/>
  <c r="BI103" i="8"/>
  <c r="BI31" i="8"/>
  <c r="BD255" i="8"/>
  <c r="BG23" i="8"/>
  <c r="BJ269" i="8"/>
  <c r="BK97" i="8"/>
  <c r="BE90" i="8"/>
  <c r="BM89" i="8"/>
  <c r="BI102" i="8"/>
  <c r="BE92" i="8"/>
  <c r="BI27" i="8"/>
  <c r="BD91" i="8"/>
  <c r="BM31" i="8"/>
  <c r="BE37" i="8"/>
  <c r="BN97" i="8"/>
  <c r="BF87" i="8"/>
  <c r="BG35" i="8"/>
  <c r="BH31" i="8"/>
  <c r="J340" i="8"/>
  <c r="BD20" i="8"/>
  <c r="BE91" i="8"/>
  <c r="BM23" i="8"/>
  <c r="BO265" i="8"/>
  <c r="BN263" i="8"/>
  <c r="BI98" i="8"/>
  <c r="BL93" i="8"/>
  <c r="BD267" i="8"/>
  <c r="BM22" i="8"/>
  <c r="BF256" i="8"/>
  <c r="BN258" i="8"/>
  <c r="AD120" i="8"/>
  <c r="AD148" i="8" s="1"/>
  <c r="BI87" i="8"/>
  <c r="BJ104" i="8"/>
  <c r="BF255" i="8"/>
  <c r="BK263" i="8"/>
  <c r="BN38" i="8"/>
  <c r="BG268" i="8"/>
  <c r="BO27" i="8"/>
  <c r="BO23" i="8"/>
  <c r="BN268" i="8"/>
  <c r="BD98" i="8"/>
  <c r="BL256" i="8"/>
  <c r="BF35" i="8"/>
  <c r="BK104" i="8"/>
  <c r="BE103" i="8"/>
  <c r="BO255" i="8"/>
  <c r="BK35" i="8"/>
  <c r="BF259" i="8"/>
  <c r="BK90" i="8"/>
  <c r="BK31" i="8"/>
  <c r="BI26" i="8"/>
  <c r="BG34" i="8"/>
  <c r="BJ270" i="8"/>
  <c r="BD38" i="8"/>
  <c r="BE35" i="8"/>
  <c r="BL26" i="8"/>
  <c r="BL259" i="8"/>
  <c r="BM269" i="8"/>
  <c r="BN36" i="8"/>
  <c r="BH97" i="8"/>
  <c r="BM270" i="8"/>
  <c r="BH37" i="8"/>
  <c r="BM21" i="8"/>
  <c r="BH104" i="8"/>
  <c r="BH26" i="8"/>
  <c r="BB286" i="8"/>
  <c r="BB305" i="8" s="1"/>
  <c r="BO254" i="8"/>
  <c r="BM256" i="8"/>
  <c r="BJ38" i="8"/>
  <c r="BF101" i="8"/>
  <c r="BL104" i="8"/>
  <c r="BK93" i="8"/>
  <c r="BN259" i="8"/>
  <c r="BL88" i="8"/>
  <c r="BN34" i="8"/>
  <c r="BD269" i="8"/>
  <c r="BJ266" i="8"/>
  <c r="BL92" i="8"/>
  <c r="BI263" i="8"/>
  <c r="AD286" i="8"/>
  <c r="AD305" i="8" s="1"/>
  <c r="BI254" i="8"/>
  <c r="BF36" i="8"/>
  <c r="BD36" i="8"/>
  <c r="BI104" i="8"/>
  <c r="BF97" i="8"/>
  <c r="BO26" i="8"/>
  <c r="BK268" i="8"/>
  <c r="BJ21" i="8"/>
  <c r="AH120" i="8"/>
  <c r="AH148" i="8" s="1"/>
  <c r="BJ87" i="8"/>
  <c r="BK37" i="8"/>
  <c r="BH268" i="8"/>
  <c r="BL264" i="8"/>
  <c r="BF100" i="8"/>
  <c r="BF31" i="8"/>
  <c r="BG93" i="8"/>
  <c r="BG90" i="8"/>
  <c r="BO32" i="8"/>
  <c r="BJ37" i="8"/>
  <c r="BF269" i="8"/>
  <c r="BE99" i="8"/>
  <c r="BM34" i="8"/>
  <c r="BD88" i="8"/>
  <c r="BK103" i="8"/>
  <c r="BO101" i="8"/>
  <c r="BM102" i="8"/>
  <c r="J338" i="8"/>
  <c r="J339" i="8"/>
  <c r="J177" i="8" s="1"/>
  <c r="BD32" i="8"/>
  <c r="BM33" i="8"/>
  <c r="BH35" i="8"/>
  <c r="BH258" i="8"/>
  <c r="BL33" i="8"/>
  <c r="BL255" i="8"/>
  <c r="BK27" i="8"/>
  <c r="BG259" i="8"/>
  <c r="BJ256" i="8"/>
  <c r="BD104" i="8"/>
  <c r="BH269" i="8"/>
  <c r="BN88" i="8"/>
  <c r="BH100" i="8"/>
  <c r="BM27" i="8"/>
  <c r="BK38" i="8"/>
  <c r="BF92" i="8"/>
  <c r="BH91" i="8"/>
  <c r="BO264" i="8"/>
  <c r="BE100" i="8"/>
  <c r="BJ90" i="8"/>
  <c r="BI269" i="8"/>
  <c r="BJ22" i="8"/>
  <c r="BJ259" i="8"/>
  <c r="BN99" i="8"/>
  <c r="BK264" i="8"/>
  <c r="BE33" i="8"/>
  <c r="BD97" i="8"/>
  <c r="BI24" i="8"/>
  <c r="BN26" i="8"/>
  <c r="BD93" i="8"/>
  <c r="BN269" i="8"/>
  <c r="BM267" i="8"/>
  <c r="BJ26" i="8"/>
  <c r="BE88" i="8"/>
  <c r="BL101" i="8"/>
  <c r="BI265" i="8"/>
  <c r="BH255" i="8"/>
  <c r="BN98" i="8"/>
  <c r="BH259" i="8"/>
  <c r="BH22" i="8"/>
  <c r="AX286" i="8"/>
  <c r="AX305" i="8" s="1"/>
  <c r="BN254" i="8"/>
  <c r="BN101" i="8"/>
  <c r="BK256" i="8"/>
  <c r="BE23" i="8"/>
  <c r="BF267" i="8"/>
  <c r="BO256" i="8"/>
  <c r="BH103" i="8"/>
  <c r="BM255" i="8"/>
  <c r="BL24" i="8"/>
  <c r="BF37" i="8"/>
  <c r="BJ89" i="8"/>
  <c r="BL98" i="8"/>
  <c r="BG87" i="8"/>
  <c r="BD27" i="8"/>
  <c r="BE101" i="8"/>
  <c r="BN23" i="8"/>
  <c r="BF99" i="8"/>
  <c r="BE26" i="8"/>
  <c r="BM100" i="8"/>
  <c r="BN267" i="8"/>
  <c r="BM26" i="8"/>
  <c r="BN256" i="8"/>
  <c r="BK99" i="8"/>
  <c r="Z340" i="8"/>
  <c r="BH20" i="8"/>
  <c r="BE98" i="8"/>
  <c r="BF263" i="8"/>
  <c r="BE255" i="8"/>
  <c r="BG27" i="8"/>
  <c r="BH270" i="8"/>
  <c r="BL35" i="8"/>
  <c r="BD102" i="8"/>
  <c r="BE93" i="8"/>
  <c r="BL22" i="8"/>
  <c r="BK102" i="8"/>
  <c r="BL27" i="8"/>
  <c r="Z338" i="8"/>
  <c r="Z339" i="8"/>
  <c r="BH32" i="8"/>
  <c r="BI258" i="8"/>
  <c r="BK265" i="8"/>
  <c r="BJ264" i="8"/>
  <c r="BH24" i="8"/>
  <c r="BE270" i="8"/>
  <c r="BG101" i="8"/>
  <c r="BD34" i="8"/>
  <c r="BE104" i="8"/>
  <c r="BG99" i="8"/>
  <c r="BE36" i="8"/>
  <c r="BO100" i="8"/>
  <c r="BN31" i="8"/>
  <c r="BL89" i="8"/>
  <c r="BE21" i="8"/>
  <c r="BI21" i="8"/>
  <c r="BI267" i="8"/>
  <c r="BI101" i="8"/>
  <c r="BM36" i="8"/>
  <c r="BN103" i="8"/>
  <c r="BN100" i="8"/>
  <c r="BK269" i="8"/>
  <c r="BE263" i="8"/>
  <c r="BO88" i="8"/>
  <c r="BJ88" i="8"/>
  <c r="BJ268" i="8"/>
  <c r="AX54" i="8"/>
  <c r="AX73" i="8" s="1"/>
  <c r="BN20" i="8"/>
  <c r="BM38" i="8"/>
  <c r="BI93" i="8"/>
  <c r="BD90" i="8"/>
  <c r="BK92" i="8"/>
  <c r="BG37" i="8"/>
  <c r="BL21" i="8"/>
  <c r="BE254" i="8"/>
  <c r="BN264" i="8"/>
  <c r="BK88" i="8"/>
  <c r="BJ36" i="8"/>
  <c r="BD37" i="8"/>
  <c r="BD264" i="8"/>
  <c r="BF102" i="8"/>
  <c r="BM258" i="8"/>
  <c r="BL100" i="8"/>
  <c r="BI36" i="8"/>
  <c r="BH90" i="8"/>
  <c r="BG98" i="8"/>
  <c r="BI23" i="8"/>
  <c r="BM92" i="8"/>
  <c r="BK24" i="8"/>
  <c r="BH93" i="8"/>
  <c r="BJ27" i="8"/>
  <c r="BF270" i="8"/>
  <c r="BB120" i="8"/>
  <c r="BB148" i="8" s="1"/>
  <c r="BO87" i="8"/>
  <c r="AT120" i="8"/>
  <c r="AT148" i="8" s="1"/>
  <c r="BM87" i="8"/>
  <c r="BI99" i="8"/>
  <c r="BH33" i="8"/>
  <c r="BK91" i="8"/>
  <c r="BH34" i="8"/>
  <c r="BF91" i="8"/>
  <c r="AL120" i="8"/>
  <c r="AL148" i="8" s="1"/>
  <c r="BK87" i="8"/>
  <c r="BI90" i="8"/>
  <c r="BG100" i="8"/>
  <c r="BG91" i="8"/>
  <c r="BG97" i="8"/>
  <c r="BF104" i="8"/>
  <c r="BG36" i="8"/>
  <c r="BN90" i="8"/>
  <c r="BD254" i="8"/>
  <c r="BO97" i="8"/>
  <c r="BO102" i="8"/>
  <c r="BJ103" i="8"/>
  <c r="R339" i="8"/>
  <c r="R338" i="8"/>
  <c r="BF32" i="8"/>
  <c r="BE269" i="8"/>
  <c r="BN32" i="8"/>
  <c r="BN27" i="8"/>
  <c r="BG38" i="8"/>
  <c r="BH21" i="8"/>
  <c r="BO267" i="8"/>
  <c r="BL258" i="8"/>
  <c r="BI22" i="8"/>
  <c r="BF22" i="8"/>
  <c r="BF27" i="8"/>
  <c r="V340" i="8"/>
  <c r="BG20" i="8"/>
  <c r="BO33" i="8"/>
  <c r="BI259" i="8"/>
  <c r="BE259" i="8"/>
  <c r="N339" i="8"/>
  <c r="N177" i="8" s="1"/>
  <c r="N338" i="8"/>
  <c r="BE32" i="8"/>
  <c r="BO268" i="8"/>
  <c r="BD22" i="8"/>
  <c r="BO35" i="8"/>
  <c r="BE265" i="8"/>
  <c r="BL91" i="8"/>
  <c r="BD265" i="8"/>
  <c r="AX120" i="8"/>
  <c r="AX148" i="8" s="1"/>
  <c r="BN87" i="8"/>
  <c r="BM266" i="8"/>
  <c r="BD87" i="8"/>
  <c r="BL37" i="8"/>
  <c r="BN104" i="8"/>
  <c r="BI264" i="8"/>
  <c r="BO270" i="8"/>
  <c r="BG258" i="8"/>
  <c r="BN33" i="8"/>
  <c r="BH102" i="8"/>
  <c r="BJ92" i="8"/>
  <c r="BL97" i="8"/>
  <c r="AD54" i="8"/>
  <c r="BI54" i="8" s="1"/>
  <c r="BI20" i="8"/>
  <c r="BE267" i="8"/>
  <c r="BI268" i="8"/>
  <c r="BF258" i="8"/>
  <c r="BD99" i="8"/>
  <c r="BL270" i="8"/>
  <c r="BK22" i="8"/>
  <c r="BH36" i="8"/>
  <c r="BK101" i="8"/>
  <c r="BD23" i="8"/>
  <c r="BG33" i="8"/>
  <c r="BG254" i="8"/>
  <c r="AP286" i="8"/>
  <c r="AP305" i="8" s="1"/>
  <c r="BL254" i="8"/>
  <c r="BK26" i="8"/>
  <c r="BI256" i="8"/>
  <c r="BD268" i="8"/>
  <c r="BO98" i="8"/>
  <c r="BJ31" i="8"/>
  <c r="BN92" i="8"/>
  <c r="BF26" i="8"/>
  <c r="BM259" i="8"/>
  <c r="BF268" i="8"/>
  <c r="BH98" i="8"/>
  <c r="AP54" i="8"/>
  <c r="AP73" i="8" s="1"/>
  <c r="BL20" i="8"/>
  <c r="AP120" i="8"/>
  <c r="AP148" i="8" s="1"/>
  <c r="BL87" i="8"/>
  <c r="BH267" i="8"/>
  <c r="BD33" i="8"/>
  <c r="BO258" i="8"/>
  <c r="BM268" i="8"/>
  <c r="BK32" i="8"/>
  <c r="BM35" i="8"/>
  <c r="BG102" i="8"/>
  <c r="BL268" i="8"/>
  <c r="BI33" i="8"/>
  <c r="AT54" i="8"/>
  <c r="BM20" i="8"/>
  <c r="BE87" i="8"/>
  <c r="BF33" i="8"/>
  <c r="BK23" i="8"/>
  <c r="BB54" i="8"/>
  <c r="BB73" i="8" s="1"/>
  <c r="BO20" i="8"/>
  <c r="BJ97" i="8"/>
  <c r="BH266" i="8"/>
  <c r="BK89" i="8"/>
  <c r="BK255" i="8"/>
  <c r="BK21" i="8"/>
  <c r="BD258" i="8"/>
  <c r="BN93" i="8"/>
  <c r="R340" i="8"/>
  <c r="BF20" i="8"/>
  <c r="BO91" i="8"/>
  <c r="BO266" i="8"/>
  <c r="BL38" i="8"/>
  <c r="BN35" i="8"/>
  <c r="BM97" i="8"/>
  <c r="BM263" i="8"/>
  <c r="BM91" i="8"/>
  <c r="BL266" i="8"/>
  <c r="BD92" i="8"/>
  <c r="BJ255" i="8"/>
  <c r="BI92" i="8"/>
  <c r="BO92" i="8"/>
  <c r="BG31" i="8"/>
  <c r="BH265" i="8"/>
  <c r="BH88" i="8"/>
  <c r="BJ263" i="8"/>
  <c r="BH27" i="8"/>
  <c r="BE266" i="8"/>
  <c r="BG264" i="8"/>
  <c r="BM101" i="8"/>
  <c r="BL32" i="8"/>
  <c r="BD100" i="8"/>
  <c r="BK33" i="8"/>
  <c r="BM98" i="8"/>
  <c r="BK34" i="8"/>
  <c r="BF90" i="8"/>
  <c r="BD21" i="8"/>
  <c r="BN270" i="8"/>
  <c r="BK270" i="8"/>
  <c r="BI89" i="8"/>
  <c r="BJ99" i="8"/>
  <c r="BH87" i="8"/>
  <c r="BN37" i="8"/>
  <c r="BM90" i="8"/>
  <c r="BO24" i="8"/>
  <c r="BO31" i="8"/>
  <c r="BG255" i="8"/>
  <c r="BO34" i="8"/>
  <c r="BM264" i="8"/>
  <c r="BM93" i="8"/>
  <c r="BK258" i="8"/>
  <c r="BE31" i="8"/>
  <c r="BI32" i="8"/>
  <c r="BH92" i="8"/>
  <c r="BM104" i="8"/>
  <c r="BF103" i="8"/>
  <c r="BF254" i="8"/>
  <c r="BF24" i="8"/>
  <c r="BL99" i="8"/>
  <c r="BG266" i="8"/>
  <c r="BF264" i="8"/>
  <c r="BL263" i="8"/>
  <c r="BJ102" i="8"/>
  <c r="BI34" i="8"/>
  <c r="BN89" i="8"/>
  <c r="BL102" i="8"/>
  <c r="BN255" i="8"/>
  <c r="BE22" i="8"/>
  <c r="BO104" i="8"/>
  <c r="BO263" i="8"/>
  <c r="BF98" i="8"/>
  <c r="BF266" i="8"/>
  <c r="BE97" i="8"/>
  <c r="BF38" i="8"/>
  <c r="BJ98" i="8"/>
  <c r="BO21" i="8"/>
  <c r="BO22" i="8"/>
  <c r="BI91" i="8"/>
  <c r="BD103" i="8"/>
  <c r="BG103" i="8"/>
  <c r="N340" i="8"/>
  <c r="BE20" i="8"/>
  <c r="BD31" i="8"/>
  <c r="BG89" i="8"/>
  <c r="AL54" i="8"/>
  <c r="AL73" i="8" s="1"/>
  <c r="BK20" i="8"/>
  <c r="BN266" i="8"/>
  <c r="BH263" i="8"/>
  <c r="BO103" i="8"/>
  <c r="BO269" i="8"/>
  <c r="BD89" i="8"/>
  <c r="BJ35" i="8"/>
  <c r="BH99" i="8"/>
  <c r="BL90" i="8"/>
  <c r="BO36" i="8"/>
  <c r="BE258" i="8"/>
  <c r="BJ258" i="8"/>
  <c r="BJ34" i="8"/>
  <c r="BD259" i="8"/>
  <c r="AL286" i="8"/>
  <c r="AL305" i="8" s="1"/>
  <c r="BK254" i="8"/>
  <c r="BK267" i="8"/>
  <c r="BJ23" i="8"/>
  <c r="BG256" i="8"/>
  <c r="BO38" i="8"/>
  <c r="BJ265" i="8"/>
  <c r="BD35" i="8"/>
  <c r="BJ24" i="8"/>
  <c r="BF34" i="8"/>
  <c r="BE34" i="8"/>
  <c r="BN91" i="8"/>
  <c r="BG104" i="8"/>
  <c r="BJ93" i="8"/>
  <c r="BE27" i="8"/>
  <c r="BK266" i="8"/>
  <c r="BM88" i="8"/>
  <c r="BO93" i="8"/>
  <c r="BE102" i="8"/>
  <c r="BG22" i="8"/>
  <c r="BD24" i="8"/>
  <c r="BH264" i="8"/>
  <c r="BF21" i="8"/>
  <c r="BL267" i="8"/>
  <c r="BI100" i="8"/>
  <c r="BE24" i="8"/>
  <c r="BL34" i="8"/>
  <c r="BL269" i="8"/>
  <c r="BK98" i="8"/>
  <c r="BI38" i="8"/>
  <c r="BE89" i="8"/>
  <c r="BM265" i="8"/>
  <c r="BK259" i="8"/>
  <c r="BG270" i="8"/>
  <c r="BG263" i="8"/>
  <c r="BG265" i="8"/>
  <c r="BE38" i="8"/>
  <c r="BN21" i="8"/>
  <c r="BN102" i="8"/>
  <c r="BD256" i="8"/>
  <c r="BN265" i="8"/>
  <c r="AH286" i="8"/>
  <c r="AH305" i="8" s="1"/>
  <c r="BJ254" i="8"/>
  <c r="BL265" i="8"/>
  <c r="BD26" i="8"/>
  <c r="BJ33" i="8"/>
  <c r="BG92" i="8"/>
  <c r="BD266" i="8"/>
  <c r="V339" i="8"/>
  <c r="V338" i="8"/>
  <c r="BG32" i="8"/>
  <c r="BI266" i="8"/>
  <c r="BI35" i="8"/>
  <c r="BE264" i="8"/>
  <c r="BI88" i="8"/>
  <c r="BF88" i="8"/>
  <c r="BO37" i="8"/>
  <c r="BO90" i="8"/>
  <c r="L177" i="8"/>
  <c r="AN148" i="8"/>
  <c r="L53" i="8"/>
  <c r="L311" i="8"/>
  <c r="L135" i="8"/>
  <c r="L60" i="8"/>
  <c r="L48" i="8"/>
  <c r="L113" i="8"/>
  <c r="AJ305" i="8"/>
  <c r="AN73" i="8"/>
  <c r="H116" i="8"/>
  <c r="H119" i="8"/>
  <c r="H11" i="8"/>
  <c r="H289" i="8"/>
  <c r="H280" i="8"/>
  <c r="H15" i="8"/>
  <c r="H61" i="8"/>
  <c r="H63" i="8"/>
  <c r="H52" i="8"/>
  <c r="H53" i="8"/>
  <c r="H127" i="8"/>
  <c r="H29" i="8"/>
  <c r="H136" i="8"/>
  <c r="H135" i="8"/>
  <c r="H67" i="8"/>
  <c r="H82" i="8"/>
  <c r="H247" i="8"/>
  <c r="H49" i="8"/>
  <c r="H299" i="8"/>
  <c r="H282" i="8"/>
  <c r="K265" i="557"/>
  <c r="H265" i="557"/>
  <c r="G265" i="557"/>
  <c r="C27" i="3"/>
  <c r="AJ73" i="8"/>
  <c r="D263" i="557"/>
  <c r="D88" i="557"/>
  <c r="D27" i="557"/>
  <c r="D135" i="557"/>
  <c r="P81" i="8"/>
  <c r="X82" i="8"/>
  <c r="P50" i="8"/>
  <c r="D27" i="554"/>
  <c r="D90" i="553"/>
  <c r="D116" i="557"/>
  <c r="X15" i="8"/>
  <c r="D24" i="553"/>
  <c r="P96" i="8"/>
  <c r="D92" i="557"/>
  <c r="D34" i="555"/>
  <c r="P282" i="8"/>
  <c r="P61" i="8"/>
  <c r="T292" i="8"/>
  <c r="D136" i="557"/>
  <c r="D101" i="553"/>
  <c r="D101" i="554"/>
  <c r="T113" i="8"/>
  <c r="T53" i="8"/>
  <c r="P292" i="8"/>
  <c r="D36" i="554"/>
  <c r="D31" i="553"/>
  <c r="D48" i="557"/>
  <c r="T131" i="8"/>
  <c r="D22" i="555"/>
  <c r="T116" i="8"/>
  <c r="P302" i="8"/>
  <c r="P293" i="8"/>
  <c r="T136" i="8"/>
  <c r="D103" i="555"/>
  <c r="D37" i="554"/>
  <c r="X174" i="8"/>
  <c r="T262" i="8"/>
  <c r="T244" i="8"/>
  <c r="D90" i="557"/>
  <c r="D280" i="557"/>
  <c r="D255" i="553"/>
  <c r="X113" i="8"/>
  <c r="X177" i="8"/>
  <c r="D21" i="553"/>
  <c r="D103" i="554"/>
  <c r="T79" i="8"/>
  <c r="L190" i="8"/>
  <c r="D33" i="553"/>
  <c r="P59" i="8"/>
  <c r="D23" i="553"/>
  <c r="D98" i="555"/>
  <c r="T118" i="8"/>
  <c r="P30" i="8"/>
  <c r="D254" i="557"/>
  <c r="P284" i="8"/>
  <c r="D259" i="555"/>
  <c r="T140" i="8"/>
  <c r="D265" i="554"/>
  <c r="D256" i="553"/>
  <c r="D269" i="555"/>
  <c r="X129" i="8"/>
  <c r="P70" i="8"/>
  <c r="D20" i="553"/>
  <c r="X67" i="8"/>
  <c r="D127" i="557"/>
  <c r="T178" i="8"/>
  <c r="P13" i="8"/>
  <c r="D24" i="554"/>
  <c r="T247" i="8"/>
  <c r="X283" i="8"/>
  <c r="D104" i="553"/>
  <c r="D247" i="557"/>
  <c r="D93" i="555"/>
  <c r="D256" i="554"/>
  <c r="P285" i="8"/>
  <c r="P11" i="8"/>
  <c r="P60" i="8"/>
  <c r="P135" i="8"/>
  <c r="T283" i="8"/>
  <c r="D177" i="554"/>
  <c r="D87" i="553"/>
  <c r="P190" i="8"/>
  <c r="X244" i="8"/>
  <c r="D32" i="557"/>
  <c r="D258" i="554"/>
  <c r="D38" i="554"/>
  <c r="T67" i="8"/>
  <c r="T123" i="8"/>
  <c r="T189" i="8"/>
  <c r="P248" i="8"/>
  <c r="D89" i="553"/>
  <c r="D269" i="554"/>
  <c r="T299" i="8"/>
  <c r="D177" i="555"/>
  <c r="T132" i="8"/>
  <c r="P49" i="8"/>
  <c r="P119" i="8"/>
  <c r="T49" i="8"/>
  <c r="D23" i="554"/>
  <c r="D264" i="555"/>
  <c r="D264" i="557"/>
  <c r="T173" i="8"/>
  <c r="D89" i="554"/>
  <c r="D23" i="555"/>
  <c r="X302" i="8"/>
  <c r="D101" i="557"/>
  <c r="X69" i="8"/>
  <c r="D98" i="557"/>
  <c r="T285" i="8"/>
  <c r="P311" i="8"/>
  <c r="D282" i="557"/>
  <c r="X134" i="8"/>
  <c r="P174" i="8"/>
  <c r="D255" i="554"/>
  <c r="P136" i="8"/>
  <c r="D259" i="553"/>
  <c r="T280" i="8"/>
  <c r="P69" i="8"/>
  <c r="D268" i="555"/>
  <c r="D32" i="554"/>
  <c r="P261" i="8"/>
  <c r="L140" i="8"/>
  <c r="D26" i="557"/>
  <c r="D31" i="557"/>
  <c r="T30" i="8"/>
  <c r="D38" i="555"/>
  <c r="D37" i="555"/>
  <c r="T284" i="8"/>
  <c r="P95" i="8"/>
  <c r="D34" i="554"/>
  <c r="X299" i="8"/>
  <c r="D91" i="555"/>
  <c r="D289" i="557"/>
  <c r="P172" i="8"/>
  <c r="P247" i="8"/>
  <c r="T60" i="8"/>
  <c r="P244" i="8"/>
  <c r="T177" i="8"/>
  <c r="D264" i="553"/>
  <c r="D35" i="553"/>
  <c r="D99" i="554"/>
  <c r="D35" i="557"/>
  <c r="P127" i="8"/>
  <c r="T61" i="8"/>
  <c r="D104" i="555"/>
  <c r="D49" i="557"/>
  <c r="D93" i="554"/>
  <c r="X115" i="8"/>
  <c r="T114" i="8"/>
  <c r="T282" i="8"/>
  <c r="D88" i="555"/>
  <c r="D266" i="555"/>
  <c r="T13" i="8"/>
  <c r="T115" i="8"/>
  <c r="P280" i="8"/>
  <c r="T96" i="8"/>
  <c r="T16" i="8"/>
  <c r="D102" i="555"/>
  <c r="P173" i="8"/>
  <c r="D258" i="555"/>
  <c r="P16" i="8"/>
  <c r="D266" i="554"/>
  <c r="D299" i="557"/>
  <c r="D267" i="555"/>
  <c r="P114" i="8"/>
  <c r="D258" i="553"/>
  <c r="X188" i="8"/>
  <c r="D89" i="557"/>
  <c r="D103" i="557"/>
  <c r="D258" i="557"/>
  <c r="D63" i="557"/>
  <c r="P115" i="8"/>
  <c r="D89" i="555"/>
  <c r="D33" i="554"/>
  <c r="P133" i="8"/>
  <c r="D102" i="553"/>
  <c r="D100" i="555"/>
  <c r="P118" i="8"/>
  <c r="P53" i="8"/>
  <c r="D100" i="554"/>
  <c r="P78" i="8"/>
  <c r="D91" i="553"/>
  <c r="D67" i="557"/>
  <c r="P124" i="8"/>
  <c r="D102" i="554"/>
  <c r="P63" i="8"/>
  <c r="D27" i="553"/>
  <c r="D36" i="555"/>
  <c r="P281" i="8"/>
  <c r="D93" i="557"/>
  <c r="D88" i="553"/>
  <c r="D270" i="555"/>
  <c r="D256" i="555"/>
  <c r="P290" i="8"/>
  <c r="D263" i="554"/>
  <c r="D255" i="557"/>
  <c r="P299" i="8"/>
  <c r="D100" i="553"/>
  <c r="P189" i="8"/>
  <c r="P297" i="8"/>
  <c r="D34" i="557"/>
  <c r="P262" i="8"/>
  <c r="D97" i="555"/>
  <c r="X173" i="8"/>
  <c r="D267" i="553"/>
  <c r="D29" i="557"/>
  <c r="D22" i="553"/>
  <c r="D82" i="557"/>
  <c r="D265" i="555"/>
  <c r="D178" i="557"/>
  <c r="P125" i="8"/>
  <c r="D100" i="557"/>
  <c r="D22" i="557"/>
  <c r="D26" i="555"/>
  <c r="D37" i="557"/>
  <c r="D38" i="553"/>
  <c r="D32" i="553"/>
  <c r="P283" i="8"/>
  <c r="D254" i="554"/>
  <c r="D36" i="553"/>
  <c r="P140" i="8"/>
  <c r="D88" i="554"/>
  <c r="P132" i="8"/>
  <c r="D268" i="554"/>
  <c r="D263" i="555"/>
  <c r="D23" i="557"/>
  <c r="D91" i="557"/>
  <c r="P131" i="8"/>
  <c r="D37" i="553"/>
  <c r="D119" i="557"/>
  <c r="T190" i="8"/>
  <c r="D267" i="554"/>
  <c r="D97" i="557"/>
  <c r="P291" i="8"/>
  <c r="D22" i="554"/>
  <c r="T188" i="8"/>
  <c r="D91" i="554"/>
  <c r="P178" i="8"/>
  <c r="D35" i="554"/>
  <c r="X190" i="8"/>
  <c r="P295" i="8"/>
  <c r="D24" i="555"/>
  <c r="D266" i="553"/>
  <c r="D263" i="553"/>
  <c r="P152" i="8"/>
  <c r="D87" i="554"/>
  <c r="D254" i="555"/>
  <c r="D265" i="553"/>
  <c r="X189" i="8"/>
  <c r="D34" i="553"/>
  <c r="P300" i="8"/>
  <c r="D11" i="557"/>
  <c r="P79" i="8"/>
  <c r="D98" i="553"/>
  <c r="D90" i="555"/>
  <c r="D177" i="557"/>
  <c r="P129" i="8"/>
  <c r="D33" i="555"/>
  <c r="D32" i="555"/>
  <c r="D26" i="553"/>
  <c r="D270" i="553"/>
  <c r="D264" i="554"/>
  <c r="D269" i="557"/>
  <c r="D259" i="557"/>
  <c r="D35" i="555"/>
  <c r="D87" i="557"/>
  <c r="D36" i="557"/>
  <c r="D27" i="555"/>
  <c r="X172" i="8"/>
  <c r="D268" i="557"/>
  <c r="D92" i="553"/>
  <c r="D92" i="555"/>
  <c r="T130" i="8"/>
  <c r="D31" i="555"/>
  <c r="D21" i="555"/>
  <c r="D270" i="554"/>
  <c r="P117" i="8"/>
  <c r="D20" i="557"/>
  <c r="T57" i="8"/>
  <c r="P134" i="8"/>
  <c r="P12" i="8"/>
  <c r="D53" i="557"/>
  <c r="D52" i="557"/>
  <c r="D97" i="553"/>
  <c r="P51" i="8"/>
  <c r="L188" i="8"/>
  <c r="P67" i="8"/>
  <c r="P15" i="8"/>
  <c r="D97" i="554"/>
  <c r="D15" i="557"/>
  <c r="P48" i="8"/>
  <c r="D90" i="554"/>
  <c r="T289" i="8"/>
  <c r="D20" i="555"/>
  <c r="L172" i="8"/>
  <c r="X247" i="8"/>
  <c r="P82" i="8"/>
  <c r="T124" i="8"/>
  <c r="P188" i="8"/>
  <c r="T174" i="8"/>
  <c r="D104" i="554"/>
  <c r="X130" i="8"/>
  <c r="D99" i="557"/>
  <c r="P116" i="8"/>
  <c r="P57" i="8"/>
  <c r="D268" i="553"/>
  <c r="D24" i="557"/>
  <c r="D255" i="555"/>
  <c r="L173" i="8"/>
  <c r="P289" i="8"/>
  <c r="D103" i="553"/>
  <c r="X117" i="8"/>
  <c r="X178" i="8"/>
  <c r="D21" i="554"/>
  <c r="D270" i="557"/>
  <c r="T59" i="8"/>
  <c r="X140" i="8"/>
  <c r="T172" i="8"/>
  <c r="P52" i="8"/>
  <c r="D101" i="555"/>
  <c r="D259" i="554"/>
  <c r="T119" i="8"/>
  <c r="D99" i="555"/>
  <c r="P130" i="8"/>
  <c r="D98" i="554"/>
  <c r="D104" i="557"/>
  <c r="D26" i="554"/>
  <c r="T295" i="8"/>
  <c r="D20" i="554"/>
  <c r="X118" i="8"/>
  <c r="D87" i="555"/>
  <c r="T133" i="8"/>
  <c r="P113" i="8"/>
  <c r="T248" i="8"/>
  <c r="X282" i="8"/>
  <c r="P126" i="8"/>
  <c r="D93" i="553"/>
  <c r="P29" i="8"/>
  <c r="D254" i="553"/>
  <c r="D31" i="554"/>
  <c r="X95" i="8"/>
  <c r="D256" i="557"/>
  <c r="D61" i="557"/>
  <c r="P123" i="8"/>
  <c r="D92" i="554"/>
  <c r="X16" i="8"/>
  <c r="T135" i="8"/>
  <c r="X119" i="8"/>
  <c r="D269" i="553"/>
  <c r="D266" i="557"/>
  <c r="T129" i="8"/>
  <c r="L189" i="8"/>
  <c r="D99" i="553"/>
  <c r="P177" i="8"/>
  <c r="X60" i="8"/>
  <c r="T134" i="8"/>
  <c r="L178" i="8"/>
  <c r="F36" i="557" l="1" a="1"/>
  <c r="F36" i="557" s="1"/>
  <c r="F87" i="557" a="1"/>
  <c r="F87" i="557" s="1"/>
  <c r="F103" i="557" a="1"/>
  <c r="F103" i="557" s="1"/>
  <c r="F89" i="557" a="1"/>
  <c r="F89" i="557" s="1"/>
  <c r="F88" i="557" a="1"/>
  <c r="F88" i="557" s="1"/>
  <c r="F263" i="557" a="1"/>
  <c r="F263" i="557" s="1"/>
  <c r="F266" i="557" a="1"/>
  <c r="F266" i="557" s="1"/>
  <c r="F101" i="557" a="1"/>
  <c r="F101" i="557" s="1"/>
  <c r="F104" i="557" a="1"/>
  <c r="F104" i="557" s="1"/>
  <c r="F270" i="557" a="1"/>
  <c r="F270" i="557" s="1"/>
  <c r="F254" i="557" a="1"/>
  <c r="F254" i="557" s="1"/>
  <c r="F90" i="557" a="1"/>
  <c r="F90" i="557" s="1"/>
  <c r="F268" i="557" a="1"/>
  <c r="F268" i="557" s="1"/>
  <c r="F258" i="557" a="1"/>
  <c r="F258" i="557" s="1"/>
  <c r="F27" i="557" a="1"/>
  <c r="F27" i="557" s="1"/>
  <c r="K27" i="557" s="1"/>
  <c r="H293" i="8"/>
  <c r="H78" i="8"/>
  <c r="H284" i="8"/>
  <c r="H132" i="8"/>
  <c r="H81" i="8"/>
  <c r="H129" i="8"/>
  <c r="H95" i="8"/>
  <c r="H50" i="8"/>
  <c r="H124" i="8"/>
  <c r="H118" i="8"/>
  <c r="H60" i="8"/>
  <c r="H126" i="8"/>
  <c r="H244" i="8"/>
  <c r="H152" i="8"/>
  <c r="F264" i="557" a="1"/>
  <c r="F264" i="557" s="1"/>
  <c r="F92" i="557" a="1"/>
  <c r="F92" i="557" s="1"/>
  <c r="F259" i="557" a="1"/>
  <c r="F259" i="557" s="1"/>
  <c r="F98" i="557" a="1"/>
  <c r="F98" i="557" s="1"/>
  <c r="F97" i="557" a="1"/>
  <c r="F97" i="557" s="1"/>
  <c r="D339" i="557"/>
  <c r="F32" i="557" a="1"/>
  <c r="F32" i="557" s="1"/>
  <c r="D338" i="557"/>
  <c r="AB156" i="8"/>
  <c r="L281" i="8"/>
  <c r="L16" i="8"/>
  <c r="L78" i="8"/>
  <c r="L52" i="8"/>
  <c r="L51" i="8"/>
  <c r="BN286" i="8"/>
  <c r="L59" i="8"/>
  <c r="L71" i="8" s="1"/>
  <c r="L49" i="8"/>
  <c r="L262" i="8"/>
  <c r="L247" i="8"/>
  <c r="L117" i="8"/>
  <c r="L244" i="8"/>
  <c r="BN148" i="8"/>
  <c r="L82" i="8"/>
  <c r="L118" i="8"/>
  <c r="L297" i="8"/>
  <c r="L11" i="8"/>
  <c r="L283" i="8"/>
  <c r="L126" i="8"/>
  <c r="L61" i="8"/>
  <c r="L284" i="8"/>
  <c r="L248" i="8"/>
  <c r="L63" i="8"/>
  <c r="L131" i="8"/>
  <c r="L302" i="8"/>
  <c r="L285" i="8"/>
  <c r="BO286" i="8"/>
  <c r="L67" i="8"/>
  <c r="L79" i="8"/>
  <c r="L295" i="8"/>
  <c r="L95" i="8"/>
  <c r="L292" i="8"/>
  <c r="L290" i="8"/>
  <c r="L13" i="8"/>
  <c r="L299" i="8"/>
  <c r="L134" i="8"/>
  <c r="L133" i="8"/>
  <c r="L152" i="8"/>
  <c r="L291" i="8"/>
  <c r="AB326" i="8"/>
  <c r="AB333" i="8" s="1"/>
  <c r="L29" i="8"/>
  <c r="L293" i="8"/>
  <c r="L123" i="8"/>
  <c r="L136" i="8"/>
  <c r="L300" i="8"/>
  <c r="L119" i="8"/>
  <c r="L261" i="8"/>
  <c r="L116" i="8"/>
  <c r="L12" i="8"/>
  <c r="L30" i="8"/>
  <c r="L50" i="8"/>
  <c r="L70" i="8"/>
  <c r="L282" i="8"/>
  <c r="L57" i="8"/>
  <c r="L114" i="8"/>
  <c r="L289" i="8"/>
  <c r="L130" i="8"/>
  <c r="L96" i="8"/>
  <c r="L280" i="8"/>
  <c r="L124" i="8"/>
  <c r="L115" i="8"/>
  <c r="L69" i="8"/>
  <c r="L15" i="8"/>
  <c r="L81" i="8"/>
  <c r="L83" i="8" s="1"/>
  <c r="L129" i="8"/>
  <c r="L125" i="8"/>
  <c r="L132" i="8"/>
  <c r="G33" i="557"/>
  <c r="I33" i="557"/>
  <c r="J33" i="557"/>
  <c r="H173" i="8"/>
  <c r="F269" i="557" a="1"/>
  <c r="F269" i="557" s="1"/>
  <c r="F24" i="557" a="1"/>
  <c r="F24" i="557" s="1"/>
  <c r="F20" i="557" a="1"/>
  <c r="F20" i="557" s="1"/>
  <c r="F254" i="553" a="1"/>
  <c r="F254" i="553" s="1"/>
  <c r="E254" i="553"/>
  <c r="F22" i="557" a="1"/>
  <c r="F22" i="557" s="1"/>
  <c r="F35" i="557" a="1"/>
  <c r="F35" i="557" s="1"/>
  <c r="F100" i="557" a="1"/>
  <c r="F100" i="557" s="1"/>
  <c r="AV156" i="8"/>
  <c r="BI305" i="8"/>
  <c r="F255" i="557" a="1"/>
  <c r="F255" i="557" s="1"/>
  <c r="F34" i="557" a="1"/>
  <c r="F34" i="557" s="1"/>
  <c r="F31" i="557" a="1"/>
  <c r="F31" i="557" s="1"/>
  <c r="F254" i="555" a="1"/>
  <c r="F254" i="555" s="1"/>
  <c r="F259" i="555" a="1"/>
  <c r="F259" i="555" s="1"/>
  <c r="F256" i="557" a="1"/>
  <c r="F256" i="557" s="1"/>
  <c r="BM305" i="8"/>
  <c r="F90" i="553" a="1"/>
  <c r="F90" i="553" s="1"/>
  <c r="H90" i="553" s="1"/>
  <c r="E90" i="553"/>
  <c r="F21" i="555" a="1"/>
  <c r="F21" i="555" s="1"/>
  <c r="K21" i="555" s="1"/>
  <c r="F23" i="557" a="1"/>
  <c r="F23" i="557" s="1"/>
  <c r="D340" i="557"/>
  <c r="F37" i="557" a="1"/>
  <c r="F37" i="557" s="1"/>
  <c r="F26" i="557" a="1"/>
  <c r="F26" i="557" s="1"/>
  <c r="F24" i="554" a="1"/>
  <c r="F24" i="554" s="1"/>
  <c r="K24" i="554" s="1"/>
  <c r="E24" i="554"/>
  <c r="F91" i="557" a="1"/>
  <c r="F91" i="557" s="1"/>
  <c r="F99" i="557" a="1"/>
  <c r="F99" i="557" s="1"/>
  <c r="F31" i="554" a="1"/>
  <c r="F31" i="554" s="1"/>
  <c r="H31" i="554" s="1"/>
  <c r="E31" i="554"/>
  <c r="F98" i="554" a="1"/>
  <c r="F98" i="554" s="1"/>
  <c r="E98" i="554"/>
  <c r="F93" i="557" a="1"/>
  <c r="F93" i="557" s="1"/>
  <c r="H188" i="8"/>
  <c r="H133" i="8"/>
  <c r="H131" i="8"/>
  <c r="H113" i="8"/>
  <c r="H285" i="8"/>
  <c r="H12" i="8"/>
  <c r="H79" i="8"/>
  <c r="H83" i="8" s="1"/>
  <c r="H174" i="8"/>
  <c r="H291" i="8"/>
  <c r="H59" i="8"/>
  <c r="H70" i="8"/>
  <c r="H134" i="8"/>
  <c r="H283" i="8"/>
  <c r="H16" i="8"/>
  <c r="BJ148" i="8"/>
  <c r="AJ156" i="8"/>
  <c r="H125" i="8"/>
  <c r="H96" i="8"/>
  <c r="H261" i="8"/>
  <c r="H297" i="8"/>
  <c r="H300" i="8"/>
  <c r="BM54" i="8"/>
  <c r="H190" i="8"/>
  <c r="H248" i="8"/>
  <c r="H249" i="8" s="1"/>
  <c r="H292" i="8"/>
  <c r="H57" i="8"/>
  <c r="H281" i="8"/>
  <c r="H140" i="8"/>
  <c r="H141" i="8" s="1"/>
  <c r="I265" i="557"/>
  <c r="H302" i="8"/>
  <c r="H117" i="8"/>
  <c r="H123" i="8"/>
  <c r="H13" i="8"/>
  <c r="H51" i="8"/>
  <c r="H262" i="8"/>
  <c r="H33" i="557"/>
  <c r="H189" i="8"/>
  <c r="H172" i="8"/>
  <c r="H130" i="8"/>
  <c r="H290" i="8"/>
  <c r="H115" i="8"/>
  <c r="J265" i="557"/>
  <c r="H295" i="8"/>
  <c r="H311" i="8"/>
  <c r="H30" i="8"/>
  <c r="H114" i="8"/>
  <c r="H69" i="8"/>
  <c r="K33" i="557"/>
  <c r="BI286" i="8"/>
  <c r="BO120" i="8"/>
  <c r="F265" i="555" a="1"/>
  <c r="F265" i="555" s="1"/>
  <c r="F88" i="553" a="1"/>
  <c r="F88" i="553" s="1"/>
  <c r="E88" i="553"/>
  <c r="F256" i="555" a="1"/>
  <c r="F256" i="555" s="1"/>
  <c r="F103" i="554" a="1"/>
  <c r="F103" i="554" s="1"/>
  <c r="E103" i="554"/>
  <c r="F269" i="553" a="1"/>
  <c r="F269" i="553" s="1"/>
  <c r="J269" i="553" s="1"/>
  <c r="E269" i="553"/>
  <c r="F97" i="555" a="1"/>
  <c r="F97" i="555" s="1"/>
  <c r="F21" i="553" a="1"/>
  <c r="F21" i="553" s="1"/>
  <c r="E21" i="553"/>
  <c r="E97" i="553"/>
  <c r="F97" i="553" a="1"/>
  <c r="F97" i="553" s="1"/>
  <c r="F20" i="555" a="1"/>
  <c r="F20" i="555" s="1"/>
  <c r="F33" i="554" a="1"/>
  <c r="F33" i="554" s="1"/>
  <c r="E33" i="554"/>
  <c r="F20" i="553" a="1"/>
  <c r="F20" i="553" s="1"/>
  <c r="E20" i="553"/>
  <c r="F268" i="554" a="1"/>
  <c r="F268" i="554" s="1"/>
  <c r="E268" i="554"/>
  <c r="F264" i="555" a="1"/>
  <c r="F264" i="555" s="1"/>
  <c r="F90" i="554" a="1"/>
  <c r="F90" i="554" s="1"/>
  <c r="E90" i="554"/>
  <c r="F270" i="554" a="1"/>
  <c r="F270" i="554" s="1"/>
  <c r="E270" i="554"/>
  <c r="F34" i="555" a="1"/>
  <c r="F34" i="555" s="1"/>
  <c r="F37" i="553" a="1"/>
  <c r="F37" i="553" s="1"/>
  <c r="E37" i="553"/>
  <c r="F93" i="554" a="1"/>
  <c r="F93" i="554" s="1"/>
  <c r="G93" i="554" s="1"/>
  <c r="E93" i="554"/>
  <c r="F255" i="553" a="1"/>
  <c r="F255" i="553" s="1"/>
  <c r="E255" i="553"/>
  <c r="F101" i="555" a="1"/>
  <c r="F101" i="555" s="1"/>
  <c r="F34" i="554" a="1"/>
  <c r="F34" i="554" s="1"/>
  <c r="E34" i="554"/>
  <c r="F270" i="555" a="1"/>
  <c r="F270" i="555" s="1"/>
  <c r="F21" i="554" a="1"/>
  <c r="F21" i="554" s="1"/>
  <c r="H21" i="554" s="1"/>
  <c r="E21" i="554"/>
  <c r="F91" i="553" a="1"/>
  <c r="F91" i="553" s="1"/>
  <c r="E91" i="553"/>
  <c r="E256" i="553"/>
  <c r="F256" i="553" a="1"/>
  <c r="F256" i="553" s="1"/>
  <c r="F266" i="554" a="1"/>
  <c r="F266" i="554" s="1"/>
  <c r="E266" i="554"/>
  <c r="F32" i="553" a="1"/>
  <c r="F32" i="553" s="1"/>
  <c r="E32" i="553"/>
  <c r="F263" i="554" a="1"/>
  <c r="F263" i="554" s="1"/>
  <c r="E263" i="554"/>
  <c r="F269" i="554" a="1"/>
  <c r="F269" i="554" s="1"/>
  <c r="E269" i="554"/>
  <c r="F87" i="555" a="1"/>
  <c r="F87" i="555" s="1"/>
  <c r="F87" i="554" a="1"/>
  <c r="F87" i="554" s="1"/>
  <c r="E87" i="554"/>
  <c r="F27" i="554" a="1"/>
  <c r="F27" i="554" s="1"/>
  <c r="E27" i="554"/>
  <c r="F255" i="554" a="1"/>
  <c r="F255" i="554" s="1"/>
  <c r="E255" i="554"/>
  <c r="F93" i="555" a="1"/>
  <c r="F93" i="555" s="1"/>
  <c r="F263" i="553" a="1"/>
  <c r="F263" i="553" s="1"/>
  <c r="J263" i="553" s="1"/>
  <c r="E263" i="553"/>
  <c r="F37" i="555" a="1"/>
  <c r="F37" i="555" s="1"/>
  <c r="F27" i="555" a="1"/>
  <c r="F27" i="555" s="1"/>
  <c r="E101" i="553"/>
  <c r="F101" i="553" a="1"/>
  <c r="F101" i="553" s="1"/>
  <c r="J101" i="553" s="1"/>
  <c r="F89" i="555" a="1"/>
  <c r="F89" i="555" s="1"/>
  <c r="F268" i="555" a="1"/>
  <c r="F268" i="555" s="1"/>
  <c r="F99" i="555" a="1"/>
  <c r="F99" i="555" s="1"/>
  <c r="F97" i="554" a="1"/>
  <c r="F97" i="554" s="1"/>
  <c r="E97" i="554"/>
  <c r="E36" i="554"/>
  <c r="F36" i="554" a="1"/>
  <c r="F36" i="554" s="1"/>
  <c r="J36" i="554" s="1"/>
  <c r="F88" i="554" a="1"/>
  <c r="F88" i="554" s="1"/>
  <c r="E88" i="554"/>
  <c r="F264" i="553" a="1"/>
  <c r="F264" i="553" s="1"/>
  <c r="E264" i="553"/>
  <c r="F31" i="553" a="1"/>
  <c r="F31" i="553" s="1"/>
  <c r="E31" i="553"/>
  <c r="E270" i="553"/>
  <c r="F270" i="553" a="1"/>
  <c r="F270" i="553" s="1"/>
  <c r="F267" i="555" a="1"/>
  <c r="F267" i="555" s="1"/>
  <c r="F263" i="555" a="1"/>
  <c r="F263" i="555" s="1"/>
  <c r="E100" i="554"/>
  <c r="F100" i="554" a="1"/>
  <c r="F100" i="554" s="1"/>
  <c r="F258" i="553" a="1"/>
  <c r="F258" i="553" s="1"/>
  <c r="K258" i="553" s="1"/>
  <c r="E258" i="553"/>
  <c r="F98" i="555" a="1"/>
  <c r="F98" i="555" s="1"/>
  <c r="F266" i="553" a="1"/>
  <c r="F266" i="553" s="1"/>
  <c r="E266" i="553"/>
  <c r="F104" i="555" a="1"/>
  <c r="F104" i="555" s="1"/>
  <c r="F267" i="554" a="1"/>
  <c r="F267" i="554" s="1"/>
  <c r="E267" i="554"/>
  <c r="E23" i="553"/>
  <c r="F23" i="553" a="1"/>
  <c r="F23" i="553" s="1"/>
  <c r="F98" i="553" a="1"/>
  <c r="F98" i="553" s="1"/>
  <c r="E98" i="553"/>
  <c r="E100" i="553"/>
  <c r="F100" i="553" a="1"/>
  <c r="F100" i="553" s="1"/>
  <c r="J259" i="557"/>
  <c r="BD339" i="8"/>
  <c r="BK54" i="8"/>
  <c r="AZ156" i="8"/>
  <c r="BJ73" i="8"/>
  <c r="I27" i="557"/>
  <c r="G259" i="557"/>
  <c r="I259" i="557"/>
  <c r="BJ286" i="8"/>
  <c r="BJ54" i="8"/>
  <c r="BK120" i="8"/>
  <c r="BL54" i="8"/>
  <c r="BL120" i="8"/>
  <c r="K259" i="557"/>
  <c r="BI120" i="8"/>
  <c r="H259" i="557"/>
  <c r="F22" i="555" a="1"/>
  <c r="F22" i="555" s="1"/>
  <c r="D340" i="555"/>
  <c r="F266" i="555" a="1"/>
  <c r="F266" i="555" s="1"/>
  <c r="F31" i="555" a="1"/>
  <c r="F31" i="555" s="1"/>
  <c r="E38" i="553"/>
  <c r="F38" i="553" a="1"/>
  <c r="F38" i="553" s="1"/>
  <c r="F103" i="555" a="1"/>
  <c r="F103" i="555" s="1"/>
  <c r="E104" i="554"/>
  <c r="F104" i="554" a="1"/>
  <c r="F104" i="554" s="1"/>
  <c r="F22" i="553" a="1"/>
  <c r="F22" i="553" s="1"/>
  <c r="H22" i="553" s="1"/>
  <c r="D340" i="553"/>
  <c r="E340" i="553" s="1"/>
  <c r="E22" i="553"/>
  <c r="F265" i="554" a="1"/>
  <c r="F265" i="554" s="1"/>
  <c r="E265" i="554"/>
  <c r="F33" i="555" a="1"/>
  <c r="F33" i="555" s="1"/>
  <c r="F102" i="554" a="1"/>
  <c r="F102" i="554" s="1"/>
  <c r="E102" i="554"/>
  <c r="F254" i="554" a="1"/>
  <c r="F254" i="554" s="1"/>
  <c r="E254" i="554"/>
  <c r="F26" i="554" a="1"/>
  <c r="F26" i="554" s="1"/>
  <c r="E26" i="554"/>
  <c r="F36" i="555" a="1"/>
  <c r="F36" i="555" s="1"/>
  <c r="F26" i="553" a="1"/>
  <c r="F26" i="553" s="1"/>
  <c r="E26" i="553"/>
  <c r="F255" i="555" a="1"/>
  <c r="F255" i="555" s="1"/>
  <c r="F101" i="554" a="1"/>
  <c r="F101" i="554" s="1"/>
  <c r="E101" i="554"/>
  <c r="F89" i="554" a="1"/>
  <c r="F89" i="554" s="1"/>
  <c r="E89" i="554"/>
  <c r="F24" i="553" a="1"/>
  <c r="F24" i="553" s="1"/>
  <c r="K24" i="553" s="1"/>
  <c r="E24" i="553"/>
  <c r="F92" i="555" a="1"/>
  <c r="F92" i="555" s="1"/>
  <c r="F33" i="553" a="1"/>
  <c r="F33" i="553" s="1"/>
  <c r="D339" i="553"/>
  <c r="E339" i="553" s="1"/>
  <c r="E33" i="553"/>
  <c r="D338" i="553"/>
  <c r="E338" i="553" s="1"/>
  <c r="E92" i="553"/>
  <c r="F92" i="553" a="1"/>
  <c r="F92" i="553" s="1"/>
  <c r="F87" i="553" a="1"/>
  <c r="F87" i="553" s="1"/>
  <c r="E87" i="553"/>
  <c r="F91" i="555" a="1"/>
  <c r="F91" i="555" s="1"/>
  <c r="F23" i="555" a="1"/>
  <c r="F23" i="555" s="1"/>
  <c r="F35" i="553" a="1"/>
  <c r="F35" i="553" s="1"/>
  <c r="E35" i="553"/>
  <c r="F104" i="553" a="1"/>
  <c r="F104" i="553" s="1"/>
  <c r="E104" i="553"/>
  <c r="E103" i="553"/>
  <c r="F103" i="553" a="1"/>
  <c r="F103" i="553" s="1"/>
  <c r="I103" i="553" s="1"/>
  <c r="F91" i="554" a="1"/>
  <c r="F91" i="554" s="1"/>
  <c r="E91" i="554"/>
  <c r="F20" i="554" a="1"/>
  <c r="F20" i="554" s="1"/>
  <c r="E20" i="554"/>
  <c r="D340" i="554"/>
  <c r="F265" i="553" a="1"/>
  <c r="F265" i="553" s="1"/>
  <c r="E265" i="553"/>
  <c r="F88" i="555" a="1"/>
  <c r="F88" i="555" s="1"/>
  <c r="F264" i="554" a="1"/>
  <c r="F264" i="554" s="1"/>
  <c r="J264" i="554" s="1"/>
  <c r="E264" i="554"/>
  <c r="F38" i="555" a="1"/>
  <c r="F38" i="555" s="1"/>
  <c r="F259" i="553" a="1"/>
  <c r="F259" i="553" s="1"/>
  <c r="E259" i="553"/>
  <c r="D339" i="555"/>
  <c r="F32" i="555" a="1"/>
  <c r="F32" i="555" s="1"/>
  <c r="D338" i="555"/>
  <c r="F268" i="553" a="1"/>
  <c r="F268" i="553" s="1"/>
  <c r="E268" i="553"/>
  <c r="F99" i="554" a="1"/>
  <c r="F99" i="554" s="1"/>
  <c r="H99" i="554" s="1"/>
  <c r="E99" i="554"/>
  <c r="E23" i="554"/>
  <c r="F23" i="554" a="1"/>
  <c r="F23" i="554" s="1"/>
  <c r="E38" i="554"/>
  <c r="F38" i="554" a="1"/>
  <c r="F38" i="554" s="1"/>
  <c r="E32" i="554"/>
  <c r="D338" i="554"/>
  <c r="E338" i="554" s="1"/>
  <c r="F32" i="554" a="1"/>
  <c r="F32" i="554" s="1"/>
  <c r="D339" i="554"/>
  <c r="F34" i="553" a="1"/>
  <c r="F34" i="553" s="1"/>
  <c r="K34" i="553" s="1"/>
  <c r="E34" i="553"/>
  <c r="F24" i="555" a="1"/>
  <c r="F24" i="555" s="1"/>
  <c r="F26" i="555" a="1"/>
  <c r="F26" i="555" s="1"/>
  <c r="F90" i="555" a="1"/>
  <c r="F90" i="555" s="1"/>
  <c r="F99" i="553" a="1"/>
  <c r="F99" i="553" s="1"/>
  <c r="H99" i="553" s="1"/>
  <c r="E99" i="553"/>
  <c r="F89" i="553" a="1"/>
  <c r="F89" i="553" s="1"/>
  <c r="E89" i="553"/>
  <c r="F35" i="555" a="1"/>
  <c r="F35" i="555" s="1"/>
  <c r="E256" i="554"/>
  <c r="F256" i="554" a="1"/>
  <c r="F256" i="554" s="1"/>
  <c r="F35" i="554" a="1"/>
  <c r="F35" i="554" s="1"/>
  <c r="E35" i="554"/>
  <c r="E267" i="553"/>
  <c r="F267" i="553" a="1"/>
  <c r="F267" i="553" s="1"/>
  <c r="J267" i="553" s="1"/>
  <c r="F269" i="555" a="1"/>
  <c r="F269" i="555" s="1"/>
  <c r="F37" i="554" a="1"/>
  <c r="F37" i="554" s="1"/>
  <c r="E37" i="554"/>
  <c r="F93" i="553" a="1"/>
  <c r="F93" i="553" s="1"/>
  <c r="H93" i="553" s="1"/>
  <c r="E93" i="553"/>
  <c r="F258" i="555" a="1"/>
  <c r="F258" i="555" s="1"/>
  <c r="F27" i="553" a="1"/>
  <c r="F27" i="553" s="1"/>
  <c r="E27" i="553"/>
  <c r="E22" i="554"/>
  <c r="F22" i="554" a="1"/>
  <c r="F22" i="554" s="1"/>
  <c r="J22" i="554" s="1"/>
  <c r="E258" i="554"/>
  <c r="F258" i="554" a="1"/>
  <c r="F258" i="554" s="1"/>
  <c r="F102" i="553" a="1"/>
  <c r="F102" i="553" s="1"/>
  <c r="E102" i="553"/>
  <c r="F100" i="555" a="1"/>
  <c r="F100" i="555" s="1"/>
  <c r="F36" i="553" a="1"/>
  <c r="F36" i="553" s="1"/>
  <c r="E36" i="553"/>
  <c r="F92" i="554" a="1"/>
  <c r="F92" i="554" s="1"/>
  <c r="I92" i="554" s="1"/>
  <c r="E92" i="554"/>
  <c r="BM120" i="8"/>
  <c r="BN120" i="8"/>
  <c r="BK148" i="8"/>
  <c r="BJ120" i="8"/>
  <c r="BO54" i="8"/>
  <c r="BM286" i="8"/>
  <c r="BK286" i="8"/>
  <c r="AD73" i="8"/>
  <c r="BI73" i="8" s="1"/>
  <c r="AH156" i="8"/>
  <c r="BK73" i="8"/>
  <c r="AT73" i="8"/>
  <c r="BM73" i="8" s="1"/>
  <c r="BN73" i="8"/>
  <c r="AH307" i="8"/>
  <c r="AH326" i="8" s="1"/>
  <c r="AH333" i="8" s="1"/>
  <c r="P342" i="8"/>
  <c r="F135" i="557" a="1"/>
  <c r="F135" i="557" s="1"/>
  <c r="F15" i="557" a="1"/>
  <c r="F15" i="557" s="1"/>
  <c r="F177" i="555" a="1"/>
  <c r="F177" i="555" s="1"/>
  <c r="L343" i="8"/>
  <c r="F136" i="557" a="1"/>
  <c r="F136" i="557" s="1"/>
  <c r="P141" i="8"/>
  <c r="P249" i="8"/>
  <c r="F177" i="554" a="1"/>
  <c r="F177" i="554" s="1"/>
  <c r="F282" i="557" a="1"/>
  <c r="F282" i="557" s="1"/>
  <c r="F49" i="557" a="1"/>
  <c r="F49" i="557" s="1"/>
  <c r="F29" i="557" a="1"/>
  <c r="F29" i="557" s="1"/>
  <c r="F280" i="557" a="1"/>
  <c r="F280" i="557" s="1"/>
  <c r="F11" i="557" a="1"/>
  <c r="F11" i="557" s="1"/>
  <c r="T342" i="8"/>
  <c r="T249" i="8"/>
  <c r="P137" i="8"/>
  <c r="X342" i="8"/>
  <c r="L141" i="8"/>
  <c r="F299" i="557" a="1"/>
  <c r="F299" i="557" s="1"/>
  <c r="F127" i="557" a="1"/>
  <c r="F127" i="557" s="1"/>
  <c r="F289" i="557" a="1"/>
  <c r="F289" i="557" s="1"/>
  <c r="T343" i="8"/>
  <c r="P17" i="8"/>
  <c r="P83" i="8"/>
  <c r="F259" i="554" a="1"/>
  <c r="F259" i="554" s="1"/>
  <c r="E259" i="554"/>
  <c r="F102" i="555" a="1"/>
  <c r="F102" i="555" s="1"/>
  <c r="F247" i="557" a="1"/>
  <c r="F247" i="557" s="1"/>
  <c r="F53" i="557" a="1"/>
  <c r="F53" i="557" s="1"/>
  <c r="F119" i="557" a="1"/>
  <c r="F119" i="557" s="1"/>
  <c r="P343" i="8"/>
  <c r="P54" i="8"/>
  <c r="P286" i="8"/>
  <c r="P303" i="8"/>
  <c r="X343" i="8"/>
  <c r="F82" i="557" a="1"/>
  <c r="F82" i="557" s="1"/>
  <c r="F52" i="557" a="1"/>
  <c r="F52" i="557" s="1"/>
  <c r="F116" i="557" a="1"/>
  <c r="F116" i="557" s="1"/>
  <c r="F48" i="557" a="1"/>
  <c r="F48" i="557" s="1"/>
  <c r="T141" i="8"/>
  <c r="P120" i="8"/>
  <c r="P71" i="8"/>
  <c r="F177" i="557" a="1"/>
  <c r="F177" i="557" s="1"/>
  <c r="D342" i="557"/>
  <c r="F178" i="557" a="1"/>
  <c r="F178" i="557" s="1"/>
  <c r="F67" i="557" a="1"/>
  <c r="F67" i="557" s="1"/>
  <c r="F63" i="557" a="1"/>
  <c r="F63" i="557" s="1"/>
  <c r="F61" i="557" a="1"/>
  <c r="F61" i="557" s="1"/>
  <c r="X141" i="8"/>
  <c r="AZ307" i="8"/>
  <c r="AZ326" i="8" s="1"/>
  <c r="AV307" i="8"/>
  <c r="AV326" i="8" s="1"/>
  <c r="AL307" i="8"/>
  <c r="BI148" i="8"/>
  <c r="I31" i="554"/>
  <c r="G31" i="554"/>
  <c r="I269" i="554"/>
  <c r="BL286" i="8"/>
  <c r="AL156" i="8"/>
  <c r="BL148" i="8"/>
  <c r="AP307" i="8"/>
  <c r="AP326" i="8" s="1"/>
  <c r="AP333" i="8" s="1"/>
  <c r="BE338" i="8"/>
  <c r="BG340" i="8"/>
  <c r="AX156" i="8"/>
  <c r="BD338" i="8"/>
  <c r="J178" i="8"/>
  <c r="BD178" i="8" s="1"/>
  <c r="J140" i="8"/>
  <c r="J172" i="8"/>
  <c r="J174" i="8"/>
  <c r="J188" i="8"/>
  <c r="J189" i="8"/>
  <c r="J173" i="8"/>
  <c r="J190" i="8"/>
  <c r="AT307" i="8"/>
  <c r="AT326" i="8" s="1"/>
  <c r="AT333" i="8" s="1"/>
  <c r="G24" i="553"/>
  <c r="J24" i="553"/>
  <c r="BF340" i="8"/>
  <c r="J21" i="555"/>
  <c r="H21" i="555"/>
  <c r="I21" i="555"/>
  <c r="I265" i="555"/>
  <c r="H265" i="555"/>
  <c r="G269" i="553"/>
  <c r="BO73" i="8"/>
  <c r="BE339" i="8"/>
  <c r="BM148" i="8"/>
  <c r="J258" i="553"/>
  <c r="H258" i="553"/>
  <c r="BL73" i="8"/>
  <c r="BK305" i="8"/>
  <c r="AJ307" i="8"/>
  <c r="AJ326" i="8" s="1"/>
  <c r="L342" i="8"/>
  <c r="BE177" i="8"/>
  <c r="AR307" i="8"/>
  <c r="AR326" i="8" s="1"/>
  <c r="BG338" i="8"/>
  <c r="BB156" i="8"/>
  <c r="AP156" i="8"/>
  <c r="AD307" i="8"/>
  <c r="BB307" i="8"/>
  <c r="K265" i="554"/>
  <c r="AN156" i="8"/>
  <c r="BG339" i="8"/>
  <c r="BF338" i="8"/>
  <c r="BO148" i="8"/>
  <c r="BH339" i="8"/>
  <c r="BH340" i="8"/>
  <c r="BO305" i="8"/>
  <c r="BD340" i="8"/>
  <c r="J311" i="8"/>
  <c r="J123" i="8"/>
  <c r="J78" i="8"/>
  <c r="BD78" i="8" s="1"/>
  <c r="J51" i="8"/>
  <c r="J281" i="8"/>
  <c r="J59" i="8"/>
  <c r="J302" i="8"/>
  <c r="J292" i="8"/>
  <c r="J81" i="8"/>
  <c r="BD81" i="8" s="1"/>
  <c r="J48" i="8"/>
  <c r="BD48" i="8" s="1"/>
  <c r="J132" i="8"/>
  <c r="BD132" i="8" s="1"/>
  <c r="J244" i="8"/>
  <c r="J50" i="8"/>
  <c r="J113" i="8"/>
  <c r="J125" i="8"/>
  <c r="J63" i="8"/>
  <c r="BD63" i="8" s="1"/>
  <c r="J131" i="8"/>
  <c r="J152" i="8"/>
  <c r="BD152" i="8" s="1"/>
  <c r="J283" i="8"/>
  <c r="J299" i="8"/>
  <c r="BD299" i="8" s="1"/>
  <c r="J30" i="8"/>
  <c r="J127" i="8"/>
  <c r="J261" i="8"/>
  <c r="J295" i="8"/>
  <c r="J96" i="8"/>
  <c r="J119" i="8"/>
  <c r="BD119" i="8" s="1"/>
  <c r="J290" i="8"/>
  <c r="J291" i="8"/>
  <c r="J135" i="8"/>
  <c r="J247" i="8"/>
  <c r="J248" i="8"/>
  <c r="J282" i="8"/>
  <c r="J136" i="8"/>
  <c r="BD136" i="8" s="1"/>
  <c r="J130" i="8"/>
  <c r="J133" i="8"/>
  <c r="J300" i="8"/>
  <c r="BD300" i="8" s="1"/>
  <c r="J280" i="8"/>
  <c r="J57" i="8"/>
  <c r="J12" i="8"/>
  <c r="J116" i="8"/>
  <c r="BD116" i="8" s="1"/>
  <c r="J115" i="8"/>
  <c r="J289" i="8"/>
  <c r="BD289" i="8" s="1"/>
  <c r="J15" i="8"/>
  <c r="J126" i="8"/>
  <c r="J11" i="8"/>
  <c r="J134" i="8"/>
  <c r="BD134" i="8" s="1"/>
  <c r="J129" i="8"/>
  <c r="J114" i="8"/>
  <c r="BD114" i="8" s="1"/>
  <c r="J118" i="8"/>
  <c r="BD118" i="8" s="1"/>
  <c r="J285" i="8"/>
  <c r="BD285" i="8" s="1"/>
  <c r="J16" i="8"/>
  <c r="J79" i="8"/>
  <c r="J124" i="8"/>
  <c r="BD124" i="8" s="1"/>
  <c r="J69" i="8"/>
  <c r="J297" i="8"/>
  <c r="J49" i="8"/>
  <c r="J82" i="8"/>
  <c r="BD82" i="8" s="1"/>
  <c r="J262" i="8"/>
  <c r="J284" i="8"/>
  <c r="BD284" i="8" s="1"/>
  <c r="J70" i="8"/>
  <c r="J95" i="8"/>
  <c r="J29" i="8"/>
  <c r="J67" i="8"/>
  <c r="BD67" i="8" s="1"/>
  <c r="J293" i="8"/>
  <c r="J117" i="8"/>
  <c r="J13" i="8"/>
  <c r="J61" i="8"/>
  <c r="BD61" i="8" s="1"/>
  <c r="J60" i="8"/>
  <c r="BD60" i="8" s="1"/>
  <c r="J53" i="8"/>
  <c r="J52" i="8"/>
  <c r="BD52" i="8" s="1"/>
  <c r="G38" i="553"/>
  <c r="G22" i="554"/>
  <c r="I22" i="554"/>
  <c r="K270" i="553"/>
  <c r="I270" i="555"/>
  <c r="I265" i="553"/>
  <c r="J265" i="553"/>
  <c r="BL305" i="8"/>
  <c r="AN307" i="8"/>
  <c r="H342" i="8"/>
  <c r="BD177" i="8"/>
  <c r="BF339" i="8"/>
  <c r="BH338" i="8"/>
  <c r="AX307" i="8"/>
  <c r="AX326" i="8" s="1"/>
  <c r="AX333" i="8" s="1"/>
  <c r="G93" i="555"/>
  <c r="BJ305" i="8"/>
  <c r="AF307" i="8"/>
  <c r="BN54" i="8"/>
  <c r="AF156" i="8"/>
  <c r="BE340" i="8"/>
  <c r="N60" i="8"/>
  <c r="BE60" i="8" s="1"/>
  <c r="N284" i="8"/>
  <c r="N133" i="8"/>
  <c r="N280" i="8"/>
  <c r="N293" i="8"/>
  <c r="N51" i="8"/>
  <c r="N300" i="8"/>
  <c r="N244" i="8"/>
  <c r="BE244" i="8" s="1"/>
  <c r="N15" i="8"/>
  <c r="BE15" i="8" s="1"/>
  <c r="N136" i="8"/>
  <c r="N113" i="8"/>
  <c r="N289" i="8"/>
  <c r="N96" i="8"/>
  <c r="N50" i="8"/>
  <c r="N115" i="8"/>
  <c r="N152" i="8"/>
  <c r="N302" i="8"/>
  <c r="BE302" i="8" s="1"/>
  <c r="N78" i="8"/>
  <c r="BE78" i="8" s="1"/>
  <c r="N57" i="8"/>
  <c r="N135" i="8"/>
  <c r="N132" i="8"/>
  <c r="N118" i="8"/>
  <c r="N79" i="8"/>
  <c r="N63" i="8"/>
  <c r="BE63" i="8" s="1"/>
  <c r="N48" i="8"/>
  <c r="BE48" i="8" s="1"/>
  <c r="N292" i="8"/>
  <c r="N311" i="8"/>
  <c r="BE311" i="8" s="1"/>
  <c r="N247" i="8"/>
  <c r="N117" i="8"/>
  <c r="N299" i="8"/>
  <c r="N248" i="8"/>
  <c r="BE248" i="8" s="1"/>
  <c r="N52" i="8"/>
  <c r="BE52" i="8" s="1"/>
  <c r="N295" i="8"/>
  <c r="N11" i="8"/>
  <c r="BE11" i="8" s="1"/>
  <c r="N283" i="8"/>
  <c r="N134" i="8"/>
  <c r="N12" i="8"/>
  <c r="N81" i="8"/>
  <c r="N70" i="8"/>
  <c r="BE70" i="8" s="1"/>
  <c r="N16" i="8"/>
  <c r="BE16" i="8" s="1"/>
  <c r="N282" i="8"/>
  <c r="N125" i="8"/>
  <c r="N124" i="8"/>
  <c r="N49" i="8"/>
  <c r="N30" i="8"/>
  <c r="N261" i="8"/>
  <c r="BE261" i="8" s="1"/>
  <c r="N291" i="8"/>
  <c r="BE291" i="8" s="1"/>
  <c r="N297" i="8"/>
  <c r="N129" i="8"/>
  <c r="N126" i="8"/>
  <c r="BE126" i="8" s="1"/>
  <c r="N53" i="8"/>
  <c r="N13" i="8"/>
  <c r="N262" i="8"/>
  <c r="N95" i="8"/>
  <c r="N123" i="8"/>
  <c r="BE123" i="8" s="1"/>
  <c r="N61" i="8"/>
  <c r="BE61" i="8" s="1"/>
  <c r="N114" i="8"/>
  <c r="N119" i="8"/>
  <c r="N130" i="8"/>
  <c r="N69" i="8"/>
  <c r="BE69" i="8" s="1"/>
  <c r="N131" i="8"/>
  <c r="N29" i="8"/>
  <c r="N285" i="8"/>
  <c r="BE285" i="8" s="1"/>
  <c r="N127" i="8"/>
  <c r="N59" i="8"/>
  <c r="BE59" i="8" s="1"/>
  <c r="N82" i="8"/>
  <c r="BE82" i="8" s="1"/>
  <c r="N281" i="8"/>
  <c r="N290" i="8"/>
  <c r="N116" i="8"/>
  <c r="N67" i="8"/>
  <c r="BN305" i="8"/>
  <c r="K264" i="553"/>
  <c r="I101" i="555"/>
  <c r="I89" i="553"/>
  <c r="T297" i="8"/>
  <c r="X295" i="8"/>
  <c r="X78" i="8"/>
  <c r="T48" i="8"/>
  <c r="T300" i="8"/>
  <c r="T78" i="8"/>
  <c r="T291" i="8"/>
  <c r="X124" i="8"/>
  <c r="T302" i="8"/>
  <c r="T281" i="8"/>
  <c r="T290" i="8"/>
  <c r="T152" i="8"/>
  <c r="X285" i="8"/>
  <c r="T70" i="8"/>
  <c r="X311" i="8"/>
  <c r="X116" i="8"/>
  <c r="X127" i="8"/>
  <c r="X70" i="8"/>
  <c r="X30" i="8"/>
  <c r="R63" i="8"/>
  <c r="D140" i="557"/>
  <c r="Z70" i="8"/>
  <c r="V59" i="8"/>
  <c r="Z52" i="8"/>
  <c r="Z49" i="8"/>
  <c r="D69" i="557"/>
  <c r="D29" i="555"/>
  <c r="X292" i="8"/>
  <c r="D131" i="557"/>
  <c r="D59" i="557"/>
  <c r="D52" i="554"/>
  <c r="R284" i="8"/>
  <c r="D281" i="554"/>
  <c r="D244" i="554"/>
  <c r="T127" i="8"/>
  <c r="R12" i="8"/>
  <c r="D113" i="557"/>
  <c r="D295" i="554"/>
  <c r="R117" i="8"/>
  <c r="D127" i="554"/>
  <c r="V293" i="8"/>
  <c r="D124" i="557"/>
  <c r="R48" i="8"/>
  <c r="D136" i="554"/>
  <c r="T95" i="8"/>
  <c r="X284" i="8"/>
  <c r="R16" i="8"/>
  <c r="D59" i="555"/>
  <c r="D261" i="557"/>
  <c r="D300" i="554"/>
  <c r="D130" i="557"/>
  <c r="R302" i="8"/>
  <c r="Z129" i="8"/>
  <c r="D295" i="555"/>
  <c r="V291" i="8"/>
  <c r="D96" i="557"/>
  <c r="V48" i="8"/>
  <c r="R15" i="8"/>
  <c r="D114" i="557"/>
  <c r="D57" i="554"/>
  <c r="R113" i="8"/>
  <c r="D282" i="554"/>
  <c r="X50" i="8"/>
  <c r="X49" i="8"/>
  <c r="D129" i="555"/>
  <c r="R152" i="8"/>
  <c r="V129" i="8"/>
  <c r="V131" i="8"/>
  <c r="Z283" i="8"/>
  <c r="T63" i="8"/>
  <c r="D78" i="554"/>
  <c r="Z118" i="8"/>
  <c r="D69" i="554"/>
  <c r="V262" i="8"/>
  <c r="D78" i="557"/>
  <c r="V178" i="8"/>
  <c r="D290" i="554"/>
  <c r="V60" i="8"/>
  <c r="T12" i="8"/>
  <c r="R129" i="8"/>
  <c r="R53" i="8"/>
  <c r="D123" i="554"/>
  <c r="Z95" i="8"/>
  <c r="D311" i="557"/>
  <c r="Z16" i="8"/>
  <c r="X281" i="8"/>
  <c r="D285" i="555"/>
  <c r="Z244" i="8"/>
  <c r="R79" i="8"/>
  <c r="D60" i="557"/>
  <c r="V135" i="8"/>
  <c r="D16" i="557"/>
  <c r="Z60" i="8"/>
  <c r="D291" i="554"/>
  <c r="D281" i="555"/>
  <c r="R29" i="8"/>
  <c r="V119" i="8"/>
  <c r="T126" i="8"/>
  <c r="X248" i="8"/>
  <c r="V188" i="8"/>
  <c r="D248" i="554"/>
  <c r="Z284" i="8"/>
  <c r="V292" i="8"/>
  <c r="D291" i="557"/>
  <c r="R292" i="8"/>
  <c r="R297" i="8"/>
  <c r="R174" i="8"/>
  <c r="N172" i="8"/>
  <c r="Z115" i="8"/>
  <c r="D113" i="555"/>
  <c r="R261" i="8"/>
  <c r="D15" i="554"/>
  <c r="X136" i="8"/>
  <c r="D299" i="554"/>
  <c r="D123" i="557"/>
  <c r="Z262" i="8"/>
  <c r="T52" i="8"/>
  <c r="V96" i="8"/>
  <c r="D262" i="555"/>
  <c r="D116" i="555"/>
  <c r="Z61" i="8"/>
  <c r="V282" i="8"/>
  <c r="D125" i="554"/>
  <c r="D126" i="557"/>
  <c r="D70" i="555"/>
  <c r="T81" i="8"/>
  <c r="D300" i="555"/>
  <c r="D12" i="554"/>
  <c r="Z117" i="8"/>
  <c r="X123" i="8"/>
  <c r="Z57" i="8"/>
  <c r="D297" i="555"/>
  <c r="Z130" i="8"/>
  <c r="V115" i="8"/>
  <c r="V174" i="8"/>
  <c r="R67" i="8"/>
  <c r="X297" i="8"/>
  <c r="D125" i="557"/>
  <c r="V124" i="8"/>
  <c r="V118" i="8"/>
  <c r="D280" i="555"/>
  <c r="X52" i="8"/>
  <c r="R300" i="8"/>
  <c r="Z11" i="8"/>
  <c r="D15" i="555"/>
  <c r="R172" i="8"/>
  <c r="D189" i="557"/>
  <c r="R140" i="8"/>
  <c r="D140" i="555"/>
  <c r="V70" i="8"/>
  <c r="D69" i="555"/>
  <c r="D311" i="554"/>
  <c r="Z247" i="8"/>
  <c r="Z261" i="8"/>
  <c r="Z172" i="8"/>
  <c r="V12" i="8"/>
  <c r="Z81" i="8"/>
  <c r="X293" i="8"/>
  <c r="X300" i="8"/>
  <c r="D81" i="557"/>
  <c r="V172" i="8"/>
  <c r="Z59" i="8"/>
  <c r="X12" i="8"/>
  <c r="V189" i="8"/>
  <c r="D126" i="555"/>
  <c r="R119" i="8"/>
  <c r="D113" i="554"/>
  <c r="R283" i="8"/>
  <c r="V16" i="8"/>
  <c r="D248" i="555"/>
  <c r="D152" i="557"/>
  <c r="R13" i="8"/>
  <c r="V173" i="8"/>
  <c r="R116" i="8"/>
  <c r="D302" i="557"/>
  <c r="Z63" i="8"/>
  <c r="D50" i="554"/>
  <c r="D132" i="555"/>
  <c r="D174" i="557"/>
  <c r="R134" i="8"/>
  <c r="D82" i="555"/>
  <c r="Z123" i="8"/>
  <c r="D61" i="555"/>
  <c r="D59" i="554"/>
  <c r="Z30" i="8"/>
  <c r="D12" i="555"/>
  <c r="X13" i="8"/>
  <c r="D48" i="554"/>
  <c r="R299" i="8"/>
  <c r="D136" i="555"/>
  <c r="Z131" i="8"/>
  <c r="D284" i="555"/>
  <c r="V284" i="8"/>
  <c r="V53" i="8"/>
  <c r="D95" i="554"/>
  <c r="R136" i="8"/>
  <c r="Z280" i="8"/>
  <c r="D289" i="554"/>
  <c r="X48" i="8"/>
  <c r="V63" i="8"/>
  <c r="R285" i="8"/>
  <c r="D289" i="555"/>
  <c r="Z126" i="8"/>
  <c r="R123" i="8"/>
  <c r="Z116" i="8"/>
  <c r="V113" i="8"/>
  <c r="D302" i="555"/>
  <c r="D311" i="555"/>
  <c r="R82" i="8"/>
  <c r="Z189" i="8"/>
  <c r="D172" i="555"/>
  <c r="D262" i="557"/>
  <c r="D173" i="557"/>
  <c r="R81" i="8"/>
  <c r="D119" i="554"/>
  <c r="D13" i="554"/>
  <c r="D291" i="555"/>
  <c r="D189" i="555"/>
  <c r="Z48" i="8"/>
  <c r="R189" i="8"/>
  <c r="R60" i="8"/>
  <c r="D261" i="555"/>
  <c r="D60" i="555"/>
  <c r="V30" i="8"/>
  <c r="X53" i="8"/>
  <c r="D11" i="555"/>
  <c r="R173" i="8"/>
  <c r="Z29" i="8"/>
  <c r="R289" i="8"/>
  <c r="D51" i="554"/>
  <c r="R78" i="8"/>
  <c r="V29" i="8"/>
  <c r="D49" i="554"/>
  <c r="D133" i="554"/>
  <c r="D174" i="555"/>
  <c r="R69" i="8"/>
  <c r="V247" i="8"/>
  <c r="D81" i="555"/>
  <c r="D95" i="557"/>
  <c r="D190" i="557"/>
  <c r="D50" i="555"/>
  <c r="X96" i="8"/>
  <c r="D115" i="555"/>
  <c r="D116" i="554"/>
  <c r="V117" i="8"/>
  <c r="D12" i="557"/>
  <c r="Z302" i="8"/>
  <c r="D282" i="555"/>
  <c r="X131" i="8"/>
  <c r="D124" i="554"/>
  <c r="X125" i="8"/>
  <c r="V125" i="8"/>
  <c r="R281" i="8"/>
  <c r="V50" i="8"/>
  <c r="D123" i="555"/>
  <c r="D293" i="554"/>
  <c r="D132" i="554"/>
  <c r="Z119" i="8"/>
  <c r="V248" i="8"/>
  <c r="D82" i="554"/>
  <c r="D283" i="555"/>
  <c r="T117" i="8"/>
  <c r="V52" i="8"/>
  <c r="D244" i="557"/>
  <c r="D51" i="557"/>
  <c r="D178" i="555"/>
  <c r="D52" i="555"/>
  <c r="R115" i="8"/>
  <c r="D188" i="557"/>
  <c r="V299" i="8"/>
  <c r="D57" i="557"/>
  <c r="X29" i="8"/>
  <c r="D63" i="555"/>
  <c r="Z300" i="8"/>
  <c r="R282" i="8"/>
  <c r="Z311" i="8"/>
  <c r="D50" i="557"/>
  <c r="R70" i="8"/>
  <c r="D292" i="555"/>
  <c r="D190" i="555"/>
  <c r="D134" i="555"/>
  <c r="D125" i="555"/>
  <c r="V281" i="8"/>
  <c r="T69" i="8"/>
  <c r="R135" i="8"/>
  <c r="D262" i="554"/>
  <c r="X61" i="8"/>
  <c r="D96" i="555"/>
  <c r="R95" i="8"/>
  <c r="Z136" i="8"/>
  <c r="Z13" i="8"/>
  <c r="Z53" i="8"/>
  <c r="R59" i="8"/>
  <c r="V81" i="8"/>
  <c r="D67" i="554"/>
  <c r="D61" i="554"/>
  <c r="V290" i="8"/>
  <c r="D63" i="554"/>
  <c r="Z124" i="8"/>
  <c r="Z178" i="8"/>
  <c r="D284" i="554"/>
  <c r="D302" i="554"/>
  <c r="D188" i="555"/>
  <c r="R11" i="8"/>
  <c r="R126" i="8"/>
  <c r="V285" i="8"/>
  <c r="D133" i="555"/>
  <c r="R133" i="8"/>
  <c r="R311" i="8"/>
  <c r="R177" i="8"/>
  <c r="R96" i="8"/>
  <c r="D284" i="557"/>
  <c r="D173" i="555"/>
  <c r="D261" i="554"/>
  <c r="V130" i="8"/>
  <c r="Z69" i="8"/>
  <c r="R125" i="8"/>
  <c r="R132" i="8"/>
  <c r="V280" i="8"/>
  <c r="X126" i="8"/>
  <c r="X114" i="8"/>
  <c r="D114" i="554"/>
  <c r="D300" i="557"/>
  <c r="Z78" i="8"/>
  <c r="R50" i="8"/>
  <c r="R30" i="8"/>
  <c r="D132" i="557"/>
  <c r="Z290" i="8"/>
  <c r="V82" i="8"/>
  <c r="D117" i="557"/>
  <c r="D131" i="554"/>
  <c r="D130" i="555"/>
  <c r="Z79" i="8"/>
  <c r="R291" i="8"/>
  <c r="D16" i="554"/>
  <c r="V61" i="8"/>
  <c r="D244" i="555"/>
  <c r="Z132" i="8"/>
  <c r="V302" i="8"/>
  <c r="D11" i="554"/>
  <c r="V78" i="8"/>
  <c r="D247" i="555"/>
  <c r="D49" i="555"/>
  <c r="D115" i="557"/>
  <c r="R178" i="8"/>
  <c r="N178" i="8"/>
  <c r="X81" i="8"/>
  <c r="D281" i="557"/>
  <c r="R127" i="8"/>
  <c r="V283" i="8"/>
  <c r="Z299" i="8"/>
  <c r="D114" i="555"/>
  <c r="X289" i="8"/>
  <c r="Z113" i="8"/>
  <c r="R190" i="8"/>
  <c r="D248" i="557"/>
  <c r="Z281" i="8"/>
  <c r="D79" i="557"/>
  <c r="X59" i="8"/>
  <c r="L174" i="8"/>
  <c r="T293" i="8"/>
  <c r="T15" i="8"/>
  <c r="T261" i="8"/>
  <c r="X262" i="8"/>
  <c r="T311" i="8"/>
  <c r="X51" i="8"/>
  <c r="X63" i="8"/>
  <c r="T51" i="8"/>
  <c r="R51" i="8"/>
  <c r="D292" i="554"/>
  <c r="Z127" i="8"/>
  <c r="X152" i="8"/>
  <c r="D297" i="557"/>
  <c r="V300" i="8"/>
  <c r="V244" i="8"/>
  <c r="D13" i="555"/>
  <c r="D135" i="555"/>
  <c r="Z174" i="8"/>
  <c r="V57" i="8"/>
  <c r="D70" i="554"/>
  <c r="D16" i="555"/>
  <c r="D53" i="555"/>
  <c r="Z248" i="8"/>
  <c r="D152" i="554"/>
  <c r="Z133" i="8"/>
  <c r="D172" i="557"/>
  <c r="R248" i="8"/>
  <c r="Z293" i="8"/>
  <c r="T50" i="8"/>
  <c r="V134" i="8"/>
  <c r="Z125" i="8"/>
  <c r="R130" i="8"/>
  <c r="X79" i="8"/>
  <c r="D126" i="554"/>
  <c r="Z12" i="8"/>
  <c r="D118" i="557"/>
  <c r="X132" i="8"/>
  <c r="N190" i="8"/>
  <c r="X57" i="8"/>
  <c r="V116" i="8"/>
  <c r="D67" i="555"/>
  <c r="Z292" i="8"/>
  <c r="R244" i="8"/>
  <c r="Z50" i="8"/>
  <c r="Z135" i="8"/>
  <c r="D124" i="555"/>
  <c r="D30" i="555"/>
  <c r="V67" i="8"/>
  <c r="D81" i="554"/>
  <c r="D133" i="557"/>
  <c r="Z67" i="8"/>
  <c r="R188" i="8"/>
  <c r="Z140" i="8"/>
  <c r="V152" i="8"/>
  <c r="Z285" i="8"/>
  <c r="Z51" i="8"/>
  <c r="D13" i="557"/>
  <c r="D290" i="555"/>
  <c r="V123" i="8"/>
  <c r="N174" i="8"/>
  <c r="D78" i="555"/>
  <c r="V95" i="8"/>
  <c r="Z134" i="8"/>
  <c r="V69" i="8"/>
  <c r="V311" i="8"/>
  <c r="V13" i="8"/>
  <c r="D285" i="557"/>
  <c r="T29" i="8"/>
  <c r="V297" i="8"/>
  <c r="R49" i="8"/>
  <c r="X290" i="8"/>
  <c r="Z289" i="8"/>
  <c r="Z295" i="8"/>
  <c r="N140" i="8"/>
  <c r="D285" i="554"/>
  <c r="R131" i="8"/>
  <c r="D130" i="554"/>
  <c r="D283" i="554"/>
  <c r="D48" i="555"/>
  <c r="D297" i="554"/>
  <c r="R247" i="8"/>
  <c r="D95" i="555"/>
  <c r="D280" i="554"/>
  <c r="V49" i="8"/>
  <c r="D283" i="557"/>
  <c r="Z291" i="8"/>
  <c r="R295" i="8"/>
  <c r="D119" i="555"/>
  <c r="T125" i="8"/>
  <c r="X291" i="8"/>
  <c r="Z15" i="8"/>
  <c r="T82" i="8"/>
  <c r="R124" i="8"/>
  <c r="D293" i="557"/>
  <c r="D292" i="557"/>
  <c r="V15" i="8"/>
  <c r="D129" i="554"/>
  <c r="D135" i="554"/>
  <c r="D96" i="554"/>
  <c r="D70" i="557"/>
  <c r="R118" i="8"/>
  <c r="D60" i="554"/>
  <c r="V133" i="8"/>
  <c r="R293" i="8"/>
  <c r="Z177" i="8"/>
  <c r="Z114" i="8"/>
  <c r="V51" i="8"/>
  <c r="V114" i="8"/>
  <c r="D118" i="555"/>
  <c r="R114" i="8"/>
  <c r="X261" i="8"/>
  <c r="Z188" i="8"/>
  <c r="D134" i="557"/>
  <c r="V289" i="8"/>
  <c r="D79" i="555"/>
  <c r="D117" i="554"/>
  <c r="D117" i="555"/>
  <c r="R61" i="8"/>
  <c r="D152" i="555"/>
  <c r="Z82" i="8"/>
  <c r="V132" i="8"/>
  <c r="D131" i="555"/>
  <c r="D53" i="554"/>
  <c r="X11" i="8"/>
  <c r="D299" i="555"/>
  <c r="R290" i="8"/>
  <c r="D290" i="557"/>
  <c r="N188" i="8"/>
  <c r="Z282" i="8"/>
  <c r="R57" i="8"/>
  <c r="V136" i="8"/>
  <c r="V11" i="8"/>
  <c r="D295" i="557"/>
  <c r="D134" i="554"/>
  <c r="Z190" i="8"/>
  <c r="D57" i="555"/>
  <c r="D127" i="555"/>
  <c r="D51" i="555"/>
  <c r="V127" i="8"/>
  <c r="N189" i="8"/>
  <c r="V126" i="8"/>
  <c r="Z96" i="8"/>
  <c r="T11" i="8"/>
  <c r="Z152" i="8"/>
  <c r="V140" i="8"/>
  <c r="D30" i="554"/>
  <c r="N173" i="8"/>
  <c r="D29" i="554"/>
  <c r="D115" i="554"/>
  <c r="X133" i="8"/>
  <c r="R52" i="8"/>
  <c r="D79" i="554"/>
  <c r="Z297" i="8"/>
  <c r="D118" i="554"/>
  <c r="V190" i="8"/>
  <c r="V295" i="8"/>
  <c r="R280" i="8"/>
  <c r="V177" i="8"/>
  <c r="D293" i="555"/>
  <c r="X135" i="8"/>
  <c r="D30" i="557"/>
  <c r="D129" i="557"/>
  <c r="V261" i="8"/>
  <c r="R262" i="8"/>
  <c r="V79" i="8"/>
  <c r="X280" i="8"/>
  <c r="D247" i="554"/>
  <c r="Z173" i="8"/>
  <c r="T286" i="8" l="1"/>
  <c r="T303" i="8"/>
  <c r="G21" i="555"/>
  <c r="J31" i="554"/>
  <c r="K31" i="554"/>
  <c r="J27" i="557"/>
  <c r="G27" i="557"/>
  <c r="H27" i="557"/>
  <c r="F152" i="557" a="1"/>
  <c r="F152" i="557" s="1"/>
  <c r="F129" i="557" a="1"/>
  <c r="F129" i="557" s="1"/>
  <c r="F244" i="557" a="1"/>
  <c r="F244" i="557" s="1"/>
  <c r="F81" i="557" a="1"/>
  <c r="F81" i="557" s="1"/>
  <c r="F126" i="557" a="1"/>
  <c r="F126" i="557" s="1"/>
  <c r="F132" i="557" a="1"/>
  <c r="F132" i="557" s="1"/>
  <c r="F95" i="557" a="1"/>
  <c r="F95" i="557" s="1"/>
  <c r="F60" i="557" a="1"/>
  <c r="F60" i="557" s="1"/>
  <c r="F284" i="557" a="1"/>
  <c r="F284" i="557" s="1"/>
  <c r="F118" i="557" a="1"/>
  <c r="F118" i="557" s="1"/>
  <c r="F78" i="557" a="1"/>
  <c r="F78" i="557" s="1"/>
  <c r="F124" i="557" a="1"/>
  <c r="F124" i="557" s="1"/>
  <c r="F293" i="557" a="1"/>
  <c r="F293" i="557" s="1"/>
  <c r="F50" i="557" a="1"/>
  <c r="F50" i="557" s="1"/>
  <c r="BN156" i="8"/>
  <c r="H24" i="554"/>
  <c r="BD130" i="8"/>
  <c r="L286" i="8"/>
  <c r="K91" i="553"/>
  <c r="BJ307" i="8"/>
  <c r="K270" i="555"/>
  <c r="H91" i="553"/>
  <c r="H104" i="553"/>
  <c r="J270" i="555"/>
  <c r="K38" i="553"/>
  <c r="H33" i="554"/>
  <c r="H88" i="553"/>
  <c r="L249" i="8"/>
  <c r="L305" i="8" s="1"/>
  <c r="L307" i="8" s="1"/>
  <c r="I87" i="555"/>
  <c r="K21" i="554"/>
  <c r="BE297" i="8"/>
  <c r="L137" i="8"/>
  <c r="L17" i="8"/>
  <c r="BE119" i="8"/>
  <c r="H269" i="554"/>
  <c r="J37" i="554"/>
  <c r="K269" i="554"/>
  <c r="K36" i="554"/>
  <c r="L54" i="8"/>
  <c r="H101" i="553"/>
  <c r="BE13" i="8"/>
  <c r="J254" i="553"/>
  <c r="K98" i="554"/>
  <c r="BD70" i="8"/>
  <c r="BE290" i="8"/>
  <c r="I254" i="553"/>
  <c r="I104" i="553"/>
  <c r="L303" i="8"/>
  <c r="BE125" i="8"/>
  <c r="BE280" i="8"/>
  <c r="G98" i="554"/>
  <c r="J90" i="553"/>
  <c r="L120" i="8"/>
  <c r="K90" i="553"/>
  <c r="I98" i="554"/>
  <c r="I90" i="553"/>
  <c r="K254" i="553"/>
  <c r="G254" i="553"/>
  <c r="H254" i="553"/>
  <c r="BE115" i="8"/>
  <c r="I97" i="555"/>
  <c r="K265" i="553"/>
  <c r="J38" i="553"/>
  <c r="J98" i="554"/>
  <c r="G90" i="553"/>
  <c r="I24" i="553"/>
  <c r="G97" i="555"/>
  <c r="BE136" i="8"/>
  <c r="BD123" i="8"/>
  <c r="H98" i="554"/>
  <c r="K97" i="555"/>
  <c r="I263" i="554"/>
  <c r="J254" i="555"/>
  <c r="G89" i="554"/>
  <c r="G101" i="555"/>
  <c r="K254" i="555"/>
  <c r="I36" i="554"/>
  <c r="K89" i="554"/>
  <c r="G263" i="553"/>
  <c r="J263" i="554"/>
  <c r="G254" i="555"/>
  <c r="G259" i="555"/>
  <c r="J101" i="555"/>
  <c r="I263" i="555"/>
  <c r="J256" i="553"/>
  <c r="G259" i="553"/>
  <c r="H36" i="554"/>
  <c r="J267" i="554"/>
  <c r="K21" i="553"/>
  <c r="G88" i="553"/>
  <c r="G87" i="555"/>
  <c r="G100" i="554"/>
  <c r="BE289" i="8"/>
  <c r="K263" i="554"/>
  <c r="J32" i="553"/>
  <c r="BE29" i="8"/>
  <c r="I21" i="553"/>
  <c r="G268" i="555"/>
  <c r="BD311" i="8"/>
  <c r="BE152" i="8"/>
  <c r="H101" i="555"/>
  <c r="G91" i="555"/>
  <c r="I254" i="555"/>
  <c r="K101" i="555"/>
  <c r="H254" i="555"/>
  <c r="H267" i="554"/>
  <c r="BE114" i="8"/>
  <c r="G264" i="555"/>
  <c r="BD190" i="8"/>
  <c r="I33" i="555"/>
  <c r="G36" i="554"/>
  <c r="H31" i="555"/>
  <c r="K100" i="554"/>
  <c r="H21" i="553"/>
  <c r="BE57" i="8"/>
  <c r="BE300" i="8"/>
  <c r="K92" i="553"/>
  <c r="BD189" i="8"/>
  <c r="H97" i="553"/>
  <c r="F173" i="557" a="1"/>
  <c r="F173" i="557" s="1"/>
  <c r="H259" i="555"/>
  <c r="K35" i="555"/>
  <c r="J31" i="553"/>
  <c r="J36" i="555"/>
  <c r="G256" i="555"/>
  <c r="I259" i="555"/>
  <c r="G37" i="554"/>
  <c r="H35" i="555"/>
  <c r="H92" i="554"/>
  <c r="K256" i="555"/>
  <c r="BD173" i="8"/>
  <c r="G35" i="555"/>
  <c r="BD281" i="8"/>
  <c r="BD174" i="8"/>
  <c r="K259" i="555"/>
  <c r="K92" i="554"/>
  <c r="I97" i="554"/>
  <c r="I92" i="553"/>
  <c r="J97" i="554"/>
  <c r="G92" i="554"/>
  <c r="I35" i="555"/>
  <c r="J259" i="555"/>
  <c r="G92" i="553"/>
  <c r="J92" i="553"/>
  <c r="H97" i="554"/>
  <c r="H93" i="554"/>
  <c r="K97" i="554"/>
  <c r="I263" i="553"/>
  <c r="J92" i="554"/>
  <c r="G21" i="553"/>
  <c r="J21" i="553"/>
  <c r="BD96" i="8"/>
  <c r="J35" i="555"/>
  <c r="H92" i="553"/>
  <c r="G97" i="554"/>
  <c r="H343" i="8"/>
  <c r="H17" i="8"/>
  <c r="H268" i="554"/>
  <c r="J266" i="554"/>
  <c r="H266" i="554"/>
  <c r="I265" i="554"/>
  <c r="I269" i="553"/>
  <c r="G266" i="554"/>
  <c r="H255" i="553"/>
  <c r="E265" i="557"/>
  <c r="G22" i="555"/>
  <c r="K268" i="554"/>
  <c r="K269" i="553"/>
  <c r="K266" i="554"/>
  <c r="I266" i="554"/>
  <c r="H54" i="8"/>
  <c r="H120" i="8"/>
  <c r="G265" i="554"/>
  <c r="G20" i="553"/>
  <c r="H265" i="554"/>
  <c r="I268" i="554"/>
  <c r="H269" i="553"/>
  <c r="BD188" i="8"/>
  <c r="G270" i="553"/>
  <c r="I270" i="553"/>
  <c r="J270" i="553"/>
  <c r="J268" i="554"/>
  <c r="K99" i="555"/>
  <c r="E33" i="557"/>
  <c r="H137" i="8"/>
  <c r="K255" i="553"/>
  <c r="H270" i="553"/>
  <c r="I99" i="555"/>
  <c r="I255" i="553"/>
  <c r="G99" i="555"/>
  <c r="J255" i="553"/>
  <c r="BD291" i="8"/>
  <c r="G268" i="554"/>
  <c r="J99" i="555"/>
  <c r="G255" i="553"/>
  <c r="J265" i="554"/>
  <c r="H99" i="555"/>
  <c r="F115" i="557" a="1"/>
  <c r="F115" i="557" s="1"/>
  <c r="D303" i="557"/>
  <c r="F290" i="557" a="1"/>
  <c r="F290" i="557" s="1"/>
  <c r="F262" i="557" a="1"/>
  <c r="F262" i="557" s="1"/>
  <c r="F133" i="557" a="1"/>
  <c r="F133" i="557" s="1"/>
  <c r="F114" i="557" a="1"/>
  <c r="F114" i="557" s="1"/>
  <c r="X120" i="8"/>
  <c r="F189" i="557" a="1"/>
  <c r="F189" i="557" s="1"/>
  <c r="F117" i="557" a="1"/>
  <c r="F117" i="557" s="1"/>
  <c r="D286" i="557"/>
  <c r="F261" i="557" a="1"/>
  <c r="F261" i="557" s="1"/>
  <c r="F134" i="557" a="1"/>
  <c r="F134" i="557" s="1"/>
  <c r="D54" i="557"/>
  <c r="F30" i="557" a="1"/>
  <c r="F30" i="557" s="1"/>
  <c r="T120" i="8"/>
  <c r="F302" i="557" a="1"/>
  <c r="F302" i="557" s="1"/>
  <c r="D120" i="557"/>
  <c r="F96" i="557" a="1"/>
  <c r="F96" i="557" s="1"/>
  <c r="F70" i="557" a="1"/>
  <c r="F70" i="557" s="1"/>
  <c r="F174" i="557" a="1"/>
  <c r="F174" i="557" s="1"/>
  <c r="F57" i="557" a="1"/>
  <c r="F57" i="557" s="1"/>
  <c r="D71" i="557"/>
  <c r="F113" i="557" a="1"/>
  <c r="F113" i="557" s="1"/>
  <c r="X83" i="8"/>
  <c r="F130" i="557" a="1"/>
  <c r="F130" i="557" s="1"/>
  <c r="F13" i="557" a="1"/>
  <c r="F13" i="557" s="1"/>
  <c r="F300" i="557" a="1"/>
  <c r="F300" i="557" s="1"/>
  <c r="F16" i="557" a="1"/>
  <c r="F16" i="557" s="1"/>
  <c r="F125" i="557" a="1"/>
  <c r="F125" i="557" s="1"/>
  <c r="F295" i="557" a="1"/>
  <c r="F295" i="557" s="1"/>
  <c r="X54" i="8"/>
  <c r="F291" i="557" a="1"/>
  <c r="F291" i="557" s="1"/>
  <c r="F79" i="557" a="1"/>
  <c r="F79" i="557" s="1"/>
  <c r="D83" i="557"/>
  <c r="T54" i="8"/>
  <c r="F131" i="557" a="1"/>
  <c r="F131" i="557" s="1"/>
  <c r="X286" i="8"/>
  <c r="T17" i="8"/>
  <c r="D141" i="557"/>
  <c r="F140" i="557" a="1"/>
  <c r="F140" i="557" s="1"/>
  <c r="F297" i="557" a="1"/>
  <c r="F297" i="557" s="1"/>
  <c r="T71" i="8"/>
  <c r="F172" i="557" a="1"/>
  <c r="F172" i="557" s="1"/>
  <c r="F59" i="557" a="1"/>
  <c r="F59" i="557" s="1"/>
  <c r="X137" i="8"/>
  <c r="X17" i="8"/>
  <c r="X249" i="8"/>
  <c r="X71" i="8"/>
  <c r="D17" i="557"/>
  <c r="F12" i="557" a="1"/>
  <c r="F12" i="557" s="1"/>
  <c r="D343" i="557"/>
  <c r="F188" i="557" a="1"/>
  <c r="F188" i="557" s="1"/>
  <c r="F292" i="557" a="1"/>
  <c r="F292" i="557" s="1"/>
  <c r="F248" i="557" a="1"/>
  <c r="F248" i="557" s="1"/>
  <c r="D249" i="557"/>
  <c r="F51" i="557" a="1"/>
  <c r="F51" i="557" s="1"/>
  <c r="F69" i="557" a="1"/>
  <c r="F69" i="557" s="1"/>
  <c r="D137" i="557"/>
  <c r="F123" i="557" a="1"/>
  <c r="F123" i="557" s="1"/>
  <c r="F190" i="557" a="1"/>
  <c r="F190" i="557" s="1"/>
  <c r="F283" i="557" a="1"/>
  <c r="F283" i="557" s="1"/>
  <c r="F311" i="557" a="1"/>
  <c r="F311" i="557" s="1"/>
  <c r="T83" i="8"/>
  <c r="T137" i="8"/>
  <c r="F281" i="557" a="1"/>
  <c r="F281" i="557" s="1"/>
  <c r="X303" i="8"/>
  <c r="F285" i="557" a="1"/>
  <c r="F285" i="557" s="1"/>
  <c r="K26" i="553"/>
  <c r="G103" i="554"/>
  <c r="H256" i="555"/>
  <c r="I267" i="553"/>
  <c r="K269" i="555"/>
  <c r="G31" i="553"/>
  <c r="G258" i="553"/>
  <c r="G265" i="555"/>
  <c r="I23" i="554"/>
  <c r="J269" i="554"/>
  <c r="G269" i="555"/>
  <c r="G37" i="553"/>
  <c r="BD297" i="8"/>
  <c r="BD283" i="8"/>
  <c r="I31" i="553"/>
  <c r="H303" i="8"/>
  <c r="J37" i="555"/>
  <c r="J91" i="553"/>
  <c r="I34" i="553"/>
  <c r="H263" i="554"/>
  <c r="K265" i="555"/>
  <c r="J23" i="554"/>
  <c r="J88" i="553"/>
  <c r="J97" i="555"/>
  <c r="G99" i="557"/>
  <c r="H99" i="557"/>
  <c r="K99" i="557"/>
  <c r="I99" i="557"/>
  <c r="J99" i="557"/>
  <c r="K31" i="553"/>
  <c r="I256" i="555"/>
  <c r="G33" i="554"/>
  <c r="K33" i="554"/>
  <c r="I266" i="553"/>
  <c r="J93" i="557"/>
  <c r="H93" i="557"/>
  <c r="I93" i="557"/>
  <c r="G93" i="557"/>
  <c r="K93" i="557"/>
  <c r="H31" i="553"/>
  <c r="K266" i="553"/>
  <c r="G267" i="553"/>
  <c r="J269" i="555"/>
  <c r="H37" i="554"/>
  <c r="G104" i="554"/>
  <c r="G24" i="554"/>
  <c r="G87" i="554"/>
  <c r="K87" i="554"/>
  <c r="H22" i="554"/>
  <c r="BD117" i="8"/>
  <c r="BD115" i="8"/>
  <c r="BD131" i="8"/>
  <c r="H100" i="554"/>
  <c r="G91" i="553"/>
  <c r="J34" i="553"/>
  <c r="G36" i="555"/>
  <c r="K263" i="553"/>
  <c r="G263" i="554"/>
  <c r="K23" i="554"/>
  <c r="K104" i="553"/>
  <c r="H24" i="553"/>
  <c r="BD172" i="8"/>
  <c r="H97" i="555"/>
  <c r="K87" i="555"/>
  <c r="H87" i="554"/>
  <c r="J37" i="553"/>
  <c r="I37" i="553"/>
  <c r="K34" i="555"/>
  <c r="I88" i="553"/>
  <c r="H269" i="555"/>
  <c r="I37" i="554"/>
  <c r="G265" i="553"/>
  <c r="H265" i="553"/>
  <c r="K37" i="554"/>
  <c r="BK156" i="8"/>
  <c r="H26" i="554"/>
  <c r="I87" i="554"/>
  <c r="K22" i="554"/>
  <c r="H38" i="553"/>
  <c r="BD13" i="8"/>
  <c r="J104" i="553"/>
  <c r="G269" i="554"/>
  <c r="H37" i="553"/>
  <c r="I20" i="553"/>
  <c r="I24" i="554"/>
  <c r="G270" i="555"/>
  <c r="J87" i="554"/>
  <c r="I38" i="553"/>
  <c r="BD51" i="8"/>
  <c r="I100" i="554"/>
  <c r="I91" i="553"/>
  <c r="I258" i="553"/>
  <c r="I36" i="555"/>
  <c r="H263" i="553"/>
  <c r="H23" i="554"/>
  <c r="G23" i="554"/>
  <c r="G104" i="553"/>
  <c r="H266" i="553"/>
  <c r="G266" i="553"/>
  <c r="K88" i="553"/>
  <c r="BD140" i="8"/>
  <c r="J87" i="555"/>
  <c r="J20" i="553"/>
  <c r="K37" i="553"/>
  <c r="H286" i="8"/>
  <c r="J24" i="554"/>
  <c r="H71" i="8"/>
  <c r="K20" i="553"/>
  <c r="J265" i="555"/>
  <c r="J266" i="553"/>
  <c r="H20" i="553"/>
  <c r="I33" i="554"/>
  <c r="J33" i="554"/>
  <c r="I269" i="555"/>
  <c r="G34" i="553"/>
  <c r="H36" i="555"/>
  <c r="G101" i="553"/>
  <c r="H270" i="555"/>
  <c r="BD16" i="8"/>
  <c r="BD125" i="8"/>
  <c r="I270" i="554"/>
  <c r="J100" i="554"/>
  <c r="H34" i="553"/>
  <c r="K36" i="555"/>
  <c r="J256" i="555"/>
  <c r="H87" i="555"/>
  <c r="I20" i="555"/>
  <c r="I102" i="553"/>
  <c r="K255" i="555"/>
  <c r="G268" i="553"/>
  <c r="J33" i="553"/>
  <c r="I264" i="554"/>
  <c r="I93" i="553"/>
  <c r="H20" i="555"/>
  <c r="G27" i="554"/>
  <c r="J20" i="555"/>
  <c r="I98" i="555"/>
  <c r="I27" i="555"/>
  <c r="I98" i="553"/>
  <c r="K93" i="553"/>
  <c r="K27" i="554"/>
  <c r="K27" i="555"/>
  <c r="J90" i="554"/>
  <c r="H90" i="554"/>
  <c r="K98" i="553"/>
  <c r="G20" i="555"/>
  <c r="I27" i="554"/>
  <c r="H26" i="555"/>
  <c r="G93" i="553"/>
  <c r="J88" i="555"/>
  <c r="H27" i="555"/>
  <c r="I90" i="554"/>
  <c r="G90" i="554"/>
  <c r="G98" i="553"/>
  <c r="G88" i="555"/>
  <c r="G27" i="555"/>
  <c r="K90" i="554"/>
  <c r="H98" i="555"/>
  <c r="J98" i="553"/>
  <c r="K20" i="555"/>
  <c r="G98" i="555"/>
  <c r="H27" i="554"/>
  <c r="J27" i="554"/>
  <c r="G102" i="554"/>
  <c r="K98" i="555"/>
  <c r="J98" i="555"/>
  <c r="J27" i="555"/>
  <c r="H98" i="553"/>
  <c r="H33" i="555"/>
  <c r="I32" i="553"/>
  <c r="H37" i="555"/>
  <c r="H103" i="554"/>
  <c r="J97" i="553"/>
  <c r="I97" i="553"/>
  <c r="G21" i="554"/>
  <c r="J26" i="553"/>
  <c r="J264" i="555"/>
  <c r="I23" i="553"/>
  <c r="H23" i="553"/>
  <c r="J23" i="553"/>
  <c r="K97" i="553"/>
  <c r="J93" i="554"/>
  <c r="H32" i="553"/>
  <c r="I103" i="555"/>
  <c r="K264" i="555"/>
  <c r="J21" i="554"/>
  <c r="G32" i="553"/>
  <c r="H264" i="555"/>
  <c r="J33" i="555"/>
  <c r="I93" i="554"/>
  <c r="G37" i="555"/>
  <c r="I264" i="555"/>
  <c r="G23" i="553"/>
  <c r="J103" i="554"/>
  <c r="K33" i="555"/>
  <c r="K93" i="554"/>
  <c r="I21" i="554"/>
  <c r="K32" i="553"/>
  <c r="K37" i="555"/>
  <c r="K23" i="553"/>
  <c r="G33" i="555"/>
  <c r="I37" i="555"/>
  <c r="K103" i="554"/>
  <c r="I103" i="554"/>
  <c r="G97" i="553"/>
  <c r="G23" i="555"/>
  <c r="H88" i="554"/>
  <c r="I267" i="555"/>
  <c r="G270" i="554"/>
  <c r="K88" i="554"/>
  <c r="K267" i="555"/>
  <c r="K101" i="553"/>
  <c r="J270" i="554"/>
  <c r="K270" i="554"/>
  <c r="G267" i="555"/>
  <c r="I101" i="553"/>
  <c r="J88" i="554"/>
  <c r="H267" i="555"/>
  <c r="K255" i="554"/>
  <c r="I254" i="554"/>
  <c r="I88" i="554"/>
  <c r="J267" i="555"/>
  <c r="K254" i="554"/>
  <c r="H270" i="554"/>
  <c r="G88" i="554"/>
  <c r="G255" i="554"/>
  <c r="I255" i="554"/>
  <c r="J255" i="554"/>
  <c r="H255" i="554"/>
  <c r="G89" i="553"/>
  <c r="G256" i="553"/>
  <c r="K267" i="553"/>
  <c r="J264" i="553"/>
  <c r="H93" i="555"/>
  <c r="J26" i="554"/>
  <c r="K267" i="554"/>
  <c r="H89" i="554"/>
  <c r="H36" i="553"/>
  <c r="I34" i="555"/>
  <c r="I34" i="554"/>
  <c r="J34" i="554"/>
  <c r="J89" i="553"/>
  <c r="H264" i="553"/>
  <c r="I259" i="553"/>
  <c r="I93" i="555"/>
  <c r="J36" i="553"/>
  <c r="K36" i="553"/>
  <c r="H34" i="555"/>
  <c r="H89" i="553"/>
  <c r="H259" i="553"/>
  <c r="G26" i="554"/>
  <c r="I36" i="553"/>
  <c r="H34" i="554"/>
  <c r="G34" i="554"/>
  <c r="K26" i="554"/>
  <c r="I268" i="555"/>
  <c r="K31" i="555"/>
  <c r="I89" i="554"/>
  <c r="K34" i="554"/>
  <c r="K89" i="553"/>
  <c r="K259" i="553"/>
  <c r="I26" i="554"/>
  <c r="I267" i="554"/>
  <c r="J268" i="555"/>
  <c r="J31" i="555"/>
  <c r="I256" i="553"/>
  <c r="K256" i="553"/>
  <c r="I264" i="553"/>
  <c r="G264" i="553"/>
  <c r="J259" i="553"/>
  <c r="K93" i="555"/>
  <c r="G267" i="554"/>
  <c r="K268" i="555"/>
  <c r="I31" i="555"/>
  <c r="J89" i="554"/>
  <c r="G36" i="553"/>
  <c r="J34" i="555"/>
  <c r="H256" i="553"/>
  <c r="H267" i="553"/>
  <c r="J93" i="555"/>
  <c r="H268" i="555"/>
  <c r="G31" i="555"/>
  <c r="G34" i="555"/>
  <c r="I100" i="553"/>
  <c r="K100" i="553"/>
  <c r="G263" i="555"/>
  <c r="H89" i="555"/>
  <c r="K104" i="555"/>
  <c r="BL307" i="8"/>
  <c r="G100" i="553"/>
  <c r="H263" i="555"/>
  <c r="G89" i="555"/>
  <c r="G104" i="555"/>
  <c r="J100" i="553"/>
  <c r="K89" i="555"/>
  <c r="I104" i="555"/>
  <c r="H100" i="553"/>
  <c r="BO156" i="8"/>
  <c r="K263" i="555"/>
  <c r="I89" i="555"/>
  <c r="J104" i="555"/>
  <c r="J263" i="555"/>
  <c r="J89" i="555"/>
  <c r="H104" i="555"/>
  <c r="J22" i="555"/>
  <c r="H255" i="555"/>
  <c r="H33" i="553"/>
  <c r="J104" i="554"/>
  <c r="H22" i="555"/>
  <c r="J255" i="555"/>
  <c r="G91" i="554"/>
  <c r="K91" i="554"/>
  <c r="J91" i="554"/>
  <c r="I35" i="554"/>
  <c r="H264" i="554"/>
  <c r="K268" i="553"/>
  <c r="H91" i="555"/>
  <c r="H104" i="554"/>
  <c r="K102" i="553"/>
  <c r="K22" i="555"/>
  <c r="K33" i="553"/>
  <c r="H90" i="555"/>
  <c r="I22" i="555"/>
  <c r="J35" i="554"/>
  <c r="G35" i="554"/>
  <c r="G33" i="553"/>
  <c r="G264" i="554"/>
  <c r="I268" i="553"/>
  <c r="K90" i="555"/>
  <c r="I104" i="554"/>
  <c r="I91" i="555"/>
  <c r="G102" i="553"/>
  <c r="H91" i="554"/>
  <c r="K35" i="554"/>
  <c r="J90" i="555"/>
  <c r="J91" i="555"/>
  <c r="I255" i="555"/>
  <c r="I91" i="554"/>
  <c r="H35" i="554"/>
  <c r="K264" i="554"/>
  <c r="H268" i="553"/>
  <c r="G90" i="555"/>
  <c r="K91" i="555"/>
  <c r="K104" i="554"/>
  <c r="J102" i="553"/>
  <c r="H102" i="553"/>
  <c r="G255" i="555"/>
  <c r="I33" i="553"/>
  <c r="J268" i="553"/>
  <c r="I90" i="555"/>
  <c r="I92" i="555"/>
  <c r="E27" i="557"/>
  <c r="J23" i="555"/>
  <c r="G254" i="554"/>
  <c r="H101" i="554"/>
  <c r="I23" i="555"/>
  <c r="G22" i="553"/>
  <c r="G101" i="554"/>
  <c r="H23" i="555"/>
  <c r="J254" i="554"/>
  <c r="J22" i="553"/>
  <c r="K101" i="554"/>
  <c r="K23" i="555"/>
  <c r="K22" i="553"/>
  <c r="I22" i="553"/>
  <c r="I101" i="554"/>
  <c r="J101" i="554"/>
  <c r="H254" i="554"/>
  <c r="K87" i="553"/>
  <c r="G32" i="555"/>
  <c r="H26" i="553"/>
  <c r="I24" i="555"/>
  <c r="J32" i="555"/>
  <c r="G26" i="553"/>
  <c r="K24" i="555"/>
  <c r="J87" i="553"/>
  <c r="K32" i="555"/>
  <c r="J103" i="555"/>
  <c r="G24" i="555"/>
  <c r="I87" i="553"/>
  <c r="I26" i="553"/>
  <c r="G103" i="555"/>
  <c r="H87" i="553"/>
  <c r="H103" i="555"/>
  <c r="G87" i="553"/>
  <c r="H32" i="555"/>
  <c r="K103" i="555"/>
  <c r="J24" i="555"/>
  <c r="I32" i="555"/>
  <c r="I339" i="555" s="1"/>
  <c r="I177" i="555" s="1"/>
  <c r="H24" i="555"/>
  <c r="K99" i="553"/>
  <c r="I258" i="555"/>
  <c r="K88" i="555"/>
  <c r="J103" i="553"/>
  <c r="G92" i="555"/>
  <c r="J38" i="554"/>
  <c r="H38" i="554"/>
  <c r="G258" i="554"/>
  <c r="K256" i="554"/>
  <c r="J93" i="553"/>
  <c r="H88" i="555"/>
  <c r="K103" i="553"/>
  <c r="I102" i="554"/>
  <c r="I26" i="555"/>
  <c r="I88" i="555"/>
  <c r="K102" i="554"/>
  <c r="H103" i="553"/>
  <c r="H102" i="554"/>
  <c r="J26" i="555"/>
  <c r="G103" i="553"/>
  <c r="J102" i="554"/>
  <c r="G26" i="555"/>
  <c r="K26" i="555"/>
  <c r="J92" i="555"/>
  <c r="K38" i="554"/>
  <c r="K258" i="554"/>
  <c r="J256" i="554"/>
  <c r="H92" i="555"/>
  <c r="G38" i="554"/>
  <c r="H258" i="554"/>
  <c r="G256" i="554"/>
  <c r="H256" i="554"/>
  <c r="J258" i="554"/>
  <c r="I258" i="554"/>
  <c r="K92" i="555"/>
  <c r="I38" i="554"/>
  <c r="I256" i="554"/>
  <c r="I99" i="553"/>
  <c r="G258" i="555"/>
  <c r="J99" i="553"/>
  <c r="K258" i="555"/>
  <c r="G99" i="553"/>
  <c r="J258" i="555"/>
  <c r="H258" i="555"/>
  <c r="E259" i="557"/>
  <c r="I32" i="554"/>
  <c r="J20" i="554"/>
  <c r="J35" i="553"/>
  <c r="H266" i="555"/>
  <c r="G35" i="553"/>
  <c r="AT156" i="8"/>
  <c r="BM156" i="8" s="1"/>
  <c r="I100" i="555"/>
  <c r="K266" i="555"/>
  <c r="H38" i="555"/>
  <c r="I27" i="553"/>
  <c r="K27" i="553"/>
  <c r="I20" i="554"/>
  <c r="I99" i="554"/>
  <c r="G266" i="555"/>
  <c r="I35" i="553"/>
  <c r="H35" i="553"/>
  <c r="G20" i="554"/>
  <c r="I266" i="555"/>
  <c r="J99" i="554"/>
  <c r="H100" i="555"/>
  <c r="J38" i="555"/>
  <c r="H20" i="554"/>
  <c r="G32" i="554"/>
  <c r="K32" i="554"/>
  <c r="K338" i="554" s="1"/>
  <c r="J100" i="555"/>
  <c r="I38" i="555"/>
  <c r="H27" i="553"/>
  <c r="K35" i="553"/>
  <c r="G99" i="554"/>
  <c r="H32" i="554"/>
  <c r="H338" i="554" s="1"/>
  <c r="K100" i="555"/>
  <c r="G38" i="555"/>
  <c r="J27" i="553"/>
  <c r="K99" i="554"/>
  <c r="G100" i="555"/>
  <c r="J266" i="555"/>
  <c r="K38" i="555"/>
  <c r="G27" i="553"/>
  <c r="K20" i="554"/>
  <c r="J32" i="554"/>
  <c r="H20" i="68"/>
  <c r="H11" i="68" s="1"/>
  <c r="D30" i="68" s="1"/>
  <c r="M54" i="68" s="1"/>
  <c r="L148" i="8"/>
  <c r="T305" i="8"/>
  <c r="T307" i="8" s="1"/>
  <c r="BJ156" i="8"/>
  <c r="H148" i="8"/>
  <c r="AD156" i="8"/>
  <c r="BI156" i="8" s="1"/>
  <c r="P148" i="8"/>
  <c r="P73" i="8"/>
  <c r="P346" i="8" s="1"/>
  <c r="P305" i="8"/>
  <c r="P307" i="8" s="1"/>
  <c r="F247" i="554" a="1"/>
  <c r="F247" i="554" s="1"/>
  <c r="F67" i="554" a="1"/>
  <c r="F67" i="554" s="1"/>
  <c r="F29" i="554" a="1"/>
  <c r="F29" i="554" s="1"/>
  <c r="D54" i="554"/>
  <c r="F95" i="554" a="1"/>
  <c r="F95" i="554" s="1"/>
  <c r="D120" i="554"/>
  <c r="F261" i="554" a="1"/>
  <c r="F261" i="554" s="1"/>
  <c r="D286" i="554"/>
  <c r="F81" i="554" a="1"/>
  <c r="F81" i="554" s="1"/>
  <c r="F299" i="554" a="1"/>
  <c r="F299" i="554" s="1"/>
  <c r="F118" i="554" a="1"/>
  <c r="F118" i="554" s="1"/>
  <c r="F50" i="554" a="1"/>
  <c r="F50" i="554" s="1"/>
  <c r="F51" i="554" a="1"/>
  <c r="F51" i="554" s="1"/>
  <c r="Z141" i="8"/>
  <c r="BH141" i="8" s="1"/>
  <c r="BH140" i="8"/>
  <c r="F293" i="555" a="1"/>
  <c r="F293" i="555" s="1"/>
  <c r="F49" i="555" a="1"/>
  <c r="F49" i="555" s="1"/>
  <c r="F114" i="555" a="1"/>
  <c r="F114" i="555" s="1"/>
  <c r="F116" i="555" a="1"/>
  <c r="F116" i="555" s="1"/>
  <c r="F282" i="555" a="1"/>
  <c r="F282" i="555" s="1"/>
  <c r="F295" i="555" a="1"/>
  <c r="F295" i="555" s="1"/>
  <c r="F63" i="555" a="1"/>
  <c r="F63" i="555" s="1"/>
  <c r="F292" i="555" a="1"/>
  <c r="F292" i="555" s="1"/>
  <c r="BH12" i="8"/>
  <c r="BH61" i="8"/>
  <c r="BH285" i="8"/>
  <c r="BH295" i="8"/>
  <c r="BH82" i="8"/>
  <c r="BH79" i="8"/>
  <c r="BH15" i="8"/>
  <c r="BH117" i="8"/>
  <c r="R343" i="8"/>
  <c r="BF188" i="8"/>
  <c r="BG172" i="8"/>
  <c r="R286" i="8"/>
  <c r="BF286" i="8" s="1"/>
  <c r="BF261" i="8"/>
  <c r="BF285" i="8"/>
  <c r="BF131" i="8"/>
  <c r="BF295" i="8"/>
  <c r="BF293" i="8"/>
  <c r="BF126" i="8"/>
  <c r="R137" i="8"/>
  <c r="BF137" i="8" s="1"/>
  <c r="BF123" i="8"/>
  <c r="BF119" i="8"/>
  <c r="BF96" i="8"/>
  <c r="F189" i="555" a="1"/>
  <c r="F189" i="555" s="1"/>
  <c r="V303" i="8"/>
  <c r="BG303" i="8" s="1"/>
  <c r="BG289" i="8"/>
  <c r="BG53" i="8"/>
  <c r="BG69" i="8"/>
  <c r="V120" i="8"/>
  <c r="BG95" i="8"/>
  <c r="BG282" i="8"/>
  <c r="BG285" i="8"/>
  <c r="BG292" i="8"/>
  <c r="BG52" i="8"/>
  <c r="BG81" i="8"/>
  <c r="BE178" i="8"/>
  <c r="N342" i="8"/>
  <c r="F116" i="554" a="1"/>
  <c r="F116" i="554" s="1"/>
  <c r="F131" i="554" a="1"/>
  <c r="F131" i="554" s="1"/>
  <c r="F262" i="554" a="1"/>
  <c r="F262" i="554" s="1"/>
  <c r="F30" i="554" a="1"/>
  <c r="F30" i="554" s="1"/>
  <c r="F12" i="554" a="1"/>
  <c r="F12" i="554" s="1"/>
  <c r="F117" i="554" a="1"/>
  <c r="F117" i="554" s="1"/>
  <c r="F132" i="554" a="1"/>
  <c r="F132" i="554" s="1"/>
  <c r="F96" i="554" a="1"/>
  <c r="F96" i="554" s="1"/>
  <c r="F293" i="554" a="1"/>
  <c r="F293" i="554" s="1"/>
  <c r="BH190" i="8"/>
  <c r="F67" i="555" a="1"/>
  <c r="F67" i="555" s="1"/>
  <c r="F297" i="555" a="1"/>
  <c r="F297" i="555" s="1"/>
  <c r="F129" i="555" a="1"/>
  <c r="F129" i="555" s="1"/>
  <c r="F12" i="555" a="1"/>
  <c r="F12" i="555" s="1"/>
  <c r="F248" i="555" a="1"/>
  <c r="F248" i="555" s="1"/>
  <c r="F261" i="555" a="1"/>
  <c r="F261" i="555" s="1"/>
  <c r="D286" i="555"/>
  <c r="F125" i="555" a="1"/>
  <c r="F125" i="555" s="1"/>
  <c r="F302" i="555" a="1"/>
  <c r="F302" i="555" s="1"/>
  <c r="BH53" i="8"/>
  <c r="BH281" i="8"/>
  <c r="Z71" i="8"/>
  <c r="BH71" i="8" s="1"/>
  <c r="BH57" i="8"/>
  <c r="BH132" i="8"/>
  <c r="BH152" i="8"/>
  <c r="BH13" i="8"/>
  <c r="BH292" i="8"/>
  <c r="BH280" i="8"/>
  <c r="Z342" i="8"/>
  <c r="BH177" i="8"/>
  <c r="R141" i="8"/>
  <c r="BF141" i="8" s="1"/>
  <c r="BF140" i="8"/>
  <c r="V343" i="8"/>
  <c r="BG188" i="8"/>
  <c r="BF284" i="8"/>
  <c r="BF134" i="8"/>
  <c r="BF16" i="8"/>
  <c r="BF297" i="8"/>
  <c r="R303" i="8"/>
  <c r="BF303" i="8" s="1"/>
  <c r="BF289" i="8"/>
  <c r="BF113" i="8"/>
  <c r="BF129" i="8"/>
  <c r="BF302" i="8"/>
  <c r="BF51" i="8"/>
  <c r="F188" i="555" a="1"/>
  <c r="F188" i="555" s="1"/>
  <c r="D343" i="555"/>
  <c r="BG96" i="8"/>
  <c r="BG48" i="8"/>
  <c r="BG59" i="8"/>
  <c r="BG291" i="8"/>
  <c r="BG302" i="8"/>
  <c r="BG116" i="8"/>
  <c r="BG135" i="8"/>
  <c r="BG134" i="8"/>
  <c r="BG12" i="8"/>
  <c r="BE173" i="8"/>
  <c r="F49" i="554" a="1"/>
  <c r="F49" i="554" s="1"/>
  <c r="F52" i="555" a="1"/>
  <c r="F52" i="555" s="1"/>
  <c r="F29" i="555" a="1"/>
  <c r="F29" i="555" s="1"/>
  <c r="D54" i="555"/>
  <c r="F69" i="555" a="1"/>
  <c r="F69" i="555" s="1"/>
  <c r="F134" i="555" a="1"/>
  <c r="F134" i="555" s="1"/>
  <c r="D71" i="555"/>
  <c r="F57" i="555" a="1"/>
  <c r="F57" i="555" s="1"/>
  <c r="F247" i="555" a="1"/>
  <c r="F247" i="555" s="1"/>
  <c r="F127" i="555" a="1"/>
  <c r="F127" i="555" s="1"/>
  <c r="F113" i="555" a="1"/>
  <c r="F113" i="555" s="1"/>
  <c r="F59" i="555" a="1"/>
  <c r="F59" i="555" s="1"/>
  <c r="BH67" i="8"/>
  <c r="BH70" i="8"/>
  <c r="BH124" i="8"/>
  <c r="BH136" i="8"/>
  <c r="BH290" i="8"/>
  <c r="Z137" i="8"/>
  <c r="BH123" i="8"/>
  <c r="BH247" i="8"/>
  <c r="BH133" i="8"/>
  <c r="BH51" i="8"/>
  <c r="BF173" i="8"/>
  <c r="V141" i="8"/>
  <c r="BG141" i="8" s="1"/>
  <c r="BG140" i="8"/>
  <c r="BF247" i="8"/>
  <c r="BF49" i="8"/>
  <c r="BF299" i="8"/>
  <c r="BF300" i="8"/>
  <c r="BF282" i="8"/>
  <c r="BF53" i="8"/>
  <c r="BF132" i="8"/>
  <c r="BF12" i="8"/>
  <c r="BF125" i="8"/>
  <c r="F174" i="555" a="1"/>
  <c r="F174" i="555" s="1"/>
  <c r="BG61" i="8"/>
  <c r="BG49" i="8"/>
  <c r="BG70" i="8"/>
  <c r="V137" i="8"/>
  <c r="BG123" i="8"/>
  <c r="BG50" i="8"/>
  <c r="BG51" i="8"/>
  <c r="BG60" i="8"/>
  <c r="V249" i="8"/>
  <c r="BG249" i="8" s="1"/>
  <c r="BG244" i="8"/>
  <c r="BG152" i="8"/>
  <c r="N141" i="8"/>
  <c r="BE141" i="8" s="1"/>
  <c r="BE140" i="8"/>
  <c r="F290" i="554" a="1"/>
  <c r="F290" i="554" s="1"/>
  <c r="F135" i="554" a="1"/>
  <c r="F135" i="554" s="1"/>
  <c r="F281" i="554" a="1"/>
  <c r="F281" i="554" s="1"/>
  <c r="F53" i="554" a="1"/>
  <c r="F53" i="554" s="1"/>
  <c r="F124" i="554" a="1"/>
  <c r="F124" i="554" s="1"/>
  <c r="F283" i="554" a="1"/>
  <c r="F283" i="554" s="1"/>
  <c r="F311" i="554" a="1"/>
  <c r="F311" i="554" s="1"/>
  <c r="D71" i="554"/>
  <c r="F57" i="554" a="1"/>
  <c r="F57" i="554" s="1"/>
  <c r="F113" i="554" a="1"/>
  <c r="F113" i="554" s="1"/>
  <c r="F133" i="554" a="1"/>
  <c r="F133" i="554" s="1"/>
  <c r="BH174" i="8"/>
  <c r="F53" i="555" a="1"/>
  <c r="F53" i="555" s="1"/>
  <c r="F95" i="555" a="1"/>
  <c r="F95" i="555" s="1"/>
  <c r="D120" i="555"/>
  <c r="F124" i="555" a="1"/>
  <c r="F124" i="555" s="1"/>
  <c r="F11" i="555" a="1"/>
  <c r="F11" i="555" s="1"/>
  <c r="D17" i="555"/>
  <c r="F280" i="555" a="1"/>
  <c r="F280" i="555" s="1"/>
  <c r="F135" i="555" a="1"/>
  <c r="F135" i="555" s="1"/>
  <c r="F30" i="555" a="1"/>
  <c r="F30" i="555" s="1"/>
  <c r="F50" i="555" a="1"/>
  <c r="F50" i="555" s="1"/>
  <c r="F281" i="555" a="1"/>
  <c r="F281" i="555" s="1"/>
  <c r="BH116" i="8"/>
  <c r="BH115" i="8"/>
  <c r="BH126" i="8"/>
  <c r="BH311" i="8"/>
  <c r="BH63" i="8"/>
  <c r="BH283" i="8"/>
  <c r="Z286" i="8"/>
  <c r="BH261" i="8"/>
  <c r="BH113" i="8"/>
  <c r="BH284" i="8"/>
  <c r="BF189" i="8"/>
  <c r="BG173" i="8"/>
  <c r="BF52" i="8"/>
  <c r="BF115" i="8"/>
  <c r="BF281" i="8"/>
  <c r="BF290" i="8"/>
  <c r="BF63" i="8"/>
  <c r="BF50" i="8"/>
  <c r="R17" i="8"/>
  <c r="BF17" i="8" s="1"/>
  <c r="BF11" i="8"/>
  <c r="BF48" i="8"/>
  <c r="BF70" i="8"/>
  <c r="F172" i="555" a="1"/>
  <c r="F172" i="555" s="1"/>
  <c r="BG127" i="8"/>
  <c r="BG115" i="8"/>
  <c r="BG119" i="8"/>
  <c r="BG126" i="8"/>
  <c r="BG284" i="8"/>
  <c r="BG247" i="8"/>
  <c r="BG280" i="8"/>
  <c r="BG131" i="8"/>
  <c r="BG300" i="8"/>
  <c r="BE174" i="8"/>
  <c r="F82" i="554" a="1"/>
  <c r="F82" i="554" s="1"/>
  <c r="F119" i="554" a="1"/>
  <c r="F119" i="554" s="1"/>
  <c r="F126" i="554" a="1"/>
  <c r="F126" i="554" s="1"/>
  <c r="F125" i="554" a="1"/>
  <c r="F125" i="554" s="1"/>
  <c r="D17" i="554"/>
  <c r="F11" i="554" a="1"/>
  <c r="F11" i="554" s="1"/>
  <c r="F292" i="554" a="1"/>
  <c r="F292" i="554" s="1"/>
  <c r="F78" i="554" a="1"/>
  <c r="F78" i="554" s="1"/>
  <c r="D83" i="554"/>
  <c r="F136" i="554" a="1"/>
  <c r="F136" i="554" s="1"/>
  <c r="F284" i="554" a="1"/>
  <c r="F284" i="554" s="1"/>
  <c r="BH173" i="8"/>
  <c r="F60" i="555" a="1"/>
  <c r="F60" i="555" s="1"/>
  <c r="F70" i="555" a="1"/>
  <c r="F70" i="555" s="1"/>
  <c r="F79" i="555" a="1"/>
  <c r="F79" i="555" s="1"/>
  <c r="F126" i="555" a="1"/>
  <c r="F126" i="555" s="1"/>
  <c r="F300" i="555" a="1"/>
  <c r="F300" i="555" s="1"/>
  <c r="F291" i="555" a="1"/>
  <c r="F291" i="555" s="1"/>
  <c r="F299" i="555" a="1"/>
  <c r="F299" i="555" s="1"/>
  <c r="F244" i="555" a="1"/>
  <c r="F244" i="555" s="1"/>
  <c r="D249" i="555"/>
  <c r="F51" i="555" a="1"/>
  <c r="F51" i="555" s="1"/>
  <c r="BH262" i="8"/>
  <c r="BH125" i="8"/>
  <c r="BH129" i="8"/>
  <c r="BH300" i="8"/>
  <c r="BH130" i="8"/>
  <c r="BH114" i="8"/>
  <c r="BH302" i="8"/>
  <c r="Z17" i="8"/>
  <c r="BH11" i="8"/>
  <c r="BH60" i="8"/>
  <c r="BF172" i="8"/>
  <c r="BG190" i="8"/>
  <c r="BF118" i="8"/>
  <c r="BF135" i="8"/>
  <c r="BF280" i="8"/>
  <c r="BF116" i="8"/>
  <c r="BF136" i="8"/>
  <c r="R71" i="8"/>
  <c r="BF71" i="8" s="1"/>
  <c r="BF57" i="8"/>
  <c r="BF13" i="8"/>
  <c r="R120" i="8"/>
  <c r="BF120" i="8" s="1"/>
  <c r="BF95" i="8"/>
  <c r="BF59" i="8"/>
  <c r="D141" i="555"/>
  <c r="F140" i="555" a="1"/>
  <c r="F140" i="555" s="1"/>
  <c r="BG30" i="8"/>
  <c r="BG114" i="8"/>
  <c r="BG82" i="8"/>
  <c r="BG117" i="8"/>
  <c r="BG15" i="8"/>
  <c r="BG129" i="8"/>
  <c r="BG136" i="8"/>
  <c r="BG297" i="8"/>
  <c r="BG118" i="8"/>
  <c r="BE190" i="8"/>
  <c r="F69" i="554" a="1"/>
  <c r="F69" i="554" s="1"/>
  <c r="F280" i="554" a="1"/>
  <c r="F280" i="554" s="1"/>
  <c r="F130" i="554" a="1"/>
  <c r="F130" i="554" s="1"/>
  <c r="F59" i="554" a="1"/>
  <c r="F59" i="554" s="1"/>
  <c r="F114" i="554" a="1"/>
  <c r="F114" i="554" s="1"/>
  <c r="F129" i="554" a="1"/>
  <c r="F129" i="554" s="1"/>
  <c r="F282" i="554" a="1"/>
  <c r="F282" i="554" s="1"/>
  <c r="F295" i="554" a="1"/>
  <c r="F295" i="554" s="1"/>
  <c r="F48" i="554" a="1"/>
  <c r="F48" i="554" s="1"/>
  <c r="F302" i="554" a="1"/>
  <c r="F302" i="554" s="1"/>
  <c r="F15" i="554" a="1"/>
  <c r="F15" i="554" s="1"/>
  <c r="F60" i="554" a="1"/>
  <c r="F60" i="554" s="1"/>
  <c r="BH178" i="8"/>
  <c r="F61" i="555" a="1"/>
  <c r="F61" i="555" s="1"/>
  <c r="F284" i="555" a="1"/>
  <c r="F284" i="555" s="1"/>
  <c r="F16" i="555" a="1"/>
  <c r="F16" i="555" s="1"/>
  <c r="F15" i="555" a="1"/>
  <c r="F15" i="555" s="1"/>
  <c r="F133" i="555" a="1"/>
  <c r="F133" i="555" s="1"/>
  <c r="F290" i="555" a="1"/>
  <c r="F290" i="555" s="1"/>
  <c r="F283" i="555" a="1"/>
  <c r="F283" i="555" s="1"/>
  <c r="F132" i="555" a="1"/>
  <c r="F132" i="555" s="1"/>
  <c r="D83" i="555"/>
  <c r="F78" i="555" a="1"/>
  <c r="F78" i="555" s="1"/>
  <c r="Z303" i="8"/>
  <c r="BH289" i="8"/>
  <c r="Z83" i="8"/>
  <c r="BH78" i="8"/>
  <c r="BH134" i="8"/>
  <c r="BH16" i="8"/>
  <c r="BH30" i="8"/>
  <c r="BH59" i="8"/>
  <c r="BH49" i="8"/>
  <c r="BH297" i="8"/>
  <c r="BH96" i="8"/>
  <c r="BF178" i="8"/>
  <c r="BG178" i="8"/>
  <c r="BF79" i="8"/>
  <c r="R83" i="8"/>
  <c r="BF83" i="8" s="1"/>
  <c r="BF78" i="8"/>
  <c r="BF133" i="8"/>
  <c r="BF311" i="8"/>
  <c r="R54" i="8"/>
  <c r="BF54" i="8" s="1"/>
  <c r="BF29" i="8"/>
  <c r="BF124" i="8"/>
  <c r="BF69" i="8"/>
  <c r="BF283" i="8"/>
  <c r="F178" i="555" a="1"/>
  <c r="F178" i="555" s="1"/>
  <c r="D342" i="555"/>
  <c r="BG16" i="8"/>
  <c r="BG311" i="8"/>
  <c r="BG283" i="8"/>
  <c r="BG125" i="8"/>
  <c r="BG295" i="8"/>
  <c r="BG13" i="8"/>
  <c r="BG281" i="8"/>
  <c r="BG63" i="8"/>
  <c r="BG130" i="8"/>
  <c r="BE172" i="8"/>
  <c r="F134" i="554" a="1"/>
  <c r="F134" i="554" s="1"/>
  <c r="F127" i="554" a="1"/>
  <c r="F127" i="554" s="1"/>
  <c r="F61" i="554" a="1"/>
  <c r="F61" i="554" s="1"/>
  <c r="F297" i="554" a="1"/>
  <c r="F297" i="554" s="1"/>
  <c r="F16" i="554" a="1"/>
  <c r="F16" i="554" s="1"/>
  <c r="F52" i="554" a="1"/>
  <c r="F52" i="554" s="1"/>
  <c r="F63" i="554" a="1"/>
  <c r="F63" i="554" s="1"/>
  <c r="F152" i="554" a="1"/>
  <c r="F152" i="554" s="1"/>
  <c r="D249" i="554"/>
  <c r="F244" i="554" a="1"/>
  <c r="F244" i="554" s="1"/>
  <c r="Z343" i="8"/>
  <c r="BH188" i="8"/>
  <c r="F13" i="555" a="1"/>
  <c r="F13" i="555" s="1"/>
  <c r="F262" i="555" a="1"/>
  <c r="F262" i="555" s="1"/>
  <c r="F285" i="555" a="1"/>
  <c r="F285" i="555" s="1"/>
  <c r="F289" i="555" a="1"/>
  <c r="F289" i="555" s="1"/>
  <c r="D303" i="555"/>
  <c r="F130" i="555" a="1"/>
  <c r="F130" i="555" s="1"/>
  <c r="F119" i="555" a="1"/>
  <c r="F119" i="555" s="1"/>
  <c r="F152" i="555" a="1"/>
  <c r="F152" i="555" s="1"/>
  <c r="F48" i="555" a="1"/>
  <c r="F48" i="555" s="1"/>
  <c r="D137" i="555"/>
  <c r="F123" i="555" a="1"/>
  <c r="F123" i="555" s="1"/>
  <c r="BH299" i="8"/>
  <c r="BH291" i="8"/>
  <c r="BH282" i="8"/>
  <c r="Z249" i="8"/>
  <c r="BH244" i="8"/>
  <c r="BH52" i="8"/>
  <c r="BH135" i="8"/>
  <c r="BH48" i="8"/>
  <c r="Z120" i="8"/>
  <c r="BH120" i="8" s="1"/>
  <c r="BH95" i="8"/>
  <c r="Z54" i="8"/>
  <c r="BH29" i="8"/>
  <c r="BF190" i="8"/>
  <c r="V342" i="8"/>
  <c r="BG177" i="8"/>
  <c r="BG189" i="8"/>
  <c r="BF292" i="8"/>
  <c r="BF81" i="8"/>
  <c r="BF67" i="8"/>
  <c r="BF61" i="8"/>
  <c r="BF30" i="8"/>
  <c r="BF130" i="8"/>
  <c r="BF152" i="8"/>
  <c r="BF117" i="8"/>
  <c r="F190" i="555" a="1"/>
  <c r="F190" i="555" s="1"/>
  <c r="BG67" i="8"/>
  <c r="V71" i="8"/>
  <c r="BG57" i="8"/>
  <c r="BG79" i="8"/>
  <c r="BG299" i="8"/>
  <c r="BG248" i="8"/>
  <c r="BG113" i="8"/>
  <c r="BG262" i="8"/>
  <c r="V17" i="8"/>
  <c r="BG11" i="8"/>
  <c r="N343" i="8"/>
  <c r="BE188" i="8"/>
  <c r="F13" i="554" a="1"/>
  <c r="F13" i="554" s="1"/>
  <c r="D303" i="554"/>
  <c r="F289" i="554" a="1"/>
  <c r="F289" i="554" s="1"/>
  <c r="BH172" i="8"/>
  <c r="F285" i="554" a="1"/>
  <c r="F285" i="554" s="1"/>
  <c r="F123" i="554" a="1"/>
  <c r="F123" i="554" s="1"/>
  <c r="D137" i="554"/>
  <c r="F291" i="554" a="1"/>
  <c r="F291" i="554" s="1"/>
  <c r="F70" i="554" a="1"/>
  <c r="F70" i="554" s="1"/>
  <c r="F248" i="554" a="1"/>
  <c r="F248" i="554" s="1"/>
  <c r="F79" i="554" a="1"/>
  <c r="F79" i="554" s="1"/>
  <c r="F115" i="554" a="1"/>
  <c r="F115" i="554" s="1"/>
  <c r="F300" i="554" a="1"/>
  <c r="F300" i="554" s="1"/>
  <c r="BH189" i="8"/>
  <c r="R342" i="8"/>
  <c r="BF177" i="8"/>
  <c r="F117" i="555" a="1"/>
  <c r="F117" i="555" s="1"/>
  <c r="F82" i="555" a="1"/>
  <c r="F82" i="555" s="1"/>
  <c r="F118" i="555" a="1"/>
  <c r="F118" i="555" s="1"/>
  <c r="F115" i="555" a="1"/>
  <c r="F115" i="555" s="1"/>
  <c r="F136" i="555" a="1"/>
  <c r="F136" i="555" s="1"/>
  <c r="F96" i="555" a="1"/>
  <c r="F96" i="555" s="1"/>
  <c r="F131" i="555" a="1"/>
  <c r="F131" i="555" s="1"/>
  <c r="F81" i="555" a="1"/>
  <c r="F81" i="555" s="1"/>
  <c r="F311" i="555" a="1"/>
  <c r="F311" i="555" s="1"/>
  <c r="BH69" i="8"/>
  <c r="BH131" i="8"/>
  <c r="BH293" i="8"/>
  <c r="BH248" i="8"/>
  <c r="BH50" i="8"/>
  <c r="BH81" i="8"/>
  <c r="BH127" i="8"/>
  <c r="BH119" i="8"/>
  <c r="BH118" i="8"/>
  <c r="BF174" i="8"/>
  <c r="BG174" i="8"/>
  <c r="BF82" i="8"/>
  <c r="BF291" i="8"/>
  <c r="BF15" i="8"/>
  <c r="R249" i="8"/>
  <c r="BF249" i="8" s="1"/>
  <c r="BF244" i="8"/>
  <c r="BF127" i="8"/>
  <c r="BF262" i="8"/>
  <c r="BF60" i="8"/>
  <c r="BF114" i="8"/>
  <c r="BF248" i="8"/>
  <c r="F173" i="555" a="1"/>
  <c r="F173" i="555" s="1"/>
  <c r="BG124" i="8"/>
  <c r="BG290" i="8"/>
  <c r="BG132" i="8"/>
  <c r="V54" i="8"/>
  <c r="BG29" i="8"/>
  <c r="V83" i="8"/>
  <c r="BG78" i="8"/>
  <c r="BG133" i="8"/>
  <c r="V286" i="8"/>
  <c r="BG286" i="8" s="1"/>
  <c r="BG261" i="8"/>
  <c r="BG293" i="8"/>
  <c r="BE189" i="8"/>
  <c r="AJ333" i="8"/>
  <c r="I18" i="68" s="1"/>
  <c r="I9" i="68" s="1"/>
  <c r="N54" i="8"/>
  <c r="BE54" i="8" s="1"/>
  <c r="N120" i="8"/>
  <c r="BE120" i="8" s="1"/>
  <c r="N286" i="8"/>
  <c r="BE286" i="8" s="1"/>
  <c r="BE50" i="8"/>
  <c r="BD293" i="8"/>
  <c r="J286" i="8"/>
  <c r="BD12" i="8"/>
  <c r="BE51" i="8"/>
  <c r="BE96" i="8"/>
  <c r="J343" i="8"/>
  <c r="BE131" i="8"/>
  <c r="AV333" i="8"/>
  <c r="BN326" i="8"/>
  <c r="AZ333" i="8"/>
  <c r="M18" i="68" s="1"/>
  <c r="M9" i="68" s="1"/>
  <c r="AF326" i="8"/>
  <c r="L194" i="8"/>
  <c r="L187" i="8"/>
  <c r="J54" i="8"/>
  <c r="J71" i="8"/>
  <c r="BD29" i="8"/>
  <c r="BK307" i="8"/>
  <c r="AL326" i="8"/>
  <c r="AL333" i="8" s="1"/>
  <c r="BN307" i="8"/>
  <c r="N71" i="8"/>
  <c r="BE71" i="8" s="1"/>
  <c r="H175" i="8"/>
  <c r="H183" i="8"/>
  <c r="H182" i="8"/>
  <c r="BE49" i="8"/>
  <c r="J120" i="8"/>
  <c r="J17" i="8"/>
  <c r="BD53" i="8"/>
  <c r="H194" i="8"/>
  <c r="H187" i="8"/>
  <c r="AR333" i="8"/>
  <c r="BM333" i="8" s="1"/>
  <c r="BM326" i="8"/>
  <c r="BE12" i="8"/>
  <c r="BD11" i="8"/>
  <c r="BD295" i="8"/>
  <c r="BE247" i="8"/>
  <c r="BD135" i="8"/>
  <c r="H102" i="555"/>
  <c r="K102" i="555"/>
  <c r="I102" i="555"/>
  <c r="J102" i="555"/>
  <c r="G102" i="555"/>
  <c r="N17" i="8"/>
  <c r="BE17" i="8" s="1"/>
  <c r="N83" i="8"/>
  <c r="BE83" i="8" s="1"/>
  <c r="BE132" i="8"/>
  <c r="J249" i="8"/>
  <c r="BD249" i="8" s="1"/>
  <c r="BE292" i="8"/>
  <c r="BE67" i="8"/>
  <c r="BD113" i="8"/>
  <c r="BE299" i="8"/>
  <c r="BE262" i="8"/>
  <c r="BD292" i="8"/>
  <c r="BD69" i="8"/>
  <c r="BE81" i="8"/>
  <c r="BD49" i="8"/>
  <c r="BE133" i="8"/>
  <c r="J141" i="8"/>
  <c r="BD141" i="8" s="1"/>
  <c r="BE95" i="8"/>
  <c r="BD57" i="8"/>
  <c r="G18" i="68"/>
  <c r="G9" i="68" s="1"/>
  <c r="J83" i="8"/>
  <c r="BD83" i="8" s="1"/>
  <c r="BE130" i="8"/>
  <c r="BO307" i="8"/>
  <c r="BB326" i="8"/>
  <c r="BB333" i="8" s="1"/>
  <c r="BE282" i="8"/>
  <c r="BD50" i="8"/>
  <c r="BD129" i="8"/>
  <c r="BE293" i="8"/>
  <c r="BD280" i="8"/>
  <c r="BD282" i="8"/>
  <c r="BD126" i="8"/>
  <c r="BM307" i="8"/>
  <c r="BE116" i="8"/>
  <c r="BD95" i="8"/>
  <c r="BE124" i="8"/>
  <c r="N249" i="8"/>
  <c r="BE249" i="8" s="1"/>
  <c r="BE30" i="8"/>
  <c r="BE284" i="8"/>
  <c r="J303" i="8"/>
  <c r="J137" i="8"/>
  <c r="BD137" i="8" s="1"/>
  <c r="BE118" i="8"/>
  <c r="BD247" i="8"/>
  <c r="BD30" i="8"/>
  <c r="AD326" i="8"/>
  <c r="BI307" i="8"/>
  <c r="BE113" i="8"/>
  <c r="BD127" i="8"/>
  <c r="BE127" i="8"/>
  <c r="BE117" i="8"/>
  <c r="J342" i="8"/>
  <c r="BE283" i="8"/>
  <c r="BD15" i="8"/>
  <c r="BD290" i="8"/>
  <c r="BD59" i="8"/>
  <c r="J259" i="554"/>
  <c r="H259" i="554"/>
  <c r="G259" i="554"/>
  <c r="K259" i="554"/>
  <c r="I259" i="554"/>
  <c r="N303" i="8"/>
  <c r="BE303" i="8" s="1"/>
  <c r="N137" i="8"/>
  <c r="BE137" i="8" s="1"/>
  <c r="L73" i="8"/>
  <c r="BE129" i="8"/>
  <c r="BE134" i="8"/>
  <c r="AN326" i="8"/>
  <c r="BE295" i="8"/>
  <c r="BD262" i="8"/>
  <c r="BD133" i="8"/>
  <c r="BL156" i="8"/>
  <c r="J20" i="68"/>
  <c r="J11" i="68" s="1"/>
  <c r="D32" i="68" s="1"/>
  <c r="M56" i="68" s="1"/>
  <c r="L182" i="8"/>
  <c r="L183" i="8"/>
  <c r="L175" i="8"/>
  <c r="BE281" i="8"/>
  <c r="BD248" i="8"/>
  <c r="BE53" i="8"/>
  <c r="BD261" i="8"/>
  <c r="BE79" i="8"/>
  <c r="BD79" i="8"/>
  <c r="BD302" i="8"/>
  <c r="L20" i="68"/>
  <c r="L11" i="68" s="1"/>
  <c r="D34" i="68" s="1"/>
  <c r="M58" i="68" s="1"/>
  <c r="BE135" i="8"/>
  <c r="BD244" i="8"/>
  <c r="D125" i="553"/>
  <c r="X183" i="8"/>
  <c r="D48" i="553"/>
  <c r="D115" i="553"/>
  <c r="D70" i="553"/>
  <c r="D82" i="553"/>
  <c r="D69" i="553"/>
  <c r="D129" i="553"/>
  <c r="D311" i="553"/>
  <c r="D127" i="553"/>
  <c r="D61" i="553"/>
  <c r="T194" i="8"/>
  <c r="D175" i="557"/>
  <c r="P194" i="8"/>
  <c r="D116" i="553"/>
  <c r="D136" i="553"/>
  <c r="D174" i="553"/>
  <c r="D194" i="557"/>
  <c r="D52" i="553"/>
  <c r="D293" i="553"/>
  <c r="X187" i="8"/>
  <c r="D172" i="553"/>
  <c r="D289" i="553"/>
  <c r="D123" i="553"/>
  <c r="D96" i="553"/>
  <c r="P182" i="8"/>
  <c r="D188" i="554"/>
  <c r="D60" i="553"/>
  <c r="D283" i="553"/>
  <c r="T183" i="8"/>
  <c r="D183" i="557"/>
  <c r="D11" i="553"/>
  <c r="D132" i="553"/>
  <c r="D284" i="553"/>
  <c r="D261" i="553"/>
  <c r="D30" i="553"/>
  <c r="D124" i="553"/>
  <c r="D189" i="554"/>
  <c r="D13" i="553"/>
  <c r="D188" i="553"/>
  <c r="D178" i="553"/>
  <c r="D81" i="553"/>
  <c r="D118" i="553"/>
  <c r="D49" i="553"/>
  <c r="D63" i="553"/>
  <c r="D78" i="553"/>
  <c r="T182" i="8"/>
  <c r="D248" i="553"/>
  <c r="D299" i="553"/>
  <c r="D67" i="553"/>
  <c r="D130" i="553"/>
  <c r="X194" i="8"/>
  <c r="D59" i="553"/>
  <c r="D300" i="553"/>
  <c r="D173" i="554"/>
  <c r="D95" i="553"/>
  <c r="D119" i="553"/>
  <c r="D53" i="553"/>
  <c r="D50" i="553"/>
  <c r="P183" i="8"/>
  <c r="D79" i="553"/>
  <c r="D190" i="554"/>
  <c r="D126" i="553"/>
  <c r="D135" i="553"/>
  <c r="X175" i="8"/>
  <c r="D57" i="553"/>
  <c r="D292" i="553"/>
  <c r="D131" i="553"/>
  <c r="D16" i="553"/>
  <c r="D173" i="553"/>
  <c r="D290" i="553"/>
  <c r="D247" i="553"/>
  <c r="X182" i="8"/>
  <c r="D114" i="553"/>
  <c r="D297" i="553"/>
  <c r="D177" i="553"/>
  <c r="P187" i="8"/>
  <c r="D172" i="554"/>
  <c r="D174" i="554"/>
  <c r="D190" i="553"/>
  <c r="T187" i="8"/>
  <c r="D262" i="553"/>
  <c r="D281" i="553"/>
  <c r="D189" i="553"/>
  <c r="D29" i="553"/>
  <c r="D244" i="553"/>
  <c r="D302" i="553"/>
  <c r="D178" i="554"/>
  <c r="D152" i="553"/>
  <c r="D15" i="553"/>
  <c r="D285" i="553"/>
  <c r="D51" i="553"/>
  <c r="D133" i="553"/>
  <c r="D12" i="553"/>
  <c r="D280" i="553"/>
  <c r="D291" i="553"/>
  <c r="T175" i="8"/>
  <c r="D134" i="553"/>
  <c r="P175" i="8"/>
  <c r="D187" i="557"/>
  <c r="D282" i="553"/>
  <c r="D182" i="557"/>
  <c r="D113" i="553"/>
  <c r="D140" i="553"/>
  <c r="D117" i="553"/>
  <c r="D295" i="553"/>
  <c r="D140" i="554"/>
  <c r="P151" i="8"/>
  <c r="BD17" i="8" l="1"/>
  <c r="BD120" i="8"/>
  <c r="BD286" i="8"/>
  <c r="X305" i="8"/>
  <c r="X307" i="8" s="1"/>
  <c r="E254" i="555"/>
  <c r="I338" i="555"/>
  <c r="T148" i="8"/>
  <c r="BD54" i="8"/>
  <c r="E35" i="555"/>
  <c r="E259" i="555"/>
  <c r="BG137" i="8"/>
  <c r="J338" i="553"/>
  <c r="BG71" i="8"/>
  <c r="J339" i="555"/>
  <c r="J177" i="555" s="1"/>
  <c r="D73" i="557"/>
  <c r="D346" i="557" s="1"/>
  <c r="J338" i="554"/>
  <c r="I338" i="554"/>
  <c r="T73" i="8"/>
  <c r="T346" i="8" s="1"/>
  <c r="K339" i="553"/>
  <c r="BG54" i="8"/>
  <c r="F53" i="553" a="1"/>
  <c r="F53" i="553" s="1"/>
  <c r="I53" i="553" s="1"/>
  <c r="E53" i="553"/>
  <c r="F52" i="553" a="1"/>
  <c r="F52" i="553" s="1"/>
  <c r="H52" i="553" s="1"/>
  <c r="D305" i="557"/>
  <c r="D307" i="557" s="1"/>
  <c r="H73" i="8"/>
  <c r="H346" i="8" s="1"/>
  <c r="H151" i="8" s="1"/>
  <c r="F15" i="553" a="1"/>
  <c r="F15" i="553" s="1"/>
  <c r="H15" i="553" s="1"/>
  <c r="E15" i="553"/>
  <c r="F188" i="553" a="1"/>
  <c r="F188" i="553" s="1"/>
  <c r="E188" i="553"/>
  <c r="E36" i="555"/>
  <c r="X73" i="8"/>
  <c r="X346" i="8" s="1"/>
  <c r="E99" i="555"/>
  <c r="H305" i="8"/>
  <c r="H307" i="8" s="1"/>
  <c r="E87" i="555"/>
  <c r="E270" i="555"/>
  <c r="E265" i="555"/>
  <c r="X148" i="8"/>
  <c r="D148" i="557"/>
  <c r="BH17" i="8"/>
  <c r="E101" i="555"/>
  <c r="E256" i="555"/>
  <c r="E21" i="555"/>
  <c r="E97" i="555"/>
  <c r="E269" i="555"/>
  <c r="F289" i="553" a="1"/>
  <c r="F289" i="553" s="1"/>
  <c r="E289" i="553"/>
  <c r="BG17" i="8"/>
  <c r="E93" i="557"/>
  <c r="BG83" i="8"/>
  <c r="BG120" i="8"/>
  <c r="G338" i="554"/>
  <c r="H339" i="555"/>
  <c r="H177" i="555" s="1"/>
  <c r="BH54" i="8"/>
  <c r="BH286" i="8"/>
  <c r="BH137" i="8"/>
  <c r="G338" i="555"/>
  <c r="G189" i="555" s="1"/>
  <c r="BH303" i="8"/>
  <c r="BD303" i="8"/>
  <c r="BD71" i="8"/>
  <c r="BH83" i="8"/>
  <c r="E99" i="557"/>
  <c r="BH249" i="8"/>
  <c r="J340" i="553"/>
  <c r="J339" i="553"/>
  <c r="G339" i="555"/>
  <c r="G177" i="555" s="1"/>
  <c r="E20" i="555"/>
  <c r="E27" i="555"/>
  <c r="E267" i="555"/>
  <c r="E33" i="555"/>
  <c r="E98" i="555"/>
  <c r="G339" i="553"/>
  <c r="H338" i="553"/>
  <c r="G338" i="553"/>
  <c r="H339" i="553"/>
  <c r="K339" i="555"/>
  <c r="K177" i="555" s="1"/>
  <c r="E264" i="555"/>
  <c r="E37" i="555"/>
  <c r="I339" i="553"/>
  <c r="K340" i="553"/>
  <c r="E22" i="555"/>
  <c r="E255" i="555"/>
  <c r="E263" i="555"/>
  <c r="E93" i="555"/>
  <c r="I338" i="553"/>
  <c r="K338" i="553"/>
  <c r="J338" i="555"/>
  <c r="J178" i="555" s="1"/>
  <c r="E291" i="553"/>
  <c r="F291" i="553" a="1"/>
  <c r="F291" i="553" s="1"/>
  <c r="K291" i="553" s="1"/>
  <c r="E300" i="553"/>
  <c r="F300" i="553" a="1"/>
  <c r="F300" i="553" s="1"/>
  <c r="H300" i="553" s="1"/>
  <c r="F299" i="553" a="1"/>
  <c r="F299" i="553" s="1"/>
  <c r="E299" i="553"/>
  <c r="F283" i="553" a="1"/>
  <c r="F283" i="553" s="1"/>
  <c r="E283" i="553"/>
  <c r="F114" i="553" a="1"/>
  <c r="F114" i="553" s="1"/>
  <c r="K114" i="553" s="1"/>
  <c r="E114" i="553"/>
  <c r="E13" i="553"/>
  <c r="F13" i="553" a="1"/>
  <c r="F13" i="553" s="1"/>
  <c r="E285" i="553"/>
  <c r="F285" i="553" a="1"/>
  <c r="F285" i="553" s="1"/>
  <c r="F172" i="554" a="1"/>
  <c r="F172" i="554" s="1"/>
  <c r="E172" i="554"/>
  <c r="E103" i="555"/>
  <c r="E90" i="555"/>
  <c r="E89" i="555"/>
  <c r="E34" i="555"/>
  <c r="E31" i="555"/>
  <c r="E91" i="555"/>
  <c r="E104" i="555"/>
  <c r="E268" i="555"/>
  <c r="H338" i="555"/>
  <c r="H173" i="555" s="1"/>
  <c r="K20" i="68"/>
  <c r="K11" i="68" s="1"/>
  <c r="D33" i="68" s="1"/>
  <c r="M57" i="68" s="1"/>
  <c r="F152" i="553" a="1"/>
  <c r="F152" i="553" s="1"/>
  <c r="J152" i="553" s="1"/>
  <c r="E152" i="553"/>
  <c r="F117" i="553" a="1"/>
  <c r="F117" i="553" s="1"/>
  <c r="E117" i="553"/>
  <c r="D249" i="553"/>
  <c r="E249" i="553" s="1"/>
  <c r="E244" i="553"/>
  <c r="F244" i="553" a="1"/>
  <c r="F244" i="553" s="1"/>
  <c r="F311" i="553" a="1"/>
  <c r="F311" i="553" s="1"/>
  <c r="E311" i="553"/>
  <c r="F248" i="553" a="1"/>
  <c r="F248" i="553" s="1"/>
  <c r="H248" i="553" s="1"/>
  <c r="E248" i="553"/>
  <c r="F133" i="553" a="1"/>
  <c r="F133" i="553" s="1"/>
  <c r="J133" i="553" s="1"/>
  <c r="E133" i="553"/>
  <c r="F49" i="553" a="1"/>
  <c r="F49" i="553" s="1"/>
  <c r="E49" i="553"/>
  <c r="F173" i="553" a="1"/>
  <c r="F173" i="553" s="1"/>
  <c r="K173" i="553" s="1"/>
  <c r="E173" i="553"/>
  <c r="F127" i="553" a="1"/>
  <c r="F127" i="553" s="1"/>
  <c r="E127" i="553"/>
  <c r="F140" i="554" a="1"/>
  <c r="F140" i="554" s="1"/>
  <c r="I140" i="554" s="1"/>
  <c r="I141" i="554" s="1"/>
  <c r="E140" i="554"/>
  <c r="D141" i="554"/>
  <c r="D148" i="554" s="1"/>
  <c r="F69" i="553" a="1"/>
  <c r="F69" i="553" s="1"/>
  <c r="E69" i="553"/>
  <c r="F247" i="553" a="1"/>
  <c r="F247" i="553" s="1"/>
  <c r="I247" i="553" s="1"/>
  <c r="E247" i="553"/>
  <c r="F135" i="553" a="1"/>
  <c r="F135" i="553" s="1"/>
  <c r="E135" i="553"/>
  <c r="E63" i="553"/>
  <c r="F63" i="553" a="1"/>
  <c r="F63" i="553" s="1"/>
  <c r="H63" i="553" s="1"/>
  <c r="E290" i="553"/>
  <c r="F290" i="553" a="1"/>
  <c r="F290" i="553" s="1"/>
  <c r="E115" i="553"/>
  <c r="F115" i="553" a="1"/>
  <c r="F115" i="553" s="1"/>
  <c r="F177" i="553" a="1"/>
  <c r="F177" i="553" s="1"/>
  <c r="I177" i="553" s="1"/>
  <c r="E177" i="553"/>
  <c r="F261" i="553" a="1"/>
  <c r="F261" i="553" s="1"/>
  <c r="E261" i="553"/>
  <c r="D286" i="553"/>
  <c r="F95" i="553" a="1"/>
  <c r="F95" i="553" s="1"/>
  <c r="H95" i="553" s="1"/>
  <c r="E95" i="553"/>
  <c r="F12" i="553" a="1"/>
  <c r="F12" i="553" s="1"/>
  <c r="H12" i="553" s="1"/>
  <c r="E12" i="553"/>
  <c r="F281" i="553" a="1"/>
  <c r="F281" i="553" s="1"/>
  <c r="E281" i="553"/>
  <c r="F262" i="553" a="1"/>
  <c r="F262" i="553" s="1"/>
  <c r="E262" i="553"/>
  <c r="F284" i="553" a="1"/>
  <c r="F284" i="553" s="1"/>
  <c r="H284" i="553" s="1"/>
  <c r="E284" i="553"/>
  <c r="F130" i="553" a="1"/>
  <c r="F130" i="553" s="1"/>
  <c r="E130" i="553"/>
  <c r="E124" i="553"/>
  <c r="F124" i="553" a="1"/>
  <c r="F124" i="553" s="1"/>
  <c r="F178" i="554" a="1"/>
  <c r="F178" i="554" s="1"/>
  <c r="H178" i="554" s="1"/>
  <c r="E178" i="554"/>
  <c r="D342" i="554"/>
  <c r="F280" i="553" a="1"/>
  <c r="F280" i="553" s="1"/>
  <c r="E280" i="553"/>
  <c r="F282" i="553" a="1"/>
  <c r="F282" i="553" s="1"/>
  <c r="E282" i="553"/>
  <c r="F30" i="553" a="1"/>
  <c r="F30" i="553" s="1"/>
  <c r="E30" i="553"/>
  <c r="E140" i="553"/>
  <c r="D141" i="553"/>
  <c r="F140" i="553" a="1"/>
  <c r="F140" i="553" s="1"/>
  <c r="H140" i="553" s="1"/>
  <c r="H141" i="553" s="1"/>
  <c r="F132" i="553" a="1"/>
  <c r="F132" i="553" s="1"/>
  <c r="J132" i="553" s="1"/>
  <c r="E132" i="553"/>
  <c r="F29" i="553" a="1"/>
  <c r="F29" i="553" s="1"/>
  <c r="E29" i="553"/>
  <c r="H340" i="555"/>
  <c r="H123" i="555" s="1"/>
  <c r="G340" i="553"/>
  <c r="K340" i="555"/>
  <c r="K135" i="555" s="1"/>
  <c r="E23" i="555"/>
  <c r="K338" i="555"/>
  <c r="K178" i="555" s="1"/>
  <c r="E24" i="555"/>
  <c r="G340" i="555"/>
  <c r="G11" i="555" s="1"/>
  <c r="E32" i="555"/>
  <c r="I340" i="553"/>
  <c r="J340" i="555"/>
  <c r="J284" i="555" s="1"/>
  <c r="E258" i="555"/>
  <c r="E92" i="555"/>
  <c r="E88" i="555"/>
  <c r="E266" i="555"/>
  <c r="E100" i="555"/>
  <c r="E26" i="555"/>
  <c r="E38" i="555"/>
  <c r="I340" i="555"/>
  <c r="I118" i="555" s="1"/>
  <c r="BK333" i="8"/>
  <c r="BO333" i="8"/>
  <c r="H340" i="553"/>
  <c r="E81" i="553"/>
  <c r="F81" i="553" a="1"/>
  <c r="F81" i="553" s="1"/>
  <c r="J81" i="553" s="1"/>
  <c r="E126" i="553"/>
  <c r="F126" i="553" a="1"/>
  <c r="F126" i="553" s="1"/>
  <c r="I126" i="553" s="1"/>
  <c r="F119" i="553" a="1"/>
  <c r="F119" i="553" s="1"/>
  <c r="G119" i="553" s="1"/>
  <c r="E119" i="553"/>
  <c r="E174" i="554"/>
  <c r="F174" i="554" a="1"/>
  <c r="F174" i="554" s="1"/>
  <c r="I174" i="554" s="1"/>
  <c r="F51" i="553" a="1"/>
  <c r="F51" i="553" s="1"/>
  <c r="E51" i="553"/>
  <c r="F302" i="553" a="1"/>
  <c r="F302" i="553" s="1"/>
  <c r="G302" i="553" s="1"/>
  <c r="E302" i="553"/>
  <c r="F82" i="553" a="1"/>
  <c r="F82" i="553" s="1"/>
  <c r="E82" i="553"/>
  <c r="F189" i="554" a="1"/>
  <c r="F189" i="554" s="1"/>
  <c r="E189" i="554"/>
  <c r="F136" i="553" a="1"/>
  <c r="F136" i="553" s="1"/>
  <c r="H136" i="553" s="1"/>
  <c r="E136" i="553"/>
  <c r="F57" i="553" a="1"/>
  <c r="F57" i="553" s="1"/>
  <c r="J57" i="553" s="1"/>
  <c r="E57" i="553"/>
  <c r="D71" i="553"/>
  <c r="E71" i="553" s="1"/>
  <c r="E60" i="553"/>
  <c r="F60" i="553" a="1"/>
  <c r="F60" i="553" s="1"/>
  <c r="H60" i="553" s="1"/>
  <c r="D303" i="553"/>
  <c r="E303" i="553" s="1"/>
  <c r="F292" i="553" a="1"/>
  <c r="F292" i="553" s="1"/>
  <c r="I292" i="553" s="1"/>
  <c r="E292" i="553"/>
  <c r="E174" i="553"/>
  <c r="F174" i="553" a="1"/>
  <c r="F174" i="553" s="1"/>
  <c r="K174" i="553" s="1"/>
  <c r="E295" i="553"/>
  <c r="F295" i="553" a="1"/>
  <c r="F295" i="553" s="1"/>
  <c r="H295" i="553" s="1"/>
  <c r="F172" i="553" a="1"/>
  <c r="F172" i="553" s="1"/>
  <c r="J172" i="553" s="1"/>
  <c r="E172" i="553"/>
  <c r="E190" i="554"/>
  <c r="F190" i="554" a="1"/>
  <c r="F190" i="554" s="1"/>
  <c r="F134" i="553" a="1"/>
  <c r="F134" i="553" s="1"/>
  <c r="E134" i="553"/>
  <c r="F48" i="553" a="1"/>
  <c r="F48" i="553" s="1"/>
  <c r="D54" i="553"/>
  <c r="E54" i="553" s="1"/>
  <c r="E48" i="553"/>
  <c r="F78" i="553" a="1"/>
  <c r="F78" i="553" s="1"/>
  <c r="J78" i="553" s="1"/>
  <c r="E78" i="553"/>
  <c r="D83" i="553"/>
  <c r="E83" i="553" s="1"/>
  <c r="E79" i="553"/>
  <c r="F79" i="553" a="1"/>
  <c r="F79" i="553" s="1"/>
  <c r="F190" i="553" a="1"/>
  <c r="F190" i="553" s="1"/>
  <c r="E190" i="553"/>
  <c r="E61" i="553"/>
  <c r="F61" i="553" a="1"/>
  <c r="F61" i="553" s="1"/>
  <c r="E131" i="553"/>
  <c r="F131" i="553" a="1"/>
  <c r="F131" i="553" s="1"/>
  <c r="K131" i="553" s="1"/>
  <c r="F113" i="553" a="1"/>
  <c r="F113" i="553" s="1"/>
  <c r="E113" i="553"/>
  <c r="D17" i="553"/>
  <c r="E17" i="553" s="1"/>
  <c r="E11" i="553"/>
  <c r="F11" i="553" a="1"/>
  <c r="F11" i="553" s="1"/>
  <c r="K11" i="553" s="1"/>
  <c r="E70" i="553"/>
  <c r="F70" i="553" a="1"/>
  <c r="F70" i="553" s="1"/>
  <c r="G70" i="553" s="1"/>
  <c r="F67" i="553" a="1"/>
  <c r="F67" i="553" s="1"/>
  <c r="E67" i="553"/>
  <c r="D342" i="553"/>
  <c r="E342" i="553" s="1"/>
  <c r="F178" i="553" a="1"/>
  <c r="F178" i="553" s="1"/>
  <c r="H178" i="553" s="1"/>
  <c r="E178" i="553"/>
  <c r="F123" i="553" a="1"/>
  <c r="F123" i="553" s="1"/>
  <c r="J123" i="553" s="1"/>
  <c r="D137" i="553"/>
  <c r="E137" i="553" s="1"/>
  <c r="E123" i="553"/>
  <c r="F116" i="553" a="1"/>
  <c r="F116" i="553" s="1"/>
  <c r="E116" i="553"/>
  <c r="E118" i="553"/>
  <c r="F118" i="553" a="1"/>
  <c r="F118" i="553" s="1"/>
  <c r="E129" i="553"/>
  <c r="F129" i="553" a="1"/>
  <c r="F129" i="553" s="1"/>
  <c r="D120" i="553"/>
  <c r="E120" i="553" s="1"/>
  <c r="F96" i="553" a="1"/>
  <c r="F96" i="553" s="1"/>
  <c r="E96" i="553"/>
  <c r="E188" i="554"/>
  <c r="D343" i="554"/>
  <c r="F188" i="554" a="1"/>
  <c r="F188" i="554" s="1"/>
  <c r="F297" i="553" a="1"/>
  <c r="F297" i="553" s="1"/>
  <c r="E297" i="553"/>
  <c r="F293" i="553" a="1"/>
  <c r="F293" i="553" s="1"/>
  <c r="E293" i="553"/>
  <c r="F173" i="554" a="1"/>
  <c r="F173" i="554" s="1"/>
  <c r="J173" i="554" s="1"/>
  <c r="E173" i="554"/>
  <c r="E16" i="553"/>
  <c r="F16" i="553" a="1"/>
  <c r="F16" i="553" s="1"/>
  <c r="F59" i="553" a="1"/>
  <c r="F59" i="553" s="1"/>
  <c r="E59" i="553"/>
  <c r="E189" i="553"/>
  <c r="D343" i="553"/>
  <c r="E343" i="553" s="1"/>
  <c r="F189" i="553" a="1"/>
  <c r="F189" i="553" s="1"/>
  <c r="F125" i="553" a="1"/>
  <c r="F125" i="553" s="1"/>
  <c r="I125" i="553" s="1"/>
  <c r="E125" i="553"/>
  <c r="F50" i="553" a="1"/>
  <c r="F50" i="553" s="1"/>
  <c r="E50" i="553"/>
  <c r="D73" i="554"/>
  <c r="D346" i="554" s="1"/>
  <c r="D73" i="555"/>
  <c r="D346" i="555" s="1"/>
  <c r="D148" i="555"/>
  <c r="Z148" i="8"/>
  <c r="K7" i="390"/>
  <c r="K8" i="390" s="1"/>
  <c r="E102" i="555"/>
  <c r="R148" i="8"/>
  <c r="BF148" i="8" s="1"/>
  <c r="J73" i="8"/>
  <c r="J346" i="8" s="1"/>
  <c r="J151" i="8" s="1"/>
  <c r="D305" i="554"/>
  <c r="D307" i="554" s="1"/>
  <c r="P184" i="8"/>
  <c r="X184" i="8"/>
  <c r="T195" i="8"/>
  <c r="P154" i="8"/>
  <c r="P156" i="8" s="1"/>
  <c r="X195" i="8"/>
  <c r="F182" i="557" a="1"/>
  <c r="F182" i="557" s="1"/>
  <c r="F183" i="557" a="1"/>
  <c r="F183" i="557" s="1"/>
  <c r="D195" i="557"/>
  <c r="F187" i="557" a="1"/>
  <c r="F187" i="557" s="1"/>
  <c r="F175" i="557" a="1"/>
  <c r="F175" i="557" s="1"/>
  <c r="D184" i="557"/>
  <c r="T184" i="8"/>
  <c r="F194" i="557" a="1"/>
  <c r="F194" i="557" s="1"/>
  <c r="P195" i="8"/>
  <c r="L346" i="8"/>
  <c r="L151" i="8" s="1"/>
  <c r="J148" i="8"/>
  <c r="BD148" i="8" s="1"/>
  <c r="BD343" i="8"/>
  <c r="J187" i="8"/>
  <c r="J194" i="8"/>
  <c r="BD194" i="8" s="1"/>
  <c r="B31" i="68"/>
  <c r="M31" i="68" s="1"/>
  <c r="J182" i="8"/>
  <c r="BD182" i="8" s="1"/>
  <c r="J175" i="8"/>
  <c r="BD175" i="8" s="1"/>
  <c r="J183" i="8"/>
  <c r="BD183" i="8" s="1"/>
  <c r="AD333" i="8"/>
  <c r="BI333" i="8" s="1"/>
  <c r="BI326" i="8"/>
  <c r="B29" i="68"/>
  <c r="M29" i="68" s="1"/>
  <c r="L195" i="8"/>
  <c r="BN333" i="8"/>
  <c r="L7" i="390" s="1"/>
  <c r="L8" i="390" s="1"/>
  <c r="L18" i="68"/>
  <c r="L9" i="68" s="1"/>
  <c r="M20" i="68"/>
  <c r="M11" i="68" s="1"/>
  <c r="D35" i="68" s="1"/>
  <c r="M59" i="68" s="1"/>
  <c r="BK326" i="8"/>
  <c r="K53" i="553"/>
  <c r="N305" i="8"/>
  <c r="BE305" i="8" s="1"/>
  <c r="BD342" i="8"/>
  <c r="V148" i="8"/>
  <c r="I173" i="555"/>
  <c r="R305" i="8"/>
  <c r="BF305" i="8" s="1"/>
  <c r="BE343" i="8"/>
  <c r="N194" i="8"/>
  <c r="N187" i="8"/>
  <c r="BE187" i="8" s="1"/>
  <c r="BG342" i="8"/>
  <c r="H152" i="553"/>
  <c r="N148" i="8"/>
  <c r="BE148" i="8" s="1"/>
  <c r="H154" i="8"/>
  <c r="H156" i="8" s="1"/>
  <c r="I20" i="68"/>
  <c r="I11" i="68" s="1"/>
  <c r="D31" i="68" s="1"/>
  <c r="M55" i="68" s="1"/>
  <c r="I178" i="555"/>
  <c r="Z73" i="8"/>
  <c r="V305" i="8"/>
  <c r="BG343" i="8"/>
  <c r="I189" i="555"/>
  <c r="H291" i="553"/>
  <c r="L184" i="8"/>
  <c r="J305" i="8"/>
  <c r="K18" i="68"/>
  <c r="K9" i="68" s="1"/>
  <c r="V73" i="8"/>
  <c r="R73" i="8"/>
  <c r="G52" i="553"/>
  <c r="E52" i="553" s="1"/>
  <c r="I52" i="553"/>
  <c r="N73" i="8"/>
  <c r="N346" i="8" s="1"/>
  <c r="N151" i="8" s="1"/>
  <c r="H195" i="8"/>
  <c r="H184" i="8"/>
  <c r="AF333" i="8"/>
  <c r="BJ326" i="8"/>
  <c r="Z305" i="8"/>
  <c r="BE342" i="8"/>
  <c r="N182" i="8"/>
  <c r="BE182" i="8" s="1"/>
  <c r="N175" i="8"/>
  <c r="N183" i="8"/>
  <c r="BE183" i="8" s="1"/>
  <c r="BF343" i="8"/>
  <c r="AN333" i="8"/>
  <c r="BL333" i="8" s="1"/>
  <c r="BL326" i="8"/>
  <c r="BO326" i="8"/>
  <c r="BF342" i="8"/>
  <c r="I174" i="555"/>
  <c r="J188" i="553"/>
  <c r="G188" i="553"/>
  <c r="K188" i="553"/>
  <c r="H188" i="553"/>
  <c r="I188" i="553"/>
  <c r="B35" i="68"/>
  <c r="M35" i="68" s="1"/>
  <c r="I190" i="555"/>
  <c r="BH343" i="8"/>
  <c r="I140" i="555"/>
  <c r="I141" i="555" s="1"/>
  <c r="D305" i="555"/>
  <c r="K300" i="555"/>
  <c r="I172" i="555"/>
  <c r="I188" i="555"/>
  <c r="BH342" i="8"/>
  <c r="G292" i="555"/>
  <c r="Z175" i="8"/>
  <c r="Z183" i="8"/>
  <c r="Z187" i="8"/>
  <c r="M21" i="68"/>
  <c r="D175" i="554"/>
  <c r="V187" i="8"/>
  <c r="D182" i="554"/>
  <c r="D194" i="554"/>
  <c r="V182" i="8"/>
  <c r="I21" i="68"/>
  <c r="V175" i="8"/>
  <c r="R187" i="8"/>
  <c r="Z182" i="8"/>
  <c r="D182" i="555"/>
  <c r="V183" i="8"/>
  <c r="X151" i="8"/>
  <c r="V194" i="8"/>
  <c r="D151" i="555"/>
  <c r="D194" i="555"/>
  <c r="G21" i="68"/>
  <c r="T151" i="8"/>
  <c r="R183" i="8"/>
  <c r="D151" i="554"/>
  <c r="D183" i="555"/>
  <c r="D175" i="555"/>
  <c r="D187" i="555"/>
  <c r="R194" i="8"/>
  <c r="R182" i="8"/>
  <c r="D187" i="554"/>
  <c r="R175" i="8"/>
  <c r="Z194" i="8"/>
  <c r="D151" i="557"/>
  <c r="D183" i="554"/>
  <c r="G116" i="555" l="1"/>
  <c r="J52" i="553"/>
  <c r="I152" i="553"/>
  <c r="G297" i="555"/>
  <c r="K52" i="553"/>
  <c r="J95" i="553"/>
  <c r="J284" i="553"/>
  <c r="J173" i="553"/>
  <c r="K117" i="555"/>
  <c r="H173" i="553"/>
  <c r="K129" i="555"/>
  <c r="K29" i="555"/>
  <c r="K70" i="555"/>
  <c r="K282" i="555"/>
  <c r="K302" i="555"/>
  <c r="G132" i="553"/>
  <c r="I140" i="553"/>
  <c r="I141" i="553" s="1"/>
  <c r="J247" i="553"/>
  <c r="G15" i="555"/>
  <c r="G247" i="553"/>
  <c r="K152" i="553"/>
  <c r="G52" i="555"/>
  <c r="H244" i="553"/>
  <c r="H114" i="553"/>
  <c r="BG148" i="8"/>
  <c r="G244" i="553"/>
  <c r="J117" i="555"/>
  <c r="K244" i="555"/>
  <c r="J11" i="553"/>
  <c r="K297" i="555"/>
  <c r="K16" i="555"/>
  <c r="I291" i="553"/>
  <c r="J15" i="553"/>
  <c r="H285" i="553"/>
  <c r="H53" i="553"/>
  <c r="I297" i="555"/>
  <c r="K289" i="555"/>
  <c r="K280" i="555"/>
  <c r="K53" i="555"/>
  <c r="K57" i="555"/>
  <c r="I284" i="553"/>
  <c r="I16" i="555"/>
  <c r="K116" i="555"/>
  <c r="I53" i="555"/>
  <c r="I57" i="555"/>
  <c r="K95" i="555"/>
  <c r="G15" i="553"/>
  <c r="K13" i="555"/>
  <c r="K247" i="555"/>
  <c r="K132" i="555"/>
  <c r="K12" i="555"/>
  <c r="K299" i="555"/>
  <c r="K262" i="555"/>
  <c r="K133" i="555"/>
  <c r="I285" i="553"/>
  <c r="K261" i="555"/>
  <c r="K291" i="555"/>
  <c r="I297" i="553"/>
  <c r="G133" i="553"/>
  <c r="G152" i="553"/>
  <c r="K127" i="555"/>
  <c r="K285" i="553"/>
  <c r="I15" i="553"/>
  <c r="K292" i="555"/>
  <c r="K50" i="555"/>
  <c r="K136" i="555"/>
  <c r="K281" i="555"/>
  <c r="K124" i="555"/>
  <c r="G53" i="553"/>
  <c r="K126" i="555"/>
  <c r="K30" i="555"/>
  <c r="K59" i="555"/>
  <c r="K81" i="555"/>
  <c r="I133" i="553"/>
  <c r="I299" i="553"/>
  <c r="BH305" i="8"/>
  <c r="K295" i="553"/>
  <c r="K130" i="555"/>
  <c r="K295" i="555"/>
  <c r="K123" i="555"/>
  <c r="K15" i="553"/>
  <c r="H11" i="553"/>
  <c r="K48" i="555"/>
  <c r="K60" i="555"/>
  <c r="K293" i="555"/>
  <c r="K51" i="555"/>
  <c r="H297" i="553"/>
  <c r="K69" i="555"/>
  <c r="G174" i="555"/>
  <c r="J53" i="553"/>
  <c r="BH148" i="8"/>
  <c r="G173" i="555"/>
  <c r="T154" i="8"/>
  <c r="T156" i="8" s="1"/>
  <c r="T347" i="8" s="1"/>
  <c r="BD151" i="8"/>
  <c r="I129" i="553"/>
  <c r="G178" i="555"/>
  <c r="G140" i="555"/>
  <c r="J129" i="553"/>
  <c r="H174" i="555"/>
  <c r="K16" i="553"/>
  <c r="G289" i="553"/>
  <c r="G188" i="555"/>
  <c r="H188" i="555"/>
  <c r="H140" i="555"/>
  <c r="H141" i="555" s="1"/>
  <c r="H172" i="555"/>
  <c r="H190" i="555"/>
  <c r="G172" i="555"/>
  <c r="G190" i="555"/>
  <c r="K284" i="553"/>
  <c r="K78" i="555"/>
  <c r="K83" i="555" s="1"/>
  <c r="H189" i="555"/>
  <c r="D154" i="557"/>
  <c r="D156" i="557" s="1"/>
  <c r="D347" i="557" s="1"/>
  <c r="F151" i="557" a="1"/>
  <c r="F151" i="557" s="1"/>
  <c r="J289" i="553"/>
  <c r="H289" i="553"/>
  <c r="K289" i="553"/>
  <c r="I289" i="553"/>
  <c r="X154" i="8"/>
  <c r="X156" i="8" s="1"/>
  <c r="X347" i="8" s="1"/>
  <c r="K174" i="555"/>
  <c r="G130" i="553"/>
  <c r="I123" i="553"/>
  <c r="H189" i="554"/>
  <c r="G189" i="554"/>
  <c r="I189" i="554"/>
  <c r="K172" i="555"/>
  <c r="H29" i="553"/>
  <c r="G290" i="553"/>
  <c r="K123" i="553"/>
  <c r="K140" i="554"/>
  <c r="K141" i="554" s="1"/>
  <c r="G123" i="553"/>
  <c r="K188" i="555"/>
  <c r="J189" i="554"/>
  <c r="G311" i="553"/>
  <c r="G281" i="553"/>
  <c r="H280" i="553"/>
  <c r="I132" i="553"/>
  <c r="G29" i="553"/>
  <c r="G11" i="553"/>
  <c r="G261" i="555"/>
  <c r="G60" i="555"/>
  <c r="I290" i="553"/>
  <c r="K280" i="553"/>
  <c r="J244" i="553"/>
  <c r="K95" i="553"/>
  <c r="H140" i="554"/>
  <c r="H141" i="554" s="1"/>
  <c r="J281" i="553"/>
  <c r="I11" i="553"/>
  <c r="I292" i="555"/>
  <c r="I261" i="555"/>
  <c r="J60" i="555"/>
  <c r="H172" i="553"/>
  <c r="K29" i="553"/>
  <c r="I114" i="553"/>
  <c r="J114" i="553"/>
  <c r="H129" i="553"/>
  <c r="H133" i="553"/>
  <c r="K140" i="553"/>
  <c r="K141" i="553" s="1"/>
  <c r="G95" i="553"/>
  <c r="G291" i="553"/>
  <c r="J69" i="555"/>
  <c r="G284" i="553"/>
  <c r="K82" i="555"/>
  <c r="G285" i="553"/>
  <c r="K290" i="553"/>
  <c r="I280" i="553"/>
  <c r="J29" i="553"/>
  <c r="I281" i="553"/>
  <c r="G114" i="553"/>
  <c r="I29" i="553"/>
  <c r="K244" i="553"/>
  <c r="H311" i="553"/>
  <c r="H132" i="553"/>
  <c r="H123" i="553"/>
  <c r="I173" i="553"/>
  <c r="K311" i="553"/>
  <c r="G140" i="554"/>
  <c r="G141" i="554" s="1"/>
  <c r="J290" i="553"/>
  <c r="K172" i="553"/>
  <c r="K283" i="555"/>
  <c r="K115" i="555"/>
  <c r="M7" i="390"/>
  <c r="M8" i="390" s="1"/>
  <c r="G173" i="553"/>
  <c r="G129" i="555"/>
  <c r="K297" i="553"/>
  <c r="G129" i="553"/>
  <c r="K133" i="553"/>
  <c r="K311" i="555"/>
  <c r="J140" i="553"/>
  <c r="J141" i="553" s="1"/>
  <c r="J291" i="553"/>
  <c r="J311" i="553"/>
  <c r="J119" i="555"/>
  <c r="J285" i="553"/>
  <c r="H281" i="553"/>
  <c r="G280" i="553"/>
  <c r="I60" i="553"/>
  <c r="H290" i="553"/>
  <c r="J280" i="553"/>
  <c r="I244" i="553"/>
  <c r="K129" i="553"/>
  <c r="G50" i="553"/>
  <c r="K174" i="554"/>
  <c r="K60" i="553"/>
  <c r="I172" i="553"/>
  <c r="G172" i="553"/>
  <c r="G60" i="553"/>
  <c r="K247" i="553"/>
  <c r="I95" i="553"/>
  <c r="K281" i="553"/>
  <c r="J60" i="553"/>
  <c r="K132" i="553"/>
  <c r="I295" i="553"/>
  <c r="K125" i="555"/>
  <c r="K15" i="555"/>
  <c r="G140" i="553"/>
  <c r="G141" i="553" s="1"/>
  <c r="E141" i="553" s="1"/>
  <c r="H247" i="553"/>
  <c r="H249" i="553" s="1"/>
  <c r="K49" i="555"/>
  <c r="K79" i="555"/>
  <c r="I311" i="553"/>
  <c r="K189" i="554"/>
  <c r="K61" i="555"/>
  <c r="K119" i="555"/>
  <c r="K96" i="555"/>
  <c r="J140" i="554"/>
  <c r="J141" i="554" s="1"/>
  <c r="G174" i="553"/>
  <c r="H292" i="555"/>
  <c r="I262" i="553"/>
  <c r="I79" i="553"/>
  <c r="J188" i="555"/>
  <c r="J174" i="555"/>
  <c r="H16" i="555"/>
  <c r="H125" i="555"/>
  <c r="J140" i="555"/>
  <c r="J141" i="555" s="1"/>
  <c r="H297" i="555"/>
  <c r="J174" i="553"/>
  <c r="H78" i="555"/>
  <c r="J262" i="555"/>
  <c r="H178" i="555"/>
  <c r="H48" i="553"/>
  <c r="I49" i="555"/>
  <c r="I302" i="555"/>
  <c r="G127" i="553"/>
  <c r="H248" i="555"/>
  <c r="H285" i="555"/>
  <c r="H118" i="555"/>
  <c r="H131" i="555"/>
  <c r="I82" i="555"/>
  <c r="I126" i="555"/>
  <c r="H69" i="553"/>
  <c r="J69" i="553"/>
  <c r="J52" i="555"/>
  <c r="I133" i="555"/>
  <c r="K69" i="553"/>
  <c r="I248" i="555"/>
  <c r="E177" i="555"/>
  <c r="G69" i="553"/>
  <c r="J118" i="555"/>
  <c r="I69" i="553"/>
  <c r="E339" i="555"/>
  <c r="J135" i="553"/>
  <c r="H30" i="553"/>
  <c r="G30" i="553"/>
  <c r="H172" i="554"/>
  <c r="K285" i="555"/>
  <c r="K52" i="555"/>
  <c r="K11" i="555"/>
  <c r="K284" i="555"/>
  <c r="K290" i="555"/>
  <c r="K152" i="555"/>
  <c r="K118" i="555"/>
  <c r="K131" i="555"/>
  <c r="K114" i="555"/>
  <c r="K63" i="555"/>
  <c r="K67" i="555"/>
  <c r="K248" i="555"/>
  <c r="K113" i="555"/>
  <c r="K134" i="555"/>
  <c r="I7" i="390"/>
  <c r="I8" i="390" s="1"/>
  <c r="K173" i="555"/>
  <c r="K292" i="553"/>
  <c r="G63" i="553"/>
  <c r="H132" i="555"/>
  <c r="G96" i="553"/>
  <c r="H79" i="553"/>
  <c r="I70" i="553"/>
  <c r="H126" i="555"/>
  <c r="G299" i="553"/>
  <c r="H174" i="553"/>
  <c r="K299" i="553"/>
  <c r="H60" i="555"/>
  <c r="G292" i="553"/>
  <c r="K282" i="553"/>
  <c r="G79" i="553"/>
  <c r="H302" i="555"/>
  <c r="J173" i="555"/>
  <c r="H284" i="555"/>
  <c r="H48" i="555"/>
  <c r="J299" i="553"/>
  <c r="H116" i="555"/>
  <c r="H300" i="555"/>
  <c r="J292" i="553"/>
  <c r="H117" i="555"/>
  <c r="H136" i="555"/>
  <c r="G177" i="553"/>
  <c r="H280" i="555"/>
  <c r="H262" i="553"/>
  <c r="H61" i="555"/>
  <c r="H96" i="555"/>
  <c r="J49" i="553"/>
  <c r="K63" i="553"/>
  <c r="H299" i="553"/>
  <c r="H261" i="555"/>
  <c r="H53" i="555"/>
  <c r="H30" i="555"/>
  <c r="H289" i="555"/>
  <c r="H292" i="553"/>
  <c r="H115" i="555"/>
  <c r="H282" i="555"/>
  <c r="H129" i="555"/>
  <c r="H95" i="555"/>
  <c r="H79" i="555"/>
  <c r="I174" i="553"/>
  <c r="J172" i="555"/>
  <c r="J190" i="555"/>
  <c r="H29" i="555"/>
  <c r="H57" i="555"/>
  <c r="G282" i="553"/>
  <c r="J189" i="555"/>
  <c r="H52" i="555"/>
  <c r="K283" i="553"/>
  <c r="G283" i="553"/>
  <c r="J283" i="553"/>
  <c r="I30" i="553"/>
  <c r="G172" i="554"/>
  <c r="G261" i="553"/>
  <c r="J124" i="553"/>
  <c r="I283" i="553"/>
  <c r="K30" i="553"/>
  <c r="I172" i="554"/>
  <c r="J261" i="553"/>
  <c r="K124" i="553"/>
  <c r="I124" i="553"/>
  <c r="J30" i="553"/>
  <c r="H261" i="553"/>
  <c r="G124" i="553"/>
  <c r="H283" i="553"/>
  <c r="J172" i="554"/>
  <c r="K261" i="553"/>
  <c r="H124" i="553"/>
  <c r="K172" i="554"/>
  <c r="I261" i="553"/>
  <c r="L197" i="8"/>
  <c r="L344" i="8" s="1"/>
  <c r="H283" i="555"/>
  <c r="H70" i="555"/>
  <c r="J63" i="553"/>
  <c r="H15" i="555"/>
  <c r="H49" i="555"/>
  <c r="H69" i="555"/>
  <c r="J96" i="553"/>
  <c r="K262" i="553"/>
  <c r="H124" i="555"/>
  <c r="G136" i="553"/>
  <c r="H134" i="555"/>
  <c r="K178" i="554"/>
  <c r="G178" i="554"/>
  <c r="H117" i="553"/>
  <c r="H290" i="555"/>
  <c r="H50" i="555"/>
  <c r="H291" i="555"/>
  <c r="H311" i="555"/>
  <c r="H295" i="555"/>
  <c r="H96" i="553"/>
  <c r="K79" i="553"/>
  <c r="J79" i="553"/>
  <c r="G262" i="553"/>
  <c r="H127" i="555"/>
  <c r="H133" i="555"/>
  <c r="H82" i="555"/>
  <c r="I51" i="553"/>
  <c r="K49" i="553"/>
  <c r="G49" i="553"/>
  <c r="H135" i="555"/>
  <c r="H244" i="555"/>
  <c r="G126" i="553"/>
  <c r="H126" i="553"/>
  <c r="I178" i="554"/>
  <c r="J178" i="554"/>
  <c r="G135" i="553"/>
  <c r="K117" i="553"/>
  <c r="H152" i="555"/>
  <c r="H51" i="555"/>
  <c r="H247" i="555"/>
  <c r="J282" i="553"/>
  <c r="H177" i="553"/>
  <c r="H342" i="553" s="1"/>
  <c r="H281" i="555"/>
  <c r="H262" i="555"/>
  <c r="I96" i="553"/>
  <c r="H119" i="555"/>
  <c r="G51" i="553"/>
  <c r="K51" i="553"/>
  <c r="I49" i="553"/>
  <c r="K70" i="553"/>
  <c r="I136" i="553"/>
  <c r="H114" i="555"/>
  <c r="K126" i="553"/>
  <c r="J117" i="553"/>
  <c r="G117" i="553"/>
  <c r="H59" i="555"/>
  <c r="H81" i="555"/>
  <c r="I63" i="553"/>
  <c r="H130" i="555"/>
  <c r="I282" i="553"/>
  <c r="K177" i="553"/>
  <c r="H12" i="555"/>
  <c r="H299" i="555"/>
  <c r="K96" i="553"/>
  <c r="H49" i="553"/>
  <c r="E141" i="554"/>
  <c r="H70" i="553"/>
  <c r="H63" i="555"/>
  <c r="H67" i="555"/>
  <c r="H135" i="553"/>
  <c r="I135" i="553"/>
  <c r="H282" i="553"/>
  <c r="J177" i="553"/>
  <c r="J51" i="553"/>
  <c r="J70" i="553"/>
  <c r="K136" i="553"/>
  <c r="J126" i="553"/>
  <c r="I117" i="553"/>
  <c r="H113" i="555"/>
  <c r="H11" i="555"/>
  <c r="H293" i="555"/>
  <c r="H13" i="555"/>
  <c r="J262" i="553"/>
  <c r="H51" i="553"/>
  <c r="J136" i="553"/>
  <c r="K135" i="553"/>
  <c r="K140" i="555"/>
  <c r="K141" i="555" s="1"/>
  <c r="K190" i="555"/>
  <c r="K12" i="553"/>
  <c r="J300" i="553"/>
  <c r="K127" i="553"/>
  <c r="H115" i="553"/>
  <c r="E338" i="555"/>
  <c r="G300" i="553"/>
  <c r="H127" i="553"/>
  <c r="K189" i="555"/>
  <c r="G115" i="553"/>
  <c r="I115" i="553"/>
  <c r="K300" i="553"/>
  <c r="J13" i="553"/>
  <c r="J130" i="553"/>
  <c r="J127" i="553"/>
  <c r="I127" i="553"/>
  <c r="K248" i="553"/>
  <c r="J248" i="553"/>
  <c r="J115" i="553"/>
  <c r="I13" i="553"/>
  <c r="H13" i="553"/>
  <c r="H130" i="553"/>
  <c r="K130" i="553"/>
  <c r="G248" i="553"/>
  <c r="I300" i="553"/>
  <c r="K13" i="553"/>
  <c r="G78" i="553"/>
  <c r="J12" i="553"/>
  <c r="I12" i="553"/>
  <c r="G13" i="553"/>
  <c r="I130" i="553"/>
  <c r="I248" i="553"/>
  <c r="K115" i="553"/>
  <c r="G12" i="553"/>
  <c r="H302" i="553"/>
  <c r="K125" i="553"/>
  <c r="K134" i="553"/>
  <c r="H134" i="553"/>
  <c r="K57" i="553"/>
  <c r="G57" i="553"/>
  <c r="K113" i="553"/>
  <c r="H57" i="553"/>
  <c r="I113" i="553"/>
  <c r="G113" i="553"/>
  <c r="J302" i="553"/>
  <c r="I57" i="553"/>
  <c r="G134" i="553"/>
  <c r="K302" i="553"/>
  <c r="H125" i="553"/>
  <c r="H113" i="553"/>
  <c r="J125" i="553"/>
  <c r="I134" i="553"/>
  <c r="J134" i="553"/>
  <c r="J113" i="553"/>
  <c r="I302" i="553"/>
  <c r="G125" i="553"/>
  <c r="I116" i="555"/>
  <c r="J297" i="555"/>
  <c r="I30" i="555"/>
  <c r="J57" i="555"/>
  <c r="J16" i="555"/>
  <c r="J283" i="555"/>
  <c r="J115" i="555"/>
  <c r="J293" i="555"/>
  <c r="J95" i="555"/>
  <c r="I13" i="555"/>
  <c r="H119" i="553"/>
  <c r="J178" i="553"/>
  <c r="I125" i="555"/>
  <c r="J132" i="555"/>
  <c r="J136" i="555"/>
  <c r="G48" i="553"/>
  <c r="J49" i="555"/>
  <c r="I123" i="555"/>
  <c r="I124" i="555"/>
  <c r="J133" i="555"/>
  <c r="J63" i="555"/>
  <c r="J244" i="555"/>
  <c r="I284" i="555"/>
  <c r="J30" i="555"/>
  <c r="I115" i="555"/>
  <c r="I81" i="555"/>
  <c r="I293" i="555"/>
  <c r="I50" i="555"/>
  <c r="I291" i="555"/>
  <c r="J13" i="555"/>
  <c r="I188" i="554"/>
  <c r="J188" i="554"/>
  <c r="I48" i="553"/>
  <c r="J48" i="553"/>
  <c r="J12" i="555"/>
  <c r="J79" i="555"/>
  <c r="J299" i="555"/>
  <c r="J123" i="555"/>
  <c r="I127" i="555"/>
  <c r="J124" i="555"/>
  <c r="I119" i="555"/>
  <c r="J82" i="555"/>
  <c r="J248" i="555"/>
  <c r="I134" i="555"/>
  <c r="I244" i="555"/>
  <c r="I78" i="555"/>
  <c r="I290" i="555"/>
  <c r="J131" i="555"/>
  <c r="I300" i="555"/>
  <c r="H82" i="553"/>
  <c r="I59" i="555"/>
  <c r="J81" i="555"/>
  <c r="J50" i="555"/>
  <c r="J51" i="555"/>
  <c r="J125" i="555"/>
  <c r="I130" i="555"/>
  <c r="I295" i="555"/>
  <c r="I299" i="555"/>
  <c r="I118" i="553"/>
  <c r="J127" i="555"/>
  <c r="I61" i="555"/>
  <c r="I96" i="555"/>
  <c r="G20" i="68"/>
  <c r="G11" i="68" s="1"/>
  <c r="D29" i="68" s="1"/>
  <c r="M53" i="68" s="1"/>
  <c r="J113" i="555"/>
  <c r="I131" i="555"/>
  <c r="J116" i="555"/>
  <c r="J300" i="555"/>
  <c r="I283" i="555"/>
  <c r="I48" i="555"/>
  <c r="J282" i="555"/>
  <c r="I51" i="555"/>
  <c r="K178" i="553"/>
  <c r="G178" i="553"/>
  <c r="H188" i="554"/>
  <c r="J247" i="555"/>
  <c r="I136" i="555"/>
  <c r="J311" i="555"/>
  <c r="J50" i="553"/>
  <c r="J280" i="555"/>
  <c r="G118" i="553"/>
  <c r="J61" i="555"/>
  <c r="J96" i="555"/>
  <c r="I63" i="555"/>
  <c r="J67" i="555"/>
  <c r="J134" i="555"/>
  <c r="J78" i="555"/>
  <c r="J285" i="555"/>
  <c r="I11" i="555"/>
  <c r="G16" i="553"/>
  <c r="J82" i="553"/>
  <c r="K82" i="553"/>
  <c r="J29" i="555"/>
  <c r="J59" i="555"/>
  <c r="J48" i="555"/>
  <c r="J129" i="555"/>
  <c r="I70" i="555"/>
  <c r="K119" i="553"/>
  <c r="G188" i="554"/>
  <c r="I15" i="555"/>
  <c r="J130" i="555"/>
  <c r="H50" i="553"/>
  <c r="J295" i="555"/>
  <c r="I12" i="555"/>
  <c r="I280" i="555"/>
  <c r="J281" i="555"/>
  <c r="J135" i="555"/>
  <c r="I285" i="555"/>
  <c r="I113" i="555"/>
  <c r="J290" i="555"/>
  <c r="I152" i="555"/>
  <c r="I60" i="555"/>
  <c r="J292" i="555"/>
  <c r="J53" i="555"/>
  <c r="J289" i="555"/>
  <c r="I16" i="553"/>
  <c r="H16" i="553"/>
  <c r="D73" i="553"/>
  <c r="D346" i="553" s="1"/>
  <c r="I82" i="553"/>
  <c r="G82" i="553"/>
  <c r="I29" i="555"/>
  <c r="I282" i="555"/>
  <c r="I119" i="553"/>
  <c r="K188" i="554"/>
  <c r="I247" i="555"/>
  <c r="K50" i="553"/>
  <c r="I50" i="553"/>
  <c r="K48" i="553"/>
  <c r="H118" i="553"/>
  <c r="K118" i="553"/>
  <c r="J114" i="555"/>
  <c r="J126" i="555"/>
  <c r="I52" i="555"/>
  <c r="J11" i="555"/>
  <c r="J152" i="555"/>
  <c r="J261" i="555"/>
  <c r="I289" i="555"/>
  <c r="J16" i="553"/>
  <c r="I129" i="555"/>
  <c r="I95" i="555"/>
  <c r="J70" i="555"/>
  <c r="J291" i="555"/>
  <c r="J119" i="553"/>
  <c r="I178" i="553"/>
  <c r="I342" i="553" s="1"/>
  <c r="J15" i="555"/>
  <c r="I132" i="555"/>
  <c r="I117" i="555"/>
  <c r="I311" i="555"/>
  <c r="I69" i="555"/>
  <c r="I281" i="555"/>
  <c r="I79" i="555"/>
  <c r="I262" i="555"/>
  <c r="J302" i="555"/>
  <c r="I114" i="555"/>
  <c r="I67" i="555"/>
  <c r="I135" i="555"/>
  <c r="G29" i="555"/>
  <c r="G48" i="555"/>
  <c r="G69" i="555"/>
  <c r="G61" i="555"/>
  <c r="G82" i="555"/>
  <c r="G113" i="555"/>
  <c r="G30" i="555"/>
  <c r="G59" i="555"/>
  <c r="G293" i="555"/>
  <c r="G95" i="555"/>
  <c r="G247" i="555"/>
  <c r="G117" i="555"/>
  <c r="G280" i="555"/>
  <c r="G63" i="555"/>
  <c r="G248" i="555"/>
  <c r="G78" i="555"/>
  <c r="G131" i="555"/>
  <c r="G115" i="555"/>
  <c r="G190" i="554"/>
  <c r="G51" i="555"/>
  <c r="I116" i="553"/>
  <c r="G130" i="555"/>
  <c r="G136" i="555"/>
  <c r="G311" i="555"/>
  <c r="G295" i="555"/>
  <c r="G12" i="555"/>
  <c r="G124" i="555"/>
  <c r="G285" i="555"/>
  <c r="G290" i="555"/>
  <c r="G53" i="555"/>
  <c r="G300" i="555"/>
  <c r="G283" i="555"/>
  <c r="G282" i="555"/>
  <c r="G50" i="555"/>
  <c r="G79" i="555"/>
  <c r="G262" i="555"/>
  <c r="G127" i="555"/>
  <c r="G133" i="555"/>
  <c r="G96" i="555"/>
  <c r="G126" i="555"/>
  <c r="G244" i="555"/>
  <c r="G289" i="555"/>
  <c r="I131" i="553"/>
  <c r="G81" i="555"/>
  <c r="G291" i="555"/>
  <c r="G13" i="555"/>
  <c r="G132" i="555"/>
  <c r="G123" i="555"/>
  <c r="G119" i="555"/>
  <c r="G135" i="555"/>
  <c r="E340" i="555"/>
  <c r="G284" i="555"/>
  <c r="G57" i="555"/>
  <c r="G49" i="555"/>
  <c r="G299" i="555"/>
  <c r="G114" i="555"/>
  <c r="G67" i="555"/>
  <c r="G134" i="555"/>
  <c r="G152" i="555"/>
  <c r="G118" i="555"/>
  <c r="G16" i="555"/>
  <c r="G70" i="555"/>
  <c r="I81" i="553"/>
  <c r="G125" i="555"/>
  <c r="G281" i="555"/>
  <c r="G302" i="555"/>
  <c r="X197" i="8"/>
  <c r="X344" i="8" s="1"/>
  <c r="J131" i="553"/>
  <c r="K189" i="553"/>
  <c r="G189" i="553"/>
  <c r="J190" i="554"/>
  <c r="K116" i="553"/>
  <c r="I67" i="553"/>
  <c r="J67" i="553"/>
  <c r="H190" i="554"/>
  <c r="H116" i="553"/>
  <c r="G81" i="553"/>
  <c r="H81" i="553"/>
  <c r="K67" i="553"/>
  <c r="G67" i="553"/>
  <c r="J189" i="553"/>
  <c r="J116" i="553"/>
  <c r="K81" i="553"/>
  <c r="H67" i="553"/>
  <c r="G173" i="554"/>
  <c r="K173" i="554"/>
  <c r="H131" i="553"/>
  <c r="I190" i="554"/>
  <c r="G131" i="553"/>
  <c r="G116" i="553"/>
  <c r="I189" i="553"/>
  <c r="K190" i="554"/>
  <c r="H173" i="554"/>
  <c r="I173" i="554"/>
  <c r="H189" i="553"/>
  <c r="G295" i="553"/>
  <c r="G297" i="553"/>
  <c r="H59" i="553"/>
  <c r="J59" i="553"/>
  <c r="J295" i="553"/>
  <c r="K59" i="553"/>
  <c r="J297" i="553"/>
  <c r="I59" i="553"/>
  <c r="G59" i="553"/>
  <c r="I190" i="553"/>
  <c r="J190" i="553"/>
  <c r="K190" i="553"/>
  <c r="H190" i="553"/>
  <c r="J118" i="553"/>
  <c r="G190" i="553"/>
  <c r="K61" i="553"/>
  <c r="I293" i="553"/>
  <c r="I78" i="553"/>
  <c r="J61" i="553"/>
  <c r="D305" i="553"/>
  <c r="D307" i="553" s="1"/>
  <c r="J293" i="553"/>
  <c r="G174" i="554"/>
  <c r="G293" i="553"/>
  <c r="H78" i="553"/>
  <c r="D148" i="553"/>
  <c r="H293" i="553"/>
  <c r="K293" i="553"/>
  <c r="J174" i="554"/>
  <c r="K78" i="553"/>
  <c r="H174" i="554"/>
  <c r="G61" i="553"/>
  <c r="I61" i="553"/>
  <c r="H61" i="553"/>
  <c r="T197" i="8"/>
  <c r="T344" i="8" s="1"/>
  <c r="H197" i="8"/>
  <c r="H344" i="8" s="1"/>
  <c r="J7" i="390"/>
  <c r="J8" i="390" s="1"/>
  <c r="G7" i="390"/>
  <c r="G8" i="390" s="1"/>
  <c r="D345" i="557"/>
  <c r="BD73" i="8"/>
  <c r="I343" i="555"/>
  <c r="Z195" i="8"/>
  <c r="BH195" i="8" s="1"/>
  <c r="BH187" i="8"/>
  <c r="BF182" i="8"/>
  <c r="R195" i="8"/>
  <c r="BF195" i="8" s="1"/>
  <c r="BF187" i="8"/>
  <c r="D195" i="555"/>
  <c r="F187" i="555" a="1"/>
  <c r="F187" i="555" s="1"/>
  <c r="R184" i="8"/>
  <c r="BF175" i="8"/>
  <c r="F183" i="555" a="1"/>
  <c r="F183" i="555" s="1"/>
  <c r="D154" i="555"/>
  <c r="D156" i="555" s="1"/>
  <c r="F151" i="555" a="1"/>
  <c r="F151" i="555" s="1"/>
  <c r="Z184" i="8"/>
  <c r="BH184" i="8" s="1"/>
  <c r="BH175" i="8"/>
  <c r="F194" i="554" a="1"/>
  <c r="F194" i="554" s="1"/>
  <c r="F183" i="554" a="1"/>
  <c r="F183" i="554" s="1"/>
  <c r="D154" i="554"/>
  <c r="F151" i="554" a="1"/>
  <c r="F151" i="554" s="1"/>
  <c r="V184" i="8"/>
  <c r="BG184" i="8" s="1"/>
  <c r="BG175" i="8"/>
  <c r="F175" i="555" a="1"/>
  <c r="F175" i="555" s="1"/>
  <c r="D184" i="555"/>
  <c r="F175" i="554" a="1"/>
  <c r="F175" i="554" s="1"/>
  <c r="D184" i="554"/>
  <c r="BG182" i="8"/>
  <c r="F182" i="555" a="1"/>
  <c r="F182" i="555" s="1"/>
  <c r="BH194" i="8"/>
  <c r="F182" i="554" a="1"/>
  <c r="F182" i="554" s="1"/>
  <c r="BG194" i="8"/>
  <c r="BG183" i="8"/>
  <c r="BH183" i="8"/>
  <c r="V195" i="8"/>
  <c r="BG195" i="8" s="1"/>
  <c r="BG187" i="8"/>
  <c r="BF183" i="8"/>
  <c r="BF194" i="8"/>
  <c r="BH182" i="8"/>
  <c r="D195" i="554"/>
  <c r="F187" i="554" a="1"/>
  <c r="F187" i="554" s="1"/>
  <c r="F194" i="555" a="1"/>
  <c r="F194" i="555" s="1"/>
  <c r="R346" i="8"/>
  <c r="BF73" i="8"/>
  <c r="BG73" i="8"/>
  <c r="V346" i="8"/>
  <c r="J195" i="8"/>
  <c r="BD195" i="8" s="1"/>
  <c r="BJ333" i="8"/>
  <c r="H7" i="390" s="1"/>
  <c r="H8" i="390" s="1"/>
  <c r="H18" i="68"/>
  <c r="H9" i="68" s="1"/>
  <c r="BD305" i="8"/>
  <c r="J307" i="8"/>
  <c r="BD307" i="8" s="1"/>
  <c r="J154" i="8"/>
  <c r="J156" i="8" s="1"/>
  <c r="J347" i="8" s="1"/>
  <c r="P347" i="8"/>
  <c r="G141" i="555"/>
  <c r="B33" i="68"/>
  <c r="M33" i="68" s="1"/>
  <c r="H345" i="8"/>
  <c r="N154" i="8"/>
  <c r="N156" i="8" s="1"/>
  <c r="N347" i="8" s="1"/>
  <c r="B34" i="68"/>
  <c r="M34" i="68" s="1"/>
  <c r="J184" i="8"/>
  <c r="BD184" i="8" s="1"/>
  <c r="T345" i="8"/>
  <c r="N184" i="8"/>
  <c r="L345" i="8"/>
  <c r="V307" i="8"/>
  <c r="BG307" i="8" s="1"/>
  <c r="BG305" i="8"/>
  <c r="R307" i="8"/>
  <c r="BF307" i="8" s="1"/>
  <c r="J18" i="68"/>
  <c r="J9" i="68" s="1"/>
  <c r="P197" i="8"/>
  <c r="BD187" i="8"/>
  <c r="BH73" i="8"/>
  <c r="Z346" i="8"/>
  <c r="BE194" i="8"/>
  <c r="BE73" i="8"/>
  <c r="P345" i="8"/>
  <c r="H347" i="8"/>
  <c r="L154" i="8"/>
  <c r="BE151" i="8"/>
  <c r="D197" i="557"/>
  <c r="X345" i="8"/>
  <c r="D307" i="555"/>
  <c r="Z307" i="8"/>
  <c r="BH307" i="8" s="1"/>
  <c r="BE175" i="8"/>
  <c r="N195" i="8"/>
  <c r="BE195" i="8" s="1"/>
  <c r="N307" i="8"/>
  <c r="BE307" i="8" s="1"/>
  <c r="D182" i="553"/>
  <c r="D187" i="553"/>
  <c r="T313" i="8"/>
  <c r="D183" i="553"/>
  <c r="R151" i="8"/>
  <c r="L21" i="68"/>
  <c r="D175" i="553"/>
  <c r="D194" i="553"/>
  <c r="K21" i="68"/>
  <c r="T312" i="8"/>
  <c r="V151" i="8"/>
  <c r="Z151" i="8"/>
  <c r="I249" i="553" l="1"/>
  <c r="E188" i="555"/>
  <c r="G249" i="553"/>
  <c r="K303" i="555"/>
  <c r="E174" i="555"/>
  <c r="G343" i="555"/>
  <c r="G187" i="555" s="1"/>
  <c r="K249" i="555"/>
  <c r="K54" i="555"/>
  <c r="H343" i="555"/>
  <c r="H187" i="555" s="1"/>
  <c r="E297" i="555"/>
  <c r="E172" i="555"/>
  <c r="E178" i="555"/>
  <c r="J249" i="553"/>
  <c r="E292" i="555"/>
  <c r="J342" i="553"/>
  <c r="E173" i="555"/>
  <c r="K71" i="555"/>
  <c r="K17" i="555"/>
  <c r="H249" i="555"/>
  <c r="E60" i="555"/>
  <c r="K249" i="553"/>
  <c r="G286" i="553"/>
  <c r="H17" i="553"/>
  <c r="E261" i="555"/>
  <c r="I343" i="553"/>
  <c r="G137" i="553"/>
  <c r="G342" i="553"/>
  <c r="K286" i="555"/>
  <c r="E300" i="555"/>
  <c r="G54" i="553"/>
  <c r="H54" i="553"/>
  <c r="I83" i="553"/>
  <c r="I286" i="553"/>
  <c r="E118" i="555"/>
  <c r="E282" i="555"/>
  <c r="E189" i="555"/>
  <c r="E289" i="555"/>
  <c r="K286" i="553"/>
  <c r="K120" i="555"/>
  <c r="H120" i="555"/>
  <c r="I249" i="555"/>
  <c r="E132" i="555"/>
  <c r="K137" i="555"/>
  <c r="E286" i="553"/>
  <c r="E140" i="555"/>
  <c r="E141" i="555"/>
  <c r="K17" i="553"/>
  <c r="E123" i="555"/>
  <c r="H71" i="555"/>
  <c r="H286" i="553"/>
  <c r="J83" i="553"/>
  <c r="E61" i="555"/>
  <c r="J343" i="555"/>
  <c r="J187" i="555" s="1"/>
  <c r="H303" i="555"/>
  <c r="H54" i="555"/>
  <c r="H286" i="555"/>
  <c r="K303" i="553"/>
  <c r="E284" i="555"/>
  <c r="E190" i="555"/>
  <c r="E52" i="555"/>
  <c r="E70" i="555"/>
  <c r="E117" i="555"/>
  <c r="I83" i="555"/>
  <c r="H17" i="555"/>
  <c r="H83" i="555"/>
  <c r="J286" i="553"/>
  <c r="H137" i="555"/>
  <c r="H137" i="553"/>
  <c r="E57" i="555"/>
  <c r="I54" i="553"/>
  <c r="E295" i="555"/>
  <c r="E305" i="553"/>
  <c r="E127" i="555"/>
  <c r="J17" i="553"/>
  <c r="K342" i="553"/>
  <c r="J120" i="553"/>
  <c r="E290" i="555"/>
  <c r="E63" i="555"/>
  <c r="E302" i="555"/>
  <c r="E114" i="555"/>
  <c r="E119" i="555"/>
  <c r="J54" i="553"/>
  <c r="E81" i="555"/>
  <c r="E49" i="555"/>
  <c r="H120" i="553"/>
  <c r="G17" i="553"/>
  <c r="K343" i="555"/>
  <c r="G54" i="555"/>
  <c r="I137" i="553"/>
  <c r="E262" i="555"/>
  <c r="I17" i="553"/>
  <c r="E311" i="555"/>
  <c r="E244" i="555"/>
  <c r="J137" i="553"/>
  <c r="K83" i="553"/>
  <c r="E113" i="555"/>
  <c r="K343" i="553"/>
  <c r="G120" i="553"/>
  <c r="E131" i="555"/>
  <c r="E124" i="555"/>
  <c r="E59" i="555"/>
  <c r="E13" i="555"/>
  <c r="E115" i="555"/>
  <c r="F194" i="553" a="1"/>
  <c r="F194" i="553" s="1"/>
  <c r="H194" i="553" s="1"/>
  <c r="E194" i="553"/>
  <c r="E96" i="555"/>
  <c r="E11" i="555"/>
  <c r="K120" i="553"/>
  <c r="E134" i="555"/>
  <c r="E280" i="555"/>
  <c r="E48" i="555"/>
  <c r="E126" i="555"/>
  <c r="E53" i="555"/>
  <c r="E29" i="555"/>
  <c r="E285" i="555"/>
  <c r="E78" i="555"/>
  <c r="E133" i="555"/>
  <c r="E293" i="555"/>
  <c r="E182" i="553"/>
  <c r="F182" i="553" a="1"/>
  <c r="F182" i="553" s="1"/>
  <c r="G83" i="553"/>
  <c r="E247" i="555"/>
  <c r="E30" i="555"/>
  <c r="E16" i="555"/>
  <c r="G71" i="553"/>
  <c r="I303" i="553"/>
  <c r="D195" i="553"/>
  <c r="E187" i="553"/>
  <c r="F187" i="553" a="1"/>
  <c r="F187" i="553" s="1"/>
  <c r="G187" i="553" s="1"/>
  <c r="J54" i="555"/>
  <c r="E135" i="555"/>
  <c r="E281" i="555"/>
  <c r="E95" i="555"/>
  <c r="E130" i="555"/>
  <c r="H303" i="553"/>
  <c r="K137" i="553"/>
  <c r="E129" i="555"/>
  <c r="I17" i="555"/>
  <c r="G249" i="555"/>
  <c r="G303" i="555"/>
  <c r="G83" i="555"/>
  <c r="E67" i="555"/>
  <c r="E69" i="555"/>
  <c r="K54" i="553"/>
  <c r="E152" i="555"/>
  <c r="E15" i="555"/>
  <c r="J71" i="555"/>
  <c r="E283" i="555"/>
  <c r="E299" i="555"/>
  <c r="E125" i="555"/>
  <c r="E51" i="555"/>
  <c r="J249" i="555"/>
  <c r="E79" i="555"/>
  <c r="E50" i="555"/>
  <c r="E136" i="555"/>
  <c r="E116" i="555"/>
  <c r="E82" i="555"/>
  <c r="I286" i="555"/>
  <c r="I120" i="555"/>
  <c r="E12" i="555"/>
  <c r="E291" i="555"/>
  <c r="J83" i="555"/>
  <c r="E248" i="555"/>
  <c r="E73" i="553"/>
  <c r="G71" i="555"/>
  <c r="G137" i="555"/>
  <c r="G286" i="555"/>
  <c r="G17" i="555"/>
  <c r="G120" i="555"/>
  <c r="J17" i="555"/>
  <c r="I71" i="555"/>
  <c r="J137" i="555"/>
  <c r="I54" i="555"/>
  <c r="J120" i="555"/>
  <c r="I120" i="553"/>
  <c r="I137" i="555"/>
  <c r="I303" i="555"/>
  <c r="J286" i="555"/>
  <c r="J303" i="555"/>
  <c r="H83" i="553"/>
  <c r="H343" i="553"/>
  <c r="G343" i="553"/>
  <c r="J343" i="553"/>
  <c r="K71" i="553"/>
  <c r="H71" i="553"/>
  <c r="I71" i="553"/>
  <c r="J71" i="553"/>
  <c r="G303" i="553"/>
  <c r="J303" i="553"/>
  <c r="BD154" i="8"/>
  <c r="BD156" i="8"/>
  <c r="F175" i="553" a="1"/>
  <c r="F175" i="553" s="1"/>
  <c r="E175" i="553"/>
  <c r="D184" i="553"/>
  <c r="E184" i="553" s="1"/>
  <c r="F183" i="553" a="1"/>
  <c r="F183" i="553" s="1"/>
  <c r="E183" i="553"/>
  <c r="E346" i="553"/>
  <c r="R197" i="8"/>
  <c r="R344" i="8" s="1"/>
  <c r="R230" i="8" s="1"/>
  <c r="J197" i="8"/>
  <c r="J344" i="8" s="1"/>
  <c r="J230" i="8" s="1"/>
  <c r="D197" i="554"/>
  <c r="D344" i="554" s="1"/>
  <c r="D197" i="555"/>
  <c r="D344" i="555" s="1"/>
  <c r="N197" i="8"/>
  <c r="N344" i="8" s="1"/>
  <c r="BE344" i="8" s="1"/>
  <c r="V345" i="8"/>
  <c r="BG345" i="8" s="1"/>
  <c r="Z154" i="8"/>
  <c r="BH151" i="8"/>
  <c r="V154" i="8"/>
  <c r="BG151" i="8"/>
  <c r="R154" i="8"/>
  <c r="BF154" i="8" s="1"/>
  <c r="BF151" i="8"/>
  <c r="T314" i="8"/>
  <c r="B30" i="68"/>
  <c r="M30" i="68" s="1"/>
  <c r="J345" i="8"/>
  <c r="BD345" i="8" s="1"/>
  <c r="Z345" i="8"/>
  <c r="BF184" i="8"/>
  <c r="R345" i="8"/>
  <c r="BF345" i="8" s="1"/>
  <c r="D344" i="557"/>
  <c r="P234" i="8"/>
  <c r="P228" i="8"/>
  <c r="P232" i="8"/>
  <c r="P235" i="8"/>
  <c r="P227" i="8"/>
  <c r="P233" i="8"/>
  <c r="P225" i="8"/>
  <c r="P226" i="8"/>
  <c r="P231" i="8"/>
  <c r="J317" i="8"/>
  <c r="J327" i="8"/>
  <c r="J320" i="8"/>
  <c r="J319" i="8"/>
  <c r="J330" i="8"/>
  <c r="J332" i="8"/>
  <c r="J329" i="8"/>
  <c r="L313" i="8"/>
  <c r="L312" i="8"/>
  <c r="L230" i="8"/>
  <c r="L229" i="8"/>
  <c r="D345" i="554"/>
  <c r="D156" i="554"/>
  <c r="D347" i="555"/>
  <c r="N345" i="8"/>
  <c r="BE345" i="8" s="1"/>
  <c r="B32" i="68"/>
  <c r="M32" i="68" s="1"/>
  <c r="BE184" i="8"/>
  <c r="L156" i="8"/>
  <c r="BE154" i="8"/>
  <c r="L231" i="8"/>
  <c r="L225" i="8"/>
  <c r="L232" i="8"/>
  <c r="L233" i="8"/>
  <c r="L228" i="8"/>
  <c r="L226" i="8"/>
  <c r="L227" i="8"/>
  <c r="L235" i="8"/>
  <c r="L234" i="8"/>
  <c r="I187" i="555"/>
  <c r="I194" i="555"/>
  <c r="V197" i="8"/>
  <c r="BG197" i="8" s="1"/>
  <c r="P344" i="8"/>
  <c r="N330" i="8"/>
  <c r="N327" i="8"/>
  <c r="N332" i="8"/>
  <c r="N329" i="8"/>
  <c r="N317" i="8"/>
  <c r="N320" i="8"/>
  <c r="N319" i="8"/>
  <c r="H320" i="8"/>
  <c r="H330" i="8"/>
  <c r="H319" i="8"/>
  <c r="H327" i="8"/>
  <c r="H329" i="8"/>
  <c r="H332" i="8"/>
  <c r="H317" i="8"/>
  <c r="H235" i="8"/>
  <c r="H227" i="8"/>
  <c r="H226" i="8"/>
  <c r="H225" i="8"/>
  <c r="H228" i="8"/>
  <c r="H232" i="8"/>
  <c r="H234" i="8"/>
  <c r="H231" i="8"/>
  <c r="H233" i="8"/>
  <c r="H230" i="8"/>
  <c r="H312" i="8"/>
  <c r="H313" i="8"/>
  <c r="H229" i="8"/>
  <c r="D345" i="555"/>
  <c r="Z197" i="8"/>
  <c r="H318" i="8"/>
  <c r="J318" i="8"/>
  <c r="N318" i="8"/>
  <c r="D318" i="555"/>
  <c r="P319" i="8"/>
  <c r="D320" i="557"/>
  <c r="T231" i="8"/>
  <c r="D313" i="557"/>
  <c r="D230" i="553"/>
  <c r="D329" i="554"/>
  <c r="T317" i="8"/>
  <c r="T230" i="8"/>
  <c r="T329" i="8"/>
  <c r="X231" i="8"/>
  <c r="X318" i="8"/>
  <c r="D330" i="555"/>
  <c r="X320" i="8"/>
  <c r="D327" i="557"/>
  <c r="D235" i="557"/>
  <c r="T235" i="8"/>
  <c r="X330" i="8"/>
  <c r="D329" i="557"/>
  <c r="D320" i="554"/>
  <c r="X227" i="8"/>
  <c r="D330" i="557"/>
  <c r="P332" i="8"/>
  <c r="X228" i="8"/>
  <c r="X233" i="8"/>
  <c r="D319" i="554"/>
  <c r="T228" i="8"/>
  <c r="V234" i="8"/>
  <c r="T227" i="8"/>
  <c r="D317" i="554"/>
  <c r="H21" i="68"/>
  <c r="D233" i="557"/>
  <c r="X329" i="8"/>
  <c r="D329" i="555"/>
  <c r="T233" i="8"/>
  <c r="P329" i="8"/>
  <c r="D332" i="555"/>
  <c r="X319" i="8"/>
  <c r="D230" i="557"/>
  <c r="D234" i="557"/>
  <c r="T319" i="8"/>
  <c r="D312" i="557"/>
  <c r="D318" i="557"/>
  <c r="D327" i="555"/>
  <c r="D230" i="555"/>
  <c r="X226" i="8"/>
  <c r="D228" i="557"/>
  <c r="D327" i="554"/>
  <c r="T320" i="8"/>
  <c r="T225" i="8"/>
  <c r="D229" i="557"/>
  <c r="X230" i="8"/>
  <c r="T330" i="8"/>
  <c r="T332" i="8"/>
  <c r="D225" i="557"/>
  <c r="T234" i="8"/>
  <c r="D318" i="554"/>
  <c r="D332" i="554"/>
  <c r="D226" i="557"/>
  <c r="V226" i="8"/>
  <c r="D319" i="557"/>
  <c r="P317" i="8"/>
  <c r="P327" i="8"/>
  <c r="V233" i="8"/>
  <c r="D317" i="555"/>
  <c r="X234" i="8"/>
  <c r="X229" i="8"/>
  <c r="T226" i="8"/>
  <c r="X317" i="8"/>
  <c r="D317" i="557"/>
  <c r="T232" i="8"/>
  <c r="X332" i="8"/>
  <c r="D320" i="555"/>
  <c r="D332" i="557"/>
  <c r="V228" i="8"/>
  <c r="T327" i="8"/>
  <c r="X327" i="8"/>
  <c r="X313" i="8"/>
  <c r="T318" i="8"/>
  <c r="X225" i="8"/>
  <c r="X232" i="8"/>
  <c r="D319" i="555"/>
  <c r="X235" i="8"/>
  <c r="D227" i="557"/>
  <c r="P318" i="8"/>
  <c r="X312" i="8"/>
  <c r="D232" i="557"/>
  <c r="T229" i="8"/>
  <c r="D151" i="553"/>
  <c r="P330" i="8"/>
  <c r="D330" i="554"/>
  <c r="P320" i="8"/>
  <c r="J21" i="68"/>
  <c r="D231" i="557"/>
  <c r="V232" i="8"/>
  <c r="H194" i="555" l="1"/>
  <c r="G194" i="555"/>
  <c r="I305" i="553"/>
  <c r="I307" i="553" s="1"/>
  <c r="K148" i="555"/>
  <c r="K305" i="555"/>
  <c r="K307" i="555" s="1"/>
  <c r="K73" i="555"/>
  <c r="K346" i="555" s="1"/>
  <c r="K151" i="555" s="1"/>
  <c r="K154" i="555" s="1"/>
  <c r="BF197" i="8"/>
  <c r="G305" i="553"/>
  <c r="G307" i="553" s="1"/>
  <c r="E307" i="553" s="1"/>
  <c r="J187" i="553"/>
  <c r="H305" i="555"/>
  <c r="H307" i="555" s="1"/>
  <c r="H73" i="555"/>
  <c r="H346" i="555" s="1"/>
  <c r="H151" i="555" s="1"/>
  <c r="H154" i="555" s="1"/>
  <c r="G182" i="553"/>
  <c r="J194" i="555"/>
  <c r="H73" i="553"/>
  <c r="H346" i="553" s="1"/>
  <c r="K305" i="553"/>
  <c r="K307" i="553" s="1"/>
  <c r="G194" i="553"/>
  <c r="G195" i="553" s="1"/>
  <c r="E195" i="553" s="1"/>
  <c r="J194" i="553"/>
  <c r="K194" i="553"/>
  <c r="I194" i="553"/>
  <c r="J148" i="553"/>
  <c r="I305" i="555"/>
  <c r="I307" i="555" s="1"/>
  <c r="J305" i="553"/>
  <c r="J307" i="553" s="1"/>
  <c r="H305" i="553"/>
  <c r="H307" i="553" s="1"/>
  <c r="E343" i="555"/>
  <c r="K194" i="555"/>
  <c r="K187" i="555"/>
  <c r="E187" i="555" s="1"/>
  <c r="G148" i="553"/>
  <c r="E148" i="553" s="1"/>
  <c r="E83" i="555"/>
  <c r="H187" i="553"/>
  <c r="H195" i="553" s="1"/>
  <c r="K187" i="553"/>
  <c r="H148" i="555"/>
  <c r="BD344" i="8"/>
  <c r="I187" i="553"/>
  <c r="I182" i="553"/>
  <c r="K182" i="553"/>
  <c r="J182" i="553"/>
  <c r="H182" i="553"/>
  <c r="I73" i="553"/>
  <c r="I346" i="553" s="1"/>
  <c r="I148" i="553"/>
  <c r="H148" i="553"/>
  <c r="G73" i="553"/>
  <c r="G346" i="553" s="1"/>
  <c r="J73" i="555"/>
  <c r="J346" i="555" s="1"/>
  <c r="J151" i="555" s="1"/>
  <c r="J154" i="555" s="1"/>
  <c r="K148" i="553"/>
  <c r="J73" i="553"/>
  <c r="J346" i="553" s="1"/>
  <c r="E137" i="555"/>
  <c r="I148" i="555"/>
  <c r="E17" i="555"/>
  <c r="K73" i="553"/>
  <c r="K346" i="553" s="1"/>
  <c r="E54" i="555"/>
  <c r="G73" i="555"/>
  <c r="G346" i="555" s="1"/>
  <c r="G151" i="555" s="1"/>
  <c r="G154" i="555" s="1"/>
  <c r="G183" i="553"/>
  <c r="J305" i="555"/>
  <c r="J307" i="555" s="1"/>
  <c r="E249" i="555"/>
  <c r="E303" i="555"/>
  <c r="J312" i="8"/>
  <c r="BD312" i="8" s="1"/>
  <c r="I73" i="555"/>
  <c r="I346" i="555" s="1"/>
  <c r="I151" i="555" s="1"/>
  <c r="I154" i="555" s="1"/>
  <c r="H175" i="553"/>
  <c r="BD197" i="8"/>
  <c r="J175" i="553"/>
  <c r="G175" i="553"/>
  <c r="K175" i="553"/>
  <c r="J313" i="8"/>
  <c r="BD313" i="8" s="1"/>
  <c r="I175" i="553"/>
  <c r="E120" i="555"/>
  <c r="E71" i="555"/>
  <c r="J148" i="555"/>
  <c r="G148" i="555"/>
  <c r="E286" i="555"/>
  <c r="G305" i="555"/>
  <c r="G307" i="555" s="1"/>
  <c r="J229" i="8"/>
  <c r="BD229" i="8" s="1"/>
  <c r="K183" i="553"/>
  <c r="I183" i="553"/>
  <c r="H183" i="553"/>
  <c r="J183" i="553"/>
  <c r="R229" i="8"/>
  <c r="D197" i="553"/>
  <c r="E197" i="553" s="1"/>
  <c r="R312" i="8"/>
  <c r="D345" i="553"/>
  <c r="R313" i="8"/>
  <c r="BE197" i="8"/>
  <c r="D154" i="553"/>
  <c r="E154" i="553" s="1"/>
  <c r="F151" i="553" a="1"/>
  <c r="F151" i="553" s="1"/>
  <c r="J151" i="553" s="1"/>
  <c r="J154" i="553" s="1"/>
  <c r="E151" i="553"/>
  <c r="R156" i="8"/>
  <c r="R347" i="8" s="1"/>
  <c r="J195" i="555"/>
  <c r="F228" i="557" a="1"/>
  <c r="F228" i="557" s="1"/>
  <c r="F225" i="557" a="1"/>
  <c r="F225" i="557" s="1"/>
  <c r="D236" i="557"/>
  <c r="F327" i="557" a="1"/>
  <c r="F327" i="557" s="1"/>
  <c r="F319" i="554" a="1"/>
  <c r="F319" i="554" s="1"/>
  <c r="F230" i="555" a="1"/>
  <c r="F230" i="555" s="1"/>
  <c r="T321" i="8"/>
  <c r="F230" i="553" a="1"/>
  <c r="F230" i="553" s="1"/>
  <c r="F317" i="555" a="1"/>
  <c r="F317" i="555" s="1"/>
  <c r="D321" i="555"/>
  <c r="BG228" i="8"/>
  <c r="F330" i="554" a="1"/>
  <c r="F330" i="554" s="1"/>
  <c r="F320" i="554" a="1"/>
  <c r="F320" i="554" s="1"/>
  <c r="X321" i="8"/>
  <c r="X236" i="8"/>
  <c r="F329" i="555" a="1"/>
  <c r="F329" i="555" s="1"/>
  <c r="BG233" i="8"/>
  <c r="F319" i="557" a="1"/>
  <c r="F319" i="557" s="1"/>
  <c r="F233" i="557" a="1"/>
  <c r="F233" i="557" s="1"/>
  <c r="F227" i="557" a="1"/>
  <c r="F227" i="557" s="1"/>
  <c r="F330" i="557" a="1"/>
  <c r="F330" i="557" s="1"/>
  <c r="D321" i="554"/>
  <c r="F317" i="554" a="1"/>
  <c r="F317" i="554" s="1"/>
  <c r="F332" i="555" a="1"/>
  <c r="F332" i="555" s="1"/>
  <c r="X314" i="8"/>
  <c r="F235" i="557" a="1"/>
  <c r="F235" i="557" s="1"/>
  <c r="F320" i="557" a="1"/>
  <c r="F320" i="557" s="1"/>
  <c r="F329" i="554" a="1"/>
  <c r="F329" i="554" s="1"/>
  <c r="F330" i="555" a="1"/>
  <c r="F330" i="555" s="1"/>
  <c r="T236" i="8"/>
  <c r="T238" i="8" s="1"/>
  <c r="F230" i="557" a="1"/>
  <c r="F230" i="557" s="1"/>
  <c r="BG234" i="8"/>
  <c r="F226" i="557" a="1"/>
  <c r="F226" i="557" s="1"/>
  <c r="F229" i="557" a="1"/>
  <c r="F229" i="557" s="1"/>
  <c r="F231" i="557" a="1"/>
  <c r="F231" i="557" s="1"/>
  <c r="F317" i="557" a="1"/>
  <c r="F317" i="557" s="1"/>
  <c r="D321" i="557"/>
  <c r="F318" i="554" a="1"/>
  <c r="F318" i="554" s="1"/>
  <c r="F319" i="555" a="1"/>
  <c r="F319" i="555" s="1"/>
  <c r="F329" i="557" a="1"/>
  <c r="F329" i="557" s="1"/>
  <c r="P321" i="8"/>
  <c r="F327" i="555" a="1"/>
  <c r="F327" i="555" s="1"/>
  <c r="F313" i="557" a="1"/>
  <c r="F313" i="557" s="1"/>
  <c r="F234" i="557" a="1"/>
  <c r="F234" i="557" s="1"/>
  <c r="F332" i="557" a="1"/>
  <c r="F332" i="557" s="1"/>
  <c r="F332" i="554" a="1"/>
  <c r="F332" i="554" s="1"/>
  <c r="F318" i="555" a="1"/>
  <c r="F318" i="555" s="1"/>
  <c r="BG226" i="8"/>
  <c r="F312" i="557" a="1"/>
  <c r="F312" i="557" s="1"/>
  <c r="D314" i="557"/>
  <c r="F232" i="557" a="1"/>
  <c r="F232" i="557" s="1"/>
  <c r="F318" i="557" a="1"/>
  <c r="F318" i="557" s="1"/>
  <c r="F327" i="554" a="1"/>
  <c r="F327" i="554" s="1"/>
  <c r="F320" i="555" a="1"/>
  <c r="F320" i="555" s="1"/>
  <c r="BG232" i="8"/>
  <c r="H236" i="8"/>
  <c r="H238" i="8" s="1"/>
  <c r="BD327" i="8"/>
  <c r="G195" i="555"/>
  <c r="J321" i="8"/>
  <c r="R226" i="8"/>
  <c r="R233" i="8"/>
  <c r="BF233" i="8" s="1"/>
  <c r="R228" i="8"/>
  <c r="BF228" i="8" s="1"/>
  <c r="R235" i="8"/>
  <c r="BF235" i="8" s="1"/>
  <c r="R232" i="8"/>
  <c r="BF232" i="8" s="1"/>
  <c r="R231" i="8"/>
  <c r="BF231" i="8" s="1"/>
  <c r="R227" i="8"/>
  <c r="BF227" i="8" s="1"/>
  <c r="R234" i="8"/>
  <c r="BF234" i="8" s="1"/>
  <c r="R225" i="8"/>
  <c r="J226" i="8"/>
  <c r="BD226" i="8" s="1"/>
  <c r="J233" i="8"/>
  <c r="BD233" i="8" s="1"/>
  <c r="J225" i="8"/>
  <c r="BD225" i="8" s="1"/>
  <c r="J234" i="8"/>
  <c r="BD234" i="8" s="1"/>
  <c r="J232" i="8"/>
  <c r="BD232" i="8" s="1"/>
  <c r="J227" i="8"/>
  <c r="BD227" i="8" s="1"/>
  <c r="J235" i="8"/>
  <c r="BD235" i="8" s="1"/>
  <c r="J228" i="8"/>
  <c r="J231" i="8"/>
  <c r="BD231" i="8" s="1"/>
  <c r="Z156" i="8"/>
  <c r="BH154" i="8"/>
  <c r="P230" i="8"/>
  <c r="BF230" i="8" s="1"/>
  <c r="P229" i="8"/>
  <c r="P313" i="8"/>
  <c r="P312" i="8"/>
  <c r="BF344" i="8"/>
  <c r="BD319" i="8"/>
  <c r="BD330" i="8"/>
  <c r="N321" i="8"/>
  <c r="I195" i="555"/>
  <c r="L236" i="8"/>
  <c r="L238" i="8" s="1"/>
  <c r="L347" i="8"/>
  <c r="BE156" i="8"/>
  <c r="BD320" i="8"/>
  <c r="H195" i="555"/>
  <c r="BH345" i="8"/>
  <c r="N312" i="8"/>
  <c r="BE312" i="8" s="1"/>
  <c r="N313" i="8"/>
  <c r="BE313" i="8" s="1"/>
  <c r="N230" i="8"/>
  <c r="N229" i="8"/>
  <c r="BD230" i="8"/>
  <c r="BD317" i="8"/>
  <c r="H321" i="8"/>
  <c r="V344" i="8"/>
  <c r="D347" i="554"/>
  <c r="BD329" i="8"/>
  <c r="N225" i="8"/>
  <c r="BE225" i="8" s="1"/>
  <c r="N231" i="8"/>
  <c r="N232" i="8"/>
  <c r="BE232" i="8" s="1"/>
  <c r="N235" i="8"/>
  <c r="N227" i="8"/>
  <c r="N234" i="8"/>
  <c r="BE234" i="8" s="1"/>
  <c r="N228" i="8"/>
  <c r="N226" i="8"/>
  <c r="BE226" i="8" s="1"/>
  <c r="N233" i="8"/>
  <c r="BE233" i="8" s="1"/>
  <c r="BD332" i="8"/>
  <c r="V156" i="8"/>
  <c r="BG154" i="8"/>
  <c r="Z344" i="8"/>
  <c r="BH197" i="8"/>
  <c r="H314" i="8"/>
  <c r="BD318" i="8"/>
  <c r="L314" i="8"/>
  <c r="D230" i="554"/>
  <c r="D312" i="555"/>
  <c r="V235" i="8"/>
  <c r="Z234" i="8"/>
  <c r="D234" i="555"/>
  <c r="Z232" i="8"/>
  <c r="D226" i="553"/>
  <c r="D313" i="553"/>
  <c r="D233" i="553"/>
  <c r="D232" i="554"/>
  <c r="Z226" i="8"/>
  <c r="D227" i="555"/>
  <c r="D229" i="554"/>
  <c r="D225" i="554"/>
  <c r="D235" i="553"/>
  <c r="Z231" i="8"/>
  <c r="Z235" i="8"/>
  <c r="D312" i="553"/>
  <c r="Z227" i="8"/>
  <c r="D234" i="554"/>
  <c r="Z225" i="8"/>
  <c r="D312" i="554"/>
  <c r="V225" i="8"/>
  <c r="D234" i="553"/>
  <c r="V231" i="8"/>
  <c r="D233" i="555"/>
  <c r="D225" i="553"/>
  <c r="D313" i="555"/>
  <c r="D229" i="555"/>
  <c r="D235" i="555"/>
  <c r="D227" i="553"/>
  <c r="D235" i="554"/>
  <c r="D233" i="554"/>
  <c r="D229" i="553"/>
  <c r="D232" i="555"/>
  <c r="D227" i="554"/>
  <c r="D228" i="553"/>
  <c r="D231" i="555"/>
  <c r="D225" i="555"/>
  <c r="Z233" i="8"/>
  <c r="D228" i="555"/>
  <c r="D231" i="553"/>
  <c r="Z228" i="8"/>
  <c r="D232" i="553"/>
  <c r="V227" i="8"/>
  <c r="D228" i="554"/>
  <c r="D313" i="554"/>
  <c r="D231" i="554"/>
  <c r="D226" i="554"/>
  <c r="D226" i="555"/>
  <c r="K156" i="555" l="1"/>
  <c r="H156" i="555"/>
  <c r="J195" i="553"/>
  <c r="BG225" i="8"/>
  <c r="BG235" i="8"/>
  <c r="BG227" i="8"/>
  <c r="BG231" i="8"/>
  <c r="J156" i="553"/>
  <c r="E194" i="555"/>
  <c r="K195" i="553"/>
  <c r="K195" i="555"/>
  <c r="E195" i="555" s="1"/>
  <c r="G184" i="553"/>
  <c r="G197" i="553" s="1"/>
  <c r="I195" i="553"/>
  <c r="E307" i="555"/>
  <c r="J156" i="555"/>
  <c r="J347" i="555" s="1"/>
  <c r="J327" i="555" s="1"/>
  <c r="K184" i="553"/>
  <c r="E148" i="555"/>
  <c r="J314" i="8"/>
  <c r="J323" i="8" s="1"/>
  <c r="E305" i="555"/>
  <c r="H184" i="553"/>
  <c r="H197" i="553" s="1"/>
  <c r="I156" i="555"/>
  <c r="E154" i="555"/>
  <c r="E346" i="555"/>
  <c r="E73" i="555"/>
  <c r="E151" i="555"/>
  <c r="F313" i="555" a="1"/>
  <c r="F313" i="555" s="1"/>
  <c r="F312" i="555" a="1"/>
  <c r="F312" i="555" s="1"/>
  <c r="D314" i="555"/>
  <c r="D323" i="555" s="1"/>
  <c r="J184" i="553"/>
  <c r="I184" i="553"/>
  <c r="H151" i="553"/>
  <c r="H154" i="553" s="1"/>
  <c r="H156" i="553" s="1"/>
  <c r="H347" i="553" s="1"/>
  <c r="I151" i="553"/>
  <c r="I154" i="553" s="1"/>
  <c r="I156" i="553" s="1"/>
  <c r="I347" i="553" s="1"/>
  <c r="F229" i="555" a="1"/>
  <c r="F229" i="555" s="1"/>
  <c r="BF229" i="8"/>
  <c r="D156" i="553"/>
  <c r="E156" i="553" s="1"/>
  <c r="BF156" i="8"/>
  <c r="R314" i="8"/>
  <c r="BF313" i="8"/>
  <c r="F312" i="553" a="1"/>
  <c r="F312" i="553" s="1"/>
  <c r="D314" i="553"/>
  <c r="F229" i="553" a="1"/>
  <c r="F229" i="553" s="1"/>
  <c r="F313" i="553" a="1"/>
  <c r="F313" i="553" s="1"/>
  <c r="K151" i="553"/>
  <c r="K154" i="553" s="1"/>
  <c r="K156" i="553" s="1"/>
  <c r="K347" i="553" s="1"/>
  <c r="D344" i="553"/>
  <c r="G151" i="553"/>
  <c r="G154" i="553" s="1"/>
  <c r="G156" i="553" s="1"/>
  <c r="G347" i="553" s="1"/>
  <c r="X323" i="8"/>
  <c r="F234" i="554" a="1"/>
  <c r="F234" i="554" s="1"/>
  <c r="BH225" i="8"/>
  <c r="F233" i="555" a="1"/>
  <c r="F233" i="555" s="1"/>
  <c r="F228" i="553" a="1"/>
  <c r="F228" i="553" s="1"/>
  <c r="F227" i="554" a="1"/>
  <c r="F227" i="554" s="1"/>
  <c r="F229" i="554" a="1"/>
  <c r="F229" i="554" s="1"/>
  <c r="BH234" i="8"/>
  <c r="F231" i="555" a="1"/>
  <c r="F231" i="555" s="1"/>
  <c r="F226" i="555" a="1"/>
  <c r="F226" i="555" s="1"/>
  <c r="F233" i="553" a="1"/>
  <c r="F233" i="553" s="1"/>
  <c r="F235" i="554" a="1"/>
  <c r="F235" i="554" s="1"/>
  <c r="F230" i="554" a="1"/>
  <c r="F230" i="554" s="1"/>
  <c r="BH232" i="8"/>
  <c r="F228" i="555" a="1"/>
  <c r="F228" i="555" s="1"/>
  <c r="F225" i="553" a="1"/>
  <c r="F225" i="553" s="1"/>
  <c r="D236" i="553"/>
  <c r="F226" i="553" a="1"/>
  <c r="F226" i="553" s="1"/>
  <c r="F232" i="554" a="1"/>
  <c r="F232" i="554" s="1"/>
  <c r="F313" i="554" a="1"/>
  <c r="F313" i="554" s="1"/>
  <c r="BH231" i="8"/>
  <c r="F235" i="555" a="1"/>
  <c r="F235" i="555" s="1"/>
  <c r="F234" i="553" a="1"/>
  <c r="F234" i="553" s="1"/>
  <c r="F231" i="554" a="1"/>
  <c r="F231" i="554" s="1"/>
  <c r="F312" i="554" a="1"/>
  <c r="F312" i="554" s="1"/>
  <c r="D314" i="554"/>
  <c r="BH226" i="8"/>
  <c r="F227" i="555" a="1"/>
  <c r="F227" i="555" s="1"/>
  <c r="F227" i="553" a="1"/>
  <c r="F227" i="553" s="1"/>
  <c r="F233" i="554" a="1"/>
  <c r="F233" i="554" s="1"/>
  <c r="F225" i="554" a="1"/>
  <c r="F225" i="554" s="1"/>
  <c r="D236" i="554"/>
  <c r="BH233" i="8"/>
  <c r="BH227" i="8"/>
  <c r="F232" i="555" a="1"/>
  <c r="F232" i="555" s="1"/>
  <c r="F231" i="553" a="1"/>
  <c r="F231" i="553" s="1"/>
  <c r="BH235" i="8"/>
  <c r="F234" i="555" a="1"/>
  <c r="F234" i="555" s="1"/>
  <c r="F232" i="553" a="1"/>
  <c r="F232" i="553" s="1"/>
  <c r="F226" i="554" a="1"/>
  <c r="F226" i="554" s="1"/>
  <c r="F228" i="554" a="1"/>
  <c r="F228" i="554" s="1"/>
  <c r="BH228" i="8"/>
  <c r="F225" i="555" a="1"/>
  <c r="F225" i="555" s="1"/>
  <c r="D236" i="555"/>
  <c r="D238" i="555" s="1"/>
  <c r="F235" i="553" a="1"/>
  <c r="F235" i="553" s="1"/>
  <c r="T323" i="8"/>
  <c r="T326" i="8" s="1"/>
  <c r="H323" i="8"/>
  <c r="BD321" i="8"/>
  <c r="BF312" i="8"/>
  <c r="P314" i="8"/>
  <c r="P323" i="8" s="1"/>
  <c r="K347" i="555"/>
  <c r="K327" i="555" s="1"/>
  <c r="G156" i="555"/>
  <c r="BE235" i="8"/>
  <c r="R236" i="8"/>
  <c r="R238" i="8" s="1"/>
  <c r="X238" i="8"/>
  <c r="V347" i="8"/>
  <c r="BG156" i="8"/>
  <c r="BG344" i="8"/>
  <c r="BF226" i="8"/>
  <c r="D323" i="557"/>
  <c r="N314" i="8"/>
  <c r="BE314" i="8" s="1"/>
  <c r="BF225" i="8"/>
  <c r="BH344" i="8"/>
  <c r="BE230" i="8"/>
  <c r="BE227" i="8"/>
  <c r="N236" i="8"/>
  <c r="N238" i="8" s="1"/>
  <c r="BE238" i="8" s="1"/>
  <c r="BE229" i="8"/>
  <c r="BE231" i="8"/>
  <c r="L320" i="8"/>
  <c r="BE320" i="8" s="1"/>
  <c r="L332" i="8"/>
  <c r="BE332" i="8" s="1"/>
  <c r="L317" i="8"/>
  <c r="L319" i="8"/>
  <c r="BE319" i="8" s="1"/>
  <c r="L327" i="8"/>
  <c r="BE327" i="8" s="1"/>
  <c r="L329" i="8"/>
  <c r="BE329" i="8" s="1"/>
  <c r="L330" i="8"/>
  <c r="BE330" i="8" s="1"/>
  <c r="P236" i="8"/>
  <c r="BD228" i="8"/>
  <c r="D238" i="557"/>
  <c r="Z347" i="8"/>
  <c r="BH156" i="8"/>
  <c r="J347" i="553"/>
  <c r="BE228" i="8"/>
  <c r="J236" i="8"/>
  <c r="J238" i="8" s="1"/>
  <c r="BD238" i="8" s="1"/>
  <c r="L318" i="8"/>
  <c r="G26" i="281"/>
  <c r="R329" i="8"/>
  <c r="V229" i="8"/>
  <c r="Z312" i="8"/>
  <c r="K14" i="281"/>
  <c r="R320" i="8"/>
  <c r="I14" i="281"/>
  <c r="J14" i="281"/>
  <c r="H26" i="281"/>
  <c r="Z230" i="8"/>
  <c r="R330" i="8"/>
  <c r="K26" i="281"/>
  <c r="J26" i="281"/>
  <c r="V313" i="8"/>
  <c r="H14" i="281"/>
  <c r="V312" i="8"/>
  <c r="R332" i="8"/>
  <c r="R317" i="8"/>
  <c r="I26" i="281"/>
  <c r="R327" i="8"/>
  <c r="Z229" i="8"/>
  <c r="Z313" i="8"/>
  <c r="V230" i="8"/>
  <c r="R318" i="8"/>
  <c r="R319" i="8"/>
  <c r="G14" i="281"/>
  <c r="H347" i="555" l="1"/>
  <c r="J197" i="553"/>
  <c r="K197" i="553"/>
  <c r="J27" i="281"/>
  <c r="I197" i="553"/>
  <c r="K320" i="555"/>
  <c r="BD314" i="8"/>
  <c r="BE318" i="8"/>
  <c r="I347" i="555"/>
  <c r="I27" i="281"/>
  <c r="H27" i="281"/>
  <c r="D347" i="553"/>
  <c r="E347" i="553" s="1"/>
  <c r="K330" i="555"/>
  <c r="K329" i="555"/>
  <c r="BD323" i="8"/>
  <c r="J330" i="555"/>
  <c r="J329" i="555"/>
  <c r="J317" i="555"/>
  <c r="J320" i="555"/>
  <c r="K332" i="555"/>
  <c r="BF314" i="8"/>
  <c r="K27" i="281"/>
  <c r="G27" i="281"/>
  <c r="D26" i="281"/>
  <c r="E26" i="281" s="1"/>
  <c r="H326" i="8"/>
  <c r="H333" i="8" s="1"/>
  <c r="BH230" i="8"/>
  <c r="BF319" i="8"/>
  <c r="Z314" i="8"/>
  <c r="BH314" i="8" s="1"/>
  <c r="BH312" i="8"/>
  <c r="BF329" i="8"/>
  <c r="BH313" i="8"/>
  <c r="BF320" i="8"/>
  <c r="BF318" i="8"/>
  <c r="BG313" i="8"/>
  <c r="BF332" i="8"/>
  <c r="BG229" i="8"/>
  <c r="V236" i="8"/>
  <c r="BF330" i="8"/>
  <c r="V314" i="8"/>
  <c r="BG312" i="8"/>
  <c r="R321" i="8"/>
  <c r="BF321" i="8" s="1"/>
  <c r="BF317" i="8"/>
  <c r="BH229" i="8"/>
  <c r="Z236" i="8"/>
  <c r="BG230" i="8"/>
  <c r="D14" i="281"/>
  <c r="E14" i="281" s="1"/>
  <c r="BF327" i="8"/>
  <c r="D326" i="555"/>
  <c r="BD236" i="8"/>
  <c r="L321" i="8"/>
  <c r="BE321" i="8" s="1"/>
  <c r="BE317" i="8"/>
  <c r="N323" i="8"/>
  <c r="N326" i="8" s="1"/>
  <c r="N333" i="8" s="1"/>
  <c r="N348" i="8" s="1"/>
  <c r="C20" i="68" s="1"/>
  <c r="C11" i="68" s="1"/>
  <c r="D25" i="68" s="1"/>
  <c r="M49" i="68" s="1"/>
  <c r="K319" i="555"/>
  <c r="K318" i="555"/>
  <c r="T333" i="8"/>
  <c r="J319" i="555"/>
  <c r="J318" i="555"/>
  <c r="D238" i="553"/>
  <c r="D238" i="554"/>
  <c r="BF236" i="8"/>
  <c r="P238" i="8"/>
  <c r="BF238" i="8" s="1"/>
  <c r="K317" i="555"/>
  <c r="J332" i="555"/>
  <c r="BE236" i="8"/>
  <c r="J326" i="8"/>
  <c r="J333" i="8" s="1"/>
  <c r="J348" i="8" s="1"/>
  <c r="B20" i="68" s="1"/>
  <c r="B11" i="68" s="1"/>
  <c r="D24" i="68" s="1"/>
  <c r="D323" i="554"/>
  <c r="D326" i="557"/>
  <c r="G347" i="555"/>
  <c r="E156" i="555"/>
  <c r="X326" i="8"/>
  <c r="V330" i="8"/>
  <c r="V329" i="8"/>
  <c r="D327" i="553"/>
  <c r="D319" i="553"/>
  <c r="D332" i="553"/>
  <c r="Z330" i="8"/>
  <c r="D329" i="553"/>
  <c r="Z327" i="8"/>
  <c r="Z329" i="8"/>
  <c r="Z317" i="8"/>
  <c r="V327" i="8"/>
  <c r="Z332" i="8"/>
  <c r="D318" i="553"/>
  <c r="V317" i="8"/>
  <c r="V319" i="8"/>
  <c r="Z319" i="8"/>
  <c r="D330" i="553"/>
  <c r="D317" i="553"/>
  <c r="V332" i="8"/>
  <c r="Z318" i="8"/>
  <c r="D320" i="553"/>
  <c r="Z320" i="8"/>
  <c r="V318" i="8"/>
  <c r="V320" i="8"/>
  <c r="H318" i="555" l="1"/>
  <c r="H332" i="555"/>
  <c r="H319" i="555"/>
  <c r="H327" i="555"/>
  <c r="H329" i="555"/>
  <c r="H320" i="555"/>
  <c r="H330" i="555"/>
  <c r="H317" i="555"/>
  <c r="F332" i="553" a="1"/>
  <c r="F332" i="553" s="1"/>
  <c r="K332" i="553" s="1"/>
  <c r="E332" i="553"/>
  <c r="F330" i="553" a="1"/>
  <c r="F330" i="553" s="1"/>
  <c r="H330" i="553" s="1"/>
  <c r="I327" i="555"/>
  <c r="I330" i="555"/>
  <c r="I318" i="555"/>
  <c r="I319" i="555"/>
  <c r="I317" i="555"/>
  <c r="I320" i="555"/>
  <c r="I332" i="555"/>
  <c r="I329" i="555"/>
  <c r="D27" i="281"/>
  <c r="E27" i="281" s="1"/>
  <c r="F320" i="553" a="1"/>
  <c r="F320" i="553" s="1"/>
  <c r="D321" i="553"/>
  <c r="E321" i="553" s="1"/>
  <c r="E317" i="553"/>
  <c r="F317" i="553" a="1"/>
  <c r="F317" i="553" s="1"/>
  <c r="J317" i="553" s="1"/>
  <c r="F329" i="553" a="1"/>
  <c r="F329" i="553" s="1"/>
  <c r="E329" i="553"/>
  <c r="F319" i="553" a="1"/>
  <c r="F319" i="553" s="1"/>
  <c r="J319" i="553" s="1"/>
  <c r="E319" i="553"/>
  <c r="E327" i="553"/>
  <c r="F327" i="553" a="1"/>
  <c r="F327" i="553" s="1"/>
  <c r="E318" i="553"/>
  <c r="F318" i="553" a="1"/>
  <c r="F318" i="553" s="1"/>
  <c r="J321" i="555"/>
  <c r="L323" i="8"/>
  <c r="BE323" i="8" s="1"/>
  <c r="BH332" i="8"/>
  <c r="V321" i="8"/>
  <c r="BG321" i="8" s="1"/>
  <c r="BG317" i="8"/>
  <c r="BH329" i="8"/>
  <c r="BG330" i="8"/>
  <c r="BH330" i="8"/>
  <c r="BG318" i="8"/>
  <c r="BH318" i="8"/>
  <c r="BH327" i="8"/>
  <c r="BG332" i="8"/>
  <c r="BG319" i="8"/>
  <c r="BG329" i="8"/>
  <c r="BH320" i="8"/>
  <c r="Z321" i="8"/>
  <c r="BH321" i="8" s="1"/>
  <c r="BH317" i="8"/>
  <c r="BG320" i="8"/>
  <c r="BH319" i="8"/>
  <c r="BG327" i="8"/>
  <c r="E347" i="555"/>
  <c r="G318" i="555"/>
  <c r="G329" i="555"/>
  <c r="G327" i="555"/>
  <c r="G332" i="555"/>
  <c r="G317" i="555"/>
  <c r="G330" i="555"/>
  <c r="G320" i="555"/>
  <c r="G319" i="555"/>
  <c r="BG314" i="8"/>
  <c r="T348" i="8"/>
  <c r="E18" i="68" s="1"/>
  <c r="E9" i="68" s="1"/>
  <c r="Z238" i="8"/>
  <c r="BH238" i="8" s="1"/>
  <c r="BH236" i="8"/>
  <c r="M48" i="68"/>
  <c r="D333" i="557"/>
  <c r="V238" i="8"/>
  <c r="BG238" i="8" s="1"/>
  <c r="BG236" i="8"/>
  <c r="D333" i="555"/>
  <c r="R323" i="8"/>
  <c r="J40" i="554"/>
  <c r="J41" i="554"/>
  <c r="J275" i="554"/>
  <c r="J107" i="554"/>
  <c r="J276" i="554"/>
  <c r="J108" i="554"/>
  <c r="J273" i="554"/>
  <c r="J109" i="554"/>
  <c r="J193" i="554"/>
  <c r="J44" i="554"/>
  <c r="J274" i="554"/>
  <c r="J43" i="554"/>
  <c r="J181" i="554"/>
  <c r="J272" i="554"/>
  <c r="J42" i="554"/>
  <c r="J106" i="554"/>
  <c r="J180" i="554"/>
  <c r="J110" i="554"/>
  <c r="P326" i="8"/>
  <c r="X333" i="8"/>
  <c r="K321" i="555"/>
  <c r="BD333" i="8"/>
  <c r="H348" i="8"/>
  <c r="B18" i="68" s="1"/>
  <c r="B9" i="68" s="1"/>
  <c r="BD326" i="8"/>
  <c r="D326" i="554"/>
  <c r="G332" i="553"/>
  <c r="I332" i="553"/>
  <c r="J332" i="553"/>
  <c r="G319" i="553"/>
  <c r="I319" i="553" l="1"/>
  <c r="H332" i="553"/>
  <c r="K319" i="553"/>
  <c r="H321" i="555"/>
  <c r="E319" i="555"/>
  <c r="I330" i="553"/>
  <c r="K330" i="553"/>
  <c r="G330" i="553"/>
  <c r="E330" i="553" s="1"/>
  <c r="J330" i="553"/>
  <c r="E327" i="555"/>
  <c r="E329" i="555"/>
  <c r="E330" i="555"/>
  <c r="Z323" i="8"/>
  <c r="BH323" i="8" s="1"/>
  <c r="E332" i="555"/>
  <c r="E318" i="555"/>
  <c r="E320" i="555"/>
  <c r="G320" i="553"/>
  <c r="E320" i="553" s="1"/>
  <c r="K320" i="553"/>
  <c r="I321" i="555"/>
  <c r="G318" i="553"/>
  <c r="K317" i="553"/>
  <c r="G317" i="553"/>
  <c r="H317" i="553"/>
  <c r="I317" i="553"/>
  <c r="K318" i="553"/>
  <c r="D323" i="553"/>
  <c r="D326" i="553" s="1"/>
  <c r="J320" i="553"/>
  <c r="H320" i="553"/>
  <c r="I320" i="553"/>
  <c r="I318" i="553"/>
  <c r="H318" i="553"/>
  <c r="H327" i="553"/>
  <c r="G327" i="553"/>
  <c r="J327" i="553"/>
  <c r="K327" i="553"/>
  <c r="J318" i="553"/>
  <c r="I327" i="553"/>
  <c r="H319" i="553"/>
  <c r="K329" i="553"/>
  <c r="J329" i="553"/>
  <c r="I329" i="553"/>
  <c r="H329" i="553"/>
  <c r="G329" i="553"/>
  <c r="L326" i="8"/>
  <c r="L333" i="8" s="1"/>
  <c r="V323" i="8"/>
  <c r="BG323" i="8" s="1"/>
  <c r="B7" i="390"/>
  <c r="B8" i="390" s="1"/>
  <c r="D333" i="554"/>
  <c r="B27" i="68"/>
  <c r="M27" i="68" s="1"/>
  <c r="P333" i="8"/>
  <c r="D348" i="557"/>
  <c r="X348" i="8"/>
  <c r="F18" i="68" s="1"/>
  <c r="F9" i="68" s="1"/>
  <c r="BF323" i="8"/>
  <c r="R326" i="8"/>
  <c r="R333" i="8" s="1"/>
  <c r="R348" i="8" s="1"/>
  <c r="D20" i="68" s="1"/>
  <c r="D11" i="68" s="1"/>
  <c r="D26" i="68" s="1"/>
  <c r="B24" i="68"/>
  <c r="G321" i="555"/>
  <c r="E317" i="555"/>
  <c r="D348" i="555"/>
  <c r="J163" i="281"/>
  <c r="I163" i="281"/>
  <c r="H163" i="281"/>
  <c r="K163" i="281"/>
  <c r="B21" i="68"/>
  <c r="E21" i="68"/>
  <c r="V326" i="8" l="1"/>
  <c r="V333" i="8" s="1"/>
  <c r="Z326" i="8"/>
  <c r="Z333" i="8" s="1"/>
  <c r="J321" i="553"/>
  <c r="K321" i="553"/>
  <c r="I321" i="553"/>
  <c r="G321" i="553"/>
  <c r="H321" i="553"/>
  <c r="BE326" i="8"/>
  <c r="K152" i="281"/>
  <c r="K134" i="281"/>
  <c r="K122" i="281"/>
  <c r="K146" i="281"/>
  <c r="K128" i="281"/>
  <c r="K140" i="281"/>
  <c r="H128" i="281"/>
  <c r="H152" i="281"/>
  <c r="H134" i="281"/>
  <c r="H140" i="281"/>
  <c r="H146" i="281"/>
  <c r="H122" i="281"/>
  <c r="G163" i="281"/>
  <c r="C10" i="491"/>
  <c r="M24" i="68"/>
  <c r="J152" i="281"/>
  <c r="J140" i="281"/>
  <c r="J134" i="281"/>
  <c r="J122" i="281"/>
  <c r="J128" i="281"/>
  <c r="J146" i="281"/>
  <c r="E321" i="555"/>
  <c r="D333" i="553"/>
  <c r="M50" i="68"/>
  <c r="I134" i="281"/>
  <c r="I152" i="281"/>
  <c r="I140" i="281"/>
  <c r="I146" i="281"/>
  <c r="I122" i="281"/>
  <c r="I128" i="281"/>
  <c r="BE333" i="8"/>
  <c r="L348" i="8"/>
  <c r="C18" i="68" s="1"/>
  <c r="C9" i="68" s="1"/>
  <c r="B25" i="68" s="1"/>
  <c r="M25" i="68" s="1"/>
  <c r="B28" i="68"/>
  <c r="M28" i="68" s="1"/>
  <c r="BF326" i="8"/>
  <c r="P348" i="8"/>
  <c r="D18" i="68" s="1"/>
  <c r="D9" i="68" s="1"/>
  <c r="B26" i="68" s="1"/>
  <c r="M26" i="68" s="1"/>
  <c r="BF333" i="8"/>
  <c r="D348" i="554"/>
  <c r="F21" i="68"/>
  <c r="BG326" i="8" l="1"/>
  <c r="BH326" i="8"/>
  <c r="C7" i="390"/>
  <c r="C8" i="390" s="1"/>
  <c r="D7" i="390"/>
  <c r="D8" i="390" s="1"/>
  <c r="G29" i="68"/>
  <c r="J29" i="68" s="1"/>
  <c r="C21" i="491"/>
  <c r="G331" i="553"/>
  <c r="G204" i="553"/>
  <c r="V348" i="8"/>
  <c r="E20" i="68" s="1"/>
  <c r="E11" i="68" s="1"/>
  <c r="BG333" i="8"/>
  <c r="G25" i="68"/>
  <c r="J25" i="68" s="1"/>
  <c r="G24" i="68"/>
  <c r="G30" i="68"/>
  <c r="J30" i="68" s="1"/>
  <c r="H331" i="553"/>
  <c r="H204" i="553"/>
  <c r="G26" i="68"/>
  <c r="J26" i="68" s="1"/>
  <c r="G33" i="68"/>
  <c r="J33" i="68" s="1"/>
  <c r="G35" i="68"/>
  <c r="J35" i="68" s="1"/>
  <c r="I204" i="553"/>
  <c r="I331" i="553"/>
  <c r="J331" i="553"/>
  <c r="J204" i="553"/>
  <c r="Z348" i="8"/>
  <c r="F20" i="68" s="1"/>
  <c r="F11" i="68" s="1"/>
  <c r="D28" i="68" s="1"/>
  <c r="M52" i="68" s="1"/>
  <c r="BH333" i="8"/>
  <c r="G27" i="68"/>
  <c r="J27" i="68" s="1"/>
  <c r="G134" i="281"/>
  <c r="G128" i="281"/>
  <c r="G140" i="281"/>
  <c r="G146" i="281"/>
  <c r="G122" i="281"/>
  <c r="G152" i="281"/>
  <c r="K204" i="553"/>
  <c r="K331" i="553"/>
  <c r="D348" i="553"/>
  <c r="G31" i="68"/>
  <c r="J31" i="68" s="1"/>
  <c r="G32" i="68"/>
  <c r="J32" i="68" s="1"/>
  <c r="G34" i="68"/>
  <c r="J34" i="68" s="1"/>
  <c r="G28" i="68"/>
  <c r="J28" i="68" s="1"/>
  <c r="F7" i="390" l="1"/>
  <c r="F8" i="390" s="1"/>
  <c r="E7" i="390"/>
  <c r="E8" i="390" s="1"/>
  <c r="D27" i="68"/>
  <c r="E204" i="553"/>
  <c r="E331" i="553"/>
  <c r="J24" i="68"/>
  <c r="J23" i="68" s="1"/>
  <c r="M51" i="68" l="1"/>
  <c r="I31" i="68"/>
  <c r="L31" i="68" s="1"/>
  <c r="I28" i="68"/>
  <c r="L28" i="68" s="1"/>
  <c r="I27" i="68"/>
  <c r="L27" i="68" s="1"/>
  <c r="I34" i="68"/>
  <c r="L34" i="68" s="1"/>
  <c r="I24" i="68" a="1"/>
  <c r="I24" i="68" s="1"/>
  <c r="I26" i="68"/>
  <c r="L26" i="68" s="1"/>
  <c r="I25" i="68"/>
  <c r="L25" i="68" s="1"/>
  <c r="I30" i="68"/>
  <c r="L30" i="68" s="1"/>
  <c r="I33" i="68"/>
  <c r="L33" i="68" s="1"/>
  <c r="I29" i="68"/>
  <c r="L29" i="68" s="1"/>
  <c r="I35" i="68"/>
  <c r="L35" i="68" s="1"/>
  <c r="I32" i="68"/>
  <c r="L32" i="68" s="1"/>
  <c r="D165" i="281"/>
  <c r="D377" i="2"/>
  <c r="D377" i="65" l="1"/>
  <c r="D136" i="281"/>
  <c r="D142" i="281"/>
  <c r="D148" i="281"/>
  <c r="D154" i="281"/>
  <c r="L24" i="68"/>
  <c r="L23" i="68" s="1"/>
  <c r="G45" i="554"/>
  <c r="G111" i="554"/>
  <c r="G277" i="554"/>
  <c r="G94" i="554"/>
  <c r="N59" i="68" a="1"/>
  <c r="N59" i="68" s="1"/>
  <c r="AK13" i="390" s="1"/>
  <c r="AK14" i="390" s="1"/>
  <c r="AK15" i="390" s="1"/>
  <c r="N32" i="68" a="1"/>
  <c r="N32" i="68" s="1"/>
  <c r="J13" i="390" s="1"/>
  <c r="J14" i="390" s="1"/>
  <c r="J15" i="390" s="1"/>
  <c r="N33" i="68" a="1"/>
  <c r="N33" i="68" s="1"/>
  <c r="K13" i="390" s="1"/>
  <c r="K14" i="390" s="1"/>
  <c r="K15" i="390" s="1"/>
  <c r="N41" i="68" a="1"/>
  <c r="N41" i="68" s="1"/>
  <c r="S13" i="390" s="1"/>
  <c r="S14" i="390" s="1"/>
  <c r="S15" i="390" s="1"/>
  <c r="N42" i="68" a="1"/>
  <c r="N42" i="68" s="1"/>
  <c r="T13" i="390" s="1"/>
  <c r="T14" i="390" s="1"/>
  <c r="T15" i="390" s="1"/>
  <c r="N40" i="68" a="1"/>
  <c r="N40" i="68" s="1"/>
  <c r="R13" i="390" s="1"/>
  <c r="R14" i="390" s="1"/>
  <c r="R15" i="390" s="1"/>
  <c r="N35" i="68" a="1"/>
  <c r="N35" i="68" s="1"/>
  <c r="M13" i="390" s="1"/>
  <c r="M14" i="390" s="1"/>
  <c r="M15" i="390" s="1"/>
  <c r="N28" i="68" a="1"/>
  <c r="N28" i="68" s="1"/>
  <c r="F13" i="390" s="1"/>
  <c r="N46" i="68" a="1"/>
  <c r="N46" i="68" s="1"/>
  <c r="X13" i="390" s="1"/>
  <c r="X14" i="390" s="1"/>
  <c r="X15" i="390" s="1"/>
  <c r="N55" i="68" a="1"/>
  <c r="N55" i="68" s="1"/>
  <c r="AG13" i="390" s="1"/>
  <c r="AG14" i="390" s="1"/>
  <c r="AG15" i="390" s="1"/>
  <c r="N37" i="68" a="1"/>
  <c r="N37" i="68" s="1"/>
  <c r="O13" i="390" s="1"/>
  <c r="O14" i="390" s="1"/>
  <c r="O15" i="390" s="1"/>
  <c r="N38" i="68" a="1"/>
  <c r="N38" i="68" s="1"/>
  <c r="P13" i="390" s="1"/>
  <c r="P14" i="390" s="1"/>
  <c r="P15" i="390" s="1"/>
  <c r="N31" i="68" a="1"/>
  <c r="N31" i="68" s="1"/>
  <c r="I13" i="390" s="1"/>
  <c r="I14" i="390" s="1"/>
  <c r="I15" i="390" s="1"/>
  <c r="N45" i="68" a="1"/>
  <c r="N45" i="68" s="1"/>
  <c r="W13" i="390" s="1"/>
  <c r="W14" i="390" s="1"/>
  <c r="W15" i="390" s="1"/>
  <c r="N26" i="68" a="1"/>
  <c r="N26" i="68" s="1"/>
  <c r="D13" i="390" s="1"/>
  <c r="N34" i="68" a="1"/>
  <c r="N34" i="68" s="1"/>
  <c r="L13" i="390" s="1"/>
  <c r="L14" i="390" s="1"/>
  <c r="L15" i="390" s="1"/>
  <c r="N30" i="68" a="1"/>
  <c r="N30" i="68" s="1"/>
  <c r="H13" i="390" s="1"/>
  <c r="H14" i="390" s="1"/>
  <c r="H15" i="390" s="1"/>
  <c r="N53" i="68" a="1"/>
  <c r="N53" i="68" s="1"/>
  <c r="AE13" i="390" s="1"/>
  <c r="AE14" i="390" s="1"/>
  <c r="AE15" i="390" s="1"/>
  <c r="N44" i="68" a="1"/>
  <c r="N44" i="68" s="1"/>
  <c r="V13" i="390" s="1"/>
  <c r="V14" i="390" s="1"/>
  <c r="V15" i="390" s="1"/>
  <c r="N51" i="68" a="1"/>
  <c r="N51" i="68" s="1"/>
  <c r="AC13" i="390" s="1"/>
  <c r="AC14" i="390" s="1"/>
  <c r="AC15" i="390" s="1"/>
  <c r="N49" i="68" a="1"/>
  <c r="N49" i="68" s="1"/>
  <c r="AA13" i="390" s="1"/>
  <c r="AA14" i="390" s="1"/>
  <c r="AA15" i="390" s="1"/>
  <c r="N52" i="68" a="1"/>
  <c r="N52" i="68" s="1"/>
  <c r="AD13" i="390" s="1"/>
  <c r="AD14" i="390" s="1"/>
  <c r="AD15" i="390" s="1"/>
  <c r="N57" i="68" a="1"/>
  <c r="N57" i="68" s="1"/>
  <c r="AI13" i="390" s="1"/>
  <c r="AI14" i="390" s="1"/>
  <c r="AI15" i="390" s="1"/>
  <c r="N27" i="68" a="1"/>
  <c r="N27" i="68" s="1"/>
  <c r="E13" i="390" s="1"/>
  <c r="N50" i="68" a="1"/>
  <c r="N50" i="68" s="1"/>
  <c r="AB13" i="390" s="1"/>
  <c r="AB14" i="390" s="1"/>
  <c r="AB15" i="390" s="1"/>
  <c r="N47" i="68" a="1"/>
  <c r="N47" i="68" s="1"/>
  <c r="Y13" i="390" s="1"/>
  <c r="Y14" i="390" s="1"/>
  <c r="Y15" i="390" s="1"/>
  <c r="N54" i="68" a="1"/>
  <c r="N54" i="68" s="1"/>
  <c r="AF13" i="390" s="1"/>
  <c r="AF14" i="390" s="1"/>
  <c r="AF15" i="390" s="1"/>
  <c r="N48" i="68" a="1"/>
  <c r="N48" i="68" s="1"/>
  <c r="Z13" i="390" s="1"/>
  <c r="Z14" i="390" s="1"/>
  <c r="Z15" i="390" s="1"/>
  <c r="N29" i="68" a="1"/>
  <c r="N29" i="68" s="1"/>
  <c r="G13" i="390" s="1"/>
  <c r="N58" i="68" a="1"/>
  <c r="N58" i="68" s="1"/>
  <c r="AJ13" i="390" s="1"/>
  <c r="AJ14" i="390" s="1"/>
  <c r="AJ15" i="390" s="1"/>
  <c r="N36" i="68" a="1"/>
  <c r="N36" i="68" s="1"/>
  <c r="N13" i="390" s="1"/>
  <c r="N14" i="390" s="1"/>
  <c r="N15" i="390" s="1"/>
  <c r="N25" i="68" a="1"/>
  <c r="N25" i="68" s="1"/>
  <c r="C13" i="390" s="1"/>
  <c r="N56" i="68" a="1"/>
  <c r="N56" i="68" s="1"/>
  <c r="AH13" i="390" s="1"/>
  <c r="AH14" i="390" s="1"/>
  <c r="AH15" i="390" s="1"/>
  <c r="N43" i="68" a="1"/>
  <c r="N43" i="68" s="1"/>
  <c r="U13" i="390" s="1"/>
  <c r="U14" i="390" s="1"/>
  <c r="U15" i="390" s="1"/>
  <c r="N24" i="68" a="1"/>
  <c r="N24" i="68" s="1"/>
  <c r="B13" i="390" s="1"/>
  <c r="N39" i="68" a="1"/>
  <c r="N39" i="68" s="1"/>
  <c r="Q13" i="390" s="1"/>
  <c r="Q14" i="390" s="1"/>
  <c r="Q15" i="390" s="1"/>
  <c r="I176" i="555"/>
  <c r="I342" i="555" s="1"/>
  <c r="K165" i="281"/>
  <c r="J176" i="555"/>
  <c r="J342" i="555" s="1"/>
  <c r="I165" i="281"/>
  <c r="H165" i="281"/>
  <c r="K176" i="555"/>
  <c r="K342" i="555" s="1"/>
  <c r="H176" i="555"/>
  <c r="H342" i="555" s="1"/>
  <c r="C19" i="491" l="1"/>
  <c r="K136" i="281"/>
  <c r="K142" i="281"/>
  <c r="K154" i="281"/>
  <c r="K148" i="281"/>
  <c r="H154" i="281"/>
  <c r="H142" i="281"/>
  <c r="H148" i="281"/>
  <c r="H136" i="281"/>
  <c r="I148" i="281"/>
  <c r="I136" i="281"/>
  <c r="I142" i="281"/>
  <c r="I154" i="281"/>
  <c r="C18" i="491"/>
  <c r="G272" i="554"/>
  <c r="G180" i="554"/>
  <c r="G275" i="554"/>
  <c r="G42" i="554"/>
  <c r="G106" i="554"/>
  <c r="G109" i="554"/>
  <c r="G41" i="554"/>
  <c r="G276" i="554"/>
  <c r="G44" i="554"/>
  <c r="G110" i="554"/>
  <c r="G43" i="554"/>
  <c r="G108" i="554"/>
  <c r="G274" i="554"/>
  <c r="G181" i="554"/>
  <c r="G273" i="554"/>
  <c r="G107" i="554"/>
  <c r="G40" i="554"/>
  <c r="G193" i="554"/>
  <c r="J175" i="555"/>
  <c r="J182" i="555"/>
  <c r="J183" i="555"/>
  <c r="C27" i="491"/>
  <c r="G161" i="552"/>
  <c r="G166" i="552"/>
  <c r="G163" i="552"/>
  <c r="G162" i="552"/>
  <c r="G165" i="552"/>
  <c r="G164" i="552"/>
  <c r="G168" i="556"/>
  <c r="I276" i="554"/>
  <c r="I110" i="554"/>
  <c r="I42" i="554"/>
  <c r="I273" i="554"/>
  <c r="I109" i="554"/>
  <c r="I43" i="554"/>
  <c r="I272" i="554"/>
  <c r="I180" i="554"/>
  <c r="I181" i="554"/>
  <c r="I44" i="554"/>
  <c r="I274" i="554"/>
  <c r="I107" i="554"/>
  <c r="I275" i="554"/>
  <c r="I41" i="554"/>
  <c r="I193" i="554"/>
  <c r="I106" i="554"/>
  <c r="I40" i="554"/>
  <c r="I108" i="554"/>
  <c r="K40" i="554"/>
  <c r="K110" i="554"/>
  <c r="K276" i="554"/>
  <c r="K181" i="554"/>
  <c r="K273" i="554"/>
  <c r="K275" i="554"/>
  <c r="K42" i="554"/>
  <c r="K109" i="554"/>
  <c r="K274" i="554"/>
  <c r="K180" i="554"/>
  <c r="K272" i="554"/>
  <c r="K41" i="554"/>
  <c r="K108" i="554"/>
  <c r="K44" i="554"/>
  <c r="K107" i="554"/>
  <c r="K43" i="554"/>
  <c r="K193" i="554"/>
  <c r="K106" i="554"/>
  <c r="G380" i="65"/>
  <c r="G212" i="553"/>
  <c r="G210" i="553"/>
  <c r="G217" i="553"/>
  <c r="G205" i="553"/>
  <c r="G202" i="553"/>
  <c r="G203" i="553"/>
  <c r="G218" i="553"/>
  <c r="C16" i="491"/>
  <c r="G382" i="65"/>
  <c r="G211" i="553"/>
  <c r="J166" i="552"/>
  <c r="J161" i="552"/>
  <c r="J163" i="552"/>
  <c r="J165" i="552"/>
  <c r="J162" i="552"/>
  <c r="J168" i="556"/>
  <c r="J164" i="552"/>
  <c r="J380" i="65"/>
  <c r="J203" i="553"/>
  <c r="J212" i="553"/>
  <c r="J202" i="553"/>
  <c r="J211" i="553"/>
  <c r="J382" i="65"/>
  <c r="J210" i="553"/>
  <c r="J217" i="553"/>
  <c r="J218" i="553"/>
  <c r="J205" i="553"/>
  <c r="K277" i="554"/>
  <c r="K94" i="554"/>
  <c r="K45" i="554"/>
  <c r="K111" i="554"/>
  <c r="K380" i="65"/>
  <c r="K212" i="553"/>
  <c r="K210" i="553"/>
  <c r="K205" i="553"/>
  <c r="K218" i="553"/>
  <c r="K217" i="553"/>
  <c r="K202" i="553"/>
  <c r="K203" i="553"/>
  <c r="K382" i="65"/>
  <c r="K211" i="553"/>
  <c r="D16" i="63"/>
  <c r="F377" i="65"/>
  <c r="K175" i="555"/>
  <c r="K182" i="555"/>
  <c r="K183" i="555"/>
  <c r="H380" i="65"/>
  <c r="H203" i="553"/>
  <c r="H202" i="553"/>
  <c r="H382" i="65"/>
  <c r="H211" i="553"/>
  <c r="H218" i="553"/>
  <c r="H210" i="553"/>
  <c r="H212" i="553"/>
  <c r="H217" i="553"/>
  <c r="H205" i="553"/>
  <c r="J94" i="554"/>
  <c r="J277" i="554"/>
  <c r="J45" i="554"/>
  <c r="J111" i="554"/>
  <c r="G341" i="554"/>
  <c r="I380" i="65"/>
  <c r="I217" i="553"/>
  <c r="I210" i="553"/>
  <c r="I205" i="553"/>
  <c r="I203" i="553"/>
  <c r="I212" i="553"/>
  <c r="I218" i="553"/>
  <c r="I202" i="553"/>
  <c r="I382" i="65"/>
  <c r="I211" i="553"/>
  <c r="I277" i="554"/>
  <c r="I94" i="554"/>
  <c r="I45" i="554"/>
  <c r="I111" i="554"/>
  <c r="I168" i="556"/>
  <c r="I163" i="552"/>
  <c r="I161" i="552"/>
  <c r="I166" i="552"/>
  <c r="I164" i="552"/>
  <c r="I162" i="552"/>
  <c r="I165" i="552"/>
  <c r="H166" i="552"/>
  <c r="H161" i="552"/>
  <c r="H163" i="552"/>
  <c r="H164" i="552"/>
  <c r="H168" i="556"/>
  <c r="H162" i="552"/>
  <c r="H165" i="552"/>
  <c r="G165" i="281"/>
  <c r="H277" i="554"/>
  <c r="H94" i="554"/>
  <c r="H45" i="554"/>
  <c r="H111" i="554"/>
  <c r="G176" i="555"/>
  <c r="C30" i="491"/>
  <c r="K166" i="552"/>
  <c r="K164" i="552"/>
  <c r="K163" i="552"/>
  <c r="K161" i="552"/>
  <c r="K168" i="556"/>
  <c r="K165" i="552"/>
  <c r="K162" i="552"/>
  <c r="H182" i="555"/>
  <c r="H183" i="555"/>
  <c r="H175" i="555"/>
  <c r="J271" i="554"/>
  <c r="J39" i="554"/>
  <c r="J105" i="554"/>
  <c r="J192" i="554"/>
  <c r="H44" i="554"/>
  <c r="H108" i="554"/>
  <c r="H274" i="554"/>
  <c r="H181" i="554"/>
  <c r="H275" i="554"/>
  <c r="H110" i="554"/>
  <c r="H40" i="554"/>
  <c r="H107" i="554"/>
  <c r="H272" i="554"/>
  <c r="H193" i="554"/>
  <c r="H42" i="554"/>
  <c r="H180" i="554"/>
  <c r="H43" i="554"/>
  <c r="H276" i="554"/>
  <c r="H106" i="554"/>
  <c r="H41" i="554"/>
  <c r="H273" i="554"/>
  <c r="H109" i="554"/>
  <c r="I182" i="555"/>
  <c r="I183" i="555"/>
  <c r="I175" i="555"/>
  <c r="J165" i="281"/>
  <c r="C13" i="491" l="1"/>
  <c r="H26" i="557"/>
  <c r="H24" i="557"/>
  <c r="H103" i="557"/>
  <c r="H268" i="557"/>
  <c r="H38" i="557"/>
  <c r="H267" i="557"/>
  <c r="H36" i="557"/>
  <c r="H35" i="557"/>
  <c r="H89" i="557"/>
  <c r="H100" i="557"/>
  <c r="H32" i="557"/>
  <c r="H20" i="557"/>
  <c r="H92" i="557"/>
  <c r="H98" i="557"/>
  <c r="H270" i="557"/>
  <c r="H22" i="557"/>
  <c r="H266" i="557"/>
  <c r="H256" i="557"/>
  <c r="H97" i="557"/>
  <c r="H258" i="557"/>
  <c r="H34" i="557"/>
  <c r="H37" i="557"/>
  <c r="H88" i="557"/>
  <c r="H21" i="557"/>
  <c r="H269" i="557"/>
  <c r="H23" i="557"/>
  <c r="H101" i="557"/>
  <c r="H254" i="557"/>
  <c r="H104" i="557"/>
  <c r="H31" i="557"/>
  <c r="H87" i="557"/>
  <c r="H255" i="557"/>
  <c r="H102" i="557"/>
  <c r="H264" i="557"/>
  <c r="H90" i="557"/>
  <c r="H91" i="557"/>
  <c r="H263" i="557"/>
  <c r="I184" i="555"/>
  <c r="I197" i="555" s="1"/>
  <c r="J213" i="553"/>
  <c r="J169" i="556"/>
  <c r="E380" i="65"/>
  <c r="E165" i="552"/>
  <c r="J184" i="555"/>
  <c r="J197" i="555" s="1"/>
  <c r="E43" i="554"/>
  <c r="E275" i="554"/>
  <c r="H184" i="555"/>
  <c r="H197" i="555" s="1"/>
  <c r="G142" i="281"/>
  <c r="G148" i="281"/>
  <c r="G136" i="281"/>
  <c r="G154" i="281"/>
  <c r="I341" i="554"/>
  <c r="J341" i="554"/>
  <c r="E218" i="553"/>
  <c r="E162" i="552"/>
  <c r="E193" i="554"/>
  <c r="E110" i="554"/>
  <c r="E180" i="554"/>
  <c r="K184" i="555"/>
  <c r="K206" i="553"/>
  <c r="K341" i="554"/>
  <c r="E203" i="553"/>
  <c r="E163" i="552"/>
  <c r="E40" i="554"/>
  <c r="E44" i="554"/>
  <c r="E272" i="554"/>
  <c r="C14" i="491"/>
  <c r="G102" i="557"/>
  <c r="G104" i="557"/>
  <c r="G91" i="557"/>
  <c r="G256" i="557"/>
  <c r="G97" i="557"/>
  <c r="G34" i="557"/>
  <c r="G92" i="557"/>
  <c r="G103" i="557"/>
  <c r="G264" i="557"/>
  <c r="G38" i="557"/>
  <c r="G90" i="557"/>
  <c r="G36" i="557"/>
  <c r="G26" i="557"/>
  <c r="G100" i="557"/>
  <c r="G31" i="557"/>
  <c r="G269" i="557"/>
  <c r="G89" i="557"/>
  <c r="G20" i="557"/>
  <c r="G101" i="557"/>
  <c r="G35" i="557"/>
  <c r="G98" i="557"/>
  <c r="G22" i="557"/>
  <c r="G88" i="557"/>
  <c r="G24" i="557"/>
  <c r="G254" i="557"/>
  <c r="G21" i="557"/>
  <c r="G268" i="557"/>
  <c r="G266" i="557"/>
  <c r="G37" i="557"/>
  <c r="G258" i="557"/>
  <c r="G32" i="557"/>
  <c r="G270" i="557"/>
  <c r="G87" i="557"/>
  <c r="G267" i="557"/>
  <c r="G255" i="557"/>
  <c r="G23" i="557"/>
  <c r="G263" i="557"/>
  <c r="I213" i="553"/>
  <c r="H206" i="553"/>
  <c r="K220" i="553"/>
  <c r="J206" i="553"/>
  <c r="E202" i="553"/>
  <c r="G206" i="553"/>
  <c r="E166" i="552"/>
  <c r="E107" i="554"/>
  <c r="E276" i="554"/>
  <c r="E176" i="555"/>
  <c r="G342" i="555"/>
  <c r="H169" i="556"/>
  <c r="I220" i="553"/>
  <c r="G377" i="65"/>
  <c r="H377" i="65"/>
  <c r="H16" i="63" s="1"/>
  <c r="K377" i="65"/>
  <c r="K16" i="63" s="1"/>
  <c r="J377" i="65"/>
  <c r="J16" i="63" s="1"/>
  <c r="I377" i="65"/>
  <c r="I16" i="63" s="1"/>
  <c r="J169" i="552"/>
  <c r="J197" i="552" s="1"/>
  <c r="J344" i="552" s="1"/>
  <c r="E205" i="553"/>
  <c r="G169" i="552"/>
  <c r="E161" i="552"/>
  <c r="E273" i="554"/>
  <c r="E41" i="554"/>
  <c r="K270" i="557"/>
  <c r="K87" i="557"/>
  <c r="K90" i="557"/>
  <c r="K20" i="557"/>
  <c r="K268" i="557"/>
  <c r="K104" i="557"/>
  <c r="K97" i="557"/>
  <c r="K92" i="557"/>
  <c r="K103" i="557"/>
  <c r="K32" i="557"/>
  <c r="K264" i="557"/>
  <c r="K38" i="557"/>
  <c r="K91" i="557"/>
  <c r="K267" i="557"/>
  <c r="K34" i="557"/>
  <c r="K21" i="557"/>
  <c r="K22" i="557"/>
  <c r="K266" i="557"/>
  <c r="K256" i="557"/>
  <c r="K23" i="557"/>
  <c r="K31" i="557"/>
  <c r="K24" i="557"/>
  <c r="K102" i="557"/>
  <c r="K89" i="557"/>
  <c r="K98" i="557"/>
  <c r="K37" i="557"/>
  <c r="K35" i="557"/>
  <c r="K26" i="557"/>
  <c r="K258" i="557"/>
  <c r="K269" i="557"/>
  <c r="K101" i="557"/>
  <c r="K88" i="557"/>
  <c r="K254" i="557"/>
  <c r="K100" i="557"/>
  <c r="K255" i="557"/>
  <c r="K36" i="557"/>
  <c r="K263" i="557"/>
  <c r="I169" i="552"/>
  <c r="I197" i="552" s="1"/>
  <c r="I344" i="552" s="1"/>
  <c r="H220" i="553"/>
  <c r="D60" i="63"/>
  <c r="D69" i="63"/>
  <c r="D11" i="485"/>
  <c r="G220" i="553"/>
  <c r="E217" i="553"/>
  <c r="E277" i="554"/>
  <c r="E181" i="554"/>
  <c r="E109" i="554"/>
  <c r="K169" i="556"/>
  <c r="H341" i="554"/>
  <c r="I206" i="553"/>
  <c r="G191" i="554"/>
  <c r="G179" i="554"/>
  <c r="E111" i="554"/>
  <c r="K213" i="553"/>
  <c r="E211" i="553"/>
  <c r="G213" i="553"/>
  <c r="E210" i="553"/>
  <c r="G169" i="556"/>
  <c r="G197" i="556" s="1"/>
  <c r="E168" i="556"/>
  <c r="E274" i="554"/>
  <c r="E106" i="554"/>
  <c r="J254" i="557"/>
  <c r="J264" i="557"/>
  <c r="J26" i="557"/>
  <c r="J270" i="557"/>
  <c r="J87" i="557"/>
  <c r="J91" i="557"/>
  <c r="J267" i="557"/>
  <c r="J34" i="557"/>
  <c r="J36" i="557"/>
  <c r="J104" i="557"/>
  <c r="J258" i="557"/>
  <c r="J269" i="557"/>
  <c r="J89" i="557"/>
  <c r="J20" i="557"/>
  <c r="J35" i="557"/>
  <c r="J103" i="557"/>
  <c r="J255" i="557"/>
  <c r="J97" i="557"/>
  <c r="J101" i="557"/>
  <c r="J21" i="557"/>
  <c r="J31" i="557"/>
  <c r="J266" i="557"/>
  <c r="J37" i="557"/>
  <c r="J92" i="557"/>
  <c r="J102" i="557"/>
  <c r="J100" i="557"/>
  <c r="J32" i="557"/>
  <c r="J98" i="557"/>
  <c r="J22" i="557"/>
  <c r="J38" i="557"/>
  <c r="J90" i="557"/>
  <c r="J23" i="557"/>
  <c r="J88" i="557"/>
  <c r="J24" i="557"/>
  <c r="J268" i="557"/>
  <c r="J256" i="557"/>
  <c r="J263" i="557"/>
  <c r="I100" i="557"/>
  <c r="I32" i="557"/>
  <c r="I256" i="557"/>
  <c r="I92" i="557"/>
  <c r="I266" i="557"/>
  <c r="I21" i="557"/>
  <c r="I35" i="557"/>
  <c r="I268" i="557"/>
  <c r="I87" i="557"/>
  <c r="I90" i="557"/>
  <c r="I22" i="557"/>
  <c r="I98" i="557"/>
  <c r="I31" i="557"/>
  <c r="I36" i="557"/>
  <c r="I254" i="557"/>
  <c r="I103" i="557"/>
  <c r="I258" i="557"/>
  <c r="I255" i="557"/>
  <c r="I269" i="557"/>
  <c r="I24" i="557"/>
  <c r="I102" i="557"/>
  <c r="I270" i="557"/>
  <c r="I264" i="557"/>
  <c r="I91" i="557"/>
  <c r="I267" i="557"/>
  <c r="I89" i="557"/>
  <c r="I37" i="557"/>
  <c r="I88" i="557"/>
  <c r="I97" i="557"/>
  <c r="I20" i="557"/>
  <c r="I101" i="557"/>
  <c r="I26" i="557"/>
  <c r="I104" i="557"/>
  <c r="I38" i="557"/>
  <c r="I23" i="557"/>
  <c r="I34" i="557"/>
  <c r="I263" i="557"/>
  <c r="J142" i="281"/>
  <c r="J148" i="281"/>
  <c r="J154" i="281"/>
  <c r="J136" i="281"/>
  <c r="J339" i="554"/>
  <c r="J177" i="554" s="1"/>
  <c r="J340" i="554"/>
  <c r="K169" i="552"/>
  <c r="K197" i="552" s="1"/>
  <c r="K344" i="552" s="1"/>
  <c r="H169" i="552"/>
  <c r="H197" i="552" s="1"/>
  <c r="I169" i="556"/>
  <c r="E45" i="554"/>
  <c r="H213" i="553"/>
  <c r="E94" i="554"/>
  <c r="J220" i="553"/>
  <c r="E382" i="65"/>
  <c r="E212" i="553"/>
  <c r="E164" i="552"/>
  <c r="E108" i="554"/>
  <c r="E42" i="554"/>
  <c r="H345" i="553" l="1"/>
  <c r="H226" i="553" s="1"/>
  <c r="J344" i="553"/>
  <c r="J312" i="553" s="1"/>
  <c r="I222" i="553"/>
  <c r="H344" i="552"/>
  <c r="I345" i="553"/>
  <c r="I235" i="553" s="1"/>
  <c r="J238" i="552"/>
  <c r="J326" i="552" s="1"/>
  <c r="J333" i="552" s="1"/>
  <c r="J348" i="552" s="1"/>
  <c r="H238" i="552"/>
  <c r="H326" i="552" s="1"/>
  <c r="H333" i="552" s="1"/>
  <c r="H348" i="552" s="1"/>
  <c r="J222" i="553"/>
  <c r="I344" i="553"/>
  <c r="I313" i="553" s="1"/>
  <c r="H344" i="553"/>
  <c r="H313" i="553" s="1"/>
  <c r="G345" i="553"/>
  <c r="G235" i="553" s="1"/>
  <c r="K222" i="553"/>
  <c r="G222" i="553"/>
  <c r="J344" i="555"/>
  <c r="K238" i="552"/>
  <c r="K326" i="552" s="1"/>
  <c r="K333" i="552" s="1"/>
  <c r="I340" i="557"/>
  <c r="E220" i="553"/>
  <c r="K338" i="557"/>
  <c r="K339" i="557"/>
  <c r="K177" i="557" s="1"/>
  <c r="E98" i="557"/>
  <c r="E34" i="557"/>
  <c r="H345" i="555"/>
  <c r="J197" i="556"/>
  <c r="E22" i="557"/>
  <c r="K345" i="555"/>
  <c r="I11" i="485"/>
  <c r="I55" i="485" s="1"/>
  <c r="I60" i="63"/>
  <c r="I69" i="63"/>
  <c r="H197" i="556"/>
  <c r="G344" i="553"/>
  <c r="E267" i="557"/>
  <c r="E266" i="557"/>
  <c r="E254" i="557"/>
  <c r="E89" i="557"/>
  <c r="E100" i="557"/>
  <c r="E38" i="557"/>
  <c r="E97" i="557"/>
  <c r="E102" i="557"/>
  <c r="K179" i="554"/>
  <c r="K191" i="554"/>
  <c r="J179" i="554"/>
  <c r="J342" i="554" s="1"/>
  <c r="J191" i="554"/>
  <c r="E37" i="557"/>
  <c r="E104" i="557"/>
  <c r="J53" i="554"/>
  <c r="J262" i="554"/>
  <c r="J129" i="554"/>
  <c r="J292" i="554"/>
  <c r="J51" i="554"/>
  <c r="J244" i="554"/>
  <c r="J248" i="554"/>
  <c r="J78" i="554"/>
  <c r="J79" i="554"/>
  <c r="J13" i="554"/>
  <c r="J311" i="554"/>
  <c r="J131" i="554"/>
  <c r="J16" i="554"/>
  <c r="J114" i="554"/>
  <c r="J11" i="554"/>
  <c r="J297" i="554"/>
  <c r="J295" i="554"/>
  <c r="J299" i="554"/>
  <c r="J123" i="554"/>
  <c r="J96" i="554"/>
  <c r="J50" i="554"/>
  <c r="J283" i="554"/>
  <c r="J57" i="554"/>
  <c r="J290" i="554"/>
  <c r="J52" i="554"/>
  <c r="J115" i="554"/>
  <c r="J261" i="554"/>
  <c r="J247" i="554"/>
  <c r="J300" i="554"/>
  <c r="J127" i="554"/>
  <c r="J291" i="554"/>
  <c r="J293" i="554"/>
  <c r="J116" i="554"/>
  <c r="J67" i="554"/>
  <c r="J30" i="554"/>
  <c r="J61" i="554"/>
  <c r="J282" i="554"/>
  <c r="J70" i="554"/>
  <c r="J12" i="554"/>
  <c r="J118" i="554"/>
  <c r="J132" i="554"/>
  <c r="J302" i="554"/>
  <c r="J280" i="554"/>
  <c r="J126" i="554"/>
  <c r="J81" i="554"/>
  <c r="J119" i="554"/>
  <c r="J289" i="554"/>
  <c r="J125" i="554"/>
  <c r="J15" i="554"/>
  <c r="J285" i="554"/>
  <c r="J284" i="554"/>
  <c r="J133" i="554"/>
  <c r="J281" i="554"/>
  <c r="J49" i="554"/>
  <c r="J117" i="554"/>
  <c r="J134" i="554"/>
  <c r="J48" i="554"/>
  <c r="J69" i="554"/>
  <c r="J136" i="554"/>
  <c r="J152" i="554"/>
  <c r="J60" i="554"/>
  <c r="J59" i="554"/>
  <c r="J95" i="554"/>
  <c r="J63" i="554"/>
  <c r="J130" i="554"/>
  <c r="J29" i="554"/>
  <c r="J113" i="554"/>
  <c r="J135" i="554"/>
  <c r="J82" i="554"/>
  <c r="J124" i="554"/>
  <c r="G344" i="556"/>
  <c r="D55" i="485"/>
  <c r="J60" i="63"/>
  <c r="J11" i="485"/>
  <c r="J55" i="485" s="1"/>
  <c r="J69" i="63"/>
  <c r="E342" i="555"/>
  <c r="G183" i="555"/>
  <c r="G175" i="555"/>
  <c r="G182" i="555"/>
  <c r="E87" i="557"/>
  <c r="E35" i="557"/>
  <c r="E269" i="557"/>
  <c r="E256" i="557"/>
  <c r="K344" i="553"/>
  <c r="I179" i="554"/>
  <c r="I191" i="554"/>
  <c r="H344" i="555"/>
  <c r="G340" i="557"/>
  <c r="E20" i="557"/>
  <c r="I197" i="556"/>
  <c r="K340" i="557"/>
  <c r="K60" i="63"/>
  <c r="K11" i="485"/>
  <c r="K55" i="485" s="1"/>
  <c r="K69" i="63"/>
  <c r="E263" i="557"/>
  <c r="E270" i="557"/>
  <c r="E268" i="557"/>
  <c r="E24" i="557"/>
  <c r="E26" i="557"/>
  <c r="E264" i="557"/>
  <c r="E91" i="557"/>
  <c r="K345" i="553"/>
  <c r="J345" i="555"/>
  <c r="I344" i="555"/>
  <c r="E21" i="557"/>
  <c r="H338" i="557"/>
  <c r="H339" i="557"/>
  <c r="H177" i="557" s="1"/>
  <c r="H179" i="554"/>
  <c r="H191" i="554"/>
  <c r="H11" i="485"/>
  <c r="H55" i="485" s="1"/>
  <c r="H60" i="63"/>
  <c r="H69" i="63"/>
  <c r="E206" i="553"/>
  <c r="E23" i="557"/>
  <c r="G338" i="557"/>
  <c r="G339" i="557"/>
  <c r="E32" i="557"/>
  <c r="E88" i="557"/>
  <c r="E101" i="557"/>
  <c r="E36" i="557"/>
  <c r="E103" i="557"/>
  <c r="I345" i="555"/>
  <c r="H340" i="557"/>
  <c r="J339" i="557"/>
  <c r="J177" i="557" s="1"/>
  <c r="J338" i="557"/>
  <c r="J340" i="557"/>
  <c r="E169" i="556"/>
  <c r="G197" i="552"/>
  <c r="E169" i="552"/>
  <c r="G16" i="63"/>
  <c r="E377" i="65"/>
  <c r="E255" i="557"/>
  <c r="E213" i="553"/>
  <c r="I339" i="557"/>
  <c r="I177" i="557" s="1"/>
  <c r="I338" i="557"/>
  <c r="E341" i="554"/>
  <c r="K197" i="556"/>
  <c r="I238" i="552"/>
  <c r="I326" i="552" s="1"/>
  <c r="I333" i="552" s="1"/>
  <c r="J345" i="553"/>
  <c r="H222" i="553"/>
  <c r="E258" i="557"/>
  <c r="E31" i="557"/>
  <c r="E90" i="557"/>
  <c r="E92" i="557"/>
  <c r="K197" i="555"/>
  <c r="J229" i="553" l="1"/>
  <c r="H228" i="553"/>
  <c r="H232" i="553"/>
  <c r="H225" i="553"/>
  <c r="H233" i="553"/>
  <c r="H234" i="553"/>
  <c r="J230" i="553"/>
  <c r="H235" i="553"/>
  <c r="J313" i="553"/>
  <c r="J314" i="553" s="1"/>
  <c r="J323" i="553" s="1"/>
  <c r="H227" i="553"/>
  <c r="H231" i="553"/>
  <c r="G234" i="553"/>
  <c r="H229" i="553"/>
  <c r="I226" i="553"/>
  <c r="I312" i="553"/>
  <c r="I314" i="553" s="1"/>
  <c r="I323" i="553" s="1"/>
  <c r="I231" i="553"/>
  <c r="I233" i="553"/>
  <c r="I230" i="553"/>
  <c r="H312" i="553"/>
  <c r="H314" i="553" s="1"/>
  <c r="H323" i="553" s="1"/>
  <c r="I225" i="553"/>
  <c r="I229" i="553"/>
  <c r="E191" i="554"/>
  <c r="I227" i="553"/>
  <c r="G226" i="553"/>
  <c r="I232" i="553"/>
  <c r="G231" i="553"/>
  <c r="G227" i="553"/>
  <c r="I234" i="553"/>
  <c r="G225" i="553"/>
  <c r="E345" i="553"/>
  <c r="I228" i="553"/>
  <c r="G228" i="553"/>
  <c r="G233" i="553"/>
  <c r="G232" i="553"/>
  <c r="H230" i="553"/>
  <c r="E197" i="556"/>
  <c r="E183" i="555"/>
  <c r="J249" i="554"/>
  <c r="G177" i="557"/>
  <c r="E177" i="557" s="1"/>
  <c r="E339" i="557"/>
  <c r="J182" i="554"/>
  <c r="J183" i="554"/>
  <c r="J175" i="554"/>
  <c r="K313" i="553"/>
  <c r="K230" i="553"/>
  <c r="K312" i="553"/>
  <c r="K229" i="553"/>
  <c r="G229" i="556"/>
  <c r="G312" i="556"/>
  <c r="G230" i="556"/>
  <c r="G313" i="556"/>
  <c r="K344" i="556"/>
  <c r="H189" i="557"/>
  <c r="H140" i="557"/>
  <c r="H174" i="557"/>
  <c r="H173" i="557"/>
  <c r="H172" i="557"/>
  <c r="H188" i="557"/>
  <c r="H190" i="557"/>
  <c r="H178" i="557"/>
  <c r="H342" i="557" s="1"/>
  <c r="E338" i="557"/>
  <c r="G140" i="557"/>
  <c r="G174" i="557"/>
  <c r="G189" i="557"/>
  <c r="G173" i="557"/>
  <c r="G190" i="557"/>
  <c r="G188" i="557"/>
  <c r="G178" i="557"/>
  <c r="G172" i="557"/>
  <c r="I229" i="555"/>
  <c r="I230" i="555"/>
  <c r="I313" i="555"/>
  <c r="I312" i="555"/>
  <c r="I344" i="556"/>
  <c r="I173" i="557"/>
  <c r="I188" i="557"/>
  <c r="I189" i="557"/>
  <c r="I178" i="557"/>
  <c r="I172" i="557"/>
  <c r="I140" i="557"/>
  <c r="I174" i="557"/>
  <c r="I190" i="557"/>
  <c r="G60" i="63"/>
  <c r="E60" i="63" s="1"/>
  <c r="G69" i="63"/>
  <c r="G11" i="485"/>
  <c r="E16" i="63"/>
  <c r="J78" i="557"/>
  <c r="J50" i="557"/>
  <c r="J114" i="557"/>
  <c r="J292" i="557"/>
  <c r="J136" i="557"/>
  <c r="J289" i="557"/>
  <c r="J127" i="557"/>
  <c r="J63" i="557"/>
  <c r="J117" i="557"/>
  <c r="J116" i="557"/>
  <c r="J248" i="557"/>
  <c r="J126" i="557"/>
  <c r="J290" i="557"/>
  <c r="J52" i="557"/>
  <c r="J51" i="557"/>
  <c r="J299" i="557"/>
  <c r="J300" i="557"/>
  <c r="J293" i="557"/>
  <c r="J135" i="557"/>
  <c r="J302" i="557"/>
  <c r="J67" i="557"/>
  <c r="J48" i="557"/>
  <c r="J291" i="557"/>
  <c r="J59" i="557"/>
  <c r="J113" i="557"/>
  <c r="J132" i="557"/>
  <c r="J118" i="557"/>
  <c r="J29" i="557"/>
  <c r="J70" i="557"/>
  <c r="J133" i="557"/>
  <c r="J282" i="557"/>
  <c r="J81" i="557"/>
  <c r="J82" i="557"/>
  <c r="J152" i="557"/>
  <c r="J261" i="557"/>
  <c r="J60" i="557"/>
  <c r="J244" i="557"/>
  <c r="J53" i="557"/>
  <c r="J12" i="557"/>
  <c r="J285" i="557"/>
  <c r="J134" i="557"/>
  <c r="J119" i="557"/>
  <c r="J13" i="557"/>
  <c r="J131" i="557"/>
  <c r="J123" i="557"/>
  <c r="J96" i="557"/>
  <c r="J57" i="557"/>
  <c r="J247" i="557"/>
  <c r="J124" i="557"/>
  <c r="J297" i="557"/>
  <c r="J95" i="557"/>
  <c r="J280" i="557"/>
  <c r="J295" i="557"/>
  <c r="J61" i="557"/>
  <c r="J125" i="557"/>
  <c r="J283" i="557"/>
  <c r="J30" i="557"/>
  <c r="J16" i="557"/>
  <c r="J69" i="557"/>
  <c r="J49" i="557"/>
  <c r="J79" i="557"/>
  <c r="J115" i="557"/>
  <c r="J311" i="557"/>
  <c r="J281" i="557"/>
  <c r="J11" i="557"/>
  <c r="J262" i="557"/>
  <c r="J129" i="557"/>
  <c r="J284" i="557"/>
  <c r="J130" i="557"/>
  <c r="J15" i="557"/>
  <c r="J235" i="555"/>
  <c r="J227" i="555"/>
  <c r="J234" i="555"/>
  <c r="J228" i="555"/>
  <c r="J232" i="555"/>
  <c r="J233" i="555"/>
  <c r="J225" i="555"/>
  <c r="J231" i="555"/>
  <c r="J226" i="555"/>
  <c r="J286" i="554"/>
  <c r="J137" i="554"/>
  <c r="J225" i="553"/>
  <c r="J231" i="553"/>
  <c r="J228" i="553"/>
  <c r="J232" i="553"/>
  <c r="J234" i="553"/>
  <c r="J233" i="553"/>
  <c r="J227" i="553"/>
  <c r="J226" i="553"/>
  <c r="J235" i="553"/>
  <c r="J173" i="557"/>
  <c r="J172" i="557"/>
  <c r="J140" i="557"/>
  <c r="J188" i="557"/>
  <c r="J189" i="557"/>
  <c r="J178" i="557"/>
  <c r="J190" i="557"/>
  <c r="J174" i="557"/>
  <c r="J54" i="554"/>
  <c r="E344" i="553"/>
  <c r="G312" i="553"/>
  <c r="G230" i="553"/>
  <c r="G313" i="553"/>
  <c r="G229" i="553"/>
  <c r="K234" i="555"/>
  <c r="K235" i="555"/>
  <c r="K233" i="555"/>
  <c r="K225" i="555"/>
  <c r="K226" i="555"/>
  <c r="K232" i="555"/>
  <c r="K231" i="555"/>
  <c r="K227" i="555"/>
  <c r="K228" i="555"/>
  <c r="J344" i="556"/>
  <c r="E222" i="553"/>
  <c r="K344" i="555"/>
  <c r="E197" i="552"/>
  <c r="E179" i="554"/>
  <c r="K227" i="553"/>
  <c r="K232" i="553"/>
  <c r="K234" i="553"/>
  <c r="K226" i="553"/>
  <c r="K235" i="553"/>
  <c r="K233" i="553"/>
  <c r="K228" i="553"/>
  <c r="K231" i="553"/>
  <c r="K225" i="553"/>
  <c r="K13" i="557"/>
  <c r="K79" i="557"/>
  <c r="K299" i="557"/>
  <c r="K284" i="557"/>
  <c r="K295" i="557"/>
  <c r="K130" i="557"/>
  <c r="K125" i="557"/>
  <c r="K126" i="557"/>
  <c r="K133" i="557"/>
  <c r="K152" i="557"/>
  <c r="K51" i="557"/>
  <c r="K127" i="557"/>
  <c r="K311" i="557"/>
  <c r="K123" i="557"/>
  <c r="K15" i="557"/>
  <c r="K96" i="557"/>
  <c r="K261" i="557"/>
  <c r="K113" i="557"/>
  <c r="K115" i="557"/>
  <c r="K50" i="557"/>
  <c r="K70" i="557"/>
  <c r="K282" i="557"/>
  <c r="K81" i="557"/>
  <c r="K82" i="557"/>
  <c r="K285" i="557"/>
  <c r="K289" i="557"/>
  <c r="K244" i="557"/>
  <c r="K11" i="557"/>
  <c r="K117" i="557"/>
  <c r="K248" i="557"/>
  <c r="K300" i="557"/>
  <c r="K124" i="557"/>
  <c r="K291" i="557"/>
  <c r="K134" i="557"/>
  <c r="K297" i="557"/>
  <c r="K67" i="557"/>
  <c r="K119" i="557"/>
  <c r="K49" i="557"/>
  <c r="K132" i="557"/>
  <c r="K281" i="557"/>
  <c r="K262" i="557"/>
  <c r="K116" i="557"/>
  <c r="K135" i="557"/>
  <c r="K283" i="557"/>
  <c r="K30" i="557"/>
  <c r="K53" i="557"/>
  <c r="K129" i="557"/>
  <c r="K280" i="557"/>
  <c r="K29" i="557"/>
  <c r="K61" i="557"/>
  <c r="K12" i="557"/>
  <c r="K16" i="557"/>
  <c r="K60" i="557"/>
  <c r="K59" i="557"/>
  <c r="K63" i="557"/>
  <c r="K78" i="557"/>
  <c r="K118" i="557"/>
  <c r="K131" i="557"/>
  <c r="K114" i="557"/>
  <c r="K57" i="557"/>
  <c r="K290" i="557"/>
  <c r="K52" i="557"/>
  <c r="K292" i="557"/>
  <c r="K247" i="557"/>
  <c r="K69" i="557"/>
  <c r="K302" i="557"/>
  <c r="K95" i="557"/>
  <c r="K48" i="557"/>
  <c r="K293" i="557"/>
  <c r="K136" i="557"/>
  <c r="G344" i="552"/>
  <c r="J343" i="554"/>
  <c r="H235" i="555"/>
  <c r="H232" i="555"/>
  <c r="H234" i="555"/>
  <c r="H228" i="555"/>
  <c r="H225" i="555"/>
  <c r="H227" i="555"/>
  <c r="H231" i="555"/>
  <c r="H226" i="555"/>
  <c r="H233" i="555"/>
  <c r="K188" i="557"/>
  <c r="K174" i="557"/>
  <c r="K178" i="557"/>
  <c r="K140" i="557"/>
  <c r="K172" i="557"/>
  <c r="K190" i="557"/>
  <c r="K189" i="557"/>
  <c r="K173" i="557"/>
  <c r="I115" i="557"/>
  <c r="I262" i="557"/>
  <c r="I248" i="557"/>
  <c r="I52" i="557"/>
  <c r="I48" i="557"/>
  <c r="I95" i="557"/>
  <c r="I59" i="557"/>
  <c r="I50" i="557"/>
  <c r="I129" i="557"/>
  <c r="I130" i="557"/>
  <c r="I133" i="557"/>
  <c r="I293" i="557"/>
  <c r="I69" i="557"/>
  <c r="I79" i="557"/>
  <c r="I63" i="557"/>
  <c r="I78" i="557"/>
  <c r="I311" i="557"/>
  <c r="I117" i="557"/>
  <c r="I280" i="557"/>
  <c r="I284" i="557"/>
  <c r="I29" i="557"/>
  <c r="I116" i="557"/>
  <c r="I15" i="557"/>
  <c r="I57" i="557"/>
  <c r="I290" i="557"/>
  <c r="I283" i="557"/>
  <c r="I152" i="557"/>
  <c r="I51" i="557"/>
  <c r="I136" i="557"/>
  <c r="I297" i="557"/>
  <c r="I16" i="557"/>
  <c r="I127" i="557"/>
  <c r="I134" i="557"/>
  <c r="I289" i="557"/>
  <c r="I119" i="557"/>
  <c r="I281" i="557"/>
  <c r="I299" i="557"/>
  <c r="I131" i="557"/>
  <c r="I247" i="557"/>
  <c r="I60" i="557"/>
  <c r="I302" i="557"/>
  <c r="I11" i="557"/>
  <c r="I70" i="557"/>
  <c r="I300" i="557"/>
  <c r="I123" i="557"/>
  <c r="I261" i="557"/>
  <c r="I113" i="557"/>
  <c r="I132" i="557"/>
  <c r="I244" i="557"/>
  <c r="I118" i="557"/>
  <c r="I282" i="557"/>
  <c r="I135" i="557"/>
  <c r="I81" i="557"/>
  <c r="I82" i="557"/>
  <c r="I292" i="557"/>
  <c r="I285" i="557"/>
  <c r="I67" i="557"/>
  <c r="I291" i="557"/>
  <c r="I13" i="557"/>
  <c r="I49" i="557"/>
  <c r="I53" i="557"/>
  <c r="I96" i="557"/>
  <c r="I124" i="557"/>
  <c r="I295" i="557"/>
  <c r="I61" i="557"/>
  <c r="I125" i="557"/>
  <c r="I114" i="557"/>
  <c r="I126" i="557"/>
  <c r="I12" i="557"/>
  <c r="I30" i="557"/>
  <c r="G238" i="552"/>
  <c r="I348" i="552"/>
  <c r="H63" i="557"/>
  <c r="H53" i="557"/>
  <c r="H117" i="557"/>
  <c r="H116" i="557"/>
  <c r="H96" i="557"/>
  <c r="H293" i="557"/>
  <c r="H69" i="557"/>
  <c r="H67" i="557"/>
  <c r="H134" i="557"/>
  <c r="H119" i="557"/>
  <c r="H13" i="557"/>
  <c r="H78" i="557"/>
  <c r="H299" i="557"/>
  <c r="H284" i="557"/>
  <c r="H70" i="557"/>
  <c r="H300" i="557"/>
  <c r="H152" i="557"/>
  <c r="H136" i="557"/>
  <c r="H48" i="557"/>
  <c r="H295" i="557"/>
  <c r="H131" i="557"/>
  <c r="H123" i="557"/>
  <c r="H261" i="557"/>
  <c r="H247" i="557"/>
  <c r="H59" i="557"/>
  <c r="H79" i="557"/>
  <c r="H115" i="557"/>
  <c r="H50" i="557"/>
  <c r="H280" i="557"/>
  <c r="H61" i="557"/>
  <c r="H130" i="557"/>
  <c r="H57" i="557"/>
  <c r="H285" i="557"/>
  <c r="H302" i="557"/>
  <c r="H297" i="557"/>
  <c r="H289" i="557"/>
  <c r="H16" i="557"/>
  <c r="H291" i="557"/>
  <c r="H113" i="557"/>
  <c r="H118" i="557"/>
  <c r="H29" i="557"/>
  <c r="H125" i="557"/>
  <c r="H114" i="557"/>
  <c r="H248" i="557"/>
  <c r="H282" i="557"/>
  <c r="H81" i="557"/>
  <c r="H124" i="557"/>
  <c r="H127" i="557"/>
  <c r="H49" i="557"/>
  <c r="H262" i="557"/>
  <c r="H283" i="557"/>
  <c r="H30" i="557"/>
  <c r="H60" i="557"/>
  <c r="H311" i="557"/>
  <c r="H281" i="557"/>
  <c r="H11" i="557"/>
  <c r="H129" i="557"/>
  <c r="H126" i="557"/>
  <c r="H15" i="557"/>
  <c r="H12" i="557"/>
  <c r="H135" i="557"/>
  <c r="H82" i="557"/>
  <c r="H51" i="557"/>
  <c r="H95" i="557"/>
  <c r="H132" i="557"/>
  <c r="H244" i="557"/>
  <c r="H133" i="557"/>
  <c r="H290" i="557"/>
  <c r="H52" i="557"/>
  <c r="H292" i="557"/>
  <c r="E340" i="557"/>
  <c r="G311" i="557"/>
  <c r="G129" i="557"/>
  <c r="G70" i="557"/>
  <c r="G300" i="557"/>
  <c r="G15" i="557"/>
  <c r="G290" i="557"/>
  <c r="G30" i="557"/>
  <c r="G134" i="557"/>
  <c r="G113" i="557"/>
  <c r="G79" i="557"/>
  <c r="G115" i="557"/>
  <c r="G295" i="557"/>
  <c r="G282" i="557"/>
  <c r="G81" i="557"/>
  <c r="G297" i="557"/>
  <c r="G289" i="557"/>
  <c r="G119" i="557"/>
  <c r="G118" i="557"/>
  <c r="G130" i="557"/>
  <c r="G248" i="557"/>
  <c r="G133" i="557"/>
  <c r="G52" i="557"/>
  <c r="G69" i="557"/>
  <c r="G124" i="557"/>
  <c r="G49" i="557"/>
  <c r="G116" i="557"/>
  <c r="G123" i="557"/>
  <c r="G12" i="557"/>
  <c r="G135" i="557"/>
  <c r="G283" i="557"/>
  <c r="G67" i="557"/>
  <c r="G16" i="557"/>
  <c r="G127" i="557"/>
  <c r="G59" i="557"/>
  <c r="G95" i="557"/>
  <c r="G117" i="557"/>
  <c r="G280" i="557"/>
  <c r="G131" i="557"/>
  <c r="G61" i="557"/>
  <c r="G57" i="557"/>
  <c r="G82" i="557"/>
  <c r="G152" i="557"/>
  <c r="G292" i="557"/>
  <c r="G247" i="557"/>
  <c r="G281" i="557"/>
  <c r="G11" i="557"/>
  <c r="G125" i="557"/>
  <c r="G114" i="557"/>
  <c r="G126" i="557"/>
  <c r="G261" i="557"/>
  <c r="G302" i="557"/>
  <c r="G291" i="557"/>
  <c r="G48" i="557"/>
  <c r="G51" i="557"/>
  <c r="G132" i="557"/>
  <c r="G244" i="557"/>
  <c r="G262" i="557"/>
  <c r="G284" i="557"/>
  <c r="G29" i="557"/>
  <c r="G293" i="557"/>
  <c r="G285" i="557"/>
  <c r="G136" i="557"/>
  <c r="G60" i="557"/>
  <c r="G13" i="557"/>
  <c r="G63" i="557"/>
  <c r="G78" i="557"/>
  <c r="G50" i="557"/>
  <c r="G299" i="557"/>
  <c r="G53" i="557"/>
  <c r="G96" i="557"/>
  <c r="H229" i="555"/>
  <c r="H312" i="555"/>
  <c r="H230" i="555"/>
  <c r="H313" i="555"/>
  <c r="E182" i="555"/>
  <c r="J83" i="554"/>
  <c r="I231" i="555"/>
  <c r="I228" i="555"/>
  <c r="I235" i="555"/>
  <c r="I232" i="555"/>
  <c r="I226" i="555"/>
  <c r="I234" i="555"/>
  <c r="I233" i="555"/>
  <c r="I225" i="555"/>
  <c r="I227" i="555"/>
  <c r="G184" i="555"/>
  <c r="E175" i="555"/>
  <c r="J120" i="554"/>
  <c r="J303" i="554"/>
  <c r="J71" i="554"/>
  <c r="J17" i="554"/>
  <c r="K348" i="552"/>
  <c r="H344" i="556"/>
  <c r="J312" i="555"/>
  <c r="J313" i="555"/>
  <c r="J229" i="555"/>
  <c r="J230" i="555"/>
  <c r="I45" i="460" a="1"/>
  <c r="H169" i="460" a="1"/>
  <c r="I274" i="60" a="1"/>
  <c r="D327" i="60" a="1"/>
  <c r="H162" i="460" a="1"/>
  <c r="J92" i="460" a="1"/>
  <c r="K181" i="460" a="1"/>
  <c r="I38" i="460" a="1"/>
  <c r="G205" i="460" a="1"/>
  <c r="H92" i="60" a="1"/>
  <c r="J289" i="460" a="1"/>
  <c r="G168" i="61" a="1"/>
  <c r="I205" i="460" a="1"/>
  <c r="D168" i="60" a="1"/>
  <c r="J108" i="60" a="1"/>
  <c r="H276" i="460" a="1"/>
  <c r="I105" i="60" a="1"/>
  <c r="I273" i="60" a="1"/>
  <c r="D275" i="60" a="1"/>
  <c r="J42" i="460" a="1"/>
  <c r="K165" i="61" a="1"/>
  <c r="K256" i="460" a="1"/>
  <c r="H21" i="60" a="1"/>
  <c r="D102" i="460" a="1"/>
  <c r="H112" i="460" a="1"/>
  <c r="J167" i="60" a="1"/>
  <c r="G174" i="460" a="1"/>
  <c r="D326" i="460" a="1"/>
  <c r="D145" i="60" a="1"/>
  <c r="H267" i="60" a="1"/>
  <c r="G110" i="60" a="1"/>
  <c r="H276" i="60" a="1"/>
  <c r="I107" i="60" a="1"/>
  <c r="D281" i="460" a="1"/>
  <c r="J259" i="460" a="1"/>
  <c r="D49" i="460" a="1"/>
  <c r="J44" i="60" a="1"/>
  <c r="D103" i="460" a="1"/>
  <c r="J203" i="60" a="1"/>
  <c r="H153" i="60" a="1"/>
  <c r="D96" i="60" a="1"/>
  <c r="J283" i="460" a="1"/>
  <c r="H192" i="60" a="1"/>
  <c r="D326" i="60" a="1"/>
  <c r="G301" i="460" a="1"/>
  <c r="K26" i="460" a="1"/>
  <c r="I294" i="460" a="1"/>
  <c r="J47" i="60" a="1"/>
  <c r="I163" i="460" a="1"/>
  <c r="J90" i="60" a="1"/>
  <c r="J97" i="60" a="1"/>
  <c r="D80" i="60" a="1"/>
  <c r="J179" i="460" a="1"/>
  <c r="J57" i="460" a="1"/>
  <c r="I190" i="460" a="1"/>
  <c r="D331" i="460" a="1"/>
  <c r="D28" i="60" a="1"/>
  <c r="H31" i="60" a="1"/>
  <c r="D21" i="460" a="1"/>
  <c r="K47" i="60" a="1"/>
  <c r="H213" i="60" a="1"/>
  <c r="I33" i="460" a="1"/>
  <c r="G294" i="460" a="1"/>
  <c r="H98" i="460" a="1"/>
  <c r="J298" i="60" a="1"/>
  <c r="K206" i="460" a="1"/>
  <c r="I168" i="61" a="1"/>
  <c r="G191" i="460" a="1"/>
  <c r="J265" i="460" a="1"/>
  <c r="K213" i="460" a="1"/>
  <c r="D289" i="460" a="1"/>
  <c r="J166" i="60" a="1"/>
  <c r="J245" i="60" a="1"/>
  <c r="I179" i="60" a="1"/>
  <c r="K163" i="460" a="1"/>
  <c r="G213" i="460" a="1"/>
  <c r="J180" i="460" a="1"/>
  <c r="D114" i="460" a="1"/>
  <c r="D25" i="60" a="1"/>
  <c r="I203" i="460" a="1"/>
  <c r="K192" i="60" a="1"/>
  <c r="J22" i="60" a="1"/>
  <c r="D106" i="460" a="1"/>
  <c r="D17" i="460" a="1"/>
  <c r="J248" i="460" a="1"/>
  <c r="K265" i="460" a="1"/>
  <c r="I165" i="460" a="1"/>
  <c r="D190" i="460" a="1"/>
  <c r="J28" i="460" a="1"/>
  <c r="D38" i="60" a="1"/>
  <c r="K98" i="60" a="1"/>
  <c r="G25" i="60" a="1"/>
  <c r="I270" i="60" a="1"/>
  <c r="D213" i="60" a="1"/>
  <c r="D50" i="460" a="1"/>
  <c r="J152" i="460" a="1"/>
  <c r="G210" i="60" a="1"/>
  <c r="I46" i="60" a="1"/>
  <c r="J217" i="60" a="1"/>
  <c r="I271" i="60" a="1"/>
  <c r="H144" i="60" a="1"/>
  <c r="J66" i="460" a="1"/>
  <c r="H162" i="60" a="1"/>
  <c r="K36" i="60" a="1"/>
  <c r="J111" i="460" a="1"/>
  <c r="J164" i="61" a="1"/>
  <c r="G162" i="60" a="1"/>
  <c r="H274" i="460" a="1"/>
  <c r="G140" i="460" a="1"/>
  <c r="J87" i="460" a="1"/>
  <c r="D42" i="460" a="1"/>
  <c r="J108" i="460" a="1"/>
  <c r="H218" i="460" a="1"/>
  <c r="H27" i="60" a="1"/>
  <c r="J43" i="460" a="1"/>
  <c r="J144" i="460" a="1"/>
  <c r="I112" i="460" a="1"/>
  <c r="D151" i="60" a="1"/>
  <c r="H245" i="460" a="1"/>
  <c r="D165" i="60" a="1"/>
  <c r="G169" i="60" a="1"/>
  <c r="K164" i="460" a="1"/>
  <c r="J253" i="460" a="1"/>
  <c r="D154" i="460" a="1"/>
  <c r="G37" i="60" a="1"/>
  <c r="G263" i="60" a="1"/>
  <c r="J79" i="460" a="1"/>
  <c r="D189" i="460" a="1"/>
  <c r="I272" i="60" a="1"/>
  <c r="D111" i="460" a="1"/>
  <c r="G243" i="460" a="1"/>
  <c r="G45" i="60" a="1"/>
  <c r="G43" i="460" a="1"/>
  <c r="J212" i="460" a="1"/>
  <c r="D57" i="460" a="1"/>
  <c r="D289" i="60" a="1"/>
  <c r="D303" i="60" a="1"/>
  <c r="J299" i="460" a="1"/>
  <c r="K205" i="460" a="1"/>
  <c r="K181" i="60" a="1"/>
  <c r="H254" i="60" a="1"/>
  <c r="K169" i="460" a="1"/>
  <c r="D70" i="60" a="1"/>
  <c r="H181" i="60" a="1"/>
  <c r="D116" i="60" a="1"/>
  <c r="H141" i="460" a="1"/>
  <c r="I62" i="60" a="1"/>
  <c r="J162" i="61" a="1"/>
  <c r="D317" i="460" a="1"/>
  <c r="K254" i="60" a="1"/>
  <c r="J109" i="460" a="1"/>
  <c r="J176" i="60" a="1"/>
  <c r="I328" i="460" a="1"/>
  <c r="K37" i="60" a="1"/>
  <c r="J46" i="460" a="1"/>
  <c r="I270" i="460" a="1"/>
  <c r="I35" i="460" a="1"/>
  <c r="K21" i="60" a="1"/>
  <c r="J104" i="60" a="1"/>
  <c r="J276" i="460" a="1"/>
  <c r="H35" i="460" a="1"/>
  <c r="K279" i="460" a="1"/>
  <c r="H106" i="60" a="1"/>
  <c r="K106" i="60" a="1"/>
  <c r="K273" i="60" a="1"/>
  <c r="K107" i="460" a="1"/>
  <c r="D189" i="60" a="1"/>
  <c r="H93" i="460" a="1"/>
  <c r="D126" i="460" a="1"/>
  <c r="I263" i="460" a="1"/>
  <c r="K269" i="60" a="1"/>
  <c r="J96" i="460" a="1"/>
  <c r="H46" i="460" a="1"/>
  <c r="D191" i="60" a="1"/>
  <c r="H146" i="460" a="1"/>
  <c r="K110" i="60" a="1"/>
  <c r="J301" i="460" a="1"/>
  <c r="D269" i="460" a="1"/>
  <c r="K278" i="60" a="1"/>
  <c r="G87" i="460" a="1"/>
  <c r="G31" i="460" a="1"/>
  <c r="J99" i="460" a="1"/>
  <c r="H213" i="460" a="1"/>
  <c r="J28" i="60" a="1"/>
  <c r="K277" i="60" a="1"/>
  <c r="I257" i="60" a="1"/>
  <c r="I90" i="60" a="1"/>
  <c r="K34" i="460" a="1"/>
  <c r="K264" i="460" a="1"/>
  <c r="J102" i="460" a="1"/>
  <c r="D202" i="460" a="1"/>
  <c r="H103" i="60" a="1"/>
  <c r="J52" i="460" a="1"/>
  <c r="K331" i="460" a="1"/>
  <c r="D135" i="460" a="1"/>
  <c r="H277" i="60" a="1"/>
  <c r="I153" i="60" a="1"/>
  <c r="J298" i="460" a="1"/>
  <c r="J164" i="460" a="1"/>
  <c r="D305" i="460" a="1"/>
  <c r="J219" i="60" a="1"/>
  <c r="D118" i="460" a="1"/>
  <c r="D179" i="60" a="1"/>
  <c r="K58" i="60" a="1"/>
  <c r="D93" i="60" a="1"/>
  <c r="J90" i="460" a="1"/>
  <c r="G211" i="460" a="1"/>
  <c r="J101" i="460" a="1"/>
  <c r="D285" i="60" a="1"/>
  <c r="G62" i="460" a="1"/>
  <c r="D311" i="60" a="1"/>
  <c r="H259" i="60" a="1"/>
  <c r="D15" i="60" a="1"/>
  <c r="J133" i="460" a="1"/>
  <c r="H266" i="460" a="1"/>
  <c r="J23" i="60" a="1"/>
  <c r="J220" i="60" a="1"/>
  <c r="G168" i="60" a="1"/>
  <c r="D236" i="460" a="1"/>
  <c r="G169" i="460" a="1"/>
  <c r="D153" i="60" a="1"/>
  <c r="H77" i="460" a="1"/>
  <c r="H88" i="460" a="1"/>
  <c r="J217" i="460" a="1"/>
  <c r="H165" i="460" a="1"/>
  <c r="G166" i="60" a="1"/>
  <c r="I87" i="460" a="1"/>
  <c r="D28" i="460" a="1"/>
  <c r="I189" i="460" a="1"/>
  <c r="J145" i="460" a="1"/>
  <c r="I81" i="281"/>
  <c r="H65" i="460" a="1"/>
  <c r="D263" i="60" a="1"/>
  <c r="G265" i="460" a="1"/>
  <c r="D48" i="60" a="1"/>
  <c r="K92" i="60" a="1"/>
  <c r="G77" i="460" a="1"/>
  <c r="G269" i="60" a="1"/>
  <c r="I104" i="460" a="1"/>
  <c r="D184" i="460" a="1"/>
  <c r="J82" i="460" a="1"/>
  <c r="K27" i="460" a="1"/>
  <c r="D91" i="460" a="1"/>
  <c r="H86" i="60" a="1"/>
  <c r="D135" i="60" a="1"/>
  <c r="D12" i="60" a="1"/>
  <c r="G269" i="460" a="1"/>
  <c r="D216" i="460" a="1"/>
  <c r="K212" i="460" a="1"/>
  <c r="J274" i="460" a="1"/>
  <c r="D82" i="460" a="1"/>
  <c r="K277" i="460" a="1"/>
  <c r="D127" i="60" a="1"/>
  <c r="D191" i="460" a="1"/>
  <c r="K163" i="61" a="1"/>
  <c r="G268" i="60" a="1"/>
  <c r="D131" i="60" a="1"/>
  <c r="K296" i="60" a="1"/>
  <c r="G32" i="460" a="1"/>
  <c r="H140" i="460" a="1"/>
  <c r="D98" i="460" a="1"/>
  <c r="J15" i="460" a="1"/>
  <c r="H34" i="460" a="1"/>
  <c r="G274" i="460" a="1"/>
  <c r="K257" i="60" a="1"/>
  <c r="G68" i="460" a="1"/>
  <c r="D145" i="460" a="1"/>
  <c r="H31" i="460" a="1"/>
  <c r="G14" i="60" a="1"/>
  <c r="J97" i="460" a="1"/>
  <c r="G91" i="460" a="1"/>
  <c r="G109" i="460" a="1"/>
  <c r="J119" i="460" a="1"/>
  <c r="D137" i="460" a="1"/>
  <c r="K31" i="460" a="1"/>
  <c r="D216" i="60" a="1"/>
  <c r="I201" i="460" a="1"/>
  <c r="G205" i="60" a="1"/>
  <c r="D273" i="460" a="1"/>
  <c r="D244" i="60" a="1"/>
  <c r="D268" i="460" a="1"/>
  <c r="D211" i="60" a="1"/>
  <c r="J14" i="460" a="1"/>
  <c r="H167" i="60" a="1"/>
  <c r="G27" i="60" a="1"/>
  <c r="H270" i="60" a="1"/>
  <c r="G102" i="460" a="1"/>
  <c r="H97" i="60" a="1"/>
  <c r="D332" i="60" a="1"/>
  <c r="G169" i="61" a="1"/>
  <c r="K258" i="460" a="1"/>
  <c r="D66" i="60" a="1"/>
  <c r="D232" i="60" a="1"/>
  <c r="D15" i="460" a="1"/>
  <c r="D228" i="460" a="1"/>
  <c r="G27" i="460" a="1"/>
  <c r="H106" i="460" a="1"/>
  <c r="K97" i="460" a="1"/>
  <c r="D105" i="60" a="1"/>
  <c r="D30" i="60" a="1"/>
  <c r="J101" i="60" a="1"/>
  <c r="J146" i="460" a="1"/>
  <c r="J86" i="460" a="1"/>
  <c r="J132" i="460" a="1"/>
  <c r="I167" i="60" a="1"/>
  <c r="D293" i="460" a="1"/>
  <c r="I180" i="60" a="1"/>
  <c r="D77" i="460" a="1"/>
  <c r="J110" i="460" a="1"/>
  <c r="J206" i="60" a="1"/>
  <c r="H267" i="460" a="1"/>
  <c r="D187" i="460" a="1"/>
  <c r="K77" i="460" a="1"/>
  <c r="D35" i="60" a="1"/>
  <c r="J213" i="60" a="1"/>
  <c r="J203" i="460" a="1"/>
  <c r="K191" i="460" a="1"/>
  <c r="G219" i="60" a="1"/>
  <c r="J179" i="60" a="1"/>
  <c r="I274" i="460" a="1"/>
  <c r="D33" i="60" a="1"/>
  <c r="H33" i="60" a="1"/>
  <c r="D17" i="60" a="1"/>
  <c r="D117" i="460" a="1"/>
  <c r="K45" i="60" a="1"/>
  <c r="I193" i="60" a="1"/>
  <c r="J135" i="460" a="1"/>
  <c r="J103" i="60" a="1"/>
  <c r="G191" i="60" a="1"/>
  <c r="D225" i="60" a="1"/>
  <c r="G210" i="460" a="1"/>
  <c r="G275" i="460" a="1"/>
  <c r="J94" i="60" a="1"/>
  <c r="J39" i="460" a="1"/>
  <c r="G219" i="460" a="1"/>
  <c r="K80" i="60" a="1"/>
  <c r="H161" i="61" a="1"/>
  <c r="D183" i="60" a="1"/>
  <c r="J162" i="60" a="1"/>
  <c r="I216" i="460" a="1"/>
  <c r="D64" i="60" a="1"/>
  <c r="I245" i="60" a="1"/>
  <c r="D115" i="460" a="1"/>
  <c r="G296" i="460" a="1"/>
  <c r="D144" i="60" a="1"/>
  <c r="G255" i="60" a="1"/>
  <c r="K161" i="460" a="1"/>
  <c r="D296" i="460" a="1"/>
  <c r="H42" i="60" a="1"/>
  <c r="D305" i="60" a="1"/>
  <c r="G254" i="60" a="1"/>
  <c r="D105" i="460" a="1"/>
  <c r="G106" i="460" a="1"/>
  <c r="J38" i="60" a="1"/>
  <c r="H253" i="460" a="1"/>
  <c r="G268" i="460" a="1"/>
  <c r="H168" i="60" a="1"/>
  <c r="D102" i="60" a="1"/>
  <c r="J106" i="60" a="1"/>
  <c r="D302" i="60" a="1"/>
  <c r="K270" i="460" a="1"/>
  <c r="D219" i="460" a="1"/>
  <c r="H257" i="460" a="1"/>
  <c r="I219" i="460" a="1"/>
  <c r="I42" i="60" a="1"/>
  <c r="D205" i="60" a="1"/>
  <c r="G256" i="60" a="1"/>
  <c r="J264" i="60" a="1"/>
  <c r="K33" i="460" a="1"/>
  <c r="I28" i="460" a="1"/>
  <c r="G203" i="60" a="1"/>
  <c r="K107" i="60" a="1"/>
  <c r="J112" i="60" a="1"/>
  <c r="D234" i="460" a="1"/>
  <c r="I255" i="460" a="1"/>
  <c r="I210" i="460" a="1"/>
  <c r="D37" i="60" a="1"/>
  <c r="H161" i="460" a="1"/>
  <c r="G167" i="460" a="1"/>
  <c r="I153" i="460" a="1"/>
  <c r="D47" i="460" a="1"/>
  <c r="H87" i="60" a="1"/>
  <c r="G109" i="60" a="1"/>
  <c r="D298" i="60" a="1"/>
  <c r="K275" i="460" a="1"/>
  <c r="G301" i="60" a="1"/>
  <c r="I168" i="460" a="1"/>
  <c r="D272" i="60" a="1"/>
  <c r="G216" i="460" a="1"/>
  <c r="J51" i="460" a="1"/>
  <c r="K169" i="60" a="1"/>
  <c r="I111" i="60" a="1"/>
  <c r="D107" i="60" a="1"/>
  <c r="D23" i="60" a="1"/>
  <c r="I296" i="460" a="1"/>
  <c r="J177" i="460" a="1"/>
  <c r="K272" i="60" a="1"/>
  <c r="K255" i="460" a="1"/>
  <c r="G209" i="460" a="1"/>
  <c r="J280" i="460" a="1"/>
  <c r="D264" i="460" a="1"/>
  <c r="D219" i="60" a="1"/>
  <c r="G173" i="460" a="1"/>
  <c r="K98" i="460" a="1"/>
  <c r="G93" i="60" a="1"/>
  <c r="K165" i="460" a="1"/>
  <c r="H328" i="60" a="1"/>
  <c r="G24" i="460" a="1"/>
  <c r="J245" i="460" a="1"/>
  <c r="H212" i="460" a="1"/>
  <c r="G166" i="460" a="1"/>
  <c r="J20" i="460" a="1"/>
  <c r="D280" i="60" a="1"/>
  <c r="D110" i="460" a="1"/>
  <c r="D180" i="460" a="1"/>
  <c r="J93" i="460" a="1"/>
  <c r="J201" i="60" a="1"/>
  <c r="K88" i="460" a="1"/>
  <c r="G39" i="60" a="1"/>
  <c r="D302" i="460" a="1"/>
  <c r="K162" i="460" a="1"/>
  <c r="K112" i="60" a="1"/>
  <c r="H176" i="60" a="1"/>
  <c r="K94" i="460" a="1"/>
  <c r="G106" i="60" a="1"/>
  <c r="J257" i="60" a="1"/>
  <c r="G276" i="460" a="1"/>
  <c r="K90" i="60" a="1"/>
  <c r="D164" i="460" a="1"/>
  <c r="H24" i="60" a="1"/>
  <c r="H181" i="460" a="1"/>
  <c r="H97" i="460" a="1"/>
  <c r="K40" i="460" a="1"/>
  <c r="J77" i="460" a="1"/>
  <c r="H216" i="460" a="1"/>
  <c r="K35" i="460" a="1"/>
  <c r="I278" i="60" a="1"/>
  <c r="D78" i="60" a="1"/>
  <c r="I246" i="60" a="1"/>
  <c r="D78" i="460" a="1"/>
  <c r="H108" i="460" a="1"/>
  <c r="K173" i="460" a="1"/>
  <c r="I41" i="60" a="1"/>
  <c r="I97" i="460" a="1"/>
  <c r="J107" i="460" a="1"/>
  <c r="I209" i="460" a="1"/>
  <c r="I146" i="460" a="1"/>
  <c r="H109" i="60" a="1"/>
  <c r="H100" i="60" a="1"/>
  <c r="K103" i="460" a="1"/>
  <c r="G165" i="61" a="1"/>
  <c r="H58" i="60" a="1"/>
  <c r="I36" i="60" a="1"/>
  <c r="J100" i="460" a="1"/>
  <c r="I253" i="460" a="1"/>
  <c r="H201" i="460" a="1"/>
  <c r="D151" i="460" a="1"/>
  <c r="J77" i="60" a="1"/>
  <c r="G270" i="460" a="1"/>
  <c r="J274" i="60" a="1"/>
  <c r="H38" i="460" a="1"/>
  <c r="I98" i="460" a="1"/>
  <c r="I166" i="460" a="1"/>
  <c r="D93" i="460" a="1"/>
  <c r="D222" i="60" a="1"/>
  <c r="I213" i="460" a="1"/>
  <c r="D319" i="460" a="1"/>
  <c r="J267" i="60" a="1"/>
  <c r="J281" i="460" a="1"/>
  <c r="G88" i="60" a="1"/>
  <c r="H144" i="460" a="1"/>
  <c r="K298" i="460" a="1"/>
  <c r="H278" i="60" a="1"/>
  <c r="J271" i="60" a="1"/>
  <c r="I28" i="60" a="1"/>
  <c r="G206" i="60" a="1"/>
  <c r="J218" i="460" a="1"/>
  <c r="H41" i="460" a="1"/>
  <c r="G20" i="460" a="1"/>
  <c r="J270" i="60" a="1"/>
  <c r="H66" i="60" a="1"/>
  <c r="J25" i="60" a="1"/>
  <c r="H169" i="61" a="1"/>
  <c r="J40" i="60" a="1"/>
  <c r="K101" i="60" a="1"/>
  <c r="J260" i="460" a="1"/>
  <c r="G252" i="460" a="1"/>
  <c r="H22" i="460" a="1"/>
  <c r="K62" i="460" a="1"/>
  <c r="J191" i="460" a="1"/>
  <c r="J166" i="460" a="1"/>
  <c r="D279" i="60" a="1"/>
  <c r="D330" i="460" a="1"/>
  <c r="D44" i="460" a="1"/>
  <c r="D153" i="460" a="1"/>
  <c r="I33" i="60" a="1"/>
  <c r="D234" i="60" a="1"/>
  <c r="K193" i="460" a="1"/>
  <c r="D209" i="60" a="1"/>
  <c r="G294" i="60" a="1"/>
  <c r="I179" i="460" a="1"/>
  <c r="H68" i="460" a="1"/>
  <c r="J181" i="460" a="1"/>
  <c r="K253" i="60" a="1"/>
  <c r="I218" i="60" a="1"/>
  <c r="K164" i="61" a="1"/>
  <c r="G101" i="460" a="1"/>
  <c r="D40" i="60" a="1"/>
  <c r="H44" i="60" a="1"/>
  <c r="G92" i="460" a="1"/>
  <c r="I162" i="60" a="1"/>
  <c r="J125" i="460" a="1"/>
  <c r="J193" i="460" a="1"/>
  <c r="J204" i="60" a="1"/>
  <c r="G40" i="60" a="1"/>
  <c r="I268" i="60" a="1"/>
  <c r="D77" i="60" a="1"/>
  <c r="D146" i="60" a="1"/>
  <c r="J165" i="61" a="1"/>
  <c r="D42" i="60" a="1"/>
  <c r="D64" i="460" a="1"/>
  <c r="D331" i="60" a="1"/>
  <c r="G296" i="60" a="1"/>
  <c r="G257" i="460" a="1"/>
  <c r="K220" i="460" a="1"/>
  <c r="H104" i="60" a="1"/>
  <c r="D274" i="60" a="1"/>
  <c r="G97" i="60" a="1"/>
  <c r="K41" i="460" a="1"/>
  <c r="I161" i="460" a="1"/>
  <c r="I206" i="60" a="1"/>
  <c r="J59" i="460" a="1"/>
  <c r="J21" i="60" a="1"/>
  <c r="G38" i="60" a="1"/>
  <c r="G271" i="60" a="1"/>
  <c r="G274" i="60" a="1"/>
  <c r="K245" i="60" a="1"/>
  <c r="K97" i="60" a="1"/>
  <c r="H28" i="60" a="1"/>
  <c r="G145" i="460" a="1"/>
  <c r="D178" i="60" a="1"/>
  <c r="I192" i="60" a="1"/>
  <c r="J78" i="460" a="1"/>
  <c r="I268" i="460" a="1"/>
  <c r="J202" i="460" a="1"/>
  <c r="J213" i="460" a="1"/>
  <c r="G217" i="60" a="1"/>
  <c r="I245" i="460" a="1"/>
  <c r="D314" i="60" a="1"/>
  <c r="J202" i="60" a="1"/>
  <c r="K213" i="60" a="1"/>
  <c r="D235" i="60" a="1"/>
  <c r="K93" i="60" a="1"/>
  <c r="H47" i="460" a="1"/>
  <c r="H93" i="60" a="1"/>
  <c r="I145" i="60" a="1"/>
  <c r="I205" i="60" a="1"/>
  <c r="G41" i="460" a="1"/>
  <c r="D301" i="460" a="1"/>
  <c r="D169" i="60" a="1"/>
  <c r="J81" i="460" a="1"/>
  <c r="D46" i="460" a="1"/>
  <c r="D188" i="60" a="1"/>
  <c r="J91" i="60" a="1"/>
  <c r="K35" i="60" a="1"/>
  <c r="K168" i="61" a="1"/>
  <c r="D282" i="60" a="1"/>
  <c r="I209" i="60" a="1"/>
  <c r="J27" i="460" a="1"/>
  <c r="D22" i="460" a="1"/>
  <c r="J102" i="60" a="1"/>
  <c r="J165" i="60" a="1"/>
  <c r="D54" i="60" a="1"/>
  <c r="J271" i="460" a="1"/>
  <c r="H128" i="460" a="1"/>
  <c r="K166" i="61" a="1"/>
  <c r="I97" i="60" a="1"/>
  <c r="D276" i="60" a="1"/>
  <c r="D131" i="460" a="1"/>
  <c r="D260" i="460" a="1"/>
  <c r="D238" i="460" a="1"/>
  <c r="G254" i="460" a="1"/>
  <c r="J177" i="60" a="1"/>
  <c r="D13" i="60" a="1"/>
  <c r="G256" i="460" a="1"/>
  <c r="I47" i="460" a="1"/>
  <c r="K201" i="60" a="1"/>
  <c r="G28" i="460" a="1"/>
  <c r="D293" i="60" a="1"/>
  <c r="D174" i="460" a="1"/>
  <c r="K256" i="60" a="1"/>
  <c r="D146" i="460" a="1"/>
  <c r="D123" i="460" a="1"/>
  <c r="D167" i="60" a="1"/>
  <c r="H166" i="61" a="1"/>
  <c r="D154" i="60" a="1"/>
  <c r="G279" i="60" a="1"/>
  <c r="K33" i="60" a="1"/>
  <c r="H20" i="460" a="1"/>
  <c r="J163" i="60" a="1"/>
  <c r="G153" i="460" a="1"/>
  <c r="G218" i="460" a="1"/>
  <c r="D334" i="460" a="1"/>
  <c r="G108" i="460" a="1"/>
  <c r="G222" i="460" a="1"/>
  <c r="G165" i="60" a="1"/>
  <c r="H179" i="60" a="1"/>
  <c r="D313" i="60" a="1"/>
  <c r="J254" i="60" a="1"/>
  <c r="D197" i="460" a="1"/>
  <c r="D59" i="460" a="1"/>
  <c r="D14" i="60" a="1"/>
  <c r="K206" i="60" a="1"/>
  <c r="J261" i="460" a="1"/>
  <c r="I257" i="460" a="1"/>
  <c r="G164" i="460" a="1"/>
  <c r="D106" i="60" a="1"/>
  <c r="K92" i="460" a="1"/>
  <c r="D104" i="460" a="1"/>
  <c r="I243" i="460" a="1"/>
  <c r="I27" i="60" a="1"/>
  <c r="J331" i="60" a="1"/>
  <c r="K211" i="60" a="1"/>
  <c r="J168" i="460" a="1"/>
  <c r="H174" i="460" a="1"/>
  <c r="I176" i="460" a="1"/>
  <c r="I217" i="460" a="1"/>
  <c r="K28" i="460" a="1"/>
  <c r="K220" i="60" a="1"/>
  <c r="D201" i="60" a="1"/>
  <c r="D280" i="460" a="1"/>
  <c r="K201" i="460" a="1"/>
  <c r="K204" i="60" a="1"/>
  <c r="H222" i="460" a="1"/>
  <c r="D99" i="60" a="1"/>
  <c r="D57" i="60" a="1"/>
  <c r="I243" i="60" a="1"/>
  <c r="H103" i="460" a="1"/>
  <c r="D173" i="60" a="1"/>
  <c r="I14" i="460" a="1"/>
  <c r="K64" i="60" a="1"/>
  <c r="D300" i="60" a="1"/>
  <c r="G97" i="460" a="1"/>
  <c r="I31" i="60" a="1"/>
  <c r="H163" i="60" a="1"/>
  <c r="I267" i="460" a="1"/>
  <c r="J66" i="60" a="1"/>
  <c r="H166" i="60" a="1"/>
  <c r="D90" i="60" a="1"/>
  <c r="I43" i="460" a="1"/>
  <c r="I144" i="60" a="1"/>
  <c r="D311" i="460" a="1"/>
  <c r="I106" i="460" a="1"/>
  <c r="G105" i="60" a="1"/>
  <c r="J70" i="460" a="1"/>
  <c r="G80" i="460" a="1"/>
  <c r="G260" i="460" a="1"/>
  <c r="J58" i="60" a="1"/>
  <c r="G222" i="60" a="1"/>
  <c r="I211" i="60" a="1"/>
  <c r="I275" i="460" a="1"/>
  <c r="H189" i="460" a="1"/>
  <c r="G278" i="460" a="1"/>
  <c r="D44" i="60" a="1"/>
  <c r="D254" i="460" a="1"/>
  <c r="D49" i="60" a="1"/>
  <c r="G44" i="60" a="1"/>
  <c r="H164" i="61" a="1"/>
  <c r="K217" i="460" a="1"/>
  <c r="J126" i="460" a="1"/>
  <c r="I25" i="60" a="1"/>
  <c r="J267" i="460" a="1"/>
  <c r="K21" i="460" a="1"/>
  <c r="D212" i="60" a="1"/>
  <c r="D110" i="60" a="1"/>
  <c r="K328" i="460" a="1"/>
  <c r="D318" i="460" a="1"/>
  <c r="G45" i="460" a="1"/>
  <c r="K38" i="460" a="1"/>
  <c r="D176" i="60" a="1"/>
  <c r="K209" i="460" a="1"/>
  <c r="J153" i="460" a="1"/>
  <c r="I202" i="60" a="1"/>
  <c r="J169" i="460" a="1"/>
  <c r="G272" i="460" a="1"/>
  <c r="D136" i="60" a="1"/>
  <c r="D284" i="60" a="1"/>
  <c r="K163" i="60" a="1"/>
  <c r="K202" i="460" a="1"/>
  <c r="D83" i="60" a="1"/>
  <c r="K270" i="60" a="1"/>
  <c r="H23" i="460" a="1"/>
  <c r="J144" i="60" a="1"/>
  <c r="D246" i="460" a="1"/>
  <c r="D270" i="460" a="1"/>
  <c r="D286" i="60" a="1"/>
  <c r="D190" i="60" a="1"/>
  <c r="H277" i="460" a="1"/>
  <c r="G112" i="60" a="1"/>
  <c r="G64" i="60" a="1"/>
  <c r="I255" i="60" a="1"/>
  <c r="D233" i="460" a="1"/>
  <c r="J262" i="460" a="1"/>
  <c r="K212" i="60" a="1"/>
  <c r="J27" i="60" a="1"/>
  <c r="I260" i="60" a="1"/>
  <c r="H260" i="60" a="1"/>
  <c r="H173" i="460" a="1"/>
  <c r="D46" i="60" a="1"/>
  <c r="G197" i="61" a="1"/>
  <c r="D53" i="60" a="1"/>
  <c r="J263" i="460" a="1"/>
  <c r="H294" i="60" a="1"/>
  <c r="D70" i="460" a="1"/>
  <c r="D39" i="60" a="1"/>
  <c r="J168" i="61" a="1"/>
  <c r="D134" i="460" a="1"/>
  <c r="H100" i="460" a="1"/>
  <c r="K243" i="60" a="1"/>
  <c r="I109" i="460" a="1"/>
  <c r="I108" i="460" a="1"/>
  <c r="J146" i="60" a="1"/>
  <c r="K267" i="60" a="1"/>
  <c r="K274" i="60" a="1"/>
  <c r="K140" i="460" a="1"/>
  <c r="D267" i="60" a="1"/>
  <c r="D67" i="60" a="1"/>
  <c r="D136" i="460" a="1"/>
  <c r="D25" i="460" a="1"/>
  <c r="K27" i="60" a="1"/>
  <c r="J50" i="460" a="1"/>
  <c r="J173" i="460" a="1"/>
  <c r="H271" i="60" a="1"/>
  <c r="G65" i="60" a="1"/>
  <c r="I253" i="60" a="1"/>
  <c r="J176" i="460" a="1"/>
  <c r="K46" i="60" a="1"/>
  <c r="I32" i="460" a="1"/>
  <c r="K279" i="60" a="1"/>
  <c r="D73" i="460" a="1"/>
  <c r="I22" i="60" a="1"/>
  <c r="H216" i="60" a="1"/>
  <c r="K174" i="460" a="1"/>
  <c r="G33" i="60" a="1"/>
  <c r="D255" i="460" a="1"/>
  <c r="I220" i="460" a="1"/>
  <c r="D277" i="460" a="1"/>
  <c r="G25" i="460" a="1"/>
  <c r="J266" i="60" a="1"/>
  <c r="I168" i="60" a="1"/>
  <c r="H205" i="460" a="1"/>
  <c r="H111" i="460" a="1"/>
  <c r="D291" i="60" a="1"/>
  <c r="H272" i="460" a="1"/>
  <c r="K205" i="60" a="1"/>
  <c r="I128" i="60" a="1"/>
  <c r="D318" i="60" a="1"/>
  <c r="D97" i="60" a="1"/>
  <c r="D97" i="460" a="1"/>
  <c r="H273" i="60" a="1"/>
  <c r="G62" i="60" a="1"/>
  <c r="I301" i="460" a="1"/>
  <c r="H165" i="60" a="1"/>
  <c r="D259" i="60" a="1"/>
  <c r="J112" i="460" a="1"/>
  <c r="J174" i="460" a="1"/>
  <c r="J209" i="60" a="1"/>
  <c r="D129" i="60" a="1"/>
  <c r="K103" i="60" a="1"/>
  <c r="J24" i="460" a="1"/>
  <c r="K36" i="460" a="1"/>
  <c r="J204" i="460" a="1"/>
  <c r="I44" i="60" a="1"/>
  <c r="K179" i="460" a="1"/>
  <c r="H40" i="60" a="1"/>
  <c r="D104" i="60" a="1"/>
  <c r="G38" i="460" a="1"/>
  <c r="D332" i="460" a="1"/>
  <c r="K34" i="60" a="1"/>
  <c r="H164" i="60" a="1"/>
  <c r="G334" i="60" a="1"/>
  <c r="I212" i="460" a="1"/>
  <c r="J26" i="460" a="1"/>
  <c r="J45" i="460" a="1"/>
  <c r="J191" i="60" a="1"/>
  <c r="D243" i="60" a="1"/>
  <c r="I40" i="60" a="1"/>
  <c r="J107" i="60" a="1"/>
  <c r="J41" i="460" a="1"/>
  <c r="D20" i="60" a="1"/>
  <c r="J99" i="60" a="1"/>
  <c r="H161" i="60" a="1"/>
  <c r="D30" i="460" a="1"/>
  <c r="D283" i="60" a="1"/>
  <c r="J95" i="460" a="1"/>
  <c r="K197" i="61" a="1"/>
  <c r="J218" i="60" a="1"/>
  <c r="K204" i="460" a="1"/>
  <c r="D61" i="460" a="1"/>
  <c r="H178" i="460" a="1"/>
  <c r="G162" i="460" a="1"/>
  <c r="K24" i="60" a="1"/>
  <c r="I216" i="60" a="1"/>
  <c r="H298" i="460" a="1"/>
  <c r="H27" i="460" a="1"/>
  <c r="K40" i="60" a="1"/>
  <c r="G128" i="460" a="1"/>
  <c r="I23" i="460" a="1"/>
  <c r="D294" i="460" a="1"/>
  <c r="D174" i="60" a="1"/>
  <c r="J290" i="460" a="1"/>
  <c r="D118" i="60" a="1"/>
  <c r="H166" i="460" a="1"/>
  <c r="K100" i="60" a="1"/>
  <c r="J16" i="460" a="1"/>
  <c r="D133" i="460" a="1"/>
  <c r="J255" i="460" a="1"/>
  <c r="D59" i="60" a="1"/>
  <c r="H45" i="460" a="1"/>
  <c r="H211" i="460" a="1"/>
  <c r="D245" i="460" a="1"/>
  <c r="K169" i="61" a="1"/>
  <c r="I164" i="61" a="1"/>
  <c r="I298" i="460" a="1"/>
  <c r="H301" i="60" a="1"/>
  <c r="K296" i="460" a="1"/>
  <c r="I272" i="460" a="1"/>
  <c r="K271" i="60" a="1"/>
  <c r="G89" i="60" a="1"/>
  <c r="I269" i="460" a="1"/>
  <c r="D248" i="460" a="1"/>
  <c r="G172" i="460" a="1"/>
  <c r="K43" i="60" a="1"/>
  <c r="J68" i="460" a="1"/>
  <c r="G275" i="60" a="1"/>
  <c r="J222" i="460" a="1"/>
  <c r="K162" i="60" a="1"/>
  <c r="H255" i="60" a="1"/>
  <c r="D255" i="60" a="1"/>
  <c r="K112" i="460" a="1"/>
  <c r="H273" i="460" a="1"/>
  <c r="G220" i="460" a="1"/>
  <c r="J60" i="460" a="1"/>
  <c r="K216" i="460" a="1"/>
  <c r="D60" i="60" a="1"/>
  <c r="I264" i="460" a="1"/>
  <c r="H294" i="460" a="1"/>
  <c r="D91" i="60" a="1"/>
  <c r="D303" i="460" a="1"/>
  <c r="G204" i="460" a="1"/>
  <c r="I92" i="460" a="1"/>
  <c r="I86" i="60" a="1"/>
  <c r="J268" i="60" a="1"/>
  <c r="I91" i="60" a="1"/>
  <c r="D217" i="460" a="1"/>
  <c r="I88" i="460" a="1"/>
  <c r="I110" i="60" a="1"/>
  <c r="K128" i="460" a="1"/>
  <c r="H263" i="460" a="1"/>
  <c r="I210" i="60" a="1"/>
  <c r="G91" i="60" a="1"/>
  <c r="J35" i="60" a="1"/>
  <c r="D11" i="60" a="1"/>
  <c r="H266" i="60" a="1"/>
  <c r="J284" i="460" a="1"/>
  <c r="I99" i="460" a="1"/>
  <c r="D226" i="460" a="1"/>
  <c r="D73" i="60" a="1"/>
  <c r="D192" i="460" a="1"/>
  <c r="K211" i="460" a="1"/>
  <c r="D227" i="460" a="1"/>
  <c r="D148" i="460" a="1"/>
  <c r="G192" i="60" a="1"/>
  <c r="I259" i="460" a="1"/>
  <c r="D134" i="60" a="1"/>
  <c r="H274" i="60" a="1"/>
  <c r="D162" i="460" a="1"/>
  <c r="I24" i="60" a="1"/>
  <c r="J328" i="60" a="1"/>
  <c r="G40" i="460" a="1"/>
  <c r="D128" i="460" a="1"/>
  <c r="I100" i="460" a="1"/>
  <c r="G100" i="60" a="1"/>
  <c r="H102" i="60" a="1"/>
  <c r="D83" i="460" a="1"/>
  <c r="D220" i="460" a="1"/>
  <c r="D210" i="60" a="1"/>
  <c r="D204" i="460" a="1"/>
  <c r="G203" i="460" a="1"/>
  <c r="J243" i="460" a="1"/>
  <c r="D29" i="60" a="1"/>
  <c r="J109" i="60" a="1"/>
  <c r="H36" i="60" a="1"/>
  <c r="D195" i="60" a="1"/>
  <c r="K258" i="60" a="1"/>
  <c r="I64" i="60" a="1"/>
  <c r="J40" i="460" a="1"/>
  <c r="J129" i="460" a="1"/>
  <c r="J37" i="60" a="1"/>
  <c r="J222" i="60" a="1"/>
  <c r="K252" i="60" a="1"/>
  <c r="D34" i="60" a="1"/>
  <c r="I77" i="460" a="1"/>
  <c r="D276" i="460" a="1"/>
  <c r="G31" i="60" a="1"/>
  <c r="J167" i="460" a="1"/>
  <c r="H205" i="60" a="1"/>
  <c r="J87" i="60" a="1"/>
  <c r="D53" i="460" a="1"/>
  <c r="D265" i="460" a="1"/>
  <c r="J103" i="460" a="1"/>
  <c r="H265" i="60" a="1"/>
  <c r="D178" i="460" a="1"/>
  <c r="J64" i="60" a="1"/>
  <c r="K298" i="60" a="1"/>
  <c r="G272" i="60" a="1"/>
  <c r="I38" i="60" a="1"/>
  <c r="H269" i="60" a="1"/>
  <c r="J205" i="460" a="1"/>
  <c r="D203" i="460" a="1"/>
  <c r="H44" i="460" a="1"/>
  <c r="H42" i="460" a="1"/>
  <c r="K14" i="60" a="1"/>
  <c r="D141" i="460" a="1"/>
  <c r="J328" i="460" a="1"/>
  <c r="D300" i="460" a="1"/>
  <c r="D275" i="460" a="1"/>
  <c r="D222" i="460" a="1"/>
  <c r="I331" i="460" a="1"/>
  <c r="G334" i="460" a="1"/>
  <c r="G111" i="460" a="1"/>
  <c r="D89" i="460" a="1"/>
  <c r="I111" i="460" a="1"/>
  <c r="D256" i="460" a="1"/>
  <c r="G211" i="60" a="1"/>
  <c r="G46" i="60" a="1"/>
  <c r="J193" i="60" a="1"/>
  <c r="I36" i="460" a="1"/>
  <c r="J67" i="460" a="1"/>
  <c r="K267" i="460" a="1"/>
  <c r="D312" i="60" a="1"/>
  <c r="J104" i="460" a="1"/>
  <c r="J189" i="460" a="1"/>
  <c r="H25" i="60" a="1"/>
  <c r="G86" i="460" a="1"/>
  <c r="I14" i="60" a="1"/>
  <c r="J252" i="60" a="1"/>
  <c r="G22" i="460" a="1"/>
  <c r="K264" i="60" a="1"/>
  <c r="J24" i="60" a="1"/>
  <c r="J256" i="460" a="1"/>
  <c r="I256" i="60" a="1"/>
  <c r="J124" i="460" a="1"/>
  <c r="D34" i="460" a="1"/>
  <c r="H193" i="460" a="1"/>
  <c r="I277" i="460" a="1"/>
  <c r="H64" i="460" a="1"/>
  <c r="H164" i="460" a="1"/>
  <c r="D272" i="460" a="1"/>
  <c r="D321" i="460" a="1"/>
  <c r="D88" i="460" a="1"/>
  <c r="I277" i="60" a="1"/>
  <c r="K38" i="60" a="1"/>
  <c r="D58" i="460" a="1"/>
  <c r="D206" i="60" a="1"/>
  <c r="I266" i="60" a="1"/>
  <c r="H21" i="460" a="1"/>
  <c r="D48" i="460" a="1"/>
  <c r="I86" i="460" a="1"/>
  <c r="I58" i="60" a="1"/>
  <c r="H26" i="60" a="1"/>
  <c r="K180" i="460" a="1"/>
  <c r="H20" i="60" a="1"/>
  <c r="I58" i="460" a="1"/>
  <c r="J172" i="460" a="1"/>
  <c r="D328" i="460" a="1"/>
  <c r="I204" i="460" a="1"/>
  <c r="D40" i="460" a="1"/>
  <c r="D314" i="460" a="1"/>
  <c r="I197" i="61" a="1"/>
  <c r="I162" i="61" a="1"/>
  <c r="J216" i="460" a="1"/>
  <c r="I65" i="60" a="1"/>
  <c r="K145" i="60" a="1"/>
  <c r="G255" i="460" a="1"/>
  <c r="D194" i="460" a="1"/>
  <c r="J34" i="460" a="1"/>
  <c r="D175" i="60" a="1"/>
  <c r="I89" i="60" a="1"/>
  <c r="D65" i="460" a="1"/>
  <c r="D278" i="460" a="1"/>
  <c r="H32" i="60" a="1"/>
  <c r="D268" i="60" a="1"/>
  <c r="I94" i="460" a="1"/>
  <c r="J302" i="460" a="1"/>
  <c r="D107" i="460" a="1"/>
  <c r="D266" i="460" a="1"/>
  <c r="H169" i="60" a="1"/>
  <c r="G35" i="60" a="1"/>
  <c r="J58" i="460" a="1"/>
  <c r="J105" i="60" a="1"/>
  <c r="H243" i="60" a="1"/>
  <c r="J211" i="460" a="1"/>
  <c r="I66" i="460" a="1"/>
  <c r="J117" i="460" a="1"/>
  <c r="I91" i="460" a="1"/>
  <c r="J220" i="460" a="1"/>
  <c r="H62" i="460" a="1"/>
  <c r="J243" i="60" a="1"/>
  <c r="D295" i="60" a="1"/>
  <c r="H94" i="60" a="1"/>
  <c r="I211" i="460" a="1"/>
  <c r="D63" i="460" a="1"/>
  <c r="D283" i="460" a="1"/>
  <c r="G165" i="460" a="1"/>
  <c r="H110" i="460" a="1"/>
  <c r="D271" i="60" a="1"/>
  <c r="G92" i="60" a="1"/>
  <c r="H109" i="460" a="1"/>
  <c r="K24" i="460" a="1"/>
  <c r="G146" i="460" a="1"/>
  <c r="G44" i="460" a="1"/>
  <c r="D204" i="60" a="1"/>
  <c r="D156" i="60" a="1"/>
  <c r="J264" i="460" a="1"/>
  <c r="H146" i="60" a="1"/>
  <c r="H80" i="460" a="1"/>
  <c r="J62" i="460" a="1"/>
  <c r="G64" i="460" a="1"/>
  <c r="H259" i="460" a="1"/>
  <c r="G206" i="460" a="1"/>
  <c r="G270" i="60" a="1"/>
  <c r="J275" i="460" a="1"/>
  <c r="K222" i="60" a="1"/>
  <c r="J41" i="60" a="1"/>
  <c r="D172" i="60" a="1"/>
  <c r="G331" i="460" a="1"/>
  <c r="K153" i="60" a="1"/>
  <c r="D267" i="460" a="1"/>
  <c r="G26" i="460" a="1"/>
  <c r="D179" i="460" a="1"/>
  <c r="D11" i="460" a="1"/>
  <c r="G201" i="460" a="1"/>
  <c r="H91" i="60" a="1"/>
  <c r="K20" i="60" a="1"/>
  <c r="K128" i="60" a="1"/>
  <c r="D120" i="60" a="1"/>
  <c r="H209" i="60" a="1"/>
  <c r="J210" i="460" a="1"/>
  <c r="D32" i="60" a="1"/>
  <c r="I202" i="460" a="1"/>
  <c r="G257" i="60" a="1"/>
  <c r="H101" i="460" a="1"/>
  <c r="H168" i="460" a="1"/>
  <c r="J296" i="460" a="1"/>
  <c r="I222" i="60" a="1"/>
  <c r="G277" i="60" a="1"/>
  <c r="G202" i="460" a="1"/>
  <c r="H252" i="460" a="1"/>
  <c r="D144" i="460" a="1"/>
  <c r="G20" i="60" a="1"/>
  <c r="D213" i="460" a="1"/>
  <c r="K294" i="460" a="1"/>
  <c r="K269" i="460" a="1"/>
  <c r="J49" i="460" a="1"/>
  <c r="D229" i="460" a="1"/>
  <c r="G104" i="460" a="1"/>
  <c r="I206" i="460" a="1"/>
  <c r="H256" i="60" a="1"/>
  <c r="H87" i="460" a="1"/>
  <c r="J219" i="460" a="1"/>
  <c r="D294" i="60" a="1"/>
  <c r="H219" i="60" a="1"/>
  <c r="H91" i="460" a="1"/>
  <c r="J80" i="60" a="1"/>
  <c r="J115" i="460" a="1"/>
  <c r="J279" i="460" a="1"/>
  <c r="H14" i="60" a="1"/>
  <c r="G35" i="460" a="1"/>
  <c r="K331" i="60" a="1"/>
  <c r="I46" i="460" a="1"/>
  <c r="H22" i="60" a="1"/>
  <c r="J192" i="60" a="1"/>
  <c r="D130" i="460" a="1"/>
  <c r="D281" i="60" a="1"/>
  <c r="H145" i="460" a="1"/>
  <c r="J62" i="60" a="1"/>
  <c r="G298" i="60" a="1"/>
  <c r="J212" i="60" a="1"/>
  <c r="H38" i="60" a="1"/>
  <c r="H105" i="60" a="1"/>
  <c r="D296" i="60" a="1"/>
  <c r="H89" i="460" a="1"/>
  <c r="G259" i="460" a="1"/>
  <c r="D231" i="60" a="1"/>
  <c r="G264" i="460" a="1"/>
  <c r="K86" i="60" a="1"/>
  <c r="K106" i="460" a="1"/>
  <c r="D177" i="460" a="1"/>
  <c r="H275" i="60" a="1"/>
  <c r="I212" i="60" a="1"/>
  <c r="G144" i="60" a="1"/>
  <c r="K260" i="460" a="1"/>
  <c r="D183" i="460" a="1"/>
  <c r="I252" i="60" a="1"/>
  <c r="D228" i="60" a="1"/>
  <c r="J130" i="460" a="1"/>
  <c r="K102" i="60" a="1"/>
  <c r="J100" i="60" a="1"/>
  <c r="I103" i="460" a="1"/>
  <c r="K28" i="60" a="1"/>
  <c r="G32" i="60" a="1"/>
  <c r="D328" i="60" a="1"/>
  <c r="H268" i="60" a="1"/>
  <c r="I23" i="60" a="1"/>
  <c r="D117" i="60" a="1"/>
  <c r="G111" i="60" a="1"/>
  <c r="I22" i="460" a="1"/>
  <c r="J116" i="460" a="1"/>
  <c r="K334" i="60" a="1"/>
  <c r="J110" i="60" a="1"/>
  <c r="K43" i="460" a="1"/>
  <c r="I279" i="460" a="1"/>
  <c r="K45" i="460" a="1"/>
  <c r="I104" i="60" a="1"/>
  <c r="H176" i="460" a="1"/>
  <c r="G216" i="60" a="1"/>
  <c r="J263" i="60" a="1"/>
  <c r="G47" i="460" a="1"/>
  <c r="K178" i="460" a="1"/>
  <c r="J265" i="60" a="1"/>
  <c r="I254" i="60" a="1"/>
  <c r="J266" i="460" a="1"/>
  <c r="K14" i="460" a="1"/>
  <c r="I37" i="460" a="1"/>
  <c r="D307" i="460" a="1"/>
  <c r="G163" i="61" a="1"/>
  <c r="D128" i="60" a="1"/>
  <c r="D111" i="60" a="1"/>
  <c r="H104" i="460" a="1"/>
  <c r="G162" i="61" a="1"/>
  <c r="I267" i="60" a="1"/>
  <c r="G68" i="60" a="1"/>
  <c r="D161" i="460" a="1"/>
  <c r="H80" i="60" a="1"/>
  <c r="I266" i="460" a="1"/>
  <c r="K255" i="60" a="1"/>
  <c r="K162" i="61" a="1"/>
  <c r="G161" i="460" a="1"/>
  <c r="J244" i="460" a="1"/>
  <c r="K87" i="60" a="1"/>
  <c r="D329" i="60" a="1"/>
  <c r="D95" i="60" a="1"/>
  <c r="I66" i="60" a="1"/>
  <c r="D320" i="60" a="1"/>
  <c r="I39" i="60" a="1"/>
  <c r="G34" i="460" a="1"/>
  <c r="G266" i="460" a="1"/>
  <c r="H210" i="460" a="1"/>
  <c r="H33" i="460" a="1"/>
  <c r="H81" i="281"/>
  <c r="H202" i="460" a="1"/>
  <c r="H58" i="460" a="1"/>
  <c r="I181" i="60" a="1"/>
  <c r="K301" i="460" a="1"/>
  <c r="I26" i="60" a="1"/>
  <c r="D96" i="460" a="1"/>
  <c r="D209" i="460" a="1"/>
  <c r="G36" i="60" a="1"/>
  <c r="H112" i="60" a="1"/>
  <c r="J111" i="60" a="1"/>
  <c r="G212" i="60" a="1"/>
  <c r="D270" i="60" a="1"/>
  <c r="H275" i="460" a="1"/>
  <c r="D252" i="60" a="1"/>
  <c r="I258" i="460" a="1"/>
  <c r="J80" i="460" a="1"/>
  <c r="D12" i="460" a="1"/>
  <c r="H202" i="60" a="1"/>
  <c r="K111" i="60" a="1"/>
  <c r="J269" i="460" a="1"/>
  <c r="J246" i="60" a="1"/>
  <c r="K104" i="60" a="1"/>
  <c r="K81" i="281"/>
  <c r="J64" i="460" a="1"/>
  <c r="D229" i="60" a="1"/>
  <c r="I328" i="60" a="1"/>
  <c r="D333" i="460" a="1"/>
  <c r="H254" i="460" a="1"/>
  <c r="I174" i="460" a="1"/>
  <c r="D182" i="460" a="1"/>
  <c r="D261" i="460" a="1"/>
  <c r="G28" i="60" a="1"/>
  <c r="J35" i="460" a="1"/>
  <c r="K32" i="460" a="1"/>
  <c r="J128" i="460" a="1"/>
  <c r="J273" i="60" a="1"/>
  <c r="G99" i="60" a="1"/>
  <c r="D210" i="460" a="1"/>
  <c r="I44" i="460" a="1"/>
  <c r="D125" i="60" a="1"/>
  <c r="D231" i="460" a="1"/>
  <c r="D263" i="460" a="1"/>
  <c r="D16" i="460" a="1"/>
  <c r="I92" i="60" a="1"/>
  <c r="D103" i="60" a="1"/>
  <c r="I165" i="61" a="1"/>
  <c r="G218" i="60" a="1"/>
  <c r="D140" i="60" a="1"/>
  <c r="D132" i="60" a="1"/>
  <c r="G161" i="61" a="1"/>
  <c r="G87" i="60" a="1"/>
  <c r="H25" i="460" a="1"/>
  <c r="H206" i="460" a="1"/>
  <c r="J12" i="460" a="1"/>
  <c r="D36" i="460" a="1"/>
  <c r="K266" i="60" a="1"/>
  <c r="I264" i="60" a="1"/>
  <c r="I263" i="60" a="1"/>
  <c r="G112" i="460" a="1"/>
  <c r="G266" i="60" a="1"/>
  <c r="J166" i="61" a="1"/>
  <c r="I172" i="460" a="1"/>
  <c r="H218" i="60" a="1"/>
  <c r="D69" i="60" a="1"/>
  <c r="K222" i="460" a="1"/>
  <c r="D187" i="60" a="1"/>
  <c r="D220" i="60" a="1"/>
  <c r="K141" i="460" a="1"/>
  <c r="H301" i="460" a="1"/>
  <c r="J106" i="460" a="1"/>
  <c r="G178" i="460" a="1"/>
  <c r="H145" i="60" a="1"/>
  <c r="D71" i="460" a="1"/>
  <c r="I296" i="60" a="1"/>
  <c r="H279" i="460" a="1"/>
  <c r="I80" i="460" a="1"/>
  <c r="I218" i="460" a="1"/>
  <c r="K146" i="460" a="1"/>
  <c r="I219" i="60" a="1"/>
  <c r="I246" i="460" a="1"/>
  <c r="K168" i="60" a="1"/>
  <c r="I276" i="60" a="1"/>
  <c r="G164" i="61" a="1"/>
  <c r="G99" i="460" a="1"/>
  <c r="I98" i="60" a="1"/>
  <c r="J246" i="460" a="1"/>
  <c r="I193" i="460" a="1"/>
  <c r="D109" i="460" a="1"/>
  <c r="D253" i="60" a="1"/>
  <c r="K31" i="60" a="1"/>
  <c r="J38" i="460" a="1"/>
  <c r="D129" i="460" a="1"/>
  <c r="I26" i="460" a="1"/>
  <c r="G65" i="460" a="1"/>
  <c r="D193" i="60" a="1"/>
  <c r="J88" i="60" a="1"/>
  <c r="H66" i="460" a="1"/>
  <c r="G66" i="460" a="1"/>
  <c r="D45" i="460" a="1"/>
  <c r="G258" i="460" a="1"/>
  <c r="K42" i="460" a="1"/>
  <c r="D247" i="60" a="1"/>
  <c r="H179" i="460" a="1"/>
  <c r="D166" i="460" a="1"/>
  <c r="K68" i="460" a="1"/>
  <c r="D86" i="460" a="1"/>
  <c r="G93" i="460" a="1"/>
  <c r="D38" i="460" a="1"/>
  <c r="K58" i="460" a="1"/>
  <c r="J36" i="460" a="1"/>
  <c r="J168" i="60" a="1"/>
  <c r="D180" i="60" a="1"/>
  <c r="J114" i="460" a="1"/>
  <c r="K144" i="460" a="1"/>
  <c r="H206" i="60" a="1"/>
  <c r="D279" i="460" a="1"/>
  <c r="G276" i="60" a="1"/>
  <c r="D52" i="460" a="1"/>
  <c r="D141" i="60" a="1"/>
  <c r="H28" i="460" a="1"/>
  <c r="G26" i="60" a="1"/>
  <c r="K172" i="460" a="1"/>
  <c r="I102" i="460" a="1"/>
  <c r="H177" i="60" a="1"/>
  <c r="H68" i="60" a="1"/>
  <c r="H298" i="60" a="1"/>
  <c r="G144" i="460" a="1"/>
  <c r="H45" i="60" a="1"/>
  <c r="D87" i="460" a="1"/>
  <c r="I180" i="460" a="1"/>
  <c r="K111" i="460" a="1"/>
  <c r="J86" i="60" a="1"/>
  <c r="I164" i="60" a="1"/>
  <c r="K90" i="460" a="1"/>
  <c r="J123" i="460" a="1"/>
  <c r="G258" i="60" a="1"/>
  <c r="D14" i="460" a="1"/>
  <c r="J252" i="460" a="1"/>
  <c r="J128" i="60" a="1"/>
  <c r="K110" i="460" a="1"/>
  <c r="I87" i="60" a="1"/>
  <c r="D175" i="460" a="1"/>
  <c r="D112" i="460" a="1"/>
  <c r="H107" i="460" a="1"/>
  <c r="I37" i="60" a="1"/>
  <c r="J42" i="60" a="1"/>
  <c r="J68" i="60" a="1"/>
  <c r="J256" i="60" a="1"/>
  <c r="D130" i="60" a="1"/>
  <c r="K257" i="460" a="1"/>
  <c r="J33" i="460" a="1"/>
  <c r="J31" i="460" a="1"/>
  <c r="H40" i="460" a="1"/>
  <c r="I101" i="60" a="1"/>
  <c r="D31" i="60" a="1"/>
  <c r="H32" i="460" a="1"/>
  <c r="K42" i="60" a="1"/>
  <c r="D252" i="460" a="1"/>
  <c r="D307" i="60" a="1"/>
  <c r="J180" i="60" a="1"/>
  <c r="D123" i="60" a="1"/>
  <c r="D51" i="60" a="1"/>
  <c r="G21" i="460" a="1"/>
  <c r="G107" i="60" a="1"/>
  <c r="G128" i="60" a="1"/>
  <c r="D285" i="460" a="1"/>
  <c r="D290" i="460" a="1"/>
  <c r="I275" i="60" a="1"/>
  <c r="H209" i="460" a="1"/>
  <c r="H34" i="60" a="1"/>
  <c r="J45" i="60" a="1"/>
  <c r="G167" i="60" a="1"/>
  <c r="G94" i="60" a="1"/>
  <c r="K32" i="60" a="1"/>
  <c r="I27" i="460" a="1"/>
  <c r="G90" i="460" a="1"/>
  <c r="D87" i="60" a="1"/>
  <c r="D95" i="460" a="1"/>
  <c r="K252" i="460" a="1"/>
  <c r="D297" i="60" a="1"/>
  <c r="I166" i="61" a="1"/>
  <c r="D243" i="460" a="1"/>
  <c r="D156" i="460" a="1"/>
  <c r="G189" i="460" a="1"/>
  <c r="G90" i="60" a="1"/>
  <c r="H163" i="460" a="1"/>
  <c r="D69" i="460" a="1"/>
  <c r="D254" i="60" a="1"/>
  <c r="J294" i="60" a="1"/>
  <c r="I20" i="60" a="1"/>
  <c r="J14" i="60" a="1"/>
  <c r="G103" i="60" a="1"/>
  <c r="I162" i="460" a="1"/>
  <c r="G163" i="60" a="1"/>
  <c r="I35" i="60" a="1"/>
  <c r="D92" i="60" a="1"/>
  <c r="D193" i="460" a="1"/>
  <c r="G267" i="460" a="1"/>
  <c r="I222" i="460" a="1"/>
  <c r="H211" i="60" a="1"/>
  <c r="K191" i="60" a="1"/>
  <c r="D108" i="460" a="1"/>
  <c r="G179" i="460" a="1"/>
  <c r="J331" i="460" a="1"/>
  <c r="K294" i="60" a="1"/>
  <c r="I334" i="460" a="1"/>
  <c r="D333" i="60" a="1"/>
  <c r="G37" i="460" a="1"/>
  <c r="D271" i="460" a="1"/>
  <c r="J53" i="460" a="1"/>
  <c r="D31" i="460" a="1"/>
  <c r="H180" i="60" a="1"/>
  <c r="I94" i="60" a="1"/>
  <c r="G277" i="460" a="1"/>
  <c r="D249" i="60" a="1"/>
  <c r="D79" i="60" a="1"/>
  <c r="J258" i="60" a="1"/>
  <c r="H331" i="60" a="1"/>
  <c r="H26" i="460" a="1"/>
  <c r="K99" i="60" a="1"/>
  <c r="J63" i="460" a="1"/>
  <c r="H246" i="460" a="1"/>
  <c r="J20" i="60" a="1"/>
  <c r="D168" i="460" a="1"/>
  <c r="H99" i="460" a="1"/>
  <c r="J161" i="61" a="1"/>
  <c r="D256" i="60" a="1"/>
  <c r="G253" i="60" a="1"/>
  <c r="D164" i="60" a="1"/>
  <c r="D16" i="60" a="1"/>
  <c r="G164" i="60" a="1"/>
  <c r="I77" i="60" a="1"/>
  <c r="K145" i="460" a="1"/>
  <c r="H191" i="60" a="1"/>
  <c r="K202" i="60" a="1"/>
  <c r="H172" i="460" a="1"/>
  <c r="D238" i="60" a="1"/>
  <c r="G100" i="460" a="1"/>
  <c r="K23" i="60" a="1"/>
  <c r="D269" i="60" a="1"/>
  <c r="H46" i="60" a="1"/>
  <c r="J89" i="60" a="1"/>
  <c r="J270" i="460" a="1"/>
  <c r="I273" i="460" a="1"/>
  <c r="G58" i="60" a="1"/>
  <c r="D261" i="60" a="1"/>
  <c r="G23" i="60" a="1"/>
  <c r="D181" i="460" a="1"/>
  <c r="D173" i="460" a="1"/>
  <c r="G217" i="460" a="1"/>
  <c r="D52" i="60" a="1"/>
  <c r="H188" i="460" a="1"/>
  <c r="J293" i="460" a="1"/>
  <c r="I107" i="460" a="1"/>
  <c r="K219" i="460" a="1"/>
  <c r="H167" i="460" a="1"/>
  <c r="D27" i="60" a="1"/>
  <c r="G179" i="60" a="1"/>
  <c r="I201" i="60" a="1"/>
  <c r="J105" i="460" a="1"/>
  <c r="I21" i="460" a="1"/>
  <c r="K209" i="60" a="1"/>
  <c r="G245" i="460" a="1"/>
  <c r="H90" i="460" a="1"/>
  <c r="G180" i="60" a="1"/>
  <c r="D264" i="60" a="1"/>
  <c r="J162" i="460" a="1"/>
  <c r="D247" i="460" a="1"/>
  <c r="K94" i="60" a="1"/>
  <c r="K39" i="60" a="1"/>
  <c r="G66" i="60" a="1"/>
  <c r="I110" i="460" a="1"/>
  <c r="K259" i="460" a="1"/>
  <c r="D259" i="460" a="1"/>
  <c r="J81" i="281"/>
  <c r="D226" i="60" a="1"/>
  <c r="G243" i="60" a="1"/>
  <c r="D26" i="60" a="1"/>
  <c r="G86" i="60" a="1"/>
  <c r="I294" i="60" a="1"/>
  <c r="D50" i="60" a="1"/>
  <c r="G94" i="460" a="1"/>
  <c r="D140" i="460" a="1"/>
  <c r="G88" i="460" a="1"/>
  <c r="H243" i="460" a="1"/>
  <c r="H102" i="460" a="1"/>
  <c r="J272" i="60" a="1"/>
  <c r="D62" i="60" a="1"/>
  <c r="J39" i="60" a="1"/>
  <c r="K245" i="460" a="1"/>
  <c r="H278" i="460" a="1"/>
  <c r="K189" i="460" a="1"/>
  <c r="H203" i="460" a="1"/>
  <c r="I45" i="60" a="1"/>
  <c r="J334" i="460" a="1"/>
  <c r="I21" i="60" a="1"/>
  <c r="K109" i="60" a="1"/>
  <c r="G193" i="60" a="1"/>
  <c r="K99" i="460" a="1"/>
  <c r="K108" i="60" a="1"/>
  <c r="J48" i="460" a="1"/>
  <c r="I163" i="60" a="1"/>
  <c r="D298" i="460" a="1"/>
  <c r="J11" i="460" a="1"/>
  <c r="D45" i="60" a="1"/>
  <c r="J257" i="460" a="1"/>
  <c r="D169" i="460" a="1"/>
  <c r="G168" i="460" a="1"/>
  <c r="D22" i="60" a="1"/>
  <c r="I166" i="60" a="1"/>
  <c r="D317" i="60" a="1"/>
  <c r="K20" i="460" a="1"/>
  <c r="I279" i="60" a="1"/>
  <c r="H258" i="460" a="1"/>
  <c r="D232" i="460" a="1"/>
  <c r="D245" i="60" a="1"/>
  <c r="K93" i="460" a="1"/>
  <c r="I176" i="60" a="1"/>
  <c r="D36" i="60" a="1"/>
  <c r="H252" i="60" a="1"/>
  <c r="J113" i="460" a="1"/>
  <c r="G36" i="460" a="1"/>
  <c r="J278" i="460" a="1"/>
  <c r="D39" i="460" a="1"/>
  <c r="H264" i="460" a="1"/>
  <c r="K165" i="60" a="1"/>
  <c r="D33" i="460" a="1"/>
  <c r="G246" i="460" a="1"/>
  <c r="J163" i="61" a="1"/>
  <c r="K193" i="60" a="1"/>
  <c r="D51" i="460" a="1"/>
  <c r="K66" i="460" a="1"/>
  <c r="K278" i="460" a="1"/>
  <c r="H128" i="60" a="1"/>
  <c r="I34" i="460" a="1"/>
  <c r="J91" i="460" a="1"/>
  <c r="H220" i="460" a="1"/>
  <c r="I204" i="60" a="1"/>
  <c r="I254" i="460" a="1"/>
  <c r="J98" i="460" a="1"/>
  <c r="D82" i="60" a="1"/>
  <c r="H217" i="60" a="1"/>
  <c r="H64" i="60" a="1"/>
  <c r="J216" i="60" a="1"/>
  <c r="G252" i="60" a="1"/>
  <c r="I25" i="460" a="1"/>
  <c r="K266" i="460" a="1"/>
  <c r="I260" i="460" a="1"/>
  <c r="D323" i="460" a="1"/>
  <c r="I93" i="60" a="1"/>
  <c r="J118" i="460" a="1"/>
  <c r="H77" i="60" a="1"/>
  <c r="D165" i="460" a="1"/>
  <c r="H256" i="460" a="1"/>
  <c r="J161" i="60" a="1"/>
  <c r="D266" i="60" a="1"/>
  <c r="D152" i="60" a="1"/>
  <c r="I32" i="60" a="1"/>
  <c r="D161" i="60" a="1"/>
  <c r="H219" i="460" a="1"/>
  <c r="G21" i="60" a="1"/>
  <c r="K88" i="60" a="1"/>
  <c r="J201" i="460" a="1"/>
  <c r="D312" i="460" a="1"/>
  <c r="I161" i="61" a="1"/>
  <c r="I41" i="460" a="1"/>
  <c r="H334" i="60" a="1"/>
  <c r="D109" i="60" a="1"/>
  <c r="K203" i="460" a="1"/>
  <c r="J275" i="60" a="1"/>
  <c r="G265" i="60" a="1"/>
  <c r="G260" i="60" a="1"/>
  <c r="J47" i="460" a="1"/>
  <c r="H296" i="460" a="1"/>
  <c r="H162" i="61" a="1"/>
  <c r="D257" i="60" a="1"/>
  <c r="H180" i="460" a="1"/>
  <c r="K144" i="60" a="1"/>
  <c r="H269" i="460" a="1"/>
  <c r="K65" i="460" a="1"/>
  <c r="K179" i="60" a="1"/>
  <c r="G328" i="60" a="1"/>
  <c r="D202" i="60" a="1"/>
  <c r="K246" i="460" a="1"/>
  <c r="I68" i="460" a="1"/>
  <c r="I177" i="60" a="1"/>
  <c r="G166" i="61" a="1"/>
  <c r="K190" i="460" a="1"/>
  <c r="I90" i="460" a="1"/>
  <c r="D127" i="460" a="1"/>
  <c r="G14" i="460" a="1"/>
  <c r="G180" i="460" a="1"/>
  <c r="D68" i="460" a="1"/>
  <c r="K263" i="60" a="1"/>
  <c r="D286" i="460" a="1"/>
  <c r="J269" i="60" a="1"/>
  <c r="J37" i="460" a="1"/>
  <c r="I265" i="460" a="1"/>
  <c r="J258" i="460" a="1"/>
  <c r="J89" i="460" a="1"/>
  <c r="J276" i="60" a="1"/>
  <c r="H246" i="60" a="1"/>
  <c r="D61" i="60" a="1"/>
  <c r="D217" i="60" a="1"/>
  <c r="J61" i="460" a="1"/>
  <c r="K91" i="460" a="1"/>
  <c r="K164" i="60" a="1"/>
  <c r="I34" i="60" a="1"/>
  <c r="K65" i="60" a="1"/>
  <c r="D112" i="60" a="1"/>
  <c r="I334" i="60" a="1"/>
  <c r="H217" i="460" a="1"/>
  <c r="J153" i="60" a="1"/>
  <c r="I68" i="60" a="1"/>
  <c r="K62" i="60" a="1"/>
  <c r="G181" i="460" a="1"/>
  <c r="K167" i="60" a="1"/>
  <c r="D218" i="460" a="1"/>
  <c r="H201" i="60" a="1"/>
  <c r="J190" i="460" a="1"/>
  <c r="I144" i="460" a="1"/>
  <c r="J92" i="60" a="1"/>
  <c r="H101" i="60" a="1"/>
  <c r="H245" i="60" a="1"/>
  <c r="D330" i="60" a="1"/>
  <c r="J301" i="60" a="1"/>
  <c r="H257" i="60" a="1"/>
  <c r="H23" i="60" a="1"/>
  <c r="J65" i="60" a="1"/>
  <c r="K263" i="460" a="1"/>
  <c r="D278" i="60" a="1"/>
  <c r="J277" i="60" a="1"/>
  <c r="H212" i="60" a="1"/>
  <c r="D47" i="60" a="1"/>
  <c r="H203" i="60" a="1"/>
  <c r="D126" i="60" a="1"/>
  <c r="G101" i="60" a="1"/>
  <c r="I31" i="460" a="1"/>
  <c r="I265" i="60" a="1"/>
  <c r="H197" i="61" a="1"/>
  <c r="H204" i="60" a="1"/>
  <c r="G328" i="460" a="1"/>
  <c r="G23" i="460" a="1"/>
  <c r="J311" i="460" a="1"/>
  <c r="I24" i="460" a="1"/>
  <c r="H39" i="60" a="1"/>
  <c r="D20" i="460" a="1"/>
  <c r="D301" i="60" a="1"/>
  <c r="D37" i="460" a="1"/>
  <c r="H264" i="60" a="1"/>
  <c r="I258" i="60" a="1"/>
  <c r="H65" i="60" a="1"/>
  <c r="H334" i="460" a="1"/>
  <c r="I20" i="460" a="1"/>
  <c r="I128" i="460" a="1"/>
  <c r="G146" i="60" a="1"/>
  <c r="K105" i="60" a="1"/>
  <c r="J13" i="460" a="1"/>
  <c r="D167" i="460" a="1"/>
  <c r="K101" i="460" a="1"/>
  <c r="I203" i="60" a="1"/>
  <c r="D277" i="60" a="1"/>
  <c r="J31" i="60" a="1"/>
  <c r="D188" i="460" a="1"/>
  <c r="D162" i="60" a="1"/>
  <c r="I100" i="60" a="1"/>
  <c r="J33" i="60" a="1"/>
  <c r="I43" i="60" a="1"/>
  <c r="D203" i="60" a="1"/>
  <c r="D205" i="460" a="1"/>
  <c r="K210" i="460" a="1"/>
  <c r="D233" i="60" a="1"/>
  <c r="D230" i="60" a="1"/>
  <c r="G108" i="60" a="1"/>
  <c r="G267" i="60" a="1"/>
  <c r="D282" i="460" a="1"/>
  <c r="K334" i="460" a="1"/>
  <c r="I259" i="60" a="1"/>
  <c r="D54" i="460" a="1"/>
  <c r="K91" i="60" a="1"/>
  <c r="I88" i="60" a="1"/>
  <c r="D246" i="60" a="1"/>
  <c r="G212" i="460" a="1"/>
  <c r="H253" i="60" a="1"/>
  <c r="I252" i="460" a="1"/>
  <c r="D192" i="60" a="1"/>
  <c r="D211" i="460" a="1"/>
  <c r="H98" i="60" a="1"/>
  <c r="H204" i="460" a="1"/>
  <c r="J65" i="460" a="1"/>
  <c r="D206" i="460" a="1"/>
  <c r="I103" i="60" a="1"/>
  <c r="D60" i="460" a="1"/>
  <c r="D230" i="460" a="1"/>
  <c r="H191" i="460" a="1"/>
  <c r="G202" i="60" a="1"/>
  <c r="D292" i="460" a="1"/>
  <c r="D265" i="60" a="1"/>
  <c r="D299" i="460" a="1"/>
  <c r="K219" i="60" a="1"/>
  <c r="D257" i="460" a="1"/>
  <c r="D94" i="60" a="1"/>
  <c r="H14" i="460" a="1"/>
  <c r="H88" i="60" a="1"/>
  <c r="H279" i="60" a="1"/>
  <c r="D119" i="460" a="1"/>
  <c r="D71" i="60" a="1"/>
  <c r="K100" i="460" a="1"/>
  <c r="I101" i="460" a="1"/>
  <c r="J272" i="460" a="1"/>
  <c r="D148" i="60" a="1"/>
  <c r="H86" i="460" a="1"/>
  <c r="G263" i="460" a="1"/>
  <c r="D181" i="60" a="1"/>
  <c r="D299" i="60" a="1"/>
  <c r="D284" i="460" a="1"/>
  <c r="J36" i="60" a="1"/>
  <c r="I269" i="60" a="1"/>
  <c r="J268" i="460" a="1"/>
  <c r="I163" i="61" a="1"/>
  <c r="K25" i="460" a="1"/>
  <c r="D26" i="460" a="1"/>
  <c r="G77" i="60" a="1"/>
  <c r="I298" i="60" a="1"/>
  <c r="D81" i="60" a="1"/>
  <c r="D323" i="60" a="1"/>
  <c r="G193" i="460" a="1"/>
  <c r="J165" i="460" a="1"/>
  <c r="H258" i="60" a="1"/>
  <c r="I188" i="460" a="1"/>
  <c r="D227" i="60" a="1"/>
  <c r="K177" i="60" a="1"/>
  <c r="J211" i="60" a="1"/>
  <c r="J136" i="460" a="1"/>
  <c r="J163" i="460" a="1"/>
  <c r="I331" i="60" a="1"/>
  <c r="D177" i="60" a="1"/>
  <c r="K22" i="60" a="1"/>
  <c r="D225" i="460" a="1"/>
  <c r="J282" i="460" a="1"/>
  <c r="G213" i="60" a="1"/>
  <c r="D29" i="460" a="1"/>
  <c r="H111" i="60" a="1"/>
  <c r="D152" i="460" a="1"/>
  <c r="H296" i="60" a="1"/>
  <c r="J210" i="60" a="1"/>
  <c r="G153" i="60" a="1"/>
  <c r="J285" i="460" a="1"/>
  <c r="H89" i="60" a="1"/>
  <c r="I178" i="460" a="1"/>
  <c r="D258" i="60" a="1"/>
  <c r="K47" i="460" a="1"/>
  <c r="D132" i="460" a="1"/>
  <c r="G102" i="60" a="1"/>
  <c r="H165" i="61" a="1"/>
  <c r="D67" i="460" a="1"/>
  <c r="K44" i="460" a="1"/>
  <c r="J277" i="460" a="1"/>
  <c r="G141" i="460" a="1"/>
  <c r="G298" i="460" a="1"/>
  <c r="K166" i="460" a="1"/>
  <c r="K102" i="460" a="1"/>
  <c r="D43" i="460" a="1"/>
  <c r="D176" i="460" a="1"/>
  <c r="G331" i="60" a="1"/>
  <c r="I146" i="60" a="1"/>
  <c r="J161" i="460" a="1"/>
  <c r="D120" i="460" a="1"/>
  <c r="G43" i="60" a="1"/>
  <c r="K77" i="60" a="1"/>
  <c r="K86" i="460" a="1"/>
  <c r="G220" i="60" a="1"/>
  <c r="H210" i="60" a="1"/>
  <c r="J169" i="61" a="1"/>
  <c r="D100" i="460" a="1"/>
  <c r="J273" i="460" a="1"/>
  <c r="J30" i="460" a="1"/>
  <c r="D197" i="60" a="1"/>
  <c r="H107" i="60" a="1"/>
  <c r="D327" i="460" a="1"/>
  <c r="K64" i="460" a="1"/>
  <c r="J69" i="460" a="1"/>
  <c r="K265" i="60" a="1"/>
  <c r="D253" i="460" a="1"/>
  <c r="J206" i="460" a="1"/>
  <c r="J88" i="460" a="1"/>
  <c r="H168" i="61" a="1"/>
  <c r="K217" i="60" a="1"/>
  <c r="K260" i="60" a="1"/>
  <c r="D184" i="60" a="1"/>
  <c r="K243" i="460" a="1"/>
  <c r="D116" i="460" a="1"/>
  <c r="K276" i="460" a="1"/>
  <c r="D58" i="60" a="1"/>
  <c r="H94" i="460" a="1"/>
  <c r="J94" i="460" a="1"/>
  <c r="D163" i="60" a="1"/>
  <c r="I181" i="460" a="1"/>
  <c r="H255" i="460" a="1"/>
  <c r="J294" i="460" a="1"/>
  <c r="D248" i="60" a="1"/>
  <c r="J26" i="60" a="1"/>
  <c r="D125" i="460" a="1"/>
  <c r="H260" i="460" a="1"/>
  <c r="D63" i="60" a="1"/>
  <c r="J23" i="460" a="1"/>
  <c r="K254" i="460" a="1"/>
  <c r="D297" i="460" a="1"/>
  <c r="K275" i="60" a="1"/>
  <c r="D41" i="460" a="1"/>
  <c r="H90" i="60" a="1"/>
  <c r="K203" i="60" a="1"/>
  <c r="J334" i="60" a="1"/>
  <c r="I191" i="460" a="1"/>
  <c r="G245" i="60" a="1"/>
  <c r="G246" i="60" a="1"/>
  <c r="H43" i="60" a="1"/>
  <c r="H92" i="460" a="1"/>
  <c r="I301" i="60" a="1"/>
  <c r="I112" i="60" a="1"/>
  <c r="K273" i="460" a="1"/>
  <c r="K274" i="460" a="1"/>
  <c r="G34" i="60" a="1"/>
  <c r="J292" i="460" a="1"/>
  <c r="K46" i="460" a="1"/>
  <c r="K109" i="460" a="1"/>
  <c r="G98" i="460" a="1"/>
  <c r="I102" i="60" a="1"/>
  <c r="D195" i="460" a="1"/>
  <c r="D124" i="460" a="1"/>
  <c r="I99" i="60" a="1"/>
  <c r="D320" i="460" a="1"/>
  <c r="D262" i="460" a="1"/>
  <c r="J21" i="460" a="1"/>
  <c r="K259" i="60" a="1"/>
  <c r="I108" i="60" a="1"/>
  <c r="K210" i="60" a="1"/>
  <c r="D86" i="60" a="1"/>
  <c r="D68" i="60" a="1"/>
  <c r="K218" i="460" a="1"/>
  <c r="G209" i="60" a="1"/>
  <c r="G58" i="460" a="1"/>
  <c r="G273" i="460" a="1"/>
  <c r="K166" i="60" a="1"/>
  <c r="D113" i="60" a="1"/>
  <c r="H153" i="460" a="1"/>
  <c r="G176" i="60" a="1"/>
  <c r="J192" i="460" a="1"/>
  <c r="H222" i="60" a="1"/>
  <c r="D260" i="60" a="1"/>
  <c r="G33" i="460" a="1"/>
  <c r="J253" i="60" a="1"/>
  <c r="J34" i="60" a="1"/>
  <c r="D262" i="60" a="1"/>
  <c r="J25" i="460" a="1"/>
  <c r="K161" i="60" a="1"/>
  <c r="I140" i="460" a="1"/>
  <c r="D166" i="60" a="1"/>
  <c r="J188" i="460" a="1"/>
  <c r="D92" i="460" a="1"/>
  <c r="G24" i="60" a="1"/>
  <c r="D79" i="460" a="1"/>
  <c r="D35" i="460" a="1"/>
  <c r="D65" i="60" a="1"/>
  <c r="K268" i="460" a="1"/>
  <c r="G110" i="460" a="1"/>
  <c r="G41" i="60" a="1"/>
  <c r="D313" i="460" a="1"/>
  <c r="I161" i="60" a="1"/>
  <c r="J259" i="60" a="1"/>
  <c r="I191" i="60" a="1"/>
  <c r="J178" i="460" a="1"/>
  <c r="G188" i="460" a="1"/>
  <c r="D329" i="460" a="1"/>
  <c r="K180" i="60" a="1"/>
  <c r="G42" i="60" a="1"/>
  <c r="D291" i="460" a="1"/>
  <c r="H110" i="60" a="1"/>
  <c r="D98" i="60" a="1"/>
  <c r="D23" i="460" a="1"/>
  <c r="G22" i="60" a="1"/>
  <c r="K108" i="460" a="1"/>
  <c r="J297" i="460" a="1"/>
  <c r="I165" i="60" a="1"/>
  <c r="J260" i="60" a="1"/>
  <c r="G273" i="60" a="1"/>
  <c r="I173" i="460" a="1"/>
  <c r="G204" i="60" a="1"/>
  <c r="H220" i="60" a="1"/>
  <c r="J32" i="60" a="1"/>
  <c r="G253" i="460" a="1"/>
  <c r="J131" i="460" a="1"/>
  <c r="D249" i="460" a="1"/>
  <c r="I145" i="460" a="1"/>
  <c r="D273" i="60" a="1"/>
  <c r="H99" i="60" a="1"/>
  <c r="J44" i="460" a="1"/>
  <c r="J209" i="460" a="1"/>
  <c r="K168" i="460" a="1"/>
  <c r="D119" i="60" a="1"/>
  <c r="D236" i="60" a="1"/>
  <c r="H37" i="460" a="1"/>
  <c r="E23" i="68"/>
  <c r="J197" i="61" a="1"/>
  <c r="I169" i="460" a="1"/>
  <c r="J145" i="60" a="1"/>
  <c r="I47" i="60" a="1"/>
  <c r="J134" i="460" a="1"/>
  <c r="D88" i="60" a="1"/>
  <c r="K301" i="60" a="1"/>
  <c r="K268" i="60" a="1"/>
  <c r="D108" i="60" a="1"/>
  <c r="D21" i="60" a="1"/>
  <c r="I213" i="60" a="1"/>
  <c r="K246" i="60" a="1"/>
  <c r="K66" i="60" a="1"/>
  <c r="J255" i="60" a="1"/>
  <c r="K153" i="460" a="1"/>
  <c r="G264" i="60" a="1"/>
  <c r="K44" i="60" a="1"/>
  <c r="J93" i="60" a="1"/>
  <c r="J300" i="460" a="1"/>
  <c r="J43" i="60" a="1"/>
  <c r="I65" i="460" a="1"/>
  <c r="G104" i="60" a="1"/>
  <c r="G161" i="60" a="1"/>
  <c r="D43" i="60" a="1"/>
  <c r="D81" i="460" a="1"/>
  <c r="I256" i="460" a="1"/>
  <c r="J181" i="60" a="1"/>
  <c r="D292" i="60" a="1"/>
  <c r="K161" i="61" a="1"/>
  <c r="H270" i="460" a="1"/>
  <c r="K276" i="60" a="1"/>
  <c r="I141" i="460" a="1"/>
  <c r="I42" i="460" a="1"/>
  <c r="H43" i="460" a="1"/>
  <c r="D27" i="460" a="1"/>
  <c r="K89" i="460" a="1"/>
  <c r="I169" i="61" a="1"/>
  <c r="H328" i="460" a="1"/>
  <c r="K104" i="460" a="1"/>
  <c r="D258" i="460" a="1"/>
  <c r="D114" i="60" a="1"/>
  <c r="K26" i="60" a="1"/>
  <c r="G279" i="460" a="1"/>
  <c r="J127" i="460" a="1"/>
  <c r="D244" i="460" a="1"/>
  <c r="H193" i="60" a="1"/>
  <c r="I220" i="60" a="1"/>
  <c r="D89" i="60" a="1"/>
  <c r="D163" i="460" a="1"/>
  <c r="I276" i="460" a="1"/>
  <c r="H47" i="60" a="1"/>
  <c r="J140" i="460" a="1"/>
  <c r="J254" i="460" a="1"/>
  <c r="H268" i="460" a="1"/>
  <c r="G42" i="460" a="1"/>
  <c r="I217" i="60" a="1"/>
  <c r="J205" i="60" a="1"/>
  <c r="J141" i="460" a="1"/>
  <c r="D80" i="460" a="1"/>
  <c r="D290" i="60" a="1"/>
  <c r="D133" i="60" a="1"/>
  <c r="G278" i="60" a="1"/>
  <c r="I164" i="460" a="1"/>
  <c r="H35" i="60" a="1"/>
  <c r="H36" i="460" a="1"/>
  <c r="H108" i="60" a="1"/>
  <c r="J279" i="60" a="1"/>
  <c r="D295" i="460" a="1"/>
  <c r="K68" i="60" a="1"/>
  <c r="D172" i="460" a="1"/>
  <c r="J98" i="60" a="1"/>
  <c r="J247" i="460" a="1"/>
  <c r="K216" i="60" a="1"/>
  <c r="D32" i="460" a="1"/>
  <c r="I278" i="460" a="1"/>
  <c r="D235" i="460" a="1"/>
  <c r="K80" i="460" a="1"/>
  <c r="G98" i="60" a="1"/>
  <c r="G80" i="60" a="1"/>
  <c r="H263" i="60" a="1"/>
  <c r="I89" i="460" a="1"/>
  <c r="D182" i="60" a="1"/>
  <c r="K25" i="60" a="1"/>
  <c r="H272" i="60" a="1"/>
  <c r="G107" i="460" a="1"/>
  <c r="G89" i="460" a="1"/>
  <c r="D212" i="460" a="1"/>
  <c r="D41" i="60" a="1"/>
  <c r="K218" i="60" a="1"/>
  <c r="K87" i="460" a="1"/>
  <c r="K176" i="460" a="1"/>
  <c r="K167" i="460" a="1"/>
  <c r="J291" i="460" a="1"/>
  <c r="H37" i="60" a="1"/>
  <c r="D334" i="60" a="1"/>
  <c r="D101" i="60" a="1"/>
  <c r="J46" i="60" a="1"/>
  <c r="K41" i="60" a="1"/>
  <c r="I62" i="460" a="1"/>
  <c r="D319" i="60" a="1"/>
  <c r="K89" i="60" a="1"/>
  <c r="J32" i="460" a="1"/>
  <c r="D62" i="460" a="1"/>
  <c r="K253" i="460" a="1"/>
  <c r="D13" i="460" a="1"/>
  <c r="D113" i="460" a="1"/>
  <c r="H331" i="460" a="1"/>
  <c r="G181" i="60" a="1"/>
  <c r="K188" i="460" a="1"/>
  <c r="D194" i="60" a="1"/>
  <c r="D101" i="460" a="1"/>
  <c r="D137" i="60" a="1"/>
  <c r="J22" i="460" a="1"/>
  <c r="H41" i="60" a="1"/>
  <c r="K272" i="460" a="1"/>
  <c r="J169" i="60" a="1"/>
  <c r="H163" i="61" a="1"/>
  <c r="J278" i="60" a="1"/>
  <c r="I93" i="460" a="1"/>
  <c r="K22" i="460" a="1"/>
  <c r="G103" i="460" a="1"/>
  <c r="H62" i="60" a="1"/>
  <c r="H190" i="460" a="1"/>
  <c r="J296" i="60" a="1"/>
  <c r="D201" i="460" a="1"/>
  <c r="D24" i="60" a="1"/>
  <c r="D115" i="60" a="1"/>
  <c r="I106" i="60" a="1"/>
  <c r="G201" i="60" a="1"/>
  <c r="K146" i="60" a="1"/>
  <c r="D218" i="60" a="1"/>
  <c r="G259" i="60" a="1"/>
  <c r="I40" i="460" a="1"/>
  <c r="J295" i="460" a="1"/>
  <c r="G47" i="60" a="1"/>
  <c r="H265" i="460" a="1"/>
  <c r="J164" i="60" a="1"/>
  <c r="D90" i="460" a="1"/>
  <c r="G46" i="460" a="1"/>
  <c r="D66" i="460" a="1"/>
  <c r="D100" i="60" a="1"/>
  <c r="K23" i="460" a="1"/>
  <c r="D24" i="460" a="1"/>
  <c r="D99" i="460" a="1"/>
  <c r="H24" i="460" a="1"/>
  <c r="I167" i="460" a="1"/>
  <c r="G190" i="460" a="1"/>
  <c r="G176" i="460" a="1"/>
  <c r="K176" i="60" a="1"/>
  <c r="D274" i="460" a="1"/>
  <c r="I169" i="60" a="1"/>
  <c r="J29" i="460" a="1"/>
  <c r="G163" i="460" a="1"/>
  <c r="D94" i="460" a="1"/>
  <c r="I80" i="60" a="1"/>
  <c r="K37" i="460" a="1"/>
  <c r="I109" i="60" a="1"/>
  <c r="G145" i="60" a="1"/>
  <c r="D321" i="60" a="1"/>
  <c r="K328" i="60" a="1"/>
  <c r="D124" i="60" a="1"/>
  <c r="I64" i="460" a="1"/>
  <c r="K15" i="60" a="1"/>
  <c r="H152" i="60" a="1"/>
  <c r="G70" i="60" a="1"/>
  <c r="J115" i="60" a="1"/>
  <c r="I291" i="60" a="1"/>
  <c r="K29" i="60" a="1"/>
  <c r="H289" i="60" a="1"/>
  <c r="I117" i="60" a="1"/>
  <c r="G313" i="61" a="1"/>
  <c r="G12" i="60" a="1"/>
  <c r="J123" i="60" a="1"/>
  <c r="K172" i="60" a="1"/>
  <c r="J120" i="460" a="1"/>
  <c r="I282" i="60" a="1"/>
  <c r="J70" i="60" a="1"/>
  <c r="G285" i="60" a="1"/>
  <c r="G13" i="60" a="1"/>
  <c r="H248" i="60" a="1"/>
  <c r="I247" i="60" a="1"/>
  <c r="J140" i="60" a="1"/>
  <c r="G30" i="60" a="1"/>
  <c r="I124" i="60" a="1"/>
  <c r="H189" i="60" a="1"/>
  <c r="J57" i="60" a="1"/>
  <c r="H262" i="60" a="1"/>
  <c r="I114" i="60" a="1"/>
  <c r="J13" i="60" a="1"/>
  <c r="I188" i="60" a="1"/>
  <c r="J189" i="60" a="1"/>
  <c r="H172" i="60" a="1"/>
  <c r="J48" i="60" a="1"/>
  <c r="I178" i="60" a="1"/>
  <c r="J117" i="60" a="1"/>
  <c r="K119" i="60" a="1"/>
  <c r="G281" i="60" a="1"/>
  <c r="H129" i="60" a="1"/>
  <c r="H284" i="60" a="1"/>
  <c r="K178" i="60" a="1"/>
  <c r="J300" i="60" a="1"/>
  <c r="G129" i="60" a="1"/>
  <c r="H69" i="60" a="1"/>
  <c r="J311" i="60" a="1"/>
  <c r="G290" i="60" a="1"/>
  <c r="J281" i="60" a="1"/>
  <c r="I79" i="60" a="1"/>
  <c r="H135" i="60" a="1"/>
  <c r="J134" i="60" a="1"/>
  <c r="G16" i="60" a="1"/>
  <c r="J280" i="60" a="1"/>
  <c r="K283" i="60" a="1"/>
  <c r="G81" i="60" a="1"/>
  <c r="G61" i="60" a="1"/>
  <c r="I290" i="60" a="1"/>
  <c r="J261" i="60" a="1"/>
  <c r="K135" i="60" a="1"/>
  <c r="J302" i="60" a="1"/>
  <c r="I300" i="60" a="1"/>
  <c r="H52" i="60" a="1"/>
  <c r="K297" i="60" a="1"/>
  <c r="H291" i="60" a="1"/>
  <c r="G293" i="60" a="1"/>
  <c r="H280" i="60" a="1"/>
  <c r="J249" i="460" a="1"/>
  <c r="H51" i="60" a="1"/>
  <c r="I82" i="60" a="1"/>
  <c r="I135" i="60" a="1"/>
  <c r="K284" i="60" a="1"/>
  <c r="J295" i="60" a="1"/>
  <c r="G113" i="60" a="1"/>
  <c r="K113" i="60" a="1"/>
  <c r="I140" i="60" a="1"/>
  <c r="G295" i="60" a="1"/>
  <c r="K290" i="60" a="1"/>
  <c r="J61" i="60" a="1"/>
  <c r="H293" i="60" a="1"/>
  <c r="I136" i="60" a="1"/>
  <c r="K57" i="60" a="1"/>
  <c r="I57" i="60" a="1"/>
  <c r="K152" i="60" a="1"/>
  <c r="I130" i="60" a="1"/>
  <c r="G127" i="60" a="1"/>
  <c r="G261" i="60" a="1"/>
  <c r="H261" i="60" a="1"/>
  <c r="I244" i="60" a="1"/>
  <c r="G29" i="60" a="1"/>
  <c r="G282" i="60" a="1"/>
  <c r="H299" i="60" a="1"/>
  <c r="H283" i="60" a="1"/>
  <c r="K129" i="60" a="1"/>
  <c r="K311" i="60" a="1"/>
  <c r="H60" i="60" a="1"/>
  <c r="K247" i="60" a="1"/>
  <c r="K48" i="60" a="1"/>
  <c r="J286" i="460" a="1"/>
  <c r="G190" i="60" a="1"/>
  <c r="K295" i="60" a="1"/>
  <c r="K53" i="60" a="1"/>
  <c r="H285" i="60" a="1"/>
  <c r="J127" i="60" a="1"/>
  <c r="K293" i="60" a="1"/>
  <c r="I280" i="60" a="1"/>
  <c r="J83" i="460" a="1"/>
  <c r="I132" i="60" a="1"/>
  <c r="G130" i="60" a="1"/>
  <c r="G123" i="60" a="1"/>
  <c r="K81" i="60" a="1"/>
  <c r="G95" i="60" a="1"/>
  <c r="K289" i="60" a="1"/>
  <c r="J125" i="60" a="1"/>
  <c r="K174" i="60" a="1"/>
  <c r="J299" i="60" a="1"/>
  <c r="J303" i="460" a="1"/>
  <c r="G280" i="60" a="1"/>
  <c r="G172" i="60" a="1"/>
  <c r="H190" i="60" a="1"/>
  <c r="J297" i="60" a="1"/>
  <c r="G302" i="60" a="1"/>
  <c r="K114" i="60" a="1"/>
  <c r="I285" i="60" a="1"/>
  <c r="J290" i="60" a="1"/>
  <c r="K131" i="60" a="1"/>
  <c r="H15" i="60" a="1"/>
  <c r="J79" i="60" a="1"/>
  <c r="K59" i="60" a="1"/>
  <c r="I113" i="60" a="1"/>
  <c r="K115" i="60" a="1"/>
  <c r="I50" i="60" a="1"/>
  <c r="J244" i="60" a="1"/>
  <c r="G177" i="60" a="1"/>
  <c r="K123" i="60" a="1"/>
  <c r="J175" i="460" a="1"/>
  <c r="J283" i="60" a="1"/>
  <c r="H116" i="60" a="1"/>
  <c r="G136" i="60" a="1"/>
  <c r="G230" i="61" a="1"/>
  <c r="K61" i="60" a="1"/>
  <c r="I262" i="60" a="1"/>
  <c r="H244" i="60" a="1"/>
  <c r="J16" i="60" a="1"/>
  <c r="K302" i="60" a="1"/>
  <c r="I119" i="60" a="1"/>
  <c r="G173" i="60" a="1"/>
  <c r="K299" i="60" a="1"/>
  <c r="H16" i="60" a="1"/>
  <c r="J29" i="60" a="1"/>
  <c r="J15" i="60" a="1"/>
  <c r="K96" i="60" a="1"/>
  <c r="I172" i="60" a="1"/>
  <c r="G299" i="60" a="1"/>
  <c r="I129" i="60" a="1"/>
  <c r="J81" i="60" a="1"/>
  <c r="K132" i="60" a="1"/>
  <c r="K118" i="60" a="1"/>
  <c r="H297" i="60" a="1"/>
  <c r="G248" i="60" a="1"/>
  <c r="G188" i="60" a="1"/>
  <c r="K13" i="60" a="1"/>
  <c r="I299" i="60" a="1"/>
  <c r="H114" i="60" a="1"/>
  <c r="G152" i="60" a="1"/>
  <c r="J129" i="60" a="1"/>
  <c r="H115" i="60" a="1"/>
  <c r="G63" i="60" a="1"/>
  <c r="G79" i="60" a="1"/>
  <c r="K70" i="60" a="1"/>
  <c r="K281" i="60" a="1"/>
  <c r="I13" i="60" a="1"/>
  <c r="H50" i="60" a="1"/>
  <c r="J69" i="60" a="1"/>
  <c r="J289" i="60" a="1"/>
  <c r="K262" i="60" a="1"/>
  <c r="G51" i="60" a="1"/>
  <c r="H300" i="60" a="1"/>
  <c r="J51" i="60" a="1"/>
  <c r="J291" i="60" a="1"/>
  <c r="H123" i="60" a="1"/>
  <c r="J182" i="460" a="1"/>
  <c r="K79" i="60" a="1"/>
  <c r="J50" i="60" a="1"/>
  <c r="G59" i="60" a="1"/>
  <c r="J63" i="60" a="1"/>
  <c r="J137" i="460" a="1"/>
  <c r="H130" i="60" a="1"/>
  <c r="H118" i="60" a="1"/>
  <c r="I60" i="60" a="1"/>
  <c r="G126" i="60" a="1"/>
  <c r="G134" i="60" a="1"/>
  <c r="H119" i="60" a="1"/>
  <c r="I95" i="60" a="1"/>
  <c r="H178" i="60" a="1"/>
  <c r="J132" i="60" a="1"/>
  <c r="K189" i="60" a="1"/>
  <c r="J178" i="60" a="1"/>
  <c r="I81" i="60" a="1"/>
  <c r="G53" i="60" a="1"/>
  <c r="H12" i="60" a="1"/>
  <c r="I174" i="60" a="1"/>
  <c r="J95" i="60" a="1"/>
  <c r="J17" i="460" a="1"/>
  <c r="I126" i="60" a="1"/>
  <c r="I283" i="60" a="1"/>
  <c r="J284" i="60" a="1"/>
  <c r="I29" i="60" a="1"/>
  <c r="J118" i="60" a="1"/>
  <c r="I51" i="60" a="1"/>
  <c r="G135" i="60" a="1"/>
  <c r="K190" i="60" a="1"/>
  <c r="H117" i="60" a="1"/>
  <c r="J262" i="60" a="1"/>
  <c r="I189" i="60" a="1"/>
  <c r="K12" i="60" a="1"/>
  <c r="G189" i="60" a="1"/>
  <c r="I15" i="60" a="1"/>
  <c r="G60" i="60" a="1"/>
  <c r="G116" i="60" a="1"/>
  <c r="K300" i="60" a="1"/>
  <c r="H188" i="60" a="1"/>
  <c r="J12" i="60" a="1"/>
  <c r="H30" i="60" a="1"/>
  <c r="I293" i="60" a="1"/>
  <c r="K67" i="60" a="1"/>
  <c r="K126" i="60" a="1"/>
  <c r="J53" i="60" a="1"/>
  <c r="G114" i="60" a="1"/>
  <c r="I311" i="60" a="1"/>
  <c r="K116" i="60" a="1"/>
  <c r="K117" i="60" a="1"/>
  <c r="J124" i="60" a="1"/>
  <c r="I115" i="60" a="1"/>
  <c r="I16" i="60" a="1"/>
  <c r="J52" i="60" a="1"/>
  <c r="H290" i="60" a="1"/>
  <c r="G289" i="60" a="1"/>
  <c r="G229" i="61" a="1"/>
  <c r="G50" i="60" a="1"/>
  <c r="K130" i="60" a="1"/>
  <c r="H281" i="60" a="1"/>
  <c r="K52" i="60" a="1"/>
  <c r="I61" i="60" a="1"/>
  <c r="H57" i="60" a="1"/>
  <c r="G312" i="61" a="1"/>
  <c r="J113" i="60" a="1"/>
  <c r="H48" i="60" a="1"/>
  <c r="K125" i="60" a="1"/>
  <c r="G133" i="60" a="1"/>
  <c r="J131" i="60" a="1"/>
  <c r="G297" i="60" a="1"/>
  <c r="I173" i="60" a="1"/>
  <c r="I284" i="60" a="1"/>
  <c r="I131" i="60" a="1"/>
  <c r="H174" i="60" a="1"/>
  <c r="J71" i="460" a="1"/>
  <c r="K134" i="60" a="1"/>
  <c r="K280" i="60" a="1"/>
  <c r="G244" i="60" a="1"/>
  <c r="I261" i="60" a="1"/>
  <c r="G57" i="60" a="1"/>
  <c r="H13" i="60" a="1"/>
  <c r="H311" i="60" a="1"/>
  <c r="J54" i="460" a="1"/>
  <c r="K173" i="60" a="1"/>
  <c r="H295" i="60" a="1"/>
  <c r="G82" i="60" a="1"/>
  <c r="I48" i="60" a="1"/>
  <c r="G118" i="60" a="1"/>
  <c r="I123" i="60" a="1"/>
  <c r="H11" i="60" a="1"/>
  <c r="G131" i="60" a="1"/>
  <c r="J173" i="60" a="1"/>
  <c r="I302" i="60" a="1"/>
  <c r="H113" i="60" a="1"/>
  <c r="J174" i="60" a="1"/>
  <c r="I30" i="60" a="1"/>
  <c r="I53" i="60" a="1"/>
  <c r="J293" i="60" a="1"/>
  <c r="H126" i="60" a="1"/>
  <c r="K261" i="60" a="1"/>
  <c r="I116" i="60" a="1"/>
  <c r="I70" i="60" a="1"/>
  <c r="K127" i="60" a="1"/>
  <c r="I67" i="60" a="1"/>
  <c r="K282" i="60" a="1"/>
  <c r="G283" i="60" a="1"/>
  <c r="J78" i="60" a="1"/>
  <c r="G311" i="60" a="1"/>
  <c r="G78" i="60" a="1"/>
  <c r="K133" i="60" a="1"/>
  <c r="G124" i="60" a="1"/>
  <c r="I190" i="60" a="1"/>
  <c r="I59" i="60" a="1"/>
  <c r="G174" i="60" a="1"/>
  <c r="I125" i="60" a="1"/>
  <c r="H96" i="60" a="1"/>
  <c r="I133" i="60" a="1"/>
  <c r="G49" i="60" a="1"/>
  <c r="J119" i="60" a="1"/>
  <c r="H134" i="60" a="1"/>
  <c r="H131" i="60" a="1"/>
  <c r="K124" i="60" a="1"/>
  <c r="H140" i="60" a="1"/>
  <c r="I281" i="60" a="1"/>
  <c r="J60" i="60" a="1"/>
  <c r="I152" i="60" a="1"/>
  <c r="H81" i="60" a="1"/>
  <c r="H49" i="60" a="1"/>
  <c r="J282" i="60" a="1"/>
  <c r="K11" i="60" a="1"/>
  <c r="H67" i="60" a="1"/>
  <c r="G115" i="60" a="1"/>
  <c r="J116" i="60" a="1"/>
  <c r="H292" i="60" a="1"/>
  <c r="I127" i="60" a="1"/>
  <c r="I292" i="60" a="1"/>
  <c r="J183" i="460" a="1"/>
  <c r="H70" i="60" a="1"/>
  <c r="K285" i="60" a="1"/>
  <c r="H61" i="60" a="1"/>
  <c r="G262" i="60" a="1"/>
  <c r="K244" i="60" a="1"/>
  <c r="J59" i="60" a="1"/>
  <c r="K60" i="60" a="1"/>
  <c r="G291" i="60" a="1"/>
  <c r="K49" i="60" a="1"/>
  <c r="K136" i="60" a="1"/>
  <c r="G132" i="60" a="1"/>
  <c r="K248" i="60" a="1"/>
  <c r="H136" i="60" a="1"/>
  <c r="J133" i="60" a="1"/>
  <c r="I289" i="60" a="1"/>
  <c r="H124" i="60" a="1"/>
  <c r="J82" i="60" a="1"/>
  <c r="I118" i="60" a="1"/>
  <c r="G15" i="60" a="1"/>
  <c r="J49" i="60" a="1"/>
  <c r="K292" i="60" a="1"/>
  <c r="H132" i="60" a="1"/>
  <c r="K78" i="60" a="1"/>
  <c r="H247" i="60" a="1"/>
  <c r="G11" i="60" a="1"/>
  <c r="G292" i="60" a="1"/>
  <c r="G52" i="60" a="1"/>
  <c r="K50" i="60" a="1"/>
  <c r="K30" i="60" a="1"/>
  <c r="J188" i="60" a="1"/>
  <c r="H95" i="60" a="1"/>
  <c r="H133" i="60" a="1"/>
  <c r="I96" i="60" a="1"/>
  <c r="K140" i="60" a="1"/>
  <c r="K188" i="60" a="1"/>
  <c r="G284" i="60" a="1"/>
  <c r="G67" i="60" a="1"/>
  <c r="J292" i="60" a="1"/>
  <c r="K291" i="60" a="1"/>
  <c r="I12" i="60" a="1"/>
  <c r="H63" i="60" a="1"/>
  <c r="J248" i="60" a="1"/>
  <c r="J285" i="60" a="1"/>
  <c r="K51" i="60" a="1"/>
  <c r="I295" i="60" a="1"/>
  <c r="J96" i="60" a="1"/>
  <c r="G96" i="60" a="1"/>
  <c r="H127" i="60" a="1"/>
  <c r="H59" i="60" a="1"/>
  <c r="I69" i="60" a="1"/>
  <c r="H125" i="60" a="1"/>
  <c r="J172" i="60" a="1"/>
  <c r="I49" i="60" a="1"/>
  <c r="G125" i="60" a="1"/>
  <c r="H282" i="60" a="1"/>
  <c r="J67" i="60" a="1"/>
  <c r="H53" i="60" a="1"/>
  <c r="G247" i="60" a="1"/>
  <c r="H173" i="60" a="1"/>
  <c r="I248" i="60" a="1"/>
  <c r="J11" i="60" a="1"/>
  <c r="G119" i="60" a="1"/>
  <c r="I297" i="60" a="1"/>
  <c r="H302" i="60" a="1"/>
  <c r="G48" i="60" a="1"/>
  <c r="J135" i="60" a="1"/>
  <c r="J114" i="60" a="1"/>
  <c r="K63" i="60" a="1"/>
  <c r="J190" i="60" a="1"/>
  <c r="I78" i="60" a="1"/>
  <c r="H29" i="60" a="1"/>
  <c r="I52" i="60" a="1"/>
  <c r="K95" i="60" a="1"/>
  <c r="G117" i="60" a="1"/>
  <c r="H82" i="60" a="1"/>
  <c r="G69" i="60" a="1"/>
  <c r="J136" i="60" a="1"/>
  <c r="K16" i="60" a="1"/>
  <c r="G300" i="60" a="1"/>
  <c r="K82" i="60" a="1"/>
  <c r="G178" i="60" a="1"/>
  <c r="J30" i="60" a="1"/>
  <c r="H78" i="60" a="1"/>
  <c r="J126" i="60" a="1"/>
  <c r="H79" i="60" a="1"/>
  <c r="J247" i="60" a="1"/>
  <c r="J152" i="60" a="1"/>
  <c r="I134" i="60" a="1"/>
  <c r="I63" i="60" a="1"/>
  <c r="K69" i="60" a="1"/>
  <c r="G140" i="60" a="1"/>
  <c r="J130" i="60" a="1"/>
  <c r="I11" i="60" a="1"/>
  <c r="I64" i="460" l="1"/>
  <c r="D124" i="60"/>
  <c r="K328" i="60"/>
  <c r="D321" i="60"/>
  <c r="G145" i="60"/>
  <c r="G145" i="65" s="1"/>
  <c r="I109" i="60"/>
  <c r="K37" i="460"/>
  <c r="I80" i="60"/>
  <c r="D94" i="460"/>
  <c r="G163" i="460"/>
  <c r="J29" i="460"/>
  <c r="I169" i="60"/>
  <c r="D274" i="460"/>
  <c r="K176" i="60"/>
  <c r="G176" i="460"/>
  <c r="G190" i="460"/>
  <c r="I167" i="460"/>
  <c r="H24" i="460"/>
  <c r="D99" i="460"/>
  <c r="D24" i="460"/>
  <c r="K23" i="460"/>
  <c r="D100" i="60"/>
  <c r="D66" i="460"/>
  <c r="E66" i="460" s="1"/>
  <c r="G46" i="460"/>
  <c r="D90" i="460"/>
  <c r="J164" i="60"/>
  <c r="H265" i="460"/>
  <c r="G47" i="60"/>
  <c r="J295" i="460"/>
  <c r="I40" i="460"/>
  <c r="G259" i="60"/>
  <c r="D218" i="60"/>
  <c r="E218" i="60" s="1"/>
  <c r="K146" i="60"/>
  <c r="G201" i="60"/>
  <c r="I106" i="60"/>
  <c r="I106" i="65" s="1"/>
  <c r="D115" i="60"/>
  <c r="D24" i="60"/>
  <c r="D201" i="460"/>
  <c r="E201" i="460" s="1"/>
  <c r="J296" i="60"/>
  <c r="H190" i="460"/>
  <c r="H62" i="60"/>
  <c r="H62" i="65" s="1"/>
  <c r="G103" i="460"/>
  <c r="K22" i="460"/>
  <c r="I93" i="460"/>
  <c r="J278" i="60"/>
  <c r="H163" i="61"/>
  <c r="J169" i="60"/>
  <c r="K272" i="460"/>
  <c r="H41" i="60"/>
  <c r="J22" i="460"/>
  <c r="J22" i="65" s="1"/>
  <c r="D137" i="60"/>
  <c r="D101" i="460"/>
  <c r="D194" i="60"/>
  <c r="K188" i="460"/>
  <c r="G181" i="60"/>
  <c r="H331" i="460"/>
  <c r="H331" i="65" s="1"/>
  <c r="H55" i="63" s="1"/>
  <c r="D113" i="460"/>
  <c r="D13" i="460"/>
  <c r="K253" i="460"/>
  <c r="K253" i="65" s="1"/>
  <c r="D62" i="460"/>
  <c r="E62" i="460" s="1"/>
  <c r="J32" i="460"/>
  <c r="K89" i="60"/>
  <c r="D319" i="60"/>
  <c r="I62" i="460"/>
  <c r="K41" i="60"/>
  <c r="K41" i="65" s="1"/>
  <c r="J46" i="60"/>
  <c r="D101" i="60"/>
  <c r="D334" i="60"/>
  <c r="E334" i="60" s="1"/>
  <c r="H37" i="60"/>
  <c r="J291" i="460"/>
  <c r="K167" i="460"/>
  <c r="K167" i="65" s="1"/>
  <c r="K176" i="460"/>
  <c r="K87" i="460"/>
  <c r="K218" i="60"/>
  <c r="K218" i="65" s="1"/>
  <c r="D41" i="60"/>
  <c r="E41" i="60" s="1"/>
  <c r="D212" i="460"/>
  <c r="G89" i="460"/>
  <c r="G89" i="65" s="1"/>
  <c r="G107" i="460"/>
  <c r="H272" i="60"/>
  <c r="K25" i="60"/>
  <c r="K25" i="65" s="1"/>
  <c r="D182" i="60"/>
  <c r="I89" i="460"/>
  <c r="H263" i="60"/>
  <c r="H263" i="65" s="1"/>
  <c r="G80" i="60"/>
  <c r="G98" i="60"/>
  <c r="K80" i="460"/>
  <c r="K80" i="65" s="1"/>
  <c r="D235" i="460"/>
  <c r="I278" i="460"/>
  <c r="D32" i="460"/>
  <c r="E32" i="460" s="1"/>
  <c r="K216" i="60"/>
  <c r="J247" i="460"/>
  <c r="J98" i="60"/>
  <c r="J98" i="65" s="1"/>
  <c r="D172" i="460"/>
  <c r="K68" i="60"/>
  <c r="D295" i="460"/>
  <c r="J279" i="60"/>
  <c r="H108" i="60"/>
  <c r="H36" i="460"/>
  <c r="E36" i="460" s="1"/>
  <c r="H35" i="60"/>
  <c r="I164" i="460"/>
  <c r="G278" i="60"/>
  <c r="G278" i="65" s="1"/>
  <c r="D133" i="60"/>
  <c r="D290" i="60"/>
  <c r="D80" i="460"/>
  <c r="E80" i="460" s="1"/>
  <c r="J141" i="460"/>
  <c r="J205" i="60"/>
  <c r="I217" i="60"/>
  <c r="G42" i="460"/>
  <c r="H268" i="460"/>
  <c r="J254" i="460"/>
  <c r="J254" i="65" s="1"/>
  <c r="J140" i="460"/>
  <c r="H47" i="60"/>
  <c r="I276" i="460"/>
  <c r="I276" i="65" s="1"/>
  <c r="D163" i="460"/>
  <c r="E163" i="460" s="1"/>
  <c r="D89" i="60"/>
  <c r="I220" i="60"/>
  <c r="H193" i="60"/>
  <c r="D244" i="460"/>
  <c r="J127" i="460"/>
  <c r="G279" i="460"/>
  <c r="K26" i="60"/>
  <c r="D114" i="60"/>
  <c r="D258" i="460"/>
  <c r="K104" i="460"/>
  <c r="H328" i="460"/>
  <c r="I169" i="61"/>
  <c r="K89" i="460"/>
  <c r="D27" i="460"/>
  <c r="E27" i="460" s="1"/>
  <c r="H43" i="460"/>
  <c r="I42" i="460"/>
  <c r="I141" i="460"/>
  <c r="K276" i="60"/>
  <c r="H270" i="460"/>
  <c r="K161" i="61"/>
  <c r="D292" i="60"/>
  <c r="J181" i="60"/>
  <c r="I256" i="460"/>
  <c r="I256" i="65" s="1"/>
  <c r="D81" i="460"/>
  <c r="D43" i="60"/>
  <c r="E43" i="60" s="1"/>
  <c r="G161" i="60"/>
  <c r="G104" i="60"/>
  <c r="I65" i="460"/>
  <c r="J43" i="60"/>
  <c r="J43" i="65" s="1"/>
  <c r="J300" i="460"/>
  <c r="J93" i="60"/>
  <c r="K44" i="60"/>
  <c r="K44" i="65" s="1"/>
  <c r="G264" i="60"/>
  <c r="K153" i="460"/>
  <c r="J255" i="60"/>
  <c r="J255" i="65" s="1"/>
  <c r="K66" i="60"/>
  <c r="K246" i="60"/>
  <c r="I213" i="60"/>
  <c r="I213" i="65" s="1"/>
  <c r="D21" i="60"/>
  <c r="D108" i="60"/>
  <c r="E108" i="60" s="1"/>
  <c r="K268" i="60"/>
  <c r="E268" i="60" s="1"/>
  <c r="K301" i="60"/>
  <c r="D88" i="60"/>
  <c r="J134" i="460"/>
  <c r="I47" i="60"/>
  <c r="J145" i="60"/>
  <c r="I169" i="460"/>
  <c r="I169" i="65" s="1"/>
  <c r="J197" i="61"/>
  <c r="H37" i="460"/>
  <c r="D236" i="60"/>
  <c r="D119" i="60"/>
  <c r="K168" i="460"/>
  <c r="J209" i="460"/>
  <c r="J44" i="460"/>
  <c r="H99" i="60"/>
  <c r="D273" i="60"/>
  <c r="E273" i="60" s="1"/>
  <c r="I145" i="460"/>
  <c r="D249" i="460"/>
  <c r="J131" i="460"/>
  <c r="G253" i="460"/>
  <c r="J32" i="60"/>
  <c r="H220" i="60"/>
  <c r="H220" i="65" s="1"/>
  <c r="G204" i="60"/>
  <c r="I173" i="460"/>
  <c r="G273" i="60"/>
  <c r="G273" i="65" s="1"/>
  <c r="J260" i="60"/>
  <c r="I165" i="60"/>
  <c r="J297" i="460"/>
  <c r="K108" i="460"/>
  <c r="G22" i="60"/>
  <c r="D23" i="460"/>
  <c r="D98" i="60"/>
  <c r="H110" i="60"/>
  <c r="D291" i="460"/>
  <c r="G42" i="60"/>
  <c r="K180" i="60"/>
  <c r="D329" i="460"/>
  <c r="G188" i="460"/>
  <c r="J178" i="460"/>
  <c r="I191" i="60"/>
  <c r="I191" i="65" s="1"/>
  <c r="J259" i="60"/>
  <c r="I161" i="60"/>
  <c r="D313" i="460"/>
  <c r="G41" i="60"/>
  <c r="G110" i="460"/>
  <c r="K268" i="460"/>
  <c r="D65" i="60"/>
  <c r="E65" i="60" s="1"/>
  <c r="D35" i="460"/>
  <c r="D79" i="460"/>
  <c r="G24" i="60"/>
  <c r="D92" i="460"/>
  <c r="J188" i="460"/>
  <c r="D166" i="60"/>
  <c r="E166" i="60" s="1"/>
  <c r="I140" i="460"/>
  <c r="K161" i="60"/>
  <c r="J25" i="460"/>
  <c r="D262" i="60"/>
  <c r="J34" i="60"/>
  <c r="J34" i="65" s="1"/>
  <c r="J253" i="60"/>
  <c r="G33" i="460"/>
  <c r="D260" i="60"/>
  <c r="E260" i="60" s="1"/>
  <c r="H222" i="60"/>
  <c r="J192" i="460"/>
  <c r="G176" i="60"/>
  <c r="H153" i="460"/>
  <c r="D113" i="60"/>
  <c r="K166" i="60"/>
  <c r="G273" i="460"/>
  <c r="G58" i="460"/>
  <c r="G209" i="60"/>
  <c r="K218" i="460"/>
  <c r="D68" i="60"/>
  <c r="E68" i="60" s="1"/>
  <c r="D86" i="60"/>
  <c r="E86" i="60" s="1"/>
  <c r="K210" i="60"/>
  <c r="I108" i="60"/>
  <c r="K259" i="60"/>
  <c r="K259" i="65" s="1"/>
  <c r="J21" i="460"/>
  <c r="D262" i="460"/>
  <c r="D320" i="460"/>
  <c r="I99" i="60"/>
  <c r="D124" i="460"/>
  <c r="D195" i="460"/>
  <c r="I102" i="60"/>
  <c r="G98" i="460"/>
  <c r="K109" i="460"/>
  <c r="K46" i="460"/>
  <c r="J292" i="460"/>
  <c r="G34" i="60"/>
  <c r="G34" i="65" s="1"/>
  <c r="K274" i="460"/>
  <c r="K273" i="460"/>
  <c r="I112" i="60"/>
  <c r="I112" i="65" s="1"/>
  <c r="I301" i="60"/>
  <c r="H92" i="460"/>
  <c r="H43" i="60"/>
  <c r="H43" i="65" s="1"/>
  <c r="G246" i="60"/>
  <c r="G245" i="60"/>
  <c r="I191" i="460"/>
  <c r="J334" i="60"/>
  <c r="K203" i="60"/>
  <c r="H90" i="60"/>
  <c r="E90" i="60" s="1"/>
  <c r="D41" i="460"/>
  <c r="K275" i="60"/>
  <c r="D297" i="460"/>
  <c r="K254" i="460"/>
  <c r="J23" i="460"/>
  <c r="D63" i="60"/>
  <c r="H260" i="460"/>
  <c r="D125" i="460"/>
  <c r="J26" i="60"/>
  <c r="J26" i="65" s="1"/>
  <c r="D248" i="60"/>
  <c r="J294" i="460"/>
  <c r="H255" i="460"/>
  <c r="H255" i="65" s="1"/>
  <c r="I181" i="460"/>
  <c r="D163" i="60"/>
  <c r="E163" i="60" s="1"/>
  <c r="J94" i="460"/>
  <c r="J94" i="65" s="1"/>
  <c r="H94" i="460"/>
  <c r="D58" i="60"/>
  <c r="E58" i="60" s="1"/>
  <c r="K276" i="460"/>
  <c r="D116" i="460"/>
  <c r="K243" i="460"/>
  <c r="D184" i="60"/>
  <c r="K260" i="60"/>
  <c r="K217" i="60"/>
  <c r="H168" i="61"/>
  <c r="H168" i="65" s="1"/>
  <c r="J88" i="460"/>
  <c r="J206" i="460"/>
  <c r="D253" i="460"/>
  <c r="E253" i="460" s="1"/>
  <c r="K265" i="60"/>
  <c r="J69" i="460"/>
  <c r="K64" i="460"/>
  <c r="D327" i="460"/>
  <c r="H107" i="60"/>
  <c r="D197" i="60"/>
  <c r="J30" i="460"/>
  <c r="J273" i="460"/>
  <c r="D100" i="460"/>
  <c r="E100" i="460" s="1"/>
  <c r="J169" i="61"/>
  <c r="H210" i="60"/>
  <c r="G220" i="60"/>
  <c r="G220" i="65" s="1"/>
  <c r="K86" i="460"/>
  <c r="K77" i="60"/>
  <c r="G43" i="60"/>
  <c r="D120" i="460"/>
  <c r="J161" i="460"/>
  <c r="I146" i="60"/>
  <c r="I146" i="65" s="1"/>
  <c r="G331" i="60"/>
  <c r="D176" i="460"/>
  <c r="D43" i="460"/>
  <c r="E43" i="460" s="1"/>
  <c r="K102" i="460"/>
  <c r="K166" i="460"/>
  <c r="G298" i="460"/>
  <c r="G141" i="460"/>
  <c r="J277" i="460"/>
  <c r="K44" i="460"/>
  <c r="D67" i="460"/>
  <c r="H165" i="61"/>
  <c r="G102" i="60"/>
  <c r="G102" i="65" s="1"/>
  <c r="D132" i="460"/>
  <c r="K47" i="460"/>
  <c r="D258" i="60"/>
  <c r="I178" i="460"/>
  <c r="H89" i="60"/>
  <c r="J285" i="460"/>
  <c r="G153" i="60"/>
  <c r="J210" i="60"/>
  <c r="H296" i="60"/>
  <c r="D152" i="460"/>
  <c r="H111" i="60"/>
  <c r="D29" i="460"/>
  <c r="G213" i="60"/>
  <c r="J282" i="460"/>
  <c r="D225" i="460"/>
  <c r="K22" i="60"/>
  <c r="D177" i="60"/>
  <c r="I331" i="60"/>
  <c r="I331" i="65" s="1"/>
  <c r="I55" i="63" s="1"/>
  <c r="J163" i="460"/>
  <c r="J136" i="460"/>
  <c r="J211" i="60"/>
  <c r="J211" i="65" s="1"/>
  <c r="K177" i="60"/>
  <c r="D227" i="60"/>
  <c r="I188" i="460"/>
  <c r="H258" i="60"/>
  <c r="J165" i="460"/>
  <c r="G193" i="460"/>
  <c r="G193" i="65" s="1"/>
  <c r="D323" i="60"/>
  <c r="D81" i="60"/>
  <c r="I298" i="60"/>
  <c r="G77" i="60"/>
  <c r="D26" i="460"/>
  <c r="K25" i="460"/>
  <c r="I163" i="61"/>
  <c r="J268" i="460"/>
  <c r="I269" i="60"/>
  <c r="I269" i="65" s="1"/>
  <c r="J36" i="60"/>
  <c r="D284" i="460"/>
  <c r="D299" i="60"/>
  <c r="D181" i="60"/>
  <c r="E181" i="60" s="1"/>
  <c r="G263" i="460"/>
  <c r="H86" i="460"/>
  <c r="H86" i="65" s="1"/>
  <c r="D148" i="60"/>
  <c r="J272" i="460"/>
  <c r="I101" i="460"/>
  <c r="K100" i="460"/>
  <c r="D71" i="60"/>
  <c r="D119" i="460"/>
  <c r="H279" i="60"/>
  <c r="H88" i="60"/>
  <c r="H14" i="460"/>
  <c r="D94" i="60"/>
  <c r="E94" i="60" s="1"/>
  <c r="D257" i="460"/>
  <c r="E257" i="460" s="1"/>
  <c r="K219" i="60"/>
  <c r="K219" i="65" s="1"/>
  <c r="D299" i="460"/>
  <c r="D265" i="60"/>
  <c r="D292" i="460"/>
  <c r="G202" i="60"/>
  <c r="H191" i="460"/>
  <c r="D230" i="460"/>
  <c r="D60" i="460"/>
  <c r="I103" i="60"/>
  <c r="D206" i="460"/>
  <c r="J65" i="460"/>
  <c r="H204" i="460"/>
  <c r="H98" i="60"/>
  <c r="E98" i="60" s="1"/>
  <c r="D211" i="460"/>
  <c r="D192" i="60"/>
  <c r="E192" i="60" s="1"/>
  <c r="I252" i="460"/>
  <c r="I252" i="65" s="1"/>
  <c r="H253" i="60"/>
  <c r="G212" i="460"/>
  <c r="D246" i="60"/>
  <c r="E246" i="60" s="1"/>
  <c r="I88" i="60"/>
  <c r="K91" i="60"/>
  <c r="D54" i="460"/>
  <c r="I259" i="60"/>
  <c r="K334" i="460"/>
  <c r="D282" i="460"/>
  <c r="G267" i="60"/>
  <c r="G108" i="60"/>
  <c r="D230" i="60"/>
  <c r="D233" i="60"/>
  <c r="K210" i="460"/>
  <c r="D205" i="460"/>
  <c r="D203" i="60"/>
  <c r="E203" i="60" s="1"/>
  <c r="I43" i="60"/>
  <c r="J33" i="60"/>
  <c r="I100" i="60"/>
  <c r="D162" i="60"/>
  <c r="E162" i="60" s="1"/>
  <c r="D188" i="460"/>
  <c r="E188" i="460" s="1"/>
  <c r="J31" i="60"/>
  <c r="D277" i="60"/>
  <c r="E277" i="60" s="1"/>
  <c r="I203" i="60"/>
  <c r="I203" i="65" s="1"/>
  <c r="K101" i="460"/>
  <c r="D167" i="460"/>
  <c r="E167" i="460" s="1"/>
  <c r="J13" i="460"/>
  <c r="K105" i="60"/>
  <c r="G146" i="60"/>
  <c r="I128" i="460"/>
  <c r="I128" i="65" s="1"/>
  <c r="I20" i="460"/>
  <c r="H334" i="460"/>
  <c r="H65" i="60"/>
  <c r="I258" i="60"/>
  <c r="H264" i="60"/>
  <c r="D37" i="460"/>
  <c r="E37" i="460" s="1"/>
  <c r="D301" i="60"/>
  <c r="E301" i="60" s="1"/>
  <c r="D20" i="460"/>
  <c r="H39" i="60"/>
  <c r="I24" i="460"/>
  <c r="J311" i="460"/>
  <c r="G23" i="460"/>
  <c r="G328" i="460"/>
  <c r="H204" i="60"/>
  <c r="H204" i="65" s="1"/>
  <c r="H197" i="61"/>
  <c r="I265" i="60"/>
  <c r="I31" i="460"/>
  <c r="G101" i="60"/>
  <c r="G101" i="65" s="1"/>
  <c r="D126" i="60"/>
  <c r="H203" i="60"/>
  <c r="D47" i="60"/>
  <c r="E47" i="60" s="1"/>
  <c r="H212" i="60"/>
  <c r="J277" i="60"/>
  <c r="J277" i="65" s="1"/>
  <c r="D278" i="60"/>
  <c r="E278" i="60" s="1"/>
  <c r="K263" i="460"/>
  <c r="J65" i="60"/>
  <c r="H23" i="60"/>
  <c r="H23" i="65" s="1"/>
  <c r="H257" i="60"/>
  <c r="J301" i="60"/>
  <c r="D330" i="60"/>
  <c r="H245" i="60"/>
  <c r="H101" i="60"/>
  <c r="J92" i="60"/>
  <c r="J92" i="65" s="1"/>
  <c r="I144" i="460"/>
  <c r="J190" i="460"/>
  <c r="H201" i="60"/>
  <c r="H201" i="65" s="1"/>
  <c r="D218" i="460"/>
  <c r="K167" i="60"/>
  <c r="G181" i="460"/>
  <c r="E181" i="460" s="1"/>
  <c r="K62" i="60"/>
  <c r="I68" i="60"/>
  <c r="J153" i="60"/>
  <c r="J153" i="65" s="1"/>
  <c r="H217" i="460"/>
  <c r="I334" i="60"/>
  <c r="D112" i="60"/>
  <c r="E112" i="60" s="1"/>
  <c r="K65" i="60"/>
  <c r="I34" i="60"/>
  <c r="K164" i="60"/>
  <c r="K91" i="460"/>
  <c r="J61" i="460"/>
  <c r="D217" i="60"/>
  <c r="E217" i="60" s="1"/>
  <c r="D61" i="60"/>
  <c r="H246" i="60"/>
  <c r="J276" i="60"/>
  <c r="J276" i="65" s="1"/>
  <c r="J89" i="460"/>
  <c r="J258" i="460"/>
  <c r="I265" i="460"/>
  <c r="E265" i="460" s="1"/>
  <c r="J37" i="460"/>
  <c r="J269" i="60"/>
  <c r="D286" i="460"/>
  <c r="K263" i="60"/>
  <c r="D68" i="460"/>
  <c r="E68" i="460" s="1"/>
  <c r="G180" i="460"/>
  <c r="G180" i="65" s="1"/>
  <c r="G14" i="460"/>
  <c r="D127" i="460"/>
  <c r="I90" i="460"/>
  <c r="K190" i="460"/>
  <c r="G166" i="61"/>
  <c r="I177" i="60"/>
  <c r="I68" i="460"/>
  <c r="K246" i="460"/>
  <c r="D202" i="60"/>
  <c r="E202" i="60" s="1"/>
  <c r="G328" i="60"/>
  <c r="K179" i="60"/>
  <c r="K65" i="460"/>
  <c r="K65" i="65" s="1"/>
  <c r="H269" i="460"/>
  <c r="K144" i="60"/>
  <c r="H180" i="460"/>
  <c r="D257" i="60"/>
  <c r="E257" i="60" s="1"/>
  <c r="H162" i="61"/>
  <c r="H296" i="460"/>
  <c r="J47" i="460"/>
  <c r="G260" i="60"/>
  <c r="G265" i="60"/>
  <c r="J275" i="60"/>
  <c r="K203" i="460"/>
  <c r="D109" i="60"/>
  <c r="E109" i="60" s="1"/>
  <c r="H334" i="60"/>
  <c r="I41" i="460"/>
  <c r="I161" i="61"/>
  <c r="D312" i="460"/>
  <c r="J201" i="460"/>
  <c r="K88" i="60"/>
  <c r="G21" i="60"/>
  <c r="H219" i="460"/>
  <c r="D161" i="60"/>
  <c r="E161" i="60" s="1"/>
  <c r="I32" i="60"/>
  <c r="D152" i="60"/>
  <c r="D266" i="60"/>
  <c r="J161" i="60"/>
  <c r="H256" i="460"/>
  <c r="D165" i="460"/>
  <c r="E165" i="460" s="1"/>
  <c r="H77" i="60"/>
  <c r="J118" i="460"/>
  <c r="I93" i="60"/>
  <c r="I93" i="65" s="1"/>
  <c r="D323" i="460"/>
  <c r="I260" i="460"/>
  <c r="K266" i="460"/>
  <c r="I25" i="460"/>
  <c r="G252" i="60"/>
  <c r="J216" i="60"/>
  <c r="H64" i="60"/>
  <c r="H217" i="60"/>
  <c r="D82" i="60"/>
  <c r="J98" i="460"/>
  <c r="I254" i="460"/>
  <c r="I204" i="60"/>
  <c r="H220" i="460"/>
  <c r="J91" i="460"/>
  <c r="I34" i="460"/>
  <c r="I34" i="65" s="1"/>
  <c r="H128" i="60"/>
  <c r="K278" i="460"/>
  <c r="K66" i="460"/>
  <c r="K66" i="65" s="1"/>
  <c r="D51" i="460"/>
  <c r="K193" i="60"/>
  <c r="J163" i="61"/>
  <c r="J163" i="65" s="1"/>
  <c r="G246" i="460"/>
  <c r="D33" i="460"/>
  <c r="K165" i="60"/>
  <c r="H264" i="460"/>
  <c r="D39" i="460"/>
  <c r="J278" i="460"/>
  <c r="E278" i="460" s="1"/>
  <c r="G36" i="460"/>
  <c r="J113" i="460"/>
  <c r="H252" i="60"/>
  <c r="H252" i="65" s="1"/>
  <c r="D36" i="60"/>
  <c r="I176" i="60"/>
  <c r="K93" i="460"/>
  <c r="K93" i="65" s="1"/>
  <c r="D245" i="60"/>
  <c r="E245" i="60" s="1"/>
  <c r="D232" i="460"/>
  <c r="H258" i="460"/>
  <c r="H258" i="65" s="1"/>
  <c r="I279" i="60"/>
  <c r="K20" i="460"/>
  <c r="D317" i="60"/>
  <c r="I166" i="60"/>
  <c r="D22" i="60"/>
  <c r="G168" i="460"/>
  <c r="D169" i="460"/>
  <c r="E169" i="460" s="1"/>
  <c r="J257" i="460"/>
  <c r="D45" i="60"/>
  <c r="E45" i="60" s="1"/>
  <c r="J11" i="460"/>
  <c r="D298" i="460"/>
  <c r="E298" i="460" s="1"/>
  <c r="I163" i="60"/>
  <c r="I163" i="65" s="1"/>
  <c r="J48" i="460"/>
  <c r="K108" i="60"/>
  <c r="K99" i="460"/>
  <c r="G193" i="60"/>
  <c r="K109" i="60"/>
  <c r="I21" i="60"/>
  <c r="I21" i="65" s="1"/>
  <c r="J334" i="460"/>
  <c r="I45" i="60"/>
  <c r="H203" i="460"/>
  <c r="H203" i="65" s="1"/>
  <c r="K189" i="460"/>
  <c r="H278" i="460"/>
  <c r="K245" i="460"/>
  <c r="K245" i="65" s="1"/>
  <c r="J39" i="60"/>
  <c r="D62" i="60"/>
  <c r="E62" i="60" s="1"/>
  <c r="J272" i="60"/>
  <c r="H102" i="460"/>
  <c r="H243" i="460"/>
  <c r="G88" i="460"/>
  <c r="E88" i="460" s="1"/>
  <c r="D140" i="460"/>
  <c r="G94" i="460"/>
  <c r="D50" i="60"/>
  <c r="I294" i="60"/>
  <c r="G86" i="60"/>
  <c r="D26" i="60"/>
  <c r="E26" i="60" s="1"/>
  <c r="G243" i="60"/>
  <c r="D226" i="60"/>
  <c r="J135" i="281"/>
  <c r="J83" i="281"/>
  <c r="D259" i="460"/>
  <c r="K259" i="460"/>
  <c r="I110" i="460"/>
  <c r="G66" i="60"/>
  <c r="K39" i="60"/>
  <c r="K94" i="60"/>
  <c r="D247" i="460"/>
  <c r="J162" i="460"/>
  <c r="D264" i="60"/>
  <c r="G180" i="60"/>
  <c r="H90" i="460"/>
  <c r="E90" i="460" s="1"/>
  <c r="G245" i="460"/>
  <c r="K209" i="60"/>
  <c r="I21" i="460"/>
  <c r="J105" i="460"/>
  <c r="I201" i="60"/>
  <c r="G179" i="60"/>
  <c r="G179" i="65" s="1"/>
  <c r="D27" i="60"/>
  <c r="H167" i="460"/>
  <c r="K219" i="460"/>
  <c r="I107" i="460"/>
  <c r="J293" i="460"/>
  <c r="H188" i="460"/>
  <c r="D52" i="60"/>
  <c r="G217" i="460"/>
  <c r="D173" i="460"/>
  <c r="E173" i="460" s="1"/>
  <c r="D181" i="460"/>
  <c r="G23" i="60"/>
  <c r="D261" i="60"/>
  <c r="G58" i="60"/>
  <c r="I273" i="460"/>
  <c r="J270" i="460"/>
  <c r="J89" i="60"/>
  <c r="H46" i="60"/>
  <c r="D269" i="60"/>
  <c r="E269" i="60" s="1"/>
  <c r="K23" i="60"/>
  <c r="G100" i="460"/>
  <c r="D238" i="60"/>
  <c r="H172" i="460"/>
  <c r="K202" i="60"/>
  <c r="H191" i="60"/>
  <c r="K145" i="460"/>
  <c r="I77" i="60"/>
  <c r="G164" i="60"/>
  <c r="D16" i="60"/>
  <c r="D164" i="60"/>
  <c r="E164" i="60" s="1"/>
  <c r="G253" i="60"/>
  <c r="G253" i="65" s="1"/>
  <c r="D256" i="60"/>
  <c r="J161" i="61"/>
  <c r="H99" i="460"/>
  <c r="H99" i="65" s="1"/>
  <c r="D168" i="460"/>
  <c r="E168" i="460" s="1"/>
  <c r="J20" i="60"/>
  <c r="H246" i="460"/>
  <c r="J63" i="460"/>
  <c r="K99" i="60"/>
  <c r="H26" i="460"/>
  <c r="H331" i="60"/>
  <c r="J258" i="60"/>
  <c r="D79" i="60"/>
  <c r="D249" i="60"/>
  <c r="G277" i="460"/>
  <c r="I94" i="60"/>
  <c r="I94" i="65" s="1"/>
  <c r="H180" i="60"/>
  <c r="D31" i="460"/>
  <c r="J53" i="460"/>
  <c r="D271" i="460"/>
  <c r="G37" i="460"/>
  <c r="D333" i="60"/>
  <c r="I334" i="460"/>
  <c r="K294" i="60"/>
  <c r="J331" i="460"/>
  <c r="G179" i="460"/>
  <c r="D108" i="460"/>
  <c r="K191" i="60"/>
  <c r="K191" i="65" s="1"/>
  <c r="H211" i="60"/>
  <c r="I222" i="460"/>
  <c r="G267" i="460"/>
  <c r="G267" i="65" s="1"/>
  <c r="D193" i="460"/>
  <c r="D92" i="60"/>
  <c r="I35" i="60"/>
  <c r="G163" i="60"/>
  <c r="I162" i="460"/>
  <c r="G103" i="60"/>
  <c r="J14" i="60"/>
  <c r="I20" i="60"/>
  <c r="J294" i="60"/>
  <c r="J294" i="65" s="1"/>
  <c r="D254" i="60"/>
  <c r="D69" i="460"/>
  <c r="H163" i="460"/>
  <c r="G90" i="60"/>
  <c r="G189" i="460"/>
  <c r="D156" i="460"/>
  <c r="D243" i="460"/>
  <c r="E243" i="460" s="1"/>
  <c r="I166" i="61"/>
  <c r="D297" i="60"/>
  <c r="K252" i="460"/>
  <c r="D95" i="460"/>
  <c r="D87" i="60"/>
  <c r="G90" i="460"/>
  <c r="I27" i="460"/>
  <c r="K32" i="60"/>
  <c r="G94" i="60"/>
  <c r="G167" i="60"/>
  <c r="J45" i="60"/>
  <c r="J45" i="65" s="1"/>
  <c r="H34" i="60"/>
  <c r="H209" i="460"/>
  <c r="I275" i="60"/>
  <c r="I275" i="65" s="1"/>
  <c r="D290" i="460"/>
  <c r="D285" i="460"/>
  <c r="G128" i="60"/>
  <c r="G128" i="65" s="1"/>
  <c r="G107" i="60"/>
  <c r="G21" i="460"/>
  <c r="D51" i="60"/>
  <c r="D123" i="60"/>
  <c r="J180" i="60"/>
  <c r="D307" i="60"/>
  <c r="D252" i="460"/>
  <c r="E252" i="460" s="1"/>
  <c r="K42" i="60"/>
  <c r="H32" i="460"/>
  <c r="D31" i="60"/>
  <c r="I101" i="60"/>
  <c r="H40" i="460"/>
  <c r="J31" i="460"/>
  <c r="J33" i="460"/>
  <c r="K257" i="460"/>
  <c r="K257" i="65" s="1"/>
  <c r="D130" i="60"/>
  <c r="J256" i="60"/>
  <c r="J68" i="60"/>
  <c r="J68" i="65" s="1"/>
  <c r="J42" i="60"/>
  <c r="I37" i="60"/>
  <c r="H107" i="460"/>
  <c r="D112" i="460"/>
  <c r="D175" i="460"/>
  <c r="I87" i="60"/>
  <c r="I87" i="65" s="1"/>
  <c r="K110" i="460"/>
  <c r="J128" i="60"/>
  <c r="J252" i="460"/>
  <c r="D14" i="460"/>
  <c r="E14" i="460" s="1"/>
  <c r="G258" i="60"/>
  <c r="J123" i="460"/>
  <c r="K90" i="460"/>
  <c r="I164" i="60"/>
  <c r="J86" i="60"/>
  <c r="J86" i="65" s="1"/>
  <c r="K111" i="460"/>
  <c r="I180" i="460"/>
  <c r="D87" i="460"/>
  <c r="E87" i="460" s="1"/>
  <c r="H45" i="60"/>
  <c r="G144" i="460"/>
  <c r="H298" i="60"/>
  <c r="H298" i="65" s="1"/>
  <c r="H68" i="60"/>
  <c r="H177" i="60"/>
  <c r="I102" i="460"/>
  <c r="K172" i="460"/>
  <c r="G26" i="60"/>
  <c r="H28" i="460"/>
  <c r="D141" i="60"/>
  <c r="D52" i="460"/>
  <c r="G276" i="60"/>
  <c r="G276" i="65" s="1"/>
  <c r="D279" i="460"/>
  <c r="E279" i="460" s="1"/>
  <c r="H206" i="60"/>
  <c r="K144" i="460"/>
  <c r="K144" i="65" s="1"/>
  <c r="J114" i="460"/>
  <c r="D180" i="60"/>
  <c r="E180" i="60" s="1"/>
  <c r="J168" i="60"/>
  <c r="J36" i="460"/>
  <c r="K58" i="460"/>
  <c r="D38" i="460"/>
  <c r="E38" i="460" s="1"/>
  <c r="G93" i="460"/>
  <c r="D86" i="460"/>
  <c r="E86" i="460" s="1"/>
  <c r="K68" i="460"/>
  <c r="K68" i="65" s="1"/>
  <c r="D166" i="460"/>
  <c r="E166" i="460" s="1"/>
  <c r="H179" i="460"/>
  <c r="D247" i="60"/>
  <c r="K42" i="460"/>
  <c r="G258" i="460"/>
  <c r="D45" i="460"/>
  <c r="E45" i="460" s="1"/>
  <c r="G66" i="460"/>
  <c r="G66" i="65" s="1"/>
  <c r="H66" i="460"/>
  <c r="J88" i="60"/>
  <c r="D193" i="60"/>
  <c r="E193" i="60" s="1"/>
  <c r="G65" i="460"/>
  <c r="I26" i="460"/>
  <c r="D129" i="460"/>
  <c r="J38" i="460"/>
  <c r="K31" i="60"/>
  <c r="K31" i="65" s="1"/>
  <c r="D253" i="60"/>
  <c r="E253" i="60" s="1"/>
  <c r="D109" i="460"/>
  <c r="I193" i="460"/>
  <c r="J246" i="460"/>
  <c r="I98" i="60"/>
  <c r="G99" i="460"/>
  <c r="G99" i="65" s="1"/>
  <c r="G164" i="61"/>
  <c r="I276" i="60"/>
  <c r="K168" i="60"/>
  <c r="I246" i="460"/>
  <c r="I219" i="60"/>
  <c r="K146" i="460"/>
  <c r="K146" i="65" s="1"/>
  <c r="I218" i="460"/>
  <c r="I80" i="460"/>
  <c r="H279" i="460"/>
  <c r="H279" i="65" s="1"/>
  <c r="I296" i="60"/>
  <c r="D71" i="460"/>
  <c r="H145" i="60"/>
  <c r="H145" i="65" s="1"/>
  <c r="G178" i="460"/>
  <c r="J106" i="460"/>
  <c r="H301" i="460"/>
  <c r="H301" i="65" s="1"/>
  <c r="K141" i="460"/>
  <c r="D220" i="60"/>
  <c r="E220" i="60" s="1"/>
  <c r="D187" i="60"/>
  <c r="K222" i="460"/>
  <c r="D69" i="60"/>
  <c r="H218" i="60"/>
  <c r="H218" i="65" s="1"/>
  <c r="I172" i="460"/>
  <c r="J166" i="61"/>
  <c r="G266" i="60"/>
  <c r="G266" i="65" s="1"/>
  <c r="G112" i="460"/>
  <c r="I263" i="60"/>
  <c r="I264" i="60"/>
  <c r="E264" i="60" s="1"/>
  <c r="K266" i="60"/>
  <c r="D36" i="460"/>
  <c r="J12" i="460"/>
  <c r="H206" i="460"/>
  <c r="H25" i="460"/>
  <c r="G87" i="60"/>
  <c r="G161" i="61"/>
  <c r="D132" i="60"/>
  <c r="D140" i="60"/>
  <c r="G218" i="60"/>
  <c r="I165" i="61"/>
  <c r="D103" i="60"/>
  <c r="E103" i="60" s="1"/>
  <c r="I92" i="60"/>
  <c r="D16" i="460"/>
  <c r="D263" i="460"/>
  <c r="D231" i="460"/>
  <c r="D125" i="60"/>
  <c r="I44" i="460"/>
  <c r="D210" i="460"/>
  <c r="G99" i="60"/>
  <c r="J273" i="60"/>
  <c r="J273" i="65" s="1"/>
  <c r="J128" i="460"/>
  <c r="K32" i="460"/>
  <c r="J35" i="460"/>
  <c r="J35" i="65" s="1"/>
  <c r="G28" i="60"/>
  <c r="D261" i="460"/>
  <c r="D182" i="460"/>
  <c r="I174" i="460"/>
  <c r="H254" i="460"/>
  <c r="D333" i="460"/>
  <c r="I328" i="60"/>
  <c r="D229" i="60"/>
  <c r="J64" i="460"/>
  <c r="K83" i="281"/>
  <c r="K135" i="281"/>
  <c r="K104" i="60"/>
  <c r="K104" i="65" s="1"/>
  <c r="J246" i="60"/>
  <c r="J269" i="460"/>
  <c r="K111" i="60"/>
  <c r="K111" i="65" s="1"/>
  <c r="H202" i="60"/>
  <c r="D12" i="460"/>
  <c r="J80" i="460"/>
  <c r="J80" i="65" s="1"/>
  <c r="I258" i="460"/>
  <c r="D252" i="60"/>
  <c r="E252" i="60" s="1"/>
  <c r="H275" i="460"/>
  <c r="D270" i="60"/>
  <c r="G212" i="60"/>
  <c r="J111" i="60"/>
  <c r="J111" i="65" s="1"/>
  <c r="H112" i="60"/>
  <c r="G36" i="60"/>
  <c r="D209" i="460"/>
  <c r="E209" i="460" s="1"/>
  <c r="D96" i="460"/>
  <c r="I26" i="60"/>
  <c r="K301" i="460"/>
  <c r="K301" i="65" s="1"/>
  <c r="I181" i="60"/>
  <c r="I181" i="65" s="1"/>
  <c r="H58" i="460"/>
  <c r="H202" i="460"/>
  <c r="H202" i="65" s="1"/>
  <c r="H135" i="281"/>
  <c r="H83" i="281"/>
  <c r="H33" i="460"/>
  <c r="H33" i="65" s="1"/>
  <c r="H210" i="460"/>
  <c r="G266" i="460"/>
  <c r="G34" i="460"/>
  <c r="E34" i="460" s="1"/>
  <c r="I39" i="60"/>
  <c r="D320" i="60"/>
  <c r="I66" i="60"/>
  <c r="D95" i="60"/>
  <c r="D329" i="60"/>
  <c r="K87" i="60"/>
  <c r="J244" i="460"/>
  <c r="G161" i="460"/>
  <c r="K162" i="61"/>
  <c r="K162" i="65" s="1"/>
  <c r="K255" i="60"/>
  <c r="I266" i="460"/>
  <c r="H80" i="60"/>
  <c r="H80" i="65" s="1"/>
  <c r="D161" i="460"/>
  <c r="E161" i="460" s="1"/>
  <c r="G68" i="60"/>
  <c r="I267" i="60"/>
  <c r="I267" i="65" s="1"/>
  <c r="G162" i="61"/>
  <c r="H104" i="460"/>
  <c r="D111" i="60"/>
  <c r="E111" i="60" s="1"/>
  <c r="D128" i="60"/>
  <c r="E128" i="60" s="1"/>
  <c r="G163" i="61"/>
  <c r="D307" i="460"/>
  <c r="I37" i="460"/>
  <c r="K14" i="460"/>
  <c r="J266" i="460"/>
  <c r="E266" i="460" s="1"/>
  <c r="I254" i="60"/>
  <c r="J265" i="60"/>
  <c r="K178" i="460"/>
  <c r="G47" i="460"/>
  <c r="J263" i="60"/>
  <c r="G216" i="60"/>
  <c r="G216" i="65" s="1"/>
  <c r="H176" i="460"/>
  <c r="I104" i="60"/>
  <c r="K45" i="460"/>
  <c r="I279" i="460"/>
  <c r="K43" i="460"/>
  <c r="J110" i="60"/>
  <c r="J110" i="65" s="1"/>
  <c r="K334" i="60"/>
  <c r="J116" i="460"/>
  <c r="I22" i="460"/>
  <c r="G111" i="60"/>
  <c r="D117" i="60"/>
  <c r="I23" i="60"/>
  <c r="H268" i="60"/>
  <c r="D328" i="60"/>
  <c r="E328" i="60" s="1"/>
  <c r="G32" i="60"/>
  <c r="G32" i="65" s="1"/>
  <c r="G338" i="65" s="1"/>
  <c r="K28" i="60"/>
  <c r="I103" i="460"/>
  <c r="J100" i="60"/>
  <c r="K102" i="60"/>
  <c r="J130" i="460"/>
  <c r="D228" i="60"/>
  <c r="I252" i="60"/>
  <c r="D183" i="460"/>
  <c r="K260" i="460"/>
  <c r="K260" i="65" s="1"/>
  <c r="G144" i="60"/>
  <c r="I212" i="60"/>
  <c r="H275" i="60"/>
  <c r="D177" i="460"/>
  <c r="K106" i="460"/>
  <c r="K86" i="60"/>
  <c r="K86" i="65" s="1"/>
  <c r="G264" i="460"/>
  <c r="D231" i="60"/>
  <c r="G259" i="460"/>
  <c r="E259" i="460" s="1"/>
  <c r="H89" i="460"/>
  <c r="D296" i="60"/>
  <c r="E296" i="60" s="1"/>
  <c r="H105" i="60"/>
  <c r="H38" i="60"/>
  <c r="J212" i="60"/>
  <c r="G298" i="60"/>
  <c r="G298" i="65" s="1"/>
  <c r="J62" i="60"/>
  <c r="H145" i="460"/>
  <c r="D281" i="60"/>
  <c r="D130" i="460"/>
  <c r="J192" i="60"/>
  <c r="H22" i="60"/>
  <c r="E22" i="60" s="1"/>
  <c r="I46" i="460"/>
  <c r="K331" i="60"/>
  <c r="G35" i="460"/>
  <c r="E35" i="460" s="1"/>
  <c r="H14" i="60"/>
  <c r="J279" i="460"/>
  <c r="J279" i="65" s="1"/>
  <c r="J115" i="460"/>
  <c r="J80" i="60"/>
  <c r="H91" i="460"/>
  <c r="H219" i="60"/>
  <c r="D294" i="60"/>
  <c r="E294" i="60" s="1"/>
  <c r="J219" i="460"/>
  <c r="H87" i="460"/>
  <c r="H256" i="60"/>
  <c r="I206" i="460"/>
  <c r="G104" i="460"/>
  <c r="E104" i="460" s="1"/>
  <c r="D229" i="460"/>
  <c r="J49" i="460"/>
  <c r="K269" i="460"/>
  <c r="K294" i="460"/>
  <c r="D213" i="460"/>
  <c r="G20" i="60"/>
  <c r="E20" i="60" s="1"/>
  <c r="D144" i="460"/>
  <c r="E144" i="460" s="1"/>
  <c r="H252" i="460"/>
  <c r="G202" i="460"/>
  <c r="G202" i="65" s="1"/>
  <c r="G277" i="60"/>
  <c r="I222" i="60"/>
  <c r="J296" i="460"/>
  <c r="J296" i="65" s="1"/>
  <c r="H168" i="460"/>
  <c r="H101" i="460"/>
  <c r="G257" i="60"/>
  <c r="G257" i="65" s="1"/>
  <c r="I202" i="460"/>
  <c r="D32" i="60"/>
  <c r="J210" i="460"/>
  <c r="E210" i="460" s="1"/>
  <c r="H209" i="60"/>
  <c r="D120" i="60"/>
  <c r="K128" i="60"/>
  <c r="K128" i="65" s="1"/>
  <c r="K20" i="60"/>
  <c r="H91" i="60"/>
  <c r="G201" i="460"/>
  <c r="G201" i="65" s="1"/>
  <c r="D11" i="460"/>
  <c r="D179" i="460"/>
  <c r="G26" i="460"/>
  <c r="G26" i="65" s="1"/>
  <c r="D267" i="460"/>
  <c r="K153" i="60"/>
  <c r="G331" i="460"/>
  <c r="E331" i="460" s="1"/>
  <c r="D172" i="60"/>
  <c r="J41" i="60"/>
  <c r="K222" i="60"/>
  <c r="K222" i="65" s="1"/>
  <c r="J275" i="460"/>
  <c r="G270" i="60"/>
  <c r="G206" i="460"/>
  <c r="H259" i="460"/>
  <c r="G64" i="460"/>
  <c r="J62" i="460"/>
  <c r="J62" i="65" s="1"/>
  <c r="H80" i="460"/>
  <c r="H146" i="60"/>
  <c r="J264" i="460"/>
  <c r="D156" i="60"/>
  <c r="D204" i="60"/>
  <c r="E204" i="60" s="1"/>
  <c r="G44" i="460"/>
  <c r="G44" i="65" s="1"/>
  <c r="G146" i="460"/>
  <c r="K24" i="460"/>
  <c r="H109" i="460"/>
  <c r="H109" i="65" s="1"/>
  <c r="G92" i="60"/>
  <c r="D271" i="60"/>
  <c r="E271" i="60" s="1"/>
  <c r="H110" i="460"/>
  <c r="G165" i="460"/>
  <c r="D283" i="460"/>
  <c r="D63" i="460"/>
  <c r="I211" i="460"/>
  <c r="H94" i="60"/>
  <c r="D295" i="60"/>
  <c r="J243" i="60"/>
  <c r="H62" i="460"/>
  <c r="J220" i="460"/>
  <c r="J220" i="65" s="1"/>
  <c r="I91" i="460"/>
  <c r="J117" i="460"/>
  <c r="I66" i="460"/>
  <c r="J211" i="460"/>
  <c r="H243" i="60"/>
  <c r="J105" i="60"/>
  <c r="J58" i="460"/>
  <c r="G35" i="60"/>
  <c r="H169" i="60"/>
  <c r="H169" i="65" s="1"/>
  <c r="D266" i="460"/>
  <c r="D107" i="460"/>
  <c r="J302" i="460"/>
  <c r="I94" i="460"/>
  <c r="D268" i="60"/>
  <c r="H32" i="60"/>
  <c r="H32" i="65" s="1"/>
  <c r="D278" i="460"/>
  <c r="D65" i="460"/>
  <c r="E65" i="460" s="1"/>
  <c r="I89" i="60"/>
  <c r="E89" i="60" s="1"/>
  <c r="D175" i="60"/>
  <c r="J34" i="460"/>
  <c r="D194" i="460"/>
  <c r="G255" i="460"/>
  <c r="K145" i="60"/>
  <c r="I65" i="60"/>
  <c r="I65" i="65" s="1"/>
  <c r="J216" i="460"/>
  <c r="I162" i="61"/>
  <c r="I197" i="61"/>
  <c r="D314" i="460"/>
  <c r="D40" i="460"/>
  <c r="I204" i="460"/>
  <c r="E204" i="460" s="1"/>
  <c r="D328" i="460"/>
  <c r="E328" i="460" s="1"/>
  <c r="J172" i="460"/>
  <c r="I58" i="460"/>
  <c r="I58" i="65" s="1"/>
  <c r="H20" i="60"/>
  <c r="K180" i="460"/>
  <c r="H26" i="60"/>
  <c r="H26" i="65" s="1"/>
  <c r="I58" i="60"/>
  <c r="I86" i="460"/>
  <c r="D48" i="460"/>
  <c r="H21" i="460"/>
  <c r="I266" i="60"/>
  <c r="D206" i="60"/>
  <c r="E206" i="60" s="1"/>
  <c r="D58" i="460"/>
  <c r="E58" i="460" s="1"/>
  <c r="K38" i="60"/>
  <c r="I277" i="60"/>
  <c r="I277" i="65" s="1"/>
  <c r="D88" i="460"/>
  <c r="D321" i="460"/>
  <c r="D272" i="460"/>
  <c r="E272" i="460" s="1"/>
  <c r="H164" i="460"/>
  <c r="H64" i="460"/>
  <c r="I277" i="460"/>
  <c r="H193" i="460"/>
  <c r="D34" i="460"/>
  <c r="J124" i="460"/>
  <c r="I256" i="60"/>
  <c r="J256" i="460"/>
  <c r="J24" i="60"/>
  <c r="K264" i="60"/>
  <c r="G22" i="460"/>
  <c r="J252" i="60"/>
  <c r="I14" i="60"/>
  <c r="G86" i="460"/>
  <c r="H25" i="60"/>
  <c r="H25" i="65" s="1"/>
  <c r="J189" i="460"/>
  <c r="J104" i="460"/>
  <c r="D312" i="60"/>
  <c r="K267" i="460"/>
  <c r="J67" i="460"/>
  <c r="I36" i="460"/>
  <c r="J193" i="60"/>
  <c r="G46" i="60"/>
  <c r="G211" i="60"/>
  <c r="D256" i="460"/>
  <c r="I111" i="460"/>
  <c r="D89" i="460"/>
  <c r="G111" i="460"/>
  <c r="G334" i="460"/>
  <c r="I331" i="460"/>
  <c r="D222" i="460"/>
  <c r="D275" i="460"/>
  <c r="D300" i="460"/>
  <c r="J328" i="460"/>
  <c r="D141" i="460"/>
  <c r="K14" i="60"/>
  <c r="H42" i="460"/>
  <c r="H44" i="460"/>
  <c r="D203" i="460"/>
  <c r="E203" i="460" s="1"/>
  <c r="J205" i="460"/>
  <c r="H269" i="60"/>
  <c r="I38" i="60"/>
  <c r="I38" i="65" s="1"/>
  <c r="G272" i="60"/>
  <c r="K298" i="60"/>
  <c r="J64" i="60"/>
  <c r="D178" i="460"/>
  <c r="H265" i="60"/>
  <c r="J103" i="460"/>
  <c r="D265" i="460"/>
  <c r="D53" i="460"/>
  <c r="J87" i="60"/>
  <c r="J87" i="65" s="1"/>
  <c r="H205" i="60"/>
  <c r="J167" i="460"/>
  <c r="G31" i="60"/>
  <c r="G31" i="65" s="1"/>
  <c r="D276" i="460"/>
  <c r="I77" i="460"/>
  <c r="D34" i="60"/>
  <c r="E34" i="60" s="1"/>
  <c r="K252" i="60"/>
  <c r="J222" i="60"/>
  <c r="J37" i="60"/>
  <c r="J37" i="65" s="1"/>
  <c r="J129" i="460"/>
  <c r="J40" i="460"/>
  <c r="I64" i="60"/>
  <c r="K258" i="60"/>
  <c r="D195" i="60"/>
  <c r="H36" i="60"/>
  <c r="E36" i="60" s="1"/>
  <c r="J109" i="60"/>
  <c r="D29" i="60"/>
  <c r="J243" i="460"/>
  <c r="G203" i="460"/>
  <c r="D204" i="460"/>
  <c r="D210" i="60"/>
  <c r="E210" i="60" s="1"/>
  <c r="D220" i="460"/>
  <c r="D83" i="460"/>
  <c r="H102" i="60"/>
  <c r="H102" i="65" s="1"/>
  <c r="G100" i="60"/>
  <c r="I100" i="460"/>
  <c r="D128" i="460"/>
  <c r="E128" i="460" s="1"/>
  <c r="G40" i="460"/>
  <c r="J328" i="60"/>
  <c r="I24" i="60"/>
  <c r="E24" i="60" s="1"/>
  <c r="D162" i="460"/>
  <c r="E162" i="460" s="1"/>
  <c r="H274" i="60"/>
  <c r="D134" i="60"/>
  <c r="I259" i="460"/>
  <c r="G192" i="60"/>
  <c r="D148" i="460"/>
  <c r="D227" i="460"/>
  <c r="K211" i="460"/>
  <c r="D192" i="460"/>
  <c r="D73" i="60"/>
  <c r="D226" i="460"/>
  <c r="I99" i="460"/>
  <c r="I99" i="65" s="1"/>
  <c r="J284" i="460"/>
  <c r="H266" i="60"/>
  <c r="D11" i="60"/>
  <c r="J35" i="60"/>
  <c r="G91" i="60"/>
  <c r="I210" i="60"/>
  <c r="I210" i="65" s="1"/>
  <c r="H263" i="460"/>
  <c r="K128" i="460"/>
  <c r="I110" i="60"/>
  <c r="I110" i="65" s="1"/>
  <c r="I88" i="460"/>
  <c r="D217" i="460"/>
  <c r="I91" i="60"/>
  <c r="I91" i="65" s="1"/>
  <c r="J268" i="60"/>
  <c r="J268" i="65" s="1"/>
  <c r="I86" i="60"/>
  <c r="I92" i="460"/>
  <c r="E92" i="460" s="1"/>
  <c r="G204" i="460"/>
  <c r="D303" i="460"/>
  <c r="D91" i="60"/>
  <c r="E91" i="60" s="1"/>
  <c r="H294" i="460"/>
  <c r="I264" i="460"/>
  <c r="D60" i="60"/>
  <c r="K216" i="460"/>
  <c r="J60" i="460"/>
  <c r="G220" i="460"/>
  <c r="E220" i="460" s="1"/>
  <c r="H273" i="460"/>
  <c r="K112" i="460"/>
  <c r="D255" i="60"/>
  <c r="E255" i="60" s="1"/>
  <c r="H255" i="60"/>
  <c r="K162" i="60"/>
  <c r="J222" i="460"/>
  <c r="G275" i="60"/>
  <c r="J68" i="460"/>
  <c r="K43" i="60"/>
  <c r="G172" i="460"/>
  <c r="D248" i="460"/>
  <c r="I269" i="460"/>
  <c r="E269" i="460" s="1"/>
  <c r="G89" i="60"/>
  <c r="K271" i="60"/>
  <c r="I272" i="460"/>
  <c r="K296" i="460"/>
  <c r="H301" i="60"/>
  <c r="I298" i="460"/>
  <c r="I164" i="61"/>
  <c r="K169" i="61"/>
  <c r="D245" i="460"/>
  <c r="E245" i="460" s="1"/>
  <c r="H211" i="460"/>
  <c r="H45" i="460"/>
  <c r="D59" i="60"/>
  <c r="J255" i="460"/>
  <c r="D133" i="460"/>
  <c r="J16" i="460"/>
  <c r="K100" i="60"/>
  <c r="H166" i="460"/>
  <c r="D118" i="60"/>
  <c r="J290" i="460"/>
  <c r="D174" i="60"/>
  <c r="D294" i="460"/>
  <c r="E294" i="460" s="1"/>
  <c r="I23" i="460"/>
  <c r="G128" i="460"/>
  <c r="K40" i="60"/>
  <c r="H27" i="460"/>
  <c r="H298" i="460"/>
  <c r="I216" i="60"/>
  <c r="K24" i="60"/>
  <c r="G162" i="460"/>
  <c r="H178" i="460"/>
  <c r="D61" i="460"/>
  <c r="K204" i="460"/>
  <c r="J218" i="60"/>
  <c r="K197" i="61"/>
  <c r="J95" i="460"/>
  <c r="D283" i="60"/>
  <c r="D30" i="460"/>
  <c r="H161" i="60"/>
  <c r="J99" i="60"/>
  <c r="J99" i="65" s="1"/>
  <c r="D20" i="60"/>
  <c r="J41" i="460"/>
  <c r="J107" i="60"/>
  <c r="J107" i="65" s="1"/>
  <c r="I40" i="60"/>
  <c r="D243" i="60"/>
  <c r="E243" i="60" s="1"/>
  <c r="J191" i="60"/>
  <c r="J191" i="65" s="1"/>
  <c r="J45" i="460"/>
  <c r="J26" i="460"/>
  <c r="I212" i="460"/>
  <c r="I212" i="65" s="1"/>
  <c r="G334" i="60"/>
  <c r="H164" i="60"/>
  <c r="K34" i="60"/>
  <c r="K34" i="65" s="1"/>
  <c r="D332" i="460"/>
  <c r="G38" i="460"/>
  <c r="D104" i="60"/>
  <c r="E104" i="60" s="1"/>
  <c r="H40" i="60"/>
  <c r="K179" i="460"/>
  <c r="K179" i="65" s="1"/>
  <c r="I44" i="60"/>
  <c r="I44" i="65" s="1"/>
  <c r="J204" i="460"/>
  <c r="K36" i="460"/>
  <c r="J24" i="460"/>
  <c r="K103" i="60"/>
  <c r="D129" i="60"/>
  <c r="J209" i="60"/>
  <c r="J209" i="65" s="1"/>
  <c r="J174" i="460"/>
  <c r="J112" i="460"/>
  <c r="D259" i="60"/>
  <c r="E259" i="60" s="1"/>
  <c r="H165" i="60"/>
  <c r="I301" i="460"/>
  <c r="G62" i="60"/>
  <c r="G62" i="65" s="1"/>
  <c r="H273" i="60"/>
  <c r="D97" i="460"/>
  <c r="D97" i="60"/>
  <c r="D318" i="60"/>
  <c r="I128" i="60"/>
  <c r="K205" i="60"/>
  <c r="H272" i="460"/>
  <c r="D291" i="60"/>
  <c r="H111" i="460"/>
  <c r="H111" i="65" s="1"/>
  <c r="H205" i="460"/>
  <c r="I168" i="60"/>
  <c r="J266" i="60"/>
  <c r="J266" i="65" s="1"/>
  <c r="G25" i="460"/>
  <c r="D277" i="460"/>
  <c r="I220" i="460"/>
  <c r="D255" i="460"/>
  <c r="G33" i="60"/>
  <c r="K174" i="460"/>
  <c r="H216" i="60"/>
  <c r="I22" i="60"/>
  <c r="D73" i="460"/>
  <c r="K279" i="60"/>
  <c r="I32" i="460"/>
  <c r="K46" i="60"/>
  <c r="J176" i="460"/>
  <c r="I253" i="60"/>
  <c r="G65" i="60"/>
  <c r="G65" i="65" s="1"/>
  <c r="H271" i="60"/>
  <c r="J173" i="460"/>
  <c r="J50" i="460"/>
  <c r="K27" i="60"/>
  <c r="D25" i="460"/>
  <c r="E25" i="460" s="1"/>
  <c r="D136" i="460"/>
  <c r="D67" i="60"/>
  <c r="D267" i="60"/>
  <c r="K140" i="460"/>
  <c r="K274" i="60"/>
  <c r="K274" i="65" s="1"/>
  <c r="K267" i="60"/>
  <c r="J146" i="60"/>
  <c r="I108" i="460"/>
  <c r="I109" i="460"/>
  <c r="K243" i="60"/>
  <c r="H100" i="460"/>
  <c r="D134" i="460"/>
  <c r="J168" i="61"/>
  <c r="D39" i="60"/>
  <c r="E39" i="60" s="1"/>
  <c r="D70" i="460"/>
  <c r="H294" i="60"/>
  <c r="J263" i="460"/>
  <c r="D53" i="60"/>
  <c r="G197" i="61"/>
  <c r="E197" i="61" s="1"/>
  <c r="D46" i="60"/>
  <c r="E46" i="60" s="1"/>
  <c r="H173" i="460"/>
  <c r="H260" i="60"/>
  <c r="H260" i="65" s="1"/>
  <c r="I260" i="60"/>
  <c r="J27" i="60"/>
  <c r="K212" i="60"/>
  <c r="K212" i="65" s="1"/>
  <c r="J262" i="460"/>
  <c r="D233" i="460"/>
  <c r="I255" i="60"/>
  <c r="I255" i="65" s="1"/>
  <c r="G64" i="60"/>
  <c r="G112" i="60"/>
  <c r="H277" i="460"/>
  <c r="D190" i="60"/>
  <c r="D286" i="60"/>
  <c r="D270" i="460"/>
  <c r="E270" i="460" s="1"/>
  <c r="D246" i="460"/>
  <c r="E246" i="460" s="1"/>
  <c r="J144" i="60"/>
  <c r="H23" i="460"/>
  <c r="K270" i="60"/>
  <c r="D83" i="60"/>
  <c r="K202" i="460"/>
  <c r="K163" i="60"/>
  <c r="D284" i="60"/>
  <c r="D136" i="60"/>
  <c r="G272" i="460"/>
  <c r="J169" i="460"/>
  <c r="I202" i="60"/>
  <c r="J153" i="460"/>
  <c r="K209" i="460"/>
  <c r="D176" i="60"/>
  <c r="E176" i="60" s="1"/>
  <c r="K38" i="460"/>
  <c r="G45" i="460"/>
  <c r="D318" i="460"/>
  <c r="K328" i="460"/>
  <c r="D110" i="60"/>
  <c r="E110" i="60" s="1"/>
  <c r="D212" i="60"/>
  <c r="E212" i="60" s="1"/>
  <c r="K21" i="460"/>
  <c r="J267" i="460"/>
  <c r="I25" i="60"/>
  <c r="I25" i="65" s="1"/>
  <c r="J126" i="460"/>
  <c r="K217" i="460"/>
  <c r="H164" i="61"/>
  <c r="H164" i="65" s="1"/>
  <c r="G44" i="60"/>
  <c r="D49" i="60"/>
  <c r="D254" i="460"/>
  <c r="E254" i="460" s="1"/>
  <c r="D44" i="60"/>
  <c r="E44" i="60" s="1"/>
  <c r="G278" i="460"/>
  <c r="H189" i="460"/>
  <c r="E189" i="460" s="1"/>
  <c r="I275" i="460"/>
  <c r="I211" i="60"/>
  <c r="G222" i="60"/>
  <c r="G222" i="65" s="1"/>
  <c r="J58" i="60"/>
  <c r="G260" i="460"/>
  <c r="G80" i="460"/>
  <c r="J70" i="460"/>
  <c r="G105" i="60"/>
  <c r="I106" i="460"/>
  <c r="D311" i="460"/>
  <c r="I144" i="60"/>
  <c r="I43" i="460"/>
  <c r="D90" i="60"/>
  <c r="H166" i="60"/>
  <c r="J66" i="60"/>
  <c r="J66" i="65" s="1"/>
  <c r="I267" i="460"/>
  <c r="H163" i="60"/>
  <c r="I31" i="60"/>
  <c r="I31" i="65" s="1"/>
  <c r="G97" i="460"/>
  <c r="D300" i="60"/>
  <c r="K64" i="60"/>
  <c r="K64" i="65" s="1"/>
  <c r="I14" i="460"/>
  <c r="D173" i="60"/>
  <c r="H103" i="460"/>
  <c r="E103" i="460" s="1"/>
  <c r="I243" i="60"/>
  <c r="D57" i="60"/>
  <c r="D99" i="60"/>
  <c r="H222" i="460"/>
  <c r="K204" i="60"/>
  <c r="K201" i="460"/>
  <c r="D280" i="460"/>
  <c r="D201" i="60"/>
  <c r="E201" i="60" s="1"/>
  <c r="K220" i="60"/>
  <c r="K220" i="65" s="1"/>
  <c r="K28" i="460"/>
  <c r="I217" i="460"/>
  <c r="I176" i="460"/>
  <c r="I176" i="65" s="1"/>
  <c r="H174" i="460"/>
  <c r="J168" i="460"/>
  <c r="K211" i="60"/>
  <c r="K211" i="65" s="1"/>
  <c r="J331" i="60"/>
  <c r="I27" i="60"/>
  <c r="I243" i="460"/>
  <c r="I243" i="65" s="1"/>
  <c r="D104" i="460"/>
  <c r="K92" i="460"/>
  <c r="D106" i="60"/>
  <c r="E106" i="60" s="1"/>
  <c r="G164" i="460"/>
  <c r="I257" i="460"/>
  <c r="J261" i="460"/>
  <c r="K206" i="60"/>
  <c r="D14" i="60"/>
  <c r="E14" i="60" s="1"/>
  <c r="D59" i="460"/>
  <c r="D197" i="460"/>
  <c r="J254" i="60"/>
  <c r="D313" i="60"/>
  <c r="H179" i="60"/>
  <c r="G165" i="60"/>
  <c r="G222" i="460"/>
  <c r="G108" i="460"/>
  <c r="D334" i="460"/>
  <c r="E334" i="460" s="1"/>
  <c r="G218" i="460"/>
  <c r="E218" i="460" s="1"/>
  <c r="G153" i="460"/>
  <c r="J163" i="60"/>
  <c r="H20" i="460"/>
  <c r="H20" i="65" s="1"/>
  <c r="K33" i="60"/>
  <c r="G279" i="60"/>
  <c r="D154" i="60"/>
  <c r="H166" i="61"/>
  <c r="D167" i="60"/>
  <c r="E167" i="60" s="1"/>
  <c r="D123" i="460"/>
  <c r="D146" i="460"/>
  <c r="E146" i="460" s="1"/>
  <c r="K256" i="60"/>
  <c r="D174" i="460"/>
  <c r="E174" i="460" s="1"/>
  <c r="D293" i="60"/>
  <c r="G28" i="460"/>
  <c r="K201" i="60"/>
  <c r="K201" i="65" s="1"/>
  <c r="I47" i="460"/>
  <c r="G256" i="460"/>
  <c r="D13" i="60"/>
  <c r="J177" i="60"/>
  <c r="G254" i="460"/>
  <c r="D238" i="460"/>
  <c r="D260" i="460"/>
  <c r="E260" i="460" s="1"/>
  <c r="D131" i="460"/>
  <c r="D276" i="60"/>
  <c r="E276" i="60" s="1"/>
  <c r="I97" i="60"/>
  <c r="K166" i="61"/>
  <c r="H128" i="460"/>
  <c r="H128" i="65" s="1"/>
  <c r="J271" i="460"/>
  <c r="D54" i="60"/>
  <c r="J165" i="60"/>
  <c r="J102" i="60"/>
  <c r="D22" i="460"/>
  <c r="J27" i="460"/>
  <c r="I209" i="60"/>
  <c r="D282" i="60"/>
  <c r="K168" i="61"/>
  <c r="K35" i="60"/>
  <c r="J91" i="60"/>
  <c r="D188" i="60"/>
  <c r="D46" i="460"/>
  <c r="J81" i="460"/>
  <c r="D169" i="60"/>
  <c r="E169" i="60" s="1"/>
  <c r="D301" i="460"/>
  <c r="E301" i="460" s="1"/>
  <c r="G41" i="460"/>
  <c r="I205" i="60"/>
  <c r="I145" i="60"/>
  <c r="H93" i="60"/>
  <c r="H47" i="460"/>
  <c r="H47" i="65" s="1"/>
  <c r="K93" i="60"/>
  <c r="D235" i="60"/>
  <c r="K213" i="60"/>
  <c r="K213" i="65" s="1"/>
  <c r="J202" i="60"/>
  <c r="D314" i="60"/>
  <c r="I245" i="460"/>
  <c r="I245" i="65" s="1"/>
  <c r="G217" i="60"/>
  <c r="J213" i="460"/>
  <c r="J202" i="460"/>
  <c r="J202" i="65" s="1"/>
  <c r="I268" i="460"/>
  <c r="J78" i="460"/>
  <c r="I192" i="60"/>
  <c r="D178" i="60"/>
  <c r="G145" i="460"/>
  <c r="H28" i="60"/>
  <c r="K97" i="60"/>
  <c r="K245" i="60"/>
  <c r="G274" i="60"/>
  <c r="G274" i="65" s="1"/>
  <c r="G271" i="60"/>
  <c r="G38" i="60"/>
  <c r="J21" i="60"/>
  <c r="J59" i="460"/>
  <c r="I206" i="60"/>
  <c r="I161" i="460"/>
  <c r="K41" i="460"/>
  <c r="G97" i="60"/>
  <c r="D274" i="60"/>
  <c r="E274" i="60" s="1"/>
  <c r="H104" i="60"/>
  <c r="K220" i="460"/>
  <c r="G257" i="460"/>
  <c r="G296" i="60"/>
  <c r="D331" i="60"/>
  <c r="E331" i="60" s="1"/>
  <c r="D64" i="460"/>
  <c r="E64" i="460" s="1"/>
  <c r="D42" i="60"/>
  <c r="E42" i="60" s="1"/>
  <c r="J165" i="61"/>
  <c r="D146" i="60"/>
  <c r="E146" i="60" s="1"/>
  <c r="D77" i="60"/>
  <c r="E77" i="60" s="1"/>
  <c r="I268" i="60"/>
  <c r="G40" i="60"/>
  <c r="G40" i="65" s="1"/>
  <c r="J204" i="60"/>
  <c r="J204" i="65" s="1"/>
  <c r="J193" i="460"/>
  <c r="J125" i="460"/>
  <c r="I162" i="60"/>
  <c r="G92" i="460"/>
  <c r="H44" i="60"/>
  <c r="H44" i="65" s="1"/>
  <c r="D40" i="60"/>
  <c r="E40" i="60" s="1"/>
  <c r="G101" i="460"/>
  <c r="K164" i="61"/>
  <c r="I218" i="60"/>
  <c r="K253" i="60"/>
  <c r="J181" i="460"/>
  <c r="J181" i="65" s="1"/>
  <c r="H68" i="460"/>
  <c r="I179" i="460"/>
  <c r="G294" i="60"/>
  <c r="G294" i="65" s="1"/>
  <c r="D209" i="60"/>
  <c r="E209" i="60" s="1"/>
  <c r="K193" i="460"/>
  <c r="D234" i="60"/>
  <c r="I33" i="60"/>
  <c r="D153" i="460"/>
  <c r="E153" i="460" s="1"/>
  <c r="D44" i="460"/>
  <c r="E44" i="460" s="1"/>
  <c r="D330" i="460"/>
  <c r="D279" i="60"/>
  <c r="E279" i="60" s="1"/>
  <c r="J166" i="460"/>
  <c r="J191" i="460"/>
  <c r="K62" i="460"/>
  <c r="H22" i="460"/>
  <c r="E22" i="460" s="1"/>
  <c r="G252" i="460"/>
  <c r="J260" i="460"/>
  <c r="K101" i="60"/>
  <c r="J40" i="60"/>
  <c r="H169" i="61"/>
  <c r="J25" i="60"/>
  <c r="J25" i="65" s="1"/>
  <c r="H66" i="60"/>
  <c r="J270" i="60"/>
  <c r="G20" i="460"/>
  <c r="E20" i="460" s="1"/>
  <c r="H41" i="460"/>
  <c r="J218" i="460"/>
  <c r="G206" i="60"/>
  <c r="G206" i="65" s="1"/>
  <c r="I28" i="60"/>
  <c r="J271" i="60"/>
  <c r="H278" i="60"/>
  <c r="K298" i="460"/>
  <c r="H144" i="460"/>
  <c r="G88" i="60"/>
  <c r="G88" i="65" s="1"/>
  <c r="J281" i="460"/>
  <c r="J267" i="60"/>
  <c r="D319" i="460"/>
  <c r="I213" i="460"/>
  <c r="D222" i="60"/>
  <c r="E222" i="60" s="1"/>
  <c r="D93" i="460"/>
  <c r="E93" i="460" s="1"/>
  <c r="I166" i="460"/>
  <c r="I98" i="460"/>
  <c r="H38" i="460"/>
  <c r="H38" i="65" s="1"/>
  <c r="J274" i="60"/>
  <c r="G270" i="460"/>
  <c r="J77" i="60"/>
  <c r="J77" i="65" s="1"/>
  <c r="D151" i="460"/>
  <c r="H201" i="460"/>
  <c r="I253" i="460"/>
  <c r="I253" i="65" s="1"/>
  <c r="J100" i="460"/>
  <c r="I36" i="60"/>
  <c r="H58" i="60"/>
  <c r="H58" i="65" s="1"/>
  <c r="G165" i="61"/>
  <c r="K103" i="460"/>
  <c r="H100" i="60"/>
  <c r="H109" i="60"/>
  <c r="I146" i="460"/>
  <c r="I209" i="460"/>
  <c r="I209" i="65" s="1"/>
  <c r="J107" i="460"/>
  <c r="I97" i="460"/>
  <c r="I41" i="60"/>
  <c r="I41" i="65" s="1"/>
  <c r="K173" i="460"/>
  <c r="H108" i="460"/>
  <c r="D78" i="460"/>
  <c r="I246" i="60"/>
  <c r="D78" i="60"/>
  <c r="I278" i="60"/>
  <c r="K35" i="460"/>
  <c r="H216" i="460"/>
  <c r="H216" i="65" s="1"/>
  <c r="J77" i="460"/>
  <c r="K40" i="460"/>
  <c r="H97" i="460"/>
  <c r="H181" i="460"/>
  <c r="H24" i="60"/>
  <c r="D164" i="460"/>
  <c r="E164" i="460" s="1"/>
  <c r="K90" i="60"/>
  <c r="K90" i="65" s="1"/>
  <c r="G276" i="460"/>
  <c r="J257" i="60"/>
  <c r="G106" i="60"/>
  <c r="K94" i="460"/>
  <c r="H176" i="60"/>
  <c r="K112" i="60"/>
  <c r="K112" i="65" s="1"/>
  <c r="K162" i="460"/>
  <c r="D302" i="460"/>
  <c r="G39" i="60"/>
  <c r="K88" i="460"/>
  <c r="J201" i="60"/>
  <c r="J93" i="460"/>
  <c r="J93" i="65" s="1"/>
  <c r="D180" i="460"/>
  <c r="D110" i="460"/>
  <c r="D280" i="60"/>
  <c r="J20" i="460"/>
  <c r="G166" i="460"/>
  <c r="H212" i="460"/>
  <c r="H212" i="65" s="1"/>
  <c r="J245" i="460"/>
  <c r="G24" i="460"/>
  <c r="H328" i="60"/>
  <c r="H328" i="65" s="1"/>
  <c r="K165" i="460"/>
  <c r="G93" i="60"/>
  <c r="K98" i="460"/>
  <c r="K98" i="65" s="1"/>
  <c r="G173" i="460"/>
  <c r="D219" i="60"/>
  <c r="E219" i="60" s="1"/>
  <c r="D264" i="460"/>
  <c r="J280" i="460"/>
  <c r="G209" i="460"/>
  <c r="K255" i="460"/>
  <c r="K255" i="65" s="1"/>
  <c r="K272" i="60"/>
  <c r="J177" i="460"/>
  <c r="I296" i="460"/>
  <c r="I296" i="65" s="1"/>
  <c r="D23" i="60"/>
  <c r="D107" i="60"/>
  <c r="E107" i="60" s="1"/>
  <c r="I111" i="60"/>
  <c r="I111" i="65" s="1"/>
  <c r="K169" i="60"/>
  <c r="J51" i="460"/>
  <c r="G216" i="460"/>
  <c r="D272" i="60"/>
  <c r="E272" i="60" s="1"/>
  <c r="I168" i="460"/>
  <c r="G301" i="60"/>
  <c r="G301" i="65" s="1"/>
  <c r="K275" i="460"/>
  <c r="D298" i="60"/>
  <c r="E298" i="60" s="1"/>
  <c r="G109" i="60"/>
  <c r="H87" i="60"/>
  <c r="D47" i="460"/>
  <c r="E47" i="460" s="1"/>
  <c r="I153" i="460"/>
  <c r="G167" i="460"/>
  <c r="H161" i="460"/>
  <c r="D37" i="60"/>
  <c r="E37" i="60" s="1"/>
  <c r="I210" i="460"/>
  <c r="I255" i="460"/>
  <c r="D234" i="460"/>
  <c r="J112" i="60"/>
  <c r="K107" i="60"/>
  <c r="G203" i="60"/>
  <c r="I28" i="460"/>
  <c r="K33" i="460"/>
  <c r="J264" i="60"/>
  <c r="G256" i="60"/>
  <c r="D205" i="60"/>
  <c r="E205" i="60" s="1"/>
  <c r="I42" i="60"/>
  <c r="I42" i="65" s="1"/>
  <c r="I219" i="460"/>
  <c r="H257" i="460"/>
  <c r="D219" i="460"/>
  <c r="E219" i="460" s="1"/>
  <c r="K270" i="460"/>
  <c r="D302" i="60"/>
  <c r="J106" i="60"/>
  <c r="D102" i="60"/>
  <c r="H168" i="60"/>
  <c r="G268" i="460"/>
  <c r="H253" i="460"/>
  <c r="J38" i="60"/>
  <c r="G106" i="460"/>
  <c r="D105" i="460"/>
  <c r="G254" i="60"/>
  <c r="G254" i="65" s="1"/>
  <c r="D305" i="60"/>
  <c r="H42" i="60"/>
  <c r="D296" i="460"/>
  <c r="E296" i="460" s="1"/>
  <c r="K161" i="460"/>
  <c r="G255" i="60"/>
  <c r="D144" i="60"/>
  <c r="E144" i="60" s="1"/>
  <c r="G296" i="460"/>
  <c r="G296" i="65" s="1"/>
  <c r="D115" i="460"/>
  <c r="I245" i="60"/>
  <c r="D64" i="60"/>
  <c r="E64" i="60" s="1"/>
  <c r="I216" i="460"/>
  <c r="J162" i="60"/>
  <c r="D183" i="60"/>
  <c r="H161" i="61"/>
  <c r="K80" i="60"/>
  <c r="G219" i="460"/>
  <c r="J39" i="460"/>
  <c r="J94" i="60"/>
  <c r="G275" i="460"/>
  <c r="G275" i="65" s="1"/>
  <c r="G210" i="460"/>
  <c r="D225" i="60"/>
  <c r="G191" i="60"/>
  <c r="J103" i="60"/>
  <c r="J135" i="460"/>
  <c r="I193" i="60"/>
  <c r="K45" i="60"/>
  <c r="D117" i="460"/>
  <c r="D17" i="60"/>
  <c r="H33" i="60"/>
  <c r="D33" i="60"/>
  <c r="I274" i="460"/>
  <c r="J179" i="60"/>
  <c r="G219" i="60"/>
  <c r="K191" i="460"/>
  <c r="J203" i="460"/>
  <c r="J213" i="60"/>
  <c r="J213" i="65" s="1"/>
  <c r="D35" i="60"/>
  <c r="K77" i="460"/>
  <c r="D187" i="460"/>
  <c r="H267" i="460"/>
  <c r="J206" i="60"/>
  <c r="J110" i="460"/>
  <c r="D77" i="460"/>
  <c r="E77" i="460" s="1"/>
  <c r="I180" i="60"/>
  <c r="I180" i="65" s="1"/>
  <c r="D293" i="460"/>
  <c r="I167" i="60"/>
  <c r="J132" i="460"/>
  <c r="J86" i="460"/>
  <c r="J146" i="460"/>
  <c r="J101" i="60"/>
  <c r="D30" i="60"/>
  <c r="D105" i="60"/>
  <c r="E105" i="60" s="1"/>
  <c r="K97" i="460"/>
  <c r="H106" i="460"/>
  <c r="G27" i="460"/>
  <c r="G27" i="65" s="1"/>
  <c r="D228" i="460"/>
  <c r="D15" i="460"/>
  <c r="D232" i="60"/>
  <c r="D66" i="60"/>
  <c r="E66" i="60" s="1"/>
  <c r="K258" i="460"/>
  <c r="G169" i="61"/>
  <c r="E169" i="61" s="1"/>
  <c r="D332" i="60"/>
  <c r="H97" i="60"/>
  <c r="G102" i="460"/>
  <c r="H270" i="60"/>
  <c r="G27" i="60"/>
  <c r="H167" i="60"/>
  <c r="J14" i="460"/>
  <c r="D211" i="60"/>
  <c r="E211" i="60" s="1"/>
  <c r="D268" i="460"/>
  <c r="E268" i="460" s="1"/>
  <c r="D244" i="60"/>
  <c r="D273" i="460"/>
  <c r="G205" i="60"/>
  <c r="G205" i="65" s="1"/>
  <c r="I201" i="460"/>
  <c r="D216" i="60"/>
  <c r="E216" i="60" s="1"/>
  <c r="K31" i="460"/>
  <c r="D137" i="460"/>
  <c r="J119" i="460"/>
  <c r="G109" i="460"/>
  <c r="E109" i="460" s="1"/>
  <c r="G91" i="460"/>
  <c r="J97" i="460"/>
  <c r="G14" i="60"/>
  <c r="G14" i="65" s="1"/>
  <c r="H31" i="460"/>
  <c r="D145" i="460"/>
  <c r="E145" i="460" s="1"/>
  <c r="G68" i="460"/>
  <c r="G68" i="65" s="1"/>
  <c r="K257" i="60"/>
  <c r="G274" i="460"/>
  <c r="H34" i="460"/>
  <c r="J15" i="460"/>
  <c r="D98" i="460"/>
  <c r="H140" i="460"/>
  <c r="E140" i="460" s="1"/>
  <c r="G32" i="460"/>
  <c r="K296" i="60"/>
  <c r="D131" i="60"/>
  <c r="G268" i="60"/>
  <c r="K163" i="61"/>
  <c r="D191" i="460"/>
  <c r="E191" i="460" s="1"/>
  <c r="D127" i="60"/>
  <c r="K277" i="460"/>
  <c r="D82" i="460"/>
  <c r="J274" i="460"/>
  <c r="K212" i="460"/>
  <c r="D216" i="460"/>
  <c r="E216" i="460" s="1"/>
  <c r="G269" i="460"/>
  <c r="D12" i="60"/>
  <c r="D135" i="60"/>
  <c r="H86" i="60"/>
  <c r="D91" i="460"/>
  <c r="K27" i="460"/>
  <c r="K27" i="65" s="1"/>
  <c r="J82" i="460"/>
  <c r="D184" i="460"/>
  <c r="I104" i="460"/>
  <c r="G269" i="60"/>
  <c r="G77" i="460"/>
  <c r="K92" i="60"/>
  <c r="K92" i="65" s="1"/>
  <c r="D48" i="60"/>
  <c r="G265" i="460"/>
  <c r="D263" i="60"/>
  <c r="H65" i="460"/>
  <c r="I135" i="281"/>
  <c r="I83" i="281"/>
  <c r="J145" i="460"/>
  <c r="I189" i="460"/>
  <c r="D28" i="460"/>
  <c r="E28" i="460" s="1"/>
  <c r="I87" i="460"/>
  <c r="G166" i="60"/>
  <c r="H165" i="460"/>
  <c r="H165" i="65" s="1"/>
  <c r="J217" i="460"/>
  <c r="H88" i="460"/>
  <c r="H77" i="460"/>
  <c r="D153" i="60"/>
  <c r="G169" i="460"/>
  <c r="D236" i="460"/>
  <c r="G168" i="60"/>
  <c r="J220" i="60"/>
  <c r="J23" i="60"/>
  <c r="J23" i="65" s="1"/>
  <c r="H266" i="460"/>
  <c r="J133" i="460"/>
  <c r="D15" i="60"/>
  <c r="H259" i="60"/>
  <c r="D311" i="60"/>
  <c r="G62" i="460"/>
  <c r="D285" i="60"/>
  <c r="J101" i="460"/>
  <c r="G211" i="460"/>
  <c r="E211" i="460" s="1"/>
  <c r="J90" i="460"/>
  <c r="D93" i="60"/>
  <c r="K58" i="60"/>
  <c r="K58" i="65" s="1"/>
  <c r="D179" i="60"/>
  <c r="E179" i="60" s="1"/>
  <c r="D118" i="460"/>
  <c r="J219" i="60"/>
  <c r="D305" i="460"/>
  <c r="J164" i="460"/>
  <c r="J298" i="460"/>
  <c r="I153" i="60"/>
  <c r="H277" i="60"/>
  <c r="D135" i="460"/>
  <c r="K331" i="460"/>
  <c r="J52" i="460"/>
  <c r="H103" i="60"/>
  <c r="H103" i="65" s="1"/>
  <c r="D202" i="460"/>
  <c r="J102" i="460"/>
  <c r="K264" i="460"/>
  <c r="K34" i="460"/>
  <c r="I90" i="60"/>
  <c r="I257" i="60"/>
  <c r="I257" i="65" s="1"/>
  <c r="K277" i="60"/>
  <c r="J28" i="60"/>
  <c r="H213" i="460"/>
  <c r="H213" i="65" s="1"/>
  <c r="J99" i="460"/>
  <c r="G31" i="460"/>
  <c r="G87" i="460"/>
  <c r="K278" i="60"/>
  <c r="D269" i="460"/>
  <c r="J301" i="460"/>
  <c r="J301" i="65" s="1"/>
  <c r="K110" i="60"/>
  <c r="H146" i="460"/>
  <c r="D191" i="60"/>
  <c r="E191" i="60" s="1"/>
  <c r="H46" i="460"/>
  <c r="J96" i="460"/>
  <c r="K269" i="60"/>
  <c r="K269" i="65" s="1"/>
  <c r="I263" i="460"/>
  <c r="D126" i="460"/>
  <c r="H93" i="460"/>
  <c r="H93" i="65" s="1"/>
  <c r="D189" i="60"/>
  <c r="K107" i="460"/>
  <c r="K273" i="60"/>
  <c r="K106" i="60"/>
  <c r="H106" i="60"/>
  <c r="K279" i="460"/>
  <c r="H35" i="460"/>
  <c r="J276" i="460"/>
  <c r="J104" i="60"/>
  <c r="K21" i="60"/>
  <c r="I35" i="460"/>
  <c r="I270" i="460"/>
  <c r="J46" i="460"/>
  <c r="K37" i="60"/>
  <c r="I328" i="460"/>
  <c r="I328" i="65" s="1"/>
  <c r="J176" i="60"/>
  <c r="J109" i="460"/>
  <c r="K254" i="60"/>
  <c r="K254" i="65" s="1"/>
  <c r="D317" i="460"/>
  <c r="J162" i="61"/>
  <c r="I62" i="60"/>
  <c r="I62" i="65" s="1"/>
  <c r="H141" i="460"/>
  <c r="D116" i="60"/>
  <c r="H181" i="60"/>
  <c r="H181" i="65" s="1"/>
  <c r="D70" i="60"/>
  <c r="K169" i="460"/>
  <c r="H254" i="60"/>
  <c r="E254" i="60" s="1"/>
  <c r="K181" i="60"/>
  <c r="K205" i="460"/>
  <c r="J299" i="460"/>
  <c r="D303" i="60"/>
  <c r="D289" i="60"/>
  <c r="D57" i="460"/>
  <c r="J212" i="460"/>
  <c r="G43" i="460"/>
  <c r="G45" i="60"/>
  <c r="G45" i="65" s="1"/>
  <c r="G243" i="460"/>
  <c r="D111" i="460"/>
  <c r="I272" i="60"/>
  <c r="I272" i="65" s="1"/>
  <c r="D189" i="460"/>
  <c r="J79" i="460"/>
  <c r="G263" i="60"/>
  <c r="G37" i="60"/>
  <c r="D154" i="460"/>
  <c r="J253" i="460"/>
  <c r="J253" i="65" s="1"/>
  <c r="K164" i="460"/>
  <c r="G169" i="60"/>
  <c r="D165" i="60"/>
  <c r="E165" i="60" s="1"/>
  <c r="H245" i="460"/>
  <c r="H245" i="65" s="1"/>
  <c r="D151" i="60"/>
  <c r="I112" i="460"/>
  <c r="E112" i="460" s="1"/>
  <c r="J144" i="460"/>
  <c r="J43" i="460"/>
  <c r="H27" i="60"/>
  <c r="H27" i="65" s="1"/>
  <c r="H218" i="460"/>
  <c r="J108" i="460"/>
  <c r="D42" i="460"/>
  <c r="E42" i="460" s="1"/>
  <c r="J87" i="460"/>
  <c r="G140" i="460"/>
  <c r="H274" i="460"/>
  <c r="H274" i="65" s="1"/>
  <c r="G162" i="60"/>
  <c r="J164" i="61"/>
  <c r="J111" i="460"/>
  <c r="K36" i="60"/>
  <c r="H162" i="60"/>
  <c r="J66" i="460"/>
  <c r="H144" i="60"/>
  <c r="I271" i="60"/>
  <c r="J217" i="60"/>
  <c r="J217" i="65" s="1"/>
  <c r="I46" i="60"/>
  <c r="G210" i="60"/>
  <c r="J152" i="460"/>
  <c r="D50" i="460"/>
  <c r="D213" i="60"/>
  <c r="E213" i="60" s="1"/>
  <c r="I270" i="60"/>
  <c r="I270" i="65" s="1"/>
  <c r="G25" i="60"/>
  <c r="K98" i="60"/>
  <c r="D38" i="60"/>
  <c r="E38" i="60" s="1"/>
  <c r="J28" i="460"/>
  <c r="D190" i="460"/>
  <c r="I165" i="460"/>
  <c r="K265" i="460"/>
  <c r="J248" i="460"/>
  <c r="D17" i="460"/>
  <c r="D106" i="460"/>
  <c r="J22" i="60"/>
  <c r="K192" i="60"/>
  <c r="I203" i="460"/>
  <c r="D25" i="60"/>
  <c r="E25" i="60" s="1"/>
  <c r="D114" i="460"/>
  <c r="J180" i="460"/>
  <c r="G213" i="460"/>
  <c r="K163" i="460"/>
  <c r="I179" i="60"/>
  <c r="J245" i="60"/>
  <c r="J166" i="60"/>
  <c r="D289" i="460"/>
  <c r="K213" i="460"/>
  <c r="J265" i="460"/>
  <c r="J265" i="65" s="1"/>
  <c r="G191" i="460"/>
  <c r="I168" i="61"/>
  <c r="K206" i="460"/>
  <c r="K206" i="65" s="1"/>
  <c r="J298" i="60"/>
  <c r="H98" i="460"/>
  <c r="G294" i="460"/>
  <c r="I33" i="460"/>
  <c r="H213" i="60"/>
  <c r="K47" i="60"/>
  <c r="K47" i="65" s="1"/>
  <c r="D21" i="460"/>
  <c r="H31" i="60"/>
  <c r="H31" i="65" s="1"/>
  <c r="D28" i="60"/>
  <c r="E28" i="60" s="1"/>
  <c r="D331" i="460"/>
  <c r="I190" i="460"/>
  <c r="J57" i="460"/>
  <c r="J179" i="460"/>
  <c r="D80" i="60"/>
  <c r="E80" i="60" s="1"/>
  <c r="J97" i="60"/>
  <c r="J97" i="65" s="1"/>
  <c r="J90" i="60"/>
  <c r="I163" i="460"/>
  <c r="J47" i="60"/>
  <c r="J47" i="65" s="1"/>
  <c r="I294" i="460"/>
  <c r="K26" i="460"/>
  <c r="G301" i="460"/>
  <c r="D326" i="60"/>
  <c r="H192" i="60"/>
  <c r="J283" i="460"/>
  <c r="D96" i="60"/>
  <c r="H153" i="60"/>
  <c r="H153" i="65" s="1"/>
  <c r="J203" i="60"/>
  <c r="J203" i="65" s="1"/>
  <c r="D103" i="460"/>
  <c r="J44" i="60"/>
  <c r="D49" i="460"/>
  <c r="J259" i="460"/>
  <c r="D281" i="460"/>
  <c r="I107" i="60"/>
  <c r="H276" i="60"/>
  <c r="G110" i="60"/>
  <c r="G110" i="65" s="1"/>
  <c r="H267" i="60"/>
  <c r="E267" i="60" s="1"/>
  <c r="D145" i="60"/>
  <c r="E145" i="60" s="1"/>
  <c r="D326" i="460"/>
  <c r="G174" i="460"/>
  <c r="J167" i="60"/>
  <c r="H112" i="460"/>
  <c r="D102" i="460"/>
  <c r="E102" i="460" s="1"/>
  <c r="H21" i="60"/>
  <c r="K256" i="460"/>
  <c r="K165" i="61"/>
  <c r="J42" i="460"/>
  <c r="D275" i="60"/>
  <c r="E275" i="60" s="1"/>
  <c r="I273" i="60"/>
  <c r="I105" i="60"/>
  <c r="H276" i="460"/>
  <c r="J108" i="60"/>
  <c r="J108" i="65" s="1"/>
  <c r="D168" i="60"/>
  <c r="E168" i="60" s="1"/>
  <c r="I205" i="460"/>
  <c r="G168" i="61"/>
  <c r="G168" i="65" s="1"/>
  <c r="J289" i="460"/>
  <c r="H92" i="60"/>
  <c r="G205" i="460"/>
  <c r="I38" i="460"/>
  <c r="K181" i="460"/>
  <c r="J92" i="460"/>
  <c r="H162" i="460"/>
  <c r="D327" i="60"/>
  <c r="I274" i="60"/>
  <c r="H169" i="460"/>
  <c r="I45" i="460"/>
  <c r="K42" i="65"/>
  <c r="J167" i="65"/>
  <c r="H108" i="65"/>
  <c r="I40" i="65"/>
  <c r="I90" i="65"/>
  <c r="I168" i="65"/>
  <c r="J102" i="65"/>
  <c r="I26" i="65"/>
  <c r="H106" i="65"/>
  <c r="H41" i="65"/>
  <c r="I107" i="65"/>
  <c r="I217" i="65"/>
  <c r="I14" i="65"/>
  <c r="I89" i="65"/>
  <c r="I46" i="65"/>
  <c r="G108" i="65"/>
  <c r="G218" i="65"/>
  <c r="I145" i="65"/>
  <c r="G243" i="65"/>
  <c r="H89" i="65"/>
  <c r="G146" i="65"/>
  <c r="K40" i="65"/>
  <c r="K62" i="65"/>
  <c r="K87" i="65"/>
  <c r="G86" i="65"/>
  <c r="H24" i="65"/>
  <c r="J42" i="65"/>
  <c r="G203" i="65"/>
  <c r="G90" i="65"/>
  <c r="J38" i="65"/>
  <c r="G279" i="65"/>
  <c r="I273" i="65"/>
  <c r="J41" i="65"/>
  <c r="K23" i="65"/>
  <c r="J271" i="65"/>
  <c r="K45" i="65"/>
  <c r="H64" i="65"/>
  <c r="H277" i="65"/>
  <c r="I204" i="65"/>
  <c r="J180" i="65"/>
  <c r="I166" i="65"/>
  <c r="J218" i="65"/>
  <c r="H35" i="65"/>
  <c r="G163" i="65"/>
  <c r="J177" i="65"/>
  <c r="J162" i="65"/>
  <c r="K210" i="65"/>
  <c r="K21" i="65"/>
  <c r="I77" i="65"/>
  <c r="H210" i="65"/>
  <c r="G167" i="65"/>
  <c r="K256" i="65"/>
  <c r="G245" i="65"/>
  <c r="G252" i="65"/>
  <c r="I37" i="65"/>
  <c r="I80" i="65"/>
  <c r="J298" i="65"/>
  <c r="H28" i="65"/>
  <c r="H276" i="65"/>
  <c r="J28" i="65"/>
  <c r="G176" i="65"/>
  <c r="H246" i="65"/>
  <c r="J128" i="65"/>
  <c r="J256" i="65"/>
  <c r="I219" i="65"/>
  <c r="G91" i="65"/>
  <c r="H97" i="65"/>
  <c r="G46" i="65"/>
  <c r="G103" i="65"/>
  <c r="J40" i="65"/>
  <c r="I36" i="65"/>
  <c r="J161" i="65"/>
  <c r="K161" i="65"/>
  <c r="J65" i="65"/>
  <c r="H268" i="65"/>
  <c r="G111" i="65"/>
  <c r="H77" i="65"/>
  <c r="J206" i="65"/>
  <c r="G272" i="65"/>
  <c r="G28" i="65"/>
  <c r="J252" i="65"/>
  <c r="G191" i="65"/>
  <c r="G259" i="65"/>
  <c r="G265" i="65"/>
  <c r="G260" i="65"/>
  <c r="I298" i="65"/>
  <c r="J112" i="65"/>
  <c r="J146" i="65"/>
  <c r="J101" i="65"/>
  <c r="K102" i="65"/>
  <c r="J212" i="65"/>
  <c r="K180" i="65"/>
  <c r="H94" i="65"/>
  <c r="G21" i="65"/>
  <c r="J21" i="65"/>
  <c r="G38" i="65"/>
  <c r="I68" i="65"/>
  <c r="I98" i="65"/>
  <c r="K278" i="65"/>
  <c r="K20" i="65"/>
  <c r="K110" i="65"/>
  <c r="G77" i="65"/>
  <c r="H90" i="65"/>
  <c r="K99" i="65"/>
  <c r="K107" i="65"/>
  <c r="K263" i="65"/>
  <c r="J270" i="65"/>
  <c r="H243" i="65"/>
  <c r="J243" i="65"/>
  <c r="K204" i="65"/>
  <c r="J257" i="65"/>
  <c r="I92" i="65"/>
  <c r="H209" i="65"/>
  <c r="I97" i="65"/>
  <c r="J44" i="65"/>
  <c r="J205" i="65"/>
  <c r="H87" i="65"/>
  <c r="G153" i="65"/>
  <c r="H193" i="65"/>
  <c r="K165" i="65"/>
  <c r="I88" i="65"/>
  <c r="G94" i="65"/>
  <c r="I167" i="65"/>
  <c r="G256" i="65"/>
  <c r="K108" i="65"/>
  <c r="K106" i="65"/>
  <c r="I165" i="65"/>
  <c r="H34" i="65"/>
  <c r="G258" i="65"/>
  <c r="H254" i="65"/>
  <c r="H205" i="65"/>
  <c r="J109" i="65"/>
  <c r="H36" i="65"/>
  <c r="G277" i="65"/>
  <c r="H270" i="65"/>
  <c r="K89" i="65"/>
  <c r="G41" i="65"/>
  <c r="I103" i="65"/>
  <c r="E91" i="460"/>
  <c r="E270" i="60"/>
  <c r="E41" i="460"/>
  <c r="K145" i="65"/>
  <c r="K246" i="65"/>
  <c r="H42" i="65"/>
  <c r="E178" i="460"/>
  <c r="G246" i="65"/>
  <c r="K103" i="65"/>
  <c r="K279" i="65"/>
  <c r="J169" i="65"/>
  <c r="K258" i="65"/>
  <c r="H163" i="65"/>
  <c r="G25" i="65"/>
  <c r="E40" i="460"/>
  <c r="G217" i="65"/>
  <c r="J58" i="65"/>
  <c r="E100" i="60"/>
  <c r="K272" i="65"/>
  <c r="K36" i="65"/>
  <c r="E256" i="60"/>
  <c r="G87" i="65"/>
  <c r="G255" i="65"/>
  <c r="I32" i="65"/>
  <c r="G209" i="65"/>
  <c r="K176" i="65"/>
  <c r="H91" i="65"/>
  <c r="G47" i="65"/>
  <c r="G166" i="65"/>
  <c r="I254" i="65"/>
  <c r="I45" i="65"/>
  <c r="E256" i="460"/>
  <c r="I47" i="65"/>
  <c r="G104" i="65"/>
  <c r="J258" i="65"/>
  <c r="H107" i="65"/>
  <c r="I22" i="65"/>
  <c r="J14" i="65"/>
  <c r="E141" i="460"/>
  <c r="G42" i="65"/>
  <c r="I274" i="65"/>
  <c r="I153" i="65"/>
  <c r="J24" i="65"/>
  <c r="I33" i="65"/>
  <c r="I161" i="65"/>
  <c r="G64" i="65"/>
  <c r="I27" i="65"/>
  <c r="I64" i="65"/>
  <c r="K35" i="65"/>
  <c r="G100" i="65"/>
  <c r="J267" i="65"/>
  <c r="I301" i="65"/>
  <c r="E161" i="61"/>
  <c r="G181" i="65"/>
  <c r="K169" i="65"/>
  <c r="H66" i="65"/>
  <c r="G212" i="65"/>
  <c r="E97" i="460"/>
  <c r="E263" i="60"/>
  <c r="K37" i="65"/>
  <c r="K91" i="65"/>
  <c r="K46" i="65"/>
  <c r="G112" i="65"/>
  <c r="E166" i="61"/>
  <c r="K101" i="65"/>
  <c r="G144" i="65"/>
  <c r="I35" i="65"/>
  <c r="J260" i="65"/>
  <c r="G37" i="65"/>
  <c r="K265" i="65"/>
  <c r="H37" i="65"/>
  <c r="I258" i="65"/>
  <c r="K43" i="65"/>
  <c r="K94" i="65"/>
  <c r="J88" i="65"/>
  <c r="I268" i="65"/>
  <c r="H294" i="65"/>
  <c r="I279" i="65"/>
  <c r="K164" i="65"/>
  <c r="H162" i="65"/>
  <c r="G211" i="65"/>
  <c r="G93" i="65"/>
  <c r="K100" i="65"/>
  <c r="I86" i="65"/>
  <c r="H110" i="65"/>
  <c r="E172" i="460"/>
  <c r="G328" i="65"/>
  <c r="E255" i="460"/>
  <c r="E190" i="460"/>
  <c r="J36" i="65"/>
  <c r="I278" i="65"/>
  <c r="K252" i="65"/>
  <c r="I28" i="65"/>
  <c r="K14" i="65"/>
  <c r="H46" i="65"/>
  <c r="H161" i="65"/>
  <c r="J192" i="65"/>
  <c r="E202" i="460"/>
  <c r="H88" i="65"/>
  <c r="J331" i="65"/>
  <c r="J55" i="63" s="1"/>
  <c r="E264" i="460"/>
  <c r="I109" i="65"/>
  <c r="E21" i="460"/>
  <c r="G204" i="65"/>
  <c r="E94" i="460"/>
  <c r="I259" i="65"/>
  <c r="K294" i="65"/>
  <c r="J164" i="65"/>
  <c r="J263" i="65"/>
  <c r="E87" i="60"/>
  <c r="I206" i="65"/>
  <c r="E217" i="460"/>
  <c r="K28" i="65"/>
  <c r="K168" i="65"/>
  <c r="I266" i="65"/>
  <c r="E89" i="460"/>
  <c r="G164" i="65"/>
  <c r="E23" i="460"/>
  <c r="G268" i="65"/>
  <c r="E206" i="460"/>
  <c r="J166" i="65"/>
  <c r="H272" i="65"/>
  <c r="K275" i="65"/>
  <c r="K203" i="65"/>
  <c r="G22" i="65"/>
  <c r="J245" i="65"/>
  <c r="E31" i="460"/>
  <c r="I101" i="65"/>
  <c r="I162" i="65"/>
  <c r="H176" i="65"/>
  <c r="I294" i="65"/>
  <c r="K24" i="65"/>
  <c r="E99" i="60"/>
  <c r="E108" i="460"/>
  <c r="K273" i="65"/>
  <c r="H112" i="65"/>
  <c r="J64" i="65"/>
  <c r="H166" i="65"/>
  <c r="E46" i="460"/>
  <c r="E258" i="60"/>
  <c r="H266" i="65"/>
  <c r="H265" i="65"/>
  <c r="G24" i="65"/>
  <c r="E258" i="460"/>
  <c r="G107" i="65"/>
  <c r="I164" i="65"/>
  <c r="J272" i="65"/>
  <c r="J165" i="65"/>
  <c r="J275" i="65"/>
  <c r="G213" i="65"/>
  <c r="E275" i="460"/>
  <c r="E163" i="61"/>
  <c r="E99" i="460"/>
  <c r="E180" i="460"/>
  <c r="E110" i="460"/>
  <c r="G36" i="65"/>
  <c r="E24" i="460"/>
  <c r="E107" i="460"/>
  <c r="J274" i="65"/>
  <c r="E263" i="460"/>
  <c r="E106" i="460"/>
  <c r="H104" i="65"/>
  <c r="J259" i="65"/>
  <c r="G43" i="65"/>
  <c r="J201" i="65"/>
  <c r="K109" i="65"/>
  <c r="H264" i="65"/>
  <c r="J105" i="65"/>
  <c r="J193" i="65"/>
  <c r="H273" i="65"/>
  <c r="G58" i="65"/>
  <c r="I201" i="65"/>
  <c r="H211" i="65"/>
  <c r="E101" i="460"/>
  <c r="G269" i="65"/>
  <c r="H259" i="65"/>
  <c r="K163" i="65"/>
  <c r="E176" i="460"/>
  <c r="K270" i="65"/>
  <c r="J100" i="65"/>
  <c r="J20" i="65"/>
  <c r="J27" i="65"/>
  <c r="I179" i="65"/>
  <c r="K264" i="65"/>
  <c r="G210" i="65"/>
  <c r="G162" i="65"/>
  <c r="H167" i="65"/>
  <c r="E205" i="460"/>
  <c r="E273" i="460"/>
  <c r="E88" i="60"/>
  <c r="G270" i="65"/>
  <c r="I222" i="65"/>
  <c r="E277" i="460"/>
  <c r="I20" i="65"/>
  <c r="J46" i="65"/>
  <c r="E165" i="61"/>
  <c r="E97" i="60"/>
  <c r="K243" i="65"/>
  <c r="K267" i="65"/>
  <c r="I202" i="65"/>
  <c r="I220" i="65"/>
  <c r="K38" i="65"/>
  <c r="G98" i="65"/>
  <c r="G20" i="65"/>
  <c r="E212" i="460"/>
  <c r="G33" i="65"/>
  <c r="K331" i="65"/>
  <c r="K55" i="63" s="1"/>
  <c r="J39" i="65"/>
  <c r="K32" i="65"/>
  <c r="G169" i="65"/>
  <c r="H179" i="65"/>
  <c r="K328" i="65"/>
  <c r="H257" i="65"/>
  <c r="H256" i="65"/>
  <c r="I218" i="65"/>
  <c r="K298" i="65"/>
  <c r="I144" i="65"/>
  <c r="I246" i="65"/>
  <c r="K33" i="65"/>
  <c r="K88" i="65"/>
  <c r="J90" i="65"/>
  <c r="E26" i="460"/>
  <c r="G161" i="65"/>
  <c r="E266" i="60"/>
  <c r="J179" i="65"/>
  <c r="J222" i="65"/>
  <c r="H65" i="65"/>
  <c r="K26" i="65"/>
  <c r="J144" i="65"/>
  <c r="J89" i="65"/>
  <c r="E265" i="60"/>
  <c r="J328" i="65"/>
  <c r="E35" i="60"/>
  <c r="E33" i="60"/>
  <c r="J31" i="65"/>
  <c r="K97" i="65"/>
  <c r="K296" i="65"/>
  <c r="K166" i="65"/>
  <c r="J91" i="65"/>
  <c r="J106" i="65"/>
  <c r="J32" i="65"/>
  <c r="H222" i="65"/>
  <c r="G165" i="65"/>
  <c r="H21" i="65"/>
  <c r="H278" i="65"/>
  <c r="K153" i="65"/>
  <c r="K22" i="65"/>
  <c r="E313" i="553"/>
  <c r="E179" i="460"/>
  <c r="E227" i="553"/>
  <c r="G236" i="553"/>
  <c r="G238" i="553" s="1"/>
  <c r="H236" i="553"/>
  <c r="H238" i="553" s="1"/>
  <c r="H326" i="553" s="1"/>
  <c r="H333" i="553" s="1"/>
  <c r="H348" i="553" s="1"/>
  <c r="I236" i="553"/>
  <c r="I238" i="553" s="1"/>
  <c r="I326" i="553" s="1"/>
  <c r="I333" i="553" s="1"/>
  <c r="I348" i="553" s="1"/>
  <c r="E232" i="553"/>
  <c r="E225" i="553"/>
  <c r="E222" i="460"/>
  <c r="J148" i="554"/>
  <c r="E344" i="556"/>
  <c r="E231" i="553"/>
  <c r="E230" i="553"/>
  <c r="J73" i="554"/>
  <c r="J346" i="554" s="1"/>
  <c r="J151" i="554" s="1"/>
  <c r="E234" i="553"/>
  <c r="E228" i="553"/>
  <c r="E235" i="553"/>
  <c r="E226" i="553"/>
  <c r="J305" i="554"/>
  <c r="J307" i="554" s="1"/>
  <c r="E229" i="553"/>
  <c r="E233" i="553"/>
  <c r="G29" i="60"/>
  <c r="G95" i="60"/>
  <c r="H244" i="60"/>
  <c r="G78" i="60"/>
  <c r="G152" i="60"/>
  <c r="G129" i="60"/>
  <c r="G13" i="60"/>
  <c r="G244" i="60"/>
  <c r="G114" i="60"/>
  <c r="G57" i="60"/>
  <c r="G16" i="60"/>
  <c r="G124" i="60"/>
  <c r="G289" i="60"/>
  <c r="G134" i="60"/>
  <c r="H51" i="60"/>
  <c r="H281" i="60"/>
  <c r="H124" i="60"/>
  <c r="H113" i="60"/>
  <c r="H130" i="60"/>
  <c r="H261" i="60"/>
  <c r="H70" i="60"/>
  <c r="H69" i="60"/>
  <c r="I126" i="60"/>
  <c r="I49" i="60"/>
  <c r="I135" i="60"/>
  <c r="I300" i="60"/>
  <c r="I281" i="60"/>
  <c r="I51" i="60"/>
  <c r="I284" i="60"/>
  <c r="I293" i="60"/>
  <c r="I52" i="60"/>
  <c r="K140" i="60"/>
  <c r="K136" i="60"/>
  <c r="K52" i="60"/>
  <c r="K59" i="60"/>
  <c r="K53" i="60"/>
  <c r="K49" i="60"/>
  <c r="K248" i="60"/>
  <c r="K282" i="60"/>
  <c r="K123" i="60"/>
  <c r="K130" i="60"/>
  <c r="J172" i="60"/>
  <c r="J172" i="65" s="1"/>
  <c r="J11" i="60"/>
  <c r="J11" i="65" s="1"/>
  <c r="J30" i="60"/>
  <c r="J30" i="65" s="1"/>
  <c r="J124" i="60"/>
  <c r="J124" i="65" s="1"/>
  <c r="J134" i="60"/>
  <c r="J82" i="60"/>
  <c r="J82" i="65" s="1"/>
  <c r="J113" i="60"/>
  <c r="J113" i="65" s="1"/>
  <c r="J300" i="60"/>
  <c r="J300" i="65" s="1"/>
  <c r="J117" i="60"/>
  <c r="J117" i="65" s="1"/>
  <c r="J78" i="60"/>
  <c r="J78" i="65" s="1"/>
  <c r="I190" i="60"/>
  <c r="I190" i="65" s="1"/>
  <c r="G172" i="60"/>
  <c r="H174" i="60"/>
  <c r="H174" i="65" s="1"/>
  <c r="G229" i="61"/>
  <c r="J182" i="460"/>
  <c r="G60" i="60"/>
  <c r="G132" i="60"/>
  <c r="G125" i="60"/>
  <c r="G61" i="60"/>
  <c r="G67" i="60"/>
  <c r="G69" i="60"/>
  <c r="G297" i="60"/>
  <c r="G30" i="60"/>
  <c r="H292" i="60"/>
  <c r="H82" i="60"/>
  <c r="H311" i="60"/>
  <c r="H81" i="60"/>
  <c r="H291" i="60"/>
  <c r="H61" i="60"/>
  <c r="H123" i="60"/>
  <c r="H284" i="60"/>
  <c r="H293" i="60"/>
  <c r="I114" i="60"/>
  <c r="I13" i="60"/>
  <c r="I282" i="60"/>
  <c r="I70" i="60"/>
  <c r="I119" i="60"/>
  <c r="I152" i="60"/>
  <c r="I280" i="60"/>
  <c r="I133" i="60"/>
  <c r="I248" i="60"/>
  <c r="K178" i="60"/>
  <c r="K293" i="60"/>
  <c r="K290" i="60"/>
  <c r="K60" i="60"/>
  <c r="K30" i="60"/>
  <c r="K119" i="60"/>
  <c r="K117" i="60"/>
  <c r="K70" i="60"/>
  <c r="K311" i="60"/>
  <c r="K295" i="60"/>
  <c r="J54" i="460"/>
  <c r="J173" i="60"/>
  <c r="J173" i="65" s="1"/>
  <c r="J281" i="60"/>
  <c r="J281" i="65" s="1"/>
  <c r="J283" i="60"/>
  <c r="J283" i="65" s="1"/>
  <c r="J247" i="60"/>
  <c r="J247" i="65" s="1"/>
  <c r="J285" i="60"/>
  <c r="J81" i="60"/>
  <c r="J81" i="65" s="1"/>
  <c r="J59" i="60"/>
  <c r="J59" i="65" s="1"/>
  <c r="J299" i="60"/>
  <c r="J63" i="60"/>
  <c r="J63" i="65" s="1"/>
  <c r="I174" i="60"/>
  <c r="I174" i="65" s="1"/>
  <c r="G178" i="60"/>
  <c r="H140" i="60"/>
  <c r="H140" i="65" s="1"/>
  <c r="G96" i="60"/>
  <c r="G136" i="60"/>
  <c r="G51" i="60"/>
  <c r="G11" i="60"/>
  <c r="G131" i="60"/>
  <c r="G283" i="60"/>
  <c r="G52" i="60"/>
  <c r="G81" i="60"/>
  <c r="G290" i="60"/>
  <c r="H52" i="60"/>
  <c r="H135" i="60"/>
  <c r="H60" i="60"/>
  <c r="H282" i="60"/>
  <c r="H16" i="60"/>
  <c r="H280" i="60"/>
  <c r="H131" i="60"/>
  <c r="H299" i="60"/>
  <c r="H96" i="60"/>
  <c r="I125" i="60"/>
  <c r="I291" i="60"/>
  <c r="I118" i="60"/>
  <c r="I11" i="60"/>
  <c r="I289" i="60"/>
  <c r="I283" i="60"/>
  <c r="I117" i="60"/>
  <c r="I130" i="60"/>
  <c r="I262" i="60"/>
  <c r="K174" i="60"/>
  <c r="K48" i="60"/>
  <c r="K57" i="60"/>
  <c r="K16" i="60"/>
  <c r="K283" i="60"/>
  <c r="K67" i="60"/>
  <c r="K11" i="60"/>
  <c r="K50" i="60"/>
  <c r="K127" i="60"/>
  <c r="K284" i="60"/>
  <c r="J174" i="60"/>
  <c r="J174" i="65" s="1"/>
  <c r="J311" i="60"/>
  <c r="J311" i="65" s="1"/>
  <c r="J125" i="60"/>
  <c r="J57" i="60"/>
  <c r="J12" i="60"/>
  <c r="J12" i="65" s="1"/>
  <c r="J282" i="60"/>
  <c r="J282" i="65" s="1"/>
  <c r="J291" i="60"/>
  <c r="J291" i="65" s="1"/>
  <c r="J51" i="60"/>
  <c r="J51" i="65" s="1"/>
  <c r="J127" i="60"/>
  <c r="I140" i="60"/>
  <c r="I140" i="65" s="1"/>
  <c r="G188" i="60"/>
  <c r="H189" i="60"/>
  <c r="G177" i="60"/>
  <c r="J17" i="460"/>
  <c r="G53" i="60"/>
  <c r="G285" i="60"/>
  <c r="G48" i="60"/>
  <c r="G281" i="60"/>
  <c r="G280" i="60"/>
  <c r="G135" i="60"/>
  <c r="G133" i="60"/>
  <c r="G282" i="60"/>
  <c r="G15" i="60"/>
  <c r="H290" i="60"/>
  <c r="H12" i="60"/>
  <c r="H30" i="60"/>
  <c r="H248" i="60"/>
  <c r="H289" i="60"/>
  <c r="H50" i="60"/>
  <c r="H295" i="60"/>
  <c r="H78" i="60"/>
  <c r="H116" i="60"/>
  <c r="I61" i="60"/>
  <c r="I67" i="60"/>
  <c r="I244" i="60"/>
  <c r="I302" i="60"/>
  <c r="I134" i="60"/>
  <c r="I290" i="60"/>
  <c r="I311" i="60"/>
  <c r="I129" i="60"/>
  <c r="I115" i="60"/>
  <c r="K188" i="60"/>
  <c r="K188" i="65" s="1"/>
  <c r="K95" i="60"/>
  <c r="K114" i="60"/>
  <c r="K12" i="60"/>
  <c r="K135" i="60"/>
  <c r="K297" i="60"/>
  <c r="K244" i="60"/>
  <c r="K115" i="60"/>
  <c r="K51" i="60"/>
  <c r="K299" i="60"/>
  <c r="J190" i="60"/>
  <c r="J190" i="65" s="1"/>
  <c r="J15" i="60"/>
  <c r="J15" i="65" s="1"/>
  <c r="J115" i="60"/>
  <c r="J61" i="60"/>
  <c r="J61" i="65" s="1"/>
  <c r="J96" i="60"/>
  <c r="J96" i="65" s="1"/>
  <c r="J53" i="60"/>
  <c r="J133" i="60"/>
  <c r="J133" i="65" s="1"/>
  <c r="J48" i="60"/>
  <c r="J48" i="65" s="1"/>
  <c r="J52" i="60"/>
  <c r="J52" i="65" s="1"/>
  <c r="J289" i="60"/>
  <c r="J289" i="65" s="1"/>
  <c r="I172" i="60"/>
  <c r="I172" i="65" s="1"/>
  <c r="G190" i="60"/>
  <c r="H178" i="60"/>
  <c r="J71" i="460"/>
  <c r="J83" i="460"/>
  <c r="G299" i="60"/>
  <c r="G293" i="60"/>
  <c r="G291" i="60"/>
  <c r="G247" i="60"/>
  <c r="G117" i="60"/>
  <c r="G12" i="60"/>
  <c r="G248" i="60"/>
  <c r="G295" i="60"/>
  <c r="G300" i="60"/>
  <c r="H133" i="60"/>
  <c r="H15" i="60"/>
  <c r="H283" i="60"/>
  <c r="H114" i="60"/>
  <c r="H297" i="60"/>
  <c r="H115" i="60"/>
  <c r="H48" i="60"/>
  <c r="H13" i="60"/>
  <c r="H117" i="60"/>
  <c r="I295" i="60"/>
  <c r="I285" i="60"/>
  <c r="I132" i="60"/>
  <c r="I60" i="60"/>
  <c r="I127" i="60"/>
  <c r="I57" i="60"/>
  <c r="I78" i="60"/>
  <c r="I50" i="60"/>
  <c r="K173" i="60"/>
  <c r="K173" i="65" s="1"/>
  <c r="K302" i="60"/>
  <c r="K131" i="60"/>
  <c r="K61" i="60"/>
  <c r="K116" i="60"/>
  <c r="K134" i="60"/>
  <c r="K289" i="60"/>
  <c r="K113" i="60"/>
  <c r="K152" i="60"/>
  <c r="K79" i="60"/>
  <c r="J178" i="60"/>
  <c r="J178" i="65" s="1"/>
  <c r="J137" i="460"/>
  <c r="J130" i="60"/>
  <c r="J130" i="65" s="1"/>
  <c r="J79" i="60"/>
  <c r="J79" i="65" s="1"/>
  <c r="J295" i="60"/>
  <c r="J295" i="65" s="1"/>
  <c r="J123" i="60"/>
  <c r="J244" i="60"/>
  <c r="J244" i="65" s="1"/>
  <c r="J70" i="60"/>
  <c r="J70" i="65" s="1"/>
  <c r="J67" i="60"/>
  <c r="J67" i="65" s="1"/>
  <c r="J290" i="60"/>
  <c r="J290" i="65" s="1"/>
  <c r="J136" i="60"/>
  <c r="J136" i="65" s="1"/>
  <c r="I178" i="60"/>
  <c r="I178" i="65" s="1"/>
  <c r="G173" i="60"/>
  <c r="H190" i="60"/>
  <c r="H190" i="65" s="1"/>
  <c r="G292" i="60"/>
  <c r="G123" i="60"/>
  <c r="G115" i="60"/>
  <c r="H126" i="60"/>
  <c r="H262" i="60"/>
  <c r="H125" i="60"/>
  <c r="H302" i="60"/>
  <c r="H79" i="60"/>
  <c r="H136" i="60"/>
  <c r="H119" i="60"/>
  <c r="H53" i="60"/>
  <c r="I124" i="60"/>
  <c r="I292" i="60"/>
  <c r="I113" i="60"/>
  <c r="I247" i="60"/>
  <c r="I16" i="60"/>
  <c r="I15" i="60"/>
  <c r="I63" i="60"/>
  <c r="I59" i="60"/>
  <c r="K189" i="60"/>
  <c r="K189" i="65" s="1"/>
  <c r="K69" i="60"/>
  <c r="K118" i="60"/>
  <c r="K29" i="60"/>
  <c r="K262" i="60"/>
  <c r="K291" i="60"/>
  <c r="K285" i="60"/>
  <c r="K261" i="60"/>
  <c r="K133" i="60"/>
  <c r="K13" i="60"/>
  <c r="J189" i="60"/>
  <c r="J189" i="65" s="1"/>
  <c r="J286" i="460"/>
  <c r="J284" i="60"/>
  <c r="J284" i="65" s="1"/>
  <c r="J49" i="60"/>
  <c r="J49" i="65" s="1"/>
  <c r="J280" i="60"/>
  <c r="J280" i="65" s="1"/>
  <c r="J131" i="60"/>
  <c r="J60" i="60"/>
  <c r="J60" i="65" s="1"/>
  <c r="J29" i="60"/>
  <c r="J302" i="60"/>
  <c r="J126" i="60"/>
  <c r="J126" i="65" s="1"/>
  <c r="J292" i="60"/>
  <c r="J292" i="65" s="1"/>
  <c r="I189" i="60"/>
  <c r="I189" i="65" s="1"/>
  <c r="G189" i="60"/>
  <c r="H188" i="60"/>
  <c r="G313" i="61"/>
  <c r="J249" i="460"/>
  <c r="J303" i="460"/>
  <c r="G50" i="60"/>
  <c r="G130" i="60"/>
  <c r="J120" i="460"/>
  <c r="G261" i="60"/>
  <c r="G116" i="60"/>
  <c r="G118" i="60"/>
  <c r="G79" i="60"/>
  <c r="H129" i="60"/>
  <c r="H49" i="60"/>
  <c r="H29" i="60"/>
  <c r="H285" i="60"/>
  <c r="H59" i="60"/>
  <c r="H152" i="60"/>
  <c r="H134" i="60"/>
  <c r="H63" i="60"/>
  <c r="I30" i="60"/>
  <c r="I96" i="60"/>
  <c r="I82" i="60"/>
  <c r="I261" i="60"/>
  <c r="I131" i="60"/>
  <c r="I297" i="60"/>
  <c r="I116" i="60"/>
  <c r="I79" i="60"/>
  <c r="I95" i="60"/>
  <c r="K190" i="60"/>
  <c r="K190" i="65" s="1"/>
  <c r="K247" i="60"/>
  <c r="K78" i="60"/>
  <c r="K280" i="60"/>
  <c r="K281" i="60"/>
  <c r="K124" i="60"/>
  <c r="K82" i="60"/>
  <c r="K96" i="60"/>
  <c r="K126" i="60"/>
  <c r="J188" i="60"/>
  <c r="J129" i="60"/>
  <c r="J129" i="65" s="1"/>
  <c r="J69" i="60"/>
  <c r="J69" i="65" s="1"/>
  <c r="J95" i="60"/>
  <c r="J95" i="65" s="1"/>
  <c r="J13" i="60"/>
  <c r="J13" i="65" s="1"/>
  <c r="J261" i="60"/>
  <c r="J118" i="60"/>
  <c r="J118" i="65" s="1"/>
  <c r="J135" i="60"/>
  <c r="J135" i="65" s="1"/>
  <c r="J248" i="60"/>
  <c r="J248" i="65" s="1"/>
  <c r="J114" i="60"/>
  <c r="J114" i="65" s="1"/>
  <c r="I188" i="60"/>
  <c r="I188" i="65" s="1"/>
  <c r="G174" i="60"/>
  <c r="H172" i="60"/>
  <c r="H172" i="65" s="1"/>
  <c r="G230" i="61"/>
  <c r="J175" i="460"/>
  <c r="G302" i="60"/>
  <c r="G70" i="60"/>
  <c r="G284" i="60"/>
  <c r="G59" i="60"/>
  <c r="H132" i="60"/>
  <c r="G63" i="60"/>
  <c r="G262" i="60"/>
  <c r="G126" i="60"/>
  <c r="G82" i="60"/>
  <c r="G127" i="60"/>
  <c r="G49" i="60"/>
  <c r="G119" i="60"/>
  <c r="G113" i="60"/>
  <c r="G311" i="60"/>
  <c r="H95" i="60"/>
  <c r="H11" i="60"/>
  <c r="H127" i="60"/>
  <c r="H118" i="60"/>
  <c r="H57" i="60"/>
  <c r="H247" i="60"/>
  <c r="H300" i="60"/>
  <c r="H67" i="60"/>
  <c r="I12" i="60"/>
  <c r="I53" i="60"/>
  <c r="I81" i="60"/>
  <c r="I123" i="60"/>
  <c r="I299" i="60"/>
  <c r="I136" i="60"/>
  <c r="I29" i="60"/>
  <c r="I69" i="60"/>
  <c r="I48" i="60"/>
  <c r="K172" i="60"/>
  <c r="K172" i="65" s="1"/>
  <c r="K292" i="60"/>
  <c r="K63" i="60"/>
  <c r="K129" i="60"/>
  <c r="K132" i="60"/>
  <c r="K300" i="60"/>
  <c r="K81" i="60"/>
  <c r="K15" i="60"/>
  <c r="K125" i="60"/>
  <c r="J140" i="60"/>
  <c r="J140" i="65" s="1"/>
  <c r="J262" i="60"/>
  <c r="J262" i="65" s="1"/>
  <c r="J16" i="60"/>
  <c r="J297" i="60"/>
  <c r="J297" i="65" s="1"/>
  <c r="J119" i="60"/>
  <c r="J119" i="65" s="1"/>
  <c r="J152" i="60"/>
  <c r="J132" i="60"/>
  <c r="J132" i="65" s="1"/>
  <c r="J293" i="60"/>
  <c r="J293" i="65" s="1"/>
  <c r="J116" i="60"/>
  <c r="J116" i="65" s="1"/>
  <c r="J50" i="60"/>
  <c r="J50" i="65" s="1"/>
  <c r="I173" i="60"/>
  <c r="I173" i="65" s="1"/>
  <c r="G140" i="60"/>
  <c r="H173" i="60"/>
  <c r="H173" i="65" s="1"/>
  <c r="G312" i="61"/>
  <c r="J183" i="460"/>
  <c r="E29" i="557"/>
  <c r="G54" i="557"/>
  <c r="E95" i="557"/>
  <c r="G120" i="557"/>
  <c r="H249" i="557"/>
  <c r="G83" i="557"/>
  <c r="E78" i="557"/>
  <c r="E152" i="557"/>
  <c r="E129" i="557"/>
  <c r="G345" i="555"/>
  <c r="E184" i="555"/>
  <c r="H314" i="555"/>
  <c r="E13" i="557"/>
  <c r="G249" i="557"/>
  <c r="E244" i="557"/>
  <c r="E114" i="557"/>
  <c r="G71" i="557"/>
  <c r="E57" i="557"/>
  <c r="E16" i="557"/>
  <c r="E124" i="557"/>
  <c r="G303" i="557"/>
  <c r="E289" i="557"/>
  <c r="E134" i="557"/>
  <c r="H286" i="557"/>
  <c r="K141" i="557"/>
  <c r="H236" i="555"/>
  <c r="K137" i="557"/>
  <c r="J236" i="555"/>
  <c r="J17" i="557"/>
  <c r="J83" i="557"/>
  <c r="E172" i="557"/>
  <c r="G236" i="556"/>
  <c r="E60" i="557"/>
  <c r="E132" i="557"/>
  <c r="E125" i="557"/>
  <c r="E61" i="557"/>
  <c r="E67" i="557"/>
  <c r="E69" i="557"/>
  <c r="E297" i="557"/>
  <c r="E30" i="557"/>
  <c r="H137" i="557"/>
  <c r="K342" i="557"/>
  <c r="G342" i="557"/>
  <c r="E178" i="557"/>
  <c r="H141" i="557"/>
  <c r="H182" i="557"/>
  <c r="H183" i="557"/>
  <c r="H175" i="557"/>
  <c r="E96" i="557"/>
  <c r="E136" i="557"/>
  <c r="E51" i="557"/>
  <c r="G17" i="557"/>
  <c r="E11" i="557"/>
  <c r="E131" i="557"/>
  <c r="E283" i="557"/>
  <c r="E52" i="557"/>
  <c r="E81" i="557"/>
  <c r="E290" i="557"/>
  <c r="I17" i="557"/>
  <c r="I303" i="557"/>
  <c r="K71" i="557"/>
  <c r="K17" i="557"/>
  <c r="J230" i="556"/>
  <c r="J229" i="556"/>
  <c r="J313" i="556"/>
  <c r="J312" i="556"/>
  <c r="J236" i="553"/>
  <c r="J238" i="553" s="1"/>
  <c r="J71" i="557"/>
  <c r="G55" i="485"/>
  <c r="E11" i="485"/>
  <c r="I141" i="557"/>
  <c r="G343" i="557"/>
  <c r="E188" i="557"/>
  <c r="E53" i="557"/>
  <c r="E285" i="557"/>
  <c r="E48" i="557"/>
  <c r="E281" i="557"/>
  <c r="E280" i="557"/>
  <c r="E135" i="557"/>
  <c r="E133" i="557"/>
  <c r="E282" i="557"/>
  <c r="E15" i="557"/>
  <c r="H303" i="557"/>
  <c r="H83" i="557"/>
  <c r="I249" i="557"/>
  <c r="K343" i="557"/>
  <c r="K120" i="557"/>
  <c r="K249" i="557"/>
  <c r="K229" i="555"/>
  <c r="K313" i="555"/>
  <c r="K230" i="555"/>
  <c r="K312" i="555"/>
  <c r="J303" i="557"/>
  <c r="E190" i="557"/>
  <c r="K314" i="553"/>
  <c r="K323" i="553" s="1"/>
  <c r="J314" i="555"/>
  <c r="J323" i="555" s="1"/>
  <c r="E299" i="557"/>
  <c r="E293" i="557"/>
  <c r="E291" i="557"/>
  <c r="E247" i="557"/>
  <c r="E117" i="557"/>
  <c r="E12" i="557"/>
  <c r="E248" i="557"/>
  <c r="E295" i="557"/>
  <c r="E300" i="557"/>
  <c r="G326" i="552"/>
  <c r="E238" i="552"/>
  <c r="I71" i="557"/>
  <c r="I83" i="557"/>
  <c r="K303" i="557"/>
  <c r="J342" i="557"/>
  <c r="J137" i="557"/>
  <c r="J249" i="557"/>
  <c r="I342" i="557"/>
  <c r="E173" i="557"/>
  <c r="K312" i="556"/>
  <c r="K313" i="556"/>
  <c r="K229" i="556"/>
  <c r="K230" i="556"/>
  <c r="H230" i="556"/>
  <c r="H229" i="556"/>
  <c r="H313" i="556"/>
  <c r="H312" i="556"/>
  <c r="E292" i="557"/>
  <c r="G137" i="557"/>
  <c r="E123" i="557"/>
  <c r="E115" i="557"/>
  <c r="K54" i="557"/>
  <c r="K286" i="557"/>
  <c r="J54" i="557"/>
  <c r="I230" i="556"/>
  <c r="I313" i="556"/>
  <c r="I312" i="556"/>
  <c r="I229" i="556"/>
  <c r="E189" i="557"/>
  <c r="H343" i="557"/>
  <c r="I236" i="555"/>
  <c r="E50" i="557"/>
  <c r="E130" i="557"/>
  <c r="E261" i="557"/>
  <c r="G286" i="557"/>
  <c r="E116" i="557"/>
  <c r="E118" i="557"/>
  <c r="E79" i="557"/>
  <c r="H54" i="557"/>
  <c r="I286" i="557"/>
  <c r="I120" i="557"/>
  <c r="J187" i="554"/>
  <c r="J194" i="554"/>
  <c r="K83" i="557"/>
  <c r="K236" i="553"/>
  <c r="K238" i="553" s="1"/>
  <c r="J343" i="557"/>
  <c r="J120" i="557"/>
  <c r="J286" i="557"/>
  <c r="I343" i="557"/>
  <c r="I314" i="555"/>
  <c r="I323" i="555" s="1"/>
  <c r="E174" i="557"/>
  <c r="J184" i="554"/>
  <c r="E302" i="557"/>
  <c r="E70" i="557"/>
  <c r="E284" i="557"/>
  <c r="E59" i="557"/>
  <c r="G197" i="555"/>
  <c r="E63" i="557"/>
  <c r="E262" i="557"/>
  <c r="E126" i="557"/>
  <c r="E82" i="557"/>
  <c r="E127" i="557"/>
  <c r="E49" i="557"/>
  <c r="E119" i="557"/>
  <c r="E113" i="557"/>
  <c r="E311" i="557"/>
  <c r="H120" i="557"/>
  <c r="H17" i="557"/>
  <c r="H71" i="557"/>
  <c r="I137" i="557"/>
  <c r="I54" i="557"/>
  <c r="G314" i="553"/>
  <c r="E312" i="553"/>
  <c r="J141" i="557"/>
  <c r="G141" i="557"/>
  <c r="E140" i="557"/>
  <c r="G314" i="556"/>
  <c r="I17" i="60" a="1"/>
  <c r="J137" i="60" a="1"/>
  <c r="I313" i="61" a="1"/>
  <c r="G236" i="61" a="1"/>
  <c r="G286" i="60" a="1"/>
  <c r="K229" i="61" a="1"/>
  <c r="G303" i="60" a="1"/>
  <c r="H183" i="60" a="1"/>
  <c r="G314" i="61" a="1"/>
  <c r="K303" i="60" a="1"/>
  <c r="H312" i="61" a="1"/>
  <c r="I76" i="281"/>
  <c r="I141" i="60" a="1"/>
  <c r="H54" i="60" a="1"/>
  <c r="H249" i="60" a="1"/>
  <c r="K141" i="60" a="1"/>
  <c r="G71" i="60" a="1"/>
  <c r="H71" i="60" a="1"/>
  <c r="G17" i="60" a="1"/>
  <c r="I249" i="60" a="1"/>
  <c r="I137" i="60" a="1"/>
  <c r="H76" i="281"/>
  <c r="J305" i="460" a="1"/>
  <c r="H286" i="60" a="1"/>
  <c r="G120" i="60" a="1"/>
  <c r="J194" i="460" a="1"/>
  <c r="K312" i="61" a="1"/>
  <c r="J71" i="60" a="1"/>
  <c r="G141" i="60" a="1"/>
  <c r="K137" i="60" a="1"/>
  <c r="J312" i="61" a="1"/>
  <c r="K71" i="60" a="1"/>
  <c r="H175" i="60" a="1"/>
  <c r="H303" i="60" a="1"/>
  <c r="K313" i="61" a="1"/>
  <c r="H83" i="60" a="1"/>
  <c r="H229" i="61" a="1"/>
  <c r="K249" i="60" a="1"/>
  <c r="I83" i="60" a="1"/>
  <c r="I54" i="60" a="1"/>
  <c r="J187" i="460" a="1"/>
  <c r="J307" i="460" a="1"/>
  <c r="K230" i="61" a="1"/>
  <c r="J184" i="460" a="1"/>
  <c r="K120" i="60" a="1"/>
  <c r="J83" i="60" a="1"/>
  <c r="J313" i="61" a="1"/>
  <c r="J303" i="60" a="1"/>
  <c r="I229" i="61" a="1"/>
  <c r="H230" i="61" a="1"/>
  <c r="K286" i="60" a="1"/>
  <c r="H182" i="60" a="1"/>
  <c r="J151" i="460" a="1"/>
  <c r="G249" i="60" a="1"/>
  <c r="J17" i="60" a="1"/>
  <c r="J286" i="60" a="1"/>
  <c r="H17" i="60" a="1"/>
  <c r="H120" i="60" a="1"/>
  <c r="I286" i="60" a="1"/>
  <c r="I312" i="61" a="1"/>
  <c r="I71" i="60" a="1"/>
  <c r="H137" i="60" a="1"/>
  <c r="G83" i="60" a="1"/>
  <c r="J54" i="60" a="1"/>
  <c r="G54" i="60" a="1"/>
  <c r="K83" i="60" a="1"/>
  <c r="K17" i="60" a="1"/>
  <c r="I303" i="60" a="1"/>
  <c r="K54" i="60" a="1"/>
  <c r="J141" i="60" a="1"/>
  <c r="I230" i="61" a="1"/>
  <c r="G137" i="60" a="1"/>
  <c r="J230" i="61" a="1"/>
  <c r="H313" i="61" a="1"/>
  <c r="J229" i="61" a="1"/>
  <c r="J249" i="60" a="1"/>
  <c r="J120" i="60" a="1"/>
  <c r="J73" i="460" a="1"/>
  <c r="H141" i="60" a="1"/>
  <c r="I120" i="60" a="1"/>
  <c r="J148" i="460" a="1"/>
  <c r="G109" i="65" l="1"/>
  <c r="E109" i="65" s="1"/>
  <c r="G106" i="65"/>
  <c r="J264" i="65"/>
  <c r="H275" i="65"/>
  <c r="E275" i="65" s="1"/>
  <c r="I193" i="65"/>
  <c r="J261" i="65"/>
  <c r="H188" i="65"/>
  <c r="J29" i="65"/>
  <c r="J123" i="65"/>
  <c r="J53" i="65"/>
  <c r="J115" i="65"/>
  <c r="H189" i="65"/>
  <c r="J127" i="65"/>
  <c r="J125" i="65"/>
  <c r="K174" i="65"/>
  <c r="J134" i="65"/>
  <c r="E267" i="460"/>
  <c r="E90" i="65"/>
  <c r="E31" i="60"/>
  <c r="E102" i="60"/>
  <c r="E101" i="60"/>
  <c r="E193" i="65"/>
  <c r="E93" i="60"/>
  <c r="E32" i="60"/>
  <c r="E193" i="460"/>
  <c r="E162" i="61"/>
  <c r="E276" i="460"/>
  <c r="E274" i="460"/>
  <c r="E21" i="60"/>
  <c r="E27" i="60"/>
  <c r="E23" i="60"/>
  <c r="E33" i="460"/>
  <c r="E98" i="460"/>
  <c r="E164" i="61"/>
  <c r="K268" i="65"/>
  <c r="I264" i="65"/>
  <c r="E168" i="61"/>
  <c r="J210" i="65"/>
  <c r="H267" i="65"/>
  <c r="J278" i="65"/>
  <c r="E278" i="65" s="1"/>
  <c r="H98" i="65"/>
  <c r="K181" i="65"/>
  <c r="J103" i="65"/>
  <c r="E103" i="65" s="1"/>
  <c r="I216" i="65"/>
  <c r="G97" i="65"/>
  <c r="H100" i="65"/>
  <c r="E100" i="65" s="1"/>
  <c r="J176" i="65"/>
  <c r="H40" i="65"/>
  <c r="I23" i="65"/>
  <c r="J216" i="65"/>
  <c r="I211" i="65"/>
  <c r="G92" i="65"/>
  <c r="E92" i="65" s="1"/>
  <c r="H14" i="65"/>
  <c r="K266" i="65"/>
  <c r="J246" i="65"/>
  <c r="H68" i="65"/>
  <c r="H45" i="65"/>
  <c r="H341" i="65" s="1"/>
  <c r="H12" i="486" s="1"/>
  <c r="H40" i="486" s="1"/>
  <c r="H180" i="65"/>
  <c r="H269" i="65"/>
  <c r="H217" i="65"/>
  <c r="I100" i="65"/>
  <c r="H253" i="65"/>
  <c r="I102" i="65"/>
  <c r="G264" i="65"/>
  <c r="E264" i="65" s="1"/>
  <c r="K276" i="65"/>
  <c r="K216" i="65"/>
  <c r="G80" i="65"/>
  <c r="E106" i="65"/>
  <c r="E218" i="65"/>
  <c r="E181" i="65"/>
  <c r="H22" i="65"/>
  <c r="I66" i="65"/>
  <c r="H296" i="65"/>
  <c r="J152" i="65"/>
  <c r="J16" i="65"/>
  <c r="J188" i="65"/>
  <c r="J302" i="65"/>
  <c r="J131" i="65"/>
  <c r="H178" i="65"/>
  <c r="E177" i="60"/>
  <c r="J57" i="65"/>
  <c r="J299" i="65"/>
  <c r="J285" i="65"/>
  <c r="K178" i="65"/>
  <c r="K140" i="65"/>
  <c r="E92" i="60"/>
  <c r="I265" i="65"/>
  <c r="E153" i="60"/>
  <c r="E111" i="460"/>
  <c r="I24" i="65"/>
  <c r="G35" i="65"/>
  <c r="E35" i="65" s="1"/>
  <c r="G331" i="65"/>
  <c r="G55" i="63" s="1"/>
  <c r="E213" i="460"/>
  <c r="I205" i="65"/>
  <c r="E205" i="65" s="1"/>
  <c r="K205" i="65"/>
  <c r="K277" i="65"/>
  <c r="G219" i="65"/>
  <c r="H144" i="65"/>
  <c r="J168" i="65"/>
  <c r="J104" i="65"/>
  <c r="H146" i="65"/>
  <c r="J219" i="65"/>
  <c r="I104" i="65"/>
  <c r="E104" i="65" s="1"/>
  <c r="I263" i="65"/>
  <c r="H206" i="65"/>
  <c r="J33" i="65"/>
  <c r="K202" i="65"/>
  <c r="G23" i="65"/>
  <c r="K209" i="65"/>
  <c r="K193" i="65"/>
  <c r="I260" i="65"/>
  <c r="H219" i="65"/>
  <c r="J269" i="65"/>
  <c r="H101" i="65"/>
  <c r="I43" i="65"/>
  <c r="E43" i="65" s="1"/>
  <c r="H191" i="65"/>
  <c r="G263" i="65"/>
  <c r="K77" i="65"/>
  <c r="K217" i="65"/>
  <c r="H92" i="65"/>
  <c r="I108" i="65"/>
  <c r="J145" i="65"/>
  <c r="E89" i="65"/>
  <c r="E202" i="65"/>
  <c r="E40" i="65"/>
  <c r="K341" i="65"/>
  <c r="K12" i="486" s="1"/>
  <c r="K40" i="486" s="1"/>
  <c r="E23" i="65"/>
  <c r="I341" i="65"/>
  <c r="I12" i="486" s="1"/>
  <c r="I40" i="486" s="1"/>
  <c r="E217" i="65"/>
  <c r="E180" i="65"/>
  <c r="H338" i="65"/>
  <c r="H9" i="486" s="1"/>
  <c r="H37" i="486" s="1"/>
  <c r="E110" i="65"/>
  <c r="E42" i="65"/>
  <c r="E206" i="65"/>
  <c r="E256" i="65"/>
  <c r="E210" i="65"/>
  <c r="E276" i="65"/>
  <c r="J341" i="65"/>
  <c r="J12" i="486" s="1"/>
  <c r="J40" i="486" s="1"/>
  <c r="E21" i="65"/>
  <c r="E98" i="65"/>
  <c r="E213" i="65"/>
  <c r="E99" i="65"/>
  <c r="E259" i="65"/>
  <c r="E165" i="65"/>
  <c r="E203" i="65"/>
  <c r="E94" i="65"/>
  <c r="E162" i="65"/>
  <c r="E37" i="65"/>
  <c r="E41" i="65"/>
  <c r="E166" i="65"/>
  <c r="I338" i="65"/>
  <c r="I9" i="486" s="1"/>
  <c r="I37" i="486" s="1"/>
  <c r="E108" i="65"/>
  <c r="E277" i="65"/>
  <c r="E102" i="65"/>
  <c r="E91" i="65"/>
  <c r="E272" i="65"/>
  <c r="E204" i="65"/>
  <c r="E263" i="65"/>
  <c r="E268" i="65"/>
  <c r="E164" i="65"/>
  <c r="E97" i="65"/>
  <c r="E55" i="63"/>
  <c r="E44" i="65"/>
  <c r="E24" i="65"/>
  <c r="E176" i="65"/>
  <c r="E107" i="65"/>
  <c r="E222" i="65"/>
  <c r="J21" i="63"/>
  <c r="J48" i="63" s="1"/>
  <c r="J339" i="65"/>
  <c r="J10" i="486" s="1"/>
  <c r="J38" i="486" s="1"/>
  <c r="E45" i="65"/>
  <c r="E169" i="65"/>
  <c r="E20" i="65"/>
  <c r="E36" i="65"/>
  <c r="E101" i="65"/>
  <c r="E46" i="65"/>
  <c r="K21" i="63"/>
  <c r="K48" i="63" s="1"/>
  <c r="E274" i="65"/>
  <c r="E163" i="65"/>
  <c r="E111" i="65"/>
  <c r="E179" i="65"/>
  <c r="I21" i="63"/>
  <c r="I48" i="63" s="1"/>
  <c r="E153" i="65"/>
  <c r="E93" i="65"/>
  <c r="E220" i="65"/>
  <c r="E34" i="65"/>
  <c r="E27" i="65"/>
  <c r="E255" i="65"/>
  <c r="E212" i="65"/>
  <c r="E254" i="65"/>
  <c r="E87" i="65"/>
  <c r="E211" i="65"/>
  <c r="E331" i="65"/>
  <c r="E161" i="65"/>
  <c r="E258" i="65"/>
  <c r="G341" i="65"/>
  <c r="G12" i="486" s="1"/>
  <c r="G40" i="486" s="1"/>
  <c r="E269" i="65"/>
  <c r="H21" i="63"/>
  <c r="H48" i="63" s="1"/>
  <c r="J340" i="65"/>
  <c r="J11" i="486" s="1"/>
  <c r="J39" i="486" s="1"/>
  <c r="E26" i="65"/>
  <c r="E265" i="65"/>
  <c r="J338" i="65"/>
  <c r="J9" i="486" s="1"/>
  <c r="J37" i="486" s="1"/>
  <c r="E191" i="65"/>
  <c r="E112" i="65"/>
  <c r="E168" i="65"/>
  <c r="E273" i="65"/>
  <c r="E270" i="65"/>
  <c r="E267" i="65"/>
  <c r="E88" i="65"/>
  <c r="E22" i="65"/>
  <c r="E38" i="65"/>
  <c r="E266" i="65"/>
  <c r="E33" i="65"/>
  <c r="J342" i="65"/>
  <c r="J13" i="486" s="1"/>
  <c r="J41" i="486" s="1"/>
  <c r="E31" i="65"/>
  <c r="G21" i="63"/>
  <c r="G48" i="63" s="1"/>
  <c r="E32" i="65"/>
  <c r="K338" i="65"/>
  <c r="K9" i="486" s="1"/>
  <c r="K37" i="486" s="1"/>
  <c r="I77" i="281"/>
  <c r="I130" i="281"/>
  <c r="J148" i="460"/>
  <c r="E314" i="553"/>
  <c r="J73" i="460"/>
  <c r="I73" i="557"/>
  <c r="I346" i="557" s="1"/>
  <c r="I151" i="557" s="1"/>
  <c r="K236" i="555"/>
  <c r="K238" i="555" s="1"/>
  <c r="H77" i="281"/>
  <c r="H130" i="281"/>
  <c r="H73" i="557"/>
  <c r="H346" i="557" s="1"/>
  <c r="H151" i="557" s="1"/>
  <c r="H148" i="557"/>
  <c r="E312" i="556"/>
  <c r="K305" i="557"/>
  <c r="K307" i="557" s="1"/>
  <c r="J305" i="557"/>
  <c r="J307" i="557" s="1"/>
  <c r="E313" i="556"/>
  <c r="K148" i="557"/>
  <c r="H184" i="557"/>
  <c r="J305" i="460"/>
  <c r="E230" i="556"/>
  <c r="H305" i="557"/>
  <c r="H307" i="557" s="1"/>
  <c r="G305" i="557"/>
  <c r="E123" i="60"/>
  <c r="E229" i="556"/>
  <c r="J148" i="557"/>
  <c r="J120" i="60"/>
  <c r="J120" i="65" s="1"/>
  <c r="H71" i="60"/>
  <c r="H54" i="60"/>
  <c r="G137" i="60"/>
  <c r="K313" i="61"/>
  <c r="I83" i="60"/>
  <c r="I249" i="60"/>
  <c r="I141" i="60"/>
  <c r="I141" i="65" s="1"/>
  <c r="K17" i="60"/>
  <c r="G17" i="60"/>
  <c r="J17" i="60"/>
  <c r="J17" i="65" s="1"/>
  <c r="G120" i="60"/>
  <c r="K71" i="60"/>
  <c r="H137" i="60"/>
  <c r="G236" i="61"/>
  <c r="K249" i="60"/>
  <c r="H83" i="60"/>
  <c r="K141" i="60"/>
  <c r="K141" i="65" s="1"/>
  <c r="G71" i="60"/>
  <c r="G54" i="60"/>
  <c r="G141" i="60"/>
  <c r="H17" i="60"/>
  <c r="I229" i="61"/>
  <c r="J249" i="60"/>
  <c r="J249" i="65" s="1"/>
  <c r="H120" i="60"/>
  <c r="J184" i="460"/>
  <c r="I312" i="61"/>
  <c r="K120" i="60"/>
  <c r="H303" i="60"/>
  <c r="J71" i="60"/>
  <c r="J71" i="65" s="1"/>
  <c r="J313" i="61"/>
  <c r="H141" i="60"/>
  <c r="H141" i="65" s="1"/>
  <c r="H286" i="60"/>
  <c r="K312" i="61"/>
  <c r="I71" i="60"/>
  <c r="J303" i="60"/>
  <c r="J303" i="65" s="1"/>
  <c r="J141" i="60"/>
  <c r="J141" i="65" s="1"/>
  <c r="H312" i="61"/>
  <c r="J312" i="61"/>
  <c r="K83" i="60"/>
  <c r="J54" i="60"/>
  <c r="J54" i="65" s="1"/>
  <c r="H313" i="61"/>
  <c r="J137" i="60"/>
  <c r="J137" i="65" s="1"/>
  <c r="J194" i="460"/>
  <c r="G286" i="60"/>
  <c r="I313" i="61"/>
  <c r="K286" i="60"/>
  <c r="H229" i="61"/>
  <c r="J151" i="460"/>
  <c r="J229" i="61"/>
  <c r="I303" i="60"/>
  <c r="J286" i="60"/>
  <c r="J286" i="65" s="1"/>
  <c r="K54" i="60"/>
  <c r="H230" i="61"/>
  <c r="J307" i="460"/>
  <c r="J230" i="61"/>
  <c r="H175" i="60"/>
  <c r="J83" i="60"/>
  <c r="J83" i="65" s="1"/>
  <c r="I137" i="60"/>
  <c r="H183" i="60"/>
  <c r="K137" i="60"/>
  <c r="G303" i="60"/>
  <c r="G249" i="60"/>
  <c r="I54" i="60"/>
  <c r="J187" i="460"/>
  <c r="I230" i="61"/>
  <c r="G314" i="61"/>
  <c r="I120" i="60"/>
  <c r="K230" i="61"/>
  <c r="K303" i="60"/>
  <c r="I286" i="60"/>
  <c r="K229" i="61"/>
  <c r="I17" i="60"/>
  <c r="H182" i="60"/>
  <c r="G83" i="60"/>
  <c r="H249" i="60"/>
  <c r="I238" i="555"/>
  <c r="I326" i="555" s="1"/>
  <c r="K326" i="553"/>
  <c r="K333" i="553" s="1"/>
  <c r="H194" i="557"/>
  <c r="H187" i="557"/>
  <c r="J194" i="557"/>
  <c r="J187" i="557"/>
  <c r="E137" i="557"/>
  <c r="I183" i="557"/>
  <c r="I175" i="557"/>
  <c r="I182" i="557"/>
  <c r="E17" i="557"/>
  <c r="K175" i="557"/>
  <c r="K182" i="557"/>
  <c r="K183" i="557"/>
  <c r="E236" i="553"/>
  <c r="H323" i="555"/>
  <c r="E120" i="557"/>
  <c r="E82" i="60"/>
  <c r="E302" i="60"/>
  <c r="E50" i="60"/>
  <c r="G173" i="65"/>
  <c r="E173" i="65" s="1"/>
  <c r="E173" i="60"/>
  <c r="E300" i="60"/>
  <c r="E299" i="60"/>
  <c r="E280" i="60"/>
  <c r="E290" i="60"/>
  <c r="E96" i="60"/>
  <c r="E132" i="60"/>
  <c r="E124" i="60"/>
  <c r="E78" i="60"/>
  <c r="E238" i="553"/>
  <c r="H238" i="555"/>
  <c r="E126" i="60"/>
  <c r="E295" i="60"/>
  <c r="E281" i="60"/>
  <c r="G188" i="65"/>
  <c r="E188" i="60"/>
  <c r="E81" i="60"/>
  <c r="E60" i="60"/>
  <c r="E16" i="60"/>
  <c r="I187" i="557"/>
  <c r="I194" i="557"/>
  <c r="J238" i="555"/>
  <c r="E71" i="557"/>
  <c r="E345" i="555"/>
  <c r="G235" i="555"/>
  <c r="G234" i="555"/>
  <c r="G228" i="555"/>
  <c r="G232" i="555"/>
  <c r="G231" i="555"/>
  <c r="G227" i="555"/>
  <c r="G226" i="555"/>
  <c r="G233" i="555"/>
  <c r="G225" i="555"/>
  <c r="E54" i="557"/>
  <c r="E262" i="60"/>
  <c r="E79" i="60"/>
  <c r="E248" i="60"/>
  <c r="E48" i="60"/>
  <c r="E52" i="60"/>
  <c r="G178" i="65"/>
  <c r="E178" i="60"/>
  <c r="E30" i="60"/>
  <c r="E57" i="60"/>
  <c r="E95" i="60"/>
  <c r="E141" i="557"/>
  <c r="G9" i="486"/>
  <c r="I236" i="556"/>
  <c r="I238" i="556" s="1"/>
  <c r="I314" i="556"/>
  <c r="E326" i="552"/>
  <c r="G333" i="552"/>
  <c r="E311" i="60"/>
  <c r="E63" i="60"/>
  <c r="E118" i="60"/>
  <c r="E12" i="60"/>
  <c r="E285" i="60"/>
  <c r="E283" i="60"/>
  <c r="E297" i="60"/>
  <c r="E114" i="60"/>
  <c r="E29" i="60"/>
  <c r="K314" i="556"/>
  <c r="H314" i="556"/>
  <c r="J314" i="556"/>
  <c r="G344" i="555"/>
  <c r="E197" i="555"/>
  <c r="G323" i="553"/>
  <c r="E286" i="557"/>
  <c r="H236" i="556"/>
  <c r="H238" i="556" s="1"/>
  <c r="K314" i="555"/>
  <c r="K323" i="555" s="1"/>
  <c r="K194" i="557"/>
  <c r="K187" i="557"/>
  <c r="J154" i="554"/>
  <c r="J156" i="554" s="1"/>
  <c r="J236" i="556"/>
  <c r="J238" i="556" s="1"/>
  <c r="E113" i="60"/>
  <c r="G174" i="65"/>
  <c r="E174" i="65" s="1"/>
  <c r="E174" i="60"/>
  <c r="E116" i="60"/>
  <c r="E115" i="60"/>
  <c r="E117" i="60"/>
  <c r="G190" i="65"/>
  <c r="E190" i="65" s="1"/>
  <c r="E190" i="60"/>
  <c r="E15" i="60"/>
  <c r="E53" i="60"/>
  <c r="E131" i="60"/>
  <c r="E69" i="60"/>
  <c r="E244" i="60"/>
  <c r="J175" i="557"/>
  <c r="J182" i="557"/>
  <c r="J183" i="557"/>
  <c r="J326" i="553"/>
  <c r="J333" i="553" s="1"/>
  <c r="E342" i="557"/>
  <c r="G183" i="557"/>
  <c r="G175" i="557"/>
  <c r="G182" i="557"/>
  <c r="G140" i="65"/>
  <c r="E140" i="60"/>
  <c r="E119" i="60"/>
  <c r="E59" i="60"/>
  <c r="E261" i="60"/>
  <c r="G189" i="65"/>
  <c r="E189" i="65" s="1"/>
  <c r="E189" i="60"/>
  <c r="E247" i="60"/>
  <c r="E282" i="60"/>
  <c r="E11" i="60"/>
  <c r="E67" i="60"/>
  <c r="G172" i="65"/>
  <c r="E172" i="60"/>
  <c r="E13" i="60"/>
  <c r="E303" i="557"/>
  <c r="E249" i="557"/>
  <c r="G148" i="557"/>
  <c r="E49" i="60"/>
  <c r="E284" i="60"/>
  <c r="E292" i="60"/>
  <c r="E291" i="60"/>
  <c r="E133" i="60"/>
  <c r="E51" i="60"/>
  <c r="E61" i="60"/>
  <c r="E134" i="60"/>
  <c r="E129" i="60"/>
  <c r="J195" i="554"/>
  <c r="G323" i="556"/>
  <c r="K236" i="556"/>
  <c r="K238" i="556" s="1"/>
  <c r="I148" i="557"/>
  <c r="I305" i="557"/>
  <c r="E343" i="557"/>
  <c r="G187" i="557"/>
  <c r="G194" i="557"/>
  <c r="K73" i="557"/>
  <c r="G73" i="557"/>
  <c r="G238" i="556"/>
  <c r="J73" i="557"/>
  <c r="E83" i="557"/>
  <c r="E127" i="60"/>
  <c r="E70" i="60"/>
  <c r="J343" i="65"/>
  <c r="J14" i="486" s="1"/>
  <c r="J42" i="486" s="1"/>
  <c r="E130" i="60"/>
  <c r="E293" i="60"/>
  <c r="E135" i="60"/>
  <c r="E136" i="60"/>
  <c r="E125" i="60"/>
  <c r="E289" i="60"/>
  <c r="E152" i="60"/>
  <c r="K305" i="60" a="1"/>
  <c r="I187" i="60" a="1"/>
  <c r="J182" i="60" a="1"/>
  <c r="J238" i="61" a="1"/>
  <c r="J76" i="281"/>
  <c r="I182" i="60" a="1"/>
  <c r="I148" i="60" a="1"/>
  <c r="J73" i="60" a="1"/>
  <c r="I314" i="61" a="1"/>
  <c r="H194" i="60" a="1"/>
  <c r="G73" i="60" a="1"/>
  <c r="I183" i="60" a="1"/>
  <c r="H187" i="60" a="1"/>
  <c r="H148" i="60" a="1"/>
  <c r="G187" i="60" a="1"/>
  <c r="J148" i="60" a="1"/>
  <c r="G81" i="281"/>
  <c r="K148" i="60" a="1"/>
  <c r="K76" i="281"/>
  <c r="H184" i="60" a="1"/>
  <c r="K175" i="60" a="1"/>
  <c r="K307" i="60" a="1"/>
  <c r="K238" i="61" a="1"/>
  <c r="J195" i="460" a="1"/>
  <c r="H151" i="60" a="1"/>
  <c r="I73" i="60" a="1"/>
  <c r="J314" i="61" a="1"/>
  <c r="G183" i="60" a="1"/>
  <c r="J175" i="60" a="1"/>
  <c r="G305" i="60" a="1"/>
  <c r="I194" i="60" a="1"/>
  <c r="G323" i="61" a="1"/>
  <c r="I305" i="60" a="1"/>
  <c r="H314" i="61" a="1"/>
  <c r="H307" i="60" a="1"/>
  <c r="J236" i="61" a="1"/>
  <c r="J183" i="60" a="1"/>
  <c r="K183" i="60" a="1"/>
  <c r="J154" i="460" a="1"/>
  <c r="J156" i="460" a="1"/>
  <c r="J187" i="60" a="1"/>
  <c r="K73" i="60" a="1"/>
  <c r="I236" i="61" a="1"/>
  <c r="J20" i="281"/>
  <c r="K182" i="60" a="1"/>
  <c r="J305" i="60" a="1"/>
  <c r="K194" i="60" a="1"/>
  <c r="H305" i="60" a="1"/>
  <c r="G175" i="60" a="1"/>
  <c r="G194" i="60" a="1"/>
  <c r="G238" i="61" a="1"/>
  <c r="K314" i="61" a="1"/>
  <c r="H238" i="61" a="1"/>
  <c r="G148" i="60" a="1"/>
  <c r="I238" i="61" a="1"/>
  <c r="K187" i="60" a="1"/>
  <c r="H236" i="61" a="1"/>
  <c r="K236" i="61" a="1"/>
  <c r="J307" i="60" a="1"/>
  <c r="J194" i="60" a="1"/>
  <c r="I151" i="60" a="1"/>
  <c r="I175" i="60" a="1"/>
  <c r="H73" i="60" a="1"/>
  <c r="G182" i="60" a="1"/>
  <c r="E140" i="65" l="1"/>
  <c r="E178" i="65"/>
  <c r="E21" i="63"/>
  <c r="E12" i="486"/>
  <c r="E48" i="63"/>
  <c r="E341" i="65"/>
  <c r="E338" i="65"/>
  <c r="E40" i="486"/>
  <c r="E313" i="61"/>
  <c r="E305" i="557"/>
  <c r="I73" i="60"/>
  <c r="E229" i="61"/>
  <c r="K305" i="60"/>
  <c r="H148" i="60"/>
  <c r="H73" i="60"/>
  <c r="E175" i="557"/>
  <c r="H184" i="60"/>
  <c r="K148" i="60"/>
  <c r="J305" i="60"/>
  <c r="J305" i="65" s="1"/>
  <c r="E312" i="61"/>
  <c r="E230" i="61"/>
  <c r="K307" i="60"/>
  <c r="J148" i="60"/>
  <c r="J148" i="65" s="1"/>
  <c r="J10" i="63" s="1"/>
  <c r="G305" i="60"/>
  <c r="H307" i="60"/>
  <c r="H305" i="60"/>
  <c r="G307" i="557"/>
  <c r="K238" i="61"/>
  <c r="J21" i="281"/>
  <c r="J56" i="281"/>
  <c r="J156" i="460"/>
  <c r="H238" i="61"/>
  <c r="H314" i="61"/>
  <c r="J73" i="60"/>
  <c r="J73" i="65" s="1"/>
  <c r="G238" i="61"/>
  <c r="G73" i="60"/>
  <c r="G148" i="60"/>
  <c r="J183" i="60"/>
  <c r="J183" i="65" s="1"/>
  <c r="H151" i="60"/>
  <c r="I194" i="60"/>
  <c r="K183" i="60"/>
  <c r="H194" i="60"/>
  <c r="I238" i="61"/>
  <c r="I187" i="60"/>
  <c r="K182" i="60"/>
  <c r="K130" i="281"/>
  <c r="K77" i="281"/>
  <c r="K73" i="60"/>
  <c r="J175" i="60"/>
  <c r="J175" i="65" s="1"/>
  <c r="D81" i="281"/>
  <c r="G83" i="281"/>
  <c r="G135" i="281"/>
  <c r="K175" i="60"/>
  <c r="J182" i="60"/>
  <c r="J182" i="65" s="1"/>
  <c r="G175" i="60"/>
  <c r="G194" i="60"/>
  <c r="G183" i="60"/>
  <c r="J238" i="61"/>
  <c r="J195" i="460"/>
  <c r="K236" i="61"/>
  <c r="G182" i="60"/>
  <c r="I236" i="61"/>
  <c r="G187" i="60"/>
  <c r="G323" i="61"/>
  <c r="J236" i="61"/>
  <c r="J314" i="61"/>
  <c r="I314" i="61"/>
  <c r="J154" i="460"/>
  <c r="I182" i="60"/>
  <c r="J187" i="60"/>
  <c r="J187" i="65" s="1"/>
  <c r="J307" i="60"/>
  <c r="J307" i="65" s="1"/>
  <c r="J23" i="63" s="1"/>
  <c r="J50" i="63" s="1"/>
  <c r="H236" i="61"/>
  <c r="K187" i="60"/>
  <c r="K314" i="61"/>
  <c r="I175" i="60"/>
  <c r="J194" i="60"/>
  <c r="J194" i="65" s="1"/>
  <c r="I151" i="60"/>
  <c r="I305" i="60"/>
  <c r="I148" i="60"/>
  <c r="J130" i="281"/>
  <c r="J77" i="281"/>
  <c r="K194" i="60"/>
  <c r="I183" i="60"/>
  <c r="H187" i="60"/>
  <c r="K326" i="555"/>
  <c r="I333" i="555"/>
  <c r="J347" i="554"/>
  <c r="H323" i="556"/>
  <c r="H326" i="556" s="1"/>
  <c r="J346" i="557"/>
  <c r="J151" i="557" s="1"/>
  <c r="E238" i="556"/>
  <c r="G346" i="557"/>
  <c r="E73" i="557"/>
  <c r="E148" i="557"/>
  <c r="E172" i="65"/>
  <c r="G326" i="553"/>
  <c r="E323" i="553"/>
  <c r="H154" i="557"/>
  <c r="H156" i="557" s="1"/>
  <c r="E232" i="555"/>
  <c r="J197" i="554"/>
  <c r="J344" i="554" s="1"/>
  <c r="E17" i="60"/>
  <c r="E228" i="555"/>
  <c r="I195" i="557"/>
  <c r="E188" i="65"/>
  <c r="K348" i="553"/>
  <c r="E83" i="60"/>
  <c r="E286" i="60"/>
  <c r="K346" i="557"/>
  <c r="K151" i="557" s="1"/>
  <c r="J184" i="557"/>
  <c r="E333" i="552"/>
  <c r="G348" i="552"/>
  <c r="E348" i="552" s="1"/>
  <c r="E236" i="556"/>
  <c r="K184" i="557"/>
  <c r="G184" i="557"/>
  <c r="E234" i="555"/>
  <c r="E194" i="557"/>
  <c r="E314" i="556"/>
  <c r="E183" i="557"/>
  <c r="G312" i="555"/>
  <c r="E344" i="555"/>
  <c r="G313" i="555"/>
  <c r="G230" i="555"/>
  <c r="G229" i="555"/>
  <c r="E225" i="555"/>
  <c r="E235" i="555"/>
  <c r="G141" i="65"/>
  <c r="E141" i="65" s="1"/>
  <c r="E141" i="60"/>
  <c r="E182" i="557"/>
  <c r="G195" i="557"/>
  <c r="E187" i="557"/>
  <c r="J323" i="556"/>
  <c r="J326" i="556" s="1"/>
  <c r="I323" i="556"/>
  <c r="G37" i="486"/>
  <c r="E37" i="486" s="1"/>
  <c r="E9" i="486"/>
  <c r="E233" i="555"/>
  <c r="E54" i="60"/>
  <c r="E226" i="555"/>
  <c r="J195" i="557"/>
  <c r="E71" i="60"/>
  <c r="K195" i="557"/>
  <c r="K323" i="556"/>
  <c r="E227" i="555"/>
  <c r="J326" i="555"/>
  <c r="I184" i="557"/>
  <c r="H326" i="555"/>
  <c r="I154" i="557"/>
  <c r="E249" i="60"/>
  <c r="E120" i="60"/>
  <c r="E137" i="60"/>
  <c r="I307" i="557"/>
  <c r="J348" i="553"/>
  <c r="J345" i="554"/>
  <c r="E231" i="555"/>
  <c r="H195" i="557"/>
  <c r="G326" i="556"/>
  <c r="E303" i="60"/>
  <c r="J323" i="61" a="1"/>
  <c r="I184" i="60" a="1"/>
  <c r="K151" i="60" a="1"/>
  <c r="H12" i="281"/>
  <c r="I323" i="61" a="1"/>
  <c r="H195" i="60" a="1"/>
  <c r="J195" i="60" a="1"/>
  <c r="K195" i="60" a="1"/>
  <c r="G307" i="60" a="1"/>
  <c r="H326" i="61" a="1"/>
  <c r="J151" i="60" a="1"/>
  <c r="G326" i="61" a="1"/>
  <c r="J184" i="60" a="1"/>
  <c r="H154" i="60" a="1"/>
  <c r="I64" i="281"/>
  <c r="D14" i="390"/>
  <c r="J326" i="61" a="1"/>
  <c r="I307" i="60" a="1"/>
  <c r="H156" i="60" a="1"/>
  <c r="J197" i="460" a="1"/>
  <c r="K184" i="60" a="1"/>
  <c r="K323" i="61" a="1"/>
  <c r="I154" i="60" a="1"/>
  <c r="G195" i="60" a="1"/>
  <c r="H323" i="61" a="1"/>
  <c r="I195" i="60" a="1"/>
  <c r="G184" i="60" a="1"/>
  <c r="E175" i="60" l="1"/>
  <c r="G236" i="555"/>
  <c r="G238" i="555" s="1"/>
  <c r="E182" i="60"/>
  <c r="G197" i="557"/>
  <c r="G344" i="557" s="1"/>
  <c r="E305" i="60"/>
  <c r="G307" i="60"/>
  <c r="E314" i="61"/>
  <c r="E323" i="556"/>
  <c r="E236" i="61"/>
  <c r="K323" i="61"/>
  <c r="I184" i="60"/>
  <c r="H326" i="61"/>
  <c r="K184" i="60"/>
  <c r="G326" i="61"/>
  <c r="I154" i="60"/>
  <c r="G184" i="60"/>
  <c r="H195" i="60"/>
  <c r="I323" i="61"/>
  <c r="D15" i="390"/>
  <c r="I118" i="281"/>
  <c r="I307" i="60"/>
  <c r="J184" i="60"/>
  <c r="J184" i="65" s="1"/>
  <c r="K195" i="60"/>
  <c r="J195" i="60"/>
  <c r="J195" i="65" s="1"/>
  <c r="J323" i="61"/>
  <c r="I195" i="60"/>
  <c r="H154" i="60"/>
  <c r="G195" i="60"/>
  <c r="H15" i="281"/>
  <c r="H54" i="281"/>
  <c r="H156" i="60"/>
  <c r="J151" i="60"/>
  <c r="J151" i="65" s="1"/>
  <c r="H323" i="61"/>
  <c r="J326" i="61"/>
  <c r="K151" i="60"/>
  <c r="J197" i="460"/>
  <c r="J229" i="554"/>
  <c r="J313" i="554"/>
  <c r="J312" i="554"/>
  <c r="J230" i="554"/>
  <c r="I345" i="557"/>
  <c r="H333" i="556"/>
  <c r="E238" i="61"/>
  <c r="K345" i="557"/>
  <c r="E229" i="555"/>
  <c r="E81" i="281"/>
  <c r="D83" i="281"/>
  <c r="E83" i="281" s="1"/>
  <c r="D135" i="281"/>
  <c r="J346" i="65"/>
  <c r="J17" i="486" s="1"/>
  <c r="J45" i="486" s="1"/>
  <c r="J9" i="63"/>
  <c r="G333" i="556"/>
  <c r="I156" i="557"/>
  <c r="E184" i="557"/>
  <c r="H345" i="557"/>
  <c r="H271" i="554"/>
  <c r="H39" i="554"/>
  <c r="H192" i="554"/>
  <c r="H105" i="554"/>
  <c r="E230" i="555"/>
  <c r="E183" i="60"/>
  <c r="J327" i="554"/>
  <c r="J318" i="554"/>
  <c r="J332" i="554"/>
  <c r="J330" i="554"/>
  <c r="J317" i="554"/>
  <c r="J320" i="554"/>
  <c r="J329" i="554"/>
  <c r="J319" i="554"/>
  <c r="I348" i="555"/>
  <c r="J345" i="557"/>
  <c r="K197" i="557"/>
  <c r="J333" i="555"/>
  <c r="E307" i="557"/>
  <c r="G314" i="555"/>
  <c r="E313" i="555"/>
  <c r="I197" i="557"/>
  <c r="I344" i="557" s="1"/>
  <c r="E346" i="557"/>
  <c r="G151" i="557"/>
  <c r="K326" i="556"/>
  <c r="E187" i="60"/>
  <c r="E194" i="60"/>
  <c r="H333" i="555"/>
  <c r="G345" i="557"/>
  <c r="E195" i="557"/>
  <c r="J225" i="554"/>
  <c r="J235" i="554"/>
  <c r="J233" i="554"/>
  <c r="J232" i="554"/>
  <c r="J231" i="554"/>
  <c r="J227" i="554"/>
  <c r="J228" i="554"/>
  <c r="J234" i="554"/>
  <c r="J226" i="554"/>
  <c r="I39" i="554"/>
  <c r="I192" i="554"/>
  <c r="I105" i="554"/>
  <c r="I271" i="554"/>
  <c r="K271" i="554"/>
  <c r="K39" i="554"/>
  <c r="K105" i="554"/>
  <c r="K192" i="554"/>
  <c r="H347" i="557"/>
  <c r="H197" i="557"/>
  <c r="J197" i="557"/>
  <c r="J154" i="557"/>
  <c r="K333" i="555"/>
  <c r="E312" i="555"/>
  <c r="G333" i="553"/>
  <c r="E326" i="553"/>
  <c r="G192" i="554"/>
  <c r="G105" i="554"/>
  <c r="C20" i="491"/>
  <c r="G39" i="554"/>
  <c r="G271" i="554"/>
  <c r="E148" i="60"/>
  <c r="J333" i="556"/>
  <c r="K154" i="557"/>
  <c r="I326" i="556"/>
  <c r="E73" i="60"/>
  <c r="J231" i="460" a="1"/>
  <c r="H197" i="60" a="1"/>
  <c r="I39" i="460" a="1"/>
  <c r="J233" i="460" a="1"/>
  <c r="J312" i="460" a="1"/>
  <c r="I271" i="460" a="1"/>
  <c r="K154" i="60" a="1"/>
  <c r="J225" i="460" a="1"/>
  <c r="H333" i="61" a="1"/>
  <c r="I12" i="281"/>
  <c r="J229" i="460" a="1"/>
  <c r="G151" i="60" a="1"/>
  <c r="H105" i="460" a="1"/>
  <c r="J232" i="460" a="1"/>
  <c r="G192" i="460" a="1"/>
  <c r="K192" i="460" a="1"/>
  <c r="K271" i="460" a="1"/>
  <c r="J318" i="460" a="1"/>
  <c r="I197" i="60" a="1"/>
  <c r="J63" i="281"/>
  <c r="K326" i="61" a="1"/>
  <c r="K105" i="460" a="1"/>
  <c r="I105" i="460" a="1"/>
  <c r="J64" i="281"/>
  <c r="J319" i="460" a="1"/>
  <c r="K39" i="460" a="1"/>
  <c r="H192" i="460" a="1"/>
  <c r="G76" i="281"/>
  <c r="K197" i="60" a="1"/>
  <c r="H39" i="460" a="1"/>
  <c r="J327" i="460" a="1"/>
  <c r="J228" i="460" a="1"/>
  <c r="G63" i="281"/>
  <c r="G105" i="460" a="1"/>
  <c r="J332" i="460" a="1"/>
  <c r="I156" i="60" a="1"/>
  <c r="G271" i="460" a="1"/>
  <c r="J333" i="61" a="1"/>
  <c r="J226" i="460" a="1"/>
  <c r="J230" i="460" a="1"/>
  <c r="J197" i="60" a="1"/>
  <c r="K64" i="281"/>
  <c r="G197" i="60" a="1"/>
  <c r="I326" i="61" a="1"/>
  <c r="J227" i="460" a="1"/>
  <c r="H64" i="281"/>
  <c r="J235" i="460" a="1"/>
  <c r="G333" i="61" a="1"/>
  <c r="I192" i="460" a="1"/>
  <c r="J313" i="460" a="1"/>
  <c r="H271" i="460" a="1"/>
  <c r="J329" i="460" a="1"/>
  <c r="J330" i="460" a="1"/>
  <c r="J154" i="60" a="1"/>
  <c r="G39" i="460" a="1"/>
  <c r="J320" i="460" a="1"/>
  <c r="H63" i="281"/>
  <c r="J234" i="460" a="1"/>
  <c r="J317" i="460" a="1"/>
  <c r="E236" i="555" l="1"/>
  <c r="E307" i="60"/>
  <c r="G197" i="60"/>
  <c r="E323" i="61"/>
  <c r="H105" i="460"/>
  <c r="H105" i="65" s="1"/>
  <c r="J154" i="60"/>
  <c r="J154" i="65" s="1"/>
  <c r="J11" i="63" s="1"/>
  <c r="J12" i="63" s="1"/>
  <c r="K105" i="460"/>
  <c r="K105" i="65" s="1"/>
  <c r="J226" i="460"/>
  <c r="J225" i="460"/>
  <c r="J327" i="460"/>
  <c r="G271" i="460"/>
  <c r="G39" i="460"/>
  <c r="G105" i="460"/>
  <c r="K326" i="61"/>
  <c r="J319" i="460"/>
  <c r="J230" i="460"/>
  <c r="I326" i="61"/>
  <c r="K154" i="60"/>
  <c r="J333" i="61"/>
  <c r="J117" i="281"/>
  <c r="J105" i="281"/>
  <c r="G130" i="281"/>
  <c r="G77" i="281"/>
  <c r="D76" i="281"/>
  <c r="J197" i="60"/>
  <c r="J197" i="65" s="1"/>
  <c r="J344" i="65" s="1"/>
  <c r="J15" i="486" s="1"/>
  <c r="J43" i="486" s="1"/>
  <c r="K271" i="460"/>
  <c r="K271" i="65" s="1"/>
  <c r="J231" i="460"/>
  <c r="J317" i="460"/>
  <c r="J232" i="460"/>
  <c r="K192" i="460"/>
  <c r="K192" i="65" s="1"/>
  <c r="K343" i="65" s="1"/>
  <c r="K14" i="486" s="1"/>
  <c r="K42" i="486" s="1"/>
  <c r="G192" i="460"/>
  <c r="K39" i="460"/>
  <c r="K39" i="65" s="1"/>
  <c r="J234" i="460"/>
  <c r="J228" i="460"/>
  <c r="J118" i="281"/>
  <c r="J329" i="460"/>
  <c r="J312" i="460"/>
  <c r="H197" i="60"/>
  <c r="I271" i="460"/>
  <c r="I271" i="65" s="1"/>
  <c r="J227" i="460"/>
  <c r="G151" i="60"/>
  <c r="J320" i="460"/>
  <c r="H117" i="281"/>
  <c r="H105" i="281"/>
  <c r="H333" i="61"/>
  <c r="J313" i="460"/>
  <c r="I105" i="460"/>
  <c r="I105" i="65" s="1"/>
  <c r="I15" i="281"/>
  <c r="I54" i="281"/>
  <c r="I156" i="60"/>
  <c r="J229" i="460"/>
  <c r="H118" i="281"/>
  <c r="K118" i="281"/>
  <c r="I197" i="60"/>
  <c r="J330" i="460"/>
  <c r="H192" i="460"/>
  <c r="H192" i="65" s="1"/>
  <c r="H343" i="65" s="1"/>
  <c r="H14" i="486" s="1"/>
  <c r="H42" i="486" s="1"/>
  <c r="G333" i="61"/>
  <c r="G117" i="281"/>
  <c r="G105" i="281"/>
  <c r="K197" i="60"/>
  <c r="I39" i="460"/>
  <c r="I39" i="65" s="1"/>
  <c r="J233" i="460"/>
  <c r="J332" i="460"/>
  <c r="H39" i="460"/>
  <c r="H39" i="65" s="1"/>
  <c r="I192" i="460"/>
  <c r="I192" i="65" s="1"/>
  <c r="I343" i="65" s="1"/>
  <c r="I14" i="486" s="1"/>
  <c r="I42" i="486" s="1"/>
  <c r="J235" i="460"/>
  <c r="J318" i="460"/>
  <c r="H271" i="460"/>
  <c r="H271" i="65" s="1"/>
  <c r="I312" i="557"/>
  <c r="I313" i="557"/>
  <c r="I229" i="557"/>
  <c r="I230" i="557"/>
  <c r="J156" i="557"/>
  <c r="J236" i="554"/>
  <c r="E314" i="555"/>
  <c r="K344" i="557"/>
  <c r="E184" i="60"/>
  <c r="H319" i="557"/>
  <c r="H329" i="557"/>
  <c r="H320" i="557"/>
  <c r="H318" i="557"/>
  <c r="H327" i="557"/>
  <c r="H332" i="557"/>
  <c r="H317" i="557"/>
  <c r="H330" i="557"/>
  <c r="E271" i="554"/>
  <c r="E39" i="554"/>
  <c r="G339" i="554"/>
  <c r="G340" i="554"/>
  <c r="E105" i="554"/>
  <c r="K333" i="556"/>
  <c r="J345" i="65"/>
  <c r="J16" i="486" s="1"/>
  <c r="J44" i="486" s="1"/>
  <c r="I333" i="556"/>
  <c r="J348" i="556"/>
  <c r="G348" i="553"/>
  <c r="E348" i="553" s="1"/>
  <c r="E333" i="553"/>
  <c r="J344" i="557"/>
  <c r="J321" i="554"/>
  <c r="K343" i="554"/>
  <c r="E192" i="554"/>
  <c r="G343" i="554"/>
  <c r="K340" i="554"/>
  <c r="K339" i="554"/>
  <c r="K177" i="554" s="1"/>
  <c r="G323" i="555"/>
  <c r="G326" i="555" s="1"/>
  <c r="J348" i="555"/>
  <c r="H226" i="557"/>
  <c r="H231" i="557"/>
  <c r="H228" i="557"/>
  <c r="H225" i="557"/>
  <c r="H234" i="557"/>
  <c r="H233" i="557"/>
  <c r="H232" i="557"/>
  <c r="H227" i="557"/>
  <c r="H235" i="557"/>
  <c r="J314" i="554"/>
  <c r="H344" i="557"/>
  <c r="E345" i="557"/>
  <c r="G227" i="557"/>
  <c r="G233" i="557"/>
  <c r="G232" i="557"/>
  <c r="G225" i="557"/>
  <c r="G234" i="557"/>
  <c r="G235" i="557"/>
  <c r="G231" i="557"/>
  <c r="G228" i="557"/>
  <c r="G226" i="557"/>
  <c r="G154" i="557"/>
  <c r="G156" i="557" s="1"/>
  <c r="E151" i="557"/>
  <c r="G313" i="557"/>
  <c r="G229" i="557"/>
  <c r="G312" i="557"/>
  <c r="G230" i="557"/>
  <c r="H348" i="556"/>
  <c r="E195" i="60"/>
  <c r="I347" i="557"/>
  <c r="E238" i="555"/>
  <c r="H348" i="555"/>
  <c r="K348" i="555"/>
  <c r="J235" i="557"/>
  <c r="J228" i="557"/>
  <c r="J227" i="557"/>
  <c r="J226" i="557"/>
  <c r="J232" i="557"/>
  <c r="J225" i="557"/>
  <c r="J233" i="557"/>
  <c r="J234" i="557"/>
  <c r="J231" i="557"/>
  <c r="H343" i="554"/>
  <c r="G348" i="556"/>
  <c r="I231" i="557"/>
  <c r="I235" i="557"/>
  <c r="I226" i="557"/>
  <c r="I228" i="557"/>
  <c r="I227" i="557"/>
  <c r="I234" i="557"/>
  <c r="I233" i="557"/>
  <c r="I232" i="557"/>
  <c r="I225" i="557"/>
  <c r="K156" i="557"/>
  <c r="I339" i="554"/>
  <c r="I177" i="554" s="1"/>
  <c r="I340" i="554"/>
  <c r="H339" i="554"/>
  <c r="H177" i="554" s="1"/>
  <c r="H340" i="554"/>
  <c r="E326" i="556"/>
  <c r="K226" i="557"/>
  <c r="K233" i="557"/>
  <c r="K235" i="557"/>
  <c r="K231" i="557"/>
  <c r="K232" i="557"/>
  <c r="K225" i="557"/>
  <c r="K227" i="557"/>
  <c r="K234" i="557"/>
  <c r="K228" i="557"/>
  <c r="I343" i="554"/>
  <c r="E197" i="557"/>
  <c r="I333" i="61" a="1"/>
  <c r="H327" i="60" a="1"/>
  <c r="J156" i="60" a="1"/>
  <c r="G231" i="60" a="1"/>
  <c r="K156" i="60" a="1"/>
  <c r="J12" i="281"/>
  <c r="I235" i="60" a="1"/>
  <c r="I226" i="60" a="1"/>
  <c r="H232" i="60" a="1"/>
  <c r="K231" i="60" a="1"/>
  <c r="H318" i="60" a="1"/>
  <c r="J234" i="60" a="1"/>
  <c r="G12" i="281"/>
  <c r="G225" i="60" a="1"/>
  <c r="H225" i="60" a="1"/>
  <c r="G228" i="60" a="1"/>
  <c r="K225" i="60" a="1"/>
  <c r="H330" i="60" a="1"/>
  <c r="H320" i="60" a="1"/>
  <c r="I313" i="60" a="1"/>
  <c r="K63" i="281"/>
  <c r="G230" i="60" a="1"/>
  <c r="I231" i="60" a="1"/>
  <c r="I234" i="60" a="1"/>
  <c r="J235" i="60" a="1"/>
  <c r="I228" i="60" a="1"/>
  <c r="G156" i="60" a="1"/>
  <c r="K232" i="60" a="1"/>
  <c r="G235" i="60" a="1"/>
  <c r="G233" i="60" a="1"/>
  <c r="H227" i="60" a="1"/>
  <c r="J232" i="60" a="1"/>
  <c r="K177" i="460" a="1"/>
  <c r="J321" i="460" a="1"/>
  <c r="H329" i="60" a="1"/>
  <c r="K233" i="60" a="1"/>
  <c r="J314" i="460" a="1"/>
  <c r="H332" i="60" a="1"/>
  <c r="J227" i="60" a="1"/>
  <c r="H235" i="60" a="1"/>
  <c r="G313" i="60" a="1"/>
  <c r="J236" i="460" a="1"/>
  <c r="I225" i="60" a="1"/>
  <c r="G232" i="60" a="1"/>
  <c r="J225" i="60" a="1"/>
  <c r="I177" i="460" a="1"/>
  <c r="K226" i="60" a="1"/>
  <c r="I312" i="60" a="1"/>
  <c r="K12" i="281"/>
  <c r="H226" i="60" a="1"/>
  <c r="K227" i="60" a="1"/>
  <c r="G154" i="60" a="1"/>
  <c r="K228" i="60" a="1"/>
  <c r="I227" i="60" a="1"/>
  <c r="J226" i="60" a="1"/>
  <c r="K235" i="60" a="1"/>
  <c r="J231" i="60" a="1"/>
  <c r="K333" i="61" a="1"/>
  <c r="G227" i="60" a="1"/>
  <c r="G226" i="60" a="1"/>
  <c r="H177" i="460" a="1"/>
  <c r="H228" i="60" a="1"/>
  <c r="I233" i="60" a="1"/>
  <c r="G234" i="60" a="1"/>
  <c r="I232" i="60" a="1"/>
  <c r="H319" i="60" a="1"/>
  <c r="J228" i="60" a="1"/>
  <c r="H231" i="60" a="1"/>
  <c r="I63" i="281"/>
  <c r="J233" i="60" a="1"/>
  <c r="K234" i="60" a="1"/>
  <c r="I229" i="60" a="1"/>
  <c r="H233" i="60" a="1"/>
  <c r="H317" i="60" a="1"/>
  <c r="G229" i="60" a="1"/>
  <c r="I230" i="60" a="1"/>
  <c r="H234" i="60" a="1"/>
  <c r="G14" i="390"/>
  <c r="G312" i="60" a="1"/>
  <c r="E326" i="61" l="1"/>
  <c r="E344" i="557"/>
  <c r="J323" i="554"/>
  <c r="E197" i="60"/>
  <c r="K228" i="60"/>
  <c r="I225" i="60"/>
  <c r="J232" i="60"/>
  <c r="J232" i="65" s="1"/>
  <c r="G227" i="60"/>
  <c r="H332" i="60"/>
  <c r="I313" i="60"/>
  <c r="K232" i="60"/>
  <c r="K231" i="60"/>
  <c r="H177" i="460"/>
  <c r="H177" i="65" s="1"/>
  <c r="H342" i="65" s="1"/>
  <c r="H13" i="486" s="1"/>
  <c r="H41" i="486" s="1"/>
  <c r="I231" i="60"/>
  <c r="G230" i="60"/>
  <c r="K333" i="61"/>
  <c r="K105" i="281"/>
  <c r="K117" i="281"/>
  <c r="K235" i="60"/>
  <c r="I232" i="60"/>
  <c r="J226" i="60"/>
  <c r="J226" i="65" s="1"/>
  <c r="G312" i="60"/>
  <c r="G228" i="60"/>
  <c r="H233" i="60"/>
  <c r="H327" i="60"/>
  <c r="I312" i="60"/>
  <c r="G226" i="60"/>
  <c r="H232" i="60"/>
  <c r="G15" i="390"/>
  <c r="K233" i="60"/>
  <c r="I177" i="460"/>
  <c r="I177" i="65" s="1"/>
  <c r="I342" i="65" s="1"/>
  <c r="I13" i="486" s="1"/>
  <c r="I41" i="486" s="1"/>
  <c r="I233" i="60"/>
  <c r="J227" i="60"/>
  <c r="J227" i="65" s="1"/>
  <c r="G229" i="60"/>
  <c r="G231" i="60"/>
  <c r="H234" i="60"/>
  <c r="H318" i="60"/>
  <c r="I234" i="60"/>
  <c r="J228" i="60"/>
  <c r="J228" i="65" s="1"/>
  <c r="G313" i="60"/>
  <c r="G235" i="60"/>
  <c r="H225" i="60"/>
  <c r="I333" i="61"/>
  <c r="I117" i="281"/>
  <c r="I105" i="281"/>
  <c r="D63" i="281"/>
  <c r="H320" i="60"/>
  <c r="K234" i="60"/>
  <c r="I227" i="60"/>
  <c r="J231" i="60"/>
  <c r="J231" i="65" s="1"/>
  <c r="J235" i="60"/>
  <c r="J235" i="65" s="1"/>
  <c r="G234" i="60"/>
  <c r="H228" i="60"/>
  <c r="J321" i="460"/>
  <c r="H329" i="60"/>
  <c r="J236" i="460"/>
  <c r="K226" i="60"/>
  <c r="K227" i="60"/>
  <c r="I228" i="60"/>
  <c r="J234" i="60"/>
  <c r="J234" i="65" s="1"/>
  <c r="G15" i="281"/>
  <c r="D12" i="281"/>
  <c r="G54" i="281"/>
  <c r="G156" i="60"/>
  <c r="G225" i="60"/>
  <c r="J314" i="460"/>
  <c r="H231" i="60"/>
  <c r="H319" i="60"/>
  <c r="J15" i="281"/>
  <c r="J54" i="281"/>
  <c r="J57" i="281" s="1"/>
  <c r="J156" i="60"/>
  <c r="J156" i="65" s="1"/>
  <c r="I226" i="60"/>
  <c r="J233" i="60"/>
  <c r="J233" i="65" s="1"/>
  <c r="G232" i="60"/>
  <c r="H235" i="60"/>
  <c r="H226" i="60"/>
  <c r="H330" i="60"/>
  <c r="I230" i="60"/>
  <c r="K225" i="60"/>
  <c r="K15" i="281"/>
  <c r="K54" i="281"/>
  <c r="K156" i="60"/>
  <c r="I235" i="60"/>
  <c r="J225" i="60"/>
  <c r="J225" i="65" s="1"/>
  <c r="G154" i="60"/>
  <c r="G233" i="60"/>
  <c r="H227" i="60"/>
  <c r="K177" i="460"/>
  <c r="K177" i="65" s="1"/>
  <c r="K342" i="65" s="1"/>
  <c r="K13" i="486" s="1"/>
  <c r="K41" i="486" s="1"/>
  <c r="H317" i="60"/>
  <c r="I229" i="60"/>
  <c r="G333" i="555"/>
  <c r="E326" i="555"/>
  <c r="I236" i="557"/>
  <c r="I238" i="557" s="1"/>
  <c r="E227" i="557"/>
  <c r="K132" i="554"/>
  <c r="K70" i="554"/>
  <c r="K81" i="554"/>
  <c r="K281" i="554"/>
  <c r="K117" i="554"/>
  <c r="K69" i="554"/>
  <c r="K113" i="554"/>
  <c r="K12" i="554"/>
  <c r="K152" i="554"/>
  <c r="K60" i="554"/>
  <c r="K95" i="554"/>
  <c r="K52" i="554"/>
  <c r="K292" i="554"/>
  <c r="K29" i="554"/>
  <c r="K59" i="554"/>
  <c r="K82" i="554"/>
  <c r="K124" i="554"/>
  <c r="K247" i="554"/>
  <c r="K248" i="554"/>
  <c r="K130" i="554"/>
  <c r="K119" i="554"/>
  <c r="K136" i="554"/>
  <c r="K293" i="554"/>
  <c r="K53" i="554"/>
  <c r="K262" i="554"/>
  <c r="K51" i="554"/>
  <c r="K311" i="554"/>
  <c r="K115" i="554"/>
  <c r="K135" i="554"/>
  <c r="K79" i="554"/>
  <c r="K295" i="554"/>
  <c r="K118" i="554"/>
  <c r="K96" i="554"/>
  <c r="K63" i="554"/>
  <c r="K15" i="554"/>
  <c r="K78" i="554"/>
  <c r="K299" i="554"/>
  <c r="K49" i="554"/>
  <c r="K244" i="554"/>
  <c r="K131" i="554"/>
  <c r="K16" i="554"/>
  <c r="K261" i="554"/>
  <c r="K123" i="554"/>
  <c r="K284" i="554"/>
  <c r="K133" i="554"/>
  <c r="K282" i="554"/>
  <c r="K125" i="554"/>
  <c r="K13" i="554"/>
  <c r="K300" i="554"/>
  <c r="K129" i="554"/>
  <c r="K11" i="554"/>
  <c r="K116" i="554"/>
  <c r="K285" i="554"/>
  <c r="K48" i="554"/>
  <c r="K30" i="554"/>
  <c r="K127" i="554"/>
  <c r="K126" i="554"/>
  <c r="K291" i="554"/>
  <c r="K114" i="554"/>
  <c r="K67" i="554"/>
  <c r="K289" i="554"/>
  <c r="K297" i="554"/>
  <c r="K57" i="554"/>
  <c r="K61" i="554"/>
  <c r="K302" i="554"/>
  <c r="K280" i="554"/>
  <c r="K134" i="554"/>
  <c r="K50" i="554"/>
  <c r="K283" i="554"/>
  <c r="K290" i="554"/>
  <c r="H339" i="65"/>
  <c r="H10" i="486" s="1"/>
  <c r="H38" i="486" s="1"/>
  <c r="H340" i="65"/>
  <c r="H11" i="486" s="1"/>
  <c r="H39" i="486" s="1"/>
  <c r="G39" i="65"/>
  <c r="E39" i="460"/>
  <c r="H342" i="554"/>
  <c r="K348" i="556"/>
  <c r="I187" i="554"/>
  <c r="I194" i="554"/>
  <c r="I302" i="554"/>
  <c r="I284" i="554"/>
  <c r="I133" i="554"/>
  <c r="I49" i="554"/>
  <c r="I115" i="554"/>
  <c r="I48" i="554"/>
  <c r="I135" i="554"/>
  <c r="I79" i="554"/>
  <c r="I124" i="554"/>
  <c r="I63" i="554"/>
  <c r="I285" i="554"/>
  <c r="I117" i="554"/>
  <c r="I134" i="554"/>
  <c r="I69" i="554"/>
  <c r="I136" i="554"/>
  <c r="I113" i="554"/>
  <c r="I261" i="554"/>
  <c r="I60" i="554"/>
  <c r="I123" i="554"/>
  <c r="I96" i="554"/>
  <c r="I15" i="554"/>
  <c r="I78" i="554"/>
  <c r="I281" i="554"/>
  <c r="I52" i="554"/>
  <c r="I129" i="554"/>
  <c r="I292" i="554"/>
  <c r="I29" i="554"/>
  <c r="I247" i="554"/>
  <c r="I248" i="554"/>
  <c r="I289" i="554"/>
  <c r="I13" i="554"/>
  <c r="I70" i="554"/>
  <c r="I50" i="554"/>
  <c r="I12" i="554"/>
  <c r="I297" i="554"/>
  <c r="I118" i="554"/>
  <c r="I57" i="554"/>
  <c r="I130" i="554"/>
  <c r="I95" i="554"/>
  <c r="I53" i="554"/>
  <c r="I262" i="554"/>
  <c r="I127" i="554"/>
  <c r="I51" i="554"/>
  <c r="I244" i="554"/>
  <c r="I291" i="554"/>
  <c r="I114" i="554"/>
  <c r="I283" i="554"/>
  <c r="I293" i="554"/>
  <c r="I67" i="554"/>
  <c r="I295" i="554"/>
  <c r="I290" i="554"/>
  <c r="I30" i="554"/>
  <c r="I61" i="554"/>
  <c r="I282" i="554"/>
  <c r="I299" i="554"/>
  <c r="I280" i="554"/>
  <c r="I82" i="554"/>
  <c r="I311" i="554"/>
  <c r="I131" i="554"/>
  <c r="I16" i="554"/>
  <c r="I11" i="554"/>
  <c r="I132" i="554"/>
  <c r="I300" i="554"/>
  <c r="I81" i="554"/>
  <c r="I119" i="554"/>
  <c r="I152" i="554"/>
  <c r="I59" i="554"/>
  <c r="I125" i="554"/>
  <c r="I126" i="554"/>
  <c r="I116" i="554"/>
  <c r="G314" i="557"/>
  <c r="E228" i="557"/>
  <c r="E343" i="554"/>
  <c r="G194" i="554"/>
  <c r="G187" i="554"/>
  <c r="K229" i="557"/>
  <c r="K312" i="557"/>
  <c r="K313" i="557"/>
  <c r="K230" i="557"/>
  <c r="I314" i="557"/>
  <c r="G271" i="65"/>
  <c r="E271" i="65" s="1"/>
  <c r="E271" i="460"/>
  <c r="E226" i="557"/>
  <c r="I342" i="554"/>
  <c r="E333" i="556"/>
  <c r="E231" i="557"/>
  <c r="H230" i="557"/>
  <c r="H229" i="557"/>
  <c r="H312" i="557"/>
  <c r="H313" i="557"/>
  <c r="E340" i="554"/>
  <c r="G52" i="554"/>
  <c r="G280" i="554"/>
  <c r="G29" i="554"/>
  <c r="G261" i="554"/>
  <c r="G289" i="554"/>
  <c r="G59" i="554"/>
  <c r="G130" i="554"/>
  <c r="G53" i="554"/>
  <c r="G70" i="554"/>
  <c r="G129" i="554"/>
  <c r="G244" i="554"/>
  <c r="G284" i="554"/>
  <c r="G133" i="554"/>
  <c r="G281" i="554"/>
  <c r="G49" i="554"/>
  <c r="G118" i="554"/>
  <c r="G63" i="554"/>
  <c r="G291" i="554"/>
  <c r="G135" i="554"/>
  <c r="G114" i="554"/>
  <c r="G11" i="554"/>
  <c r="G12" i="554"/>
  <c r="G297" i="554"/>
  <c r="G82" i="554"/>
  <c r="G123" i="554"/>
  <c r="G124" i="554"/>
  <c r="G132" i="554"/>
  <c r="G81" i="554"/>
  <c r="G134" i="554"/>
  <c r="G152" i="554"/>
  <c r="G262" i="554"/>
  <c r="G292" i="554"/>
  <c r="G51" i="554"/>
  <c r="G311" i="554"/>
  <c r="G115" i="554"/>
  <c r="G283" i="554"/>
  <c r="G79" i="554"/>
  <c r="G295" i="554"/>
  <c r="G290" i="554"/>
  <c r="G96" i="554"/>
  <c r="G247" i="554"/>
  <c r="G248" i="554"/>
  <c r="G15" i="554"/>
  <c r="G78" i="554"/>
  <c r="G69" i="554"/>
  <c r="G113" i="554"/>
  <c r="G131" i="554"/>
  <c r="G16" i="554"/>
  <c r="G13" i="554"/>
  <c r="G300" i="554"/>
  <c r="G119" i="554"/>
  <c r="G50" i="554"/>
  <c r="G293" i="554"/>
  <c r="G30" i="554"/>
  <c r="G125" i="554"/>
  <c r="G299" i="554"/>
  <c r="G302" i="554"/>
  <c r="G60" i="554"/>
  <c r="G285" i="554"/>
  <c r="G127" i="554"/>
  <c r="G126" i="554"/>
  <c r="G48" i="554"/>
  <c r="G136" i="554"/>
  <c r="G116" i="554"/>
  <c r="G67" i="554"/>
  <c r="G57" i="554"/>
  <c r="G61" i="554"/>
  <c r="G282" i="554"/>
  <c r="G95" i="554"/>
  <c r="G117" i="554"/>
  <c r="E151" i="60"/>
  <c r="H194" i="554"/>
  <c r="H187" i="554"/>
  <c r="E235" i="557"/>
  <c r="K187" i="554"/>
  <c r="K194" i="554"/>
  <c r="I348" i="556"/>
  <c r="E339" i="554"/>
  <c r="G177" i="554"/>
  <c r="I340" i="65"/>
  <c r="I11" i="486" s="1"/>
  <c r="I39" i="486" s="1"/>
  <c r="I339" i="65"/>
  <c r="I10" i="486" s="1"/>
  <c r="I38" i="486" s="1"/>
  <c r="I327" i="557"/>
  <c r="I329" i="557"/>
  <c r="I317" i="557"/>
  <c r="I330" i="557"/>
  <c r="I320" i="557"/>
  <c r="I318" i="557"/>
  <c r="I332" i="557"/>
  <c r="I319" i="557"/>
  <c r="E234" i="557"/>
  <c r="E323" i="555"/>
  <c r="J238" i="554"/>
  <c r="K339" i="65"/>
  <c r="K10" i="486" s="1"/>
  <c r="K38" i="486" s="1"/>
  <c r="K340" i="65"/>
  <c r="K11" i="486" s="1"/>
  <c r="K39" i="486" s="1"/>
  <c r="D77" i="281"/>
  <c r="E77" i="281" s="1"/>
  <c r="E76" i="281"/>
  <c r="D130" i="281"/>
  <c r="G347" i="557"/>
  <c r="E156" i="557"/>
  <c r="G236" i="557"/>
  <c r="G238" i="557" s="1"/>
  <c r="E225" i="557"/>
  <c r="J347" i="557"/>
  <c r="G158" i="281"/>
  <c r="G192" i="65"/>
  <c r="E192" i="460"/>
  <c r="E232" i="557"/>
  <c r="J44" i="63"/>
  <c r="J8" i="485"/>
  <c r="H285" i="554"/>
  <c r="H126" i="554"/>
  <c r="H134" i="554"/>
  <c r="H119" i="554"/>
  <c r="H136" i="554"/>
  <c r="H82" i="554"/>
  <c r="H118" i="554"/>
  <c r="H123" i="554"/>
  <c r="H96" i="554"/>
  <c r="H247" i="554"/>
  <c r="H15" i="554"/>
  <c r="H125" i="554"/>
  <c r="H124" i="554"/>
  <c r="H262" i="554"/>
  <c r="H51" i="554"/>
  <c r="H115" i="554"/>
  <c r="H48" i="554"/>
  <c r="H135" i="554"/>
  <c r="H12" i="554"/>
  <c r="H79" i="554"/>
  <c r="H152" i="554"/>
  <c r="H95" i="554"/>
  <c r="H29" i="554"/>
  <c r="H13" i="554"/>
  <c r="H70" i="554"/>
  <c r="H244" i="554"/>
  <c r="H131" i="554"/>
  <c r="H16" i="554"/>
  <c r="H113" i="554"/>
  <c r="H261" i="554"/>
  <c r="H130" i="554"/>
  <c r="H59" i="554"/>
  <c r="H53" i="554"/>
  <c r="H52" i="554"/>
  <c r="H129" i="554"/>
  <c r="H114" i="554"/>
  <c r="H11" i="554"/>
  <c r="H63" i="554"/>
  <c r="H299" i="554"/>
  <c r="H61" i="554"/>
  <c r="H292" i="554"/>
  <c r="H311" i="554"/>
  <c r="H50" i="554"/>
  <c r="H297" i="554"/>
  <c r="H57" i="554"/>
  <c r="H248" i="554"/>
  <c r="H78" i="554"/>
  <c r="H300" i="554"/>
  <c r="H132" i="554"/>
  <c r="H302" i="554"/>
  <c r="H280" i="554"/>
  <c r="H81" i="554"/>
  <c r="H283" i="554"/>
  <c r="H116" i="554"/>
  <c r="H295" i="554"/>
  <c r="H290" i="554"/>
  <c r="H282" i="554"/>
  <c r="H284" i="554"/>
  <c r="H133" i="554"/>
  <c r="H281" i="554"/>
  <c r="H49" i="554"/>
  <c r="H117" i="554"/>
  <c r="H291" i="554"/>
  <c r="H69" i="554"/>
  <c r="H293" i="554"/>
  <c r="H289" i="554"/>
  <c r="H60" i="554"/>
  <c r="H30" i="554"/>
  <c r="H127" i="554"/>
  <c r="H67" i="554"/>
  <c r="K347" i="557"/>
  <c r="E154" i="557"/>
  <c r="E233" i="557"/>
  <c r="K342" i="554"/>
  <c r="J230" i="557"/>
  <c r="J229" i="557"/>
  <c r="J312" i="557"/>
  <c r="J313" i="557"/>
  <c r="H321" i="557"/>
  <c r="H158" i="281"/>
  <c r="J158" i="281"/>
  <c r="G105" i="65"/>
  <c r="E105" i="65" s="1"/>
  <c r="E105" i="460"/>
  <c r="K79" i="460" a="1"/>
  <c r="H134" i="460" a="1"/>
  <c r="K152" i="460" a="1"/>
  <c r="G280" i="460" a="1"/>
  <c r="H262" i="460" a="1"/>
  <c r="K51" i="460" a="1"/>
  <c r="G130" i="460" a="1"/>
  <c r="G187" i="460" a="1"/>
  <c r="G281" i="460" a="1"/>
  <c r="I135" i="460" a="1"/>
  <c r="K247" i="460" a="1"/>
  <c r="H187" i="460" a="1"/>
  <c r="G60" i="460" a="1"/>
  <c r="G247" i="460" a="1"/>
  <c r="G135" i="460" a="1"/>
  <c r="G293" i="460" a="1"/>
  <c r="I319" i="60" a="1"/>
  <c r="G16" i="460" a="1"/>
  <c r="I12" i="460" a="1"/>
  <c r="K312" i="60" a="1"/>
  <c r="G136" i="460" a="1"/>
  <c r="I290" i="460" a="1"/>
  <c r="G63" i="460" a="1"/>
  <c r="K49" i="460" a="1"/>
  <c r="I283" i="460" a="1"/>
  <c r="K299" i="460" a="1"/>
  <c r="I59" i="460" a="1"/>
  <c r="I295" i="460" a="1"/>
  <c r="G29" i="460" a="1"/>
  <c r="H321" i="60" a="1"/>
  <c r="K136" i="460" a="1"/>
  <c r="G302" i="460" a="1"/>
  <c r="I194" i="460" a="1"/>
  <c r="K50" i="460" a="1"/>
  <c r="I61" i="460" a="1"/>
  <c r="G123" i="460" a="1"/>
  <c r="G248" i="460" a="1"/>
  <c r="G119" i="460" a="1"/>
  <c r="H194" i="460" a="1"/>
  <c r="G152" i="460" a="1"/>
  <c r="G59" i="460" a="1"/>
  <c r="G114" i="460" a="1"/>
  <c r="I126" i="460" a="1"/>
  <c r="I117" i="460" a="1"/>
  <c r="H30" i="460" a="1"/>
  <c r="I30" i="460" a="1"/>
  <c r="K81" i="460" a="1"/>
  <c r="I118" i="460" a="1"/>
  <c r="I281" i="460" a="1"/>
  <c r="H131" i="460" a="1"/>
  <c r="H300" i="460" a="1"/>
  <c r="I297" i="460" a="1"/>
  <c r="K133" i="460" a="1"/>
  <c r="K113" i="460" a="1"/>
  <c r="I13" i="460" a="1"/>
  <c r="K124" i="460" a="1"/>
  <c r="G11" i="460" a="1"/>
  <c r="H115" i="460" a="1"/>
  <c r="I152" i="460" a="1"/>
  <c r="G236" i="60" a="1"/>
  <c r="K248" i="460" a="1"/>
  <c r="G129" i="460" a="1"/>
  <c r="H95" i="460" a="1"/>
  <c r="G116" i="460" a="1"/>
  <c r="K82" i="460" a="1"/>
  <c r="H82" i="460" a="1"/>
  <c r="K13" i="460" a="1"/>
  <c r="I329" i="60" a="1"/>
  <c r="I115" i="460" a="1"/>
  <c r="G51" i="460" a="1"/>
  <c r="I29" i="460" a="1"/>
  <c r="H244" i="460" a="1"/>
  <c r="G261" i="460" a="1"/>
  <c r="K313" i="60" a="1"/>
  <c r="K115" i="460" a="1"/>
  <c r="G262" i="460" a="1"/>
  <c r="K130" i="460" a="1"/>
  <c r="K116" i="460" a="1"/>
  <c r="H126" i="460" a="1"/>
  <c r="I282" i="460" a="1"/>
  <c r="G70" i="460" a="1"/>
  <c r="G61" i="460" a="1"/>
  <c r="H311" i="460" a="1"/>
  <c r="I63" i="460" a="1"/>
  <c r="I81" i="460" a="1"/>
  <c r="G118" i="460" a="1"/>
  <c r="G69" i="460" a="1"/>
  <c r="K30" i="460" a="1"/>
  <c r="G50" i="460" a="1"/>
  <c r="H81" i="460" a="1"/>
  <c r="H59" i="460" a="1"/>
  <c r="J230" i="60" a="1"/>
  <c r="G282" i="460" a="1"/>
  <c r="I330" i="60" a="1"/>
  <c r="K125" i="460" a="1"/>
  <c r="I289" i="460" a="1"/>
  <c r="H295" i="460" a="1"/>
  <c r="K69" i="460" a="1"/>
  <c r="K281" i="460" a="1"/>
  <c r="G299" i="460" a="1"/>
  <c r="G124" i="460" a="1"/>
  <c r="K293" i="460" a="1"/>
  <c r="H69" i="460" a="1"/>
  <c r="K297" i="460" a="1"/>
  <c r="G300" i="460" a="1"/>
  <c r="I247" i="460" a="1"/>
  <c r="I95" i="460" a="1"/>
  <c r="G177" i="460" a="1"/>
  <c r="I51" i="460" a="1"/>
  <c r="K129" i="460" a="1"/>
  <c r="K57" i="460" a="1"/>
  <c r="H282" i="460" a="1"/>
  <c r="H133" i="460" a="1"/>
  <c r="I302" i="460" a="1"/>
  <c r="H52" i="460" a="1"/>
  <c r="G53" i="460" a="1"/>
  <c r="K61" i="460" a="1"/>
  <c r="H285" i="460" a="1"/>
  <c r="H60" i="460" a="1"/>
  <c r="G48" i="460" a="1"/>
  <c r="K53" i="460" a="1"/>
  <c r="K261" i="460" a="1"/>
  <c r="I53" i="460" a="1"/>
  <c r="H79" i="460" a="1"/>
  <c r="G52" i="460" a="1"/>
  <c r="H289" i="460" a="1"/>
  <c r="H53" i="460" a="1"/>
  <c r="H293" i="460" a="1"/>
  <c r="I123" i="460" a="1"/>
  <c r="I125" i="460" a="1"/>
  <c r="H13" i="460" a="1"/>
  <c r="H51" i="460" a="1"/>
  <c r="H127" i="460" a="1"/>
  <c r="G95" i="460" a="1"/>
  <c r="G15" i="460" a="1"/>
  <c r="K114" i="460" a="1"/>
  <c r="I285" i="460" a="1"/>
  <c r="I131" i="460" a="1"/>
  <c r="K229" i="60" a="1"/>
  <c r="I16" i="460" a="1"/>
  <c r="H12" i="460" a="1"/>
  <c r="G194" i="460" a="1"/>
  <c r="H313" i="60" a="1"/>
  <c r="K119" i="460" a="1"/>
  <c r="H49" i="460" a="1"/>
  <c r="I291" i="460" a="1"/>
  <c r="K194" i="460" a="1"/>
  <c r="H119" i="460" a="1"/>
  <c r="G285" i="460" a="1"/>
  <c r="I129" i="460" a="1"/>
  <c r="I236" i="60" a="1"/>
  <c r="H132" i="460" a="1"/>
  <c r="H247" i="460" a="1"/>
  <c r="G131" i="460" a="1"/>
  <c r="H67" i="460" a="1"/>
  <c r="K59" i="460" a="1"/>
  <c r="H248" i="460" a="1"/>
  <c r="I280" i="460" a="1"/>
  <c r="G113" i="460" a="1"/>
  <c r="G67" i="460" a="1"/>
  <c r="I114" i="460" a="1"/>
  <c r="K285" i="460" a="1"/>
  <c r="I132" i="460" a="1"/>
  <c r="K67" i="460" a="1"/>
  <c r="I15" i="460" a="1"/>
  <c r="K292" i="460" a="1"/>
  <c r="K282" i="460" a="1"/>
  <c r="G133" i="460" a="1"/>
  <c r="I293" i="460" a="1"/>
  <c r="G64" i="281"/>
  <c r="K126" i="460" a="1"/>
  <c r="I82" i="460" a="1"/>
  <c r="H136" i="460" a="1"/>
  <c r="I133" i="460" a="1"/>
  <c r="K12" i="460" a="1"/>
  <c r="I60" i="460" a="1"/>
  <c r="K78" i="460" a="1"/>
  <c r="I57" i="460" a="1"/>
  <c r="I261" i="460" a="1"/>
  <c r="H11" i="460" a="1"/>
  <c r="I292" i="460" a="1"/>
  <c r="I314" i="60" a="1"/>
  <c r="I248" i="460" a="1"/>
  <c r="I69" i="460" a="1"/>
  <c r="K187" i="460" a="1"/>
  <c r="I50" i="460" a="1"/>
  <c r="J323" i="460" a="1"/>
  <c r="I311" i="460" a="1"/>
  <c r="G82" i="460" a="1"/>
  <c r="G283" i="460" a="1"/>
  <c r="H29" i="460" a="1"/>
  <c r="I78" i="460" a="1"/>
  <c r="I187" i="460" a="1"/>
  <c r="I300" i="460" a="1"/>
  <c r="K118" i="460" a="1"/>
  <c r="H61" i="460" a="1"/>
  <c r="I113" i="460" a="1"/>
  <c r="K291" i="460" a="1"/>
  <c r="H50" i="460" a="1"/>
  <c r="G289" i="460" a="1"/>
  <c r="I262" i="460" a="1"/>
  <c r="G134" i="460" a="1"/>
  <c r="I124" i="460" a="1"/>
  <c r="I244" i="460" a="1"/>
  <c r="K70" i="460" a="1"/>
  <c r="I79" i="460" a="1"/>
  <c r="H113" i="460" a="1"/>
  <c r="H118" i="460" a="1"/>
  <c r="H114" i="460" a="1"/>
  <c r="H78" i="460" a="1"/>
  <c r="K52" i="460" a="1"/>
  <c r="I96" i="460" a="1"/>
  <c r="H291" i="460" a="1"/>
  <c r="K230" i="60" a="1"/>
  <c r="K29" i="460" a="1"/>
  <c r="H57" i="460" a="1"/>
  <c r="G238" i="60" a="1"/>
  <c r="K289" i="460" a="1"/>
  <c r="G78" i="460" a="1"/>
  <c r="I318" i="60" a="1"/>
  <c r="J229" i="60" a="1"/>
  <c r="I119" i="460" a="1"/>
  <c r="I49" i="460" a="1"/>
  <c r="H292" i="460" a="1"/>
  <c r="H261" i="460" a="1"/>
  <c r="H230" i="60" a="1"/>
  <c r="K132" i="460" a="1"/>
  <c r="K117" i="460" a="1"/>
  <c r="I320" i="60" a="1"/>
  <c r="J238" i="460" a="1"/>
  <c r="K60" i="460" a="1"/>
  <c r="K15" i="460" a="1"/>
  <c r="H229" i="60" a="1"/>
  <c r="G284" i="460" a="1"/>
  <c r="K284" i="460" a="1"/>
  <c r="K135" i="460" a="1"/>
  <c r="G127" i="460" a="1"/>
  <c r="K302" i="460" a="1"/>
  <c r="H152" i="460" a="1"/>
  <c r="G12" i="460" a="1"/>
  <c r="G115" i="460" a="1"/>
  <c r="G132" i="460" a="1"/>
  <c r="K48" i="460" a="1"/>
  <c r="G125" i="460" a="1"/>
  <c r="K95" i="460" a="1"/>
  <c r="H48" i="460" a="1"/>
  <c r="H283" i="460" a="1"/>
  <c r="K127" i="460" a="1"/>
  <c r="I67" i="460" a="1"/>
  <c r="K63" i="460" a="1"/>
  <c r="G81" i="460" a="1"/>
  <c r="G290" i="460" a="1"/>
  <c r="G295" i="460" a="1"/>
  <c r="I52" i="460" a="1"/>
  <c r="K16" i="460" a="1"/>
  <c r="K262" i="460" a="1"/>
  <c r="K11" i="460" a="1"/>
  <c r="I127" i="460" a="1"/>
  <c r="G292" i="460" a="1"/>
  <c r="G311" i="460" a="1"/>
  <c r="H281" i="460" a="1"/>
  <c r="K123" i="460" a="1"/>
  <c r="I11" i="460" a="1"/>
  <c r="H299" i="460" a="1"/>
  <c r="K311" i="460" a="1"/>
  <c r="I317" i="60" a="1"/>
  <c r="I130" i="460" a="1"/>
  <c r="H123" i="460" a="1"/>
  <c r="G49" i="460" a="1"/>
  <c r="K134" i="460" a="1"/>
  <c r="K295" i="460" a="1"/>
  <c r="H129" i="460" a="1"/>
  <c r="H63" i="460" a="1"/>
  <c r="I327" i="60" a="1"/>
  <c r="G96" i="460" a="1"/>
  <c r="H290" i="460" a="1"/>
  <c r="J312" i="60" a="1"/>
  <c r="I70" i="460" a="1"/>
  <c r="I299" i="460" a="1"/>
  <c r="K300" i="460" a="1"/>
  <c r="H302" i="460" a="1"/>
  <c r="G126" i="460" a="1"/>
  <c r="I284" i="460" a="1"/>
  <c r="H297" i="460" a="1"/>
  <c r="G13" i="460" a="1"/>
  <c r="H116" i="460" a="1"/>
  <c r="G57" i="460" a="1"/>
  <c r="G117" i="460" a="1"/>
  <c r="I116" i="460" a="1"/>
  <c r="H284" i="460" a="1"/>
  <c r="H130" i="460" a="1"/>
  <c r="H312" i="60" a="1"/>
  <c r="G314" i="60" a="1"/>
  <c r="G244" i="460" a="1"/>
  <c r="G291" i="460" a="1"/>
  <c r="I48" i="460" a="1"/>
  <c r="H70" i="460" a="1"/>
  <c r="H124" i="460" a="1"/>
  <c r="K131" i="460" a="1"/>
  <c r="G30" i="460" a="1"/>
  <c r="K96" i="460" a="1"/>
  <c r="I332" i="60" a="1"/>
  <c r="H15" i="460" a="1"/>
  <c r="H16" i="460" a="1"/>
  <c r="K290" i="460" a="1"/>
  <c r="H117" i="460" a="1"/>
  <c r="H125" i="460" a="1"/>
  <c r="G297" i="460" a="1"/>
  <c r="I136" i="460" a="1"/>
  <c r="I238" i="60" a="1"/>
  <c r="H280" i="460" a="1"/>
  <c r="J313" i="60" a="1"/>
  <c r="G79" i="460" a="1"/>
  <c r="H135" i="460" a="1"/>
  <c r="K280" i="460" a="1"/>
  <c r="I134" i="460" a="1"/>
  <c r="K283" i="460" a="1"/>
  <c r="H96" i="460" a="1"/>
  <c r="K244" i="460" a="1"/>
  <c r="D105" i="281" l="1"/>
  <c r="D158" i="281" s="1"/>
  <c r="H236" i="557"/>
  <c r="H238" i="557" s="1"/>
  <c r="K236" i="557"/>
  <c r="K238" i="557" s="1"/>
  <c r="J323" i="460"/>
  <c r="E229" i="557"/>
  <c r="J236" i="557"/>
  <c r="J238" i="557" s="1"/>
  <c r="E230" i="557"/>
  <c r="E348" i="556"/>
  <c r="E333" i="61"/>
  <c r="H297" i="460"/>
  <c r="H297" i="65" s="1"/>
  <c r="H119" i="460"/>
  <c r="H119" i="65" s="1"/>
  <c r="H280" i="460"/>
  <c r="H280" i="65" s="1"/>
  <c r="H129" i="460"/>
  <c r="H129" i="65" s="1"/>
  <c r="H12" i="460"/>
  <c r="H12" i="65" s="1"/>
  <c r="G131" i="460"/>
  <c r="G49" i="460"/>
  <c r="H321" i="60"/>
  <c r="H289" i="460"/>
  <c r="H289" i="65" s="1"/>
  <c r="H302" i="460"/>
  <c r="H302" i="65" s="1"/>
  <c r="H52" i="460"/>
  <c r="H52" i="65" s="1"/>
  <c r="H247" i="460"/>
  <c r="H247" i="65" s="1"/>
  <c r="H293" i="460"/>
  <c r="H293" i="65" s="1"/>
  <c r="H282" i="460"/>
  <c r="H282" i="65" s="1"/>
  <c r="H132" i="460"/>
  <c r="H132" i="65" s="1"/>
  <c r="H292" i="460"/>
  <c r="H292" i="65" s="1"/>
  <c r="H53" i="460"/>
  <c r="H53" i="65" s="1"/>
  <c r="H70" i="460"/>
  <c r="H70" i="65" s="1"/>
  <c r="H48" i="460"/>
  <c r="H48" i="65" s="1"/>
  <c r="H96" i="460"/>
  <c r="H96" i="65" s="1"/>
  <c r="H285" i="460"/>
  <c r="H285" i="65" s="1"/>
  <c r="I320" i="60"/>
  <c r="H187" i="460"/>
  <c r="H187" i="65" s="1"/>
  <c r="G95" i="460"/>
  <c r="G126" i="460"/>
  <c r="G293" i="460"/>
  <c r="G69" i="460"/>
  <c r="G79" i="460"/>
  <c r="G134" i="460"/>
  <c r="G11" i="460"/>
  <c r="G133" i="460"/>
  <c r="G289" i="460"/>
  <c r="H229" i="60"/>
  <c r="G194" i="460"/>
  <c r="I116" i="460"/>
  <c r="I116" i="65" s="1"/>
  <c r="I132" i="460"/>
  <c r="I132" i="65" s="1"/>
  <c r="I282" i="460"/>
  <c r="I282" i="65" s="1"/>
  <c r="I114" i="460"/>
  <c r="I114" i="65" s="1"/>
  <c r="I130" i="460"/>
  <c r="I130" i="65" s="1"/>
  <c r="I289" i="460"/>
  <c r="I289" i="65" s="1"/>
  <c r="I78" i="460"/>
  <c r="I78" i="65" s="1"/>
  <c r="I69" i="460"/>
  <c r="I69" i="65" s="1"/>
  <c r="I48" i="460"/>
  <c r="I48" i="65" s="1"/>
  <c r="K61" i="460"/>
  <c r="K61" i="65" s="1"/>
  <c r="K127" i="460"/>
  <c r="K127" i="65" s="1"/>
  <c r="K13" i="460"/>
  <c r="K13" i="65" s="1"/>
  <c r="K131" i="460"/>
  <c r="K131" i="65" s="1"/>
  <c r="K118" i="460"/>
  <c r="K118" i="65" s="1"/>
  <c r="K53" i="460"/>
  <c r="K53" i="65" s="1"/>
  <c r="K82" i="460"/>
  <c r="K82" i="65" s="1"/>
  <c r="K12" i="460"/>
  <c r="K12" i="65" s="1"/>
  <c r="D64" i="281"/>
  <c r="G118" i="281"/>
  <c r="H30" i="460"/>
  <c r="H30" i="65" s="1"/>
  <c r="H16" i="460"/>
  <c r="H16" i="65" s="1"/>
  <c r="J313" i="60"/>
  <c r="J313" i="65" s="1"/>
  <c r="H290" i="460"/>
  <c r="H290" i="65" s="1"/>
  <c r="H115" i="460"/>
  <c r="H115" i="65" s="1"/>
  <c r="G236" i="60"/>
  <c r="G282" i="460"/>
  <c r="G81" i="460"/>
  <c r="G261" i="460"/>
  <c r="I11" i="460"/>
  <c r="I11" i="65" s="1"/>
  <c r="I248" i="460"/>
  <c r="I248" i="65" s="1"/>
  <c r="K57" i="460"/>
  <c r="K57" i="65" s="1"/>
  <c r="K30" i="460"/>
  <c r="K30" i="65" s="1"/>
  <c r="K125" i="460"/>
  <c r="K125" i="65" s="1"/>
  <c r="K244" i="460"/>
  <c r="K244" i="65" s="1"/>
  <c r="K295" i="460"/>
  <c r="K295" i="65" s="1"/>
  <c r="K293" i="460"/>
  <c r="K293" i="65" s="1"/>
  <c r="K59" i="460"/>
  <c r="K59" i="65" s="1"/>
  <c r="K113" i="460"/>
  <c r="K113" i="65" s="1"/>
  <c r="I236" i="60"/>
  <c r="H125" i="460"/>
  <c r="H125" i="65" s="1"/>
  <c r="J238" i="460"/>
  <c r="G50" i="460"/>
  <c r="G283" i="460"/>
  <c r="G284" i="460"/>
  <c r="I15" i="460"/>
  <c r="I15" i="65" s="1"/>
  <c r="H291" i="460"/>
  <c r="H291" i="65" s="1"/>
  <c r="H299" i="460"/>
  <c r="H299" i="65" s="1"/>
  <c r="H118" i="460"/>
  <c r="H118" i="65" s="1"/>
  <c r="I317" i="60"/>
  <c r="G15" i="460"/>
  <c r="G135" i="460"/>
  <c r="I314" i="60"/>
  <c r="I16" i="460"/>
  <c r="I16" i="65" s="1"/>
  <c r="I30" i="460"/>
  <c r="I30" i="65" s="1"/>
  <c r="I118" i="460"/>
  <c r="I118" i="65" s="1"/>
  <c r="I96" i="460"/>
  <c r="I96" i="65" s="1"/>
  <c r="I49" i="460"/>
  <c r="I49" i="65" s="1"/>
  <c r="K290" i="460"/>
  <c r="K290" i="65" s="1"/>
  <c r="K297" i="460"/>
  <c r="K297" i="65" s="1"/>
  <c r="K48" i="460"/>
  <c r="K48" i="65" s="1"/>
  <c r="K282" i="460"/>
  <c r="K282" i="65" s="1"/>
  <c r="K49" i="460"/>
  <c r="K49" i="65" s="1"/>
  <c r="K79" i="460"/>
  <c r="K79" i="65" s="1"/>
  <c r="K136" i="460"/>
  <c r="K136" i="65" s="1"/>
  <c r="K29" i="460"/>
  <c r="K29" i="65" s="1"/>
  <c r="K69" i="460"/>
  <c r="K69" i="65" s="1"/>
  <c r="I238" i="60"/>
  <c r="H133" i="460"/>
  <c r="H133" i="65" s="1"/>
  <c r="H300" i="460"/>
  <c r="H300" i="65" s="1"/>
  <c r="H13" i="460"/>
  <c r="H13" i="65" s="1"/>
  <c r="H194" i="460"/>
  <c r="H194" i="65" s="1"/>
  <c r="G78" i="460"/>
  <c r="I61" i="460"/>
  <c r="I61" i="65" s="1"/>
  <c r="I57" i="460"/>
  <c r="I57" i="65" s="1"/>
  <c r="I115" i="460"/>
  <c r="I115" i="65" s="1"/>
  <c r="H78" i="460"/>
  <c r="H78" i="65" s="1"/>
  <c r="H29" i="460"/>
  <c r="H29" i="65" s="1"/>
  <c r="G61" i="460"/>
  <c r="G119" i="460"/>
  <c r="G132" i="460"/>
  <c r="G29" i="460"/>
  <c r="I244" i="460"/>
  <c r="I244" i="65" s="1"/>
  <c r="I117" i="460"/>
  <c r="I117" i="65" s="1"/>
  <c r="H116" i="460"/>
  <c r="H116" i="65" s="1"/>
  <c r="K187" i="460"/>
  <c r="K187" i="65" s="1"/>
  <c r="G57" i="460"/>
  <c r="G248" i="460"/>
  <c r="G124" i="460"/>
  <c r="G291" i="460"/>
  <c r="G280" i="460"/>
  <c r="K230" i="60"/>
  <c r="I59" i="460"/>
  <c r="I59" i="65" s="1"/>
  <c r="I131" i="460"/>
  <c r="I131" i="65" s="1"/>
  <c r="I290" i="460"/>
  <c r="I290" i="65" s="1"/>
  <c r="I51" i="460"/>
  <c r="I51" i="65" s="1"/>
  <c r="I297" i="460"/>
  <c r="I297" i="65" s="1"/>
  <c r="I29" i="460"/>
  <c r="I29" i="65" s="1"/>
  <c r="I123" i="460"/>
  <c r="I123" i="65" s="1"/>
  <c r="I285" i="460"/>
  <c r="I285" i="65" s="1"/>
  <c r="I133" i="460"/>
  <c r="I133" i="65" s="1"/>
  <c r="K283" i="460"/>
  <c r="K283" i="65" s="1"/>
  <c r="K289" i="460"/>
  <c r="K289" i="65" s="1"/>
  <c r="K285" i="460"/>
  <c r="K285" i="65" s="1"/>
  <c r="K133" i="460"/>
  <c r="K133" i="65" s="1"/>
  <c r="K299" i="460"/>
  <c r="K299" i="65" s="1"/>
  <c r="K135" i="460"/>
  <c r="K135" i="65" s="1"/>
  <c r="K119" i="460"/>
  <c r="K119" i="65" s="1"/>
  <c r="K292" i="460"/>
  <c r="K292" i="65" s="1"/>
  <c r="K117" i="460"/>
  <c r="K117" i="65" s="1"/>
  <c r="H281" i="460"/>
  <c r="H281" i="65" s="1"/>
  <c r="H79" i="460"/>
  <c r="H79" i="65" s="1"/>
  <c r="H69" i="460"/>
  <c r="H69" i="65" s="1"/>
  <c r="H61" i="460"/>
  <c r="H61" i="65" s="1"/>
  <c r="H59" i="460"/>
  <c r="H59" i="65" s="1"/>
  <c r="H123" i="460"/>
  <c r="H123" i="65" s="1"/>
  <c r="I330" i="60"/>
  <c r="G127" i="460"/>
  <c r="G114" i="460"/>
  <c r="H230" i="60"/>
  <c r="I126" i="460"/>
  <c r="I126" i="65" s="1"/>
  <c r="I291" i="460"/>
  <c r="I291" i="65" s="1"/>
  <c r="I134" i="460"/>
  <c r="I134" i="65" s="1"/>
  <c r="J312" i="60"/>
  <c r="J312" i="65" s="1"/>
  <c r="H295" i="460"/>
  <c r="H295" i="65" s="1"/>
  <c r="H130" i="460"/>
  <c r="H130" i="65" s="1"/>
  <c r="H51" i="460"/>
  <c r="H51" i="65" s="1"/>
  <c r="K194" i="460"/>
  <c r="K194" i="65" s="1"/>
  <c r="G285" i="460"/>
  <c r="G115" i="460"/>
  <c r="G244" i="460"/>
  <c r="I125" i="460"/>
  <c r="I125" i="65" s="1"/>
  <c r="I247" i="460"/>
  <c r="I247" i="65" s="1"/>
  <c r="J229" i="60"/>
  <c r="J229" i="65" s="1"/>
  <c r="H67" i="460"/>
  <c r="H67" i="65" s="1"/>
  <c r="H117" i="460"/>
  <c r="H117" i="65" s="1"/>
  <c r="H248" i="460"/>
  <c r="H248" i="65" s="1"/>
  <c r="H63" i="460"/>
  <c r="H63" i="65" s="1"/>
  <c r="H261" i="460"/>
  <c r="H261" i="65" s="1"/>
  <c r="H95" i="460"/>
  <c r="H95" i="65" s="1"/>
  <c r="H262" i="460"/>
  <c r="H262" i="65" s="1"/>
  <c r="H82" i="460"/>
  <c r="H82" i="65" s="1"/>
  <c r="I329" i="60"/>
  <c r="G60" i="460"/>
  <c r="G300" i="460"/>
  <c r="G311" i="460"/>
  <c r="G129" i="460"/>
  <c r="J230" i="60"/>
  <c r="J230" i="65" s="1"/>
  <c r="H127" i="460"/>
  <c r="H127" i="65" s="1"/>
  <c r="H49" i="460"/>
  <c r="H49" i="65" s="1"/>
  <c r="H283" i="460"/>
  <c r="H283" i="65" s="1"/>
  <c r="H57" i="460"/>
  <c r="H57" i="65" s="1"/>
  <c r="H11" i="460"/>
  <c r="H11" i="65" s="1"/>
  <c r="H113" i="460"/>
  <c r="H113" i="65" s="1"/>
  <c r="H152" i="460"/>
  <c r="H152" i="65" s="1"/>
  <c r="H124" i="460"/>
  <c r="H124" i="65" s="1"/>
  <c r="H136" i="460"/>
  <c r="H136" i="65" s="1"/>
  <c r="I327" i="60"/>
  <c r="G67" i="460"/>
  <c r="G302" i="460"/>
  <c r="G13" i="460"/>
  <c r="G247" i="460"/>
  <c r="G51" i="460"/>
  <c r="G123" i="460"/>
  <c r="G63" i="460"/>
  <c r="G70" i="460"/>
  <c r="G52" i="460"/>
  <c r="K313" i="60"/>
  <c r="G314" i="60"/>
  <c r="I152" i="460"/>
  <c r="I152" i="65" s="1"/>
  <c r="I311" i="460"/>
  <c r="I311" i="65" s="1"/>
  <c r="I295" i="460"/>
  <c r="I295" i="65" s="1"/>
  <c r="I127" i="460"/>
  <c r="I127" i="65" s="1"/>
  <c r="I12" i="460"/>
  <c r="I12" i="65" s="1"/>
  <c r="I292" i="460"/>
  <c r="I292" i="65" s="1"/>
  <c r="I60" i="460"/>
  <c r="I60" i="65" s="1"/>
  <c r="I63" i="460"/>
  <c r="I63" i="65" s="1"/>
  <c r="I284" i="460"/>
  <c r="I284" i="65" s="1"/>
  <c r="K50" i="460"/>
  <c r="K50" i="65" s="1"/>
  <c r="K67" i="460"/>
  <c r="K67" i="65" s="1"/>
  <c r="K116" i="460"/>
  <c r="K116" i="65" s="1"/>
  <c r="K284" i="460"/>
  <c r="K284" i="65" s="1"/>
  <c r="K78" i="460"/>
  <c r="K78" i="65" s="1"/>
  <c r="K115" i="460"/>
  <c r="K115" i="65" s="1"/>
  <c r="K130" i="460"/>
  <c r="K130" i="65" s="1"/>
  <c r="K52" i="460"/>
  <c r="K52" i="65" s="1"/>
  <c r="K281" i="460"/>
  <c r="K281" i="65" s="1"/>
  <c r="G116" i="460"/>
  <c r="G299" i="460"/>
  <c r="G16" i="460"/>
  <c r="G96" i="460"/>
  <c r="G292" i="460"/>
  <c r="G82" i="460"/>
  <c r="G118" i="460"/>
  <c r="G53" i="460"/>
  <c r="K312" i="60"/>
  <c r="I119" i="460"/>
  <c r="I119" i="65" s="1"/>
  <c r="I82" i="460"/>
  <c r="I82" i="65" s="1"/>
  <c r="I67" i="460"/>
  <c r="I67" i="65" s="1"/>
  <c r="I262" i="460"/>
  <c r="I262" i="65" s="1"/>
  <c r="I50" i="460"/>
  <c r="I50" i="65" s="1"/>
  <c r="I129" i="460"/>
  <c r="I129" i="65" s="1"/>
  <c r="I261" i="460"/>
  <c r="I261" i="65" s="1"/>
  <c r="I124" i="460"/>
  <c r="I124" i="65" s="1"/>
  <c r="I302" i="460"/>
  <c r="I302" i="65" s="1"/>
  <c r="K134" i="460"/>
  <c r="K134" i="65" s="1"/>
  <c r="K114" i="460"/>
  <c r="K114" i="65" s="1"/>
  <c r="K11" i="460"/>
  <c r="K11" i="65" s="1"/>
  <c r="K123" i="460"/>
  <c r="K123" i="65" s="1"/>
  <c r="K15" i="460"/>
  <c r="K15" i="65" s="1"/>
  <c r="K311" i="460"/>
  <c r="K311" i="65" s="1"/>
  <c r="K248" i="460"/>
  <c r="K248" i="65" s="1"/>
  <c r="K95" i="460"/>
  <c r="K95" i="65" s="1"/>
  <c r="K81" i="460"/>
  <c r="K81" i="65" s="1"/>
  <c r="H81" i="460"/>
  <c r="H81" i="65" s="1"/>
  <c r="G136" i="460"/>
  <c r="G290" i="460"/>
  <c r="G297" i="460"/>
  <c r="H313" i="60"/>
  <c r="K229" i="60"/>
  <c r="I81" i="460"/>
  <c r="I81" i="65" s="1"/>
  <c r="I280" i="460"/>
  <c r="I280" i="65" s="1"/>
  <c r="I293" i="460"/>
  <c r="I293" i="65" s="1"/>
  <c r="I53" i="460"/>
  <c r="I53" i="65" s="1"/>
  <c r="I70" i="460"/>
  <c r="I70" i="65" s="1"/>
  <c r="I52" i="460"/>
  <c r="I52" i="65" s="1"/>
  <c r="I113" i="460"/>
  <c r="I113" i="65" s="1"/>
  <c r="I79" i="460"/>
  <c r="I79" i="65" s="1"/>
  <c r="I194" i="460"/>
  <c r="I194" i="65" s="1"/>
  <c r="K280" i="460"/>
  <c r="K280" i="65" s="1"/>
  <c r="K291" i="460"/>
  <c r="K291" i="65" s="1"/>
  <c r="K129" i="460"/>
  <c r="K129" i="65" s="1"/>
  <c r="K261" i="460"/>
  <c r="K261" i="65" s="1"/>
  <c r="K63" i="460"/>
  <c r="K63" i="65" s="1"/>
  <c r="K51" i="460"/>
  <c r="K51" i="65" s="1"/>
  <c r="K247" i="460"/>
  <c r="K247" i="65" s="1"/>
  <c r="K60" i="460"/>
  <c r="K60" i="65" s="1"/>
  <c r="K70" i="460"/>
  <c r="K70" i="65" s="1"/>
  <c r="H114" i="460"/>
  <c r="H114" i="65" s="1"/>
  <c r="I319" i="60"/>
  <c r="H60" i="460"/>
  <c r="H60" i="65" s="1"/>
  <c r="H50" i="460"/>
  <c r="H50" i="65" s="1"/>
  <c r="H131" i="460"/>
  <c r="H131" i="65" s="1"/>
  <c r="H15" i="460"/>
  <c r="H15" i="65" s="1"/>
  <c r="H134" i="460"/>
  <c r="H134" i="65" s="1"/>
  <c r="G238" i="60"/>
  <c r="I332" i="60"/>
  <c r="G125" i="460"/>
  <c r="G262" i="460"/>
  <c r="G130" i="460"/>
  <c r="H284" i="460"/>
  <c r="H284" i="65" s="1"/>
  <c r="H311" i="460"/>
  <c r="H311" i="65" s="1"/>
  <c r="H244" i="460"/>
  <c r="H244" i="65" s="1"/>
  <c r="H135" i="460"/>
  <c r="H135" i="65" s="1"/>
  <c r="H126" i="460"/>
  <c r="H126" i="65" s="1"/>
  <c r="I318" i="60"/>
  <c r="G177" i="460"/>
  <c r="G117" i="460"/>
  <c r="G48" i="460"/>
  <c r="G30" i="460"/>
  <c r="G113" i="460"/>
  <c r="G295" i="460"/>
  <c r="G152" i="460"/>
  <c r="G12" i="460"/>
  <c r="G281" i="460"/>
  <c r="G59" i="460"/>
  <c r="H312" i="60"/>
  <c r="G187" i="460"/>
  <c r="I300" i="460"/>
  <c r="I300" i="65" s="1"/>
  <c r="I299" i="460"/>
  <c r="I299" i="65" s="1"/>
  <c r="I283" i="460"/>
  <c r="I283" i="65" s="1"/>
  <c r="I95" i="460"/>
  <c r="I95" i="65" s="1"/>
  <c r="I13" i="460"/>
  <c r="I13" i="65" s="1"/>
  <c r="I281" i="460"/>
  <c r="I281" i="65" s="1"/>
  <c r="I136" i="460"/>
  <c r="I136" i="65" s="1"/>
  <c r="I135" i="460"/>
  <c r="I135" i="65" s="1"/>
  <c r="I187" i="460"/>
  <c r="I187" i="65" s="1"/>
  <c r="K302" i="460"/>
  <c r="K302" i="65" s="1"/>
  <c r="K126" i="460"/>
  <c r="K126" i="65" s="1"/>
  <c r="K300" i="460"/>
  <c r="K300" i="65" s="1"/>
  <c r="K16" i="460"/>
  <c r="K16" i="65" s="1"/>
  <c r="K96" i="460"/>
  <c r="K96" i="65" s="1"/>
  <c r="K262" i="460"/>
  <c r="K262" i="65" s="1"/>
  <c r="K124" i="460"/>
  <c r="K124" i="65" s="1"/>
  <c r="K152" i="460"/>
  <c r="K152" i="65" s="1"/>
  <c r="K132" i="460"/>
  <c r="K132" i="65" s="1"/>
  <c r="E131" i="554"/>
  <c r="E49" i="554"/>
  <c r="H303" i="554"/>
  <c r="E192" i="65"/>
  <c r="G343" i="65"/>
  <c r="H195" i="554"/>
  <c r="E95" i="554"/>
  <c r="G120" i="554"/>
  <c r="E126" i="554"/>
  <c r="E293" i="554"/>
  <c r="E69" i="554"/>
  <c r="E79" i="554"/>
  <c r="E134" i="554"/>
  <c r="G17" i="554"/>
  <c r="E11" i="554"/>
  <c r="E133" i="554"/>
  <c r="G303" i="554"/>
  <c r="E289" i="554"/>
  <c r="E194" i="554"/>
  <c r="I303" i="554"/>
  <c r="I83" i="554"/>
  <c r="G348" i="555"/>
  <c r="E348" i="555" s="1"/>
  <c r="E333" i="555"/>
  <c r="E234" i="60"/>
  <c r="E282" i="554"/>
  <c r="E81" i="554"/>
  <c r="G286" i="554"/>
  <c r="E261" i="554"/>
  <c r="I17" i="554"/>
  <c r="K71" i="554"/>
  <c r="K249" i="554"/>
  <c r="E232" i="60"/>
  <c r="E231" i="60"/>
  <c r="E226" i="60"/>
  <c r="K175" i="554"/>
  <c r="K182" i="554"/>
  <c r="K183" i="554"/>
  <c r="E50" i="554"/>
  <c r="E283" i="554"/>
  <c r="E284" i="554"/>
  <c r="I321" i="557"/>
  <c r="E15" i="554"/>
  <c r="E135" i="554"/>
  <c r="K54" i="554"/>
  <c r="E225" i="60"/>
  <c r="G83" i="554"/>
  <c r="E78" i="554"/>
  <c r="I71" i="554"/>
  <c r="K332" i="557"/>
  <c r="K320" i="557"/>
  <c r="K317" i="557"/>
  <c r="K318" i="557"/>
  <c r="K319" i="557"/>
  <c r="K327" i="557"/>
  <c r="K330" i="557"/>
  <c r="K329" i="557"/>
  <c r="H83" i="554"/>
  <c r="H54" i="554"/>
  <c r="E61" i="554"/>
  <c r="E119" i="554"/>
  <c r="E132" i="554"/>
  <c r="E29" i="554"/>
  <c r="G54" i="554"/>
  <c r="I249" i="554"/>
  <c r="J326" i="554"/>
  <c r="K195" i="554"/>
  <c r="G71" i="554"/>
  <c r="E57" i="554"/>
  <c r="E248" i="554"/>
  <c r="E124" i="554"/>
  <c r="E291" i="554"/>
  <c r="E280" i="554"/>
  <c r="I54" i="554"/>
  <c r="I137" i="554"/>
  <c r="K303" i="554"/>
  <c r="E156" i="60"/>
  <c r="E235" i="60"/>
  <c r="K158" i="281"/>
  <c r="H137" i="554"/>
  <c r="E127" i="554"/>
  <c r="E114" i="554"/>
  <c r="J314" i="557"/>
  <c r="E285" i="554"/>
  <c r="E115" i="554"/>
  <c r="G249" i="554"/>
  <c r="E244" i="554"/>
  <c r="H286" i="554"/>
  <c r="H120" i="554"/>
  <c r="E347" i="557"/>
  <c r="G329" i="557"/>
  <c r="G320" i="557"/>
  <c r="G330" i="557"/>
  <c r="G332" i="557"/>
  <c r="G319" i="557"/>
  <c r="G317" i="557"/>
  <c r="G318" i="557"/>
  <c r="G327" i="557"/>
  <c r="E60" i="554"/>
  <c r="E300" i="554"/>
  <c r="E311" i="554"/>
  <c r="E129" i="554"/>
  <c r="H71" i="554"/>
  <c r="H17" i="554"/>
  <c r="J320" i="557"/>
  <c r="J317" i="557"/>
  <c r="J332" i="557"/>
  <c r="J327" i="557"/>
  <c r="J318" i="557"/>
  <c r="J330" i="557"/>
  <c r="J319" i="557"/>
  <c r="J329" i="557"/>
  <c r="E67" i="554"/>
  <c r="E302" i="554"/>
  <c r="E13" i="554"/>
  <c r="E247" i="554"/>
  <c r="E51" i="554"/>
  <c r="G137" i="554"/>
  <c r="E123" i="554"/>
  <c r="E63" i="554"/>
  <c r="E70" i="554"/>
  <c r="E52" i="554"/>
  <c r="H182" i="554"/>
  <c r="H175" i="554"/>
  <c r="H183" i="554"/>
  <c r="K83" i="554"/>
  <c r="J347" i="65"/>
  <c r="J18" i="486" s="1"/>
  <c r="J46" i="486" s="1"/>
  <c r="D54" i="281"/>
  <c r="E227" i="60"/>
  <c r="E116" i="554"/>
  <c r="E299" i="554"/>
  <c r="E16" i="554"/>
  <c r="E96" i="554"/>
  <c r="E292" i="554"/>
  <c r="E82" i="554"/>
  <c r="E118" i="554"/>
  <c r="E53" i="554"/>
  <c r="I175" i="554"/>
  <c r="I182" i="554"/>
  <c r="I183" i="554"/>
  <c r="K314" i="557"/>
  <c r="E312" i="557"/>
  <c r="I286" i="554"/>
  <c r="K17" i="554"/>
  <c r="K137" i="554"/>
  <c r="K120" i="554"/>
  <c r="E233" i="60"/>
  <c r="E12" i="281"/>
  <c r="D15" i="281"/>
  <c r="E15" i="281" s="1"/>
  <c r="E228" i="60"/>
  <c r="E136" i="554"/>
  <c r="E290" i="554"/>
  <c r="E297" i="554"/>
  <c r="E39" i="65"/>
  <c r="G339" i="65"/>
  <c r="G340" i="65"/>
  <c r="K286" i="554"/>
  <c r="E154" i="60"/>
  <c r="D117" i="281"/>
  <c r="E63" i="281"/>
  <c r="E125" i="554"/>
  <c r="E262" i="554"/>
  <c r="E130" i="554"/>
  <c r="H249" i="554"/>
  <c r="G342" i="554"/>
  <c r="E177" i="554"/>
  <c r="E313" i="557"/>
  <c r="E117" i="554"/>
  <c r="E48" i="554"/>
  <c r="E30" i="554"/>
  <c r="E113" i="554"/>
  <c r="E295" i="554"/>
  <c r="E152" i="554"/>
  <c r="E12" i="554"/>
  <c r="E281" i="554"/>
  <c r="E59" i="554"/>
  <c r="H314" i="557"/>
  <c r="H323" i="557" s="1"/>
  <c r="G195" i="554"/>
  <c r="E187" i="554"/>
  <c r="I120" i="554"/>
  <c r="I195" i="554"/>
  <c r="I158" i="281"/>
  <c r="H183" i="460" a="1"/>
  <c r="G318" i="60" a="1"/>
  <c r="H83" i="460" a="1"/>
  <c r="J318" i="60" a="1"/>
  <c r="G54" i="460" a="1"/>
  <c r="I137" i="460" a="1"/>
  <c r="K71" i="460" a="1"/>
  <c r="G332" i="60" a="1"/>
  <c r="J326" i="460" a="1"/>
  <c r="K329" i="60" a="1"/>
  <c r="K314" i="60" a="1"/>
  <c r="H71" i="460" a="1"/>
  <c r="G303" i="460" a="1"/>
  <c r="G249" i="460" a="1"/>
  <c r="K182" i="460" a="1"/>
  <c r="K195" i="460" a="1"/>
  <c r="I286" i="460" a="1"/>
  <c r="G71" i="460" a="1"/>
  <c r="G286" i="460" a="1"/>
  <c r="E3" i="390"/>
  <c r="J332" i="60" a="1"/>
  <c r="H249" i="460" a="1"/>
  <c r="G83" i="460" a="1"/>
  <c r="J329" i="60" a="1"/>
  <c r="G195" i="460" a="1"/>
  <c r="J320" i="60" a="1"/>
  <c r="H238" i="60" a="1"/>
  <c r="G329" i="60" a="1"/>
  <c r="I321" i="60" a="1"/>
  <c r="K320" i="60" a="1"/>
  <c r="H182" i="460" a="1"/>
  <c r="H17" i="460" a="1"/>
  <c r="G120" i="460" a="1"/>
  <c r="J314" i="60" a="1"/>
  <c r="I182" i="460" a="1"/>
  <c r="K303" i="460" a="1"/>
  <c r="K83" i="460" a="1"/>
  <c r="G330" i="60" a="1"/>
  <c r="K286" i="460" a="1"/>
  <c r="G317" i="60" a="1"/>
  <c r="I54" i="460" a="1"/>
  <c r="K249" i="460" a="1"/>
  <c r="H175" i="460" a="1"/>
  <c r="K175" i="460" a="1"/>
  <c r="I195" i="460" a="1"/>
  <c r="J238" i="60" a="1"/>
  <c r="K137" i="460" a="1"/>
  <c r="I120" i="460" a="1"/>
  <c r="I249" i="460" a="1"/>
  <c r="I183" i="460" a="1"/>
  <c r="H236" i="60" a="1"/>
  <c r="K318" i="60" a="1"/>
  <c r="K319" i="60" a="1"/>
  <c r="H303" i="460" a="1"/>
  <c r="K236" i="60" a="1"/>
  <c r="J327" i="60" a="1"/>
  <c r="K120" i="460" a="1"/>
  <c r="K317" i="60" a="1"/>
  <c r="C14" i="390"/>
  <c r="H314" i="60" a="1"/>
  <c r="H137" i="460" a="1"/>
  <c r="K327" i="60" a="1"/>
  <c r="K330" i="60" a="1"/>
  <c r="I303" i="460" a="1"/>
  <c r="E14" i="390"/>
  <c r="G320" i="60" a="1"/>
  <c r="K17" i="460" a="1"/>
  <c r="G137" i="460" a="1"/>
  <c r="H54" i="460" a="1"/>
  <c r="G327" i="60" a="1"/>
  <c r="H195" i="460" a="1"/>
  <c r="I71" i="460" a="1"/>
  <c r="K183" i="460" a="1"/>
  <c r="J317" i="60" a="1"/>
  <c r="G17" i="460" a="1"/>
  <c r="J330" i="60" a="1"/>
  <c r="I175" i="460" a="1"/>
  <c r="K332" i="60" a="1"/>
  <c r="J236" i="60" a="1"/>
  <c r="J319" i="60" a="1"/>
  <c r="K238" i="60" a="1"/>
  <c r="H120" i="460" a="1"/>
  <c r="I17" i="460" a="1"/>
  <c r="I83" i="460" a="1"/>
  <c r="H323" i="60" a="1"/>
  <c r="H286" i="460" a="1"/>
  <c r="K54" i="460" a="1"/>
  <c r="G319" i="60" a="1"/>
  <c r="E105" i="281" l="1"/>
  <c r="I148" i="554"/>
  <c r="E312" i="60"/>
  <c r="I305" i="554"/>
  <c r="I307" i="554" s="1"/>
  <c r="H236" i="60"/>
  <c r="E236" i="557"/>
  <c r="K73" i="554"/>
  <c r="K346" i="554" s="1"/>
  <c r="K151" i="554" s="1"/>
  <c r="E313" i="60"/>
  <c r="H305" i="554"/>
  <c r="H307" i="554" s="1"/>
  <c r="K236" i="60"/>
  <c r="E229" i="60"/>
  <c r="K238" i="60"/>
  <c r="H73" i="554"/>
  <c r="H346" i="554" s="1"/>
  <c r="H151" i="554" s="1"/>
  <c r="C15" i="390"/>
  <c r="J236" i="60"/>
  <c r="J236" i="65" s="1"/>
  <c r="K148" i="554"/>
  <c r="G305" i="554"/>
  <c r="G307" i="554" s="1"/>
  <c r="E230" i="60"/>
  <c r="K120" i="460"/>
  <c r="K120" i="65" s="1"/>
  <c r="I54" i="460"/>
  <c r="I54" i="65" s="1"/>
  <c r="G330" i="60"/>
  <c r="K329" i="60"/>
  <c r="G195" i="460"/>
  <c r="K17" i="460"/>
  <c r="K17" i="65" s="1"/>
  <c r="H183" i="460"/>
  <c r="H183" i="65" s="1"/>
  <c r="J320" i="60"/>
  <c r="J320" i="65" s="1"/>
  <c r="G320" i="60"/>
  <c r="K330" i="60"/>
  <c r="K182" i="460"/>
  <c r="K182" i="65" s="1"/>
  <c r="H314" i="60"/>
  <c r="H182" i="460"/>
  <c r="H182" i="65" s="1"/>
  <c r="G137" i="460"/>
  <c r="J319" i="60"/>
  <c r="J319" i="65" s="1"/>
  <c r="G327" i="60"/>
  <c r="I137" i="460"/>
  <c r="I137" i="65" s="1"/>
  <c r="K195" i="460"/>
  <c r="K195" i="65" s="1"/>
  <c r="K319" i="60"/>
  <c r="G83" i="460"/>
  <c r="K71" i="460"/>
  <c r="K71" i="65" s="1"/>
  <c r="I303" i="460"/>
  <c r="I303" i="65" s="1"/>
  <c r="G17" i="460"/>
  <c r="H195" i="460"/>
  <c r="H195" i="65" s="1"/>
  <c r="K314" i="60"/>
  <c r="H238" i="60"/>
  <c r="J330" i="60"/>
  <c r="J330" i="65" s="1"/>
  <c r="J54" i="63" s="1"/>
  <c r="I183" i="460"/>
  <c r="I183" i="65" s="1"/>
  <c r="H71" i="460"/>
  <c r="H71" i="65" s="1"/>
  <c r="G317" i="60"/>
  <c r="H54" i="460"/>
  <c r="H54" i="65" s="1"/>
  <c r="H120" i="460"/>
  <c r="H120" i="65" s="1"/>
  <c r="K318" i="60"/>
  <c r="J318" i="60"/>
  <c r="J318" i="65" s="1"/>
  <c r="K317" i="60"/>
  <c r="I195" i="460"/>
  <c r="I195" i="65" s="1"/>
  <c r="K137" i="460"/>
  <c r="K137" i="65" s="1"/>
  <c r="I182" i="460"/>
  <c r="I182" i="65" s="1"/>
  <c r="J327" i="60"/>
  <c r="J327" i="65" s="1"/>
  <c r="G319" i="60"/>
  <c r="K320" i="60"/>
  <c r="I17" i="460"/>
  <c r="I17" i="65" s="1"/>
  <c r="G303" i="460"/>
  <c r="J238" i="60"/>
  <c r="J238" i="65" s="1"/>
  <c r="J22" i="63" s="1"/>
  <c r="J326" i="460"/>
  <c r="H286" i="460"/>
  <c r="H286" i="65" s="1"/>
  <c r="I120" i="460"/>
  <c r="I120" i="65" s="1"/>
  <c r="I175" i="460"/>
  <c r="I175" i="65" s="1"/>
  <c r="J332" i="60"/>
  <c r="J332" i="65" s="1"/>
  <c r="J56" i="63" s="1"/>
  <c r="G332" i="60"/>
  <c r="J314" i="60"/>
  <c r="J314" i="65" s="1"/>
  <c r="J24" i="63" s="1"/>
  <c r="J51" i="63" s="1"/>
  <c r="I249" i="460"/>
  <c r="I249" i="65" s="1"/>
  <c r="H83" i="460"/>
  <c r="H83" i="65" s="1"/>
  <c r="K332" i="60"/>
  <c r="E15" i="390"/>
  <c r="H303" i="460"/>
  <c r="H303" i="65" s="1"/>
  <c r="K286" i="460"/>
  <c r="K286" i="65" s="1"/>
  <c r="H17" i="460"/>
  <c r="H17" i="65" s="1"/>
  <c r="K54" i="460"/>
  <c r="K54" i="65" s="1"/>
  <c r="K183" i="460"/>
  <c r="K183" i="65" s="1"/>
  <c r="H323" i="60"/>
  <c r="J317" i="60"/>
  <c r="J317" i="65" s="1"/>
  <c r="G54" i="460"/>
  <c r="G286" i="460"/>
  <c r="H249" i="460"/>
  <c r="H249" i="65" s="1"/>
  <c r="G318" i="60"/>
  <c r="I321" i="60"/>
  <c r="K83" i="460"/>
  <c r="K83" i="65" s="1"/>
  <c r="G249" i="460"/>
  <c r="I71" i="460"/>
  <c r="I71" i="65" s="1"/>
  <c r="G120" i="460"/>
  <c r="I286" i="460"/>
  <c r="I286" i="65" s="1"/>
  <c r="H175" i="460"/>
  <c r="H175" i="65" s="1"/>
  <c r="J329" i="60"/>
  <c r="J329" i="65" s="1"/>
  <c r="J53" i="63" s="1"/>
  <c r="G329" i="60"/>
  <c r="H137" i="460"/>
  <c r="H137" i="65" s="1"/>
  <c r="K303" i="460"/>
  <c r="K303" i="65" s="1"/>
  <c r="G71" i="460"/>
  <c r="K327" i="60"/>
  <c r="K175" i="460"/>
  <c r="K175" i="65" s="1"/>
  <c r="K249" i="460"/>
  <c r="K249" i="65" s="1"/>
  <c r="I83" i="460"/>
  <c r="I83" i="65" s="1"/>
  <c r="E330" i="557"/>
  <c r="E195" i="554"/>
  <c r="E320" i="557"/>
  <c r="E118" i="460"/>
  <c r="G118" i="65"/>
  <c r="E118" i="65" s="1"/>
  <c r="E137" i="554"/>
  <c r="E327" i="557"/>
  <c r="E83" i="554"/>
  <c r="E17" i="554"/>
  <c r="E12" i="460"/>
  <c r="G12" i="65"/>
  <c r="E12" i="65" s="1"/>
  <c r="E125" i="460"/>
  <c r="G125" i="65"/>
  <c r="E125" i="65" s="1"/>
  <c r="E136" i="460"/>
  <c r="G136" i="65"/>
  <c r="E136" i="65" s="1"/>
  <c r="E292" i="460"/>
  <c r="G292" i="65"/>
  <c r="E292" i="65" s="1"/>
  <c r="E13" i="460"/>
  <c r="G13" i="65"/>
  <c r="E13" i="65" s="1"/>
  <c r="E300" i="460"/>
  <c r="G300" i="65"/>
  <c r="E300" i="65" s="1"/>
  <c r="E285" i="460"/>
  <c r="G285" i="65"/>
  <c r="E285" i="65" s="1"/>
  <c r="G124" i="65"/>
  <c r="E124" i="65" s="1"/>
  <c r="E124" i="460"/>
  <c r="E132" i="460"/>
  <c r="G132" i="65"/>
  <c r="E132" i="65" s="1"/>
  <c r="E78" i="460"/>
  <c r="G78" i="65"/>
  <c r="E78" i="65" s="1"/>
  <c r="E15" i="460"/>
  <c r="G15" i="65"/>
  <c r="E15" i="65" s="1"/>
  <c r="E50" i="460"/>
  <c r="G50" i="65"/>
  <c r="E50" i="65" s="1"/>
  <c r="E282" i="460"/>
  <c r="G282" i="65"/>
  <c r="E282" i="65" s="1"/>
  <c r="E11" i="460"/>
  <c r="G11" i="65"/>
  <c r="E11" i="65" s="1"/>
  <c r="E131" i="460"/>
  <c r="G131" i="65"/>
  <c r="E131" i="65" s="1"/>
  <c r="G14" i="486"/>
  <c r="E343" i="65"/>
  <c r="E96" i="460"/>
  <c r="G96" i="65"/>
  <c r="E96" i="65" s="1"/>
  <c r="E302" i="460"/>
  <c r="G302" i="65"/>
  <c r="E302" i="65" s="1"/>
  <c r="E60" i="460"/>
  <c r="G60" i="65"/>
  <c r="E60" i="65" s="1"/>
  <c r="E248" i="460"/>
  <c r="G248" i="65"/>
  <c r="E248" i="65" s="1"/>
  <c r="E119" i="460"/>
  <c r="G119" i="65"/>
  <c r="E119" i="65" s="1"/>
  <c r="E134" i="460"/>
  <c r="G134" i="65"/>
  <c r="E134" i="65" s="1"/>
  <c r="G11" i="486"/>
  <c r="E340" i="65"/>
  <c r="G321" i="557"/>
  <c r="G323" i="557" s="1"/>
  <c r="E317" i="557"/>
  <c r="E16" i="460"/>
  <c r="G16" i="65"/>
  <c r="E16" i="65" s="1"/>
  <c r="E52" i="460"/>
  <c r="G52" i="65"/>
  <c r="E52" i="65" s="1"/>
  <c r="E67" i="460"/>
  <c r="G67" i="65"/>
  <c r="E67" i="65" s="1"/>
  <c r="E114" i="460"/>
  <c r="G114" i="65"/>
  <c r="E114" i="65" s="1"/>
  <c r="E57" i="460"/>
  <c r="G57" i="65"/>
  <c r="E57" i="65" s="1"/>
  <c r="G61" i="65"/>
  <c r="E61" i="65" s="1"/>
  <c r="E61" i="460"/>
  <c r="E64" i="281"/>
  <c r="D118" i="281"/>
  <c r="E79" i="460"/>
  <c r="G79" i="65"/>
  <c r="E79" i="65" s="1"/>
  <c r="E152" i="460"/>
  <c r="G152" i="65"/>
  <c r="E152" i="65" s="1"/>
  <c r="K321" i="557"/>
  <c r="E295" i="460"/>
  <c r="G295" i="65"/>
  <c r="E295" i="65" s="1"/>
  <c r="E238" i="557"/>
  <c r="G10" i="486"/>
  <c r="E339" i="65"/>
  <c r="E314" i="557"/>
  <c r="E319" i="557"/>
  <c r="H148" i="554"/>
  <c r="E303" i="554"/>
  <c r="E113" i="460"/>
  <c r="G113" i="65"/>
  <c r="E113" i="65" s="1"/>
  <c r="E299" i="460"/>
  <c r="G299" i="65"/>
  <c r="E299" i="65" s="1"/>
  <c r="E70" i="460"/>
  <c r="G70" i="65"/>
  <c r="E70" i="65" s="1"/>
  <c r="E127" i="460"/>
  <c r="G127" i="65"/>
  <c r="E127" i="65" s="1"/>
  <c r="E69" i="460"/>
  <c r="G69" i="65"/>
  <c r="E69" i="65" s="1"/>
  <c r="J333" i="554"/>
  <c r="I73" i="554"/>
  <c r="E342" i="554"/>
  <c r="G175" i="554"/>
  <c r="G182" i="554"/>
  <c r="G183" i="554"/>
  <c r="I184" i="554"/>
  <c r="I197" i="554" s="1"/>
  <c r="E332" i="557"/>
  <c r="E187" i="460"/>
  <c r="G187" i="65"/>
  <c r="E187" i="65" s="1"/>
  <c r="E30" i="460"/>
  <c r="G30" i="65"/>
  <c r="E30" i="65" s="1"/>
  <c r="E116" i="460"/>
  <c r="G116" i="65"/>
  <c r="E116" i="65" s="1"/>
  <c r="E63" i="460"/>
  <c r="G63" i="65"/>
  <c r="E63" i="65" s="1"/>
  <c r="E194" i="460"/>
  <c r="G194" i="65"/>
  <c r="E194" i="65" s="1"/>
  <c r="E293" i="460"/>
  <c r="G293" i="65"/>
  <c r="E293" i="65" s="1"/>
  <c r="E54" i="281"/>
  <c r="E48" i="460"/>
  <c r="G48" i="65"/>
  <c r="E48" i="65" s="1"/>
  <c r="E53" i="460"/>
  <c r="G53" i="65"/>
  <c r="E53" i="65" s="1"/>
  <c r="G123" i="65"/>
  <c r="E123" i="65" s="1"/>
  <c r="E123" i="460"/>
  <c r="E126" i="460"/>
  <c r="G126" i="65"/>
  <c r="E126" i="65" s="1"/>
  <c r="J321" i="557"/>
  <c r="J323" i="557" s="1"/>
  <c r="E54" i="554"/>
  <c r="E286" i="554"/>
  <c r="E59" i="460"/>
  <c r="G59" i="65"/>
  <c r="E59" i="65" s="1"/>
  <c r="E117" i="460"/>
  <c r="G117" i="65"/>
  <c r="E117" i="65" s="1"/>
  <c r="E130" i="460"/>
  <c r="G130" i="65"/>
  <c r="E130" i="65" s="1"/>
  <c r="E297" i="460"/>
  <c r="G297" i="65"/>
  <c r="E297" i="65" s="1"/>
  <c r="E51" i="460"/>
  <c r="G51" i="65"/>
  <c r="E51" i="65" s="1"/>
  <c r="E129" i="460"/>
  <c r="G129" i="65"/>
  <c r="E129" i="65" s="1"/>
  <c r="E244" i="460"/>
  <c r="G244" i="65"/>
  <c r="E244" i="65" s="1"/>
  <c r="G280" i="65"/>
  <c r="E280" i="65" s="1"/>
  <c r="E280" i="460"/>
  <c r="E284" i="460"/>
  <c r="G284" i="65"/>
  <c r="E284" i="65" s="1"/>
  <c r="E261" i="460"/>
  <c r="G261" i="65"/>
  <c r="E261" i="65" s="1"/>
  <c r="E289" i="460"/>
  <c r="G289" i="65"/>
  <c r="E289" i="65" s="1"/>
  <c r="E95" i="460"/>
  <c r="G95" i="65"/>
  <c r="E95" i="65" s="1"/>
  <c r="E318" i="557"/>
  <c r="I323" i="557"/>
  <c r="E249" i="554"/>
  <c r="H326" i="557"/>
  <c r="K305" i="554"/>
  <c r="K307" i="554" s="1"/>
  <c r="E120" i="554"/>
  <c r="H184" i="554"/>
  <c r="E329" i="557"/>
  <c r="E71" i="554"/>
  <c r="G148" i="554"/>
  <c r="K184" i="554"/>
  <c r="G73" i="554"/>
  <c r="E281" i="460"/>
  <c r="G281" i="65"/>
  <c r="E281" i="65" s="1"/>
  <c r="G177" i="65"/>
  <c r="E177" i="460"/>
  <c r="E262" i="460"/>
  <c r="G262" i="65"/>
  <c r="E262" i="65" s="1"/>
  <c r="E290" i="460"/>
  <c r="G290" i="65"/>
  <c r="E290" i="65" s="1"/>
  <c r="E82" i="460"/>
  <c r="G82" i="65"/>
  <c r="E82" i="65" s="1"/>
  <c r="E247" i="460"/>
  <c r="G247" i="65"/>
  <c r="E247" i="65" s="1"/>
  <c r="E311" i="460"/>
  <c r="G311" i="65"/>
  <c r="E311" i="65" s="1"/>
  <c r="E115" i="460"/>
  <c r="G115" i="65"/>
  <c r="E115" i="65" s="1"/>
  <c r="E291" i="460"/>
  <c r="G291" i="65"/>
  <c r="E291" i="65" s="1"/>
  <c r="E29" i="460"/>
  <c r="G29" i="65"/>
  <c r="E29" i="65" s="1"/>
  <c r="E135" i="460"/>
  <c r="G135" i="65"/>
  <c r="E135" i="65" s="1"/>
  <c r="E283" i="460"/>
  <c r="G283" i="65"/>
  <c r="E283" i="65" s="1"/>
  <c r="E81" i="460"/>
  <c r="G81" i="65"/>
  <c r="E81" i="65" s="1"/>
  <c r="E133" i="460"/>
  <c r="G133" i="65"/>
  <c r="E133" i="65" s="1"/>
  <c r="E49" i="460"/>
  <c r="G49" i="65"/>
  <c r="E49" i="65" s="1"/>
  <c r="E4" i="390"/>
  <c r="H184" i="460" a="1"/>
  <c r="J70" i="281"/>
  <c r="G323" i="60" a="1"/>
  <c r="I323" i="60" a="1"/>
  <c r="G307" i="460" a="1"/>
  <c r="I305" i="460" a="1"/>
  <c r="G175" i="460" a="1"/>
  <c r="K307" i="460" a="1"/>
  <c r="H148" i="460" a="1"/>
  <c r="K151" i="460" a="1"/>
  <c r="I184" i="460" a="1"/>
  <c r="K148" i="460" a="1"/>
  <c r="K321" i="60" a="1"/>
  <c r="J333" i="460" a="1"/>
  <c r="J321" i="60" a="1"/>
  <c r="G305" i="460" a="1"/>
  <c r="G183" i="460" a="1"/>
  <c r="H307" i="460" a="1"/>
  <c r="H326" i="60" a="1"/>
  <c r="H151" i="460" a="1"/>
  <c r="I148" i="460" a="1"/>
  <c r="K184" i="460" a="1"/>
  <c r="K73" i="460" a="1"/>
  <c r="G182" i="460" a="1"/>
  <c r="J323" i="60" a="1"/>
  <c r="H305" i="460" a="1"/>
  <c r="G321" i="60" a="1"/>
  <c r="I307" i="460" a="1"/>
  <c r="K305" i="460" a="1"/>
  <c r="I197" i="460" a="1"/>
  <c r="G148" i="460" a="1"/>
  <c r="G73" i="460" a="1"/>
  <c r="H73" i="460" a="1"/>
  <c r="I73" i="460" a="1"/>
  <c r="I148" i="460" l="1"/>
  <c r="I148" i="65" s="1"/>
  <c r="I10" i="63" s="1"/>
  <c r="I305" i="460"/>
  <c r="I305" i="65" s="1"/>
  <c r="H305" i="460"/>
  <c r="H305" i="65" s="1"/>
  <c r="K73" i="460"/>
  <c r="K73" i="65" s="1"/>
  <c r="K9" i="63" s="1"/>
  <c r="H73" i="460"/>
  <c r="H73" i="65" s="1"/>
  <c r="H9" i="63" s="1"/>
  <c r="E305" i="554"/>
  <c r="G305" i="460"/>
  <c r="G305" i="65" s="1"/>
  <c r="K148" i="460"/>
  <c r="K148" i="65" s="1"/>
  <c r="K10" i="63" s="1"/>
  <c r="E236" i="60"/>
  <c r="I344" i="554"/>
  <c r="I312" i="554" s="1"/>
  <c r="E314" i="60"/>
  <c r="J323" i="60"/>
  <c r="J323" i="65" s="1"/>
  <c r="G323" i="60"/>
  <c r="K307" i="460"/>
  <c r="K307" i="65" s="1"/>
  <c r="K23" i="63" s="1"/>
  <c r="K50" i="63" s="1"/>
  <c r="K184" i="460"/>
  <c r="K184" i="65" s="1"/>
  <c r="K345" i="65" s="1"/>
  <c r="K16" i="486" s="1"/>
  <c r="K44" i="486" s="1"/>
  <c r="K151" i="460"/>
  <c r="K151" i="65" s="1"/>
  <c r="K321" i="60"/>
  <c r="H307" i="460"/>
  <c r="H307" i="65" s="1"/>
  <c r="H23" i="63" s="1"/>
  <c r="H50" i="63" s="1"/>
  <c r="H151" i="460"/>
  <c r="H151" i="65" s="1"/>
  <c r="I73" i="460"/>
  <c r="I73" i="65" s="1"/>
  <c r="I307" i="460"/>
  <c r="I307" i="65" s="1"/>
  <c r="I23" i="63" s="1"/>
  <c r="I50" i="63" s="1"/>
  <c r="J71" i="281"/>
  <c r="J124" i="281"/>
  <c r="J106" i="281"/>
  <c r="J333" i="460"/>
  <c r="G148" i="460"/>
  <c r="I184" i="460"/>
  <c r="I184" i="65" s="1"/>
  <c r="I345" i="65" s="1"/>
  <c r="I16" i="486" s="1"/>
  <c r="I44" i="486" s="1"/>
  <c r="I197" i="460"/>
  <c r="I197" i="65" s="1"/>
  <c r="K305" i="460"/>
  <c r="K305" i="65" s="1"/>
  <c r="H326" i="60"/>
  <c r="H148" i="460"/>
  <c r="H148" i="65" s="1"/>
  <c r="H10" i="63" s="1"/>
  <c r="G307" i="460"/>
  <c r="G183" i="460"/>
  <c r="G182" i="460"/>
  <c r="G321" i="60"/>
  <c r="G73" i="460"/>
  <c r="H184" i="460"/>
  <c r="H184" i="65" s="1"/>
  <c r="H345" i="65" s="1"/>
  <c r="H16" i="486" s="1"/>
  <c r="H44" i="486" s="1"/>
  <c r="I323" i="60"/>
  <c r="J321" i="60"/>
  <c r="J321" i="65" s="1"/>
  <c r="G175" i="460"/>
  <c r="J326" i="557"/>
  <c r="G326" i="557"/>
  <c r="K197" i="554"/>
  <c r="K345" i="554"/>
  <c r="K154" i="554"/>
  <c r="K156" i="554" s="1"/>
  <c r="K323" i="557"/>
  <c r="E323" i="557" s="1"/>
  <c r="G39" i="486"/>
  <c r="E39" i="486" s="1"/>
  <c r="E11" i="486"/>
  <c r="E14" i="486"/>
  <c r="G42" i="486"/>
  <c r="E42" i="486" s="1"/>
  <c r="E332" i="60"/>
  <c r="E330" i="60"/>
  <c r="H154" i="554"/>
  <c r="E286" i="460"/>
  <c r="G286" i="65"/>
  <c r="E286" i="65" s="1"/>
  <c r="I346" i="554"/>
  <c r="I151" i="554" s="1"/>
  <c r="G38" i="486"/>
  <c r="E38" i="486" s="1"/>
  <c r="E10" i="486"/>
  <c r="E120" i="460"/>
  <c r="G120" i="65"/>
  <c r="E120" i="65" s="1"/>
  <c r="E54" i="460"/>
  <c r="G54" i="65"/>
  <c r="E54" i="65" s="1"/>
  <c r="E319" i="60"/>
  <c r="E327" i="60"/>
  <c r="E320" i="60"/>
  <c r="J348" i="554"/>
  <c r="E148" i="554"/>
  <c r="I345" i="554"/>
  <c r="E71" i="460"/>
  <c r="G71" i="65"/>
  <c r="E71" i="65" s="1"/>
  <c r="E17" i="460"/>
  <c r="G17" i="65"/>
  <c r="E17" i="65" s="1"/>
  <c r="E177" i="65"/>
  <c r="G342" i="65"/>
  <c r="E238" i="60"/>
  <c r="E249" i="460"/>
  <c r="G249" i="65"/>
  <c r="E249" i="65" s="1"/>
  <c r="E317" i="60"/>
  <c r="E137" i="460"/>
  <c r="G137" i="65"/>
  <c r="E137" i="65" s="1"/>
  <c r="H333" i="557"/>
  <c r="E307" i="554"/>
  <c r="E329" i="60"/>
  <c r="J37" i="63"/>
  <c r="J49" i="63"/>
  <c r="E83" i="460"/>
  <c r="G83" i="65"/>
  <c r="E83" i="65" s="1"/>
  <c r="E195" i="460"/>
  <c r="G195" i="65"/>
  <c r="E195" i="65" s="1"/>
  <c r="E183" i="554"/>
  <c r="E182" i="554"/>
  <c r="E321" i="557"/>
  <c r="G346" i="554"/>
  <c r="E73" i="554"/>
  <c r="H197" i="554"/>
  <c r="H345" i="554"/>
  <c r="I326" i="557"/>
  <c r="G184" i="554"/>
  <c r="E175" i="554"/>
  <c r="E318" i="60"/>
  <c r="E303" i="460"/>
  <c r="G303" i="65"/>
  <c r="E303" i="65" s="1"/>
  <c r="K156" i="460" a="1"/>
  <c r="H333" i="60" a="1"/>
  <c r="I151" i="460" a="1"/>
  <c r="G326" i="60" a="1"/>
  <c r="H197" i="460" a="1"/>
  <c r="I312" i="460" a="1"/>
  <c r="K154" i="460" a="1"/>
  <c r="J326" i="60" a="1"/>
  <c r="I326" i="60" a="1"/>
  <c r="G184" i="460" a="1"/>
  <c r="K323" i="60" a="1"/>
  <c r="H154" i="460" a="1"/>
  <c r="K20" i="281"/>
  <c r="K197" i="460" a="1"/>
  <c r="H62" i="281"/>
  <c r="H346" i="65" l="1"/>
  <c r="H17" i="486" s="1"/>
  <c r="H45" i="486" s="1"/>
  <c r="K346" i="65"/>
  <c r="K17" i="486" s="1"/>
  <c r="K45" i="486" s="1"/>
  <c r="I229" i="554"/>
  <c r="I230" i="554"/>
  <c r="E305" i="460"/>
  <c r="I344" i="65"/>
  <c r="I15" i="486" s="1"/>
  <c r="I43" i="486" s="1"/>
  <c r="I313" i="554"/>
  <c r="I314" i="554" s="1"/>
  <c r="K21" i="281"/>
  <c r="K56" i="281"/>
  <c r="K57" i="281" s="1"/>
  <c r="K156" i="460"/>
  <c r="K156" i="65" s="1"/>
  <c r="I312" i="460"/>
  <c r="I312" i="65" s="1"/>
  <c r="G326" i="60"/>
  <c r="G184" i="460"/>
  <c r="J326" i="60"/>
  <c r="J326" i="65" s="1"/>
  <c r="I326" i="60"/>
  <c r="I151" i="460"/>
  <c r="I151" i="65" s="1"/>
  <c r="K323" i="60"/>
  <c r="E323" i="60" s="1"/>
  <c r="H197" i="460"/>
  <c r="H197" i="65" s="1"/>
  <c r="H344" i="65" s="1"/>
  <c r="H15" i="486" s="1"/>
  <c r="H43" i="486" s="1"/>
  <c r="K154" i="460"/>
  <c r="K154" i="65" s="1"/>
  <c r="K11" i="63" s="1"/>
  <c r="K12" i="63" s="1"/>
  <c r="H154" i="460"/>
  <c r="H154" i="65" s="1"/>
  <c r="H11" i="63" s="1"/>
  <c r="H12" i="63" s="1"/>
  <c r="H116" i="281"/>
  <c r="H65" i="281"/>
  <c r="H104" i="281"/>
  <c r="H333" i="60"/>
  <c r="K197" i="460"/>
  <c r="K197" i="65" s="1"/>
  <c r="K344" i="65" s="1"/>
  <c r="K15" i="486" s="1"/>
  <c r="K43" i="486" s="1"/>
  <c r="K347" i="554"/>
  <c r="E182" i="460"/>
  <c r="G182" i="65"/>
  <c r="E182" i="65" s="1"/>
  <c r="E148" i="460"/>
  <c r="G148" i="65"/>
  <c r="G333" i="557"/>
  <c r="E321" i="60"/>
  <c r="G197" i="554"/>
  <c r="G345" i="554"/>
  <c r="E184" i="554"/>
  <c r="J333" i="557"/>
  <c r="E183" i="460"/>
  <c r="G183" i="65"/>
  <c r="E183" i="65" s="1"/>
  <c r="I333" i="557"/>
  <c r="E305" i="65"/>
  <c r="G13" i="486"/>
  <c r="E342" i="65"/>
  <c r="I154" i="554"/>
  <c r="E175" i="460"/>
  <c r="G175" i="65"/>
  <c r="E307" i="460"/>
  <c r="G307" i="65"/>
  <c r="J159" i="281"/>
  <c r="I226" i="554"/>
  <c r="I234" i="554"/>
  <c r="I225" i="554"/>
  <c r="I228" i="554"/>
  <c r="I233" i="554"/>
  <c r="I227" i="554"/>
  <c r="I231" i="554"/>
  <c r="I235" i="554"/>
  <c r="I232" i="554"/>
  <c r="K326" i="557"/>
  <c r="E326" i="557" s="1"/>
  <c r="H228" i="554"/>
  <c r="H226" i="554"/>
  <c r="H225" i="554"/>
  <c r="H235" i="554"/>
  <c r="H232" i="554"/>
  <c r="H227" i="554"/>
  <c r="H231" i="554"/>
  <c r="H233" i="554"/>
  <c r="H234" i="554"/>
  <c r="H344" i="554"/>
  <c r="H156" i="554"/>
  <c r="K234" i="554"/>
  <c r="K225" i="554"/>
  <c r="K226" i="554"/>
  <c r="K235" i="554"/>
  <c r="K233" i="554"/>
  <c r="K232" i="554"/>
  <c r="K228" i="554"/>
  <c r="K231" i="554"/>
  <c r="K227" i="554"/>
  <c r="E346" i="554"/>
  <c r="G151" i="554"/>
  <c r="H348" i="557"/>
  <c r="K344" i="554"/>
  <c r="E73" i="460"/>
  <c r="G73" i="65"/>
  <c r="I346" i="65"/>
  <c r="I17" i="486" s="1"/>
  <c r="I45" i="486" s="1"/>
  <c r="I9" i="63"/>
  <c r="K232" i="460" a="1"/>
  <c r="I227" i="460" a="1"/>
  <c r="K235" i="460" a="1"/>
  <c r="G333" i="60" a="1"/>
  <c r="J333" i="60" a="1"/>
  <c r="H20" i="281"/>
  <c r="I235" i="460" a="1"/>
  <c r="H225" i="460" a="1"/>
  <c r="K227" i="460" a="1"/>
  <c r="H234" i="460" a="1"/>
  <c r="H235" i="460" a="1"/>
  <c r="K234" i="460" a="1"/>
  <c r="I226" i="460" a="1"/>
  <c r="H232" i="460" a="1"/>
  <c r="I228" i="460" a="1"/>
  <c r="I232" i="460" a="1"/>
  <c r="I233" i="460" a="1"/>
  <c r="I333" i="60" a="1"/>
  <c r="I62" i="281"/>
  <c r="I154" i="460" a="1"/>
  <c r="H231" i="460" a="1"/>
  <c r="I225" i="460" a="1"/>
  <c r="K228" i="460" a="1"/>
  <c r="G197" i="460" a="1"/>
  <c r="G151" i="460" a="1"/>
  <c r="I230" i="460" a="1"/>
  <c r="K233" i="460" a="1"/>
  <c r="I229" i="460" a="1"/>
  <c r="J62" i="281"/>
  <c r="I234" i="460" a="1"/>
  <c r="H233" i="460" a="1"/>
  <c r="I313" i="460" a="1"/>
  <c r="K231" i="460" a="1"/>
  <c r="K326" i="60" a="1"/>
  <c r="I314" i="460" a="1"/>
  <c r="K225" i="460" a="1"/>
  <c r="H226" i="460" a="1"/>
  <c r="I231" i="460" a="1"/>
  <c r="H156" i="460" a="1"/>
  <c r="H228" i="460" a="1"/>
  <c r="G62" i="281"/>
  <c r="H227" i="460" a="1"/>
  <c r="K226" i="460" a="1"/>
  <c r="I230" i="460" l="1"/>
  <c r="I230" i="65" s="1"/>
  <c r="I229" i="460"/>
  <c r="I229" i="65" s="1"/>
  <c r="I313" i="460"/>
  <c r="I313" i="65" s="1"/>
  <c r="I227" i="460"/>
  <c r="I227" i="65" s="1"/>
  <c r="K225" i="460"/>
  <c r="K225" i="65" s="1"/>
  <c r="H225" i="460"/>
  <c r="H225" i="65" s="1"/>
  <c r="I233" i="460"/>
  <c r="I233" i="65" s="1"/>
  <c r="I65" i="281"/>
  <c r="I104" i="281"/>
  <c r="I116" i="281"/>
  <c r="I333" i="60"/>
  <c r="K227" i="460"/>
  <c r="K227" i="65" s="1"/>
  <c r="K234" i="460"/>
  <c r="K234" i="65" s="1"/>
  <c r="H226" i="460"/>
  <c r="H226" i="65" s="1"/>
  <c r="I228" i="460"/>
  <c r="I228" i="65" s="1"/>
  <c r="H21" i="281"/>
  <c r="H56" i="281"/>
  <c r="H57" i="281" s="1"/>
  <c r="H156" i="460"/>
  <c r="H156" i="65" s="1"/>
  <c r="H228" i="460"/>
  <c r="H228" i="65" s="1"/>
  <c r="I225" i="460"/>
  <c r="I225" i="65" s="1"/>
  <c r="G116" i="281"/>
  <c r="G65" i="281"/>
  <c r="G104" i="281"/>
  <c r="G333" i="60"/>
  <c r="K228" i="460"/>
  <c r="K228" i="65" s="1"/>
  <c r="H233" i="460"/>
  <c r="H233" i="65" s="1"/>
  <c r="K326" i="60"/>
  <c r="E326" i="60" s="1"/>
  <c r="I234" i="460"/>
  <c r="I234" i="65" s="1"/>
  <c r="J65" i="281"/>
  <c r="J116" i="281"/>
  <c r="J104" i="281"/>
  <c r="J333" i="60"/>
  <c r="J333" i="65" s="1"/>
  <c r="J348" i="65" s="1"/>
  <c r="H235" i="460"/>
  <c r="H235" i="65" s="1"/>
  <c r="H234" i="460"/>
  <c r="H234" i="65" s="1"/>
  <c r="K232" i="460"/>
  <c r="K232" i="65" s="1"/>
  <c r="H231" i="460"/>
  <c r="H231" i="65" s="1"/>
  <c r="I232" i="460"/>
  <c r="I232" i="65" s="1"/>
  <c r="I226" i="460"/>
  <c r="I226" i="65" s="1"/>
  <c r="I154" i="460"/>
  <c r="I154" i="65" s="1"/>
  <c r="I11" i="63" s="1"/>
  <c r="I12" i="63" s="1"/>
  <c r="I314" i="460"/>
  <c r="I314" i="65" s="1"/>
  <c r="I24" i="63" s="1"/>
  <c r="I51" i="63" s="1"/>
  <c r="K226" i="460"/>
  <c r="K226" i="65" s="1"/>
  <c r="K231" i="460"/>
  <c r="K231" i="65" s="1"/>
  <c r="K233" i="460"/>
  <c r="K233" i="65" s="1"/>
  <c r="H227" i="460"/>
  <c r="H227" i="65" s="1"/>
  <c r="I235" i="460"/>
  <c r="I235" i="65" s="1"/>
  <c r="G151" i="460"/>
  <c r="K235" i="460"/>
  <c r="K235" i="65" s="1"/>
  <c r="H232" i="460"/>
  <c r="H232" i="65" s="1"/>
  <c r="I231" i="460"/>
  <c r="I231" i="65" s="1"/>
  <c r="G197" i="460"/>
  <c r="E184" i="460"/>
  <c r="G184" i="65"/>
  <c r="E307" i="65"/>
  <c r="G23" i="63"/>
  <c r="I348" i="557"/>
  <c r="H8" i="485"/>
  <c r="H44" i="63"/>
  <c r="G9" i="63"/>
  <c r="G346" i="65"/>
  <c r="E73" i="65"/>
  <c r="H230" i="554"/>
  <c r="H229" i="554"/>
  <c r="H313" i="554"/>
  <c r="H312" i="554"/>
  <c r="K327" i="554"/>
  <c r="K332" i="554"/>
  <c r="K329" i="554"/>
  <c r="K319" i="554"/>
  <c r="K318" i="554"/>
  <c r="K317" i="554"/>
  <c r="K320" i="554"/>
  <c r="K330" i="554"/>
  <c r="K44" i="63"/>
  <c r="K8" i="485"/>
  <c r="H347" i="554"/>
  <c r="I236" i="554"/>
  <c r="E175" i="65"/>
  <c r="G348" i="557"/>
  <c r="K333" i="557"/>
  <c r="E333" i="557" s="1"/>
  <c r="J348" i="557"/>
  <c r="K229" i="554"/>
  <c r="K313" i="554"/>
  <c r="K230" i="554"/>
  <c r="K312" i="554"/>
  <c r="I156" i="554"/>
  <c r="K347" i="65"/>
  <c r="K18" i="486" s="1"/>
  <c r="K46" i="486" s="1"/>
  <c r="E345" i="554"/>
  <c r="G231" i="554"/>
  <c r="G227" i="554"/>
  <c r="G232" i="554"/>
  <c r="G233" i="554"/>
  <c r="G228" i="554"/>
  <c r="G234" i="554"/>
  <c r="G226" i="554"/>
  <c r="G225" i="554"/>
  <c r="G235" i="554"/>
  <c r="E148" i="65"/>
  <c r="G10" i="63"/>
  <c r="E10" i="63" s="1"/>
  <c r="G154" i="554"/>
  <c r="E151" i="554"/>
  <c r="G41" i="486"/>
  <c r="E41" i="486" s="1"/>
  <c r="E13" i="486"/>
  <c r="E197" i="554"/>
  <c r="G344" i="554"/>
  <c r="K229" i="460" a="1"/>
  <c r="G235" i="460" a="1"/>
  <c r="K329" i="460" a="1"/>
  <c r="K319" i="460" a="1"/>
  <c r="G226" i="460" a="1"/>
  <c r="G234" i="460" a="1"/>
  <c r="G232" i="460" a="1"/>
  <c r="G231" i="460" a="1"/>
  <c r="K327" i="460" a="1"/>
  <c r="G233" i="460" a="1"/>
  <c r="K230" i="460" a="1"/>
  <c r="K330" i="460" a="1"/>
  <c r="G225" i="460" a="1"/>
  <c r="K333" i="60" a="1"/>
  <c r="I20" i="281"/>
  <c r="I236" i="460" a="1"/>
  <c r="G228" i="460" a="1"/>
  <c r="K318" i="460" a="1"/>
  <c r="H229" i="460" a="1"/>
  <c r="K320" i="460" a="1"/>
  <c r="K313" i="460" a="1"/>
  <c r="H230" i="460" a="1"/>
  <c r="K317" i="460" a="1"/>
  <c r="H312" i="460" a="1"/>
  <c r="G227" i="460" a="1"/>
  <c r="I156" i="460" a="1"/>
  <c r="G154" i="460" a="1"/>
  <c r="K332" i="460" a="1"/>
  <c r="H313" i="460" a="1"/>
  <c r="K312" i="460" a="1"/>
  <c r="K62" i="281"/>
  <c r="K236" i="554" l="1"/>
  <c r="H236" i="554"/>
  <c r="H238" i="554" s="1"/>
  <c r="G225" i="460"/>
  <c r="G226" i="460"/>
  <c r="K229" i="460"/>
  <c r="K229" i="65" s="1"/>
  <c r="K329" i="460"/>
  <c r="K329" i="65" s="1"/>
  <c r="K53" i="63" s="1"/>
  <c r="K332" i="460"/>
  <c r="K332" i="65" s="1"/>
  <c r="K56" i="63" s="1"/>
  <c r="K319" i="460"/>
  <c r="K319" i="65" s="1"/>
  <c r="G154" i="460"/>
  <c r="G234" i="460"/>
  <c r="G228" i="460"/>
  <c r="G233" i="460"/>
  <c r="K330" i="460"/>
  <c r="K330" i="65" s="1"/>
  <c r="K54" i="63" s="1"/>
  <c r="H312" i="460"/>
  <c r="H312" i="65" s="1"/>
  <c r="K327" i="460"/>
  <c r="K327" i="65" s="1"/>
  <c r="I236" i="460"/>
  <c r="I236" i="65" s="1"/>
  <c r="K104" i="281"/>
  <c r="D104" i="281" s="1"/>
  <c r="K116" i="281"/>
  <c r="K65" i="281"/>
  <c r="D62" i="281"/>
  <c r="K333" i="60"/>
  <c r="E333" i="60" s="1"/>
  <c r="H313" i="460"/>
  <c r="H313" i="65" s="1"/>
  <c r="G227" i="460"/>
  <c r="K312" i="460"/>
  <c r="K312" i="65" s="1"/>
  <c r="K317" i="460"/>
  <c r="K317" i="65" s="1"/>
  <c r="H229" i="460"/>
  <c r="H229" i="65" s="1"/>
  <c r="K313" i="460"/>
  <c r="K313" i="65" s="1"/>
  <c r="I21" i="281"/>
  <c r="I56" i="281"/>
  <c r="I57" i="281" s="1"/>
  <c r="I156" i="460"/>
  <c r="I156" i="65" s="1"/>
  <c r="G232" i="460"/>
  <c r="K320" i="460"/>
  <c r="K320" i="65" s="1"/>
  <c r="G235" i="460"/>
  <c r="G231" i="460"/>
  <c r="K230" i="460"/>
  <c r="K230" i="65" s="1"/>
  <c r="K318" i="460"/>
  <c r="K318" i="65" s="1"/>
  <c r="H230" i="460"/>
  <c r="H230" i="65" s="1"/>
  <c r="E225" i="554"/>
  <c r="E23" i="63"/>
  <c r="G50" i="63"/>
  <c r="E50" i="63" s="1"/>
  <c r="E226" i="554"/>
  <c r="H330" i="554"/>
  <c r="H320" i="554"/>
  <c r="H319" i="554"/>
  <c r="H317" i="554"/>
  <c r="H327" i="554"/>
  <c r="H318" i="554"/>
  <c r="H332" i="554"/>
  <c r="H329" i="554"/>
  <c r="E346" i="65"/>
  <c r="G17" i="486"/>
  <c r="E197" i="460"/>
  <c r="G197" i="65"/>
  <c r="E9" i="63"/>
  <c r="H347" i="65"/>
  <c r="H18" i="486" s="1"/>
  <c r="H46" i="486" s="1"/>
  <c r="E154" i="554"/>
  <c r="E234" i="554"/>
  <c r="J379" i="65"/>
  <c r="J19" i="486"/>
  <c r="J47" i="486" s="1"/>
  <c r="J381" i="65"/>
  <c r="G230" i="554"/>
  <c r="E344" i="554"/>
  <c r="G229" i="554"/>
  <c r="G312" i="554"/>
  <c r="G313" i="554"/>
  <c r="E228" i="554"/>
  <c r="E233" i="554"/>
  <c r="H314" i="554"/>
  <c r="E184" i="65"/>
  <c r="G345" i="65"/>
  <c r="I44" i="63"/>
  <c r="I8" i="485"/>
  <c r="J107" i="281"/>
  <c r="J160" i="281"/>
  <c r="I238" i="554"/>
  <c r="K348" i="557"/>
  <c r="E348" i="557" s="1"/>
  <c r="E151" i="460"/>
  <c r="G151" i="65"/>
  <c r="E151" i="65" s="1"/>
  <c r="E227" i="554"/>
  <c r="K314" i="554"/>
  <c r="K321" i="554"/>
  <c r="I347" i="554"/>
  <c r="E232" i="554"/>
  <c r="G156" i="554"/>
  <c r="E235" i="554"/>
  <c r="E231" i="554"/>
  <c r="H314" i="460" a="1"/>
  <c r="G20" i="281"/>
  <c r="H319" i="460" a="1"/>
  <c r="G156" i="460" a="1"/>
  <c r="K321" i="460" a="1"/>
  <c r="G230" i="460" a="1"/>
  <c r="B14" i="390"/>
  <c r="G313" i="460" a="1"/>
  <c r="H238" i="460" a="1"/>
  <c r="H330" i="460" a="1"/>
  <c r="H329" i="460" a="1"/>
  <c r="H327" i="460" a="1"/>
  <c r="H320" i="460" a="1"/>
  <c r="D3" i="390"/>
  <c r="G312" i="460" a="1"/>
  <c r="H332" i="460" a="1"/>
  <c r="H317" i="460" a="1"/>
  <c r="H318" i="460" a="1"/>
  <c r="G229" i="460" a="1"/>
  <c r="K314" i="460" a="1"/>
  <c r="I238" i="460" a="1"/>
  <c r="K236" i="460" a="1"/>
  <c r="H236" i="460" a="1"/>
  <c r="H236" i="460" l="1"/>
  <c r="H236" i="65" s="1"/>
  <c r="K236" i="460"/>
  <c r="K236" i="65" s="1"/>
  <c r="K238" i="554"/>
  <c r="H238" i="460"/>
  <c r="H238" i="65" s="1"/>
  <c r="H22" i="63" s="1"/>
  <c r="H49" i="63" s="1"/>
  <c r="I238" i="460"/>
  <c r="I238" i="65" s="1"/>
  <c r="I22" i="63" s="1"/>
  <c r="K321" i="460"/>
  <c r="K321" i="65" s="1"/>
  <c r="G312" i="460"/>
  <c r="H318" i="460"/>
  <c r="H318" i="65" s="1"/>
  <c r="H317" i="460"/>
  <c r="H317" i="65" s="1"/>
  <c r="G230" i="460"/>
  <c r="H319" i="460"/>
  <c r="H319" i="65" s="1"/>
  <c r="H320" i="460"/>
  <c r="H320" i="65" s="1"/>
  <c r="H330" i="460"/>
  <c r="H330" i="65" s="1"/>
  <c r="H54" i="63" s="1"/>
  <c r="G21" i="281"/>
  <c r="D20" i="281"/>
  <c r="G56" i="281"/>
  <c r="G156" i="460"/>
  <c r="H314" i="460"/>
  <c r="H314" i="65" s="1"/>
  <c r="H24" i="63" s="1"/>
  <c r="H51" i="63" s="1"/>
  <c r="H329" i="460"/>
  <c r="H329" i="65" s="1"/>
  <c r="H53" i="63" s="1"/>
  <c r="H332" i="460"/>
  <c r="H332" i="65" s="1"/>
  <c r="H56" i="63" s="1"/>
  <c r="G313" i="460"/>
  <c r="K314" i="460"/>
  <c r="K314" i="65" s="1"/>
  <c r="K24" i="63" s="1"/>
  <c r="K51" i="63" s="1"/>
  <c r="G229" i="460"/>
  <c r="H327" i="460"/>
  <c r="H327" i="65" s="1"/>
  <c r="J110" i="281"/>
  <c r="J111" i="281"/>
  <c r="K323" i="554"/>
  <c r="E312" i="554"/>
  <c r="G314" i="554"/>
  <c r="E345" i="65"/>
  <c r="G16" i="486"/>
  <c r="E197" i="65"/>
  <c r="G344" i="65"/>
  <c r="H321" i="554"/>
  <c r="E232" i="460"/>
  <c r="G232" i="65"/>
  <c r="E232" i="65" s="1"/>
  <c r="E227" i="460"/>
  <c r="G227" i="65"/>
  <c r="E227" i="65" s="1"/>
  <c r="E154" i="460"/>
  <c r="G154" i="65"/>
  <c r="E230" i="554"/>
  <c r="G236" i="554"/>
  <c r="G238" i="554" s="1"/>
  <c r="I347" i="65"/>
  <c r="I18" i="486" s="1"/>
  <c r="I46" i="486" s="1"/>
  <c r="E17" i="486"/>
  <c r="G45" i="486"/>
  <c r="E45" i="486" s="1"/>
  <c r="E62" i="281"/>
  <c r="D116" i="281"/>
  <c r="D65" i="281"/>
  <c r="E65" i="281" s="1"/>
  <c r="E233" i="460"/>
  <c r="G233" i="65"/>
  <c r="E233" i="65" s="1"/>
  <c r="G347" i="554"/>
  <c r="E156" i="554"/>
  <c r="E104" i="281"/>
  <c r="I317" i="554"/>
  <c r="I320" i="554"/>
  <c r="I327" i="554"/>
  <c r="I318" i="554"/>
  <c r="I332" i="554"/>
  <c r="I330" i="554"/>
  <c r="I329" i="554"/>
  <c r="I319" i="554"/>
  <c r="J109" i="281"/>
  <c r="E231" i="460"/>
  <c r="G231" i="65"/>
  <c r="E231" i="65" s="1"/>
  <c r="E228" i="460"/>
  <c r="G228" i="65"/>
  <c r="E228" i="65" s="1"/>
  <c r="E313" i="554"/>
  <c r="E235" i="460"/>
  <c r="G235" i="65"/>
  <c r="E235" i="65" s="1"/>
  <c r="G226" i="65"/>
  <c r="E226" i="65" s="1"/>
  <c r="E226" i="460"/>
  <c r="E229" i="554"/>
  <c r="E234" i="460"/>
  <c r="G234" i="65"/>
  <c r="E234" i="65" s="1"/>
  <c r="E225" i="460"/>
  <c r="G225" i="65"/>
  <c r="E225" i="65" s="1"/>
  <c r="B15" i="390"/>
  <c r="D4" i="390"/>
  <c r="H321" i="460" a="1"/>
  <c r="I320" i="460" a="1"/>
  <c r="I329" i="460" a="1"/>
  <c r="I318" i="460" a="1"/>
  <c r="I327" i="460" a="1"/>
  <c r="I319" i="460" a="1"/>
  <c r="K323" i="460" a="1"/>
  <c r="I330" i="460" a="1"/>
  <c r="G236" i="460" a="1"/>
  <c r="G314" i="460" a="1"/>
  <c r="I317" i="460" a="1"/>
  <c r="K238" i="460" a="1"/>
  <c r="I332" i="460" a="1"/>
  <c r="G238" i="460" a="1"/>
  <c r="K238" i="460" l="1"/>
  <c r="K238" i="65" s="1"/>
  <c r="K22" i="63" s="1"/>
  <c r="K49" i="63" s="1"/>
  <c r="H37" i="63"/>
  <c r="I317" i="460"/>
  <c r="I317" i="65" s="1"/>
  <c r="G236" i="460"/>
  <c r="I319" i="460"/>
  <c r="I319" i="65" s="1"/>
  <c r="K323" i="460"/>
  <c r="K323" i="65" s="1"/>
  <c r="I329" i="460"/>
  <c r="I329" i="65" s="1"/>
  <c r="I53" i="63" s="1"/>
  <c r="I330" i="460"/>
  <c r="I330" i="65" s="1"/>
  <c r="I54" i="63" s="1"/>
  <c r="I320" i="460"/>
  <c r="I320" i="65" s="1"/>
  <c r="G238" i="460"/>
  <c r="I332" i="460"/>
  <c r="I332" i="65" s="1"/>
  <c r="I56" i="63" s="1"/>
  <c r="I318" i="460"/>
  <c r="I318" i="65" s="1"/>
  <c r="I327" i="460"/>
  <c r="I327" i="65" s="1"/>
  <c r="G314" i="460"/>
  <c r="H321" i="460"/>
  <c r="H321" i="65" s="1"/>
  <c r="I321" i="554"/>
  <c r="I323" i="554" s="1"/>
  <c r="E236" i="554"/>
  <c r="K326" i="554"/>
  <c r="G11" i="63"/>
  <c r="E154" i="65"/>
  <c r="G313" i="65"/>
  <c r="E313" i="65" s="1"/>
  <c r="E313" i="460"/>
  <c r="G44" i="486"/>
  <c r="E44" i="486" s="1"/>
  <c r="E16" i="486"/>
  <c r="E230" i="460"/>
  <c r="G230" i="65"/>
  <c r="E230" i="65" s="1"/>
  <c r="E238" i="554"/>
  <c r="C25" i="491"/>
  <c r="G229" i="65"/>
  <c r="E229" i="65" s="1"/>
  <c r="E229" i="460"/>
  <c r="G320" i="554"/>
  <c r="G317" i="554"/>
  <c r="G329" i="554"/>
  <c r="G327" i="554"/>
  <c r="E347" i="554"/>
  <c r="G318" i="554"/>
  <c r="G332" i="554"/>
  <c r="G319" i="554"/>
  <c r="G330" i="554"/>
  <c r="E156" i="460"/>
  <c r="G156" i="65"/>
  <c r="E314" i="554"/>
  <c r="D56" i="281"/>
  <c r="G57" i="281"/>
  <c r="H323" i="554"/>
  <c r="H326" i="554" s="1"/>
  <c r="E20" i="281"/>
  <c r="D21" i="281"/>
  <c r="E21" i="281" s="1"/>
  <c r="G312" i="65"/>
  <c r="E312" i="65" s="1"/>
  <c r="E312" i="460"/>
  <c r="E344" i="65"/>
  <c r="G15" i="486"/>
  <c r="C28" i="491"/>
  <c r="I49" i="63"/>
  <c r="I37" i="63"/>
  <c r="G327" i="460" a="1"/>
  <c r="G318" i="460" a="1"/>
  <c r="G320" i="460" a="1"/>
  <c r="G319" i="460" a="1"/>
  <c r="H326" i="460" a="1"/>
  <c r="I321" i="460" a="1"/>
  <c r="G329" i="460" a="1"/>
  <c r="H323" i="460" a="1"/>
  <c r="G332" i="460" a="1"/>
  <c r="K326" i="460" a="1"/>
  <c r="G330" i="460" a="1"/>
  <c r="G317" i="460" a="1"/>
  <c r="I323" i="460" a="1"/>
  <c r="K37" i="63" l="1"/>
  <c r="I323" i="460"/>
  <c r="I323" i="65" s="1"/>
  <c r="G329" i="460"/>
  <c r="H326" i="460"/>
  <c r="H326" i="65" s="1"/>
  <c r="G317" i="460"/>
  <c r="K326" i="460"/>
  <c r="K326" i="65" s="1"/>
  <c r="H323" i="460"/>
  <c r="H323" i="65" s="1"/>
  <c r="G330" i="460"/>
  <c r="G320" i="460"/>
  <c r="G319" i="460"/>
  <c r="I321" i="460"/>
  <c r="I321" i="65" s="1"/>
  <c r="G332" i="460"/>
  <c r="G318" i="460"/>
  <c r="G327" i="460"/>
  <c r="I326" i="554"/>
  <c r="E329" i="554"/>
  <c r="H333" i="554"/>
  <c r="G321" i="554"/>
  <c r="E317" i="554"/>
  <c r="E238" i="460"/>
  <c r="G238" i="65"/>
  <c r="K333" i="554"/>
  <c r="E330" i="554"/>
  <c r="E320" i="554"/>
  <c r="G347" i="65"/>
  <c r="E156" i="65"/>
  <c r="E15" i="486"/>
  <c r="G43" i="486"/>
  <c r="E43" i="486" s="1"/>
  <c r="E319" i="554"/>
  <c r="E56" i="281"/>
  <c r="D57" i="281"/>
  <c r="E57" i="281" s="1"/>
  <c r="E332" i="554"/>
  <c r="E318" i="554"/>
  <c r="G314" i="65"/>
  <c r="E314" i="460"/>
  <c r="E327" i="554"/>
  <c r="E11" i="63"/>
  <c r="G12" i="63"/>
  <c r="G236" i="65"/>
  <c r="E236" i="65" s="1"/>
  <c r="E236" i="460"/>
  <c r="I326" i="460" a="1"/>
  <c r="K333" i="460" a="1"/>
  <c r="H333" i="460" a="1"/>
  <c r="G321" i="460" a="1"/>
  <c r="H70" i="281"/>
  <c r="K70" i="281"/>
  <c r="H124" i="281" l="1"/>
  <c r="H71" i="281"/>
  <c r="H106" i="281"/>
  <c r="H333" i="460"/>
  <c r="H333" i="65" s="1"/>
  <c r="H348" i="65" s="1"/>
  <c r="I326" i="460"/>
  <c r="I326" i="65" s="1"/>
  <c r="K124" i="281"/>
  <c r="K71" i="281"/>
  <c r="K106" i="281"/>
  <c r="K333" i="460"/>
  <c r="K333" i="65" s="1"/>
  <c r="K348" i="65" s="1"/>
  <c r="G321" i="460"/>
  <c r="E347" i="65"/>
  <c r="G18" i="486"/>
  <c r="H348" i="554"/>
  <c r="E320" i="460"/>
  <c r="G320" i="65"/>
  <c r="E320" i="65" s="1"/>
  <c r="E330" i="460"/>
  <c r="G330" i="65"/>
  <c r="I333" i="554"/>
  <c r="K348" i="554"/>
  <c r="E327" i="460"/>
  <c r="G327" i="65"/>
  <c r="E327" i="65" s="1"/>
  <c r="E12" i="63"/>
  <c r="G8" i="485"/>
  <c r="E8" i="485" s="1"/>
  <c r="G44" i="63"/>
  <c r="E44" i="63" s="1"/>
  <c r="E238" i="65"/>
  <c r="G22" i="63"/>
  <c r="E318" i="460"/>
  <c r="G318" i="65"/>
  <c r="E318" i="65" s="1"/>
  <c r="E317" i="460"/>
  <c r="G317" i="65"/>
  <c r="E317" i="65" s="1"/>
  <c r="E332" i="460"/>
  <c r="G332" i="65"/>
  <c r="G24" i="63"/>
  <c r="E314" i="65"/>
  <c r="E329" i="460"/>
  <c r="G329" i="65"/>
  <c r="G323" i="554"/>
  <c r="E321" i="554"/>
  <c r="E319" i="460"/>
  <c r="G319" i="65"/>
  <c r="E319" i="65" s="1"/>
  <c r="I333" i="460" a="1"/>
  <c r="G323" i="460" a="1"/>
  <c r="I70" i="281"/>
  <c r="D378" i="2" l="1"/>
  <c r="D376" i="2" s="1"/>
  <c r="G323" i="460"/>
  <c r="I71" i="281"/>
  <c r="I124" i="281"/>
  <c r="I106" i="281"/>
  <c r="I333" i="460"/>
  <c r="I333" i="65" s="1"/>
  <c r="I348" i="65" s="1"/>
  <c r="K159" i="281"/>
  <c r="K107" i="281"/>
  <c r="K111" i="281" s="1"/>
  <c r="K160" i="281"/>
  <c r="E323" i="554"/>
  <c r="G326" i="554"/>
  <c r="E329" i="65"/>
  <c r="G53" i="63"/>
  <c r="E53" i="63" s="1"/>
  <c r="G46" i="486"/>
  <c r="E46" i="486" s="1"/>
  <c r="E18" i="486"/>
  <c r="H379" i="65"/>
  <c r="H381" i="65"/>
  <c r="H19" i="486"/>
  <c r="H47" i="486" s="1"/>
  <c r="D378" i="65"/>
  <c r="G51" i="63"/>
  <c r="E51" i="63" s="1"/>
  <c r="E24" i="63"/>
  <c r="H159" i="281"/>
  <c r="H107" i="281"/>
  <c r="H111" i="281" s="1"/>
  <c r="H160" i="281"/>
  <c r="E332" i="65"/>
  <c r="G56" i="63"/>
  <c r="E56" i="63" s="1"/>
  <c r="I348" i="554"/>
  <c r="E321" i="460"/>
  <c r="G321" i="65"/>
  <c r="E321" i="65" s="1"/>
  <c r="G37" i="63"/>
  <c r="E37" i="63" s="1"/>
  <c r="G49" i="63"/>
  <c r="E22" i="63"/>
  <c r="E330" i="65"/>
  <c r="G54" i="63"/>
  <c r="E54" i="63" s="1"/>
  <c r="K19" i="486"/>
  <c r="K47" i="486" s="1"/>
  <c r="K381" i="65"/>
  <c r="K379" i="65"/>
  <c r="G326" i="460" a="1"/>
  <c r="G326" i="460" l="1"/>
  <c r="D17" i="63"/>
  <c r="F378" i="65"/>
  <c r="K109" i="281"/>
  <c r="K110" i="281"/>
  <c r="I159" i="281"/>
  <c r="I107" i="281"/>
  <c r="I160" i="281"/>
  <c r="D376" i="65"/>
  <c r="D389" i="2"/>
  <c r="I379" i="65"/>
  <c r="I19" i="486"/>
  <c r="I47" i="486" s="1"/>
  <c r="I381" i="65"/>
  <c r="G333" i="554"/>
  <c r="E326" i="554"/>
  <c r="E49" i="63"/>
  <c r="H110" i="281"/>
  <c r="H109" i="281"/>
  <c r="E323" i="460"/>
  <c r="G323" i="65"/>
  <c r="E323" i="65" s="1"/>
  <c r="G70" i="281"/>
  <c r="G333" i="460" a="1"/>
  <c r="C31" i="491" l="1"/>
  <c r="D70" i="281"/>
  <c r="G71" i="281"/>
  <c r="G124" i="281"/>
  <c r="G106" i="281"/>
  <c r="G333" i="460"/>
  <c r="D391" i="2"/>
  <c r="G348" i="554"/>
  <c r="E348" i="554" s="1"/>
  <c r="E333" i="554"/>
  <c r="D15" i="63"/>
  <c r="F376" i="65"/>
  <c r="D389" i="65"/>
  <c r="D61" i="63"/>
  <c r="D62" i="63" s="1"/>
  <c r="D12" i="485"/>
  <c r="D70" i="63"/>
  <c r="J378" i="65"/>
  <c r="J17" i="63" s="1"/>
  <c r="H378" i="65"/>
  <c r="H17" i="63" s="1"/>
  <c r="K378" i="65"/>
  <c r="K17" i="63" s="1"/>
  <c r="I378" i="65"/>
  <c r="I17" i="63" s="1"/>
  <c r="G378" i="65"/>
  <c r="I111" i="281"/>
  <c r="I110" i="281"/>
  <c r="I109" i="281"/>
  <c r="E326" i="460"/>
  <c r="G326" i="65"/>
  <c r="E326" i="65" s="1"/>
  <c r="F14" i="390"/>
  <c r="C24" i="491" l="1"/>
  <c r="F15" i="390"/>
  <c r="H376" i="65"/>
  <c r="G376" i="65"/>
  <c r="I376" i="65"/>
  <c r="J376" i="65"/>
  <c r="K376" i="65"/>
  <c r="H61" i="63"/>
  <c r="H12" i="485"/>
  <c r="H70" i="63"/>
  <c r="D18" i="63"/>
  <c r="D10" i="485"/>
  <c r="D64" i="63"/>
  <c r="K12" i="485"/>
  <c r="K61" i="63"/>
  <c r="K70" i="63"/>
  <c r="E378" i="65"/>
  <c r="D23" i="485"/>
  <c r="D393" i="2"/>
  <c r="D394" i="2" s="1"/>
  <c r="I70" i="63"/>
  <c r="I12" i="485"/>
  <c r="I61" i="63"/>
  <c r="D22" i="485"/>
  <c r="E333" i="460"/>
  <c r="G333" i="65"/>
  <c r="G159" i="281"/>
  <c r="D106" i="281"/>
  <c r="G160" i="281"/>
  <c r="G107" i="281"/>
  <c r="G111" i="281" s="1"/>
  <c r="J61" i="63"/>
  <c r="J70" i="63"/>
  <c r="J12" i="485"/>
  <c r="D391" i="65"/>
  <c r="D71" i="281"/>
  <c r="E71" i="281" s="1"/>
  <c r="E70" i="281"/>
  <c r="D124" i="281"/>
  <c r="F3" i="390"/>
  <c r="D21" i="485" l="1"/>
  <c r="D13" i="485"/>
  <c r="I23" i="485"/>
  <c r="I36" i="485" s="1"/>
  <c r="I53" i="485"/>
  <c r="H23" i="485"/>
  <c r="H36" i="485" s="1"/>
  <c r="H53" i="485"/>
  <c r="D53" i="485"/>
  <c r="D36" i="485"/>
  <c r="G110" i="281"/>
  <c r="G109" i="281"/>
  <c r="E106" i="281"/>
  <c r="D159" i="281"/>
  <c r="D107" i="281"/>
  <c r="D160" i="281"/>
  <c r="K53" i="485"/>
  <c r="K23" i="485"/>
  <c r="K36" i="485" s="1"/>
  <c r="K15" i="63"/>
  <c r="K389" i="65"/>
  <c r="K391" i="65" s="1"/>
  <c r="G348" i="65"/>
  <c r="E333" i="65"/>
  <c r="D396" i="2"/>
  <c r="J15" i="63"/>
  <c r="J389" i="65"/>
  <c r="J391" i="65" s="1"/>
  <c r="I15" i="63"/>
  <c r="I389" i="65"/>
  <c r="I391" i="65" s="1"/>
  <c r="G15" i="63"/>
  <c r="E376" i="65"/>
  <c r="D28" i="63"/>
  <c r="H15" i="63"/>
  <c r="H389" i="65"/>
  <c r="H391" i="65" s="1"/>
  <c r="J23" i="485"/>
  <c r="J36" i="485" s="1"/>
  <c r="J53" i="485"/>
  <c r="D24" i="485"/>
  <c r="F4" i="390"/>
  <c r="D45" i="63" l="1"/>
  <c r="D73" i="63" s="1"/>
  <c r="D30" i="63"/>
  <c r="D75" i="63"/>
  <c r="J10" i="485"/>
  <c r="J18" i="63"/>
  <c r="D15" i="485"/>
  <c r="H10" i="485"/>
  <c r="H18" i="63"/>
  <c r="D29" i="485"/>
  <c r="D30" i="485" s="1"/>
  <c r="E107" i="281"/>
  <c r="D110" i="281"/>
  <c r="D109" i="281"/>
  <c r="I10" i="485"/>
  <c r="I18" i="63"/>
  <c r="D111" i="281"/>
  <c r="D27" i="485"/>
  <c r="D33" i="485" s="1"/>
  <c r="D26" i="485"/>
  <c r="K10" i="485"/>
  <c r="K18" i="63"/>
  <c r="G10" i="485"/>
  <c r="E15" i="63"/>
  <c r="E348" i="65"/>
  <c r="G19" i="486"/>
  <c r="G379" i="65"/>
  <c r="G381" i="65"/>
  <c r="E381" i="65" s="1"/>
  <c r="I3" i="390"/>
  <c r="I4" i="390" l="1"/>
  <c r="J25" i="63"/>
  <c r="J26" i="63" s="1"/>
  <c r="J28" i="63" s="1"/>
  <c r="J13" i="485"/>
  <c r="J15" i="485" s="1"/>
  <c r="E10" i="485"/>
  <c r="I25" i="63"/>
  <c r="I26" i="63" s="1"/>
  <c r="I28" i="63" s="1"/>
  <c r="H25" i="63"/>
  <c r="H26" i="63" s="1"/>
  <c r="H28" i="63" s="1"/>
  <c r="E379" i="65"/>
  <c r="G17" i="63"/>
  <c r="G389" i="65"/>
  <c r="K25" i="63"/>
  <c r="K26" i="63" s="1"/>
  <c r="K28" i="63" s="1"/>
  <c r="I13" i="485"/>
  <c r="I15" i="485" s="1"/>
  <c r="H13" i="485"/>
  <c r="H15" i="485" s="1"/>
  <c r="D31" i="63"/>
  <c r="D81" i="63"/>
  <c r="D82" i="63" s="1"/>
  <c r="D34" i="63"/>
  <c r="E19" i="486"/>
  <c r="G47" i="486"/>
  <c r="E47" i="486" s="1"/>
  <c r="K13" i="485"/>
  <c r="K15" i="485" s="1"/>
  <c r="I73" i="63"/>
  <c r="K73" i="63"/>
  <c r="J73" i="63"/>
  <c r="G73" i="63"/>
  <c r="H73" i="63"/>
  <c r="D34" i="485"/>
  <c r="I33" i="485"/>
  <c r="I34" i="485" s="1"/>
  <c r="I35" i="485" s="1"/>
  <c r="I37" i="485" s="1"/>
  <c r="G33" i="485"/>
  <c r="G34" i="485" s="1"/>
  <c r="G35" i="485" s="1"/>
  <c r="J33" i="485"/>
  <c r="J34" i="485" s="1"/>
  <c r="J35" i="485" s="1"/>
  <c r="J37" i="485" s="1"/>
  <c r="K33" i="485"/>
  <c r="K34" i="485" s="1"/>
  <c r="K35" i="485" s="1"/>
  <c r="K37" i="485" s="1"/>
  <c r="D43" i="485"/>
  <c r="H33" i="485"/>
  <c r="H34" i="485" s="1"/>
  <c r="H35" i="485" s="1"/>
  <c r="H37" i="485" s="1"/>
  <c r="D61" i="485"/>
  <c r="D17" i="485"/>
  <c r="D18" i="485" s="1"/>
  <c r="D62" i="485" l="1"/>
  <c r="D88" i="63" s="1"/>
  <c r="D87" i="63"/>
  <c r="K75" i="63"/>
  <c r="K30" i="63"/>
  <c r="K45" i="63"/>
  <c r="G391" i="65"/>
  <c r="E391" i="65" s="1"/>
  <c r="E389" i="65"/>
  <c r="D35" i="485"/>
  <c r="D37" i="485" s="1"/>
  <c r="E34" i="485"/>
  <c r="G70" i="63"/>
  <c r="E70" i="63" s="1"/>
  <c r="G12" i="485"/>
  <c r="G61" i="63"/>
  <c r="E17" i="63"/>
  <c r="G18" i="63"/>
  <c r="I30" i="63"/>
  <c r="I45" i="63"/>
  <c r="I75" i="63"/>
  <c r="H30" i="63"/>
  <c r="H45" i="63"/>
  <c r="H75" i="63"/>
  <c r="J75" i="63"/>
  <c r="J45" i="63"/>
  <c r="J30" i="63"/>
  <c r="K45" i="485"/>
  <c r="K46" i="485" s="1"/>
  <c r="G45" i="485"/>
  <c r="G46" i="485" s="1"/>
  <c r="H45" i="485"/>
  <c r="H46" i="485" s="1"/>
  <c r="E43" i="485"/>
  <c r="I45" i="485"/>
  <c r="I46" i="485" s="1"/>
  <c r="J45" i="485"/>
  <c r="J46" i="485" s="1"/>
  <c r="D50" i="485"/>
  <c r="K34" i="63"/>
  <c r="K35" i="63" s="1"/>
  <c r="I34" i="63"/>
  <c r="I35" i="63" s="1"/>
  <c r="J34" i="63"/>
  <c r="J35" i="63" s="1"/>
  <c r="D35" i="63"/>
  <c r="G34" i="63"/>
  <c r="G35" i="63" s="1"/>
  <c r="H34" i="63"/>
  <c r="H35" i="63" s="1"/>
  <c r="G3" i="390"/>
  <c r="H36" i="63" l="1"/>
  <c r="H52" i="63" s="1"/>
  <c r="H57" i="63" s="1"/>
  <c r="H59" i="63" s="1"/>
  <c r="I81" i="63"/>
  <c r="I82" i="63" s="1"/>
  <c r="I31" i="63"/>
  <c r="I36" i="63"/>
  <c r="I52" i="63" s="1"/>
  <c r="I57" i="63" s="1"/>
  <c r="I59" i="63" s="1"/>
  <c r="G53" i="485"/>
  <c r="E53" i="485" s="1"/>
  <c r="G23" i="485"/>
  <c r="E12" i="485"/>
  <c r="G13" i="485"/>
  <c r="J81" i="63"/>
  <c r="J82" i="63" s="1"/>
  <c r="J31" i="63"/>
  <c r="D39" i="485"/>
  <c r="D40" i="485" s="1"/>
  <c r="G25" i="63"/>
  <c r="E18" i="63"/>
  <c r="K81" i="63"/>
  <c r="K82" i="63" s="1"/>
  <c r="K31" i="63"/>
  <c r="E35" i="485"/>
  <c r="K36" i="63"/>
  <c r="K52" i="63" s="1"/>
  <c r="K57" i="63" s="1"/>
  <c r="K59" i="63" s="1"/>
  <c r="G36" i="63"/>
  <c r="G38" i="63" s="1"/>
  <c r="G40" i="63" s="1"/>
  <c r="D38" i="63"/>
  <c r="E35" i="63"/>
  <c r="J36" i="63"/>
  <c r="J52" i="63" s="1"/>
  <c r="J57" i="63" s="1"/>
  <c r="J59" i="63" s="1"/>
  <c r="D46" i="485"/>
  <c r="H81" i="63"/>
  <c r="H82" i="63" s="1"/>
  <c r="H31" i="63"/>
  <c r="G4" i="390"/>
  <c r="H38" i="63" l="1"/>
  <c r="H40" i="63" s="1"/>
  <c r="H62" i="63"/>
  <c r="H64" i="63" s="1"/>
  <c r="H21" i="485" s="1"/>
  <c r="J38" i="63"/>
  <c r="J40" i="63" s="1"/>
  <c r="I38" i="63"/>
  <c r="I40" i="63" s="1"/>
  <c r="I62" i="63"/>
  <c r="K62" i="63"/>
  <c r="J62" i="63"/>
  <c r="E46" i="485"/>
  <c r="D47" i="485"/>
  <c r="G15" i="485"/>
  <c r="E13" i="485"/>
  <c r="E25" i="63"/>
  <c r="G26" i="63"/>
  <c r="D40" i="63"/>
  <c r="G52" i="63"/>
  <c r="E36" i="63"/>
  <c r="K38" i="63"/>
  <c r="K40" i="63" s="1"/>
  <c r="G36" i="485"/>
  <c r="E23" i="485"/>
  <c r="G48" i="485" l="1"/>
  <c r="G51" i="485" s="1"/>
  <c r="H48" i="485"/>
  <c r="H51" i="485" s="1"/>
  <c r="K48" i="485"/>
  <c r="K51" i="485" s="1"/>
  <c r="H22" i="485"/>
  <c r="H24" i="485" s="1"/>
  <c r="H61" i="485" s="1"/>
  <c r="H27" i="485"/>
  <c r="H26" i="485"/>
  <c r="J22" i="485"/>
  <c r="J24" i="485" s="1"/>
  <c r="J64" i="63"/>
  <c r="J21" i="485" s="1"/>
  <c r="K22" i="485"/>
  <c r="K24" i="485" s="1"/>
  <c r="K64" i="63"/>
  <c r="K21" i="485" s="1"/>
  <c r="E38" i="63"/>
  <c r="I51" i="485"/>
  <c r="J51" i="485"/>
  <c r="I22" i="485"/>
  <c r="I24" i="485" s="1"/>
  <c r="I64" i="63"/>
  <c r="I21" i="485" s="1"/>
  <c r="E40" i="63"/>
  <c r="E52" i="63"/>
  <c r="G57" i="63"/>
  <c r="E36" i="485"/>
  <c r="G37" i="485"/>
  <c r="G28" i="63"/>
  <c r="E26" i="63"/>
  <c r="H17" i="485" l="1"/>
  <c r="H18" i="485" s="1"/>
  <c r="H29" i="485"/>
  <c r="H30" i="485" s="1"/>
  <c r="H39" i="485"/>
  <c r="H40" i="485" s="1"/>
  <c r="G59" i="63"/>
  <c r="E57" i="63"/>
  <c r="K66" i="63"/>
  <c r="K52" i="485"/>
  <c r="K27" i="485"/>
  <c r="K26" i="485"/>
  <c r="K29" i="485"/>
  <c r="K30" i="485" s="1"/>
  <c r="K39" i="485"/>
  <c r="K40" i="485" s="1"/>
  <c r="K61" i="485"/>
  <c r="K17" i="485"/>
  <c r="K18" i="485" s="1"/>
  <c r="J27" i="485"/>
  <c r="J26" i="485"/>
  <c r="J66" i="63"/>
  <c r="J52" i="485"/>
  <c r="I52" i="485"/>
  <c r="I66" i="63"/>
  <c r="I26" i="485"/>
  <c r="I27" i="485"/>
  <c r="I29" i="485"/>
  <c r="I30" i="485" s="1"/>
  <c r="I17" i="485"/>
  <c r="I18" i="485" s="1"/>
  <c r="I39" i="485"/>
  <c r="I40" i="485" s="1"/>
  <c r="I61" i="485"/>
  <c r="J29" i="485"/>
  <c r="J30" i="485" s="1"/>
  <c r="J39" i="485"/>
  <c r="J40" i="485" s="1"/>
  <c r="J61" i="485"/>
  <c r="J17" i="485"/>
  <c r="J18" i="485" s="1"/>
  <c r="G75" i="63"/>
  <c r="E75" i="63" s="1"/>
  <c r="G30" i="63"/>
  <c r="G45" i="63"/>
  <c r="E45" i="63" s="1"/>
  <c r="E37" i="485"/>
  <c r="H52" i="485"/>
  <c r="H66" i="63"/>
  <c r="H62" i="485"/>
  <c r="H88" i="63" s="1"/>
  <c r="H87" i="63"/>
  <c r="G66" i="63"/>
  <c r="D51" i="485"/>
  <c r="G52" i="485"/>
  <c r="I68" i="63" l="1"/>
  <c r="I71" i="63" s="1"/>
  <c r="I74" i="63"/>
  <c r="I76" i="63" s="1"/>
  <c r="I78" i="63" s="1"/>
  <c r="I54" i="485"/>
  <c r="I58" i="485"/>
  <c r="I49" i="485" s="1"/>
  <c r="I50" i="485" s="1"/>
  <c r="G58" i="485"/>
  <c r="G49" i="485" s="1"/>
  <c r="G50" i="485" s="1"/>
  <c r="D52" i="485"/>
  <c r="G54" i="485"/>
  <c r="I62" i="485"/>
  <c r="I88" i="63" s="1"/>
  <c r="I87" i="63"/>
  <c r="J58" i="485"/>
  <c r="J49" i="485" s="1"/>
  <c r="J50" i="485" s="1"/>
  <c r="J54" i="485"/>
  <c r="J68" i="63"/>
  <c r="J71" i="63" s="1"/>
  <c r="J74" i="63"/>
  <c r="J76" i="63" s="1"/>
  <c r="J78" i="63" s="1"/>
  <c r="K58" i="485"/>
  <c r="K49" i="485" s="1"/>
  <c r="K50" i="485" s="1"/>
  <c r="K54" i="485"/>
  <c r="E51" i="485"/>
  <c r="D66" i="63"/>
  <c r="G68" i="63"/>
  <c r="G71" i="63" s="1"/>
  <c r="G74" i="63"/>
  <c r="G76" i="63" s="1"/>
  <c r="G78" i="63" s="1"/>
  <c r="K74" i="63"/>
  <c r="K76" i="63" s="1"/>
  <c r="K78" i="63" s="1"/>
  <c r="K68" i="63"/>
  <c r="K71" i="63" s="1"/>
  <c r="H58" i="485"/>
  <c r="H49" i="485" s="1"/>
  <c r="H50" i="485" s="1"/>
  <c r="H54" i="485"/>
  <c r="G31" i="63"/>
  <c r="G81" i="63"/>
  <c r="G82" i="63" s="1"/>
  <c r="H74" i="63"/>
  <c r="H76" i="63" s="1"/>
  <c r="H78" i="63" s="1"/>
  <c r="H68" i="63"/>
  <c r="H71" i="63" s="1"/>
  <c r="J87" i="63"/>
  <c r="J62" i="485"/>
  <c r="J88" i="63" s="1"/>
  <c r="K87" i="63"/>
  <c r="K62" i="485"/>
  <c r="K88" i="63" s="1"/>
  <c r="G62" i="63"/>
  <c r="E59" i="63"/>
  <c r="G56" i="485" l="1"/>
  <c r="G59" i="485" s="1"/>
  <c r="D54" i="485"/>
  <c r="D58" i="485"/>
  <c r="E52" i="485"/>
  <c r="E50" i="485"/>
  <c r="K64" i="485"/>
  <c r="K56" i="485"/>
  <c r="K59" i="485" s="1"/>
  <c r="J64" i="485"/>
  <c r="J56" i="485"/>
  <c r="J59" i="485" s="1"/>
  <c r="I64" i="485"/>
  <c r="I84" i="63" s="1"/>
  <c r="I56" i="485"/>
  <c r="I59" i="485" s="1"/>
  <c r="H56" i="485"/>
  <c r="H59" i="485" s="1"/>
  <c r="H64" i="485"/>
  <c r="G22" i="485"/>
  <c r="E62" i="63"/>
  <c r="G64" i="63"/>
  <c r="D68" i="63"/>
  <c r="D74" i="63"/>
  <c r="E66" i="63"/>
  <c r="K84" i="63" l="1"/>
  <c r="G21" i="485"/>
  <c r="E64" i="63"/>
  <c r="G24" i="485"/>
  <c r="E22" i="485"/>
  <c r="J84" i="63"/>
  <c r="D56" i="485"/>
  <c r="D64" i="485"/>
  <c r="H65" i="485" s="1"/>
  <c r="H85" i="63" s="1"/>
  <c r="E54" i="485"/>
  <c r="H84" i="63"/>
  <c r="D76" i="63"/>
  <c r="E74" i="63"/>
  <c r="D71" i="63"/>
  <c r="E68" i="63"/>
  <c r="J65" i="485" l="1"/>
  <c r="J85" i="63" s="1"/>
  <c r="E76" i="63"/>
  <c r="D78" i="63"/>
  <c r="G29" i="485"/>
  <c r="G30" i="485" s="1"/>
  <c r="E24" i="485"/>
  <c r="G61" i="485"/>
  <c r="G17" i="485"/>
  <c r="G18" i="485" s="1"/>
  <c r="G39" i="485"/>
  <c r="G40" i="485" s="1"/>
  <c r="G64" i="485"/>
  <c r="G27" i="485"/>
  <c r="G26" i="485"/>
  <c r="E21" i="485"/>
  <c r="I65" i="485"/>
  <c r="I85" i="63" s="1"/>
  <c r="D84" i="63"/>
  <c r="D65" i="485"/>
  <c r="D85" i="63" s="1"/>
  <c r="D59" i="485"/>
  <c r="E56" i="485"/>
  <c r="K65" i="485"/>
  <c r="K85" i="63" s="1"/>
  <c r="H3" i="390"/>
  <c r="G62" i="485" l="1"/>
  <c r="G88" i="63" s="1"/>
  <c r="G87" i="63"/>
  <c r="G84" i="63"/>
  <c r="G65" i="485"/>
  <c r="G85" i="63" s="1"/>
  <c r="D79" i="63"/>
  <c r="H79" i="63"/>
  <c r="K79" i="63"/>
  <c r="I79" i="63"/>
  <c r="J79" i="63"/>
  <c r="G79" i="63"/>
  <c r="H4" i="390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<sst xmlns="http://schemas.openxmlformats.org/spreadsheetml/2006/main" count="871" uniqueCount="479">
  <si>
    <t>Table of Contents</t>
  </si>
  <si>
    <t>Line No.</t>
  </si>
  <si>
    <t>Worksheet</t>
  </si>
  <si>
    <t>Link</t>
  </si>
  <si>
    <t>Schedule No.</t>
  </si>
  <si>
    <t>Schedule Description</t>
  </si>
  <si>
    <t>Filing Package</t>
  </si>
  <si>
    <t>Input-Accounts</t>
  </si>
  <si>
    <t>Account Balances and Allocation Methods</t>
  </si>
  <si>
    <t xml:space="preserve"> </t>
  </si>
  <si>
    <t>GrandTotal</t>
  </si>
  <si>
    <t>Cost of Service Allocation Study Detail by Account</t>
  </si>
  <si>
    <t>Summary</t>
  </si>
  <si>
    <t>Summary of Cost of Service and Rate of Return Under Present and Proposed Rates</t>
  </si>
  <si>
    <t>Rate Spread</t>
  </si>
  <si>
    <t>Internal Alloc</t>
  </si>
  <si>
    <t>Internal Allocation Factors</t>
  </si>
  <si>
    <t>UnitCost</t>
  </si>
  <si>
    <t>Functionalized and Classified Rate Base and Revenue Requirement, and Unit Costs by Customer Class</t>
  </si>
  <si>
    <t>INPUTS</t>
  </si>
  <si>
    <t>Error Check</t>
  </si>
  <si>
    <t>Heading 1</t>
  </si>
  <si>
    <t>COLUMBIA GAS OF KENTUCKY, INC.</t>
  </si>
  <si>
    <t>Heading 2</t>
  </si>
  <si>
    <t>Heading 3</t>
  </si>
  <si>
    <t>FORECASTED PERIOD 12/31/2024 TO 12/31/2025</t>
  </si>
  <si>
    <t>Function Number</t>
  </si>
  <si>
    <t>Function 1</t>
  </si>
  <si>
    <t>Function 2</t>
  </si>
  <si>
    <t>Function 3</t>
  </si>
  <si>
    <t>Function 4</t>
  </si>
  <si>
    <t>Function 5</t>
  </si>
  <si>
    <t>Function 6</t>
  </si>
  <si>
    <t>Function 7</t>
  </si>
  <si>
    <t>Function 8</t>
  </si>
  <si>
    <t>Function 9</t>
  </si>
  <si>
    <t>Function 10</t>
  </si>
  <si>
    <t>Function 11</t>
  </si>
  <si>
    <t>Function 12</t>
  </si>
  <si>
    <t>Names of Function</t>
  </si>
  <si>
    <t>Distribution</t>
  </si>
  <si>
    <t>On Site</t>
  </si>
  <si>
    <t>Cust Accts</t>
  </si>
  <si>
    <t>Gas Costs</t>
  </si>
  <si>
    <t>Class Number</t>
  </si>
  <si>
    <t>Class 1</t>
  </si>
  <si>
    <t>Class 2</t>
  </si>
  <si>
    <t>Class 3</t>
  </si>
  <si>
    <t>Class 4</t>
  </si>
  <si>
    <t>Class 5</t>
  </si>
  <si>
    <t>Class 6</t>
  </si>
  <si>
    <t>Class 7</t>
  </si>
  <si>
    <t>Class 8</t>
  </si>
  <si>
    <t>Class 9</t>
  </si>
  <si>
    <t>Class 10</t>
  </si>
  <si>
    <t>Class 11</t>
  </si>
  <si>
    <t>Class 12</t>
  </si>
  <si>
    <t>Class 13</t>
  </si>
  <si>
    <t>Class 14</t>
  </si>
  <si>
    <t>Class 15</t>
  </si>
  <si>
    <t>Class 16</t>
  </si>
  <si>
    <t>Class 17</t>
  </si>
  <si>
    <t>Class 18</t>
  </si>
  <si>
    <t>Class 19</t>
  </si>
  <si>
    <t>Class 20</t>
  </si>
  <si>
    <t>Names Of Classes</t>
  </si>
  <si>
    <t>GS-RESIDENTIAL</t>
  </si>
  <si>
    <t>GS-OTHER</t>
  </si>
  <si>
    <t>IUS</t>
  </si>
  <si>
    <t>DS-ML</t>
  </si>
  <si>
    <t>DS/IS</t>
  </si>
  <si>
    <t>Total Return on Ratebase</t>
  </si>
  <si>
    <t>RoR by Function</t>
  </si>
  <si>
    <t>Revenue Gross-up Factors</t>
  </si>
  <si>
    <t>Factor</t>
  </si>
  <si>
    <t>Actual Gross-Up</t>
  </si>
  <si>
    <t>Gross-up Federal Income Tax</t>
  </si>
  <si>
    <t>Gross-up State Utility Tax</t>
  </si>
  <si>
    <t>Gross-up Bad Debts</t>
  </si>
  <si>
    <t>Gross-up Annual Filing Fee</t>
  </si>
  <si>
    <t>Deficiency</t>
  </si>
  <si>
    <t>Error Check Limitation</t>
  </si>
  <si>
    <t>TY Billing Determinant Totals</t>
  </si>
  <si>
    <t>Design Peak Day</t>
  </si>
  <si>
    <t>All Volumes</t>
  </si>
  <si>
    <t>Customer Count</t>
  </si>
  <si>
    <t>REVENUE REQUIREMENTS FROM LAST RUN</t>
  </si>
  <si>
    <t>Functional Allocation Factors</t>
  </si>
  <si>
    <t>Total</t>
  </si>
  <si>
    <t>Classification Allocation Factors</t>
  </si>
  <si>
    <t>Demand</t>
  </si>
  <si>
    <t>Commodity</t>
  </si>
  <si>
    <t>Customer</t>
  </si>
  <si>
    <t>DEMAND</t>
  </si>
  <si>
    <t>CUSTOMER</t>
  </si>
  <si>
    <t>Possible Functional Classifications</t>
  </si>
  <si>
    <t>Dist_Dem</t>
  </si>
  <si>
    <t>OnSite_Dem</t>
  </si>
  <si>
    <t>CustAccts_Dem</t>
  </si>
  <si>
    <t>Gas_Dem</t>
  </si>
  <si>
    <t>External Class Allocation Factors</t>
  </si>
  <si>
    <t>DESIGN DAY EXCL DS-ML</t>
  </si>
  <si>
    <t>DS-ML_DIRECT</t>
  </si>
  <si>
    <t>THROUGHPUT EXCL DS-ML</t>
  </si>
  <si>
    <t>CUSTOMERS</t>
  </si>
  <si>
    <t>SERVICES_ACCT 380</t>
  </si>
  <si>
    <t>METERS_ACCT 381</t>
  </si>
  <si>
    <t>IND_M&amp;R_ACCT 385</t>
  </si>
  <si>
    <t>UNCOLLECTIBLES</t>
  </si>
  <si>
    <t>GAS_COST</t>
  </si>
  <si>
    <t>Choice of Inputs:</t>
  </si>
  <si>
    <t>HTY</t>
  </si>
  <si>
    <t>From Datasheet</t>
  </si>
  <si>
    <t>Account Description</t>
  </si>
  <si>
    <t>FERC Account</t>
  </si>
  <si>
    <t>Account Balance</t>
  </si>
  <si>
    <t>Internal
Allocation Factor</t>
  </si>
  <si>
    <t>Functional
Allocation Factor</t>
  </si>
  <si>
    <t>Classification 
Allocation Factor</t>
  </si>
  <si>
    <t>Demand
Allocation Factor</t>
  </si>
  <si>
    <t>Customer
Allocation Factor</t>
  </si>
  <si>
    <t>Labor</t>
  </si>
  <si>
    <t>Option2</t>
  </si>
  <si>
    <t>Option3</t>
  </si>
  <si>
    <t>Labor Balance</t>
  </si>
  <si>
    <t>RATE BASE</t>
  </si>
  <si>
    <t>Plant in Service</t>
  </si>
  <si>
    <t>Intangible Plant</t>
  </si>
  <si>
    <t>Organization</t>
  </si>
  <si>
    <t>INT_DISTPT_SUBTOTAL</t>
  </si>
  <si>
    <t>Misc. Intangible Plant - Plant Related</t>
  </si>
  <si>
    <t>MISC INTANGIBLE PLANT-DIS SOFTWARE</t>
  </si>
  <si>
    <t>MISC INTANGIBLE PLANT-FARA SOFTWARE</t>
  </si>
  <si>
    <t>MISC INTANGIBLE PLANT-OTHER SOFTWARE</t>
  </si>
  <si>
    <t>MISC INTANGIBLE PLANT-CLOUD SOFTWARE</t>
  </si>
  <si>
    <t>Distribution Plant</t>
  </si>
  <si>
    <t>LAND-CITY GATE &amp; MAIN LINE IND. M &amp; R</t>
  </si>
  <si>
    <t>DISTRIBUTION</t>
  </si>
  <si>
    <t>LAND-OTHER DISTRIBUTION SYSTEMS</t>
  </si>
  <si>
    <t>LAND RIGHTS-OTHER DISTR SYSTEMS</t>
  </si>
  <si>
    <t>RIGHTS OF WAY</t>
  </si>
  <si>
    <t>STRUC &amp; IMPROV-CITY GATE M &amp; R</t>
  </si>
  <si>
    <t>STRUC &amp; IMPROV-GENERAL M &amp; R</t>
  </si>
  <si>
    <t xml:space="preserve">STRUC &amp; IMPROV-REGULATING </t>
  </si>
  <si>
    <t>STRUC &amp; IMPROV-REGULATING - DS-ML DIRECT ASSIGNMENT</t>
  </si>
  <si>
    <t>STRUC &amp; IMPROV-DISTR. IND. M &amp; R</t>
  </si>
  <si>
    <t>STRUC &amp; IMPROV-OTHER DISTR. SYSTEMS</t>
  </si>
  <si>
    <t>STRUC &amp; IMPROV-OTHER DISTR SYS-ILP</t>
  </si>
  <si>
    <t>STRUC &amp; IMPROV-COMMUNICATIONS</t>
  </si>
  <si>
    <t>MAINS (Less SMRP)</t>
  </si>
  <si>
    <t>MAINS - DS-ML DIRECT ASSIGNMENT</t>
  </si>
  <si>
    <t>M &amp; R STATION EQUIP-GENERAL</t>
  </si>
  <si>
    <t>M &amp; R STA EQUIP-GENERAL-REGULATING (Less SMRP)</t>
  </si>
  <si>
    <t>M &amp; R STA EQUIP REG FMV</t>
  </si>
  <si>
    <t>M &amp; R STA EQUIP-GEN-LOCAL GAS PURCH</t>
  </si>
  <si>
    <t>Measuring and regulating station equipment—city gate check stations</t>
  </si>
  <si>
    <t>SERVICES (Less SMRP)</t>
  </si>
  <si>
    <t>METERS</t>
  </si>
  <si>
    <t>METERS - AMI</t>
  </si>
  <si>
    <t>METER INSTALLATIONS (Less SMRP)</t>
  </si>
  <si>
    <t>HOUSE REGULATORS (Less SMRP)</t>
  </si>
  <si>
    <t>HOUSE REGULATOR INSTALLATIONS</t>
  </si>
  <si>
    <t>INDUSTRIAL M &amp; R STATION EQUIPMENT</t>
  </si>
  <si>
    <t>INDUSTRIAL M &amp; R STATION EQUIPMENT - DS-ML DIRECT ASSIGNMENT</t>
  </si>
  <si>
    <t>OTHER EQUIP-ODORIZATION</t>
  </si>
  <si>
    <t>OTHER EQUIP-TELEPHONE</t>
  </si>
  <si>
    <t>OTHER EQUIPMENT-RADIO</t>
  </si>
  <si>
    <t>OTHER EQUIP-OTHER COMMUNICATION</t>
  </si>
  <si>
    <t>OTHER EQUIP-TELEMETERING</t>
  </si>
  <si>
    <t>OTHER EQUIP-CUST INFO SERVICE</t>
  </si>
  <si>
    <t>GPS PIPE LOCATORS</t>
  </si>
  <si>
    <t>General Plant</t>
  </si>
  <si>
    <t>OFFICE FURN &amp; EQUIP-UNSPECIFIED</t>
  </si>
  <si>
    <t xml:space="preserve">OFFICE FURN &amp; EQUIP-DATA HANDLING </t>
  </si>
  <si>
    <t>OFFICE FURN &amp; EQUIP-INFO SYSTEMS</t>
  </si>
  <si>
    <t>TRANS EQUIP-TRAILERS OVER $1,000</t>
  </si>
  <si>
    <t>TRANS EQUIP-TRAILERS $1,000 or LESS</t>
  </si>
  <si>
    <t>STORES EQUIPMENT</t>
  </si>
  <si>
    <t xml:space="preserve">TOOLS,SHOP, &amp; GAR EQ-GARAGE &amp; SERV </t>
  </si>
  <si>
    <t>TOOLS,SHOP, &amp; GAR EQ-CNG STATIONARY</t>
  </si>
  <si>
    <t>TOOLS,SHOP, &amp; GAR EQ-UND TANK CLEANUP</t>
  </si>
  <si>
    <t>TOOLS,SHOP, &amp; GAR EQ-SHOP EQUIP</t>
  </si>
  <si>
    <t>TOOLS,SHOP, &amp; GAR EQ-TOOLS &amp; OTHER</t>
  </si>
  <si>
    <t>LABORATORY EQUIPMENT</t>
  </si>
  <si>
    <t>POWER OPERATED EQUIP-GENERAL TOOLS</t>
  </si>
  <si>
    <t>MISCELLANEOUS EQUIPMENT</t>
  </si>
  <si>
    <t>Other Assets</t>
  </si>
  <si>
    <t>Reserved</t>
  </si>
  <si>
    <t>Accumulated Depreciation &amp; Amortization</t>
  </si>
  <si>
    <t>Retirement Work in Progress</t>
  </si>
  <si>
    <t>N/A</t>
  </si>
  <si>
    <t>INT_MAINS_PLANT</t>
  </si>
  <si>
    <t>Accumulated Provision for Amortization</t>
  </si>
  <si>
    <t>Other Rate Base Items</t>
  </si>
  <si>
    <t>Accumulated deferred income taxes</t>
  </si>
  <si>
    <t>INT_TOTAL PLANT</t>
  </si>
  <si>
    <t>Materials &amp; Supplies</t>
  </si>
  <si>
    <t>Gas Stored Underground</t>
  </si>
  <si>
    <t>OPERATION AND MAINTENANCE EXPENSE</t>
  </si>
  <si>
    <t>Production, Storage, LNG, Transmission, and Distribution Expense</t>
  </si>
  <si>
    <t>Other Gas Supply Expenses</t>
  </si>
  <si>
    <t>Natural gas well head purchases</t>
  </si>
  <si>
    <t>GAS COSTS</t>
  </si>
  <si>
    <t>COMMODITY</t>
  </si>
  <si>
    <t>Natural Gas City Gate Purchases</t>
  </si>
  <si>
    <t>Other gas purchases</t>
  </si>
  <si>
    <t>Exchange gas</t>
  </si>
  <si>
    <t>Purchased Gas Expense</t>
  </si>
  <si>
    <t>Gas Withdrawn from Storage</t>
  </si>
  <si>
    <t>Gas Used for Other Utility Operations</t>
  </si>
  <si>
    <t>Exchange Fees</t>
  </si>
  <si>
    <t>Transmission Expense - Operations</t>
  </si>
  <si>
    <t>Other expenses</t>
  </si>
  <si>
    <t xml:space="preserve">M&amp;R Station Equipment </t>
  </si>
  <si>
    <t>Operation supervision and engineering</t>
  </si>
  <si>
    <t>INT_871-879</t>
  </si>
  <si>
    <t>Distribution load dispatching</t>
  </si>
  <si>
    <t>Mains and services expenses</t>
  </si>
  <si>
    <t>INT_MAINS_SERVICES</t>
  </si>
  <si>
    <t>Measuring and regulating station expenses—general</t>
  </si>
  <si>
    <t>Measuring and regulating station expenses—industrial</t>
  </si>
  <si>
    <t>INT_IND M&amp;R</t>
  </si>
  <si>
    <t>Meter and house regulator expenses</t>
  </si>
  <si>
    <t>Customer installations expenses</t>
  </si>
  <si>
    <t>OTHER EXPENSE</t>
  </si>
  <si>
    <t>TELECOMMUNICATION EXPENSE - ENGINEERING</t>
  </si>
  <si>
    <t>Maintenance supervision and engineering</t>
  </si>
  <si>
    <t>INT_866-893</t>
  </si>
  <si>
    <t>Maintenance of structures and improvements</t>
  </si>
  <si>
    <t>Maintenance of mains</t>
  </si>
  <si>
    <t>Maintenance of measuring and regulating station equipment—general</t>
  </si>
  <si>
    <t>Maintenance of measuring and regulating station equipment—industrial</t>
  </si>
  <si>
    <t>Maintenance of services</t>
  </si>
  <si>
    <t>Maintenance of meters and house regulators</t>
  </si>
  <si>
    <t>Maintenance of other equipment</t>
  </si>
  <si>
    <t>Customer Accounts, Service, and Sales Expense</t>
  </si>
  <si>
    <t>Customer Account</t>
  </si>
  <si>
    <t xml:space="preserve">Supervision </t>
  </si>
  <si>
    <t>Meter reading expenses</t>
  </si>
  <si>
    <t>CUST ACCTS</t>
  </si>
  <si>
    <t>Customer records and collection expenses</t>
  </si>
  <si>
    <t>Uncollectible accounts</t>
  </si>
  <si>
    <t xml:space="preserve">Miscellaneous customer accounts expenses </t>
  </si>
  <si>
    <t>Customer Service &amp; Information Expenses</t>
  </si>
  <si>
    <t xml:space="preserve">Customer assistance expenses </t>
  </si>
  <si>
    <t xml:space="preserve">Informational and instructional advertising expenses </t>
  </si>
  <si>
    <t>Miscellaneous customer service and informational expenses</t>
  </si>
  <si>
    <t>Sales Expenses</t>
  </si>
  <si>
    <t>Supervision</t>
  </si>
  <si>
    <t>Demonstrating and selling expenses</t>
  </si>
  <si>
    <t>Advertising expenses</t>
  </si>
  <si>
    <t>Miscellaneous sales expenses</t>
  </si>
  <si>
    <t>Administrative and General Expenses</t>
  </si>
  <si>
    <t>Administrative and general salaries</t>
  </si>
  <si>
    <t>INT_OM_Exc_A&amp;G,Gas,Uncoll</t>
  </si>
  <si>
    <t>Office supplies and expenses</t>
  </si>
  <si>
    <t>Outside services employed</t>
  </si>
  <si>
    <t>Property insurance</t>
  </si>
  <si>
    <t>Injuries and damages</t>
  </si>
  <si>
    <t>INT_LABOR</t>
  </si>
  <si>
    <t>Employee pensions and benefits</t>
  </si>
  <si>
    <t>Regulatory commission expenses</t>
  </si>
  <si>
    <t>General advertising expenses</t>
  </si>
  <si>
    <t>Miscellaneous general expenses</t>
  </si>
  <si>
    <t>Rents</t>
  </si>
  <si>
    <t>Maintenance of general plant</t>
  </si>
  <si>
    <t>Adjustments, Depreciation and Amortization Expense</t>
  </si>
  <si>
    <t>Depreciation Expense</t>
  </si>
  <si>
    <t/>
  </si>
  <si>
    <t>Taxes</t>
  </si>
  <si>
    <t>Taxes Other Than Income Taxes</t>
  </si>
  <si>
    <t>Taxes Other Than Income Taxes - Property</t>
  </si>
  <si>
    <t>Taxes Other Than Income Taxes - Payroll</t>
  </si>
  <si>
    <t>Taxes Other Than Income Taxes - Other</t>
  </si>
  <si>
    <t>Income Taxes</t>
  </si>
  <si>
    <t>FEDERAL INCOME TAXES</t>
  </si>
  <si>
    <t>STATE INCOME TAXES</t>
  </si>
  <si>
    <t>DEFERRED INCOME TAX EXPENSE - FEDERAL</t>
  </si>
  <si>
    <t>410-411.1</t>
  </si>
  <si>
    <t>410-411.2</t>
  </si>
  <si>
    <t>REVENUE REQUIREMENT AT EQUAL RATES OF RETURN</t>
  </si>
  <si>
    <t>Test Year Expenses at Current Rates</t>
  </si>
  <si>
    <t>Return on Rate Base</t>
  </si>
  <si>
    <t>INT_RATEBASE</t>
  </si>
  <si>
    <t>Gross Up Items</t>
  </si>
  <si>
    <t>INTERNAL ALLOCATION FACTORS</t>
  </si>
  <si>
    <t>last line for internals</t>
  </si>
  <si>
    <t>Revenue/Margin</t>
  </si>
  <si>
    <t>Operating Revenue</t>
  </si>
  <si>
    <t>Allocation Factor</t>
  </si>
  <si>
    <t>Revenue Category</t>
  </si>
  <si>
    <t>Other Revenues</t>
  </si>
  <si>
    <t>NET INCOME AT CURRENT RATES</t>
  </si>
  <si>
    <t>EARNINGS (DEFICIENCY)/SURPLUS</t>
  </si>
  <si>
    <t>REQUIRED INCOME INCREASE/(DECREASE)</t>
  </si>
  <si>
    <t>REVENUE GROSS-UP</t>
  </si>
  <si>
    <t>REQUIRED REVENUE INCREASE/(DECREASE)</t>
  </si>
  <si>
    <t>Total Check</t>
  </si>
  <si>
    <t>END</t>
  </si>
  <si>
    <t>~</t>
  </si>
  <si>
    <t>Allocation : Demand Total</t>
  </si>
  <si>
    <t>ACCOUNT DESCRIPTION</t>
  </si>
  <si>
    <t>FERC ACCOUNT</t>
  </si>
  <si>
    <t>ACCOUNT BALANCE</t>
  </si>
  <si>
    <t>Allocation : Commodity Total</t>
  </si>
  <si>
    <t>Category Description</t>
  </si>
  <si>
    <t>Lookup Tool</t>
  </si>
  <si>
    <t>Total System</t>
  </si>
  <si>
    <t>Rate Base</t>
  </si>
  <si>
    <t>Accumulated Reserve</t>
  </si>
  <si>
    <t>Revenue at Current Rates</t>
  </si>
  <si>
    <t>Total Revenue at Current Rates</t>
  </si>
  <si>
    <t>Expenses at Current Rates</t>
  </si>
  <si>
    <t>O&amp;M and A&amp;G Expenses</t>
  </si>
  <si>
    <t>Depreciation and Amortization Expense</t>
  </si>
  <si>
    <t>Taxes Other Than Income</t>
  </si>
  <si>
    <t>Current Income Taxes</t>
  </si>
  <si>
    <t>Operating Income at Current Rates</t>
  </si>
  <si>
    <t>Current Rate of Return</t>
  </si>
  <si>
    <t>Relative Rate of Return</t>
  </si>
  <si>
    <t>Current Revenue to Cost Ratio</t>
  </si>
  <si>
    <t>Current Parity Ratio</t>
  </si>
  <si>
    <t>Current Revenue at Equal Rates of Return</t>
  </si>
  <si>
    <t>Current Operating Income at Equal ROR</t>
  </si>
  <si>
    <t>Current Income Taxes - Equal ROR</t>
  </si>
  <si>
    <t>Other Expenses - Equal ROR</t>
  </si>
  <si>
    <t>Current (Subsidies)/Excesses</t>
  </si>
  <si>
    <t>Revenue Requirement at Equal Rates of Return</t>
  </si>
  <si>
    <t>Required Return</t>
  </si>
  <si>
    <t>Required Operating Income</t>
  </si>
  <si>
    <t>Expenses at Required Return</t>
  </si>
  <si>
    <t>Total Expenses at Required Return</t>
  </si>
  <si>
    <t>Proposed Margin (Decrease)/Increase</t>
  </si>
  <si>
    <t>Proposed Revenue to Cost Ratio</t>
  </si>
  <si>
    <t>Proposed Parity Ratio</t>
  </si>
  <si>
    <t>Total Rate Base</t>
  </si>
  <si>
    <t>% Increase of Total Revenues</t>
  </si>
  <si>
    <t>Resulting Revenue to Cost Ratio</t>
  </si>
  <si>
    <t>Resulting Parity Ratio</t>
  </si>
  <si>
    <t>Percent Increase</t>
  </si>
  <si>
    <t>Targeted Multiple of System Increase</t>
  </si>
  <si>
    <t>Targeted Percent Increase</t>
  </si>
  <si>
    <t>Targeted Revenue Increase</t>
  </si>
  <si>
    <t>Delta</t>
  </si>
  <si>
    <t>Allocation of Delta</t>
  </si>
  <si>
    <t>Multiple of System Increase</t>
  </si>
  <si>
    <t>Percent Increase on Base Rate Margin</t>
  </si>
  <si>
    <t>Allocation Factor Basis</t>
  </si>
  <si>
    <t>Allocation Factor %</t>
  </si>
  <si>
    <t>Line</t>
  </si>
  <si>
    <t>Description</t>
  </si>
  <si>
    <t>TOTAL</t>
  </si>
  <si>
    <t>Functional Rate Base</t>
  </si>
  <si>
    <t>Subtotal</t>
  </si>
  <si>
    <t>Functional Revenue Requirement</t>
  </si>
  <si>
    <t>Energy</t>
  </si>
  <si>
    <t>Unit Costs</t>
  </si>
  <si>
    <t>Customer (per cust month)</t>
  </si>
  <si>
    <t>Demand &amp; Customer (per cust month)</t>
  </si>
  <si>
    <t>BILLING DETERMINANTS</t>
  </si>
  <si>
    <t>Demand (Peak Day Demand * 12)</t>
  </si>
  <si>
    <t>Customers (Number of Bills)</t>
  </si>
  <si>
    <t>Current Return</t>
  </si>
  <si>
    <t>Proposed Return</t>
  </si>
  <si>
    <t>Totals</t>
  </si>
  <si>
    <t>Functionalization</t>
  </si>
  <si>
    <t>Classification</t>
  </si>
  <si>
    <t>DemandTotal</t>
  </si>
  <si>
    <t>CommodityTotal</t>
  </si>
  <si>
    <t>CustomerTotal</t>
  </si>
  <si>
    <t>Funct+Class</t>
  </si>
  <si>
    <t>Count of Errors</t>
  </si>
  <si>
    <t>First Error</t>
  </si>
  <si>
    <t>Functional/Classification Check</t>
  </si>
  <si>
    <t>Possible Sheets</t>
  </si>
  <si>
    <t>Required Sheets</t>
  </si>
  <si>
    <t>INDEXED LIST</t>
  </si>
  <si>
    <t>Blank Rows Removed</t>
  </si>
  <si>
    <t>Input-Func_Class</t>
  </si>
  <si>
    <t xml:space="preserve">801-803 </t>
  </si>
  <si>
    <t xml:space="preserve">804 </t>
  </si>
  <si>
    <t xml:space="preserve">805 </t>
  </si>
  <si>
    <t xml:space="preserve">806 </t>
  </si>
  <si>
    <t xml:space="preserve">808 </t>
  </si>
  <si>
    <t xml:space="preserve">812 </t>
  </si>
  <si>
    <t xml:space="preserve">813 </t>
  </si>
  <si>
    <t>852</t>
  </si>
  <si>
    <t>859</t>
  </si>
  <si>
    <t>865</t>
  </si>
  <si>
    <t xml:space="preserve">480 </t>
  </si>
  <si>
    <t xml:space="preserve">481.1 </t>
  </si>
  <si>
    <t xml:space="preserve">487 </t>
  </si>
  <si>
    <t xml:space="preserve">488 </t>
  </si>
  <si>
    <t xml:space="preserve">493 </t>
  </si>
  <si>
    <t xml:space="preserve">495 </t>
  </si>
  <si>
    <t>Operation Expenses</t>
  </si>
  <si>
    <t>Maintenance Expenses</t>
  </si>
  <si>
    <t>DESIGN DAY EXCL INTERR DEMAND</t>
  </si>
  <si>
    <t>ZERO_INTERCEPT</t>
  </si>
  <si>
    <t>AVGERAGE STUDY</t>
  </si>
  <si>
    <t>DEMAND EXTERNAL ALLOCATORS</t>
  </si>
  <si>
    <t>CUSTOMER EXTERNAL ALLOCATORS</t>
  </si>
  <si>
    <t>COMMODITY EXTERNAL ALLOCATORS</t>
  </si>
  <si>
    <t>Run Model for:</t>
  </si>
  <si>
    <t>Model Run Scenarios</t>
  </si>
  <si>
    <t>Customer-Demand</t>
  </si>
  <si>
    <t>Average Study</t>
  </si>
  <si>
    <t>Demand Allocation</t>
  </si>
  <si>
    <t>Gas Costs Commodity</t>
  </si>
  <si>
    <t>Cust Accts Customer</t>
  </si>
  <si>
    <t>Distribution Customer</t>
  </si>
  <si>
    <t>Distribution Demand</t>
  </si>
  <si>
    <t>Gas Cost Expense</t>
  </si>
  <si>
    <t>Contents</t>
  </si>
  <si>
    <t>General Inputs</t>
  </si>
  <si>
    <t>Input-Ext Allocators</t>
  </si>
  <si>
    <t>Dist_Cust</t>
  </si>
  <si>
    <t>CustAccts_Cust</t>
  </si>
  <si>
    <t>Gas_Comm</t>
  </si>
  <si>
    <t>Requried Internals</t>
  </si>
  <si>
    <t>Heading Description</t>
  </si>
  <si>
    <t>Customer-Demand Method (Zero-Intercept)</t>
  </si>
  <si>
    <t>Schedule Full Description (includes method)</t>
  </si>
  <si>
    <t>Current Selection:</t>
  </si>
  <si>
    <t>Gas Service Revenue</t>
  </si>
  <si>
    <t>Gas Purchase Revenue</t>
  </si>
  <si>
    <t>Operating Income (Deficiency)/Sufficiency</t>
  </si>
  <si>
    <t>Increase - Federal Income Tax</t>
  </si>
  <si>
    <t>Increase - State Income Tax</t>
  </si>
  <si>
    <t>Increase - Bad Debts</t>
  </si>
  <si>
    <t>Increase - Annual Filing Fee</t>
  </si>
  <si>
    <t>Total Rate Revenue at Equal Rates of Return</t>
  </si>
  <si>
    <t>Base Rate Revenue (Deficiency)/Surplus</t>
  </si>
  <si>
    <t>Total Revenue at Proposed Increase</t>
  </si>
  <si>
    <t>Total Rate Revenue at Proposed Increase</t>
  </si>
  <si>
    <t>Revenue Conversion Factor</t>
  </si>
  <si>
    <t>Income Increase</t>
  </si>
  <si>
    <t>Income at Current Rates</t>
  </si>
  <si>
    <t>Proposed Operating Income</t>
  </si>
  <si>
    <t>Index of Rate of Return</t>
  </si>
  <si>
    <t>Total Revenue</t>
  </si>
  <si>
    <t>Scenario A: Revenues at Equalized Rates of Return</t>
  </si>
  <si>
    <t>Revenue Increase/(Decrease)</t>
  </si>
  <si>
    <t>Scenario B: Equal Percentage Increase on Gas Service Revenue</t>
  </si>
  <si>
    <t>Proposed Scenario C: Moderated based on Current Parity Ratio</t>
  </si>
  <si>
    <t>Total Revenue at Proposed</t>
  </si>
  <si>
    <t>Gas Cost Revenue</t>
  </si>
  <si>
    <t>DESIGN DAY</t>
  </si>
  <si>
    <t>THROUGHPUT</t>
  </si>
  <si>
    <t>INT_REVENUE REQUIREMENT</t>
  </si>
  <si>
    <t>TOTAL_REVENUE</t>
  </si>
  <si>
    <t>REVENUE_TRANSPORT</t>
  </si>
  <si>
    <t>NON-GAS COST _REVENUE_SALES</t>
  </si>
  <si>
    <t>ON SITE</t>
  </si>
  <si>
    <t>On Site Customer</t>
  </si>
  <si>
    <t>Distribution Commodity</t>
  </si>
  <si>
    <t>Total Revenue less Gas Purchases (margin)</t>
  </si>
  <si>
    <t>Total Base Rate Revenue at Equalized Rates of Return</t>
  </si>
  <si>
    <t>Total Margin at Equalized Rates of Return</t>
  </si>
  <si>
    <t>Total Base Rate Revenue</t>
  </si>
  <si>
    <t>% Increase of Base Rate Revenues</t>
  </si>
  <si>
    <t>Total Margin at Equal Percentage Increase</t>
  </si>
  <si>
    <t>Total Margin at Proposed</t>
  </si>
  <si>
    <t>Percent Increase on Total Revenue</t>
  </si>
  <si>
    <t>CUSTOMERS EXCL DS-ML</t>
  </si>
  <si>
    <t>Tracker Revenue</t>
  </si>
  <si>
    <t>Forfeited Discounts</t>
  </si>
  <si>
    <t>Miscellaneous Service Revenues</t>
  </si>
  <si>
    <t>Rental from Gas Propertied</t>
  </si>
  <si>
    <t>Other Gas Reveue</t>
  </si>
  <si>
    <t>REVENUE_GAS SERVICE</t>
  </si>
  <si>
    <t>TRACKERS</t>
  </si>
  <si>
    <t>Total Current Revenue at Equal Rates of Return</t>
  </si>
  <si>
    <t>Demand-Commodity</t>
  </si>
  <si>
    <t>Average of Customer-Demand and Demand-Commodity Methods</t>
  </si>
  <si>
    <t>DEMAND_COMMODITY</t>
  </si>
  <si>
    <t>AVG_DESIGN DAY_DEM-COMM_DEMAND</t>
  </si>
  <si>
    <t>Customer Allocation</t>
  </si>
  <si>
    <t>Class Revenue Apportionment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</si>
</sst>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_(* #,##0_);_(* \(#,##0\);_(* &quot;-&quot;??_);_(@_)"/>
    <numFmt numFmtId="166" formatCode="#,##0.0_);\(#,##0.0\)"/>
    <numFmt numFmtId="167" formatCode="0.0"/>
    <numFmt numFmtId="168" formatCode="0.000%"/>
    <numFmt numFmtId="169" formatCode="_(* #,##0.000_);_(* \(#,##0.000\);_(* &quot;-&quot;??_);_(@_)"/>
    <numFmt numFmtId="170" formatCode="_(&quot;$&quot;* #,##0_);_(&quot;$&quot;* \(#,##0\);_(&quot;$&quot;* &quot;-&quot;??_);_(@_)"/>
    <numFmt numFmtId="171" formatCode="0.000000"/>
    <numFmt numFmtId="172" formatCode="0.0000%"/>
    <numFmt numFmtId="173" formatCode="_(&quot;$&quot;* #,##0.0000_);_(&quot;$&quot;* \(#,##0.0000\);_(&quot;$&quot;* &quot;-&quot;??_);_(@_)"/>
    <numFmt numFmtId="174" formatCode="0.000"/>
    <numFmt numFmtId="175" formatCode="&quot;$&quot;#,##0.00"/>
    <numFmt numFmtId="176" formatCode="_(* #,##0.0000_);_(* \(#,##0.0000\);_(* &quot;-&quot;??_);_(@_)"/>
    <numFmt numFmtId="177" formatCode="_(&quot;$&quot;* #,##0.0000_);_(&quot;$&quot;* \(#,##0.0000\);_(&quot;$&quot;* &quot;-&quot;????_);_(@_)"/>
    <numFmt numFmtId="178" formatCode="_(* #,##0.00000_);_(* \(#,##0.00000\);_(* &quot;-&quot;??_);_(@_)"/>
    <numFmt numFmtId="179" formatCode="_(* #,##0.00_);_(* \(#,##0.00\);_(* &quot;-&quot;_);_(@_)"/>
  </numFmts>
  <fonts count="3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00FF"/>
      <name val="Calibri"/>
      <family val="2"/>
      <scheme val="minor"/>
    </font>
    <font>
      <u val="singleAccounting"/>
      <sz val="11"/>
      <color theme="1"/>
      <name val="Calibri"/>
      <family val="2"/>
      <scheme val="minor"/>
    </font>
    <font>
      <sz val="10"/>
      <color indexed="12"/>
      <name val="Arial"/>
      <family val="2"/>
    </font>
    <font>
      <sz val="10"/>
      <name val="Arial"/>
      <family val="2"/>
    </font>
    <font>
      <b/>
      <u val="singleAccounting"/>
      <sz val="11"/>
      <color theme="1"/>
      <name val="Calibri"/>
      <family val="2"/>
      <scheme val="minor"/>
    </font>
    <font>
      <b/>
      <sz val="14"/>
      <color indexed="56"/>
      <name val="Arial"/>
      <family val="2"/>
    </font>
    <font>
      <sz val="8"/>
      <color theme="1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name val="Arial"/>
      <family val="2"/>
    </font>
    <font>
      <b/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008000"/>
      <name val="Calibri"/>
      <family val="2"/>
      <scheme val="minor"/>
    </font>
    <font>
      <b/>
      <u val="doubleAccounting"/>
      <sz val="11"/>
      <color theme="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color rgb="FFC0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u val="singleAccounting"/>
      <sz val="11"/>
      <name val="Calibri"/>
      <family val="2"/>
      <scheme val="minor"/>
    </font>
    <font>
      <i/>
      <sz val="11"/>
      <name val="Calibri"/>
      <family val="2"/>
      <scheme val="minor"/>
    </font>
    <font>
      <i/>
      <sz val="11"/>
      <color theme="0" tint="-0.14999847407452621"/>
      <name val="Calibri"/>
      <family val="2"/>
      <scheme val="minor"/>
    </font>
    <font>
      <b/>
      <sz val="12"/>
      <color indexed="56"/>
      <name val="Arial"/>
      <family val="2"/>
    </font>
    <font>
      <i/>
      <sz val="10"/>
      <name val="Arial"/>
      <family val="2"/>
    </font>
    <font>
      <sz val="10"/>
      <name val="Geneva"/>
    </font>
    <font>
      <i/>
      <sz val="11"/>
      <color theme="2" tint="-0.249977111117893"/>
      <name val="Calibri"/>
      <family val="2"/>
      <scheme val="minor"/>
    </font>
    <font>
      <sz val="11"/>
      <color theme="2" tint="-0.249977111117893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2" tint="-9.9978637043366805E-2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u/>
      <sz val="11"/>
      <color indexed="12"/>
      <name val="Calibri"/>
      <family val="2"/>
      <scheme val="minor"/>
    </font>
    <font>
      <sz val="8"/>
      <name val="Helv"/>
    </font>
    <font>
      <sz val="11"/>
      <color rgb="FF7030A0"/>
      <name val="Calibri"/>
      <family val="2"/>
      <scheme val="minor"/>
    </font>
    <font>
      <u/>
      <sz val="11"/>
      <color indexed="12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</fills>
  <borders count="23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double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3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1" fontId="7" fillId="6" borderId="1">
      <alignment horizontal="left"/>
      <protection locked="0"/>
    </xf>
    <xf numFmtId="44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0" fillId="0" borderId="0">
      <alignment horizontal="left" vertical="center"/>
    </xf>
    <xf numFmtId="42" fontId="8" fillId="7" borderId="0"/>
    <xf numFmtId="42" fontId="8" fillId="7" borderId="4">
      <alignment vertical="center"/>
    </xf>
    <xf numFmtId="0" fontId="13" fillId="7" borderId="0">
      <alignment horizontal="left" wrapText="1"/>
    </xf>
    <xf numFmtId="0" fontId="1" fillId="0" borderId="0"/>
    <xf numFmtId="44" fontId="8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8" fillId="0" borderId="0"/>
    <xf numFmtId="44" fontId="1" fillId="0" borderId="0" applyFont="0" applyFill="0" applyBorder="0" applyAlignment="0" applyProtection="0"/>
    <xf numFmtId="171" fontId="8" fillId="0" borderId="0">
      <alignment horizontal="left" wrapText="1"/>
    </xf>
    <xf numFmtId="0" fontId="13" fillId="7" borderId="3" applyNumberFormat="0">
      <alignment horizontal="center" vertical="center" wrapText="1"/>
    </xf>
    <xf numFmtId="175" fontId="25" fillId="7" borderId="0">
      <alignment horizontal="left" vertical="center"/>
    </xf>
    <xf numFmtId="42" fontId="8" fillId="7" borderId="2">
      <alignment horizontal="left"/>
    </xf>
    <xf numFmtId="10" fontId="8" fillId="0" borderId="1"/>
    <xf numFmtId="41" fontId="8" fillId="7" borderId="0"/>
    <xf numFmtId="177" fontId="8" fillId="7" borderId="0"/>
    <xf numFmtId="177" fontId="26" fillId="7" borderId="2">
      <alignment horizontal="left"/>
    </xf>
    <xf numFmtId="0" fontId="8" fillId="0" borderId="0"/>
    <xf numFmtId="0" fontId="1" fillId="0" borderId="0"/>
    <xf numFmtId="43" fontId="1" fillId="0" borderId="0" applyFont="0" applyFill="0" applyBorder="0" applyAlignment="0" applyProtection="0"/>
    <xf numFmtId="40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8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6" fillId="0" borderId="0"/>
  </cellStyleXfs>
  <cellXfs count="252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37" fontId="0" fillId="0" borderId="0" xfId="0" applyNumberFormat="1" applyAlignment="1">
      <alignment horizontal="center"/>
    </xf>
    <xf numFmtId="37" fontId="2" fillId="0" borderId="0" xfId="0" applyNumberFormat="1" applyFont="1" applyAlignment="1">
      <alignment horizontal="center"/>
    </xf>
    <xf numFmtId="0" fontId="2" fillId="0" borderId="0" xfId="0" applyFont="1" applyAlignment="1">
      <alignment wrapText="1"/>
    </xf>
    <xf numFmtId="0" fontId="0" fillId="0" borderId="0" xfId="0" applyAlignment="1">
      <alignment horizontal="left" indent="1"/>
    </xf>
    <xf numFmtId="0" fontId="2" fillId="0" borderId="0" xfId="0" applyFont="1" applyAlignment="1">
      <alignment horizontal="left"/>
    </xf>
    <xf numFmtId="37" fontId="2" fillId="0" borderId="0" xfId="0" applyNumberFormat="1" applyFont="1" applyAlignment="1">
      <alignment horizontal="center" wrapText="1"/>
    </xf>
    <xf numFmtId="0" fontId="2" fillId="0" borderId="0" xfId="0" applyFont="1" applyAlignment="1">
      <alignment horizontal="center" wrapText="1"/>
    </xf>
    <xf numFmtId="41" fontId="0" fillId="0" borderId="0" xfId="0" applyNumberFormat="1"/>
    <xf numFmtId="37" fontId="2" fillId="0" borderId="0" xfId="0" applyNumberFormat="1" applyFont="1"/>
    <xf numFmtId="164" fontId="0" fillId="0" borderId="0" xfId="2" applyNumberFormat="1" applyFont="1"/>
    <xf numFmtId="0" fontId="3" fillId="3" borderId="0" xfId="0" applyFont="1" applyFill="1" applyAlignment="1">
      <alignment wrapText="1"/>
    </xf>
    <xf numFmtId="9" fontId="0" fillId="0" borderId="0" xfId="2" applyFont="1"/>
    <xf numFmtId="0" fontId="4" fillId="0" borderId="0" xfId="0" applyFont="1"/>
    <xf numFmtId="166" fontId="0" fillId="0" borderId="0" xfId="0" applyNumberFormat="1" applyAlignment="1">
      <alignment horizontal="center"/>
    </xf>
    <xf numFmtId="166" fontId="3" fillId="5" borderId="1" xfId="0" applyNumberFormat="1" applyFont="1" applyFill="1" applyBorder="1" applyAlignment="1" applyProtection="1">
      <alignment horizontal="center"/>
      <protection locked="0"/>
    </xf>
    <xf numFmtId="0" fontId="0" fillId="4" borderId="0" xfId="0" applyFill="1"/>
    <xf numFmtId="0" fontId="9" fillId="0" borderId="0" xfId="0" applyFont="1" applyAlignment="1">
      <alignment horizontal="center" wrapText="1"/>
    </xf>
    <xf numFmtId="37" fontId="9" fillId="0" borderId="0" xfId="0" applyNumberFormat="1" applyFont="1" applyAlignment="1">
      <alignment horizontal="center" wrapText="1"/>
    </xf>
    <xf numFmtId="0" fontId="9" fillId="0" borderId="0" xfId="0" applyFont="1"/>
    <xf numFmtId="37" fontId="2" fillId="0" borderId="0" xfId="0" applyNumberFormat="1" applyFont="1" applyAlignment="1">
      <alignment horizontal="left"/>
    </xf>
    <xf numFmtId="3" fontId="0" fillId="0" borderId="0" xfId="0" quotePrefix="1" applyNumberFormat="1"/>
    <xf numFmtId="0" fontId="12" fillId="0" borderId="0" xfId="0" applyFont="1"/>
    <xf numFmtId="170" fontId="3" fillId="0" borderId="0" xfId="4" applyNumberFormat="1" applyFont="1" applyFill="1"/>
    <xf numFmtId="170" fontId="0" fillId="0" borderId="0" xfId="4" applyNumberFormat="1" applyFont="1" applyBorder="1"/>
    <xf numFmtId="10" fontId="0" fillId="0" borderId="0" xfId="2" applyNumberFormat="1" applyFont="1" applyBorder="1"/>
    <xf numFmtId="0" fontId="2" fillId="0" borderId="0" xfId="0" applyFont="1" applyAlignment="1">
      <alignment horizontal="left" indent="1"/>
    </xf>
    <xf numFmtId="165" fontId="0" fillId="0" borderId="0" xfId="0" applyNumberFormat="1"/>
    <xf numFmtId="165" fontId="0" fillId="0" borderId="0" xfId="1" applyNumberFormat="1" applyFont="1" applyFill="1"/>
    <xf numFmtId="0" fontId="0" fillId="0" borderId="0" xfId="0" applyAlignment="1">
      <alignment horizontal="center"/>
    </xf>
    <xf numFmtId="37" fontId="3" fillId="2" borderId="1" xfId="0" applyNumberFormat="1" applyFont="1" applyFill="1" applyBorder="1" applyProtection="1">
      <protection locked="0"/>
    </xf>
    <xf numFmtId="165" fontId="0" fillId="0" borderId="0" xfId="1" applyNumberFormat="1" applyFont="1"/>
    <xf numFmtId="37" fontId="0" fillId="0" borderId="0" xfId="0" applyNumberFormat="1"/>
    <xf numFmtId="0" fontId="0" fillId="3" borderId="0" xfId="0" applyFill="1"/>
    <xf numFmtId="0" fontId="5" fillId="3" borderId="0" xfId="0" applyFont="1" applyFill="1"/>
    <xf numFmtId="37" fontId="3" fillId="5" borderId="1" xfId="0" applyNumberFormat="1" applyFont="1" applyFill="1" applyBorder="1" applyAlignment="1" applyProtection="1">
      <alignment horizontal="left" indent="1"/>
      <protection locked="0"/>
    </xf>
    <xf numFmtId="165" fontId="3" fillId="5" borderId="1" xfId="1" applyNumberFormat="1" applyFont="1" applyFill="1" applyBorder="1" applyProtection="1">
      <protection locked="0"/>
    </xf>
    <xf numFmtId="0" fontId="3" fillId="0" borderId="0" xfId="0" applyFont="1"/>
    <xf numFmtId="167" fontId="0" fillId="0" borderId="0" xfId="0" applyNumberFormat="1" applyAlignment="1">
      <alignment horizontal="center"/>
    </xf>
    <xf numFmtId="165" fontId="0" fillId="0" borderId="0" xfId="1" applyNumberFormat="1" applyFont="1" applyAlignment="1">
      <alignment horizontal="right"/>
    </xf>
    <xf numFmtId="165" fontId="0" fillId="3" borderId="0" xfId="1" applyNumberFormat="1" applyFont="1" applyFill="1"/>
    <xf numFmtId="165" fontId="4" fillId="0" borderId="0" xfId="1" applyNumberFormat="1" applyFont="1"/>
    <xf numFmtId="0" fontId="0" fillId="0" borderId="0" xfId="0" applyAlignment="1">
      <alignment horizontal="left"/>
    </xf>
    <xf numFmtId="0" fontId="3" fillId="8" borderId="0" xfId="0" applyFont="1" applyFill="1"/>
    <xf numFmtId="37" fontId="5" fillId="0" borderId="0" xfId="0" applyNumberFormat="1" applyFont="1"/>
    <xf numFmtId="37" fontId="3" fillId="8" borderId="1" xfId="0" applyNumberFormat="1" applyFont="1" applyFill="1" applyBorder="1" applyProtection="1">
      <protection locked="0"/>
    </xf>
    <xf numFmtId="165" fontId="17" fillId="8" borderId="0" xfId="1" applyNumberFormat="1" applyFont="1" applyFill="1"/>
    <xf numFmtId="0" fontId="4" fillId="3" borderId="0" xfId="0" applyFont="1" applyFill="1"/>
    <xf numFmtId="165" fontId="0" fillId="0" borderId="0" xfId="1" applyNumberFormat="1" applyFont="1" applyBorder="1"/>
    <xf numFmtId="165" fontId="6" fillId="0" borderId="0" xfId="1" applyNumberFormat="1" applyFont="1" applyFill="1" applyBorder="1"/>
    <xf numFmtId="170" fontId="18" fillId="0" borderId="0" xfId="4" applyNumberFormat="1" applyFont="1" applyFill="1" applyBorder="1"/>
    <xf numFmtId="37" fontId="3" fillId="0" borderId="0" xfId="0" applyNumberFormat="1" applyFont="1" applyAlignment="1" applyProtection="1">
      <alignment horizontal="left" indent="1"/>
      <protection locked="0"/>
    </xf>
    <xf numFmtId="41" fontId="2" fillId="0" borderId="0" xfId="0" applyNumberFormat="1" applyFont="1"/>
    <xf numFmtId="165" fontId="2" fillId="0" borderId="0" xfId="1" applyNumberFormat="1" applyFont="1"/>
    <xf numFmtId="0" fontId="19" fillId="3" borderId="0" xfId="0" applyFont="1" applyFill="1"/>
    <xf numFmtId="41" fontId="20" fillId="0" borderId="0" xfId="0" applyNumberFormat="1" applyFont="1"/>
    <xf numFmtId="37" fontId="14" fillId="0" borderId="0" xfId="0" applyNumberFormat="1" applyFont="1"/>
    <xf numFmtId="165" fontId="17" fillId="3" borderId="0" xfId="1" applyNumberFormat="1" applyFont="1" applyFill="1"/>
    <xf numFmtId="37" fontId="5" fillId="3" borderId="0" xfId="0" applyNumberFormat="1" applyFont="1" applyFill="1"/>
    <xf numFmtId="165" fontId="3" fillId="0" borderId="0" xfId="1" applyNumberFormat="1" applyFont="1" applyFill="1" applyAlignment="1">
      <alignment wrapText="1"/>
    </xf>
    <xf numFmtId="0" fontId="3" fillId="0" borderId="0" xfId="0" applyFont="1" applyAlignment="1">
      <alignment wrapText="1"/>
    </xf>
    <xf numFmtId="0" fontId="5" fillId="0" borderId="0" xfId="0" applyFont="1"/>
    <xf numFmtId="37" fontId="6" fillId="0" borderId="0" xfId="0" applyNumberFormat="1" applyFont="1" applyAlignment="1">
      <alignment wrapText="1"/>
    </xf>
    <xf numFmtId="0" fontId="21" fillId="9" borderId="0" xfId="0" applyFont="1" applyFill="1" applyAlignment="1">
      <alignment horizontal="right"/>
    </xf>
    <xf numFmtId="37" fontId="2" fillId="9" borderId="0" xfId="0" applyNumberFormat="1" applyFont="1" applyFill="1" applyAlignment="1">
      <alignment horizontal="center"/>
    </xf>
    <xf numFmtId="0" fontId="0" fillId="9" borderId="0" xfId="0" applyFill="1"/>
    <xf numFmtId="0" fontId="14" fillId="0" borderId="0" xfId="0" applyFont="1"/>
    <xf numFmtId="167" fontId="3" fillId="0" borderId="0" xfId="0" applyNumberFormat="1" applyFont="1" applyAlignment="1">
      <alignment horizontal="center"/>
    </xf>
    <xf numFmtId="0" fontId="14" fillId="0" borderId="0" xfId="0" applyFont="1" applyAlignment="1">
      <alignment horizontal="left"/>
    </xf>
    <xf numFmtId="165" fontId="3" fillId="0" borderId="0" xfId="1" applyNumberFormat="1" applyFont="1" applyFill="1"/>
    <xf numFmtId="0" fontId="0" fillId="0" borderId="7" xfId="0" applyBorder="1"/>
    <xf numFmtId="0" fontId="4" fillId="0" borderId="7" xfId="0" applyFont="1" applyBorder="1"/>
    <xf numFmtId="0" fontId="3" fillId="0" borderId="7" xfId="0" applyFont="1" applyBorder="1"/>
    <xf numFmtId="0" fontId="2" fillId="0" borderId="7" xfId="0" applyFont="1" applyBorder="1"/>
    <xf numFmtId="0" fontId="0" fillId="0" borderId="9" xfId="0" applyBorder="1"/>
    <xf numFmtId="0" fontId="0" fillId="0" borderId="6" xfId="0" applyBorder="1"/>
    <xf numFmtId="41" fontId="9" fillId="0" borderId="0" xfId="0" applyNumberFormat="1" applyFont="1"/>
    <xf numFmtId="37" fontId="3" fillId="2" borderId="13" xfId="0" applyNumberFormat="1" applyFont="1" applyFill="1" applyBorder="1" applyProtection="1">
      <protection locked="0"/>
    </xf>
    <xf numFmtId="0" fontId="3" fillId="0" borderId="0" xfId="0" applyFont="1" applyAlignment="1">
      <alignment horizontal="center"/>
    </xf>
    <xf numFmtId="37" fontId="22" fillId="0" borderId="0" xfId="0" applyNumberFormat="1" applyFont="1" applyAlignment="1">
      <alignment horizontal="center" wrapText="1"/>
    </xf>
    <xf numFmtId="9" fontId="3" fillId="0" borderId="0" xfId="2" applyFont="1" applyFill="1" applyBorder="1"/>
    <xf numFmtId="37" fontId="3" fillId="0" borderId="0" xfId="0" applyNumberFormat="1" applyFont="1"/>
    <xf numFmtId="41" fontId="3" fillId="0" borderId="0" xfId="0" applyNumberFormat="1" applyFont="1"/>
    <xf numFmtId="37" fontId="3" fillId="0" borderId="0" xfId="0" applyNumberFormat="1" applyFont="1" applyAlignment="1">
      <alignment horizontal="left" indent="1"/>
    </xf>
    <xf numFmtId="170" fontId="3" fillId="0" borderId="0" xfId="4" applyNumberFormat="1" applyFont="1"/>
    <xf numFmtId="170" fontId="3" fillId="0" borderId="2" xfId="4" applyNumberFormat="1" applyFont="1" applyBorder="1"/>
    <xf numFmtId="170" fontId="3" fillId="0" borderId="0" xfId="4" applyNumberFormat="1" applyFont="1" applyBorder="1"/>
    <xf numFmtId="44" fontId="3" fillId="0" borderId="0" xfId="4" applyFont="1"/>
    <xf numFmtId="44" fontId="3" fillId="0" borderId="0" xfId="4" applyFont="1" applyFill="1"/>
    <xf numFmtId="170" fontId="2" fillId="0" borderId="0" xfId="4" applyNumberFormat="1" applyFont="1" applyBorder="1"/>
    <xf numFmtId="170" fontId="2" fillId="0" borderId="0" xfId="4" applyNumberFormat="1" applyFont="1" applyFill="1" applyBorder="1"/>
    <xf numFmtId="10" fontId="2" fillId="0" borderId="0" xfId="2" applyNumberFormat="1" applyFont="1" applyBorder="1"/>
    <xf numFmtId="37" fontId="3" fillId="0" borderId="0" xfId="0" applyNumberFormat="1" applyFont="1" applyProtection="1">
      <protection locked="0"/>
    </xf>
    <xf numFmtId="0" fontId="22" fillId="0" borderId="0" xfId="0" applyFont="1" applyAlignment="1">
      <alignment horizontal="center"/>
    </xf>
    <xf numFmtId="37" fontId="14" fillId="0" borderId="0" xfId="0" applyNumberFormat="1" applyFont="1" applyAlignment="1">
      <alignment vertical="top" wrapText="1"/>
    </xf>
    <xf numFmtId="0" fontId="14" fillId="0" borderId="0" xfId="0" applyFont="1" applyAlignment="1">
      <alignment vertical="top"/>
    </xf>
    <xf numFmtId="170" fontId="3" fillId="0" borderId="2" xfId="4" applyNumberFormat="1" applyFont="1" applyBorder="1" applyAlignment="1">
      <alignment vertical="top"/>
    </xf>
    <xf numFmtId="41" fontId="3" fillId="0" borderId="0" xfId="0" applyNumberFormat="1" applyFont="1" applyAlignment="1">
      <alignment vertical="top"/>
    </xf>
    <xf numFmtId="10" fontId="3" fillId="0" borderId="0" xfId="2" applyNumberFormat="1" applyFont="1" applyFill="1" applyBorder="1"/>
    <xf numFmtId="173" fontId="3" fillId="0" borderId="0" xfId="4" applyNumberFormat="1" applyFont="1"/>
    <xf numFmtId="0" fontId="3" fillId="0" borderId="3" xfId="0" applyFont="1" applyBorder="1"/>
    <xf numFmtId="37" fontId="3" fillId="0" borderId="10" xfId="0" applyNumberFormat="1" applyFont="1" applyBorder="1" applyAlignment="1">
      <alignment horizontal="left" indent="1"/>
    </xf>
    <xf numFmtId="165" fontId="3" fillId="0" borderId="2" xfId="1" applyNumberFormat="1" applyFont="1" applyFill="1" applyBorder="1"/>
    <xf numFmtId="0" fontId="3" fillId="0" borderId="2" xfId="0" applyFont="1" applyBorder="1"/>
    <xf numFmtId="37" fontId="3" fillId="0" borderId="2" xfId="0" applyNumberFormat="1" applyFont="1" applyBorder="1"/>
    <xf numFmtId="37" fontId="3" fillId="0" borderId="11" xfId="0" applyNumberFormat="1" applyFont="1" applyBorder="1" applyAlignment="1">
      <alignment horizontal="left" indent="1"/>
    </xf>
    <xf numFmtId="165" fontId="3" fillId="0" borderId="0" xfId="1" applyNumberFormat="1" applyFont="1" applyFill="1" applyBorder="1"/>
    <xf numFmtId="37" fontId="3" fillId="0" borderId="12" xfId="0" applyNumberFormat="1" applyFont="1" applyBorder="1" applyAlignment="1">
      <alignment horizontal="left" indent="1"/>
    </xf>
    <xf numFmtId="165" fontId="3" fillId="0" borderId="3" xfId="1" applyNumberFormat="1" applyFont="1" applyBorder="1"/>
    <xf numFmtId="37" fontId="3" fillId="0" borderId="3" xfId="0" applyNumberFormat="1" applyFont="1" applyBorder="1"/>
    <xf numFmtId="41" fontId="24" fillId="0" borderId="0" xfId="0" applyNumberFormat="1" applyFont="1"/>
    <xf numFmtId="0" fontId="16" fillId="0" borderId="0" xfId="12"/>
    <xf numFmtId="0" fontId="16" fillId="0" borderId="0" xfId="12" applyAlignment="1">
      <alignment horizontal="center"/>
    </xf>
    <xf numFmtId="170" fontId="0" fillId="0" borderId="0" xfId="4" applyNumberFormat="1" applyFont="1"/>
    <xf numFmtId="39" fontId="0" fillId="0" borderId="0" xfId="0" applyNumberFormat="1"/>
    <xf numFmtId="0" fontId="11" fillId="0" borderId="0" xfId="0" applyFont="1"/>
    <xf numFmtId="0" fontId="16" fillId="0" borderId="0" xfId="12" applyAlignment="1">
      <alignment vertical="center"/>
    </xf>
    <xf numFmtId="170" fontId="0" fillId="0" borderId="0" xfId="0" applyNumberFormat="1"/>
    <xf numFmtId="165" fontId="0" fillId="0" borderId="5" xfId="1" applyNumberFormat="1" applyFont="1" applyBorder="1"/>
    <xf numFmtId="165" fontId="4" fillId="0" borderId="5" xfId="1" applyNumberFormat="1" applyFont="1" applyBorder="1"/>
    <xf numFmtId="0" fontId="3" fillId="0" borderId="0" xfId="0" applyFont="1" applyAlignment="1">
      <alignment horizontal="left" indent="1"/>
    </xf>
    <xf numFmtId="41" fontId="0" fillId="0" borderId="2" xfId="0" applyNumberFormat="1" applyBorder="1"/>
    <xf numFmtId="41" fontId="0" fillId="0" borderId="4" xfId="0" applyNumberFormat="1" applyBorder="1"/>
    <xf numFmtId="165" fontId="1" fillId="0" borderId="17" xfId="1" applyNumberFormat="1" applyFont="1" applyFill="1" applyBorder="1"/>
    <xf numFmtId="0" fontId="1" fillId="0" borderId="0" xfId="0" applyFont="1"/>
    <xf numFmtId="37" fontId="3" fillId="0" borderId="1" xfId="0" applyNumberFormat="1" applyFont="1" applyBorder="1" applyProtection="1">
      <protection locked="0"/>
    </xf>
    <xf numFmtId="37" fontId="2" fillId="0" borderId="0" xfId="0" applyNumberFormat="1" applyFont="1" applyAlignment="1">
      <alignment horizontal="center" textRotation="90" wrapText="1"/>
    </xf>
    <xf numFmtId="0" fontId="28" fillId="0" borderId="0" xfId="0" applyFont="1"/>
    <xf numFmtId="43" fontId="0" fillId="0" borderId="0" xfId="1" applyFont="1" applyBorder="1"/>
    <xf numFmtId="165" fontId="6" fillId="0" borderId="0" xfId="1" applyNumberFormat="1" applyFont="1" applyBorder="1"/>
    <xf numFmtId="0" fontId="29" fillId="0" borderId="0" xfId="0" applyFont="1"/>
    <xf numFmtId="0" fontId="30" fillId="0" borderId="0" xfId="0" applyFont="1" applyAlignment="1">
      <alignment horizontal="left" indent="1"/>
    </xf>
    <xf numFmtId="165" fontId="1" fillId="0" borderId="0" xfId="1" applyNumberFormat="1" applyFont="1" applyFill="1" applyBorder="1"/>
    <xf numFmtId="170" fontId="2" fillId="0" borderId="0" xfId="4" applyNumberFormat="1" applyFont="1"/>
    <xf numFmtId="10" fontId="3" fillId="0" borderId="0" xfId="2" applyNumberFormat="1" applyFont="1"/>
    <xf numFmtId="179" fontId="3" fillId="0" borderId="0" xfId="0" applyNumberFormat="1" applyFont="1"/>
    <xf numFmtId="165" fontId="3" fillId="0" borderId="0" xfId="0" applyNumberFormat="1" applyFont="1"/>
    <xf numFmtId="0" fontId="31" fillId="0" borderId="0" xfId="0" applyFont="1"/>
    <xf numFmtId="170" fontId="3" fillId="0" borderId="0" xfId="2" applyNumberFormat="1" applyFont="1" applyBorder="1"/>
    <xf numFmtId="0" fontId="32" fillId="0" borderId="0" xfId="0" applyFont="1" applyAlignment="1">
      <alignment horizontal="left"/>
    </xf>
    <xf numFmtId="0" fontId="0" fillId="0" borderId="0" xfId="0" quotePrefix="1"/>
    <xf numFmtId="0" fontId="33" fillId="0" borderId="0" xfId="0" applyFont="1"/>
    <xf numFmtId="0" fontId="13" fillId="0" borderId="0" xfId="0" applyFont="1"/>
    <xf numFmtId="0" fontId="34" fillId="0" borderId="0" xfId="0" applyFont="1"/>
    <xf numFmtId="0" fontId="34" fillId="0" borderId="0" xfId="0" applyFont="1" applyAlignment="1">
      <alignment horizontal="left" wrapText="1"/>
    </xf>
    <xf numFmtId="39" fontId="3" fillId="0" borderId="0" xfId="0" applyNumberFormat="1" applyFont="1"/>
    <xf numFmtId="170" fontId="3" fillId="0" borderId="0" xfId="4" applyNumberFormat="1" applyFont="1" applyFill="1" applyBorder="1"/>
    <xf numFmtId="170" fontId="1" fillId="0" borderId="0" xfId="4" applyNumberFormat="1" applyFont="1"/>
    <xf numFmtId="49" fontId="35" fillId="0" borderId="0" xfId="12" applyNumberFormat="1" applyFont="1"/>
    <xf numFmtId="37" fontId="3" fillId="0" borderId="0" xfId="0" applyNumberFormat="1" applyFont="1" applyAlignment="1">
      <alignment horizontal="center"/>
    </xf>
    <xf numFmtId="0" fontId="0" fillId="0" borderId="0" xfId="0" quotePrefix="1" applyAlignment="1">
      <alignment horizontal="center"/>
    </xf>
    <xf numFmtId="0" fontId="21" fillId="0" borderId="0" xfId="0" applyFont="1"/>
    <xf numFmtId="0" fontId="21" fillId="0" borderId="15" xfId="0" applyFont="1" applyBorder="1"/>
    <xf numFmtId="0" fontId="21" fillId="0" borderId="3" xfId="0" applyFont="1" applyBorder="1"/>
    <xf numFmtId="0" fontId="21" fillId="0" borderId="16" xfId="0" applyFont="1" applyBorder="1"/>
    <xf numFmtId="37" fontId="3" fillId="10" borderId="1" xfId="0" applyNumberFormat="1" applyFont="1" applyFill="1" applyBorder="1" applyAlignment="1" applyProtection="1">
      <alignment horizontal="left" indent="1"/>
      <protection locked="0"/>
    </xf>
    <xf numFmtId="166" fontId="3" fillId="11" borderId="1" xfId="0" applyNumberFormat="1" applyFont="1" applyFill="1" applyBorder="1" applyAlignment="1" applyProtection="1">
      <alignment horizontal="left" indent="1"/>
      <protection locked="0"/>
    </xf>
    <xf numFmtId="37" fontId="3" fillId="11" borderId="1" xfId="0" applyNumberFormat="1" applyFont="1" applyFill="1" applyBorder="1" applyProtection="1">
      <protection locked="0"/>
    </xf>
    <xf numFmtId="37" fontId="5" fillId="11" borderId="1" xfId="0" applyNumberFormat="1" applyFont="1" applyFill="1" applyBorder="1" applyProtection="1">
      <protection locked="0"/>
    </xf>
    <xf numFmtId="164" fontId="3" fillId="11" borderId="8" xfId="2" applyNumberFormat="1" applyFont="1" applyFill="1" applyBorder="1" applyProtection="1">
      <protection locked="0"/>
    </xf>
    <xf numFmtId="37" fontId="3" fillId="11" borderId="1" xfId="0" applyNumberFormat="1" applyFont="1" applyFill="1" applyBorder="1" applyAlignment="1" applyProtection="1">
      <alignment horizontal="left" indent="1"/>
      <protection locked="0"/>
    </xf>
    <xf numFmtId="37" fontId="3" fillId="11" borderId="8" xfId="0" applyNumberFormat="1" applyFont="1" applyFill="1" applyBorder="1" applyProtection="1">
      <protection locked="0"/>
    </xf>
    <xf numFmtId="166" fontId="3" fillId="11" borderId="1" xfId="0" applyNumberFormat="1" applyFont="1" applyFill="1" applyBorder="1" applyAlignment="1" applyProtection="1">
      <alignment horizontal="center"/>
      <protection locked="0"/>
    </xf>
    <xf numFmtId="166" fontId="3" fillId="11" borderId="0" xfId="0" applyNumberFormat="1" applyFont="1" applyFill="1" applyAlignment="1" applyProtection="1">
      <alignment horizontal="center"/>
      <protection locked="0"/>
    </xf>
    <xf numFmtId="0" fontId="23" fillId="11" borderId="0" xfId="0" applyFont="1" applyFill="1"/>
    <xf numFmtId="37" fontId="3" fillId="11" borderId="0" xfId="0" applyNumberFormat="1" applyFont="1" applyFill="1" applyProtection="1">
      <protection locked="0"/>
    </xf>
    <xf numFmtId="0" fontId="3" fillId="11" borderId="0" xfId="0" applyFont="1" applyFill="1"/>
    <xf numFmtId="37" fontId="3" fillId="11" borderId="1" xfId="0" applyNumberFormat="1" applyFont="1" applyFill="1" applyBorder="1" applyAlignment="1" applyProtection="1">
      <alignment horizontal="left"/>
      <protection locked="0"/>
    </xf>
    <xf numFmtId="37" fontId="3" fillId="11" borderId="1" xfId="0" applyNumberFormat="1" applyFont="1" applyFill="1" applyBorder="1" applyAlignment="1" applyProtection="1">
      <alignment horizontal="center" wrapText="1"/>
      <protection locked="0"/>
    </xf>
    <xf numFmtId="10" fontId="3" fillId="11" borderId="1" xfId="2" applyNumberFormat="1" applyFont="1" applyFill="1" applyBorder="1" applyProtection="1">
      <protection locked="0"/>
    </xf>
    <xf numFmtId="169" fontId="3" fillId="11" borderId="1" xfId="1" applyNumberFormat="1" applyFont="1" applyFill="1" applyBorder="1" applyProtection="1">
      <protection locked="0"/>
    </xf>
    <xf numFmtId="37" fontId="14" fillId="11" borderId="1" xfId="0" applyNumberFormat="1" applyFont="1" applyFill="1" applyBorder="1" applyAlignment="1" applyProtection="1">
      <alignment horizontal="center" vertical="center" wrapText="1"/>
      <protection locked="0"/>
    </xf>
    <xf numFmtId="37" fontId="14" fillId="11" borderId="1" xfId="0" applyNumberFormat="1" applyFont="1" applyFill="1" applyBorder="1" applyAlignment="1" applyProtection="1">
      <alignment horizontal="center" vertical="center"/>
      <protection locked="0"/>
    </xf>
    <xf numFmtId="37" fontId="14" fillId="11" borderId="19" xfId="0" applyNumberFormat="1" applyFont="1" applyFill="1" applyBorder="1" applyAlignment="1" applyProtection="1">
      <alignment horizontal="centerContinuous" vertical="center"/>
      <protection locked="0"/>
    </xf>
    <xf numFmtId="0" fontId="0" fillId="11" borderId="21" xfId="0" applyFill="1" applyBorder="1" applyAlignment="1">
      <alignment horizontal="centerContinuous" vertical="center"/>
    </xf>
    <xf numFmtId="0" fontId="0" fillId="11" borderId="20" xfId="0" applyFill="1" applyBorder="1" applyAlignment="1">
      <alignment horizontal="centerContinuous" vertical="center"/>
    </xf>
    <xf numFmtId="37" fontId="3" fillId="11" borderId="1" xfId="0" applyNumberFormat="1" applyFont="1" applyFill="1" applyBorder="1" applyAlignment="1" applyProtection="1">
      <alignment horizontal="left" wrapText="1"/>
      <protection locked="0"/>
    </xf>
    <xf numFmtId="10" fontId="17" fillId="11" borderId="1" xfId="2" applyNumberFormat="1" applyFont="1" applyFill="1" applyBorder="1" applyProtection="1">
      <protection locked="0"/>
    </xf>
    <xf numFmtId="37" fontId="17" fillId="11" borderId="1" xfId="0" applyNumberFormat="1" applyFont="1" applyFill="1" applyBorder="1" applyProtection="1">
      <protection locked="0"/>
    </xf>
    <xf numFmtId="10" fontId="5" fillId="11" borderId="1" xfId="2" applyNumberFormat="1" applyFont="1" applyFill="1" applyBorder="1" applyProtection="1">
      <protection locked="0"/>
    </xf>
    <xf numFmtId="39" fontId="3" fillId="11" borderId="1" xfId="0" applyNumberFormat="1" applyFont="1" applyFill="1" applyBorder="1" applyProtection="1">
      <protection locked="0"/>
    </xf>
    <xf numFmtId="10" fontId="4" fillId="11" borderId="1" xfId="2" applyNumberFormat="1" applyFont="1" applyFill="1" applyBorder="1" applyProtection="1">
      <protection locked="0"/>
    </xf>
    <xf numFmtId="39" fontId="5" fillId="11" borderId="1" xfId="0" applyNumberFormat="1" applyFont="1" applyFill="1" applyBorder="1" applyProtection="1">
      <protection locked="0"/>
    </xf>
    <xf numFmtId="0" fontId="0" fillId="3" borderId="0" xfId="0" quotePrefix="1" applyFill="1"/>
    <xf numFmtId="0" fontId="36" fillId="0" borderId="0" xfId="35"/>
    <xf numFmtId="39" fontId="3" fillId="5" borderId="1" xfId="0" applyNumberFormat="1" applyFont="1" applyFill="1" applyBorder="1" applyAlignment="1" applyProtection="1">
      <alignment horizontal="center"/>
      <protection locked="0"/>
    </xf>
    <xf numFmtId="37" fontId="3" fillId="10" borderId="1" xfId="0" applyNumberFormat="1" applyFont="1" applyFill="1" applyBorder="1" applyProtection="1">
      <protection locked="0"/>
    </xf>
    <xf numFmtId="37" fontId="23" fillId="11" borderId="1" xfId="0" applyNumberFormat="1" applyFont="1" applyFill="1" applyBorder="1" applyAlignment="1" applyProtection="1">
      <alignment horizontal="left" indent="1"/>
      <protection locked="0"/>
    </xf>
    <xf numFmtId="165" fontId="3" fillId="8" borderId="0" xfId="1" applyNumberFormat="1" applyFont="1" applyFill="1"/>
    <xf numFmtId="165" fontId="37" fillId="8" borderId="0" xfId="1" applyNumberFormat="1" applyFont="1" applyFill="1"/>
    <xf numFmtId="170" fontId="3" fillId="8" borderId="1" xfId="4" applyNumberFormat="1" applyFont="1" applyFill="1" applyBorder="1" applyProtection="1">
      <protection locked="0"/>
    </xf>
    <xf numFmtId="37" fontId="5" fillId="12" borderId="1" xfId="0" applyNumberFormat="1" applyFont="1" applyFill="1" applyBorder="1" applyProtection="1">
      <protection locked="0"/>
    </xf>
    <xf numFmtId="165" fontId="37" fillId="0" borderId="0" xfId="1" applyNumberFormat="1" applyFont="1" applyFill="1"/>
    <xf numFmtId="49" fontId="38" fillId="0" borderId="0" xfId="12" applyNumberFormat="1" applyFont="1"/>
    <xf numFmtId="42" fontId="3" fillId="0" borderId="0" xfId="8" applyFont="1" applyFill="1" applyBorder="1">
      <alignment vertical="center"/>
    </xf>
    <xf numFmtId="42" fontId="14" fillId="0" borderId="0" xfId="7" applyFont="1" applyFill="1"/>
    <xf numFmtId="176" fontId="1" fillId="0" borderId="0" xfId="1" applyNumberFormat="1" applyFont="1" applyFill="1" applyBorder="1"/>
    <xf numFmtId="10" fontId="2" fillId="0" borderId="0" xfId="2" applyNumberFormat="1" applyFont="1" applyFill="1" applyBorder="1"/>
    <xf numFmtId="43" fontId="2" fillId="0" borderId="0" xfId="1" applyFont="1" applyFill="1" applyBorder="1"/>
    <xf numFmtId="43" fontId="2" fillId="0" borderId="0" xfId="1" applyFont="1"/>
    <xf numFmtId="43" fontId="0" fillId="0" borderId="0" xfId="0" applyNumberFormat="1"/>
    <xf numFmtId="10" fontId="2" fillId="0" borderId="0" xfId="0" applyNumberFormat="1" applyFont="1"/>
    <xf numFmtId="2" fontId="0" fillId="0" borderId="0" xfId="0" applyNumberFormat="1"/>
    <xf numFmtId="10" fontId="0" fillId="0" borderId="0" xfId="0" applyNumberFormat="1"/>
    <xf numFmtId="10" fontId="34" fillId="0" borderId="0" xfId="0" applyNumberFormat="1" applyFont="1"/>
    <xf numFmtId="39" fontId="34" fillId="0" borderId="0" xfId="0" applyNumberFormat="1" applyFont="1"/>
    <xf numFmtId="0" fontId="34" fillId="0" borderId="0" xfId="0" applyFont="1" applyAlignment="1">
      <alignment horizontal="center"/>
    </xf>
    <xf numFmtId="170" fontId="34" fillId="0" borderId="0" xfId="0" applyNumberFormat="1" applyFont="1"/>
    <xf numFmtId="170" fontId="6" fillId="0" borderId="0" xfId="0" applyNumberFormat="1" applyFont="1"/>
    <xf numFmtId="37" fontId="5" fillId="13" borderId="1" xfId="0" applyNumberFormat="1" applyFont="1" applyFill="1" applyBorder="1" applyProtection="1">
      <protection locked="0"/>
    </xf>
    <xf numFmtId="37" fontId="3" fillId="12" borderId="1" xfId="0" applyNumberFormat="1" applyFont="1" applyFill="1" applyBorder="1" applyProtection="1">
      <protection locked="0"/>
    </xf>
    <xf numFmtId="165" fontId="0" fillId="0" borderId="0" xfId="1" applyNumberFormat="1" applyFont="1" applyFill="1" applyBorder="1"/>
    <xf numFmtId="170" fontId="0" fillId="0" borderId="0" xfId="4" applyNumberFormat="1" applyFont="1" applyFill="1" applyBorder="1"/>
    <xf numFmtId="170" fontId="1" fillId="0" borderId="0" xfId="4" applyNumberFormat="1" applyFont="1" applyFill="1" applyBorder="1"/>
    <xf numFmtId="170" fontId="2" fillId="0" borderId="0" xfId="0" applyNumberFormat="1" applyFont="1"/>
    <xf numFmtId="170" fontId="1" fillId="0" borderId="0" xfId="4" applyNumberFormat="1" applyFont="1" applyBorder="1"/>
    <xf numFmtId="165" fontId="6" fillId="0" borderId="0" xfId="1" applyNumberFormat="1" applyFont="1" applyFill="1"/>
    <xf numFmtId="0" fontId="3" fillId="0" borderId="0" xfId="9" applyFont="1" applyFill="1" applyAlignment="1">
      <alignment horizontal="left" indent="1"/>
    </xf>
    <xf numFmtId="37" fontId="3" fillId="0" borderId="14" xfId="0" applyNumberFormat="1" applyFont="1" applyBorder="1"/>
    <xf numFmtId="37" fontId="3" fillId="0" borderId="15" xfId="0" applyNumberFormat="1" applyFont="1" applyBorder="1"/>
    <xf numFmtId="37" fontId="3" fillId="0" borderId="16" xfId="0" applyNumberFormat="1" applyFont="1" applyBorder="1"/>
    <xf numFmtId="37" fontId="14" fillId="11" borderId="1" xfId="0" applyNumberFormat="1" applyFont="1" applyFill="1" applyBorder="1" applyProtection="1">
      <protection locked="0"/>
    </xf>
    <xf numFmtId="165" fontId="2" fillId="14" borderId="0" xfId="1" applyNumberFormat="1" applyFont="1" applyFill="1"/>
    <xf numFmtId="39" fontId="3" fillId="11" borderId="1" xfId="0" applyNumberFormat="1" applyFont="1" applyFill="1" applyBorder="1" applyAlignment="1" applyProtection="1">
      <alignment horizontal="center"/>
      <protection locked="0"/>
    </xf>
    <xf numFmtId="43" fontId="37" fillId="0" borderId="0" xfId="1" applyFont="1" applyFill="1"/>
    <xf numFmtId="10" fontId="3" fillId="8" borderId="1" xfId="2" applyNumberFormat="1" applyFont="1" applyFill="1" applyBorder="1" applyProtection="1">
      <protection locked="0"/>
    </xf>
    <xf numFmtId="37" fontId="14" fillId="0" borderId="0" xfId="0" applyNumberFormat="1" applyFont="1" applyAlignment="1">
      <alignment horizontal="center" wrapText="1"/>
    </xf>
    <xf numFmtId="0" fontId="14" fillId="0" borderId="0" xfId="0" applyFont="1" applyAlignment="1">
      <alignment horizontal="center"/>
    </xf>
    <xf numFmtId="178" fontId="3" fillId="8" borderId="1" xfId="1" applyNumberFormat="1" applyFont="1" applyFill="1" applyBorder="1" applyProtection="1">
      <protection locked="0"/>
    </xf>
    <xf numFmtId="168" fontId="3" fillId="0" borderId="0" xfId="0" applyNumberFormat="1" applyFont="1"/>
    <xf numFmtId="170" fontId="3" fillId="8" borderId="0" xfId="4" applyNumberFormat="1" applyFont="1" applyFill="1"/>
    <xf numFmtId="165" fontId="23" fillId="0" borderId="0" xfId="0" applyNumberFormat="1" applyFont="1"/>
    <xf numFmtId="165" fontId="3" fillId="11" borderId="1" xfId="1" applyNumberFormat="1" applyFont="1" applyFill="1" applyBorder="1" applyProtection="1">
      <protection locked="0"/>
    </xf>
    <xf numFmtId="165" fontId="3" fillId="0" borderId="5" xfId="1" applyNumberFormat="1" applyFont="1" applyBorder="1"/>
    <xf numFmtId="0" fontId="3" fillId="3" borderId="0" xfId="0" applyFont="1" applyFill="1"/>
    <xf numFmtId="165" fontId="3" fillId="8" borderId="5" xfId="1" applyNumberFormat="1" applyFont="1" applyFill="1" applyBorder="1"/>
    <xf numFmtId="165" fontId="3" fillId="0" borderId="5" xfId="1" applyNumberFormat="1" applyFont="1" applyFill="1" applyBorder="1"/>
    <xf numFmtId="174" fontId="3" fillId="0" borderId="0" xfId="0" applyNumberFormat="1" applyFont="1"/>
    <xf numFmtId="37" fontId="14" fillId="0" borderId="0" xfId="0" applyNumberFormat="1" applyFont="1" applyAlignment="1">
      <alignment horizontal="center"/>
    </xf>
    <xf numFmtId="172" fontId="3" fillId="0" borderId="0" xfId="2" applyNumberFormat="1" applyFont="1"/>
    <xf numFmtId="169" fontId="3" fillId="11" borderId="1" xfId="2" applyNumberFormat="1" applyFont="1" applyFill="1" applyBorder="1" applyProtection="1">
      <protection locked="0"/>
    </xf>
    <xf numFmtId="9" fontId="3" fillId="0" borderId="0" xfId="2" applyFont="1"/>
    <xf numFmtId="164" fontId="3" fillId="0" borderId="0" xfId="2" applyNumberFormat="1" applyFont="1"/>
    <xf numFmtId="37" fontId="3" fillId="11" borderId="1" xfId="0" quotePrefix="1" applyNumberFormat="1" applyFont="1" applyFill="1" applyBorder="1" applyAlignment="1" applyProtection="1">
      <alignment horizontal="left"/>
      <protection locked="0"/>
    </xf>
    <xf numFmtId="37" fontId="3" fillId="11" borderId="1" xfId="0" applyNumberFormat="1" applyFont="1" applyFill="1" applyBorder="1" applyAlignment="1" applyProtection="1">
      <alignment wrapText="1"/>
      <protection locked="0"/>
    </xf>
    <xf numFmtId="170" fontId="3" fillId="0" borderId="0" xfId="0" applyNumberFormat="1" applyFont="1"/>
    <xf numFmtId="0" fontId="14" fillId="0" borderId="0" xfId="0" applyFont="1" applyAlignment="1">
      <alignment vertical="center" wrapText="1"/>
    </xf>
    <xf numFmtId="0" fontId="3" fillId="0" borderId="0" xfId="0" applyFont="1" applyAlignment="1">
      <alignment vertical="center"/>
    </xf>
    <xf numFmtId="0" fontId="21" fillId="0" borderId="18" xfId="0" applyFont="1" applyBorder="1"/>
    <xf numFmtId="0" fontId="21" fillId="0" borderId="22" xfId="0" applyFont="1" applyBorder="1"/>
  </cellXfs>
  <cellStyles count="36">
    <cellStyle name="Calculation 2" xfId="20" xr:uid="{64EFA631-C26A-4A6E-BB7A-075B27A1B1AF}"/>
    <cellStyle name="Comma" xfId="1" builtinId="3"/>
    <cellStyle name="Comma 12" xfId="25" xr:uid="{CF45F3D3-27D9-415F-A90A-1E92954BDC4D}"/>
    <cellStyle name="Comma 13" xfId="32" xr:uid="{BC69ACB2-DCBD-4A29-AEB0-058FC21D7CC8}"/>
    <cellStyle name="Comma 14" xfId="30" xr:uid="{7340ACA8-01D8-44EE-A3EE-45C81407C6E3}"/>
    <cellStyle name="Comma 209" xfId="26" xr:uid="{1CEECA1D-3B50-4B71-B3FF-CF953DF06529}"/>
    <cellStyle name="Comma 4" xfId="5" xr:uid="{00000000-0005-0000-0000-000001000000}"/>
    <cellStyle name="Comma 5 30" xfId="34" xr:uid="{5895D509-6CC4-4AC2-B5DB-A262C54B70F0}"/>
    <cellStyle name="Currency" xfId="4" builtinId="4"/>
    <cellStyle name="Currency 3" xfId="11" xr:uid="{2C9D03AB-9908-46C7-A66D-EDACBF020076}"/>
    <cellStyle name="Currency 3 3" xfId="14" xr:uid="{AEC5895D-BECC-46BD-BE7F-69E1A5786352}"/>
    <cellStyle name="Hyperlink" xfId="12" builtinId="8"/>
    <cellStyle name="Input Cells" xfId="3" xr:uid="{00000000-0005-0000-0000-000004000000}"/>
    <cellStyle name="Normal" xfId="0" builtinId="0"/>
    <cellStyle name="Normal 15" xfId="23" xr:uid="{503E469C-1EA4-464B-9D0E-3CA336A67C40}"/>
    <cellStyle name="Normal 18" xfId="24" xr:uid="{6677F8B5-CDBA-4AC1-86CA-9DF579A9485F}"/>
    <cellStyle name="Normal 19 2" xfId="29" xr:uid="{979AE67C-D687-4F06-8084-77B6F423B5F6}"/>
    <cellStyle name="Normal 2" xfId="13" xr:uid="{5D3930D4-9F41-4D68-A2D5-976A927CA930}"/>
    <cellStyle name="Normal 2 10" xfId="31" xr:uid="{23ADEC3D-880B-478F-BD57-0569160A8DCA}"/>
    <cellStyle name="Normal 3" xfId="15" xr:uid="{0CCE0BC3-1B09-44C3-8E33-7507135AEECC}"/>
    <cellStyle name="Normal 4 39 2" xfId="28" xr:uid="{3C99173D-7707-40C2-B802-B2834331784A}"/>
    <cellStyle name="Normal 5" xfId="10" xr:uid="{41711E79-EC67-4FE5-9D3A-30D6F85FA362}"/>
    <cellStyle name="Normal_Schedules A thru L Cost of Servive June 30, 2009" xfId="35" xr:uid="{2821FC1E-781A-48F8-8242-CC1D7367604A}"/>
    <cellStyle name="Percent" xfId="2" builtinId="5"/>
    <cellStyle name="Percent 12" xfId="33" xr:uid="{800BFA83-617A-4880-8E7B-91644F90E888}"/>
    <cellStyle name="Percent 183" xfId="27" xr:uid="{E6C3E72B-6189-4345-B04F-FD9C921C629D}"/>
    <cellStyle name="Percent 2" xfId="19" xr:uid="{7162C65D-39FE-4FF2-B91E-42EAACDFE4BB}"/>
    <cellStyle name="Report" xfId="7" xr:uid="{CF090A3C-19AD-42B0-B68B-20C20229F79A}"/>
    <cellStyle name="Report Bar" xfId="8" xr:uid="{DCF751DF-B7A9-4F71-9F6F-250653DE971B}"/>
    <cellStyle name="Report Heading" xfId="16" xr:uid="{85D491F6-138C-44FB-AC8C-F0EBC9F8C869}"/>
    <cellStyle name="Report Unit Cost" xfId="21" xr:uid="{CC04654A-DFB7-493D-B8EE-3D4B05FA2763}"/>
    <cellStyle name="Reports Total" xfId="18" xr:uid="{32630229-BD4F-440B-836E-8D7DD868C2F5}"/>
    <cellStyle name="Reports Unit Cost Total" xfId="22" xr:uid="{70E2CC87-71F8-4F39-A634-9B1DEEE59557}"/>
    <cellStyle name="Title: Major" xfId="17" xr:uid="{B97BC66F-70B7-408B-BA27-B6CBB5C630FF}"/>
    <cellStyle name="Title: Minor" xfId="9" xr:uid="{0C8523F8-2105-40AC-A3B4-3972622FB015}"/>
    <cellStyle name="Title: Worksheet" xfId="6" xr:uid="{00000000-0005-0000-0000-000007000000}"/>
  </cellStyles>
  <dxfs count="0"/>
  <tableStyles count="0" defaultTableStyle="TableStyleMedium2" defaultPivotStyle="PivotStyleLight16"/>
  <colors>
    <mruColors>
      <color rgb="FFFFFFCC"/>
      <color rgb="FF008000"/>
      <color rgb="FFFF99FF"/>
      <color rgb="FFFF66CC"/>
      <color rgb="FF5B9BD5"/>
      <color rgb="FF00FFFF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eetMetadata" Target="metadata.xml"/><Relationship Id="rId30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E418F3-01CE-4CE2-8E01-5EF9F47938B5}">
  <sheetPr codeName="Sheet5">
    <tabColor theme="9"/>
  </sheetPr>
  <dimension ref="A1:L29"/>
  <sheetViews>
    <sheetView tabSelected="1" workbookViewId="0"/>
  </sheetViews>
  <sheetFormatPr defaultRowHeight="14.6"/>
  <cols>
    <col min="1" max="1" width="5.15234375" customWidth="1"/>
    <col min="2" max="2" width="25.84375" customWidth="1"/>
    <col min="3" max="3" width="17.53515625" bestFit="1" customWidth="1"/>
    <col min="4" max="4" width="21.69140625" customWidth="1"/>
    <col min="5" max="5" width="84.69140625" bestFit="1" customWidth="1"/>
    <col min="6" max="6" width="67.15234375" customWidth="1"/>
    <col min="7" max="7" width="18.3828125" bestFit="1" customWidth="1"/>
    <col min="9" max="9" width="13.3046875" customWidth="1"/>
    <col min="10" max="10" width="25.84375" bestFit="1" customWidth="1"/>
    <col min="11" max="11" width="83.53515625" bestFit="1" customWidth="1"/>
  </cols>
  <sheetData>
    <row r="1" spans="1:12">
      <c r="A1" s="34"/>
      <c r="B1" s="11" t="str">
        <f>'General Inputs'!C1</f>
        <v>COLUMBIA GAS OF KENTUCKY, INC.</v>
      </c>
    </row>
    <row r="2" spans="1:12">
      <c r="B2" s="11" t="str">
        <f>'General Inputs'!C2</f>
        <v>Gas Class Cost of Service Study - Average of Customer-Demand and Demand-Commodity Methods</v>
      </c>
    </row>
    <row r="3" spans="1:12">
      <c r="B3" s="1" t="s">
        <v>0</v>
      </c>
      <c r="J3">
        <f>IF('General Inputs'!D45='General Inputs'!D43,1,IF('General Inputs'!D45='General Inputs'!D41,2,3))</f>
        <v>1</v>
      </c>
    </row>
    <row r="5" spans="1:12" ht="30.75" customHeight="1">
      <c r="A5" s="173" t="s">
        <v>1</v>
      </c>
      <c r="B5" s="173" t="s">
        <v>2</v>
      </c>
      <c r="C5" s="174" t="s">
        <v>3</v>
      </c>
      <c r="D5" s="174" t="s">
        <v>4</v>
      </c>
      <c r="E5" s="174" t="s">
        <v>5</v>
      </c>
      <c r="F5" s="174" t="s">
        <v>422</v>
      </c>
      <c r="I5" s="175" t="s">
        <v>6</v>
      </c>
      <c r="J5" s="176"/>
      <c r="K5" s="177"/>
    </row>
    <row r="6" spans="1:12">
      <c r="A6" s="152">
        <v>1</v>
      </c>
      <c r="B6" s="185" t="s">
        <v>413</v>
      </c>
      <c r="C6" s="195" t="str">
        <f t="shared" ref="C6:C23" si="0">HYPERLINK("#'"&amp;B6&amp;"'!A1",B6)</f>
        <v>Contents</v>
      </c>
      <c r="D6" t="str">
        <f t="shared" ref="D6:D25" si="1">_xlfn.IFNA(VLOOKUP(B6,I:K,2,FALSE),"")</f>
        <v/>
      </c>
      <c r="E6" t="str">
        <f t="shared" ref="E6:E25" si="2">_xlfn.IFNA(VLOOKUP(B6,I:K,3,FALSE),B6)</f>
        <v>Contents</v>
      </c>
      <c r="F6" t="str">
        <f t="shared" ref="F6:F23" si="3">IF(D6="",B6,_xlfn.CONCAT(D6," - ",E6))</f>
        <v>Contents</v>
      </c>
      <c r="I6" s="250" t="s">
        <v>7</v>
      </c>
      <c r="J6" s="153" t="str">
        <f>"Attachment RJA-2, "&amp;CHOOSE($J$3,"Schedule 1", "Schedule 7","Scheduel 8")</f>
        <v>Attachment RJA-2, Schedule 1</v>
      </c>
      <c r="K6" s="154" t="s">
        <v>8</v>
      </c>
      <c r="L6" s="153" t="s">
        <v>9</v>
      </c>
    </row>
    <row r="7" spans="1:12">
      <c r="A7" s="152">
        <v>2</v>
      </c>
      <c r="B7" s="185" t="s">
        <v>414</v>
      </c>
      <c r="C7" s="195" t="str">
        <f t="shared" si="0"/>
        <v>General Inputs</v>
      </c>
      <c r="D7" t="str">
        <f t="shared" si="1"/>
        <v/>
      </c>
      <c r="E7" t="str">
        <f t="shared" si="2"/>
        <v>General Inputs</v>
      </c>
      <c r="F7" t="str">
        <f t="shared" si="3"/>
        <v>General Inputs</v>
      </c>
      <c r="H7" s="150"/>
      <c r="I7" s="250" t="s">
        <v>10</v>
      </c>
      <c r="J7" s="153" t="str">
        <f>"Attachment RJA-2, "&amp;CHOOSE($J$3,"Schedule 5", "DO NOT PRINT","DO NOT PRINT")</f>
        <v>Attachment RJA-2, Schedule 5</v>
      </c>
      <c r="K7" s="154" t="s">
        <v>11</v>
      </c>
      <c r="L7" s="153" t="s">
        <v>9</v>
      </c>
    </row>
    <row r="8" spans="1:12">
      <c r="A8" s="152">
        <v>3</v>
      </c>
      <c r="B8" s="185" t="s">
        <v>378</v>
      </c>
      <c r="C8" s="195" t="str">
        <f t="shared" si="0"/>
        <v>Input-Func_Class</v>
      </c>
      <c r="D8" t="str">
        <f t="shared" si="1"/>
        <v/>
      </c>
      <c r="E8" t="str">
        <f t="shared" si="2"/>
        <v>Input-Func_Class</v>
      </c>
      <c r="F8" t="str">
        <f t="shared" si="3"/>
        <v>Input-Func_Class</v>
      </c>
      <c r="H8" s="150"/>
      <c r="I8" s="250" t="s">
        <v>12</v>
      </c>
      <c r="J8" s="153" t="str">
        <f>"Attachment RJA-2, "&amp;CHOOSE($J$3,"Schedule 4", "Schedule 7","Scheduel 8")</f>
        <v>Attachment RJA-2, Schedule 4</v>
      </c>
      <c r="K8" s="154" t="s">
        <v>13</v>
      </c>
      <c r="L8" s="153" t="s">
        <v>9</v>
      </c>
    </row>
    <row r="9" spans="1:12">
      <c r="A9" s="152">
        <v>4</v>
      </c>
      <c r="B9" s="185" t="s">
        <v>415</v>
      </c>
      <c r="C9" s="195" t="str">
        <f t="shared" si="0"/>
        <v>Input-Ext Allocators</v>
      </c>
      <c r="D9" t="str">
        <f t="shared" si="1"/>
        <v/>
      </c>
      <c r="E9" t="str">
        <f t="shared" si="2"/>
        <v>Input-Ext Allocators</v>
      </c>
      <c r="F9" t="str">
        <f t="shared" si="3"/>
        <v>Input-Ext Allocators</v>
      </c>
      <c r="H9" s="150"/>
      <c r="I9" s="250" t="s">
        <v>14</v>
      </c>
      <c r="J9" s="153" t="str">
        <f>"Attachment RJA-3"&amp;CHOOSE($J$3,, " DO NOT PRINT"," DO NOT PRINT")</f>
        <v>Attachment RJA-3</v>
      </c>
      <c r="K9" s="154" t="s">
        <v>478</v>
      </c>
      <c r="L9" s="153" t="s">
        <v>9</v>
      </c>
    </row>
    <row r="10" spans="1:12">
      <c r="A10" s="152">
        <v>5</v>
      </c>
      <c r="B10" s="185" t="s">
        <v>7</v>
      </c>
      <c r="C10" s="195" t="str">
        <f t="shared" si="0"/>
        <v>Input-Accounts</v>
      </c>
      <c r="D10" t="str">
        <f t="shared" si="1"/>
        <v>Attachment RJA-2, Schedule 1</v>
      </c>
      <c r="E10" t="str">
        <f t="shared" si="2"/>
        <v>Account Balances and Allocation Methods</v>
      </c>
      <c r="F10" t="str">
        <f t="shared" si="3"/>
        <v>Attachment RJA-2, Schedule 1 - Account Balances and Allocation Methods</v>
      </c>
      <c r="H10" s="150"/>
      <c r="I10" s="250" t="s">
        <v>15</v>
      </c>
      <c r="J10" s="153" t="str">
        <f>"Attachment RJA-2, "&amp;CHOOSE($J$3,"Schedule 3", "DO NOT PRINT","DO NOT PRINT")</f>
        <v>Attachment RJA-2, Schedule 3</v>
      </c>
      <c r="K10" s="154" t="s">
        <v>16</v>
      </c>
      <c r="L10" s="153" t="s">
        <v>9</v>
      </c>
    </row>
    <row r="11" spans="1:12">
      <c r="A11" s="152">
        <v>6</v>
      </c>
      <c r="B11" s="185" t="s">
        <v>365</v>
      </c>
      <c r="C11" s="195" t="str">
        <f t="shared" si="0"/>
        <v>Functionalization</v>
      </c>
      <c r="D11" t="str">
        <f t="shared" si="1"/>
        <v/>
      </c>
      <c r="E11" t="str">
        <f t="shared" si="2"/>
        <v>Functionalization</v>
      </c>
      <c r="F11" t="str">
        <f t="shared" si="3"/>
        <v>Functionalization</v>
      </c>
      <c r="H11" s="150"/>
      <c r="I11" s="251" t="s">
        <v>17</v>
      </c>
      <c r="J11" s="155" t="str">
        <f>"Attachment RJA-2, "&amp;CHOOSE($J$3,"Schedule 6", "Schedule 7","Scheduel 8")</f>
        <v>Attachment RJA-2, Schedule 6</v>
      </c>
      <c r="K11" s="156" t="s">
        <v>18</v>
      </c>
      <c r="L11" s="153" t="s">
        <v>9</v>
      </c>
    </row>
    <row r="12" spans="1:12">
      <c r="A12" s="152">
        <v>7</v>
      </c>
      <c r="B12" s="185" t="s">
        <v>366</v>
      </c>
      <c r="C12" s="195" t="str">
        <f t="shared" si="0"/>
        <v>Classification</v>
      </c>
      <c r="D12" t="str">
        <f t="shared" si="1"/>
        <v/>
      </c>
      <c r="E12" t="str">
        <f t="shared" si="2"/>
        <v>Classification</v>
      </c>
      <c r="F12" t="str">
        <f t="shared" si="3"/>
        <v>Classification</v>
      </c>
      <c r="H12" s="150"/>
    </row>
    <row r="13" spans="1:12">
      <c r="A13" s="152">
        <v>8</v>
      </c>
      <c r="B13" s="185" t="s">
        <v>96</v>
      </c>
      <c r="C13" s="195" t="str">
        <f t="shared" si="0"/>
        <v>Dist_Dem</v>
      </c>
      <c r="D13" t="str">
        <f t="shared" si="1"/>
        <v/>
      </c>
      <c r="E13" t="str">
        <f t="shared" si="2"/>
        <v>Dist_Dem</v>
      </c>
      <c r="F13" t="str">
        <f t="shared" si="3"/>
        <v>Dist_Dem</v>
      </c>
      <c r="H13" s="150"/>
    </row>
    <row r="14" spans="1:12">
      <c r="A14" s="152">
        <v>9</v>
      </c>
      <c r="B14" s="185" t="s">
        <v>416</v>
      </c>
      <c r="C14" s="195" t="str">
        <f t="shared" si="0"/>
        <v>Dist_Cust</v>
      </c>
      <c r="D14" t="str">
        <f t="shared" si="1"/>
        <v/>
      </c>
      <c r="E14" t="str">
        <f t="shared" si="2"/>
        <v>Dist_Cust</v>
      </c>
      <c r="F14" t="str">
        <f t="shared" si="3"/>
        <v>Dist_Cust</v>
      </c>
      <c r="H14" s="150"/>
    </row>
    <row r="15" spans="1:12">
      <c r="A15" s="152">
        <v>10</v>
      </c>
      <c r="B15" s="185" t="s">
        <v>417</v>
      </c>
      <c r="C15" s="195" t="str">
        <f t="shared" si="0"/>
        <v>CustAccts_Cust</v>
      </c>
      <c r="D15" t="str">
        <f t="shared" si="1"/>
        <v/>
      </c>
      <c r="E15" t="str">
        <f t="shared" si="2"/>
        <v>CustAccts_Cust</v>
      </c>
      <c r="F15" t="str">
        <f t="shared" si="3"/>
        <v>CustAccts_Cust</v>
      </c>
      <c r="H15" s="150"/>
    </row>
    <row r="16" spans="1:12">
      <c r="A16" s="152">
        <v>11</v>
      </c>
      <c r="B16" s="185" t="s">
        <v>418</v>
      </c>
      <c r="C16" s="195" t="str">
        <f t="shared" si="0"/>
        <v>Gas_Comm</v>
      </c>
      <c r="D16" t="str">
        <f t="shared" si="1"/>
        <v/>
      </c>
      <c r="E16" t="str">
        <f t="shared" si="2"/>
        <v>Gas_Comm</v>
      </c>
      <c r="F16" t="str">
        <f t="shared" si="3"/>
        <v>Gas_Comm</v>
      </c>
      <c r="H16" s="150"/>
    </row>
    <row r="17" spans="1:8">
      <c r="A17" s="152">
        <v>12</v>
      </c>
      <c r="B17" s="185" t="s">
        <v>367</v>
      </c>
      <c r="C17" s="195" t="str">
        <f t="shared" si="0"/>
        <v>DemandTotal</v>
      </c>
      <c r="D17" t="str">
        <f t="shared" si="1"/>
        <v/>
      </c>
      <c r="E17" t="str">
        <f t="shared" si="2"/>
        <v>DemandTotal</v>
      </c>
      <c r="F17" t="str">
        <f t="shared" si="3"/>
        <v>DemandTotal</v>
      </c>
      <c r="H17" s="150"/>
    </row>
    <row r="18" spans="1:8">
      <c r="A18" s="152">
        <v>13</v>
      </c>
      <c r="B18" s="185" t="s">
        <v>368</v>
      </c>
      <c r="C18" s="195" t="str">
        <f t="shared" si="0"/>
        <v>CommodityTotal</v>
      </c>
      <c r="D18" t="str">
        <f t="shared" si="1"/>
        <v/>
      </c>
      <c r="E18" t="str">
        <f t="shared" si="2"/>
        <v>CommodityTotal</v>
      </c>
      <c r="F18" t="str">
        <f t="shared" si="3"/>
        <v>CommodityTotal</v>
      </c>
      <c r="H18" s="150"/>
    </row>
    <row r="19" spans="1:8">
      <c r="A19" s="152">
        <v>14</v>
      </c>
      <c r="B19" s="185" t="s">
        <v>369</v>
      </c>
      <c r="C19" s="195" t="str">
        <f t="shared" si="0"/>
        <v>CustomerTotal</v>
      </c>
      <c r="D19" t="str">
        <f t="shared" si="1"/>
        <v/>
      </c>
      <c r="E19" t="str">
        <f t="shared" si="2"/>
        <v>CustomerTotal</v>
      </c>
      <c r="F19" t="str">
        <f t="shared" si="3"/>
        <v>CustomerTotal</v>
      </c>
      <c r="H19" s="150"/>
    </row>
    <row r="20" spans="1:8">
      <c r="A20" s="152">
        <v>15</v>
      </c>
      <c r="B20" s="185" t="s">
        <v>10</v>
      </c>
      <c r="C20" s="195" t="str">
        <f t="shared" si="0"/>
        <v>GrandTotal</v>
      </c>
      <c r="D20" t="str">
        <f t="shared" si="1"/>
        <v>Attachment RJA-2, Schedule 5</v>
      </c>
      <c r="E20" t="str">
        <f t="shared" si="2"/>
        <v>Cost of Service Allocation Study Detail by Account</v>
      </c>
      <c r="F20" t="str">
        <f t="shared" si="3"/>
        <v>Attachment RJA-2, Schedule 5 - Cost of Service Allocation Study Detail by Account</v>
      </c>
      <c r="H20" s="150"/>
    </row>
    <row r="21" spans="1:8">
      <c r="A21" s="152">
        <v>16</v>
      </c>
      <c r="B21" s="185" t="s">
        <v>419</v>
      </c>
      <c r="C21" s="195" t="str">
        <f t="shared" si="0"/>
        <v>Requried Internals</v>
      </c>
      <c r="D21" t="str">
        <f t="shared" si="1"/>
        <v/>
      </c>
      <c r="E21" t="str">
        <f t="shared" si="2"/>
        <v>Requried Internals</v>
      </c>
      <c r="F21" t="str">
        <f t="shared" si="3"/>
        <v>Requried Internals</v>
      </c>
      <c r="H21" s="150"/>
    </row>
    <row r="22" spans="1:8">
      <c r="A22" s="152">
        <v>17</v>
      </c>
      <c r="B22" s="185" t="s">
        <v>12</v>
      </c>
      <c r="C22" s="195" t="str">
        <f t="shared" si="0"/>
        <v>Summary</v>
      </c>
      <c r="D22" t="str">
        <f t="shared" si="1"/>
        <v>Attachment RJA-2, Schedule 4</v>
      </c>
      <c r="E22" t="str">
        <f t="shared" si="2"/>
        <v>Summary of Cost of Service and Rate of Return Under Present and Proposed Rates</v>
      </c>
      <c r="F22" t="str">
        <f t="shared" si="3"/>
        <v>Attachment RJA-2, Schedule 4 - Summary of Cost of Service and Rate of Return Under Present and Proposed Rates</v>
      </c>
      <c r="H22" s="150"/>
    </row>
    <row r="23" spans="1:8">
      <c r="A23" s="152">
        <v>18</v>
      </c>
      <c r="B23" s="185" t="s">
        <v>14</v>
      </c>
      <c r="C23" s="195" t="str">
        <f t="shared" si="0"/>
        <v>Rate Spread</v>
      </c>
      <c r="D23" t="str">
        <f t="shared" si="1"/>
        <v>Attachment RJA-3</v>
      </c>
      <c r="E23" t="str">
        <f t="shared" si="2"/>
        <v>Class Revenue Apportionment</v>
      </c>
      <c r="F23" t="str">
        <f t="shared" si="3"/>
        <v>Attachment RJA-3 - Class Revenue Apportionment</v>
      </c>
      <c r="H23" s="150"/>
    </row>
    <row r="24" spans="1:8">
      <c r="A24" s="152">
        <v>19</v>
      </c>
      <c r="B24" s="185" t="s">
        <v>15</v>
      </c>
      <c r="C24" s="195" t="str">
        <f>HYPERLINK("#'"&amp;B24&amp;"'!A1",B24)</f>
        <v>Internal Alloc</v>
      </c>
      <c r="D24" t="str">
        <f t="shared" si="1"/>
        <v>Attachment RJA-2, Schedule 3</v>
      </c>
      <c r="E24" t="str">
        <f t="shared" si="2"/>
        <v>Internal Allocation Factors</v>
      </c>
      <c r="F24" t="str">
        <f>IF(D24="",B24,_xlfn.CONCAT(D24," - ",E24))</f>
        <v>Attachment RJA-2, Schedule 3 - Internal Allocation Factors</v>
      </c>
      <c r="H24" s="150"/>
    </row>
    <row r="25" spans="1:8">
      <c r="A25" s="152">
        <v>20</v>
      </c>
      <c r="B25" s="185" t="s">
        <v>17</v>
      </c>
      <c r="C25" s="195" t="str">
        <f>HYPERLINK("#'"&amp;B25&amp;"'!A1",B25)</f>
        <v>UnitCost</v>
      </c>
      <c r="D25" t="str">
        <f t="shared" si="1"/>
        <v>Attachment RJA-2, Schedule 6</v>
      </c>
      <c r="E25" t="str">
        <f t="shared" si="2"/>
        <v>Functionalized and Classified Rate Base and Revenue Requirement, and Unit Costs by Customer Class</v>
      </c>
      <c r="F25" t="str">
        <f>IF(D25="",B25,_xlfn.CONCAT(D25," - ",E25))</f>
        <v>Attachment RJA-2, Schedule 6 - Functionalized and Classified Rate Base and Revenue Requirement, and Unit Costs by Customer Class</v>
      </c>
      <c r="G25" s="150"/>
    </row>
    <row r="28" spans="1:8">
      <c r="A28" s="152"/>
      <c r="B28" s="142"/>
      <c r="C28" s="195"/>
      <c r="G28" s="150"/>
    </row>
    <row r="29" spans="1:8">
      <c r="A29" s="152"/>
      <c r="B29" s="142"/>
      <c r="C29" s="150"/>
      <c r="G29" s="150"/>
    </row>
  </sheetData>
  <phoneticPr fontId="15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E6EF17-D179-4EAA-BFB1-A38E243F14C7}">
  <sheetPr codeName="Sheet17">
    <tabColor theme="7" tint="0.59999389629810485"/>
  </sheetPr>
  <dimension ref="A1:K388"/>
  <sheetViews>
    <sheetView workbookViewId="0"/>
  </sheetViews>
  <sheetFormatPr defaultColWidth="9.15234375" defaultRowHeight="14.6" outlineLevelRow="1"/>
  <cols>
    <col min="1" max="1" width="4.84375" style="31" customWidth="1"/>
    <col min="2" max="2" width="37.69140625" customWidth="1"/>
    <col min="3" max="3" width="9.84375" style="31" customWidth="1"/>
    <col min="4" max="4" width="16.3828125" customWidth="1"/>
    <col min="5" max="5" width="6.69140625" customWidth="1"/>
    <col min="6" max="6" width="17.15234375" bestFit="1" customWidth="1"/>
    <col min="7" max="11" width="14.84375" customWidth="1"/>
  </cols>
  <sheetData>
    <row r="1" spans="1:11">
      <c r="B1" s="11" t="str">
        <f>'General Inputs'!$D9</f>
        <v>COLUMBIA GAS OF KENTUCKY, INC.</v>
      </c>
    </row>
    <row r="2" spans="1:11">
      <c r="B2" s="11" t="str">
        <f>'General Inputs'!$D10</f>
        <v>Gas Class Cost of Service Study - Average of Customer-Demand and Demand-Commodity Methods</v>
      </c>
      <c r="I2" s="118"/>
    </row>
    <row r="3" spans="1:11">
      <c r="B3" s="11" t="str">
        <f>'General Inputs'!$D11</f>
        <v>FORECASTED PERIOD 12/31/2024 TO 12/31/2025</v>
      </c>
    </row>
    <row r="4" spans="1:11">
      <c r="B4" s="1" t="str">
        <f ca="1">"Function &amp; Classification: "&amp;" "&amp;INDIRECT("Classification!"&amp;$D$5&amp;8)</f>
        <v xml:space="preserve">Function &amp; Classification:  </v>
      </c>
      <c r="I4" s="113"/>
    </row>
    <row r="5" spans="1:11">
      <c r="B5" s="31" t="s">
        <v>410</v>
      </c>
      <c r="D5" t="str">
        <f>LEFT(ADDRESS(5,MATCH($B$5,Classification!$A$6:$ABB$6,0)),3)</f>
        <v>$J$</v>
      </c>
    </row>
    <row r="6" spans="1:11" ht="34.299999999999997">
      <c r="A6" s="19" t="s">
        <v>1</v>
      </c>
      <c r="B6" s="21" t="s">
        <v>113</v>
      </c>
      <c r="C6" s="19" t="s">
        <v>114</v>
      </c>
      <c r="D6" s="19" t="s">
        <v>115</v>
      </c>
      <c r="E6" s="128" t="s">
        <v>297</v>
      </c>
      <c r="F6" s="19" t="str">
        <f>TRIM(RIGHT(SUBSTITUTE(B5," ",REPT(" ",100)),100))&amp;CHAR(10)&amp;"Allocation Factor"</f>
        <v>Customer
Allocation Factor</v>
      </c>
      <c r="G6" s="20" t="str">
        <f>'General Inputs'!D$17</f>
        <v>GS-RESIDENTIAL</v>
      </c>
      <c r="H6" s="20" t="str">
        <f>'General Inputs'!E$17</f>
        <v>GS-OTHER</v>
      </c>
      <c r="I6" s="20" t="str">
        <f>'General Inputs'!F$17</f>
        <v>IUS</v>
      </c>
      <c r="J6" s="20" t="str">
        <f>'General Inputs'!G$17</f>
        <v>DS-ML</v>
      </c>
      <c r="K6" s="20" t="str">
        <f>'General Inputs'!H$17</f>
        <v>DS/IS</v>
      </c>
    </row>
    <row r="7" spans="1:11">
      <c r="A7" s="31" t="str">
        <f>IF(B7="","",MAX(A$1:A6)+1)</f>
        <v/>
      </c>
      <c r="E7" s="10"/>
      <c r="G7" s="10"/>
      <c r="H7" s="10"/>
      <c r="I7" s="10"/>
      <c r="J7" s="10"/>
      <c r="K7" s="10"/>
    </row>
    <row r="8" spans="1:11">
      <c r="A8" s="31">
        <f>IF(ISBLANK('Input-Accounts'!A8),"",'Input-Accounts'!A8)</f>
        <v>1</v>
      </c>
      <c r="B8" s="1" t="str">
        <f>IF(ISBLANK('Input-Accounts'!B8),"",'Input-Accounts'!B8)</f>
        <v>RATE BASE</v>
      </c>
      <c r="C8" s="31" t="str">
        <f>IF(ISBLANK('Input-Accounts'!C8),"",'Input-Accounts'!C8)</f>
        <v/>
      </c>
      <c r="E8" s="10"/>
      <c r="G8" s="10"/>
      <c r="H8" s="10"/>
      <c r="I8" s="10"/>
      <c r="J8" s="10"/>
      <c r="K8" s="10"/>
    </row>
    <row r="9" spans="1:11">
      <c r="A9" s="31">
        <f>IF(ISBLANK('Input-Accounts'!A9),"",'Input-Accounts'!A9)</f>
        <v>2</v>
      </c>
      <c r="B9" s="1" t="str">
        <f>IF(ISBLANK('Input-Accounts'!B9),"",'Input-Accounts'!B9)</f>
        <v>Plant in Service</v>
      </c>
      <c r="C9" s="31" t="str">
        <f>IF(ISBLANK('Input-Accounts'!C9),"",'Input-Accounts'!C9)</f>
        <v/>
      </c>
      <c r="E9" s="10"/>
      <c r="G9" s="10"/>
      <c r="H9" s="10"/>
      <c r="I9" s="10"/>
      <c r="J9" s="10"/>
      <c r="K9" s="10"/>
    </row>
    <row r="10" spans="1:11" outlineLevel="1">
      <c r="A10" s="31">
        <f>IF(ISBLANK('Input-Accounts'!A10),"",'Input-Accounts'!A10)</f>
        <v>3</v>
      </c>
      <c r="B10" s="1" t="str">
        <f>IF(ISBLANK('Input-Accounts'!B10),"",'Input-Accounts'!B10)</f>
        <v>Intangible Plant</v>
      </c>
      <c r="C10" s="31" t="str">
        <f>IF(ISBLANK('Input-Accounts'!C10),"",'Input-Accounts'!C10)</f>
        <v/>
      </c>
      <c r="E10" s="10"/>
      <c r="G10" s="10"/>
      <c r="H10" s="10"/>
      <c r="I10" s="10"/>
      <c r="J10" s="10"/>
      <c r="K10" s="10"/>
    </row>
    <row r="11" spans="1:11" outlineLevel="1">
      <c r="A11" s="31">
        <f>IF(ISBLANK('Input-Accounts'!A11),"",'Input-Accounts'!A11)</f>
        <v>4</v>
      </c>
      <c r="B11" s="53" t="str">
        <f>IF(ISBLANK('Input-Accounts'!B11),"",'Input-Accounts'!B11)</f>
        <v>Organization</v>
      </c>
      <c r="C11" s="31">
        <f>IF(ISBLANK('Input-Accounts'!C11),"",'Input-Accounts'!C11)</f>
        <v>301</v>
      </c>
      <c r="D11" s="10">
        <f ca="1">INDIRECT("Classification!"&amp;$D$5&amp;ROW())</f>
        <v>85.660840606007383</v>
      </c>
      <c r="E11" s="10">
        <f t="shared" ref="E11:E17" ca="1" si="0">IFERROR(IF(D11="","",IF(D11=0,0,IF(ABS(D11-SUM($G11:$K11))&lt;Check_Limit,0,1))),1)</f>
        <v>0</v>
      </c>
      <c r="F11" s="3" t="str" cm="1">
        <f t="array" aca="1" ref="F11" ca="1">IF(D11=0,"-",IF('Input-Accounts'!$E11&lt;&gt;0,'Input-Accounts'!$E11,INDEX('Input-Accounts'!$H11:$J11,,MATCH($F$6,'Input-Accounts'!$H$6:$J$6,0))))</f>
        <v>INT_DISTPT_SUBTOTAL</v>
      </c>
      <c r="G11" s="10">
        <f ca="1">IFERROR(INDEX(G$337:G$373,MATCH($F11,$B$337:$B$373,0))/INDEX($D$337:$D$373,MATCH($F11,$B$337:$B$373,0)),SUMIFS('Input-Ext Allocators'!D$8:D$63,'Input-Ext Allocators'!$B$8:$B$63,$F11))*$D11</f>
        <v>76.981051998231479</v>
      </c>
      <c r="H11" s="10">
        <f ca="1">IFERROR(INDEX(H$337:H$373,MATCH($F11,$B$337:$B$373,0))/INDEX($D$337:$D$373,MATCH($F11,$B$337:$B$373,0)),SUMIFS('Input-Ext Allocators'!E$8:E$63,'Input-Ext Allocators'!$B$8:$B$63,$F11))*$D11</f>
        <v>8.6300885474327309</v>
      </c>
      <c r="I11" s="10">
        <f ca="1">IFERROR(INDEX(I$337:I$373,MATCH($F11,$B$337:$B$373,0))/INDEX($D$337:$D$373,MATCH($F11,$B$337:$B$373,0)),SUMIFS('Input-Ext Allocators'!F$8:F$63,'Input-Ext Allocators'!$B$8:$B$63,$F11))*$D11</f>
        <v>1.2262132065121814E-3</v>
      </c>
      <c r="J11" s="10">
        <f ca="1">IFERROR(INDEX(J$337:J$373,MATCH($F11,$B$337:$B$373,0))/INDEX($D$337:$D$373,MATCH($F11,$B$337:$B$373,0)),SUMIFS('Input-Ext Allocators'!G$8:G$63,'Input-Ext Allocators'!$B$8:$B$63,$F11))*$D11</f>
        <v>1.0461237734768923E-2</v>
      </c>
      <c r="K11" s="10">
        <f ca="1">IFERROR(INDEX(K$337:K$373,MATCH($F11,$B$337:$B$373,0))/INDEX($D$337:$D$373,MATCH($F11,$B$337:$B$373,0)),SUMIFS('Input-Ext Allocators'!H$8:H$63,'Input-Ext Allocators'!$B$8:$B$63,$F11))*$D11</f>
        <v>3.8012609401877624E-2</v>
      </c>
    </row>
    <row r="12" spans="1:11" outlineLevel="1">
      <c r="A12" s="31">
        <f>IF(ISBLANK('Input-Accounts'!A12),"",'Input-Accounts'!A12)</f>
        <v>5</v>
      </c>
      <c r="B12" s="53" t="str">
        <f>IF(ISBLANK('Input-Accounts'!B12),"",'Input-Accounts'!B12)</f>
        <v>Misc. Intangible Plant - Plant Related</v>
      </c>
      <c r="C12" s="31">
        <f>IF(ISBLANK('Input-Accounts'!C12),"",'Input-Accounts'!C12)</f>
        <v>303</v>
      </c>
      <c r="D12" s="10">
        <f t="shared" ref="D12:D16" ca="1" si="1">INDIRECT("Classification!"&amp;$D$5&amp;ROW())</f>
        <v>14488.805759166464</v>
      </c>
      <c r="E12" s="10">
        <f t="shared" ca="1" si="0"/>
        <v>0</v>
      </c>
      <c r="F12" s="3" t="str" cm="1">
        <f t="array" aca="1" ref="F12" ca="1">IF(D12=0,"-",IF('Input-Accounts'!$E12&lt;&gt;0,'Input-Accounts'!$E12,INDEX('Input-Accounts'!$H12:$J12,,MATCH($F$6,'Input-Accounts'!$H$6:$J$6,0))))</f>
        <v>INT_DISTPT_SUBTOTAL</v>
      </c>
      <c r="G12" s="10">
        <f ca="1">IFERROR(INDEX(G$337:G$373,MATCH($F12,$B$337:$B$373,0))/INDEX($D$337:$D$373,MATCH($F12,$B$337:$B$373,0)),SUMIFS('Input-Ext Allocators'!D$8:D$63,'Input-Ext Allocators'!$B$8:$B$63,$F12))*$D12</f>
        <v>13020.693022016048</v>
      </c>
      <c r="H12" s="10">
        <f ca="1">IFERROR(INDEX(H$337:H$373,MATCH($F12,$B$337:$B$373,0))/INDEX($D$337:$D$373,MATCH($F12,$B$337:$B$373,0)),SUMIFS('Input-Ext Allocators'!E$8:E$63,'Input-Ext Allocators'!$B$8:$B$63,$F12))*$D12</f>
        <v>1459.7063928344276</v>
      </c>
      <c r="I12" s="10">
        <f ca="1">IFERROR(INDEX(I$337:I$373,MATCH($F12,$B$337:$B$373,0))/INDEX($D$337:$D$373,MATCH($F12,$B$337:$B$373,0)),SUMIFS('Input-Ext Allocators'!F$8:F$63,'Input-Ext Allocators'!$B$8:$B$63,$F12))*$D12</f>
        <v>0.20740357954453362</v>
      </c>
      <c r="J12" s="10">
        <f ca="1">IFERROR(INDEX(J$337:J$373,MATCH($F12,$B$337:$B$373,0))/INDEX($D$337:$D$373,MATCH($F12,$B$337:$B$373,0)),SUMIFS('Input-Ext Allocators'!G$8:G$63,'Input-Ext Allocators'!$B$8:$B$63,$F12))*$D12</f>
        <v>1.7694297705607602</v>
      </c>
      <c r="K12" s="10">
        <f ca="1">IFERROR(INDEX(K$337:K$373,MATCH($F12,$B$337:$B$373,0))/INDEX($D$337:$D$373,MATCH($F12,$B$337:$B$373,0)),SUMIFS('Input-Ext Allocators'!H$8:H$63,'Input-Ext Allocators'!$B$8:$B$63,$F12))*$D12</f>
        <v>6.4295109658805432</v>
      </c>
    </row>
    <row r="13" spans="1:11" outlineLevel="1">
      <c r="A13" s="31">
        <f>IF(ISBLANK('Input-Accounts'!A13),"",'Input-Accounts'!A13)</f>
        <v>6</v>
      </c>
      <c r="B13" s="53" t="str">
        <f>IF(ISBLANK('Input-Accounts'!B13),"",'Input-Accounts'!B13)</f>
        <v>MISC INTANGIBLE PLANT-DIS SOFTWARE</v>
      </c>
      <c r="C13" s="31">
        <f>IF(ISBLANK('Input-Accounts'!C13),"",'Input-Accounts'!C13)</f>
        <v>303.10000000000002</v>
      </c>
      <c r="D13" s="10">
        <f t="shared" ca="1" si="1"/>
        <v>155.02935747971725</v>
      </c>
      <c r="E13" s="10">
        <f t="shared" ca="1" si="0"/>
        <v>0</v>
      </c>
      <c r="F13" s="3" t="str" cm="1">
        <f t="array" aca="1" ref="F13" ca="1">IF(D13=0,"-",IF('Input-Accounts'!$E13&lt;&gt;0,'Input-Accounts'!$E13,INDEX('Input-Accounts'!$H13:$J13,,MATCH($F$6,'Input-Accounts'!$H$6:$J$6,0))))</f>
        <v>INT_DISTPT_SUBTOTAL</v>
      </c>
      <c r="G13" s="10">
        <f ca="1">IFERROR(INDEX(G$337:G$373,MATCH($F13,$B$337:$B$373,0))/INDEX($D$337:$D$373,MATCH($F13,$B$337:$B$373,0)),SUMIFS('Input-Ext Allocators'!D$8:D$63,'Input-Ext Allocators'!$B$8:$B$63,$F13))*$D13</f>
        <v>139.32063875359142</v>
      </c>
      <c r="H13" s="10">
        <f ca="1">IFERROR(INDEX(H$337:H$373,MATCH($F13,$B$337:$B$373,0))/INDEX($D$337:$D$373,MATCH($F13,$B$337:$B$373,0)),SUMIFS('Input-Ext Allocators'!E$8:E$63,'Input-Ext Allocators'!$B$8:$B$63,$F13))*$D13</f>
        <v>15.618771343317107</v>
      </c>
      <c r="I13" s="10">
        <f ca="1">IFERROR(INDEX(I$337:I$373,MATCH($F13,$B$337:$B$373,0))/INDEX($D$337:$D$373,MATCH($F13,$B$337:$B$373,0)),SUMIFS('Input-Ext Allocators'!F$8:F$63,'Input-Ext Allocators'!$B$8:$B$63,$F13))*$D13</f>
        <v>2.2192059311334344E-3</v>
      </c>
      <c r="J13" s="10">
        <f ca="1">IFERROR(INDEX(J$337:J$373,MATCH($F13,$B$337:$B$373,0))/INDEX($D$337:$D$373,MATCH($F13,$B$337:$B$373,0)),SUMIFS('Input-Ext Allocators'!G$8:G$63,'Input-Ext Allocators'!$B$8:$B$63,$F13))*$D13</f>
        <v>1.8932793012424187E-2</v>
      </c>
      <c r="K13" s="10">
        <f ca="1">IFERROR(INDEX(K$337:K$373,MATCH($F13,$B$337:$B$373,0))/INDEX($D$337:$D$373,MATCH($F13,$B$337:$B$373,0)),SUMIFS('Input-Ext Allocators'!H$8:H$63,'Input-Ext Allocators'!$B$8:$B$63,$F13))*$D13</f>
        <v>6.8795383865136464E-2</v>
      </c>
    </row>
    <row r="14" spans="1:11" outlineLevel="1">
      <c r="A14" s="31">
        <f>IF(ISBLANK('Input-Accounts'!A14),"",'Input-Accounts'!A14)</f>
        <v>7</v>
      </c>
      <c r="B14" s="53" t="str">
        <f>IF(ISBLANK('Input-Accounts'!B14),"",'Input-Accounts'!B14)</f>
        <v>MISC INTANGIBLE PLANT-FARA SOFTWARE</v>
      </c>
      <c r="C14" s="31">
        <f>IF(ISBLANK('Input-Accounts'!C14),"",'Input-Accounts'!C14)</f>
        <v>303.2</v>
      </c>
      <c r="D14" s="10">
        <f t="shared" ca="1" si="1"/>
        <v>0</v>
      </c>
      <c r="E14" s="10">
        <f t="shared" ca="1" si="0"/>
        <v>0</v>
      </c>
      <c r="F14" s="3" t="str" cm="1">
        <f t="array" aca="1" ref="F14" ca="1">IF(D14=0,"-",IF('Input-Accounts'!$E14&lt;&gt;0,'Input-Accounts'!$E14,INDEX('Input-Accounts'!$H14:$J14,,MATCH($F$6,'Input-Accounts'!$H$6:$J$6,0))))</f>
        <v>-</v>
      </c>
      <c r="G14" s="10">
        <f ca="1">IFERROR(INDEX(G$337:G$373,MATCH($F14,$B$337:$B$373,0))/INDEX($D$337:$D$373,MATCH($F14,$B$337:$B$373,0)),SUMIFS('Input-Ext Allocators'!D$8:D$63,'Input-Ext Allocators'!$B$8:$B$63,$F14))*$D14</f>
        <v>0</v>
      </c>
      <c r="H14" s="10">
        <f ca="1">IFERROR(INDEX(H$337:H$373,MATCH($F14,$B$337:$B$373,0))/INDEX($D$337:$D$373,MATCH($F14,$B$337:$B$373,0)),SUMIFS('Input-Ext Allocators'!E$8:E$63,'Input-Ext Allocators'!$B$8:$B$63,$F14))*$D14</f>
        <v>0</v>
      </c>
      <c r="I14" s="10">
        <f ca="1">IFERROR(INDEX(I$337:I$373,MATCH($F14,$B$337:$B$373,0))/INDEX($D$337:$D$373,MATCH($F14,$B$337:$B$373,0)),SUMIFS('Input-Ext Allocators'!F$8:F$63,'Input-Ext Allocators'!$B$8:$B$63,$F14))*$D14</f>
        <v>0</v>
      </c>
      <c r="J14" s="10">
        <f ca="1">IFERROR(INDEX(J$337:J$373,MATCH($F14,$B$337:$B$373,0))/INDEX($D$337:$D$373,MATCH($F14,$B$337:$B$373,0)),SUMIFS('Input-Ext Allocators'!G$8:G$63,'Input-Ext Allocators'!$B$8:$B$63,$F14))*$D14</f>
        <v>0</v>
      </c>
      <c r="K14" s="10">
        <f ca="1">IFERROR(INDEX(K$337:K$373,MATCH($F14,$B$337:$B$373,0))/INDEX($D$337:$D$373,MATCH($F14,$B$337:$B$373,0)),SUMIFS('Input-Ext Allocators'!H$8:H$63,'Input-Ext Allocators'!$B$8:$B$63,$F14))*$D14</f>
        <v>0</v>
      </c>
    </row>
    <row r="15" spans="1:11" outlineLevel="1">
      <c r="A15" s="31">
        <f>IF(ISBLANK('Input-Accounts'!A15),"",'Input-Accounts'!A15)</f>
        <v>8</v>
      </c>
      <c r="B15" s="53" t="str">
        <f>IF(ISBLANK('Input-Accounts'!B15),"",'Input-Accounts'!B15)</f>
        <v>MISC INTANGIBLE PLANT-OTHER SOFTWARE</v>
      </c>
      <c r="C15" s="31">
        <f>IF(ISBLANK('Input-Accounts'!C15),"",'Input-Accounts'!C15)</f>
        <v>303.3</v>
      </c>
      <c r="D15" s="10">
        <f t="shared" ca="1" si="1"/>
        <v>2651872.8942857985</v>
      </c>
      <c r="E15" s="10">
        <f t="shared" ca="1" si="0"/>
        <v>0</v>
      </c>
      <c r="F15" s="3" t="str" cm="1">
        <f t="array" aca="1" ref="F15" ca="1">IF(D15=0,"-",IF('Input-Accounts'!$E15&lt;&gt;0,'Input-Accounts'!$E15,INDEX('Input-Accounts'!$H15:$J15,,MATCH($F$6,'Input-Accounts'!$H$6:$J$6,0))))</f>
        <v>INT_DISTPT_SUBTOTAL</v>
      </c>
      <c r="G15" s="10">
        <f ca="1">IFERROR(INDEX(G$337:G$373,MATCH($F15,$B$337:$B$373,0))/INDEX($D$337:$D$373,MATCH($F15,$B$337:$B$373,0)),SUMIFS('Input-Ext Allocators'!D$8:D$63,'Input-Ext Allocators'!$B$8:$B$63,$F15))*$D15</f>
        <v>2383165.5599396382</v>
      </c>
      <c r="H15" s="10">
        <f ca="1">IFERROR(INDEX(H$337:H$373,MATCH($F15,$B$337:$B$373,0))/INDEX($D$337:$D$373,MATCH($F15,$B$337:$B$373,0)),SUMIFS('Input-Ext Allocators'!E$8:E$63,'Input-Ext Allocators'!$B$8:$B$63,$F15))*$D15</f>
        <v>267168.72881840682</v>
      </c>
      <c r="I15" s="10">
        <f ca="1">IFERROR(INDEX(I$337:I$373,MATCH($F15,$B$337:$B$373,0))/INDEX($D$337:$D$373,MATCH($F15,$B$337:$B$373,0)),SUMIFS('Input-Ext Allocators'!F$8:F$63,'Input-Ext Allocators'!$B$8:$B$63,$F15))*$D15</f>
        <v>37.960887868486338</v>
      </c>
      <c r="J15" s="10">
        <f ca="1">IFERROR(INDEX(J$337:J$373,MATCH($F15,$B$337:$B$373,0))/INDEX($D$337:$D$373,MATCH($F15,$B$337:$B$373,0)),SUMIFS('Input-Ext Allocators'!G$8:G$63,'Input-Ext Allocators'!$B$8:$B$63,$F15))*$D15</f>
        <v>323.85711596166544</v>
      </c>
      <c r="K15" s="10">
        <f ca="1">IFERROR(INDEX(K$337:K$373,MATCH($F15,$B$337:$B$373,0))/INDEX($D$337:$D$373,MATCH($F15,$B$337:$B$373,0)),SUMIFS('Input-Ext Allocators'!H$8:H$63,'Input-Ext Allocators'!$B$8:$B$63,$F15))*$D15</f>
        <v>1176.7875239230768</v>
      </c>
    </row>
    <row r="16" spans="1:11" outlineLevel="1">
      <c r="A16" s="31">
        <f>IF(ISBLANK('Input-Accounts'!A16),"",'Input-Accounts'!A16)</f>
        <v>9</v>
      </c>
      <c r="B16" s="53" t="str">
        <f>IF(ISBLANK('Input-Accounts'!B16),"",'Input-Accounts'!B16)</f>
        <v>MISC INTANGIBLE PLANT-CLOUD SOFTWARE</v>
      </c>
      <c r="C16" s="31">
        <f>IF(ISBLANK('Input-Accounts'!C16),"",'Input-Accounts'!C16)</f>
        <v>303.99</v>
      </c>
      <c r="D16" s="10">
        <f t="shared" ca="1" si="1"/>
        <v>605977.29563243152</v>
      </c>
      <c r="E16" s="10">
        <f t="shared" ca="1" si="0"/>
        <v>0</v>
      </c>
      <c r="F16" s="3" t="str" cm="1">
        <f t="array" aca="1" ref="F16" ca="1">IF(D16=0,"-",IF('Input-Accounts'!$E16&lt;&gt;0,'Input-Accounts'!$E16,INDEX('Input-Accounts'!$H16:$J16,,MATCH($F$6,'Input-Accounts'!$H$6:$J$6,0))))</f>
        <v>INT_DISTPT_SUBTOTAL</v>
      </c>
      <c r="G16" s="10">
        <f ca="1">IFERROR(INDEX(G$337:G$373,MATCH($F16,$B$337:$B$373,0))/INDEX($D$337:$D$373,MATCH($F16,$B$337:$B$373,0)),SUMIFS('Input-Ext Allocators'!D$8:D$63,'Input-Ext Allocators'!$B$8:$B$63,$F16))*$D16</f>
        <v>544575.20349801972</v>
      </c>
      <c r="H16" s="10">
        <f ca="1">IFERROR(INDEX(H$337:H$373,MATCH($F16,$B$337:$B$373,0))/INDEX($D$337:$D$373,MATCH($F16,$B$337:$B$373,0)),SUMIFS('Input-Ext Allocators'!E$8:E$63,'Input-Ext Allocators'!$B$8:$B$63,$F16))*$D16</f>
        <v>61050.506649767238</v>
      </c>
      <c r="I16" s="10">
        <f ca="1">IFERROR(INDEX(I$337:I$373,MATCH($F16,$B$337:$B$373,0))/INDEX($D$337:$D$373,MATCH($F16,$B$337:$B$373,0)),SUMIFS('Input-Ext Allocators'!F$8:F$63,'Input-Ext Allocators'!$B$8:$B$63,$F16))*$D16</f>
        <v>8.6744112886853149</v>
      </c>
      <c r="J16" s="10">
        <f ca="1">IFERROR(INDEX(J$337:J$373,MATCH($F16,$B$337:$B$373,0))/INDEX($D$337:$D$373,MATCH($F16,$B$337:$B$373,0)),SUMIFS('Input-Ext Allocators'!G$8:G$63,'Input-Ext Allocators'!$B$8:$B$63,$F16))*$D16</f>
        <v>74.004323406541999</v>
      </c>
      <c r="K16" s="10">
        <f ca="1">IFERROR(INDEX(K$337:K$373,MATCH($F16,$B$337:$B$373,0))/INDEX($D$337:$D$373,MATCH($F16,$B$337:$B$373,0)),SUMIFS('Input-Ext Allocators'!H$8:H$63,'Input-Ext Allocators'!$B$8:$B$63,$F16))*$D16</f>
        <v>268.90674994924478</v>
      </c>
    </row>
    <row r="17" spans="1:11" outlineLevel="1">
      <c r="A17" s="31">
        <f>IF(ISBLANK('Input-Accounts'!A17),"",'Input-Accounts'!A17)</f>
        <v>10</v>
      </c>
      <c r="B17" t="str">
        <f>IF(ISBLANK('Input-Accounts'!B17),"",'Input-Accounts'!B17)</f>
        <v>Subtotal - Intangible Plant</v>
      </c>
      <c r="C17" s="31" t="str">
        <f>IF(ISBLANK('Input-Accounts'!C17),"",'Input-Accounts'!C17)</f>
        <v/>
      </c>
      <c r="D17" s="123">
        <f ca="1">SUBTOTAL(9,D11:D16)</f>
        <v>3272579.6858754819</v>
      </c>
      <c r="E17" s="10">
        <f t="shared" ca="1" si="0"/>
        <v>0</v>
      </c>
      <c r="G17" s="123">
        <f t="shared" ref="G17:K17" ca="1" si="2">SUBTOTAL(9,G11:G16)</f>
        <v>2940977.7581504257</v>
      </c>
      <c r="H17" s="123">
        <f t="shared" ca="1" si="2"/>
        <v>329703.19072089921</v>
      </c>
      <c r="I17" s="123">
        <f t="shared" ca="1" si="2"/>
        <v>46.846148155853832</v>
      </c>
      <c r="J17" s="123">
        <f t="shared" ca="1" si="2"/>
        <v>399.66026316951536</v>
      </c>
      <c r="K17" s="123">
        <f t="shared" ca="1" si="2"/>
        <v>1452.2305928314693</v>
      </c>
    </row>
    <row r="18" spans="1:11" outlineLevel="1">
      <c r="A18" s="31" t="str">
        <f>IF(ISBLANK('Input-Accounts'!A18),"",'Input-Accounts'!A18)</f>
        <v/>
      </c>
      <c r="B18" t="str">
        <f>IF(ISBLANK('Input-Accounts'!B18),"",'Input-Accounts'!B18)</f>
        <v/>
      </c>
      <c r="C18" s="31" t="str">
        <f>IF(ISBLANK('Input-Accounts'!C18),"",'Input-Accounts'!C18)</f>
        <v/>
      </c>
      <c r="D18" s="10"/>
      <c r="E18" s="10"/>
      <c r="G18" s="10"/>
      <c r="H18" s="10"/>
      <c r="I18" s="10"/>
      <c r="J18" s="10"/>
      <c r="K18" s="10"/>
    </row>
    <row r="19" spans="1:11" outlineLevel="1">
      <c r="A19" s="31">
        <f>IF(ISBLANK('Input-Accounts'!A19),"",'Input-Accounts'!A19)</f>
        <v>11</v>
      </c>
      <c r="B19" s="1" t="str">
        <f>IF(ISBLANK('Input-Accounts'!B19),"",'Input-Accounts'!B19)</f>
        <v>Distribution Plant</v>
      </c>
      <c r="C19" s="31" t="str">
        <f>IF(ISBLANK('Input-Accounts'!C19),"",'Input-Accounts'!C19)</f>
        <v/>
      </c>
      <c r="D19" s="10"/>
      <c r="E19" s="10" t="str">
        <f t="shared" ref="E19:E54" si="3">IFERROR(IF(D19="","",IF(D19=0,0,IF(ABS(D19-SUM($G19:$K19))&lt;Check_Limit,0,1))),1)</f>
        <v/>
      </c>
      <c r="F19" s="3"/>
      <c r="G19" s="10"/>
      <c r="H19" s="10"/>
      <c r="I19" s="10"/>
      <c r="J19" s="10"/>
      <c r="K19" s="10"/>
    </row>
    <row r="20" spans="1:11" outlineLevel="1">
      <c r="A20" s="31">
        <f>IF(ISBLANK('Input-Accounts'!A20),"",'Input-Accounts'!A20)</f>
        <v>12</v>
      </c>
      <c r="B20" s="53" t="str">
        <f>IF(ISBLANK('Input-Accounts'!B20),"",'Input-Accounts'!B20)</f>
        <v>LAND-CITY GATE &amp; MAIN LINE IND. M &amp; R</v>
      </c>
      <c r="C20" s="31">
        <f>IF(ISBLANK('Input-Accounts'!C20),"",'Input-Accounts'!C20)</f>
        <v>374.1</v>
      </c>
      <c r="D20" s="10">
        <f t="shared" ref="D20:D53" ca="1" si="4">INDIRECT("Classification!"&amp;$D$5&amp;ROW())</f>
        <v>52.998577799772939</v>
      </c>
      <c r="E20" s="10">
        <f t="shared" ca="1" si="3"/>
        <v>0</v>
      </c>
      <c r="F20" s="3" t="str" cm="1">
        <f t="array" aca="1" ref="F20" ca="1">IF(D20=0,"-",IF('Input-Accounts'!$E20&lt;&gt;0,'Input-Accounts'!$E20,INDEX('Input-Accounts'!$H20:$J20,,MATCH($F$6,'Input-Accounts'!$H$6:$J$6,0))))</f>
        <v>CUSTOMERS EXCL DS-ML</v>
      </c>
      <c r="G20" s="10">
        <f ca="1">IFERROR(INDEX(G$337:G$373,MATCH($F20,$B$337:$B$373,0))/INDEX($D$337:$D$373,MATCH($F20,$B$337:$B$373,0)),SUMIFS('Input-Ext Allocators'!D$8:D$63,'Input-Ext Allocators'!$B$8:$B$63,$F20))*$D20</f>
        <v>47.634188003934817</v>
      </c>
      <c r="H20" s="10">
        <f ca="1">IFERROR(INDEX(H$337:H$373,MATCH($F20,$B$337:$B$373,0))/INDEX($D$337:$D$373,MATCH($F20,$B$337:$B$373,0)),SUMIFS('Input-Ext Allocators'!E$8:E$63,'Input-Ext Allocators'!$B$8:$B$63,$F20))*$D20</f>
        <v>5.3401096722925994</v>
      </c>
      <c r="I20" s="10">
        <f ca="1">IFERROR(INDEX(I$337:I$373,MATCH($F20,$B$337:$B$373,0))/INDEX($D$337:$D$373,MATCH($F20,$B$337:$B$373,0)),SUMIFS('Input-Ext Allocators'!F$8:F$63,'Input-Ext Allocators'!$B$8:$B$63,$F20))*$D20</f>
        <v>7.5875386079747088E-4</v>
      </c>
      <c r="J20" s="10">
        <f ca="1">IFERROR(INDEX(J$337:J$373,MATCH($F20,$B$337:$B$373,0))/INDEX($D$337:$D$373,MATCH($F20,$B$337:$B$373,0)),SUMIFS('Input-Ext Allocators'!G$8:G$63,'Input-Ext Allocators'!$B$8:$B$63,$F20))*$D20</f>
        <v>0</v>
      </c>
      <c r="K20" s="10">
        <f ca="1">IFERROR(INDEX(K$337:K$373,MATCH($F20,$B$337:$B$373,0))/INDEX($D$337:$D$373,MATCH($F20,$B$337:$B$373,0)),SUMIFS('Input-Ext Allocators'!H$8:H$63,'Input-Ext Allocators'!$B$8:$B$63,$F20))*$D20</f>
        <v>2.3521369684721596E-2</v>
      </c>
    </row>
    <row r="21" spans="1:11" outlineLevel="1">
      <c r="A21" s="31">
        <f>IF(ISBLANK('Input-Accounts'!A21),"",'Input-Accounts'!A21)</f>
        <v>13</v>
      </c>
      <c r="B21" s="53" t="str">
        <f>IF(ISBLANK('Input-Accounts'!B21),"",'Input-Accounts'!B21)</f>
        <v>LAND-OTHER DISTRIBUTION SYSTEMS</v>
      </c>
      <c r="C21" s="31">
        <f>IF(ISBLANK('Input-Accounts'!C21),"",'Input-Accounts'!C21)</f>
        <v>374.2</v>
      </c>
      <c r="D21" s="10">
        <f t="shared" ca="1" si="4"/>
        <v>226285.5196172006</v>
      </c>
      <c r="E21" s="10">
        <f t="shared" ca="1" si="3"/>
        <v>0</v>
      </c>
      <c r="F21" s="3" t="str" cm="1">
        <f t="array" aca="1" ref="F21" ca="1">IF(D21=0,"-",IF('Input-Accounts'!$E21&lt;&gt;0,'Input-Accounts'!$E21,INDEX('Input-Accounts'!$H21:$J21,,MATCH($F$6,'Input-Accounts'!$H$6:$J$6,0))))</f>
        <v>CUSTOMERS EXCL DS-ML</v>
      </c>
      <c r="G21" s="10">
        <f ca="1">IFERROR(INDEX(G$337:G$373,MATCH($F21,$B$337:$B$373,0))/INDEX($D$337:$D$373,MATCH($F21,$B$337:$B$373,0)),SUMIFS('Input-Ext Allocators'!D$8:D$63,'Input-Ext Allocators'!$B$8:$B$63,$F21))*$D21</f>
        <v>203381.43836116284</v>
      </c>
      <c r="H21" s="10">
        <f ca="1">IFERROR(INDEX(H$337:H$373,MATCH($F21,$B$337:$B$373,0))/INDEX($D$337:$D$373,MATCH($F21,$B$337:$B$373,0)),SUMIFS('Input-Ext Allocators'!E$8:E$63,'Input-Ext Allocators'!$B$8:$B$63,$F21))*$D21</f>
        <v>22800.413561526679</v>
      </c>
      <c r="I21" s="10">
        <f ca="1">IFERROR(INDEX(I$337:I$373,MATCH($F21,$B$337:$B$373,0))/INDEX($D$337:$D$373,MATCH($F21,$B$337:$B$373,0)),SUMIFS('Input-Ext Allocators'!F$8:F$63,'Input-Ext Allocators'!$B$8:$B$63,$F21))*$D21</f>
        <v>3.2396154534706847</v>
      </c>
      <c r="J21" s="10">
        <f ca="1">IFERROR(INDEX(J$337:J$373,MATCH($F21,$B$337:$B$373,0))/INDEX($D$337:$D$373,MATCH($F21,$B$337:$B$373,0)),SUMIFS('Input-Ext Allocators'!G$8:G$63,'Input-Ext Allocators'!$B$8:$B$63,$F21))*$D21</f>
        <v>0</v>
      </c>
      <c r="K21" s="10">
        <f ca="1">IFERROR(INDEX(K$337:K$373,MATCH($F21,$B$337:$B$373,0))/INDEX($D$337:$D$373,MATCH($F21,$B$337:$B$373,0)),SUMIFS('Input-Ext Allocators'!H$8:H$63,'Input-Ext Allocators'!$B$8:$B$63,$F21))*$D21</f>
        <v>100.42807905759122</v>
      </c>
    </row>
    <row r="22" spans="1:11" outlineLevel="1">
      <c r="A22" s="31">
        <f>IF(ISBLANK('Input-Accounts'!A22),"",'Input-Accounts'!A22)</f>
        <v>14</v>
      </c>
      <c r="B22" s="53" t="str">
        <f>IF(ISBLANK('Input-Accounts'!B22),"",'Input-Accounts'!B22)</f>
        <v>LAND RIGHTS-OTHER DISTR SYSTEMS</v>
      </c>
      <c r="C22" s="31">
        <f>IF(ISBLANK('Input-Accounts'!C22),"",'Input-Accounts'!C22)</f>
        <v>374.4</v>
      </c>
      <c r="D22" s="10">
        <f t="shared" ca="1" si="4"/>
        <v>829993.45703139552</v>
      </c>
      <c r="E22" s="10">
        <f t="shared" ca="1" si="3"/>
        <v>0</v>
      </c>
      <c r="F22" s="3" t="str" cm="1">
        <f t="array" aca="1" ref="F22" ca="1">IF(D22=0,"-",IF('Input-Accounts'!$E22&lt;&gt;0,'Input-Accounts'!$E22,INDEX('Input-Accounts'!$H22:$J22,,MATCH($F$6,'Input-Accounts'!$H$6:$J$6,0))))</f>
        <v>CUSTOMERS EXCL DS-ML</v>
      </c>
      <c r="G22" s="10">
        <f ca="1">IFERROR(INDEX(G$337:G$373,MATCH($F22,$B$337:$B$373,0))/INDEX($D$337:$D$373,MATCH($F22,$B$337:$B$373,0)),SUMIFS('Input-Ext Allocators'!D$8:D$63,'Input-Ext Allocators'!$B$8:$B$63,$F22))*$D22</f>
        <v>745983.49645598745</v>
      </c>
      <c r="H22" s="10">
        <f ca="1">IFERROR(INDEX(H$337:H$373,MATCH($F22,$B$337:$B$373,0))/INDEX($D$337:$D$373,MATCH($F22,$B$337:$B$373,0)),SUMIFS('Input-Ext Allocators'!E$8:E$63,'Input-Ext Allocators'!$B$8:$B$63,$F22))*$D22</f>
        <v>83629.717472379358</v>
      </c>
      <c r="I22" s="10">
        <f ca="1">IFERROR(INDEX(I$337:I$373,MATCH($F22,$B$337:$B$373,0))/INDEX($D$337:$D$373,MATCH($F22,$B$337:$B$373,0)),SUMIFS('Input-Ext Allocators'!F$8:F$63,'Input-Ext Allocators'!$B$8:$B$63,$F22))*$D22</f>
        <v>11.882596969647535</v>
      </c>
      <c r="J22" s="10">
        <f ca="1">IFERROR(INDEX(J$337:J$373,MATCH($F22,$B$337:$B$373,0))/INDEX($D$337:$D$373,MATCH($F22,$B$337:$B$373,0)),SUMIFS('Input-Ext Allocators'!G$8:G$63,'Input-Ext Allocators'!$B$8:$B$63,$F22))*$D22</f>
        <v>0</v>
      </c>
      <c r="K22" s="10">
        <f ca="1">IFERROR(INDEX(K$337:K$373,MATCH($F22,$B$337:$B$373,0))/INDEX($D$337:$D$373,MATCH($F22,$B$337:$B$373,0)),SUMIFS('Input-Ext Allocators'!H$8:H$63,'Input-Ext Allocators'!$B$8:$B$63,$F22))*$D22</f>
        <v>368.3605060590736</v>
      </c>
    </row>
    <row r="23" spans="1:11" outlineLevel="1">
      <c r="A23" s="31">
        <f>IF(ISBLANK('Input-Accounts'!A23),"",'Input-Accounts'!A23)</f>
        <v>15</v>
      </c>
      <c r="B23" s="53" t="str">
        <f>IF(ISBLANK('Input-Accounts'!B23),"",'Input-Accounts'!B23)</f>
        <v>RIGHTS OF WAY</v>
      </c>
      <c r="C23" s="31">
        <f>IF(ISBLANK('Input-Accounts'!C23),"",'Input-Accounts'!C23)</f>
        <v>374.5</v>
      </c>
      <c r="D23" s="10">
        <f t="shared" ca="1" si="4"/>
        <v>688046.72382355167</v>
      </c>
      <c r="E23" s="10">
        <f t="shared" ca="1" si="3"/>
        <v>0</v>
      </c>
      <c r="F23" s="3" t="str" cm="1">
        <f t="array" aca="1" ref="F23" ca="1">IF(D23=0,"-",IF('Input-Accounts'!$E23&lt;&gt;0,'Input-Accounts'!$E23,INDEX('Input-Accounts'!$H23:$J23,,MATCH($F$6,'Input-Accounts'!$H$6:$J$6,0))))</f>
        <v>CUSTOMERS EXCL DS-ML</v>
      </c>
      <c r="G23" s="10">
        <f ca="1">IFERROR(INDEX(G$337:G$373,MATCH($F23,$B$337:$B$373,0))/INDEX($D$337:$D$373,MATCH($F23,$B$337:$B$373,0)),SUMIFS('Input-Ext Allocators'!D$8:D$63,'Input-Ext Allocators'!$B$8:$B$63,$F23))*$D23</f>
        <v>618404.27344906784</v>
      </c>
      <c r="H23" s="10">
        <f ca="1">IFERROR(INDEX(H$337:H$373,MATCH($F23,$B$337:$B$373,0))/INDEX($D$337:$D$373,MATCH($F23,$B$337:$B$373,0)),SUMIFS('Input-Ext Allocators'!E$8:E$63,'Input-Ext Allocators'!$B$8:$B$63,$F23))*$D23</f>
        <v>69327.237020596527</v>
      </c>
      <c r="I23" s="10">
        <f ca="1">IFERROR(INDEX(I$337:I$373,MATCH($F23,$B$337:$B$373,0))/INDEX($D$337:$D$373,MATCH($F23,$B$337:$B$373,0)),SUMIFS('Input-Ext Allocators'!F$8:F$63,'Input-Ext Allocators'!$B$8:$B$63,$F23))*$D23</f>
        <v>9.8504173089793294</v>
      </c>
      <c r="J23" s="10">
        <f ca="1">IFERROR(INDEX(J$337:J$373,MATCH($F23,$B$337:$B$373,0))/INDEX($D$337:$D$373,MATCH($F23,$B$337:$B$373,0)),SUMIFS('Input-Ext Allocators'!G$8:G$63,'Input-Ext Allocators'!$B$8:$B$63,$F23))*$D23</f>
        <v>0</v>
      </c>
      <c r="K23" s="10">
        <f ca="1">IFERROR(INDEX(K$337:K$373,MATCH($F23,$B$337:$B$373,0))/INDEX($D$337:$D$373,MATCH($F23,$B$337:$B$373,0)),SUMIFS('Input-Ext Allocators'!H$8:H$63,'Input-Ext Allocators'!$B$8:$B$63,$F23))*$D23</f>
        <v>305.36293657835921</v>
      </c>
    </row>
    <row r="24" spans="1:11" outlineLevel="1">
      <c r="A24" s="31">
        <f>IF(ISBLANK('Input-Accounts'!A24),"",'Input-Accounts'!A24)</f>
        <v>16</v>
      </c>
      <c r="B24" s="53" t="str">
        <f>IF(ISBLANK('Input-Accounts'!B24),"",'Input-Accounts'!B24)</f>
        <v>STRUC &amp; IMPROV-CITY GATE M &amp; R</v>
      </c>
      <c r="C24" s="31">
        <f>IF(ISBLANK('Input-Accounts'!C24),"",'Input-Accounts'!C24)</f>
        <v>375.2</v>
      </c>
      <c r="D24" s="10">
        <f t="shared" ca="1" si="4"/>
        <v>548.3004764019546</v>
      </c>
      <c r="E24" s="10">
        <f t="shared" ca="1" si="3"/>
        <v>0</v>
      </c>
      <c r="F24" s="3" t="str" cm="1">
        <f t="array" aca="1" ref="F24" ca="1">IF(D24=0,"-",IF('Input-Accounts'!$E24&lt;&gt;0,'Input-Accounts'!$E24,INDEX('Input-Accounts'!$H24:$J24,,MATCH($F$6,'Input-Accounts'!$H$6:$J$6,0))))</f>
        <v>CUSTOMERS EXCL DS-ML</v>
      </c>
      <c r="G24" s="10">
        <f ca="1">IFERROR(INDEX(G$337:G$373,MATCH($F24,$B$337:$B$373,0))/INDEX($D$337:$D$373,MATCH($F24,$B$337:$B$373,0)),SUMIFS('Input-Ext Allocators'!D$8:D$63,'Input-Ext Allocators'!$B$8:$B$63,$F24))*$D24</f>
        <v>492.8028082989357</v>
      </c>
      <c r="H24" s="10">
        <f ca="1">IFERROR(INDEX(H$337:H$373,MATCH($F24,$B$337:$B$373,0))/INDEX($D$337:$D$373,MATCH($F24,$B$337:$B$373,0)),SUMIFS('Input-Ext Allocators'!E$8:E$63,'Input-Ext Allocators'!$B$8:$B$63,$F24))*$D24</f>
        <v>55.246476394490386</v>
      </c>
      <c r="I24" s="10">
        <f ca="1">IFERROR(INDEX(I$337:I$373,MATCH($F24,$B$337:$B$373,0))/INDEX($D$337:$D$373,MATCH($F24,$B$337:$B$373,0)),SUMIFS('Input-Ext Allocators'!F$8:F$63,'Input-Ext Allocators'!$B$8:$B$63,$F24))*$D24</f>
        <v>7.8497408915161118E-3</v>
      </c>
      <c r="J24" s="10">
        <f ca="1">IFERROR(INDEX(J$337:J$373,MATCH($F24,$B$337:$B$373,0))/INDEX($D$337:$D$373,MATCH($F24,$B$337:$B$373,0)),SUMIFS('Input-Ext Allocators'!G$8:G$63,'Input-Ext Allocators'!$B$8:$B$63,$F24))*$D24</f>
        <v>0</v>
      </c>
      <c r="K24" s="10">
        <f ca="1">IFERROR(INDEX(K$337:K$373,MATCH($F24,$B$337:$B$373,0))/INDEX($D$337:$D$373,MATCH($F24,$B$337:$B$373,0)),SUMIFS('Input-Ext Allocators'!H$8:H$63,'Input-Ext Allocators'!$B$8:$B$63,$F24))*$D24</f>
        <v>0.24334196763699942</v>
      </c>
    </row>
    <row r="25" spans="1:11" outlineLevel="1">
      <c r="A25" s="31">
        <f>IF(ISBLANK('Input-Accounts'!A25),"",'Input-Accounts'!A25)</f>
        <v>17</v>
      </c>
      <c r="B25" s="53" t="str">
        <f>IF(ISBLANK('Input-Accounts'!B25),"",'Input-Accounts'!B25)</f>
        <v>STRUC &amp; IMPROV-GENERAL M &amp; R</v>
      </c>
      <c r="C25" s="31">
        <f>IF(ISBLANK('Input-Accounts'!C25),"",'Input-Accounts'!C25)</f>
        <v>375.3</v>
      </c>
      <c r="D25" s="10">
        <f t="shared" ca="1" si="4"/>
        <v>0</v>
      </c>
      <c r="E25" s="10">
        <f t="shared" ca="1" si="3"/>
        <v>0</v>
      </c>
      <c r="F25" s="3" t="str" cm="1">
        <f t="array" aca="1" ref="F25" ca="1">IF(D25=0,"-",IF('Input-Accounts'!$E25&lt;&gt;0,'Input-Accounts'!$E25,INDEX('Input-Accounts'!$H25:$J25,,MATCH($F$6,'Input-Accounts'!$H$6:$J$6,0))))</f>
        <v>-</v>
      </c>
      <c r="G25" s="10">
        <f ca="1">IFERROR(INDEX(G$337:G$373,MATCH($F25,$B$337:$B$373,0))/INDEX($D$337:$D$373,MATCH($F25,$B$337:$B$373,0)),SUMIFS('Input-Ext Allocators'!D$8:D$63,'Input-Ext Allocators'!$B$8:$B$63,$F25))*$D25</f>
        <v>0</v>
      </c>
      <c r="H25" s="10">
        <f ca="1">IFERROR(INDEX(H$337:H$373,MATCH($F25,$B$337:$B$373,0))/INDEX($D$337:$D$373,MATCH($F25,$B$337:$B$373,0)),SUMIFS('Input-Ext Allocators'!E$8:E$63,'Input-Ext Allocators'!$B$8:$B$63,$F25))*$D25</f>
        <v>0</v>
      </c>
      <c r="I25" s="10">
        <f ca="1">IFERROR(INDEX(I$337:I$373,MATCH($F25,$B$337:$B$373,0))/INDEX($D$337:$D$373,MATCH($F25,$B$337:$B$373,0)),SUMIFS('Input-Ext Allocators'!F$8:F$63,'Input-Ext Allocators'!$B$8:$B$63,$F25))*$D25</f>
        <v>0</v>
      </c>
      <c r="J25" s="10">
        <f ca="1">IFERROR(INDEX(J$337:J$373,MATCH($F25,$B$337:$B$373,0))/INDEX($D$337:$D$373,MATCH($F25,$B$337:$B$373,0)),SUMIFS('Input-Ext Allocators'!G$8:G$63,'Input-Ext Allocators'!$B$8:$B$63,$F25))*$D25</f>
        <v>0</v>
      </c>
      <c r="K25" s="10">
        <f ca="1">IFERROR(INDEX(K$337:K$373,MATCH($F25,$B$337:$B$373,0))/INDEX($D$337:$D$373,MATCH($F25,$B$337:$B$373,0)),SUMIFS('Input-Ext Allocators'!H$8:H$63,'Input-Ext Allocators'!$B$8:$B$63,$F25))*$D25</f>
        <v>0</v>
      </c>
    </row>
    <row r="26" spans="1:11" outlineLevel="1">
      <c r="A26" s="31">
        <f>IF(ISBLANK('Input-Accounts'!A26),"",'Input-Accounts'!A26)</f>
        <v>18</v>
      </c>
      <c r="B26" s="53" t="str">
        <f>IF(ISBLANK('Input-Accounts'!B26),"",'Input-Accounts'!B26)</f>
        <v xml:space="preserve">STRUC &amp; IMPROV-REGULATING </v>
      </c>
      <c r="C26" s="31">
        <f>IF(ISBLANK('Input-Accounts'!C26),"",'Input-Accounts'!C26)</f>
        <v>375.4</v>
      </c>
      <c r="D26" s="10">
        <f t="shared" ca="1" si="4"/>
        <v>1018964.3859546192</v>
      </c>
      <c r="E26" s="10">
        <f t="shared" ca="1" si="3"/>
        <v>0</v>
      </c>
      <c r="F26" s="3" t="str" cm="1">
        <f t="array" aca="1" ref="F26" ca="1">IF(D26=0,"-",IF('Input-Accounts'!$E26&lt;&gt;0,'Input-Accounts'!$E26,INDEX('Input-Accounts'!$H26:$J26,,MATCH($F$6,'Input-Accounts'!$H$6:$J$6,0))))</f>
        <v>CUSTOMERS EXCL DS-ML</v>
      </c>
      <c r="G26" s="10">
        <f ca="1">IFERROR(INDEX(G$337:G$373,MATCH($F26,$B$337:$B$373,0))/INDEX($D$337:$D$373,MATCH($F26,$B$337:$B$373,0)),SUMIFS('Input-Ext Allocators'!D$8:D$63,'Input-Ext Allocators'!$B$8:$B$63,$F26))*$D26</f>
        <v>915827.23810532666</v>
      </c>
      <c r="H26" s="10">
        <f ca="1">IFERROR(INDEX(H$337:H$373,MATCH($F26,$B$337:$B$373,0))/INDEX($D$337:$D$373,MATCH($F26,$B$337:$B$373,0)),SUMIFS('Input-Ext Allocators'!E$8:E$63,'Input-Ext Allocators'!$B$8:$B$63,$F26))*$D26</f>
        <v>102670.33190428864</v>
      </c>
      <c r="I26" s="10">
        <f ca="1">IFERROR(INDEX(I$337:I$373,MATCH($F26,$B$337:$B$373,0))/INDEX($D$337:$D$373,MATCH($F26,$B$337:$B$373,0)),SUMIFS('Input-Ext Allocators'!F$8:F$63,'Input-Ext Allocators'!$B$8:$B$63,$F26))*$D26</f>
        <v>14.587998281370936</v>
      </c>
      <c r="J26" s="10">
        <f ca="1">IFERROR(INDEX(J$337:J$373,MATCH($F26,$B$337:$B$373,0))/INDEX($D$337:$D$373,MATCH($F26,$B$337:$B$373,0)),SUMIFS('Input-Ext Allocators'!G$8:G$63,'Input-Ext Allocators'!$B$8:$B$63,$F26))*$D26</f>
        <v>0</v>
      </c>
      <c r="K26" s="10">
        <f ca="1">IFERROR(INDEX(K$337:K$373,MATCH($F26,$B$337:$B$373,0))/INDEX($D$337:$D$373,MATCH($F26,$B$337:$B$373,0)),SUMIFS('Input-Ext Allocators'!H$8:H$63,'Input-Ext Allocators'!$B$8:$B$63,$F26))*$D26</f>
        <v>452.22794672249898</v>
      </c>
    </row>
    <row r="27" spans="1:11" outlineLevel="1">
      <c r="A27" s="31">
        <f>IF(ISBLANK('Input-Accounts'!A27),"",'Input-Accounts'!A27)</f>
        <v>19</v>
      </c>
      <c r="B27" s="53" t="str">
        <f>IF(ISBLANK('Input-Accounts'!B27),"",'Input-Accounts'!B27)</f>
        <v>STRUC &amp; IMPROV-REGULATING - DS-ML DIRECT ASSIGNMENT</v>
      </c>
      <c r="C27" s="31">
        <f>IF(ISBLANK('Input-Accounts'!C27),"",'Input-Accounts'!C27)</f>
        <v>375.4</v>
      </c>
      <c r="D27" s="10">
        <f t="shared" ca="1" si="4"/>
        <v>11923.585973936877</v>
      </c>
      <c r="E27" s="10">
        <f t="shared" ca="1" si="3"/>
        <v>0</v>
      </c>
      <c r="F27" s="3" t="str" cm="1">
        <f t="array" aca="1" ref="F27" ca="1">IF(D27=0,"-",IF('Input-Accounts'!$E27&lt;&gt;0,'Input-Accounts'!$E27,INDEX('Input-Accounts'!$H27:$J27,,MATCH($F$6,'Input-Accounts'!$H$6:$J$6,0))))</f>
        <v>DS-ML_DIRECT</v>
      </c>
      <c r="G27" s="10">
        <f ca="1">IFERROR(INDEX(G$337:G$373,MATCH($F27,$B$337:$B$373,0))/INDEX($D$337:$D$373,MATCH($F27,$B$337:$B$373,0)),SUMIFS('Input-Ext Allocators'!D$8:D$63,'Input-Ext Allocators'!$B$8:$B$63,$F27))*$D27</f>
        <v>0</v>
      </c>
      <c r="H27" s="10">
        <f ca="1">IFERROR(INDEX(H$337:H$373,MATCH($F27,$B$337:$B$373,0))/INDEX($D$337:$D$373,MATCH($F27,$B$337:$B$373,0)),SUMIFS('Input-Ext Allocators'!E$8:E$63,'Input-Ext Allocators'!$B$8:$B$63,$F27))*$D27</f>
        <v>0</v>
      </c>
      <c r="I27" s="10">
        <f ca="1">IFERROR(INDEX(I$337:I$373,MATCH($F27,$B$337:$B$373,0))/INDEX($D$337:$D$373,MATCH($F27,$B$337:$B$373,0)),SUMIFS('Input-Ext Allocators'!F$8:F$63,'Input-Ext Allocators'!$B$8:$B$63,$F27))*$D27</f>
        <v>0</v>
      </c>
      <c r="J27" s="10">
        <f ca="1">IFERROR(INDEX(J$337:J$373,MATCH($F27,$B$337:$B$373,0))/INDEX($D$337:$D$373,MATCH($F27,$B$337:$B$373,0)),SUMIFS('Input-Ext Allocators'!G$8:G$63,'Input-Ext Allocators'!$B$8:$B$63,$F27))*$D27</f>
        <v>11923.585973936877</v>
      </c>
      <c r="K27" s="10">
        <f ca="1">IFERROR(INDEX(K$337:K$373,MATCH($F27,$B$337:$B$373,0))/INDEX($D$337:$D$373,MATCH($F27,$B$337:$B$373,0)),SUMIFS('Input-Ext Allocators'!H$8:H$63,'Input-Ext Allocators'!$B$8:$B$63,$F27))*$D27</f>
        <v>0</v>
      </c>
    </row>
    <row r="28" spans="1:11" outlineLevel="1">
      <c r="A28" s="31">
        <f>IF(ISBLANK('Input-Accounts'!A28),"",'Input-Accounts'!A28)</f>
        <v>20</v>
      </c>
      <c r="B28" s="53" t="str">
        <f>IF(ISBLANK('Input-Accounts'!B28),"",'Input-Accounts'!B28)</f>
        <v>STRUC &amp; IMPROV-DISTR. IND. M &amp; R</v>
      </c>
      <c r="C28" s="31">
        <f>IF(ISBLANK('Input-Accounts'!C28),"",'Input-Accounts'!C28)</f>
        <v>375.6</v>
      </c>
      <c r="D28" s="10">
        <f t="shared" ca="1" si="4"/>
        <v>0</v>
      </c>
      <c r="E28" s="10">
        <f t="shared" ca="1" si="3"/>
        <v>0</v>
      </c>
      <c r="F28" s="3" t="str" cm="1">
        <f t="array" aca="1" ref="F28" ca="1">IF(D28=0,"-",IF('Input-Accounts'!$E28&lt;&gt;0,'Input-Accounts'!$E28,INDEX('Input-Accounts'!$H28:$J28,,MATCH($F$6,'Input-Accounts'!$H$6:$J$6,0))))</f>
        <v>-</v>
      </c>
      <c r="G28" s="10">
        <f ca="1">IFERROR(INDEX(G$337:G$373,MATCH($F28,$B$337:$B$373,0))/INDEX($D$337:$D$373,MATCH($F28,$B$337:$B$373,0)),SUMIFS('Input-Ext Allocators'!D$8:D$63,'Input-Ext Allocators'!$B$8:$B$63,$F28))*$D28</f>
        <v>0</v>
      </c>
      <c r="H28" s="10">
        <f ca="1">IFERROR(INDEX(H$337:H$373,MATCH($F28,$B$337:$B$373,0))/INDEX($D$337:$D$373,MATCH($F28,$B$337:$B$373,0)),SUMIFS('Input-Ext Allocators'!E$8:E$63,'Input-Ext Allocators'!$B$8:$B$63,$F28))*$D28</f>
        <v>0</v>
      </c>
      <c r="I28" s="10">
        <f ca="1">IFERROR(INDEX(I$337:I$373,MATCH($F28,$B$337:$B$373,0))/INDEX($D$337:$D$373,MATCH($F28,$B$337:$B$373,0)),SUMIFS('Input-Ext Allocators'!F$8:F$63,'Input-Ext Allocators'!$B$8:$B$63,$F28))*$D28</f>
        <v>0</v>
      </c>
      <c r="J28" s="10">
        <f ca="1">IFERROR(INDEX(J$337:J$373,MATCH($F28,$B$337:$B$373,0))/INDEX($D$337:$D$373,MATCH($F28,$B$337:$B$373,0)),SUMIFS('Input-Ext Allocators'!G$8:G$63,'Input-Ext Allocators'!$B$8:$B$63,$F28))*$D28</f>
        <v>0</v>
      </c>
      <c r="K28" s="10">
        <f ca="1">IFERROR(INDEX(K$337:K$373,MATCH($F28,$B$337:$B$373,0))/INDEX($D$337:$D$373,MATCH($F28,$B$337:$B$373,0)),SUMIFS('Input-Ext Allocators'!H$8:H$63,'Input-Ext Allocators'!$B$8:$B$63,$F28))*$D28</f>
        <v>0</v>
      </c>
    </row>
    <row r="29" spans="1:11" outlineLevel="1">
      <c r="A29" s="31">
        <f>IF(ISBLANK('Input-Accounts'!A29),"",'Input-Accounts'!A29)</f>
        <v>21</v>
      </c>
      <c r="B29" s="53" t="str">
        <f>IF(ISBLANK('Input-Accounts'!B29),"",'Input-Accounts'!B29)</f>
        <v>STRUC &amp; IMPROV-OTHER DISTR. SYSTEMS</v>
      </c>
      <c r="C29" s="31">
        <f>IF(ISBLANK('Input-Accounts'!C29),"",'Input-Accounts'!C29)</f>
        <v>375.7</v>
      </c>
      <c r="D29" s="10">
        <f t="shared" ca="1" si="4"/>
        <v>1600292.3588758772</v>
      </c>
      <c r="E29" s="10">
        <f t="shared" ca="1" si="3"/>
        <v>0</v>
      </c>
      <c r="F29" s="3" t="str" cm="1">
        <f t="array" aca="1" ref="F29" ca="1">IF(D29=0,"-",IF('Input-Accounts'!$E29&lt;&gt;0,'Input-Accounts'!$E29,INDEX('Input-Accounts'!$H29:$J29,,MATCH($F$6,'Input-Accounts'!$H$6:$J$6,0))))</f>
        <v>INT_DISTPT_SUBTOTAL</v>
      </c>
      <c r="G29" s="10">
        <f ca="1">IFERROR(INDEX(G$337:G$373,MATCH($F29,$B$337:$B$373,0))/INDEX($D$337:$D$373,MATCH($F29,$B$337:$B$373,0)),SUMIFS('Input-Ext Allocators'!D$8:D$63,'Input-Ext Allocators'!$B$8:$B$63,$F29))*$D29</f>
        <v>1438138.9257853834</v>
      </c>
      <c r="H29" s="10">
        <f ca="1">IFERROR(INDEX(H$337:H$373,MATCH($F29,$B$337:$B$373,0))/INDEX($D$337:$D$373,MATCH($F29,$B$337:$B$373,0)),SUMIFS('Input-Ext Allocators'!E$8:E$63,'Input-Ext Allocators'!$B$8:$B$63,$F29))*$D29</f>
        <v>161224.95017764601</v>
      </c>
      <c r="I29" s="10">
        <f ca="1">IFERROR(INDEX(I$337:I$373,MATCH($F29,$B$337:$B$373,0))/INDEX($D$337:$D$373,MATCH($F29,$B$337:$B$373,0)),SUMIFS('Input-Ext Allocators'!F$8:F$63,'Input-Ext Allocators'!$B$8:$B$63,$F29))*$D29</f>
        <v>22.907779223876961</v>
      </c>
      <c r="J29" s="10">
        <f ca="1">IFERROR(INDEX(J$337:J$373,MATCH($F29,$B$337:$B$373,0))/INDEX($D$337:$D$373,MATCH($F29,$B$337:$B$373,0)),SUMIFS('Input-Ext Allocators'!G$8:G$63,'Input-Ext Allocators'!$B$8:$B$63,$F29))*$D29</f>
        <v>195.43397768338792</v>
      </c>
      <c r="K29" s="10">
        <f ca="1">IFERROR(INDEX(K$337:K$373,MATCH($F29,$B$337:$B$373,0))/INDEX($D$337:$D$373,MATCH($F29,$B$337:$B$373,0)),SUMIFS('Input-Ext Allocators'!H$8:H$63,'Input-Ext Allocators'!$B$8:$B$63,$F29))*$D29</f>
        <v>710.14115594018585</v>
      </c>
    </row>
    <row r="30" spans="1:11" outlineLevel="1">
      <c r="A30" s="31">
        <f>IF(ISBLANK('Input-Accounts'!A30),"",'Input-Accounts'!A30)</f>
        <v>22</v>
      </c>
      <c r="B30" s="53" t="str">
        <f>IF(ISBLANK('Input-Accounts'!B30),"",'Input-Accounts'!B30)</f>
        <v>STRUC &amp; IMPROV-OTHER DISTR SYS-ILP</v>
      </c>
      <c r="C30" s="31">
        <f>IF(ISBLANK('Input-Accounts'!C30),"",'Input-Accounts'!C30)</f>
        <v>375.71</v>
      </c>
      <c r="D30" s="10">
        <f t="shared" ca="1" si="4"/>
        <v>144794.20020864319</v>
      </c>
      <c r="E30" s="10">
        <f t="shared" ca="1" si="3"/>
        <v>0</v>
      </c>
      <c r="F30" s="3" t="str" cm="1">
        <f t="array" aca="1" ref="F30" ca="1">IF(D30=0,"-",IF('Input-Accounts'!$E30&lt;&gt;0,'Input-Accounts'!$E30,INDEX('Input-Accounts'!$H30:$J30,,MATCH($F$6,'Input-Accounts'!$H$6:$J$6,0))))</f>
        <v>INT_DISTPT_SUBTOTAL</v>
      </c>
      <c r="G30" s="10">
        <f ca="1">IFERROR(INDEX(G$337:G$373,MATCH($F30,$B$337:$B$373,0))/INDEX($D$337:$D$373,MATCH($F30,$B$337:$B$373,0)),SUMIFS('Input-Ext Allocators'!D$8:D$63,'Input-Ext Allocators'!$B$8:$B$63,$F30))*$D30</f>
        <v>130122.58315992063</v>
      </c>
      <c r="H30" s="10">
        <f ca="1">IFERROR(INDEX(H$337:H$373,MATCH($F30,$B$337:$B$373,0))/INDEX($D$337:$D$373,MATCH($F30,$B$337:$B$373,0)),SUMIFS('Input-Ext Allocators'!E$8:E$63,'Input-Ext Allocators'!$B$8:$B$63,$F30))*$D30</f>
        <v>14587.608061222552</v>
      </c>
      <c r="I30" s="10">
        <f ca="1">IFERROR(INDEX(I$337:I$373,MATCH($F30,$B$337:$B$373,0))/INDEX($D$337:$D$373,MATCH($F30,$B$337:$B$373,0)),SUMIFS('Input-Ext Allocators'!F$8:F$63,'Input-Ext Allocators'!$B$8:$B$63,$F30))*$D30</f>
        <v>2.0726922508130938</v>
      </c>
      <c r="J30" s="10">
        <f ca="1">IFERROR(INDEX(J$337:J$373,MATCH($F30,$B$337:$B$373,0))/INDEX($D$337:$D$373,MATCH($F30,$B$337:$B$373,0)),SUMIFS('Input-Ext Allocators'!G$8:G$63,'Input-Ext Allocators'!$B$8:$B$63,$F30))*$D30</f>
        <v>17.682835473974052</v>
      </c>
      <c r="K30" s="10">
        <f ca="1">IFERROR(INDEX(K$337:K$373,MATCH($F30,$B$337:$B$373,0))/INDEX($D$337:$D$373,MATCH($F30,$B$337:$B$373,0)),SUMIFS('Input-Ext Allocators'!H$8:H$63,'Input-Ext Allocators'!$B$8:$B$63,$F30))*$D30</f>
        <v>64.253459775205926</v>
      </c>
    </row>
    <row r="31" spans="1:11" outlineLevel="1">
      <c r="A31" s="31">
        <f>IF(ISBLANK('Input-Accounts'!A31),"",'Input-Accounts'!A31)</f>
        <v>23</v>
      </c>
      <c r="B31" s="53" t="str">
        <f>IF(ISBLANK('Input-Accounts'!B31),"",'Input-Accounts'!B31)</f>
        <v>STRUC &amp; IMPROV-COMMUNICATIONS</v>
      </c>
      <c r="C31" s="31">
        <f>IF(ISBLANK('Input-Accounts'!C31),"",'Input-Accounts'!C31)</f>
        <v>375.8</v>
      </c>
      <c r="D31" s="10">
        <f t="shared" ca="1" si="4"/>
        <v>34091.71962871524</v>
      </c>
      <c r="E31" s="10">
        <f t="shared" ca="1" si="3"/>
        <v>0</v>
      </c>
      <c r="F31" s="3" t="str" cm="1">
        <f t="array" aca="1" ref="F31" ca="1">IF(D31=0,"-",IF('Input-Accounts'!$E31&lt;&gt;0,'Input-Accounts'!$E31,INDEX('Input-Accounts'!$H31:$J31,,MATCH($F$6,'Input-Accounts'!$H$6:$J$6,0))))</f>
        <v>CUSTOMERS EXCL DS-ML</v>
      </c>
      <c r="G31" s="10">
        <f ca="1">IFERROR(INDEX(G$337:G$373,MATCH($F31,$B$337:$B$373,0))/INDEX($D$337:$D$373,MATCH($F31,$B$337:$B$373,0)),SUMIFS('Input-Ext Allocators'!D$8:D$63,'Input-Ext Allocators'!$B$8:$B$63,$F31))*$D31</f>
        <v>30641.036978517073</v>
      </c>
      <c r="H31" s="10">
        <f ca="1">IFERROR(INDEX(H$337:H$373,MATCH($F31,$B$337:$B$373,0))/INDEX($D$337:$D$373,MATCH($F31,$B$337:$B$373,0)),SUMIFS('Input-Ext Allocators'!E$8:E$63,'Input-Ext Allocators'!$B$8:$B$63,$F31))*$D31</f>
        <v>3435.064284596137</v>
      </c>
      <c r="I31" s="10">
        <f ca="1">IFERROR(INDEX(I$337:I$373,MATCH($F31,$B$337:$B$373,0))/INDEX($D$337:$D$373,MATCH($F31,$B$337:$B$373,0)),SUMIFS('Input-Ext Allocators'!F$8:F$63,'Input-Ext Allocators'!$B$8:$B$63,$F31))*$D31</f>
        <v>0.4880739250633897</v>
      </c>
      <c r="J31" s="10">
        <f ca="1">IFERROR(INDEX(J$337:J$373,MATCH($F31,$B$337:$B$373,0))/INDEX($D$337:$D$373,MATCH($F31,$B$337:$B$373,0)),SUMIFS('Input-Ext Allocators'!G$8:G$63,'Input-Ext Allocators'!$B$8:$B$63,$F31))*$D31</f>
        <v>0</v>
      </c>
      <c r="K31" s="10">
        <f ca="1">IFERROR(INDEX(K$337:K$373,MATCH($F31,$B$337:$B$373,0))/INDEX($D$337:$D$373,MATCH($F31,$B$337:$B$373,0)),SUMIFS('Input-Ext Allocators'!H$8:H$63,'Input-Ext Allocators'!$B$8:$B$63,$F31))*$D31</f>
        <v>15.130291676965081</v>
      </c>
    </row>
    <row r="32" spans="1:11" outlineLevel="1">
      <c r="A32" s="31">
        <f>IF(ISBLANK('Input-Accounts'!A32),"",'Input-Accounts'!A32)</f>
        <v>24</v>
      </c>
      <c r="B32" s="53" t="str">
        <f>IF(ISBLANK('Input-Accounts'!B32),"",'Input-Accounts'!B32)</f>
        <v>MAINS (Less SMRP)</v>
      </c>
      <c r="C32" s="31">
        <f>IF(ISBLANK('Input-Accounts'!C32),"",'Input-Accounts'!C32)</f>
        <v>376</v>
      </c>
      <c r="D32" s="10">
        <f t="shared" ca="1" si="4"/>
        <v>109249739.36058666</v>
      </c>
      <c r="E32" s="10">
        <f t="shared" ca="1" si="3"/>
        <v>0</v>
      </c>
      <c r="F32" s="3" t="str" cm="1">
        <f t="array" aca="1" ref="F32" ca="1">IF(D32=0,"-",IF('Input-Accounts'!$E32&lt;&gt;0,'Input-Accounts'!$E32,INDEX('Input-Accounts'!$H32:$J32,,MATCH($F$6,'Input-Accounts'!$H$6:$J$6,0))))</f>
        <v>CUSTOMERS EXCL DS-ML</v>
      </c>
      <c r="G32" s="10">
        <f ca="1">IFERROR(INDEX(G$337:G$373,MATCH($F32,$B$337:$B$373,0))/INDEX($D$337:$D$373,MATCH($F32,$B$337:$B$373,0)),SUMIFS('Input-Ext Allocators'!D$8:D$63,'Input-Ext Allocators'!$B$8:$B$63,$F32))*$D32</f>
        <v>98191740.988667786</v>
      </c>
      <c r="H32" s="10">
        <f ca="1">IFERROR(INDEX(H$337:H$373,MATCH($F32,$B$337:$B$373,0))/INDEX($D$337:$D$373,MATCH($F32,$B$337:$B$373,0)),SUMIFS('Input-Ext Allocators'!E$8:E$63,'Input-Ext Allocators'!$B$8:$B$63,$F32))*$D32</f>
        <v>11007948.025681056</v>
      </c>
      <c r="I32" s="10">
        <f ca="1">IFERROR(INDEX(I$337:I$373,MATCH($F32,$B$337:$B$373,0))/INDEX($D$337:$D$373,MATCH($F32,$B$337:$B$373,0)),SUMIFS('Input-Ext Allocators'!F$8:F$63,'Input-Ext Allocators'!$B$8:$B$63,$F32))*$D32</f>
        <v>1564.0733199319488</v>
      </c>
      <c r="J32" s="10">
        <f ca="1">IFERROR(INDEX(J$337:J$373,MATCH($F32,$B$337:$B$373,0))/INDEX($D$337:$D$373,MATCH($F32,$B$337:$B$373,0)),SUMIFS('Input-Ext Allocators'!G$8:G$63,'Input-Ext Allocators'!$B$8:$B$63,$F32))*$D32</f>
        <v>0</v>
      </c>
      <c r="K32" s="10">
        <f ca="1">IFERROR(INDEX(K$337:K$373,MATCH($F32,$B$337:$B$373,0))/INDEX($D$337:$D$373,MATCH($F32,$B$337:$B$373,0)),SUMIFS('Input-Ext Allocators'!H$8:H$63,'Input-Ext Allocators'!$B$8:$B$63,$F32))*$D32</f>
        <v>48486.272917890412</v>
      </c>
    </row>
    <row r="33" spans="1:11" outlineLevel="1">
      <c r="A33" s="31">
        <f>IF(ISBLANK('Input-Accounts'!A33),"",'Input-Accounts'!A33)</f>
        <v>25</v>
      </c>
      <c r="B33" s="53" t="str">
        <f>IF(ISBLANK('Input-Accounts'!B33),"",'Input-Accounts'!B33)</f>
        <v>MAINS - DS-ML DIRECT ASSIGNMENT</v>
      </c>
      <c r="C33" s="31">
        <f>IF(ISBLANK('Input-Accounts'!C33),"",'Input-Accounts'!C33)</f>
        <v>376</v>
      </c>
      <c r="D33" s="10">
        <f t="shared" ca="1" si="4"/>
        <v>2713.6613569630567</v>
      </c>
      <c r="E33" s="10">
        <f t="shared" ca="1" si="3"/>
        <v>0</v>
      </c>
      <c r="F33" s="3" t="str" cm="1">
        <f t="array" aca="1" ref="F33" ca="1">IF(D33=0,"-",IF('Input-Accounts'!$E33&lt;&gt;0,'Input-Accounts'!$E33,INDEX('Input-Accounts'!$H33:$J33,,MATCH($F$6,'Input-Accounts'!$H$6:$J$6,0))))</f>
        <v>DS-ML_DIRECT</v>
      </c>
      <c r="G33" s="10">
        <f ca="1">IFERROR(INDEX(G$337:G$373,MATCH($F33,$B$337:$B$373,0))/INDEX($D$337:$D$373,MATCH($F33,$B$337:$B$373,0)),SUMIFS('Input-Ext Allocators'!D$8:D$63,'Input-Ext Allocators'!$B$8:$B$63,$F33))*$D33</f>
        <v>0</v>
      </c>
      <c r="H33" s="10">
        <f ca="1">IFERROR(INDEX(H$337:H$373,MATCH($F33,$B$337:$B$373,0))/INDEX($D$337:$D$373,MATCH($F33,$B$337:$B$373,0)),SUMIFS('Input-Ext Allocators'!E$8:E$63,'Input-Ext Allocators'!$B$8:$B$63,$F33))*$D33</f>
        <v>0</v>
      </c>
      <c r="I33" s="10">
        <f ca="1">IFERROR(INDEX(I$337:I$373,MATCH($F33,$B$337:$B$373,0))/INDEX($D$337:$D$373,MATCH($F33,$B$337:$B$373,0)),SUMIFS('Input-Ext Allocators'!F$8:F$63,'Input-Ext Allocators'!$B$8:$B$63,$F33))*$D33</f>
        <v>0</v>
      </c>
      <c r="J33" s="10">
        <f ca="1">IFERROR(INDEX(J$337:J$373,MATCH($F33,$B$337:$B$373,0))/INDEX($D$337:$D$373,MATCH($F33,$B$337:$B$373,0)),SUMIFS('Input-Ext Allocators'!G$8:G$63,'Input-Ext Allocators'!$B$8:$B$63,$F33))*$D33</f>
        <v>2713.6613569630567</v>
      </c>
      <c r="K33" s="10">
        <f ca="1">IFERROR(INDEX(K$337:K$373,MATCH($F33,$B$337:$B$373,0))/INDEX($D$337:$D$373,MATCH($F33,$B$337:$B$373,0)),SUMIFS('Input-Ext Allocators'!H$8:H$63,'Input-Ext Allocators'!$B$8:$B$63,$F33))*$D33</f>
        <v>0</v>
      </c>
    </row>
    <row r="34" spans="1:11" outlineLevel="1">
      <c r="A34" s="31">
        <f>IF(ISBLANK('Input-Accounts'!A34),"",'Input-Accounts'!A34)</f>
        <v>26</v>
      </c>
      <c r="B34" s="53" t="str">
        <f>IF(ISBLANK('Input-Accounts'!B34),"",'Input-Accounts'!B34)</f>
        <v>M &amp; R STATION EQUIP-GENERAL</v>
      </c>
      <c r="C34" s="31">
        <f>IF(ISBLANK('Input-Accounts'!C34),"",'Input-Accounts'!C34)</f>
        <v>378.1</v>
      </c>
      <c r="D34" s="10">
        <f t="shared" ca="1" si="4"/>
        <v>-44455.65344374453</v>
      </c>
      <c r="E34" s="10">
        <f t="shared" ca="1" si="3"/>
        <v>0</v>
      </c>
      <c r="F34" s="3" t="str" cm="1">
        <f t="array" aca="1" ref="F34" ca="1">IF(D34=0,"-",IF('Input-Accounts'!$E34&lt;&gt;0,'Input-Accounts'!$E34,INDEX('Input-Accounts'!$H34:$J34,,MATCH($F$6,'Input-Accounts'!$H$6:$J$6,0))))</f>
        <v>CUSTOMERS EXCL DS-ML</v>
      </c>
      <c r="G34" s="10">
        <f ca="1">IFERROR(INDEX(G$337:G$373,MATCH($F34,$B$337:$B$373,0))/INDEX($D$337:$D$373,MATCH($F34,$B$337:$B$373,0)),SUMIFS('Input-Ext Allocators'!D$8:D$63,'Input-Ext Allocators'!$B$8:$B$63,$F34))*$D34</f>
        <v>-39955.9581009393</v>
      </c>
      <c r="H34" s="10">
        <f ca="1">IFERROR(INDEX(H$337:H$373,MATCH($F34,$B$337:$B$373,0))/INDEX($D$337:$D$373,MATCH($F34,$B$337:$B$373,0)),SUMIFS('Input-Ext Allocators'!E$8:E$63,'Input-Ext Allocators'!$B$8:$B$63,$F34))*$D34</f>
        <v>-4479.3289706737196</v>
      </c>
      <c r="I34" s="10">
        <f ca="1">IFERROR(INDEX(I$337:I$373,MATCH($F34,$B$337:$B$373,0))/INDEX($D$337:$D$373,MATCH($F34,$B$337:$B$373,0)),SUMIFS('Input-Ext Allocators'!F$8:F$63,'Input-Ext Allocators'!$B$8:$B$63,$F34))*$D34</f>
        <v>-0.63644912910965046</v>
      </c>
      <c r="J34" s="10">
        <f ca="1">IFERROR(INDEX(J$337:J$373,MATCH($F34,$B$337:$B$373,0))/INDEX($D$337:$D$373,MATCH($F34,$B$337:$B$373,0)),SUMIFS('Input-Ext Allocators'!G$8:G$63,'Input-Ext Allocators'!$B$8:$B$63,$F34))*$D34</f>
        <v>0</v>
      </c>
      <c r="K34" s="10">
        <f ca="1">IFERROR(INDEX(K$337:K$373,MATCH($F34,$B$337:$B$373,0))/INDEX($D$337:$D$373,MATCH($F34,$B$337:$B$373,0)),SUMIFS('Input-Ext Allocators'!H$8:H$63,'Input-Ext Allocators'!$B$8:$B$63,$F34))*$D34</f>
        <v>-19.729923002399165</v>
      </c>
    </row>
    <row r="35" spans="1:11" outlineLevel="1">
      <c r="A35" s="31">
        <f>IF(ISBLANK('Input-Accounts'!A35),"",'Input-Accounts'!A35)</f>
        <v>27</v>
      </c>
      <c r="B35" s="53" t="str">
        <f>IF(ISBLANK('Input-Accounts'!B35),"",'Input-Accounts'!B35)</f>
        <v>M &amp; R STA EQUIP-GENERAL-REGULATING (Less SMRP)</v>
      </c>
      <c r="C35" s="31">
        <f>IF(ISBLANK('Input-Accounts'!C35),"",'Input-Accounts'!C35)</f>
        <v>378.2</v>
      </c>
      <c r="D35" s="10">
        <f t="shared" ca="1" si="4"/>
        <v>7625564.8243840318</v>
      </c>
      <c r="E35" s="10">
        <f t="shared" ca="1" si="3"/>
        <v>0</v>
      </c>
      <c r="F35" s="3" t="str" cm="1">
        <f t="array" aca="1" ref="F35" ca="1">IF(D35=0,"-",IF('Input-Accounts'!$E35&lt;&gt;0,'Input-Accounts'!$E35,INDEX('Input-Accounts'!$H35:$J35,,MATCH($F$6,'Input-Accounts'!$H$6:$J$6,0))))</f>
        <v>CUSTOMERS EXCL DS-ML</v>
      </c>
      <c r="G35" s="10">
        <f ca="1">IFERROR(INDEX(G$337:G$373,MATCH($F35,$B$337:$B$373,0))/INDEX($D$337:$D$373,MATCH($F35,$B$337:$B$373,0)),SUMIFS('Input-Ext Allocators'!D$8:D$63,'Input-Ext Allocators'!$B$8:$B$63,$F35))*$D35</f>
        <v>6853723.3178822659</v>
      </c>
      <c r="H35" s="10">
        <f ca="1">IFERROR(INDEX(H$337:H$373,MATCH($F35,$B$337:$B$373,0))/INDEX($D$337:$D$373,MATCH($F35,$B$337:$B$373,0)),SUMIFS('Input-Ext Allocators'!E$8:E$63,'Input-Ext Allocators'!$B$8:$B$63,$F35))*$D35</f>
        <v>768348.02302113571</v>
      </c>
      <c r="I35" s="10">
        <f ca="1">IFERROR(INDEX(I$337:I$373,MATCH($F35,$B$337:$B$373,0))/INDEX($D$337:$D$373,MATCH($F35,$B$337:$B$373,0)),SUMIFS('Input-Ext Allocators'!F$8:F$63,'Input-Ext Allocators'!$B$8:$B$63,$F35))*$D35</f>
        <v>109.17135876969816</v>
      </c>
      <c r="J35" s="10">
        <f ca="1">IFERROR(INDEX(J$337:J$373,MATCH($F35,$B$337:$B$373,0))/INDEX($D$337:$D$373,MATCH($F35,$B$337:$B$373,0)),SUMIFS('Input-Ext Allocators'!G$8:G$63,'Input-Ext Allocators'!$B$8:$B$63,$F35))*$D35</f>
        <v>0</v>
      </c>
      <c r="K35" s="10">
        <f ca="1">IFERROR(INDEX(K$337:K$373,MATCH($F35,$B$337:$B$373,0))/INDEX($D$337:$D$373,MATCH($F35,$B$337:$B$373,0)),SUMIFS('Input-Ext Allocators'!H$8:H$63,'Input-Ext Allocators'!$B$8:$B$63,$F35))*$D35</f>
        <v>3384.3121218606429</v>
      </c>
    </row>
    <row r="36" spans="1:11" outlineLevel="1">
      <c r="A36" s="31">
        <f>IF(ISBLANK('Input-Accounts'!A36),"",'Input-Accounts'!A36)</f>
        <v>28</v>
      </c>
      <c r="B36" s="53" t="str">
        <f>IF(ISBLANK('Input-Accounts'!B36),"",'Input-Accounts'!B36)</f>
        <v>M &amp; R STA EQUIP REG FMV</v>
      </c>
      <c r="C36" s="31">
        <f>IF(ISBLANK('Input-Accounts'!C36),"",'Input-Accounts'!C36)</f>
        <v>378.21</v>
      </c>
      <c r="D36" s="10">
        <f t="shared" ca="1" si="4"/>
        <v>-200510.08188695784</v>
      </c>
      <c r="E36" s="10">
        <f t="shared" ca="1" si="3"/>
        <v>0</v>
      </c>
      <c r="F36" s="3" t="str" cm="1">
        <f t="array" aca="1" ref="F36" ca="1">IF(D36=0,"-",IF('Input-Accounts'!$E36&lt;&gt;0,'Input-Accounts'!$E36,INDEX('Input-Accounts'!$H36:$J36,,MATCH($F$6,'Input-Accounts'!$H$6:$J$6,0))))</f>
        <v>CUSTOMERS EXCL DS-ML</v>
      </c>
      <c r="G36" s="10">
        <f ca="1">IFERROR(INDEX(G$337:G$373,MATCH($F36,$B$337:$B$373,0))/INDEX($D$337:$D$373,MATCH($F36,$B$337:$B$373,0)),SUMIFS('Input-Ext Allocators'!D$8:D$63,'Input-Ext Allocators'!$B$8:$B$63,$F36))*$D36</f>
        <v>-180214.9290377493</v>
      </c>
      <c r="H36" s="10">
        <f ca="1">IFERROR(INDEX(H$337:H$373,MATCH($F36,$B$337:$B$373,0))/INDEX($D$337:$D$373,MATCH($F36,$B$337:$B$373,0)),SUMIFS('Input-Ext Allocators'!E$8:E$63,'Input-Ext Allocators'!$B$8:$B$63,$F36))*$D36</f>
        <v>-20203.29360010321</v>
      </c>
      <c r="I36" s="10">
        <f ca="1">IFERROR(INDEX(I$337:I$373,MATCH($F36,$B$337:$B$373,0))/INDEX($D$337:$D$373,MATCH($F36,$B$337:$B$373,0)),SUMIFS('Input-Ext Allocators'!F$8:F$63,'Input-Ext Allocators'!$B$8:$B$63,$F36))*$D36</f>
        <v>-2.8706015345415192</v>
      </c>
      <c r="J36" s="10">
        <f ca="1">IFERROR(INDEX(J$337:J$373,MATCH($F36,$B$337:$B$373,0))/INDEX($D$337:$D$373,MATCH($F36,$B$337:$B$373,0)),SUMIFS('Input-Ext Allocators'!G$8:G$63,'Input-Ext Allocators'!$B$8:$B$63,$F36))*$D36</f>
        <v>0</v>
      </c>
      <c r="K36" s="10">
        <f ca="1">IFERROR(INDEX(K$337:K$373,MATCH($F36,$B$337:$B$373,0))/INDEX($D$337:$D$373,MATCH($F36,$B$337:$B$373,0)),SUMIFS('Input-Ext Allocators'!H$8:H$63,'Input-Ext Allocators'!$B$8:$B$63,$F36))*$D36</f>
        <v>-88.988647570787094</v>
      </c>
    </row>
    <row r="37" spans="1:11" outlineLevel="1">
      <c r="A37" s="31">
        <f>IF(ISBLANK('Input-Accounts'!A37),"",'Input-Accounts'!A37)</f>
        <v>29</v>
      </c>
      <c r="B37" s="53" t="str">
        <f>IF(ISBLANK('Input-Accounts'!B37),"",'Input-Accounts'!B37)</f>
        <v>M &amp; R STA EQUIP-GEN-LOCAL GAS PURCH</v>
      </c>
      <c r="C37" s="31">
        <f>IF(ISBLANK('Input-Accounts'!C37),"",'Input-Accounts'!C37)</f>
        <v>378.3</v>
      </c>
      <c r="D37" s="10">
        <f t="shared" ca="1" si="4"/>
        <v>11725.504434475681</v>
      </c>
      <c r="E37" s="10">
        <f t="shared" ca="1" si="3"/>
        <v>0</v>
      </c>
      <c r="F37" s="3" t="str" cm="1">
        <f t="array" aca="1" ref="F37" ca="1">IF(D37=0,"-",IF('Input-Accounts'!$E37&lt;&gt;0,'Input-Accounts'!$E37,INDEX('Input-Accounts'!$H37:$J37,,MATCH($F$6,'Input-Accounts'!$H$6:$J$6,0))))</f>
        <v>CUSTOMERS EXCL DS-ML</v>
      </c>
      <c r="G37" s="10">
        <f ca="1">IFERROR(INDEX(G$337:G$373,MATCH($F37,$B$337:$B$373,0))/INDEX($D$337:$D$373,MATCH($F37,$B$337:$B$373,0)),SUMIFS('Input-Ext Allocators'!D$8:D$63,'Input-Ext Allocators'!$B$8:$B$63,$F37))*$D37</f>
        <v>10538.676807194983</v>
      </c>
      <c r="H37" s="10">
        <f ca="1">IFERROR(INDEX(H$337:H$373,MATCH($F37,$B$337:$B$373,0))/INDEX($D$337:$D$373,MATCH($F37,$B$337:$B$373,0)),SUMIFS('Input-Ext Allocators'!E$8:E$63,'Input-Ext Allocators'!$B$8:$B$63,$F37))*$D37</f>
        <v>1181.4558473552402</v>
      </c>
      <c r="I37" s="10">
        <f ca="1">IFERROR(INDEX(I$337:I$373,MATCH($F37,$B$337:$B$373,0))/INDEX($D$337:$D$373,MATCH($F37,$B$337:$B$373,0)),SUMIFS('Input-Ext Allocators'!F$8:F$63,'Input-Ext Allocators'!$B$8:$B$63,$F37))*$D37</f>
        <v>0.16786812267053708</v>
      </c>
      <c r="J37" s="10">
        <f ca="1">IFERROR(INDEX(J$337:J$373,MATCH($F37,$B$337:$B$373,0))/INDEX($D$337:$D$373,MATCH($F37,$B$337:$B$373,0)),SUMIFS('Input-Ext Allocators'!G$8:G$63,'Input-Ext Allocators'!$B$8:$B$63,$F37))*$D37</f>
        <v>0</v>
      </c>
      <c r="K37" s="10">
        <f ca="1">IFERROR(INDEX(K$337:K$373,MATCH($F37,$B$337:$B$373,0))/INDEX($D$337:$D$373,MATCH($F37,$B$337:$B$373,0)),SUMIFS('Input-Ext Allocators'!H$8:H$63,'Input-Ext Allocators'!$B$8:$B$63,$F37))*$D37</f>
        <v>5.2039118027866493</v>
      </c>
    </row>
    <row r="38" spans="1:11" outlineLevel="1">
      <c r="A38" s="31">
        <f>IF(ISBLANK('Input-Accounts'!A38),"",'Input-Accounts'!A38)</f>
        <v>30</v>
      </c>
      <c r="B38" s="53" t="str">
        <f>IF(ISBLANK('Input-Accounts'!B38),"",'Input-Accounts'!B38)</f>
        <v>Measuring and regulating station equipment—city gate check stations</v>
      </c>
      <c r="C38" s="31">
        <f>IF(ISBLANK('Input-Accounts'!C38),"",'Input-Accounts'!C38)</f>
        <v>379.1</v>
      </c>
      <c r="D38" s="10">
        <f t="shared" ca="1" si="4"/>
        <v>401009.85820820328</v>
      </c>
      <c r="E38" s="10">
        <f t="shared" ca="1" si="3"/>
        <v>0</v>
      </c>
      <c r="F38" s="3" t="str" cm="1">
        <f t="array" aca="1" ref="F38" ca="1">IF(D38=0,"-",IF('Input-Accounts'!$E38&lt;&gt;0,'Input-Accounts'!$E38,INDEX('Input-Accounts'!$H38:$J38,,MATCH($F$6,'Input-Accounts'!$H$6:$J$6,0))))</f>
        <v>CUSTOMERS EXCL DS-ML</v>
      </c>
      <c r="G38" s="10">
        <f ca="1">IFERROR(INDEX(G$337:G$373,MATCH($F38,$B$337:$B$373,0))/INDEX($D$337:$D$373,MATCH($F38,$B$337:$B$373,0)),SUMIFS('Input-Ext Allocators'!D$8:D$63,'Input-Ext Allocators'!$B$8:$B$63,$F38))*$D38</f>
        <v>360420.59561459848</v>
      </c>
      <c r="H38" s="10">
        <f ca="1">IFERROR(INDEX(H$337:H$373,MATCH($F38,$B$337:$B$373,0))/INDEX($D$337:$D$373,MATCH($F38,$B$337:$B$373,0)),SUMIFS('Input-Ext Allocators'!E$8:E$63,'Input-Ext Allocators'!$B$8:$B$63,$F38))*$D38</f>
        <v>40405.548816660601</v>
      </c>
      <c r="I38" s="10">
        <f ca="1">IFERROR(INDEX(I$337:I$373,MATCH($F38,$B$337:$B$373,0))/INDEX($D$337:$D$373,MATCH($F38,$B$337:$B$373,0)),SUMIFS('Input-Ext Allocators'!F$8:F$63,'Input-Ext Allocators'!$B$8:$B$63,$F38))*$D38</f>
        <v>5.7410555295056271</v>
      </c>
      <c r="J38" s="10">
        <f ca="1">IFERROR(INDEX(J$337:J$373,MATCH($F38,$B$337:$B$373,0))/INDEX($D$337:$D$373,MATCH($F38,$B$337:$B$373,0)),SUMIFS('Input-Ext Allocators'!G$8:G$63,'Input-Ext Allocators'!$B$8:$B$63,$F38))*$D38</f>
        <v>0</v>
      </c>
      <c r="K38" s="10">
        <f ca="1">IFERROR(INDEX(K$337:K$373,MATCH($F38,$B$337:$B$373,0))/INDEX($D$337:$D$373,MATCH($F38,$B$337:$B$373,0)),SUMIFS('Input-Ext Allocators'!H$8:H$63,'Input-Ext Allocators'!$B$8:$B$63,$F38))*$D38</f>
        <v>177.97272141467442</v>
      </c>
    </row>
    <row r="39" spans="1:11" outlineLevel="1">
      <c r="A39" s="31">
        <f>IF(ISBLANK('Input-Accounts'!A39),"",'Input-Accounts'!A39)</f>
        <v>31</v>
      </c>
      <c r="B39" s="53" t="str">
        <f>IF(ISBLANK('Input-Accounts'!B39),"",'Input-Accounts'!B39)</f>
        <v>SERVICES (Less SMRP)</v>
      </c>
      <c r="C39" s="31">
        <f>IF(ISBLANK('Input-Accounts'!C39),"",'Input-Accounts'!C39)</f>
        <v>380</v>
      </c>
      <c r="D39" s="10">
        <f t="shared" ca="1" si="4"/>
        <v>0</v>
      </c>
      <c r="E39" s="10">
        <f t="shared" ca="1" si="3"/>
        <v>0</v>
      </c>
      <c r="F39" s="3" t="str" cm="1">
        <f t="array" aca="1" ref="F39" ca="1">IF(D39=0,"-",IF('Input-Accounts'!$E39&lt;&gt;0,'Input-Accounts'!$E39,INDEX('Input-Accounts'!$H39:$J39,,MATCH($F$6,'Input-Accounts'!$H$6:$J$6,0))))</f>
        <v>-</v>
      </c>
      <c r="G39" s="10">
        <f ca="1">IFERROR(INDEX(G$337:G$373,MATCH($F39,$B$337:$B$373,0))/INDEX($D$337:$D$373,MATCH($F39,$B$337:$B$373,0)),SUMIFS('Input-Ext Allocators'!D$8:D$63,'Input-Ext Allocators'!$B$8:$B$63,$F39))*$D39</f>
        <v>0</v>
      </c>
      <c r="H39" s="10">
        <f ca="1">IFERROR(INDEX(H$337:H$373,MATCH($F39,$B$337:$B$373,0))/INDEX($D$337:$D$373,MATCH($F39,$B$337:$B$373,0)),SUMIFS('Input-Ext Allocators'!E$8:E$63,'Input-Ext Allocators'!$B$8:$B$63,$F39))*$D39</f>
        <v>0</v>
      </c>
      <c r="I39" s="10">
        <f ca="1">IFERROR(INDEX(I$337:I$373,MATCH($F39,$B$337:$B$373,0))/INDEX($D$337:$D$373,MATCH($F39,$B$337:$B$373,0)),SUMIFS('Input-Ext Allocators'!F$8:F$63,'Input-Ext Allocators'!$B$8:$B$63,$F39))*$D39</f>
        <v>0</v>
      </c>
      <c r="J39" s="10">
        <f ca="1">IFERROR(INDEX(J$337:J$373,MATCH($F39,$B$337:$B$373,0))/INDEX($D$337:$D$373,MATCH($F39,$B$337:$B$373,0)),SUMIFS('Input-Ext Allocators'!G$8:G$63,'Input-Ext Allocators'!$B$8:$B$63,$F39))*$D39</f>
        <v>0</v>
      </c>
      <c r="K39" s="10">
        <f ca="1">IFERROR(INDEX(K$337:K$373,MATCH($F39,$B$337:$B$373,0))/INDEX($D$337:$D$373,MATCH($F39,$B$337:$B$373,0)),SUMIFS('Input-Ext Allocators'!H$8:H$63,'Input-Ext Allocators'!$B$8:$B$63,$F39))*$D39</f>
        <v>0</v>
      </c>
    </row>
    <row r="40" spans="1:11" outlineLevel="1">
      <c r="A40" s="31">
        <f>IF(ISBLANK('Input-Accounts'!A40),"",'Input-Accounts'!A40)</f>
        <v>32</v>
      </c>
      <c r="B40" s="53" t="str">
        <f>IF(ISBLANK('Input-Accounts'!B40),"",'Input-Accounts'!B40)</f>
        <v>METERS</v>
      </c>
      <c r="C40" s="31">
        <f>IF(ISBLANK('Input-Accounts'!C40),"",'Input-Accounts'!C40)</f>
        <v>381</v>
      </c>
      <c r="D40" s="10">
        <f t="shared" ca="1" si="4"/>
        <v>0</v>
      </c>
      <c r="E40" s="10">
        <f t="shared" ca="1" si="3"/>
        <v>0</v>
      </c>
      <c r="F40" s="3" t="str" cm="1">
        <f t="array" aca="1" ref="F40" ca="1">IF(D40=0,"-",IF('Input-Accounts'!$E40&lt;&gt;0,'Input-Accounts'!$E40,INDEX('Input-Accounts'!$H40:$J40,,MATCH($F$6,'Input-Accounts'!$H$6:$J$6,0))))</f>
        <v>-</v>
      </c>
      <c r="G40" s="10">
        <f ca="1">IFERROR(INDEX(G$337:G$373,MATCH($F40,$B$337:$B$373,0))/INDEX($D$337:$D$373,MATCH($F40,$B$337:$B$373,0)),SUMIFS('Input-Ext Allocators'!D$8:D$63,'Input-Ext Allocators'!$B$8:$B$63,$F40))*$D40</f>
        <v>0</v>
      </c>
      <c r="H40" s="10">
        <f ca="1">IFERROR(INDEX(H$337:H$373,MATCH($F40,$B$337:$B$373,0))/INDEX($D$337:$D$373,MATCH($F40,$B$337:$B$373,0)),SUMIFS('Input-Ext Allocators'!E$8:E$63,'Input-Ext Allocators'!$B$8:$B$63,$F40))*$D40</f>
        <v>0</v>
      </c>
      <c r="I40" s="10">
        <f ca="1">IFERROR(INDEX(I$337:I$373,MATCH($F40,$B$337:$B$373,0))/INDEX($D$337:$D$373,MATCH($F40,$B$337:$B$373,0)),SUMIFS('Input-Ext Allocators'!F$8:F$63,'Input-Ext Allocators'!$B$8:$B$63,$F40))*$D40</f>
        <v>0</v>
      </c>
      <c r="J40" s="10">
        <f ca="1">IFERROR(INDEX(J$337:J$373,MATCH($F40,$B$337:$B$373,0))/INDEX($D$337:$D$373,MATCH($F40,$B$337:$B$373,0)),SUMIFS('Input-Ext Allocators'!G$8:G$63,'Input-Ext Allocators'!$B$8:$B$63,$F40))*$D40</f>
        <v>0</v>
      </c>
      <c r="K40" s="10">
        <f ca="1">IFERROR(INDEX(K$337:K$373,MATCH($F40,$B$337:$B$373,0))/INDEX($D$337:$D$373,MATCH($F40,$B$337:$B$373,0)),SUMIFS('Input-Ext Allocators'!H$8:H$63,'Input-Ext Allocators'!$B$8:$B$63,$F40))*$D40</f>
        <v>0</v>
      </c>
    </row>
    <row r="41" spans="1:11" outlineLevel="1">
      <c r="A41" s="31">
        <f>IF(ISBLANK('Input-Accounts'!A41),"",'Input-Accounts'!A41)</f>
        <v>33</v>
      </c>
      <c r="B41" s="53" t="str">
        <f>IF(ISBLANK('Input-Accounts'!B41),"",'Input-Accounts'!B41)</f>
        <v>METERS - AMI</v>
      </c>
      <c r="C41" s="31">
        <f>IF(ISBLANK('Input-Accounts'!C41),"",'Input-Accounts'!C41)</f>
        <v>381.1</v>
      </c>
      <c r="D41" s="10">
        <f t="shared" ca="1" si="4"/>
        <v>0</v>
      </c>
      <c r="E41" s="10">
        <f t="shared" ca="1" si="3"/>
        <v>0</v>
      </c>
      <c r="F41" s="3" t="str" cm="1">
        <f t="array" aca="1" ref="F41" ca="1">IF(D41=0,"-",IF('Input-Accounts'!$E41&lt;&gt;0,'Input-Accounts'!$E41,INDEX('Input-Accounts'!$H41:$J41,,MATCH($F$6,'Input-Accounts'!$H$6:$J$6,0))))</f>
        <v>-</v>
      </c>
      <c r="G41" s="10">
        <f ca="1">IFERROR(INDEX(G$337:G$373,MATCH($F41,$B$337:$B$373,0))/INDEX($D$337:$D$373,MATCH($F41,$B$337:$B$373,0)),SUMIFS('Input-Ext Allocators'!D$8:D$63,'Input-Ext Allocators'!$B$8:$B$63,$F41))*$D41</f>
        <v>0</v>
      </c>
      <c r="H41" s="10">
        <f ca="1">IFERROR(INDEX(H$337:H$373,MATCH($F41,$B$337:$B$373,0))/INDEX($D$337:$D$373,MATCH($F41,$B$337:$B$373,0)),SUMIFS('Input-Ext Allocators'!E$8:E$63,'Input-Ext Allocators'!$B$8:$B$63,$F41))*$D41</f>
        <v>0</v>
      </c>
      <c r="I41" s="10">
        <f ca="1">IFERROR(INDEX(I$337:I$373,MATCH($F41,$B$337:$B$373,0))/INDEX($D$337:$D$373,MATCH($F41,$B$337:$B$373,0)),SUMIFS('Input-Ext Allocators'!F$8:F$63,'Input-Ext Allocators'!$B$8:$B$63,$F41))*$D41</f>
        <v>0</v>
      </c>
      <c r="J41" s="10">
        <f ca="1">IFERROR(INDEX(J$337:J$373,MATCH($F41,$B$337:$B$373,0))/INDEX($D$337:$D$373,MATCH($F41,$B$337:$B$373,0)),SUMIFS('Input-Ext Allocators'!G$8:G$63,'Input-Ext Allocators'!$B$8:$B$63,$F41))*$D41</f>
        <v>0</v>
      </c>
      <c r="K41" s="10">
        <f ca="1">IFERROR(INDEX(K$337:K$373,MATCH($F41,$B$337:$B$373,0))/INDEX($D$337:$D$373,MATCH($F41,$B$337:$B$373,0)),SUMIFS('Input-Ext Allocators'!H$8:H$63,'Input-Ext Allocators'!$B$8:$B$63,$F41))*$D41</f>
        <v>0</v>
      </c>
    </row>
    <row r="42" spans="1:11" outlineLevel="1">
      <c r="A42" s="31">
        <f>IF(ISBLANK('Input-Accounts'!A42),"",'Input-Accounts'!A42)</f>
        <v>34</v>
      </c>
      <c r="B42" s="53" t="str">
        <f>IF(ISBLANK('Input-Accounts'!B42),"",'Input-Accounts'!B42)</f>
        <v>METER INSTALLATIONS (Less SMRP)</v>
      </c>
      <c r="C42" s="31">
        <f>IF(ISBLANK('Input-Accounts'!C42),"",'Input-Accounts'!C42)</f>
        <v>382</v>
      </c>
      <c r="D42" s="10">
        <f t="shared" ca="1" si="4"/>
        <v>0</v>
      </c>
      <c r="E42" s="10">
        <f t="shared" ca="1" si="3"/>
        <v>0</v>
      </c>
      <c r="F42" s="3" t="str" cm="1">
        <f t="array" aca="1" ref="F42" ca="1">IF(D42=0,"-",IF('Input-Accounts'!$E42&lt;&gt;0,'Input-Accounts'!$E42,INDEX('Input-Accounts'!$H42:$J42,,MATCH($F$6,'Input-Accounts'!$H$6:$J$6,0))))</f>
        <v>-</v>
      </c>
      <c r="G42" s="10">
        <f ca="1">IFERROR(INDEX(G$337:G$373,MATCH($F42,$B$337:$B$373,0))/INDEX($D$337:$D$373,MATCH($F42,$B$337:$B$373,0)),SUMIFS('Input-Ext Allocators'!D$8:D$63,'Input-Ext Allocators'!$B$8:$B$63,$F42))*$D42</f>
        <v>0</v>
      </c>
      <c r="H42" s="10">
        <f ca="1">IFERROR(INDEX(H$337:H$373,MATCH($F42,$B$337:$B$373,0))/INDEX($D$337:$D$373,MATCH($F42,$B$337:$B$373,0)),SUMIFS('Input-Ext Allocators'!E$8:E$63,'Input-Ext Allocators'!$B$8:$B$63,$F42))*$D42</f>
        <v>0</v>
      </c>
      <c r="I42" s="10">
        <f ca="1">IFERROR(INDEX(I$337:I$373,MATCH($F42,$B$337:$B$373,0))/INDEX($D$337:$D$373,MATCH($F42,$B$337:$B$373,0)),SUMIFS('Input-Ext Allocators'!F$8:F$63,'Input-Ext Allocators'!$B$8:$B$63,$F42))*$D42</f>
        <v>0</v>
      </c>
      <c r="J42" s="10">
        <f ca="1">IFERROR(INDEX(J$337:J$373,MATCH($F42,$B$337:$B$373,0))/INDEX($D$337:$D$373,MATCH($F42,$B$337:$B$373,0)),SUMIFS('Input-Ext Allocators'!G$8:G$63,'Input-Ext Allocators'!$B$8:$B$63,$F42))*$D42</f>
        <v>0</v>
      </c>
      <c r="K42" s="10">
        <f ca="1">IFERROR(INDEX(K$337:K$373,MATCH($F42,$B$337:$B$373,0))/INDEX($D$337:$D$373,MATCH($F42,$B$337:$B$373,0)),SUMIFS('Input-Ext Allocators'!H$8:H$63,'Input-Ext Allocators'!$B$8:$B$63,$F42))*$D42</f>
        <v>0</v>
      </c>
    </row>
    <row r="43" spans="1:11" outlineLevel="1">
      <c r="A43" s="31">
        <f>IF(ISBLANK('Input-Accounts'!A43),"",'Input-Accounts'!A43)</f>
        <v>35</v>
      </c>
      <c r="B43" s="53" t="str">
        <f>IF(ISBLANK('Input-Accounts'!B43),"",'Input-Accounts'!B43)</f>
        <v>HOUSE REGULATORS (Less SMRP)</v>
      </c>
      <c r="C43" s="31">
        <f>IF(ISBLANK('Input-Accounts'!C43),"",'Input-Accounts'!C43)</f>
        <v>383</v>
      </c>
      <c r="D43" s="10">
        <f t="shared" ca="1" si="4"/>
        <v>0</v>
      </c>
      <c r="E43" s="10">
        <f t="shared" ca="1" si="3"/>
        <v>0</v>
      </c>
      <c r="F43" s="3" t="str" cm="1">
        <f t="array" aca="1" ref="F43" ca="1">IF(D43=0,"-",IF('Input-Accounts'!$E43&lt;&gt;0,'Input-Accounts'!$E43,INDEX('Input-Accounts'!$H43:$J43,,MATCH($F$6,'Input-Accounts'!$H$6:$J$6,0))))</f>
        <v>-</v>
      </c>
      <c r="G43" s="10">
        <f ca="1">IFERROR(INDEX(G$337:G$373,MATCH($F43,$B$337:$B$373,0))/INDEX($D$337:$D$373,MATCH($F43,$B$337:$B$373,0)),SUMIFS('Input-Ext Allocators'!D$8:D$63,'Input-Ext Allocators'!$B$8:$B$63,$F43))*$D43</f>
        <v>0</v>
      </c>
      <c r="H43" s="10">
        <f ca="1">IFERROR(INDEX(H$337:H$373,MATCH($F43,$B$337:$B$373,0))/INDEX($D$337:$D$373,MATCH($F43,$B$337:$B$373,0)),SUMIFS('Input-Ext Allocators'!E$8:E$63,'Input-Ext Allocators'!$B$8:$B$63,$F43))*$D43</f>
        <v>0</v>
      </c>
      <c r="I43" s="10">
        <f ca="1">IFERROR(INDEX(I$337:I$373,MATCH($F43,$B$337:$B$373,0))/INDEX($D$337:$D$373,MATCH($F43,$B$337:$B$373,0)),SUMIFS('Input-Ext Allocators'!F$8:F$63,'Input-Ext Allocators'!$B$8:$B$63,$F43))*$D43</f>
        <v>0</v>
      </c>
      <c r="J43" s="10">
        <f ca="1">IFERROR(INDEX(J$337:J$373,MATCH($F43,$B$337:$B$373,0))/INDEX($D$337:$D$373,MATCH($F43,$B$337:$B$373,0)),SUMIFS('Input-Ext Allocators'!G$8:G$63,'Input-Ext Allocators'!$B$8:$B$63,$F43))*$D43</f>
        <v>0</v>
      </c>
      <c r="K43" s="10">
        <f ca="1">IFERROR(INDEX(K$337:K$373,MATCH($F43,$B$337:$B$373,0))/INDEX($D$337:$D$373,MATCH($F43,$B$337:$B$373,0)),SUMIFS('Input-Ext Allocators'!H$8:H$63,'Input-Ext Allocators'!$B$8:$B$63,$F43))*$D43</f>
        <v>0</v>
      </c>
    </row>
    <row r="44" spans="1:11" outlineLevel="1">
      <c r="A44" s="31">
        <f>IF(ISBLANK('Input-Accounts'!A44),"",'Input-Accounts'!A44)</f>
        <v>36</v>
      </c>
      <c r="B44" s="53" t="str">
        <f>IF(ISBLANK('Input-Accounts'!B44),"",'Input-Accounts'!B44)</f>
        <v>HOUSE REGULATOR INSTALLATIONS</v>
      </c>
      <c r="C44" s="31">
        <f>IF(ISBLANK('Input-Accounts'!C44),"",'Input-Accounts'!C44)</f>
        <v>384</v>
      </c>
      <c r="D44" s="10">
        <f t="shared" ca="1" si="4"/>
        <v>0</v>
      </c>
      <c r="E44" s="10">
        <f t="shared" ca="1" si="3"/>
        <v>0</v>
      </c>
      <c r="F44" s="3" t="str" cm="1">
        <f t="array" aca="1" ref="F44" ca="1">IF(D44=0,"-",IF('Input-Accounts'!$E44&lt;&gt;0,'Input-Accounts'!$E44,INDEX('Input-Accounts'!$H44:$J44,,MATCH($F$6,'Input-Accounts'!$H$6:$J$6,0))))</f>
        <v>-</v>
      </c>
      <c r="G44" s="10">
        <f ca="1">IFERROR(INDEX(G$337:G$373,MATCH($F44,$B$337:$B$373,0))/INDEX($D$337:$D$373,MATCH($F44,$B$337:$B$373,0)),SUMIFS('Input-Ext Allocators'!D$8:D$63,'Input-Ext Allocators'!$B$8:$B$63,$F44))*$D44</f>
        <v>0</v>
      </c>
      <c r="H44" s="10">
        <f ca="1">IFERROR(INDEX(H$337:H$373,MATCH($F44,$B$337:$B$373,0))/INDEX($D$337:$D$373,MATCH($F44,$B$337:$B$373,0)),SUMIFS('Input-Ext Allocators'!E$8:E$63,'Input-Ext Allocators'!$B$8:$B$63,$F44))*$D44</f>
        <v>0</v>
      </c>
      <c r="I44" s="10">
        <f ca="1">IFERROR(INDEX(I$337:I$373,MATCH($F44,$B$337:$B$373,0))/INDEX($D$337:$D$373,MATCH($F44,$B$337:$B$373,0)),SUMIFS('Input-Ext Allocators'!F$8:F$63,'Input-Ext Allocators'!$B$8:$B$63,$F44))*$D44</f>
        <v>0</v>
      </c>
      <c r="J44" s="10">
        <f ca="1">IFERROR(INDEX(J$337:J$373,MATCH($F44,$B$337:$B$373,0))/INDEX($D$337:$D$373,MATCH($F44,$B$337:$B$373,0)),SUMIFS('Input-Ext Allocators'!G$8:G$63,'Input-Ext Allocators'!$B$8:$B$63,$F44))*$D44</f>
        <v>0</v>
      </c>
      <c r="K44" s="10">
        <f ca="1">IFERROR(INDEX(K$337:K$373,MATCH($F44,$B$337:$B$373,0))/INDEX($D$337:$D$373,MATCH($F44,$B$337:$B$373,0)),SUMIFS('Input-Ext Allocators'!H$8:H$63,'Input-Ext Allocators'!$B$8:$B$63,$F44))*$D44</f>
        <v>0</v>
      </c>
    </row>
    <row r="45" spans="1:11" outlineLevel="1">
      <c r="A45" s="31">
        <f>IF(ISBLANK('Input-Accounts'!A45),"",'Input-Accounts'!A45)</f>
        <v>37</v>
      </c>
      <c r="B45" s="53" t="str">
        <f>IF(ISBLANK('Input-Accounts'!B45),"",'Input-Accounts'!B45)</f>
        <v>INDUSTRIAL M &amp; R STATION EQUIPMENT</v>
      </c>
      <c r="C45" s="31">
        <f>IF(ISBLANK('Input-Accounts'!C45),"",'Input-Accounts'!C45)</f>
        <v>385</v>
      </c>
      <c r="D45" s="10">
        <f t="shared" ca="1" si="4"/>
        <v>0</v>
      </c>
      <c r="E45" s="10">
        <f t="shared" ca="1" si="3"/>
        <v>0</v>
      </c>
      <c r="F45" s="3" t="str" cm="1">
        <f t="array" aca="1" ref="F45" ca="1">IF(D45=0,"-",IF('Input-Accounts'!$E45&lt;&gt;0,'Input-Accounts'!$E45,INDEX('Input-Accounts'!$H45:$J45,,MATCH($F$6,'Input-Accounts'!$H$6:$J$6,0))))</f>
        <v>-</v>
      </c>
      <c r="G45" s="10">
        <f ca="1">IFERROR(INDEX(G$337:G$373,MATCH($F45,$B$337:$B$373,0))/INDEX($D$337:$D$373,MATCH($F45,$B$337:$B$373,0)),SUMIFS('Input-Ext Allocators'!D$8:D$63,'Input-Ext Allocators'!$B$8:$B$63,$F45))*$D45</f>
        <v>0</v>
      </c>
      <c r="H45" s="10">
        <f ca="1">IFERROR(INDEX(H$337:H$373,MATCH($F45,$B$337:$B$373,0))/INDEX($D$337:$D$373,MATCH($F45,$B$337:$B$373,0)),SUMIFS('Input-Ext Allocators'!E$8:E$63,'Input-Ext Allocators'!$B$8:$B$63,$F45))*$D45</f>
        <v>0</v>
      </c>
      <c r="I45" s="10">
        <f ca="1">IFERROR(INDEX(I$337:I$373,MATCH($F45,$B$337:$B$373,0))/INDEX($D$337:$D$373,MATCH($F45,$B$337:$B$373,0)),SUMIFS('Input-Ext Allocators'!F$8:F$63,'Input-Ext Allocators'!$B$8:$B$63,$F45))*$D45</f>
        <v>0</v>
      </c>
      <c r="J45" s="10">
        <f ca="1">IFERROR(INDEX(J$337:J$373,MATCH($F45,$B$337:$B$373,0))/INDEX($D$337:$D$373,MATCH($F45,$B$337:$B$373,0)),SUMIFS('Input-Ext Allocators'!G$8:G$63,'Input-Ext Allocators'!$B$8:$B$63,$F45))*$D45</f>
        <v>0</v>
      </c>
      <c r="K45" s="10">
        <f ca="1">IFERROR(INDEX(K$337:K$373,MATCH($F45,$B$337:$B$373,0))/INDEX($D$337:$D$373,MATCH($F45,$B$337:$B$373,0)),SUMIFS('Input-Ext Allocators'!H$8:H$63,'Input-Ext Allocators'!$B$8:$B$63,$F45))*$D45</f>
        <v>0</v>
      </c>
    </row>
    <row r="46" spans="1:11" outlineLevel="1">
      <c r="A46" s="31">
        <f>IF(ISBLANK('Input-Accounts'!A46),"",'Input-Accounts'!A46)</f>
        <v>38</v>
      </c>
      <c r="B46" s="53" t="str">
        <f>IF(ISBLANK('Input-Accounts'!B46),"",'Input-Accounts'!B46)</f>
        <v>INDUSTRIAL M &amp; R STATION EQUIPMENT - DS-ML DIRECT ASSIGNMENT</v>
      </c>
      <c r="C46" s="31">
        <f>IF(ISBLANK('Input-Accounts'!C46),"",'Input-Accounts'!C46)</f>
        <v>385</v>
      </c>
      <c r="D46" s="10">
        <f t="shared" ca="1" si="4"/>
        <v>0</v>
      </c>
      <c r="E46" s="10">
        <f t="shared" ca="1" si="3"/>
        <v>0</v>
      </c>
      <c r="F46" s="3" t="str" cm="1">
        <f t="array" aca="1" ref="F46" ca="1">IF(D46=0,"-",IF('Input-Accounts'!$E46&lt;&gt;0,'Input-Accounts'!$E46,INDEX('Input-Accounts'!$H46:$J46,,MATCH($F$6,'Input-Accounts'!$H$6:$J$6,0))))</f>
        <v>-</v>
      </c>
      <c r="G46" s="10">
        <f ca="1">IFERROR(INDEX(G$337:G$373,MATCH($F46,$B$337:$B$373,0))/INDEX($D$337:$D$373,MATCH($F46,$B$337:$B$373,0)),SUMIFS('Input-Ext Allocators'!D$8:D$63,'Input-Ext Allocators'!$B$8:$B$63,$F46))*$D46</f>
        <v>0</v>
      </c>
      <c r="H46" s="10">
        <f ca="1">IFERROR(INDEX(H$337:H$373,MATCH($F46,$B$337:$B$373,0))/INDEX($D$337:$D$373,MATCH($F46,$B$337:$B$373,0)),SUMIFS('Input-Ext Allocators'!E$8:E$63,'Input-Ext Allocators'!$B$8:$B$63,$F46))*$D46</f>
        <v>0</v>
      </c>
      <c r="I46" s="10">
        <f ca="1">IFERROR(INDEX(I$337:I$373,MATCH($F46,$B$337:$B$373,0))/INDEX($D$337:$D$373,MATCH($F46,$B$337:$B$373,0)),SUMIFS('Input-Ext Allocators'!F$8:F$63,'Input-Ext Allocators'!$B$8:$B$63,$F46))*$D46</f>
        <v>0</v>
      </c>
      <c r="J46" s="10">
        <f ca="1">IFERROR(INDEX(J$337:J$373,MATCH($F46,$B$337:$B$373,0))/INDEX($D$337:$D$373,MATCH($F46,$B$337:$B$373,0)),SUMIFS('Input-Ext Allocators'!G$8:G$63,'Input-Ext Allocators'!$B$8:$B$63,$F46))*$D46</f>
        <v>0</v>
      </c>
      <c r="K46" s="10">
        <f ca="1">IFERROR(INDEX(K$337:K$373,MATCH($F46,$B$337:$B$373,0))/INDEX($D$337:$D$373,MATCH($F46,$B$337:$B$373,0)),SUMIFS('Input-Ext Allocators'!H$8:H$63,'Input-Ext Allocators'!$B$8:$B$63,$F46))*$D46</f>
        <v>0</v>
      </c>
    </row>
    <row r="47" spans="1:11" outlineLevel="1">
      <c r="A47" s="31">
        <f>IF(ISBLANK('Input-Accounts'!A47),"",'Input-Accounts'!A47)</f>
        <v>39</v>
      </c>
      <c r="B47" s="53" t="str">
        <f>IF(ISBLANK('Input-Accounts'!B47),"",'Input-Accounts'!B47)</f>
        <v>OTHER EQUIP-ODORIZATION</v>
      </c>
      <c r="C47" s="31">
        <f>IF(ISBLANK('Input-Accounts'!C47),"",'Input-Accounts'!C47)</f>
        <v>387.2</v>
      </c>
      <c r="D47" s="10">
        <f t="shared" ca="1" si="4"/>
        <v>0</v>
      </c>
      <c r="E47" s="10">
        <f t="shared" ca="1" si="3"/>
        <v>0</v>
      </c>
      <c r="F47" s="3" t="str" cm="1">
        <f t="array" aca="1" ref="F47" ca="1">IF(D47=0,"-",IF('Input-Accounts'!$E47&lt;&gt;0,'Input-Accounts'!$E47,INDEX('Input-Accounts'!$H47:$J47,,MATCH($F$6,'Input-Accounts'!$H$6:$J$6,0))))</f>
        <v>-</v>
      </c>
      <c r="G47" s="10">
        <f ca="1">IFERROR(INDEX(G$337:G$373,MATCH($F47,$B$337:$B$373,0))/INDEX($D$337:$D$373,MATCH($F47,$B$337:$B$373,0)),SUMIFS('Input-Ext Allocators'!D$8:D$63,'Input-Ext Allocators'!$B$8:$B$63,$F47))*$D47</f>
        <v>0</v>
      </c>
      <c r="H47" s="10">
        <f ca="1">IFERROR(INDEX(H$337:H$373,MATCH($F47,$B$337:$B$373,0))/INDEX($D$337:$D$373,MATCH($F47,$B$337:$B$373,0)),SUMIFS('Input-Ext Allocators'!E$8:E$63,'Input-Ext Allocators'!$B$8:$B$63,$F47))*$D47</f>
        <v>0</v>
      </c>
      <c r="I47" s="10">
        <f ca="1">IFERROR(INDEX(I$337:I$373,MATCH($F47,$B$337:$B$373,0))/INDEX($D$337:$D$373,MATCH($F47,$B$337:$B$373,0)),SUMIFS('Input-Ext Allocators'!F$8:F$63,'Input-Ext Allocators'!$B$8:$B$63,$F47))*$D47</f>
        <v>0</v>
      </c>
      <c r="J47" s="10">
        <f ca="1">IFERROR(INDEX(J$337:J$373,MATCH($F47,$B$337:$B$373,0))/INDEX($D$337:$D$373,MATCH($F47,$B$337:$B$373,0)),SUMIFS('Input-Ext Allocators'!G$8:G$63,'Input-Ext Allocators'!$B$8:$B$63,$F47))*$D47</f>
        <v>0</v>
      </c>
      <c r="K47" s="10">
        <f ca="1">IFERROR(INDEX(K$337:K$373,MATCH($F47,$B$337:$B$373,0))/INDEX($D$337:$D$373,MATCH($F47,$B$337:$B$373,0)),SUMIFS('Input-Ext Allocators'!H$8:H$63,'Input-Ext Allocators'!$B$8:$B$63,$F47))*$D47</f>
        <v>0</v>
      </c>
    </row>
    <row r="48" spans="1:11" outlineLevel="1">
      <c r="A48" s="31">
        <f>IF(ISBLANK('Input-Accounts'!A48),"",'Input-Accounts'!A48)</f>
        <v>40</v>
      </c>
      <c r="B48" s="53" t="str">
        <f>IF(ISBLANK('Input-Accounts'!B48),"",'Input-Accounts'!B48)</f>
        <v>OTHER EQUIP-TELEPHONE</v>
      </c>
      <c r="C48" s="31">
        <f>IF(ISBLANK('Input-Accounts'!C48),"",'Input-Accounts'!C48)</f>
        <v>387.41</v>
      </c>
      <c r="D48" s="10">
        <f t="shared" ca="1" si="4"/>
        <v>42820.306012652785</v>
      </c>
      <c r="E48" s="10">
        <f t="shared" ca="1" si="3"/>
        <v>0</v>
      </c>
      <c r="F48" s="3" t="str" cm="1">
        <f t="array" aca="1" ref="F48" ca="1">IF(D48=0,"-",IF('Input-Accounts'!$E48&lt;&gt;0,'Input-Accounts'!$E48,INDEX('Input-Accounts'!$H48:$J48,,MATCH($F$6,'Input-Accounts'!$H$6:$J$6,0))))</f>
        <v>INT_DISTPT_SUBTOTAL</v>
      </c>
      <c r="G48" s="10">
        <f ca="1">IFERROR(INDEX(G$337:G$373,MATCH($F48,$B$337:$B$373,0))/INDEX($D$337:$D$373,MATCH($F48,$B$337:$B$373,0)),SUMIFS('Input-Ext Allocators'!D$8:D$63,'Input-Ext Allocators'!$B$8:$B$63,$F48))*$D48</f>
        <v>38481.4365633138</v>
      </c>
      <c r="H48" s="10">
        <f ca="1">IFERROR(INDEX(H$337:H$373,MATCH($F48,$B$337:$B$373,0))/INDEX($D$337:$D$373,MATCH($F48,$B$337:$B$373,0)),SUMIFS('Input-Ext Allocators'!E$8:E$63,'Input-Ext Allocators'!$B$8:$B$63,$F48))*$D48</f>
        <v>4314.0252874362259</v>
      </c>
      <c r="I48" s="10">
        <f ca="1">IFERROR(INDEX(I$337:I$373,MATCH($F48,$B$337:$B$373,0))/INDEX($D$337:$D$373,MATCH($F48,$B$337:$B$373,0)),SUMIFS('Input-Ext Allocators'!F$8:F$63,'Input-Ext Allocators'!$B$8:$B$63,$F48))*$D48</f>
        <v>0.61296181975507613</v>
      </c>
      <c r="J48" s="10">
        <f ca="1">IFERROR(INDEX(J$337:J$373,MATCH($F48,$B$337:$B$373,0))/INDEX($D$337:$D$373,MATCH($F48,$B$337:$B$373,0)),SUMIFS('Input-Ext Allocators'!G$8:G$63,'Input-Ext Allocators'!$B$8:$B$63,$F48))*$D48</f>
        <v>5.2293836705882262</v>
      </c>
      <c r="K48" s="10">
        <f ca="1">IFERROR(INDEX(K$337:K$373,MATCH($F48,$B$337:$B$373,0))/INDEX($D$337:$D$373,MATCH($F48,$B$337:$B$373,0)),SUMIFS('Input-Ext Allocators'!H$8:H$63,'Input-Ext Allocators'!$B$8:$B$63,$F48))*$D48</f>
        <v>19.001816412407365</v>
      </c>
    </row>
    <row r="49" spans="1:11" outlineLevel="1">
      <c r="A49" s="31">
        <f>IF(ISBLANK('Input-Accounts'!A49),"",'Input-Accounts'!A49)</f>
        <v>41</v>
      </c>
      <c r="B49" s="53" t="str">
        <f>IF(ISBLANK('Input-Accounts'!B49),"",'Input-Accounts'!B49)</f>
        <v>OTHER EQUIPMENT-RADIO</v>
      </c>
      <c r="C49" s="31">
        <f>IF(ISBLANK('Input-Accounts'!C49),"",'Input-Accounts'!C49)</f>
        <v>387.42</v>
      </c>
      <c r="D49" s="10">
        <f t="shared" ca="1" si="4"/>
        <v>68924.336160314182</v>
      </c>
      <c r="E49" s="10">
        <f t="shared" ca="1" si="3"/>
        <v>0</v>
      </c>
      <c r="F49" s="3" t="str" cm="1">
        <f t="array" aca="1" ref="F49" ca="1">IF(D49=0,"-",IF('Input-Accounts'!$E49&lt;&gt;0,'Input-Accounts'!$E49,INDEX('Input-Accounts'!$H49:$J49,,MATCH($F$6,'Input-Accounts'!$H$6:$J$6,0))))</f>
        <v>INT_DISTPT_SUBTOTAL</v>
      </c>
      <c r="G49" s="10">
        <f ca="1">IFERROR(INDEX(G$337:G$373,MATCH($F49,$B$337:$B$373,0))/INDEX($D$337:$D$373,MATCH($F49,$B$337:$B$373,0)),SUMIFS('Input-Ext Allocators'!D$8:D$63,'Input-Ext Allocators'!$B$8:$B$63,$F49))*$D49</f>
        <v>61940.413710213259</v>
      </c>
      <c r="H49" s="10">
        <f ca="1">IFERROR(INDEX(H$337:H$373,MATCH($F49,$B$337:$B$373,0))/INDEX($D$337:$D$373,MATCH($F49,$B$337:$B$373,0)),SUMIFS('Input-Ext Allocators'!E$8:E$63,'Input-Ext Allocators'!$B$8:$B$63,$F49))*$D49</f>
        <v>6943.9328394218001</v>
      </c>
      <c r="I49" s="10">
        <f ca="1">IFERROR(INDEX(I$337:I$373,MATCH($F49,$B$337:$B$373,0))/INDEX($D$337:$D$373,MATCH($F49,$B$337:$B$373,0)),SUMIFS('Input-Ext Allocators'!F$8:F$63,'Input-Ext Allocators'!$B$8:$B$63,$F49))*$D49</f>
        <v>0.98663439036967904</v>
      </c>
      <c r="J49" s="10">
        <f ca="1">IFERROR(INDEX(J$337:J$373,MATCH($F49,$B$337:$B$373,0))/INDEX($D$337:$D$373,MATCH($F49,$B$337:$B$373,0)),SUMIFS('Input-Ext Allocators'!G$8:G$63,'Input-Ext Allocators'!$B$8:$B$63,$F49))*$D49</f>
        <v>8.417310187283066</v>
      </c>
      <c r="K49" s="10">
        <f ca="1">IFERROR(INDEX(K$337:K$373,MATCH($F49,$B$337:$B$373,0))/INDEX($D$337:$D$373,MATCH($F49,$B$337:$B$373,0)),SUMIFS('Input-Ext Allocators'!H$8:H$63,'Input-Ext Allocators'!$B$8:$B$63,$F49))*$D49</f>
        <v>30.585666101460053</v>
      </c>
    </row>
    <row r="50" spans="1:11" outlineLevel="1">
      <c r="A50" s="31">
        <f>IF(ISBLANK('Input-Accounts'!A50),"",'Input-Accounts'!A50)</f>
        <v>42</v>
      </c>
      <c r="B50" s="53" t="str">
        <f>IF(ISBLANK('Input-Accounts'!B50),"",'Input-Accounts'!B50)</f>
        <v>OTHER EQUIP-OTHER COMMUNICATION</v>
      </c>
      <c r="C50" s="31">
        <f>IF(ISBLANK('Input-Accounts'!C50),"",'Input-Accounts'!C50)</f>
        <v>387.44</v>
      </c>
      <c r="D50" s="10">
        <f t="shared" ca="1" si="4"/>
        <v>20491.341878961342</v>
      </c>
      <c r="E50" s="10">
        <f t="shared" ca="1" si="3"/>
        <v>0</v>
      </c>
      <c r="F50" s="3" t="str" cm="1">
        <f t="array" aca="1" ref="F50" ca="1">IF(D50=0,"-",IF('Input-Accounts'!$E50&lt;&gt;0,'Input-Accounts'!$E50,INDEX('Input-Accounts'!$H50:$J50,,MATCH($F$6,'Input-Accounts'!$H$6:$J$6,0))))</f>
        <v>INT_DISTPT_SUBTOTAL</v>
      </c>
      <c r="G50" s="10">
        <f ca="1">IFERROR(INDEX(G$337:G$373,MATCH($F50,$B$337:$B$373,0))/INDEX($D$337:$D$373,MATCH($F50,$B$337:$B$373,0)),SUMIFS('Input-Ext Allocators'!D$8:D$63,'Input-Ext Allocators'!$B$8:$B$63,$F50))*$D50</f>
        <v>18415.007879192297</v>
      </c>
      <c r="H50" s="10">
        <f ca="1">IFERROR(INDEX(H$337:H$373,MATCH($F50,$B$337:$B$373,0))/INDEX($D$337:$D$373,MATCH($F50,$B$337:$B$373,0)),SUMIFS('Input-Ext Allocators'!E$8:E$63,'Input-Ext Allocators'!$B$8:$B$63,$F50))*$D50</f>
        <v>2064.4450091790372</v>
      </c>
      <c r="I50" s="10">
        <f ca="1">IFERROR(INDEX(I$337:I$373,MATCH($F50,$B$337:$B$373,0))/INDEX($D$337:$D$373,MATCH($F50,$B$337:$B$373,0)),SUMIFS('Input-Ext Allocators'!F$8:F$63,'Input-Ext Allocators'!$B$8:$B$63,$F50))*$D50</f>
        <v>0.29332836163385018</v>
      </c>
      <c r="J50" s="10">
        <f ca="1">IFERROR(INDEX(J$337:J$373,MATCH($F50,$B$337:$B$373,0))/INDEX($D$337:$D$373,MATCH($F50,$B$337:$B$373,0)),SUMIFS('Input-Ext Allocators'!G$8:G$63,'Input-Ext Allocators'!$B$8:$B$63,$F50))*$D50</f>
        <v>2.5024830177210253</v>
      </c>
      <c r="K50" s="10">
        <f ca="1">IFERROR(INDEX(K$337:K$373,MATCH($F50,$B$337:$B$373,0))/INDEX($D$337:$D$373,MATCH($F50,$B$337:$B$373,0)),SUMIFS('Input-Ext Allocators'!H$8:H$63,'Input-Ext Allocators'!$B$8:$B$63,$F50))*$D50</f>
        <v>9.0931792106493567</v>
      </c>
    </row>
    <row r="51" spans="1:11" outlineLevel="1">
      <c r="A51" s="31">
        <f>IF(ISBLANK('Input-Accounts'!A51),"",'Input-Accounts'!A51)</f>
        <v>43</v>
      </c>
      <c r="B51" s="53" t="str">
        <f>IF(ISBLANK('Input-Accounts'!B51),"",'Input-Accounts'!B51)</f>
        <v>OTHER EQUIP-TELEMETERING</v>
      </c>
      <c r="C51" s="31">
        <f>IF(ISBLANK('Input-Accounts'!C51),"",'Input-Accounts'!C51)</f>
        <v>387.45</v>
      </c>
      <c r="D51" s="10">
        <f t="shared" ca="1" si="4"/>
        <v>1073569.9452142378</v>
      </c>
      <c r="E51" s="10">
        <f t="shared" ca="1" si="3"/>
        <v>0</v>
      </c>
      <c r="F51" s="3" t="str" cm="1">
        <f t="array" aca="1" ref="F51" ca="1">IF(D51=0,"-",IF('Input-Accounts'!$E51&lt;&gt;0,'Input-Accounts'!$E51,INDEX('Input-Accounts'!$H51:$J51,,MATCH($F$6,'Input-Accounts'!$H$6:$J$6,0))))</f>
        <v>INT_DISTPT_SUBTOTAL</v>
      </c>
      <c r="G51" s="10">
        <f ca="1">IFERROR(INDEX(G$337:G$373,MATCH($F51,$B$337:$B$373,0))/INDEX($D$337:$D$373,MATCH($F51,$B$337:$B$373,0)),SUMIFS('Input-Ext Allocators'!D$8:D$63,'Input-Ext Allocators'!$B$8:$B$63,$F51))*$D51</f>
        <v>964787.91465980443</v>
      </c>
      <c r="H51" s="10">
        <f ca="1">IFERROR(INDEX(H$337:H$373,MATCH($F51,$B$337:$B$373,0))/INDEX($D$337:$D$373,MATCH($F51,$B$337:$B$373,0)),SUMIFS('Input-Ext Allocators'!E$8:E$63,'Input-Ext Allocators'!$B$8:$B$63,$F51))*$D51</f>
        <v>108159.14977621203</v>
      </c>
      <c r="I51" s="10">
        <f ca="1">IFERROR(INDEX(I$337:I$373,MATCH($F51,$B$337:$B$373,0))/INDEX($D$337:$D$373,MATCH($F51,$B$337:$B$373,0)),SUMIFS('Input-Ext Allocators'!F$8:F$63,'Input-Ext Allocators'!$B$8:$B$63,$F51))*$D51</f>
        <v>15.367881468629163</v>
      </c>
      <c r="J51" s="10">
        <f ca="1">IFERROR(INDEX(J$337:J$373,MATCH($F51,$B$337:$B$373,0))/INDEX($D$337:$D$373,MATCH($F51,$B$337:$B$373,0)),SUMIFS('Input-Ext Allocators'!G$8:G$63,'Input-Ext Allocators'!$B$8:$B$63,$F51))*$D51</f>
        <v>131.10857122503381</v>
      </c>
      <c r="K51" s="10">
        <f ca="1">IFERROR(INDEX(K$337:K$373,MATCH($F51,$B$337:$B$373,0))/INDEX($D$337:$D$373,MATCH($F51,$B$337:$B$373,0)),SUMIFS('Input-Ext Allocators'!H$8:H$63,'Input-Ext Allocators'!$B$8:$B$63,$F51))*$D51</f>
        <v>476.40432552750411</v>
      </c>
    </row>
    <row r="52" spans="1:11" outlineLevel="1">
      <c r="A52" s="31">
        <f>IF(ISBLANK('Input-Accounts'!A52),"",'Input-Accounts'!A52)</f>
        <v>44</v>
      </c>
      <c r="B52" s="53" t="str">
        <f>IF(ISBLANK('Input-Accounts'!B52),"",'Input-Accounts'!B52)</f>
        <v>OTHER EQUIP-CUST INFO SERVICE</v>
      </c>
      <c r="C52" s="31">
        <f>IF(ISBLANK('Input-Accounts'!C52),"",'Input-Accounts'!C52)</f>
        <v>387.46</v>
      </c>
      <c r="D52" s="10">
        <f t="shared" ca="1" si="4"/>
        <v>18677.822007721006</v>
      </c>
      <c r="E52" s="10">
        <f t="shared" ca="1" si="3"/>
        <v>0</v>
      </c>
      <c r="F52" s="3" t="str" cm="1">
        <f t="array" aca="1" ref="F52" ca="1">IF(D52=0,"-",IF('Input-Accounts'!$E52&lt;&gt;0,'Input-Accounts'!$E52,INDEX('Input-Accounts'!$H52:$J52,,MATCH($F$6,'Input-Accounts'!$H$6:$J$6,0))))</f>
        <v>INT_DISTPT_SUBTOTAL</v>
      </c>
      <c r="G52" s="10">
        <f ca="1">IFERROR(INDEX(G$337:G$373,MATCH($F52,$B$337:$B$373,0))/INDEX($D$337:$D$373,MATCH($F52,$B$337:$B$373,0)),SUMIFS('Input-Ext Allocators'!D$8:D$63,'Input-Ext Allocators'!$B$8:$B$63,$F52))*$D52</f>
        <v>16785.247226365038</v>
      </c>
      <c r="H52" s="10">
        <f ca="1">IFERROR(INDEX(H$337:H$373,MATCH($F52,$B$337:$B$373,0))/INDEX($D$337:$D$373,MATCH($F52,$B$337:$B$373,0)),SUMIFS('Input-Ext Allocators'!E$8:E$63,'Input-Ext Allocators'!$B$8:$B$63,$F52))*$D52</f>
        <v>1881.7379873869197</v>
      </c>
      <c r="I52" s="10">
        <f ca="1">IFERROR(INDEX(I$337:I$373,MATCH($F52,$B$337:$B$373,0))/INDEX($D$337:$D$373,MATCH($F52,$B$337:$B$373,0)),SUMIFS('Input-Ext Allocators'!F$8:F$63,'Input-Ext Allocators'!$B$8:$B$63,$F52))*$D52</f>
        <v>0.26736828465287299</v>
      </c>
      <c r="J52" s="10">
        <f ca="1">IFERROR(INDEX(J$337:J$373,MATCH($F52,$B$337:$B$373,0))/INDEX($D$337:$D$373,MATCH($F52,$B$337:$B$373,0)),SUMIFS('Input-Ext Allocators'!G$8:G$63,'Input-Ext Allocators'!$B$8:$B$63,$F52))*$D52</f>
        <v>2.2810088601531366</v>
      </c>
      <c r="K52" s="10">
        <f ca="1">IFERROR(INDEX(K$337:K$373,MATCH($F52,$B$337:$B$373,0))/INDEX($D$337:$D$373,MATCH($F52,$B$337:$B$373,0)),SUMIFS('Input-Ext Allocators'!H$8:H$63,'Input-Ext Allocators'!$B$8:$B$63,$F52))*$D52</f>
        <v>8.2884168242390643</v>
      </c>
    </row>
    <row r="53" spans="1:11" outlineLevel="1">
      <c r="A53" s="31">
        <f>IF(ISBLANK('Input-Accounts'!A53),"",'Input-Accounts'!A53)</f>
        <v>45</v>
      </c>
      <c r="B53" s="53" t="str">
        <f>IF(ISBLANK('Input-Accounts'!B53),"",'Input-Accounts'!B53)</f>
        <v>GPS PIPE LOCATORS</v>
      </c>
      <c r="C53" s="31">
        <f>IF(ISBLANK('Input-Accounts'!C53),"",'Input-Accounts'!C53)</f>
        <v>387.5</v>
      </c>
      <c r="D53" s="10">
        <f t="shared" ca="1" si="4"/>
        <v>39127.986858659649</v>
      </c>
      <c r="E53" s="10">
        <f t="shared" ca="1" si="3"/>
        <v>0</v>
      </c>
      <c r="F53" s="3" t="str" cm="1">
        <f t="array" aca="1" ref="F53" ca="1">IF(D53=0,"-",IF('Input-Accounts'!$E53&lt;&gt;0,'Input-Accounts'!$E53,INDEX('Input-Accounts'!$H53:$J53,,MATCH($F$6,'Input-Accounts'!$H$6:$J$6,0))))</f>
        <v>INT_DISTPT_SUBTOTAL</v>
      </c>
      <c r="G53" s="10">
        <f ca="1">IFERROR(INDEX(G$337:G$373,MATCH($F53,$B$337:$B$373,0))/INDEX($D$337:$D$373,MATCH($F53,$B$337:$B$373,0)),SUMIFS('Input-Ext Allocators'!D$8:D$63,'Input-Ext Allocators'!$B$8:$B$63,$F53))*$D53</f>
        <v>35163.250437929484</v>
      </c>
      <c r="H53" s="10">
        <f ca="1">IFERROR(INDEX(H$337:H$373,MATCH($F53,$B$337:$B$373,0))/INDEX($D$337:$D$373,MATCH($F53,$B$337:$B$373,0)),SUMIFS('Input-Ext Allocators'!E$8:E$63,'Input-Ext Allocators'!$B$8:$B$63,$F53))*$D53</f>
        <v>3942.0345269100208</v>
      </c>
      <c r="I53" s="10">
        <f ca="1">IFERROR(INDEX(I$337:I$373,MATCH($F53,$B$337:$B$373,0))/INDEX($D$337:$D$373,MATCH($F53,$B$337:$B$373,0)),SUMIFS('Input-Ext Allocators'!F$8:F$63,'Input-Ext Allocators'!$B$8:$B$63,$F53))*$D53</f>
        <v>0.56010720757459809</v>
      </c>
      <c r="J53" s="10">
        <f ca="1">IFERROR(INDEX(J$337:J$373,MATCH($F53,$B$337:$B$373,0))/INDEX($D$337:$D$373,MATCH($F53,$B$337:$B$373,0)),SUMIFS('Input-Ext Allocators'!G$8:G$63,'Input-Ext Allocators'!$B$8:$B$63,$F53))*$D53</f>
        <v>4.7784631777550732</v>
      </c>
      <c r="K53" s="10">
        <f ca="1">IFERROR(INDEX(K$337:K$373,MATCH($F53,$B$337:$B$373,0))/INDEX($D$337:$D$373,MATCH($F53,$B$337:$B$373,0)),SUMIFS('Input-Ext Allocators'!H$8:H$63,'Input-Ext Allocators'!$B$8:$B$63,$F53))*$D53</f>
        <v>17.363323434812543</v>
      </c>
    </row>
    <row r="54" spans="1:11" outlineLevel="1">
      <c r="A54" s="31">
        <f>IF(ISBLANK('Input-Accounts'!A54),"",'Input-Accounts'!A54)</f>
        <v>46</v>
      </c>
      <c r="B54" t="str">
        <f>IF(ISBLANK('Input-Accounts'!B54),"",'Input-Accounts'!B54)</f>
        <v>Subtotal - Distribution Plant</v>
      </c>
      <c r="C54" s="31" t="str">
        <f>IF(ISBLANK('Input-Accounts'!C54),"",'Input-Accounts'!C54)</f>
        <v/>
      </c>
      <c r="D54" s="123">
        <f ca="1">SUBTOTAL(9,D20:D53)</f>
        <v>122864392.46194033</v>
      </c>
      <c r="E54" s="10">
        <f t="shared" ca="1" si="3"/>
        <v>0</v>
      </c>
      <c r="G54" s="123">
        <f t="shared" ref="G54:K54" ca="1" si="5">SUBTOTAL(9,G20:G53)</f>
        <v>110414865.39160164</v>
      </c>
      <c r="H54" s="123">
        <f t="shared" ca="1" si="5"/>
        <v>12378241.665290298</v>
      </c>
      <c r="I54" s="123">
        <f t="shared" ca="1" si="5"/>
        <v>1758.7726151307618</v>
      </c>
      <c r="J54" s="123">
        <f t="shared" ca="1" si="5"/>
        <v>15004.681364195831</v>
      </c>
      <c r="K54" s="123">
        <f t="shared" ca="1" si="5"/>
        <v>54521.951069053597</v>
      </c>
    </row>
    <row r="55" spans="1:11" outlineLevel="1">
      <c r="A55" s="31" t="str">
        <f>IF(ISBLANK('Input-Accounts'!A55),"",'Input-Accounts'!A55)</f>
        <v/>
      </c>
      <c r="B55" s="53" t="str">
        <f>IF(ISBLANK('Input-Accounts'!B55),"",'Input-Accounts'!B55)</f>
        <v/>
      </c>
      <c r="C55" s="31" t="str">
        <f>IF(ISBLANK('Input-Accounts'!C55),"",'Input-Accounts'!C55)</f>
        <v/>
      </c>
      <c r="D55" s="10"/>
      <c r="E55" s="10"/>
      <c r="G55" s="10"/>
      <c r="H55" s="10"/>
      <c r="I55" s="10"/>
      <c r="J55" s="10"/>
      <c r="K55" s="10"/>
    </row>
    <row r="56" spans="1:11" outlineLevel="1">
      <c r="A56" s="31">
        <f>IF(ISBLANK('Input-Accounts'!A56),"",'Input-Accounts'!A56)</f>
        <v>47</v>
      </c>
      <c r="B56" s="1" t="str">
        <f>IF(ISBLANK('Input-Accounts'!B56),"",'Input-Accounts'!B56)</f>
        <v>General Plant</v>
      </c>
      <c r="C56" s="31" t="str">
        <f>IF(ISBLANK('Input-Accounts'!C56),"",'Input-Accounts'!C56)</f>
        <v/>
      </c>
      <c r="D56" s="10"/>
      <c r="E56" s="10"/>
      <c r="G56" s="10"/>
      <c r="H56" s="10"/>
      <c r="I56" s="10"/>
      <c r="J56" s="10"/>
      <c r="K56" s="10"/>
    </row>
    <row r="57" spans="1:11" outlineLevel="1">
      <c r="A57" s="31">
        <f>IF(ISBLANK('Input-Accounts'!A57),"",'Input-Accounts'!A57)</f>
        <v>48</v>
      </c>
      <c r="B57" s="53" t="str">
        <f>IF(ISBLANK('Input-Accounts'!B57),"",'Input-Accounts'!B57)</f>
        <v>OFFICE FURN &amp; EQUIP-UNSPECIFIED</v>
      </c>
      <c r="C57" s="31">
        <f>IF(ISBLANK('Input-Accounts'!C57),"",'Input-Accounts'!C57)</f>
        <v>391.1</v>
      </c>
      <c r="D57" s="10">
        <f t="shared" ref="D57:D70" ca="1" si="6">INDIRECT("Classification!"&amp;$D$5&amp;ROW())</f>
        <v>151491.05362451894</v>
      </c>
      <c r="E57" s="10">
        <f t="shared" ref="E57:E71" ca="1" si="7">IFERROR(IF(D57="","",IF(D57=0,0,IF(ABS(D57-SUM($G57:$K57))&lt;Check_Limit,0,1))),1)</f>
        <v>0</v>
      </c>
      <c r="F57" s="3" t="str" cm="1">
        <f t="array" aca="1" ref="F57" ca="1">IF(D57=0,"-",IF('Input-Accounts'!$E57&lt;&gt;0,'Input-Accounts'!$E57,INDEX('Input-Accounts'!$H57:$J57,,MATCH($F$6,'Input-Accounts'!$H$6:$J$6,0))))</f>
        <v>INT_DISTPT_SUBTOTAL</v>
      </c>
      <c r="G57" s="10">
        <f ca="1">IFERROR(INDEX(G$337:G$373,MATCH($F57,$B$337:$B$373,0))/INDEX($D$337:$D$373,MATCH($F57,$B$337:$B$373,0)),SUMIFS('Input-Ext Allocators'!D$8:D$63,'Input-Ext Allocators'!$B$8:$B$63,$F57))*$D57</f>
        <v>136140.86196018622</v>
      </c>
      <c r="H57" s="10">
        <f ca="1">IFERROR(INDEX(H$337:H$373,MATCH($F57,$B$337:$B$373,0))/INDEX($D$337:$D$373,MATCH($F57,$B$337:$B$373,0)),SUMIFS('Input-Ext Allocators'!E$8:E$63,'Input-Ext Allocators'!$B$8:$B$63,$F57))*$D57</f>
        <v>15262.297190576392</v>
      </c>
      <c r="I57" s="10">
        <f ca="1">IFERROR(INDEX(I$337:I$373,MATCH($F57,$B$337:$B$373,0))/INDEX($D$337:$D$373,MATCH($F57,$B$337:$B$373,0)),SUMIFS('Input-Ext Allocators'!F$8:F$63,'Input-Ext Allocators'!$B$8:$B$63,$F57))*$D57</f>
        <v>2.1685560088912181</v>
      </c>
      <c r="J57" s="10">
        <f ca="1">IFERROR(INDEX(J$337:J$373,MATCH($F57,$B$337:$B$373,0))/INDEX($D$337:$D$373,MATCH($F57,$B$337:$B$373,0)),SUMIFS('Input-Ext Allocators'!G$8:G$63,'Input-Ext Allocators'!$B$8:$B$63,$F57))*$D57</f>
        <v>18.500681471780691</v>
      </c>
      <c r="K57" s="10">
        <f ca="1">IFERROR(INDEX(K$337:K$373,MATCH($F57,$B$337:$B$373,0))/INDEX($D$337:$D$373,MATCH($F57,$B$337:$B$373,0)),SUMIFS('Input-Ext Allocators'!H$8:H$63,'Input-Ext Allocators'!$B$8:$B$63,$F57))*$D57</f>
        <v>67.225236275627779</v>
      </c>
    </row>
    <row r="58" spans="1:11" outlineLevel="1">
      <c r="A58" s="31">
        <f>IF(ISBLANK('Input-Accounts'!A58),"",'Input-Accounts'!A58)</f>
        <v>49</v>
      </c>
      <c r="B58" s="53" t="str">
        <f>IF(ISBLANK('Input-Accounts'!B58),"",'Input-Accounts'!B58)</f>
        <v xml:space="preserve">OFFICE FURN &amp; EQUIP-DATA HANDLING </v>
      </c>
      <c r="C58" s="31">
        <f>IF(ISBLANK('Input-Accounts'!C58),"",'Input-Accounts'!C58)</f>
        <v>391.11</v>
      </c>
      <c r="D58" s="10">
        <f t="shared" ca="1" si="6"/>
        <v>0</v>
      </c>
      <c r="E58" s="10">
        <f t="shared" ca="1" si="7"/>
        <v>0</v>
      </c>
      <c r="F58" s="3" t="str" cm="1">
        <f t="array" aca="1" ref="F58" ca="1">IF(D58=0,"-",IF('Input-Accounts'!$E58&lt;&gt;0,'Input-Accounts'!$E58,INDEX('Input-Accounts'!$H58:$J58,,MATCH($F$6,'Input-Accounts'!$H$6:$J$6,0))))</f>
        <v>-</v>
      </c>
      <c r="G58" s="10">
        <f ca="1">IFERROR(INDEX(G$337:G$373,MATCH($F58,$B$337:$B$373,0))/INDEX($D$337:$D$373,MATCH($F58,$B$337:$B$373,0)),SUMIFS('Input-Ext Allocators'!D$8:D$63,'Input-Ext Allocators'!$B$8:$B$63,$F58))*$D58</f>
        <v>0</v>
      </c>
      <c r="H58" s="10">
        <f ca="1">IFERROR(INDEX(H$337:H$373,MATCH($F58,$B$337:$B$373,0))/INDEX($D$337:$D$373,MATCH($F58,$B$337:$B$373,0)),SUMIFS('Input-Ext Allocators'!E$8:E$63,'Input-Ext Allocators'!$B$8:$B$63,$F58))*$D58</f>
        <v>0</v>
      </c>
      <c r="I58" s="10">
        <f ca="1">IFERROR(INDEX(I$337:I$373,MATCH($F58,$B$337:$B$373,0))/INDEX($D$337:$D$373,MATCH($F58,$B$337:$B$373,0)),SUMIFS('Input-Ext Allocators'!F$8:F$63,'Input-Ext Allocators'!$B$8:$B$63,$F58))*$D58</f>
        <v>0</v>
      </c>
      <c r="J58" s="10">
        <f ca="1">IFERROR(INDEX(J$337:J$373,MATCH($F58,$B$337:$B$373,0))/INDEX($D$337:$D$373,MATCH($F58,$B$337:$B$373,0)),SUMIFS('Input-Ext Allocators'!G$8:G$63,'Input-Ext Allocators'!$B$8:$B$63,$F58))*$D58</f>
        <v>0</v>
      </c>
      <c r="K58" s="10">
        <f ca="1">IFERROR(INDEX(K$337:K$373,MATCH($F58,$B$337:$B$373,0))/INDEX($D$337:$D$373,MATCH($F58,$B$337:$B$373,0)),SUMIFS('Input-Ext Allocators'!H$8:H$63,'Input-Ext Allocators'!$B$8:$B$63,$F58))*$D58</f>
        <v>0</v>
      </c>
    </row>
    <row r="59" spans="1:11" outlineLevel="1">
      <c r="A59" s="31">
        <f>IF(ISBLANK('Input-Accounts'!A59),"",'Input-Accounts'!A59)</f>
        <v>50</v>
      </c>
      <c r="B59" s="53" t="str">
        <f>IF(ISBLANK('Input-Accounts'!B59),"",'Input-Accounts'!B59)</f>
        <v>OFFICE FURN &amp; EQUIP-INFO SYSTEMS</v>
      </c>
      <c r="C59" s="31">
        <f>IF(ISBLANK('Input-Accounts'!C59),"",'Input-Accounts'!C59)</f>
        <v>391.12</v>
      </c>
      <c r="D59" s="10">
        <f t="shared" ca="1" si="6"/>
        <v>6102.3619227705321</v>
      </c>
      <c r="E59" s="10">
        <f t="shared" ca="1" si="7"/>
        <v>0</v>
      </c>
      <c r="F59" s="3" t="str" cm="1">
        <f t="array" aca="1" ref="F59" ca="1">IF(D59=0,"-",IF('Input-Accounts'!$E59&lt;&gt;0,'Input-Accounts'!$E59,INDEX('Input-Accounts'!$H59:$J59,,MATCH($F$6,'Input-Accounts'!$H$6:$J$6,0))))</f>
        <v>INT_DISTPT_SUBTOTAL</v>
      </c>
      <c r="G59" s="10">
        <f ca="1">IFERROR(INDEX(G$337:G$373,MATCH($F59,$B$337:$B$373,0))/INDEX($D$337:$D$373,MATCH($F59,$B$337:$B$373,0)),SUMIFS('Input-Ext Allocators'!D$8:D$63,'Input-Ext Allocators'!$B$8:$B$63,$F59))*$D59</f>
        <v>5484.0255730093959</v>
      </c>
      <c r="H59" s="10">
        <f ca="1">IFERROR(INDEX(H$337:H$373,MATCH($F59,$B$337:$B$373,0))/INDEX($D$337:$D$373,MATCH($F59,$B$337:$B$373,0)),SUMIFS('Input-Ext Allocators'!E$8:E$63,'Input-Ext Allocators'!$B$8:$B$63,$F59))*$D59</f>
        <v>614.79578497503371</v>
      </c>
      <c r="I59" s="10">
        <f ca="1">IFERROR(INDEX(I$337:I$373,MATCH($F59,$B$337:$B$373,0))/INDEX($D$337:$D$373,MATCH($F59,$B$337:$B$373,0)),SUMIFS('Input-Ext Allocators'!F$8:F$63,'Input-Ext Allocators'!$B$8:$B$63,$F59))*$D59</f>
        <v>8.7353763139390986E-2</v>
      </c>
      <c r="J59" s="10">
        <f ca="1">IFERROR(INDEX(J$337:J$373,MATCH($F59,$B$337:$B$373,0))/INDEX($D$337:$D$373,MATCH($F59,$B$337:$B$373,0)),SUMIFS('Input-Ext Allocators'!G$8:G$63,'Input-Ext Allocators'!$B$8:$B$63,$F59))*$D59</f>
        <v>0.74524436564106233</v>
      </c>
      <c r="K59" s="10">
        <f ca="1">IFERROR(INDEX(K$337:K$373,MATCH($F59,$B$337:$B$373,0))/INDEX($D$337:$D$373,MATCH($F59,$B$337:$B$373,0)),SUMIFS('Input-Ext Allocators'!H$8:H$63,'Input-Ext Allocators'!$B$8:$B$63,$F59))*$D59</f>
        <v>2.707966657321121</v>
      </c>
    </row>
    <row r="60" spans="1:11" outlineLevel="1">
      <c r="A60" s="31">
        <f>IF(ISBLANK('Input-Accounts'!A60),"",'Input-Accounts'!A60)</f>
        <v>51</v>
      </c>
      <c r="B60" s="53" t="str">
        <f>IF(ISBLANK('Input-Accounts'!B60),"",'Input-Accounts'!B60)</f>
        <v>TRANS EQUIP-TRAILERS OVER $1,000</v>
      </c>
      <c r="C60" s="31">
        <f>IF(ISBLANK('Input-Accounts'!C60),"",'Input-Accounts'!C60)</f>
        <v>392.2</v>
      </c>
      <c r="D60" s="10">
        <f t="shared" ca="1" si="6"/>
        <v>8040.8772642834801</v>
      </c>
      <c r="E60" s="10">
        <f t="shared" ca="1" si="7"/>
        <v>0</v>
      </c>
      <c r="F60" s="3" t="str" cm="1">
        <f t="array" aca="1" ref="F60" ca="1">IF(D60=0,"-",IF('Input-Accounts'!$E60&lt;&gt;0,'Input-Accounts'!$E60,INDEX('Input-Accounts'!$H60:$J60,,MATCH($F$6,'Input-Accounts'!$H$6:$J$6,0))))</f>
        <v>INT_DISTPT_SUBTOTAL</v>
      </c>
      <c r="G60" s="10">
        <f ca="1">IFERROR(INDEX(G$337:G$373,MATCH($F60,$B$337:$B$373,0))/INDEX($D$337:$D$373,MATCH($F60,$B$337:$B$373,0)),SUMIFS('Input-Ext Allocators'!D$8:D$63,'Input-Ext Allocators'!$B$8:$B$63,$F60))*$D60</f>
        <v>7226.1162325062896</v>
      </c>
      <c r="H60" s="10">
        <f ca="1">IFERROR(INDEX(H$337:H$373,MATCH($F60,$B$337:$B$373,0))/INDEX($D$337:$D$373,MATCH($F60,$B$337:$B$373,0)),SUMIFS('Input-Ext Allocators'!E$8:E$63,'Input-Ext Allocators'!$B$8:$B$63,$F60))*$D60</f>
        <v>810.09574852267485</v>
      </c>
      <c r="I60" s="10">
        <f ca="1">IFERROR(INDEX(I$337:I$373,MATCH($F60,$B$337:$B$373,0))/INDEX($D$337:$D$373,MATCH($F60,$B$337:$B$373,0)),SUMIFS('Input-Ext Allocators'!F$8:F$63,'Input-Ext Allocators'!$B$8:$B$63,$F60))*$D60</f>
        <v>0.11510311857383844</v>
      </c>
      <c r="J60" s="10">
        <f ca="1">IFERROR(INDEX(J$337:J$373,MATCH($F60,$B$337:$B$373,0))/INDEX($D$337:$D$373,MATCH($F60,$B$337:$B$373,0)),SUMIFS('Input-Ext Allocators'!G$8:G$63,'Input-Ext Allocators'!$B$8:$B$63,$F60))*$D60</f>
        <v>0.98198346015143689</v>
      </c>
      <c r="K60" s="10">
        <f ca="1">IFERROR(INDEX(K$337:K$373,MATCH($F60,$B$337:$B$373,0))/INDEX($D$337:$D$373,MATCH($F60,$B$337:$B$373,0)),SUMIFS('Input-Ext Allocators'!H$8:H$63,'Input-Ext Allocators'!$B$8:$B$63,$F60))*$D60</f>
        <v>3.5681966757889922</v>
      </c>
    </row>
    <row r="61" spans="1:11" outlineLevel="1">
      <c r="A61" s="31">
        <f>IF(ISBLANK('Input-Accounts'!A61),"",'Input-Accounts'!A61)</f>
        <v>52</v>
      </c>
      <c r="B61" s="53" t="str">
        <f>IF(ISBLANK('Input-Accounts'!B61),"",'Input-Accounts'!B61)</f>
        <v>TRANS EQUIP-TRAILERS $1,000 or LESS</v>
      </c>
      <c r="C61" s="31">
        <f>IF(ISBLANK('Input-Accounts'!C61),"",'Input-Accounts'!C61)</f>
        <v>392.21</v>
      </c>
      <c r="D61" s="10">
        <f t="shared" ca="1" si="6"/>
        <v>4020.4386321417401</v>
      </c>
      <c r="E61" s="10">
        <f t="shared" ca="1" si="7"/>
        <v>0</v>
      </c>
      <c r="F61" s="3" t="str" cm="1">
        <f t="array" aca="1" ref="F61" ca="1">IF(D61=0,"-",IF('Input-Accounts'!$E61&lt;&gt;0,'Input-Accounts'!$E61,INDEX('Input-Accounts'!$H61:$J61,,MATCH($F$6,'Input-Accounts'!$H$6:$J$6,0))))</f>
        <v>INT_DISTPT_SUBTOTAL</v>
      </c>
      <c r="G61" s="10">
        <f ca="1">IFERROR(INDEX(G$337:G$373,MATCH($F61,$B$337:$B$373,0))/INDEX($D$337:$D$373,MATCH($F61,$B$337:$B$373,0)),SUMIFS('Input-Ext Allocators'!D$8:D$63,'Input-Ext Allocators'!$B$8:$B$63,$F61))*$D61</f>
        <v>3613.0581162531448</v>
      </c>
      <c r="H61" s="10">
        <f ca="1">IFERROR(INDEX(H$337:H$373,MATCH($F61,$B$337:$B$373,0))/INDEX($D$337:$D$373,MATCH($F61,$B$337:$B$373,0)),SUMIFS('Input-Ext Allocators'!E$8:E$63,'Input-Ext Allocators'!$B$8:$B$63,$F61))*$D61</f>
        <v>405.04787426133743</v>
      </c>
      <c r="I61" s="10">
        <f ca="1">IFERROR(INDEX(I$337:I$373,MATCH($F61,$B$337:$B$373,0))/INDEX($D$337:$D$373,MATCH($F61,$B$337:$B$373,0)),SUMIFS('Input-Ext Allocators'!F$8:F$63,'Input-Ext Allocators'!$B$8:$B$63,$F61))*$D61</f>
        <v>5.755155928691922E-2</v>
      </c>
      <c r="J61" s="10">
        <f ca="1">IFERROR(INDEX(J$337:J$373,MATCH($F61,$B$337:$B$373,0))/INDEX($D$337:$D$373,MATCH($F61,$B$337:$B$373,0)),SUMIFS('Input-Ext Allocators'!G$8:G$63,'Input-Ext Allocators'!$B$8:$B$63,$F61))*$D61</f>
        <v>0.49099173007571845</v>
      </c>
      <c r="K61" s="10">
        <f ca="1">IFERROR(INDEX(K$337:K$373,MATCH($F61,$B$337:$B$373,0))/INDEX($D$337:$D$373,MATCH($F61,$B$337:$B$373,0)),SUMIFS('Input-Ext Allocators'!H$8:H$63,'Input-Ext Allocators'!$B$8:$B$63,$F61))*$D61</f>
        <v>1.7840983378944961</v>
      </c>
    </row>
    <row r="62" spans="1:11" outlineLevel="1">
      <c r="A62" s="31">
        <f>IF(ISBLANK('Input-Accounts'!A62),"",'Input-Accounts'!A62)</f>
        <v>53</v>
      </c>
      <c r="B62" s="53" t="str">
        <f>IF(ISBLANK('Input-Accounts'!B62),"",'Input-Accounts'!B62)</f>
        <v>STORES EQUIPMENT</v>
      </c>
      <c r="C62" s="31">
        <f>IF(ISBLANK('Input-Accounts'!C62),"",'Input-Accounts'!C62)</f>
        <v>393</v>
      </c>
      <c r="D62" s="10">
        <f t="shared" ca="1" si="6"/>
        <v>0</v>
      </c>
      <c r="E62" s="10">
        <f t="shared" ca="1" si="7"/>
        <v>0</v>
      </c>
      <c r="F62" s="3" t="str" cm="1">
        <f t="array" aca="1" ref="F62" ca="1">IF(D62=0,"-",IF('Input-Accounts'!$E62&lt;&gt;0,'Input-Accounts'!$E62,INDEX('Input-Accounts'!$H62:$J62,,MATCH($F$6,'Input-Accounts'!$H$6:$J$6,0))))</f>
        <v>-</v>
      </c>
      <c r="G62" s="10">
        <f ca="1">IFERROR(INDEX(G$337:G$373,MATCH($F62,$B$337:$B$373,0))/INDEX($D$337:$D$373,MATCH($F62,$B$337:$B$373,0)),SUMIFS('Input-Ext Allocators'!D$8:D$63,'Input-Ext Allocators'!$B$8:$B$63,$F62))*$D62</f>
        <v>0</v>
      </c>
      <c r="H62" s="10">
        <f ca="1">IFERROR(INDEX(H$337:H$373,MATCH($F62,$B$337:$B$373,0))/INDEX($D$337:$D$373,MATCH($F62,$B$337:$B$373,0)),SUMIFS('Input-Ext Allocators'!E$8:E$63,'Input-Ext Allocators'!$B$8:$B$63,$F62))*$D62</f>
        <v>0</v>
      </c>
      <c r="I62" s="10">
        <f ca="1">IFERROR(INDEX(I$337:I$373,MATCH($F62,$B$337:$B$373,0))/INDEX($D$337:$D$373,MATCH($F62,$B$337:$B$373,0)),SUMIFS('Input-Ext Allocators'!F$8:F$63,'Input-Ext Allocators'!$B$8:$B$63,$F62))*$D62</f>
        <v>0</v>
      </c>
      <c r="J62" s="10">
        <f ca="1">IFERROR(INDEX(J$337:J$373,MATCH($F62,$B$337:$B$373,0))/INDEX($D$337:$D$373,MATCH($F62,$B$337:$B$373,0)),SUMIFS('Input-Ext Allocators'!G$8:G$63,'Input-Ext Allocators'!$B$8:$B$63,$F62))*$D62</f>
        <v>0</v>
      </c>
      <c r="K62" s="10">
        <f ca="1">IFERROR(INDEX(K$337:K$373,MATCH($F62,$B$337:$B$373,0))/INDEX($D$337:$D$373,MATCH($F62,$B$337:$B$373,0)),SUMIFS('Input-Ext Allocators'!H$8:H$63,'Input-Ext Allocators'!$B$8:$B$63,$F62))*$D62</f>
        <v>0</v>
      </c>
    </row>
    <row r="63" spans="1:11" outlineLevel="1">
      <c r="A63" s="31">
        <f>IF(ISBLANK('Input-Accounts'!A63),"",'Input-Accounts'!A63)</f>
        <v>54</v>
      </c>
      <c r="B63" s="53" t="str">
        <f>IF(ISBLANK('Input-Accounts'!B63),"",'Input-Accounts'!B63)</f>
        <v xml:space="preserve">TOOLS,SHOP, &amp; GAR EQ-GARAGE &amp; SERV </v>
      </c>
      <c r="C63" s="31">
        <f>IF(ISBLANK('Input-Accounts'!C63),"",'Input-Accounts'!C63)</f>
        <v>394.1</v>
      </c>
      <c r="D63" s="10">
        <f t="shared" ca="1" si="6"/>
        <v>1600.6349321985917</v>
      </c>
      <c r="E63" s="10">
        <f t="shared" ca="1" si="7"/>
        <v>0</v>
      </c>
      <c r="F63" s="3" t="str" cm="1">
        <f t="array" aca="1" ref="F63" ca="1">IF(D63=0,"-",IF('Input-Accounts'!$E63&lt;&gt;0,'Input-Accounts'!$E63,INDEX('Input-Accounts'!$H63:$J63,,MATCH($F$6,'Input-Accounts'!$H$6:$J$6,0))))</f>
        <v>INT_DISTPT_SUBTOTAL</v>
      </c>
      <c r="G63" s="10">
        <f ca="1">IFERROR(INDEX(G$337:G$373,MATCH($F63,$B$337:$B$373,0))/INDEX($D$337:$D$373,MATCH($F63,$B$337:$B$373,0)),SUMIFS('Input-Ext Allocators'!D$8:D$63,'Input-Ext Allocators'!$B$8:$B$63,$F63))*$D63</f>
        <v>1438.4467870506073</v>
      </c>
      <c r="H63" s="10">
        <f ca="1">IFERROR(INDEX(H$337:H$373,MATCH($F63,$B$337:$B$373,0))/INDEX($D$337:$D$373,MATCH($F63,$B$337:$B$373,0)),SUMIFS('Input-Ext Allocators'!E$8:E$63,'Input-Ext Allocators'!$B$8:$B$63,$F63))*$D63</f>
        <v>161.25946347553219</v>
      </c>
      <c r="I63" s="10">
        <f ca="1">IFERROR(INDEX(I$337:I$373,MATCH($F63,$B$337:$B$373,0))/INDEX($D$337:$D$373,MATCH($F63,$B$337:$B$373,0)),SUMIFS('Input-Ext Allocators'!F$8:F$63,'Input-Ext Allocators'!$B$8:$B$63,$F63))*$D63</f>
        <v>2.2912683074102332E-2</v>
      </c>
      <c r="J63" s="10">
        <f ca="1">IFERROR(INDEX(J$337:J$373,MATCH($F63,$B$337:$B$373,0))/INDEX($D$337:$D$373,MATCH($F63,$B$337:$B$373,0)),SUMIFS('Input-Ext Allocators'!G$8:G$63,'Input-Ext Allocators'!$B$8:$B$63,$F63))*$D63</f>
        <v>0.19547581408080303</v>
      </c>
      <c r="K63" s="10">
        <f ca="1">IFERROR(INDEX(K$337:K$373,MATCH($F63,$B$337:$B$373,0))/INDEX($D$337:$D$373,MATCH($F63,$B$337:$B$373,0)),SUMIFS('Input-Ext Allocators'!H$8:H$63,'Input-Ext Allocators'!$B$8:$B$63,$F63))*$D63</f>
        <v>0.7102931752971724</v>
      </c>
    </row>
    <row r="64" spans="1:11" outlineLevel="1">
      <c r="A64" s="31">
        <f>IF(ISBLANK('Input-Accounts'!A64),"",'Input-Accounts'!A64)</f>
        <v>55</v>
      </c>
      <c r="B64" s="53" t="str">
        <f>IF(ISBLANK('Input-Accounts'!B64),"",'Input-Accounts'!B64)</f>
        <v>TOOLS,SHOP, &amp; GAR EQ-CNG STATIONARY</v>
      </c>
      <c r="C64" s="31">
        <f>IF(ISBLANK('Input-Accounts'!C64),"",'Input-Accounts'!C64)</f>
        <v>394.11</v>
      </c>
      <c r="D64" s="10">
        <f t="shared" ca="1" si="6"/>
        <v>0</v>
      </c>
      <c r="E64" s="10">
        <f t="shared" ca="1" si="7"/>
        <v>0</v>
      </c>
      <c r="F64" s="3" t="str" cm="1">
        <f t="array" aca="1" ref="F64" ca="1">IF(D64=0,"-",IF('Input-Accounts'!$E64&lt;&gt;0,'Input-Accounts'!$E64,INDEX('Input-Accounts'!$H64:$J64,,MATCH($F$6,'Input-Accounts'!$H$6:$J$6,0))))</f>
        <v>-</v>
      </c>
      <c r="G64" s="10">
        <f ca="1">IFERROR(INDEX(G$337:G$373,MATCH($F64,$B$337:$B$373,0))/INDEX($D$337:$D$373,MATCH($F64,$B$337:$B$373,0)),SUMIFS('Input-Ext Allocators'!D$8:D$63,'Input-Ext Allocators'!$B$8:$B$63,$F64))*$D64</f>
        <v>0</v>
      </c>
      <c r="H64" s="10">
        <f ca="1">IFERROR(INDEX(H$337:H$373,MATCH($F64,$B$337:$B$373,0))/INDEX($D$337:$D$373,MATCH($F64,$B$337:$B$373,0)),SUMIFS('Input-Ext Allocators'!E$8:E$63,'Input-Ext Allocators'!$B$8:$B$63,$F64))*$D64</f>
        <v>0</v>
      </c>
      <c r="I64" s="10">
        <f ca="1">IFERROR(INDEX(I$337:I$373,MATCH($F64,$B$337:$B$373,0))/INDEX($D$337:$D$373,MATCH($F64,$B$337:$B$373,0)),SUMIFS('Input-Ext Allocators'!F$8:F$63,'Input-Ext Allocators'!$B$8:$B$63,$F64))*$D64</f>
        <v>0</v>
      </c>
      <c r="J64" s="10">
        <f ca="1">IFERROR(INDEX(J$337:J$373,MATCH($F64,$B$337:$B$373,0))/INDEX($D$337:$D$373,MATCH($F64,$B$337:$B$373,0)),SUMIFS('Input-Ext Allocators'!G$8:G$63,'Input-Ext Allocators'!$B$8:$B$63,$F64))*$D64</f>
        <v>0</v>
      </c>
      <c r="K64" s="10">
        <f ca="1">IFERROR(INDEX(K$337:K$373,MATCH($F64,$B$337:$B$373,0))/INDEX($D$337:$D$373,MATCH($F64,$B$337:$B$373,0)),SUMIFS('Input-Ext Allocators'!H$8:H$63,'Input-Ext Allocators'!$B$8:$B$63,$F64))*$D64</f>
        <v>0</v>
      </c>
    </row>
    <row r="65" spans="1:11" outlineLevel="1">
      <c r="A65" s="31">
        <f>IF(ISBLANK('Input-Accounts'!A65),"",'Input-Accounts'!A65)</f>
        <v>56</v>
      </c>
      <c r="B65" s="53" t="str">
        <f>IF(ISBLANK('Input-Accounts'!B65),"",'Input-Accounts'!B65)</f>
        <v>TOOLS,SHOP, &amp; GAR EQ-UND TANK CLEANUP</v>
      </c>
      <c r="C65" s="31">
        <f>IF(ISBLANK('Input-Accounts'!C65),"",'Input-Accounts'!C65)</f>
        <v>394.13</v>
      </c>
      <c r="D65" s="10">
        <f t="shared" ca="1" si="6"/>
        <v>0</v>
      </c>
      <c r="E65" s="10">
        <f t="shared" ca="1" si="7"/>
        <v>0</v>
      </c>
      <c r="F65" s="3" t="str" cm="1">
        <f t="array" aca="1" ref="F65" ca="1">IF(D65=0,"-",IF('Input-Accounts'!$E65&lt;&gt;0,'Input-Accounts'!$E65,INDEX('Input-Accounts'!$H65:$J65,,MATCH($F$6,'Input-Accounts'!$H$6:$J$6,0))))</f>
        <v>-</v>
      </c>
      <c r="G65" s="10">
        <f ca="1">IFERROR(INDEX(G$337:G$373,MATCH($F65,$B$337:$B$373,0))/INDEX($D$337:$D$373,MATCH($F65,$B$337:$B$373,0)),SUMIFS('Input-Ext Allocators'!D$8:D$63,'Input-Ext Allocators'!$B$8:$B$63,$F65))*$D65</f>
        <v>0</v>
      </c>
      <c r="H65" s="10">
        <f ca="1">IFERROR(INDEX(H$337:H$373,MATCH($F65,$B$337:$B$373,0))/INDEX($D$337:$D$373,MATCH($F65,$B$337:$B$373,0)),SUMIFS('Input-Ext Allocators'!E$8:E$63,'Input-Ext Allocators'!$B$8:$B$63,$F65))*$D65</f>
        <v>0</v>
      </c>
      <c r="I65" s="10">
        <f ca="1">IFERROR(INDEX(I$337:I$373,MATCH($F65,$B$337:$B$373,0))/INDEX($D$337:$D$373,MATCH($F65,$B$337:$B$373,0)),SUMIFS('Input-Ext Allocators'!F$8:F$63,'Input-Ext Allocators'!$B$8:$B$63,$F65))*$D65</f>
        <v>0</v>
      </c>
      <c r="J65" s="10">
        <f ca="1">IFERROR(INDEX(J$337:J$373,MATCH($F65,$B$337:$B$373,0))/INDEX($D$337:$D$373,MATCH($F65,$B$337:$B$373,0)),SUMIFS('Input-Ext Allocators'!G$8:G$63,'Input-Ext Allocators'!$B$8:$B$63,$F65))*$D65</f>
        <v>0</v>
      </c>
      <c r="K65" s="10">
        <f ca="1">IFERROR(INDEX(K$337:K$373,MATCH($F65,$B$337:$B$373,0))/INDEX($D$337:$D$373,MATCH($F65,$B$337:$B$373,0)),SUMIFS('Input-Ext Allocators'!H$8:H$63,'Input-Ext Allocators'!$B$8:$B$63,$F65))*$D65</f>
        <v>0</v>
      </c>
    </row>
    <row r="66" spans="1:11" outlineLevel="1">
      <c r="A66" s="31">
        <f>IF(ISBLANK('Input-Accounts'!A66),"",'Input-Accounts'!A66)</f>
        <v>57</v>
      </c>
      <c r="B66" s="53" t="str">
        <f>IF(ISBLANK('Input-Accounts'!B66),"",'Input-Accounts'!B66)</f>
        <v>TOOLS,SHOP, &amp; GAR EQ-SHOP EQUIP</v>
      </c>
      <c r="C66" s="31">
        <f>IF(ISBLANK('Input-Accounts'!C66),"",'Input-Accounts'!C66)</f>
        <v>394.2</v>
      </c>
      <c r="D66" s="10">
        <f t="shared" ca="1" si="6"/>
        <v>0</v>
      </c>
      <c r="E66" s="10">
        <f t="shared" ca="1" si="7"/>
        <v>0</v>
      </c>
      <c r="F66" s="3" t="str" cm="1">
        <f t="array" aca="1" ref="F66" ca="1">IF(D66=0,"-",IF('Input-Accounts'!$E66&lt;&gt;0,'Input-Accounts'!$E66,INDEX('Input-Accounts'!$H66:$J66,,MATCH($F$6,'Input-Accounts'!$H$6:$J$6,0))))</f>
        <v>-</v>
      </c>
      <c r="G66" s="10">
        <f ca="1">IFERROR(INDEX(G$337:G$373,MATCH($F66,$B$337:$B$373,0))/INDEX($D$337:$D$373,MATCH($F66,$B$337:$B$373,0)),SUMIFS('Input-Ext Allocators'!D$8:D$63,'Input-Ext Allocators'!$B$8:$B$63,$F66))*$D66</f>
        <v>0</v>
      </c>
      <c r="H66" s="10">
        <f ca="1">IFERROR(INDEX(H$337:H$373,MATCH($F66,$B$337:$B$373,0))/INDEX($D$337:$D$373,MATCH($F66,$B$337:$B$373,0)),SUMIFS('Input-Ext Allocators'!E$8:E$63,'Input-Ext Allocators'!$B$8:$B$63,$F66))*$D66</f>
        <v>0</v>
      </c>
      <c r="I66" s="10">
        <f ca="1">IFERROR(INDEX(I$337:I$373,MATCH($F66,$B$337:$B$373,0))/INDEX($D$337:$D$373,MATCH($F66,$B$337:$B$373,0)),SUMIFS('Input-Ext Allocators'!F$8:F$63,'Input-Ext Allocators'!$B$8:$B$63,$F66))*$D66</f>
        <v>0</v>
      </c>
      <c r="J66" s="10">
        <f ca="1">IFERROR(INDEX(J$337:J$373,MATCH($F66,$B$337:$B$373,0))/INDEX($D$337:$D$373,MATCH($F66,$B$337:$B$373,0)),SUMIFS('Input-Ext Allocators'!G$8:G$63,'Input-Ext Allocators'!$B$8:$B$63,$F66))*$D66</f>
        <v>0</v>
      </c>
      <c r="K66" s="10">
        <f ca="1">IFERROR(INDEX(K$337:K$373,MATCH($F66,$B$337:$B$373,0))/INDEX($D$337:$D$373,MATCH($F66,$B$337:$B$373,0)),SUMIFS('Input-Ext Allocators'!H$8:H$63,'Input-Ext Allocators'!$B$8:$B$63,$F66))*$D66</f>
        <v>0</v>
      </c>
    </row>
    <row r="67" spans="1:11" outlineLevel="1">
      <c r="A67" s="31">
        <f>IF(ISBLANK('Input-Accounts'!A67),"",'Input-Accounts'!A67)</f>
        <v>58</v>
      </c>
      <c r="B67" s="53" t="str">
        <f>IF(ISBLANK('Input-Accounts'!B67),"",'Input-Accounts'!B67)</f>
        <v>TOOLS,SHOP, &amp; GAR EQ-TOOLS &amp; OTHER</v>
      </c>
      <c r="C67" s="31">
        <f>IF(ISBLANK('Input-Accounts'!C67),"",'Input-Accounts'!C67)</f>
        <v>394.3</v>
      </c>
      <c r="D67" s="10">
        <f t="shared" ca="1" si="6"/>
        <v>1011946.1061554378</v>
      </c>
      <c r="E67" s="10">
        <f t="shared" ca="1" si="7"/>
        <v>0</v>
      </c>
      <c r="F67" s="3" t="str" cm="1">
        <f t="array" aca="1" ref="F67" ca="1">IF(D67=0,"-",IF('Input-Accounts'!$E67&lt;&gt;0,'Input-Accounts'!$E67,INDEX('Input-Accounts'!$H67:$J67,,MATCH($F$6,'Input-Accounts'!$H$6:$J$6,0))))</f>
        <v>INT_DISTPT_SUBTOTAL</v>
      </c>
      <c r="G67" s="10">
        <f ca="1">IFERROR(INDEX(G$337:G$373,MATCH($F67,$B$337:$B$373,0))/INDEX($D$337:$D$373,MATCH($F67,$B$337:$B$373,0)),SUMIFS('Input-Ext Allocators'!D$8:D$63,'Input-Ext Allocators'!$B$8:$B$63,$F67))*$D67</f>
        <v>909408.25780194905</v>
      </c>
      <c r="H67" s="10">
        <f ca="1">IFERROR(INDEX(H$337:H$373,MATCH($F67,$B$337:$B$373,0))/INDEX($D$337:$D$373,MATCH($F67,$B$337:$B$373,0)),SUMIFS('Input-Ext Allocators'!E$8:E$63,'Input-Ext Allocators'!$B$8:$B$63,$F67))*$D67</f>
        <v>101950.72146815628</v>
      </c>
      <c r="I67" s="10">
        <f ca="1">IFERROR(INDEX(I$337:I$373,MATCH($F67,$B$337:$B$373,0))/INDEX($D$337:$D$373,MATCH($F67,$B$337:$B$373,0)),SUMIFS('Input-Ext Allocators'!F$8:F$63,'Input-Ext Allocators'!$B$8:$B$63,$F67))*$D67</f>
        <v>14.485751842591117</v>
      </c>
      <c r="J67" s="10">
        <f ca="1">IFERROR(INDEX(J$337:J$373,MATCH($F67,$B$337:$B$373,0))/INDEX($D$337:$D$373,MATCH($F67,$B$337:$B$373,0)),SUMIFS('Input-Ext Allocators'!G$8:G$63,'Input-Ext Allocators'!$B$8:$B$63,$F67))*$D67</f>
        <v>123.58282636936129</v>
      </c>
      <c r="K67" s="10">
        <f ca="1">IFERROR(INDEX(K$337:K$373,MATCH($F67,$B$337:$B$373,0))/INDEX($D$337:$D$373,MATCH($F67,$B$337:$B$373,0)),SUMIFS('Input-Ext Allocators'!H$8:H$63,'Input-Ext Allocators'!$B$8:$B$63,$F67))*$D67</f>
        <v>449.05830712032474</v>
      </c>
    </row>
    <row r="68" spans="1:11" outlineLevel="1">
      <c r="A68" s="31">
        <f>IF(ISBLANK('Input-Accounts'!A68),"",'Input-Accounts'!A68)</f>
        <v>59</v>
      </c>
      <c r="B68" s="53" t="str">
        <f>IF(ISBLANK('Input-Accounts'!B68),"",'Input-Accounts'!B68)</f>
        <v>LABORATORY EQUIPMENT</v>
      </c>
      <c r="C68" s="31">
        <f>IF(ISBLANK('Input-Accounts'!C68),"",'Input-Accounts'!C68)</f>
        <v>395</v>
      </c>
      <c r="D68" s="10">
        <f t="shared" ca="1" si="6"/>
        <v>0</v>
      </c>
      <c r="E68" s="10">
        <f t="shared" ca="1" si="7"/>
        <v>0</v>
      </c>
      <c r="F68" s="3" t="str" cm="1">
        <f t="array" aca="1" ref="F68" ca="1">IF(D68=0,"-",IF('Input-Accounts'!$E68&lt;&gt;0,'Input-Accounts'!$E68,INDEX('Input-Accounts'!$H68:$J68,,MATCH($F$6,'Input-Accounts'!$H$6:$J$6,0))))</f>
        <v>-</v>
      </c>
      <c r="G68" s="10">
        <f ca="1">IFERROR(INDEX(G$337:G$373,MATCH($F68,$B$337:$B$373,0))/INDEX($D$337:$D$373,MATCH($F68,$B$337:$B$373,0)),SUMIFS('Input-Ext Allocators'!D$8:D$63,'Input-Ext Allocators'!$B$8:$B$63,$F68))*$D68</f>
        <v>0</v>
      </c>
      <c r="H68" s="10">
        <f ca="1">IFERROR(INDEX(H$337:H$373,MATCH($F68,$B$337:$B$373,0))/INDEX($D$337:$D$373,MATCH($F68,$B$337:$B$373,0)),SUMIFS('Input-Ext Allocators'!E$8:E$63,'Input-Ext Allocators'!$B$8:$B$63,$F68))*$D68</f>
        <v>0</v>
      </c>
      <c r="I68" s="10">
        <f ca="1">IFERROR(INDEX(I$337:I$373,MATCH($F68,$B$337:$B$373,0))/INDEX($D$337:$D$373,MATCH($F68,$B$337:$B$373,0)),SUMIFS('Input-Ext Allocators'!F$8:F$63,'Input-Ext Allocators'!$B$8:$B$63,$F68))*$D68</f>
        <v>0</v>
      </c>
      <c r="J68" s="10">
        <f ca="1">IFERROR(INDEX(J$337:J$373,MATCH($F68,$B$337:$B$373,0))/INDEX($D$337:$D$373,MATCH($F68,$B$337:$B$373,0)),SUMIFS('Input-Ext Allocators'!G$8:G$63,'Input-Ext Allocators'!$B$8:$B$63,$F68))*$D68</f>
        <v>0</v>
      </c>
      <c r="K68" s="10">
        <f ca="1">IFERROR(INDEX(K$337:K$373,MATCH($F68,$B$337:$B$373,0))/INDEX($D$337:$D$373,MATCH($F68,$B$337:$B$373,0)),SUMIFS('Input-Ext Allocators'!H$8:H$63,'Input-Ext Allocators'!$B$8:$B$63,$F68))*$D68</f>
        <v>0</v>
      </c>
    </row>
    <row r="69" spans="1:11" outlineLevel="1">
      <c r="A69" s="31">
        <f>IF(ISBLANK('Input-Accounts'!A69),"",'Input-Accounts'!A69)</f>
        <v>60</v>
      </c>
      <c r="B69" s="53" t="str">
        <f>IF(ISBLANK('Input-Accounts'!B69),"",'Input-Accounts'!B69)</f>
        <v>POWER OPERATED EQUIP-GENERAL TOOLS</v>
      </c>
      <c r="C69" s="31">
        <f>IF(ISBLANK('Input-Accounts'!C69),"",'Input-Accounts'!C69)</f>
        <v>396</v>
      </c>
      <c r="D69" s="10">
        <f t="shared" ca="1" si="6"/>
        <v>30495.226385116759</v>
      </c>
      <c r="E69" s="10">
        <f t="shared" ca="1" si="7"/>
        <v>0</v>
      </c>
      <c r="F69" s="3" t="str" cm="1">
        <f t="array" aca="1" ref="F69" ca="1">IF(D69=0,"-",IF('Input-Accounts'!$E69&lt;&gt;0,'Input-Accounts'!$E69,INDEX('Input-Accounts'!$H69:$J69,,MATCH($F$6,'Input-Accounts'!$H$6:$J$6,0))))</f>
        <v>INT_DISTPT_SUBTOTAL</v>
      </c>
      <c r="G69" s="10">
        <f ca="1">IFERROR(INDEX(G$337:G$373,MATCH($F69,$B$337:$B$373,0))/INDEX($D$337:$D$373,MATCH($F69,$B$337:$B$373,0)),SUMIFS('Input-Ext Allocators'!D$8:D$63,'Input-Ext Allocators'!$B$8:$B$63,$F69))*$D69</f>
        <v>27405.224971442552</v>
      </c>
      <c r="H69" s="10">
        <f ca="1">IFERROR(INDEX(H$337:H$373,MATCH($F69,$B$337:$B$373,0))/INDEX($D$337:$D$373,MATCH($F69,$B$337:$B$373,0)),SUMIFS('Input-Ext Allocators'!E$8:E$63,'Input-Ext Allocators'!$B$8:$B$63,$F69))*$D69</f>
        <v>3072.3082112634329</v>
      </c>
      <c r="I69" s="10">
        <f ca="1">IFERROR(INDEX(I$337:I$373,MATCH($F69,$B$337:$B$373,0))/INDEX($D$337:$D$373,MATCH($F69,$B$337:$B$373,0)),SUMIFS('Input-Ext Allocators'!F$8:F$63,'Input-Ext Allocators'!$B$8:$B$63,$F69))*$D69</f>
        <v>0.43653143098372166</v>
      </c>
      <c r="J69" s="10">
        <f ca="1">IFERROR(INDEX(J$337:J$373,MATCH($F69,$B$337:$B$373,0))/INDEX($D$337:$D$373,MATCH($F69,$B$337:$B$373,0)),SUMIFS('Input-Ext Allocators'!G$8:G$63,'Input-Ext Allocators'!$B$8:$B$63,$F69))*$D69</f>
        <v>3.7241966192885063</v>
      </c>
      <c r="K69" s="10">
        <f ca="1">IFERROR(INDEX(K$337:K$373,MATCH($F69,$B$337:$B$373,0))/INDEX($D$337:$D$373,MATCH($F69,$B$337:$B$373,0)),SUMIFS('Input-Ext Allocators'!H$8:H$63,'Input-Ext Allocators'!$B$8:$B$63,$F69))*$D69</f>
        <v>13.532474360495375</v>
      </c>
    </row>
    <row r="70" spans="1:11" outlineLevel="1">
      <c r="A70" s="31">
        <f>IF(ISBLANK('Input-Accounts'!A70),"",'Input-Accounts'!A70)</f>
        <v>61</v>
      </c>
      <c r="B70" s="53" t="str">
        <f>IF(ISBLANK('Input-Accounts'!B70),"",'Input-Accounts'!B70)</f>
        <v>MISCELLANEOUS EQUIPMENT</v>
      </c>
      <c r="C70" s="31">
        <f>IF(ISBLANK('Input-Accounts'!C70),"",'Input-Accounts'!C70)</f>
        <v>398</v>
      </c>
      <c r="D70" s="10">
        <f t="shared" ca="1" si="6"/>
        <v>24328.894945115469</v>
      </c>
      <c r="E70" s="10">
        <f t="shared" ca="1" si="7"/>
        <v>0</v>
      </c>
      <c r="F70" s="3" t="str" cm="1">
        <f t="array" aca="1" ref="F70" ca="1">IF(D70=0,"-",IF('Input-Accounts'!$E70&lt;&gt;0,'Input-Accounts'!$E70,INDEX('Input-Accounts'!$H70:$J70,,MATCH($F$6,'Input-Accounts'!$H$6:$J$6,0))))</f>
        <v>INT_DISTPT_SUBTOTAL</v>
      </c>
      <c r="G70" s="10">
        <f ca="1">IFERROR(INDEX(G$337:G$373,MATCH($F70,$B$337:$B$373,0))/INDEX($D$337:$D$373,MATCH($F70,$B$337:$B$373,0)),SUMIFS('Input-Ext Allocators'!D$8:D$63,'Input-Ext Allocators'!$B$8:$B$63,$F70))*$D70</f>
        <v>21863.711744828492</v>
      </c>
      <c r="H70" s="10">
        <f ca="1">IFERROR(INDEX(H$337:H$373,MATCH($F70,$B$337:$B$373,0))/INDEX($D$337:$D$373,MATCH($F70,$B$337:$B$373,0)),SUMIFS('Input-Ext Allocators'!E$8:E$63,'Input-Ext Allocators'!$B$8:$B$63,$F70))*$D70</f>
        <v>2451.0676775078314</v>
      </c>
      <c r="I70" s="10">
        <f ca="1">IFERROR(INDEX(I$337:I$373,MATCH($F70,$B$337:$B$373,0))/INDEX($D$337:$D$373,MATCH($F70,$B$337:$B$373,0)),SUMIFS('Input-Ext Allocators'!F$8:F$63,'Input-Ext Allocators'!$B$8:$B$63,$F70))*$D70</f>
        <v>0.34826196043021196</v>
      </c>
      <c r="J70" s="10">
        <f ca="1">IFERROR(INDEX(J$337:J$373,MATCH($F70,$B$337:$B$373,0))/INDEX($D$337:$D$373,MATCH($F70,$B$337:$B$373,0)),SUMIFS('Input-Ext Allocators'!G$8:G$63,'Input-Ext Allocators'!$B$8:$B$63,$F70))*$D70</f>
        <v>2.9711400453759036</v>
      </c>
      <c r="K70" s="10">
        <f ca="1">IFERROR(INDEX(K$337:K$373,MATCH($F70,$B$337:$B$373,0))/INDEX($D$337:$D$373,MATCH($F70,$B$337:$B$373,0)),SUMIFS('Input-Ext Allocators'!H$8:H$63,'Input-Ext Allocators'!$B$8:$B$63,$F70))*$D70</f>
        <v>10.796120773336574</v>
      </c>
    </row>
    <row r="71" spans="1:11" outlineLevel="1">
      <c r="A71" s="31">
        <f>IF(ISBLANK('Input-Accounts'!A71),"",'Input-Accounts'!A71)</f>
        <v>62</v>
      </c>
      <c r="B71" t="str">
        <f>IF(ISBLANK('Input-Accounts'!B71),"",'Input-Accounts'!B71)</f>
        <v>Subtotal - General Plant</v>
      </c>
      <c r="C71" s="31" t="str">
        <f>IF(ISBLANK('Input-Accounts'!C71),"",'Input-Accounts'!C71)</f>
        <v/>
      </c>
      <c r="D71" s="123">
        <f ca="1">SUBTOTAL(9,D57:D70)</f>
        <v>1238025.5938615834</v>
      </c>
      <c r="E71" s="10">
        <f t="shared" ca="1" si="7"/>
        <v>0</v>
      </c>
      <c r="G71" s="123">
        <f t="shared" ref="G71:K71" ca="1" si="8">SUBTOTAL(9,G57:G70)</f>
        <v>1112579.7031872256</v>
      </c>
      <c r="H71" s="123">
        <f t="shared" ca="1" si="8"/>
        <v>124727.59341873851</v>
      </c>
      <c r="I71" s="123">
        <f t="shared" ca="1" si="8"/>
        <v>17.722022366970517</v>
      </c>
      <c r="J71" s="123">
        <f t="shared" ca="1" si="8"/>
        <v>151.19253987575541</v>
      </c>
      <c r="K71" s="123">
        <f t="shared" ca="1" si="8"/>
        <v>549.38269337608631</v>
      </c>
    </row>
    <row r="72" spans="1:11" outlineLevel="1">
      <c r="A72" s="31" t="str">
        <f>IF(ISBLANK('Input-Accounts'!A72),"",'Input-Accounts'!A72)</f>
        <v/>
      </c>
      <c r="B72" t="str">
        <f>IF(ISBLANK('Input-Accounts'!B72),"",'Input-Accounts'!B72)</f>
        <v/>
      </c>
      <c r="C72" s="31" t="str">
        <f>IF(ISBLANK('Input-Accounts'!C72),"",'Input-Accounts'!C72)</f>
        <v/>
      </c>
      <c r="D72" s="10"/>
      <c r="E72" s="10"/>
      <c r="G72" s="10"/>
      <c r="H72" s="10"/>
      <c r="I72" s="10"/>
      <c r="J72" s="10"/>
      <c r="K72" s="10"/>
    </row>
    <row r="73" spans="1:11">
      <c r="A73" s="31">
        <f>IF(ISBLANK('Input-Accounts'!A73),"",'Input-Accounts'!A73)</f>
        <v>63</v>
      </c>
      <c r="B73" s="7" t="str">
        <f>IF(ISBLANK('Input-Accounts'!B73),"",'Input-Accounts'!B73)</f>
        <v>Total Plant in Service</v>
      </c>
      <c r="C73" s="31" t="str">
        <f>IF(ISBLANK('Input-Accounts'!C73),"",'Input-Accounts'!C73)</f>
        <v/>
      </c>
      <c r="D73" s="10">
        <f ca="1">SUBTOTAL(9,D11:D72)</f>
        <v>127374997.7416774</v>
      </c>
      <c r="E73" s="10">
        <f ca="1">IFERROR(IF(D73="","",IF(D73=0,0,IF(ABS(D73-SUM($G73:$K73))&lt;Check_Limit,0,1))),1)</f>
        <v>0</v>
      </c>
      <c r="F73" s="3"/>
      <c r="G73" s="10">
        <f t="shared" ref="G73:K73" ca="1" si="9">SUBTOTAL(9,G11:G72)</f>
        <v>114468422.85293929</v>
      </c>
      <c r="H73" s="10">
        <f t="shared" ca="1" si="9"/>
        <v>12832672.449429937</v>
      </c>
      <c r="I73" s="10">
        <f t="shared" ca="1" si="9"/>
        <v>1823.340785653586</v>
      </c>
      <c r="J73" s="10">
        <f t="shared" ca="1" si="9"/>
        <v>15555.5341672411</v>
      </c>
      <c r="K73" s="10">
        <f t="shared" ca="1" si="9"/>
        <v>56523.564355261151</v>
      </c>
    </row>
    <row r="74" spans="1:11">
      <c r="A74" s="31" t="str">
        <f>IF(ISBLANK('Input-Accounts'!A74),"",'Input-Accounts'!A74)</f>
        <v/>
      </c>
      <c r="B74" t="str">
        <f>IF(ISBLANK('Input-Accounts'!B74),"",'Input-Accounts'!B74)</f>
        <v/>
      </c>
      <c r="C74" s="31" t="str">
        <f>IF(ISBLANK('Input-Accounts'!C74),"",'Input-Accounts'!C74)</f>
        <v/>
      </c>
      <c r="D74" s="123"/>
      <c r="E74" s="10"/>
      <c r="G74" s="123"/>
      <c r="H74" s="123"/>
      <c r="I74" s="123"/>
      <c r="J74" s="123"/>
      <c r="K74" s="123"/>
    </row>
    <row r="75" spans="1:11">
      <c r="A75" s="31">
        <f>IF(ISBLANK('Input-Accounts'!A75),"",'Input-Accounts'!A75)</f>
        <v>64</v>
      </c>
      <c r="B75" s="1" t="str">
        <f>IF(ISBLANK('Input-Accounts'!B75),"",'Input-Accounts'!B75)</f>
        <v>Accumulated Depreciation &amp; Amortization</v>
      </c>
      <c r="C75" s="31" t="str">
        <f>IF(ISBLANK('Input-Accounts'!C75),"",'Input-Accounts'!C75)</f>
        <v/>
      </c>
      <c r="D75" s="10"/>
      <c r="E75" s="10"/>
      <c r="G75" s="10"/>
      <c r="H75" s="10"/>
      <c r="I75" s="10"/>
      <c r="J75" s="10"/>
      <c r="K75" s="10"/>
    </row>
    <row r="76" spans="1:11" hidden="1" outlineLevel="1">
      <c r="A76" s="31">
        <f>IF(ISBLANK('Input-Accounts'!A76),"",'Input-Accounts'!A76)</f>
        <v>65</v>
      </c>
      <c r="B76" s="1" t="str">
        <f>IF(ISBLANK('Input-Accounts'!B76),"",'Input-Accounts'!B76)</f>
        <v>Intangible Plant</v>
      </c>
      <c r="C76" s="31" t="str">
        <f>IF(ISBLANK('Input-Accounts'!C76),"",'Input-Accounts'!C76)</f>
        <v/>
      </c>
      <c r="D76" s="10"/>
      <c r="E76" s="10"/>
      <c r="G76" s="10"/>
      <c r="H76" s="10"/>
      <c r="I76" s="10"/>
      <c r="J76" s="10"/>
      <c r="K76" s="10"/>
    </row>
    <row r="77" spans="1:11" hidden="1" outlineLevel="1">
      <c r="A77" s="31">
        <f>IF(ISBLANK('Input-Accounts'!A77),"",'Input-Accounts'!A77)</f>
        <v>66</v>
      </c>
      <c r="B77" s="53" t="str">
        <f>IF(ISBLANK('Input-Accounts'!B77),"",'Input-Accounts'!B77)</f>
        <v>Organization</v>
      </c>
      <c r="C77" s="31">
        <f>IF(ISBLANK('Input-Accounts'!C77),"",'Input-Accounts'!C77)</f>
        <v>301</v>
      </c>
      <c r="D77" s="10">
        <f t="shared" ref="D77:D82" ca="1" si="10">INDIRECT("Classification!"&amp;$D$5&amp;ROW())</f>
        <v>0</v>
      </c>
      <c r="E77" s="10">
        <f t="shared" ref="E77:E83" ca="1" si="11">IFERROR(IF(D77="","",IF(D77=0,0,IF(ABS(D77-SUM($G77:$K77))&lt;Check_Limit,0,1))),1)</f>
        <v>0</v>
      </c>
      <c r="F77" s="3" t="str" cm="1">
        <f t="array" aca="1" ref="F77" ca="1">IF(D77=0,"-",IF('Input-Accounts'!$E77&lt;&gt;0,'Input-Accounts'!$E77,INDEX('Input-Accounts'!$H77:$J77,,MATCH($F$6,'Input-Accounts'!$H$6:$J$6,0))))</f>
        <v>-</v>
      </c>
      <c r="G77" s="10">
        <f ca="1">IFERROR(INDEX(G$337:G$373,MATCH($F77,$B$337:$B$373,0))/INDEX($D$337:$D$373,MATCH($F77,$B$337:$B$373,0)),SUMIFS('Input-Ext Allocators'!D$8:D$63,'Input-Ext Allocators'!$B$8:$B$63,$F77))*$D77</f>
        <v>0</v>
      </c>
      <c r="H77" s="10">
        <f ca="1">IFERROR(INDEX(H$337:H$373,MATCH($F77,$B$337:$B$373,0))/INDEX($D$337:$D$373,MATCH($F77,$B$337:$B$373,0)),SUMIFS('Input-Ext Allocators'!E$8:E$63,'Input-Ext Allocators'!$B$8:$B$63,$F77))*$D77</f>
        <v>0</v>
      </c>
      <c r="I77" s="10">
        <f ca="1">IFERROR(INDEX(I$337:I$373,MATCH($F77,$B$337:$B$373,0))/INDEX($D$337:$D$373,MATCH($F77,$B$337:$B$373,0)),SUMIFS('Input-Ext Allocators'!F$8:F$63,'Input-Ext Allocators'!$B$8:$B$63,$F77))*$D77</f>
        <v>0</v>
      </c>
      <c r="J77" s="10">
        <f ca="1">IFERROR(INDEX(J$337:J$373,MATCH($F77,$B$337:$B$373,0))/INDEX($D$337:$D$373,MATCH($F77,$B$337:$B$373,0)),SUMIFS('Input-Ext Allocators'!G$8:G$63,'Input-Ext Allocators'!$B$8:$B$63,$F77))*$D77</f>
        <v>0</v>
      </c>
      <c r="K77" s="10">
        <f ca="1">IFERROR(INDEX(K$337:K$373,MATCH($F77,$B$337:$B$373,0))/INDEX($D$337:$D$373,MATCH($F77,$B$337:$B$373,0)),SUMIFS('Input-Ext Allocators'!H$8:H$63,'Input-Ext Allocators'!$B$8:$B$63,$F77))*$D77</f>
        <v>0</v>
      </c>
    </row>
    <row r="78" spans="1:11" hidden="1" outlineLevel="1">
      <c r="A78" s="31">
        <f>IF(ISBLANK('Input-Accounts'!A78),"",'Input-Accounts'!A78)</f>
        <v>67</v>
      </c>
      <c r="B78" s="53" t="str">
        <f>IF(ISBLANK('Input-Accounts'!B78),"",'Input-Accounts'!B78)</f>
        <v>Misc. Intangible Plant - Plant Related</v>
      </c>
      <c r="C78" s="31">
        <f>IF(ISBLANK('Input-Accounts'!C78),"",'Input-Accounts'!C78)</f>
        <v>303</v>
      </c>
      <c r="D78" s="10">
        <f t="shared" ca="1" si="10"/>
        <v>-12391.552201183125</v>
      </c>
      <c r="E78" s="10">
        <f t="shared" ca="1" si="11"/>
        <v>0</v>
      </c>
      <c r="F78" s="3" t="str" cm="1">
        <f t="array" aca="1" ref="F78" ca="1">IF(D78=0,"-",IF('Input-Accounts'!$E78&lt;&gt;0,'Input-Accounts'!$E78,INDEX('Input-Accounts'!$H78:$J78,,MATCH($F$6,'Input-Accounts'!$H$6:$J$6,0))))</f>
        <v>INT_DISTPT_SUBTOTAL</v>
      </c>
      <c r="G78" s="10">
        <f ca="1">IFERROR(INDEX(G$337:G$373,MATCH($F78,$B$337:$B$373,0))/INDEX($D$337:$D$373,MATCH($F78,$B$337:$B$373,0)),SUMIFS('Input-Ext Allocators'!D$8:D$63,'Input-Ext Allocators'!$B$8:$B$63,$F78))*$D78</f>
        <v>-11135.948673741826</v>
      </c>
      <c r="H78" s="10">
        <f ca="1">IFERROR(INDEX(H$337:H$373,MATCH($F78,$B$337:$B$373,0))/INDEX($D$337:$D$373,MATCH($F78,$B$337:$B$373,0)),SUMIFS('Input-Ext Allocators'!E$8:E$63,'Input-Ext Allocators'!$B$8:$B$63,$F78))*$D78</f>
        <v>-1248.4140008409588</v>
      </c>
      <c r="I78" s="10">
        <f ca="1">IFERROR(INDEX(I$337:I$373,MATCH($F78,$B$337:$B$373,0))/INDEX($D$337:$D$373,MATCH($F78,$B$337:$B$373,0)),SUMIFS('Input-Ext Allocators'!F$8:F$63,'Input-Ext Allocators'!$B$8:$B$63,$F78))*$D78</f>
        <v>-0.1773819268032053</v>
      </c>
      <c r="J78" s="10">
        <f ca="1">IFERROR(INDEX(J$337:J$373,MATCH($F78,$B$337:$B$373,0))/INDEX($D$337:$D$373,MATCH($F78,$B$337:$B$373,0)),SUMIFS('Input-Ext Allocators'!G$8:G$63,'Input-Ext Allocators'!$B$8:$B$63,$F78))*$D78</f>
        <v>-1.5133049426354195</v>
      </c>
      <c r="K78" s="10">
        <f ca="1">IFERROR(INDEX(K$337:K$373,MATCH($F78,$B$337:$B$373,0))/INDEX($D$337:$D$373,MATCH($F78,$B$337:$B$373,0)),SUMIFS('Input-Ext Allocators'!H$8:H$63,'Input-Ext Allocators'!$B$8:$B$63,$F78))*$D78</f>
        <v>-5.4988397308993653</v>
      </c>
    </row>
    <row r="79" spans="1:11" hidden="1" outlineLevel="1">
      <c r="A79" s="31">
        <f>IF(ISBLANK('Input-Accounts'!A79),"",'Input-Accounts'!A79)</f>
        <v>68</v>
      </c>
      <c r="B79" s="53" t="str">
        <f>IF(ISBLANK('Input-Accounts'!B79),"",'Input-Accounts'!B79)</f>
        <v>MISC INTANGIBLE PLANT-DIS SOFTWARE</v>
      </c>
      <c r="C79" s="31">
        <f>IF(ISBLANK('Input-Accounts'!C79),"",'Input-Accounts'!C79)</f>
        <v>303.10000000000002</v>
      </c>
      <c r="D79" s="10">
        <f t="shared" ca="1" si="10"/>
        <v>-52.321812369383075</v>
      </c>
      <c r="E79" s="10">
        <f t="shared" ca="1" si="11"/>
        <v>0</v>
      </c>
      <c r="F79" s="3" t="str" cm="1">
        <f t="array" aca="1" ref="F79" ca="1">IF(D79=0,"-",IF('Input-Accounts'!$E79&lt;&gt;0,'Input-Accounts'!$E79,INDEX('Input-Accounts'!$H79:$J79,,MATCH($F$6,'Input-Accounts'!$H$6:$J$6,0))))</f>
        <v>INT_DISTPT_SUBTOTAL</v>
      </c>
      <c r="G79" s="10">
        <f ca="1">IFERROR(INDEX(G$337:G$373,MATCH($F79,$B$337:$B$373,0))/INDEX($D$337:$D$373,MATCH($F79,$B$337:$B$373,0)),SUMIFS('Input-Ext Allocators'!D$8:D$63,'Input-Ext Allocators'!$B$8:$B$63,$F79))*$D79</f>
        <v>-47.020180168144663</v>
      </c>
      <c r="H79" s="10">
        <f ca="1">IFERROR(INDEX(H$337:H$373,MATCH($F79,$B$337:$B$373,0))/INDEX($D$337:$D$373,MATCH($F79,$B$337:$B$373,0)),SUMIFS('Input-Ext Allocators'!E$8:E$63,'Input-Ext Allocators'!$B$8:$B$63,$F79))*$D79</f>
        <v>-5.2712753052095369</v>
      </c>
      <c r="I79" s="10">
        <f ca="1">IFERROR(INDEX(I$337:I$373,MATCH($F79,$B$337:$B$373,0))/INDEX($D$337:$D$373,MATCH($F79,$B$337:$B$373,0)),SUMIFS('Input-Ext Allocators'!F$8:F$63,'Input-Ext Allocators'!$B$8:$B$63,$F79))*$D79</f>
        <v>-7.4897347331763823E-4</v>
      </c>
      <c r="J79" s="10">
        <f ca="1">IFERROR(INDEX(J$337:J$373,MATCH($F79,$B$337:$B$373,0))/INDEX($D$337:$D$373,MATCH($F79,$B$337:$B$373,0)),SUMIFS('Input-Ext Allocators'!G$8:G$63,'Input-Ext Allocators'!$B$8:$B$63,$F79))*$D79</f>
        <v>-6.3897448827008579E-3</v>
      </c>
      <c r="K79" s="10">
        <f ca="1">IFERROR(INDEX(K$337:K$373,MATCH($F79,$B$337:$B$373,0))/INDEX($D$337:$D$373,MATCH($F79,$B$337:$B$373,0)),SUMIFS('Input-Ext Allocators'!H$8:H$63,'Input-Ext Allocators'!$B$8:$B$63,$F79))*$D79</f>
        <v>-2.3218177672846788E-2</v>
      </c>
    </row>
    <row r="80" spans="1:11" outlineLevel="1">
      <c r="A80" s="31">
        <f>IF(ISBLANK('Input-Accounts'!A80),"",'Input-Accounts'!A80)</f>
        <v>69</v>
      </c>
      <c r="B80" s="53" t="str">
        <f>IF(ISBLANK('Input-Accounts'!B80),"",'Input-Accounts'!B80)</f>
        <v>MISC INTANGIBLE PLANT-FARA SOFTWARE</v>
      </c>
      <c r="C80" s="31">
        <f>IF(ISBLANK('Input-Accounts'!C80),"",'Input-Accounts'!C80)</f>
        <v>303.2</v>
      </c>
      <c r="D80" s="10">
        <f t="shared" ca="1" si="10"/>
        <v>0</v>
      </c>
      <c r="E80" s="10">
        <f t="shared" ca="1" si="11"/>
        <v>0</v>
      </c>
      <c r="F80" s="3" t="str" cm="1">
        <f t="array" aca="1" ref="F80" ca="1">IF(D80=0,"-",IF('Input-Accounts'!$E80&lt;&gt;0,'Input-Accounts'!$E80,INDEX('Input-Accounts'!$H80:$J80,,MATCH($F$6,'Input-Accounts'!$H$6:$J$6,0))))</f>
        <v>-</v>
      </c>
      <c r="G80" s="10">
        <f ca="1">IFERROR(INDEX(G$337:G$373,MATCH($F80,$B$337:$B$373,0))/INDEX($D$337:$D$373,MATCH($F80,$B$337:$B$373,0)),SUMIFS('Input-Ext Allocators'!D$8:D$63,'Input-Ext Allocators'!$B$8:$B$63,$F80))*$D80</f>
        <v>0</v>
      </c>
      <c r="H80" s="10">
        <f ca="1">IFERROR(INDEX(H$337:H$373,MATCH($F80,$B$337:$B$373,0))/INDEX($D$337:$D$373,MATCH($F80,$B$337:$B$373,0)),SUMIFS('Input-Ext Allocators'!E$8:E$63,'Input-Ext Allocators'!$B$8:$B$63,$F80))*$D80</f>
        <v>0</v>
      </c>
      <c r="I80" s="10">
        <f ca="1">IFERROR(INDEX(I$337:I$373,MATCH($F80,$B$337:$B$373,0))/INDEX($D$337:$D$373,MATCH($F80,$B$337:$B$373,0)),SUMIFS('Input-Ext Allocators'!F$8:F$63,'Input-Ext Allocators'!$B$8:$B$63,$F80))*$D80</f>
        <v>0</v>
      </c>
      <c r="J80" s="10">
        <f ca="1">IFERROR(INDEX(J$337:J$373,MATCH($F80,$B$337:$B$373,0))/INDEX($D$337:$D$373,MATCH($F80,$B$337:$B$373,0)),SUMIFS('Input-Ext Allocators'!G$8:G$63,'Input-Ext Allocators'!$B$8:$B$63,$F80))*$D80</f>
        <v>0</v>
      </c>
      <c r="K80" s="10">
        <f ca="1">IFERROR(INDEX(K$337:K$373,MATCH($F80,$B$337:$B$373,0))/INDEX($D$337:$D$373,MATCH($F80,$B$337:$B$373,0)),SUMIFS('Input-Ext Allocators'!H$8:H$63,'Input-Ext Allocators'!$B$8:$B$63,$F80))*$D80</f>
        <v>0</v>
      </c>
    </row>
    <row r="81" spans="1:11" outlineLevel="1">
      <c r="A81" s="31">
        <f>IF(ISBLANK('Input-Accounts'!A81),"",'Input-Accounts'!A81)</f>
        <v>70</v>
      </c>
      <c r="B81" s="53" t="str">
        <f>IF(ISBLANK('Input-Accounts'!B81),"",'Input-Accounts'!B81)</f>
        <v>MISC INTANGIBLE PLANT-OTHER SOFTWARE</v>
      </c>
      <c r="C81" s="31">
        <f>IF(ISBLANK('Input-Accounts'!C81),"",'Input-Accounts'!C81)</f>
        <v>303.3</v>
      </c>
      <c r="D81" s="10">
        <f t="shared" ca="1" si="10"/>
        <v>-1098581.8892411732</v>
      </c>
      <c r="E81" s="10">
        <f t="shared" ca="1" si="11"/>
        <v>0</v>
      </c>
      <c r="F81" s="3" t="str" cm="1">
        <f t="array" aca="1" ref="F81" ca="1">IF(D81=0,"-",IF('Input-Accounts'!$E81&lt;&gt;0,'Input-Accounts'!$E81,INDEX('Input-Accounts'!$H81:$J81,,MATCH($F$6,'Input-Accounts'!$H$6:$J$6,0))))</f>
        <v>INT_DISTPT_SUBTOTAL</v>
      </c>
      <c r="G81" s="10">
        <f ca="1">IFERROR(INDEX(G$337:G$373,MATCH($F81,$B$337:$B$373,0))/INDEX($D$337:$D$373,MATCH($F81,$B$337:$B$373,0)),SUMIFS('Input-Ext Allocators'!D$8:D$63,'Input-Ext Allocators'!$B$8:$B$63,$F81))*$D81</f>
        <v>-987265.46391209762</v>
      </c>
      <c r="H81" s="10">
        <f ca="1">IFERROR(INDEX(H$337:H$373,MATCH($F81,$B$337:$B$373,0))/INDEX($D$337:$D$373,MATCH($F81,$B$337:$B$373,0)),SUMIFS('Input-Ext Allocators'!E$8:E$63,'Input-Ext Allocators'!$B$8:$B$63,$F81))*$D81</f>
        <v>-110679.03272586342</v>
      </c>
      <c r="I81" s="10">
        <f ca="1">IFERROR(INDEX(I$337:I$373,MATCH($F81,$B$337:$B$373,0))/INDEX($D$337:$D$373,MATCH($F81,$B$337:$B$373,0)),SUMIFS('Input-Ext Allocators'!F$8:F$63,'Input-Ext Allocators'!$B$8:$B$63,$F81))*$D81</f>
        <v>-15.725921103419072</v>
      </c>
      <c r="J81" s="10">
        <f ca="1">IFERROR(INDEX(J$337:J$373,MATCH($F81,$B$337:$B$373,0))/INDEX($D$337:$D$373,MATCH($F81,$B$337:$B$373,0)),SUMIFS('Input-Ext Allocators'!G$8:G$63,'Input-Ext Allocators'!$B$8:$B$63,$F81))*$D81</f>
        <v>-134.16312790254739</v>
      </c>
      <c r="K81" s="10">
        <f ca="1">IFERROR(INDEX(K$337:K$373,MATCH($F81,$B$337:$B$373,0))/INDEX($D$337:$D$373,MATCH($F81,$B$337:$B$373,0)),SUMIFS('Input-Ext Allocators'!H$8:H$63,'Input-Ext Allocators'!$B$8:$B$63,$F81))*$D81</f>
        <v>-487.50355420599135</v>
      </c>
    </row>
    <row r="82" spans="1:11" hidden="1" outlineLevel="1">
      <c r="A82" s="31">
        <f>IF(ISBLANK('Input-Accounts'!A82),"",'Input-Accounts'!A82)</f>
        <v>71</v>
      </c>
      <c r="B82" s="53" t="str">
        <f>IF(ISBLANK('Input-Accounts'!B82),"",'Input-Accounts'!B82)</f>
        <v>MISC INTANGIBLE PLANT-CLOUD SOFTWARE</v>
      </c>
      <c r="C82" s="31">
        <f>IF(ISBLANK('Input-Accounts'!C82),"",'Input-Accounts'!C82)</f>
        <v>303.99</v>
      </c>
      <c r="D82" s="10">
        <f t="shared" ca="1" si="10"/>
        <v>-222023.78442186615</v>
      </c>
      <c r="E82" s="10">
        <f t="shared" ca="1" si="11"/>
        <v>0</v>
      </c>
      <c r="F82" s="3" t="str" cm="1">
        <f t="array" aca="1" ref="F82" ca="1">IF(D82=0,"-",IF('Input-Accounts'!$E82&lt;&gt;0,'Input-Accounts'!$E82,INDEX('Input-Accounts'!$H82:$J82,,MATCH($F$6,'Input-Accounts'!$H$6:$J$6,0))))</f>
        <v>INT_DISTPT_SUBTOTAL</v>
      </c>
      <c r="G82" s="10">
        <f ca="1">IFERROR(INDEX(G$337:G$373,MATCH($F82,$B$337:$B$373,0))/INDEX($D$337:$D$373,MATCH($F82,$B$337:$B$373,0)),SUMIFS('Input-Ext Allocators'!D$8:D$63,'Input-Ext Allocators'!$B$8:$B$63,$F82))*$D82</f>
        <v>-199526.69589171858</v>
      </c>
      <c r="H82" s="10">
        <f ca="1">IFERROR(INDEX(H$337:H$373,MATCH($F82,$B$337:$B$373,0))/INDEX($D$337:$D$373,MATCH($F82,$B$337:$B$373,0)),SUMIFS('Input-Ext Allocators'!E$8:E$63,'Input-Ext Allocators'!$B$8:$B$63,$F82))*$D82</f>
        <v>-22368.271261891467</v>
      </c>
      <c r="I82" s="10">
        <f ca="1">IFERROR(INDEX(I$337:I$373,MATCH($F82,$B$337:$B$373,0))/INDEX($D$337:$D$373,MATCH($F82,$B$337:$B$373,0)),SUMIFS('Input-Ext Allocators'!F$8:F$63,'Input-Ext Allocators'!$B$8:$B$63,$F82))*$D82</f>
        <v>-3.1782141605415557</v>
      </c>
      <c r="J82" s="10">
        <f ca="1">IFERROR(INDEX(J$337:J$373,MATCH($F82,$B$337:$B$373,0))/INDEX($D$337:$D$373,MATCH($F82,$B$337:$B$373,0)),SUMIFS('Input-Ext Allocators'!G$8:G$63,'Input-Ext Allocators'!$B$8:$B$63,$F82))*$D82</f>
        <v>-27.114415118725088</v>
      </c>
      <c r="K82" s="10">
        <f ca="1">IFERROR(INDEX(K$337:K$373,MATCH($F82,$B$337:$B$373,0))/INDEX($D$337:$D$373,MATCH($F82,$B$337:$B$373,0)),SUMIFS('Input-Ext Allocators'!H$8:H$63,'Input-Ext Allocators'!$B$8:$B$63,$F82))*$D82</f>
        <v>-98.524638976788239</v>
      </c>
    </row>
    <row r="83" spans="1:11" hidden="1" outlineLevel="1">
      <c r="A83" s="31">
        <f>IF(ISBLANK('Input-Accounts'!A83),"",'Input-Accounts'!A83)</f>
        <v>72</v>
      </c>
      <c r="B83" t="str">
        <f>IF(ISBLANK('Input-Accounts'!B83),"",'Input-Accounts'!B83)</f>
        <v>Subtotal - Intangible Plant</v>
      </c>
      <c r="C83" s="31" t="str">
        <f>IF(ISBLANK('Input-Accounts'!C83),"",'Input-Accounts'!C83)</f>
        <v/>
      </c>
      <c r="D83" s="123">
        <f ca="1">SUBTOTAL(9,D77:D82)</f>
        <v>-1333049.5476765917</v>
      </c>
      <c r="E83" s="10">
        <f t="shared" ca="1" si="11"/>
        <v>0</v>
      </c>
      <c r="G83" s="123">
        <f t="shared" ref="G83:K83" ca="1" si="12">SUBTOTAL(9,G77:G82)</f>
        <v>-1197975.1286577261</v>
      </c>
      <c r="H83" s="123">
        <f t="shared" ca="1" si="12"/>
        <v>-134300.98926390105</v>
      </c>
      <c r="I83" s="123">
        <f t="shared" ca="1" si="12"/>
        <v>-19.082266164237151</v>
      </c>
      <c r="J83" s="123">
        <f t="shared" ca="1" si="12"/>
        <v>-162.79723770879059</v>
      </c>
      <c r="K83" s="123">
        <f t="shared" ca="1" si="12"/>
        <v>-591.55025109135181</v>
      </c>
    </row>
    <row r="84" spans="1:11" hidden="1" outlineLevel="1">
      <c r="A84" s="31" t="str">
        <f>IF(ISBLANK('Input-Accounts'!A84),"",'Input-Accounts'!A84)</f>
        <v/>
      </c>
      <c r="B84" t="str">
        <f>IF(ISBLANK('Input-Accounts'!B84),"",'Input-Accounts'!B84)</f>
        <v/>
      </c>
      <c r="C84" s="31" t="str">
        <f>IF(ISBLANK('Input-Accounts'!C84),"",'Input-Accounts'!C84)</f>
        <v/>
      </c>
      <c r="D84" s="10"/>
      <c r="E84" s="10"/>
      <c r="G84" s="10"/>
      <c r="H84" s="10"/>
      <c r="I84" s="10"/>
      <c r="J84" s="10"/>
      <c r="K84" s="10"/>
    </row>
    <row r="85" spans="1:11" hidden="1" outlineLevel="1">
      <c r="A85" s="31">
        <f>IF(ISBLANK('Input-Accounts'!A85),"",'Input-Accounts'!A85)</f>
        <v>73</v>
      </c>
      <c r="B85" s="1" t="str">
        <f>IF(ISBLANK('Input-Accounts'!B85),"",'Input-Accounts'!B85)</f>
        <v>Distribution Plant</v>
      </c>
      <c r="C85" s="31" t="str">
        <f>IF(ISBLANK('Input-Accounts'!C85),"",'Input-Accounts'!C85)</f>
        <v/>
      </c>
      <c r="D85" s="10"/>
      <c r="E85" s="10" t="str">
        <f t="shared" ref="E85:E120" si="13">IFERROR(IF(D85="","",IF(D85=0,0,IF(ABS(D85-SUM($G85:$K85))&lt;Check_Limit,0,1))),1)</f>
        <v/>
      </c>
      <c r="F85" s="3"/>
      <c r="G85" s="10"/>
      <c r="H85" s="10"/>
      <c r="I85" s="10"/>
      <c r="J85" s="10"/>
      <c r="K85" s="10"/>
    </row>
    <row r="86" spans="1:11" outlineLevel="1">
      <c r="A86" s="31">
        <f>IF(ISBLANK('Input-Accounts'!A86),"",'Input-Accounts'!A86)</f>
        <v>74</v>
      </c>
      <c r="B86" s="53" t="str">
        <f>IF(ISBLANK('Input-Accounts'!B86),"",'Input-Accounts'!B86)</f>
        <v>LAND-CITY GATE &amp; MAIN LINE IND. M &amp; R</v>
      </c>
      <c r="C86" s="31">
        <f>IF(ISBLANK('Input-Accounts'!C86),"",'Input-Accounts'!C86)</f>
        <v>374.1</v>
      </c>
      <c r="D86" s="10">
        <f t="shared" ref="D86:D119" ca="1" si="14">INDIRECT("Classification!"&amp;$D$5&amp;ROW())</f>
        <v>0</v>
      </c>
      <c r="E86" s="10">
        <f t="shared" ca="1" si="13"/>
        <v>0</v>
      </c>
      <c r="F86" s="3" t="str" cm="1">
        <f t="array" aca="1" ref="F86" ca="1">IF(D86=0,"-",IF('Input-Accounts'!$E86&lt;&gt;0,'Input-Accounts'!$E86,INDEX('Input-Accounts'!$H86:$J86,,MATCH($F$6,'Input-Accounts'!$H$6:$J$6,0))))</f>
        <v>-</v>
      </c>
      <c r="G86" s="10">
        <f ca="1">IFERROR(INDEX(G$337:G$373,MATCH($F86,$B$337:$B$373,0))/INDEX($D$337:$D$373,MATCH($F86,$B$337:$B$373,0)),SUMIFS('Input-Ext Allocators'!D$8:D$63,'Input-Ext Allocators'!$B$8:$B$63,$F86))*$D86</f>
        <v>0</v>
      </c>
      <c r="H86" s="10">
        <f ca="1">IFERROR(INDEX(H$337:H$373,MATCH($F86,$B$337:$B$373,0))/INDEX($D$337:$D$373,MATCH($F86,$B$337:$B$373,0)),SUMIFS('Input-Ext Allocators'!E$8:E$63,'Input-Ext Allocators'!$B$8:$B$63,$F86))*$D86</f>
        <v>0</v>
      </c>
      <c r="I86" s="10">
        <f ca="1">IFERROR(INDEX(I$337:I$373,MATCH($F86,$B$337:$B$373,0))/INDEX($D$337:$D$373,MATCH($F86,$B$337:$B$373,0)),SUMIFS('Input-Ext Allocators'!F$8:F$63,'Input-Ext Allocators'!$B$8:$B$63,$F86))*$D86</f>
        <v>0</v>
      </c>
      <c r="J86" s="10">
        <f ca="1">IFERROR(INDEX(J$337:J$373,MATCH($F86,$B$337:$B$373,0))/INDEX($D$337:$D$373,MATCH($F86,$B$337:$B$373,0)),SUMIFS('Input-Ext Allocators'!G$8:G$63,'Input-Ext Allocators'!$B$8:$B$63,$F86))*$D86</f>
        <v>0</v>
      </c>
      <c r="K86" s="10">
        <f ca="1">IFERROR(INDEX(K$337:K$373,MATCH($F86,$B$337:$B$373,0))/INDEX($D$337:$D$373,MATCH($F86,$B$337:$B$373,0)),SUMIFS('Input-Ext Allocators'!H$8:H$63,'Input-Ext Allocators'!$B$8:$B$63,$F86))*$D86</f>
        <v>0</v>
      </c>
    </row>
    <row r="87" spans="1:11" outlineLevel="1">
      <c r="A87" s="31">
        <f>IF(ISBLANK('Input-Accounts'!A87),"",'Input-Accounts'!A87)</f>
        <v>75</v>
      </c>
      <c r="B87" s="53" t="str">
        <f>IF(ISBLANK('Input-Accounts'!B87),"",'Input-Accounts'!B87)</f>
        <v>LAND-OTHER DISTRIBUTION SYSTEMS</v>
      </c>
      <c r="C87" s="31">
        <f>IF(ISBLANK('Input-Accounts'!C87),"",'Input-Accounts'!C87)</f>
        <v>374.2</v>
      </c>
      <c r="D87" s="10">
        <f t="shared" ca="1" si="14"/>
        <v>134.75417359265535</v>
      </c>
      <c r="E87" s="10">
        <f t="shared" ca="1" si="13"/>
        <v>0</v>
      </c>
      <c r="F87" s="3" t="str" cm="1">
        <f t="array" aca="1" ref="F87" ca="1">IF(D87=0,"-",IF('Input-Accounts'!$E87&lt;&gt;0,'Input-Accounts'!$E87,INDEX('Input-Accounts'!$H87:$J87,,MATCH($F$6,'Input-Accounts'!$H$6:$J$6,0))))</f>
        <v>CUSTOMERS EXCL DS-ML</v>
      </c>
      <c r="G87" s="10">
        <f ca="1">IFERROR(INDEX(G$337:G$373,MATCH($F87,$B$337:$B$373,0))/INDEX($D$337:$D$373,MATCH($F87,$B$337:$B$373,0)),SUMIFS('Input-Ext Allocators'!D$8:D$63,'Input-Ext Allocators'!$B$8:$B$63,$F87))*$D87</f>
        <v>121.11467714242917</v>
      </c>
      <c r="H87" s="10">
        <f ca="1">IFERROR(INDEX(H$337:H$373,MATCH($F87,$B$337:$B$373,0))/INDEX($D$337:$D$373,MATCH($F87,$B$337:$B$373,0)),SUMIFS('Input-Ext Allocators'!E$8:E$63,'Input-Ext Allocators'!$B$8:$B$63,$F87))*$D87</f>
        <v>13.577761812827699</v>
      </c>
      <c r="I87" s="10">
        <f ca="1">IFERROR(INDEX(I$337:I$373,MATCH($F87,$B$337:$B$373,0))/INDEX($D$337:$D$373,MATCH($F87,$B$337:$B$373,0)),SUMIFS('Input-Ext Allocators'!F$8:F$63,'Input-Ext Allocators'!$B$8:$B$63,$F87))*$D87</f>
        <v>1.9292074187024296E-3</v>
      </c>
      <c r="J87" s="10">
        <f ca="1">IFERROR(INDEX(J$337:J$373,MATCH($F87,$B$337:$B$373,0))/INDEX($D$337:$D$373,MATCH($F87,$B$337:$B$373,0)),SUMIFS('Input-Ext Allocators'!G$8:G$63,'Input-Ext Allocators'!$B$8:$B$63,$F87))*$D87</f>
        <v>0</v>
      </c>
      <c r="K87" s="10">
        <f ca="1">IFERROR(INDEX(K$337:K$373,MATCH($F87,$B$337:$B$373,0))/INDEX($D$337:$D$373,MATCH($F87,$B$337:$B$373,0)),SUMIFS('Input-Ext Allocators'!H$8:H$63,'Input-Ext Allocators'!$B$8:$B$63,$F87))*$D87</f>
        <v>5.980542997977531E-2</v>
      </c>
    </row>
    <row r="88" spans="1:11" outlineLevel="1">
      <c r="A88" s="31">
        <f>IF(ISBLANK('Input-Accounts'!A88),"",'Input-Accounts'!A88)</f>
        <v>76</v>
      </c>
      <c r="B88" s="53" t="str">
        <f>IF(ISBLANK('Input-Accounts'!B88),"",'Input-Accounts'!B88)</f>
        <v>LAND RIGHTS-OTHER DISTR SYSTEMS</v>
      </c>
      <c r="C88" s="31">
        <f>IF(ISBLANK('Input-Accounts'!C88),"",'Input-Accounts'!C88)</f>
        <v>374.4</v>
      </c>
      <c r="D88" s="10">
        <f t="shared" ca="1" si="14"/>
        <v>-106556.96265429691</v>
      </c>
      <c r="E88" s="10">
        <f t="shared" ca="1" si="13"/>
        <v>0</v>
      </c>
      <c r="F88" s="3" t="str" cm="1">
        <f t="array" aca="1" ref="F88" ca="1">IF(D88=0,"-",IF('Input-Accounts'!$E88&lt;&gt;0,'Input-Accounts'!$E88,INDEX('Input-Accounts'!$H88:$J88,,MATCH($F$6,'Input-Accounts'!$H$6:$J$6,0))))</f>
        <v>CUSTOMERS EXCL DS-ML</v>
      </c>
      <c r="G88" s="10">
        <f ca="1">IFERROR(INDEX(G$337:G$373,MATCH($F88,$B$337:$B$373,0))/INDEX($D$337:$D$373,MATCH($F88,$B$337:$B$373,0)),SUMIFS('Input-Ext Allocators'!D$8:D$63,'Input-Ext Allocators'!$B$8:$B$63,$F88))*$D88</f>
        <v>-95771.520726067218</v>
      </c>
      <c r="H88" s="10">
        <f ca="1">IFERROR(INDEX(H$337:H$373,MATCH($F88,$B$337:$B$373,0))/INDEX($D$337:$D$373,MATCH($F88,$B$337:$B$373,0)),SUMIFS('Input-Ext Allocators'!E$8:E$63,'Input-Ext Allocators'!$B$8:$B$63,$F88))*$D88</f>
        <v>-10736.625217946323</v>
      </c>
      <c r="I88" s="10">
        <f ca="1">IFERROR(INDEX(I$337:I$373,MATCH($F88,$B$337:$B$373,0))/INDEX($D$337:$D$373,MATCH($F88,$B$337:$B$373,0)),SUMIFS('Input-Ext Allocators'!F$8:F$63,'Input-Ext Allocators'!$B$8:$B$63,$F88))*$D88</f>
        <v>-1.5255221963549761</v>
      </c>
      <c r="J88" s="10">
        <f ca="1">IFERROR(INDEX(J$337:J$373,MATCH($F88,$B$337:$B$373,0))/INDEX($D$337:$D$373,MATCH($F88,$B$337:$B$373,0)),SUMIFS('Input-Ext Allocators'!G$8:G$63,'Input-Ext Allocators'!$B$8:$B$63,$F88))*$D88</f>
        <v>0</v>
      </c>
      <c r="K88" s="10">
        <f ca="1">IFERROR(INDEX(K$337:K$373,MATCH($F88,$B$337:$B$373,0))/INDEX($D$337:$D$373,MATCH($F88,$B$337:$B$373,0)),SUMIFS('Input-Ext Allocators'!H$8:H$63,'Input-Ext Allocators'!$B$8:$B$63,$F88))*$D88</f>
        <v>-47.291188087004258</v>
      </c>
    </row>
    <row r="89" spans="1:11" outlineLevel="1">
      <c r="A89" s="31">
        <f>IF(ISBLANK('Input-Accounts'!A89),"",'Input-Accounts'!A89)</f>
        <v>77</v>
      </c>
      <c r="B89" s="53" t="str">
        <f>IF(ISBLANK('Input-Accounts'!B89),"",'Input-Accounts'!B89)</f>
        <v>RIGHTS OF WAY</v>
      </c>
      <c r="C89" s="31">
        <f>IF(ISBLANK('Input-Accounts'!C89),"",'Input-Accounts'!C89)</f>
        <v>374.5</v>
      </c>
      <c r="D89" s="10">
        <f t="shared" ca="1" si="14"/>
        <v>-309706.81116930326</v>
      </c>
      <c r="E89" s="10">
        <f t="shared" ca="1" si="13"/>
        <v>0</v>
      </c>
      <c r="F89" s="3" t="str" cm="1">
        <f t="array" aca="1" ref="F89" ca="1">IF(D89=0,"-",IF('Input-Accounts'!$E89&lt;&gt;0,'Input-Accounts'!$E89,INDEX('Input-Accounts'!$H89:$J89,,MATCH($F$6,'Input-Accounts'!$H$6:$J$6,0))))</f>
        <v>CUSTOMERS EXCL DS-ML</v>
      </c>
      <c r="G89" s="10">
        <f ca="1">IFERROR(INDEX(G$337:G$373,MATCH($F89,$B$337:$B$373,0))/INDEX($D$337:$D$373,MATCH($F89,$B$337:$B$373,0)),SUMIFS('Input-Ext Allocators'!D$8:D$63,'Input-Ext Allocators'!$B$8:$B$63,$F89))*$D89</f>
        <v>-278359.02550201898</v>
      </c>
      <c r="H89" s="10">
        <f ca="1">IFERROR(INDEX(H$337:H$373,MATCH($F89,$B$337:$B$373,0))/INDEX($D$337:$D$373,MATCH($F89,$B$337:$B$373,0)),SUMIFS('Input-Ext Allocators'!E$8:E$63,'Input-Ext Allocators'!$B$8:$B$63,$F89))*$D89</f>
        <v>-31205.900357333358</v>
      </c>
      <c r="I89" s="10">
        <f ca="1">IFERROR(INDEX(I$337:I$373,MATCH($F89,$B$337:$B$373,0))/INDEX($D$337:$D$373,MATCH($F89,$B$337:$B$373,0)),SUMIFS('Input-Ext Allocators'!F$8:F$63,'Input-Ext Allocators'!$B$8:$B$63,$F89))*$D89</f>
        <v>-4.4339159359666604</v>
      </c>
      <c r="J89" s="10">
        <f ca="1">IFERROR(INDEX(J$337:J$373,MATCH($F89,$B$337:$B$373,0))/INDEX($D$337:$D$373,MATCH($F89,$B$337:$B$373,0)),SUMIFS('Input-Ext Allocators'!G$8:G$63,'Input-Ext Allocators'!$B$8:$B$63,$F89))*$D89</f>
        <v>0</v>
      </c>
      <c r="K89" s="10">
        <f ca="1">IFERROR(INDEX(K$337:K$373,MATCH($F89,$B$337:$B$373,0))/INDEX($D$337:$D$373,MATCH($F89,$B$337:$B$373,0)),SUMIFS('Input-Ext Allocators'!H$8:H$63,'Input-Ext Allocators'!$B$8:$B$63,$F89))*$D89</f>
        <v>-137.45139401496647</v>
      </c>
    </row>
    <row r="90" spans="1:11" outlineLevel="1">
      <c r="A90" s="31">
        <f>IF(ISBLANK('Input-Accounts'!A90),"",'Input-Accounts'!A90)</f>
        <v>78</v>
      </c>
      <c r="B90" s="53" t="str">
        <f>IF(ISBLANK('Input-Accounts'!B90),"",'Input-Accounts'!B90)</f>
        <v>STRUC &amp; IMPROV-CITY GATE M &amp; R</v>
      </c>
      <c r="C90" s="31">
        <f>IF(ISBLANK('Input-Accounts'!C90),"",'Input-Accounts'!C90)</f>
        <v>375.2</v>
      </c>
      <c r="D90" s="10">
        <f t="shared" ca="1" si="14"/>
        <v>-548.89909714438613</v>
      </c>
      <c r="E90" s="10">
        <f t="shared" ca="1" si="13"/>
        <v>0</v>
      </c>
      <c r="F90" s="3" t="str" cm="1">
        <f t="array" aca="1" ref="F90" ca="1">IF(D90=0,"-",IF('Input-Accounts'!$E90&lt;&gt;0,'Input-Accounts'!$E90,INDEX('Input-Accounts'!$H90:$J90,,MATCH($F$6,'Input-Accounts'!$H$6:$J$6,0))))</f>
        <v>CUSTOMERS EXCL DS-ML</v>
      </c>
      <c r="G90" s="10">
        <f ca="1">IFERROR(INDEX(G$337:G$373,MATCH($F90,$B$337:$B$373,0))/INDEX($D$337:$D$373,MATCH($F90,$B$337:$B$373,0)),SUMIFS('Input-Ext Allocators'!D$8:D$63,'Input-Ext Allocators'!$B$8:$B$63,$F90))*$D90</f>
        <v>-493.34083807580566</v>
      </c>
      <c r="H90" s="10">
        <f ca="1">IFERROR(INDEX(H$337:H$373,MATCH($F90,$B$337:$B$373,0))/INDEX($D$337:$D$373,MATCH($F90,$B$337:$B$373,0)),SUMIFS('Input-Ext Allocators'!E$8:E$63,'Input-Ext Allocators'!$B$8:$B$63,$F90))*$D90</f>
        <v>-55.30679311522902</v>
      </c>
      <c r="I90" s="10">
        <f ca="1">IFERROR(INDEX(I$337:I$373,MATCH($F90,$B$337:$B$373,0))/INDEX($D$337:$D$373,MATCH($F90,$B$337:$B$373,0)),SUMIFS('Input-Ext Allocators'!F$8:F$63,'Input-Ext Allocators'!$B$8:$B$63,$F90))*$D90</f>
        <v>-7.8583110422320301E-3</v>
      </c>
      <c r="J90" s="10">
        <f ca="1">IFERROR(INDEX(J$337:J$373,MATCH($F90,$B$337:$B$373,0))/INDEX($D$337:$D$373,MATCH($F90,$B$337:$B$373,0)),SUMIFS('Input-Ext Allocators'!G$8:G$63,'Input-Ext Allocators'!$B$8:$B$63,$F90))*$D90</f>
        <v>0</v>
      </c>
      <c r="K90" s="10">
        <f ca="1">IFERROR(INDEX(K$337:K$373,MATCH($F90,$B$337:$B$373,0))/INDEX($D$337:$D$373,MATCH($F90,$B$337:$B$373,0)),SUMIFS('Input-Ext Allocators'!H$8:H$63,'Input-Ext Allocators'!$B$8:$B$63,$F90))*$D90</f>
        <v>-0.24360764230919291</v>
      </c>
    </row>
    <row r="91" spans="1:11" outlineLevel="1">
      <c r="A91" s="31">
        <f>IF(ISBLANK('Input-Accounts'!A91),"",'Input-Accounts'!A91)</f>
        <v>79</v>
      </c>
      <c r="B91" s="53" t="str">
        <f>IF(ISBLANK('Input-Accounts'!B91),"",'Input-Accounts'!B91)</f>
        <v>STRUC &amp; IMPROV-GENERAL M &amp; R</v>
      </c>
      <c r="C91" s="31">
        <f>IF(ISBLANK('Input-Accounts'!C91),"",'Input-Accounts'!C91)</f>
        <v>375.3</v>
      </c>
      <c r="D91" s="10">
        <f t="shared" ca="1" si="14"/>
        <v>20.038313300537315</v>
      </c>
      <c r="E91" s="10">
        <f t="shared" ca="1" si="13"/>
        <v>0</v>
      </c>
      <c r="F91" s="3" t="str" cm="1">
        <f t="array" aca="1" ref="F91" ca="1">IF(D91=0,"-",IF('Input-Accounts'!$E91&lt;&gt;0,'Input-Accounts'!$E91,INDEX('Input-Accounts'!$H91:$J91,,MATCH($F$6,'Input-Accounts'!$H$6:$J$6,0))))</f>
        <v>CUSTOMERS EXCL DS-ML</v>
      </c>
      <c r="G91" s="10">
        <f ca="1">IFERROR(INDEX(G$337:G$373,MATCH($F91,$B$337:$B$373,0))/INDEX($D$337:$D$373,MATCH($F91,$B$337:$B$373,0)),SUMIFS('Input-Ext Allocators'!D$8:D$63,'Input-Ext Allocators'!$B$8:$B$63,$F91))*$D91</f>
        <v>18.010082961955096</v>
      </c>
      <c r="H91" s="10">
        <f ca="1">IFERROR(INDEX(H$337:H$373,MATCH($F91,$B$337:$B$373,0))/INDEX($D$337:$D$373,MATCH($F91,$B$337:$B$373,0)),SUMIFS('Input-Ext Allocators'!E$8:E$63,'Input-Ext Allocators'!$B$8:$B$63,$F91))*$D91</f>
        <v>2.0190502295532768</v>
      </c>
      <c r="I91" s="10">
        <f ca="1">IFERROR(INDEX(I$337:I$373,MATCH($F91,$B$337:$B$373,0))/INDEX($D$337:$D$373,MATCH($F91,$B$337:$B$373,0)),SUMIFS('Input-Ext Allocators'!F$8:F$63,'Input-Ext Allocators'!$B$8:$B$63,$F91))*$D91</f>
        <v>2.8687840715448663E-4</v>
      </c>
      <c r="J91" s="10">
        <f ca="1">IFERROR(INDEX(J$337:J$373,MATCH($F91,$B$337:$B$373,0))/INDEX($D$337:$D$373,MATCH($F91,$B$337:$B$373,0)),SUMIFS('Input-Ext Allocators'!G$8:G$63,'Input-Ext Allocators'!$B$8:$B$63,$F91))*$D91</f>
        <v>0</v>
      </c>
      <c r="K91" s="10">
        <f ca="1">IFERROR(INDEX(K$337:K$373,MATCH($F91,$B$337:$B$373,0))/INDEX($D$337:$D$373,MATCH($F91,$B$337:$B$373,0)),SUMIFS('Input-Ext Allocators'!H$8:H$63,'Input-Ext Allocators'!$B$8:$B$63,$F91))*$D91</f>
        <v>8.8932306217890857E-3</v>
      </c>
    </row>
    <row r="92" spans="1:11" outlineLevel="1">
      <c r="A92" s="31">
        <f>IF(ISBLANK('Input-Accounts'!A92),"",'Input-Accounts'!A92)</f>
        <v>80</v>
      </c>
      <c r="B92" s="53" t="str">
        <f>IF(ISBLANK('Input-Accounts'!B92),"",'Input-Accounts'!B92)</f>
        <v xml:space="preserve">STRUC &amp; IMPROV-REGULATING </v>
      </c>
      <c r="C92" s="31">
        <f>IF(ISBLANK('Input-Accounts'!C92),"",'Input-Accounts'!C92)</f>
        <v>375.4</v>
      </c>
      <c r="D92" s="10">
        <f t="shared" ca="1" si="14"/>
        <v>-36614.739134973293</v>
      </c>
      <c r="E92" s="10">
        <f t="shared" ca="1" si="13"/>
        <v>0</v>
      </c>
      <c r="F92" s="3" t="str" cm="1">
        <f t="array" aca="1" ref="F92" ca="1">IF(D92=0,"-",IF('Input-Accounts'!$E92&lt;&gt;0,'Input-Accounts'!$E92,INDEX('Input-Accounts'!$H92:$J92,,MATCH($F$6,'Input-Accounts'!$H$6:$J$6,0))))</f>
        <v>CUSTOMERS EXCL DS-ML</v>
      </c>
      <c r="G92" s="10">
        <f ca="1">IFERROR(INDEX(G$337:G$373,MATCH($F92,$B$337:$B$373,0))/INDEX($D$337:$D$373,MATCH($F92,$B$337:$B$373,0)),SUMIFS('Input-Ext Allocators'!D$8:D$63,'Input-Ext Allocators'!$B$8:$B$63,$F92))*$D92</f>
        <v>-32908.682460490854</v>
      </c>
      <c r="H92" s="10">
        <f ca="1">IFERROR(INDEX(H$337:H$373,MATCH($F92,$B$337:$B$373,0))/INDEX($D$337:$D$373,MATCH($F92,$B$337:$B$373,0)),SUMIFS('Input-Ext Allocators'!E$8:E$63,'Input-Ext Allocators'!$B$8:$B$63,$F92))*$D92</f>
        <v>-3689.2824434239619</v>
      </c>
      <c r="I92" s="10">
        <f ca="1">IFERROR(INDEX(I$337:I$373,MATCH($F92,$B$337:$B$373,0))/INDEX($D$337:$D$373,MATCH($F92,$B$337:$B$373,0)),SUMIFS('Input-Ext Allocators'!F$8:F$63,'Input-Ext Allocators'!$B$8:$B$63,$F92))*$D92</f>
        <v>-0.52419472057743133</v>
      </c>
      <c r="J92" s="10">
        <f ca="1">IFERROR(INDEX(J$337:J$373,MATCH($F92,$B$337:$B$373,0))/INDEX($D$337:$D$373,MATCH($F92,$B$337:$B$373,0)),SUMIFS('Input-Ext Allocators'!G$8:G$63,'Input-Ext Allocators'!$B$8:$B$63,$F92))*$D92</f>
        <v>0</v>
      </c>
      <c r="K92" s="10">
        <f ca="1">IFERROR(INDEX(K$337:K$373,MATCH($F92,$B$337:$B$373,0))/INDEX($D$337:$D$373,MATCH($F92,$B$337:$B$373,0)),SUMIFS('Input-Ext Allocators'!H$8:H$63,'Input-Ext Allocators'!$B$8:$B$63,$F92))*$D92</f>
        <v>-16.250036337900372</v>
      </c>
    </row>
    <row r="93" spans="1:11" outlineLevel="1">
      <c r="A93" s="31">
        <f>IF(ISBLANK('Input-Accounts'!A93),"",'Input-Accounts'!A93)</f>
        <v>81</v>
      </c>
      <c r="B93" s="53" t="str">
        <f>IF(ISBLANK('Input-Accounts'!B93),"",'Input-Accounts'!B93)</f>
        <v>STRUC &amp; IMPROV-REGULATING - DS-ML DIRECT ASSIGNMENT</v>
      </c>
      <c r="C93" s="31">
        <f>IF(ISBLANK('Input-Accounts'!C93),"",'Input-Accounts'!C93)</f>
        <v>375.4</v>
      </c>
      <c r="D93" s="10">
        <f t="shared" ca="1" si="14"/>
        <v>-1564.3740380396946</v>
      </c>
      <c r="E93" s="10">
        <f t="shared" ca="1" si="13"/>
        <v>0</v>
      </c>
      <c r="F93" s="3" t="str" cm="1">
        <f t="array" aca="1" ref="F93" ca="1">IF(D93=0,"-",IF('Input-Accounts'!$E93&lt;&gt;0,'Input-Accounts'!$E93,INDEX('Input-Accounts'!$H93:$J93,,MATCH($F$6,'Input-Accounts'!$H$6:$J$6,0))))</f>
        <v>DS-ML_DIRECT</v>
      </c>
      <c r="G93" s="10">
        <f ca="1">IFERROR(INDEX(G$337:G$373,MATCH($F93,$B$337:$B$373,0))/INDEX($D$337:$D$373,MATCH($F93,$B$337:$B$373,0)),SUMIFS('Input-Ext Allocators'!D$8:D$63,'Input-Ext Allocators'!$B$8:$B$63,$F93))*$D93</f>
        <v>0</v>
      </c>
      <c r="H93" s="10">
        <f ca="1">IFERROR(INDEX(H$337:H$373,MATCH($F93,$B$337:$B$373,0))/INDEX($D$337:$D$373,MATCH($F93,$B$337:$B$373,0)),SUMIFS('Input-Ext Allocators'!E$8:E$63,'Input-Ext Allocators'!$B$8:$B$63,$F93))*$D93</f>
        <v>0</v>
      </c>
      <c r="I93" s="10">
        <f ca="1">IFERROR(INDEX(I$337:I$373,MATCH($F93,$B$337:$B$373,0))/INDEX($D$337:$D$373,MATCH($F93,$B$337:$B$373,0)),SUMIFS('Input-Ext Allocators'!F$8:F$63,'Input-Ext Allocators'!$B$8:$B$63,$F93))*$D93</f>
        <v>0</v>
      </c>
      <c r="J93" s="10">
        <f ca="1">IFERROR(INDEX(J$337:J$373,MATCH($F93,$B$337:$B$373,0))/INDEX($D$337:$D$373,MATCH($F93,$B$337:$B$373,0)),SUMIFS('Input-Ext Allocators'!G$8:G$63,'Input-Ext Allocators'!$B$8:$B$63,$F93))*$D93</f>
        <v>-1564.3740380396946</v>
      </c>
      <c r="K93" s="10">
        <f ca="1">IFERROR(INDEX(K$337:K$373,MATCH($F93,$B$337:$B$373,0))/INDEX($D$337:$D$373,MATCH($F93,$B$337:$B$373,0)),SUMIFS('Input-Ext Allocators'!H$8:H$63,'Input-Ext Allocators'!$B$8:$B$63,$F93))*$D93</f>
        <v>0</v>
      </c>
    </row>
    <row r="94" spans="1:11" outlineLevel="1">
      <c r="A94" s="31">
        <f>IF(ISBLANK('Input-Accounts'!A94),"",'Input-Accounts'!A94)</f>
        <v>82</v>
      </c>
      <c r="B94" s="53" t="str">
        <f>IF(ISBLANK('Input-Accounts'!B94),"",'Input-Accounts'!B94)</f>
        <v>STRUC &amp; IMPROV-DISTR. IND. M &amp; R</v>
      </c>
      <c r="C94" s="31">
        <f>IF(ISBLANK('Input-Accounts'!C94),"",'Input-Accounts'!C94)</f>
        <v>375.6</v>
      </c>
      <c r="D94" s="10">
        <f t="shared" ca="1" si="14"/>
        <v>0</v>
      </c>
      <c r="E94" s="10">
        <f t="shared" ca="1" si="13"/>
        <v>0</v>
      </c>
      <c r="F94" s="3" t="str" cm="1">
        <f t="array" aca="1" ref="F94" ca="1">IF(D94=0,"-",IF('Input-Accounts'!$E94&lt;&gt;0,'Input-Accounts'!$E94,INDEX('Input-Accounts'!$H94:$J94,,MATCH($F$6,'Input-Accounts'!$H$6:$J$6,0))))</f>
        <v>-</v>
      </c>
      <c r="G94" s="10">
        <f ca="1">IFERROR(INDEX(G$337:G$373,MATCH($F94,$B$337:$B$373,0))/INDEX($D$337:$D$373,MATCH($F94,$B$337:$B$373,0)),SUMIFS('Input-Ext Allocators'!D$8:D$63,'Input-Ext Allocators'!$B$8:$B$63,$F94))*$D94</f>
        <v>0</v>
      </c>
      <c r="H94" s="10">
        <f ca="1">IFERROR(INDEX(H$337:H$373,MATCH($F94,$B$337:$B$373,0))/INDEX($D$337:$D$373,MATCH($F94,$B$337:$B$373,0)),SUMIFS('Input-Ext Allocators'!E$8:E$63,'Input-Ext Allocators'!$B$8:$B$63,$F94))*$D94</f>
        <v>0</v>
      </c>
      <c r="I94" s="10">
        <f ca="1">IFERROR(INDEX(I$337:I$373,MATCH($F94,$B$337:$B$373,0))/INDEX($D$337:$D$373,MATCH($F94,$B$337:$B$373,0)),SUMIFS('Input-Ext Allocators'!F$8:F$63,'Input-Ext Allocators'!$B$8:$B$63,$F94))*$D94</f>
        <v>0</v>
      </c>
      <c r="J94" s="10">
        <f ca="1">IFERROR(INDEX(J$337:J$373,MATCH($F94,$B$337:$B$373,0))/INDEX($D$337:$D$373,MATCH($F94,$B$337:$B$373,0)),SUMIFS('Input-Ext Allocators'!G$8:G$63,'Input-Ext Allocators'!$B$8:$B$63,$F94))*$D94</f>
        <v>0</v>
      </c>
      <c r="K94" s="10">
        <f ca="1">IFERROR(INDEX(K$337:K$373,MATCH($F94,$B$337:$B$373,0))/INDEX($D$337:$D$373,MATCH($F94,$B$337:$B$373,0)),SUMIFS('Input-Ext Allocators'!H$8:H$63,'Input-Ext Allocators'!$B$8:$B$63,$F94))*$D94</f>
        <v>0</v>
      </c>
    </row>
    <row r="95" spans="1:11" outlineLevel="1">
      <c r="A95" s="31">
        <f>IF(ISBLANK('Input-Accounts'!A95),"",'Input-Accounts'!A95)</f>
        <v>83</v>
      </c>
      <c r="B95" s="53" t="str">
        <f>IF(ISBLANK('Input-Accounts'!B95),"",'Input-Accounts'!B95)</f>
        <v>STRUC &amp; IMPROV-OTHER DISTR. SYSTEMS</v>
      </c>
      <c r="C95" s="31">
        <f>IF(ISBLANK('Input-Accounts'!C95),"",'Input-Accounts'!C95)</f>
        <v>375.7</v>
      </c>
      <c r="D95" s="10">
        <f t="shared" ca="1" si="14"/>
        <v>-827002.22481068328</v>
      </c>
      <c r="E95" s="10">
        <f t="shared" ca="1" si="13"/>
        <v>0</v>
      </c>
      <c r="F95" s="3" t="str" cm="1">
        <f t="array" aca="1" ref="F95" ca="1">IF(D95=0,"-",IF('Input-Accounts'!$E95&lt;&gt;0,'Input-Accounts'!$E95,INDEX('Input-Accounts'!$H95:$J95,,MATCH($F$6,'Input-Accounts'!$H$6:$J$6,0))))</f>
        <v>INT_DISTPT_SUBTOTAL</v>
      </c>
      <c r="G95" s="10">
        <f ca="1">IFERROR(INDEX(G$337:G$373,MATCH($F95,$B$337:$B$373,0))/INDEX($D$337:$D$373,MATCH($F95,$B$337:$B$373,0)),SUMIFS('Input-Ext Allocators'!D$8:D$63,'Input-Ext Allocators'!$B$8:$B$63,$F95))*$D95</f>
        <v>-743204.25553166494</v>
      </c>
      <c r="H95" s="10">
        <f ca="1">IFERROR(INDEX(H$337:H$373,MATCH($F95,$B$337:$B$373,0))/INDEX($D$337:$D$373,MATCH($F95,$B$337:$B$373,0)),SUMIFS('Input-Ext Allocators'!E$8:E$63,'Input-Ext Allocators'!$B$8:$B$63,$F95))*$D95</f>
        <v>-83318.146057739505</v>
      </c>
      <c r="I95" s="10">
        <f ca="1">IFERROR(INDEX(I$337:I$373,MATCH($F95,$B$337:$B$373,0))/INDEX($D$337:$D$373,MATCH($F95,$B$337:$B$373,0)),SUMIFS('Input-Ext Allocators'!F$8:F$63,'Input-Ext Allocators'!$B$8:$B$63,$F95))*$D95</f>
        <v>-11.838327089761227</v>
      </c>
      <c r="J95" s="10">
        <f ca="1">IFERROR(INDEX(J$337:J$373,MATCH($F95,$B$337:$B$373,0))/INDEX($D$337:$D$373,MATCH($F95,$B$337:$B$373,0)),SUMIFS('Input-Ext Allocators'!G$8:G$63,'Input-Ext Allocators'!$B$8:$B$63,$F95))*$D95</f>
        <v>-100.99675440636109</v>
      </c>
      <c r="K95" s="10">
        <f ca="1">IFERROR(INDEX(K$337:K$373,MATCH($F95,$B$337:$B$373,0))/INDEX($D$337:$D$373,MATCH($F95,$B$337:$B$373,0)),SUMIFS('Input-Ext Allocators'!H$8:H$63,'Input-Ext Allocators'!$B$8:$B$63,$F95))*$D95</f>
        <v>-366.98813978259813</v>
      </c>
    </row>
    <row r="96" spans="1:11" outlineLevel="1">
      <c r="A96" s="31">
        <f>IF(ISBLANK('Input-Accounts'!A96),"",'Input-Accounts'!A96)</f>
        <v>84</v>
      </c>
      <c r="B96" s="53" t="str">
        <f>IF(ISBLANK('Input-Accounts'!B96),"",'Input-Accounts'!B96)</f>
        <v>STRUC &amp; IMPROV-OTHER DISTR SYS-ILP</v>
      </c>
      <c r="C96" s="31">
        <f>IF(ISBLANK('Input-Accounts'!C96),"",'Input-Accounts'!C96)</f>
        <v>375.71</v>
      </c>
      <c r="D96" s="10">
        <f t="shared" ca="1" si="14"/>
        <v>-138771.02854456278</v>
      </c>
      <c r="E96" s="10">
        <f t="shared" ca="1" si="13"/>
        <v>0</v>
      </c>
      <c r="F96" s="3" t="str" cm="1">
        <f t="array" aca="1" ref="F96" ca="1">IF(D96=0,"-",IF('Input-Accounts'!$E96&lt;&gt;0,'Input-Accounts'!$E96,INDEX('Input-Accounts'!$H96:$J96,,MATCH($F$6,'Input-Accounts'!$H$6:$J$6,0))))</f>
        <v>INT_DISTPT_SUBTOTAL</v>
      </c>
      <c r="G96" s="10">
        <f ca="1">IFERROR(INDEX(G$337:G$373,MATCH($F96,$B$337:$B$373,0))/INDEX($D$337:$D$373,MATCH($F96,$B$337:$B$373,0)),SUMIFS('Input-Ext Allocators'!D$8:D$63,'Input-Ext Allocators'!$B$8:$B$63,$F96))*$D96</f>
        <v>-124709.72370411076</v>
      </c>
      <c r="H96" s="10">
        <f ca="1">IFERROR(INDEX(H$337:H$373,MATCH($F96,$B$337:$B$373,0))/INDEX($D$337:$D$373,MATCH($F96,$B$337:$B$373,0)),SUMIFS('Input-Ext Allocators'!E$8:E$63,'Input-Ext Allocators'!$B$8:$B$63,$F96))*$D96</f>
        <v>-13980.790471882246</v>
      </c>
      <c r="I96" s="10">
        <f ca="1">IFERROR(INDEX(I$337:I$373,MATCH($F96,$B$337:$B$373,0))/INDEX($D$337:$D$373,MATCH($F96,$B$337:$B$373,0)),SUMIFS('Input-Ext Allocators'!F$8:F$63,'Input-Ext Allocators'!$B$8:$B$63,$F96))*$D96</f>
        <v>-1.9864720761412686</v>
      </c>
      <c r="J96" s="10">
        <f ca="1">IFERROR(INDEX(J$337:J$373,MATCH($F96,$B$337:$B$373,0))/INDEX($D$337:$D$373,MATCH($F96,$B$337:$B$373,0)),SUMIFS('Input-Ext Allocators'!G$8:G$63,'Input-Ext Allocators'!$B$8:$B$63,$F96))*$D96</f>
        <v>-16.947262133232751</v>
      </c>
      <c r="K96" s="10">
        <f ca="1">IFERROR(INDEX(K$337:K$373,MATCH($F96,$B$337:$B$373,0))/INDEX($D$337:$D$373,MATCH($F96,$B$337:$B$373,0)),SUMIFS('Input-Ext Allocators'!H$8:H$63,'Input-Ext Allocators'!$B$8:$B$63,$F96))*$D96</f>
        <v>-61.580634360379335</v>
      </c>
    </row>
    <row r="97" spans="1:11" outlineLevel="1">
      <c r="A97" s="31">
        <f>IF(ISBLANK('Input-Accounts'!A97),"",'Input-Accounts'!A97)</f>
        <v>85</v>
      </c>
      <c r="B97" s="53" t="str">
        <f>IF(ISBLANK('Input-Accounts'!B97),"",'Input-Accounts'!B97)</f>
        <v>STRUC &amp; IMPROV-COMMUNICATIONS</v>
      </c>
      <c r="C97" s="31">
        <f>IF(ISBLANK('Input-Accounts'!C97),"",'Input-Accounts'!C97)</f>
        <v>375.8</v>
      </c>
      <c r="D97" s="10">
        <f t="shared" ca="1" si="14"/>
        <v>-4113.0482936554727</v>
      </c>
      <c r="E97" s="10">
        <f t="shared" ca="1" si="13"/>
        <v>0</v>
      </c>
      <c r="F97" s="3" t="str" cm="1">
        <f t="array" aca="1" ref="F97" ca="1">IF(D97=0,"-",IF('Input-Accounts'!$E97&lt;&gt;0,'Input-Accounts'!$E97,INDEX('Input-Accounts'!$H97:$J97,,MATCH($F$6,'Input-Accounts'!$H$6:$J$6,0))))</f>
        <v>CUSTOMERS EXCL DS-ML</v>
      </c>
      <c r="G97" s="10">
        <f ca="1">IFERROR(INDEX(G$337:G$373,MATCH($F97,$B$337:$B$373,0))/INDEX($D$337:$D$373,MATCH($F97,$B$337:$B$373,0)),SUMIFS('Input-Ext Allocators'!D$8:D$63,'Input-Ext Allocators'!$B$8:$B$63,$F97))*$D97</f>
        <v>-3696.735343152689</v>
      </c>
      <c r="H97" s="10">
        <f ca="1">IFERROR(INDEX(H$337:H$373,MATCH($F97,$B$337:$B$373,0))/INDEX($D$337:$D$373,MATCH($F97,$B$337:$B$373,0)),SUMIFS('Input-Ext Allocators'!E$8:E$63,'Input-Ext Allocators'!$B$8:$B$63,$F97))*$D97</f>
        <v>-414.42864860517562</v>
      </c>
      <c r="I97" s="10">
        <f ca="1">IFERROR(INDEX(I$337:I$373,MATCH($F97,$B$337:$B$373,0))/INDEX($D$337:$D$373,MATCH($F97,$B$337:$B$373,0)),SUMIFS('Input-Ext Allocators'!F$8:F$63,'Input-Ext Allocators'!$B$8:$B$63,$F97))*$D97</f>
        <v>-5.8884434300252295E-2</v>
      </c>
      <c r="J97" s="10">
        <f ca="1">IFERROR(INDEX(J$337:J$373,MATCH($F97,$B$337:$B$373,0))/INDEX($D$337:$D$373,MATCH($F97,$B$337:$B$373,0)),SUMIFS('Input-Ext Allocators'!G$8:G$63,'Input-Ext Allocators'!$B$8:$B$63,$F97))*$D97</f>
        <v>0</v>
      </c>
      <c r="K97" s="10">
        <f ca="1">IFERROR(INDEX(K$337:K$373,MATCH($F97,$B$337:$B$373,0))/INDEX($D$337:$D$373,MATCH($F97,$B$337:$B$373,0)),SUMIFS('Input-Ext Allocators'!H$8:H$63,'Input-Ext Allocators'!$B$8:$B$63,$F97))*$D97</f>
        <v>-1.8254174633078211</v>
      </c>
    </row>
    <row r="98" spans="1:11" hidden="1" outlineLevel="1">
      <c r="A98" s="31">
        <f>IF(ISBLANK('Input-Accounts'!A98),"",'Input-Accounts'!A98)</f>
        <v>86</v>
      </c>
      <c r="B98" s="53" t="str">
        <f>IF(ISBLANK('Input-Accounts'!B98),"",'Input-Accounts'!B98)</f>
        <v>MAINS (Less SMRP)</v>
      </c>
      <c r="C98" s="31">
        <f>IF(ISBLANK('Input-Accounts'!C98),"",'Input-Accounts'!C98)</f>
        <v>376</v>
      </c>
      <c r="D98" s="10">
        <f t="shared" ca="1" si="14"/>
        <v>-23127858.650233064</v>
      </c>
      <c r="E98" s="10">
        <f t="shared" ca="1" si="13"/>
        <v>0</v>
      </c>
      <c r="F98" s="3" t="str" cm="1">
        <f t="array" aca="1" ref="F98" ca="1">IF(D98=0,"-",IF('Input-Accounts'!$E98&lt;&gt;0,'Input-Accounts'!$E98,INDEX('Input-Accounts'!$H98:$J98,,MATCH($F$6,'Input-Accounts'!$H$6:$J$6,0))))</f>
        <v>CUSTOMERS EXCL DS-ML</v>
      </c>
      <c r="G98" s="10">
        <f ca="1">IFERROR(INDEX(G$337:G$373,MATCH($F98,$B$337:$B$373,0))/INDEX($D$337:$D$373,MATCH($F98,$B$337:$B$373,0)),SUMIFS('Input-Ext Allocators'!D$8:D$63,'Input-Ext Allocators'!$B$8:$B$63,$F98))*$D98</f>
        <v>-20786911.891027231</v>
      </c>
      <c r="H98" s="10">
        <f ca="1">IFERROR(INDEX(H$337:H$373,MATCH($F98,$B$337:$B$373,0))/INDEX($D$337:$D$373,MATCH($F98,$B$337:$B$373,0)),SUMIFS('Input-Ext Allocators'!E$8:E$63,'Input-Ext Allocators'!$B$8:$B$63,$F98))*$D98</f>
        <v>-2330351.2434640233</v>
      </c>
      <c r="I98" s="10">
        <f ca="1">IFERROR(INDEX(I$337:I$373,MATCH($F98,$B$337:$B$373,0))/INDEX($D$337:$D$373,MATCH($F98,$B$337:$B$373,0)),SUMIFS('Input-Ext Allocators'!F$8:F$63,'Input-Ext Allocators'!$B$8:$B$63,$F98))*$D98</f>
        <v>-331.10986693151796</v>
      </c>
      <c r="J98" s="10">
        <f ca="1">IFERROR(INDEX(J$337:J$373,MATCH($F98,$B$337:$B$373,0))/INDEX($D$337:$D$373,MATCH($F98,$B$337:$B$373,0)),SUMIFS('Input-Ext Allocators'!G$8:G$63,'Input-Ext Allocators'!$B$8:$B$63,$F98))*$D98</f>
        <v>0</v>
      </c>
      <c r="K98" s="10">
        <f ca="1">IFERROR(INDEX(K$337:K$373,MATCH($F98,$B$337:$B$373,0))/INDEX($D$337:$D$373,MATCH($F98,$B$337:$B$373,0)),SUMIFS('Input-Ext Allocators'!H$8:H$63,'Input-Ext Allocators'!$B$8:$B$63,$F98))*$D98</f>
        <v>-10264.405874877057</v>
      </c>
    </row>
    <row r="99" spans="1:11" hidden="1" outlineLevel="1">
      <c r="A99" s="31">
        <f>IF(ISBLANK('Input-Accounts'!A99),"",'Input-Accounts'!A99)</f>
        <v>87</v>
      </c>
      <c r="B99" s="53" t="str">
        <f>IF(ISBLANK('Input-Accounts'!B99),"",'Input-Accounts'!B99)</f>
        <v>MAINS - DS-ML DIRECT ASSIGNMENT</v>
      </c>
      <c r="C99" s="31">
        <f>IF(ISBLANK('Input-Accounts'!C99),"",'Input-Accounts'!C99)</f>
        <v>376</v>
      </c>
      <c r="D99" s="10">
        <f t="shared" ca="1" si="14"/>
        <v>-2068.5959017564728</v>
      </c>
      <c r="E99" s="10">
        <f t="shared" ca="1" si="13"/>
        <v>0</v>
      </c>
      <c r="F99" s="3" t="str" cm="1">
        <f t="array" aca="1" ref="F99" ca="1">IF(D99=0,"-",IF('Input-Accounts'!$E99&lt;&gt;0,'Input-Accounts'!$E99,INDEX('Input-Accounts'!$H99:$J99,,MATCH($F$6,'Input-Accounts'!$H$6:$J$6,0))))</f>
        <v>DS-ML_DIRECT</v>
      </c>
      <c r="G99" s="10">
        <f ca="1">IFERROR(INDEX(G$337:G$373,MATCH($F99,$B$337:$B$373,0))/INDEX($D$337:$D$373,MATCH($F99,$B$337:$B$373,0)),SUMIFS('Input-Ext Allocators'!D$8:D$63,'Input-Ext Allocators'!$B$8:$B$63,$F99))*$D99</f>
        <v>0</v>
      </c>
      <c r="H99" s="10">
        <f ca="1">IFERROR(INDEX(H$337:H$373,MATCH($F99,$B$337:$B$373,0))/INDEX($D$337:$D$373,MATCH($F99,$B$337:$B$373,0)),SUMIFS('Input-Ext Allocators'!E$8:E$63,'Input-Ext Allocators'!$B$8:$B$63,$F99))*$D99</f>
        <v>0</v>
      </c>
      <c r="I99" s="10">
        <f ca="1">IFERROR(INDEX(I$337:I$373,MATCH($F99,$B$337:$B$373,0))/INDEX($D$337:$D$373,MATCH($F99,$B$337:$B$373,0)),SUMIFS('Input-Ext Allocators'!F$8:F$63,'Input-Ext Allocators'!$B$8:$B$63,$F99))*$D99</f>
        <v>0</v>
      </c>
      <c r="J99" s="10">
        <f ca="1">IFERROR(INDEX(J$337:J$373,MATCH($F99,$B$337:$B$373,0))/INDEX($D$337:$D$373,MATCH($F99,$B$337:$B$373,0)),SUMIFS('Input-Ext Allocators'!G$8:G$63,'Input-Ext Allocators'!$B$8:$B$63,$F99))*$D99</f>
        <v>-2068.5959017564728</v>
      </c>
      <c r="K99" s="10">
        <f ca="1">IFERROR(INDEX(K$337:K$373,MATCH($F99,$B$337:$B$373,0))/INDEX($D$337:$D$373,MATCH($F99,$B$337:$B$373,0)),SUMIFS('Input-Ext Allocators'!H$8:H$63,'Input-Ext Allocators'!$B$8:$B$63,$F99))*$D99</f>
        <v>0</v>
      </c>
    </row>
    <row r="100" spans="1:11" outlineLevel="1">
      <c r="A100" s="31">
        <f>IF(ISBLANK('Input-Accounts'!A100),"",'Input-Accounts'!A100)</f>
        <v>88</v>
      </c>
      <c r="B100" s="53" t="str">
        <f>IF(ISBLANK('Input-Accounts'!B100),"",'Input-Accounts'!B100)</f>
        <v>M &amp; R STATION EQUIP-GENERAL</v>
      </c>
      <c r="C100" s="31">
        <f>IF(ISBLANK('Input-Accounts'!C100),"",'Input-Accounts'!C100)</f>
        <v>378.1</v>
      </c>
      <c r="D100" s="10">
        <f t="shared" ca="1" si="14"/>
        <v>85269.788540280511</v>
      </c>
      <c r="E100" s="10">
        <f t="shared" ca="1" si="13"/>
        <v>0</v>
      </c>
      <c r="F100" s="3" t="str" cm="1">
        <f t="array" aca="1" ref="F100" ca="1">IF(D100=0,"-",IF('Input-Accounts'!$E100&lt;&gt;0,'Input-Accounts'!$E100,INDEX('Input-Accounts'!$H100:$J100,,MATCH($F$6,'Input-Accounts'!$H$6:$J$6,0))))</f>
        <v>CUSTOMERS EXCL DS-ML</v>
      </c>
      <c r="G100" s="10">
        <f ca="1">IFERROR(INDEX(G$337:G$373,MATCH($F100,$B$337:$B$373,0))/INDEX($D$337:$D$373,MATCH($F100,$B$337:$B$373,0)),SUMIFS('Input-Ext Allocators'!D$8:D$63,'Input-Ext Allocators'!$B$8:$B$63,$F100))*$D100</f>
        <v>76638.983667235138</v>
      </c>
      <c r="H100" s="10">
        <f ca="1">IFERROR(INDEX(H$337:H$373,MATCH($F100,$B$337:$B$373,0))/INDEX($D$337:$D$373,MATCH($F100,$B$337:$B$373,0)),SUMIFS('Input-Ext Allocators'!E$8:E$63,'Input-Ext Allocators'!$B$8:$B$63,$F100))*$D100</f>
        <v>8591.740409687889</v>
      </c>
      <c r="I100" s="10">
        <f ca="1">IFERROR(INDEX(I$337:I$373,MATCH($F100,$B$337:$B$373,0))/INDEX($D$337:$D$373,MATCH($F100,$B$337:$B$373,0)),SUMIFS('Input-Ext Allocators'!F$8:F$63,'Input-Ext Allocators'!$B$8:$B$63,$F100))*$D100</f>
        <v>1.2207644799215529</v>
      </c>
      <c r="J100" s="10">
        <f ca="1">IFERROR(INDEX(J$337:J$373,MATCH($F100,$B$337:$B$373,0))/INDEX($D$337:$D$373,MATCH($F100,$B$337:$B$373,0)),SUMIFS('Input-Ext Allocators'!G$8:G$63,'Input-Ext Allocators'!$B$8:$B$63,$F100))*$D100</f>
        <v>0</v>
      </c>
      <c r="K100" s="10">
        <f ca="1">IFERROR(INDEX(K$337:K$373,MATCH($F100,$B$337:$B$373,0))/INDEX($D$337:$D$373,MATCH($F100,$B$337:$B$373,0)),SUMIFS('Input-Ext Allocators'!H$8:H$63,'Input-Ext Allocators'!$B$8:$B$63,$F100))*$D100</f>
        <v>37.843698877568137</v>
      </c>
    </row>
    <row r="101" spans="1:11" outlineLevel="1">
      <c r="A101" s="31">
        <f>IF(ISBLANK('Input-Accounts'!A101),"",'Input-Accounts'!A101)</f>
        <v>89</v>
      </c>
      <c r="B101" s="53" t="str">
        <f>IF(ISBLANK('Input-Accounts'!B101),"",'Input-Accounts'!B101)</f>
        <v>M &amp; R STA EQUIP-GENERAL-REGULATING (Less SMRP)</v>
      </c>
      <c r="C101" s="31">
        <f>IF(ISBLANK('Input-Accounts'!C101),"",'Input-Accounts'!C101)</f>
        <v>378.2</v>
      </c>
      <c r="D101" s="10">
        <f t="shared" ca="1" si="14"/>
        <v>-847747.49900723842</v>
      </c>
      <c r="E101" s="10">
        <f t="shared" ca="1" si="13"/>
        <v>0</v>
      </c>
      <c r="F101" s="3" t="str" cm="1">
        <f t="array" aca="1" ref="F101" ca="1">IF(D101=0,"-",IF('Input-Accounts'!$E101&lt;&gt;0,'Input-Accounts'!$E101,INDEX('Input-Accounts'!$H101:$J101,,MATCH($F$6,'Input-Accounts'!$H$6:$J$6,0))))</f>
        <v>CUSTOMERS EXCL DS-ML</v>
      </c>
      <c r="G101" s="10">
        <f ca="1">IFERROR(INDEX(G$337:G$373,MATCH($F101,$B$337:$B$373,0))/INDEX($D$337:$D$373,MATCH($F101,$B$337:$B$373,0)),SUMIFS('Input-Ext Allocators'!D$8:D$63,'Input-Ext Allocators'!$B$8:$B$63,$F101))*$D101</f>
        <v>-761940.51659532171</v>
      </c>
      <c r="H101" s="10">
        <f ca="1">IFERROR(INDEX(H$337:H$373,MATCH($F101,$B$337:$B$373,0))/INDEX($D$337:$D$373,MATCH($F101,$B$337:$B$373,0)),SUMIFS('Input-Ext Allocators'!E$8:E$63,'Input-Ext Allocators'!$B$8:$B$63,$F101))*$D101</f>
        <v>-85418.605688128679</v>
      </c>
      <c r="I101" s="10">
        <f ca="1">IFERROR(INDEX(I$337:I$373,MATCH($F101,$B$337:$B$373,0))/INDEX($D$337:$D$373,MATCH($F101,$B$337:$B$373,0)),SUMIFS('Input-Ext Allocators'!F$8:F$63,'Input-Ext Allocators'!$B$8:$B$63,$F101))*$D101</f>
        <v>-12.136772618375771</v>
      </c>
      <c r="J101" s="10">
        <f ca="1">IFERROR(INDEX(J$337:J$373,MATCH($F101,$B$337:$B$373,0))/INDEX($D$337:$D$373,MATCH($F101,$B$337:$B$373,0)),SUMIFS('Input-Ext Allocators'!G$8:G$63,'Input-Ext Allocators'!$B$8:$B$63,$F101))*$D101</f>
        <v>0</v>
      </c>
      <c r="K101" s="10">
        <f ca="1">IFERROR(INDEX(K$337:K$373,MATCH($F101,$B$337:$B$373,0))/INDEX($D$337:$D$373,MATCH($F101,$B$337:$B$373,0)),SUMIFS('Input-Ext Allocators'!H$8:H$63,'Input-Ext Allocators'!$B$8:$B$63,$F101))*$D101</f>
        <v>-376.23995116964886</v>
      </c>
    </row>
    <row r="102" spans="1:11" outlineLevel="1">
      <c r="A102" s="31">
        <f>IF(ISBLANK('Input-Accounts'!A102),"",'Input-Accounts'!A102)</f>
        <v>90</v>
      </c>
      <c r="B102" s="53" t="str">
        <f>IF(ISBLANK('Input-Accounts'!B102),"",'Input-Accounts'!B102)</f>
        <v>M &amp; R STA EQUIP REG FMV</v>
      </c>
      <c r="C102" s="31">
        <f>IF(ISBLANK('Input-Accounts'!C102),"",'Input-Accounts'!C102)</f>
        <v>378.21</v>
      </c>
      <c r="D102" s="10">
        <f t="shared" ca="1" si="14"/>
        <v>62691.434540179973</v>
      </c>
      <c r="E102" s="10">
        <f t="shared" ca="1" si="13"/>
        <v>0</v>
      </c>
      <c r="F102" s="3" t="str" cm="1">
        <f t="array" aca="1" ref="F102" ca="1">IF(D102=0,"-",IF('Input-Accounts'!$E102&lt;&gt;0,'Input-Accounts'!$E102,INDEX('Input-Accounts'!$H102:$J102,,MATCH($F$6,'Input-Accounts'!$H$6:$J$6,0))))</f>
        <v>CUSTOMERS EXCL DS-ML</v>
      </c>
      <c r="G102" s="10">
        <f ca="1">IFERROR(INDEX(G$337:G$373,MATCH($F102,$B$337:$B$373,0))/INDEX($D$337:$D$373,MATCH($F102,$B$337:$B$373,0)),SUMIFS('Input-Ext Allocators'!D$8:D$63,'Input-Ext Allocators'!$B$8:$B$63,$F102))*$D102</f>
        <v>56345.956874640884</v>
      </c>
      <c r="H102" s="10">
        <f ca="1">IFERROR(INDEX(H$337:H$373,MATCH($F102,$B$337:$B$373,0))/INDEX($D$337:$D$373,MATCH($F102,$B$337:$B$373,0)),SUMIFS('Input-Ext Allocators'!E$8:E$63,'Input-Ext Allocators'!$B$8:$B$63,$F102))*$D102</f>
        <v>6316.7569745493765</v>
      </c>
      <c r="I102" s="10">
        <f ca="1">IFERROR(INDEX(I$337:I$373,MATCH($F102,$B$337:$B$373,0))/INDEX($D$337:$D$373,MATCH($F102,$B$337:$B$373,0)),SUMIFS('Input-Ext Allocators'!F$8:F$63,'Input-Ext Allocators'!$B$8:$B$63,$F102))*$D102</f>
        <v>0.89752159342844218</v>
      </c>
      <c r="J102" s="10">
        <f ca="1">IFERROR(INDEX(J$337:J$373,MATCH($F102,$B$337:$B$373,0))/INDEX($D$337:$D$373,MATCH($F102,$B$337:$B$373,0)),SUMIFS('Input-Ext Allocators'!G$8:G$63,'Input-Ext Allocators'!$B$8:$B$63,$F102))*$D102</f>
        <v>0</v>
      </c>
      <c r="K102" s="10">
        <f ca="1">IFERROR(INDEX(K$337:K$373,MATCH($F102,$B$337:$B$373,0))/INDEX($D$337:$D$373,MATCH($F102,$B$337:$B$373,0)),SUMIFS('Input-Ext Allocators'!H$8:H$63,'Input-Ext Allocators'!$B$8:$B$63,$F102))*$D102</f>
        <v>27.823169396281706</v>
      </c>
    </row>
    <row r="103" spans="1:11" hidden="1" outlineLevel="1">
      <c r="A103" s="31">
        <f>IF(ISBLANK('Input-Accounts'!A103),"",'Input-Accounts'!A103)</f>
        <v>91</v>
      </c>
      <c r="B103" s="53" t="str">
        <f>IF(ISBLANK('Input-Accounts'!B103),"",'Input-Accounts'!B103)</f>
        <v>M &amp; R STA EQUIP-GEN-LOCAL GAS PURCH</v>
      </c>
      <c r="C103" s="31">
        <f>IF(ISBLANK('Input-Accounts'!C103),"",'Input-Accounts'!C103)</f>
        <v>378.3</v>
      </c>
      <c r="D103" s="10">
        <f t="shared" ca="1" si="14"/>
        <v>-11626.226280657571</v>
      </c>
      <c r="E103" s="10">
        <f t="shared" ca="1" si="13"/>
        <v>0</v>
      </c>
      <c r="F103" s="3" t="str" cm="1">
        <f t="array" aca="1" ref="F103" ca="1">IF(D103=0,"-",IF('Input-Accounts'!$E103&lt;&gt;0,'Input-Accounts'!$E103,INDEX('Input-Accounts'!$H103:$J103,,MATCH($F$6,'Input-Accounts'!$H$6:$J$6,0))))</f>
        <v>CUSTOMERS EXCL DS-ML</v>
      </c>
      <c r="G103" s="10">
        <f ca="1">IFERROR(INDEX(G$337:G$373,MATCH($F103,$B$337:$B$373,0))/INDEX($D$337:$D$373,MATCH($F103,$B$337:$B$373,0)),SUMIFS('Input-Ext Allocators'!D$8:D$63,'Input-Ext Allocators'!$B$8:$B$63,$F103))*$D103</f>
        <v>-10449.447351613711</v>
      </c>
      <c r="H103" s="10">
        <f ca="1">IFERROR(INDEX(H$337:H$373,MATCH($F103,$B$337:$B$373,0))/INDEX($D$337:$D$373,MATCH($F103,$B$337:$B$373,0)),SUMIFS('Input-Ext Allocators'!E$8:E$63,'Input-Ext Allocators'!$B$8:$B$63,$F103))*$D103</f>
        <v>-1171.4526312037735</v>
      </c>
      <c r="I103" s="10">
        <f ca="1">IFERROR(INDEX(I$337:I$373,MATCH($F103,$B$337:$B$373,0))/INDEX($D$337:$D$373,MATCH($F103,$B$337:$B$373,0)),SUMIFS('Input-Ext Allocators'!F$8:F$63,'Input-Ext Allocators'!$B$8:$B$63,$F103))*$D103</f>
        <v>-0.16644680750266747</v>
      </c>
      <c r="J103" s="10">
        <f ca="1">IFERROR(INDEX(J$337:J$373,MATCH($F103,$B$337:$B$373,0))/INDEX($D$337:$D$373,MATCH($F103,$B$337:$B$373,0)),SUMIFS('Input-Ext Allocators'!G$8:G$63,'Input-Ext Allocators'!$B$8:$B$63,$F103))*$D103</f>
        <v>0</v>
      </c>
      <c r="K103" s="10">
        <f ca="1">IFERROR(INDEX(K$337:K$373,MATCH($F103,$B$337:$B$373,0))/INDEX($D$337:$D$373,MATCH($F103,$B$337:$B$373,0)),SUMIFS('Input-Ext Allocators'!H$8:H$63,'Input-Ext Allocators'!$B$8:$B$63,$F103))*$D103</f>
        <v>-5.159851032582691</v>
      </c>
    </row>
    <row r="104" spans="1:11" hidden="1" outlineLevel="1">
      <c r="A104" s="31">
        <f>IF(ISBLANK('Input-Accounts'!A104),"",'Input-Accounts'!A104)</f>
        <v>92</v>
      </c>
      <c r="B104" s="53" t="str">
        <f>IF(ISBLANK('Input-Accounts'!B104),"",'Input-Accounts'!B104)</f>
        <v>Measuring and regulating station equipment—city gate check stations</v>
      </c>
      <c r="C104" s="31">
        <f>IF(ISBLANK('Input-Accounts'!C104),"",'Input-Accounts'!C104)</f>
        <v>379.1</v>
      </c>
      <c r="D104" s="10">
        <f t="shared" ca="1" si="14"/>
        <v>-105463.86450615565</v>
      </c>
      <c r="E104" s="10">
        <f t="shared" ca="1" si="13"/>
        <v>0</v>
      </c>
      <c r="F104" s="3" t="str" cm="1">
        <f t="array" aca="1" ref="F104" ca="1">IF(D104=0,"-",IF('Input-Accounts'!$E104&lt;&gt;0,'Input-Accounts'!$E104,INDEX('Input-Accounts'!$H104:$J104,,MATCH($F$6,'Input-Accounts'!$H$6:$J$6,0))))</f>
        <v>CUSTOMERS EXCL DS-ML</v>
      </c>
      <c r="G104" s="10">
        <f ca="1">IFERROR(INDEX(G$337:G$373,MATCH($F104,$B$337:$B$373,0))/INDEX($D$337:$D$373,MATCH($F104,$B$337:$B$373,0)),SUMIFS('Input-Ext Allocators'!D$8:D$63,'Input-Ext Allocators'!$B$8:$B$63,$F104))*$D104</f>
        <v>-94789.063368588162</v>
      </c>
      <c r="H104" s="10">
        <f ca="1">IFERROR(INDEX(H$337:H$373,MATCH($F104,$B$337:$B$373,0))/INDEX($D$337:$D$373,MATCH($F104,$B$337:$B$373,0)),SUMIFS('Input-Ext Allocators'!E$8:E$63,'Input-Ext Allocators'!$B$8:$B$63,$F104))*$D104</f>
        <v>-10626.485205968882</v>
      </c>
      <c r="I104" s="10">
        <f ca="1">IFERROR(INDEX(I$337:I$373,MATCH($F104,$B$337:$B$373,0))/INDEX($D$337:$D$373,MATCH($F104,$B$337:$B$373,0)),SUMIFS('Input-Ext Allocators'!F$8:F$63,'Input-Ext Allocators'!$B$8:$B$63,$F104))*$D104</f>
        <v>-1.509872862456505</v>
      </c>
      <c r="J104" s="10">
        <f ca="1">IFERROR(INDEX(J$337:J$373,MATCH($F104,$B$337:$B$373,0))/INDEX($D$337:$D$373,MATCH($F104,$B$337:$B$373,0)),SUMIFS('Input-Ext Allocators'!G$8:G$63,'Input-Ext Allocators'!$B$8:$B$63,$F104))*$D104</f>
        <v>0</v>
      </c>
      <c r="K104" s="10">
        <f ca="1">IFERROR(INDEX(K$337:K$373,MATCH($F104,$B$337:$B$373,0))/INDEX($D$337:$D$373,MATCH($F104,$B$337:$B$373,0)),SUMIFS('Input-Ext Allocators'!H$8:H$63,'Input-Ext Allocators'!$B$8:$B$63,$F104))*$D104</f>
        <v>-46.806058736151655</v>
      </c>
    </row>
    <row r="105" spans="1:11" hidden="1" outlineLevel="1">
      <c r="A105" s="31">
        <f>IF(ISBLANK('Input-Accounts'!A105),"",'Input-Accounts'!A105)</f>
        <v>93</v>
      </c>
      <c r="B105" s="53" t="str">
        <f>IF(ISBLANK('Input-Accounts'!B105),"",'Input-Accounts'!B105)</f>
        <v>SERVICES (Less SMRP)</v>
      </c>
      <c r="C105" s="31">
        <f>IF(ISBLANK('Input-Accounts'!C105),"",'Input-Accounts'!C105)</f>
        <v>380</v>
      </c>
      <c r="D105" s="10">
        <f t="shared" ca="1" si="14"/>
        <v>0</v>
      </c>
      <c r="E105" s="10">
        <f t="shared" ca="1" si="13"/>
        <v>0</v>
      </c>
      <c r="F105" s="3" t="str" cm="1">
        <f t="array" aca="1" ref="F105" ca="1">IF(D105=0,"-",IF('Input-Accounts'!$E105&lt;&gt;0,'Input-Accounts'!$E105,INDEX('Input-Accounts'!$H105:$J105,,MATCH($F$6,'Input-Accounts'!$H$6:$J$6,0))))</f>
        <v>-</v>
      </c>
      <c r="G105" s="10">
        <f ca="1">IFERROR(INDEX(G$337:G$373,MATCH($F105,$B$337:$B$373,0))/INDEX($D$337:$D$373,MATCH($F105,$B$337:$B$373,0)),SUMIFS('Input-Ext Allocators'!D$8:D$63,'Input-Ext Allocators'!$B$8:$B$63,$F105))*$D105</f>
        <v>0</v>
      </c>
      <c r="H105" s="10">
        <f ca="1">IFERROR(INDEX(H$337:H$373,MATCH($F105,$B$337:$B$373,0))/INDEX($D$337:$D$373,MATCH($F105,$B$337:$B$373,0)),SUMIFS('Input-Ext Allocators'!E$8:E$63,'Input-Ext Allocators'!$B$8:$B$63,$F105))*$D105</f>
        <v>0</v>
      </c>
      <c r="I105" s="10">
        <f ca="1">IFERROR(INDEX(I$337:I$373,MATCH($F105,$B$337:$B$373,0))/INDEX($D$337:$D$373,MATCH($F105,$B$337:$B$373,0)),SUMIFS('Input-Ext Allocators'!F$8:F$63,'Input-Ext Allocators'!$B$8:$B$63,$F105))*$D105</f>
        <v>0</v>
      </c>
      <c r="J105" s="10">
        <f ca="1">IFERROR(INDEX(J$337:J$373,MATCH($F105,$B$337:$B$373,0))/INDEX($D$337:$D$373,MATCH($F105,$B$337:$B$373,0)),SUMIFS('Input-Ext Allocators'!G$8:G$63,'Input-Ext Allocators'!$B$8:$B$63,$F105))*$D105</f>
        <v>0</v>
      </c>
      <c r="K105" s="10">
        <f ca="1">IFERROR(INDEX(K$337:K$373,MATCH($F105,$B$337:$B$373,0))/INDEX($D$337:$D$373,MATCH($F105,$B$337:$B$373,0)),SUMIFS('Input-Ext Allocators'!H$8:H$63,'Input-Ext Allocators'!$B$8:$B$63,$F105))*$D105</f>
        <v>0</v>
      </c>
    </row>
    <row r="106" spans="1:11" hidden="1" outlineLevel="1">
      <c r="A106" s="31">
        <f>IF(ISBLANK('Input-Accounts'!A106),"",'Input-Accounts'!A106)</f>
        <v>94</v>
      </c>
      <c r="B106" s="53" t="str">
        <f>IF(ISBLANK('Input-Accounts'!B106),"",'Input-Accounts'!B106)</f>
        <v>METERS</v>
      </c>
      <c r="C106" s="31">
        <f>IF(ISBLANK('Input-Accounts'!C106),"",'Input-Accounts'!C106)</f>
        <v>381</v>
      </c>
      <c r="D106" s="10">
        <f t="shared" ca="1" si="14"/>
        <v>0</v>
      </c>
      <c r="E106" s="10">
        <f t="shared" ca="1" si="13"/>
        <v>0</v>
      </c>
      <c r="F106" s="3" t="str" cm="1">
        <f t="array" aca="1" ref="F106" ca="1">IF(D106=0,"-",IF('Input-Accounts'!$E106&lt;&gt;0,'Input-Accounts'!$E106,INDEX('Input-Accounts'!$H106:$J106,,MATCH($F$6,'Input-Accounts'!$H$6:$J$6,0))))</f>
        <v>-</v>
      </c>
      <c r="G106" s="10">
        <f ca="1">IFERROR(INDEX(G$337:G$373,MATCH($F106,$B$337:$B$373,0))/INDEX($D$337:$D$373,MATCH($F106,$B$337:$B$373,0)),SUMIFS('Input-Ext Allocators'!D$8:D$63,'Input-Ext Allocators'!$B$8:$B$63,$F106))*$D106</f>
        <v>0</v>
      </c>
      <c r="H106" s="10">
        <f ca="1">IFERROR(INDEX(H$337:H$373,MATCH($F106,$B$337:$B$373,0))/INDEX($D$337:$D$373,MATCH($F106,$B$337:$B$373,0)),SUMIFS('Input-Ext Allocators'!E$8:E$63,'Input-Ext Allocators'!$B$8:$B$63,$F106))*$D106</f>
        <v>0</v>
      </c>
      <c r="I106" s="10">
        <f ca="1">IFERROR(INDEX(I$337:I$373,MATCH($F106,$B$337:$B$373,0))/INDEX($D$337:$D$373,MATCH($F106,$B$337:$B$373,0)),SUMIFS('Input-Ext Allocators'!F$8:F$63,'Input-Ext Allocators'!$B$8:$B$63,$F106))*$D106</f>
        <v>0</v>
      </c>
      <c r="J106" s="10">
        <f ca="1">IFERROR(INDEX(J$337:J$373,MATCH($F106,$B$337:$B$373,0))/INDEX($D$337:$D$373,MATCH($F106,$B$337:$B$373,0)),SUMIFS('Input-Ext Allocators'!G$8:G$63,'Input-Ext Allocators'!$B$8:$B$63,$F106))*$D106</f>
        <v>0</v>
      </c>
      <c r="K106" s="10">
        <f ca="1">IFERROR(INDEX(K$337:K$373,MATCH($F106,$B$337:$B$373,0))/INDEX($D$337:$D$373,MATCH($F106,$B$337:$B$373,0)),SUMIFS('Input-Ext Allocators'!H$8:H$63,'Input-Ext Allocators'!$B$8:$B$63,$F106))*$D106</f>
        <v>0</v>
      </c>
    </row>
    <row r="107" spans="1:11" hidden="1" outlineLevel="1">
      <c r="A107" s="31">
        <f>IF(ISBLANK('Input-Accounts'!A107),"",'Input-Accounts'!A107)</f>
        <v>95</v>
      </c>
      <c r="B107" s="53" t="str">
        <f>IF(ISBLANK('Input-Accounts'!B107),"",'Input-Accounts'!B107)</f>
        <v>METERS - AMI</v>
      </c>
      <c r="C107" s="31">
        <f>IF(ISBLANK('Input-Accounts'!C107),"",'Input-Accounts'!C107)</f>
        <v>381.1</v>
      </c>
      <c r="D107" s="10">
        <f t="shared" ca="1" si="14"/>
        <v>0</v>
      </c>
      <c r="E107" s="10">
        <f t="shared" ca="1" si="13"/>
        <v>0</v>
      </c>
      <c r="F107" s="3" t="str" cm="1">
        <f t="array" aca="1" ref="F107" ca="1">IF(D107=0,"-",IF('Input-Accounts'!$E107&lt;&gt;0,'Input-Accounts'!$E107,INDEX('Input-Accounts'!$H107:$J107,,MATCH($F$6,'Input-Accounts'!$H$6:$J$6,0))))</f>
        <v>-</v>
      </c>
      <c r="G107" s="10">
        <f ca="1">IFERROR(INDEX(G$337:G$373,MATCH($F107,$B$337:$B$373,0))/INDEX($D$337:$D$373,MATCH($F107,$B$337:$B$373,0)),SUMIFS('Input-Ext Allocators'!D$8:D$63,'Input-Ext Allocators'!$B$8:$B$63,$F107))*$D107</f>
        <v>0</v>
      </c>
      <c r="H107" s="10">
        <f ca="1">IFERROR(INDEX(H$337:H$373,MATCH($F107,$B$337:$B$373,0))/INDEX($D$337:$D$373,MATCH($F107,$B$337:$B$373,0)),SUMIFS('Input-Ext Allocators'!E$8:E$63,'Input-Ext Allocators'!$B$8:$B$63,$F107))*$D107</f>
        <v>0</v>
      </c>
      <c r="I107" s="10">
        <f ca="1">IFERROR(INDEX(I$337:I$373,MATCH($F107,$B$337:$B$373,0))/INDEX($D$337:$D$373,MATCH($F107,$B$337:$B$373,0)),SUMIFS('Input-Ext Allocators'!F$8:F$63,'Input-Ext Allocators'!$B$8:$B$63,$F107))*$D107</f>
        <v>0</v>
      </c>
      <c r="J107" s="10">
        <f ca="1">IFERROR(INDEX(J$337:J$373,MATCH($F107,$B$337:$B$373,0))/INDEX($D$337:$D$373,MATCH($F107,$B$337:$B$373,0)),SUMIFS('Input-Ext Allocators'!G$8:G$63,'Input-Ext Allocators'!$B$8:$B$63,$F107))*$D107</f>
        <v>0</v>
      </c>
      <c r="K107" s="10">
        <f ca="1">IFERROR(INDEX(K$337:K$373,MATCH($F107,$B$337:$B$373,0))/INDEX($D$337:$D$373,MATCH($F107,$B$337:$B$373,0)),SUMIFS('Input-Ext Allocators'!H$8:H$63,'Input-Ext Allocators'!$B$8:$B$63,$F107))*$D107</f>
        <v>0</v>
      </c>
    </row>
    <row r="108" spans="1:11" hidden="1" outlineLevel="1">
      <c r="A108" s="31">
        <f>IF(ISBLANK('Input-Accounts'!A108),"",'Input-Accounts'!A108)</f>
        <v>96</v>
      </c>
      <c r="B108" s="53" t="str">
        <f>IF(ISBLANK('Input-Accounts'!B108),"",'Input-Accounts'!B108)</f>
        <v>METER INSTALLATIONS (Less SMRP)</v>
      </c>
      <c r="C108" s="31">
        <f>IF(ISBLANK('Input-Accounts'!C108),"",'Input-Accounts'!C108)</f>
        <v>382</v>
      </c>
      <c r="D108" s="10">
        <f t="shared" ca="1" si="14"/>
        <v>0</v>
      </c>
      <c r="E108" s="10">
        <f t="shared" ca="1" si="13"/>
        <v>0</v>
      </c>
      <c r="F108" s="3" t="str" cm="1">
        <f t="array" aca="1" ref="F108" ca="1">IF(D108=0,"-",IF('Input-Accounts'!$E108&lt;&gt;0,'Input-Accounts'!$E108,INDEX('Input-Accounts'!$H108:$J108,,MATCH($F$6,'Input-Accounts'!$H$6:$J$6,0))))</f>
        <v>-</v>
      </c>
      <c r="G108" s="10">
        <f ca="1">IFERROR(INDEX(G$337:G$373,MATCH($F108,$B$337:$B$373,0))/INDEX($D$337:$D$373,MATCH($F108,$B$337:$B$373,0)),SUMIFS('Input-Ext Allocators'!D$8:D$63,'Input-Ext Allocators'!$B$8:$B$63,$F108))*$D108</f>
        <v>0</v>
      </c>
      <c r="H108" s="10">
        <f ca="1">IFERROR(INDEX(H$337:H$373,MATCH($F108,$B$337:$B$373,0))/INDEX($D$337:$D$373,MATCH($F108,$B$337:$B$373,0)),SUMIFS('Input-Ext Allocators'!E$8:E$63,'Input-Ext Allocators'!$B$8:$B$63,$F108))*$D108</f>
        <v>0</v>
      </c>
      <c r="I108" s="10">
        <f ca="1">IFERROR(INDEX(I$337:I$373,MATCH($F108,$B$337:$B$373,0))/INDEX($D$337:$D$373,MATCH($F108,$B$337:$B$373,0)),SUMIFS('Input-Ext Allocators'!F$8:F$63,'Input-Ext Allocators'!$B$8:$B$63,$F108))*$D108</f>
        <v>0</v>
      </c>
      <c r="J108" s="10">
        <f ca="1">IFERROR(INDEX(J$337:J$373,MATCH($F108,$B$337:$B$373,0))/INDEX($D$337:$D$373,MATCH($F108,$B$337:$B$373,0)),SUMIFS('Input-Ext Allocators'!G$8:G$63,'Input-Ext Allocators'!$B$8:$B$63,$F108))*$D108</f>
        <v>0</v>
      </c>
      <c r="K108" s="10">
        <f ca="1">IFERROR(INDEX(K$337:K$373,MATCH($F108,$B$337:$B$373,0))/INDEX($D$337:$D$373,MATCH($F108,$B$337:$B$373,0)),SUMIFS('Input-Ext Allocators'!H$8:H$63,'Input-Ext Allocators'!$B$8:$B$63,$F108))*$D108</f>
        <v>0</v>
      </c>
    </row>
    <row r="109" spans="1:11" hidden="1" outlineLevel="1">
      <c r="A109" s="31">
        <f>IF(ISBLANK('Input-Accounts'!A109),"",'Input-Accounts'!A109)</f>
        <v>97</v>
      </c>
      <c r="B109" s="53" t="str">
        <f>IF(ISBLANK('Input-Accounts'!B109),"",'Input-Accounts'!B109)</f>
        <v>HOUSE REGULATORS (Less SMRP)</v>
      </c>
      <c r="C109" s="31">
        <f>IF(ISBLANK('Input-Accounts'!C109),"",'Input-Accounts'!C109)</f>
        <v>383</v>
      </c>
      <c r="D109" s="10">
        <f t="shared" ca="1" si="14"/>
        <v>0</v>
      </c>
      <c r="E109" s="10">
        <f t="shared" ca="1" si="13"/>
        <v>0</v>
      </c>
      <c r="F109" s="3" t="str" cm="1">
        <f t="array" aca="1" ref="F109" ca="1">IF(D109=0,"-",IF('Input-Accounts'!$E109&lt;&gt;0,'Input-Accounts'!$E109,INDEX('Input-Accounts'!$H109:$J109,,MATCH($F$6,'Input-Accounts'!$H$6:$J$6,0))))</f>
        <v>-</v>
      </c>
      <c r="G109" s="10">
        <f ca="1">IFERROR(INDEX(G$337:G$373,MATCH($F109,$B$337:$B$373,0))/INDEX($D$337:$D$373,MATCH($F109,$B$337:$B$373,0)),SUMIFS('Input-Ext Allocators'!D$8:D$63,'Input-Ext Allocators'!$B$8:$B$63,$F109))*$D109</f>
        <v>0</v>
      </c>
      <c r="H109" s="10">
        <f ca="1">IFERROR(INDEX(H$337:H$373,MATCH($F109,$B$337:$B$373,0))/INDEX($D$337:$D$373,MATCH($F109,$B$337:$B$373,0)),SUMIFS('Input-Ext Allocators'!E$8:E$63,'Input-Ext Allocators'!$B$8:$B$63,$F109))*$D109</f>
        <v>0</v>
      </c>
      <c r="I109" s="10">
        <f ca="1">IFERROR(INDEX(I$337:I$373,MATCH($F109,$B$337:$B$373,0))/INDEX($D$337:$D$373,MATCH($F109,$B$337:$B$373,0)),SUMIFS('Input-Ext Allocators'!F$8:F$63,'Input-Ext Allocators'!$B$8:$B$63,$F109))*$D109</f>
        <v>0</v>
      </c>
      <c r="J109" s="10">
        <f ca="1">IFERROR(INDEX(J$337:J$373,MATCH($F109,$B$337:$B$373,0))/INDEX($D$337:$D$373,MATCH($F109,$B$337:$B$373,0)),SUMIFS('Input-Ext Allocators'!G$8:G$63,'Input-Ext Allocators'!$B$8:$B$63,$F109))*$D109</f>
        <v>0</v>
      </c>
      <c r="K109" s="10">
        <f ca="1">IFERROR(INDEX(K$337:K$373,MATCH($F109,$B$337:$B$373,0))/INDEX($D$337:$D$373,MATCH($F109,$B$337:$B$373,0)),SUMIFS('Input-Ext Allocators'!H$8:H$63,'Input-Ext Allocators'!$B$8:$B$63,$F109))*$D109</f>
        <v>0</v>
      </c>
    </row>
    <row r="110" spans="1:11" outlineLevel="1">
      <c r="A110" s="31">
        <f>IF(ISBLANK('Input-Accounts'!A110),"",'Input-Accounts'!A110)</f>
        <v>98</v>
      </c>
      <c r="B110" s="53" t="str">
        <f>IF(ISBLANK('Input-Accounts'!B110),"",'Input-Accounts'!B110)</f>
        <v>HOUSE REGULATOR INSTALLATIONS</v>
      </c>
      <c r="C110" s="31">
        <f>IF(ISBLANK('Input-Accounts'!C110),"",'Input-Accounts'!C110)</f>
        <v>384</v>
      </c>
      <c r="D110" s="10">
        <f t="shared" ca="1" si="14"/>
        <v>0</v>
      </c>
      <c r="E110" s="10">
        <f t="shared" ca="1" si="13"/>
        <v>0</v>
      </c>
      <c r="F110" s="3" t="str" cm="1">
        <f t="array" aca="1" ref="F110" ca="1">IF(D110=0,"-",IF('Input-Accounts'!$E110&lt;&gt;0,'Input-Accounts'!$E110,INDEX('Input-Accounts'!$H110:$J110,,MATCH($F$6,'Input-Accounts'!$H$6:$J$6,0))))</f>
        <v>-</v>
      </c>
      <c r="G110" s="10">
        <f ca="1">IFERROR(INDEX(G$337:G$373,MATCH($F110,$B$337:$B$373,0))/INDEX($D$337:$D$373,MATCH($F110,$B$337:$B$373,0)),SUMIFS('Input-Ext Allocators'!D$8:D$63,'Input-Ext Allocators'!$B$8:$B$63,$F110))*$D110</f>
        <v>0</v>
      </c>
      <c r="H110" s="10">
        <f ca="1">IFERROR(INDEX(H$337:H$373,MATCH($F110,$B$337:$B$373,0))/INDEX($D$337:$D$373,MATCH($F110,$B$337:$B$373,0)),SUMIFS('Input-Ext Allocators'!E$8:E$63,'Input-Ext Allocators'!$B$8:$B$63,$F110))*$D110</f>
        <v>0</v>
      </c>
      <c r="I110" s="10">
        <f ca="1">IFERROR(INDEX(I$337:I$373,MATCH($F110,$B$337:$B$373,0))/INDEX($D$337:$D$373,MATCH($F110,$B$337:$B$373,0)),SUMIFS('Input-Ext Allocators'!F$8:F$63,'Input-Ext Allocators'!$B$8:$B$63,$F110))*$D110</f>
        <v>0</v>
      </c>
      <c r="J110" s="10">
        <f ca="1">IFERROR(INDEX(J$337:J$373,MATCH($F110,$B$337:$B$373,0))/INDEX($D$337:$D$373,MATCH($F110,$B$337:$B$373,0)),SUMIFS('Input-Ext Allocators'!G$8:G$63,'Input-Ext Allocators'!$B$8:$B$63,$F110))*$D110</f>
        <v>0</v>
      </c>
      <c r="K110" s="10">
        <f ca="1">IFERROR(INDEX(K$337:K$373,MATCH($F110,$B$337:$B$373,0))/INDEX($D$337:$D$373,MATCH($F110,$B$337:$B$373,0)),SUMIFS('Input-Ext Allocators'!H$8:H$63,'Input-Ext Allocators'!$B$8:$B$63,$F110))*$D110</f>
        <v>0</v>
      </c>
    </row>
    <row r="111" spans="1:11" outlineLevel="1">
      <c r="A111" s="31">
        <f>IF(ISBLANK('Input-Accounts'!A111),"",'Input-Accounts'!A111)</f>
        <v>99</v>
      </c>
      <c r="B111" s="53" t="str">
        <f>IF(ISBLANK('Input-Accounts'!B111),"",'Input-Accounts'!B111)</f>
        <v>INDUSTRIAL M &amp; R STATION EQUIPMENT</v>
      </c>
      <c r="C111" s="31">
        <f>IF(ISBLANK('Input-Accounts'!C111),"",'Input-Accounts'!C111)</f>
        <v>385</v>
      </c>
      <c r="D111" s="10">
        <f t="shared" ca="1" si="14"/>
        <v>0</v>
      </c>
      <c r="E111" s="10">
        <f t="shared" ca="1" si="13"/>
        <v>0</v>
      </c>
      <c r="F111" s="3" t="str" cm="1">
        <f t="array" aca="1" ref="F111" ca="1">IF(D111=0,"-",IF('Input-Accounts'!$E111&lt;&gt;0,'Input-Accounts'!$E111,INDEX('Input-Accounts'!$H111:$J111,,MATCH($F$6,'Input-Accounts'!$H$6:$J$6,0))))</f>
        <v>-</v>
      </c>
      <c r="G111" s="10">
        <f ca="1">IFERROR(INDEX(G$337:G$373,MATCH($F111,$B$337:$B$373,0))/INDEX($D$337:$D$373,MATCH($F111,$B$337:$B$373,0)),SUMIFS('Input-Ext Allocators'!D$8:D$63,'Input-Ext Allocators'!$B$8:$B$63,$F111))*$D111</f>
        <v>0</v>
      </c>
      <c r="H111" s="10">
        <f ca="1">IFERROR(INDEX(H$337:H$373,MATCH($F111,$B$337:$B$373,0))/INDEX($D$337:$D$373,MATCH($F111,$B$337:$B$373,0)),SUMIFS('Input-Ext Allocators'!E$8:E$63,'Input-Ext Allocators'!$B$8:$B$63,$F111))*$D111</f>
        <v>0</v>
      </c>
      <c r="I111" s="10">
        <f ca="1">IFERROR(INDEX(I$337:I$373,MATCH($F111,$B$337:$B$373,0))/INDEX($D$337:$D$373,MATCH($F111,$B$337:$B$373,0)),SUMIFS('Input-Ext Allocators'!F$8:F$63,'Input-Ext Allocators'!$B$8:$B$63,$F111))*$D111</f>
        <v>0</v>
      </c>
      <c r="J111" s="10">
        <f ca="1">IFERROR(INDEX(J$337:J$373,MATCH($F111,$B$337:$B$373,0))/INDEX($D$337:$D$373,MATCH($F111,$B$337:$B$373,0)),SUMIFS('Input-Ext Allocators'!G$8:G$63,'Input-Ext Allocators'!$B$8:$B$63,$F111))*$D111</f>
        <v>0</v>
      </c>
      <c r="K111" s="10">
        <f ca="1">IFERROR(INDEX(K$337:K$373,MATCH($F111,$B$337:$B$373,0))/INDEX($D$337:$D$373,MATCH($F111,$B$337:$B$373,0)),SUMIFS('Input-Ext Allocators'!H$8:H$63,'Input-Ext Allocators'!$B$8:$B$63,$F111))*$D111</f>
        <v>0</v>
      </c>
    </row>
    <row r="112" spans="1:11" outlineLevel="1">
      <c r="A112" s="31">
        <f>IF(ISBLANK('Input-Accounts'!A112),"",'Input-Accounts'!A112)</f>
        <v>100</v>
      </c>
      <c r="B112" s="53" t="str">
        <f>IF(ISBLANK('Input-Accounts'!B112),"",'Input-Accounts'!B112)</f>
        <v>INDUSTRIAL M &amp; R STATION EQUIPMENT - DS-ML DIRECT ASSIGNMENT</v>
      </c>
      <c r="C112" s="31">
        <f>IF(ISBLANK('Input-Accounts'!C112),"",'Input-Accounts'!C112)</f>
        <v>385</v>
      </c>
      <c r="D112" s="10">
        <f t="shared" ca="1" si="14"/>
        <v>0</v>
      </c>
      <c r="E112" s="10">
        <f t="shared" ca="1" si="13"/>
        <v>0</v>
      </c>
      <c r="F112" s="3" t="str" cm="1">
        <f t="array" aca="1" ref="F112" ca="1">IF(D112=0,"-",IF('Input-Accounts'!$E112&lt;&gt;0,'Input-Accounts'!$E112,INDEX('Input-Accounts'!$H112:$J112,,MATCH($F$6,'Input-Accounts'!$H$6:$J$6,0))))</f>
        <v>-</v>
      </c>
      <c r="G112" s="10">
        <f ca="1">IFERROR(INDEX(G$337:G$373,MATCH($F112,$B$337:$B$373,0))/INDEX($D$337:$D$373,MATCH($F112,$B$337:$B$373,0)),SUMIFS('Input-Ext Allocators'!D$8:D$63,'Input-Ext Allocators'!$B$8:$B$63,$F112))*$D112</f>
        <v>0</v>
      </c>
      <c r="H112" s="10">
        <f ca="1">IFERROR(INDEX(H$337:H$373,MATCH($F112,$B$337:$B$373,0))/INDEX($D$337:$D$373,MATCH($F112,$B$337:$B$373,0)),SUMIFS('Input-Ext Allocators'!E$8:E$63,'Input-Ext Allocators'!$B$8:$B$63,$F112))*$D112</f>
        <v>0</v>
      </c>
      <c r="I112" s="10">
        <f ca="1">IFERROR(INDEX(I$337:I$373,MATCH($F112,$B$337:$B$373,0))/INDEX($D$337:$D$373,MATCH($F112,$B$337:$B$373,0)),SUMIFS('Input-Ext Allocators'!F$8:F$63,'Input-Ext Allocators'!$B$8:$B$63,$F112))*$D112</f>
        <v>0</v>
      </c>
      <c r="J112" s="10">
        <f ca="1">IFERROR(INDEX(J$337:J$373,MATCH($F112,$B$337:$B$373,0))/INDEX($D$337:$D$373,MATCH($F112,$B$337:$B$373,0)),SUMIFS('Input-Ext Allocators'!G$8:G$63,'Input-Ext Allocators'!$B$8:$B$63,$F112))*$D112</f>
        <v>0</v>
      </c>
      <c r="K112" s="10">
        <f ca="1">IFERROR(INDEX(K$337:K$373,MATCH($F112,$B$337:$B$373,0))/INDEX($D$337:$D$373,MATCH($F112,$B$337:$B$373,0)),SUMIFS('Input-Ext Allocators'!H$8:H$63,'Input-Ext Allocators'!$B$8:$B$63,$F112))*$D112</f>
        <v>0</v>
      </c>
    </row>
    <row r="113" spans="1:11" outlineLevel="1">
      <c r="A113" s="31">
        <f>IF(ISBLANK('Input-Accounts'!A113),"",'Input-Accounts'!A113)</f>
        <v>101</v>
      </c>
      <c r="B113" s="53" t="str">
        <f>IF(ISBLANK('Input-Accounts'!B113),"",'Input-Accounts'!B113)</f>
        <v>OTHER EQUIP-ODORIZATION</v>
      </c>
      <c r="C113" s="31">
        <f>IF(ISBLANK('Input-Accounts'!C113),"",'Input-Accounts'!C113)</f>
        <v>387.2</v>
      </c>
      <c r="D113" s="10">
        <f t="shared" ca="1" si="14"/>
        <v>9846.7284194403983</v>
      </c>
      <c r="E113" s="10">
        <f t="shared" ca="1" si="13"/>
        <v>0</v>
      </c>
      <c r="F113" s="3" t="str" cm="1">
        <f t="array" aca="1" ref="F113" ca="1">IF(D113=0,"-",IF('Input-Accounts'!$E113&lt;&gt;0,'Input-Accounts'!$E113,INDEX('Input-Accounts'!$H113:$J113,,MATCH($F$6,'Input-Accounts'!$H$6:$J$6,0))))</f>
        <v>INT_DISTPT_SUBTOTAL</v>
      </c>
      <c r="G113" s="10">
        <f ca="1">IFERROR(INDEX(G$337:G$373,MATCH($F113,$B$337:$B$373,0))/INDEX($D$337:$D$373,MATCH($F113,$B$337:$B$373,0)),SUMIFS('Input-Ext Allocators'!D$8:D$63,'Input-Ext Allocators'!$B$8:$B$63,$F113))*$D113</f>
        <v>8848.9852201642498</v>
      </c>
      <c r="H113" s="10">
        <f ca="1">IFERROR(INDEX(H$337:H$373,MATCH($F113,$B$337:$B$373,0))/INDEX($D$337:$D$373,MATCH($F113,$B$337:$B$373,0)),SUMIFS('Input-Ext Allocators'!E$8:E$63,'Input-Ext Allocators'!$B$8:$B$63,$F113))*$D113</f>
        <v>992.03016875757191</v>
      </c>
      <c r="I113" s="10">
        <f ca="1">IFERROR(INDEX(I$337:I$373,MATCH($F113,$B$337:$B$373,0))/INDEX($D$337:$D$373,MATCH($F113,$B$337:$B$373,0)),SUMIFS('Input-Ext Allocators'!F$8:F$63,'Input-Ext Allocators'!$B$8:$B$63,$F113))*$D113</f>
        <v>0.14095341982915205</v>
      </c>
      <c r="J113" s="10">
        <f ca="1">IFERROR(INDEX(J$337:J$373,MATCH($F113,$B$337:$B$373,0))/INDEX($D$337:$D$373,MATCH($F113,$B$337:$B$373,0)),SUMIFS('Input-Ext Allocators'!G$8:G$63,'Input-Ext Allocators'!$B$8:$B$63,$F113))*$D113</f>
        <v>1.2025210840418421</v>
      </c>
      <c r="K113" s="10">
        <f ca="1">IFERROR(INDEX(K$337:K$373,MATCH($F113,$B$337:$B$373,0))/INDEX($D$337:$D$373,MATCH($F113,$B$337:$B$373,0)),SUMIFS('Input-Ext Allocators'!H$8:H$63,'Input-Ext Allocators'!$B$8:$B$63,$F113))*$D113</f>
        <v>4.369556014703714</v>
      </c>
    </row>
    <row r="114" spans="1:11" outlineLevel="1">
      <c r="A114" s="31">
        <f>IF(ISBLANK('Input-Accounts'!A114),"",'Input-Accounts'!A114)</f>
        <v>102</v>
      </c>
      <c r="B114" s="53" t="str">
        <f>IF(ISBLANK('Input-Accounts'!B114),"",'Input-Accounts'!B114)</f>
        <v>OTHER EQUIP-TELEPHONE</v>
      </c>
      <c r="C114" s="31">
        <f>IF(ISBLANK('Input-Accounts'!C114),"",'Input-Accounts'!C114)</f>
        <v>387.41</v>
      </c>
      <c r="D114" s="10">
        <f t="shared" ca="1" si="14"/>
        <v>-12374.962439762308</v>
      </c>
      <c r="E114" s="10">
        <f t="shared" ca="1" si="13"/>
        <v>0</v>
      </c>
      <c r="F114" s="3" t="str" cm="1">
        <f t="array" aca="1" ref="F114" ca="1">IF(D114=0,"-",IF('Input-Accounts'!$E114&lt;&gt;0,'Input-Accounts'!$E114,INDEX('Input-Accounts'!$H114:$J114,,MATCH($F$6,'Input-Accounts'!$H$6:$J$6,0))))</f>
        <v>INT_DISTPT_SUBTOTAL</v>
      </c>
      <c r="G114" s="10">
        <f ca="1">IFERROR(INDEX(G$337:G$373,MATCH($F114,$B$337:$B$373,0))/INDEX($D$337:$D$373,MATCH($F114,$B$337:$B$373,0)),SUMIFS('Input-Ext Allocators'!D$8:D$63,'Input-Ext Allocators'!$B$8:$B$63,$F114))*$D114</f>
        <v>-11121.039909392337</v>
      </c>
      <c r="H114" s="10">
        <f ca="1">IFERROR(INDEX(H$337:H$373,MATCH($F114,$B$337:$B$373,0))/INDEX($D$337:$D$373,MATCH($F114,$B$337:$B$373,0)),SUMIFS('Input-Ext Allocators'!E$8:E$63,'Input-Ext Allocators'!$B$8:$B$63,$F114))*$D114</f>
        <v>-1246.7426290796082</v>
      </c>
      <c r="I114" s="10">
        <f ca="1">IFERROR(INDEX(I$337:I$373,MATCH($F114,$B$337:$B$373,0))/INDEX($D$337:$D$373,MATCH($F114,$B$337:$B$373,0)),SUMIFS('Input-Ext Allocators'!F$8:F$63,'Input-Ext Allocators'!$B$8:$B$63,$F114))*$D114</f>
        <v>-0.17714444857624442</v>
      </c>
      <c r="J114" s="10">
        <f ca="1">IFERROR(INDEX(J$337:J$373,MATCH($F114,$B$337:$B$373,0))/INDEX($D$337:$D$373,MATCH($F114,$B$337:$B$373,0)),SUMIFS('Input-Ext Allocators'!G$8:G$63,'Input-Ext Allocators'!$B$8:$B$63,$F114))*$D114</f>
        <v>-1.5112789359215173</v>
      </c>
      <c r="K114" s="10">
        <f ca="1">IFERROR(INDEX(K$337:K$373,MATCH($F114,$B$337:$B$373,0))/INDEX($D$337:$D$373,MATCH($F114,$B$337:$B$373,0)),SUMIFS('Input-Ext Allocators'!H$8:H$63,'Input-Ext Allocators'!$B$8:$B$63,$F114))*$D114</f>
        <v>-5.4914779058635785</v>
      </c>
    </row>
    <row r="115" spans="1:11" outlineLevel="1">
      <c r="A115" s="31">
        <f>IF(ISBLANK('Input-Accounts'!A115),"",'Input-Accounts'!A115)</f>
        <v>103</v>
      </c>
      <c r="B115" s="53" t="str">
        <f>IF(ISBLANK('Input-Accounts'!B115),"",'Input-Accounts'!B115)</f>
        <v>OTHER EQUIPMENT-RADIO</v>
      </c>
      <c r="C115" s="31">
        <f>IF(ISBLANK('Input-Accounts'!C115),"",'Input-Accounts'!C115)</f>
        <v>387.42</v>
      </c>
      <c r="D115" s="10">
        <f t="shared" ca="1" si="14"/>
        <v>-60380.342801144405</v>
      </c>
      <c r="E115" s="10">
        <f t="shared" ca="1" si="13"/>
        <v>0</v>
      </c>
      <c r="F115" s="3" t="str" cm="1">
        <f t="array" aca="1" ref="F115" ca="1">IF(D115=0,"-",IF('Input-Accounts'!$E115&lt;&gt;0,'Input-Accounts'!$E115,INDEX('Input-Accounts'!$H115:$J115,,MATCH($F$6,'Input-Accounts'!$H$6:$J$6,0))))</f>
        <v>INT_DISTPT_SUBTOTAL</v>
      </c>
      <c r="G115" s="10">
        <f ca="1">IFERROR(INDEX(G$337:G$373,MATCH($F115,$B$337:$B$373,0))/INDEX($D$337:$D$373,MATCH($F115,$B$337:$B$373,0)),SUMIFS('Input-Ext Allocators'!D$8:D$63,'Input-Ext Allocators'!$B$8:$B$63,$F115))*$D115</f>
        <v>-54262.16081890709</v>
      </c>
      <c r="H115" s="10">
        <f ca="1">IFERROR(INDEX(H$337:H$373,MATCH($F115,$B$337:$B$373,0))/INDEX($D$337:$D$373,MATCH($F115,$B$337:$B$373,0)),SUMIFS('Input-Ext Allocators'!E$8:E$63,'Input-Ext Allocators'!$B$8:$B$63,$F115))*$D115</f>
        <v>-6083.1495606602166</v>
      </c>
      <c r="I115" s="10">
        <f ca="1">IFERROR(INDEX(I$337:I$373,MATCH($F115,$B$337:$B$373,0))/INDEX($D$337:$D$373,MATCH($F115,$B$337:$B$373,0)),SUMIFS('Input-Ext Allocators'!F$8:F$63,'Input-Ext Allocators'!$B$8:$B$63,$F115))*$D115</f>
        <v>-0.86432929250642476</v>
      </c>
      <c r="J115" s="10">
        <f ca="1">IFERROR(INDEX(J$337:J$373,MATCH($F115,$B$337:$B$373,0))/INDEX($D$337:$D$373,MATCH($F115,$B$337:$B$373,0)),SUMIFS('Input-Ext Allocators'!G$8:G$63,'Input-Ext Allocators'!$B$8:$B$63,$F115))*$D115</f>
        <v>-7.3738842168835443</v>
      </c>
      <c r="K115" s="10">
        <f ca="1">IFERROR(INDEX(K$337:K$373,MATCH($F115,$B$337:$B$373,0))/INDEX($D$337:$D$373,MATCH($F115,$B$337:$B$373,0)),SUMIFS('Input-Ext Allocators'!H$8:H$63,'Input-Ext Allocators'!$B$8:$B$63,$F115))*$D115</f>
        <v>-26.79420806769917</v>
      </c>
    </row>
    <row r="116" spans="1:11" outlineLevel="1">
      <c r="A116" s="31">
        <f>IF(ISBLANK('Input-Accounts'!A116),"",'Input-Accounts'!A116)</f>
        <v>104</v>
      </c>
      <c r="B116" s="53" t="str">
        <f>IF(ISBLANK('Input-Accounts'!B116),"",'Input-Accounts'!B116)</f>
        <v>OTHER EQUIP-OTHER COMMUNICATION</v>
      </c>
      <c r="C116" s="31">
        <f>IF(ISBLANK('Input-Accounts'!C116),"",'Input-Accounts'!C116)</f>
        <v>387.44</v>
      </c>
      <c r="D116" s="10">
        <f t="shared" ca="1" si="14"/>
        <v>-12250.780517381088</v>
      </c>
      <c r="E116" s="10">
        <f t="shared" ca="1" si="13"/>
        <v>0</v>
      </c>
      <c r="F116" s="3" t="str" cm="1">
        <f t="array" aca="1" ref="F116" ca="1">IF(D116=0,"-",IF('Input-Accounts'!$E116&lt;&gt;0,'Input-Accounts'!$E116,INDEX('Input-Accounts'!$H116:$J116,,MATCH($F$6,'Input-Accounts'!$H$6:$J$6,0))))</f>
        <v>INT_DISTPT_SUBTOTAL</v>
      </c>
      <c r="G116" s="10">
        <f ca="1">IFERROR(INDEX(G$337:G$373,MATCH($F116,$B$337:$B$373,0))/INDEX($D$337:$D$373,MATCH($F116,$B$337:$B$373,0)),SUMIFS('Input-Ext Allocators'!D$8:D$63,'Input-Ext Allocators'!$B$8:$B$63,$F116))*$D116</f>
        <v>-11009.44101593718</v>
      </c>
      <c r="H116" s="10">
        <f ca="1">IFERROR(INDEX(H$337:H$373,MATCH($F116,$B$337:$B$373,0))/INDEX($D$337:$D$373,MATCH($F116,$B$337:$B$373,0)),SUMIFS('Input-Ext Allocators'!E$8:E$63,'Input-Ext Allocators'!$B$8:$B$63,$F116))*$D116</f>
        <v>-1234.2316499839258</v>
      </c>
      <c r="I116" s="10">
        <f ca="1">IFERROR(INDEX(I$337:I$373,MATCH($F116,$B$337:$B$373,0))/INDEX($D$337:$D$373,MATCH($F116,$B$337:$B$373,0)),SUMIFS('Input-Ext Allocators'!F$8:F$63,'Input-Ext Allocators'!$B$8:$B$63,$F116))*$D116</f>
        <v>-0.1753668158544936</v>
      </c>
      <c r="J116" s="10">
        <f ca="1">IFERROR(INDEX(J$337:J$373,MATCH($F116,$B$337:$B$373,0))/INDEX($D$337:$D$373,MATCH($F116,$B$337:$B$373,0)),SUMIFS('Input-Ext Allocators'!G$8:G$63,'Input-Ext Allocators'!$B$8:$B$63,$F116))*$D116</f>
        <v>-1.4961133526374857</v>
      </c>
      <c r="K116" s="10">
        <f ca="1">IFERROR(INDEX(K$337:K$373,MATCH($F116,$B$337:$B$373,0))/INDEX($D$337:$D$373,MATCH($F116,$B$337:$B$373,0)),SUMIFS('Input-Ext Allocators'!H$8:H$63,'Input-Ext Allocators'!$B$8:$B$63,$F116))*$D116</f>
        <v>-5.4363712914893023</v>
      </c>
    </row>
    <row r="117" spans="1:11" outlineLevel="1">
      <c r="A117" s="31">
        <f>IF(ISBLANK('Input-Accounts'!A117),"",'Input-Accounts'!A117)</f>
        <v>105</v>
      </c>
      <c r="B117" s="53" t="str">
        <f>IF(ISBLANK('Input-Accounts'!B117),"",'Input-Accounts'!B117)</f>
        <v>OTHER EQUIP-TELEMETERING</v>
      </c>
      <c r="C117" s="31">
        <f>IF(ISBLANK('Input-Accounts'!C117),"",'Input-Accounts'!C117)</f>
        <v>387.45</v>
      </c>
      <c r="D117" s="10">
        <f t="shared" ca="1" si="14"/>
        <v>143640.07942471691</v>
      </c>
      <c r="E117" s="10">
        <f t="shared" ca="1" si="13"/>
        <v>0</v>
      </c>
      <c r="F117" s="3" t="str" cm="1">
        <f t="array" aca="1" ref="F117" ca="1">IF(D117=0,"-",IF('Input-Accounts'!$E117&lt;&gt;0,'Input-Accounts'!$E117,INDEX('Input-Accounts'!$H117:$J117,,MATCH($F$6,'Input-Accounts'!$H$6:$J$6,0))))</f>
        <v>INT_DISTPT_SUBTOTAL</v>
      </c>
      <c r="G117" s="10">
        <f ca="1">IFERROR(INDEX(G$337:G$373,MATCH($F117,$B$337:$B$373,0))/INDEX($D$337:$D$373,MATCH($F117,$B$337:$B$373,0)),SUMIFS('Input-Ext Allocators'!D$8:D$63,'Input-Ext Allocators'!$B$8:$B$63,$F117))*$D117</f>
        <v>129085.40641204923</v>
      </c>
      <c r="H117" s="10">
        <f ca="1">IFERROR(INDEX(H$337:H$373,MATCH($F117,$B$337:$B$373,0))/INDEX($D$337:$D$373,MATCH($F117,$B$337:$B$373,0)),SUMIFS('Input-Ext Allocators'!E$8:E$63,'Input-Ext Allocators'!$B$8:$B$63,$F117))*$D117</f>
        <v>14471.333641204572</v>
      </c>
      <c r="I117" s="10">
        <f ca="1">IFERROR(INDEX(I$337:I$373,MATCH($F117,$B$337:$B$373,0))/INDEX($D$337:$D$373,MATCH($F117,$B$337:$B$373,0)),SUMIFS('Input-Ext Allocators'!F$8:F$63,'Input-Ext Allocators'!$B$8:$B$63,$F117))*$D117</f>
        <v>2.0561713045189789</v>
      </c>
      <c r="J117" s="10">
        <f ca="1">IFERROR(INDEX(J$337:J$373,MATCH($F117,$B$337:$B$373,0))/INDEX($D$337:$D$373,MATCH($F117,$B$337:$B$373,0)),SUMIFS('Input-Ext Allocators'!G$8:G$63,'Input-Ext Allocators'!$B$8:$B$63,$F117))*$D117</f>
        <v>17.541889718482086</v>
      </c>
      <c r="K117" s="10">
        <f ca="1">IFERROR(INDEX(K$337:K$373,MATCH($F117,$B$337:$B$373,0))/INDEX($D$337:$D$373,MATCH($F117,$B$337:$B$373,0)),SUMIFS('Input-Ext Allocators'!H$8:H$63,'Input-Ext Allocators'!$B$8:$B$63,$F117))*$D117</f>
        <v>63.741310440088355</v>
      </c>
    </row>
    <row r="118" spans="1:11" outlineLevel="1">
      <c r="A118" s="31">
        <f>IF(ISBLANK('Input-Accounts'!A118),"",'Input-Accounts'!A118)</f>
        <v>106</v>
      </c>
      <c r="B118" s="53" t="str">
        <f>IF(ISBLANK('Input-Accounts'!B118),"",'Input-Accounts'!B118)</f>
        <v>OTHER EQUIP-CUST INFO SERVICE</v>
      </c>
      <c r="C118" s="31">
        <f>IF(ISBLANK('Input-Accounts'!C118),"",'Input-Accounts'!C118)</f>
        <v>387.46</v>
      </c>
      <c r="D118" s="10">
        <f t="shared" ca="1" si="14"/>
        <v>-19785.989282989754</v>
      </c>
      <c r="E118" s="10">
        <f t="shared" ca="1" si="13"/>
        <v>0</v>
      </c>
      <c r="F118" s="3" t="str" cm="1">
        <f t="array" aca="1" ref="F118" ca="1">IF(D118=0,"-",IF('Input-Accounts'!$E118&lt;&gt;0,'Input-Accounts'!$E118,INDEX('Input-Accounts'!$H118:$J118,,MATCH($F$6,'Input-Accounts'!$H$6:$J$6,0))))</f>
        <v>INT_DISTPT_SUBTOTAL</v>
      </c>
      <c r="G118" s="10">
        <f ca="1">IFERROR(INDEX(G$337:G$373,MATCH($F118,$B$337:$B$373,0))/INDEX($D$337:$D$373,MATCH($F118,$B$337:$B$373,0)),SUMIFS('Input-Ext Allocators'!D$8:D$63,'Input-Ext Allocators'!$B$8:$B$63,$F118))*$D118</f>
        <v>-17781.126814245472</v>
      </c>
      <c r="H118" s="10">
        <f ca="1">IFERROR(INDEX(H$337:H$373,MATCH($F118,$B$337:$B$373,0))/INDEX($D$337:$D$373,MATCH($F118,$B$337:$B$373,0)),SUMIFS('Input-Ext Allocators'!E$8:E$63,'Input-Ext Allocators'!$B$8:$B$63,$F118))*$D118</f>
        <v>-1993.3827207712648</v>
      </c>
      <c r="I118" s="10">
        <f ca="1">IFERROR(INDEX(I$337:I$373,MATCH($F118,$B$337:$B$373,0))/INDEX($D$337:$D$373,MATCH($F118,$B$337:$B$373,0)),SUMIFS('Input-Ext Allocators'!F$8:F$63,'Input-Ext Allocators'!$B$8:$B$63,$F118))*$D118</f>
        <v>-0.28323141812606778</v>
      </c>
      <c r="J118" s="10">
        <f ca="1">IFERROR(INDEX(J$337:J$373,MATCH($F118,$B$337:$B$373,0))/INDEX($D$337:$D$373,MATCH($F118,$B$337:$B$373,0)),SUMIFS('Input-Ext Allocators'!G$8:G$63,'Input-Ext Allocators'!$B$8:$B$63,$F118))*$D118</f>
        <v>-2.4163425929820961</v>
      </c>
      <c r="K118" s="10">
        <f ca="1">IFERROR(INDEX(K$337:K$373,MATCH($F118,$B$337:$B$373,0))/INDEX($D$337:$D$373,MATCH($F118,$B$337:$B$373,0)),SUMIFS('Input-Ext Allocators'!H$8:H$63,'Input-Ext Allocators'!$B$8:$B$63,$F118))*$D118</f>
        <v>-8.780173961908103</v>
      </c>
    </row>
    <row r="119" spans="1:11" hidden="1" outlineLevel="1">
      <c r="A119" s="31">
        <f>IF(ISBLANK('Input-Accounts'!A119),"",'Input-Accounts'!A119)</f>
        <v>107</v>
      </c>
      <c r="B119" s="53" t="str">
        <f>IF(ISBLANK('Input-Accounts'!B119),"",'Input-Accounts'!B119)</f>
        <v>GPS PIPE LOCATORS</v>
      </c>
      <c r="C119" s="31">
        <f>IF(ISBLANK('Input-Accounts'!C119),"",'Input-Accounts'!C119)</f>
        <v>387.5</v>
      </c>
      <c r="D119" s="10">
        <f t="shared" ca="1" si="14"/>
        <v>-14314.575660045866</v>
      </c>
      <c r="E119" s="10">
        <f t="shared" ca="1" si="13"/>
        <v>0</v>
      </c>
      <c r="F119" s="3" t="str" cm="1">
        <f t="array" aca="1" ref="F119" ca="1">IF(D119=0,"-",IF('Input-Accounts'!$E119&lt;&gt;0,'Input-Accounts'!$E119,INDEX('Input-Accounts'!$H119:$J119,,MATCH($F$6,'Input-Accounts'!$H$6:$J$6,0))))</f>
        <v>INT_DISTPT_SUBTOTAL</v>
      </c>
      <c r="G119" s="10">
        <f ca="1">IFERROR(INDEX(G$337:G$373,MATCH($F119,$B$337:$B$373,0))/INDEX($D$337:$D$373,MATCH($F119,$B$337:$B$373,0)),SUMIFS('Input-Ext Allocators'!D$8:D$63,'Input-Ext Allocators'!$B$8:$B$63,$F119))*$D119</f>
        <v>-12864.117202479682</v>
      </c>
      <c r="H119" s="10">
        <f ca="1">IFERROR(INDEX(H$337:H$373,MATCH($F119,$B$337:$B$373,0))/INDEX($D$337:$D$373,MATCH($F119,$B$337:$B$373,0)),SUMIFS('Input-Ext Allocators'!E$8:E$63,'Input-Ext Allocators'!$B$8:$B$63,$F119))*$D119</f>
        <v>-1442.1532008227525</v>
      </c>
      <c r="I119" s="10">
        <f ca="1">IFERROR(INDEX(I$337:I$373,MATCH($F119,$B$337:$B$373,0))/INDEX($D$337:$D$373,MATCH($F119,$B$337:$B$373,0)),SUMIFS('Input-Ext Allocators'!F$8:F$63,'Input-Ext Allocators'!$B$8:$B$63,$F119))*$D119</f>
        <v>-0.20490951986683045</v>
      </c>
      <c r="J119" s="10">
        <f ca="1">IFERROR(INDEX(J$337:J$373,MATCH($F119,$B$337:$B$373,0))/INDEX($D$337:$D$373,MATCH($F119,$B$337:$B$373,0)),SUMIFS('Input-Ext Allocators'!G$8:G$63,'Input-Ext Allocators'!$B$8:$B$63,$F119))*$D119</f>
        <v>-1.7481521076921902</v>
      </c>
      <c r="K119" s="10">
        <f ca="1">IFERROR(INDEX(K$337:K$373,MATCH($F119,$B$337:$B$373,0))/INDEX($D$337:$D$373,MATCH($F119,$B$337:$B$373,0)),SUMIFS('Input-Ext Allocators'!H$8:H$63,'Input-Ext Allocators'!$B$8:$B$63,$F119))*$D119</f>
        <v>-6.3521951158717442</v>
      </c>
    </row>
    <row r="120" spans="1:11" hidden="1" outlineLevel="1">
      <c r="A120" s="31">
        <f>IF(ISBLANK('Input-Accounts'!A120),"",'Input-Accounts'!A120)</f>
        <v>108</v>
      </c>
      <c r="B120" t="str">
        <f>IF(ISBLANK('Input-Accounts'!B120),"",'Input-Accounts'!B120)</f>
        <v>Subtotal - Distribution Plant</v>
      </c>
      <c r="C120" s="31" t="str">
        <f>IF(ISBLANK('Input-Accounts'!C120),"",'Input-Accounts'!C120)</f>
        <v/>
      </c>
      <c r="D120" s="123">
        <f ca="1">SUBTOTAL(9,D86:D119)</f>
        <v>-25337146.750961341</v>
      </c>
      <c r="E120" s="10">
        <f t="shared" ca="1" si="13"/>
        <v>0</v>
      </c>
      <c r="G120" s="123">
        <f t="shared" ref="G120:K120" ca="1" si="15">SUBTOTAL(9,G86:G119)</f>
        <v>-22769213.631275102</v>
      </c>
      <c r="H120" s="123">
        <f t="shared" ca="1" si="15"/>
        <v>-2552580.4687344464</v>
      </c>
      <c r="I120" s="123">
        <f t="shared" ca="1" si="15"/>
        <v>-362.685488595403</v>
      </c>
      <c r="J120" s="123">
        <f t="shared" ca="1" si="15"/>
        <v>-3746.7153167393535</v>
      </c>
      <c r="K120" s="123">
        <f t="shared" ca="1" si="15"/>
        <v>-11243.250146457493</v>
      </c>
    </row>
    <row r="121" spans="1:11" hidden="1" outlineLevel="1">
      <c r="A121" s="31" t="str">
        <f>IF(ISBLANK('Input-Accounts'!A121),"",'Input-Accounts'!A121)</f>
        <v/>
      </c>
      <c r="B121" t="str">
        <f>IF(ISBLANK('Input-Accounts'!B121),"",'Input-Accounts'!B121)</f>
        <v/>
      </c>
      <c r="C121" s="31" t="str">
        <f>IF(ISBLANK('Input-Accounts'!C121),"",'Input-Accounts'!C121)</f>
        <v/>
      </c>
      <c r="D121" s="10"/>
      <c r="E121" s="10"/>
      <c r="G121" s="10"/>
      <c r="H121" s="10"/>
      <c r="I121" s="10"/>
      <c r="J121" s="10"/>
      <c r="K121" s="10"/>
    </row>
    <row r="122" spans="1:11" hidden="1" outlineLevel="1">
      <c r="A122" s="31">
        <f>IF(ISBLANK('Input-Accounts'!A122),"",'Input-Accounts'!A122)</f>
        <v>109</v>
      </c>
      <c r="B122" s="1" t="str">
        <f>IF(ISBLANK('Input-Accounts'!B122),"",'Input-Accounts'!B122)</f>
        <v>General Plant</v>
      </c>
      <c r="C122" s="31" t="str">
        <f>IF(ISBLANK('Input-Accounts'!C122),"",'Input-Accounts'!C122)</f>
        <v/>
      </c>
      <c r="D122" s="10"/>
      <c r="E122" s="10"/>
      <c r="G122" s="10"/>
      <c r="H122" s="10"/>
      <c r="I122" s="10"/>
      <c r="J122" s="10"/>
      <c r="K122" s="10"/>
    </row>
    <row r="123" spans="1:11" hidden="1" outlineLevel="1">
      <c r="A123" s="31">
        <f>IF(ISBLANK('Input-Accounts'!A123),"",'Input-Accounts'!A123)</f>
        <v>110</v>
      </c>
      <c r="B123" s="53" t="str">
        <f>IF(ISBLANK('Input-Accounts'!B123),"",'Input-Accounts'!B123)</f>
        <v>OFFICE FURN &amp; EQUIP-UNSPECIFIED</v>
      </c>
      <c r="C123" s="31">
        <f>IF(ISBLANK('Input-Accounts'!C123),"",'Input-Accounts'!C123)</f>
        <v>391.1</v>
      </c>
      <c r="D123" s="10">
        <f t="shared" ref="D123:D136" ca="1" si="16">INDIRECT("Classification!"&amp;$D$5&amp;ROW())</f>
        <v>-44453.550245282378</v>
      </c>
      <c r="E123" s="10">
        <f t="shared" ref="E123:E137" ca="1" si="17">IFERROR(IF(D123="","",IF(D123=0,0,IF(ABS(D123-SUM($G123:$K123))&lt;Check_Limit,0,1))),1)</f>
        <v>0</v>
      </c>
      <c r="F123" s="3" t="str" cm="1">
        <f t="array" aca="1" ref="F123" ca="1">IF(D123=0,"-",IF('Input-Accounts'!$E123&lt;&gt;0,'Input-Accounts'!$E123,INDEX('Input-Accounts'!$H123:$J123,,MATCH($F$6,'Input-Accounts'!$H$6:$J$6,0))))</f>
        <v>INT_DISTPT_SUBTOTAL</v>
      </c>
      <c r="G123" s="10">
        <f ca="1">IFERROR(INDEX(G$337:G$373,MATCH($F123,$B$337:$B$373,0))/INDEX($D$337:$D$373,MATCH($F123,$B$337:$B$373,0)),SUMIFS('Input-Ext Allocators'!D$8:D$63,'Input-Ext Allocators'!$B$8:$B$63,$F123))*$D123</f>
        <v>-39949.188435796044</v>
      </c>
      <c r="H123" s="10">
        <f ca="1">IFERROR(INDEX(H$337:H$373,MATCH($F123,$B$337:$B$373,0))/INDEX($D$337:$D$373,MATCH($F123,$B$337:$B$373,0)),SUMIFS('Input-Ext Allocators'!E$8:E$63,'Input-Ext Allocators'!$B$8:$B$63,$F123))*$D123</f>
        <v>-4478.5700461318193</v>
      </c>
      <c r="I123" s="10">
        <f ca="1">IFERROR(INDEX(I$337:I$373,MATCH($F123,$B$337:$B$373,0))/INDEX($D$337:$D$373,MATCH($F123,$B$337:$B$373,0)),SUMIFS('Input-Ext Allocators'!F$8:F$63,'Input-Ext Allocators'!$B$8:$B$63,$F123))*$D123</f>
        <v>-0.63634129669392159</v>
      </c>
      <c r="J123" s="10">
        <f ca="1">IFERROR(INDEX(J$337:J$373,MATCH($F123,$B$337:$B$373,0))/INDEX($D$337:$D$373,MATCH($F123,$B$337:$B$373,0)),SUMIFS('Input-Ext Allocators'!G$8:G$63,'Input-Ext Allocators'!$B$8:$B$63,$F123))*$D123</f>
        <v>-5.4288418603001798</v>
      </c>
      <c r="K123" s="10">
        <f ca="1">IFERROR(INDEX(K$337:K$373,MATCH($F123,$B$337:$B$373,0))/INDEX($D$337:$D$373,MATCH($F123,$B$337:$B$373,0)),SUMIFS('Input-Ext Allocators'!H$8:H$63,'Input-Ext Allocators'!$B$8:$B$63,$F123))*$D123</f>
        <v>-19.72658019751157</v>
      </c>
    </row>
    <row r="124" spans="1:11" hidden="1" outlineLevel="1">
      <c r="A124" s="31">
        <f>IF(ISBLANK('Input-Accounts'!A124),"",'Input-Accounts'!A124)</f>
        <v>111</v>
      </c>
      <c r="B124" s="53" t="str">
        <f>IF(ISBLANK('Input-Accounts'!B124),"",'Input-Accounts'!B124)</f>
        <v xml:space="preserve">OFFICE FURN &amp; EQUIP-DATA HANDLING </v>
      </c>
      <c r="C124" s="31">
        <f>IF(ISBLANK('Input-Accounts'!C124),"",'Input-Accounts'!C124)</f>
        <v>391.11</v>
      </c>
      <c r="D124" s="10">
        <f t="shared" ca="1" si="16"/>
        <v>1555.9785488504372</v>
      </c>
      <c r="E124" s="10">
        <f t="shared" ca="1" si="17"/>
        <v>0</v>
      </c>
      <c r="F124" s="3" t="str" cm="1">
        <f t="array" aca="1" ref="F124" ca="1">IF(D124=0,"-",IF('Input-Accounts'!$E124&lt;&gt;0,'Input-Accounts'!$E124,INDEX('Input-Accounts'!$H124:$J124,,MATCH($F$6,'Input-Accounts'!$H$6:$J$6,0))))</f>
        <v>INT_DISTPT_SUBTOTAL</v>
      </c>
      <c r="G124" s="10">
        <f ca="1">IFERROR(INDEX(G$337:G$373,MATCH($F124,$B$337:$B$373,0))/INDEX($D$337:$D$373,MATCH($F124,$B$337:$B$373,0)),SUMIFS('Input-Ext Allocators'!D$8:D$63,'Input-Ext Allocators'!$B$8:$B$63,$F124))*$D124</f>
        <v>1398.3153180589738</v>
      </c>
      <c r="H124" s="10">
        <f ca="1">IFERROR(INDEX(H$337:H$373,MATCH($F124,$B$337:$B$373,0))/INDEX($D$337:$D$373,MATCH($F124,$B$337:$B$373,0)),SUMIFS('Input-Ext Allocators'!E$8:E$63,'Input-Ext Allocators'!$B$8:$B$63,$F124))*$D124</f>
        <v>156.76045856528097</v>
      </c>
      <c r="I124" s="10">
        <f ca="1">IFERROR(INDEX(I$337:I$373,MATCH($F124,$B$337:$B$373,0))/INDEX($D$337:$D$373,MATCH($F124,$B$337:$B$373,0)),SUMIFS('Input-Ext Allocators'!F$8:F$63,'Input-Ext Allocators'!$B$8:$B$63,$F124))*$D124</f>
        <v>2.2273438272986786E-2</v>
      </c>
      <c r="J124" s="10">
        <f ca="1">IFERROR(INDEX(J$337:J$373,MATCH($F124,$B$337:$B$373,0))/INDEX($D$337:$D$373,MATCH($F124,$B$337:$B$373,0)),SUMIFS('Input-Ext Allocators'!G$8:G$63,'Input-Ext Allocators'!$B$8:$B$63,$F124))*$D124</f>
        <v>0.19002220144666249</v>
      </c>
      <c r="K124" s="10">
        <f ca="1">IFERROR(INDEX(K$337:K$373,MATCH($F124,$B$337:$B$373,0))/INDEX($D$337:$D$373,MATCH($F124,$B$337:$B$373,0)),SUMIFS('Input-Ext Allocators'!H$8:H$63,'Input-Ext Allocators'!$B$8:$B$63,$F124))*$D124</f>
        <v>0.69047658646259036</v>
      </c>
    </row>
    <row r="125" spans="1:11" hidden="1" outlineLevel="1">
      <c r="A125" s="31">
        <f>IF(ISBLANK('Input-Accounts'!A125),"",'Input-Accounts'!A125)</f>
        <v>112</v>
      </c>
      <c r="B125" s="53" t="str">
        <f>IF(ISBLANK('Input-Accounts'!B125),"",'Input-Accounts'!B125)</f>
        <v>OFFICE FURN &amp; EQUIP-INFO SYSTEMS</v>
      </c>
      <c r="C125" s="31">
        <f>IF(ISBLANK('Input-Accounts'!C125),"",'Input-Accounts'!C125)</f>
        <v>391.12</v>
      </c>
      <c r="D125" s="10">
        <f t="shared" ca="1" si="16"/>
        <v>-2312.5254948611068</v>
      </c>
      <c r="E125" s="10">
        <f t="shared" ca="1" si="17"/>
        <v>0</v>
      </c>
      <c r="F125" s="3" t="str" cm="1">
        <f t="array" aca="1" ref="F125" ca="1">IF(D125=0,"-",IF('Input-Accounts'!$E125&lt;&gt;0,'Input-Accounts'!$E125,INDEX('Input-Accounts'!$H125:$J125,,MATCH($F$6,'Input-Accounts'!$H$6:$J$6,0))))</f>
        <v>INT_DISTPT_SUBTOTAL</v>
      </c>
      <c r="G125" s="10">
        <f ca="1">IFERROR(INDEX(G$337:G$373,MATCH($F125,$B$337:$B$373,0))/INDEX($D$337:$D$373,MATCH($F125,$B$337:$B$373,0)),SUMIFS('Input-Ext Allocators'!D$8:D$63,'Input-Ext Allocators'!$B$8:$B$63,$F125))*$D125</f>
        <v>-2078.2033436484194</v>
      </c>
      <c r="H125" s="10">
        <f ca="1">IFERROR(INDEX(H$337:H$373,MATCH($F125,$B$337:$B$373,0))/INDEX($D$337:$D$373,MATCH($F125,$B$337:$B$373,0)),SUMIFS('Input-Ext Allocators'!E$8:E$63,'Input-Ext Allocators'!$B$8:$B$63,$F125))*$D125</f>
        <v>-232.98043362240182</v>
      </c>
      <c r="I125" s="10">
        <f ca="1">IFERROR(INDEX(I$337:I$373,MATCH($F125,$B$337:$B$373,0))/INDEX($D$337:$D$373,MATCH($F125,$B$337:$B$373,0)),SUMIFS('Input-Ext Allocators'!F$8:F$63,'Input-Ext Allocators'!$B$8:$B$63,$F125))*$D125</f>
        <v>-3.3103215916794805E-2</v>
      </c>
      <c r="J125" s="10">
        <f ca="1">IFERROR(INDEX(J$337:J$373,MATCH($F125,$B$337:$B$373,0))/INDEX($D$337:$D$373,MATCH($F125,$B$337:$B$373,0)),SUMIFS('Input-Ext Allocators'!G$8:G$63,'Input-Ext Allocators'!$B$8:$B$63,$F125))*$D125</f>
        <v>-0.28241468094768629</v>
      </c>
      <c r="K125" s="10">
        <f ca="1">IFERROR(INDEX(K$337:K$373,MATCH($F125,$B$337:$B$373,0))/INDEX($D$337:$D$373,MATCH($F125,$B$337:$B$373,0)),SUMIFS('Input-Ext Allocators'!H$8:H$63,'Input-Ext Allocators'!$B$8:$B$63,$F125))*$D125</f>
        <v>-1.0261996934206392</v>
      </c>
    </row>
    <row r="126" spans="1:11" hidden="1" outlineLevel="1">
      <c r="A126" s="31">
        <f>IF(ISBLANK('Input-Accounts'!A126),"",'Input-Accounts'!A126)</f>
        <v>113</v>
      </c>
      <c r="B126" s="53" t="str">
        <f>IF(ISBLANK('Input-Accounts'!B126),"",'Input-Accounts'!B126)</f>
        <v>TRANS EQUIP-TRAILERS OVER $1,000</v>
      </c>
      <c r="C126" s="31">
        <f>IF(ISBLANK('Input-Accounts'!C126),"",'Input-Accounts'!C126)</f>
        <v>392.2</v>
      </c>
      <c r="D126" s="10">
        <f t="shared" ca="1" si="16"/>
        <v>-2927.0236919704535</v>
      </c>
      <c r="E126" s="10">
        <f t="shared" ca="1" si="17"/>
        <v>0</v>
      </c>
      <c r="F126" s="3" t="str" cm="1">
        <f t="array" aca="1" ref="F126" ca="1">IF(D126=0,"-",IF('Input-Accounts'!$E126&lt;&gt;0,'Input-Accounts'!$E126,INDEX('Input-Accounts'!$H126:$J126,,MATCH($F$6,'Input-Accounts'!$H$6:$J$6,0))))</f>
        <v>INT_DISTPT_SUBTOTAL</v>
      </c>
      <c r="G126" s="10">
        <f ca="1">IFERROR(INDEX(G$337:G$373,MATCH($F126,$B$337:$B$373,0))/INDEX($D$337:$D$373,MATCH($F126,$B$337:$B$373,0)),SUMIFS('Input-Ext Allocators'!D$8:D$63,'Input-Ext Allocators'!$B$8:$B$63,$F126))*$D126</f>
        <v>-2630.4360479954353</v>
      </c>
      <c r="H126" s="10">
        <f ca="1">IFERROR(INDEX(H$337:H$373,MATCH($F126,$B$337:$B$373,0))/INDEX($D$337:$D$373,MATCH($F126,$B$337:$B$373,0)),SUMIFS('Input-Ext Allocators'!E$8:E$63,'Input-Ext Allocators'!$B$8:$B$63,$F126))*$D126</f>
        <v>-294.88939710879941</v>
      </c>
      <c r="I126" s="10">
        <f ca="1">IFERROR(INDEX(I$337:I$373,MATCH($F126,$B$337:$B$373,0))/INDEX($D$337:$D$373,MATCH($F126,$B$337:$B$373,0)),SUMIFS('Input-Ext Allocators'!F$8:F$63,'Input-Ext Allocators'!$B$8:$B$63,$F126))*$D126</f>
        <v>-4.1899601748905856E-2</v>
      </c>
      <c r="J126" s="10">
        <f ca="1">IFERROR(INDEX(J$337:J$373,MATCH($F126,$B$337:$B$373,0))/INDEX($D$337:$D$373,MATCH($F126,$B$337:$B$373,0)),SUMIFS('Input-Ext Allocators'!G$8:G$63,'Input-Ext Allocators'!$B$8:$B$63,$F126))*$D126</f>
        <v>-0.3574596102534226</v>
      </c>
      <c r="K126" s="10">
        <f ca="1">IFERROR(INDEX(K$337:K$373,MATCH($F126,$B$337:$B$373,0))/INDEX($D$337:$D$373,MATCH($F126,$B$337:$B$373,0)),SUMIFS('Input-Ext Allocators'!H$8:H$63,'Input-Ext Allocators'!$B$8:$B$63,$F126))*$D126</f>
        <v>-1.2988876542160819</v>
      </c>
    </row>
    <row r="127" spans="1:11" hidden="1" outlineLevel="1">
      <c r="A127" s="31">
        <f>IF(ISBLANK('Input-Accounts'!A127),"",'Input-Accounts'!A127)</f>
        <v>114</v>
      </c>
      <c r="B127" s="53" t="str">
        <f>IF(ISBLANK('Input-Accounts'!B127),"",'Input-Accounts'!B127)</f>
        <v>TRANS EQUIP-TRAILERS $1,000 or LESS</v>
      </c>
      <c r="C127" s="31">
        <f>IF(ISBLANK('Input-Accounts'!C127),"",'Input-Accounts'!C127)</f>
        <v>392.21</v>
      </c>
      <c r="D127" s="10">
        <f t="shared" ca="1" si="16"/>
        <v>-7402.7943959788781</v>
      </c>
      <c r="E127" s="10">
        <f t="shared" ca="1" si="17"/>
        <v>0</v>
      </c>
      <c r="F127" s="3" t="str" cm="1">
        <f t="array" aca="1" ref="F127" ca="1">IF(D127=0,"-",IF('Input-Accounts'!$E127&lt;&gt;0,'Input-Accounts'!$E127,INDEX('Input-Accounts'!$H127:$J127,,MATCH($F$6,'Input-Accounts'!$H$6:$J$6,0))))</f>
        <v>INT_DISTPT_SUBTOTAL</v>
      </c>
      <c r="G127" s="10">
        <f ca="1">IFERROR(INDEX(G$337:G$373,MATCH($F127,$B$337:$B$373,0))/INDEX($D$337:$D$373,MATCH($F127,$B$337:$B$373,0)),SUMIFS('Input-Ext Allocators'!D$8:D$63,'Input-Ext Allocators'!$B$8:$B$63,$F127))*$D127</f>
        <v>-6652.6886299210728</v>
      </c>
      <c r="H127" s="10">
        <f ca="1">IFERROR(INDEX(H$337:H$373,MATCH($F127,$B$337:$B$373,0))/INDEX($D$337:$D$373,MATCH($F127,$B$337:$B$373,0)),SUMIFS('Input-Ext Allocators'!E$8:E$63,'Input-Ext Allocators'!$B$8:$B$63,$F127))*$D127</f>
        <v>-745.81069580650535</v>
      </c>
      <c r="I127" s="10">
        <f ca="1">IFERROR(INDEX(I$337:I$373,MATCH($F127,$B$337:$B$373,0))/INDEX($D$337:$D$373,MATCH($F127,$B$337:$B$373,0)),SUMIFS('Input-Ext Allocators'!F$8:F$63,'Input-Ext Allocators'!$B$8:$B$63,$F127))*$D127</f>
        <v>-0.10596912415551371</v>
      </c>
      <c r="J127" s="10">
        <f ca="1">IFERROR(INDEX(J$337:J$373,MATCH($F127,$B$337:$B$373,0))/INDEX($D$337:$D$373,MATCH($F127,$B$337:$B$373,0)),SUMIFS('Input-Ext Allocators'!G$8:G$63,'Input-Ext Allocators'!$B$8:$B$63,$F127))*$D127</f>
        <v>-0.90405827832279206</v>
      </c>
      <c r="K127" s="10">
        <f ca="1">IFERROR(INDEX(K$337:K$373,MATCH($F127,$B$337:$B$373,0))/INDEX($D$337:$D$373,MATCH($F127,$B$337:$B$373,0)),SUMIFS('Input-Ext Allocators'!H$8:H$63,'Input-Ext Allocators'!$B$8:$B$63,$F127))*$D127</f>
        <v>-3.2850428488209253</v>
      </c>
    </row>
    <row r="128" spans="1:11" hidden="1" outlineLevel="1">
      <c r="A128" s="31">
        <f>IF(ISBLANK('Input-Accounts'!A128),"",'Input-Accounts'!A128)</f>
        <v>115</v>
      </c>
      <c r="B128" s="53" t="str">
        <f>IF(ISBLANK('Input-Accounts'!B128),"",'Input-Accounts'!B128)</f>
        <v>STORES EQUIPMENT</v>
      </c>
      <c r="C128" s="31">
        <f>IF(ISBLANK('Input-Accounts'!C128),"",'Input-Accounts'!C128)</f>
        <v>393</v>
      </c>
      <c r="D128" s="10">
        <f t="shared" ca="1" si="16"/>
        <v>0</v>
      </c>
      <c r="E128" s="10">
        <f t="shared" ca="1" si="17"/>
        <v>0</v>
      </c>
      <c r="F128" s="3" t="str" cm="1">
        <f t="array" aca="1" ref="F128" ca="1">IF(D128=0,"-",IF('Input-Accounts'!$E128&lt;&gt;0,'Input-Accounts'!$E128,INDEX('Input-Accounts'!$H128:$J128,,MATCH($F$6,'Input-Accounts'!$H$6:$J$6,0))))</f>
        <v>-</v>
      </c>
      <c r="G128" s="10">
        <f ca="1">IFERROR(INDEX(G$337:G$373,MATCH($F128,$B$337:$B$373,0))/INDEX($D$337:$D$373,MATCH($F128,$B$337:$B$373,0)),SUMIFS('Input-Ext Allocators'!D$8:D$63,'Input-Ext Allocators'!$B$8:$B$63,$F128))*$D128</f>
        <v>0</v>
      </c>
      <c r="H128" s="10">
        <f ca="1">IFERROR(INDEX(H$337:H$373,MATCH($F128,$B$337:$B$373,0))/INDEX($D$337:$D$373,MATCH($F128,$B$337:$B$373,0)),SUMIFS('Input-Ext Allocators'!E$8:E$63,'Input-Ext Allocators'!$B$8:$B$63,$F128))*$D128</f>
        <v>0</v>
      </c>
      <c r="I128" s="10">
        <f ca="1">IFERROR(INDEX(I$337:I$373,MATCH($F128,$B$337:$B$373,0))/INDEX($D$337:$D$373,MATCH($F128,$B$337:$B$373,0)),SUMIFS('Input-Ext Allocators'!F$8:F$63,'Input-Ext Allocators'!$B$8:$B$63,$F128))*$D128</f>
        <v>0</v>
      </c>
      <c r="J128" s="10">
        <f ca="1">IFERROR(INDEX(J$337:J$373,MATCH($F128,$B$337:$B$373,0))/INDEX($D$337:$D$373,MATCH($F128,$B$337:$B$373,0)),SUMIFS('Input-Ext Allocators'!G$8:G$63,'Input-Ext Allocators'!$B$8:$B$63,$F128))*$D128</f>
        <v>0</v>
      </c>
      <c r="K128" s="10">
        <f ca="1">IFERROR(INDEX(K$337:K$373,MATCH($F128,$B$337:$B$373,0))/INDEX($D$337:$D$373,MATCH($F128,$B$337:$B$373,0)),SUMIFS('Input-Ext Allocators'!H$8:H$63,'Input-Ext Allocators'!$B$8:$B$63,$F128))*$D128</f>
        <v>0</v>
      </c>
    </row>
    <row r="129" spans="1:11" outlineLevel="1">
      <c r="A129" s="31">
        <f>IF(ISBLANK('Input-Accounts'!A129),"",'Input-Accounts'!A129)</f>
        <v>116</v>
      </c>
      <c r="B129" s="53" t="str">
        <f>IF(ISBLANK('Input-Accounts'!B129),"",'Input-Accounts'!B129)</f>
        <v xml:space="preserve">TOOLS,SHOP, &amp; GAR EQ-GARAGE &amp; SERV </v>
      </c>
      <c r="C129" s="31">
        <f>IF(ISBLANK('Input-Accounts'!C129),"",'Input-Accounts'!C129)</f>
        <v>394.1</v>
      </c>
      <c r="D129" s="10">
        <f t="shared" ca="1" si="16"/>
        <v>-764.58216952799091</v>
      </c>
      <c r="E129" s="10">
        <f t="shared" ca="1" si="17"/>
        <v>0</v>
      </c>
      <c r="F129" s="3" t="str" cm="1">
        <f t="array" aca="1" ref="F129" ca="1">IF(D129=0,"-",IF('Input-Accounts'!$E129&lt;&gt;0,'Input-Accounts'!$E129,INDEX('Input-Accounts'!$H129:$J129,,MATCH($F$6,'Input-Accounts'!$H$6:$J$6,0))))</f>
        <v>INT_DISTPT_SUBTOTAL</v>
      </c>
      <c r="G129" s="10">
        <f ca="1">IFERROR(INDEX(G$337:G$373,MATCH($F129,$B$337:$B$373,0))/INDEX($D$337:$D$373,MATCH($F129,$B$337:$B$373,0)),SUMIFS('Input-Ext Allocators'!D$8:D$63,'Input-Ext Allocators'!$B$8:$B$63,$F129))*$D129</f>
        <v>-687.10906095436076</v>
      </c>
      <c r="H129" s="10">
        <f ca="1">IFERROR(INDEX(H$337:H$373,MATCH($F129,$B$337:$B$373,0))/INDEX($D$337:$D$373,MATCH($F129,$B$337:$B$373,0)),SUMIFS('Input-Ext Allocators'!E$8:E$63,'Input-Ext Allocators'!$B$8:$B$63,$F129))*$D129</f>
        <v>-77.029501206552936</v>
      </c>
      <c r="I129" s="10">
        <f ca="1">IFERROR(INDEX(I$337:I$373,MATCH($F129,$B$337:$B$373,0))/INDEX($D$337:$D$373,MATCH($F129,$B$337:$B$373,0)),SUMIFS('Input-Ext Allocators'!F$8:F$63,'Input-Ext Allocators'!$B$8:$B$63,$F129))*$D129</f>
        <v>-1.0944799830428098E-2</v>
      </c>
      <c r="J129" s="10">
        <f ca="1">IFERROR(INDEX(J$337:J$373,MATCH($F129,$B$337:$B$373,0))/INDEX($D$337:$D$373,MATCH($F129,$B$337:$B$373,0)),SUMIFS('Input-Ext Allocators'!G$8:G$63,'Input-Ext Allocators'!$B$8:$B$63,$F129))*$D129</f>
        <v>-9.3373772503427613E-2</v>
      </c>
      <c r="K129" s="10">
        <f ca="1">IFERROR(INDEX(K$337:K$373,MATCH($F129,$B$337:$B$373,0))/INDEX($D$337:$D$373,MATCH($F129,$B$337:$B$373,0)),SUMIFS('Input-Ext Allocators'!H$8:H$63,'Input-Ext Allocators'!$B$8:$B$63,$F129))*$D129</f>
        <v>-0.33928879474327106</v>
      </c>
    </row>
    <row r="130" spans="1:11" outlineLevel="1">
      <c r="A130" s="31">
        <f>IF(ISBLANK('Input-Accounts'!A130),"",'Input-Accounts'!A130)</f>
        <v>117</v>
      </c>
      <c r="B130" s="53" t="str">
        <f>IF(ISBLANK('Input-Accounts'!B130),"",'Input-Accounts'!B130)</f>
        <v>TOOLS,SHOP, &amp; GAR EQ-CNG STATIONARY</v>
      </c>
      <c r="C130" s="31">
        <f>IF(ISBLANK('Input-Accounts'!C130),"",'Input-Accounts'!C130)</f>
        <v>394.11</v>
      </c>
      <c r="D130" s="10">
        <f t="shared" ca="1" si="16"/>
        <v>4284.9320910581773</v>
      </c>
      <c r="E130" s="10">
        <f t="shared" ca="1" si="17"/>
        <v>0</v>
      </c>
      <c r="F130" s="3" t="str" cm="1">
        <f t="array" aca="1" ref="F130" ca="1">IF(D130=0,"-",IF('Input-Accounts'!$E130&lt;&gt;0,'Input-Accounts'!$E130,INDEX('Input-Accounts'!$H130:$J130,,MATCH($F$6,'Input-Accounts'!$H$6:$J$6,0))))</f>
        <v>INT_DISTPT_SUBTOTAL</v>
      </c>
      <c r="G130" s="10">
        <f ca="1">IFERROR(INDEX(G$337:G$373,MATCH($F130,$B$337:$B$373,0))/INDEX($D$337:$D$373,MATCH($F130,$B$337:$B$373,0)),SUMIFS('Input-Ext Allocators'!D$8:D$63,'Input-Ext Allocators'!$B$8:$B$63,$F130))*$D130</f>
        <v>3850.7511457634164</v>
      </c>
      <c r="H130" s="10">
        <f ca="1">IFERROR(INDEX(H$337:H$373,MATCH($F130,$B$337:$B$373,0))/INDEX($D$337:$D$373,MATCH($F130,$B$337:$B$373,0)),SUMIFS('Input-Ext Allocators'!E$8:E$63,'Input-Ext Allocators'!$B$8:$B$63,$F130))*$D130</f>
        <v>431.69484567228028</v>
      </c>
      <c r="I130" s="10">
        <f ca="1">IFERROR(INDEX(I$337:I$373,MATCH($F130,$B$337:$B$373,0))/INDEX($D$337:$D$373,MATCH($F130,$B$337:$B$373,0)),SUMIFS('Input-Ext Allocators'!F$8:F$63,'Input-Ext Allocators'!$B$8:$B$63,$F130))*$D130</f>
        <v>6.1337716065967655E-2</v>
      </c>
      <c r="J130" s="10">
        <f ca="1">IFERROR(INDEX(J$337:J$373,MATCH($F130,$B$337:$B$373,0))/INDEX($D$337:$D$373,MATCH($F130,$B$337:$B$373,0)),SUMIFS('Input-Ext Allocators'!G$8:G$63,'Input-Ext Allocators'!$B$8:$B$63,$F130))*$D130</f>
        <v>0.52329270836920183</v>
      </c>
      <c r="K130" s="10">
        <f ca="1">IFERROR(INDEX(K$337:K$373,MATCH($F130,$B$337:$B$373,0))/INDEX($D$337:$D$373,MATCH($F130,$B$337:$B$373,0)),SUMIFS('Input-Ext Allocators'!H$8:H$63,'Input-Ext Allocators'!$B$8:$B$63,$F130))*$D130</f>
        <v>1.9014691980449976</v>
      </c>
    </row>
    <row r="131" spans="1:11" outlineLevel="1">
      <c r="A131" s="31">
        <f>IF(ISBLANK('Input-Accounts'!A131),"",'Input-Accounts'!A131)</f>
        <v>118</v>
      </c>
      <c r="B131" s="53" t="str">
        <f>IF(ISBLANK('Input-Accounts'!B131),"",'Input-Accounts'!B131)</f>
        <v>TOOLS,SHOP, &amp; GAR EQ-UND TANK CLEANUP</v>
      </c>
      <c r="C131" s="31">
        <f>IF(ISBLANK('Input-Accounts'!C131),"",'Input-Accounts'!C131)</f>
        <v>394.13</v>
      </c>
      <c r="D131" s="10">
        <f t="shared" ca="1" si="16"/>
        <v>-3900.9802181239502</v>
      </c>
      <c r="E131" s="10">
        <f t="shared" ca="1" si="17"/>
        <v>0</v>
      </c>
      <c r="F131" s="3" t="str" cm="1">
        <f t="array" aca="1" ref="F131" ca="1">IF(D131=0,"-",IF('Input-Accounts'!$E131&lt;&gt;0,'Input-Accounts'!$E131,INDEX('Input-Accounts'!$H131:$J131,,MATCH($F$6,'Input-Accounts'!$H$6:$J$6,0))))</f>
        <v>INT_DISTPT_SUBTOTAL</v>
      </c>
      <c r="G131" s="10">
        <f ca="1">IFERROR(INDEX(G$337:G$373,MATCH($F131,$B$337:$B$373,0))/INDEX($D$337:$D$373,MATCH($F131,$B$337:$B$373,0)),SUMIFS('Input-Ext Allocators'!D$8:D$63,'Input-Ext Allocators'!$B$8:$B$63,$F131))*$D131</f>
        <v>-3505.7041104312029</v>
      </c>
      <c r="H131" s="10">
        <f ca="1">IFERROR(INDEX(H$337:H$373,MATCH($F131,$B$337:$B$373,0))/INDEX($D$337:$D$373,MATCH($F131,$B$337:$B$373,0)),SUMIFS('Input-Ext Allocators'!E$8:E$63,'Input-Ext Allocators'!$B$8:$B$63,$F131))*$D131</f>
        <v>-393.0127753361337</v>
      </c>
      <c r="I131" s="10">
        <f ca="1">IFERROR(INDEX(I$337:I$373,MATCH($F131,$B$337:$B$373,0))/INDEX($D$337:$D$373,MATCH($F131,$B$337:$B$373,0)),SUMIFS('Input-Ext Allocators'!F$8:F$63,'Input-Ext Allocators'!$B$8:$B$63,$F131))*$D131</f>
        <v>-5.5841542389334149E-2</v>
      </c>
      <c r="J131" s="10">
        <f ca="1">IFERROR(INDEX(J$337:J$373,MATCH($F131,$B$337:$B$373,0))/INDEX($D$337:$D$373,MATCH($F131,$B$337:$B$373,0)),SUMIFS('Input-Ext Allocators'!G$8:G$63,'Input-Ext Allocators'!$B$8:$B$63,$F131))*$D131</f>
        <v>-0.47640300015411513</v>
      </c>
      <c r="K131" s="10">
        <f ca="1">IFERROR(INDEX(K$337:K$373,MATCH($F131,$B$337:$B$373,0))/INDEX($D$337:$D$373,MATCH($F131,$B$337:$B$373,0)),SUMIFS('Input-Ext Allocators'!H$8:H$63,'Input-Ext Allocators'!$B$8:$B$63,$F131))*$D131</f>
        <v>-1.7310878140693589</v>
      </c>
    </row>
    <row r="132" spans="1:11" outlineLevel="1">
      <c r="A132" s="31">
        <f>IF(ISBLANK('Input-Accounts'!A132),"",'Input-Accounts'!A132)</f>
        <v>119</v>
      </c>
      <c r="B132" s="53" t="str">
        <f>IF(ISBLANK('Input-Accounts'!B132),"",'Input-Accounts'!B132)</f>
        <v>TOOLS,SHOP, &amp; GAR EQ-SHOP EQUIP</v>
      </c>
      <c r="C132" s="31">
        <f>IF(ISBLANK('Input-Accounts'!C132),"",'Input-Accounts'!C132)</f>
        <v>394.2</v>
      </c>
      <c r="D132" s="10">
        <f t="shared" ca="1" si="16"/>
        <v>-30.439839387257543</v>
      </c>
      <c r="E132" s="10">
        <f t="shared" ca="1" si="17"/>
        <v>0</v>
      </c>
      <c r="F132" s="3" t="str" cm="1">
        <f t="array" aca="1" ref="F132" ca="1">IF(D132=0,"-",IF('Input-Accounts'!$E132&lt;&gt;0,'Input-Accounts'!$E132,INDEX('Input-Accounts'!$H132:$J132,,MATCH($F$6,'Input-Accounts'!$H$6:$J$6,0))))</f>
        <v>INT_DISTPT_SUBTOTAL</v>
      </c>
      <c r="G132" s="10">
        <f ca="1">IFERROR(INDEX(G$337:G$373,MATCH($F132,$B$337:$B$373,0))/INDEX($D$337:$D$373,MATCH($F132,$B$337:$B$373,0)),SUMIFS('Input-Ext Allocators'!D$8:D$63,'Input-Ext Allocators'!$B$8:$B$63,$F132))*$D132</f>
        <v>-27.355450193001641</v>
      </c>
      <c r="H132" s="10">
        <f ca="1">IFERROR(INDEX(H$337:H$373,MATCH($F132,$B$337:$B$373,0))/INDEX($D$337:$D$373,MATCH($F132,$B$337:$B$373,0)),SUMIFS('Input-Ext Allocators'!E$8:E$63,'Input-Ext Allocators'!$B$8:$B$63,$F132))*$D132</f>
        <v>-3.0667281271489188</v>
      </c>
      <c r="I132" s="10">
        <f ca="1">IFERROR(INDEX(I$337:I$373,MATCH($F132,$B$337:$B$373,0))/INDEX($D$337:$D$373,MATCH($F132,$B$337:$B$373,0)),SUMIFS('Input-Ext Allocators'!F$8:F$63,'Input-Ext Allocators'!$B$8:$B$63,$F132))*$D132</f>
        <v>-4.3573858015756166E-4</v>
      </c>
      <c r="J132" s="10">
        <f ca="1">IFERROR(INDEX(J$337:J$373,MATCH($F132,$B$337:$B$373,0))/INDEX($D$337:$D$373,MATCH($F132,$B$337:$B$373,0)),SUMIFS('Input-Ext Allocators'!G$8:G$63,'Input-Ext Allocators'!$B$8:$B$63,$F132))*$D132</f>
        <v>-3.7174325419350586E-3</v>
      </c>
      <c r="K132" s="10">
        <f ca="1">IFERROR(INDEX(K$337:K$373,MATCH($F132,$B$337:$B$373,0))/INDEX($D$337:$D$373,MATCH($F132,$B$337:$B$373,0)),SUMIFS('Input-Ext Allocators'!H$8:H$63,'Input-Ext Allocators'!$B$8:$B$63,$F132))*$D132</f>
        <v>-1.3507895984884414E-2</v>
      </c>
    </row>
    <row r="133" spans="1:11" outlineLevel="1">
      <c r="A133" s="31">
        <f>IF(ISBLANK('Input-Accounts'!A133),"",'Input-Accounts'!A133)</f>
        <v>120</v>
      </c>
      <c r="B133" s="53" t="str">
        <f>IF(ISBLANK('Input-Accounts'!B133),"",'Input-Accounts'!B133)</f>
        <v>TOOLS,SHOP, &amp; GAR EQ-TOOLS &amp; OTHER</v>
      </c>
      <c r="C133" s="31">
        <f>IF(ISBLANK('Input-Accounts'!C133),"",'Input-Accounts'!C133)</f>
        <v>394.3</v>
      </c>
      <c r="D133" s="10">
        <f t="shared" ca="1" si="16"/>
        <v>-242991.66059351724</v>
      </c>
      <c r="E133" s="10">
        <f t="shared" ca="1" si="17"/>
        <v>0</v>
      </c>
      <c r="F133" s="3" t="str" cm="1">
        <f t="array" aca="1" ref="F133" ca="1">IF(D133=0,"-",IF('Input-Accounts'!$E133&lt;&gt;0,'Input-Accounts'!$E133,INDEX('Input-Accounts'!$H133:$J133,,MATCH($F$6,'Input-Accounts'!$H$6:$J$6,0))))</f>
        <v>INT_DISTPT_SUBTOTAL</v>
      </c>
      <c r="G133" s="10">
        <f ca="1">IFERROR(INDEX(G$337:G$373,MATCH($F133,$B$337:$B$373,0))/INDEX($D$337:$D$373,MATCH($F133,$B$337:$B$373,0)),SUMIFS('Input-Ext Allocators'!D$8:D$63,'Input-Ext Allocators'!$B$8:$B$63,$F133))*$D133</f>
        <v>-218369.95209190529</v>
      </c>
      <c r="H133" s="10">
        <f ca="1">IFERROR(INDEX(H$337:H$373,MATCH($F133,$B$337:$B$373,0))/INDEX($D$337:$D$373,MATCH($F133,$B$337:$B$373,0)),SUMIFS('Input-Ext Allocators'!E$8:E$63,'Input-Ext Allocators'!$B$8:$B$63,$F133))*$D133</f>
        <v>-24480.725759568475</v>
      </c>
      <c r="I133" s="10">
        <f ca="1">IFERROR(INDEX(I$337:I$373,MATCH($F133,$B$337:$B$373,0))/INDEX($D$337:$D$373,MATCH($F133,$B$337:$B$373,0)),SUMIFS('Input-Ext Allocators'!F$8:F$63,'Input-Ext Allocators'!$B$8:$B$63,$F133))*$D133</f>
        <v>-3.4783639897085079</v>
      </c>
      <c r="J133" s="10">
        <f ca="1">IFERROR(INDEX(J$337:J$373,MATCH($F133,$B$337:$B$373,0))/INDEX($D$337:$D$373,MATCH($F133,$B$337:$B$373,0)),SUMIFS('Input-Ext Allocators'!G$8:G$63,'Input-Ext Allocators'!$B$8:$B$63,$F133))*$D133</f>
        <v>-29.675094372781526</v>
      </c>
      <c r="K133" s="10">
        <f ca="1">IFERROR(INDEX(K$337:K$373,MATCH($F133,$B$337:$B$373,0))/INDEX($D$337:$D$373,MATCH($F133,$B$337:$B$373,0)),SUMIFS('Input-Ext Allocators'!H$8:H$63,'Input-Ext Allocators'!$B$8:$B$63,$F133))*$D133</f>
        <v>-107.82928368096377</v>
      </c>
    </row>
    <row r="134" spans="1:11" outlineLevel="1">
      <c r="A134" s="31">
        <f>IF(ISBLANK('Input-Accounts'!A134),"",'Input-Accounts'!A134)</f>
        <v>121</v>
      </c>
      <c r="B134" s="53" t="str">
        <f>IF(ISBLANK('Input-Accounts'!B134),"",'Input-Accounts'!B134)</f>
        <v>LABORATORY EQUIPMENT</v>
      </c>
      <c r="C134" s="31">
        <f>IF(ISBLANK('Input-Accounts'!C134),"",'Input-Accounts'!C134)</f>
        <v>395</v>
      </c>
      <c r="D134" s="10">
        <f t="shared" ca="1" si="16"/>
        <v>24.685837028054831</v>
      </c>
      <c r="E134" s="10">
        <f t="shared" ca="1" si="17"/>
        <v>0</v>
      </c>
      <c r="F134" s="3" t="str" cm="1">
        <f t="array" aca="1" ref="F134" ca="1">IF(D134=0,"-",IF('Input-Accounts'!$E134&lt;&gt;0,'Input-Accounts'!$E134,INDEX('Input-Accounts'!$H134:$J134,,MATCH($F$6,'Input-Accounts'!$H$6:$J$6,0))))</f>
        <v>INT_DISTPT_SUBTOTAL</v>
      </c>
      <c r="G134" s="10">
        <f ca="1">IFERROR(INDEX(G$337:G$373,MATCH($F134,$B$337:$B$373,0))/INDEX($D$337:$D$373,MATCH($F134,$B$337:$B$373,0)),SUMIFS('Input-Ext Allocators'!D$8:D$63,'Input-Ext Allocators'!$B$8:$B$63,$F134))*$D134</f>
        <v>22.184485821439466</v>
      </c>
      <c r="H134" s="10">
        <f ca="1">IFERROR(INDEX(H$337:H$373,MATCH($F134,$B$337:$B$373,0))/INDEX($D$337:$D$373,MATCH($F134,$B$337:$B$373,0)),SUMIFS('Input-Ext Allocators'!E$8:E$63,'Input-Ext Allocators'!$B$8:$B$63,$F134))*$D134</f>
        <v>2.4870285875371891</v>
      </c>
      <c r="I134" s="10">
        <f ca="1">IFERROR(INDEX(I$337:I$373,MATCH($F134,$B$337:$B$373,0))/INDEX($D$337:$D$373,MATCH($F134,$B$337:$B$373,0)),SUMIFS('Input-Ext Allocators'!F$8:F$63,'Input-Ext Allocators'!$B$8:$B$63,$F134))*$D134</f>
        <v>3.5337149581375242E-4</v>
      </c>
      <c r="J134" s="10">
        <f ca="1">IFERROR(INDEX(J$337:J$373,MATCH($F134,$B$337:$B$373,0))/INDEX($D$337:$D$373,MATCH($F134,$B$337:$B$373,0)),SUMIFS('Input-Ext Allocators'!G$8:G$63,'Input-Ext Allocators'!$B$8:$B$63,$F134))*$D134</f>
        <v>3.0147312121302306E-3</v>
      </c>
      <c r="K134" s="10">
        <f ca="1">IFERROR(INDEX(K$337:K$373,MATCH($F134,$B$337:$B$373,0))/INDEX($D$337:$D$373,MATCH($F134,$B$337:$B$373,0)),SUMIFS('Input-Ext Allocators'!H$8:H$63,'Input-Ext Allocators'!$B$8:$B$63,$F134))*$D134</f>
        <v>1.0954516370226326E-2</v>
      </c>
    </row>
    <row r="135" spans="1:11" outlineLevel="1">
      <c r="A135" s="31">
        <f>IF(ISBLANK('Input-Accounts'!A135),"",'Input-Accounts'!A135)</f>
        <v>122</v>
      </c>
      <c r="B135" s="53" t="str">
        <f>IF(ISBLANK('Input-Accounts'!B135),"",'Input-Accounts'!B135)</f>
        <v>POWER OPERATED EQUIP-GENERAL TOOLS</v>
      </c>
      <c r="C135" s="31">
        <f>IF(ISBLANK('Input-Accounts'!C135),"",'Input-Accounts'!C135)</f>
        <v>396</v>
      </c>
      <c r="D135" s="10">
        <f t="shared" ca="1" si="16"/>
        <v>-28258.567929074045</v>
      </c>
      <c r="E135" s="10">
        <f t="shared" ca="1" si="17"/>
        <v>0</v>
      </c>
      <c r="F135" s="3" t="str" cm="1">
        <f t="array" aca="1" ref="F135" ca="1">IF(D135=0,"-",IF('Input-Accounts'!$E135&lt;&gt;0,'Input-Accounts'!$E135,INDEX('Input-Accounts'!$H135:$J135,,MATCH($F$6,'Input-Accounts'!$H$6:$J$6,0))))</f>
        <v>INT_DISTPT_SUBTOTAL</v>
      </c>
      <c r="G135" s="10">
        <f ca="1">IFERROR(INDEX(G$337:G$373,MATCH($F135,$B$337:$B$373,0))/INDEX($D$337:$D$373,MATCH($F135,$B$337:$B$373,0)),SUMIFS('Input-Ext Allocators'!D$8:D$63,'Input-Ext Allocators'!$B$8:$B$63,$F135))*$D135</f>
        <v>-25395.201258287056</v>
      </c>
      <c r="H135" s="10">
        <f ca="1">IFERROR(INDEX(H$337:H$373,MATCH($F135,$B$337:$B$373,0))/INDEX($D$337:$D$373,MATCH($F135,$B$337:$B$373,0)),SUMIFS('Input-Ext Allocators'!E$8:E$63,'Input-Ext Allocators'!$B$8:$B$63,$F135))*$D135</f>
        <v>-2846.9711682288689</v>
      </c>
      <c r="I135" s="10">
        <f ca="1">IFERROR(INDEX(I$337:I$373,MATCH($F135,$B$337:$B$373,0))/INDEX($D$337:$D$373,MATCH($F135,$B$337:$B$373,0)),SUMIFS('Input-Ext Allocators'!F$8:F$63,'Input-Ext Allocators'!$B$8:$B$63,$F135))*$D135</f>
        <v>-0.40451423248492036</v>
      </c>
      <c r="J135" s="10">
        <f ca="1">IFERROR(INDEX(J$337:J$373,MATCH($F135,$B$337:$B$373,0))/INDEX($D$337:$D$373,MATCH($F135,$B$337:$B$373,0)),SUMIFS('Input-Ext Allocators'!G$8:G$63,'Input-Ext Allocators'!$B$8:$B$63,$F135))*$D135</f>
        <v>-3.4510471185993534</v>
      </c>
      <c r="K135" s="10">
        <f ca="1">IFERROR(INDEX(K$337:K$373,MATCH($F135,$B$337:$B$373,0))/INDEX($D$337:$D$373,MATCH($F135,$B$337:$B$373,0)),SUMIFS('Input-Ext Allocators'!H$8:H$63,'Input-Ext Allocators'!$B$8:$B$63,$F135))*$D135</f>
        <v>-12.539941207032532</v>
      </c>
    </row>
    <row r="136" spans="1:11" outlineLevel="1">
      <c r="A136" s="31">
        <f>IF(ISBLANK('Input-Accounts'!A136),"",'Input-Accounts'!A136)</f>
        <v>123</v>
      </c>
      <c r="B136" s="53" t="str">
        <f>IF(ISBLANK('Input-Accounts'!B136),"",'Input-Accounts'!B136)</f>
        <v>MISCELLANEOUS EQUIPMENT</v>
      </c>
      <c r="C136" s="31">
        <f>IF(ISBLANK('Input-Accounts'!C136),"",'Input-Accounts'!C136)</f>
        <v>398</v>
      </c>
      <c r="D136" s="10">
        <f t="shared" ca="1" si="16"/>
        <v>-14740.920774012156</v>
      </c>
      <c r="E136" s="10">
        <f t="shared" ca="1" si="17"/>
        <v>0</v>
      </c>
      <c r="F136" s="3" t="str" cm="1">
        <f t="array" aca="1" ref="F136" ca="1">IF(D136=0,"-",IF('Input-Accounts'!$E136&lt;&gt;0,'Input-Accounts'!$E136,INDEX('Input-Accounts'!$H136:$J136,,MATCH($F$6,'Input-Accounts'!$H$6:$J$6,0))))</f>
        <v>INT_DISTPT_SUBTOTAL</v>
      </c>
      <c r="G136" s="10">
        <f ca="1">IFERROR(INDEX(G$337:G$373,MATCH($F136,$B$337:$B$373,0))/INDEX($D$337:$D$373,MATCH($F136,$B$337:$B$373,0)),SUMIFS('Input-Ext Allocators'!D$8:D$63,'Input-Ext Allocators'!$B$8:$B$63,$F136))*$D136</f>
        <v>-13247.261882770494</v>
      </c>
      <c r="H136" s="10">
        <f ca="1">IFERROR(INDEX(H$337:H$373,MATCH($F136,$B$337:$B$373,0))/INDEX($D$337:$D$373,MATCH($F136,$B$337:$B$373,0)),SUMIFS('Input-Ext Allocators'!E$8:E$63,'Input-Ext Allocators'!$B$8:$B$63,$F136))*$D136</f>
        <v>-1485.1062708517704</v>
      </c>
      <c r="I136" s="10">
        <f ca="1">IFERROR(INDEX(I$337:I$373,MATCH($F136,$B$337:$B$373,0))/INDEX($D$337:$D$373,MATCH($F136,$B$337:$B$373,0)),SUMIFS('Input-Ext Allocators'!F$8:F$63,'Input-Ext Allocators'!$B$8:$B$63,$F136))*$D136</f>
        <v>-0.21101254203634137</v>
      </c>
      <c r="J136" s="10">
        <f ca="1">IFERROR(INDEX(J$337:J$373,MATCH($F136,$B$337:$B$373,0))/INDEX($D$337:$D$373,MATCH($F136,$B$337:$B$373,0)),SUMIFS('Input-Ext Allocators'!G$8:G$63,'Input-Ext Allocators'!$B$8:$B$63,$F136))*$D136</f>
        <v>-1.800219044727895</v>
      </c>
      <c r="K136" s="10">
        <f ca="1">IFERROR(INDEX(K$337:K$373,MATCH($F136,$B$337:$B$373,0))/INDEX($D$337:$D$373,MATCH($F136,$B$337:$B$373,0)),SUMIFS('Input-Ext Allocators'!H$8:H$63,'Input-Ext Allocators'!$B$8:$B$63,$F136))*$D136</f>
        <v>-6.5413888031265834</v>
      </c>
    </row>
    <row r="137" spans="1:11" hidden="1" outlineLevel="1">
      <c r="A137" s="31">
        <f>IF(ISBLANK('Input-Accounts'!A137),"",'Input-Accounts'!A137)</f>
        <v>124</v>
      </c>
      <c r="B137" t="str">
        <f>IF(ISBLANK('Input-Accounts'!B137),"",'Input-Accounts'!B137)</f>
        <v>Subtotal - General Plant</v>
      </c>
      <c r="C137" s="31" t="str">
        <f>IF(ISBLANK('Input-Accounts'!C137),"",'Input-Accounts'!C137)</f>
        <v/>
      </c>
      <c r="D137" s="123">
        <f ca="1">SUBTOTAL(9,D123:D136)</f>
        <v>-341917.44887479878</v>
      </c>
      <c r="E137" s="10">
        <f t="shared" ca="1" si="17"/>
        <v>0</v>
      </c>
      <c r="G137" s="123">
        <f t="shared" ref="G137:K137" ca="1" si="18">SUBTOTAL(9,G123:G136)</f>
        <v>-307271.84936225857</v>
      </c>
      <c r="H137" s="123">
        <f t="shared" ca="1" si="18"/>
        <v>-34447.22044316338</v>
      </c>
      <c r="I137" s="123">
        <f t="shared" ca="1" si="18"/>
        <v>-4.8944615577100565</v>
      </c>
      <c r="J137" s="123">
        <f t="shared" ca="1" si="18"/>
        <v>-41.756299530104336</v>
      </c>
      <c r="K137" s="123">
        <f t="shared" ca="1" si="18"/>
        <v>-151.72830828901181</v>
      </c>
    </row>
    <row r="138" spans="1:11" hidden="1" outlineLevel="1">
      <c r="A138" s="31" t="str">
        <f>IF(ISBLANK('Input-Accounts'!A138),"",'Input-Accounts'!A138)</f>
        <v/>
      </c>
      <c r="B138" t="str">
        <f>IF(ISBLANK('Input-Accounts'!B138),"",'Input-Accounts'!B138)</f>
        <v/>
      </c>
      <c r="C138" s="31" t="str">
        <f>IF(ISBLANK('Input-Accounts'!C138),"",'Input-Accounts'!C138)</f>
        <v/>
      </c>
      <c r="D138" s="10"/>
      <c r="E138" s="10"/>
      <c r="G138" s="10"/>
      <c r="H138" s="10"/>
      <c r="I138" s="10"/>
      <c r="J138" s="10"/>
      <c r="K138" s="10"/>
    </row>
    <row r="139" spans="1:11" hidden="1" outlineLevel="1">
      <c r="A139" s="31">
        <f>IF(ISBLANK('Input-Accounts'!A139),"",'Input-Accounts'!A139)</f>
        <v>125</v>
      </c>
      <c r="B139" s="1" t="str">
        <f>IF(ISBLANK('Input-Accounts'!B139),"",'Input-Accounts'!B139)</f>
        <v>Other Assets</v>
      </c>
      <c r="C139" s="31" t="str">
        <f>IF(ISBLANK('Input-Accounts'!C139),"",'Input-Accounts'!C139)</f>
        <v/>
      </c>
      <c r="D139" s="10"/>
      <c r="E139" s="10"/>
      <c r="G139" s="10"/>
      <c r="H139" s="10"/>
      <c r="I139" s="10"/>
      <c r="J139" s="10"/>
      <c r="K139" s="10"/>
    </row>
    <row r="140" spans="1:11" hidden="1" outlineLevel="1">
      <c r="A140" s="31">
        <f>IF(ISBLANK('Input-Accounts'!A140),"",'Input-Accounts'!A140)</f>
        <v>126</v>
      </c>
      <c r="B140" s="53" t="str">
        <f>IF(ISBLANK('Input-Accounts'!B140),"",'Input-Accounts'!B140)</f>
        <v>Retirement Work in Progress</v>
      </c>
      <c r="C140" s="31" t="str">
        <f>IF(ISBLANK('Input-Accounts'!C140),"",'Input-Accounts'!C140)</f>
        <v>N/A</v>
      </c>
      <c r="D140" s="10">
        <f t="shared" ref="D140" ca="1" si="19">INDIRECT("Classification!"&amp;$D$5&amp;ROW())</f>
        <v>1725499.1866921482</v>
      </c>
      <c r="E140" s="10">
        <f ca="1">IFERROR(IF(D140="","",IF(D140=0,0,IF(ABS(D140-SUM($G140:$K140))&lt;Check_Limit,0,1))),1)</f>
        <v>0</v>
      </c>
      <c r="F140" s="3" t="str" cm="1">
        <f t="array" aca="1" ref="F140" ca="1">IF(D140=0,"-",IF('Input-Accounts'!$E140&lt;&gt;0,'Input-Accounts'!$E140,INDEX('Input-Accounts'!$H140:$J140,,MATCH($F$6,'Input-Accounts'!$H$6:$J$6,0))))</f>
        <v>INT_MAINS_PLANT</v>
      </c>
      <c r="G140" s="10">
        <f ca="1">IFERROR(INDEX(G$337:G$373,MATCH($F140,$B$337:$B$373,0))/INDEX($D$337:$D$373,MATCH($F140,$B$337:$B$373,0)),SUMIFS('Input-Ext Allocators'!D$8:D$63,'Input-Ext Allocators'!$B$8:$B$63,$F140))*$D140</f>
        <v>1550809.7487001228</v>
      </c>
      <c r="H140" s="10">
        <f ca="1">IFERROR(INDEX(H$337:H$373,MATCH($F140,$B$337:$B$373,0))/INDEX($D$337:$D$373,MATCH($F140,$B$337:$B$373,0)),SUMIFS('Input-Ext Allocators'!E$8:E$63,'Input-Ext Allocators'!$B$8:$B$63,$F140))*$D140</f>
        <v>173856.09970374824</v>
      </c>
      <c r="I140" s="10">
        <f ca="1">IFERROR(INDEX(I$337:I$373,MATCH($F140,$B$337:$B$373,0))/INDEX($D$337:$D$373,MATCH($F140,$B$337:$B$373,0)),SUMIFS('Input-Ext Allocators'!F$8:F$63,'Input-Ext Allocators'!$B$8:$B$63,$F140))*$D140</f>
        <v>24.702486459753942</v>
      </c>
      <c r="J140" s="10">
        <f ca="1">IFERROR(INDEX(J$337:J$373,MATCH($F140,$B$337:$B$373,0))/INDEX($D$337:$D$373,MATCH($F140,$B$337:$B$373,0)),SUMIFS('Input-Ext Allocators'!G$8:G$63,'Input-Ext Allocators'!$B$8:$B$63,$F140))*$D140</f>
        <v>42.858721565338129</v>
      </c>
      <c r="K140" s="10">
        <f ca="1">IFERROR(INDEX(K$337:K$373,MATCH($F140,$B$337:$B$373,0))/INDEX($D$337:$D$373,MATCH($F140,$B$337:$B$373,0)),SUMIFS('Input-Ext Allocators'!H$8:H$63,'Input-Ext Allocators'!$B$8:$B$63,$F140))*$D140</f>
        <v>765.77708025237223</v>
      </c>
    </row>
    <row r="141" spans="1:11" hidden="1" outlineLevel="1">
      <c r="A141" s="31">
        <f>IF(ISBLANK('Input-Accounts'!A141),"",'Input-Accounts'!A141)</f>
        <v>127</v>
      </c>
      <c r="B141" t="str">
        <f>IF(ISBLANK('Input-Accounts'!B141),"",'Input-Accounts'!B141)</f>
        <v>Subtotal - Other Assets</v>
      </c>
      <c r="C141" s="31" t="str">
        <f>IF(ISBLANK('Input-Accounts'!C141),"",'Input-Accounts'!C141)</f>
        <v/>
      </c>
      <c r="D141" s="123">
        <f ca="1">SUBTOTAL(9,D140:D140)</f>
        <v>1725499.1866921482</v>
      </c>
      <c r="E141" s="10">
        <f ca="1">IFERROR(IF(D141="","",IF(D141=0,0,IF(ABS(D141-SUM($G141:$K141))&lt;Check_Limit,0,1))),1)</f>
        <v>0</v>
      </c>
      <c r="G141" s="123">
        <f t="shared" ref="G141:K141" ca="1" si="20">SUBTOTAL(9,G140:G140)</f>
        <v>1550809.7487001228</v>
      </c>
      <c r="H141" s="123">
        <f t="shared" ca="1" si="20"/>
        <v>173856.09970374824</v>
      </c>
      <c r="I141" s="123">
        <f t="shared" ca="1" si="20"/>
        <v>24.702486459753942</v>
      </c>
      <c r="J141" s="123">
        <f t="shared" ca="1" si="20"/>
        <v>42.858721565338129</v>
      </c>
      <c r="K141" s="123">
        <f t="shared" ca="1" si="20"/>
        <v>765.77708025237223</v>
      </c>
    </row>
    <row r="142" spans="1:11" hidden="1" outlineLevel="1">
      <c r="A142" s="31" t="str">
        <f>IF(ISBLANK('Input-Accounts'!A142),"",'Input-Accounts'!A142)</f>
        <v/>
      </c>
      <c r="B142" t="str">
        <f>IF(ISBLANK('Input-Accounts'!B142),"",'Input-Accounts'!B142)</f>
        <v/>
      </c>
      <c r="C142" s="31" t="str">
        <f>IF(ISBLANK('Input-Accounts'!C142),"",'Input-Accounts'!C142)</f>
        <v/>
      </c>
      <c r="D142" s="10"/>
      <c r="E142" s="10"/>
      <c r="G142" s="10"/>
      <c r="H142" s="10"/>
      <c r="I142" s="10"/>
      <c r="J142" s="10"/>
      <c r="K142" s="10"/>
    </row>
    <row r="143" spans="1:11" hidden="1" outlineLevel="1">
      <c r="A143" s="31">
        <f>IF(ISBLANK('Input-Accounts'!A143),"",'Input-Accounts'!A143)</f>
        <v>128</v>
      </c>
      <c r="B143" s="1" t="str">
        <f>IF(ISBLANK('Input-Accounts'!B143),"",'Input-Accounts'!B143)</f>
        <v>Accumulated Provision for Amortization</v>
      </c>
      <c r="C143" s="31" t="str">
        <f>IF(ISBLANK('Input-Accounts'!C143),"",'Input-Accounts'!C143)</f>
        <v/>
      </c>
      <c r="D143" s="10"/>
      <c r="E143" s="10"/>
      <c r="G143" s="10"/>
      <c r="H143" s="10"/>
      <c r="I143" s="10"/>
      <c r="J143" s="10"/>
      <c r="K143" s="10"/>
    </row>
    <row r="144" spans="1:11" hidden="1" outlineLevel="1">
      <c r="A144" s="31">
        <f>IF(ISBLANK('Input-Accounts'!A144),"",'Input-Accounts'!A144)</f>
        <v>129</v>
      </c>
      <c r="B144" s="53" t="str">
        <f>IF(ISBLANK('Input-Accounts'!B144),"",'Input-Accounts'!B144)</f>
        <v>Reserved</v>
      </c>
      <c r="C144" s="31">
        <f>IF(ISBLANK('Input-Accounts'!C144),"",'Input-Accounts'!C144)</f>
        <v>111</v>
      </c>
      <c r="D144" s="10">
        <f t="shared" ref="D144:D145" ca="1" si="21">INDIRECT("Classification!"&amp;$D$5&amp;ROW())</f>
        <v>0</v>
      </c>
      <c r="E144" s="10">
        <f ca="1">IFERROR(IF(D144="","",IF(D144=0,0,IF(ABS(D144-SUM($G144:$K144))&lt;Check_Limit,0,1))),1)</f>
        <v>0</v>
      </c>
      <c r="F144" s="3" t="str" cm="1">
        <f t="array" aca="1" ref="F144" ca="1">IF(D144=0,"-",IF('Input-Accounts'!$E144&lt;&gt;0,'Input-Accounts'!$E144,INDEX('Input-Accounts'!$H144:$J144,,MATCH($F$6,'Input-Accounts'!$H$6:$J$6,0))))</f>
        <v>-</v>
      </c>
      <c r="G144" s="10">
        <f ca="1">IFERROR(INDEX(G$337:G$373,MATCH($F144,$B$337:$B$373,0))/INDEX($D$337:$D$373,MATCH($F144,$B$337:$B$373,0)),SUMIFS('Input-Ext Allocators'!D$8:D$63,'Input-Ext Allocators'!$B$8:$B$63,$F144))*$D144</f>
        <v>0</v>
      </c>
      <c r="H144" s="10">
        <f ca="1">IFERROR(INDEX(H$337:H$373,MATCH($F144,$B$337:$B$373,0))/INDEX($D$337:$D$373,MATCH($F144,$B$337:$B$373,0)),SUMIFS('Input-Ext Allocators'!E$8:E$63,'Input-Ext Allocators'!$B$8:$B$63,$F144))*$D144</f>
        <v>0</v>
      </c>
      <c r="I144" s="10">
        <f ca="1">IFERROR(INDEX(I$337:I$373,MATCH($F144,$B$337:$B$373,0))/INDEX($D$337:$D$373,MATCH($F144,$B$337:$B$373,0)),SUMIFS('Input-Ext Allocators'!F$8:F$63,'Input-Ext Allocators'!$B$8:$B$63,$F144))*$D144</f>
        <v>0</v>
      </c>
      <c r="J144" s="10">
        <f ca="1">IFERROR(INDEX(J$337:J$373,MATCH($F144,$B$337:$B$373,0))/INDEX($D$337:$D$373,MATCH($F144,$B$337:$B$373,0)),SUMIFS('Input-Ext Allocators'!G$8:G$63,'Input-Ext Allocators'!$B$8:$B$63,$F144))*$D144</f>
        <v>0</v>
      </c>
      <c r="K144" s="10">
        <f ca="1">IFERROR(INDEX(K$337:K$373,MATCH($F144,$B$337:$B$373,0))/INDEX($D$337:$D$373,MATCH($F144,$B$337:$B$373,0)),SUMIFS('Input-Ext Allocators'!H$8:H$63,'Input-Ext Allocators'!$B$8:$B$63,$F144))*$D144</f>
        <v>0</v>
      </c>
    </row>
    <row r="145" spans="1:11" hidden="1" outlineLevel="1">
      <c r="A145" s="31">
        <f>IF(ISBLANK('Input-Accounts'!A145),"",'Input-Accounts'!A145)</f>
        <v>130</v>
      </c>
      <c r="B145" s="53" t="str">
        <f>IF(ISBLANK('Input-Accounts'!B145),"",'Input-Accounts'!B145)</f>
        <v>Reserved</v>
      </c>
      <c r="C145" s="31">
        <f>IF(ISBLANK('Input-Accounts'!C145),"",'Input-Accounts'!C145)</f>
        <v>111</v>
      </c>
      <c r="D145" s="10">
        <f t="shared" ca="1" si="21"/>
        <v>0</v>
      </c>
      <c r="E145" s="10">
        <f ca="1">IFERROR(IF(D145="","",IF(D145=0,0,IF(ABS(D145-SUM($G145:$K145))&lt;Check_Limit,0,1))),1)</f>
        <v>0</v>
      </c>
      <c r="F145" s="3" t="str" cm="1">
        <f t="array" aca="1" ref="F145" ca="1">IF(D145=0,"-",IF('Input-Accounts'!$E145&lt;&gt;0,'Input-Accounts'!$E145,INDEX('Input-Accounts'!$H145:$J145,,MATCH($F$6,'Input-Accounts'!$H$6:$J$6,0))))</f>
        <v>-</v>
      </c>
      <c r="G145" s="10">
        <f ca="1">IFERROR(INDEX(G$337:G$373,MATCH($F145,$B$337:$B$373,0))/INDEX($D$337:$D$373,MATCH($F145,$B$337:$B$373,0)),SUMIFS('Input-Ext Allocators'!D$8:D$63,'Input-Ext Allocators'!$B$8:$B$63,$F145))*$D145</f>
        <v>0</v>
      </c>
      <c r="H145" s="10">
        <f ca="1">IFERROR(INDEX(H$337:H$373,MATCH($F145,$B$337:$B$373,0))/INDEX($D$337:$D$373,MATCH($F145,$B$337:$B$373,0)),SUMIFS('Input-Ext Allocators'!E$8:E$63,'Input-Ext Allocators'!$B$8:$B$63,$F145))*$D145</f>
        <v>0</v>
      </c>
      <c r="I145" s="10">
        <f ca="1">IFERROR(INDEX(I$337:I$373,MATCH($F145,$B$337:$B$373,0))/INDEX($D$337:$D$373,MATCH($F145,$B$337:$B$373,0)),SUMIFS('Input-Ext Allocators'!F$8:F$63,'Input-Ext Allocators'!$B$8:$B$63,$F145))*$D145</f>
        <v>0</v>
      </c>
      <c r="J145" s="10">
        <f ca="1">IFERROR(INDEX(J$337:J$373,MATCH($F145,$B$337:$B$373,0))/INDEX($D$337:$D$373,MATCH($F145,$B$337:$B$373,0)),SUMIFS('Input-Ext Allocators'!G$8:G$63,'Input-Ext Allocators'!$B$8:$B$63,$F145))*$D145</f>
        <v>0</v>
      </c>
      <c r="K145" s="10">
        <f ca="1">IFERROR(INDEX(K$337:K$373,MATCH($F145,$B$337:$B$373,0))/INDEX($D$337:$D$373,MATCH($F145,$B$337:$B$373,0)),SUMIFS('Input-Ext Allocators'!H$8:H$63,'Input-Ext Allocators'!$B$8:$B$63,$F145))*$D145</f>
        <v>0</v>
      </c>
    </row>
    <row r="146" spans="1:11" hidden="1" outlineLevel="1">
      <c r="A146" s="31">
        <f>IF(ISBLANK('Input-Accounts'!A146),"",'Input-Accounts'!A146)</f>
        <v>131</v>
      </c>
      <c r="B146" t="str">
        <f>IF(ISBLANK('Input-Accounts'!B146),"",'Input-Accounts'!B146)</f>
        <v>Subtotal - Accumulated Provision for Amortization</v>
      </c>
      <c r="C146" s="31" t="str">
        <f>IF(ISBLANK('Input-Accounts'!C146),"",'Input-Accounts'!C146)</f>
        <v/>
      </c>
      <c r="D146" s="123">
        <f ca="1">SUBTOTAL(9,D144:D145)</f>
        <v>0</v>
      </c>
      <c r="E146" s="10">
        <f ca="1">IFERROR(IF(D146="","",IF(D146=0,0,IF(ABS(D146-SUM($G146:$K146))&lt;Check_Limit,0,1))),1)</f>
        <v>0</v>
      </c>
      <c r="G146" s="123">
        <f t="shared" ref="G146:K146" ca="1" si="22">SUBTOTAL(9,G144:G145)</f>
        <v>0</v>
      </c>
      <c r="H146" s="123">
        <f t="shared" ca="1" si="22"/>
        <v>0</v>
      </c>
      <c r="I146" s="123">
        <f t="shared" ca="1" si="22"/>
        <v>0</v>
      </c>
      <c r="J146" s="123">
        <f t="shared" ca="1" si="22"/>
        <v>0</v>
      </c>
      <c r="K146" s="123">
        <f t="shared" ca="1" si="22"/>
        <v>0</v>
      </c>
    </row>
    <row r="147" spans="1:11" hidden="1" outlineLevel="1">
      <c r="A147" s="31" t="str">
        <f>IF(ISBLANK('Input-Accounts'!A147),"",'Input-Accounts'!A147)</f>
        <v/>
      </c>
      <c r="B147" t="str">
        <f>IF(ISBLANK('Input-Accounts'!B147),"",'Input-Accounts'!B147)</f>
        <v/>
      </c>
      <c r="C147" s="31" t="str">
        <f>IF(ISBLANK('Input-Accounts'!C147),"",'Input-Accounts'!C147)</f>
        <v/>
      </c>
      <c r="D147" s="10"/>
      <c r="E147" s="10"/>
      <c r="G147" s="10"/>
      <c r="H147" s="10"/>
      <c r="I147" s="10"/>
      <c r="J147" s="10"/>
      <c r="K147" s="10"/>
    </row>
    <row r="148" spans="1:11">
      <c r="A148" s="31">
        <f>IF(ISBLANK('Input-Accounts'!A148),"",'Input-Accounts'!A148)</f>
        <v>132</v>
      </c>
      <c r="B148" s="7" t="str">
        <f>IF(ISBLANK('Input-Accounts'!B148),"",'Input-Accounts'!B148)</f>
        <v>Total Accumulated Depreciation &amp; Amortization</v>
      </c>
      <c r="C148" s="31" t="str">
        <f>IF(ISBLANK('Input-Accounts'!C148),"",'Input-Accounts'!C148)</f>
        <v/>
      </c>
      <c r="D148" s="10">
        <f ca="1">SUBTOTAL(9,D77:D146)</f>
        <v>-25286614.560820587</v>
      </c>
      <c r="E148" s="10">
        <f ca="1">IFERROR(IF(D148="","",IF(D148=0,0,IF(ABS(D148-SUM($G148:$K148))&lt;Check_Limit,0,1))),1)</f>
        <v>0</v>
      </c>
      <c r="F148" s="3"/>
      <c r="G148" s="10">
        <f t="shared" ref="G148:K148" ca="1" si="23">SUBTOTAL(9,G77:G146)</f>
        <v>-22723650.860594962</v>
      </c>
      <c r="H148" s="10">
        <f t="shared" ca="1" si="23"/>
        <v>-2547472.5787377628</v>
      </c>
      <c r="I148" s="10">
        <f t="shared" ca="1" si="23"/>
        <v>-361.95972985759624</v>
      </c>
      <c r="J148" s="10">
        <f t="shared" ca="1" si="23"/>
        <v>-3908.4101324129106</v>
      </c>
      <c r="K148" s="10">
        <f t="shared" ca="1" si="23"/>
        <v>-11220.751625585486</v>
      </c>
    </row>
    <row r="149" spans="1:11">
      <c r="A149" s="31" t="str">
        <f>IF(ISBLANK('Input-Accounts'!A149),"",'Input-Accounts'!A149)</f>
        <v/>
      </c>
      <c r="B149" t="str">
        <f>IF(ISBLANK('Input-Accounts'!B149),"",'Input-Accounts'!B149)</f>
        <v/>
      </c>
      <c r="C149" s="31" t="str">
        <f>IF(ISBLANK('Input-Accounts'!C149),"",'Input-Accounts'!C149)</f>
        <v/>
      </c>
      <c r="D149" s="123"/>
      <c r="E149" s="10"/>
      <c r="G149" s="123"/>
      <c r="H149" s="123"/>
      <c r="I149" s="123"/>
      <c r="J149" s="123"/>
      <c r="K149" s="123"/>
    </row>
    <row r="150" spans="1:11">
      <c r="A150" s="31">
        <f>IF(ISBLANK('Input-Accounts'!A150),"",'Input-Accounts'!A150)</f>
        <v>133</v>
      </c>
      <c r="B150" s="1" t="str">
        <f>IF(ISBLANK('Input-Accounts'!B150),"",'Input-Accounts'!B150)</f>
        <v>Other Rate Base Items</v>
      </c>
      <c r="C150" s="31" t="str">
        <f>IF(ISBLANK('Input-Accounts'!C150),"",'Input-Accounts'!C150)</f>
        <v/>
      </c>
      <c r="D150" s="10"/>
      <c r="E150" s="10"/>
      <c r="G150" s="10"/>
      <c r="H150" s="10"/>
      <c r="I150" s="10"/>
      <c r="J150" s="10"/>
      <c r="K150" s="10"/>
    </row>
    <row r="151" spans="1:11" hidden="1" outlineLevel="1">
      <c r="A151" s="31">
        <f>IF(ISBLANK('Input-Accounts'!A151),"",'Input-Accounts'!A151)</f>
        <v>134</v>
      </c>
      <c r="B151" s="53" t="str">
        <f>IF(ISBLANK('Input-Accounts'!B151),"",'Input-Accounts'!B151)</f>
        <v>Accumulated deferred income taxes</v>
      </c>
      <c r="C151" s="31">
        <f>IF(ISBLANK('Input-Accounts'!C151),"",'Input-Accounts'!C151)</f>
        <v>190</v>
      </c>
      <c r="D151" s="10">
        <f t="shared" ref="D151:D153" ca="1" si="24">INDIRECT("Classification!"&amp;$D$5&amp;ROW())</f>
        <v>-16261032.415288959</v>
      </c>
      <c r="E151" s="10">
        <f ca="1">IFERROR(IF(D151="","",IF(D151=0,0,IF(ABS(D151-SUM($G151:$K151))&lt;Check_Limit,0,1))),1)</f>
        <v>0</v>
      </c>
      <c r="F151" s="3" t="str" cm="1">
        <f t="array" aca="1" ref="F151" ca="1">IF(D151=0,"-",IF('Input-Accounts'!$E151&lt;&gt;0,'Input-Accounts'!$E151,INDEX('Input-Accounts'!$H151:$J151,,MATCH($F$6,'Input-Accounts'!$H$6:$J$6,0))))</f>
        <v>INT_TOTAL PLANT</v>
      </c>
      <c r="G151" s="10">
        <f ca="1">IFERROR(INDEX(G$337:G$373,MATCH($F151,$B$337:$B$373,0))/INDEX($D$337:$D$373,MATCH($F151,$B$337:$B$373,0)),SUMIFS('Input-Ext Allocators'!D$8:D$63,'Input-Ext Allocators'!$B$8:$B$63,$F151))*$D151</f>
        <v>-14613344.593054332</v>
      </c>
      <c r="H151" s="10">
        <f ca="1">IFERROR(INDEX(H$337:H$373,MATCH($F151,$B$337:$B$373,0))/INDEX($D$337:$D$373,MATCH($F151,$B$337:$B$373,0)),SUMIFS('Input-Ext Allocators'!E$8:E$63,'Input-Ext Allocators'!$B$8:$B$63,$F151))*$D151</f>
        <v>-1638253.2394478512</v>
      </c>
      <c r="I151" s="10">
        <f ca="1">IFERROR(INDEX(I$337:I$373,MATCH($F151,$B$337:$B$373,0))/INDEX($D$337:$D$373,MATCH($F151,$B$337:$B$373,0)),SUMIFS('Input-Ext Allocators'!F$8:F$63,'Input-Ext Allocators'!$B$8:$B$63,$F151))*$D151</f>
        <v>-232.77255462458817</v>
      </c>
      <c r="J151" s="10">
        <f ca="1">IFERROR(INDEX(J$337:J$373,MATCH($F151,$B$337:$B$373,0))/INDEX($D$337:$D$373,MATCH($F151,$B$337:$B$373,0)),SUMIFS('Input-Ext Allocators'!G$8:G$63,'Input-Ext Allocators'!$B$8:$B$63,$F151))*$D151</f>
        <v>-1985.861038785926</v>
      </c>
      <c r="K151" s="10">
        <f ca="1">IFERROR(INDEX(K$337:K$373,MATCH($F151,$B$337:$B$373,0))/INDEX($D$337:$D$373,MATCH($F151,$B$337:$B$373,0)),SUMIFS('Input-Ext Allocators'!H$8:H$63,'Input-Ext Allocators'!$B$8:$B$63,$F151))*$D151</f>
        <v>-7215.9491933622321</v>
      </c>
    </row>
    <row r="152" spans="1:11" outlineLevel="1">
      <c r="A152" s="31">
        <f>IF(ISBLANK('Input-Accounts'!A152),"",'Input-Accounts'!A152)</f>
        <v>135</v>
      </c>
      <c r="B152" s="53" t="str">
        <f>IF(ISBLANK('Input-Accounts'!B152),"",'Input-Accounts'!B152)</f>
        <v>Materials &amp; Supplies</v>
      </c>
      <c r="C152" s="31">
        <f>IF(ISBLANK('Input-Accounts'!C152),"",'Input-Accounts'!C152)</f>
        <v>154</v>
      </c>
      <c r="D152" s="10">
        <f t="shared" ca="1" si="24"/>
        <v>57092.116993639407</v>
      </c>
      <c r="E152" s="10">
        <f ca="1">IFERROR(IF(D152="","",IF(D152=0,0,IF(ABS(D152-SUM($G152:$K152))&lt;Check_Limit,0,1))),1)</f>
        <v>0</v>
      </c>
      <c r="F152" s="3" t="str" cm="1">
        <f t="array" aca="1" ref="F152" ca="1">IF(D152=0,"-",IF('Input-Accounts'!$E152&lt;&gt;0,'Input-Accounts'!$E152,INDEX('Input-Accounts'!$H152:$J152,,MATCH($F$6,'Input-Accounts'!$H$6:$J$6,0))))</f>
        <v>INT_DISTPT_SUBTOTAL</v>
      </c>
      <c r="G152" s="10">
        <f ca="1">IFERROR(INDEX(G$337:G$373,MATCH($F152,$B$337:$B$373,0))/INDEX($D$337:$D$373,MATCH($F152,$B$337:$B$373,0)),SUMIFS('Input-Ext Allocators'!D$8:D$63,'Input-Ext Allocators'!$B$8:$B$63,$F152))*$D152</f>
        <v>51307.122319650094</v>
      </c>
      <c r="H152" s="10">
        <f ca="1">IFERROR(INDEX(H$337:H$373,MATCH($F152,$B$337:$B$373,0))/INDEX($D$337:$D$373,MATCH($F152,$B$337:$B$373,0)),SUMIFS('Input-Ext Allocators'!E$8:E$63,'Input-Ext Allocators'!$B$8:$B$63,$F152))*$D152</f>
        <v>5751.8700672305022</v>
      </c>
      <c r="I152" s="10">
        <f ca="1">IFERROR(INDEX(I$337:I$373,MATCH($F152,$B$337:$B$373,0))/INDEX($D$337:$D$373,MATCH($F152,$B$337:$B$373,0)),SUMIFS('Input-Ext Allocators'!F$8:F$63,'Input-Ext Allocators'!$B$8:$B$63,$F152))*$D152</f>
        <v>0.81725917408788051</v>
      </c>
      <c r="J152" s="10">
        <f ca="1">IFERROR(INDEX(J$337:J$373,MATCH($F152,$B$337:$B$373,0))/INDEX($D$337:$D$373,MATCH($F152,$B$337:$B$373,0)),SUMIFS('Input-Ext Allocators'!G$8:G$63,'Input-Ext Allocators'!$B$8:$B$63,$F152))*$D152</f>
        <v>6.9723131879914941</v>
      </c>
      <c r="K152" s="10">
        <f ca="1">IFERROR(INDEX(K$337:K$373,MATCH($F152,$B$337:$B$373,0))/INDEX($D$337:$D$373,MATCH($F152,$B$337:$B$373,0)),SUMIFS('Input-Ext Allocators'!H$8:H$63,'Input-Ext Allocators'!$B$8:$B$63,$F152))*$D152</f>
        <v>25.3350343967243</v>
      </c>
    </row>
    <row r="153" spans="1:11" hidden="1" outlineLevel="1">
      <c r="A153" s="31">
        <f>IF(ISBLANK('Input-Accounts'!A153),"",'Input-Accounts'!A153)</f>
        <v>136</v>
      </c>
      <c r="B153" s="53" t="str">
        <f>IF(ISBLANK('Input-Accounts'!B153),"",'Input-Accounts'!B153)</f>
        <v>Gas Stored Underground</v>
      </c>
      <c r="C153" s="31">
        <f>IF(ISBLANK('Input-Accounts'!C153),"",'Input-Accounts'!C153)</f>
        <v>164</v>
      </c>
      <c r="D153" s="10">
        <f t="shared" ca="1" si="24"/>
        <v>0</v>
      </c>
      <c r="E153" s="10">
        <f ca="1">IFERROR(IF(D153="","",IF(D153=0,0,IF(ABS(D153-SUM($G153:$K153))&lt;Check_Limit,0,1))),1)</f>
        <v>0</v>
      </c>
      <c r="F153" s="3" t="str" cm="1">
        <f t="array" aca="1" ref="F153" ca="1">IF(D153=0,"-",IF('Input-Accounts'!$E153&lt;&gt;0,'Input-Accounts'!$E153,INDEX('Input-Accounts'!$H153:$J153,,MATCH($F$6,'Input-Accounts'!$H$6:$J$6,0))))</f>
        <v>-</v>
      </c>
      <c r="G153" s="10">
        <f ca="1">IFERROR(INDEX(G$337:G$373,MATCH($F153,$B$337:$B$373,0))/INDEX($D$337:$D$373,MATCH($F153,$B$337:$B$373,0)),SUMIFS('Input-Ext Allocators'!D$8:D$63,'Input-Ext Allocators'!$B$8:$B$63,$F153))*$D153</f>
        <v>0</v>
      </c>
      <c r="H153" s="10">
        <f ca="1">IFERROR(INDEX(H$337:H$373,MATCH($F153,$B$337:$B$373,0))/INDEX($D$337:$D$373,MATCH($F153,$B$337:$B$373,0)),SUMIFS('Input-Ext Allocators'!E$8:E$63,'Input-Ext Allocators'!$B$8:$B$63,$F153))*$D153</f>
        <v>0</v>
      </c>
      <c r="I153" s="10">
        <f ca="1">IFERROR(INDEX(I$337:I$373,MATCH($F153,$B$337:$B$373,0))/INDEX($D$337:$D$373,MATCH($F153,$B$337:$B$373,0)),SUMIFS('Input-Ext Allocators'!F$8:F$63,'Input-Ext Allocators'!$B$8:$B$63,$F153))*$D153</f>
        <v>0</v>
      </c>
      <c r="J153" s="10">
        <f ca="1">IFERROR(INDEX(J$337:J$373,MATCH($F153,$B$337:$B$373,0))/INDEX($D$337:$D$373,MATCH($F153,$B$337:$B$373,0)),SUMIFS('Input-Ext Allocators'!G$8:G$63,'Input-Ext Allocators'!$B$8:$B$63,$F153))*$D153</f>
        <v>0</v>
      </c>
      <c r="K153" s="10">
        <f ca="1">IFERROR(INDEX(K$337:K$373,MATCH($F153,$B$337:$B$373,0))/INDEX($D$337:$D$373,MATCH($F153,$B$337:$B$373,0)),SUMIFS('Input-Ext Allocators'!H$8:H$63,'Input-Ext Allocators'!$B$8:$B$63,$F153))*$D153</f>
        <v>0</v>
      </c>
    </row>
    <row r="154" spans="1:11">
      <c r="A154" s="31">
        <f>IF(ISBLANK('Input-Accounts'!A154),"",'Input-Accounts'!A154)</f>
        <v>137</v>
      </c>
      <c r="B154" t="str">
        <f>IF(ISBLANK('Input-Accounts'!B154),"",'Input-Accounts'!B154)</f>
        <v>Total Other Rate Base Items</v>
      </c>
      <c r="C154" s="31" t="str">
        <f>IF(ISBLANK('Input-Accounts'!C154),"",'Input-Accounts'!C154)</f>
        <v/>
      </c>
      <c r="D154" s="123">
        <f ca="1">SUBTOTAL(9,D151:D153)</f>
        <v>-16203940.298295319</v>
      </c>
      <c r="E154" s="10">
        <f ca="1">IFERROR(IF(D154="","",IF(D154=0,0,IF(ABS(D154-SUM($G154:$K154))&lt;Check_Limit,0,1))),1)</f>
        <v>0</v>
      </c>
      <c r="G154" s="123">
        <f t="shared" ref="G154:K154" ca="1" si="25">SUBTOTAL(9,G151:G153)</f>
        <v>-14562037.470734682</v>
      </c>
      <c r="H154" s="123">
        <f t="shared" ca="1" si="25"/>
        <v>-1632501.3693806208</v>
      </c>
      <c r="I154" s="123">
        <f t="shared" ca="1" si="25"/>
        <v>-231.95529545050027</v>
      </c>
      <c r="J154" s="123">
        <f t="shared" ca="1" si="25"/>
        <v>-1978.8887255979346</v>
      </c>
      <c r="K154" s="123">
        <f t="shared" ca="1" si="25"/>
        <v>-7190.6141589655081</v>
      </c>
    </row>
    <row r="155" spans="1:11">
      <c r="A155" s="31" t="str">
        <f>IF(ISBLANK('Input-Accounts'!A155),"",'Input-Accounts'!A155)</f>
        <v/>
      </c>
      <c r="B155" t="str">
        <f>IF(ISBLANK('Input-Accounts'!B155),"",'Input-Accounts'!B155)</f>
        <v/>
      </c>
      <c r="C155" s="31" t="str">
        <f>IF(ISBLANK('Input-Accounts'!C155),"",'Input-Accounts'!C155)</f>
        <v/>
      </c>
      <c r="D155" s="31"/>
      <c r="E155" s="10"/>
      <c r="G155" s="31"/>
      <c r="H155" s="31"/>
      <c r="I155" s="31"/>
      <c r="J155" s="31"/>
      <c r="K155" s="31"/>
    </row>
    <row r="156" spans="1:11" ht="15" thickBot="1">
      <c r="A156" s="31">
        <f>IF(ISBLANK('Input-Accounts'!A156),"",'Input-Accounts'!A156)</f>
        <v>138</v>
      </c>
      <c r="B156" s="7" t="str">
        <f>IF(ISBLANK('Input-Accounts'!B156),"",'Input-Accounts'!B156)</f>
        <v>TOTAL RATE BASE</v>
      </c>
      <c r="C156" s="31" t="str">
        <f>IF(ISBLANK('Input-Accounts'!C156),"",'Input-Accounts'!C156)</f>
        <v/>
      </c>
      <c r="D156" s="125">
        <f ca="1">SUBTOTAL(9,D11:D155)</f>
        <v>85884442.88256149</v>
      </c>
      <c r="E156" s="10">
        <f ca="1">IFERROR(IF(D156="","",IF(D156=0,0,IF(ABS(D156-SUM($G156:$K156))&lt;Check_Limit,0,1))),1)</f>
        <v>0</v>
      </c>
      <c r="G156" s="125">
        <f t="shared" ref="G156:K156" ca="1" si="26">SUBTOTAL(9,G11:G155)</f>
        <v>77182734.521609649</v>
      </c>
      <c r="H156" s="125">
        <f t="shared" ca="1" si="26"/>
        <v>8652698.5013115518</v>
      </c>
      <c r="I156" s="125">
        <f t="shared" ca="1" si="26"/>
        <v>1229.4257603454901</v>
      </c>
      <c r="J156" s="125">
        <f t="shared" ca="1" si="26"/>
        <v>9668.2353092302546</v>
      </c>
      <c r="K156" s="125">
        <f t="shared" ca="1" si="26"/>
        <v>38112.198570710148</v>
      </c>
    </row>
    <row r="157" spans="1:11" ht="15" thickTop="1">
      <c r="A157" s="31" t="str">
        <f>IF(ISBLANK('Input-Accounts'!A157),"",'Input-Accounts'!A157)</f>
        <v/>
      </c>
      <c r="B157" t="str">
        <f>IF(ISBLANK('Input-Accounts'!B157),"",'Input-Accounts'!B157)</f>
        <v/>
      </c>
      <c r="C157" s="31" t="str">
        <f>IF(ISBLANK('Input-Accounts'!C157),"",'Input-Accounts'!C157)</f>
        <v/>
      </c>
      <c r="D157" s="10"/>
      <c r="E157" s="10"/>
      <c r="G157" s="10"/>
      <c r="H157" s="10"/>
      <c r="I157" s="10"/>
      <c r="J157" s="10"/>
      <c r="K157" s="10"/>
    </row>
    <row r="158" spans="1:11">
      <c r="A158" s="31">
        <f>IF(ISBLANK('Input-Accounts'!A158),"",'Input-Accounts'!A158)</f>
        <v>139</v>
      </c>
      <c r="B158" s="1" t="str">
        <f>IF(ISBLANK('Input-Accounts'!B158),"",'Input-Accounts'!B158)</f>
        <v>OPERATION AND MAINTENANCE EXPENSE</v>
      </c>
      <c r="C158" s="31" t="str">
        <f>IF(ISBLANK('Input-Accounts'!C158),"",'Input-Accounts'!C158)</f>
        <v/>
      </c>
      <c r="D158" s="10"/>
      <c r="E158" s="10"/>
      <c r="G158" s="10"/>
      <c r="H158" s="10"/>
      <c r="I158" s="10"/>
      <c r="J158" s="10"/>
      <c r="K158" s="10"/>
    </row>
    <row r="159" spans="1:11">
      <c r="A159" s="31">
        <f>IF(ISBLANK('Input-Accounts'!A159),"",'Input-Accounts'!A159)</f>
        <v>140</v>
      </c>
      <c r="B159" s="1" t="str">
        <f>IF(ISBLANK('Input-Accounts'!B159),"",'Input-Accounts'!B159)</f>
        <v>Production, Storage, LNG, Transmission, and Distribution Expense</v>
      </c>
      <c r="C159" s="31" t="str">
        <f>IF(ISBLANK('Input-Accounts'!C159),"",'Input-Accounts'!C159)</f>
        <v/>
      </c>
      <c r="D159" s="10"/>
      <c r="E159" s="10"/>
      <c r="G159" s="10"/>
      <c r="H159" s="10"/>
      <c r="I159" s="10"/>
      <c r="J159" s="10"/>
      <c r="K159" s="10"/>
    </row>
    <row r="160" spans="1:11" hidden="1" outlineLevel="1">
      <c r="A160" s="31">
        <f>IF(ISBLANK('Input-Accounts'!A160),"",'Input-Accounts'!A160)</f>
        <v>141</v>
      </c>
      <c r="B160" s="1" t="str">
        <f>IF(ISBLANK('Input-Accounts'!B160),"",'Input-Accounts'!B160)</f>
        <v>Other Gas Supply Expenses</v>
      </c>
      <c r="C160" s="31" t="str">
        <f>IF(ISBLANK('Input-Accounts'!C160),"",'Input-Accounts'!C160)</f>
        <v/>
      </c>
      <c r="D160" s="10"/>
      <c r="E160" s="10"/>
      <c r="G160" s="10"/>
      <c r="H160" s="10"/>
      <c r="I160" s="10"/>
      <c r="J160" s="10"/>
      <c r="K160" s="10"/>
    </row>
    <row r="161" spans="1:11" hidden="1" outlineLevel="1">
      <c r="A161" s="31">
        <f>IF(ISBLANK('Input-Accounts'!A161),"",'Input-Accounts'!A161)</f>
        <v>142</v>
      </c>
      <c r="B161" s="53" t="str">
        <f>IF(ISBLANK('Input-Accounts'!B161),"",'Input-Accounts'!B161)</f>
        <v>Natural gas well head purchases</v>
      </c>
      <c r="C161" s="31" t="str">
        <f>IF(ISBLANK('Input-Accounts'!C161),"",'Input-Accounts'!C161)</f>
        <v xml:space="preserve">801-803 </v>
      </c>
      <c r="D161" s="10">
        <f t="shared" ref="D161:D168" ca="1" si="27">INDIRECT("Classification!"&amp;$D$5&amp;ROW())</f>
        <v>0</v>
      </c>
      <c r="E161" s="10">
        <f t="shared" ref="E161:E169" ca="1" si="28">IFERROR(IF(D161="","",IF(D161=0,0,IF(ABS(D161-SUM($G161:$K161))&lt;Check_Limit,0,1))),1)</f>
        <v>0</v>
      </c>
      <c r="F161" s="3" t="str" cm="1">
        <f t="array" aca="1" ref="F161" ca="1">IF(D161=0,"-",IF('Input-Accounts'!$E161&lt;&gt;0,'Input-Accounts'!$E161,INDEX('Input-Accounts'!$H161:$J161,,MATCH($F$6,'Input-Accounts'!$H$6:$J$6,0))))</f>
        <v>-</v>
      </c>
      <c r="G161" s="10">
        <f ca="1">IFERROR(INDEX(G$337:G$373,MATCH($F161,$B$337:$B$373,0))/INDEX($D$337:$D$373,MATCH($F161,$B$337:$B$373,0)),SUMIFS('Input-Ext Allocators'!D$8:D$63,'Input-Ext Allocators'!$B$8:$B$63,$F161))*$D161</f>
        <v>0</v>
      </c>
      <c r="H161" s="10">
        <f ca="1">IFERROR(INDEX(H$337:H$373,MATCH($F161,$B$337:$B$373,0))/INDEX($D$337:$D$373,MATCH($F161,$B$337:$B$373,0)),SUMIFS('Input-Ext Allocators'!E$8:E$63,'Input-Ext Allocators'!$B$8:$B$63,$F161))*$D161</f>
        <v>0</v>
      </c>
      <c r="I161" s="10">
        <f ca="1">IFERROR(INDEX(I$337:I$373,MATCH($F161,$B$337:$B$373,0))/INDEX($D$337:$D$373,MATCH($F161,$B$337:$B$373,0)),SUMIFS('Input-Ext Allocators'!F$8:F$63,'Input-Ext Allocators'!$B$8:$B$63,$F161))*$D161</f>
        <v>0</v>
      </c>
      <c r="J161" s="10">
        <f ca="1">IFERROR(INDEX(J$337:J$373,MATCH($F161,$B$337:$B$373,0))/INDEX($D$337:$D$373,MATCH($F161,$B$337:$B$373,0)),SUMIFS('Input-Ext Allocators'!G$8:G$63,'Input-Ext Allocators'!$B$8:$B$63,$F161))*$D161</f>
        <v>0</v>
      </c>
      <c r="K161" s="10">
        <f ca="1">IFERROR(INDEX(K$337:K$373,MATCH($F161,$B$337:$B$373,0))/INDEX($D$337:$D$373,MATCH($F161,$B$337:$B$373,0)),SUMIFS('Input-Ext Allocators'!H$8:H$63,'Input-Ext Allocators'!$B$8:$B$63,$F161))*$D161</f>
        <v>0</v>
      </c>
    </row>
    <row r="162" spans="1:11" hidden="1" outlineLevel="1">
      <c r="A162" s="31">
        <f>IF(ISBLANK('Input-Accounts'!A162),"",'Input-Accounts'!A162)</f>
        <v>143</v>
      </c>
      <c r="B162" s="53" t="str">
        <f>IF(ISBLANK('Input-Accounts'!B162),"",'Input-Accounts'!B162)</f>
        <v>Natural Gas City Gate Purchases</v>
      </c>
      <c r="C162" s="31" t="str">
        <f>IF(ISBLANK('Input-Accounts'!C162),"",'Input-Accounts'!C162)</f>
        <v xml:space="preserve">804 </v>
      </c>
      <c r="D162" s="10">
        <f t="shared" ca="1" si="27"/>
        <v>0</v>
      </c>
      <c r="E162" s="10">
        <f t="shared" ca="1" si="28"/>
        <v>0</v>
      </c>
      <c r="F162" s="3" t="str" cm="1">
        <f t="array" aca="1" ref="F162" ca="1">IF(D162=0,"-",IF('Input-Accounts'!$E162&lt;&gt;0,'Input-Accounts'!$E162,INDEX('Input-Accounts'!$H162:$J162,,MATCH($F$6,'Input-Accounts'!$H$6:$J$6,0))))</f>
        <v>-</v>
      </c>
      <c r="G162" s="10">
        <f ca="1">IFERROR(INDEX(G$337:G$373,MATCH($F162,$B$337:$B$373,0))/INDEX($D$337:$D$373,MATCH($F162,$B$337:$B$373,0)),SUMIFS('Input-Ext Allocators'!D$8:D$63,'Input-Ext Allocators'!$B$8:$B$63,$F162))*$D162</f>
        <v>0</v>
      </c>
      <c r="H162" s="10">
        <f ca="1">IFERROR(INDEX(H$337:H$373,MATCH($F162,$B$337:$B$373,0))/INDEX($D$337:$D$373,MATCH($F162,$B$337:$B$373,0)),SUMIFS('Input-Ext Allocators'!E$8:E$63,'Input-Ext Allocators'!$B$8:$B$63,$F162))*$D162</f>
        <v>0</v>
      </c>
      <c r="I162" s="10">
        <f ca="1">IFERROR(INDEX(I$337:I$373,MATCH($F162,$B$337:$B$373,0))/INDEX($D$337:$D$373,MATCH($F162,$B$337:$B$373,0)),SUMIFS('Input-Ext Allocators'!F$8:F$63,'Input-Ext Allocators'!$B$8:$B$63,$F162))*$D162</f>
        <v>0</v>
      </c>
      <c r="J162" s="10">
        <f ca="1">IFERROR(INDEX(J$337:J$373,MATCH($F162,$B$337:$B$373,0))/INDEX($D$337:$D$373,MATCH($F162,$B$337:$B$373,0)),SUMIFS('Input-Ext Allocators'!G$8:G$63,'Input-Ext Allocators'!$B$8:$B$63,$F162))*$D162</f>
        <v>0</v>
      </c>
      <c r="K162" s="10">
        <f ca="1">IFERROR(INDEX(K$337:K$373,MATCH($F162,$B$337:$B$373,0))/INDEX($D$337:$D$373,MATCH($F162,$B$337:$B$373,0)),SUMIFS('Input-Ext Allocators'!H$8:H$63,'Input-Ext Allocators'!$B$8:$B$63,$F162))*$D162</f>
        <v>0</v>
      </c>
    </row>
    <row r="163" spans="1:11" hidden="1" outlineLevel="1">
      <c r="A163" s="31">
        <f>IF(ISBLANK('Input-Accounts'!A163),"",'Input-Accounts'!A163)</f>
        <v>144</v>
      </c>
      <c r="B163" s="53" t="str">
        <f>IF(ISBLANK('Input-Accounts'!B163),"",'Input-Accounts'!B163)</f>
        <v>Other gas purchases</v>
      </c>
      <c r="C163" s="31" t="str">
        <f>IF(ISBLANK('Input-Accounts'!C163),"",'Input-Accounts'!C163)</f>
        <v xml:space="preserve">805 </v>
      </c>
      <c r="D163" s="10">
        <f t="shared" ca="1" si="27"/>
        <v>0</v>
      </c>
      <c r="E163" s="10">
        <f t="shared" ca="1" si="28"/>
        <v>0</v>
      </c>
      <c r="F163" s="3" t="str" cm="1">
        <f t="array" aca="1" ref="F163" ca="1">IF(D163=0,"-",IF('Input-Accounts'!$E163&lt;&gt;0,'Input-Accounts'!$E163,INDEX('Input-Accounts'!$H163:$J163,,MATCH($F$6,'Input-Accounts'!$H$6:$J$6,0))))</f>
        <v>-</v>
      </c>
      <c r="G163" s="10">
        <f ca="1">IFERROR(INDEX(G$337:G$373,MATCH($F163,$B$337:$B$373,0))/INDEX($D$337:$D$373,MATCH($F163,$B$337:$B$373,0)),SUMIFS('Input-Ext Allocators'!D$8:D$63,'Input-Ext Allocators'!$B$8:$B$63,$F163))*$D163</f>
        <v>0</v>
      </c>
      <c r="H163" s="10">
        <f ca="1">IFERROR(INDEX(H$337:H$373,MATCH($F163,$B$337:$B$373,0))/INDEX($D$337:$D$373,MATCH($F163,$B$337:$B$373,0)),SUMIFS('Input-Ext Allocators'!E$8:E$63,'Input-Ext Allocators'!$B$8:$B$63,$F163))*$D163</f>
        <v>0</v>
      </c>
      <c r="I163" s="10">
        <f ca="1">IFERROR(INDEX(I$337:I$373,MATCH($F163,$B$337:$B$373,0))/INDEX($D$337:$D$373,MATCH($F163,$B$337:$B$373,0)),SUMIFS('Input-Ext Allocators'!F$8:F$63,'Input-Ext Allocators'!$B$8:$B$63,$F163))*$D163</f>
        <v>0</v>
      </c>
      <c r="J163" s="10">
        <f ca="1">IFERROR(INDEX(J$337:J$373,MATCH($F163,$B$337:$B$373,0))/INDEX($D$337:$D$373,MATCH($F163,$B$337:$B$373,0)),SUMIFS('Input-Ext Allocators'!G$8:G$63,'Input-Ext Allocators'!$B$8:$B$63,$F163))*$D163</f>
        <v>0</v>
      </c>
      <c r="K163" s="10">
        <f ca="1">IFERROR(INDEX(K$337:K$373,MATCH($F163,$B$337:$B$373,0))/INDEX($D$337:$D$373,MATCH($F163,$B$337:$B$373,0)),SUMIFS('Input-Ext Allocators'!H$8:H$63,'Input-Ext Allocators'!$B$8:$B$63,$F163))*$D163</f>
        <v>0</v>
      </c>
    </row>
    <row r="164" spans="1:11" outlineLevel="1">
      <c r="A164" s="31">
        <f>IF(ISBLANK('Input-Accounts'!A164),"",'Input-Accounts'!A164)</f>
        <v>145</v>
      </c>
      <c r="B164" s="53" t="str">
        <f>IF(ISBLANK('Input-Accounts'!B164),"",'Input-Accounts'!B164)</f>
        <v>Exchange gas</v>
      </c>
      <c r="C164" s="31" t="str">
        <f>IF(ISBLANK('Input-Accounts'!C164),"",'Input-Accounts'!C164)</f>
        <v xml:space="preserve">806 </v>
      </c>
      <c r="D164" s="10">
        <f t="shared" ca="1" si="27"/>
        <v>0</v>
      </c>
      <c r="E164" s="10">
        <f t="shared" ca="1" si="28"/>
        <v>0</v>
      </c>
      <c r="F164" s="3" t="str" cm="1">
        <f t="array" aca="1" ref="F164" ca="1">IF(D164=0,"-",IF('Input-Accounts'!$E164&lt;&gt;0,'Input-Accounts'!$E164,INDEX('Input-Accounts'!$H164:$J164,,MATCH($F$6,'Input-Accounts'!$H$6:$J$6,0))))</f>
        <v>-</v>
      </c>
      <c r="G164" s="10">
        <f ca="1">IFERROR(INDEX(G$337:G$373,MATCH($F164,$B$337:$B$373,0))/INDEX($D$337:$D$373,MATCH($F164,$B$337:$B$373,0)),SUMIFS('Input-Ext Allocators'!D$8:D$63,'Input-Ext Allocators'!$B$8:$B$63,$F164))*$D164</f>
        <v>0</v>
      </c>
      <c r="H164" s="10">
        <f ca="1">IFERROR(INDEX(H$337:H$373,MATCH($F164,$B$337:$B$373,0))/INDEX($D$337:$D$373,MATCH($F164,$B$337:$B$373,0)),SUMIFS('Input-Ext Allocators'!E$8:E$63,'Input-Ext Allocators'!$B$8:$B$63,$F164))*$D164</f>
        <v>0</v>
      </c>
      <c r="I164" s="10">
        <f ca="1">IFERROR(INDEX(I$337:I$373,MATCH($F164,$B$337:$B$373,0))/INDEX($D$337:$D$373,MATCH($F164,$B$337:$B$373,0)),SUMIFS('Input-Ext Allocators'!F$8:F$63,'Input-Ext Allocators'!$B$8:$B$63,$F164))*$D164</f>
        <v>0</v>
      </c>
      <c r="J164" s="10">
        <f ca="1">IFERROR(INDEX(J$337:J$373,MATCH($F164,$B$337:$B$373,0))/INDEX($D$337:$D$373,MATCH($F164,$B$337:$B$373,0)),SUMIFS('Input-Ext Allocators'!G$8:G$63,'Input-Ext Allocators'!$B$8:$B$63,$F164))*$D164</f>
        <v>0</v>
      </c>
      <c r="K164" s="10">
        <f ca="1">IFERROR(INDEX(K$337:K$373,MATCH($F164,$B$337:$B$373,0))/INDEX($D$337:$D$373,MATCH($F164,$B$337:$B$373,0)),SUMIFS('Input-Ext Allocators'!H$8:H$63,'Input-Ext Allocators'!$B$8:$B$63,$F164))*$D164</f>
        <v>0</v>
      </c>
    </row>
    <row r="165" spans="1:11" outlineLevel="1">
      <c r="A165" s="31">
        <f>IF(ISBLANK('Input-Accounts'!A165),"",'Input-Accounts'!A165)</f>
        <v>146</v>
      </c>
      <c r="B165" s="53" t="str">
        <f>IF(ISBLANK('Input-Accounts'!B165),"",'Input-Accounts'!B165)</f>
        <v>Gas Withdrawn from Storage</v>
      </c>
      <c r="C165" s="31" t="str">
        <f>IF(ISBLANK('Input-Accounts'!C165),"",'Input-Accounts'!C165)</f>
        <v xml:space="preserve">808 </v>
      </c>
      <c r="D165" s="10">
        <f t="shared" ca="1" si="27"/>
        <v>0</v>
      </c>
      <c r="E165" s="10">
        <f t="shared" ca="1" si="28"/>
        <v>0</v>
      </c>
      <c r="F165" s="3" t="str" cm="1">
        <f t="array" aca="1" ref="F165" ca="1">IF(D165=0,"-",IF('Input-Accounts'!$E165&lt;&gt;0,'Input-Accounts'!$E165,INDEX('Input-Accounts'!$H165:$J165,,MATCH($F$6,'Input-Accounts'!$H$6:$J$6,0))))</f>
        <v>-</v>
      </c>
      <c r="G165" s="10">
        <f ca="1">IFERROR(INDEX(G$337:G$373,MATCH($F165,$B$337:$B$373,0))/INDEX($D$337:$D$373,MATCH($F165,$B$337:$B$373,0)),SUMIFS('Input-Ext Allocators'!D$8:D$63,'Input-Ext Allocators'!$B$8:$B$63,$F165))*$D165</f>
        <v>0</v>
      </c>
      <c r="H165" s="10">
        <f ca="1">IFERROR(INDEX(H$337:H$373,MATCH($F165,$B$337:$B$373,0))/INDEX($D$337:$D$373,MATCH($F165,$B$337:$B$373,0)),SUMIFS('Input-Ext Allocators'!E$8:E$63,'Input-Ext Allocators'!$B$8:$B$63,$F165))*$D165</f>
        <v>0</v>
      </c>
      <c r="I165" s="10">
        <f ca="1">IFERROR(INDEX(I$337:I$373,MATCH($F165,$B$337:$B$373,0))/INDEX($D$337:$D$373,MATCH($F165,$B$337:$B$373,0)),SUMIFS('Input-Ext Allocators'!F$8:F$63,'Input-Ext Allocators'!$B$8:$B$63,$F165))*$D165</f>
        <v>0</v>
      </c>
      <c r="J165" s="10">
        <f ca="1">IFERROR(INDEX(J$337:J$373,MATCH($F165,$B$337:$B$373,0))/INDEX($D$337:$D$373,MATCH($F165,$B$337:$B$373,0)),SUMIFS('Input-Ext Allocators'!G$8:G$63,'Input-Ext Allocators'!$B$8:$B$63,$F165))*$D165</f>
        <v>0</v>
      </c>
      <c r="K165" s="10">
        <f ca="1">IFERROR(INDEX(K$337:K$373,MATCH($F165,$B$337:$B$373,0))/INDEX($D$337:$D$373,MATCH($F165,$B$337:$B$373,0)),SUMIFS('Input-Ext Allocators'!H$8:H$63,'Input-Ext Allocators'!$B$8:$B$63,$F165))*$D165</f>
        <v>0</v>
      </c>
    </row>
    <row r="166" spans="1:11" outlineLevel="1">
      <c r="A166" s="31">
        <f>IF(ISBLANK('Input-Accounts'!A166),"",'Input-Accounts'!A166)</f>
        <v>147</v>
      </c>
      <c r="B166" s="53" t="str">
        <f>IF(ISBLANK('Input-Accounts'!B166),"",'Input-Accounts'!B166)</f>
        <v>Gas Used for Other Utility Operations</v>
      </c>
      <c r="C166" s="31" t="str">
        <f>IF(ISBLANK('Input-Accounts'!C166),"",'Input-Accounts'!C166)</f>
        <v xml:space="preserve">812 </v>
      </c>
      <c r="D166" s="10">
        <f t="shared" ca="1" si="27"/>
        <v>0</v>
      </c>
      <c r="E166" s="10">
        <f t="shared" ca="1" si="28"/>
        <v>0</v>
      </c>
      <c r="F166" s="3" t="str" cm="1">
        <f t="array" aca="1" ref="F166" ca="1">IF(D166=0,"-",IF('Input-Accounts'!$E166&lt;&gt;0,'Input-Accounts'!$E166,INDEX('Input-Accounts'!$H166:$J166,,MATCH($F$6,'Input-Accounts'!$H$6:$J$6,0))))</f>
        <v>-</v>
      </c>
      <c r="G166" s="10">
        <f ca="1">IFERROR(INDEX(G$337:G$373,MATCH($F166,$B$337:$B$373,0))/INDEX($D$337:$D$373,MATCH($F166,$B$337:$B$373,0)),SUMIFS('Input-Ext Allocators'!D$8:D$63,'Input-Ext Allocators'!$B$8:$B$63,$F166))*$D166</f>
        <v>0</v>
      </c>
      <c r="H166" s="10">
        <f ca="1">IFERROR(INDEX(H$337:H$373,MATCH($F166,$B$337:$B$373,0))/INDEX($D$337:$D$373,MATCH($F166,$B$337:$B$373,0)),SUMIFS('Input-Ext Allocators'!E$8:E$63,'Input-Ext Allocators'!$B$8:$B$63,$F166))*$D166</f>
        <v>0</v>
      </c>
      <c r="I166" s="10">
        <f ca="1">IFERROR(INDEX(I$337:I$373,MATCH($F166,$B$337:$B$373,0))/INDEX($D$337:$D$373,MATCH($F166,$B$337:$B$373,0)),SUMIFS('Input-Ext Allocators'!F$8:F$63,'Input-Ext Allocators'!$B$8:$B$63,$F166))*$D166</f>
        <v>0</v>
      </c>
      <c r="J166" s="10">
        <f ca="1">IFERROR(INDEX(J$337:J$373,MATCH($F166,$B$337:$B$373,0))/INDEX($D$337:$D$373,MATCH($F166,$B$337:$B$373,0)),SUMIFS('Input-Ext Allocators'!G$8:G$63,'Input-Ext Allocators'!$B$8:$B$63,$F166))*$D166</f>
        <v>0</v>
      </c>
      <c r="K166" s="10">
        <f ca="1">IFERROR(INDEX(K$337:K$373,MATCH($F166,$B$337:$B$373,0))/INDEX($D$337:$D$373,MATCH($F166,$B$337:$B$373,0)),SUMIFS('Input-Ext Allocators'!H$8:H$63,'Input-Ext Allocators'!$B$8:$B$63,$F166))*$D166</f>
        <v>0</v>
      </c>
    </row>
    <row r="167" spans="1:11" outlineLevel="1">
      <c r="A167" s="31">
        <f>IF(ISBLANK('Input-Accounts'!A167),"",'Input-Accounts'!A167)</f>
        <v>148</v>
      </c>
      <c r="B167" s="53" t="str">
        <f>IF(ISBLANK('Input-Accounts'!B167),"",'Input-Accounts'!B167)</f>
        <v>Exchange Fees</v>
      </c>
      <c r="C167" s="31" t="str">
        <f>IF(ISBLANK('Input-Accounts'!C167),"",'Input-Accounts'!C167)</f>
        <v xml:space="preserve">813 </v>
      </c>
      <c r="D167" s="10">
        <f t="shared" ca="1" si="27"/>
        <v>0</v>
      </c>
      <c r="E167" s="10">
        <f t="shared" ca="1" si="28"/>
        <v>0</v>
      </c>
      <c r="F167" s="3" t="str" cm="1">
        <f t="array" aca="1" ref="F167" ca="1">IF(D167=0,"-",IF('Input-Accounts'!$E167&lt;&gt;0,'Input-Accounts'!$E167,INDEX('Input-Accounts'!$H167:$J167,,MATCH($F$6,'Input-Accounts'!$H$6:$J$6,0))))</f>
        <v>-</v>
      </c>
      <c r="G167" s="10">
        <f ca="1">IFERROR(INDEX(G$337:G$373,MATCH($F167,$B$337:$B$373,0))/INDEX($D$337:$D$373,MATCH($F167,$B$337:$B$373,0)),SUMIFS('Input-Ext Allocators'!D$8:D$63,'Input-Ext Allocators'!$B$8:$B$63,$F167))*$D167</f>
        <v>0</v>
      </c>
      <c r="H167" s="10">
        <f ca="1">IFERROR(INDEX(H$337:H$373,MATCH($F167,$B$337:$B$373,0))/INDEX($D$337:$D$373,MATCH($F167,$B$337:$B$373,0)),SUMIFS('Input-Ext Allocators'!E$8:E$63,'Input-Ext Allocators'!$B$8:$B$63,$F167))*$D167</f>
        <v>0</v>
      </c>
      <c r="I167" s="10">
        <f ca="1">IFERROR(INDEX(I$337:I$373,MATCH($F167,$B$337:$B$373,0))/INDEX($D$337:$D$373,MATCH($F167,$B$337:$B$373,0)),SUMIFS('Input-Ext Allocators'!F$8:F$63,'Input-Ext Allocators'!$B$8:$B$63,$F167))*$D167</f>
        <v>0</v>
      </c>
      <c r="J167" s="10">
        <f ca="1">IFERROR(INDEX(J$337:J$373,MATCH($F167,$B$337:$B$373,0))/INDEX($D$337:$D$373,MATCH($F167,$B$337:$B$373,0)),SUMIFS('Input-Ext Allocators'!G$8:G$63,'Input-Ext Allocators'!$B$8:$B$63,$F167))*$D167</f>
        <v>0</v>
      </c>
      <c r="K167" s="10">
        <f ca="1">IFERROR(INDEX(K$337:K$373,MATCH($F167,$B$337:$B$373,0))/INDEX($D$337:$D$373,MATCH($F167,$B$337:$B$373,0)),SUMIFS('Input-Ext Allocators'!H$8:H$63,'Input-Ext Allocators'!$B$8:$B$63,$F167))*$D167</f>
        <v>0</v>
      </c>
    </row>
    <row r="168" spans="1:11" hidden="1" outlineLevel="1">
      <c r="A168" s="31">
        <f>IF(ISBLANK('Input-Accounts'!A168),"",'Input-Accounts'!A168)</f>
        <v>149</v>
      </c>
      <c r="B168" s="53" t="str">
        <f>IF(ISBLANK('Input-Accounts'!B168),"",'Input-Accounts'!B168)</f>
        <v>Purchased Gas Expense</v>
      </c>
      <c r="C168" s="31">
        <f>IF(ISBLANK('Input-Accounts'!C168),"",'Input-Accounts'!C168)</f>
        <v>807</v>
      </c>
      <c r="D168" s="10">
        <f t="shared" ca="1" si="27"/>
        <v>0</v>
      </c>
      <c r="E168" s="10">
        <f t="shared" ca="1" si="28"/>
        <v>0</v>
      </c>
      <c r="F168" s="3" t="str" cm="1">
        <f t="array" aca="1" ref="F168" ca="1">IF(D168=0,"-",IF('Input-Accounts'!$E168&lt;&gt;0,'Input-Accounts'!$E168,INDEX('Input-Accounts'!$H168:$J168,,MATCH($F$6,'Input-Accounts'!$H$6:$J$6,0))))</f>
        <v>-</v>
      </c>
      <c r="G168" s="10">
        <f ca="1">IFERROR(INDEX(G$337:G$373,MATCH($F168,$B$337:$B$373,0))/INDEX($D$337:$D$373,MATCH($F168,$B$337:$B$373,0)),SUMIFS('Input-Ext Allocators'!D$8:D$63,'Input-Ext Allocators'!$B$8:$B$63,$F168))*$D168</f>
        <v>0</v>
      </c>
      <c r="H168" s="10">
        <f ca="1">IFERROR(INDEX(H$337:H$373,MATCH($F168,$B$337:$B$373,0))/INDEX($D$337:$D$373,MATCH($F168,$B$337:$B$373,0)),SUMIFS('Input-Ext Allocators'!E$8:E$63,'Input-Ext Allocators'!$B$8:$B$63,$F168))*$D168</f>
        <v>0</v>
      </c>
      <c r="I168" s="10">
        <f ca="1">IFERROR(INDEX(I$337:I$373,MATCH($F168,$B$337:$B$373,0))/INDEX($D$337:$D$373,MATCH($F168,$B$337:$B$373,0)),SUMIFS('Input-Ext Allocators'!F$8:F$63,'Input-Ext Allocators'!$B$8:$B$63,$F168))*$D168</f>
        <v>0</v>
      </c>
      <c r="J168" s="10">
        <f ca="1">IFERROR(INDEX(J$337:J$373,MATCH($F168,$B$337:$B$373,0))/INDEX($D$337:$D$373,MATCH($F168,$B$337:$B$373,0)),SUMIFS('Input-Ext Allocators'!G$8:G$63,'Input-Ext Allocators'!$B$8:$B$63,$F168))*$D168</f>
        <v>0</v>
      </c>
      <c r="K168" s="10">
        <f ca="1">IFERROR(INDEX(K$337:K$373,MATCH($F168,$B$337:$B$373,0))/INDEX($D$337:$D$373,MATCH($F168,$B$337:$B$373,0)),SUMIFS('Input-Ext Allocators'!H$8:H$63,'Input-Ext Allocators'!$B$8:$B$63,$F168))*$D168</f>
        <v>0</v>
      </c>
    </row>
    <row r="169" spans="1:11" hidden="1" outlineLevel="1">
      <c r="A169" s="31">
        <f>IF(ISBLANK('Input-Accounts'!A169),"",'Input-Accounts'!A169)</f>
        <v>150</v>
      </c>
      <c r="B169" t="str">
        <f>IF(ISBLANK('Input-Accounts'!B169),"",'Input-Accounts'!B169)</f>
        <v>Subtotal - Other Gas Supply Expenses</v>
      </c>
      <c r="C169" s="31" t="str">
        <f>IF(ISBLANK('Input-Accounts'!C169),"",'Input-Accounts'!C169)</f>
        <v/>
      </c>
      <c r="D169" s="123">
        <f ca="1">SUBTOTAL(9,D161:D168)</f>
        <v>0</v>
      </c>
      <c r="E169" s="10">
        <f t="shared" ca="1" si="28"/>
        <v>0</v>
      </c>
      <c r="G169" s="123">
        <f t="shared" ref="G169:K169" ca="1" si="29">SUBTOTAL(9,G161:G168)</f>
        <v>0</v>
      </c>
      <c r="H169" s="123">
        <f t="shared" ca="1" si="29"/>
        <v>0</v>
      </c>
      <c r="I169" s="123">
        <f t="shared" ca="1" si="29"/>
        <v>0</v>
      </c>
      <c r="J169" s="123">
        <f t="shared" ca="1" si="29"/>
        <v>0</v>
      </c>
      <c r="K169" s="123">
        <f t="shared" ca="1" si="29"/>
        <v>0</v>
      </c>
    </row>
    <row r="170" spans="1:11" hidden="1" outlineLevel="1">
      <c r="A170" s="31" t="str">
        <f>IF(ISBLANK('Input-Accounts'!A170),"",'Input-Accounts'!A170)</f>
        <v/>
      </c>
      <c r="B170" t="str">
        <f>IF(ISBLANK('Input-Accounts'!B170),"",'Input-Accounts'!B170)</f>
        <v/>
      </c>
      <c r="C170" s="31" t="str">
        <f>IF(ISBLANK('Input-Accounts'!C170),"",'Input-Accounts'!C170)</f>
        <v/>
      </c>
      <c r="D170" s="10"/>
      <c r="E170" s="10"/>
      <c r="G170" s="10"/>
      <c r="H170" s="10"/>
      <c r="I170" s="10"/>
      <c r="J170" s="10"/>
      <c r="K170" s="10"/>
    </row>
    <row r="171" spans="1:11" hidden="1" outlineLevel="1">
      <c r="A171" s="31">
        <f>IF(ISBLANK('Input-Accounts'!A171),"",'Input-Accounts'!A171)</f>
        <v>151</v>
      </c>
      <c r="B171" s="1" t="str">
        <f>IF(ISBLANK('Input-Accounts'!B171),"",'Input-Accounts'!B171)</f>
        <v>Operation Expenses</v>
      </c>
      <c r="C171" s="31" t="str">
        <f>IF(ISBLANK('Input-Accounts'!C171),"",'Input-Accounts'!C171)</f>
        <v/>
      </c>
      <c r="D171" s="10"/>
      <c r="E171" s="10"/>
      <c r="F171" s="3"/>
      <c r="G171" s="10"/>
      <c r="H171" s="10"/>
      <c r="I171" s="10"/>
      <c r="J171" s="10"/>
      <c r="K171" s="10"/>
    </row>
    <row r="172" spans="1:11" hidden="1" outlineLevel="1">
      <c r="A172" s="31">
        <f>IF(ISBLANK('Input-Accounts'!A172),"",'Input-Accounts'!A172)</f>
        <v>152</v>
      </c>
      <c r="B172" s="53" t="str">
        <f>IF(ISBLANK('Input-Accounts'!B172),"",'Input-Accounts'!B172)</f>
        <v>Transmission Expense - Operations</v>
      </c>
      <c r="C172" s="31" t="str">
        <f>IF(ISBLANK('Input-Accounts'!C172),"",'Input-Accounts'!C172)</f>
        <v>852</v>
      </c>
      <c r="D172" s="10">
        <f t="shared" ref="D172:D183" ca="1" si="30">INDIRECT("Classification!"&amp;$D$5&amp;ROW())</f>
        <v>660.99083116472389</v>
      </c>
      <c r="E172" s="10">
        <f t="shared" ref="E172:E184" ca="1" si="31">IFERROR(IF(D172="","",IF(D172=0,0,IF(ABS(D172-SUM($G172:$K172))&lt;Check_Limit,0,1))),1)</f>
        <v>0</v>
      </c>
      <c r="F172" s="3" t="str" cm="1">
        <f t="array" aca="1" ref="F172" ca="1">IF(D172=0,"-",IF('Input-Accounts'!$E172&lt;&gt;0,'Input-Accounts'!$E172,INDEX('Input-Accounts'!$H172:$J172,,MATCH($F$6,'Input-Accounts'!$H$6:$J$6,0))))</f>
        <v>INT_MAINS_PLANT</v>
      </c>
      <c r="G172" s="10">
        <f ca="1">IFERROR(INDEX(G$337:G$373,MATCH($F172,$B$337:$B$373,0))/INDEX($D$337:$D$373,MATCH($F172,$B$337:$B$373,0)),SUMIFS('Input-Ext Allocators'!D$8:D$63,'Input-Ext Allocators'!$B$8:$B$63,$F172))*$D172</f>
        <v>594.07215759791427</v>
      </c>
      <c r="H172" s="10">
        <f ca="1">IFERROR(INDEX(H$337:H$373,MATCH($F172,$B$337:$B$373,0))/INDEX($D$337:$D$373,MATCH($F172,$B$337:$B$373,0)),SUMIFS('Input-Ext Allocators'!E$8:E$63,'Input-Ext Allocators'!$B$8:$B$63,$F172))*$D172</f>
        <v>66.599444805615207</v>
      </c>
      <c r="I172" s="10">
        <f ca="1">IFERROR(INDEX(I$337:I$373,MATCH($F172,$B$337:$B$373,0))/INDEX($D$337:$D$373,MATCH($F172,$B$337:$B$373,0)),SUMIFS('Input-Ext Allocators'!F$8:F$63,'Input-Ext Allocators'!$B$8:$B$63,$F172))*$D172</f>
        <v>9.4628367157736874E-3</v>
      </c>
      <c r="J172" s="10">
        <f ca="1">IFERROR(INDEX(J$337:J$373,MATCH($F172,$B$337:$B$373,0))/INDEX($D$337:$D$373,MATCH($F172,$B$337:$B$373,0)),SUMIFS('Input-Ext Allocators'!G$8:G$63,'Input-Ext Allocators'!$B$8:$B$63,$F172))*$D172</f>
        <v>1.6417986289775418E-2</v>
      </c>
      <c r="K172" s="10">
        <f ca="1">IFERROR(INDEX(K$337:K$373,MATCH($F172,$B$337:$B$373,0))/INDEX($D$337:$D$373,MATCH($F172,$B$337:$B$373,0)),SUMIFS('Input-Ext Allocators'!H$8:H$63,'Input-Ext Allocators'!$B$8:$B$63,$F172))*$D172</f>
        <v>0.2933479381889843</v>
      </c>
    </row>
    <row r="173" spans="1:11" outlineLevel="1">
      <c r="A173" s="31">
        <f>IF(ISBLANK('Input-Accounts'!A173),"",'Input-Accounts'!A173)</f>
        <v>153</v>
      </c>
      <c r="B173" s="53" t="str">
        <f>IF(ISBLANK('Input-Accounts'!B173),"",'Input-Accounts'!B173)</f>
        <v>Other expenses</v>
      </c>
      <c r="C173" s="31" t="str">
        <f>IF(ISBLANK('Input-Accounts'!C173),"",'Input-Accounts'!C173)</f>
        <v>859</v>
      </c>
      <c r="D173" s="10">
        <f t="shared" ca="1" si="30"/>
        <v>255.23407330747452</v>
      </c>
      <c r="E173" s="10">
        <f t="shared" ca="1" si="31"/>
        <v>0</v>
      </c>
      <c r="F173" s="3" t="str" cm="1">
        <f t="array" aca="1" ref="F173" ca="1">IF(D173=0,"-",IF('Input-Accounts'!$E173&lt;&gt;0,'Input-Accounts'!$E173,INDEX('Input-Accounts'!$H173:$J173,,MATCH($F$6,'Input-Accounts'!$H$6:$J$6,0))))</f>
        <v>INT_MAINS_PLANT</v>
      </c>
      <c r="G173" s="10">
        <f ca="1">IFERROR(INDEX(G$337:G$373,MATCH($F173,$B$337:$B$373,0))/INDEX($D$337:$D$373,MATCH($F173,$B$337:$B$373,0)),SUMIFS('Input-Ext Allocators'!D$8:D$63,'Input-Ext Allocators'!$B$8:$B$63,$F173))*$D173</f>
        <v>229.39419046871603</v>
      </c>
      <c r="H173" s="10">
        <f ca="1">IFERROR(INDEX(H$337:H$373,MATCH($F173,$B$337:$B$373,0))/INDEX($D$337:$D$373,MATCH($F173,$B$337:$B$373,0)),SUMIFS('Input-Ext Allocators'!E$8:E$63,'Input-Ext Allocators'!$B$8:$B$63,$F173))*$D173</f>
        <v>25.716616292242264</v>
      </c>
      <c r="I173" s="10">
        <f ca="1">IFERROR(INDEX(I$337:I$373,MATCH($F173,$B$337:$B$373,0))/INDEX($D$337:$D$373,MATCH($F173,$B$337:$B$373,0)),SUMIFS('Input-Ext Allocators'!F$8:F$63,'Input-Ext Allocators'!$B$8:$B$63,$F173))*$D173</f>
        <v>3.653966509270001E-3</v>
      </c>
      <c r="J173" s="10">
        <f ca="1">IFERROR(INDEX(J$337:J$373,MATCH($F173,$B$337:$B$373,0))/INDEX($D$337:$D$373,MATCH($F173,$B$337:$B$373,0)),SUMIFS('Input-Ext Allocators'!G$8:G$63,'Input-Ext Allocators'!$B$8:$B$63,$F173))*$D173</f>
        <v>6.339618219607897E-3</v>
      </c>
      <c r="K173" s="10">
        <f ca="1">IFERROR(INDEX(K$337:K$373,MATCH($F173,$B$337:$B$373,0))/INDEX($D$337:$D$373,MATCH($F173,$B$337:$B$373,0)),SUMIFS('Input-Ext Allocators'!H$8:H$63,'Input-Ext Allocators'!$B$8:$B$63,$F173))*$D173</f>
        <v>0.11327296178737002</v>
      </c>
    </row>
    <row r="174" spans="1:11" hidden="1" outlineLevel="1">
      <c r="A174" s="31">
        <f>IF(ISBLANK('Input-Accounts'!A174),"",'Input-Accounts'!A174)</f>
        <v>154</v>
      </c>
      <c r="B174" s="53" t="str">
        <f>IF(ISBLANK('Input-Accounts'!B174),"",'Input-Accounts'!B174)</f>
        <v xml:space="preserve">M&amp;R Station Equipment </v>
      </c>
      <c r="C174" s="31" t="str">
        <f>IF(ISBLANK('Input-Accounts'!C174),"",'Input-Accounts'!C174)</f>
        <v>865</v>
      </c>
      <c r="D174" s="10">
        <f t="shared" ca="1" si="30"/>
        <v>214.45330071433915</v>
      </c>
      <c r="E174" s="10">
        <f t="shared" ca="1" si="31"/>
        <v>0</v>
      </c>
      <c r="F174" s="3" t="str" cm="1">
        <f t="array" aca="1" ref="F174" ca="1">IF(D174=0,"-",IF('Input-Accounts'!$E174&lt;&gt;0,'Input-Accounts'!$E174,INDEX('Input-Accounts'!$H174:$J174,,MATCH($F$6,'Input-Accounts'!$H$6:$J$6,0))))</f>
        <v>INT_MAINS_PLANT</v>
      </c>
      <c r="G174" s="10">
        <f ca="1">IFERROR(INDEX(G$337:G$373,MATCH($F174,$B$337:$B$373,0))/INDEX($D$337:$D$373,MATCH($F174,$B$337:$B$373,0)),SUMIFS('Input-Ext Allocators'!D$8:D$63,'Input-Ext Allocators'!$B$8:$B$63,$F174))*$D174</f>
        <v>192.74206093732116</v>
      </c>
      <c r="H174" s="10">
        <f ca="1">IFERROR(INDEX(H$337:H$373,MATCH($F174,$B$337:$B$373,0))/INDEX($D$337:$D$373,MATCH($F174,$B$337:$B$373,0)),SUMIFS('Input-Ext Allocators'!E$8:E$63,'Input-Ext Allocators'!$B$8:$B$63,$F174))*$D174</f>
        <v>21.607668504477836</v>
      </c>
      <c r="I174" s="10">
        <f ca="1">IFERROR(INDEX(I$337:I$373,MATCH($F174,$B$337:$B$373,0))/INDEX($D$337:$D$373,MATCH($F174,$B$337:$B$373,0)),SUMIFS('Input-Ext Allocators'!F$8:F$63,'Input-Ext Allocators'!$B$8:$B$63,$F174))*$D174</f>
        <v>3.0701432941855409E-3</v>
      </c>
      <c r="J174" s="10">
        <f ca="1">IFERROR(INDEX(J$337:J$373,MATCH($F174,$B$337:$B$373,0))/INDEX($D$337:$D$373,MATCH($F174,$B$337:$B$373,0)),SUMIFS('Input-Ext Allocators'!G$8:G$63,'Input-Ext Allocators'!$B$8:$B$63,$F174))*$D174</f>
        <v>5.3266871262359046E-3</v>
      </c>
      <c r="K174" s="10">
        <f ca="1">IFERROR(INDEX(K$337:K$373,MATCH($F174,$B$337:$B$373,0))/INDEX($D$337:$D$373,MATCH($F174,$B$337:$B$373,0)),SUMIFS('Input-Ext Allocators'!H$8:H$63,'Input-Ext Allocators'!$B$8:$B$63,$F174))*$D174</f>
        <v>9.5174442119751762E-2</v>
      </c>
    </row>
    <row r="175" spans="1:11" hidden="1" outlineLevel="1">
      <c r="A175" s="31">
        <f>IF(ISBLANK('Input-Accounts'!A175),"",'Input-Accounts'!A175)</f>
        <v>155</v>
      </c>
      <c r="B175" s="53" t="str">
        <f>IF(ISBLANK('Input-Accounts'!B175),"",'Input-Accounts'!B175)</f>
        <v>Operation supervision and engineering</v>
      </c>
      <c r="C175" s="31">
        <f>IF(ISBLANK('Input-Accounts'!C175),"",'Input-Accounts'!C175)</f>
        <v>870</v>
      </c>
      <c r="D175" s="10">
        <f t="shared" ca="1" si="30"/>
        <v>105879.30437620328</v>
      </c>
      <c r="E175" s="10">
        <f t="shared" ca="1" si="31"/>
        <v>0</v>
      </c>
      <c r="F175" s="3" t="str" cm="1">
        <f t="array" aca="1" ref="F175" ca="1">IF(D175=0,"-",IF('Input-Accounts'!$E175&lt;&gt;0,'Input-Accounts'!$E175,INDEX('Input-Accounts'!$H175:$J175,,MATCH($F$6,'Input-Accounts'!$H$6:$J$6,0))))</f>
        <v>INT_871-879</v>
      </c>
      <c r="G175" s="10">
        <f ca="1">IFERROR(INDEX(G$337:G$373,MATCH($F175,$B$337:$B$373,0))/INDEX($D$337:$D$373,MATCH($F175,$B$337:$B$373,0)),SUMIFS('Input-Ext Allocators'!D$8:D$63,'Input-Ext Allocators'!$B$8:$B$63,$F175))*$D175</f>
        <v>84858.983273215417</v>
      </c>
      <c r="H175" s="10">
        <f ca="1">IFERROR(INDEX(H$337:H$373,MATCH($F175,$B$337:$B$373,0))/INDEX($D$337:$D$373,MATCH($F175,$B$337:$B$373,0)),SUMIFS('Input-Ext Allocators'!E$8:E$63,'Input-Ext Allocators'!$B$8:$B$63,$F175))*$D175</f>
        <v>13728.298326293801</v>
      </c>
      <c r="I175" s="10">
        <f ca="1">IFERROR(INDEX(I$337:I$373,MATCH($F175,$B$337:$B$373,0))/INDEX($D$337:$D$373,MATCH($F175,$B$337:$B$373,0)),SUMIFS('Input-Ext Allocators'!F$8:F$63,'Input-Ext Allocators'!$B$8:$B$63,$F175))*$D175</f>
        <v>9.5112075379372278</v>
      </c>
      <c r="J175" s="10">
        <f ca="1">IFERROR(INDEX(J$337:J$373,MATCH($F175,$B$337:$B$373,0))/INDEX($D$337:$D$373,MATCH($F175,$B$337:$B$373,0)),SUMIFS('Input-Ext Allocators'!G$8:G$63,'Input-Ext Allocators'!$B$8:$B$63,$F175))*$D175</f>
        <v>2.163423701008595</v>
      </c>
      <c r="K175" s="10">
        <f ca="1">IFERROR(INDEX(K$337:K$373,MATCH($F175,$B$337:$B$373,0))/INDEX($D$337:$D$373,MATCH($F175,$B$337:$B$373,0)),SUMIFS('Input-Ext Allocators'!H$8:H$63,'Input-Ext Allocators'!$B$8:$B$63,$F175))*$D175</f>
        <v>7280.3481454551138</v>
      </c>
    </row>
    <row r="176" spans="1:11" hidden="1" outlineLevel="1">
      <c r="A176" s="31">
        <f>IF(ISBLANK('Input-Accounts'!A176),"",'Input-Accounts'!A176)</f>
        <v>156</v>
      </c>
      <c r="B176" s="53" t="str">
        <f>IF(ISBLANK('Input-Accounts'!B176),"",'Input-Accounts'!B176)</f>
        <v>Distribution load dispatching</v>
      </c>
      <c r="C176" s="31">
        <f>IF(ISBLANK('Input-Accounts'!C176),"",'Input-Accounts'!C176)</f>
        <v>871</v>
      </c>
      <c r="D176" s="10">
        <f t="shared" ca="1" si="30"/>
        <v>233563.39</v>
      </c>
      <c r="E176" s="10">
        <f t="shared" ca="1" si="31"/>
        <v>0</v>
      </c>
      <c r="F176" s="3" t="str" cm="1">
        <f t="array" aca="1" ref="F176" ca="1">IF(D176=0,"-",IF('Input-Accounts'!$E176&lt;&gt;0,'Input-Accounts'!$E176,INDEX('Input-Accounts'!$H176:$J176,,MATCH($F$6,'Input-Accounts'!$H$6:$J$6,0))))</f>
        <v>THROUGHPUT EXCL DS-ML</v>
      </c>
      <c r="G176" s="10">
        <f ca="1">IFERROR(INDEX(G$337:G$373,MATCH($F176,$B$337:$B$373,0))/INDEX($D$337:$D$373,MATCH($F176,$B$337:$B$373,0)),SUMIFS('Input-Ext Allocators'!D$8:D$63,'Input-Ext Allocators'!$B$8:$B$63,$F176))*$D176</f>
        <v>81801.145476879567</v>
      </c>
      <c r="H176" s="10">
        <f ca="1">IFERROR(INDEX(H$337:H$373,MATCH($F176,$B$337:$B$373,0))/INDEX($D$337:$D$373,MATCH($F176,$B$337:$B$373,0)),SUMIFS('Input-Ext Allocators'!E$8:E$63,'Input-Ext Allocators'!$B$8:$B$63,$F176))*$D176</f>
        <v>61593.509869622983</v>
      </c>
      <c r="I176" s="10">
        <f ca="1">IFERROR(INDEX(I$337:I$373,MATCH($F176,$B$337:$B$373,0))/INDEX($D$337:$D$373,MATCH($F176,$B$337:$B$373,0)),SUMIFS('Input-Ext Allocators'!F$8:F$63,'Input-Ext Allocators'!$B$8:$B$63,$F176))*$D176</f>
        <v>102.78394013167525</v>
      </c>
      <c r="J176" s="10">
        <f ca="1">IFERROR(INDEX(J$337:J$373,MATCH($F176,$B$337:$B$373,0))/INDEX($D$337:$D$373,MATCH($F176,$B$337:$B$373,0)),SUMIFS('Input-Ext Allocators'!G$8:G$63,'Input-Ext Allocators'!$B$8:$B$63,$F176))*$D176</f>
        <v>0</v>
      </c>
      <c r="K176" s="10">
        <f ca="1">IFERROR(INDEX(K$337:K$373,MATCH($F176,$B$337:$B$373,0))/INDEX($D$337:$D$373,MATCH($F176,$B$337:$B$373,0)),SUMIFS('Input-Ext Allocators'!H$8:H$63,'Input-Ext Allocators'!$B$8:$B$63,$F176))*$D176</f>
        <v>90065.95071336579</v>
      </c>
    </row>
    <row r="177" spans="1:11" hidden="1" outlineLevel="1">
      <c r="A177" s="31">
        <f>IF(ISBLANK('Input-Accounts'!A177),"",'Input-Accounts'!A177)</f>
        <v>157</v>
      </c>
      <c r="B177" s="53" t="str">
        <f>IF(ISBLANK('Input-Accounts'!B177),"",'Input-Accounts'!B177)</f>
        <v>Mains and services expenses</v>
      </c>
      <c r="C177" s="31">
        <f>IF(ISBLANK('Input-Accounts'!C177),"",'Input-Accounts'!C177)</f>
        <v>874</v>
      </c>
      <c r="D177" s="10">
        <f t="shared" ca="1" si="30"/>
        <v>1010412.0312689471</v>
      </c>
      <c r="E177" s="10">
        <f t="shared" ca="1" si="31"/>
        <v>0</v>
      </c>
      <c r="F177" s="3" t="str" cm="1">
        <f t="array" aca="1" ref="F177" ca="1">IF(D177=0,"-",IF('Input-Accounts'!$E177&lt;&gt;0,'Input-Accounts'!$E177,INDEX('Input-Accounts'!$H177:$J177,,MATCH($F$6,'Input-Accounts'!$H$6:$J$6,0))))</f>
        <v>INT_MAINS_SERVICES</v>
      </c>
      <c r="G177" s="10">
        <f ca="1">IFERROR(INDEX(G$337:G$373,MATCH($F177,$B$337:$B$373,0))/INDEX($D$337:$D$373,MATCH($F177,$B$337:$B$373,0)),SUMIFS('Input-Ext Allocators'!D$8:D$63,'Input-Ext Allocators'!$B$8:$B$63,$F177))*$D177</f>
        <v>908117.97558693495</v>
      </c>
      <c r="H177" s="10">
        <f ca="1">IFERROR(INDEX(H$337:H$373,MATCH($F177,$B$337:$B$373,0))/INDEX($D$337:$D$373,MATCH($F177,$B$337:$B$373,0)),SUMIFS('Input-Ext Allocators'!E$8:E$63,'Input-Ext Allocators'!$B$8:$B$63,$F177))*$D177</f>
        <v>101806.07223983701</v>
      </c>
      <c r="I177" s="10">
        <f ca="1">IFERROR(INDEX(I$337:I$373,MATCH($F177,$B$337:$B$373,0))/INDEX($D$337:$D$373,MATCH($F177,$B$337:$B$373,0)),SUMIFS('Input-Ext Allocators'!F$8:F$63,'Input-Ext Allocators'!$B$8:$B$63,$F177))*$D177</f>
        <v>14.465199238396847</v>
      </c>
      <c r="J177" s="10">
        <f ca="1">IFERROR(INDEX(J$337:J$373,MATCH($F177,$B$337:$B$373,0))/INDEX($D$337:$D$373,MATCH($F177,$B$337:$B$373,0)),SUMIFS('Input-Ext Allocators'!G$8:G$63,'Input-Ext Allocators'!$B$8:$B$63,$F177))*$D177</f>
        <v>25.097066546545815</v>
      </c>
      <c r="K177" s="10">
        <f ca="1">IFERROR(INDEX(K$337:K$373,MATCH($F177,$B$337:$B$373,0))/INDEX($D$337:$D$373,MATCH($F177,$B$337:$B$373,0)),SUMIFS('Input-Ext Allocators'!H$8:H$63,'Input-Ext Allocators'!$B$8:$B$63,$F177))*$D177</f>
        <v>448.42117639030226</v>
      </c>
    </row>
    <row r="178" spans="1:11" hidden="1" outlineLevel="1">
      <c r="A178" s="31">
        <f>IF(ISBLANK('Input-Accounts'!A178),"",'Input-Accounts'!A178)</f>
        <v>158</v>
      </c>
      <c r="B178" s="53" t="str">
        <f>IF(ISBLANK('Input-Accounts'!B178),"",'Input-Accounts'!B178)</f>
        <v>Measuring and regulating station expenses—general</v>
      </c>
      <c r="C178" s="31">
        <f>IF(ISBLANK('Input-Accounts'!C178),"",'Input-Accounts'!C178)</f>
        <v>875</v>
      </c>
      <c r="D178" s="10">
        <f t="shared" ca="1" si="30"/>
        <v>72860.28378705465</v>
      </c>
      <c r="E178" s="10">
        <f t="shared" ca="1" si="31"/>
        <v>0</v>
      </c>
      <c r="F178" s="3" t="str" cm="1">
        <f t="array" aca="1" ref="F178" ca="1">IF(D178=0,"-",IF('Input-Accounts'!$E178&lt;&gt;0,'Input-Accounts'!$E178,INDEX('Input-Accounts'!$H178:$J178,,MATCH($F$6,'Input-Accounts'!$H$6:$J$6,0))))</f>
        <v>INT_MAINS_PLANT</v>
      </c>
      <c r="G178" s="10">
        <f ca="1">IFERROR(INDEX(G$337:G$373,MATCH($F178,$B$337:$B$373,0))/INDEX($D$337:$D$373,MATCH($F178,$B$337:$B$373,0)),SUMIFS('Input-Ext Allocators'!D$8:D$63,'Input-Ext Allocators'!$B$8:$B$63,$F178))*$D178</f>
        <v>65483.912865025988</v>
      </c>
      <c r="H178" s="10">
        <f ca="1">IFERROR(INDEX(H$337:H$373,MATCH($F178,$B$337:$B$373,0))/INDEX($D$337:$D$373,MATCH($F178,$B$337:$B$373,0)),SUMIFS('Input-Ext Allocators'!E$8:E$63,'Input-Ext Allocators'!$B$8:$B$63,$F178))*$D178</f>
        <v>7341.1826909110914</v>
      </c>
      <c r="I178" s="10">
        <f ca="1">IFERROR(INDEX(I$337:I$373,MATCH($F178,$B$337:$B$373,0))/INDEX($D$337:$D$373,MATCH($F178,$B$337:$B$373,0)),SUMIFS('Input-Ext Allocators'!F$8:F$63,'Input-Ext Allocators'!$B$8:$B$63,$F178))*$D178</f>
        <v>1.0430779611979386</v>
      </c>
      <c r="J178" s="10">
        <f ca="1">IFERROR(INDEX(J$337:J$373,MATCH($F178,$B$337:$B$373,0))/INDEX($D$337:$D$373,MATCH($F178,$B$337:$B$373,0)),SUMIFS('Input-Ext Allocators'!G$8:G$63,'Input-Ext Allocators'!$B$8:$B$63,$F178))*$D178</f>
        <v>1.8097363592429359</v>
      </c>
      <c r="K178" s="10">
        <f ca="1">IFERROR(INDEX(K$337:K$373,MATCH($F178,$B$337:$B$373,0))/INDEX($D$337:$D$373,MATCH($F178,$B$337:$B$373,0)),SUMIFS('Input-Ext Allocators'!H$8:H$63,'Input-Ext Allocators'!$B$8:$B$63,$F178))*$D178</f>
        <v>32.335416797136098</v>
      </c>
    </row>
    <row r="179" spans="1:11" hidden="1" outlineLevel="1">
      <c r="A179" s="31">
        <f>IF(ISBLANK('Input-Accounts'!A179),"",'Input-Accounts'!A179)</f>
        <v>159</v>
      </c>
      <c r="B179" s="53" t="str">
        <f>IF(ISBLANK('Input-Accounts'!B179),"",'Input-Accounts'!B179)</f>
        <v>Measuring and regulating station expenses—industrial</v>
      </c>
      <c r="C179" s="31">
        <f>IF(ISBLANK('Input-Accounts'!C179),"",'Input-Accounts'!C179)</f>
        <v>876</v>
      </c>
      <c r="D179" s="10">
        <f t="shared" ca="1" si="30"/>
        <v>0</v>
      </c>
      <c r="E179" s="10">
        <f t="shared" ca="1" si="31"/>
        <v>0</v>
      </c>
      <c r="F179" s="3" t="str" cm="1">
        <f t="array" aca="1" ref="F179" ca="1">IF(D179=0,"-",IF('Input-Accounts'!$E179&lt;&gt;0,'Input-Accounts'!$E179,INDEX('Input-Accounts'!$H179:$J179,,MATCH($F$6,'Input-Accounts'!$H$6:$J$6,0))))</f>
        <v>-</v>
      </c>
      <c r="G179" s="10">
        <f ca="1">IFERROR(INDEX(G$337:G$373,MATCH($F179,$B$337:$B$373,0))/INDEX($D$337:$D$373,MATCH($F179,$B$337:$B$373,0)),SUMIFS('Input-Ext Allocators'!D$8:D$63,'Input-Ext Allocators'!$B$8:$B$63,$F179))*$D179</f>
        <v>0</v>
      </c>
      <c r="H179" s="10">
        <f ca="1">IFERROR(INDEX(H$337:H$373,MATCH($F179,$B$337:$B$373,0))/INDEX($D$337:$D$373,MATCH($F179,$B$337:$B$373,0)),SUMIFS('Input-Ext Allocators'!E$8:E$63,'Input-Ext Allocators'!$B$8:$B$63,$F179))*$D179</f>
        <v>0</v>
      </c>
      <c r="I179" s="10">
        <f ca="1">IFERROR(INDEX(I$337:I$373,MATCH($F179,$B$337:$B$373,0))/INDEX($D$337:$D$373,MATCH($F179,$B$337:$B$373,0)),SUMIFS('Input-Ext Allocators'!F$8:F$63,'Input-Ext Allocators'!$B$8:$B$63,$F179))*$D179</f>
        <v>0</v>
      </c>
      <c r="J179" s="10">
        <f ca="1">IFERROR(INDEX(J$337:J$373,MATCH($F179,$B$337:$B$373,0))/INDEX($D$337:$D$373,MATCH($F179,$B$337:$B$373,0)),SUMIFS('Input-Ext Allocators'!G$8:G$63,'Input-Ext Allocators'!$B$8:$B$63,$F179))*$D179</f>
        <v>0</v>
      </c>
      <c r="K179" s="10">
        <f ca="1">IFERROR(INDEX(K$337:K$373,MATCH($F179,$B$337:$B$373,0))/INDEX($D$337:$D$373,MATCH($F179,$B$337:$B$373,0)),SUMIFS('Input-Ext Allocators'!H$8:H$63,'Input-Ext Allocators'!$B$8:$B$63,$F179))*$D179</f>
        <v>0</v>
      </c>
    </row>
    <row r="180" spans="1:11" hidden="1" outlineLevel="1">
      <c r="A180" s="31">
        <f>IF(ISBLANK('Input-Accounts'!A180),"",'Input-Accounts'!A180)</f>
        <v>160</v>
      </c>
      <c r="B180" s="53" t="str">
        <f>IF(ISBLANK('Input-Accounts'!B180),"",'Input-Accounts'!B180)</f>
        <v>Meter and house regulator expenses</v>
      </c>
      <c r="C180" s="31">
        <f>IF(ISBLANK('Input-Accounts'!C180),"",'Input-Accounts'!C180)</f>
        <v>878</v>
      </c>
      <c r="D180" s="10">
        <f t="shared" ca="1" si="30"/>
        <v>0</v>
      </c>
      <c r="E180" s="10">
        <f t="shared" ca="1" si="31"/>
        <v>0</v>
      </c>
      <c r="F180" s="3" t="str" cm="1">
        <f t="array" aca="1" ref="F180" ca="1">IF(D180=0,"-",IF('Input-Accounts'!$E180&lt;&gt;0,'Input-Accounts'!$E180,INDEX('Input-Accounts'!$H180:$J180,,MATCH($F$6,'Input-Accounts'!$H$6:$J$6,0))))</f>
        <v>-</v>
      </c>
      <c r="G180" s="10">
        <f ca="1">IFERROR(INDEX(G$337:G$373,MATCH($F180,$B$337:$B$373,0))/INDEX($D$337:$D$373,MATCH($F180,$B$337:$B$373,0)),SUMIFS('Input-Ext Allocators'!D$8:D$63,'Input-Ext Allocators'!$B$8:$B$63,$F180))*$D180</f>
        <v>0</v>
      </c>
      <c r="H180" s="10">
        <f ca="1">IFERROR(INDEX(H$337:H$373,MATCH($F180,$B$337:$B$373,0))/INDEX($D$337:$D$373,MATCH($F180,$B$337:$B$373,0)),SUMIFS('Input-Ext Allocators'!E$8:E$63,'Input-Ext Allocators'!$B$8:$B$63,$F180))*$D180</f>
        <v>0</v>
      </c>
      <c r="I180" s="10">
        <f ca="1">IFERROR(INDEX(I$337:I$373,MATCH($F180,$B$337:$B$373,0))/INDEX($D$337:$D$373,MATCH($F180,$B$337:$B$373,0)),SUMIFS('Input-Ext Allocators'!F$8:F$63,'Input-Ext Allocators'!$B$8:$B$63,$F180))*$D180</f>
        <v>0</v>
      </c>
      <c r="J180" s="10">
        <f ca="1">IFERROR(INDEX(J$337:J$373,MATCH($F180,$B$337:$B$373,0))/INDEX($D$337:$D$373,MATCH($F180,$B$337:$B$373,0)),SUMIFS('Input-Ext Allocators'!G$8:G$63,'Input-Ext Allocators'!$B$8:$B$63,$F180))*$D180</f>
        <v>0</v>
      </c>
      <c r="K180" s="10">
        <f ca="1">IFERROR(INDEX(K$337:K$373,MATCH($F180,$B$337:$B$373,0))/INDEX($D$337:$D$373,MATCH($F180,$B$337:$B$373,0)),SUMIFS('Input-Ext Allocators'!H$8:H$63,'Input-Ext Allocators'!$B$8:$B$63,$F180))*$D180</f>
        <v>0</v>
      </c>
    </row>
    <row r="181" spans="1:11" hidden="1" outlineLevel="1">
      <c r="A181" s="31">
        <f>IF(ISBLANK('Input-Accounts'!A181),"",'Input-Accounts'!A181)</f>
        <v>161</v>
      </c>
      <c r="B181" s="53" t="str">
        <f>IF(ISBLANK('Input-Accounts'!B181),"",'Input-Accounts'!B181)</f>
        <v>Customer installations expenses</v>
      </c>
      <c r="C181" s="31">
        <f>IF(ISBLANK('Input-Accounts'!C181),"",'Input-Accounts'!C181)</f>
        <v>879</v>
      </c>
      <c r="D181" s="10">
        <f t="shared" ca="1" si="30"/>
        <v>0</v>
      </c>
      <c r="E181" s="10">
        <f t="shared" ca="1" si="31"/>
        <v>0</v>
      </c>
      <c r="F181" s="3" t="str" cm="1">
        <f t="array" aca="1" ref="F181" ca="1">IF(D181=0,"-",IF('Input-Accounts'!$E181&lt;&gt;0,'Input-Accounts'!$E181,INDEX('Input-Accounts'!$H181:$J181,,MATCH($F$6,'Input-Accounts'!$H$6:$J$6,0))))</f>
        <v>-</v>
      </c>
      <c r="G181" s="10">
        <f ca="1">IFERROR(INDEX(G$337:G$373,MATCH($F181,$B$337:$B$373,0))/INDEX($D$337:$D$373,MATCH($F181,$B$337:$B$373,0)),SUMIFS('Input-Ext Allocators'!D$8:D$63,'Input-Ext Allocators'!$B$8:$B$63,$F181))*$D181</f>
        <v>0</v>
      </c>
      <c r="H181" s="10">
        <f ca="1">IFERROR(INDEX(H$337:H$373,MATCH($F181,$B$337:$B$373,0))/INDEX($D$337:$D$373,MATCH($F181,$B$337:$B$373,0)),SUMIFS('Input-Ext Allocators'!E$8:E$63,'Input-Ext Allocators'!$B$8:$B$63,$F181))*$D181</f>
        <v>0</v>
      </c>
      <c r="I181" s="10">
        <f ca="1">IFERROR(INDEX(I$337:I$373,MATCH($F181,$B$337:$B$373,0))/INDEX($D$337:$D$373,MATCH($F181,$B$337:$B$373,0)),SUMIFS('Input-Ext Allocators'!F$8:F$63,'Input-Ext Allocators'!$B$8:$B$63,$F181))*$D181</f>
        <v>0</v>
      </c>
      <c r="J181" s="10">
        <f ca="1">IFERROR(INDEX(J$337:J$373,MATCH($F181,$B$337:$B$373,0))/INDEX($D$337:$D$373,MATCH($F181,$B$337:$B$373,0)),SUMIFS('Input-Ext Allocators'!G$8:G$63,'Input-Ext Allocators'!$B$8:$B$63,$F181))*$D181</f>
        <v>0</v>
      </c>
      <c r="K181" s="10">
        <f ca="1">IFERROR(INDEX(K$337:K$373,MATCH($F181,$B$337:$B$373,0))/INDEX($D$337:$D$373,MATCH($F181,$B$337:$B$373,0)),SUMIFS('Input-Ext Allocators'!H$8:H$63,'Input-Ext Allocators'!$B$8:$B$63,$F181))*$D181</f>
        <v>0</v>
      </c>
    </row>
    <row r="182" spans="1:11" outlineLevel="1">
      <c r="A182" s="31">
        <f>IF(ISBLANK('Input-Accounts'!A182),"",'Input-Accounts'!A182)</f>
        <v>162</v>
      </c>
      <c r="B182" s="53" t="str">
        <f>IF(ISBLANK('Input-Accounts'!B182),"",'Input-Accounts'!B182)</f>
        <v>OTHER EXPENSE</v>
      </c>
      <c r="C182" s="31">
        <f>IF(ISBLANK('Input-Accounts'!C182),"",'Input-Accounts'!C182)</f>
        <v>880</v>
      </c>
      <c r="D182" s="10">
        <f t="shared" ca="1" si="30"/>
        <v>177090.7478079779</v>
      </c>
      <c r="E182" s="10">
        <f t="shared" ca="1" si="31"/>
        <v>0</v>
      </c>
      <c r="F182" s="3" t="str" cm="1">
        <f t="array" aca="1" ref="F182" ca="1">IF(D182=0,"-",IF('Input-Accounts'!$E182&lt;&gt;0,'Input-Accounts'!$E182,INDEX('Input-Accounts'!$H182:$J182,,MATCH($F$6,'Input-Accounts'!$H$6:$J$6,0))))</f>
        <v>INT_871-879</v>
      </c>
      <c r="G182" s="10">
        <f ca="1">IFERROR(INDEX(G$337:G$373,MATCH($F182,$B$337:$B$373,0))/INDEX($D$337:$D$373,MATCH($F182,$B$337:$B$373,0)),SUMIFS('Input-Ext Allocators'!D$8:D$63,'Input-Ext Allocators'!$B$8:$B$63,$F182))*$D182</f>
        <v>141932.74969660587</v>
      </c>
      <c r="H182" s="10">
        <f ca="1">IFERROR(INDEX(H$337:H$373,MATCH($F182,$B$337:$B$373,0))/INDEX($D$337:$D$373,MATCH($F182,$B$337:$B$373,0)),SUMIFS('Input-Ext Allocators'!E$8:E$63,'Input-Ext Allocators'!$B$8:$B$63,$F182))*$D182</f>
        <v>22961.565823063629</v>
      </c>
      <c r="I182" s="10">
        <f ca="1">IFERROR(INDEX(I$337:I$373,MATCH($F182,$B$337:$B$373,0))/INDEX($D$337:$D$373,MATCH($F182,$B$337:$B$373,0)),SUMIFS('Input-Ext Allocators'!F$8:F$63,'Input-Ext Allocators'!$B$8:$B$63,$F182))*$D182</f>
        <v>15.908178329784556</v>
      </c>
      <c r="J182" s="10">
        <f ca="1">IFERROR(INDEX(J$337:J$373,MATCH($F182,$B$337:$B$373,0))/INDEX($D$337:$D$373,MATCH($F182,$B$337:$B$373,0)),SUMIFS('Input-Ext Allocators'!G$8:G$63,'Input-Ext Allocators'!$B$8:$B$63,$F182))*$D182</f>
        <v>3.6184816597947287</v>
      </c>
      <c r="K182" s="10">
        <f ca="1">IFERROR(INDEX(K$337:K$373,MATCH($F182,$B$337:$B$373,0))/INDEX($D$337:$D$373,MATCH($F182,$B$337:$B$373,0)),SUMIFS('Input-Ext Allocators'!H$8:H$63,'Input-Ext Allocators'!$B$8:$B$63,$F182))*$D182</f>
        <v>12176.90562831882</v>
      </c>
    </row>
    <row r="183" spans="1:11" hidden="1" outlineLevel="1">
      <c r="A183" s="31">
        <f>IF(ISBLANK('Input-Accounts'!A183),"",'Input-Accounts'!A183)</f>
        <v>163</v>
      </c>
      <c r="B183" s="53" t="str">
        <f>IF(ISBLANK('Input-Accounts'!B183),"",'Input-Accounts'!B183)</f>
        <v>TELECOMMUNICATION EXPENSE - ENGINEERING</v>
      </c>
      <c r="C183" s="31">
        <f>IF(ISBLANK('Input-Accounts'!C183),"",'Input-Accounts'!C183)</f>
        <v>881</v>
      </c>
      <c r="D183" s="10">
        <f t="shared" ca="1" si="30"/>
        <v>2800.1712499372907</v>
      </c>
      <c r="E183" s="10">
        <f t="shared" ca="1" si="31"/>
        <v>0</v>
      </c>
      <c r="F183" s="3" t="str" cm="1">
        <f t="array" aca="1" ref="F183" ca="1">IF(D183=0,"-",IF('Input-Accounts'!$E183&lt;&gt;0,'Input-Accounts'!$E183,INDEX('Input-Accounts'!$H183:$J183,,MATCH($F$6,'Input-Accounts'!$H$6:$J$6,0))))</f>
        <v>INT_871-879</v>
      </c>
      <c r="G183" s="10">
        <f ca="1">IFERROR(INDEX(G$337:G$373,MATCH($F183,$B$337:$B$373,0))/INDEX($D$337:$D$373,MATCH($F183,$B$337:$B$373,0)),SUMIFS('Input-Ext Allocators'!D$8:D$63,'Input-Ext Allocators'!$B$8:$B$63,$F183))*$D183</f>
        <v>2244.2505328168086</v>
      </c>
      <c r="H183" s="10">
        <f ca="1">IFERROR(INDEX(H$337:H$373,MATCH($F183,$B$337:$B$373,0))/INDEX($D$337:$D$373,MATCH($F183,$B$337:$B$373,0)),SUMIFS('Input-Ext Allocators'!E$8:E$63,'Input-Ext Allocators'!$B$8:$B$63,$F183))*$D183</f>
        <v>363.06987952302791</v>
      </c>
      <c r="I183" s="10">
        <f ca="1">IFERROR(INDEX(I$337:I$373,MATCH($F183,$B$337:$B$373,0))/INDEX($D$337:$D$373,MATCH($F183,$B$337:$B$373,0)),SUMIFS('Input-Ext Allocators'!F$8:F$63,'Input-Ext Allocators'!$B$8:$B$63,$F183))*$D183</f>
        <v>0.25154122476369922</v>
      </c>
      <c r="J183" s="10">
        <f ca="1">IFERROR(INDEX(J$337:J$373,MATCH($F183,$B$337:$B$373,0))/INDEX($D$337:$D$373,MATCH($F183,$B$337:$B$373,0)),SUMIFS('Input-Ext Allocators'!G$8:G$63,'Input-Ext Allocators'!$B$8:$B$63,$F183))*$D183</f>
        <v>5.7215684261321453E-2</v>
      </c>
      <c r="K183" s="10">
        <f ca="1">IFERROR(INDEX(K$337:K$373,MATCH($F183,$B$337:$B$373,0))/INDEX($D$337:$D$373,MATCH($F183,$B$337:$B$373,0)),SUMIFS('Input-Ext Allocators'!H$8:H$63,'Input-Ext Allocators'!$B$8:$B$63,$F183))*$D183</f>
        <v>192.54208068842917</v>
      </c>
    </row>
    <row r="184" spans="1:11" hidden="1" outlineLevel="1">
      <c r="A184" s="31">
        <f>IF(ISBLANK('Input-Accounts'!A184),"",'Input-Accounts'!A184)</f>
        <v>164</v>
      </c>
      <c r="B184" t="str">
        <f>IF(ISBLANK('Input-Accounts'!B184),"",'Input-Accounts'!B184)</f>
        <v>Subtotal - Operation Expenses</v>
      </c>
      <c r="C184" s="31" t="str">
        <f>IF(ISBLANK('Input-Accounts'!C184),"",'Input-Accounts'!C184)</f>
        <v/>
      </c>
      <c r="D184" s="123">
        <f ca="1">SUBTOTAL(9,D172:D183)</f>
        <v>1603736.606695307</v>
      </c>
      <c r="E184" s="10">
        <f t="shared" ca="1" si="31"/>
        <v>0</v>
      </c>
      <c r="G184" s="123">
        <f t="shared" ref="G184:K184" ca="1" si="32">SUBTOTAL(9,G172:G183)</f>
        <v>1285455.2258404826</v>
      </c>
      <c r="H184" s="123">
        <f t="shared" ca="1" si="32"/>
        <v>207907.62255885391</v>
      </c>
      <c r="I184" s="123">
        <f t="shared" ca="1" si="32"/>
        <v>143.97933137027476</v>
      </c>
      <c r="J184" s="123">
        <f t="shared" ca="1" si="32"/>
        <v>32.774008242489018</v>
      </c>
      <c r="K184" s="123">
        <f t="shared" ca="1" si="32"/>
        <v>110197.0049563577</v>
      </c>
    </row>
    <row r="185" spans="1:11" hidden="1" outlineLevel="1">
      <c r="A185" s="31" t="str">
        <f>IF(ISBLANK('Input-Accounts'!A185),"",'Input-Accounts'!A185)</f>
        <v/>
      </c>
      <c r="B185" t="str">
        <f>IF(ISBLANK('Input-Accounts'!B185),"",'Input-Accounts'!B185)</f>
        <v/>
      </c>
      <c r="C185" s="31" t="str">
        <f>IF(ISBLANK('Input-Accounts'!C185),"",'Input-Accounts'!C185)</f>
        <v/>
      </c>
      <c r="D185" s="10"/>
      <c r="E185" s="10"/>
      <c r="G185" s="10"/>
      <c r="H185" s="10"/>
      <c r="I185" s="10"/>
      <c r="J185" s="10"/>
      <c r="K185" s="10"/>
    </row>
    <row r="186" spans="1:11" hidden="1" outlineLevel="1">
      <c r="A186" s="31">
        <f>IF(ISBLANK('Input-Accounts'!A186),"",'Input-Accounts'!A186)</f>
        <v>165</v>
      </c>
      <c r="B186" s="1" t="str">
        <f>IF(ISBLANK('Input-Accounts'!B186),"",'Input-Accounts'!B186)</f>
        <v>Maintenance Expenses</v>
      </c>
      <c r="C186" s="31" t="str">
        <f>IF(ISBLANK('Input-Accounts'!C186),"",'Input-Accounts'!C186)</f>
        <v/>
      </c>
      <c r="D186" s="10"/>
      <c r="E186" s="10"/>
      <c r="G186" s="10"/>
      <c r="H186" s="10"/>
      <c r="I186" s="10"/>
      <c r="J186" s="10"/>
      <c r="K186" s="10"/>
    </row>
    <row r="187" spans="1:11" hidden="1" outlineLevel="1">
      <c r="A187" s="31">
        <f>IF(ISBLANK('Input-Accounts'!A187),"",'Input-Accounts'!A187)</f>
        <v>166</v>
      </c>
      <c r="B187" s="53" t="str">
        <f>IF(ISBLANK('Input-Accounts'!B187),"",'Input-Accounts'!B187)</f>
        <v>Maintenance supervision and engineering</v>
      </c>
      <c r="C187" s="31">
        <f>IF(ISBLANK('Input-Accounts'!C187),"",'Input-Accounts'!C187)</f>
        <v>885</v>
      </c>
      <c r="D187" s="10">
        <f t="shared" ref="D187:D194" ca="1" si="33">INDIRECT("Classification!"&amp;$D$5&amp;ROW())</f>
        <v>17695.471899117572</v>
      </c>
      <c r="E187" s="10">
        <f t="shared" ref="E187:E195" ca="1" si="34">IFERROR(IF(D187="","",IF(D187=0,0,IF(ABS(D187-SUM($G187:$K187))&lt;Check_Limit,0,1))),1)</f>
        <v>0</v>
      </c>
      <c r="F187" s="3" t="str" cm="1">
        <f t="array" aca="1" ref="F187" ca="1">IF(D187=0,"-",IF('Input-Accounts'!$E187&lt;&gt;0,'Input-Accounts'!$E187,INDEX('Input-Accounts'!$H187:$J187,,MATCH($F$6,'Input-Accounts'!$H$6:$J$6,0))))</f>
        <v>INT_866-893</v>
      </c>
      <c r="G187" s="10">
        <f ca="1">IFERROR(INDEX(G$337:G$373,MATCH($F187,$B$337:$B$373,0))/INDEX($D$337:$D$373,MATCH($F187,$B$337:$B$373,0)),SUMIFS('Input-Ext Allocators'!D$8:D$63,'Input-Ext Allocators'!$B$8:$B$63,$F187))*$D187</f>
        <v>15903.983346180894</v>
      </c>
      <c r="H187" s="10">
        <f ca="1">IFERROR(INDEX(H$337:H$373,MATCH($F187,$B$337:$B$373,0))/INDEX($D$337:$D$373,MATCH($F187,$B$337:$B$373,0)),SUMIFS('Input-Ext Allocators'!E$8:E$63,'Input-Ext Allocators'!$B$8:$B$63,$F187))*$D187</f>
        <v>1782.9424380637172</v>
      </c>
      <c r="I187" s="10">
        <f ca="1">IFERROR(INDEX(I$337:I$373,MATCH($F187,$B$337:$B$373,0))/INDEX($D$337:$D$373,MATCH($F187,$B$337:$B$373,0)),SUMIFS('Input-Ext Allocators'!F$8:F$63,'Input-Ext Allocators'!$B$8:$B$63,$F187))*$D187</f>
        <v>0.2533308380312187</v>
      </c>
      <c r="J187" s="10">
        <f ca="1">IFERROR(INDEX(J$337:J$373,MATCH($F187,$B$337:$B$373,0))/INDEX($D$337:$D$373,MATCH($F187,$B$337:$B$373,0)),SUMIFS('Input-Ext Allocators'!G$8:G$63,'Input-Ext Allocators'!$B$8:$B$63,$F187))*$D187</f>
        <v>0.43952805596242484</v>
      </c>
      <c r="K187" s="10">
        <f ca="1">IFERROR(INDEX(K$337:K$373,MATCH($F187,$B$337:$B$373,0))/INDEX($D$337:$D$373,MATCH($F187,$B$337:$B$373,0)),SUMIFS('Input-Ext Allocators'!H$8:H$63,'Input-Ext Allocators'!$B$8:$B$63,$F187))*$D187</f>
        <v>7.8532559789677787</v>
      </c>
    </row>
    <row r="188" spans="1:11" hidden="1" outlineLevel="1">
      <c r="A188" s="31">
        <f>IF(ISBLANK('Input-Accounts'!A188),"",'Input-Accounts'!A188)</f>
        <v>167</v>
      </c>
      <c r="B188" s="53" t="str">
        <f>IF(ISBLANK('Input-Accounts'!B188),"",'Input-Accounts'!B188)</f>
        <v>Maintenance of structures and improvements</v>
      </c>
      <c r="C188" s="31">
        <f>IF(ISBLANK('Input-Accounts'!C188),"",'Input-Accounts'!C188)</f>
        <v>886</v>
      </c>
      <c r="D188" s="10">
        <f t="shared" ca="1" si="33"/>
        <v>34638.649986090328</v>
      </c>
      <c r="E188" s="10">
        <f t="shared" ca="1" si="34"/>
        <v>0</v>
      </c>
      <c r="F188" s="3" t="str" cm="1">
        <f t="array" aca="1" ref="F188" ca="1">IF(D188=0,"-",IF('Input-Accounts'!$E188&lt;&gt;0,'Input-Accounts'!$E188,INDEX('Input-Accounts'!$H188:$J188,,MATCH($F$6,'Input-Accounts'!$H$6:$J$6,0))))</f>
        <v>INT_MAINS_PLANT</v>
      </c>
      <c r="G188" s="10">
        <f ca="1">IFERROR(INDEX(G$337:G$373,MATCH($F188,$B$337:$B$373,0))/INDEX($D$337:$D$373,MATCH($F188,$B$337:$B$373,0)),SUMIFS('Input-Ext Allocators'!D$8:D$63,'Input-Ext Allocators'!$B$8:$B$63,$F188))*$D188</f>
        <v>31131.835062304344</v>
      </c>
      <c r="H188" s="10">
        <f ca="1">IFERROR(INDEX(H$337:H$373,MATCH($F188,$B$337:$B$373,0))/INDEX($D$337:$D$373,MATCH($F188,$B$337:$B$373,0)),SUMIFS('Input-Ext Allocators'!E$8:E$63,'Input-Ext Allocators'!$B$8:$B$63,$F188))*$D188</f>
        <v>3490.0860180233667</v>
      </c>
      <c r="I188" s="10">
        <f ca="1">IFERROR(INDEX(I$337:I$373,MATCH($F188,$B$337:$B$373,0))/INDEX($D$337:$D$373,MATCH($F188,$B$337:$B$373,0)),SUMIFS('Input-Ext Allocators'!F$8:F$63,'Input-Ext Allocators'!$B$8:$B$63,$F188))*$D188</f>
        <v>0.49589173316615048</v>
      </c>
      <c r="J188" s="10">
        <f ca="1">IFERROR(INDEX(J$337:J$373,MATCH($F188,$B$337:$B$373,0))/INDEX($D$337:$D$373,MATCH($F188,$B$337:$B$373,0)),SUMIFS('Input-Ext Allocators'!G$8:G$63,'Input-Ext Allocators'!$B$8:$B$63,$F188))*$D188</f>
        <v>0.86037030130337311</v>
      </c>
      <c r="K188" s="10">
        <f ca="1">IFERROR(INDEX(K$337:K$373,MATCH($F188,$B$337:$B$373,0))/INDEX($D$337:$D$373,MATCH($F188,$B$337:$B$373,0)),SUMIFS('Input-Ext Allocators'!H$8:H$63,'Input-Ext Allocators'!$B$8:$B$63,$F188))*$D188</f>
        <v>15.372643728150663</v>
      </c>
    </row>
    <row r="189" spans="1:11" hidden="1" outlineLevel="1">
      <c r="A189" s="31">
        <f>IF(ISBLANK('Input-Accounts'!A189),"",'Input-Accounts'!A189)</f>
        <v>168</v>
      </c>
      <c r="B189" s="53" t="str">
        <f>IF(ISBLANK('Input-Accounts'!B189),"",'Input-Accounts'!B189)</f>
        <v>Maintenance of mains</v>
      </c>
      <c r="C189" s="31">
        <f>IF(ISBLANK('Input-Accounts'!C189),"",'Input-Accounts'!C189)</f>
        <v>887</v>
      </c>
      <c r="D189" s="10">
        <f t="shared" ca="1" si="33"/>
        <v>885958.24248154613</v>
      </c>
      <c r="E189" s="10">
        <f t="shared" ca="1" si="34"/>
        <v>0</v>
      </c>
      <c r="F189" s="3" t="str" cm="1">
        <f t="array" aca="1" ref="F189" ca="1">IF(D189=0,"-",IF('Input-Accounts'!$E189&lt;&gt;0,'Input-Accounts'!$E189,INDEX('Input-Accounts'!$H189:$J189,,MATCH($F$6,'Input-Accounts'!$H$6:$J$6,0))))</f>
        <v>INT_MAINS_PLANT</v>
      </c>
      <c r="G189" s="10">
        <f ca="1">IFERROR(INDEX(G$337:G$373,MATCH($F189,$B$337:$B$373,0))/INDEX($D$337:$D$373,MATCH($F189,$B$337:$B$373,0)),SUMIFS('Input-Ext Allocators'!D$8:D$63,'Input-Ext Allocators'!$B$8:$B$63,$F189))*$D189</f>
        <v>796263.88118764164</v>
      </c>
      <c r="H189" s="10">
        <f ca="1">IFERROR(INDEX(H$337:H$373,MATCH($F189,$B$337:$B$373,0))/INDEX($D$337:$D$373,MATCH($F189,$B$337:$B$373,0)),SUMIFS('Input-Ext Allocators'!E$8:E$63,'Input-Ext Allocators'!$B$8:$B$63,$F189))*$D189</f>
        <v>89266.483418928488</v>
      </c>
      <c r="I189" s="10">
        <f ca="1">IFERROR(INDEX(I$337:I$373,MATCH($F189,$B$337:$B$373,0))/INDEX($D$337:$D$373,MATCH($F189,$B$337:$B$373,0)),SUMIFS('Input-Ext Allocators'!F$8:F$63,'Input-Ext Allocators'!$B$8:$B$63,$F189))*$D189</f>
        <v>12.683501480381997</v>
      </c>
      <c r="J189" s="10">
        <f ca="1">IFERROR(INDEX(J$337:J$373,MATCH($F189,$B$337:$B$373,0))/INDEX($D$337:$D$373,MATCH($F189,$B$337:$B$373,0)),SUMIFS('Input-Ext Allocators'!G$8:G$63,'Input-Ext Allocators'!$B$8:$B$63,$F189))*$D189</f>
        <v>22.005827603909175</v>
      </c>
      <c r="K189" s="10">
        <f ca="1">IFERROR(INDEX(K$337:K$373,MATCH($F189,$B$337:$B$373,0))/INDEX($D$337:$D$373,MATCH($F189,$B$337:$B$373,0)),SUMIFS('Input-Ext Allocators'!H$8:H$63,'Input-Ext Allocators'!$B$8:$B$63,$F189))*$D189</f>
        <v>393.1885458918419</v>
      </c>
    </row>
    <row r="190" spans="1:11" hidden="1" outlineLevel="1">
      <c r="A190" s="31">
        <f>IF(ISBLANK('Input-Accounts'!A190),"",'Input-Accounts'!A190)</f>
        <v>169</v>
      </c>
      <c r="B190" s="53" t="str">
        <f>IF(ISBLANK('Input-Accounts'!B190),"",'Input-Accounts'!B190)</f>
        <v>Maintenance of measuring and regulating station equipment—general</v>
      </c>
      <c r="C190" s="31">
        <f>IF(ISBLANK('Input-Accounts'!C190),"",'Input-Accounts'!C190)</f>
        <v>889</v>
      </c>
      <c r="D190" s="10">
        <f t="shared" ca="1" si="33"/>
        <v>189620.25845677318</v>
      </c>
      <c r="E190" s="10">
        <f t="shared" ca="1" si="34"/>
        <v>0</v>
      </c>
      <c r="F190" s="3" t="str" cm="1">
        <f t="array" aca="1" ref="F190" ca="1">IF(D190=0,"-",IF('Input-Accounts'!$E190&lt;&gt;0,'Input-Accounts'!$E190,INDEX('Input-Accounts'!$H190:$J190,,MATCH($F$6,'Input-Accounts'!$H$6:$J$6,0))))</f>
        <v>INT_MAINS_PLANT</v>
      </c>
      <c r="G190" s="10">
        <f ca="1">IFERROR(INDEX(G$337:G$373,MATCH($F190,$B$337:$B$373,0))/INDEX($D$337:$D$373,MATCH($F190,$B$337:$B$373,0)),SUMIFS('Input-Ext Allocators'!D$8:D$63,'Input-Ext Allocators'!$B$8:$B$63,$F190))*$D190</f>
        <v>170423.11444349919</v>
      </c>
      <c r="H190" s="10">
        <f ca="1">IFERROR(INDEX(H$337:H$373,MATCH($F190,$B$337:$B$373,0))/INDEX($D$337:$D$373,MATCH($F190,$B$337:$B$373,0)),SUMIFS('Input-Ext Allocators'!E$8:E$63,'Input-Ext Allocators'!$B$8:$B$63,$F190))*$D190</f>
        <v>19105.565980190146</v>
      </c>
      <c r="I190" s="10">
        <f ca="1">IFERROR(INDEX(I$337:I$373,MATCH($F190,$B$337:$B$373,0))/INDEX($D$337:$D$373,MATCH($F190,$B$337:$B$373,0)),SUMIFS('Input-Ext Allocators'!F$8:F$63,'Input-Ext Allocators'!$B$8:$B$63,$F190))*$D190</f>
        <v>2.71463000571045</v>
      </c>
      <c r="J190" s="10">
        <f ca="1">IFERROR(INDEX(J$337:J$373,MATCH($F190,$B$337:$B$373,0))/INDEX($D$337:$D$373,MATCH($F190,$B$337:$B$373,0)),SUMIFS('Input-Ext Allocators'!G$8:G$63,'Input-Ext Allocators'!$B$8:$B$63,$F190))*$D190</f>
        <v>4.709872901143382</v>
      </c>
      <c r="K190" s="10">
        <f ca="1">IFERROR(INDEX(K$337:K$373,MATCH($F190,$B$337:$B$373,0))/INDEX($D$337:$D$373,MATCH($F190,$B$337:$B$373,0)),SUMIFS('Input-Ext Allocators'!H$8:H$63,'Input-Ext Allocators'!$B$8:$B$63,$F190))*$D190</f>
        <v>84.153530177023939</v>
      </c>
    </row>
    <row r="191" spans="1:11" hidden="1" outlineLevel="1">
      <c r="A191" s="31">
        <f>IF(ISBLANK('Input-Accounts'!A191),"",'Input-Accounts'!A191)</f>
        <v>170</v>
      </c>
      <c r="B191" s="53" t="str">
        <f>IF(ISBLANK('Input-Accounts'!B191),"",'Input-Accounts'!B191)</f>
        <v>Maintenance of measuring and regulating station equipment—industrial</v>
      </c>
      <c r="C191" s="31">
        <f>IF(ISBLANK('Input-Accounts'!C191),"",'Input-Accounts'!C191)</f>
        <v>890</v>
      </c>
      <c r="D191" s="10">
        <f t="shared" ca="1" si="33"/>
        <v>0</v>
      </c>
      <c r="E191" s="10">
        <f t="shared" ca="1" si="34"/>
        <v>0</v>
      </c>
      <c r="F191" s="3" t="str" cm="1">
        <f t="array" aca="1" ref="F191" ca="1">IF(D191=0,"-",IF('Input-Accounts'!$E191&lt;&gt;0,'Input-Accounts'!$E191,INDEX('Input-Accounts'!$H191:$J191,,MATCH($F$6,'Input-Accounts'!$H$6:$J$6,0))))</f>
        <v>-</v>
      </c>
      <c r="G191" s="10">
        <f ca="1">IFERROR(INDEX(G$337:G$373,MATCH($F191,$B$337:$B$373,0))/INDEX($D$337:$D$373,MATCH($F191,$B$337:$B$373,0)),SUMIFS('Input-Ext Allocators'!D$8:D$63,'Input-Ext Allocators'!$B$8:$B$63,$F191))*$D191</f>
        <v>0</v>
      </c>
      <c r="H191" s="10">
        <f ca="1">IFERROR(INDEX(H$337:H$373,MATCH($F191,$B$337:$B$373,0))/INDEX($D$337:$D$373,MATCH($F191,$B$337:$B$373,0)),SUMIFS('Input-Ext Allocators'!E$8:E$63,'Input-Ext Allocators'!$B$8:$B$63,$F191))*$D191</f>
        <v>0</v>
      </c>
      <c r="I191" s="10">
        <f ca="1">IFERROR(INDEX(I$337:I$373,MATCH($F191,$B$337:$B$373,0))/INDEX($D$337:$D$373,MATCH($F191,$B$337:$B$373,0)),SUMIFS('Input-Ext Allocators'!F$8:F$63,'Input-Ext Allocators'!$B$8:$B$63,$F191))*$D191</f>
        <v>0</v>
      </c>
      <c r="J191" s="10">
        <f ca="1">IFERROR(INDEX(J$337:J$373,MATCH($F191,$B$337:$B$373,0))/INDEX($D$337:$D$373,MATCH($F191,$B$337:$B$373,0)),SUMIFS('Input-Ext Allocators'!G$8:G$63,'Input-Ext Allocators'!$B$8:$B$63,$F191))*$D191</f>
        <v>0</v>
      </c>
      <c r="K191" s="10">
        <f ca="1">IFERROR(INDEX(K$337:K$373,MATCH($F191,$B$337:$B$373,0))/INDEX($D$337:$D$373,MATCH($F191,$B$337:$B$373,0)),SUMIFS('Input-Ext Allocators'!H$8:H$63,'Input-Ext Allocators'!$B$8:$B$63,$F191))*$D191</f>
        <v>0</v>
      </c>
    </row>
    <row r="192" spans="1:11" hidden="1" outlineLevel="1">
      <c r="A192" s="31">
        <f>IF(ISBLANK('Input-Accounts'!A192),"",'Input-Accounts'!A192)</f>
        <v>171</v>
      </c>
      <c r="B192" s="53" t="str">
        <f>IF(ISBLANK('Input-Accounts'!B192),"",'Input-Accounts'!B192)</f>
        <v>Maintenance of services</v>
      </c>
      <c r="C192" s="31">
        <f>IF(ISBLANK('Input-Accounts'!C192),"",'Input-Accounts'!C192)</f>
        <v>892</v>
      </c>
      <c r="D192" s="10">
        <f t="shared" ca="1" si="33"/>
        <v>0</v>
      </c>
      <c r="E192" s="10">
        <f t="shared" ca="1" si="34"/>
        <v>0</v>
      </c>
      <c r="F192" s="3" t="str" cm="1">
        <f t="array" aca="1" ref="F192" ca="1">IF(D192=0,"-",IF('Input-Accounts'!$E192&lt;&gt;0,'Input-Accounts'!$E192,INDEX('Input-Accounts'!$H192:$J192,,MATCH($F$6,'Input-Accounts'!$H$6:$J$6,0))))</f>
        <v>-</v>
      </c>
      <c r="G192" s="10">
        <f ca="1">IFERROR(INDEX(G$337:G$373,MATCH($F192,$B$337:$B$373,0))/INDEX($D$337:$D$373,MATCH($F192,$B$337:$B$373,0)),SUMIFS('Input-Ext Allocators'!D$8:D$63,'Input-Ext Allocators'!$B$8:$B$63,$F192))*$D192</f>
        <v>0</v>
      </c>
      <c r="H192" s="10">
        <f ca="1">IFERROR(INDEX(H$337:H$373,MATCH($F192,$B$337:$B$373,0))/INDEX($D$337:$D$373,MATCH($F192,$B$337:$B$373,0)),SUMIFS('Input-Ext Allocators'!E$8:E$63,'Input-Ext Allocators'!$B$8:$B$63,$F192))*$D192</f>
        <v>0</v>
      </c>
      <c r="I192" s="10">
        <f ca="1">IFERROR(INDEX(I$337:I$373,MATCH($F192,$B$337:$B$373,0))/INDEX($D$337:$D$373,MATCH($F192,$B$337:$B$373,0)),SUMIFS('Input-Ext Allocators'!F$8:F$63,'Input-Ext Allocators'!$B$8:$B$63,$F192))*$D192</f>
        <v>0</v>
      </c>
      <c r="J192" s="10">
        <f ca="1">IFERROR(INDEX(J$337:J$373,MATCH($F192,$B$337:$B$373,0))/INDEX($D$337:$D$373,MATCH($F192,$B$337:$B$373,0)),SUMIFS('Input-Ext Allocators'!G$8:G$63,'Input-Ext Allocators'!$B$8:$B$63,$F192))*$D192</f>
        <v>0</v>
      </c>
      <c r="K192" s="10">
        <f ca="1">IFERROR(INDEX(K$337:K$373,MATCH($F192,$B$337:$B$373,0))/INDEX($D$337:$D$373,MATCH($F192,$B$337:$B$373,0)),SUMIFS('Input-Ext Allocators'!H$8:H$63,'Input-Ext Allocators'!$B$8:$B$63,$F192))*$D192</f>
        <v>0</v>
      </c>
    </row>
    <row r="193" spans="1:11" hidden="1" outlineLevel="1">
      <c r="A193" s="31">
        <f>IF(ISBLANK('Input-Accounts'!A193),"",'Input-Accounts'!A193)</f>
        <v>172</v>
      </c>
      <c r="B193" s="53" t="str">
        <f>IF(ISBLANK('Input-Accounts'!B193),"",'Input-Accounts'!B193)</f>
        <v>Maintenance of meters and house regulators</v>
      </c>
      <c r="C193" s="31">
        <f>IF(ISBLANK('Input-Accounts'!C193),"",'Input-Accounts'!C193)</f>
        <v>893</v>
      </c>
      <c r="D193" s="10">
        <f t="shared" ca="1" si="33"/>
        <v>0</v>
      </c>
      <c r="E193" s="10">
        <f t="shared" ca="1" si="34"/>
        <v>0</v>
      </c>
      <c r="F193" s="3" t="str" cm="1">
        <f t="array" aca="1" ref="F193" ca="1">IF(D193=0,"-",IF('Input-Accounts'!$E193&lt;&gt;0,'Input-Accounts'!$E193,INDEX('Input-Accounts'!$H193:$J193,,MATCH($F$6,'Input-Accounts'!$H$6:$J$6,0))))</f>
        <v>-</v>
      </c>
      <c r="G193" s="10">
        <f ca="1">IFERROR(INDEX(G$337:G$373,MATCH($F193,$B$337:$B$373,0))/INDEX($D$337:$D$373,MATCH($F193,$B$337:$B$373,0)),SUMIFS('Input-Ext Allocators'!D$8:D$63,'Input-Ext Allocators'!$B$8:$B$63,$F193))*$D193</f>
        <v>0</v>
      </c>
      <c r="H193" s="10">
        <f ca="1">IFERROR(INDEX(H$337:H$373,MATCH($F193,$B$337:$B$373,0))/INDEX($D$337:$D$373,MATCH($F193,$B$337:$B$373,0)),SUMIFS('Input-Ext Allocators'!E$8:E$63,'Input-Ext Allocators'!$B$8:$B$63,$F193))*$D193</f>
        <v>0</v>
      </c>
      <c r="I193" s="10">
        <f ca="1">IFERROR(INDEX(I$337:I$373,MATCH($F193,$B$337:$B$373,0))/INDEX($D$337:$D$373,MATCH($F193,$B$337:$B$373,0)),SUMIFS('Input-Ext Allocators'!F$8:F$63,'Input-Ext Allocators'!$B$8:$B$63,$F193))*$D193</f>
        <v>0</v>
      </c>
      <c r="J193" s="10">
        <f ca="1">IFERROR(INDEX(J$337:J$373,MATCH($F193,$B$337:$B$373,0))/INDEX($D$337:$D$373,MATCH($F193,$B$337:$B$373,0)),SUMIFS('Input-Ext Allocators'!G$8:G$63,'Input-Ext Allocators'!$B$8:$B$63,$F193))*$D193</f>
        <v>0</v>
      </c>
      <c r="K193" s="10">
        <f ca="1">IFERROR(INDEX(K$337:K$373,MATCH($F193,$B$337:$B$373,0))/INDEX($D$337:$D$373,MATCH($F193,$B$337:$B$373,0)),SUMIFS('Input-Ext Allocators'!H$8:H$63,'Input-Ext Allocators'!$B$8:$B$63,$F193))*$D193</f>
        <v>0</v>
      </c>
    </row>
    <row r="194" spans="1:11" hidden="1" outlineLevel="1">
      <c r="A194" s="31">
        <f>IF(ISBLANK('Input-Accounts'!A194),"",'Input-Accounts'!A194)</f>
        <v>173</v>
      </c>
      <c r="B194" s="53" t="str">
        <f>IF(ISBLANK('Input-Accounts'!B194),"",'Input-Accounts'!B194)</f>
        <v>Maintenance of other equipment</v>
      </c>
      <c r="C194" s="31">
        <f>IF(ISBLANK('Input-Accounts'!C194),"",'Input-Accounts'!C194)</f>
        <v>894</v>
      </c>
      <c r="D194" s="10">
        <f t="shared" ca="1" si="33"/>
        <v>56660.783640063833</v>
      </c>
      <c r="E194" s="10">
        <f t="shared" ca="1" si="34"/>
        <v>0</v>
      </c>
      <c r="F194" s="3" t="str" cm="1">
        <f t="array" aca="1" ref="F194" ca="1">IF(D194=0,"-",IF('Input-Accounts'!$E194&lt;&gt;0,'Input-Accounts'!$E194,INDEX('Input-Accounts'!$H194:$J194,,MATCH($F$6,'Input-Accounts'!$H$6:$J$6,0))))</f>
        <v>INT_866-893</v>
      </c>
      <c r="G194" s="10">
        <f ca="1">IFERROR(INDEX(G$337:G$373,MATCH($F194,$B$337:$B$373,0))/INDEX($D$337:$D$373,MATCH($F194,$B$337:$B$373,0)),SUMIFS('Input-Ext Allocators'!D$8:D$63,'Input-Ext Allocators'!$B$8:$B$63,$F194))*$D194</f>
        <v>50924.449177197203</v>
      </c>
      <c r="H194" s="10">
        <f ca="1">IFERROR(INDEX(H$337:H$373,MATCH($F194,$B$337:$B$373,0))/INDEX($D$337:$D$373,MATCH($F194,$B$337:$B$373,0)),SUMIFS('Input-Ext Allocators'!E$8:E$63,'Input-Ext Allocators'!$B$8:$B$63,$F194))*$D194</f>
        <v>5708.9698597330962</v>
      </c>
      <c r="I194" s="10">
        <f ca="1">IFERROR(INDEX(I$337:I$373,MATCH($F194,$B$337:$B$373,0))/INDEX($D$337:$D$373,MATCH($F194,$B$337:$B$373,0)),SUMIFS('Input-Ext Allocators'!F$8:F$63,'Input-Ext Allocators'!$B$8:$B$63,$F194))*$D194</f>
        <v>0.81116366293451203</v>
      </c>
      <c r="J194" s="10">
        <f ca="1">IFERROR(INDEX(J$337:J$373,MATCH($F194,$B$337:$B$373,0))/INDEX($D$337:$D$373,MATCH($F194,$B$337:$B$373,0)),SUMIFS('Input-Ext Allocators'!G$8:G$63,'Input-Ext Allocators'!$B$8:$B$63,$F194))*$D194</f>
        <v>1.4073659196320569</v>
      </c>
      <c r="K194" s="10">
        <f ca="1">IFERROR(INDEX(K$337:K$373,MATCH($F194,$B$337:$B$373,0))/INDEX($D$337:$D$373,MATCH($F194,$B$337:$B$373,0)),SUMIFS('Input-Ext Allocators'!H$8:H$63,'Input-Ext Allocators'!$B$8:$B$63,$F194))*$D194</f>
        <v>25.146073550969874</v>
      </c>
    </row>
    <row r="195" spans="1:11" hidden="1" outlineLevel="1">
      <c r="A195" s="31">
        <f>IF(ISBLANK('Input-Accounts'!A195),"",'Input-Accounts'!A195)</f>
        <v>174</v>
      </c>
      <c r="B195" t="str">
        <f>IF(ISBLANK('Input-Accounts'!B195),"",'Input-Accounts'!B195)</f>
        <v>Subtotal - Maintenance Expenses</v>
      </c>
      <c r="C195" s="31" t="str">
        <f>IF(ISBLANK('Input-Accounts'!C195),"",'Input-Accounts'!C195)</f>
        <v/>
      </c>
      <c r="D195" s="123">
        <f ca="1">SUBTOTAL(9,D187:D194)</f>
        <v>1184573.4064635911</v>
      </c>
      <c r="E195" s="10">
        <f t="shared" ca="1" si="34"/>
        <v>0</v>
      </c>
      <c r="G195" s="123">
        <f t="shared" ref="G195:K195" ca="1" si="35">SUBTOTAL(9,G187:G194)</f>
        <v>1064647.2632168233</v>
      </c>
      <c r="H195" s="123">
        <f t="shared" ca="1" si="35"/>
        <v>119354.04771493882</v>
      </c>
      <c r="I195" s="123">
        <f t="shared" ca="1" si="35"/>
        <v>16.958517720224329</v>
      </c>
      <c r="J195" s="123">
        <f t="shared" ca="1" si="35"/>
        <v>29.422964781950409</v>
      </c>
      <c r="K195" s="123">
        <f t="shared" ca="1" si="35"/>
        <v>525.71404932695418</v>
      </c>
    </row>
    <row r="196" spans="1:11" hidden="1" outlineLevel="1">
      <c r="A196" s="31" t="str">
        <f>IF(ISBLANK('Input-Accounts'!A196),"",'Input-Accounts'!A196)</f>
        <v/>
      </c>
      <c r="B196" t="str">
        <f>IF(ISBLANK('Input-Accounts'!B196),"",'Input-Accounts'!B196)</f>
        <v/>
      </c>
      <c r="C196" s="31" t="str">
        <f>IF(ISBLANK('Input-Accounts'!C196),"",'Input-Accounts'!C196)</f>
        <v/>
      </c>
      <c r="D196" s="10"/>
      <c r="E196" s="10"/>
      <c r="G196" s="10"/>
      <c r="H196" s="10"/>
      <c r="I196" s="10"/>
      <c r="J196" s="10"/>
      <c r="K196" s="10"/>
    </row>
    <row r="197" spans="1:11">
      <c r="A197" s="31">
        <f>IF(ISBLANK('Input-Accounts'!A197),"",'Input-Accounts'!A197)</f>
        <v>175</v>
      </c>
      <c r="B197" s="7" t="str">
        <f>IF(ISBLANK('Input-Accounts'!B197),"",'Input-Accounts'!B197)</f>
        <v>Total Production, Storage, LNG, Transmission, and Distribution Expense</v>
      </c>
      <c r="C197" s="31" t="str">
        <f>IF(ISBLANK('Input-Accounts'!C197),"",'Input-Accounts'!C197)</f>
        <v/>
      </c>
      <c r="D197" s="10">
        <f ca="1">SUBTOTAL(9,D160:D195)</f>
        <v>2788310.0131588979</v>
      </c>
      <c r="E197" s="10">
        <f ca="1">IFERROR(IF(D197="","",IF(D197=0,0,IF(ABS(D197-SUM($G197:$K197))&lt;Check_Limit,0,1))),1)</f>
        <v>0</v>
      </c>
      <c r="F197" s="3"/>
      <c r="G197" s="10">
        <f t="shared" ref="G197:K197" ca="1" si="36">SUBTOTAL(9,G160:G195)</f>
        <v>2350102.4890573057</v>
      </c>
      <c r="H197" s="10">
        <f t="shared" ca="1" si="36"/>
        <v>327261.6702737927</v>
      </c>
      <c r="I197" s="10">
        <f t="shared" ca="1" si="36"/>
        <v>160.93784909049913</v>
      </c>
      <c r="J197" s="10">
        <f t="shared" ca="1" si="36"/>
        <v>62.196973024439437</v>
      </c>
      <c r="K197" s="10">
        <f t="shared" ca="1" si="36"/>
        <v>110722.71900568466</v>
      </c>
    </row>
    <row r="198" spans="1:11">
      <c r="A198" s="31" t="str">
        <f>IF(ISBLANK('Input-Accounts'!A198),"",'Input-Accounts'!A198)</f>
        <v/>
      </c>
      <c r="B198" t="str">
        <f>IF(ISBLANK('Input-Accounts'!B198),"",'Input-Accounts'!B198)</f>
        <v/>
      </c>
      <c r="C198" s="31" t="str">
        <f>IF(ISBLANK('Input-Accounts'!C198),"",'Input-Accounts'!C198)</f>
        <v/>
      </c>
      <c r="D198" s="123"/>
      <c r="E198" s="10"/>
      <c r="G198" s="123"/>
      <c r="H198" s="123"/>
      <c r="I198" s="123"/>
      <c r="J198" s="123"/>
      <c r="K198" s="123"/>
    </row>
    <row r="199" spans="1:11">
      <c r="A199" s="31">
        <f>IF(ISBLANK('Input-Accounts'!A199),"",'Input-Accounts'!A199)</f>
        <v>176</v>
      </c>
      <c r="B199" s="7" t="str">
        <f>IF(ISBLANK('Input-Accounts'!B199),"",'Input-Accounts'!B199)</f>
        <v>Customer Accounts, Service, and Sales Expense</v>
      </c>
      <c r="C199" s="31" t="str">
        <f>IF(ISBLANK('Input-Accounts'!C199),"",'Input-Accounts'!C199)</f>
        <v/>
      </c>
      <c r="D199" s="10"/>
      <c r="E199" s="10"/>
      <c r="G199" s="10"/>
      <c r="H199" s="10"/>
      <c r="I199" s="10"/>
      <c r="J199" s="10"/>
      <c r="K199" s="10"/>
    </row>
    <row r="200" spans="1:11" hidden="1" outlineLevel="1">
      <c r="A200" s="31">
        <f>IF(ISBLANK('Input-Accounts'!A200),"",'Input-Accounts'!A200)</f>
        <v>177</v>
      </c>
      <c r="B200" s="1" t="str">
        <f>IF(ISBLANK('Input-Accounts'!B200),"",'Input-Accounts'!B200)</f>
        <v>Customer Account</v>
      </c>
      <c r="C200" s="31" t="str">
        <f>IF(ISBLANK('Input-Accounts'!C200),"",'Input-Accounts'!C200)</f>
        <v/>
      </c>
      <c r="D200" s="10"/>
      <c r="E200" s="10"/>
      <c r="G200" s="10"/>
      <c r="H200" s="10"/>
      <c r="I200" s="10"/>
      <c r="J200" s="10"/>
      <c r="K200" s="10"/>
    </row>
    <row r="201" spans="1:11" hidden="1" outlineLevel="1">
      <c r="A201" s="31">
        <f>IF(ISBLANK('Input-Accounts'!A201),"",'Input-Accounts'!A201)</f>
        <v>178</v>
      </c>
      <c r="B201" s="53" t="str">
        <f>IF(ISBLANK('Input-Accounts'!B201),"",'Input-Accounts'!B201)</f>
        <v xml:space="preserve">Supervision </v>
      </c>
      <c r="C201" s="31">
        <f>IF(ISBLANK('Input-Accounts'!C201),"",'Input-Accounts'!C201)</f>
        <v>901</v>
      </c>
      <c r="D201" s="10">
        <f t="shared" ref="D201:D205" ca="1" si="37">INDIRECT("Classification!"&amp;$D$5&amp;ROW())</f>
        <v>0</v>
      </c>
      <c r="E201" s="10">
        <f t="shared" ref="E201:E206" ca="1" si="38">IFERROR(IF(D201="","",IF(D201=0,0,IF(ABS(D201-SUM($G201:$K201))&lt;Check_Limit,0,1))),1)</f>
        <v>0</v>
      </c>
      <c r="F201" s="3" t="str" cm="1">
        <f t="array" aca="1" ref="F201" ca="1">IF(D201=0,"-",IF('Input-Accounts'!$E201&lt;&gt;0,'Input-Accounts'!$E201,INDEX('Input-Accounts'!$H201:$J201,,MATCH($F$6,'Input-Accounts'!$H$6:$J$6,0))))</f>
        <v>-</v>
      </c>
      <c r="G201" s="10">
        <f ca="1">IFERROR(INDEX(G$337:G$373,MATCH($F201,$B$337:$B$373,0))/INDEX($D$337:$D$373,MATCH($F201,$B$337:$B$373,0)),SUMIFS('Input-Ext Allocators'!D$8:D$63,'Input-Ext Allocators'!$B$8:$B$63,$F201))*$D201</f>
        <v>0</v>
      </c>
      <c r="H201" s="10">
        <f ca="1">IFERROR(INDEX(H$337:H$373,MATCH($F201,$B$337:$B$373,0))/INDEX($D$337:$D$373,MATCH($F201,$B$337:$B$373,0)),SUMIFS('Input-Ext Allocators'!E$8:E$63,'Input-Ext Allocators'!$B$8:$B$63,$F201))*$D201</f>
        <v>0</v>
      </c>
      <c r="I201" s="10">
        <f ca="1">IFERROR(INDEX(I$337:I$373,MATCH($F201,$B$337:$B$373,0))/INDEX($D$337:$D$373,MATCH($F201,$B$337:$B$373,0)),SUMIFS('Input-Ext Allocators'!F$8:F$63,'Input-Ext Allocators'!$B$8:$B$63,$F201))*$D201</f>
        <v>0</v>
      </c>
      <c r="J201" s="10">
        <f ca="1">IFERROR(INDEX(J$337:J$373,MATCH($F201,$B$337:$B$373,0))/INDEX($D$337:$D$373,MATCH($F201,$B$337:$B$373,0)),SUMIFS('Input-Ext Allocators'!G$8:G$63,'Input-Ext Allocators'!$B$8:$B$63,$F201))*$D201</f>
        <v>0</v>
      </c>
      <c r="K201" s="10">
        <f ca="1">IFERROR(INDEX(K$337:K$373,MATCH($F201,$B$337:$B$373,0))/INDEX($D$337:$D$373,MATCH($F201,$B$337:$B$373,0)),SUMIFS('Input-Ext Allocators'!H$8:H$63,'Input-Ext Allocators'!$B$8:$B$63,$F201))*$D201</f>
        <v>0</v>
      </c>
    </row>
    <row r="202" spans="1:11" hidden="1" outlineLevel="1">
      <c r="A202" s="31">
        <f>IF(ISBLANK('Input-Accounts'!A202),"",'Input-Accounts'!A202)</f>
        <v>179</v>
      </c>
      <c r="B202" s="53" t="str">
        <f>IF(ISBLANK('Input-Accounts'!B202),"",'Input-Accounts'!B202)</f>
        <v>Meter reading expenses</v>
      </c>
      <c r="C202" s="31">
        <f>IF(ISBLANK('Input-Accounts'!C202),"",'Input-Accounts'!C202)</f>
        <v>902</v>
      </c>
      <c r="D202" s="10">
        <f t="shared" ca="1" si="37"/>
        <v>0</v>
      </c>
      <c r="E202" s="10">
        <f t="shared" ca="1" si="38"/>
        <v>0</v>
      </c>
      <c r="F202" s="3" t="str" cm="1">
        <f t="array" aca="1" ref="F202" ca="1">IF(D202=0,"-",IF('Input-Accounts'!$E202&lt;&gt;0,'Input-Accounts'!$E202,INDEX('Input-Accounts'!$H202:$J202,,MATCH($F$6,'Input-Accounts'!$H$6:$J$6,0))))</f>
        <v>-</v>
      </c>
      <c r="G202" s="10">
        <f ca="1">IFERROR(INDEX(G$337:G$373,MATCH($F202,$B$337:$B$373,0))/INDEX($D$337:$D$373,MATCH($F202,$B$337:$B$373,0)),SUMIFS('Input-Ext Allocators'!D$8:D$63,'Input-Ext Allocators'!$B$8:$B$63,$F202))*$D202</f>
        <v>0</v>
      </c>
      <c r="H202" s="10">
        <f ca="1">IFERROR(INDEX(H$337:H$373,MATCH($F202,$B$337:$B$373,0))/INDEX($D$337:$D$373,MATCH($F202,$B$337:$B$373,0)),SUMIFS('Input-Ext Allocators'!E$8:E$63,'Input-Ext Allocators'!$B$8:$B$63,$F202))*$D202</f>
        <v>0</v>
      </c>
      <c r="I202" s="10">
        <f ca="1">IFERROR(INDEX(I$337:I$373,MATCH($F202,$B$337:$B$373,0))/INDEX($D$337:$D$373,MATCH($F202,$B$337:$B$373,0)),SUMIFS('Input-Ext Allocators'!F$8:F$63,'Input-Ext Allocators'!$B$8:$B$63,$F202))*$D202</f>
        <v>0</v>
      </c>
      <c r="J202" s="10">
        <f ca="1">IFERROR(INDEX(J$337:J$373,MATCH($F202,$B$337:$B$373,0))/INDEX($D$337:$D$373,MATCH($F202,$B$337:$B$373,0)),SUMIFS('Input-Ext Allocators'!G$8:G$63,'Input-Ext Allocators'!$B$8:$B$63,$F202))*$D202</f>
        <v>0</v>
      </c>
      <c r="K202" s="10">
        <f ca="1">IFERROR(INDEX(K$337:K$373,MATCH($F202,$B$337:$B$373,0))/INDEX($D$337:$D$373,MATCH($F202,$B$337:$B$373,0)),SUMIFS('Input-Ext Allocators'!H$8:H$63,'Input-Ext Allocators'!$B$8:$B$63,$F202))*$D202</f>
        <v>0</v>
      </c>
    </row>
    <row r="203" spans="1:11" hidden="1" outlineLevel="1">
      <c r="A203" s="31">
        <f>IF(ISBLANK('Input-Accounts'!A203),"",'Input-Accounts'!A203)</f>
        <v>180</v>
      </c>
      <c r="B203" s="53" t="str">
        <f>IF(ISBLANK('Input-Accounts'!B203),"",'Input-Accounts'!B203)</f>
        <v>Customer records and collection expenses</v>
      </c>
      <c r="C203" s="31">
        <f>IF(ISBLANK('Input-Accounts'!C203),"",'Input-Accounts'!C203)</f>
        <v>903</v>
      </c>
      <c r="D203" s="10">
        <f t="shared" ca="1" si="37"/>
        <v>0</v>
      </c>
      <c r="E203" s="10">
        <f t="shared" ca="1" si="38"/>
        <v>0</v>
      </c>
      <c r="F203" s="3" t="str" cm="1">
        <f t="array" aca="1" ref="F203" ca="1">IF(D203=0,"-",IF('Input-Accounts'!$E203&lt;&gt;0,'Input-Accounts'!$E203,INDEX('Input-Accounts'!$H203:$J203,,MATCH($F$6,'Input-Accounts'!$H$6:$J$6,0))))</f>
        <v>-</v>
      </c>
      <c r="G203" s="10">
        <f ca="1">IFERROR(INDEX(G$337:G$373,MATCH($F203,$B$337:$B$373,0))/INDEX($D$337:$D$373,MATCH($F203,$B$337:$B$373,0)),SUMIFS('Input-Ext Allocators'!D$8:D$63,'Input-Ext Allocators'!$B$8:$B$63,$F203))*$D203</f>
        <v>0</v>
      </c>
      <c r="H203" s="10">
        <f ca="1">IFERROR(INDEX(H$337:H$373,MATCH($F203,$B$337:$B$373,0))/INDEX($D$337:$D$373,MATCH($F203,$B$337:$B$373,0)),SUMIFS('Input-Ext Allocators'!E$8:E$63,'Input-Ext Allocators'!$B$8:$B$63,$F203))*$D203</f>
        <v>0</v>
      </c>
      <c r="I203" s="10">
        <f ca="1">IFERROR(INDEX(I$337:I$373,MATCH($F203,$B$337:$B$373,0))/INDEX($D$337:$D$373,MATCH($F203,$B$337:$B$373,0)),SUMIFS('Input-Ext Allocators'!F$8:F$63,'Input-Ext Allocators'!$B$8:$B$63,$F203))*$D203</f>
        <v>0</v>
      </c>
      <c r="J203" s="10">
        <f ca="1">IFERROR(INDEX(J$337:J$373,MATCH($F203,$B$337:$B$373,0))/INDEX($D$337:$D$373,MATCH($F203,$B$337:$B$373,0)),SUMIFS('Input-Ext Allocators'!G$8:G$63,'Input-Ext Allocators'!$B$8:$B$63,$F203))*$D203</f>
        <v>0</v>
      </c>
      <c r="K203" s="10">
        <f ca="1">IFERROR(INDEX(K$337:K$373,MATCH($F203,$B$337:$B$373,0))/INDEX($D$337:$D$373,MATCH($F203,$B$337:$B$373,0)),SUMIFS('Input-Ext Allocators'!H$8:H$63,'Input-Ext Allocators'!$B$8:$B$63,$F203))*$D203</f>
        <v>0</v>
      </c>
    </row>
    <row r="204" spans="1:11" hidden="1" outlineLevel="1">
      <c r="A204" s="31">
        <f>IF(ISBLANK('Input-Accounts'!A204),"",'Input-Accounts'!A204)</f>
        <v>181</v>
      </c>
      <c r="B204" s="53" t="str">
        <f>IF(ISBLANK('Input-Accounts'!B204),"",'Input-Accounts'!B204)</f>
        <v>Uncollectible accounts</v>
      </c>
      <c r="C204" s="31">
        <f>IF(ISBLANK('Input-Accounts'!C204),"",'Input-Accounts'!C204)</f>
        <v>904</v>
      </c>
      <c r="D204" s="10">
        <f t="shared" ca="1" si="37"/>
        <v>0</v>
      </c>
      <c r="E204" s="10">
        <f t="shared" ca="1" si="38"/>
        <v>0</v>
      </c>
      <c r="F204" s="3" t="str" cm="1">
        <f t="array" aca="1" ref="F204" ca="1">IF(D204=0,"-",IF('Input-Accounts'!$E204&lt;&gt;0,'Input-Accounts'!$E204,INDEX('Input-Accounts'!$H204:$J204,,MATCH($F$6,'Input-Accounts'!$H$6:$J$6,0))))</f>
        <v>-</v>
      </c>
      <c r="G204" s="10">
        <f ca="1">IFERROR(INDEX(G$337:G$373,MATCH($F204,$B$337:$B$373,0))/INDEX($D$337:$D$373,MATCH($F204,$B$337:$B$373,0)),SUMIFS('Input-Ext Allocators'!D$8:D$63,'Input-Ext Allocators'!$B$8:$B$63,$F204))*$D204</f>
        <v>0</v>
      </c>
      <c r="H204" s="10">
        <f ca="1">IFERROR(INDEX(H$337:H$373,MATCH($F204,$B$337:$B$373,0))/INDEX($D$337:$D$373,MATCH($F204,$B$337:$B$373,0)),SUMIFS('Input-Ext Allocators'!E$8:E$63,'Input-Ext Allocators'!$B$8:$B$63,$F204))*$D204</f>
        <v>0</v>
      </c>
      <c r="I204" s="10">
        <f ca="1">IFERROR(INDEX(I$337:I$373,MATCH($F204,$B$337:$B$373,0))/INDEX($D$337:$D$373,MATCH($F204,$B$337:$B$373,0)),SUMIFS('Input-Ext Allocators'!F$8:F$63,'Input-Ext Allocators'!$B$8:$B$63,$F204))*$D204</f>
        <v>0</v>
      </c>
      <c r="J204" s="10">
        <f ca="1">IFERROR(INDEX(J$337:J$373,MATCH($F204,$B$337:$B$373,0))/INDEX($D$337:$D$373,MATCH($F204,$B$337:$B$373,0)),SUMIFS('Input-Ext Allocators'!G$8:G$63,'Input-Ext Allocators'!$B$8:$B$63,$F204))*$D204</f>
        <v>0</v>
      </c>
      <c r="K204" s="10">
        <f ca="1">IFERROR(INDEX(K$337:K$373,MATCH($F204,$B$337:$B$373,0))/INDEX($D$337:$D$373,MATCH($F204,$B$337:$B$373,0)),SUMIFS('Input-Ext Allocators'!H$8:H$63,'Input-Ext Allocators'!$B$8:$B$63,$F204))*$D204</f>
        <v>0</v>
      </c>
    </row>
    <row r="205" spans="1:11" hidden="1" outlineLevel="1">
      <c r="A205" s="31">
        <f>IF(ISBLANK('Input-Accounts'!A205),"",'Input-Accounts'!A205)</f>
        <v>182</v>
      </c>
      <c r="B205" s="53" t="str">
        <f>IF(ISBLANK('Input-Accounts'!B205),"",'Input-Accounts'!B205)</f>
        <v xml:space="preserve">Miscellaneous customer accounts expenses </v>
      </c>
      <c r="C205" s="31">
        <f>IF(ISBLANK('Input-Accounts'!C205),"",'Input-Accounts'!C205)</f>
        <v>905</v>
      </c>
      <c r="D205" s="10">
        <f t="shared" ca="1" si="37"/>
        <v>0</v>
      </c>
      <c r="E205" s="10">
        <f t="shared" ca="1" si="38"/>
        <v>0</v>
      </c>
      <c r="F205" s="3" t="str" cm="1">
        <f t="array" aca="1" ref="F205" ca="1">IF(D205=0,"-",IF('Input-Accounts'!$E205&lt;&gt;0,'Input-Accounts'!$E205,INDEX('Input-Accounts'!$H205:$J205,,MATCH($F$6,'Input-Accounts'!$H$6:$J$6,0))))</f>
        <v>-</v>
      </c>
      <c r="G205" s="10">
        <f ca="1">IFERROR(INDEX(G$337:G$373,MATCH($F205,$B$337:$B$373,0))/INDEX($D$337:$D$373,MATCH($F205,$B$337:$B$373,0)),SUMIFS('Input-Ext Allocators'!D$8:D$63,'Input-Ext Allocators'!$B$8:$B$63,$F205))*$D205</f>
        <v>0</v>
      </c>
      <c r="H205" s="10">
        <f ca="1">IFERROR(INDEX(H$337:H$373,MATCH($F205,$B$337:$B$373,0))/INDEX($D$337:$D$373,MATCH($F205,$B$337:$B$373,0)),SUMIFS('Input-Ext Allocators'!E$8:E$63,'Input-Ext Allocators'!$B$8:$B$63,$F205))*$D205</f>
        <v>0</v>
      </c>
      <c r="I205" s="10">
        <f ca="1">IFERROR(INDEX(I$337:I$373,MATCH($F205,$B$337:$B$373,0))/INDEX($D$337:$D$373,MATCH($F205,$B$337:$B$373,0)),SUMIFS('Input-Ext Allocators'!F$8:F$63,'Input-Ext Allocators'!$B$8:$B$63,$F205))*$D205</f>
        <v>0</v>
      </c>
      <c r="J205" s="10">
        <f ca="1">IFERROR(INDEX(J$337:J$373,MATCH($F205,$B$337:$B$373,0))/INDEX($D$337:$D$373,MATCH($F205,$B$337:$B$373,0)),SUMIFS('Input-Ext Allocators'!G$8:G$63,'Input-Ext Allocators'!$B$8:$B$63,$F205))*$D205</f>
        <v>0</v>
      </c>
      <c r="K205" s="10">
        <f ca="1">IFERROR(INDEX(K$337:K$373,MATCH($F205,$B$337:$B$373,0))/INDEX($D$337:$D$373,MATCH($F205,$B$337:$B$373,0)),SUMIFS('Input-Ext Allocators'!H$8:H$63,'Input-Ext Allocators'!$B$8:$B$63,$F205))*$D205</f>
        <v>0</v>
      </c>
    </row>
    <row r="206" spans="1:11" hidden="1" outlineLevel="1">
      <c r="A206" s="31">
        <f>IF(ISBLANK('Input-Accounts'!A206),"",'Input-Accounts'!A206)</f>
        <v>183</v>
      </c>
      <c r="B206" t="str">
        <f>IF(ISBLANK('Input-Accounts'!B206),"",'Input-Accounts'!B206)</f>
        <v>Subtotal - Customer Account</v>
      </c>
      <c r="C206" s="31" t="str">
        <f>IF(ISBLANK('Input-Accounts'!C206),"",'Input-Accounts'!C206)</f>
        <v/>
      </c>
      <c r="D206" s="123">
        <f ca="1">SUBTOTAL(9,D201:D205)</f>
        <v>0</v>
      </c>
      <c r="E206" s="10">
        <f t="shared" ca="1" si="38"/>
        <v>0</v>
      </c>
      <c r="G206" s="123">
        <f t="shared" ref="G206:K206" ca="1" si="39">SUBTOTAL(9,G201:G205)</f>
        <v>0</v>
      </c>
      <c r="H206" s="123">
        <f t="shared" ca="1" si="39"/>
        <v>0</v>
      </c>
      <c r="I206" s="123">
        <f t="shared" ca="1" si="39"/>
        <v>0</v>
      </c>
      <c r="J206" s="123">
        <f t="shared" ca="1" si="39"/>
        <v>0</v>
      </c>
      <c r="K206" s="123">
        <f t="shared" ca="1" si="39"/>
        <v>0</v>
      </c>
    </row>
    <row r="207" spans="1:11" hidden="1" outlineLevel="1">
      <c r="A207" s="31" t="str">
        <f>IF(ISBLANK('Input-Accounts'!A207),"",'Input-Accounts'!A207)</f>
        <v/>
      </c>
      <c r="B207" t="str">
        <f>IF(ISBLANK('Input-Accounts'!B207),"",'Input-Accounts'!B207)</f>
        <v/>
      </c>
      <c r="C207" s="31" t="str">
        <f>IF(ISBLANK('Input-Accounts'!C207),"",'Input-Accounts'!C207)</f>
        <v/>
      </c>
      <c r="D207" s="10"/>
      <c r="E207" s="10"/>
      <c r="G207" s="10"/>
      <c r="H207" s="10"/>
      <c r="I207" s="10"/>
      <c r="J207" s="10"/>
      <c r="K207" s="10"/>
    </row>
    <row r="208" spans="1:11" hidden="1" outlineLevel="1">
      <c r="A208" s="31">
        <f>IF(ISBLANK('Input-Accounts'!A208),"",'Input-Accounts'!A208)</f>
        <v>184</v>
      </c>
      <c r="B208" s="1" t="str">
        <f>IF(ISBLANK('Input-Accounts'!B208),"",'Input-Accounts'!B208)</f>
        <v>Customer Service &amp; Information Expenses</v>
      </c>
      <c r="C208" s="31" t="str">
        <f>IF(ISBLANK('Input-Accounts'!C208),"",'Input-Accounts'!C208)</f>
        <v/>
      </c>
      <c r="D208" s="10"/>
      <c r="E208" s="10"/>
      <c r="G208" s="10"/>
      <c r="H208" s="10"/>
      <c r="I208" s="10"/>
      <c r="J208" s="10"/>
      <c r="K208" s="10"/>
    </row>
    <row r="209" spans="1:11" hidden="1" outlineLevel="1">
      <c r="A209" s="31">
        <f>IF(ISBLANK('Input-Accounts'!A209),"",'Input-Accounts'!A209)</f>
        <v>185</v>
      </c>
      <c r="B209" s="53" t="str">
        <f>IF(ISBLANK('Input-Accounts'!B209),"",'Input-Accounts'!B209)</f>
        <v xml:space="preserve">Supervision </v>
      </c>
      <c r="C209" s="31">
        <f>IF(ISBLANK('Input-Accounts'!C209),"",'Input-Accounts'!C209)</f>
        <v>907</v>
      </c>
      <c r="D209" s="10">
        <f t="shared" ref="D209:D212" ca="1" si="40">INDIRECT("Classification!"&amp;$D$5&amp;ROW())</f>
        <v>0</v>
      </c>
      <c r="E209" s="10">
        <f ca="1">IFERROR(IF(D209="","",IF(D209=0,0,IF(ABS(D209-SUM($G209:$K209))&lt;Check_Limit,0,1))),1)</f>
        <v>0</v>
      </c>
      <c r="F209" s="3" t="str" cm="1">
        <f t="array" aca="1" ref="F209" ca="1">IF(D209=0,"-",IF('Input-Accounts'!$E209&lt;&gt;0,'Input-Accounts'!$E209,INDEX('Input-Accounts'!$H209:$J209,,MATCH($F$6,'Input-Accounts'!$H$6:$J$6,0))))</f>
        <v>-</v>
      </c>
      <c r="G209" s="10">
        <f ca="1">IFERROR(INDEX(G$337:G$373,MATCH($F209,$B$337:$B$373,0))/INDEX($D$337:$D$373,MATCH($F209,$B$337:$B$373,0)),SUMIFS('Input-Ext Allocators'!D$8:D$63,'Input-Ext Allocators'!$B$8:$B$63,$F209))*$D209</f>
        <v>0</v>
      </c>
      <c r="H209" s="10">
        <f ca="1">IFERROR(INDEX(H$337:H$373,MATCH($F209,$B$337:$B$373,0))/INDEX($D$337:$D$373,MATCH($F209,$B$337:$B$373,0)),SUMIFS('Input-Ext Allocators'!E$8:E$63,'Input-Ext Allocators'!$B$8:$B$63,$F209))*$D209</f>
        <v>0</v>
      </c>
      <c r="I209" s="10">
        <f ca="1">IFERROR(INDEX(I$337:I$373,MATCH($F209,$B$337:$B$373,0))/INDEX($D$337:$D$373,MATCH($F209,$B$337:$B$373,0)),SUMIFS('Input-Ext Allocators'!F$8:F$63,'Input-Ext Allocators'!$B$8:$B$63,$F209))*$D209</f>
        <v>0</v>
      </c>
      <c r="J209" s="10">
        <f ca="1">IFERROR(INDEX(J$337:J$373,MATCH($F209,$B$337:$B$373,0))/INDEX($D$337:$D$373,MATCH($F209,$B$337:$B$373,0)),SUMIFS('Input-Ext Allocators'!G$8:G$63,'Input-Ext Allocators'!$B$8:$B$63,$F209))*$D209</f>
        <v>0</v>
      </c>
      <c r="K209" s="10">
        <f ca="1">IFERROR(INDEX(K$337:K$373,MATCH($F209,$B$337:$B$373,0))/INDEX($D$337:$D$373,MATCH($F209,$B$337:$B$373,0)),SUMIFS('Input-Ext Allocators'!H$8:H$63,'Input-Ext Allocators'!$B$8:$B$63,$F209))*$D209</f>
        <v>0</v>
      </c>
    </row>
    <row r="210" spans="1:11" hidden="1" outlineLevel="1">
      <c r="A210" s="31">
        <f>IF(ISBLANK('Input-Accounts'!A210),"",'Input-Accounts'!A210)</f>
        <v>186</v>
      </c>
      <c r="B210" s="53" t="str">
        <f>IF(ISBLANK('Input-Accounts'!B210),"",'Input-Accounts'!B210)</f>
        <v xml:space="preserve">Customer assistance expenses </v>
      </c>
      <c r="C210" s="31">
        <f>IF(ISBLANK('Input-Accounts'!C210),"",'Input-Accounts'!C210)</f>
        <v>908</v>
      </c>
      <c r="D210" s="10">
        <f t="shared" ca="1" si="40"/>
        <v>0</v>
      </c>
      <c r="E210" s="10">
        <f ca="1">IFERROR(IF(D210="","",IF(D210=0,0,IF(ABS(D210-SUM($G210:$K210))&lt;Check_Limit,0,1))),1)</f>
        <v>0</v>
      </c>
      <c r="F210" s="3" t="str" cm="1">
        <f t="array" aca="1" ref="F210" ca="1">IF(D210=0,"-",IF('Input-Accounts'!$E210&lt;&gt;0,'Input-Accounts'!$E210,INDEX('Input-Accounts'!$H210:$J210,,MATCH($F$6,'Input-Accounts'!$H$6:$J$6,0))))</f>
        <v>-</v>
      </c>
      <c r="G210" s="10">
        <f ca="1">IFERROR(INDEX(G$337:G$373,MATCH($F210,$B$337:$B$373,0))/INDEX($D$337:$D$373,MATCH($F210,$B$337:$B$373,0)),SUMIFS('Input-Ext Allocators'!D$8:D$63,'Input-Ext Allocators'!$B$8:$B$63,$F210))*$D210</f>
        <v>0</v>
      </c>
      <c r="H210" s="10">
        <f ca="1">IFERROR(INDEX(H$337:H$373,MATCH($F210,$B$337:$B$373,0))/INDEX($D$337:$D$373,MATCH($F210,$B$337:$B$373,0)),SUMIFS('Input-Ext Allocators'!E$8:E$63,'Input-Ext Allocators'!$B$8:$B$63,$F210))*$D210</f>
        <v>0</v>
      </c>
      <c r="I210" s="10">
        <f ca="1">IFERROR(INDEX(I$337:I$373,MATCH($F210,$B$337:$B$373,0))/INDEX($D$337:$D$373,MATCH($F210,$B$337:$B$373,0)),SUMIFS('Input-Ext Allocators'!F$8:F$63,'Input-Ext Allocators'!$B$8:$B$63,$F210))*$D210</f>
        <v>0</v>
      </c>
      <c r="J210" s="10">
        <f ca="1">IFERROR(INDEX(J$337:J$373,MATCH($F210,$B$337:$B$373,0))/INDEX($D$337:$D$373,MATCH($F210,$B$337:$B$373,0)),SUMIFS('Input-Ext Allocators'!G$8:G$63,'Input-Ext Allocators'!$B$8:$B$63,$F210))*$D210</f>
        <v>0</v>
      </c>
      <c r="K210" s="10">
        <f ca="1">IFERROR(INDEX(K$337:K$373,MATCH($F210,$B$337:$B$373,0))/INDEX($D$337:$D$373,MATCH($F210,$B$337:$B$373,0)),SUMIFS('Input-Ext Allocators'!H$8:H$63,'Input-Ext Allocators'!$B$8:$B$63,$F210))*$D210</f>
        <v>0</v>
      </c>
    </row>
    <row r="211" spans="1:11" hidden="1" outlineLevel="1">
      <c r="A211" s="31">
        <f>IF(ISBLANK('Input-Accounts'!A211),"",'Input-Accounts'!A211)</f>
        <v>187</v>
      </c>
      <c r="B211" s="53" t="str">
        <f>IF(ISBLANK('Input-Accounts'!B211),"",'Input-Accounts'!B211)</f>
        <v xml:space="preserve">Informational and instructional advertising expenses </v>
      </c>
      <c r="C211" s="31">
        <f>IF(ISBLANK('Input-Accounts'!C211),"",'Input-Accounts'!C211)</f>
        <v>909</v>
      </c>
      <c r="D211" s="10">
        <f t="shared" ca="1" si="40"/>
        <v>0</v>
      </c>
      <c r="E211" s="10">
        <f ca="1">IFERROR(IF(D211="","",IF(D211=0,0,IF(ABS(D211-SUM($G211:$K211))&lt;Check_Limit,0,1))),1)</f>
        <v>0</v>
      </c>
      <c r="F211" s="3" t="str" cm="1">
        <f t="array" aca="1" ref="F211" ca="1">IF(D211=0,"-",IF('Input-Accounts'!$E211&lt;&gt;0,'Input-Accounts'!$E211,INDEX('Input-Accounts'!$H211:$J211,,MATCH($F$6,'Input-Accounts'!$H$6:$J$6,0))))</f>
        <v>-</v>
      </c>
      <c r="G211" s="10">
        <f ca="1">IFERROR(INDEX(G$337:G$373,MATCH($F211,$B$337:$B$373,0))/INDEX($D$337:$D$373,MATCH($F211,$B$337:$B$373,0)),SUMIFS('Input-Ext Allocators'!D$8:D$63,'Input-Ext Allocators'!$B$8:$B$63,$F211))*$D211</f>
        <v>0</v>
      </c>
      <c r="H211" s="10">
        <f ca="1">IFERROR(INDEX(H$337:H$373,MATCH($F211,$B$337:$B$373,0))/INDEX($D$337:$D$373,MATCH($F211,$B$337:$B$373,0)),SUMIFS('Input-Ext Allocators'!E$8:E$63,'Input-Ext Allocators'!$B$8:$B$63,$F211))*$D211</f>
        <v>0</v>
      </c>
      <c r="I211" s="10">
        <f ca="1">IFERROR(INDEX(I$337:I$373,MATCH($F211,$B$337:$B$373,0))/INDEX($D$337:$D$373,MATCH($F211,$B$337:$B$373,0)),SUMIFS('Input-Ext Allocators'!F$8:F$63,'Input-Ext Allocators'!$B$8:$B$63,$F211))*$D211</f>
        <v>0</v>
      </c>
      <c r="J211" s="10">
        <f ca="1">IFERROR(INDEX(J$337:J$373,MATCH($F211,$B$337:$B$373,0))/INDEX($D$337:$D$373,MATCH($F211,$B$337:$B$373,0)),SUMIFS('Input-Ext Allocators'!G$8:G$63,'Input-Ext Allocators'!$B$8:$B$63,$F211))*$D211</f>
        <v>0</v>
      </c>
      <c r="K211" s="10">
        <f ca="1">IFERROR(INDEX(K$337:K$373,MATCH($F211,$B$337:$B$373,0))/INDEX($D$337:$D$373,MATCH($F211,$B$337:$B$373,0)),SUMIFS('Input-Ext Allocators'!H$8:H$63,'Input-Ext Allocators'!$B$8:$B$63,$F211))*$D211</f>
        <v>0</v>
      </c>
    </row>
    <row r="212" spans="1:11" hidden="1" outlineLevel="1">
      <c r="A212" s="31">
        <f>IF(ISBLANK('Input-Accounts'!A212),"",'Input-Accounts'!A212)</f>
        <v>188</v>
      </c>
      <c r="B212" s="53" t="str">
        <f>IF(ISBLANK('Input-Accounts'!B212),"",'Input-Accounts'!B212)</f>
        <v>Miscellaneous customer service and informational expenses</v>
      </c>
      <c r="C212" s="31">
        <f>IF(ISBLANK('Input-Accounts'!C212),"",'Input-Accounts'!C212)</f>
        <v>910</v>
      </c>
      <c r="D212" s="10">
        <f t="shared" ca="1" si="40"/>
        <v>0</v>
      </c>
      <c r="E212" s="10">
        <f ca="1">IFERROR(IF(D212="","",IF(D212=0,0,IF(ABS(D212-SUM($G212:$K212))&lt;Check_Limit,0,1))),1)</f>
        <v>0</v>
      </c>
      <c r="F212" s="3" t="str" cm="1">
        <f t="array" aca="1" ref="F212" ca="1">IF(D212=0,"-",IF('Input-Accounts'!$E212&lt;&gt;0,'Input-Accounts'!$E212,INDEX('Input-Accounts'!$H212:$J212,,MATCH($F$6,'Input-Accounts'!$H$6:$J$6,0))))</f>
        <v>-</v>
      </c>
      <c r="G212" s="10">
        <f ca="1">IFERROR(INDEX(G$337:G$373,MATCH($F212,$B$337:$B$373,0))/INDEX($D$337:$D$373,MATCH($F212,$B$337:$B$373,0)),SUMIFS('Input-Ext Allocators'!D$8:D$63,'Input-Ext Allocators'!$B$8:$B$63,$F212))*$D212</f>
        <v>0</v>
      </c>
      <c r="H212" s="10">
        <f ca="1">IFERROR(INDEX(H$337:H$373,MATCH($F212,$B$337:$B$373,0))/INDEX($D$337:$D$373,MATCH($F212,$B$337:$B$373,0)),SUMIFS('Input-Ext Allocators'!E$8:E$63,'Input-Ext Allocators'!$B$8:$B$63,$F212))*$D212</f>
        <v>0</v>
      </c>
      <c r="I212" s="10">
        <f ca="1">IFERROR(INDEX(I$337:I$373,MATCH($F212,$B$337:$B$373,0))/INDEX($D$337:$D$373,MATCH($F212,$B$337:$B$373,0)),SUMIFS('Input-Ext Allocators'!F$8:F$63,'Input-Ext Allocators'!$B$8:$B$63,$F212))*$D212</f>
        <v>0</v>
      </c>
      <c r="J212" s="10">
        <f ca="1">IFERROR(INDEX(J$337:J$373,MATCH($F212,$B$337:$B$373,0))/INDEX($D$337:$D$373,MATCH($F212,$B$337:$B$373,0)),SUMIFS('Input-Ext Allocators'!G$8:G$63,'Input-Ext Allocators'!$B$8:$B$63,$F212))*$D212</f>
        <v>0</v>
      </c>
      <c r="K212" s="10">
        <f ca="1">IFERROR(INDEX(K$337:K$373,MATCH($F212,$B$337:$B$373,0))/INDEX($D$337:$D$373,MATCH($F212,$B$337:$B$373,0)),SUMIFS('Input-Ext Allocators'!H$8:H$63,'Input-Ext Allocators'!$B$8:$B$63,$F212))*$D212</f>
        <v>0</v>
      </c>
    </row>
    <row r="213" spans="1:11" hidden="1" outlineLevel="1">
      <c r="A213" s="31">
        <f>IF(ISBLANK('Input-Accounts'!A213),"",'Input-Accounts'!A213)</f>
        <v>189</v>
      </c>
      <c r="B213" t="str">
        <f>IF(ISBLANK('Input-Accounts'!B213),"",'Input-Accounts'!B213)</f>
        <v>Subtotal - Customer Service &amp; Information Expenses</v>
      </c>
      <c r="C213" s="31" t="str">
        <f>IF(ISBLANK('Input-Accounts'!C213),"",'Input-Accounts'!C213)</f>
        <v/>
      </c>
      <c r="D213" s="123">
        <f ca="1">SUBTOTAL(9,D209:D212)</f>
        <v>0</v>
      </c>
      <c r="E213" s="10">
        <f ca="1">IFERROR(IF(D213="","",IF(D213=0,0,IF(ABS(D213-SUM($G213:$K213))&lt;Check_Limit,0,1))),1)</f>
        <v>0</v>
      </c>
      <c r="G213" s="123">
        <f t="shared" ref="G213:K213" ca="1" si="41">SUBTOTAL(9,G209:G212)</f>
        <v>0</v>
      </c>
      <c r="H213" s="123">
        <f t="shared" ca="1" si="41"/>
        <v>0</v>
      </c>
      <c r="I213" s="123">
        <f t="shared" ca="1" si="41"/>
        <v>0</v>
      </c>
      <c r="J213" s="123">
        <f t="shared" ca="1" si="41"/>
        <v>0</v>
      </c>
      <c r="K213" s="123">
        <f t="shared" ca="1" si="41"/>
        <v>0</v>
      </c>
    </row>
    <row r="214" spans="1:11" hidden="1" outlineLevel="1">
      <c r="A214" s="31" t="str">
        <f>IF(ISBLANK('Input-Accounts'!A214),"",'Input-Accounts'!A214)</f>
        <v/>
      </c>
      <c r="B214" s="1" t="str">
        <f>IF(ISBLANK('Input-Accounts'!B214),"",'Input-Accounts'!B214)</f>
        <v/>
      </c>
      <c r="C214" s="31" t="str">
        <f>IF(ISBLANK('Input-Accounts'!C214),"",'Input-Accounts'!C214)</f>
        <v/>
      </c>
      <c r="D214" s="10"/>
      <c r="E214" s="10"/>
      <c r="F214" s="3"/>
      <c r="G214" s="10"/>
      <c r="H214" s="10"/>
      <c r="I214" s="10"/>
      <c r="J214" s="10"/>
      <c r="K214" s="10"/>
    </row>
    <row r="215" spans="1:11" hidden="1" outlineLevel="1">
      <c r="A215" s="31">
        <f>IF(ISBLANK('Input-Accounts'!A215),"",'Input-Accounts'!A215)</f>
        <v>190</v>
      </c>
      <c r="B215" s="1" t="str">
        <f>IF(ISBLANK('Input-Accounts'!B215),"",'Input-Accounts'!B215)</f>
        <v>Sales Expenses</v>
      </c>
      <c r="C215" s="31" t="str">
        <f>IF(ISBLANK('Input-Accounts'!C215),"",'Input-Accounts'!C215)</f>
        <v/>
      </c>
      <c r="D215" s="10"/>
      <c r="E215" s="10"/>
      <c r="F215" s="3"/>
      <c r="G215" s="10"/>
      <c r="H215" s="10"/>
      <c r="I215" s="10"/>
      <c r="J215" s="10"/>
      <c r="K215" s="10"/>
    </row>
    <row r="216" spans="1:11" hidden="1" outlineLevel="1">
      <c r="A216" s="31">
        <f>IF(ISBLANK('Input-Accounts'!A216),"",'Input-Accounts'!A216)</f>
        <v>191</v>
      </c>
      <c r="B216" s="53" t="str">
        <f>IF(ISBLANK('Input-Accounts'!B216),"",'Input-Accounts'!B216)</f>
        <v>Supervision</v>
      </c>
      <c r="C216" s="31">
        <f>IF(ISBLANK('Input-Accounts'!C216),"",'Input-Accounts'!C216)</f>
        <v>911</v>
      </c>
      <c r="D216" s="10">
        <f t="shared" ref="D216:D219" ca="1" si="42">INDIRECT("Classification!"&amp;$D$5&amp;ROW())</f>
        <v>0</v>
      </c>
      <c r="E216" s="10">
        <f ca="1">IFERROR(IF(D216="","",IF(D216=0,0,IF(ABS(D216-SUM($G216:$K216))&lt;Check_Limit,0,1))),1)</f>
        <v>0</v>
      </c>
      <c r="F216" s="3" t="str" cm="1">
        <f t="array" aca="1" ref="F216" ca="1">IF(D216=0,"-",IF('Input-Accounts'!$E216&lt;&gt;0,'Input-Accounts'!$E216,INDEX('Input-Accounts'!$H216:$J216,,MATCH($F$6,'Input-Accounts'!$H$6:$J$6,0))))</f>
        <v>-</v>
      </c>
      <c r="G216" s="10">
        <f ca="1">IFERROR(INDEX(G$337:G$373,MATCH($F216,$B$337:$B$373,0))/INDEX($D$337:$D$373,MATCH($F216,$B$337:$B$373,0)),SUMIFS('Input-Ext Allocators'!D$8:D$63,'Input-Ext Allocators'!$B$8:$B$63,$F216))*$D216</f>
        <v>0</v>
      </c>
      <c r="H216" s="10">
        <f ca="1">IFERROR(INDEX(H$337:H$373,MATCH($F216,$B$337:$B$373,0))/INDEX($D$337:$D$373,MATCH($F216,$B$337:$B$373,0)),SUMIFS('Input-Ext Allocators'!E$8:E$63,'Input-Ext Allocators'!$B$8:$B$63,$F216))*$D216</f>
        <v>0</v>
      </c>
      <c r="I216" s="10">
        <f ca="1">IFERROR(INDEX(I$337:I$373,MATCH($F216,$B$337:$B$373,0))/INDEX($D$337:$D$373,MATCH($F216,$B$337:$B$373,0)),SUMIFS('Input-Ext Allocators'!F$8:F$63,'Input-Ext Allocators'!$B$8:$B$63,$F216))*$D216</f>
        <v>0</v>
      </c>
      <c r="J216" s="10">
        <f ca="1">IFERROR(INDEX(J$337:J$373,MATCH($F216,$B$337:$B$373,0))/INDEX($D$337:$D$373,MATCH($F216,$B$337:$B$373,0)),SUMIFS('Input-Ext Allocators'!G$8:G$63,'Input-Ext Allocators'!$B$8:$B$63,$F216))*$D216</f>
        <v>0</v>
      </c>
      <c r="K216" s="10">
        <f ca="1">IFERROR(INDEX(K$337:K$373,MATCH($F216,$B$337:$B$373,0))/INDEX($D$337:$D$373,MATCH($F216,$B$337:$B$373,0)),SUMIFS('Input-Ext Allocators'!H$8:H$63,'Input-Ext Allocators'!$B$8:$B$63,$F216))*$D216</f>
        <v>0</v>
      </c>
    </row>
    <row r="217" spans="1:11" hidden="1" outlineLevel="1">
      <c r="A217" s="31">
        <f>IF(ISBLANK('Input-Accounts'!A217),"",'Input-Accounts'!A217)</f>
        <v>192</v>
      </c>
      <c r="B217" s="53" t="str">
        <f>IF(ISBLANK('Input-Accounts'!B217),"",'Input-Accounts'!B217)</f>
        <v>Demonstrating and selling expenses</v>
      </c>
      <c r="C217" s="31">
        <f>IF(ISBLANK('Input-Accounts'!C217),"",'Input-Accounts'!C217)</f>
        <v>912</v>
      </c>
      <c r="D217" s="10">
        <f t="shared" ca="1" si="42"/>
        <v>0</v>
      </c>
      <c r="E217" s="10">
        <f ca="1">IFERROR(IF(D217="","",IF(D217=0,0,IF(ABS(D217-SUM($G217:$K217))&lt;Check_Limit,0,1))),1)</f>
        <v>0</v>
      </c>
      <c r="F217" s="3" t="str" cm="1">
        <f t="array" aca="1" ref="F217" ca="1">IF(D217=0,"-",IF('Input-Accounts'!$E217&lt;&gt;0,'Input-Accounts'!$E217,INDEX('Input-Accounts'!$H217:$J217,,MATCH($F$6,'Input-Accounts'!$H$6:$J$6,0))))</f>
        <v>-</v>
      </c>
      <c r="G217" s="10">
        <f ca="1">IFERROR(INDEX(G$337:G$373,MATCH($F217,$B$337:$B$373,0))/INDEX($D$337:$D$373,MATCH($F217,$B$337:$B$373,0)),SUMIFS('Input-Ext Allocators'!D$8:D$63,'Input-Ext Allocators'!$B$8:$B$63,$F217))*$D217</f>
        <v>0</v>
      </c>
      <c r="H217" s="10">
        <f ca="1">IFERROR(INDEX(H$337:H$373,MATCH($F217,$B$337:$B$373,0))/INDEX($D$337:$D$373,MATCH($F217,$B$337:$B$373,0)),SUMIFS('Input-Ext Allocators'!E$8:E$63,'Input-Ext Allocators'!$B$8:$B$63,$F217))*$D217</f>
        <v>0</v>
      </c>
      <c r="I217" s="10">
        <f ca="1">IFERROR(INDEX(I$337:I$373,MATCH($F217,$B$337:$B$373,0))/INDEX($D$337:$D$373,MATCH($F217,$B$337:$B$373,0)),SUMIFS('Input-Ext Allocators'!F$8:F$63,'Input-Ext Allocators'!$B$8:$B$63,$F217))*$D217</f>
        <v>0</v>
      </c>
      <c r="J217" s="10">
        <f ca="1">IFERROR(INDEX(J$337:J$373,MATCH($F217,$B$337:$B$373,0))/INDEX($D$337:$D$373,MATCH($F217,$B$337:$B$373,0)),SUMIFS('Input-Ext Allocators'!G$8:G$63,'Input-Ext Allocators'!$B$8:$B$63,$F217))*$D217</f>
        <v>0</v>
      </c>
      <c r="K217" s="10">
        <f ca="1">IFERROR(INDEX(K$337:K$373,MATCH($F217,$B$337:$B$373,0))/INDEX($D$337:$D$373,MATCH($F217,$B$337:$B$373,0)),SUMIFS('Input-Ext Allocators'!H$8:H$63,'Input-Ext Allocators'!$B$8:$B$63,$F217))*$D217</f>
        <v>0</v>
      </c>
    </row>
    <row r="218" spans="1:11" hidden="1" outlineLevel="1">
      <c r="A218" s="31">
        <f>IF(ISBLANK('Input-Accounts'!A218),"",'Input-Accounts'!A218)</f>
        <v>193</v>
      </c>
      <c r="B218" s="53" t="str">
        <f>IF(ISBLANK('Input-Accounts'!B218),"",'Input-Accounts'!B218)</f>
        <v>Advertising expenses</v>
      </c>
      <c r="C218" s="31">
        <f>IF(ISBLANK('Input-Accounts'!C218),"",'Input-Accounts'!C218)</f>
        <v>913</v>
      </c>
      <c r="D218" s="10">
        <f t="shared" ca="1" si="42"/>
        <v>0</v>
      </c>
      <c r="E218" s="10">
        <f ca="1">IFERROR(IF(D218="","",IF(D218=0,0,IF(ABS(D218-SUM($G218:$K218))&lt;Check_Limit,0,1))),1)</f>
        <v>0</v>
      </c>
      <c r="F218" s="3" t="str" cm="1">
        <f t="array" aca="1" ref="F218" ca="1">IF(D218=0,"-",IF('Input-Accounts'!$E218&lt;&gt;0,'Input-Accounts'!$E218,INDEX('Input-Accounts'!$H218:$J218,,MATCH($F$6,'Input-Accounts'!$H$6:$J$6,0))))</f>
        <v>-</v>
      </c>
      <c r="G218" s="10">
        <f ca="1">IFERROR(INDEX(G$337:G$373,MATCH($F218,$B$337:$B$373,0))/INDEX($D$337:$D$373,MATCH($F218,$B$337:$B$373,0)),SUMIFS('Input-Ext Allocators'!D$8:D$63,'Input-Ext Allocators'!$B$8:$B$63,$F218))*$D218</f>
        <v>0</v>
      </c>
      <c r="H218" s="10">
        <f ca="1">IFERROR(INDEX(H$337:H$373,MATCH($F218,$B$337:$B$373,0))/INDEX($D$337:$D$373,MATCH($F218,$B$337:$B$373,0)),SUMIFS('Input-Ext Allocators'!E$8:E$63,'Input-Ext Allocators'!$B$8:$B$63,$F218))*$D218</f>
        <v>0</v>
      </c>
      <c r="I218" s="10">
        <f ca="1">IFERROR(INDEX(I$337:I$373,MATCH($F218,$B$337:$B$373,0))/INDEX($D$337:$D$373,MATCH($F218,$B$337:$B$373,0)),SUMIFS('Input-Ext Allocators'!F$8:F$63,'Input-Ext Allocators'!$B$8:$B$63,$F218))*$D218</f>
        <v>0</v>
      </c>
      <c r="J218" s="10">
        <f ca="1">IFERROR(INDEX(J$337:J$373,MATCH($F218,$B$337:$B$373,0))/INDEX($D$337:$D$373,MATCH($F218,$B$337:$B$373,0)),SUMIFS('Input-Ext Allocators'!G$8:G$63,'Input-Ext Allocators'!$B$8:$B$63,$F218))*$D218</f>
        <v>0</v>
      </c>
      <c r="K218" s="10">
        <f ca="1">IFERROR(INDEX(K$337:K$373,MATCH($F218,$B$337:$B$373,0))/INDEX($D$337:$D$373,MATCH($F218,$B$337:$B$373,0)),SUMIFS('Input-Ext Allocators'!H$8:H$63,'Input-Ext Allocators'!$B$8:$B$63,$F218))*$D218</f>
        <v>0</v>
      </c>
    </row>
    <row r="219" spans="1:11" hidden="1" outlineLevel="1">
      <c r="A219" s="31">
        <f>IF(ISBLANK('Input-Accounts'!A219),"",'Input-Accounts'!A219)</f>
        <v>194</v>
      </c>
      <c r="B219" s="53" t="str">
        <f>IF(ISBLANK('Input-Accounts'!B219),"",'Input-Accounts'!B219)</f>
        <v>Miscellaneous sales expenses</v>
      </c>
      <c r="C219" s="31">
        <f>IF(ISBLANK('Input-Accounts'!C219),"",'Input-Accounts'!C219)</f>
        <v>916</v>
      </c>
      <c r="D219" s="10">
        <f t="shared" ca="1" si="42"/>
        <v>0</v>
      </c>
      <c r="E219" s="10">
        <f ca="1">IFERROR(IF(D219="","",IF(D219=0,0,IF(ABS(D219-SUM($G219:$K219))&lt;Check_Limit,0,1))),1)</f>
        <v>0</v>
      </c>
      <c r="F219" s="3" t="str" cm="1">
        <f t="array" aca="1" ref="F219" ca="1">IF(D219=0,"-",IF('Input-Accounts'!$E219&lt;&gt;0,'Input-Accounts'!$E219,INDEX('Input-Accounts'!$H219:$J219,,MATCH($F$6,'Input-Accounts'!$H$6:$J$6,0))))</f>
        <v>-</v>
      </c>
      <c r="G219" s="10">
        <f ca="1">IFERROR(INDEX(G$337:G$373,MATCH($F219,$B$337:$B$373,0))/INDEX($D$337:$D$373,MATCH($F219,$B$337:$B$373,0)),SUMIFS('Input-Ext Allocators'!D$8:D$63,'Input-Ext Allocators'!$B$8:$B$63,$F219))*$D219</f>
        <v>0</v>
      </c>
      <c r="H219" s="10">
        <f ca="1">IFERROR(INDEX(H$337:H$373,MATCH($F219,$B$337:$B$373,0))/INDEX($D$337:$D$373,MATCH($F219,$B$337:$B$373,0)),SUMIFS('Input-Ext Allocators'!E$8:E$63,'Input-Ext Allocators'!$B$8:$B$63,$F219))*$D219</f>
        <v>0</v>
      </c>
      <c r="I219" s="10">
        <f ca="1">IFERROR(INDEX(I$337:I$373,MATCH($F219,$B$337:$B$373,0))/INDEX($D$337:$D$373,MATCH($F219,$B$337:$B$373,0)),SUMIFS('Input-Ext Allocators'!F$8:F$63,'Input-Ext Allocators'!$B$8:$B$63,$F219))*$D219</f>
        <v>0</v>
      </c>
      <c r="J219" s="10">
        <f ca="1">IFERROR(INDEX(J$337:J$373,MATCH($F219,$B$337:$B$373,0))/INDEX($D$337:$D$373,MATCH($F219,$B$337:$B$373,0)),SUMIFS('Input-Ext Allocators'!G$8:G$63,'Input-Ext Allocators'!$B$8:$B$63,$F219))*$D219</f>
        <v>0</v>
      </c>
      <c r="K219" s="10">
        <f ca="1">IFERROR(INDEX(K$337:K$373,MATCH($F219,$B$337:$B$373,0))/INDEX($D$337:$D$373,MATCH($F219,$B$337:$B$373,0)),SUMIFS('Input-Ext Allocators'!H$8:H$63,'Input-Ext Allocators'!$B$8:$B$63,$F219))*$D219</f>
        <v>0</v>
      </c>
    </row>
    <row r="220" spans="1:11" hidden="1" outlineLevel="1">
      <c r="A220" s="31">
        <f>IF(ISBLANK('Input-Accounts'!A220),"",'Input-Accounts'!A220)</f>
        <v>195</v>
      </c>
      <c r="B220" t="str">
        <f>IF(ISBLANK('Input-Accounts'!B220),"",'Input-Accounts'!B220)</f>
        <v>Subtotal - Sales Expenses</v>
      </c>
      <c r="C220" s="31" t="str">
        <f>IF(ISBLANK('Input-Accounts'!C220),"",'Input-Accounts'!C220)</f>
        <v/>
      </c>
      <c r="D220" s="123">
        <f ca="1">SUBTOTAL(9,D216:D219)</f>
        <v>0</v>
      </c>
      <c r="E220" s="10">
        <f ca="1">IFERROR(IF(D220="","",IF(D220=0,0,IF(ABS(D220-SUM($G220:$K220))&lt;Check_Limit,0,1))),1)</f>
        <v>0</v>
      </c>
      <c r="G220" s="123">
        <f t="shared" ref="G220:K220" ca="1" si="43">SUBTOTAL(9,G216:G219)</f>
        <v>0</v>
      </c>
      <c r="H220" s="123">
        <f t="shared" ca="1" si="43"/>
        <v>0</v>
      </c>
      <c r="I220" s="123">
        <f t="shared" ca="1" si="43"/>
        <v>0</v>
      </c>
      <c r="J220" s="123">
        <f t="shared" ca="1" si="43"/>
        <v>0</v>
      </c>
      <c r="K220" s="123">
        <f t="shared" ca="1" si="43"/>
        <v>0</v>
      </c>
    </row>
    <row r="221" spans="1:11" hidden="1" outlineLevel="1">
      <c r="A221" s="31" t="str">
        <f>IF(ISBLANK('Input-Accounts'!A221),"",'Input-Accounts'!A221)</f>
        <v/>
      </c>
      <c r="B221" t="str">
        <f>IF(ISBLANK('Input-Accounts'!B221),"",'Input-Accounts'!B221)</f>
        <v/>
      </c>
      <c r="C221" s="31" t="str">
        <f>IF(ISBLANK('Input-Accounts'!C221),"",'Input-Accounts'!C221)</f>
        <v/>
      </c>
      <c r="D221" s="10"/>
      <c r="E221" s="10"/>
      <c r="G221" s="10"/>
      <c r="H221" s="10"/>
      <c r="I221" s="10"/>
      <c r="J221" s="10"/>
      <c r="K221" s="10"/>
    </row>
    <row r="222" spans="1:11" collapsed="1">
      <c r="A222" s="31">
        <f>IF(ISBLANK('Input-Accounts'!A222),"",'Input-Accounts'!A222)</f>
        <v>196</v>
      </c>
      <c r="B222" s="7" t="str">
        <f>IF(ISBLANK('Input-Accounts'!B222),"",'Input-Accounts'!B222)</f>
        <v>Total Customer Accounts, Service, and Sales Expense</v>
      </c>
      <c r="C222" s="31" t="str">
        <f>IF(ISBLANK('Input-Accounts'!C222),"",'Input-Accounts'!C222)</f>
        <v/>
      </c>
      <c r="D222" s="10">
        <f ca="1">SUBTOTAL(9,D201:D220)</f>
        <v>0</v>
      </c>
      <c r="E222" s="10">
        <f ca="1">IFERROR(IF(D222="","",IF(D222=0,0,IF(ABS(D222-SUM($G222:$K222))&lt;Check_Limit,0,1))),1)</f>
        <v>0</v>
      </c>
      <c r="F222" s="3"/>
      <c r="G222" s="10">
        <f t="shared" ref="G222:K222" ca="1" si="44">SUBTOTAL(9,G201:G220)</f>
        <v>0</v>
      </c>
      <c r="H222" s="10">
        <f t="shared" ca="1" si="44"/>
        <v>0</v>
      </c>
      <c r="I222" s="10">
        <f t="shared" ca="1" si="44"/>
        <v>0</v>
      </c>
      <c r="J222" s="10">
        <f t="shared" ca="1" si="44"/>
        <v>0</v>
      </c>
      <c r="K222" s="10">
        <f t="shared" ca="1" si="44"/>
        <v>0</v>
      </c>
    </row>
    <row r="223" spans="1:11">
      <c r="A223" s="31" t="str">
        <f>IF(ISBLANK('Input-Accounts'!A223),"",'Input-Accounts'!A223)</f>
        <v/>
      </c>
      <c r="B223" s="7" t="str">
        <f>IF(ISBLANK('Input-Accounts'!B223),"",'Input-Accounts'!B223)</f>
        <v/>
      </c>
      <c r="C223" s="31" t="str">
        <f>IF(ISBLANK('Input-Accounts'!C223),"",'Input-Accounts'!C223)</f>
        <v/>
      </c>
      <c r="D223" s="123"/>
      <c r="E223" s="10"/>
      <c r="G223" s="123"/>
      <c r="H223" s="123"/>
      <c r="I223" s="123"/>
      <c r="J223" s="123"/>
      <c r="K223" s="123"/>
    </row>
    <row r="224" spans="1:11">
      <c r="A224" s="31">
        <f>IF(ISBLANK('Input-Accounts'!A224),"",'Input-Accounts'!A224)</f>
        <v>197</v>
      </c>
      <c r="B224" s="7" t="str">
        <f>IF(ISBLANK('Input-Accounts'!B224),"",'Input-Accounts'!B224)</f>
        <v>Administrative and General Expenses</v>
      </c>
      <c r="C224" s="31" t="str">
        <f>IF(ISBLANK('Input-Accounts'!C224),"",'Input-Accounts'!C224)</f>
        <v/>
      </c>
      <c r="D224" s="10"/>
      <c r="E224" s="10"/>
      <c r="G224" s="10"/>
      <c r="H224" s="10"/>
      <c r="I224" s="10"/>
      <c r="J224" s="10"/>
      <c r="K224" s="10"/>
    </row>
    <row r="225" spans="1:11" hidden="1" outlineLevel="1">
      <c r="A225" s="31">
        <f>IF(ISBLANK('Input-Accounts'!A225),"",'Input-Accounts'!A225)</f>
        <v>198</v>
      </c>
      <c r="B225" s="53" t="str">
        <f>IF(ISBLANK('Input-Accounts'!B225),"",'Input-Accounts'!B225)</f>
        <v>Administrative and general salaries</v>
      </c>
      <c r="C225" s="31">
        <f>IF(ISBLANK('Input-Accounts'!C225),"",'Input-Accounts'!C225)</f>
        <v>920</v>
      </c>
      <c r="D225" s="10">
        <f t="shared" ref="D225:D235" ca="1" si="45">INDIRECT("Classification!"&amp;$D$5&amp;ROW())</f>
        <v>1224331.7277779782</v>
      </c>
      <c r="E225" s="10">
        <f t="shared" ref="E225:E236" ca="1" si="46">IFERROR(IF(D225="","",IF(D225=0,0,IF(ABS(D225-SUM($G225:$K225))&lt;Check_Limit,0,1))),1)</f>
        <v>0</v>
      </c>
      <c r="F225" s="3" t="str" cm="1">
        <f t="array" aca="1" ref="F225" ca="1">IF(D225=0,"-",IF('Input-Accounts'!$E225&lt;&gt;0,'Input-Accounts'!$E225,INDEX('Input-Accounts'!$H225:$J225,,MATCH($F$6,'Input-Accounts'!$H$6:$J$6,0))))</f>
        <v>INT_OM_Exc_A&amp;G,Gas,Uncoll</v>
      </c>
      <c r="G225" s="10">
        <f ca="1">IFERROR(INDEX(G$337:G$373,MATCH($F225,$B$337:$B$373,0))/INDEX($D$337:$D$373,MATCH($F225,$B$337:$B$373,0)),SUMIFS('Input-Ext Allocators'!D$8:D$63,'Input-Ext Allocators'!$B$8:$B$63,$F225))*$D225</f>
        <v>1031917.1926019581</v>
      </c>
      <c r="H225" s="10">
        <f ca="1">IFERROR(INDEX(H$337:H$373,MATCH($F225,$B$337:$B$373,0))/INDEX($D$337:$D$373,MATCH($F225,$B$337:$B$373,0)),SUMIFS('Input-Ext Allocators'!E$8:E$63,'Input-Ext Allocators'!$B$8:$B$63,$F225))*$D225</f>
        <v>143698.8155229876</v>
      </c>
      <c r="I225" s="10">
        <f ca="1">IFERROR(INDEX(I$337:I$373,MATCH($F225,$B$337:$B$373,0))/INDEX($D$337:$D$373,MATCH($F225,$B$337:$B$373,0)),SUMIFS('Input-Ext Allocators'!F$8:F$63,'Input-Ext Allocators'!$B$8:$B$63,$F225))*$D225</f>
        <v>70.666932267912571</v>
      </c>
      <c r="J225" s="10">
        <f ca="1">IFERROR(INDEX(J$337:J$373,MATCH($F225,$B$337:$B$373,0))/INDEX($D$337:$D$373,MATCH($F225,$B$337:$B$373,0)),SUMIFS('Input-Ext Allocators'!G$8:G$63,'Input-Ext Allocators'!$B$8:$B$63,$F225))*$D225</f>
        <v>27.310351821066558</v>
      </c>
      <c r="K225" s="10">
        <f ca="1">IFERROR(INDEX(K$337:K$373,MATCH($F225,$B$337:$B$373,0))/INDEX($D$337:$D$373,MATCH($F225,$B$337:$B$373,0)),SUMIFS('Input-Ext Allocators'!H$8:H$63,'Input-Ext Allocators'!$B$8:$B$63,$F225))*$D225</f>
        <v>48617.742368943756</v>
      </c>
    </row>
    <row r="226" spans="1:11" hidden="1" outlineLevel="1">
      <c r="A226" s="31">
        <f>IF(ISBLANK('Input-Accounts'!A226),"",'Input-Accounts'!A226)</f>
        <v>199</v>
      </c>
      <c r="B226" s="53" t="str">
        <f>IF(ISBLANK('Input-Accounts'!B226),"",'Input-Accounts'!B226)</f>
        <v>Office supplies and expenses</v>
      </c>
      <c r="C226" s="31">
        <f>IF(ISBLANK('Input-Accounts'!C226),"",'Input-Accounts'!C226)</f>
        <v>921</v>
      </c>
      <c r="D226" s="10">
        <f t="shared" ca="1" si="45"/>
        <v>256346.01158241901</v>
      </c>
      <c r="E226" s="10">
        <f t="shared" ca="1" si="46"/>
        <v>0</v>
      </c>
      <c r="F226" s="3" t="str" cm="1">
        <f t="array" aca="1" ref="F226" ca="1">IF(D226=0,"-",IF('Input-Accounts'!$E226&lt;&gt;0,'Input-Accounts'!$E226,INDEX('Input-Accounts'!$H226:$J226,,MATCH($F$6,'Input-Accounts'!$H$6:$J$6,0))))</f>
        <v>INT_OM_Exc_A&amp;G,Gas,Uncoll</v>
      </c>
      <c r="G226" s="10">
        <f ca="1">IFERROR(INDEX(G$337:G$373,MATCH($F226,$B$337:$B$373,0))/INDEX($D$337:$D$373,MATCH($F226,$B$337:$B$373,0)),SUMIFS('Input-Ext Allocators'!D$8:D$63,'Input-Ext Allocators'!$B$8:$B$63,$F226))*$D226</f>
        <v>216058.97372840825</v>
      </c>
      <c r="H226" s="10">
        <f ca="1">IFERROR(INDEX(H$337:H$373,MATCH($F226,$B$337:$B$373,0))/INDEX($D$337:$D$373,MATCH($F226,$B$337:$B$373,0)),SUMIFS('Input-Ext Allocators'!E$8:E$63,'Input-Ext Allocators'!$B$8:$B$63,$F226))*$D226</f>
        <v>30087.122135836435</v>
      </c>
      <c r="I226" s="10">
        <f ca="1">IFERROR(INDEX(I$337:I$373,MATCH($F226,$B$337:$B$373,0))/INDEX($D$337:$D$373,MATCH($F226,$B$337:$B$373,0)),SUMIFS('Input-Ext Allocators'!F$8:F$63,'Input-Ext Allocators'!$B$8:$B$63,$F226))*$D226</f>
        <v>14.79597875856842</v>
      </c>
      <c r="J226" s="10">
        <f ca="1">IFERROR(INDEX(J$337:J$373,MATCH($F226,$B$337:$B$373,0))/INDEX($D$337:$D$373,MATCH($F226,$B$337:$B$373,0)),SUMIFS('Input-Ext Allocators'!G$8:G$63,'Input-Ext Allocators'!$B$8:$B$63,$F226))*$D226</f>
        <v>5.7181396229507975</v>
      </c>
      <c r="K226" s="10">
        <f ca="1">IFERROR(INDEX(K$337:K$373,MATCH($F226,$B$337:$B$373,0))/INDEX($D$337:$D$373,MATCH($F226,$B$337:$B$373,0)),SUMIFS('Input-Ext Allocators'!H$8:H$63,'Input-Ext Allocators'!$B$8:$B$63,$F226))*$D226</f>
        <v>10179.401599792871</v>
      </c>
    </row>
    <row r="227" spans="1:11" hidden="1" outlineLevel="1">
      <c r="A227" s="31">
        <f>IF(ISBLANK('Input-Accounts'!A227),"",'Input-Accounts'!A227)</f>
        <v>200</v>
      </c>
      <c r="B227" s="53" t="str">
        <f>IF(ISBLANK('Input-Accounts'!B227),"",'Input-Accounts'!B227)</f>
        <v>Outside services employed</v>
      </c>
      <c r="C227" s="31">
        <f>IF(ISBLANK('Input-Accounts'!C227),"",'Input-Accounts'!C227)</f>
        <v>923</v>
      </c>
      <c r="D227" s="10">
        <f t="shared" ca="1" si="45"/>
        <v>821443.98434993043</v>
      </c>
      <c r="E227" s="10">
        <f t="shared" ca="1" si="46"/>
        <v>0</v>
      </c>
      <c r="F227" s="3" t="str" cm="1">
        <f t="array" aca="1" ref="F227" ca="1">IF(D227=0,"-",IF('Input-Accounts'!$E227&lt;&gt;0,'Input-Accounts'!$E227,INDEX('Input-Accounts'!$H227:$J227,,MATCH($F$6,'Input-Accounts'!$H$6:$J$6,0))))</f>
        <v>INT_OM_Exc_A&amp;G,Gas,Uncoll</v>
      </c>
      <c r="G227" s="10">
        <f ca="1">IFERROR(INDEX(G$337:G$373,MATCH($F227,$B$337:$B$373,0))/INDEX($D$337:$D$373,MATCH($F227,$B$337:$B$373,0)),SUMIFS('Input-Ext Allocators'!D$8:D$63,'Input-Ext Allocators'!$B$8:$B$63,$F227))*$D227</f>
        <v>692346.8133498074</v>
      </c>
      <c r="H227" s="10">
        <f ca="1">IFERROR(INDEX(H$337:H$373,MATCH($F227,$B$337:$B$373,0))/INDEX($D$337:$D$373,MATCH($F227,$B$337:$B$373,0)),SUMIFS('Input-Ext Allocators'!E$8:E$63,'Input-Ext Allocators'!$B$8:$B$63,$F227))*$D227</f>
        <v>96412.209935781546</v>
      </c>
      <c r="I227" s="10">
        <f ca="1">IFERROR(INDEX(I$337:I$373,MATCH($F227,$B$337:$B$373,0))/INDEX($D$337:$D$373,MATCH($F227,$B$337:$B$373,0)),SUMIFS('Input-Ext Allocators'!F$8:F$63,'Input-Ext Allocators'!$B$8:$B$63,$F227))*$D227</f>
        <v>47.412743692669736</v>
      </c>
      <c r="J227" s="10">
        <f ca="1">IFERROR(INDEX(J$337:J$373,MATCH($F227,$B$337:$B$373,0))/INDEX($D$337:$D$373,MATCH($F227,$B$337:$B$373,0)),SUMIFS('Input-Ext Allocators'!G$8:G$63,'Input-Ext Allocators'!$B$8:$B$63,$F227))*$D227</f>
        <v>18.323403457501094</v>
      </c>
      <c r="K227" s="10">
        <f ca="1">IFERROR(INDEX(K$337:K$373,MATCH($F227,$B$337:$B$373,0))/INDEX($D$337:$D$373,MATCH($F227,$B$337:$B$373,0)),SUMIFS('Input-Ext Allocators'!H$8:H$63,'Input-Ext Allocators'!$B$8:$B$63,$F227))*$D227</f>
        <v>32619.224917191532</v>
      </c>
    </row>
    <row r="228" spans="1:11" hidden="1" outlineLevel="1">
      <c r="A228" s="31">
        <f>IF(ISBLANK('Input-Accounts'!A228),"",'Input-Accounts'!A228)</f>
        <v>201</v>
      </c>
      <c r="B228" s="53" t="str">
        <f>IF(ISBLANK('Input-Accounts'!B228),"",'Input-Accounts'!B228)</f>
        <v>Property insurance</v>
      </c>
      <c r="C228" s="31">
        <f>IF(ISBLANK('Input-Accounts'!C228),"",'Input-Accounts'!C228)</f>
        <v>924</v>
      </c>
      <c r="D228" s="10">
        <f t="shared" ca="1" si="45"/>
        <v>8733.8601777380281</v>
      </c>
      <c r="E228" s="10">
        <f t="shared" ca="1" si="46"/>
        <v>0</v>
      </c>
      <c r="F228" s="3" t="str" cm="1">
        <f t="array" aca="1" ref="F228" ca="1">IF(D228=0,"-",IF('Input-Accounts'!$E228&lt;&gt;0,'Input-Accounts'!$E228,INDEX('Input-Accounts'!$H228:$J228,,MATCH($F$6,'Input-Accounts'!$H$6:$J$6,0))))</f>
        <v>INT_OM_Exc_A&amp;G,Gas,Uncoll</v>
      </c>
      <c r="G228" s="10">
        <f ca="1">IFERROR(INDEX(G$337:G$373,MATCH($F228,$B$337:$B$373,0))/INDEX($D$337:$D$373,MATCH($F228,$B$337:$B$373,0)),SUMIFS('Input-Ext Allocators'!D$8:D$63,'Input-Ext Allocators'!$B$8:$B$63,$F228))*$D228</f>
        <v>7361.2569785693122</v>
      </c>
      <c r="H228" s="10">
        <f ca="1">IFERROR(INDEX(H$337:H$373,MATCH($F228,$B$337:$B$373,0))/INDEX($D$337:$D$373,MATCH($F228,$B$337:$B$373,0)),SUMIFS('Input-Ext Allocators'!E$8:E$63,'Input-Ext Allocators'!$B$8:$B$63,$F228))*$D228</f>
        <v>1025.0860400082158</v>
      </c>
      <c r="I228" s="10">
        <f ca="1">IFERROR(INDEX(I$337:I$373,MATCH($F228,$B$337:$B$373,0))/INDEX($D$337:$D$373,MATCH($F228,$B$337:$B$373,0)),SUMIFS('Input-Ext Allocators'!F$8:F$63,'Input-Ext Allocators'!$B$8:$B$63,$F228))*$D228</f>
        <v>0.5041077443429246</v>
      </c>
      <c r="J228" s="10">
        <f ca="1">IFERROR(INDEX(J$337:J$373,MATCH($F228,$B$337:$B$373,0))/INDEX($D$337:$D$373,MATCH($F228,$B$337:$B$373,0)),SUMIFS('Input-Ext Allocators'!G$8:G$63,'Input-Ext Allocators'!$B$8:$B$63,$F228))*$D228</f>
        <v>0.19482039777154483</v>
      </c>
      <c r="K228" s="10">
        <f ca="1">IFERROR(INDEX(K$337:K$373,MATCH($F228,$B$337:$B$373,0))/INDEX($D$337:$D$373,MATCH($F228,$B$337:$B$373,0)),SUMIFS('Input-Ext Allocators'!H$8:H$63,'Input-Ext Allocators'!$B$8:$B$63,$F228))*$D228</f>
        <v>346.81823101838785</v>
      </c>
    </row>
    <row r="229" spans="1:11" hidden="1" outlineLevel="1">
      <c r="A229" s="31">
        <f>IF(ISBLANK('Input-Accounts'!A229),"",'Input-Accounts'!A229)</f>
        <v>202</v>
      </c>
      <c r="B229" s="53" t="str">
        <f>IF(ISBLANK('Input-Accounts'!B229),"",'Input-Accounts'!B229)</f>
        <v>Injuries and damages</v>
      </c>
      <c r="C229" s="31">
        <f>IF(ISBLANK('Input-Accounts'!C229),"",'Input-Accounts'!C229)</f>
        <v>925</v>
      </c>
      <c r="D229" s="10">
        <f t="shared" ca="1" si="45"/>
        <v>141557.20097923162</v>
      </c>
      <c r="E229" s="10">
        <f t="shared" ca="1" si="46"/>
        <v>0</v>
      </c>
      <c r="F229" s="3" t="str" cm="1">
        <f t="array" aca="1" ref="F229" ca="1">IF(D229=0,"-",IF('Input-Accounts'!$E229&lt;&gt;0,'Input-Accounts'!$E229,INDEX('Input-Accounts'!$H229:$J229,,MATCH($F$6,'Input-Accounts'!$H$6:$J$6,0))))</f>
        <v>INT_LABOR</v>
      </c>
      <c r="G229" s="10">
        <f ca="1">IFERROR(INDEX(G$337:G$373,MATCH($F229,$B$337:$B$373,0))/INDEX($D$337:$D$373,MATCH($F229,$B$337:$B$373,0)),SUMIFS('Input-Ext Allocators'!D$8:D$63,'Input-Ext Allocators'!$B$8:$B$63,$F229))*$D229</f>
        <v>116138.0979022836</v>
      </c>
      <c r="H229" s="10">
        <f ca="1">IFERROR(INDEX(H$337:H$373,MATCH($F229,$B$337:$B$373,0))/INDEX($D$337:$D$373,MATCH($F229,$B$337:$B$373,0)),SUMIFS('Input-Ext Allocators'!E$8:E$63,'Input-Ext Allocators'!$B$8:$B$63,$F229))*$D229</f>
        <v>17556.821911413674</v>
      </c>
      <c r="I229" s="10">
        <f ca="1">IFERROR(INDEX(I$337:I$373,MATCH($F229,$B$337:$B$373,0))/INDEX($D$337:$D$373,MATCH($F229,$B$337:$B$373,0)),SUMIFS('Input-Ext Allocators'!F$8:F$63,'Input-Ext Allocators'!$B$8:$B$63,$F229))*$D229</f>
        <v>10.632633091414691</v>
      </c>
      <c r="J229" s="10">
        <f ca="1">IFERROR(INDEX(J$337:J$373,MATCH($F229,$B$337:$B$373,0))/INDEX($D$337:$D$373,MATCH($F229,$B$337:$B$373,0)),SUMIFS('Input-Ext Allocators'!G$8:G$63,'Input-Ext Allocators'!$B$8:$B$63,$F229))*$D229</f>
        <v>3.0139815532615564</v>
      </c>
      <c r="K229" s="10">
        <f ca="1">IFERROR(INDEX(K$337:K$373,MATCH($F229,$B$337:$B$373,0))/INDEX($D$337:$D$373,MATCH($F229,$B$337:$B$373,0)),SUMIFS('Input-Ext Allocators'!H$8:H$63,'Input-Ext Allocators'!$B$8:$B$63,$F229))*$D229</f>
        <v>7848.6345508897039</v>
      </c>
    </row>
    <row r="230" spans="1:11" hidden="1" outlineLevel="1">
      <c r="A230" s="31">
        <f>IF(ISBLANK('Input-Accounts'!A230),"",'Input-Accounts'!A230)</f>
        <v>203</v>
      </c>
      <c r="B230" s="53" t="str">
        <f>IF(ISBLANK('Input-Accounts'!B230),"",'Input-Accounts'!B230)</f>
        <v>Employee pensions and benefits</v>
      </c>
      <c r="C230" s="31">
        <f>IF(ISBLANK('Input-Accounts'!C230),"",'Input-Accounts'!C230)</f>
        <v>926</v>
      </c>
      <c r="D230" s="10">
        <f t="shared" ca="1" si="45"/>
        <v>493919.42722721555</v>
      </c>
      <c r="E230" s="10">
        <f t="shared" ca="1" si="46"/>
        <v>0</v>
      </c>
      <c r="F230" s="3" t="str" cm="1">
        <f t="array" aca="1" ref="F230" ca="1">IF(D230=0,"-",IF('Input-Accounts'!$E230&lt;&gt;0,'Input-Accounts'!$E230,INDEX('Input-Accounts'!$H230:$J230,,MATCH($F$6,'Input-Accounts'!$H$6:$J$6,0))))</f>
        <v>INT_LABOR</v>
      </c>
      <c r="G230" s="10">
        <f ca="1">IFERROR(INDEX(G$337:G$373,MATCH($F230,$B$337:$B$373,0))/INDEX($D$337:$D$373,MATCH($F230,$B$337:$B$373,0)),SUMIFS('Input-Ext Allocators'!D$8:D$63,'Input-Ext Allocators'!$B$8:$B$63,$F230))*$D230</f>
        <v>405227.44444184162</v>
      </c>
      <c r="H230" s="10">
        <f ca="1">IFERROR(INDEX(H$337:H$373,MATCH($F230,$B$337:$B$373,0))/INDEX($D$337:$D$373,MATCH($F230,$B$337:$B$373,0)),SUMIFS('Input-Ext Allocators'!E$8:E$63,'Input-Ext Allocators'!$B$8:$B$63,$F230))*$D230</f>
        <v>61259.020116453983</v>
      </c>
      <c r="I230" s="10">
        <f ca="1">IFERROR(INDEX(I$337:I$373,MATCH($F230,$B$337:$B$373,0))/INDEX($D$337:$D$373,MATCH($F230,$B$337:$B$373,0)),SUMIFS('Input-Ext Allocators'!F$8:F$63,'Input-Ext Allocators'!$B$8:$B$63,$F230))*$D230</f>
        <v>37.099236281163641</v>
      </c>
      <c r="J230" s="10">
        <f ca="1">IFERROR(INDEX(J$337:J$373,MATCH($F230,$B$337:$B$373,0))/INDEX($D$337:$D$373,MATCH($F230,$B$337:$B$373,0)),SUMIFS('Input-Ext Allocators'!G$8:G$63,'Input-Ext Allocators'!$B$8:$B$63,$F230))*$D230</f>
        <v>10.516342737511097</v>
      </c>
      <c r="K230" s="10">
        <f ca="1">IFERROR(INDEX(K$337:K$373,MATCH($F230,$B$337:$B$373,0))/INDEX($D$337:$D$373,MATCH($F230,$B$337:$B$373,0)),SUMIFS('Input-Ext Allocators'!H$8:H$63,'Input-Ext Allocators'!$B$8:$B$63,$F230))*$D230</f>
        <v>27385.347089901315</v>
      </c>
    </row>
    <row r="231" spans="1:11" hidden="1" outlineLevel="1">
      <c r="A231" s="31">
        <f>IF(ISBLANK('Input-Accounts'!A231),"",'Input-Accounts'!A231)</f>
        <v>204</v>
      </c>
      <c r="B231" s="53" t="str">
        <f>IF(ISBLANK('Input-Accounts'!B231),"",'Input-Accounts'!B231)</f>
        <v>Regulatory commission expenses</v>
      </c>
      <c r="C231" s="31">
        <f>IF(ISBLANK('Input-Accounts'!C231),"",'Input-Accounts'!C231)</f>
        <v>928</v>
      </c>
      <c r="D231" s="10">
        <f t="shared" ca="1" si="45"/>
        <v>175011.58852361023</v>
      </c>
      <c r="E231" s="10">
        <f t="shared" ca="1" si="46"/>
        <v>0</v>
      </c>
      <c r="F231" s="3" t="str" cm="1">
        <f t="array" aca="1" ref="F231" ca="1">IF(D231=0,"-",IF('Input-Accounts'!$E231&lt;&gt;0,'Input-Accounts'!$E231,INDEX('Input-Accounts'!$H231:$J231,,MATCH($F$6,'Input-Accounts'!$H$6:$J$6,0))))</f>
        <v>INT_OM_Exc_A&amp;G,Gas,Uncoll</v>
      </c>
      <c r="G231" s="10">
        <f ca="1">IFERROR(INDEX(G$337:G$373,MATCH($F231,$B$337:$B$373,0))/INDEX($D$337:$D$373,MATCH($F231,$B$337:$B$373,0)),SUMIFS('Input-Ext Allocators'!D$8:D$63,'Input-Ext Allocators'!$B$8:$B$63,$F231))*$D231</f>
        <v>147506.97299158998</v>
      </c>
      <c r="H231" s="10">
        <f ca="1">IFERROR(INDEX(H$337:H$373,MATCH($F231,$B$337:$B$373,0))/INDEX($D$337:$D$373,MATCH($F231,$B$337:$B$373,0)),SUMIFS('Input-Ext Allocators'!E$8:E$63,'Input-Ext Allocators'!$B$8:$B$63,$F231))*$D231</f>
        <v>20540.96729101496</v>
      </c>
      <c r="I231" s="10">
        <f ca="1">IFERROR(INDEX(I$337:I$373,MATCH($F231,$B$337:$B$373,0))/INDEX($D$337:$D$373,MATCH($F231,$B$337:$B$373,0)),SUMIFS('Input-Ext Allocators'!F$8:F$63,'Input-Ext Allocators'!$B$8:$B$63,$F231))*$D231</f>
        <v>10.101455178935373</v>
      </c>
      <c r="J231" s="10">
        <f ca="1">IFERROR(INDEX(J$337:J$373,MATCH($F231,$B$337:$B$373,0))/INDEX($D$337:$D$373,MATCH($F231,$B$337:$B$373,0)),SUMIFS('Input-Ext Allocators'!G$8:G$63,'Input-Ext Allocators'!$B$8:$B$63,$F231))*$D231</f>
        <v>3.9038668580597902</v>
      </c>
      <c r="K231" s="10">
        <f ca="1">IFERROR(INDEX(K$337:K$373,MATCH($F231,$B$337:$B$373,0))/INDEX($D$337:$D$373,MATCH($F231,$B$337:$B$373,0)),SUMIFS('Input-Ext Allocators'!H$8:H$63,'Input-Ext Allocators'!$B$8:$B$63,$F231))*$D231</f>
        <v>6949.6429189683213</v>
      </c>
    </row>
    <row r="232" spans="1:11" hidden="1" outlineLevel="1">
      <c r="A232" s="31">
        <f>IF(ISBLANK('Input-Accounts'!A232),"",'Input-Accounts'!A232)</f>
        <v>205</v>
      </c>
      <c r="B232" s="53" t="str">
        <f>IF(ISBLANK('Input-Accounts'!B232),"",'Input-Accounts'!B232)</f>
        <v>General advertising expenses</v>
      </c>
      <c r="C232" s="31">
        <f>IF(ISBLANK('Input-Accounts'!C232),"",'Input-Accounts'!C232)</f>
        <v>930.1</v>
      </c>
      <c r="D232" s="10">
        <f t="shared" ca="1" si="45"/>
        <v>2209.4726745290386</v>
      </c>
      <c r="E232" s="10">
        <f t="shared" ca="1" si="46"/>
        <v>0</v>
      </c>
      <c r="F232" s="3" t="str" cm="1">
        <f t="array" aca="1" ref="F232" ca="1">IF(D232=0,"-",IF('Input-Accounts'!$E232&lt;&gt;0,'Input-Accounts'!$E232,INDEX('Input-Accounts'!$H232:$J232,,MATCH($F$6,'Input-Accounts'!$H$6:$J$6,0))))</f>
        <v>INT_OM_Exc_A&amp;G,Gas,Uncoll</v>
      </c>
      <c r="G232" s="10">
        <f ca="1">IFERROR(INDEX(G$337:G$373,MATCH($F232,$B$337:$B$373,0))/INDEX($D$337:$D$373,MATCH($F232,$B$337:$B$373,0)),SUMIFS('Input-Ext Allocators'!D$8:D$63,'Input-Ext Allocators'!$B$8:$B$63,$F232))*$D232</f>
        <v>1862.2345461623145</v>
      </c>
      <c r="H232" s="10">
        <f ca="1">IFERROR(INDEX(H$337:H$373,MATCH($F232,$B$337:$B$373,0))/INDEX($D$337:$D$373,MATCH($F232,$B$337:$B$373,0)),SUMIFS('Input-Ext Allocators'!E$8:E$63,'Input-Ext Allocators'!$B$8:$B$63,$F232))*$D232</f>
        <v>259.32400431740336</v>
      </c>
      <c r="I232" s="10">
        <f ca="1">IFERROR(INDEX(I$337:I$373,MATCH($F232,$B$337:$B$373,0))/INDEX($D$337:$D$373,MATCH($F232,$B$337:$B$373,0)),SUMIFS('Input-Ext Allocators'!F$8:F$63,'Input-Ext Allocators'!$B$8:$B$63,$F232))*$D232</f>
        <v>0.12752806473627648</v>
      </c>
      <c r="J232" s="10">
        <f ca="1">IFERROR(INDEX(J$337:J$373,MATCH($F232,$B$337:$B$373,0))/INDEX($D$337:$D$373,MATCH($F232,$B$337:$B$373,0)),SUMIFS('Input-Ext Allocators'!G$8:G$63,'Input-Ext Allocators'!$B$8:$B$63,$F232))*$D232</f>
        <v>4.9285234313035241E-2</v>
      </c>
      <c r="K232" s="10">
        <f ca="1">IFERROR(INDEX(K$337:K$373,MATCH($F232,$B$337:$B$373,0))/INDEX($D$337:$D$373,MATCH($F232,$B$337:$B$373,0)),SUMIFS('Input-Ext Allocators'!H$8:H$63,'Input-Ext Allocators'!$B$8:$B$63,$F232))*$D232</f>
        <v>87.737310750272016</v>
      </c>
    </row>
    <row r="233" spans="1:11" hidden="1" outlineLevel="1">
      <c r="A233" s="31">
        <f>IF(ISBLANK('Input-Accounts'!A233),"",'Input-Accounts'!A233)</f>
        <v>206</v>
      </c>
      <c r="B233" s="53" t="str">
        <f>IF(ISBLANK('Input-Accounts'!B233),"",'Input-Accounts'!B233)</f>
        <v>Miscellaneous general expenses</v>
      </c>
      <c r="C233" s="31">
        <f>IF(ISBLANK('Input-Accounts'!C233),"",'Input-Accounts'!C233)</f>
        <v>930.2</v>
      </c>
      <c r="D233" s="10">
        <f t="shared" ca="1" si="45"/>
        <v>12302.483202897913</v>
      </c>
      <c r="E233" s="10">
        <f t="shared" ca="1" si="46"/>
        <v>0</v>
      </c>
      <c r="F233" s="3" t="str" cm="1">
        <f t="array" aca="1" ref="F233" ca="1">IF(D233=0,"-",IF('Input-Accounts'!$E233&lt;&gt;0,'Input-Accounts'!$E233,INDEX('Input-Accounts'!$H233:$J233,,MATCH($F$6,'Input-Accounts'!$H$6:$J$6,0))))</f>
        <v>INT_OM_Exc_A&amp;G,Gas,Uncoll</v>
      </c>
      <c r="G233" s="10">
        <f ca="1">IFERROR(INDEX(G$337:G$373,MATCH($F233,$B$337:$B$373,0))/INDEX($D$337:$D$373,MATCH($F233,$B$337:$B$373,0)),SUMIFS('Input-Ext Allocators'!D$8:D$63,'Input-Ext Allocators'!$B$8:$B$63,$F233))*$D233</f>
        <v>10369.039403893739</v>
      </c>
      <c r="H233" s="10">
        <f ca="1">IFERROR(INDEX(H$337:H$373,MATCH($F233,$B$337:$B$373,0))/INDEX($D$337:$D$373,MATCH($F233,$B$337:$B$373,0)),SUMIFS('Input-Ext Allocators'!E$8:E$63,'Input-Ext Allocators'!$B$8:$B$63,$F233))*$D233</f>
        <v>1443.932411566537</v>
      </c>
      <c r="I233" s="10">
        <f ca="1">IFERROR(INDEX(I$337:I$373,MATCH($F233,$B$337:$B$373,0))/INDEX($D$337:$D$373,MATCH($F233,$B$337:$B$373,0)),SUMIFS('Input-Ext Allocators'!F$8:F$63,'Input-Ext Allocators'!$B$8:$B$63,$F233))*$D233</f>
        <v>0.71008430762808195</v>
      </c>
      <c r="J233" s="10">
        <f ca="1">IFERROR(INDEX(J$337:J$373,MATCH($F233,$B$337:$B$373,0))/INDEX($D$337:$D$373,MATCH($F233,$B$337:$B$373,0)),SUMIFS('Input-Ext Allocators'!G$8:G$63,'Input-Ext Allocators'!$B$8:$B$63,$F233))*$D233</f>
        <v>0.27442329306754004</v>
      </c>
      <c r="K233" s="10">
        <f ca="1">IFERROR(INDEX(K$337:K$373,MATCH($F233,$B$337:$B$373,0))/INDEX($D$337:$D$373,MATCH($F233,$B$337:$B$373,0)),SUMIFS('Input-Ext Allocators'!H$8:H$63,'Input-Ext Allocators'!$B$8:$B$63,$F233))*$D233</f>
        <v>488.52687983694267</v>
      </c>
    </row>
    <row r="234" spans="1:11" hidden="1" outlineLevel="1">
      <c r="A234" s="31">
        <f>IF(ISBLANK('Input-Accounts'!A234),"",'Input-Accounts'!A234)</f>
        <v>207</v>
      </c>
      <c r="B234" s="53" t="str">
        <f>IF(ISBLANK('Input-Accounts'!B234),"",'Input-Accounts'!B234)</f>
        <v>Rents</v>
      </c>
      <c r="C234" s="31">
        <f>IF(ISBLANK('Input-Accounts'!C234),"",'Input-Accounts'!C234)</f>
        <v>931</v>
      </c>
      <c r="D234" s="10">
        <f t="shared" ca="1" si="45"/>
        <v>83433.502989368659</v>
      </c>
      <c r="E234" s="10">
        <f t="shared" ca="1" si="46"/>
        <v>0</v>
      </c>
      <c r="F234" s="3" t="str" cm="1">
        <f t="array" aca="1" ref="F234" ca="1">IF(D234=0,"-",IF('Input-Accounts'!$E234&lt;&gt;0,'Input-Accounts'!$E234,INDEX('Input-Accounts'!$H234:$J234,,MATCH($F$6,'Input-Accounts'!$H$6:$J$6,0))))</f>
        <v>INT_OM_Exc_A&amp;G,Gas,Uncoll</v>
      </c>
      <c r="G234" s="10">
        <f ca="1">IFERROR(INDEX(G$337:G$373,MATCH($F234,$B$337:$B$373,0))/INDEX($D$337:$D$373,MATCH($F234,$B$337:$B$373,0)),SUMIFS('Input-Ext Allocators'!D$8:D$63,'Input-Ext Allocators'!$B$8:$B$63,$F234))*$D234</f>
        <v>70321.191732890569</v>
      </c>
      <c r="H234" s="10">
        <f ca="1">IFERROR(INDEX(H$337:H$373,MATCH($F234,$B$337:$B$373,0))/INDEX($D$337:$D$373,MATCH($F234,$B$337:$B$373,0)),SUMIFS('Input-Ext Allocators'!E$8:E$63,'Input-Ext Allocators'!$B$8:$B$63,$F234))*$D234</f>
        <v>9792.522142887794</v>
      </c>
      <c r="I234" s="10">
        <f ca="1">IFERROR(INDEX(I$337:I$373,MATCH($F234,$B$337:$B$373,0))/INDEX($D$337:$D$373,MATCH($F234,$B$337:$B$373,0)),SUMIFS('Input-Ext Allocators'!F$8:F$63,'Input-Ext Allocators'!$B$8:$B$63,$F234))*$D234</f>
        <v>4.8156799099905241</v>
      </c>
      <c r="J234" s="10">
        <f ca="1">IFERROR(INDEX(J$337:J$373,MATCH($F234,$B$337:$B$373,0))/INDEX($D$337:$D$373,MATCH($F234,$B$337:$B$373,0)),SUMIFS('Input-Ext Allocators'!G$8:G$63,'Input-Ext Allocators'!$B$8:$B$63,$F234))*$D234</f>
        <v>1.8610955418422925</v>
      </c>
      <c r="K234" s="10">
        <f ca="1">IFERROR(INDEX(K$337:K$373,MATCH($F234,$B$337:$B$373,0))/INDEX($D$337:$D$373,MATCH($F234,$B$337:$B$373,0)),SUMIFS('Input-Ext Allocators'!H$8:H$63,'Input-Ext Allocators'!$B$8:$B$63,$F234))*$D234</f>
        <v>3313.1123381384814</v>
      </c>
    </row>
    <row r="235" spans="1:11" hidden="1" outlineLevel="1">
      <c r="A235" s="31">
        <f>IF(ISBLANK('Input-Accounts'!A235),"",'Input-Accounts'!A235)</f>
        <v>208</v>
      </c>
      <c r="B235" s="53" t="str">
        <f>IF(ISBLANK('Input-Accounts'!B235),"",'Input-Accounts'!B235)</f>
        <v>Maintenance of general plant</v>
      </c>
      <c r="C235" s="31">
        <f>IF(ISBLANK('Input-Accounts'!C235),"",'Input-Accounts'!C235)</f>
        <v>932</v>
      </c>
      <c r="D235" s="10">
        <f t="shared" ca="1" si="45"/>
        <v>212573.46773476645</v>
      </c>
      <c r="E235" s="10">
        <f t="shared" ca="1" si="46"/>
        <v>0</v>
      </c>
      <c r="F235" s="3" t="str" cm="1">
        <f t="array" aca="1" ref="F235" ca="1">IF(D235=0,"-",IF('Input-Accounts'!$E235&lt;&gt;0,'Input-Accounts'!$E235,INDEX('Input-Accounts'!$H235:$J235,,MATCH($F$6,'Input-Accounts'!$H$6:$J$6,0))))</f>
        <v>INT_OM_Exc_A&amp;G,Gas,Uncoll</v>
      </c>
      <c r="G235" s="10">
        <f ca="1">IFERROR(INDEX(G$337:G$373,MATCH($F235,$B$337:$B$373,0))/INDEX($D$337:$D$373,MATCH($F235,$B$337:$B$373,0)),SUMIFS('Input-Ext Allocators'!D$8:D$63,'Input-Ext Allocators'!$B$8:$B$63,$F235))*$D235</f>
        <v>179165.67141867112</v>
      </c>
      <c r="H235" s="10">
        <f ca="1">IFERROR(INDEX(H$337:H$373,MATCH($F235,$B$337:$B$373,0))/INDEX($D$337:$D$373,MATCH($F235,$B$337:$B$373,0)),SUMIFS('Input-Ext Allocators'!E$8:E$63,'Input-Ext Allocators'!$B$8:$B$63,$F235))*$D235</f>
        <v>24949.574393974468</v>
      </c>
      <c r="I235" s="10">
        <f ca="1">IFERROR(INDEX(I$337:I$373,MATCH($F235,$B$337:$B$373,0))/INDEX($D$337:$D$373,MATCH($F235,$B$337:$B$373,0)),SUMIFS('Input-Ext Allocators'!F$8:F$63,'Input-Ext Allocators'!$B$8:$B$63,$F235))*$D235</f>
        <v>12.269480979334821</v>
      </c>
      <c r="J235" s="10">
        <f ca="1">IFERROR(INDEX(J$337:J$373,MATCH($F235,$B$337:$B$373,0))/INDEX($D$337:$D$373,MATCH($F235,$B$337:$B$373,0)),SUMIFS('Input-Ext Allocators'!G$8:G$63,'Input-Ext Allocators'!$B$8:$B$63,$F235))*$D235</f>
        <v>4.7417346622200593</v>
      </c>
      <c r="K235" s="10">
        <f ca="1">IFERROR(INDEX(K$337:K$373,MATCH($F235,$B$337:$B$373,0))/INDEX($D$337:$D$373,MATCH($F235,$B$337:$B$373,0)),SUMIFS('Input-Ext Allocators'!H$8:H$63,'Input-Ext Allocators'!$B$8:$B$63,$F235))*$D235</f>
        <v>8441.210706479369</v>
      </c>
    </row>
    <row r="236" spans="1:11" collapsed="1">
      <c r="A236" s="31">
        <f>IF(ISBLANK('Input-Accounts'!A236),"",'Input-Accounts'!A236)</f>
        <v>209</v>
      </c>
      <c r="B236" t="str">
        <f>IF(ISBLANK('Input-Accounts'!B236),"",'Input-Accounts'!B236)</f>
        <v>Total Administrative and General Expenses</v>
      </c>
      <c r="C236" s="31" t="str">
        <f>IF(ISBLANK('Input-Accounts'!C236),"",'Input-Accounts'!C236)</f>
        <v/>
      </c>
      <c r="D236" s="123">
        <f ca="1">SUBTOTAL(9,D225:D235)</f>
        <v>3431862.7272196845</v>
      </c>
      <c r="E236" s="10">
        <f t="shared" ca="1" si="46"/>
        <v>0</v>
      </c>
      <c r="G236" s="123">
        <f t="shared" ref="G236:K236" ca="1" si="47">SUBTOTAL(9,G225:G235)</f>
        <v>2878274.8890960752</v>
      </c>
      <c r="H236" s="123">
        <f t="shared" ca="1" si="47"/>
        <v>407025.39590624266</v>
      </c>
      <c r="I236" s="123">
        <f t="shared" ca="1" si="47"/>
        <v>209.13586027669706</v>
      </c>
      <c r="J236" s="123">
        <f t="shared" ca="1" si="47"/>
        <v>75.907445179565357</v>
      </c>
      <c r="K236" s="123">
        <f t="shared" ca="1" si="47"/>
        <v>146277.39891191098</v>
      </c>
    </row>
    <row r="237" spans="1:11">
      <c r="A237" s="31" t="str">
        <f>IF(ISBLANK('Input-Accounts'!A237),"",'Input-Accounts'!A237)</f>
        <v/>
      </c>
      <c r="B237" s="6" t="str">
        <f>IF(ISBLANK('Input-Accounts'!B237),"",'Input-Accounts'!B237)</f>
        <v/>
      </c>
      <c r="C237" s="31" t="str">
        <f>IF(ISBLANK('Input-Accounts'!C237),"",'Input-Accounts'!C237)</f>
        <v/>
      </c>
      <c r="D237" s="10"/>
      <c r="E237" s="10"/>
      <c r="G237" s="10"/>
      <c r="H237" s="10"/>
      <c r="I237" s="10"/>
      <c r="J237" s="10"/>
      <c r="K237" s="10"/>
    </row>
    <row r="238" spans="1:11" ht="15" thickBot="1">
      <c r="A238" s="31">
        <f>IF(ISBLANK('Input-Accounts'!A238),"",'Input-Accounts'!A238)</f>
        <v>210</v>
      </c>
      <c r="B238" s="7" t="str">
        <f>IF(ISBLANK('Input-Accounts'!B238),"",'Input-Accounts'!B238)</f>
        <v>TOTAL OPERATION AND MAINTENANCE EXPENSE</v>
      </c>
      <c r="C238" s="31" t="str">
        <f>IF(ISBLANK('Input-Accounts'!C238),"",'Input-Accounts'!C238)</f>
        <v/>
      </c>
      <c r="D238" s="125">
        <f ca="1">SUBTOTAL(9,D159:D237)</f>
        <v>6220172.7403785838</v>
      </c>
      <c r="E238" s="10">
        <f ca="1">IFERROR(IF(D238="","",IF(D238=0,0,IF(ABS(D238-SUM($G238:$K238))&lt;Check_Limit,0,1))),1)</f>
        <v>0</v>
      </c>
      <c r="G238" s="125">
        <f t="shared" ref="G238:K238" ca="1" si="48">SUBTOTAL(9,G159:G237)</f>
        <v>5228377.3781533837</v>
      </c>
      <c r="H238" s="125">
        <f t="shared" ca="1" si="48"/>
        <v>734287.06618003536</v>
      </c>
      <c r="I238" s="125">
        <f t="shared" ca="1" si="48"/>
        <v>370.07370936719627</v>
      </c>
      <c r="J238" s="125">
        <f t="shared" ca="1" si="48"/>
        <v>138.10441820400484</v>
      </c>
      <c r="K238" s="125">
        <f t="shared" ca="1" si="48"/>
        <v>257000.11791759561</v>
      </c>
    </row>
    <row r="239" spans="1:11" ht="15" thickTop="1">
      <c r="A239" s="31" t="str">
        <f>IF(ISBLANK('Input-Accounts'!A239),"",'Input-Accounts'!A239)</f>
        <v/>
      </c>
      <c r="B239" t="str">
        <f>IF(ISBLANK('Input-Accounts'!B239),"",'Input-Accounts'!B239)</f>
        <v/>
      </c>
      <c r="C239" s="31" t="str">
        <f>IF(ISBLANK('Input-Accounts'!C239),"",'Input-Accounts'!C239)</f>
        <v/>
      </c>
      <c r="D239" s="10"/>
      <c r="E239" s="10"/>
      <c r="G239" s="10"/>
      <c r="H239" s="10"/>
      <c r="I239" s="10"/>
      <c r="J239" s="10"/>
      <c r="K239" s="10"/>
    </row>
    <row r="240" spans="1:11">
      <c r="A240" s="31">
        <f>IF(ISBLANK('Input-Accounts'!A240),"",'Input-Accounts'!A240)</f>
        <v>211</v>
      </c>
      <c r="B240" s="7" t="str">
        <f>IF(ISBLANK('Input-Accounts'!B240),"",'Input-Accounts'!B240)</f>
        <v>Adjustments, Depreciation and Amortization Expense</v>
      </c>
      <c r="C240" s="31" t="str">
        <f>IF(ISBLANK('Input-Accounts'!C240),"",'Input-Accounts'!C240)</f>
        <v/>
      </c>
      <c r="D240" s="10"/>
      <c r="E240" s="10"/>
      <c r="G240" s="10"/>
      <c r="H240" s="10"/>
      <c r="I240" s="10"/>
      <c r="J240" s="10"/>
      <c r="K240" s="10"/>
    </row>
    <row r="241" spans="1:11">
      <c r="A241" s="31">
        <f>IF(ISBLANK('Input-Accounts'!A241),"",'Input-Accounts'!A241)</f>
        <v>212</v>
      </c>
      <c r="B241" s="7" t="str">
        <f>IF(ISBLANK('Input-Accounts'!B241),"",'Input-Accounts'!B241)</f>
        <v>Depreciation Expense</v>
      </c>
      <c r="C241" s="31" t="str">
        <f>IF(ISBLANK('Input-Accounts'!C241),"",'Input-Accounts'!C241)</f>
        <v/>
      </c>
      <c r="D241" s="10"/>
      <c r="E241" s="10"/>
      <c r="G241" s="10"/>
      <c r="H241" s="10"/>
      <c r="I241" s="10"/>
      <c r="J241" s="10"/>
      <c r="K241" s="10"/>
    </row>
    <row r="242" spans="1:11" outlineLevel="1">
      <c r="A242" s="31">
        <f>IF(ISBLANK('Input-Accounts'!A242),"",'Input-Accounts'!A242)</f>
        <v>213</v>
      </c>
      <c r="B242" s="1" t="str">
        <f>IF(ISBLANK('Input-Accounts'!B242),"",'Input-Accounts'!B242)</f>
        <v>Intangible Plant</v>
      </c>
      <c r="C242" s="31" t="str">
        <f>IF(ISBLANK('Input-Accounts'!C242),"",'Input-Accounts'!C242)</f>
        <v/>
      </c>
      <c r="E242" s="10"/>
      <c r="G242" s="10"/>
      <c r="H242" s="10"/>
      <c r="I242" s="10"/>
      <c r="J242" s="10"/>
      <c r="K242" s="10"/>
    </row>
    <row r="243" spans="1:11" outlineLevel="1">
      <c r="A243" s="31">
        <f>IF(ISBLANK('Input-Accounts'!A243),"",'Input-Accounts'!A243)</f>
        <v>214</v>
      </c>
      <c r="B243" s="53" t="str">
        <f>IF(ISBLANK('Input-Accounts'!B243),"",'Input-Accounts'!B243)</f>
        <v>Organization</v>
      </c>
      <c r="C243" s="31">
        <f>IF(ISBLANK('Input-Accounts'!C243),"",'Input-Accounts'!C243)</f>
        <v>301</v>
      </c>
      <c r="D243" s="10">
        <f ca="1">INDIRECT("Classification!"&amp;$D$5&amp;ROW())</f>
        <v>0</v>
      </c>
      <c r="E243" s="10">
        <f t="shared" ref="E243:E249" ca="1" si="49">IFERROR(IF(D243="","",IF(D243=0,0,IF(ABS(D243-SUM($G243:$K243))&lt;Check_Limit,0,1))),1)</f>
        <v>0</v>
      </c>
      <c r="F243" s="3" t="str" cm="1">
        <f t="array" aca="1" ref="F243" ca="1">IF(D243=0,"-",IF('Input-Accounts'!$E243&lt;&gt;0,'Input-Accounts'!$E243,INDEX('Input-Accounts'!$H243:$J243,,MATCH($F$6,'Input-Accounts'!$H$6:$J$6,0))))</f>
        <v>-</v>
      </c>
      <c r="G243" s="10">
        <f ca="1">IFERROR(INDEX(G$337:G$373,MATCH($F243,$B$337:$B$373,0))/INDEX($D$337:$D$373,MATCH($F243,$B$337:$B$373,0)),SUMIFS('Input-Ext Allocators'!D$8:D$63,'Input-Ext Allocators'!$B$8:$B$63,$F243))*$D243</f>
        <v>0</v>
      </c>
      <c r="H243" s="10">
        <f ca="1">IFERROR(INDEX(H$337:H$373,MATCH($F243,$B$337:$B$373,0))/INDEX($D$337:$D$373,MATCH($F243,$B$337:$B$373,0)),SUMIFS('Input-Ext Allocators'!E$8:E$63,'Input-Ext Allocators'!$B$8:$B$63,$F243))*$D243</f>
        <v>0</v>
      </c>
      <c r="I243" s="10">
        <f ca="1">IFERROR(INDEX(I$337:I$373,MATCH($F243,$B$337:$B$373,0))/INDEX($D$337:$D$373,MATCH($F243,$B$337:$B$373,0)),SUMIFS('Input-Ext Allocators'!F$8:F$63,'Input-Ext Allocators'!$B$8:$B$63,$F243))*$D243</f>
        <v>0</v>
      </c>
      <c r="J243" s="10">
        <f ca="1">IFERROR(INDEX(J$337:J$373,MATCH($F243,$B$337:$B$373,0))/INDEX($D$337:$D$373,MATCH($F243,$B$337:$B$373,0)),SUMIFS('Input-Ext Allocators'!G$8:G$63,'Input-Ext Allocators'!$B$8:$B$63,$F243))*$D243</f>
        <v>0</v>
      </c>
      <c r="K243" s="10">
        <f ca="1">IFERROR(INDEX(K$337:K$373,MATCH($F243,$B$337:$B$373,0))/INDEX($D$337:$D$373,MATCH($F243,$B$337:$B$373,0)),SUMIFS('Input-Ext Allocators'!H$8:H$63,'Input-Ext Allocators'!$B$8:$B$63,$F243))*$D243</f>
        <v>0</v>
      </c>
    </row>
    <row r="244" spans="1:11" outlineLevel="1">
      <c r="A244" s="31">
        <f>IF(ISBLANK('Input-Accounts'!A244),"",'Input-Accounts'!A244)</f>
        <v>215</v>
      </c>
      <c r="B244" s="53" t="str">
        <f>IF(ISBLANK('Input-Accounts'!B244),"",'Input-Accounts'!B244)</f>
        <v>Misc. Intangible Plant - Plant Related</v>
      </c>
      <c r="C244" s="31">
        <f>IF(ISBLANK('Input-Accounts'!C244),"",'Input-Accounts'!C244)</f>
        <v>303</v>
      </c>
      <c r="D244" s="10">
        <f t="shared" ref="D244:D246" ca="1" si="50">INDIRECT("Classification!"&amp;$D$5&amp;ROW())</f>
        <v>472.70832489944058</v>
      </c>
      <c r="E244" s="10">
        <f t="shared" ca="1" si="49"/>
        <v>0</v>
      </c>
      <c r="F244" s="3" t="str" cm="1">
        <f t="array" aca="1" ref="F244" ca="1">IF(D244=0,"-",IF('Input-Accounts'!$E244&lt;&gt;0,'Input-Accounts'!$E244,INDEX('Input-Accounts'!$H244:$J244,,MATCH($F$6,'Input-Accounts'!$H$6:$J$6,0))))</f>
        <v>INT_DISTPT_SUBTOTAL</v>
      </c>
      <c r="G244" s="10">
        <f ca="1">IFERROR(INDEX(G$337:G$373,MATCH($F244,$B$337:$B$373,0))/INDEX($D$337:$D$373,MATCH($F244,$B$337:$B$373,0)),SUMIFS('Input-Ext Allocators'!D$8:D$63,'Input-Ext Allocators'!$B$8:$B$63,$F244))*$D244</f>
        <v>424.81002849893514</v>
      </c>
      <c r="H244" s="10">
        <f ca="1">IFERROR(INDEX(H$337:H$373,MATCH($F244,$B$337:$B$373,0))/INDEX($D$337:$D$373,MATCH($F244,$B$337:$B$373,0)),SUMIFS('Input-Ext Allocators'!E$8:E$63,'Input-Ext Allocators'!$B$8:$B$63,$F244))*$D244</f>
        <v>47.624033013571392</v>
      </c>
      <c r="I244" s="10">
        <f ca="1">IFERROR(INDEX(I$337:I$373,MATCH($F244,$B$337:$B$373,0))/INDEX($D$337:$D$373,MATCH($F244,$B$337:$B$373,0)),SUMIFS('Input-Ext Allocators'!F$8:F$63,'Input-Ext Allocators'!$B$8:$B$63,$F244))*$D244</f>
        <v>6.7666997745909913E-3</v>
      </c>
      <c r="J244" s="10">
        <f ca="1">IFERROR(INDEX(J$337:J$373,MATCH($F244,$B$337:$B$373,0))/INDEX($D$337:$D$373,MATCH($F244,$B$337:$B$373,0)),SUMIFS('Input-Ext Allocators'!G$8:G$63,'Input-Ext Allocators'!$B$8:$B$63,$F244))*$D244</f>
        <v>5.7728994147071624E-2</v>
      </c>
      <c r="K244" s="10">
        <f ca="1">IFERROR(INDEX(K$337:K$373,MATCH($F244,$B$337:$B$373,0))/INDEX($D$337:$D$373,MATCH($F244,$B$337:$B$373,0)),SUMIFS('Input-Ext Allocators'!H$8:H$63,'Input-Ext Allocators'!$B$8:$B$63,$F244))*$D244</f>
        <v>0.20976769301232076</v>
      </c>
    </row>
    <row r="245" spans="1:11" outlineLevel="1">
      <c r="A245" s="31">
        <f>IF(ISBLANK('Input-Accounts'!A245),"",'Input-Accounts'!A245)</f>
        <v>216</v>
      </c>
      <c r="B245" s="53" t="str">
        <f>IF(ISBLANK('Input-Accounts'!B245),"",'Input-Accounts'!B245)</f>
        <v>MISC INTANGIBLE PLANT-DIS SOFTWARE</v>
      </c>
      <c r="C245" s="31">
        <f>IF(ISBLANK('Input-Accounts'!C245),"",'Input-Accounts'!C245)</f>
        <v>303.10000000000002</v>
      </c>
      <c r="D245" s="10">
        <f t="shared" ca="1" si="50"/>
        <v>0</v>
      </c>
      <c r="E245" s="10">
        <f t="shared" ca="1" si="49"/>
        <v>0</v>
      </c>
      <c r="F245" s="3" t="str" cm="1">
        <f t="array" aca="1" ref="F245" ca="1">IF(D245=0,"-",IF('Input-Accounts'!$E245&lt;&gt;0,'Input-Accounts'!$E245,INDEX('Input-Accounts'!$H245:$J245,,MATCH($F$6,'Input-Accounts'!$H$6:$J$6,0))))</f>
        <v>-</v>
      </c>
      <c r="G245" s="10">
        <f ca="1">IFERROR(INDEX(G$337:G$373,MATCH($F245,$B$337:$B$373,0))/INDEX($D$337:$D$373,MATCH($F245,$B$337:$B$373,0)),SUMIFS('Input-Ext Allocators'!D$8:D$63,'Input-Ext Allocators'!$B$8:$B$63,$F245))*$D245</f>
        <v>0</v>
      </c>
      <c r="H245" s="10">
        <f ca="1">IFERROR(INDEX(H$337:H$373,MATCH($F245,$B$337:$B$373,0))/INDEX($D$337:$D$373,MATCH($F245,$B$337:$B$373,0)),SUMIFS('Input-Ext Allocators'!E$8:E$63,'Input-Ext Allocators'!$B$8:$B$63,$F245))*$D245</f>
        <v>0</v>
      </c>
      <c r="I245" s="10">
        <f ca="1">IFERROR(INDEX(I$337:I$373,MATCH($F245,$B$337:$B$373,0))/INDEX($D$337:$D$373,MATCH($F245,$B$337:$B$373,0)),SUMIFS('Input-Ext Allocators'!F$8:F$63,'Input-Ext Allocators'!$B$8:$B$63,$F245))*$D245</f>
        <v>0</v>
      </c>
      <c r="J245" s="10">
        <f ca="1">IFERROR(INDEX(J$337:J$373,MATCH($F245,$B$337:$B$373,0))/INDEX($D$337:$D$373,MATCH($F245,$B$337:$B$373,0)),SUMIFS('Input-Ext Allocators'!G$8:G$63,'Input-Ext Allocators'!$B$8:$B$63,$F245))*$D245</f>
        <v>0</v>
      </c>
      <c r="K245" s="10">
        <f ca="1">IFERROR(INDEX(K$337:K$373,MATCH($F245,$B$337:$B$373,0))/INDEX($D$337:$D$373,MATCH($F245,$B$337:$B$373,0)),SUMIFS('Input-Ext Allocators'!H$8:H$63,'Input-Ext Allocators'!$B$8:$B$63,$F245))*$D245</f>
        <v>0</v>
      </c>
    </row>
    <row r="246" spans="1:11" outlineLevel="1">
      <c r="A246" s="31">
        <f>IF(ISBLANK('Input-Accounts'!A246),"",'Input-Accounts'!A246)</f>
        <v>217</v>
      </c>
      <c r="B246" s="53" t="str">
        <f>IF(ISBLANK('Input-Accounts'!B246),"",'Input-Accounts'!B246)</f>
        <v>MISC INTANGIBLE PLANT-FARA SOFTWARE</v>
      </c>
      <c r="C246" s="31">
        <f>IF(ISBLANK('Input-Accounts'!C246),"",'Input-Accounts'!C246)</f>
        <v>303.2</v>
      </c>
      <c r="D246" s="10">
        <f t="shared" ca="1" si="50"/>
        <v>0</v>
      </c>
      <c r="E246" s="10">
        <f t="shared" ca="1" si="49"/>
        <v>0</v>
      </c>
      <c r="F246" s="3" t="str" cm="1">
        <f t="array" aca="1" ref="F246" ca="1">IF(D246=0,"-",IF('Input-Accounts'!$E246&lt;&gt;0,'Input-Accounts'!$E246,INDEX('Input-Accounts'!$H246:$J246,,MATCH($F$6,'Input-Accounts'!$H$6:$J$6,0))))</f>
        <v>-</v>
      </c>
      <c r="G246" s="10">
        <f ca="1">IFERROR(INDEX(G$337:G$373,MATCH($F246,$B$337:$B$373,0))/INDEX($D$337:$D$373,MATCH($F246,$B$337:$B$373,0)),SUMIFS('Input-Ext Allocators'!D$8:D$63,'Input-Ext Allocators'!$B$8:$B$63,$F246))*$D246</f>
        <v>0</v>
      </c>
      <c r="H246" s="10">
        <f ca="1">IFERROR(INDEX(H$337:H$373,MATCH($F246,$B$337:$B$373,0))/INDEX($D$337:$D$373,MATCH($F246,$B$337:$B$373,0)),SUMIFS('Input-Ext Allocators'!E$8:E$63,'Input-Ext Allocators'!$B$8:$B$63,$F246))*$D246</f>
        <v>0</v>
      </c>
      <c r="I246" s="10">
        <f ca="1">IFERROR(INDEX(I$337:I$373,MATCH($F246,$B$337:$B$373,0))/INDEX($D$337:$D$373,MATCH($F246,$B$337:$B$373,0)),SUMIFS('Input-Ext Allocators'!F$8:F$63,'Input-Ext Allocators'!$B$8:$B$63,$F246))*$D246</f>
        <v>0</v>
      </c>
      <c r="J246" s="10">
        <f ca="1">IFERROR(INDEX(J$337:J$373,MATCH($F246,$B$337:$B$373,0))/INDEX($D$337:$D$373,MATCH($F246,$B$337:$B$373,0)),SUMIFS('Input-Ext Allocators'!G$8:G$63,'Input-Ext Allocators'!$B$8:$B$63,$F246))*$D246</f>
        <v>0</v>
      </c>
      <c r="K246" s="10">
        <f ca="1">IFERROR(INDEX(K$337:K$373,MATCH($F246,$B$337:$B$373,0))/INDEX($D$337:$D$373,MATCH($F246,$B$337:$B$373,0)),SUMIFS('Input-Ext Allocators'!H$8:H$63,'Input-Ext Allocators'!$B$8:$B$63,$F246))*$D246</f>
        <v>0</v>
      </c>
    </row>
    <row r="247" spans="1:11" outlineLevel="1">
      <c r="A247" s="31">
        <f>IF(ISBLANK('Input-Accounts'!A247),"",'Input-Accounts'!A247)</f>
        <v>218</v>
      </c>
      <c r="B247" s="53" t="str">
        <f>IF(ISBLANK('Input-Accounts'!B247),"",'Input-Accounts'!B247)</f>
        <v>MISC INTANGIBLE PLANT-OTHER SOFTWARE</v>
      </c>
      <c r="C247" s="31">
        <f>IF(ISBLANK('Input-Accounts'!C247),"",'Input-Accounts'!C247)</f>
        <v>303.3</v>
      </c>
      <c r="D247" s="10">
        <f ca="1">INDIRECT("Classification!"&amp;$D$5&amp;ROW())</f>
        <v>496852.91980675166</v>
      </c>
      <c r="E247" s="10">
        <f t="shared" ca="1" si="49"/>
        <v>0</v>
      </c>
      <c r="F247" s="3" t="str" cm="1">
        <f t="array" aca="1" ref="F247" ca="1">IF(D247=0,"-",IF('Input-Accounts'!$E247&lt;&gt;0,'Input-Accounts'!$E247,INDEX('Input-Accounts'!$H247:$J247,,MATCH($F$6,'Input-Accounts'!$H$6:$J$6,0))))</f>
        <v>INT_DISTPT_SUBTOTAL</v>
      </c>
      <c r="G247" s="10">
        <f ca="1">IFERROR(INDEX(G$337:G$373,MATCH($F247,$B$337:$B$373,0))/INDEX($D$337:$D$373,MATCH($F247,$B$337:$B$373,0)),SUMIFS('Input-Ext Allocators'!D$8:D$63,'Input-Ext Allocators'!$B$8:$B$63,$F247))*$D247</f>
        <v>446508.11484605417</v>
      </c>
      <c r="H247" s="10">
        <f ca="1">IFERROR(INDEX(H$337:H$373,MATCH($F247,$B$337:$B$373,0))/INDEX($D$337:$D$373,MATCH($F247,$B$337:$B$373,0)),SUMIFS('Input-Ext Allocators'!E$8:E$63,'Input-Ext Allocators'!$B$8:$B$63,$F247))*$D247</f>
        <v>50056.532981093012</v>
      </c>
      <c r="I247" s="10">
        <f ca="1">IFERROR(INDEX(I$337:I$373,MATCH($F247,$B$337:$B$373,0))/INDEX($D$337:$D$373,MATCH($F247,$B$337:$B$373,0)),SUMIFS('Input-Ext Allocators'!F$8:F$63,'Input-Ext Allocators'!$B$8:$B$63,$F247))*$D247</f>
        <v>7.1123235267253513</v>
      </c>
      <c r="J247" s="10">
        <f ca="1">IFERROR(INDEX(J$337:J$373,MATCH($F247,$B$337:$B$373,0))/INDEX($D$337:$D$373,MATCH($F247,$B$337:$B$373,0)),SUMIFS('Input-Ext Allocators'!G$8:G$63,'Input-Ext Allocators'!$B$8:$B$63,$F247))*$D247</f>
        <v>60.677626749182217</v>
      </c>
      <c r="K247" s="10">
        <f ca="1">IFERROR(INDEX(K$337:K$373,MATCH($F247,$B$337:$B$373,0))/INDEX($D$337:$D$373,MATCH($F247,$B$337:$B$373,0)),SUMIFS('Input-Ext Allocators'!H$8:H$63,'Input-Ext Allocators'!$B$8:$B$63,$F247))*$D247</f>
        <v>220.48202932848594</v>
      </c>
    </row>
    <row r="248" spans="1:11" outlineLevel="1">
      <c r="A248" s="31">
        <f>IF(ISBLANK('Input-Accounts'!A248),"",'Input-Accounts'!A248)</f>
        <v>219</v>
      </c>
      <c r="B248" s="53" t="str">
        <f>IF(ISBLANK('Input-Accounts'!B248),"",'Input-Accounts'!B248)</f>
        <v>MISC INTANGIBLE PLANT-CLOUD SOFTWARE</v>
      </c>
      <c r="C248" s="31">
        <f>IF(ISBLANK('Input-Accounts'!C248),"",'Input-Accounts'!C248)</f>
        <v>303.99</v>
      </c>
      <c r="D248" s="10">
        <f ca="1">INDIRECT("Classification!"&amp;$D$5&amp;ROW())</f>
        <v>107215.75155500299</v>
      </c>
      <c r="E248" s="10">
        <f t="shared" ca="1" si="49"/>
        <v>0</v>
      </c>
      <c r="F248" s="3" t="str" cm="1">
        <f t="array" aca="1" ref="F248" ca="1">IF(D248=0,"-",IF('Input-Accounts'!$E248&lt;&gt;0,'Input-Accounts'!$E248,INDEX('Input-Accounts'!$H248:$J248,,MATCH($F$6,'Input-Accounts'!$H$6:$J$6,0))))</f>
        <v>INT_DISTPT_SUBTOTAL</v>
      </c>
      <c r="G248" s="10">
        <f ca="1">IFERROR(INDEX(G$337:G$373,MATCH($F248,$B$337:$B$373,0))/INDEX($D$337:$D$373,MATCH($F248,$B$337:$B$373,0)),SUMIFS('Input-Ext Allocators'!D$8:D$63,'Input-Ext Allocators'!$B$8:$B$63,$F248))*$D248</f>
        <v>96351.860279390385</v>
      </c>
      <c r="H248" s="10">
        <f ca="1">IFERROR(INDEX(H$337:H$373,MATCH($F248,$B$337:$B$373,0))/INDEX($D$337:$D$373,MATCH($F248,$B$337:$B$373,0)),SUMIFS('Input-Ext Allocators'!E$8:E$63,'Input-Ext Allocators'!$B$8:$B$63,$F248))*$D248</f>
        <v>10801.685146367037</v>
      </c>
      <c r="I248" s="10">
        <f ca="1">IFERROR(INDEX(I$337:I$373,MATCH($F248,$B$337:$B$373,0))/INDEX($D$337:$D$373,MATCH($F248,$B$337:$B$373,0)),SUMIFS('Input-Ext Allocators'!F$8:F$63,'Input-Ext Allocators'!$B$8:$B$63,$F248))*$D248</f>
        <v>1.5347662896230518</v>
      </c>
      <c r="J248" s="10">
        <f ca="1">IFERROR(INDEX(J$337:J$373,MATCH($F248,$B$337:$B$373,0))/INDEX($D$337:$D$373,MATCH($F248,$B$337:$B$373,0)),SUMIFS('Input-Ext Allocators'!G$8:G$63,'Input-Ext Allocators'!$B$8:$B$63,$F248))*$D248</f>
        <v>13.093607977624128</v>
      </c>
      <c r="K248" s="10">
        <f ca="1">IFERROR(INDEX(K$337:K$373,MATCH($F248,$B$337:$B$373,0))/INDEX($D$337:$D$373,MATCH($F248,$B$337:$B$373,0)),SUMIFS('Input-Ext Allocators'!H$8:H$63,'Input-Ext Allocators'!$B$8:$B$63,$F248))*$D248</f>
        <v>47.577754978314616</v>
      </c>
    </row>
    <row r="249" spans="1:11" outlineLevel="1">
      <c r="A249" s="31">
        <f>IF(ISBLANK('Input-Accounts'!A249),"",'Input-Accounts'!A249)</f>
        <v>220</v>
      </c>
      <c r="B249" t="str">
        <f>IF(ISBLANK('Input-Accounts'!B249),"",'Input-Accounts'!B249)</f>
        <v>Subtotal - Intangible Plant</v>
      </c>
      <c r="C249" s="31" t="str">
        <f>IF(ISBLANK('Input-Accounts'!C249),"",'Input-Accounts'!C249)</f>
        <v/>
      </c>
      <c r="D249" s="123">
        <f ca="1">SUBTOTAL(9,D243:D248)</f>
        <v>604541.37968665408</v>
      </c>
      <c r="E249" s="10">
        <f t="shared" ca="1" si="49"/>
        <v>0</v>
      </c>
      <c r="G249" s="123">
        <f t="shared" ref="G249:K249" ca="1" si="51">SUBTOTAL(9,G243:G248)</f>
        <v>543284.78515394346</v>
      </c>
      <c r="H249" s="123">
        <f t="shared" ca="1" si="51"/>
        <v>60905.842160473621</v>
      </c>
      <c r="I249" s="123">
        <f t="shared" ca="1" si="51"/>
        <v>8.6538565161229943</v>
      </c>
      <c r="J249" s="123">
        <f t="shared" ca="1" si="51"/>
        <v>73.828963720953411</v>
      </c>
      <c r="K249" s="123">
        <f t="shared" ca="1" si="51"/>
        <v>268.26955199981285</v>
      </c>
    </row>
    <row r="250" spans="1:11" outlineLevel="1">
      <c r="A250" s="31" t="str">
        <f>IF(ISBLANK('Input-Accounts'!A250),"",'Input-Accounts'!A250)</f>
        <v/>
      </c>
      <c r="B250" t="str">
        <f>IF(ISBLANK('Input-Accounts'!B250),"",'Input-Accounts'!B250)</f>
        <v/>
      </c>
      <c r="C250" s="31" t="str">
        <f>IF(ISBLANK('Input-Accounts'!C250),"",'Input-Accounts'!C250)</f>
        <v/>
      </c>
      <c r="D250" s="10"/>
      <c r="E250" s="10"/>
      <c r="G250" s="10"/>
      <c r="H250" s="10"/>
      <c r="I250" s="10"/>
      <c r="J250" s="10"/>
      <c r="K250" s="10"/>
    </row>
    <row r="251" spans="1:11" outlineLevel="1">
      <c r="A251" s="31">
        <f>IF(ISBLANK('Input-Accounts'!A251),"",'Input-Accounts'!A251)</f>
        <v>221</v>
      </c>
      <c r="B251" s="1" t="str">
        <f>IF(ISBLANK('Input-Accounts'!B251),"",'Input-Accounts'!B251)</f>
        <v>Distribution Plant</v>
      </c>
      <c r="C251" s="31" t="str">
        <f>IF(ISBLANK('Input-Accounts'!C251),"",'Input-Accounts'!C251)</f>
        <v/>
      </c>
      <c r="D251" s="10"/>
      <c r="E251" s="10" t="str">
        <f t="shared" ref="E251:E286" si="52">IFERROR(IF(D251="","",IF(D251=0,0,IF(ABS(D251-SUM($G251:$K251))&lt;Check_Limit,0,1))),1)</f>
        <v/>
      </c>
      <c r="F251" s="3"/>
      <c r="G251" s="10"/>
      <c r="H251" s="10"/>
      <c r="I251" s="10"/>
      <c r="J251" s="10"/>
      <c r="K251" s="10"/>
    </row>
    <row r="252" spans="1:11" outlineLevel="1">
      <c r="A252" s="31">
        <f>IF(ISBLANK('Input-Accounts'!A252),"",'Input-Accounts'!A252)</f>
        <v>222</v>
      </c>
      <c r="B252" s="53" t="str">
        <f>IF(ISBLANK('Input-Accounts'!B252),"",'Input-Accounts'!B252)</f>
        <v>LAND-CITY GATE &amp; MAIN LINE IND. M &amp; R</v>
      </c>
      <c r="C252" s="31">
        <f>IF(ISBLANK('Input-Accounts'!C252),"",'Input-Accounts'!C252)</f>
        <v>374.1</v>
      </c>
      <c r="D252" s="10">
        <f t="shared" ref="D252:D285" ca="1" si="53">INDIRECT("Classification!"&amp;$D$5&amp;ROW())</f>
        <v>0</v>
      </c>
      <c r="E252" s="10">
        <f t="shared" ca="1" si="52"/>
        <v>0</v>
      </c>
      <c r="F252" s="3" t="str" cm="1">
        <f t="array" aca="1" ref="F252" ca="1">IF(D252=0,"-",IF('Input-Accounts'!$E252&lt;&gt;0,'Input-Accounts'!$E252,INDEX('Input-Accounts'!$H252:$J252,,MATCH($F$6,'Input-Accounts'!$H$6:$J$6,0))))</f>
        <v>-</v>
      </c>
      <c r="G252" s="10">
        <f ca="1">IFERROR(INDEX(G$337:G$373,MATCH($F252,$B$337:$B$373,0))/INDEX($D$337:$D$373,MATCH($F252,$B$337:$B$373,0)),SUMIFS('Input-Ext Allocators'!D$8:D$63,'Input-Ext Allocators'!$B$8:$B$63,$F252))*$D252</f>
        <v>0</v>
      </c>
      <c r="H252" s="10">
        <f ca="1">IFERROR(INDEX(H$337:H$373,MATCH($F252,$B$337:$B$373,0))/INDEX($D$337:$D$373,MATCH($F252,$B$337:$B$373,0)),SUMIFS('Input-Ext Allocators'!E$8:E$63,'Input-Ext Allocators'!$B$8:$B$63,$F252))*$D252</f>
        <v>0</v>
      </c>
      <c r="I252" s="10">
        <f ca="1">IFERROR(INDEX(I$337:I$373,MATCH($F252,$B$337:$B$373,0))/INDEX($D$337:$D$373,MATCH($F252,$B$337:$B$373,0)),SUMIFS('Input-Ext Allocators'!F$8:F$63,'Input-Ext Allocators'!$B$8:$B$63,$F252))*$D252</f>
        <v>0</v>
      </c>
      <c r="J252" s="10">
        <f ca="1">IFERROR(INDEX(J$337:J$373,MATCH($F252,$B$337:$B$373,0))/INDEX($D$337:$D$373,MATCH($F252,$B$337:$B$373,0)),SUMIFS('Input-Ext Allocators'!G$8:G$63,'Input-Ext Allocators'!$B$8:$B$63,$F252))*$D252</f>
        <v>0</v>
      </c>
      <c r="K252" s="10">
        <f ca="1">IFERROR(INDEX(K$337:K$373,MATCH($F252,$B$337:$B$373,0))/INDEX($D$337:$D$373,MATCH($F252,$B$337:$B$373,0)),SUMIFS('Input-Ext Allocators'!H$8:H$63,'Input-Ext Allocators'!$B$8:$B$63,$F252))*$D252</f>
        <v>0</v>
      </c>
    </row>
    <row r="253" spans="1:11" outlineLevel="1">
      <c r="A253" s="31">
        <f>IF(ISBLANK('Input-Accounts'!A253),"",'Input-Accounts'!A253)</f>
        <v>223</v>
      </c>
      <c r="B253" s="53" t="str">
        <f>IF(ISBLANK('Input-Accounts'!B253),"",'Input-Accounts'!B253)</f>
        <v>LAND-OTHER DISTRIBUTION SYSTEMS</v>
      </c>
      <c r="C253" s="31">
        <f>IF(ISBLANK('Input-Accounts'!C253),"",'Input-Accounts'!C253)</f>
        <v>374.2</v>
      </c>
      <c r="D253" s="10">
        <f t="shared" ca="1" si="53"/>
        <v>0</v>
      </c>
      <c r="E253" s="10">
        <f t="shared" ca="1" si="52"/>
        <v>0</v>
      </c>
      <c r="F253" s="3" t="str" cm="1">
        <f t="array" aca="1" ref="F253" ca="1">IF(D253=0,"-",IF('Input-Accounts'!$E253&lt;&gt;0,'Input-Accounts'!$E253,INDEX('Input-Accounts'!$H253:$J253,,MATCH($F$6,'Input-Accounts'!$H$6:$J$6,0))))</f>
        <v>-</v>
      </c>
      <c r="G253" s="10">
        <f ca="1">IFERROR(INDEX(G$337:G$373,MATCH($F253,$B$337:$B$373,0))/INDEX($D$337:$D$373,MATCH($F253,$B$337:$B$373,0)),SUMIFS('Input-Ext Allocators'!D$8:D$63,'Input-Ext Allocators'!$B$8:$B$63,$F253))*$D253</f>
        <v>0</v>
      </c>
      <c r="H253" s="10">
        <f ca="1">IFERROR(INDEX(H$337:H$373,MATCH($F253,$B$337:$B$373,0))/INDEX($D$337:$D$373,MATCH($F253,$B$337:$B$373,0)),SUMIFS('Input-Ext Allocators'!E$8:E$63,'Input-Ext Allocators'!$B$8:$B$63,$F253))*$D253</f>
        <v>0</v>
      </c>
      <c r="I253" s="10">
        <f ca="1">IFERROR(INDEX(I$337:I$373,MATCH($F253,$B$337:$B$373,0))/INDEX($D$337:$D$373,MATCH($F253,$B$337:$B$373,0)),SUMIFS('Input-Ext Allocators'!F$8:F$63,'Input-Ext Allocators'!$B$8:$B$63,$F253))*$D253</f>
        <v>0</v>
      </c>
      <c r="J253" s="10">
        <f ca="1">IFERROR(INDEX(J$337:J$373,MATCH($F253,$B$337:$B$373,0))/INDEX($D$337:$D$373,MATCH($F253,$B$337:$B$373,0)),SUMIFS('Input-Ext Allocators'!G$8:G$63,'Input-Ext Allocators'!$B$8:$B$63,$F253))*$D253</f>
        <v>0</v>
      </c>
      <c r="K253" s="10">
        <f ca="1">IFERROR(INDEX(K$337:K$373,MATCH($F253,$B$337:$B$373,0))/INDEX($D$337:$D$373,MATCH($F253,$B$337:$B$373,0)),SUMIFS('Input-Ext Allocators'!H$8:H$63,'Input-Ext Allocators'!$B$8:$B$63,$F253))*$D253</f>
        <v>0</v>
      </c>
    </row>
    <row r="254" spans="1:11" outlineLevel="1">
      <c r="A254" s="31">
        <f>IF(ISBLANK('Input-Accounts'!A254),"",'Input-Accounts'!A254)</f>
        <v>224</v>
      </c>
      <c r="B254" s="53" t="str">
        <f>IF(ISBLANK('Input-Accounts'!B254),"",'Input-Accounts'!B254)</f>
        <v>LAND RIGHTS-OTHER DISTR SYSTEMS</v>
      </c>
      <c r="C254" s="31">
        <f>IF(ISBLANK('Input-Accounts'!C254),"",'Input-Accounts'!C254)</f>
        <v>374.4</v>
      </c>
      <c r="D254" s="10">
        <f t="shared" ca="1" si="53"/>
        <v>11033.457572035491</v>
      </c>
      <c r="E254" s="10">
        <f t="shared" ca="1" si="52"/>
        <v>0</v>
      </c>
      <c r="F254" s="3" t="str" cm="1">
        <f t="array" aca="1" ref="F254" ca="1">IF(D254=0,"-",IF('Input-Accounts'!$E254&lt;&gt;0,'Input-Accounts'!$E254,INDEX('Input-Accounts'!$H254:$J254,,MATCH($F$6,'Input-Accounts'!$H$6:$J$6,0))))</f>
        <v>CUSTOMERS EXCL DS-ML</v>
      </c>
      <c r="G254" s="10">
        <f ca="1">IFERROR(INDEX(G$337:G$373,MATCH($F254,$B$337:$B$373,0))/INDEX($D$337:$D$373,MATCH($F254,$B$337:$B$373,0)),SUMIFS('Input-Ext Allocators'!D$8:D$63,'Input-Ext Allocators'!$B$8:$B$63,$F254))*$D254</f>
        <v>9916.677279631238</v>
      </c>
      <c r="H254" s="10">
        <f ca="1">IFERROR(INDEX(H$337:H$373,MATCH($F254,$B$337:$B$373,0))/INDEX($D$337:$D$373,MATCH($F254,$B$337:$B$373,0)),SUMIFS('Input-Ext Allocators'!E$8:E$63,'Input-Ext Allocators'!$B$8:$B$63,$F254))*$D254</f>
        <v>1111.725558407516</v>
      </c>
      <c r="I254" s="10">
        <f ca="1">IFERROR(INDEX(I$337:I$373,MATCH($F254,$B$337:$B$373,0))/INDEX($D$337:$D$373,MATCH($F254,$B$337:$B$373,0)),SUMIFS('Input-Ext Allocators'!F$8:F$63,'Input-Ext Allocators'!$B$8:$B$63,$F254))*$D254</f>
        <v>0.15796043739805571</v>
      </c>
      <c r="J254" s="10">
        <f ca="1">IFERROR(INDEX(J$337:J$373,MATCH($F254,$B$337:$B$373,0))/INDEX($D$337:$D$373,MATCH($F254,$B$337:$B$373,0)),SUMIFS('Input-Ext Allocators'!G$8:G$63,'Input-Ext Allocators'!$B$8:$B$63,$F254))*$D254</f>
        <v>0</v>
      </c>
      <c r="K254" s="10">
        <f ca="1">IFERROR(INDEX(K$337:K$373,MATCH($F254,$B$337:$B$373,0))/INDEX($D$337:$D$373,MATCH($F254,$B$337:$B$373,0)),SUMIFS('Input-Ext Allocators'!H$8:H$63,'Input-Ext Allocators'!$B$8:$B$63,$F254))*$D254</f>
        <v>4.8967735593397261</v>
      </c>
    </row>
    <row r="255" spans="1:11" outlineLevel="1">
      <c r="A255" s="31">
        <f>IF(ISBLANK('Input-Accounts'!A255),"",'Input-Accounts'!A255)</f>
        <v>225</v>
      </c>
      <c r="B255" s="53" t="str">
        <f>IF(ISBLANK('Input-Accounts'!B255),"",'Input-Accounts'!B255)</f>
        <v>RIGHTS OF WAY</v>
      </c>
      <c r="C255" s="31">
        <f>IF(ISBLANK('Input-Accounts'!C255),"",'Input-Accounts'!C255)</f>
        <v>374.5</v>
      </c>
      <c r="D255" s="10">
        <f t="shared" ca="1" si="53"/>
        <v>7567.3918681194755</v>
      </c>
      <c r="E255" s="10">
        <f t="shared" ca="1" si="52"/>
        <v>0</v>
      </c>
      <c r="F255" s="3" t="str" cm="1">
        <f t="array" aca="1" ref="F255" ca="1">IF(D255=0,"-",IF('Input-Accounts'!$E255&lt;&gt;0,'Input-Accounts'!$E255,INDEX('Input-Accounts'!$H255:$J255,,MATCH($F$6,'Input-Accounts'!$H$6:$J$6,0))))</f>
        <v>CUSTOMERS EXCL DS-ML</v>
      </c>
      <c r="G255" s="10">
        <f ca="1">IFERROR(INDEX(G$337:G$373,MATCH($F255,$B$337:$B$373,0))/INDEX($D$337:$D$373,MATCH($F255,$B$337:$B$373,0)),SUMIFS('Input-Ext Allocators'!D$8:D$63,'Input-Ext Allocators'!$B$8:$B$63,$F255))*$D255</f>
        <v>6801.4384896757547</v>
      </c>
      <c r="H255" s="10">
        <f ca="1">IFERROR(INDEX(H$337:H$373,MATCH($F255,$B$337:$B$373,0))/INDEX($D$337:$D$373,MATCH($F255,$B$337:$B$373,0)),SUMIFS('Input-Ext Allocators'!E$8:E$63,'Input-Ext Allocators'!$B$8:$B$63,$F255))*$D255</f>
        <v>762.48654561342414</v>
      </c>
      <c r="I255" s="10">
        <f ca="1">IFERROR(INDEX(I$337:I$373,MATCH($F255,$B$337:$B$373,0))/INDEX($D$337:$D$373,MATCH($F255,$B$337:$B$373,0)),SUMIFS('Input-Ext Allocators'!F$8:F$63,'Input-Ext Allocators'!$B$8:$B$63,$F255))*$D255</f>
        <v>0.10833852594677808</v>
      </c>
      <c r="J255" s="10">
        <f ca="1">IFERROR(INDEX(J$337:J$373,MATCH($F255,$B$337:$B$373,0))/INDEX($D$337:$D$373,MATCH($F255,$B$337:$B$373,0)),SUMIFS('Input-Ext Allocators'!G$8:G$63,'Input-Ext Allocators'!$B$8:$B$63,$F255))*$D255</f>
        <v>0</v>
      </c>
      <c r="K255" s="10">
        <f ca="1">IFERROR(INDEX(K$337:K$373,MATCH($F255,$B$337:$B$373,0))/INDEX($D$337:$D$373,MATCH($F255,$B$337:$B$373,0)),SUMIFS('Input-Ext Allocators'!H$8:H$63,'Input-Ext Allocators'!$B$8:$B$63,$F255))*$D255</f>
        <v>3.3584943043501205</v>
      </c>
    </row>
    <row r="256" spans="1:11" outlineLevel="1">
      <c r="A256" s="31">
        <f>IF(ISBLANK('Input-Accounts'!A256),"",'Input-Accounts'!A256)</f>
        <v>226</v>
      </c>
      <c r="B256" s="53" t="str">
        <f>IF(ISBLANK('Input-Accounts'!B256),"",'Input-Accounts'!B256)</f>
        <v>STRUC &amp; IMPROV-CITY GATE M &amp; R</v>
      </c>
      <c r="C256" s="31">
        <f>IF(ISBLANK('Input-Accounts'!C256),"",'Input-Accounts'!C256)</f>
        <v>375.2</v>
      </c>
      <c r="D256" s="10">
        <f t="shared" ca="1" si="53"/>
        <v>12.385256739966408</v>
      </c>
      <c r="E256" s="10">
        <f t="shared" ca="1" si="52"/>
        <v>0</v>
      </c>
      <c r="F256" s="3" t="str" cm="1">
        <f t="array" aca="1" ref="F256" ca="1">IF(D256=0,"-",IF('Input-Accounts'!$E256&lt;&gt;0,'Input-Accounts'!$E256,INDEX('Input-Accounts'!$H256:$J256,,MATCH($F$6,'Input-Accounts'!$H$6:$J$6,0))))</f>
        <v>CUSTOMERS EXCL DS-ML</v>
      </c>
      <c r="G256" s="10">
        <f ca="1">IFERROR(INDEX(G$337:G$373,MATCH($F256,$B$337:$B$373,0))/INDEX($D$337:$D$373,MATCH($F256,$B$337:$B$373,0)),SUMIFS('Input-Ext Allocators'!D$8:D$63,'Input-Ext Allocators'!$B$8:$B$63,$F256))*$D256</f>
        <v>11.131650555934131</v>
      </c>
      <c r="H256" s="10">
        <f ca="1">IFERROR(INDEX(H$337:H$373,MATCH($F256,$B$337:$B$373,0))/INDEX($D$337:$D$373,MATCH($F256,$B$337:$B$373,0)),SUMIFS('Input-Ext Allocators'!E$8:E$63,'Input-Ext Allocators'!$B$8:$B$63,$F256))*$D256</f>
        <v>1.2479321532134602</v>
      </c>
      <c r="I256" s="10">
        <f ca="1">IFERROR(INDEX(I$337:I$373,MATCH($F256,$B$337:$B$373,0))/INDEX($D$337:$D$373,MATCH($F256,$B$337:$B$373,0)),SUMIFS('Input-Ext Allocators'!F$8:F$63,'Input-Ext Allocators'!$B$8:$B$63,$F256))*$D256</f>
        <v>1.7731346308801649E-4</v>
      </c>
      <c r="J256" s="10">
        <f ca="1">IFERROR(INDEX(J$337:J$373,MATCH($F256,$B$337:$B$373,0))/INDEX($D$337:$D$373,MATCH($F256,$B$337:$B$373,0)),SUMIFS('Input-Ext Allocators'!G$8:G$63,'Input-Ext Allocators'!$B$8:$B$63,$F256))*$D256</f>
        <v>0</v>
      </c>
      <c r="K256" s="10">
        <f ca="1">IFERROR(INDEX(K$337:K$373,MATCH($F256,$B$337:$B$373,0))/INDEX($D$337:$D$373,MATCH($F256,$B$337:$B$373,0)),SUMIFS('Input-Ext Allocators'!H$8:H$63,'Input-Ext Allocators'!$B$8:$B$63,$F256))*$D256</f>
        <v>5.4967173557285108E-3</v>
      </c>
    </row>
    <row r="257" spans="1:11" outlineLevel="1">
      <c r="A257" s="31">
        <f>IF(ISBLANK('Input-Accounts'!A257),"",'Input-Accounts'!A257)</f>
        <v>227</v>
      </c>
      <c r="B257" s="53" t="str">
        <f>IF(ISBLANK('Input-Accounts'!B257),"",'Input-Accounts'!B257)</f>
        <v>STRUC &amp; IMPROV-GENERAL M &amp; R</v>
      </c>
      <c r="C257" s="31">
        <f>IF(ISBLANK('Input-Accounts'!C257),"",'Input-Accounts'!C257)</f>
        <v>375.3</v>
      </c>
      <c r="D257" s="10">
        <f t="shared" ca="1" si="53"/>
        <v>0</v>
      </c>
      <c r="E257" s="10">
        <f t="shared" ca="1" si="52"/>
        <v>0</v>
      </c>
      <c r="F257" s="3" t="str" cm="1">
        <f t="array" aca="1" ref="F257" ca="1">IF(D257=0,"-",IF('Input-Accounts'!$E257&lt;&gt;0,'Input-Accounts'!$E257,INDEX('Input-Accounts'!$H257:$J257,,MATCH($F$6,'Input-Accounts'!$H$6:$J$6,0))))</f>
        <v>-</v>
      </c>
      <c r="G257" s="10">
        <f ca="1">IFERROR(INDEX(G$337:G$373,MATCH($F257,$B$337:$B$373,0))/INDEX($D$337:$D$373,MATCH($F257,$B$337:$B$373,0)),SUMIFS('Input-Ext Allocators'!D$8:D$63,'Input-Ext Allocators'!$B$8:$B$63,$F257))*$D257</f>
        <v>0</v>
      </c>
      <c r="H257" s="10">
        <f ca="1">IFERROR(INDEX(H$337:H$373,MATCH($F257,$B$337:$B$373,0))/INDEX($D$337:$D$373,MATCH($F257,$B$337:$B$373,0)),SUMIFS('Input-Ext Allocators'!E$8:E$63,'Input-Ext Allocators'!$B$8:$B$63,$F257))*$D257</f>
        <v>0</v>
      </c>
      <c r="I257" s="10">
        <f ca="1">IFERROR(INDEX(I$337:I$373,MATCH($F257,$B$337:$B$373,0))/INDEX($D$337:$D$373,MATCH($F257,$B$337:$B$373,0)),SUMIFS('Input-Ext Allocators'!F$8:F$63,'Input-Ext Allocators'!$B$8:$B$63,$F257))*$D257</f>
        <v>0</v>
      </c>
      <c r="J257" s="10">
        <f ca="1">IFERROR(INDEX(J$337:J$373,MATCH($F257,$B$337:$B$373,0))/INDEX($D$337:$D$373,MATCH($F257,$B$337:$B$373,0)),SUMIFS('Input-Ext Allocators'!G$8:G$63,'Input-Ext Allocators'!$B$8:$B$63,$F257))*$D257</f>
        <v>0</v>
      </c>
      <c r="K257" s="10">
        <f ca="1">IFERROR(INDEX(K$337:K$373,MATCH($F257,$B$337:$B$373,0))/INDEX($D$337:$D$373,MATCH($F257,$B$337:$B$373,0)),SUMIFS('Input-Ext Allocators'!H$8:H$63,'Input-Ext Allocators'!$B$8:$B$63,$F257))*$D257</f>
        <v>0</v>
      </c>
    </row>
    <row r="258" spans="1:11" outlineLevel="1">
      <c r="A258" s="31">
        <f>IF(ISBLANK('Input-Accounts'!A258),"",'Input-Accounts'!A258)</f>
        <v>228</v>
      </c>
      <c r="B258" s="53" t="str">
        <f>IF(ISBLANK('Input-Accounts'!B258),"",'Input-Accounts'!B258)</f>
        <v xml:space="preserve">STRUC &amp; IMPROV-REGULATING </v>
      </c>
      <c r="C258" s="31">
        <f>IF(ISBLANK('Input-Accounts'!C258),"",'Input-Accounts'!C258)</f>
        <v>375.4</v>
      </c>
      <c r="D258" s="10">
        <f t="shared" ca="1" si="53"/>
        <v>24445.206970872136</v>
      </c>
      <c r="E258" s="10">
        <f t="shared" ca="1" si="52"/>
        <v>0</v>
      </c>
      <c r="F258" s="3" t="str" cm="1">
        <f t="array" aca="1" ref="F258" ca="1">IF(D258=0,"-",IF('Input-Accounts'!$E258&lt;&gt;0,'Input-Accounts'!$E258,INDEX('Input-Accounts'!$H258:$J258,,MATCH($F$6,'Input-Accounts'!$H$6:$J$6,0))))</f>
        <v>CUSTOMERS EXCL DS-ML</v>
      </c>
      <c r="G258" s="10">
        <f ca="1">IFERROR(INDEX(G$337:G$373,MATCH($F258,$B$337:$B$373,0))/INDEX($D$337:$D$373,MATCH($F258,$B$337:$B$373,0)),SUMIFS('Input-Ext Allocators'!D$8:D$63,'Input-Ext Allocators'!$B$8:$B$63,$F258))*$D258</f>
        <v>21970.921352735055</v>
      </c>
      <c r="H258" s="10">
        <f ca="1">IFERROR(INDEX(H$337:H$373,MATCH($F258,$B$337:$B$373,0))/INDEX($D$337:$D$373,MATCH($F258,$B$337:$B$373,0)),SUMIFS('Input-Ext Allocators'!E$8:E$63,'Input-Ext Allocators'!$B$8:$B$63,$F258))*$D258</f>
        <v>2463.086588465173</v>
      </c>
      <c r="I258" s="10">
        <f ca="1">IFERROR(INDEX(I$337:I$373,MATCH($F258,$B$337:$B$373,0))/INDEX($D$337:$D$373,MATCH($F258,$B$337:$B$373,0)),SUMIFS('Input-Ext Allocators'!F$8:F$63,'Input-Ext Allocators'!$B$8:$B$63,$F258))*$D258</f>
        <v>0.34996967724711181</v>
      </c>
      <c r="J258" s="10">
        <f ca="1">IFERROR(INDEX(J$337:J$373,MATCH($F258,$B$337:$B$373,0))/INDEX($D$337:$D$373,MATCH($F258,$B$337:$B$373,0)),SUMIFS('Input-Ext Allocators'!G$8:G$63,'Input-Ext Allocators'!$B$8:$B$63,$F258))*$D258</f>
        <v>0</v>
      </c>
      <c r="K258" s="10">
        <f ca="1">IFERROR(INDEX(K$337:K$373,MATCH($F258,$B$337:$B$373,0))/INDEX($D$337:$D$373,MATCH($F258,$B$337:$B$373,0)),SUMIFS('Input-Ext Allocators'!H$8:H$63,'Input-Ext Allocators'!$B$8:$B$63,$F258))*$D258</f>
        <v>10.849059994660465</v>
      </c>
    </row>
    <row r="259" spans="1:11" outlineLevel="1">
      <c r="A259" s="31">
        <f>IF(ISBLANK('Input-Accounts'!A259),"",'Input-Accounts'!A259)</f>
        <v>229</v>
      </c>
      <c r="B259" s="53" t="str">
        <f>IF(ISBLANK('Input-Accounts'!B259),"",'Input-Accounts'!B259)</f>
        <v>STRUC &amp; IMPROV-REGULATING - DS-ML DIRECT ASSIGNMENT</v>
      </c>
      <c r="C259" s="31">
        <f>IF(ISBLANK('Input-Accounts'!C259),"",'Input-Accounts'!C259)</f>
        <v>375.4</v>
      </c>
      <c r="D259" s="10">
        <f t="shared" ca="1" si="53"/>
        <v>189.58473728521497</v>
      </c>
      <c r="E259" s="10">
        <f t="shared" ca="1" si="52"/>
        <v>0</v>
      </c>
      <c r="F259" s="3" t="str" cm="1">
        <f t="array" aca="1" ref="F259" ca="1">IF(D259=0,"-",IF('Input-Accounts'!$E259&lt;&gt;0,'Input-Accounts'!$E259,INDEX('Input-Accounts'!$H259:$J259,,MATCH($F$6,'Input-Accounts'!$H$6:$J$6,0))))</f>
        <v>DS-ML_DIRECT</v>
      </c>
      <c r="G259" s="10">
        <f ca="1">IFERROR(INDEX(G$337:G$373,MATCH($F259,$B$337:$B$373,0))/INDEX($D$337:$D$373,MATCH($F259,$B$337:$B$373,0)),SUMIFS('Input-Ext Allocators'!D$8:D$63,'Input-Ext Allocators'!$B$8:$B$63,$F259))*$D259</f>
        <v>0</v>
      </c>
      <c r="H259" s="10">
        <f ca="1">IFERROR(INDEX(H$337:H$373,MATCH($F259,$B$337:$B$373,0))/INDEX($D$337:$D$373,MATCH($F259,$B$337:$B$373,0)),SUMIFS('Input-Ext Allocators'!E$8:E$63,'Input-Ext Allocators'!$B$8:$B$63,$F259))*$D259</f>
        <v>0</v>
      </c>
      <c r="I259" s="10">
        <f ca="1">IFERROR(INDEX(I$337:I$373,MATCH($F259,$B$337:$B$373,0))/INDEX($D$337:$D$373,MATCH($F259,$B$337:$B$373,0)),SUMIFS('Input-Ext Allocators'!F$8:F$63,'Input-Ext Allocators'!$B$8:$B$63,$F259))*$D259</f>
        <v>0</v>
      </c>
      <c r="J259" s="10">
        <f ca="1">IFERROR(INDEX(J$337:J$373,MATCH($F259,$B$337:$B$373,0))/INDEX($D$337:$D$373,MATCH($F259,$B$337:$B$373,0)),SUMIFS('Input-Ext Allocators'!G$8:G$63,'Input-Ext Allocators'!$B$8:$B$63,$F259))*$D259</f>
        <v>189.58473728521497</v>
      </c>
      <c r="K259" s="10">
        <f ca="1">IFERROR(INDEX(K$337:K$373,MATCH($F259,$B$337:$B$373,0))/INDEX($D$337:$D$373,MATCH($F259,$B$337:$B$373,0)),SUMIFS('Input-Ext Allocators'!H$8:H$63,'Input-Ext Allocators'!$B$8:$B$63,$F259))*$D259</f>
        <v>0</v>
      </c>
    </row>
    <row r="260" spans="1:11" outlineLevel="1">
      <c r="A260" s="31">
        <f>IF(ISBLANK('Input-Accounts'!A260),"",'Input-Accounts'!A260)</f>
        <v>230</v>
      </c>
      <c r="B260" s="53" t="str">
        <f>IF(ISBLANK('Input-Accounts'!B260),"",'Input-Accounts'!B260)</f>
        <v>STRUC &amp; IMPROV-DISTR. IND. M &amp; R</v>
      </c>
      <c r="C260" s="31">
        <f>IF(ISBLANK('Input-Accounts'!C260),"",'Input-Accounts'!C260)</f>
        <v>375.6</v>
      </c>
      <c r="D260" s="10">
        <f t="shared" ca="1" si="53"/>
        <v>0</v>
      </c>
      <c r="E260" s="10">
        <f t="shared" ca="1" si="52"/>
        <v>0</v>
      </c>
      <c r="F260" s="3" t="str" cm="1">
        <f t="array" aca="1" ref="F260" ca="1">IF(D260=0,"-",IF('Input-Accounts'!$E260&lt;&gt;0,'Input-Accounts'!$E260,INDEX('Input-Accounts'!$H260:$J260,,MATCH($F$6,'Input-Accounts'!$H$6:$J$6,0))))</f>
        <v>-</v>
      </c>
      <c r="G260" s="10">
        <f ca="1">IFERROR(INDEX(G$337:G$373,MATCH($F260,$B$337:$B$373,0))/INDEX($D$337:$D$373,MATCH($F260,$B$337:$B$373,0)),SUMIFS('Input-Ext Allocators'!D$8:D$63,'Input-Ext Allocators'!$B$8:$B$63,$F260))*$D260</f>
        <v>0</v>
      </c>
      <c r="H260" s="10">
        <f ca="1">IFERROR(INDEX(H$337:H$373,MATCH($F260,$B$337:$B$373,0))/INDEX($D$337:$D$373,MATCH($F260,$B$337:$B$373,0)),SUMIFS('Input-Ext Allocators'!E$8:E$63,'Input-Ext Allocators'!$B$8:$B$63,$F260))*$D260</f>
        <v>0</v>
      </c>
      <c r="I260" s="10">
        <f ca="1">IFERROR(INDEX(I$337:I$373,MATCH($F260,$B$337:$B$373,0))/INDEX($D$337:$D$373,MATCH($F260,$B$337:$B$373,0)),SUMIFS('Input-Ext Allocators'!F$8:F$63,'Input-Ext Allocators'!$B$8:$B$63,$F260))*$D260</f>
        <v>0</v>
      </c>
      <c r="J260" s="10">
        <f ca="1">IFERROR(INDEX(J$337:J$373,MATCH($F260,$B$337:$B$373,0))/INDEX($D$337:$D$373,MATCH($F260,$B$337:$B$373,0)),SUMIFS('Input-Ext Allocators'!G$8:G$63,'Input-Ext Allocators'!$B$8:$B$63,$F260))*$D260</f>
        <v>0</v>
      </c>
      <c r="K260" s="10">
        <f ca="1">IFERROR(INDEX(K$337:K$373,MATCH($F260,$B$337:$B$373,0))/INDEX($D$337:$D$373,MATCH($F260,$B$337:$B$373,0)),SUMIFS('Input-Ext Allocators'!H$8:H$63,'Input-Ext Allocators'!$B$8:$B$63,$F260))*$D260</f>
        <v>0</v>
      </c>
    </row>
    <row r="261" spans="1:11" outlineLevel="1">
      <c r="A261" s="31">
        <f>IF(ISBLANK('Input-Accounts'!A261),"",'Input-Accounts'!A261)</f>
        <v>231</v>
      </c>
      <c r="B261" s="53" t="str">
        <f>IF(ISBLANK('Input-Accounts'!B261),"",'Input-Accounts'!B261)</f>
        <v>STRUC &amp; IMPROV-OTHER DISTR. SYSTEMS</v>
      </c>
      <c r="C261" s="31">
        <f>IF(ISBLANK('Input-Accounts'!C261),"",'Input-Accounts'!C261)</f>
        <v>375.7</v>
      </c>
      <c r="D261" s="10">
        <f t="shared" ca="1" si="53"/>
        <v>40162.969337855007</v>
      </c>
      <c r="E261" s="10">
        <f t="shared" ca="1" si="52"/>
        <v>0</v>
      </c>
      <c r="F261" s="3" t="str" cm="1">
        <f t="array" aca="1" ref="F261" ca="1">IF(D261=0,"-",IF('Input-Accounts'!$E261&lt;&gt;0,'Input-Accounts'!$E261,INDEX('Input-Accounts'!$H261:$J261,,MATCH($F$6,'Input-Accounts'!$H$6:$J$6,0))))</f>
        <v>INT_DISTPT_SUBTOTAL</v>
      </c>
      <c r="G261" s="10">
        <f ca="1">IFERROR(INDEX(G$337:G$373,MATCH($F261,$B$337:$B$373,0))/INDEX($D$337:$D$373,MATCH($F261,$B$337:$B$373,0)),SUMIFS('Input-Ext Allocators'!D$8:D$63,'Input-Ext Allocators'!$B$8:$B$63,$F261))*$D261</f>
        <v>36093.360853430226</v>
      </c>
      <c r="H261" s="10">
        <f ca="1">IFERROR(INDEX(H$337:H$373,MATCH($F261,$B$337:$B$373,0))/INDEX($D$337:$D$373,MATCH($F261,$B$337:$B$373,0)),SUMIFS('Input-Ext Allocators'!E$8:E$63,'Input-Ext Allocators'!$B$8:$B$63,$F261))*$D261</f>
        <v>4046.3060981123117</v>
      </c>
      <c r="I261" s="10">
        <f ca="1">IFERROR(INDEX(I$337:I$373,MATCH($F261,$B$337:$B$373,0))/INDEX($D$337:$D$373,MATCH($F261,$B$337:$B$373,0)),SUMIFS('Input-Ext Allocators'!F$8:F$63,'Input-Ext Allocators'!$B$8:$B$63,$F261))*$D261</f>
        <v>0.57492271925437799</v>
      </c>
      <c r="J261" s="10">
        <f ca="1">IFERROR(INDEX(J$337:J$373,MATCH($F261,$B$337:$B$373,0))/INDEX($D$337:$D$373,MATCH($F261,$B$337:$B$373,0)),SUMIFS('Input-Ext Allocators'!G$8:G$63,'Input-Ext Allocators'!$B$8:$B$63,$F261))*$D261</f>
        <v>4.9048592963267117</v>
      </c>
      <c r="K261" s="10">
        <f ca="1">IFERROR(INDEX(K$337:K$373,MATCH($F261,$B$337:$B$373,0))/INDEX($D$337:$D$373,MATCH($F261,$B$337:$B$373,0)),SUMIFS('Input-Ext Allocators'!H$8:H$63,'Input-Ext Allocators'!$B$8:$B$63,$F261))*$D261</f>
        <v>17.822604296885721</v>
      </c>
    </row>
    <row r="262" spans="1:11" outlineLevel="1">
      <c r="A262" s="31">
        <f>IF(ISBLANK('Input-Accounts'!A262),"",'Input-Accounts'!A262)</f>
        <v>232</v>
      </c>
      <c r="B262" s="53" t="str">
        <f>IF(ISBLANK('Input-Accounts'!B262),"",'Input-Accounts'!B262)</f>
        <v>STRUC &amp; IMPROV-OTHER DISTR SYS-ILP</v>
      </c>
      <c r="C262" s="31">
        <f>IF(ISBLANK('Input-Accounts'!C262),"",'Input-Accounts'!C262)</f>
        <v>375.71</v>
      </c>
      <c r="D262" s="10">
        <f t="shared" ca="1" si="53"/>
        <v>9355.3865813097545</v>
      </c>
      <c r="E262" s="10">
        <f t="shared" ca="1" si="52"/>
        <v>0</v>
      </c>
      <c r="F262" s="3" t="str" cm="1">
        <f t="array" aca="1" ref="F262" ca="1">IF(D262=0,"-",IF('Input-Accounts'!$E262&lt;&gt;0,'Input-Accounts'!$E262,INDEX('Input-Accounts'!$H262:$J262,,MATCH($F$6,'Input-Accounts'!$H$6:$J$6,0))))</f>
        <v>INT_DISTPT_SUBTOTAL</v>
      </c>
      <c r="G262" s="10">
        <f ca="1">IFERROR(INDEX(G$337:G$373,MATCH($F262,$B$337:$B$373,0))/INDEX($D$337:$D$373,MATCH($F262,$B$337:$B$373,0)),SUMIFS('Input-Ext Allocators'!D$8:D$63,'Input-Ext Allocators'!$B$8:$B$63,$F262))*$D262</f>
        <v>8407.4297635232015</v>
      </c>
      <c r="H262" s="10">
        <f ca="1">IFERROR(INDEX(H$337:H$373,MATCH($F262,$B$337:$B$373,0))/INDEX($D$337:$D$373,MATCH($F262,$B$337:$B$373,0)),SUMIFS('Input-Ext Allocators'!E$8:E$63,'Input-Ext Allocators'!$B$8:$B$63,$F262))*$D262</f>
        <v>942.52886174111427</v>
      </c>
      <c r="I262" s="10">
        <f ca="1">IFERROR(INDEX(I$337:I$373,MATCH($F262,$B$337:$B$373,0))/INDEX($D$337:$D$373,MATCH($F262,$B$337:$B$373,0)),SUMIFS('Input-Ext Allocators'!F$8:F$63,'Input-Ext Allocators'!$B$8:$B$63,$F262))*$D262</f>
        <v>0.13391998603880567</v>
      </c>
      <c r="J262" s="10">
        <f ca="1">IFERROR(INDEX(J$337:J$373,MATCH($F262,$B$337:$B$373,0))/INDEX($D$337:$D$373,MATCH($F262,$B$337:$B$373,0)),SUMIFS('Input-Ext Allocators'!G$8:G$63,'Input-Ext Allocators'!$B$8:$B$63,$F262))*$D262</f>
        <v>1.1425164921961424</v>
      </c>
      <c r="K262" s="10">
        <f ca="1">IFERROR(INDEX(K$337:K$373,MATCH($F262,$B$337:$B$373,0))/INDEX($D$337:$D$373,MATCH($F262,$B$337:$B$373,0)),SUMIFS('Input-Ext Allocators'!H$8:H$63,'Input-Ext Allocators'!$B$8:$B$63,$F262))*$D262</f>
        <v>4.1515195672029765</v>
      </c>
    </row>
    <row r="263" spans="1:11" outlineLevel="1">
      <c r="A263" s="31">
        <f>IF(ISBLANK('Input-Accounts'!A263),"",'Input-Accounts'!A263)</f>
        <v>233</v>
      </c>
      <c r="B263" s="53" t="str">
        <f>IF(ISBLANK('Input-Accounts'!B263),"",'Input-Accounts'!B263)</f>
        <v>STRUC &amp; IMPROV-COMMUNICATIONS</v>
      </c>
      <c r="C263" s="31">
        <f>IF(ISBLANK('Input-Accounts'!C263),"",'Input-Accounts'!C263)</f>
        <v>375.8</v>
      </c>
      <c r="D263" s="10">
        <f t="shared" ca="1" si="53"/>
        <v>718.34489091805165</v>
      </c>
      <c r="E263" s="10">
        <f t="shared" ca="1" si="52"/>
        <v>0</v>
      </c>
      <c r="F263" s="3" t="str" cm="1">
        <f t="array" aca="1" ref="F263" ca="1">IF(D263=0,"-",IF('Input-Accounts'!$E263&lt;&gt;0,'Input-Accounts'!$E263,INDEX('Input-Accounts'!$H263:$J263,,MATCH($F$6,'Input-Accounts'!$H$6:$J$6,0))))</f>
        <v>CUSTOMERS EXCL DS-ML</v>
      </c>
      <c r="G263" s="10">
        <f ca="1">IFERROR(INDEX(G$337:G$373,MATCH($F263,$B$337:$B$373,0))/INDEX($D$337:$D$373,MATCH($F263,$B$337:$B$373,0)),SUMIFS('Input-Ext Allocators'!D$8:D$63,'Input-Ext Allocators'!$B$8:$B$63,$F263))*$D263</f>
        <v>645.63573224417962</v>
      </c>
      <c r="H263" s="10">
        <f ca="1">IFERROR(INDEX(H$337:H$373,MATCH($F263,$B$337:$B$373,0))/INDEX($D$337:$D$373,MATCH($F263,$B$337:$B$373,0)),SUMIFS('Input-Ext Allocators'!E$8:E$63,'Input-Ext Allocators'!$B$8:$B$63,$F263))*$D263</f>
        <v>72.38006488638068</v>
      </c>
      <c r="I263" s="10">
        <f ca="1">IFERROR(INDEX(I$337:I$373,MATCH($F263,$B$337:$B$373,0))/INDEX($D$337:$D$373,MATCH($F263,$B$337:$B$373,0)),SUMIFS('Input-Ext Allocators'!F$8:F$63,'Input-Ext Allocators'!$B$8:$B$63,$F263))*$D263</f>
        <v>1.0284180859104956E-2</v>
      </c>
      <c r="J263" s="10">
        <f ca="1">IFERROR(INDEX(J$337:J$373,MATCH($F263,$B$337:$B$373,0))/INDEX($D$337:$D$373,MATCH($F263,$B$337:$B$373,0)),SUMIFS('Input-Ext Allocators'!G$8:G$63,'Input-Ext Allocators'!$B$8:$B$63,$F263))*$D263</f>
        <v>0</v>
      </c>
      <c r="K263" s="10">
        <f ca="1">IFERROR(INDEX(K$337:K$373,MATCH($F263,$B$337:$B$373,0))/INDEX($D$337:$D$373,MATCH($F263,$B$337:$B$373,0)),SUMIFS('Input-Ext Allocators'!H$8:H$63,'Input-Ext Allocators'!$B$8:$B$63,$F263))*$D263</f>
        <v>0.31880960663225361</v>
      </c>
    </row>
    <row r="264" spans="1:11" outlineLevel="1">
      <c r="A264" s="31">
        <f>IF(ISBLANK('Input-Accounts'!A264),"",'Input-Accounts'!A264)</f>
        <v>234</v>
      </c>
      <c r="B264" s="53" t="str">
        <f>IF(ISBLANK('Input-Accounts'!B264),"",'Input-Accounts'!B264)</f>
        <v>MAINS (Less SMRP)</v>
      </c>
      <c r="C264" s="31">
        <f>IF(ISBLANK('Input-Accounts'!C264),"",'Input-Accounts'!C264)</f>
        <v>376</v>
      </c>
      <c r="D264" s="10">
        <f t="shared" ca="1" si="53"/>
        <v>1966081.3874627801</v>
      </c>
      <c r="E264" s="10">
        <f t="shared" ca="1" si="52"/>
        <v>0</v>
      </c>
      <c r="F264" s="3" t="str" cm="1">
        <f t="array" aca="1" ref="F264" ca="1">IF(D264=0,"-",IF('Input-Accounts'!$E264&lt;&gt;0,'Input-Accounts'!$E264,INDEX('Input-Accounts'!$H264:$J264,,MATCH($F$6,'Input-Accounts'!$H$6:$J$6,0))))</f>
        <v>CUSTOMERS EXCL DS-ML</v>
      </c>
      <c r="G264" s="10">
        <f ca="1">IFERROR(INDEX(G$337:G$373,MATCH($F264,$B$337:$B$373,0))/INDEX($D$337:$D$373,MATCH($F264,$B$337:$B$373,0)),SUMIFS('Input-Ext Allocators'!D$8:D$63,'Input-Ext Allocators'!$B$8:$B$63,$F264))*$D264</f>
        <v>1767079.3128686619</v>
      </c>
      <c r="H264" s="10">
        <f ca="1">IFERROR(INDEX(H$337:H$373,MATCH($F264,$B$337:$B$373,0))/INDEX($D$337:$D$373,MATCH($F264,$B$337:$B$373,0)),SUMIFS('Input-Ext Allocators'!E$8:E$63,'Input-Ext Allocators'!$B$8:$B$63,$F264))*$D264</f>
        <v>198101.35799058041</v>
      </c>
      <c r="I264" s="10">
        <f ca="1">IFERROR(INDEX(I$337:I$373,MATCH($F264,$B$337:$B$373,0))/INDEX($D$337:$D$373,MATCH($F264,$B$337:$B$373,0)),SUMIFS('Input-Ext Allocators'!F$8:F$63,'Input-Ext Allocators'!$B$8:$B$63,$F264))*$D264</f>
        <v>28.147393860554192</v>
      </c>
      <c r="J264" s="10">
        <f ca="1">IFERROR(INDEX(J$337:J$373,MATCH($F264,$B$337:$B$373,0))/INDEX($D$337:$D$373,MATCH($F264,$B$337:$B$373,0)),SUMIFS('Input-Ext Allocators'!G$8:G$63,'Input-Ext Allocators'!$B$8:$B$63,$F264))*$D264</f>
        <v>0</v>
      </c>
      <c r="K264" s="10">
        <f ca="1">IFERROR(INDEX(K$337:K$373,MATCH($F264,$B$337:$B$373,0))/INDEX($D$337:$D$373,MATCH($F264,$B$337:$B$373,0)),SUMIFS('Input-Ext Allocators'!H$8:H$63,'Input-Ext Allocators'!$B$8:$B$63,$F264))*$D264</f>
        <v>872.56920967717997</v>
      </c>
    </row>
    <row r="265" spans="1:11" outlineLevel="1">
      <c r="A265" s="31">
        <f>IF(ISBLANK('Input-Accounts'!A265),"",'Input-Accounts'!A265)</f>
        <v>235</v>
      </c>
      <c r="B265" s="53" t="str">
        <f>IF(ISBLANK('Input-Accounts'!B265),"",'Input-Accounts'!B265)</f>
        <v>MAINS - DS-ML DIRECT ASSIGNMENT</v>
      </c>
      <c r="C265" s="31">
        <f>IF(ISBLANK('Input-Accounts'!C265),"",'Input-Accounts'!C265)</f>
        <v>376</v>
      </c>
      <c r="D265" s="10">
        <f t="shared" ca="1" si="53"/>
        <v>36.634557332092299</v>
      </c>
      <c r="E265" s="10">
        <f t="shared" ca="1" si="52"/>
        <v>0</v>
      </c>
      <c r="F265" s="3" t="str" cm="1">
        <f t="array" aca="1" ref="F265" ca="1">IF(D265=0,"-",IF('Input-Accounts'!$E265&lt;&gt;0,'Input-Accounts'!$E265,INDEX('Input-Accounts'!$H265:$J265,,MATCH($F$6,'Input-Accounts'!$H$6:$J$6,0))))</f>
        <v>DS-ML_DIRECT</v>
      </c>
      <c r="G265" s="10">
        <f ca="1">IFERROR(INDEX(G$337:G$373,MATCH($F265,$B$337:$B$373,0))/INDEX($D$337:$D$373,MATCH($F265,$B$337:$B$373,0)),SUMIFS('Input-Ext Allocators'!D$8:D$63,'Input-Ext Allocators'!$B$8:$B$63,$F265))*$D265</f>
        <v>0</v>
      </c>
      <c r="H265" s="10">
        <f ca="1">IFERROR(INDEX(H$337:H$373,MATCH($F265,$B$337:$B$373,0))/INDEX($D$337:$D$373,MATCH($F265,$B$337:$B$373,0)),SUMIFS('Input-Ext Allocators'!E$8:E$63,'Input-Ext Allocators'!$B$8:$B$63,$F265))*$D265</f>
        <v>0</v>
      </c>
      <c r="I265" s="10">
        <f ca="1">IFERROR(INDEX(I$337:I$373,MATCH($F265,$B$337:$B$373,0))/INDEX($D$337:$D$373,MATCH($F265,$B$337:$B$373,0)),SUMIFS('Input-Ext Allocators'!F$8:F$63,'Input-Ext Allocators'!$B$8:$B$63,$F265))*$D265</f>
        <v>0</v>
      </c>
      <c r="J265" s="10">
        <f ca="1">IFERROR(INDEX(J$337:J$373,MATCH($F265,$B$337:$B$373,0))/INDEX($D$337:$D$373,MATCH($F265,$B$337:$B$373,0)),SUMIFS('Input-Ext Allocators'!G$8:G$63,'Input-Ext Allocators'!$B$8:$B$63,$F265))*$D265</f>
        <v>36.634557332092299</v>
      </c>
      <c r="K265" s="10">
        <f ca="1">IFERROR(INDEX(K$337:K$373,MATCH($F265,$B$337:$B$373,0))/INDEX($D$337:$D$373,MATCH($F265,$B$337:$B$373,0)),SUMIFS('Input-Ext Allocators'!H$8:H$63,'Input-Ext Allocators'!$B$8:$B$63,$F265))*$D265</f>
        <v>0</v>
      </c>
    </row>
    <row r="266" spans="1:11" outlineLevel="1">
      <c r="A266" s="31">
        <f>IF(ISBLANK('Input-Accounts'!A266),"",'Input-Accounts'!A266)</f>
        <v>236</v>
      </c>
      <c r="B266" s="53" t="str">
        <f>IF(ISBLANK('Input-Accounts'!B266),"",'Input-Accounts'!B266)</f>
        <v>M &amp; R STATION EQUIP-GENERAL</v>
      </c>
      <c r="C266" s="31">
        <f>IF(ISBLANK('Input-Accounts'!C266),"",'Input-Accounts'!C266)</f>
        <v>378.1</v>
      </c>
      <c r="D266" s="10">
        <f t="shared" ca="1" si="53"/>
        <v>-1470.749237871011</v>
      </c>
      <c r="E266" s="10">
        <f t="shared" ca="1" si="52"/>
        <v>0</v>
      </c>
      <c r="F266" s="3" t="str" cm="1">
        <f t="array" aca="1" ref="F266" ca="1">IF(D266=0,"-",IF('Input-Accounts'!$E266&lt;&gt;0,'Input-Accounts'!$E266,INDEX('Input-Accounts'!$H266:$J266,,MATCH($F$6,'Input-Accounts'!$H$6:$J$6,0))))</f>
        <v>CUSTOMERS EXCL DS-ML</v>
      </c>
      <c r="G266" s="10">
        <f ca="1">IFERROR(INDEX(G$337:G$373,MATCH($F266,$B$337:$B$373,0))/INDEX($D$337:$D$373,MATCH($F266,$B$337:$B$373,0)),SUMIFS('Input-Ext Allocators'!D$8:D$63,'Input-Ext Allocators'!$B$8:$B$63,$F266))*$D266</f>
        <v>-1321.8835035171783</v>
      </c>
      <c r="H266" s="10">
        <f ca="1">IFERROR(INDEX(H$337:H$373,MATCH($F266,$B$337:$B$373,0))/INDEX($D$337:$D$373,MATCH($F266,$B$337:$B$373,0)),SUMIFS('Input-Ext Allocators'!E$8:E$63,'Input-Ext Allocators'!$B$8:$B$63,$F266))*$D266</f>
        <v>-148.1919431940984</v>
      </c>
      <c r="I266" s="10">
        <f ca="1">IFERROR(INDEX(I$337:I$373,MATCH($F266,$B$337:$B$373,0))/INDEX($D$337:$D$373,MATCH($F266,$B$337:$B$373,0)),SUMIFS('Input-Ext Allocators'!F$8:F$63,'Input-Ext Allocators'!$B$8:$B$63,$F266))*$D266</f>
        <v>-2.1055973741701959E-2</v>
      </c>
      <c r="J266" s="10">
        <f ca="1">IFERROR(INDEX(J$337:J$373,MATCH($F266,$B$337:$B$373,0))/INDEX($D$337:$D$373,MATCH($F266,$B$337:$B$373,0)),SUMIFS('Input-Ext Allocators'!G$8:G$63,'Input-Ext Allocators'!$B$8:$B$63,$F266))*$D266</f>
        <v>0</v>
      </c>
      <c r="K266" s="10">
        <f ca="1">IFERROR(INDEX(K$337:K$373,MATCH($F266,$B$337:$B$373,0))/INDEX($D$337:$D$373,MATCH($F266,$B$337:$B$373,0)),SUMIFS('Input-Ext Allocators'!H$8:H$63,'Input-Ext Allocators'!$B$8:$B$63,$F266))*$D266</f>
        <v>-0.6527351859927607</v>
      </c>
    </row>
    <row r="267" spans="1:11" outlineLevel="1">
      <c r="A267" s="31">
        <f>IF(ISBLANK('Input-Accounts'!A267),"",'Input-Accounts'!A267)</f>
        <v>237</v>
      </c>
      <c r="B267" s="53" t="str">
        <f>IF(ISBLANK('Input-Accounts'!B267),"",'Input-Accounts'!B267)</f>
        <v>M &amp; R STA EQUIP-GENERAL-REGULATING (Less SMRP)</v>
      </c>
      <c r="C267" s="31">
        <f>IF(ISBLANK('Input-Accounts'!C267),"",'Input-Accounts'!C267)</f>
        <v>378.2</v>
      </c>
      <c r="D267" s="10">
        <f t="shared" ca="1" si="53"/>
        <v>252550.43301485412</v>
      </c>
      <c r="E267" s="10">
        <f t="shared" ca="1" si="52"/>
        <v>0</v>
      </c>
      <c r="F267" s="3" t="str" cm="1">
        <f t="array" aca="1" ref="F267" ca="1">IF(D267=0,"-",IF('Input-Accounts'!$E267&lt;&gt;0,'Input-Accounts'!$E267,INDEX('Input-Accounts'!$H267:$J267,,MATCH($F$6,'Input-Accounts'!$H$6:$J$6,0))))</f>
        <v>CUSTOMERS EXCL DS-ML</v>
      </c>
      <c r="G267" s="10">
        <f ca="1">IFERROR(INDEX(G$337:G$373,MATCH($F267,$B$337:$B$373,0))/INDEX($D$337:$D$373,MATCH($F267,$B$337:$B$373,0)),SUMIFS('Input-Ext Allocators'!D$8:D$63,'Input-Ext Allocators'!$B$8:$B$63,$F267))*$D267</f>
        <v>226987.87979092239</v>
      </c>
      <c r="H267" s="10">
        <f ca="1">IFERROR(INDEX(H$337:H$373,MATCH($F267,$B$337:$B$373,0))/INDEX($D$337:$D$373,MATCH($F267,$B$337:$B$373,0)),SUMIFS('Input-Ext Allocators'!E$8:E$63,'Input-Ext Allocators'!$B$8:$B$63,$F267))*$D267</f>
        <v>25446.852841588607</v>
      </c>
      <c r="I267" s="10">
        <f ca="1">IFERROR(INDEX(I$337:I$373,MATCH($F267,$B$337:$B$373,0))/INDEX($D$337:$D$373,MATCH($F267,$B$337:$B$373,0)),SUMIFS('Input-Ext Allocators'!F$8:F$63,'Input-Ext Allocators'!$B$8:$B$63,$F267))*$D267</f>
        <v>3.6156369482223081</v>
      </c>
      <c r="J267" s="10">
        <f ca="1">IFERROR(INDEX(J$337:J$373,MATCH($F267,$B$337:$B$373,0))/INDEX($D$337:$D$373,MATCH($F267,$B$337:$B$373,0)),SUMIFS('Input-Ext Allocators'!G$8:G$63,'Input-Ext Allocators'!$B$8:$B$63,$F267))*$D267</f>
        <v>0</v>
      </c>
      <c r="K267" s="10">
        <f ca="1">IFERROR(INDEX(K$337:K$373,MATCH($F267,$B$337:$B$373,0))/INDEX($D$337:$D$373,MATCH($F267,$B$337:$B$373,0)),SUMIFS('Input-Ext Allocators'!H$8:H$63,'Input-Ext Allocators'!$B$8:$B$63,$F267))*$D267</f>
        <v>112.08474539489156</v>
      </c>
    </row>
    <row r="268" spans="1:11" outlineLevel="1">
      <c r="A268" s="31">
        <f>IF(ISBLANK('Input-Accounts'!A268),"",'Input-Accounts'!A268)</f>
        <v>238</v>
      </c>
      <c r="B268" s="53" t="str">
        <f>IF(ISBLANK('Input-Accounts'!B268),"",'Input-Accounts'!B268)</f>
        <v>M &amp; R STA EQUIP REG FMV</v>
      </c>
      <c r="C268" s="31">
        <f>IF(ISBLANK('Input-Accounts'!C268),"",'Input-Accounts'!C268)</f>
        <v>378.21</v>
      </c>
      <c r="D268" s="10">
        <f t="shared" ca="1" si="53"/>
        <v>-6639.0239860334414</v>
      </c>
      <c r="E268" s="10">
        <f t="shared" ca="1" si="52"/>
        <v>0</v>
      </c>
      <c r="F268" s="3" t="str" cm="1">
        <f t="array" aca="1" ref="F268" ca="1">IF(D268=0,"-",IF('Input-Accounts'!$E268&lt;&gt;0,'Input-Accounts'!$E268,INDEX('Input-Accounts'!$H268:$J268,,MATCH($F$6,'Input-Accounts'!$H$6:$J$6,0))))</f>
        <v>CUSTOMERS EXCL DS-ML</v>
      </c>
      <c r="G268" s="10">
        <f ca="1">IFERROR(INDEX(G$337:G$373,MATCH($F268,$B$337:$B$373,0))/INDEX($D$337:$D$373,MATCH($F268,$B$337:$B$373,0)),SUMIFS('Input-Ext Allocators'!D$8:D$63,'Input-Ext Allocators'!$B$8:$B$63,$F268))*$D268</f>
        <v>-5967.0377931293197</v>
      </c>
      <c r="H268" s="10">
        <f ca="1">IFERROR(INDEX(H$337:H$373,MATCH($F268,$B$337:$B$373,0))/INDEX($D$337:$D$373,MATCH($F268,$B$337:$B$373,0)),SUMIFS('Input-Ext Allocators'!E$8:E$63,'Input-Ext Allocators'!$B$8:$B$63,$F268))*$D268</f>
        <v>-668.94467123892593</v>
      </c>
      <c r="I268" s="10">
        <f ca="1">IFERROR(INDEX(I$337:I$373,MATCH($F268,$B$337:$B$373,0))/INDEX($D$337:$D$373,MATCH($F268,$B$337:$B$373,0)),SUMIFS('Input-Ext Allocators'!F$8:F$63,'Input-Ext Allocators'!$B$8:$B$63,$F268))*$D268</f>
        <v>-9.5047552037358055E-2</v>
      </c>
      <c r="J268" s="10">
        <f ca="1">IFERROR(INDEX(J$337:J$373,MATCH($F268,$B$337:$B$373,0))/INDEX($D$337:$D$373,MATCH($F268,$B$337:$B$373,0)),SUMIFS('Input-Ext Allocators'!G$8:G$63,'Input-Ext Allocators'!$B$8:$B$63,$F268))*$D268</f>
        <v>0</v>
      </c>
      <c r="K268" s="10">
        <f ca="1">IFERROR(INDEX(K$337:K$373,MATCH($F268,$B$337:$B$373,0))/INDEX($D$337:$D$373,MATCH($F268,$B$337:$B$373,0)),SUMIFS('Input-Ext Allocators'!H$8:H$63,'Input-Ext Allocators'!$B$8:$B$63,$F268))*$D268</f>
        <v>-2.9464741131580996</v>
      </c>
    </row>
    <row r="269" spans="1:11" outlineLevel="1">
      <c r="A269" s="31">
        <f>IF(ISBLANK('Input-Accounts'!A269),"",'Input-Accounts'!A269)</f>
        <v>239</v>
      </c>
      <c r="B269" s="53" t="str">
        <f>IF(ISBLANK('Input-Accounts'!B269),"",'Input-Accounts'!B269)</f>
        <v>M &amp; R STA EQUIP-GEN-LOCAL GAS PURCH</v>
      </c>
      <c r="C269" s="31">
        <f>IF(ISBLANK('Input-Accounts'!C269),"",'Input-Accounts'!C269)</f>
        <v>378.3</v>
      </c>
      <c r="D269" s="10">
        <f t="shared" ca="1" si="53"/>
        <v>387.03927312395024</v>
      </c>
      <c r="E269" s="10">
        <f t="shared" ca="1" si="52"/>
        <v>0</v>
      </c>
      <c r="F269" s="3" t="str" cm="1">
        <f t="array" aca="1" ref="F269" ca="1">IF(D269=0,"-",IF('Input-Accounts'!$E269&lt;&gt;0,'Input-Accounts'!$E269,INDEX('Input-Accounts'!$H269:$J269,,MATCH($F$6,'Input-Accounts'!$H$6:$J$6,0))))</f>
        <v>CUSTOMERS EXCL DS-ML</v>
      </c>
      <c r="G269" s="10">
        <f ca="1">IFERROR(INDEX(G$337:G$373,MATCH($F269,$B$337:$B$373,0))/INDEX($D$337:$D$373,MATCH($F269,$B$337:$B$373,0)),SUMIFS('Input-Ext Allocators'!D$8:D$63,'Input-Ext Allocators'!$B$8:$B$63,$F269))*$D269</f>
        <v>347.8640798729416</v>
      </c>
      <c r="H269" s="10">
        <f ca="1">IFERROR(INDEX(H$337:H$373,MATCH($F269,$B$337:$B$373,0))/INDEX($D$337:$D$373,MATCH($F269,$B$337:$B$373,0)),SUMIFS('Input-Ext Allocators'!E$8:E$63,'Input-Ext Allocators'!$B$8:$B$63,$F269))*$D269</f>
        <v>38.997879787920624</v>
      </c>
      <c r="I269" s="10">
        <f ca="1">IFERROR(INDEX(I$337:I$373,MATCH($F269,$B$337:$B$373,0))/INDEX($D$337:$D$373,MATCH($F269,$B$337:$B$373,0)),SUMIFS('Input-Ext Allocators'!F$8:F$63,'Input-Ext Allocators'!$B$8:$B$63,$F269))*$D269</f>
        <v>5.5410457215005152E-3</v>
      </c>
      <c r="J269" s="10">
        <f ca="1">IFERROR(INDEX(J$337:J$373,MATCH($F269,$B$337:$B$373,0))/INDEX($D$337:$D$373,MATCH($F269,$B$337:$B$373,0)),SUMIFS('Input-Ext Allocators'!G$8:G$63,'Input-Ext Allocators'!$B$8:$B$63,$F269))*$D269</f>
        <v>0</v>
      </c>
      <c r="K269" s="10">
        <f ca="1">IFERROR(INDEX(K$337:K$373,MATCH($F269,$B$337:$B$373,0))/INDEX($D$337:$D$373,MATCH($F269,$B$337:$B$373,0)),SUMIFS('Input-Ext Allocators'!H$8:H$63,'Input-Ext Allocators'!$B$8:$B$63,$F269))*$D269</f>
        <v>0.17177241736651597</v>
      </c>
    </row>
    <row r="270" spans="1:11" outlineLevel="1">
      <c r="A270" s="31">
        <f>IF(ISBLANK('Input-Accounts'!A270),"",'Input-Accounts'!A270)</f>
        <v>240</v>
      </c>
      <c r="B270" s="53" t="str">
        <f>IF(ISBLANK('Input-Accounts'!B270),"",'Input-Accounts'!B270)</f>
        <v>Measuring and regulating station equipment—city gate check stations</v>
      </c>
      <c r="C270" s="31">
        <f>IF(ISBLANK('Input-Accounts'!C270),"",'Input-Accounts'!C270)</f>
        <v>379.1</v>
      </c>
      <c r="D270" s="10">
        <f t="shared" ca="1" si="53"/>
        <v>10186.873668622371</v>
      </c>
      <c r="E270" s="10">
        <f t="shared" ca="1" si="52"/>
        <v>0</v>
      </c>
      <c r="F270" s="3" t="str" cm="1">
        <f t="array" aca="1" ref="F270" ca="1">IF(D270=0,"-",IF('Input-Accounts'!$E270&lt;&gt;0,'Input-Accounts'!$E270,INDEX('Input-Accounts'!$H270:$J270,,MATCH($F$6,'Input-Accounts'!$H$6:$J$6,0))))</f>
        <v>CUSTOMERS EXCL DS-ML</v>
      </c>
      <c r="G270" s="10">
        <f ca="1">IFERROR(INDEX(G$337:G$373,MATCH($F270,$B$337:$B$373,0))/INDEX($D$337:$D$373,MATCH($F270,$B$337:$B$373,0)),SUMIFS('Input-Ext Allocators'!D$8:D$63,'Input-Ext Allocators'!$B$8:$B$63,$F270))*$D270</f>
        <v>9155.7825822558243</v>
      </c>
      <c r="H270" s="10">
        <f ca="1">IFERROR(INDEX(H$337:H$373,MATCH($F270,$B$337:$B$373,0))/INDEX($D$337:$D$373,MATCH($F270,$B$337:$B$373,0)),SUMIFS('Input-Ext Allocators'!E$8:E$63,'Input-Ext Allocators'!$B$8:$B$63,$F270))*$D270</f>
        <v>1026.4241960180709</v>
      </c>
      <c r="I270" s="10">
        <f ca="1">IFERROR(INDEX(I$337:I$373,MATCH($F270,$B$337:$B$373,0))/INDEX($D$337:$D$373,MATCH($F270,$B$337:$B$373,0)),SUMIFS('Input-Ext Allocators'!F$8:F$63,'Input-Ext Allocators'!$B$8:$B$63,$F270))*$D270</f>
        <v>0.14584032338989358</v>
      </c>
      <c r="J270" s="10">
        <f ca="1">IFERROR(INDEX(J$337:J$373,MATCH($F270,$B$337:$B$373,0))/INDEX($D$337:$D$373,MATCH($F270,$B$337:$B$373,0)),SUMIFS('Input-Ext Allocators'!G$8:G$63,'Input-Ext Allocators'!$B$8:$B$63,$F270))*$D270</f>
        <v>0</v>
      </c>
      <c r="K270" s="10">
        <f ca="1">IFERROR(INDEX(K$337:K$373,MATCH($F270,$B$337:$B$373,0))/INDEX($D$337:$D$373,MATCH($F270,$B$337:$B$373,0)),SUMIFS('Input-Ext Allocators'!H$8:H$63,'Input-Ext Allocators'!$B$8:$B$63,$F270))*$D270</f>
        <v>4.5210500250867005</v>
      </c>
    </row>
    <row r="271" spans="1:11" outlineLevel="1">
      <c r="A271" s="31">
        <f>IF(ISBLANK('Input-Accounts'!A271),"",'Input-Accounts'!A271)</f>
        <v>241</v>
      </c>
      <c r="B271" s="53" t="str">
        <f>IF(ISBLANK('Input-Accounts'!B271),"",'Input-Accounts'!B271)</f>
        <v>SERVICES (Less SMRP)</v>
      </c>
      <c r="C271" s="31">
        <f>IF(ISBLANK('Input-Accounts'!C271),"",'Input-Accounts'!C271)</f>
        <v>380</v>
      </c>
      <c r="D271" s="10">
        <f t="shared" ca="1" si="53"/>
        <v>0</v>
      </c>
      <c r="E271" s="10">
        <f t="shared" ca="1" si="52"/>
        <v>0</v>
      </c>
      <c r="F271" s="3" t="str" cm="1">
        <f t="array" aca="1" ref="F271" ca="1">IF(D271=0,"-",IF('Input-Accounts'!$E271&lt;&gt;0,'Input-Accounts'!$E271,INDEX('Input-Accounts'!$H271:$J271,,MATCH($F$6,'Input-Accounts'!$H$6:$J$6,0))))</f>
        <v>-</v>
      </c>
      <c r="G271" s="10">
        <f ca="1">IFERROR(INDEX(G$337:G$373,MATCH($F271,$B$337:$B$373,0))/INDEX($D$337:$D$373,MATCH($F271,$B$337:$B$373,0)),SUMIFS('Input-Ext Allocators'!D$8:D$63,'Input-Ext Allocators'!$B$8:$B$63,$F271))*$D271</f>
        <v>0</v>
      </c>
      <c r="H271" s="10">
        <f ca="1">IFERROR(INDEX(H$337:H$373,MATCH($F271,$B$337:$B$373,0))/INDEX($D$337:$D$373,MATCH($F271,$B$337:$B$373,0)),SUMIFS('Input-Ext Allocators'!E$8:E$63,'Input-Ext Allocators'!$B$8:$B$63,$F271))*$D271</f>
        <v>0</v>
      </c>
      <c r="I271" s="10">
        <f ca="1">IFERROR(INDEX(I$337:I$373,MATCH($F271,$B$337:$B$373,0))/INDEX($D$337:$D$373,MATCH($F271,$B$337:$B$373,0)),SUMIFS('Input-Ext Allocators'!F$8:F$63,'Input-Ext Allocators'!$B$8:$B$63,$F271))*$D271</f>
        <v>0</v>
      </c>
      <c r="J271" s="10">
        <f ca="1">IFERROR(INDEX(J$337:J$373,MATCH($F271,$B$337:$B$373,0))/INDEX($D$337:$D$373,MATCH($F271,$B$337:$B$373,0)),SUMIFS('Input-Ext Allocators'!G$8:G$63,'Input-Ext Allocators'!$B$8:$B$63,$F271))*$D271</f>
        <v>0</v>
      </c>
      <c r="K271" s="10">
        <f ca="1">IFERROR(INDEX(K$337:K$373,MATCH($F271,$B$337:$B$373,0))/INDEX($D$337:$D$373,MATCH($F271,$B$337:$B$373,0)),SUMIFS('Input-Ext Allocators'!H$8:H$63,'Input-Ext Allocators'!$B$8:$B$63,$F271))*$D271</f>
        <v>0</v>
      </c>
    </row>
    <row r="272" spans="1:11" outlineLevel="1">
      <c r="A272" s="31">
        <f>IF(ISBLANK('Input-Accounts'!A272),"",'Input-Accounts'!A272)</f>
        <v>242</v>
      </c>
      <c r="B272" s="53" t="str">
        <f>IF(ISBLANK('Input-Accounts'!B272),"",'Input-Accounts'!B272)</f>
        <v>METERS</v>
      </c>
      <c r="C272" s="31">
        <f>IF(ISBLANK('Input-Accounts'!C272),"",'Input-Accounts'!C272)</f>
        <v>381</v>
      </c>
      <c r="D272" s="10">
        <f t="shared" ca="1" si="53"/>
        <v>0</v>
      </c>
      <c r="E272" s="10">
        <f t="shared" ca="1" si="52"/>
        <v>0</v>
      </c>
      <c r="F272" s="3" t="str" cm="1">
        <f t="array" aca="1" ref="F272" ca="1">IF(D272=0,"-",IF('Input-Accounts'!$E272&lt;&gt;0,'Input-Accounts'!$E272,INDEX('Input-Accounts'!$H272:$J272,,MATCH($F$6,'Input-Accounts'!$H$6:$J$6,0))))</f>
        <v>-</v>
      </c>
      <c r="G272" s="10">
        <f ca="1">IFERROR(INDEX(G$337:G$373,MATCH($F272,$B$337:$B$373,0))/INDEX($D$337:$D$373,MATCH($F272,$B$337:$B$373,0)),SUMIFS('Input-Ext Allocators'!D$8:D$63,'Input-Ext Allocators'!$B$8:$B$63,$F272))*$D272</f>
        <v>0</v>
      </c>
      <c r="H272" s="10">
        <f ca="1">IFERROR(INDEX(H$337:H$373,MATCH($F272,$B$337:$B$373,0))/INDEX($D$337:$D$373,MATCH($F272,$B$337:$B$373,0)),SUMIFS('Input-Ext Allocators'!E$8:E$63,'Input-Ext Allocators'!$B$8:$B$63,$F272))*$D272</f>
        <v>0</v>
      </c>
      <c r="I272" s="10">
        <f ca="1">IFERROR(INDEX(I$337:I$373,MATCH($F272,$B$337:$B$373,0))/INDEX($D$337:$D$373,MATCH($F272,$B$337:$B$373,0)),SUMIFS('Input-Ext Allocators'!F$8:F$63,'Input-Ext Allocators'!$B$8:$B$63,$F272))*$D272</f>
        <v>0</v>
      </c>
      <c r="J272" s="10">
        <f ca="1">IFERROR(INDEX(J$337:J$373,MATCH($F272,$B$337:$B$373,0))/INDEX($D$337:$D$373,MATCH($F272,$B$337:$B$373,0)),SUMIFS('Input-Ext Allocators'!G$8:G$63,'Input-Ext Allocators'!$B$8:$B$63,$F272))*$D272</f>
        <v>0</v>
      </c>
      <c r="K272" s="10">
        <f ca="1">IFERROR(INDEX(K$337:K$373,MATCH($F272,$B$337:$B$373,0))/INDEX($D$337:$D$373,MATCH($F272,$B$337:$B$373,0)),SUMIFS('Input-Ext Allocators'!H$8:H$63,'Input-Ext Allocators'!$B$8:$B$63,$F272))*$D272</f>
        <v>0</v>
      </c>
    </row>
    <row r="273" spans="1:11" outlineLevel="1">
      <c r="A273" s="31">
        <f>IF(ISBLANK('Input-Accounts'!A273),"",'Input-Accounts'!A273)</f>
        <v>243</v>
      </c>
      <c r="B273" s="53" t="str">
        <f>IF(ISBLANK('Input-Accounts'!B273),"",'Input-Accounts'!B273)</f>
        <v>METERS - AMI</v>
      </c>
      <c r="C273" s="31">
        <f>IF(ISBLANK('Input-Accounts'!C273),"",'Input-Accounts'!C273)</f>
        <v>381.1</v>
      </c>
      <c r="D273" s="10">
        <f t="shared" ca="1" si="53"/>
        <v>0</v>
      </c>
      <c r="E273" s="10">
        <f t="shared" ca="1" si="52"/>
        <v>0</v>
      </c>
      <c r="F273" s="3" t="str" cm="1">
        <f t="array" aca="1" ref="F273" ca="1">IF(D273=0,"-",IF('Input-Accounts'!$E273&lt;&gt;0,'Input-Accounts'!$E273,INDEX('Input-Accounts'!$H273:$J273,,MATCH($F$6,'Input-Accounts'!$H$6:$J$6,0))))</f>
        <v>-</v>
      </c>
      <c r="G273" s="10">
        <f ca="1">IFERROR(INDEX(G$337:G$373,MATCH($F273,$B$337:$B$373,0))/INDEX($D$337:$D$373,MATCH($F273,$B$337:$B$373,0)),SUMIFS('Input-Ext Allocators'!D$8:D$63,'Input-Ext Allocators'!$B$8:$B$63,$F273))*$D273</f>
        <v>0</v>
      </c>
      <c r="H273" s="10">
        <f ca="1">IFERROR(INDEX(H$337:H$373,MATCH($F273,$B$337:$B$373,0))/INDEX($D$337:$D$373,MATCH($F273,$B$337:$B$373,0)),SUMIFS('Input-Ext Allocators'!E$8:E$63,'Input-Ext Allocators'!$B$8:$B$63,$F273))*$D273</f>
        <v>0</v>
      </c>
      <c r="I273" s="10">
        <f ca="1">IFERROR(INDEX(I$337:I$373,MATCH($F273,$B$337:$B$373,0))/INDEX($D$337:$D$373,MATCH($F273,$B$337:$B$373,0)),SUMIFS('Input-Ext Allocators'!F$8:F$63,'Input-Ext Allocators'!$B$8:$B$63,$F273))*$D273</f>
        <v>0</v>
      </c>
      <c r="J273" s="10">
        <f ca="1">IFERROR(INDEX(J$337:J$373,MATCH($F273,$B$337:$B$373,0))/INDEX($D$337:$D$373,MATCH($F273,$B$337:$B$373,0)),SUMIFS('Input-Ext Allocators'!G$8:G$63,'Input-Ext Allocators'!$B$8:$B$63,$F273))*$D273</f>
        <v>0</v>
      </c>
      <c r="K273" s="10">
        <f ca="1">IFERROR(INDEX(K$337:K$373,MATCH($F273,$B$337:$B$373,0))/INDEX($D$337:$D$373,MATCH($F273,$B$337:$B$373,0)),SUMIFS('Input-Ext Allocators'!H$8:H$63,'Input-Ext Allocators'!$B$8:$B$63,$F273))*$D273</f>
        <v>0</v>
      </c>
    </row>
    <row r="274" spans="1:11" outlineLevel="1">
      <c r="A274" s="31">
        <f>IF(ISBLANK('Input-Accounts'!A274),"",'Input-Accounts'!A274)</f>
        <v>244</v>
      </c>
      <c r="B274" s="53" t="str">
        <f>IF(ISBLANK('Input-Accounts'!B274),"",'Input-Accounts'!B274)</f>
        <v>METER INSTALLATIONS (Less SMRP)</v>
      </c>
      <c r="C274" s="31">
        <f>IF(ISBLANK('Input-Accounts'!C274),"",'Input-Accounts'!C274)</f>
        <v>382</v>
      </c>
      <c r="D274" s="10">
        <f t="shared" ca="1" si="53"/>
        <v>0</v>
      </c>
      <c r="E274" s="10">
        <f t="shared" ca="1" si="52"/>
        <v>0</v>
      </c>
      <c r="F274" s="3" t="str" cm="1">
        <f t="array" aca="1" ref="F274" ca="1">IF(D274=0,"-",IF('Input-Accounts'!$E274&lt;&gt;0,'Input-Accounts'!$E274,INDEX('Input-Accounts'!$H274:$J274,,MATCH($F$6,'Input-Accounts'!$H$6:$J$6,0))))</f>
        <v>-</v>
      </c>
      <c r="G274" s="10">
        <f ca="1">IFERROR(INDEX(G$337:G$373,MATCH($F274,$B$337:$B$373,0))/INDEX($D$337:$D$373,MATCH($F274,$B$337:$B$373,0)),SUMIFS('Input-Ext Allocators'!D$8:D$63,'Input-Ext Allocators'!$B$8:$B$63,$F274))*$D274</f>
        <v>0</v>
      </c>
      <c r="H274" s="10">
        <f ca="1">IFERROR(INDEX(H$337:H$373,MATCH($F274,$B$337:$B$373,0))/INDEX($D$337:$D$373,MATCH($F274,$B$337:$B$373,0)),SUMIFS('Input-Ext Allocators'!E$8:E$63,'Input-Ext Allocators'!$B$8:$B$63,$F274))*$D274</f>
        <v>0</v>
      </c>
      <c r="I274" s="10">
        <f ca="1">IFERROR(INDEX(I$337:I$373,MATCH($F274,$B$337:$B$373,0))/INDEX($D$337:$D$373,MATCH($F274,$B$337:$B$373,0)),SUMIFS('Input-Ext Allocators'!F$8:F$63,'Input-Ext Allocators'!$B$8:$B$63,$F274))*$D274</f>
        <v>0</v>
      </c>
      <c r="J274" s="10">
        <f ca="1">IFERROR(INDEX(J$337:J$373,MATCH($F274,$B$337:$B$373,0))/INDEX($D$337:$D$373,MATCH($F274,$B$337:$B$373,0)),SUMIFS('Input-Ext Allocators'!G$8:G$63,'Input-Ext Allocators'!$B$8:$B$63,$F274))*$D274</f>
        <v>0</v>
      </c>
      <c r="K274" s="10">
        <f ca="1">IFERROR(INDEX(K$337:K$373,MATCH($F274,$B$337:$B$373,0))/INDEX($D$337:$D$373,MATCH($F274,$B$337:$B$373,0)),SUMIFS('Input-Ext Allocators'!H$8:H$63,'Input-Ext Allocators'!$B$8:$B$63,$F274))*$D274</f>
        <v>0</v>
      </c>
    </row>
    <row r="275" spans="1:11" outlineLevel="1">
      <c r="A275" s="31">
        <f>IF(ISBLANK('Input-Accounts'!A275),"",'Input-Accounts'!A275)</f>
        <v>245</v>
      </c>
      <c r="B275" s="53" t="str">
        <f>IF(ISBLANK('Input-Accounts'!B275),"",'Input-Accounts'!B275)</f>
        <v>HOUSE REGULATORS (Less SMRP)</v>
      </c>
      <c r="C275" s="31">
        <f>IF(ISBLANK('Input-Accounts'!C275),"",'Input-Accounts'!C275)</f>
        <v>383</v>
      </c>
      <c r="D275" s="10">
        <f t="shared" ca="1" si="53"/>
        <v>0</v>
      </c>
      <c r="E275" s="10">
        <f t="shared" ca="1" si="52"/>
        <v>0</v>
      </c>
      <c r="F275" s="3" t="str" cm="1">
        <f t="array" aca="1" ref="F275" ca="1">IF(D275=0,"-",IF('Input-Accounts'!$E275&lt;&gt;0,'Input-Accounts'!$E275,INDEX('Input-Accounts'!$H275:$J275,,MATCH($F$6,'Input-Accounts'!$H$6:$J$6,0))))</f>
        <v>-</v>
      </c>
      <c r="G275" s="10">
        <f ca="1">IFERROR(INDEX(G$337:G$373,MATCH($F275,$B$337:$B$373,0))/INDEX($D$337:$D$373,MATCH($F275,$B$337:$B$373,0)),SUMIFS('Input-Ext Allocators'!D$8:D$63,'Input-Ext Allocators'!$B$8:$B$63,$F275))*$D275</f>
        <v>0</v>
      </c>
      <c r="H275" s="10">
        <f ca="1">IFERROR(INDEX(H$337:H$373,MATCH($F275,$B$337:$B$373,0))/INDEX($D$337:$D$373,MATCH($F275,$B$337:$B$373,0)),SUMIFS('Input-Ext Allocators'!E$8:E$63,'Input-Ext Allocators'!$B$8:$B$63,$F275))*$D275</f>
        <v>0</v>
      </c>
      <c r="I275" s="10">
        <f ca="1">IFERROR(INDEX(I$337:I$373,MATCH($F275,$B$337:$B$373,0))/INDEX($D$337:$D$373,MATCH($F275,$B$337:$B$373,0)),SUMIFS('Input-Ext Allocators'!F$8:F$63,'Input-Ext Allocators'!$B$8:$B$63,$F275))*$D275</f>
        <v>0</v>
      </c>
      <c r="J275" s="10">
        <f ca="1">IFERROR(INDEX(J$337:J$373,MATCH($F275,$B$337:$B$373,0))/INDEX($D$337:$D$373,MATCH($F275,$B$337:$B$373,0)),SUMIFS('Input-Ext Allocators'!G$8:G$63,'Input-Ext Allocators'!$B$8:$B$63,$F275))*$D275</f>
        <v>0</v>
      </c>
      <c r="K275" s="10">
        <f ca="1">IFERROR(INDEX(K$337:K$373,MATCH($F275,$B$337:$B$373,0))/INDEX($D$337:$D$373,MATCH($F275,$B$337:$B$373,0)),SUMIFS('Input-Ext Allocators'!H$8:H$63,'Input-Ext Allocators'!$B$8:$B$63,$F275))*$D275</f>
        <v>0</v>
      </c>
    </row>
    <row r="276" spans="1:11" outlineLevel="1">
      <c r="A276" s="31">
        <f>IF(ISBLANK('Input-Accounts'!A276),"",'Input-Accounts'!A276)</f>
        <v>246</v>
      </c>
      <c r="B276" s="53" t="str">
        <f>IF(ISBLANK('Input-Accounts'!B276),"",'Input-Accounts'!B276)</f>
        <v>HOUSE REGULATOR INSTALLATIONS</v>
      </c>
      <c r="C276" s="31">
        <f>IF(ISBLANK('Input-Accounts'!C276),"",'Input-Accounts'!C276)</f>
        <v>384</v>
      </c>
      <c r="D276" s="10">
        <f t="shared" ca="1" si="53"/>
        <v>0</v>
      </c>
      <c r="E276" s="10">
        <f t="shared" ca="1" si="52"/>
        <v>0</v>
      </c>
      <c r="F276" s="3" t="str" cm="1">
        <f t="array" aca="1" ref="F276" ca="1">IF(D276=0,"-",IF('Input-Accounts'!$E276&lt;&gt;0,'Input-Accounts'!$E276,INDEX('Input-Accounts'!$H276:$J276,,MATCH($F$6,'Input-Accounts'!$H$6:$J$6,0))))</f>
        <v>-</v>
      </c>
      <c r="G276" s="10">
        <f ca="1">IFERROR(INDEX(G$337:G$373,MATCH($F276,$B$337:$B$373,0))/INDEX($D$337:$D$373,MATCH($F276,$B$337:$B$373,0)),SUMIFS('Input-Ext Allocators'!D$8:D$63,'Input-Ext Allocators'!$B$8:$B$63,$F276))*$D276</f>
        <v>0</v>
      </c>
      <c r="H276" s="10">
        <f ca="1">IFERROR(INDEX(H$337:H$373,MATCH($F276,$B$337:$B$373,0))/INDEX($D$337:$D$373,MATCH($F276,$B$337:$B$373,0)),SUMIFS('Input-Ext Allocators'!E$8:E$63,'Input-Ext Allocators'!$B$8:$B$63,$F276))*$D276</f>
        <v>0</v>
      </c>
      <c r="I276" s="10">
        <f ca="1">IFERROR(INDEX(I$337:I$373,MATCH($F276,$B$337:$B$373,0))/INDEX($D$337:$D$373,MATCH($F276,$B$337:$B$373,0)),SUMIFS('Input-Ext Allocators'!F$8:F$63,'Input-Ext Allocators'!$B$8:$B$63,$F276))*$D276</f>
        <v>0</v>
      </c>
      <c r="J276" s="10">
        <f ca="1">IFERROR(INDEX(J$337:J$373,MATCH($F276,$B$337:$B$373,0))/INDEX($D$337:$D$373,MATCH($F276,$B$337:$B$373,0)),SUMIFS('Input-Ext Allocators'!G$8:G$63,'Input-Ext Allocators'!$B$8:$B$63,$F276))*$D276</f>
        <v>0</v>
      </c>
      <c r="K276" s="10">
        <f ca="1">IFERROR(INDEX(K$337:K$373,MATCH($F276,$B$337:$B$373,0))/INDEX($D$337:$D$373,MATCH($F276,$B$337:$B$373,0)),SUMIFS('Input-Ext Allocators'!H$8:H$63,'Input-Ext Allocators'!$B$8:$B$63,$F276))*$D276</f>
        <v>0</v>
      </c>
    </row>
    <row r="277" spans="1:11" outlineLevel="1">
      <c r="A277" s="31">
        <f>IF(ISBLANK('Input-Accounts'!A277),"",'Input-Accounts'!A277)</f>
        <v>247</v>
      </c>
      <c r="B277" s="53" t="str">
        <f>IF(ISBLANK('Input-Accounts'!B277),"",'Input-Accounts'!B277)</f>
        <v>INDUSTRIAL M &amp; R STATION EQUIPMENT</v>
      </c>
      <c r="C277" s="31">
        <f>IF(ISBLANK('Input-Accounts'!C277),"",'Input-Accounts'!C277)</f>
        <v>385</v>
      </c>
      <c r="D277" s="10">
        <f t="shared" ca="1" si="53"/>
        <v>0</v>
      </c>
      <c r="E277" s="10">
        <f t="shared" ca="1" si="52"/>
        <v>0</v>
      </c>
      <c r="F277" s="3" t="str" cm="1">
        <f t="array" aca="1" ref="F277" ca="1">IF(D277=0,"-",IF('Input-Accounts'!$E277&lt;&gt;0,'Input-Accounts'!$E277,INDEX('Input-Accounts'!$H277:$J277,,MATCH($F$6,'Input-Accounts'!$H$6:$J$6,0))))</f>
        <v>-</v>
      </c>
      <c r="G277" s="10">
        <f ca="1">IFERROR(INDEX(G$337:G$373,MATCH($F277,$B$337:$B$373,0))/INDEX($D$337:$D$373,MATCH($F277,$B$337:$B$373,0)),SUMIFS('Input-Ext Allocators'!D$8:D$63,'Input-Ext Allocators'!$B$8:$B$63,$F277))*$D277</f>
        <v>0</v>
      </c>
      <c r="H277" s="10">
        <f ca="1">IFERROR(INDEX(H$337:H$373,MATCH($F277,$B$337:$B$373,0))/INDEX($D$337:$D$373,MATCH($F277,$B$337:$B$373,0)),SUMIFS('Input-Ext Allocators'!E$8:E$63,'Input-Ext Allocators'!$B$8:$B$63,$F277))*$D277</f>
        <v>0</v>
      </c>
      <c r="I277" s="10">
        <f ca="1">IFERROR(INDEX(I$337:I$373,MATCH($F277,$B$337:$B$373,0))/INDEX($D$337:$D$373,MATCH($F277,$B$337:$B$373,0)),SUMIFS('Input-Ext Allocators'!F$8:F$63,'Input-Ext Allocators'!$B$8:$B$63,$F277))*$D277</f>
        <v>0</v>
      </c>
      <c r="J277" s="10">
        <f ca="1">IFERROR(INDEX(J$337:J$373,MATCH($F277,$B$337:$B$373,0))/INDEX($D$337:$D$373,MATCH($F277,$B$337:$B$373,0)),SUMIFS('Input-Ext Allocators'!G$8:G$63,'Input-Ext Allocators'!$B$8:$B$63,$F277))*$D277</f>
        <v>0</v>
      </c>
      <c r="K277" s="10">
        <f ca="1">IFERROR(INDEX(K$337:K$373,MATCH($F277,$B$337:$B$373,0))/INDEX($D$337:$D$373,MATCH($F277,$B$337:$B$373,0)),SUMIFS('Input-Ext Allocators'!H$8:H$63,'Input-Ext Allocators'!$B$8:$B$63,$F277))*$D277</f>
        <v>0</v>
      </c>
    </row>
    <row r="278" spans="1:11" outlineLevel="1">
      <c r="A278" s="31">
        <f>IF(ISBLANK('Input-Accounts'!A278),"",'Input-Accounts'!A278)</f>
        <v>248</v>
      </c>
      <c r="B278" s="53" t="str">
        <f>IF(ISBLANK('Input-Accounts'!B278),"",'Input-Accounts'!B278)</f>
        <v>INDUSTRIAL M &amp; R STATION EQUIPMENT - DS-ML DIRECT ASSIGNMENT</v>
      </c>
      <c r="C278" s="31">
        <f>IF(ISBLANK('Input-Accounts'!C278),"",'Input-Accounts'!C278)</f>
        <v>385</v>
      </c>
      <c r="D278" s="10">
        <f t="shared" ca="1" si="53"/>
        <v>0</v>
      </c>
      <c r="E278" s="10">
        <f t="shared" ca="1" si="52"/>
        <v>0</v>
      </c>
      <c r="F278" s="3" t="str" cm="1">
        <f t="array" aca="1" ref="F278" ca="1">IF(D278=0,"-",IF('Input-Accounts'!$E278&lt;&gt;0,'Input-Accounts'!$E278,INDEX('Input-Accounts'!$H278:$J278,,MATCH($F$6,'Input-Accounts'!$H$6:$J$6,0))))</f>
        <v>-</v>
      </c>
      <c r="G278" s="10">
        <f ca="1">IFERROR(INDEX(G$337:G$373,MATCH($F278,$B$337:$B$373,0))/INDEX($D$337:$D$373,MATCH($F278,$B$337:$B$373,0)),SUMIFS('Input-Ext Allocators'!D$8:D$63,'Input-Ext Allocators'!$B$8:$B$63,$F278))*$D278</f>
        <v>0</v>
      </c>
      <c r="H278" s="10">
        <f ca="1">IFERROR(INDEX(H$337:H$373,MATCH($F278,$B$337:$B$373,0))/INDEX($D$337:$D$373,MATCH($F278,$B$337:$B$373,0)),SUMIFS('Input-Ext Allocators'!E$8:E$63,'Input-Ext Allocators'!$B$8:$B$63,$F278))*$D278</f>
        <v>0</v>
      </c>
      <c r="I278" s="10">
        <f ca="1">IFERROR(INDEX(I$337:I$373,MATCH($F278,$B$337:$B$373,0))/INDEX($D$337:$D$373,MATCH($F278,$B$337:$B$373,0)),SUMIFS('Input-Ext Allocators'!F$8:F$63,'Input-Ext Allocators'!$B$8:$B$63,$F278))*$D278</f>
        <v>0</v>
      </c>
      <c r="J278" s="10">
        <f ca="1">IFERROR(INDEX(J$337:J$373,MATCH($F278,$B$337:$B$373,0))/INDEX($D$337:$D$373,MATCH($F278,$B$337:$B$373,0)),SUMIFS('Input-Ext Allocators'!G$8:G$63,'Input-Ext Allocators'!$B$8:$B$63,$F278))*$D278</f>
        <v>0</v>
      </c>
      <c r="K278" s="10">
        <f ca="1">IFERROR(INDEX(K$337:K$373,MATCH($F278,$B$337:$B$373,0))/INDEX($D$337:$D$373,MATCH($F278,$B$337:$B$373,0)),SUMIFS('Input-Ext Allocators'!H$8:H$63,'Input-Ext Allocators'!$B$8:$B$63,$F278))*$D278</f>
        <v>0</v>
      </c>
    </row>
    <row r="279" spans="1:11" outlineLevel="1">
      <c r="A279" s="31">
        <f>IF(ISBLANK('Input-Accounts'!A279),"",'Input-Accounts'!A279)</f>
        <v>249</v>
      </c>
      <c r="B279" s="53" t="str">
        <f>IF(ISBLANK('Input-Accounts'!B279),"",'Input-Accounts'!B279)</f>
        <v>OTHER EQUIP-ODORIZATION</v>
      </c>
      <c r="C279" s="31">
        <f>IF(ISBLANK('Input-Accounts'!C279),"",'Input-Accounts'!C279)</f>
        <v>387.2</v>
      </c>
      <c r="D279" s="10">
        <f t="shared" ca="1" si="53"/>
        <v>0</v>
      </c>
      <c r="E279" s="10">
        <f t="shared" ca="1" si="52"/>
        <v>0</v>
      </c>
      <c r="F279" s="3" t="str" cm="1">
        <f t="array" aca="1" ref="F279" ca="1">IF(D279=0,"-",IF('Input-Accounts'!$E279&lt;&gt;0,'Input-Accounts'!$E279,INDEX('Input-Accounts'!$H279:$J279,,MATCH($F$6,'Input-Accounts'!$H$6:$J$6,0))))</f>
        <v>-</v>
      </c>
      <c r="G279" s="10">
        <f ca="1">IFERROR(INDEX(G$337:G$373,MATCH($F279,$B$337:$B$373,0))/INDEX($D$337:$D$373,MATCH($F279,$B$337:$B$373,0)),SUMIFS('Input-Ext Allocators'!D$8:D$63,'Input-Ext Allocators'!$B$8:$B$63,$F279))*$D279</f>
        <v>0</v>
      </c>
      <c r="H279" s="10">
        <f ca="1">IFERROR(INDEX(H$337:H$373,MATCH($F279,$B$337:$B$373,0))/INDEX($D$337:$D$373,MATCH($F279,$B$337:$B$373,0)),SUMIFS('Input-Ext Allocators'!E$8:E$63,'Input-Ext Allocators'!$B$8:$B$63,$F279))*$D279</f>
        <v>0</v>
      </c>
      <c r="I279" s="10">
        <f ca="1">IFERROR(INDEX(I$337:I$373,MATCH($F279,$B$337:$B$373,0))/INDEX($D$337:$D$373,MATCH($F279,$B$337:$B$373,0)),SUMIFS('Input-Ext Allocators'!F$8:F$63,'Input-Ext Allocators'!$B$8:$B$63,$F279))*$D279</f>
        <v>0</v>
      </c>
      <c r="J279" s="10">
        <f ca="1">IFERROR(INDEX(J$337:J$373,MATCH($F279,$B$337:$B$373,0))/INDEX($D$337:$D$373,MATCH($F279,$B$337:$B$373,0)),SUMIFS('Input-Ext Allocators'!G$8:G$63,'Input-Ext Allocators'!$B$8:$B$63,$F279))*$D279</f>
        <v>0</v>
      </c>
      <c r="K279" s="10">
        <f ca="1">IFERROR(INDEX(K$337:K$373,MATCH($F279,$B$337:$B$373,0))/INDEX($D$337:$D$373,MATCH($F279,$B$337:$B$373,0)),SUMIFS('Input-Ext Allocators'!H$8:H$63,'Input-Ext Allocators'!$B$8:$B$63,$F279))*$D279</f>
        <v>0</v>
      </c>
    </row>
    <row r="280" spans="1:11" outlineLevel="1">
      <c r="A280" s="31">
        <f>IF(ISBLANK('Input-Accounts'!A280),"",'Input-Accounts'!A280)</f>
        <v>250</v>
      </c>
      <c r="B280" s="53" t="str">
        <f>IF(ISBLANK('Input-Accounts'!B280),"",'Input-Accounts'!B280)</f>
        <v>OTHER EQUIP-TELEPHONE</v>
      </c>
      <c r="C280" s="31">
        <f>IF(ISBLANK('Input-Accounts'!C280),"",'Input-Accounts'!C280)</f>
        <v>387.41</v>
      </c>
      <c r="D280" s="10">
        <f t="shared" ca="1" si="53"/>
        <v>2124.0995855564843</v>
      </c>
      <c r="E280" s="10">
        <f t="shared" ca="1" si="52"/>
        <v>0</v>
      </c>
      <c r="F280" s="3" t="str" cm="1">
        <f t="array" aca="1" ref="F280" ca="1">IF(D280=0,"-",IF('Input-Accounts'!$E280&lt;&gt;0,'Input-Accounts'!$E280,INDEX('Input-Accounts'!$H280:$J280,,MATCH($F$6,'Input-Accounts'!$H$6:$J$6,0))))</f>
        <v>INT_DISTPT_SUBTOTAL</v>
      </c>
      <c r="G280" s="10">
        <f ca="1">IFERROR(INDEX(G$337:G$373,MATCH($F280,$B$337:$B$373,0))/INDEX($D$337:$D$373,MATCH($F280,$B$337:$B$373,0)),SUMIFS('Input-Ext Allocators'!D$8:D$63,'Input-Ext Allocators'!$B$8:$B$63,$F280))*$D280</f>
        <v>1908.8701381909898</v>
      </c>
      <c r="H280" s="10">
        <f ca="1">IFERROR(INDEX(H$337:H$373,MATCH($F280,$B$337:$B$373,0))/INDEX($D$337:$D$373,MATCH($F280,$B$337:$B$373,0)),SUMIFS('Input-Ext Allocators'!E$8:E$63,'Input-Ext Allocators'!$B$8:$B$63,$F280))*$D280</f>
        <v>213.99705369727673</v>
      </c>
      <c r="I280" s="10">
        <f ca="1">IFERROR(INDEX(I$337:I$373,MATCH($F280,$B$337:$B$373,0))/INDEX($D$337:$D$373,MATCH($F280,$B$337:$B$373,0)),SUMIFS('Input-Ext Allocators'!F$8:F$63,'Input-Ext Allocators'!$B$8:$B$63,$F280))*$D280</f>
        <v>3.0405946816890701E-2</v>
      </c>
      <c r="J280" s="10">
        <f ca="1">IFERROR(INDEX(J$337:J$373,MATCH($F280,$B$337:$B$373,0))/INDEX($D$337:$D$373,MATCH($F280,$B$337:$B$373,0)),SUMIFS('Input-Ext Allocators'!G$8:G$63,'Input-Ext Allocators'!$B$8:$B$63,$F280))*$D280</f>
        <v>0.25940337007704062</v>
      </c>
      <c r="K280" s="10">
        <f ca="1">IFERROR(INDEX(K$337:K$373,MATCH($F280,$B$337:$B$373,0))/INDEX($D$337:$D$373,MATCH($F280,$B$337:$B$373,0)),SUMIFS('Input-Ext Allocators'!H$8:H$63,'Input-Ext Allocators'!$B$8:$B$63,$F280))*$D280</f>
        <v>0.94258435132361185</v>
      </c>
    </row>
    <row r="281" spans="1:11" outlineLevel="1">
      <c r="A281" s="31">
        <f>IF(ISBLANK('Input-Accounts'!A281),"",'Input-Accounts'!A281)</f>
        <v>251</v>
      </c>
      <c r="B281" s="53" t="str">
        <f>IF(ISBLANK('Input-Accounts'!B281),"",'Input-Accounts'!B281)</f>
        <v>OTHER EQUIPMENT-RADIO</v>
      </c>
      <c r="C281" s="31">
        <f>IF(ISBLANK('Input-Accounts'!C281),"",'Input-Accounts'!C281)</f>
        <v>387.42</v>
      </c>
      <c r="D281" s="10">
        <f t="shared" ca="1" si="53"/>
        <v>3417.8872625528202</v>
      </c>
      <c r="E281" s="10">
        <f t="shared" ca="1" si="52"/>
        <v>0</v>
      </c>
      <c r="F281" s="3" t="str" cm="1">
        <f t="array" aca="1" ref="F281" ca="1">IF(D281=0,"-",IF('Input-Accounts'!$E281&lt;&gt;0,'Input-Accounts'!$E281,INDEX('Input-Accounts'!$H281:$J281,,MATCH($F$6,'Input-Accounts'!$H$6:$J$6,0))))</f>
        <v>INT_DISTPT_SUBTOTAL</v>
      </c>
      <c r="G281" s="10">
        <f ca="1">IFERROR(INDEX(G$337:G$373,MATCH($F281,$B$337:$B$373,0))/INDEX($D$337:$D$373,MATCH($F281,$B$337:$B$373,0)),SUMIFS('Input-Ext Allocators'!D$8:D$63,'Input-Ext Allocators'!$B$8:$B$63,$F281))*$D281</f>
        <v>3071.5616986861514</v>
      </c>
      <c r="H281" s="10">
        <f ca="1">IFERROR(INDEX(H$337:H$373,MATCH($F281,$B$337:$B$373,0))/INDEX($D$337:$D$373,MATCH($F281,$B$337:$B$373,0)),SUMIFS('Input-Ext Allocators'!E$8:E$63,'Input-Ext Allocators'!$B$8:$B$63,$F281))*$D281</f>
        <v>344.34252001613794</v>
      </c>
      <c r="I281" s="10">
        <f ca="1">IFERROR(INDEX(I$337:I$373,MATCH($F281,$B$337:$B$373,0))/INDEX($D$337:$D$373,MATCH($F281,$B$337:$B$373,0)),SUMIFS('Input-Ext Allocators'!F$8:F$63,'Input-Ext Allocators'!$B$8:$B$63,$F281))*$D281</f>
        <v>4.8926189260605005E-2</v>
      </c>
      <c r="J281" s="10">
        <f ca="1">IFERROR(INDEX(J$337:J$373,MATCH($F281,$B$337:$B$373,0))/INDEX($D$337:$D$373,MATCH($F281,$B$337:$B$373,0)),SUMIFS('Input-Ext Allocators'!G$8:G$63,'Input-Ext Allocators'!$B$8:$B$63,$F281))*$D281</f>
        <v>0.41740579419081841</v>
      </c>
      <c r="K281" s="10">
        <f ca="1">IFERROR(INDEX(K$337:K$373,MATCH($F281,$B$337:$B$373,0))/INDEX($D$337:$D$373,MATCH($F281,$B$337:$B$373,0)),SUMIFS('Input-Ext Allocators'!H$8:H$63,'Input-Ext Allocators'!$B$8:$B$63,$F281))*$D281</f>
        <v>1.5167118670787554</v>
      </c>
    </row>
    <row r="282" spans="1:11" outlineLevel="1">
      <c r="A282" s="31">
        <f>IF(ISBLANK('Input-Accounts'!A282),"",'Input-Accounts'!A282)</f>
        <v>252</v>
      </c>
      <c r="B282" s="53" t="str">
        <f>IF(ISBLANK('Input-Accounts'!B282),"",'Input-Accounts'!B282)</f>
        <v>OTHER EQUIP-OTHER COMMUNICATION</v>
      </c>
      <c r="C282" s="31">
        <f>IF(ISBLANK('Input-Accounts'!C282),"",'Input-Accounts'!C282)</f>
        <v>387.44</v>
      </c>
      <c r="D282" s="10">
        <f t="shared" ca="1" si="53"/>
        <v>1015.7022159346235</v>
      </c>
      <c r="E282" s="10">
        <f t="shared" ca="1" si="52"/>
        <v>0</v>
      </c>
      <c r="F282" s="3" t="str" cm="1">
        <f t="array" aca="1" ref="F282" ca="1">IF(D282=0,"-",IF('Input-Accounts'!$E282&lt;&gt;0,'Input-Accounts'!$E282,INDEX('Input-Accounts'!$H282:$J282,,MATCH($F$6,'Input-Accounts'!$H$6:$J$6,0))))</f>
        <v>INT_DISTPT_SUBTOTAL</v>
      </c>
      <c r="G282" s="10">
        <f ca="1">IFERROR(INDEX(G$337:G$373,MATCH($F282,$B$337:$B$373,0))/INDEX($D$337:$D$373,MATCH($F282,$B$337:$B$373,0)),SUMIFS('Input-Ext Allocators'!D$8:D$63,'Input-Ext Allocators'!$B$8:$B$63,$F282))*$D282</f>
        <v>912.78377081556152</v>
      </c>
      <c r="H282" s="10">
        <f ca="1">IFERROR(INDEX(H$337:H$373,MATCH($F282,$B$337:$B$373,0))/INDEX($D$337:$D$373,MATCH($F282,$B$337:$B$373,0)),SUMIFS('Input-Ext Allocators'!E$8:E$63,'Input-Ext Allocators'!$B$8:$B$63,$F282))*$D282</f>
        <v>102.3291389545938</v>
      </c>
      <c r="I282" s="10">
        <f ca="1">IFERROR(INDEX(I$337:I$373,MATCH($F282,$B$337:$B$373,0))/INDEX($D$337:$D$373,MATCH($F282,$B$337:$B$373,0)),SUMIFS('Input-Ext Allocators'!F$8:F$63,'Input-Ext Allocators'!$B$8:$B$63,$F282))*$D282</f>
        <v>1.4539519601391562E-2</v>
      </c>
      <c r="J282" s="10">
        <f ca="1">IFERROR(INDEX(J$337:J$373,MATCH($F282,$B$337:$B$373,0))/INDEX($D$337:$D$373,MATCH($F282,$B$337:$B$373,0)),SUMIFS('Input-Ext Allocators'!G$8:G$63,'Input-Ext Allocators'!$B$8:$B$63,$F282))*$D282</f>
        <v>0.12404153722346883</v>
      </c>
      <c r="K282" s="10">
        <f ca="1">IFERROR(INDEX(K$337:K$373,MATCH($F282,$B$337:$B$373,0))/INDEX($D$337:$D$373,MATCH($F282,$B$337:$B$373,0)),SUMIFS('Input-Ext Allocators'!H$8:H$63,'Input-Ext Allocators'!$B$8:$B$63,$F282))*$D282</f>
        <v>0.4507251076431385</v>
      </c>
    </row>
    <row r="283" spans="1:11" outlineLevel="1">
      <c r="A283" s="31">
        <f>IF(ISBLANK('Input-Accounts'!A283),"",'Input-Accounts'!A283)</f>
        <v>253</v>
      </c>
      <c r="B283" s="53" t="str">
        <f>IF(ISBLANK('Input-Accounts'!B283),"",'Input-Accounts'!B283)</f>
        <v>OTHER EQUIP-TELEMETERING</v>
      </c>
      <c r="C283" s="31">
        <f>IF(ISBLANK('Input-Accounts'!C283),"",'Input-Accounts'!C283)</f>
        <v>387.45</v>
      </c>
      <c r="D283" s="10">
        <f t="shared" ca="1" si="53"/>
        <v>53082.767265787166</v>
      </c>
      <c r="E283" s="10">
        <f t="shared" ca="1" si="52"/>
        <v>0</v>
      </c>
      <c r="F283" s="3" t="str" cm="1">
        <f t="array" aca="1" ref="F283" ca="1">IF(D283=0,"-",IF('Input-Accounts'!$E283&lt;&gt;0,'Input-Accounts'!$E283,INDEX('Input-Accounts'!$H283:$J283,,MATCH($F$6,'Input-Accounts'!$H$6:$J$6,0))))</f>
        <v>INT_DISTPT_SUBTOTAL</v>
      </c>
      <c r="G283" s="10">
        <f ca="1">IFERROR(INDEX(G$337:G$373,MATCH($F283,$B$337:$B$373,0))/INDEX($D$337:$D$373,MATCH($F283,$B$337:$B$373,0)),SUMIFS('Input-Ext Allocators'!D$8:D$63,'Input-Ext Allocators'!$B$8:$B$63,$F283))*$D283</f>
        <v>47704.029498059877</v>
      </c>
      <c r="H283" s="10">
        <f ca="1">IFERROR(INDEX(H$337:H$373,MATCH($F283,$B$337:$B$373,0))/INDEX($D$337:$D$373,MATCH($F283,$B$337:$B$373,0)),SUMIFS('Input-Ext Allocators'!E$8:E$63,'Input-Ext Allocators'!$B$8:$B$63,$F283))*$D283</f>
        <v>5347.9393688599848</v>
      </c>
      <c r="I283" s="10">
        <f ca="1">IFERROR(INDEX(I$337:I$373,MATCH($F283,$B$337:$B$373,0))/INDEX($D$337:$D$373,MATCH($F283,$B$337:$B$373,0)),SUMIFS('Input-Ext Allocators'!F$8:F$63,'Input-Ext Allocators'!$B$8:$B$63,$F283))*$D283</f>
        <v>0.75986634965330857</v>
      </c>
      <c r="J283" s="10">
        <f ca="1">IFERROR(INDEX(J$337:J$373,MATCH($F283,$B$337:$B$373,0))/INDEX($D$337:$D$373,MATCH($F283,$B$337:$B$373,0)),SUMIFS('Input-Ext Allocators'!G$8:G$63,'Input-Ext Allocators'!$B$8:$B$63,$F283))*$D283</f>
        <v>6.4826756783876958</v>
      </c>
      <c r="K283" s="10">
        <f ca="1">IFERROR(INDEX(K$337:K$373,MATCH($F283,$B$337:$B$373,0))/INDEX($D$337:$D$373,MATCH($F283,$B$337:$B$373,0)),SUMIFS('Input-Ext Allocators'!H$8:H$63,'Input-Ext Allocators'!$B$8:$B$63,$F283))*$D283</f>
        <v>23.555856839252566</v>
      </c>
    </row>
    <row r="284" spans="1:11" outlineLevel="1">
      <c r="A284" s="31">
        <f>IF(ISBLANK('Input-Accounts'!A284),"",'Input-Accounts'!A284)</f>
        <v>254</v>
      </c>
      <c r="B284" s="53" t="str">
        <f>IF(ISBLANK('Input-Accounts'!B284),"",'Input-Accounts'!B284)</f>
        <v>OTHER EQUIP-CUST INFO SERVICE</v>
      </c>
      <c r="C284" s="31">
        <f>IF(ISBLANK('Input-Accounts'!C284),"",'Input-Accounts'!C284)</f>
        <v>387.46</v>
      </c>
      <c r="D284" s="10">
        <f t="shared" ca="1" si="53"/>
        <v>926.95153687237473</v>
      </c>
      <c r="E284" s="10">
        <f t="shared" ca="1" si="52"/>
        <v>0</v>
      </c>
      <c r="F284" s="3" t="str" cm="1">
        <f t="array" aca="1" ref="F284" ca="1">IF(D284=0,"-",IF('Input-Accounts'!$E284&lt;&gt;0,'Input-Accounts'!$E284,INDEX('Input-Accounts'!$H284:$J284,,MATCH($F$6,'Input-Accounts'!$H$6:$J$6,0))))</f>
        <v>INT_DISTPT_SUBTOTAL</v>
      </c>
      <c r="G284" s="10">
        <f ca="1">IFERROR(INDEX(G$337:G$373,MATCH($F284,$B$337:$B$373,0))/INDEX($D$337:$D$373,MATCH($F284,$B$337:$B$373,0)),SUMIFS('Input-Ext Allocators'!D$8:D$63,'Input-Ext Allocators'!$B$8:$B$63,$F284))*$D284</f>
        <v>833.02596559866777</v>
      </c>
      <c r="H284" s="10">
        <f ca="1">IFERROR(INDEX(H$337:H$373,MATCH($F284,$B$337:$B$373,0))/INDEX($D$337:$D$373,MATCH($F284,$B$337:$B$373,0)),SUMIFS('Input-Ext Allocators'!E$8:E$63,'Input-Ext Allocators'!$B$8:$B$63,$F284))*$D284</f>
        <v>93.387757880891414</v>
      </c>
      <c r="I284" s="10">
        <f ca="1">IFERROR(INDEX(I$337:I$373,MATCH($F284,$B$337:$B$373,0))/INDEX($D$337:$D$373,MATCH($F284,$B$337:$B$373,0)),SUMIFS('Input-Ext Allocators'!F$8:F$63,'Input-Ext Allocators'!$B$8:$B$63,$F284))*$D284</f>
        <v>1.3269076141075793E-2</v>
      </c>
      <c r="J284" s="10">
        <f ca="1">IFERROR(INDEX(J$337:J$373,MATCH($F284,$B$337:$B$373,0))/INDEX($D$337:$D$373,MATCH($F284,$B$337:$B$373,0)),SUMIFS('Input-Ext Allocators'!G$8:G$63,'Input-Ext Allocators'!$B$8:$B$63,$F284))*$D284</f>
        <v>0.11320295630102979</v>
      </c>
      <c r="K284" s="10">
        <f ca="1">IFERROR(INDEX(K$337:K$373,MATCH($F284,$B$337:$B$373,0))/INDEX($D$337:$D$373,MATCH($F284,$B$337:$B$373,0)),SUMIFS('Input-Ext Allocators'!H$8:H$63,'Input-Ext Allocators'!$B$8:$B$63,$F284))*$D284</f>
        <v>0.41134136037334967</v>
      </c>
    </row>
    <row r="285" spans="1:11" outlineLevel="1">
      <c r="A285" s="31">
        <f>IF(ISBLANK('Input-Accounts'!A285),"",'Input-Accounts'!A285)</f>
        <v>255</v>
      </c>
      <c r="B285" s="53" t="str">
        <f>IF(ISBLANK('Input-Accounts'!B285),"",'Input-Accounts'!B285)</f>
        <v>GPS PIPE LOCATORS</v>
      </c>
      <c r="C285" s="31">
        <f>IF(ISBLANK('Input-Accounts'!C285),"",'Input-Accounts'!C285)</f>
        <v>387.5</v>
      </c>
      <c r="D285" s="10">
        <f t="shared" ca="1" si="53"/>
        <v>5281.651522860042</v>
      </c>
      <c r="E285" s="10">
        <f t="shared" ca="1" si="52"/>
        <v>0</v>
      </c>
      <c r="F285" s="3" t="str" cm="1">
        <f t="array" aca="1" ref="F285" ca="1">IF(D285=0,"-",IF('Input-Accounts'!$E285&lt;&gt;0,'Input-Accounts'!$E285,INDEX('Input-Accounts'!$H285:$J285,,MATCH($F$6,'Input-Accounts'!$H$6:$J$6,0))))</f>
        <v>INT_DISTPT_SUBTOTAL</v>
      </c>
      <c r="G285" s="10">
        <f ca="1">IFERROR(INDEX(G$337:G$373,MATCH($F285,$B$337:$B$373,0))/INDEX($D$337:$D$373,MATCH($F285,$B$337:$B$373,0)),SUMIFS('Input-Ext Allocators'!D$8:D$63,'Input-Ext Allocators'!$B$8:$B$63,$F285))*$D285</f>
        <v>4746.4756082409194</v>
      </c>
      <c r="H285" s="10">
        <f ca="1">IFERROR(INDEX(H$337:H$373,MATCH($F285,$B$337:$B$373,0))/INDEX($D$337:$D$373,MATCH($F285,$B$337:$B$373,0)),SUMIFS('Input-Ext Allocators'!E$8:E$63,'Input-Ext Allocators'!$B$8:$B$63,$F285))*$D285</f>
        <v>532.11152256388777</v>
      </c>
      <c r="I285" s="10">
        <f ca="1">IFERROR(INDEX(I$337:I$373,MATCH($F285,$B$337:$B$373,0))/INDEX($D$337:$D$373,MATCH($F285,$B$337:$B$373,0)),SUMIFS('Input-Ext Allocators'!F$8:F$63,'Input-Ext Allocators'!$B$8:$B$63,$F285))*$D285</f>
        <v>7.5605501927236127E-2</v>
      </c>
      <c r="J285" s="10">
        <f ca="1">IFERROR(INDEX(J$337:J$373,MATCH($F285,$B$337:$B$373,0))/INDEX($D$337:$D$373,MATCH($F285,$B$337:$B$373,0)),SUMIFS('Input-Ext Allocators'!G$8:G$63,'Input-Ext Allocators'!$B$8:$B$63,$F285))*$D285</f>
        <v>0.64501599356203787</v>
      </c>
      <c r="K285" s="10">
        <f ca="1">IFERROR(INDEX(K$337:K$373,MATCH($F285,$B$337:$B$373,0))/INDEX($D$337:$D$373,MATCH($F285,$B$337:$B$373,0)),SUMIFS('Input-Ext Allocators'!H$8:H$63,'Input-Ext Allocators'!$B$8:$B$63,$F285))*$D285</f>
        <v>2.3437705597443199</v>
      </c>
    </row>
    <row r="286" spans="1:11" outlineLevel="1">
      <c r="A286" s="31">
        <f>IF(ISBLANK('Input-Accounts'!A286),"",'Input-Accounts'!A286)</f>
        <v>256</v>
      </c>
      <c r="B286" t="str">
        <f>IF(ISBLANK('Input-Accounts'!B286),"",'Input-Accounts'!B286)</f>
        <v>Subtotal - Distribution Plant</v>
      </c>
      <c r="C286" s="31" t="str">
        <f>IF(ISBLANK('Input-Accounts'!C286),"",'Input-Accounts'!C286)</f>
        <v/>
      </c>
      <c r="D286" s="123">
        <f ca="1">SUBTOTAL(9,D252:D285)</f>
        <v>2380466.3813575064</v>
      </c>
      <c r="E286" s="10">
        <f t="shared" ca="1" si="52"/>
        <v>0</v>
      </c>
      <c r="G286" s="123">
        <f t="shared" ref="G286:K286" ca="1" si="54">SUBTOTAL(9,G252:G285)</f>
        <v>2139305.2598264543</v>
      </c>
      <c r="H286" s="123">
        <f t="shared" ca="1" si="54"/>
        <v>239830.3653048939</v>
      </c>
      <c r="I286" s="123">
        <f t="shared" ca="1" si="54"/>
        <v>34.076494075716667</v>
      </c>
      <c r="J286" s="123">
        <f t="shared" ca="1" si="54"/>
        <v>240.3084157355722</v>
      </c>
      <c r="K286" s="123">
        <f t="shared" ca="1" si="54"/>
        <v>1056.3713163472166</v>
      </c>
    </row>
    <row r="287" spans="1:11" outlineLevel="1">
      <c r="A287" s="31" t="str">
        <f>IF(ISBLANK('Input-Accounts'!A287),"",'Input-Accounts'!A287)</f>
        <v/>
      </c>
      <c r="B287" s="53" t="str">
        <f>IF(ISBLANK('Input-Accounts'!B287),"",'Input-Accounts'!B287)</f>
        <v/>
      </c>
      <c r="C287" s="31" t="str">
        <f>IF(ISBLANK('Input-Accounts'!C287),"",'Input-Accounts'!C287)</f>
        <v/>
      </c>
      <c r="D287" s="10"/>
      <c r="E287" s="10"/>
      <c r="G287" s="10"/>
      <c r="H287" s="10"/>
      <c r="I287" s="10"/>
      <c r="J287" s="10"/>
      <c r="K287" s="10"/>
    </row>
    <row r="288" spans="1:11" outlineLevel="1">
      <c r="A288" s="31">
        <f>IF(ISBLANK('Input-Accounts'!A288),"",'Input-Accounts'!A288)</f>
        <v>257</v>
      </c>
      <c r="B288" s="1" t="str">
        <f>IF(ISBLANK('Input-Accounts'!B288),"",'Input-Accounts'!B288)</f>
        <v>General Plant</v>
      </c>
      <c r="C288" s="31" t="str">
        <f>IF(ISBLANK('Input-Accounts'!C288),"",'Input-Accounts'!C288)</f>
        <v/>
      </c>
      <c r="D288" s="10"/>
      <c r="E288" s="10"/>
      <c r="G288" s="10"/>
      <c r="H288" s="10"/>
      <c r="I288" s="10"/>
      <c r="J288" s="10"/>
      <c r="K288" s="10"/>
    </row>
    <row r="289" spans="1:11" outlineLevel="1">
      <c r="A289" s="31">
        <f>IF(ISBLANK('Input-Accounts'!A289),"",'Input-Accounts'!A289)</f>
        <v>258</v>
      </c>
      <c r="B289" s="53" t="str">
        <f>IF(ISBLANK('Input-Accounts'!B289),"",'Input-Accounts'!B289)</f>
        <v>OFFICE FURN &amp; EQUIP-UNSPECIFIED</v>
      </c>
      <c r="C289" s="31">
        <f>IF(ISBLANK('Input-Accounts'!C289),"",'Input-Accounts'!C289)</f>
        <v>391.1</v>
      </c>
      <c r="D289" s="10">
        <f t="shared" ref="D289:D302" ca="1" si="55">INDIRECT("Classification!"&amp;$D$5&amp;ROW())</f>
        <v>17070.53570518603</v>
      </c>
      <c r="E289" s="10">
        <f t="shared" ref="E289:E303" ca="1" si="56">IFERROR(IF(D289="","",IF(D289=0,0,IF(ABS(D289-SUM($G289:$K289))&lt;Check_Limit,0,1))),1)</f>
        <v>0</v>
      </c>
      <c r="F289" s="3" t="str" cm="1">
        <f t="array" aca="1" ref="F289" ca="1">IF(D289=0,"-",IF('Input-Accounts'!$E289&lt;&gt;0,'Input-Accounts'!$E289,INDEX('Input-Accounts'!$H289:$J289,,MATCH($F$6,'Input-Accounts'!$H$6:$J$6,0))))</f>
        <v>INT_DISTPT_SUBTOTAL</v>
      </c>
      <c r="G289" s="10">
        <f ca="1">IFERROR(INDEX(G$337:G$373,MATCH($F289,$B$337:$B$373,0))/INDEX($D$337:$D$373,MATCH($F289,$B$337:$B$373,0)),SUMIFS('Input-Ext Allocators'!D$8:D$63,'Input-Ext Allocators'!$B$8:$B$63,$F289))*$D289</f>
        <v>15340.823034912346</v>
      </c>
      <c r="H289" s="10">
        <f ca="1">IFERROR(INDEX(H$337:H$373,MATCH($F289,$B$337:$B$373,0))/INDEX($D$337:$D$373,MATCH($F289,$B$337:$B$373,0)),SUMIFS('Input-Ext Allocators'!E$8:E$63,'Input-Ext Allocators'!$B$8:$B$63,$F289))*$D289</f>
        <v>1719.8084170742532</v>
      </c>
      <c r="I289" s="10">
        <f ca="1">IFERROR(INDEX(I$337:I$373,MATCH($F289,$B$337:$B$373,0))/INDEX($D$337:$D$373,MATCH($F289,$B$337:$B$373,0)),SUMIFS('Input-Ext Allocators'!F$8:F$63,'Input-Ext Allocators'!$B$8:$B$63,$F289))*$D289</f>
        <v>0.24436038889943926</v>
      </c>
      <c r="J289" s="10">
        <f ca="1">IFERROR(INDEX(J$337:J$373,MATCH($F289,$B$337:$B$373,0))/INDEX($D$337:$D$373,MATCH($F289,$B$337:$B$373,0)),SUMIFS('Input-Ext Allocators'!G$8:G$63,'Input-Ext Allocators'!$B$8:$B$63,$F289))*$D289</f>
        <v>2.0847207546465354</v>
      </c>
      <c r="K289" s="10">
        <f ca="1">IFERROR(INDEX(K$337:K$373,MATCH($F289,$B$337:$B$373,0))/INDEX($D$337:$D$373,MATCH($F289,$B$337:$B$373,0)),SUMIFS('Input-Ext Allocators'!H$8:H$63,'Input-Ext Allocators'!$B$8:$B$63,$F289))*$D289</f>
        <v>7.5751720558826179</v>
      </c>
    </row>
    <row r="290" spans="1:11" outlineLevel="1">
      <c r="A290" s="31">
        <f>IF(ISBLANK('Input-Accounts'!A290),"",'Input-Accounts'!A290)</f>
        <v>259</v>
      </c>
      <c r="B290" s="53" t="str">
        <f>IF(ISBLANK('Input-Accounts'!B290),"",'Input-Accounts'!B290)</f>
        <v xml:space="preserve">OFFICE FURN &amp; EQUIP-DATA HANDLING </v>
      </c>
      <c r="C290" s="31">
        <f>IF(ISBLANK('Input-Accounts'!C290),"",'Input-Accounts'!C290)</f>
        <v>391.11</v>
      </c>
      <c r="D290" s="10">
        <f t="shared" ca="1" si="55"/>
        <v>1037.2324732626876</v>
      </c>
      <c r="E290" s="10">
        <f t="shared" ca="1" si="56"/>
        <v>0</v>
      </c>
      <c r="F290" s="3" t="str" cm="1">
        <f t="array" aca="1" ref="F290" ca="1">IF(D290=0,"-",IF('Input-Accounts'!$E290&lt;&gt;0,'Input-Accounts'!$E290,INDEX('Input-Accounts'!$H290:$J290,,MATCH($F$6,'Input-Accounts'!$H$6:$J$6,0))))</f>
        <v>INT_DISTPT_SUBTOTAL</v>
      </c>
      <c r="G290" s="10">
        <f ca="1">IFERROR(INDEX(G$337:G$373,MATCH($F290,$B$337:$B$373,0))/INDEX($D$337:$D$373,MATCH($F290,$B$337:$B$373,0)),SUMIFS('Input-Ext Allocators'!D$8:D$63,'Input-Ext Allocators'!$B$8:$B$63,$F290))*$D290</f>
        <v>932.13242356262288</v>
      </c>
      <c r="H290" s="10">
        <f ca="1">IFERROR(INDEX(H$337:H$373,MATCH($F290,$B$337:$B$373,0))/INDEX($D$337:$D$373,MATCH($F290,$B$337:$B$373,0)),SUMIFS('Input-Ext Allocators'!E$8:E$63,'Input-Ext Allocators'!$B$8:$B$63,$F290))*$D290</f>
        <v>104.49825177062161</v>
      </c>
      <c r="I290" s="10">
        <f ca="1">IFERROR(INDEX(I$337:I$373,MATCH($F290,$B$337:$B$373,0))/INDEX($D$337:$D$373,MATCH($F290,$B$337:$B$373,0)),SUMIFS('Input-Ext Allocators'!F$8:F$63,'Input-Ext Allocators'!$B$8:$B$63,$F290))*$D290</f>
        <v>1.484771977417187E-2</v>
      </c>
      <c r="J290" s="10">
        <f ca="1">IFERROR(INDEX(J$337:J$373,MATCH($F290,$B$337:$B$373,0))/INDEX($D$337:$D$373,MATCH($F290,$B$337:$B$373,0)),SUMIFS('Input-Ext Allocators'!G$8:G$63,'Input-Ext Allocators'!$B$8:$B$63,$F290))*$D290</f>
        <v>0.12667089666946793</v>
      </c>
      <c r="K290" s="10">
        <f ca="1">IFERROR(INDEX(K$337:K$373,MATCH($F290,$B$337:$B$373,0))/INDEX($D$337:$D$373,MATCH($F290,$B$337:$B$373,0)),SUMIFS('Input-Ext Allocators'!H$8:H$63,'Input-Ext Allocators'!$B$8:$B$63,$F290))*$D290</f>
        <v>0.46027931299932801</v>
      </c>
    </row>
    <row r="291" spans="1:11" outlineLevel="1">
      <c r="A291" s="31">
        <f>IF(ISBLANK('Input-Accounts'!A291),"",'Input-Accounts'!A291)</f>
        <v>260</v>
      </c>
      <c r="B291" s="53" t="str">
        <f>IF(ISBLANK('Input-Accounts'!B291),"",'Input-Accounts'!B291)</f>
        <v>OFFICE FURN &amp; EQUIP-INFO SYSTEMS</v>
      </c>
      <c r="C291" s="31">
        <f>IF(ISBLANK('Input-Accounts'!C291),"",'Input-Accounts'!C291)</f>
        <v>391.12</v>
      </c>
      <c r="D291" s="10">
        <f t="shared" ca="1" si="55"/>
        <v>2120.6481702596188</v>
      </c>
      <c r="E291" s="10">
        <f t="shared" ca="1" si="56"/>
        <v>0</v>
      </c>
      <c r="F291" s="3" t="str" cm="1">
        <f t="array" aca="1" ref="F291" ca="1">IF(D291=0,"-",IF('Input-Accounts'!$E291&lt;&gt;0,'Input-Accounts'!$E291,INDEX('Input-Accounts'!$H291:$J291,,MATCH($F$6,'Input-Accounts'!$H$6:$J$6,0))))</f>
        <v>INT_DISTPT_SUBTOTAL</v>
      </c>
      <c r="G291" s="10">
        <f ca="1">IFERROR(INDEX(G$337:G$373,MATCH($F291,$B$337:$B$373,0))/INDEX($D$337:$D$373,MATCH($F291,$B$337:$B$373,0)),SUMIFS('Input-Ext Allocators'!D$8:D$63,'Input-Ext Allocators'!$B$8:$B$63,$F291))*$D291</f>
        <v>1905.7684457658881</v>
      </c>
      <c r="H291" s="10">
        <f ca="1">IFERROR(INDEX(H$337:H$373,MATCH($F291,$B$337:$B$373,0))/INDEX($D$337:$D$373,MATCH($F291,$B$337:$B$373,0)),SUMIFS('Input-Ext Allocators'!E$8:E$63,'Input-Ext Allocators'!$B$8:$B$63,$F291))*$D291</f>
        <v>213.64933332218828</v>
      </c>
      <c r="I291" s="10">
        <f ca="1">IFERROR(INDEX(I$337:I$373,MATCH($F291,$B$337:$B$373,0))/INDEX($D$337:$D$373,MATCH($F291,$B$337:$B$373,0)),SUMIFS('Input-Ext Allocators'!F$8:F$63,'Input-Ext Allocators'!$B$8:$B$63,$F291))*$D291</f>
        <v>3.0356540682322863E-2</v>
      </c>
      <c r="J291" s="10">
        <f ca="1">IFERROR(INDEX(J$337:J$373,MATCH($F291,$B$337:$B$373,0))/INDEX($D$337:$D$373,MATCH($F291,$B$337:$B$373,0)),SUMIFS('Input-Ext Allocators'!G$8:G$63,'Input-Ext Allocators'!$B$8:$B$63,$F291))*$D291</f>
        <v>0.25898186970783466</v>
      </c>
      <c r="K291" s="10">
        <f ca="1">IFERROR(INDEX(K$337:K$373,MATCH($F291,$B$337:$B$373,0))/INDEX($D$337:$D$373,MATCH($F291,$B$337:$B$373,0)),SUMIFS('Input-Ext Allocators'!H$8:H$63,'Input-Ext Allocators'!$B$8:$B$63,$F291))*$D291</f>
        <v>0.94105276115200887</v>
      </c>
    </row>
    <row r="292" spans="1:11" outlineLevel="1">
      <c r="A292" s="31">
        <f>IF(ISBLANK('Input-Accounts'!A292),"",'Input-Accounts'!A292)</f>
        <v>261</v>
      </c>
      <c r="B292" s="53" t="str">
        <f>IF(ISBLANK('Input-Accounts'!B292),"",'Input-Accounts'!B292)</f>
        <v>TRANS EQUIP-TRAILERS OVER $1,000</v>
      </c>
      <c r="C292" s="31">
        <f>IF(ISBLANK('Input-Accounts'!C292),"",'Input-Accounts'!C292)</f>
        <v>392.2</v>
      </c>
      <c r="D292" s="10">
        <f t="shared" ca="1" si="55"/>
        <v>72.972780562293337</v>
      </c>
      <c r="E292" s="10">
        <f t="shared" ca="1" si="56"/>
        <v>0</v>
      </c>
      <c r="F292" s="3" t="str" cm="1">
        <f t="array" aca="1" ref="F292" ca="1">IF(D292=0,"-",IF('Input-Accounts'!$E292&lt;&gt;0,'Input-Accounts'!$E292,INDEX('Input-Accounts'!$H292:$J292,,MATCH($F$6,'Input-Accounts'!$H$6:$J$6,0))))</f>
        <v>INT_DISTPT_SUBTOTAL</v>
      </c>
      <c r="G292" s="10">
        <f ca="1">IFERROR(INDEX(G$337:G$373,MATCH($F292,$B$337:$B$373,0))/INDEX($D$337:$D$373,MATCH($F292,$B$337:$B$373,0)),SUMIFS('Input-Ext Allocators'!D$8:D$63,'Input-Ext Allocators'!$B$8:$B$63,$F292))*$D292</f>
        <v>65.578639845001504</v>
      </c>
      <c r="H292" s="10">
        <f ca="1">IFERROR(INDEX(H$337:H$373,MATCH($F292,$B$337:$B$373,0))/INDEX($D$337:$D$373,MATCH($F292,$B$337:$B$373,0)),SUMIFS('Input-Ext Allocators'!E$8:E$63,'Input-Ext Allocators'!$B$8:$B$63,$F292))*$D292</f>
        <v>7.3518022161552832</v>
      </c>
      <c r="I292" s="10">
        <f ca="1">IFERROR(INDEX(I$337:I$373,MATCH($F292,$B$337:$B$373,0))/INDEX($D$337:$D$373,MATCH($F292,$B$337:$B$373,0)),SUMIFS('Input-Ext Allocators'!F$8:F$63,'Input-Ext Allocators'!$B$8:$B$63,$F292))*$D292</f>
        <v>1.0445868451485201E-3</v>
      </c>
      <c r="J292" s="10">
        <f ca="1">IFERROR(INDEX(J$337:J$373,MATCH($F292,$B$337:$B$373,0))/INDEX($D$337:$D$373,MATCH($F292,$B$337:$B$373,0)),SUMIFS('Input-Ext Allocators'!G$8:G$63,'Input-Ext Allocators'!$B$8:$B$63,$F292))*$D292</f>
        <v>8.9117220917831978E-3</v>
      </c>
      <c r="K292" s="10">
        <f ca="1">IFERROR(INDEX(K$337:K$373,MATCH($F292,$B$337:$B$373,0))/INDEX($D$337:$D$373,MATCH($F292,$B$337:$B$373,0)),SUMIFS('Input-Ext Allocators'!H$8:H$63,'Input-Ext Allocators'!$B$8:$B$63,$F292))*$D292</f>
        <v>3.2382192199604122E-2</v>
      </c>
    </row>
    <row r="293" spans="1:11" outlineLevel="1">
      <c r="A293" s="31">
        <f>IF(ISBLANK('Input-Accounts'!A293),"",'Input-Accounts'!A293)</f>
        <v>262</v>
      </c>
      <c r="B293" s="53" t="str">
        <f>IF(ISBLANK('Input-Accounts'!B293),"",'Input-Accounts'!B293)</f>
        <v>TRANS EQUIP-TRAILERS $1,000 or LESS</v>
      </c>
      <c r="C293" s="31">
        <f>IF(ISBLANK('Input-Accounts'!C293),"",'Input-Accounts'!C293)</f>
        <v>392.21</v>
      </c>
      <c r="D293" s="10">
        <f t="shared" ca="1" si="55"/>
        <v>35.500271624899455</v>
      </c>
      <c r="E293" s="10">
        <f t="shared" ca="1" si="56"/>
        <v>0</v>
      </c>
      <c r="F293" s="3" t="str" cm="1">
        <f t="array" aca="1" ref="F293" ca="1">IF(D293=0,"-",IF('Input-Accounts'!$E293&lt;&gt;0,'Input-Accounts'!$E293,INDEX('Input-Accounts'!$H293:$J293,,MATCH($F$6,'Input-Accounts'!$H$6:$J$6,0))))</f>
        <v>INT_DISTPT_SUBTOTAL</v>
      </c>
      <c r="G293" s="10">
        <f ca="1">IFERROR(INDEX(G$337:G$373,MATCH($F293,$B$337:$B$373,0))/INDEX($D$337:$D$373,MATCH($F293,$B$337:$B$373,0)),SUMIFS('Input-Ext Allocators'!D$8:D$63,'Input-Ext Allocators'!$B$8:$B$63,$F293))*$D293</f>
        <v>31.903122086757485</v>
      </c>
      <c r="H293" s="10">
        <f ca="1">IFERROR(INDEX(H$337:H$373,MATCH($F293,$B$337:$B$373,0))/INDEX($D$337:$D$373,MATCH($F293,$B$337:$B$373,0)),SUMIFS('Input-Ext Allocators'!E$8:E$63,'Input-Ext Allocators'!$B$8:$B$63,$F293))*$D293</f>
        <v>3.5765524294809476</v>
      </c>
      <c r="I293" s="10">
        <f ca="1">IFERROR(INDEX(I$337:I$373,MATCH($F293,$B$337:$B$373,0))/INDEX($D$337:$D$373,MATCH($F293,$B$337:$B$373,0)),SUMIFS('Input-Ext Allocators'!F$8:F$63,'Input-Ext Allocators'!$B$8:$B$63,$F293))*$D293</f>
        <v>5.0817738412630689E-4</v>
      </c>
      <c r="J293" s="10">
        <f ca="1">IFERROR(INDEX(J$337:J$373,MATCH($F293,$B$337:$B$373,0))/INDEX($D$337:$D$373,MATCH($F293,$B$337:$B$373,0)),SUMIFS('Input-Ext Allocators'!G$8:G$63,'Input-Ext Allocators'!$B$8:$B$63,$F293))*$D293</f>
        <v>4.3354323689756089E-3</v>
      </c>
      <c r="K293" s="10">
        <f ca="1">IFERROR(INDEX(K$337:K$373,MATCH($F293,$B$337:$B$373,0))/INDEX($D$337:$D$373,MATCH($F293,$B$337:$B$373,0)),SUMIFS('Input-Ext Allocators'!H$8:H$63,'Input-Ext Allocators'!$B$8:$B$63,$F293))*$D293</f>
        <v>1.5753498907915518E-2</v>
      </c>
    </row>
    <row r="294" spans="1:11" outlineLevel="1">
      <c r="A294" s="31">
        <f>IF(ISBLANK('Input-Accounts'!A294),"",'Input-Accounts'!A294)</f>
        <v>263</v>
      </c>
      <c r="B294" s="53" t="str">
        <f>IF(ISBLANK('Input-Accounts'!B294),"",'Input-Accounts'!B294)</f>
        <v>STORES EQUIPMENT</v>
      </c>
      <c r="C294" s="31">
        <f>IF(ISBLANK('Input-Accounts'!C294),"",'Input-Accounts'!C294)</f>
        <v>393</v>
      </c>
      <c r="D294" s="10">
        <f t="shared" ca="1" si="55"/>
        <v>0</v>
      </c>
      <c r="E294" s="10">
        <f t="shared" ca="1" si="56"/>
        <v>0</v>
      </c>
      <c r="F294" s="3" t="str" cm="1">
        <f t="array" aca="1" ref="F294" ca="1">IF(D294=0,"-",IF('Input-Accounts'!$E294&lt;&gt;0,'Input-Accounts'!$E294,INDEX('Input-Accounts'!$H294:$J294,,MATCH($F$6,'Input-Accounts'!$H$6:$J$6,0))))</f>
        <v>-</v>
      </c>
      <c r="G294" s="10">
        <f ca="1">IFERROR(INDEX(G$337:G$373,MATCH($F294,$B$337:$B$373,0))/INDEX($D$337:$D$373,MATCH($F294,$B$337:$B$373,0)),SUMIFS('Input-Ext Allocators'!D$8:D$63,'Input-Ext Allocators'!$B$8:$B$63,$F294))*$D294</f>
        <v>0</v>
      </c>
      <c r="H294" s="10">
        <f ca="1">IFERROR(INDEX(H$337:H$373,MATCH($F294,$B$337:$B$373,0))/INDEX($D$337:$D$373,MATCH($F294,$B$337:$B$373,0)),SUMIFS('Input-Ext Allocators'!E$8:E$63,'Input-Ext Allocators'!$B$8:$B$63,$F294))*$D294</f>
        <v>0</v>
      </c>
      <c r="I294" s="10">
        <f ca="1">IFERROR(INDEX(I$337:I$373,MATCH($F294,$B$337:$B$373,0))/INDEX($D$337:$D$373,MATCH($F294,$B$337:$B$373,0)),SUMIFS('Input-Ext Allocators'!F$8:F$63,'Input-Ext Allocators'!$B$8:$B$63,$F294))*$D294</f>
        <v>0</v>
      </c>
      <c r="J294" s="10">
        <f ca="1">IFERROR(INDEX(J$337:J$373,MATCH($F294,$B$337:$B$373,0))/INDEX($D$337:$D$373,MATCH($F294,$B$337:$B$373,0)),SUMIFS('Input-Ext Allocators'!G$8:G$63,'Input-Ext Allocators'!$B$8:$B$63,$F294))*$D294</f>
        <v>0</v>
      </c>
      <c r="K294" s="10">
        <f ca="1">IFERROR(INDEX(K$337:K$373,MATCH($F294,$B$337:$B$373,0))/INDEX($D$337:$D$373,MATCH($F294,$B$337:$B$373,0)),SUMIFS('Input-Ext Allocators'!H$8:H$63,'Input-Ext Allocators'!$B$8:$B$63,$F294))*$D294</f>
        <v>0</v>
      </c>
    </row>
    <row r="295" spans="1:11" outlineLevel="1">
      <c r="A295" s="31">
        <f>IF(ISBLANK('Input-Accounts'!A295),"",'Input-Accounts'!A295)</f>
        <v>264</v>
      </c>
      <c r="B295" s="53" t="str">
        <f>IF(ISBLANK('Input-Accounts'!B295),"",'Input-Accounts'!B295)</f>
        <v xml:space="preserve">TOOLS,SHOP, &amp; GAR EQ-GARAGE &amp; SERV </v>
      </c>
      <c r="C295" s="31">
        <f>IF(ISBLANK('Input-Accounts'!C295),"",'Input-Accounts'!C295)</f>
        <v>394.1</v>
      </c>
      <c r="D295" s="10">
        <f t="shared" ca="1" si="55"/>
        <v>63.11159399982126</v>
      </c>
      <c r="E295" s="10">
        <f t="shared" ca="1" si="56"/>
        <v>0</v>
      </c>
      <c r="F295" s="3" t="str" cm="1">
        <f t="array" aca="1" ref="F295" ca="1">IF(D295=0,"-",IF('Input-Accounts'!$E295&lt;&gt;0,'Input-Accounts'!$E295,INDEX('Input-Accounts'!$H295:$J295,,MATCH($F$6,'Input-Accounts'!$H$6:$J$6,0))))</f>
        <v>INT_DISTPT_SUBTOTAL</v>
      </c>
      <c r="G295" s="10">
        <f ca="1">IFERROR(INDEX(G$337:G$373,MATCH($F295,$B$337:$B$373,0))/INDEX($D$337:$D$373,MATCH($F295,$B$337:$B$373,0)),SUMIFS('Input-Ext Allocators'!D$8:D$63,'Input-Ext Allocators'!$B$8:$B$63,$F295))*$D295</f>
        <v>56.716661487568871</v>
      </c>
      <c r="H295" s="10">
        <f ca="1">IFERROR(INDEX(H$337:H$373,MATCH($F295,$B$337:$B$373,0))/INDEX($D$337:$D$373,MATCH($F295,$B$337:$B$373,0)),SUMIFS('Input-Ext Allocators'!E$8:E$63,'Input-Ext Allocators'!$B$8:$B$63,$F295))*$D295</f>
        <v>6.3583154301883518</v>
      </c>
      <c r="I295" s="10">
        <f ca="1">IFERROR(INDEX(I$337:I$373,MATCH($F295,$B$337:$B$373,0))/INDEX($D$337:$D$373,MATCH($F295,$B$337:$B$373,0)),SUMIFS('Input-Ext Allocators'!F$8:F$63,'Input-Ext Allocators'!$B$8:$B$63,$F295))*$D295</f>
        <v>9.0342646066899018E-4</v>
      </c>
      <c r="J295" s="10">
        <f ca="1">IFERROR(INDEX(J$337:J$373,MATCH($F295,$B$337:$B$373,0))/INDEX($D$337:$D$373,MATCH($F295,$B$337:$B$373,0)),SUMIFS('Input-Ext Allocators'!G$8:G$63,'Input-Ext Allocators'!$B$8:$B$63,$F295))*$D295</f>
        <v>7.7074353226233051E-3</v>
      </c>
      <c r="K295" s="10">
        <f ca="1">IFERROR(INDEX(K$337:K$373,MATCH($F295,$B$337:$B$373,0))/INDEX($D$337:$D$373,MATCH($F295,$B$337:$B$373,0)),SUMIFS('Input-Ext Allocators'!H$8:H$63,'Input-Ext Allocators'!$B$8:$B$63,$F295))*$D295</f>
        <v>2.8006220280738701E-2</v>
      </c>
    </row>
    <row r="296" spans="1:11" outlineLevel="1">
      <c r="A296" s="31">
        <f>IF(ISBLANK('Input-Accounts'!A296),"",'Input-Accounts'!A296)</f>
        <v>265</v>
      </c>
      <c r="B296" s="53" t="str">
        <f>IF(ISBLANK('Input-Accounts'!B296),"",'Input-Accounts'!B296)</f>
        <v>TOOLS,SHOP, &amp; GAR EQ-CNG STATIONARY</v>
      </c>
      <c r="C296" s="31">
        <f>IF(ISBLANK('Input-Accounts'!C296),"",'Input-Accounts'!C296)</f>
        <v>394.11</v>
      </c>
      <c r="D296" s="10">
        <f t="shared" ca="1" si="55"/>
        <v>0</v>
      </c>
      <c r="E296" s="10">
        <f t="shared" ca="1" si="56"/>
        <v>0</v>
      </c>
      <c r="F296" s="3" t="str" cm="1">
        <f t="array" aca="1" ref="F296" ca="1">IF(D296=0,"-",IF('Input-Accounts'!$E296&lt;&gt;0,'Input-Accounts'!$E296,INDEX('Input-Accounts'!$H296:$J296,,MATCH($F$6,'Input-Accounts'!$H$6:$J$6,0))))</f>
        <v>-</v>
      </c>
      <c r="G296" s="10">
        <f ca="1">IFERROR(INDEX(G$337:G$373,MATCH($F296,$B$337:$B$373,0))/INDEX($D$337:$D$373,MATCH($F296,$B$337:$B$373,0)),SUMIFS('Input-Ext Allocators'!D$8:D$63,'Input-Ext Allocators'!$B$8:$B$63,$F296))*$D296</f>
        <v>0</v>
      </c>
      <c r="H296" s="10">
        <f ca="1">IFERROR(INDEX(H$337:H$373,MATCH($F296,$B$337:$B$373,0))/INDEX($D$337:$D$373,MATCH($F296,$B$337:$B$373,0)),SUMIFS('Input-Ext Allocators'!E$8:E$63,'Input-Ext Allocators'!$B$8:$B$63,$F296))*$D296</f>
        <v>0</v>
      </c>
      <c r="I296" s="10">
        <f ca="1">IFERROR(INDEX(I$337:I$373,MATCH($F296,$B$337:$B$373,0))/INDEX($D$337:$D$373,MATCH($F296,$B$337:$B$373,0)),SUMIFS('Input-Ext Allocators'!F$8:F$63,'Input-Ext Allocators'!$B$8:$B$63,$F296))*$D296</f>
        <v>0</v>
      </c>
      <c r="J296" s="10">
        <f ca="1">IFERROR(INDEX(J$337:J$373,MATCH($F296,$B$337:$B$373,0))/INDEX($D$337:$D$373,MATCH($F296,$B$337:$B$373,0)),SUMIFS('Input-Ext Allocators'!G$8:G$63,'Input-Ext Allocators'!$B$8:$B$63,$F296))*$D296</f>
        <v>0</v>
      </c>
      <c r="K296" s="10">
        <f ca="1">IFERROR(INDEX(K$337:K$373,MATCH($F296,$B$337:$B$373,0))/INDEX($D$337:$D$373,MATCH($F296,$B$337:$B$373,0)),SUMIFS('Input-Ext Allocators'!H$8:H$63,'Input-Ext Allocators'!$B$8:$B$63,$F296))*$D296</f>
        <v>0</v>
      </c>
    </row>
    <row r="297" spans="1:11" outlineLevel="1">
      <c r="A297" s="31">
        <f>IF(ISBLANK('Input-Accounts'!A297),"",'Input-Accounts'!A297)</f>
        <v>266</v>
      </c>
      <c r="B297" s="53" t="str">
        <f>IF(ISBLANK('Input-Accounts'!B297),"",'Input-Accounts'!B297)</f>
        <v>TOOLS,SHOP, &amp; GAR EQ-UND TANK CLEANUP</v>
      </c>
      <c r="C297" s="31">
        <f>IF(ISBLANK('Input-Accounts'!C297),"",'Input-Accounts'!C297)</f>
        <v>394.13</v>
      </c>
      <c r="D297" s="10">
        <f t="shared" ca="1" si="55"/>
        <v>-1556.095239558093</v>
      </c>
      <c r="E297" s="10">
        <f t="shared" ca="1" si="56"/>
        <v>0</v>
      </c>
      <c r="F297" s="3" t="str" cm="1">
        <f t="array" aca="1" ref="F297" ca="1">IF(D297=0,"-",IF('Input-Accounts'!$E297&lt;&gt;0,'Input-Accounts'!$E297,INDEX('Input-Accounts'!$H297:$J297,,MATCH($F$6,'Input-Accounts'!$H$6:$J$6,0))))</f>
        <v>INT_DISTPT_SUBTOTAL</v>
      </c>
      <c r="G297" s="10">
        <f ca="1">IFERROR(INDEX(G$337:G$373,MATCH($F297,$B$337:$B$373,0))/INDEX($D$337:$D$373,MATCH($F297,$B$337:$B$373,0)),SUMIFS('Input-Ext Allocators'!D$8:D$63,'Input-Ext Allocators'!$B$8:$B$63,$F297))*$D297</f>
        <v>-1398.4201848028699</v>
      </c>
      <c r="H297" s="10">
        <f ca="1">IFERROR(INDEX(H$337:H$373,MATCH($F297,$B$337:$B$373,0))/INDEX($D$337:$D$373,MATCH($F297,$B$337:$B$373,0)),SUMIFS('Input-Ext Allocators'!E$8:E$63,'Input-Ext Allocators'!$B$8:$B$63,$F297))*$D297</f>
        <v>-156.77221482558156</v>
      </c>
      <c r="I297" s="10">
        <f ca="1">IFERROR(INDEX(I$337:I$373,MATCH($F297,$B$337:$B$373,0))/INDEX($D$337:$D$373,MATCH($F297,$B$337:$B$373,0)),SUMIFS('Input-Ext Allocators'!F$8:F$63,'Input-Ext Allocators'!$B$8:$B$63,$F297))*$D297</f>
        <v>-2.2275108670869792E-2</v>
      </c>
      <c r="J297" s="10">
        <f ca="1">IFERROR(INDEX(J$337:J$373,MATCH($F297,$B$337:$B$373,0))/INDEX($D$337:$D$373,MATCH($F297,$B$337:$B$373,0)),SUMIFS('Input-Ext Allocators'!G$8:G$63,'Input-Ext Allocators'!$B$8:$B$63,$F297))*$D297</f>
        <v>-0.19003645217343088</v>
      </c>
      <c r="K297" s="10">
        <f ca="1">IFERROR(INDEX(K$337:K$373,MATCH($F297,$B$337:$B$373,0))/INDEX($D$337:$D$373,MATCH($F297,$B$337:$B$373,0)),SUMIFS('Input-Ext Allocators'!H$8:H$63,'Input-Ext Allocators'!$B$8:$B$63,$F297))*$D297</f>
        <v>-0.69052836879696355</v>
      </c>
    </row>
    <row r="298" spans="1:11" outlineLevel="1">
      <c r="A298" s="31">
        <f>IF(ISBLANK('Input-Accounts'!A298),"",'Input-Accounts'!A298)</f>
        <v>267</v>
      </c>
      <c r="B298" s="53" t="str">
        <f>IF(ISBLANK('Input-Accounts'!B298),"",'Input-Accounts'!B298)</f>
        <v>TOOLS,SHOP, &amp; GAR EQ-SHOP EQUIP</v>
      </c>
      <c r="C298" s="31">
        <f>IF(ISBLANK('Input-Accounts'!C298),"",'Input-Accounts'!C298)</f>
        <v>394.2</v>
      </c>
      <c r="D298" s="10">
        <f t="shared" ca="1" si="55"/>
        <v>0</v>
      </c>
      <c r="E298" s="10">
        <f t="shared" ca="1" si="56"/>
        <v>0</v>
      </c>
      <c r="F298" s="3" t="str" cm="1">
        <f t="array" aca="1" ref="F298" ca="1">IF(D298=0,"-",IF('Input-Accounts'!$E298&lt;&gt;0,'Input-Accounts'!$E298,INDEX('Input-Accounts'!$H298:$J298,,MATCH($F$6,'Input-Accounts'!$H$6:$J$6,0))))</f>
        <v>-</v>
      </c>
      <c r="G298" s="10">
        <f ca="1">IFERROR(INDEX(G$337:G$373,MATCH($F298,$B$337:$B$373,0))/INDEX($D$337:$D$373,MATCH($F298,$B$337:$B$373,0)),SUMIFS('Input-Ext Allocators'!D$8:D$63,'Input-Ext Allocators'!$B$8:$B$63,$F298))*$D298</f>
        <v>0</v>
      </c>
      <c r="H298" s="10">
        <f ca="1">IFERROR(INDEX(H$337:H$373,MATCH($F298,$B$337:$B$373,0))/INDEX($D$337:$D$373,MATCH($F298,$B$337:$B$373,0)),SUMIFS('Input-Ext Allocators'!E$8:E$63,'Input-Ext Allocators'!$B$8:$B$63,$F298))*$D298</f>
        <v>0</v>
      </c>
      <c r="I298" s="10">
        <f ca="1">IFERROR(INDEX(I$337:I$373,MATCH($F298,$B$337:$B$373,0))/INDEX($D$337:$D$373,MATCH($F298,$B$337:$B$373,0)),SUMIFS('Input-Ext Allocators'!F$8:F$63,'Input-Ext Allocators'!$B$8:$B$63,$F298))*$D298</f>
        <v>0</v>
      </c>
      <c r="J298" s="10">
        <f ca="1">IFERROR(INDEX(J$337:J$373,MATCH($F298,$B$337:$B$373,0))/INDEX($D$337:$D$373,MATCH($F298,$B$337:$B$373,0)),SUMIFS('Input-Ext Allocators'!G$8:G$63,'Input-Ext Allocators'!$B$8:$B$63,$F298))*$D298</f>
        <v>0</v>
      </c>
      <c r="K298" s="10">
        <f ca="1">IFERROR(INDEX(K$337:K$373,MATCH($F298,$B$337:$B$373,0))/INDEX($D$337:$D$373,MATCH($F298,$B$337:$B$373,0)),SUMIFS('Input-Ext Allocators'!H$8:H$63,'Input-Ext Allocators'!$B$8:$B$63,$F298))*$D298</f>
        <v>0</v>
      </c>
    </row>
    <row r="299" spans="1:11" outlineLevel="1">
      <c r="A299" s="31">
        <f>IF(ISBLANK('Input-Accounts'!A299),"",'Input-Accounts'!A299)</f>
        <v>268</v>
      </c>
      <c r="B299" s="53" t="str">
        <f>IF(ISBLANK('Input-Accounts'!B299),"",'Input-Accounts'!B299)</f>
        <v>TOOLS,SHOP, &amp; GAR EQ-TOOLS &amp; OTHER</v>
      </c>
      <c r="C299" s="31">
        <f>IF(ISBLANK('Input-Accounts'!C299),"",'Input-Accounts'!C299)</f>
        <v>394.3</v>
      </c>
      <c r="D299" s="10">
        <f t="shared" ca="1" si="55"/>
        <v>40461.927643807277</v>
      </c>
      <c r="E299" s="10">
        <f t="shared" ca="1" si="56"/>
        <v>0</v>
      </c>
      <c r="F299" s="3" t="str" cm="1">
        <f t="array" aca="1" ref="F299" ca="1">IF(D299=0,"-",IF('Input-Accounts'!$E299&lt;&gt;0,'Input-Accounts'!$E299,INDEX('Input-Accounts'!$H299:$J299,,MATCH($F$6,'Input-Accounts'!$H$6:$J$6,0))))</f>
        <v>INT_DISTPT_SUBTOTAL</v>
      </c>
      <c r="G299" s="10">
        <f ca="1">IFERROR(INDEX(G$337:G$373,MATCH($F299,$B$337:$B$373,0))/INDEX($D$337:$D$373,MATCH($F299,$B$337:$B$373,0)),SUMIFS('Input-Ext Allocators'!D$8:D$63,'Input-Ext Allocators'!$B$8:$B$63,$F299))*$D299</f>
        <v>36362.026497299717</v>
      </c>
      <c r="H299" s="10">
        <f ca="1">IFERROR(INDEX(H$337:H$373,MATCH($F299,$B$337:$B$373,0))/INDEX($D$337:$D$373,MATCH($F299,$B$337:$B$373,0)),SUMIFS('Input-Ext Allocators'!E$8:E$63,'Input-Ext Allocators'!$B$8:$B$63,$F299))*$D299</f>
        <v>4076.4253058402087</v>
      </c>
      <c r="I299" s="10">
        <f ca="1">IFERROR(INDEX(I$337:I$373,MATCH($F299,$B$337:$B$373,0))/INDEX($D$337:$D$373,MATCH($F299,$B$337:$B$373,0)),SUMIFS('Input-Ext Allocators'!F$8:F$63,'Input-Ext Allocators'!$B$8:$B$63,$F299))*$D299</f>
        <v>0.57920223157718231</v>
      </c>
      <c r="J299" s="10">
        <f ca="1">IFERROR(INDEX(J$337:J$373,MATCH($F299,$B$337:$B$373,0))/INDEX($D$337:$D$373,MATCH($F299,$B$337:$B$373,0)),SUMIFS('Input-Ext Allocators'!G$8:G$63,'Input-Ext Allocators'!$B$8:$B$63,$F299))*$D299</f>
        <v>4.9413692568784082</v>
      </c>
      <c r="K299" s="10">
        <f ca="1">IFERROR(INDEX(K$337:K$373,MATCH($F299,$B$337:$B$373,0))/INDEX($D$337:$D$373,MATCH($F299,$B$337:$B$373,0)),SUMIFS('Input-Ext Allocators'!H$8:H$63,'Input-Ext Allocators'!$B$8:$B$63,$F299))*$D299</f>
        <v>17.955269178892653</v>
      </c>
    </row>
    <row r="300" spans="1:11" outlineLevel="1">
      <c r="A300" s="31">
        <f>IF(ISBLANK('Input-Accounts'!A300),"",'Input-Accounts'!A300)</f>
        <v>269</v>
      </c>
      <c r="B300" s="53" t="str">
        <f>IF(ISBLANK('Input-Accounts'!B300),"",'Input-Accounts'!B300)</f>
        <v>LABORATORY EQUIPMENT</v>
      </c>
      <c r="C300" s="31">
        <f>IF(ISBLANK('Input-Accounts'!C300),"",'Input-Accounts'!C300)</f>
        <v>395</v>
      </c>
      <c r="D300" s="10">
        <f t="shared" ca="1" si="55"/>
        <v>-5.4236526093596398</v>
      </c>
      <c r="E300" s="10">
        <f t="shared" ca="1" si="56"/>
        <v>0</v>
      </c>
      <c r="F300" s="3" t="str" cm="1">
        <f t="array" aca="1" ref="F300" ca="1">IF(D300=0,"-",IF('Input-Accounts'!$E300&lt;&gt;0,'Input-Accounts'!$E300,INDEX('Input-Accounts'!$H300:$J300,,MATCH($F$6,'Input-Accounts'!$H$6:$J$6,0))))</f>
        <v>INT_DISTPT_SUBTOTAL</v>
      </c>
      <c r="G300" s="10">
        <f ca="1">IFERROR(INDEX(G$337:G$373,MATCH($F300,$B$337:$B$373,0))/INDEX($D$337:$D$373,MATCH($F300,$B$337:$B$373,0)),SUMIFS('Input-Ext Allocators'!D$8:D$63,'Input-Ext Allocators'!$B$8:$B$63,$F300))*$D300</f>
        <v>-4.8740880965879496</v>
      </c>
      <c r="H300" s="10">
        <f ca="1">IFERROR(INDEX(H$337:H$373,MATCH($F300,$B$337:$B$373,0))/INDEX($D$337:$D$373,MATCH($F300,$B$337:$B$373,0)),SUMIFS('Input-Ext Allocators'!E$8:E$63,'Input-Ext Allocators'!$B$8:$B$63,$F300))*$D300</f>
        <v>-0.54641773228181156</v>
      </c>
      <c r="I300" s="10">
        <f ca="1">IFERROR(INDEX(I$337:I$373,MATCH($F300,$B$337:$B$373,0))/INDEX($D$337:$D$373,MATCH($F300,$B$337:$B$373,0)),SUMIFS('Input-Ext Allocators'!F$8:F$63,'Input-Ext Allocators'!$B$8:$B$63,$F300))*$D300</f>
        <v>-7.7638211463741352E-5</v>
      </c>
      <c r="J300" s="10">
        <f ca="1">IFERROR(INDEX(J$337:J$373,MATCH($F300,$B$337:$B$373,0))/INDEX($D$337:$D$373,MATCH($F300,$B$337:$B$373,0)),SUMIFS('Input-Ext Allocators'!G$8:G$63,'Input-Ext Allocators'!$B$8:$B$63,$F300))*$D300</f>
        <v>-6.6235772303794031E-4</v>
      </c>
      <c r="K300" s="10">
        <f ca="1">IFERROR(INDEX(K$337:K$373,MATCH($F300,$B$337:$B$373,0))/INDEX($D$337:$D$373,MATCH($F300,$B$337:$B$373,0)),SUMIFS('Input-Ext Allocators'!H$8:H$63,'Input-Ext Allocators'!$B$8:$B$63,$F300))*$D300</f>
        <v>-2.4067845553759821E-3</v>
      </c>
    </row>
    <row r="301" spans="1:11" outlineLevel="1">
      <c r="A301" s="31">
        <f>IF(ISBLANK('Input-Accounts'!A301),"",'Input-Accounts'!A301)</f>
        <v>270</v>
      </c>
      <c r="B301" s="53" t="str">
        <f>IF(ISBLANK('Input-Accounts'!B301),"",'Input-Accounts'!B301)</f>
        <v>POWER OPERATED EQUIP-GENERAL TOOLS</v>
      </c>
      <c r="C301" s="31">
        <f>IF(ISBLANK('Input-Accounts'!C301),"",'Input-Accounts'!C301)</f>
        <v>396</v>
      </c>
      <c r="D301" s="10">
        <f t="shared" ca="1" si="55"/>
        <v>0</v>
      </c>
      <c r="E301" s="10">
        <f t="shared" ca="1" si="56"/>
        <v>0</v>
      </c>
      <c r="F301" s="3" t="str" cm="1">
        <f t="array" aca="1" ref="F301" ca="1">IF(D301=0,"-",IF('Input-Accounts'!$E301&lt;&gt;0,'Input-Accounts'!$E301,INDEX('Input-Accounts'!$H301:$J301,,MATCH($F$6,'Input-Accounts'!$H$6:$J$6,0))))</f>
        <v>-</v>
      </c>
      <c r="G301" s="10">
        <f ca="1">IFERROR(INDEX(G$337:G$373,MATCH($F301,$B$337:$B$373,0))/INDEX($D$337:$D$373,MATCH($F301,$B$337:$B$373,0)),SUMIFS('Input-Ext Allocators'!D$8:D$63,'Input-Ext Allocators'!$B$8:$B$63,$F301))*$D301</f>
        <v>0</v>
      </c>
      <c r="H301" s="10">
        <f ca="1">IFERROR(INDEX(H$337:H$373,MATCH($F301,$B$337:$B$373,0))/INDEX($D$337:$D$373,MATCH($F301,$B$337:$B$373,0)),SUMIFS('Input-Ext Allocators'!E$8:E$63,'Input-Ext Allocators'!$B$8:$B$63,$F301))*$D301</f>
        <v>0</v>
      </c>
      <c r="I301" s="10">
        <f ca="1">IFERROR(INDEX(I$337:I$373,MATCH($F301,$B$337:$B$373,0))/INDEX($D$337:$D$373,MATCH($F301,$B$337:$B$373,0)),SUMIFS('Input-Ext Allocators'!F$8:F$63,'Input-Ext Allocators'!$B$8:$B$63,$F301))*$D301</f>
        <v>0</v>
      </c>
      <c r="J301" s="10">
        <f ca="1">IFERROR(INDEX(J$337:J$373,MATCH($F301,$B$337:$B$373,0))/INDEX($D$337:$D$373,MATCH($F301,$B$337:$B$373,0)),SUMIFS('Input-Ext Allocators'!G$8:G$63,'Input-Ext Allocators'!$B$8:$B$63,$F301))*$D301</f>
        <v>0</v>
      </c>
      <c r="K301" s="10">
        <f ca="1">IFERROR(INDEX(K$337:K$373,MATCH($F301,$B$337:$B$373,0))/INDEX($D$337:$D$373,MATCH($F301,$B$337:$B$373,0)),SUMIFS('Input-Ext Allocators'!H$8:H$63,'Input-Ext Allocators'!$B$8:$B$63,$F301))*$D301</f>
        <v>0</v>
      </c>
    </row>
    <row r="302" spans="1:11" outlineLevel="1">
      <c r="A302" s="31">
        <f>IF(ISBLANK('Input-Accounts'!A302),"",'Input-Accounts'!A302)</f>
        <v>271</v>
      </c>
      <c r="B302" s="53" t="str">
        <f>IF(ISBLANK('Input-Accounts'!B302),"",'Input-Accounts'!B302)</f>
        <v>MISCELLANEOUS EQUIPMENT</v>
      </c>
      <c r="C302" s="31">
        <f>IF(ISBLANK('Input-Accounts'!C302),"",'Input-Accounts'!C302)</f>
        <v>398</v>
      </c>
      <c r="D302" s="10">
        <f t="shared" ca="1" si="55"/>
        <v>2146.1229022126718</v>
      </c>
      <c r="E302" s="10">
        <f t="shared" ca="1" si="56"/>
        <v>0</v>
      </c>
      <c r="F302" s="3" t="str" cm="1">
        <f t="array" aca="1" ref="F302" ca="1">IF(D302=0,"-",IF('Input-Accounts'!$E302&lt;&gt;0,'Input-Accounts'!$E302,INDEX('Input-Accounts'!$H302:$J302,,MATCH($F$6,'Input-Accounts'!$H$6:$J$6,0))))</f>
        <v>INT_DISTPT_SUBTOTAL</v>
      </c>
      <c r="G302" s="10">
        <f ca="1">IFERROR(INDEX(G$337:G$373,MATCH($F302,$B$337:$B$373,0))/INDEX($D$337:$D$373,MATCH($F302,$B$337:$B$373,0)),SUMIFS('Input-Ext Allocators'!D$8:D$63,'Input-Ext Allocators'!$B$8:$B$63,$F302))*$D302</f>
        <v>1928.6618898559225</v>
      </c>
      <c r="H302" s="10">
        <f ca="1">IFERROR(INDEX(H$337:H$373,MATCH($F302,$B$337:$B$373,0))/INDEX($D$337:$D$373,MATCH($F302,$B$337:$B$373,0)),SUMIFS('Input-Ext Allocators'!E$8:E$63,'Input-Ext Allocators'!$B$8:$B$63,$F302))*$D302</f>
        <v>216.21584085260287</v>
      </c>
      <c r="I302" s="10">
        <f ca="1">IFERROR(INDEX(I$337:I$373,MATCH($F302,$B$337:$B$373,0))/INDEX($D$337:$D$373,MATCH($F302,$B$337:$B$373,0)),SUMIFS('Input-Ext Allocators'!F$8:F$63,'Input-Ext Allocators'!$B$8:$B$63,$F302))*$D302</f>
        <v>3.0721205008894983E-2</v>
      </c>
      <c r="J302" s="10">
        <f ca="1">IFERROR(INDEX(J$337:J$373,MATCH($F302,$B$337:$B$373,0))/INDEX($D$337:$D$373,MATCH($F302,$B$337:$B$373,0)),SUMIFS('Input-Ext Allocators'!G$8:G$63,'Input-Ext Allocators'!$B$8:$B$63,$F302))*$D302</f>
        <v>0.26209294386149767</v>
      </c>
      <c r="K302" s="10">
        <f ca="1">IFERROR(INDEX(K$337:K$373,MATCH($F302,$B$337:$B$373,0))/INDEX($D$337:$D$373,MATCH($F302,$B$337:$B$373,0)),SUMIFS('Input-Ext Allocators'!H$8:H$63,'Input-Ext Allocators'!$B$8:$B$63,$F302))*$D302</f>
        <v>0.95235735527574461</v>
      </c>
    </row>
    <row r="303" spans="1:11" outlineLevel="1">
      <c r="A303" s="31">
        <f>IF(ISBLANK('Input-Accounts'!A303),"",'Input-Accounts'!A303)</f>
        <v>272</v>
      </c>
      <c r="B303" t="str">
        <f>IF(ISBLANK('Input-Accounts'!B303),"",'Input-Accounts'!B303)</f>
        <v>Subtotal - General Plant</v>
      </c>
      <c r="C303" s="31" t="str">
        <f>IF(ISBLANK('Input-Accounts'!C303),"",'Input-Accounts'!C303)</f>
        <v/>
      </c>
      <c r="D303" s="123">
        <f ca="1">SUBTOTAL(9,D289:D302)</f>
        <v>61446.532648747845</v>
      </c>
      <c r="E303" s="10">
        <f t="shared" ca="1" si="56"/>
        <v>0</v>
      </c>
      <c r="G303" s="123">
        <f t="shared" ref="G303:K303" ca="1" si="57">SUBTOTAL(9,G289:G302)</f>
        <v>55220.316441916373</v>
      </c>
      <c r="H303" s="123">
        <f t="shared" ca="1" si="57"/>
        <v>6190.5651863778357</v>
      </c>
      <c r="I303" s="123">
        <f t="shared" ca="1" si="57"/>
        <v>0.87959152974962151</v>
      </c>
      <c r="J303" s="123">
        <f t="shared" ca="1" si="57"/>
        <v>7.504091501650656</v>
      </c>
      <c r="K303" s="123">
        <f t="shared" ca="1" si="57"/>
        <v>27.267337422238271</v>
      </c>
    </row>
    <row r="304" spans="1:11" outlineLevel="1">
      <c r="A304" s="31" t="str">
        <f>IF(ISBLANK('Input-Accounts'!A304),"",'Input-Accounts'!A304)</f>
        <v/>
      </c>
      <c r="B304" t="str">
        <f>IF(ISBLANK('Input-Accounts'!B304),"",'Input-Accounts'!B304)</f>
        <v/>
      </c>
      <c r="C304" s="31" t="str">
        <f>IF(ISBLANK('Input-Accounts'!C304),"",'Input-Accounts'!C304)</f>
        <v/>
      </c>
      <c r="D304" s="10"/>
      <c r="E304" s="10"/>
      <c r="G304" s="10"/>
      <c r="H304" s="10"/>
      <c r="I304" s="10"/>
      <c r="J304" s="10"/>
      <c r="K304" s="10"/>
    </row>
    <row r="305" spans="1:11" outlineLevel="1">
      <c r="A305" s="31">
        <f>IF(ISBLANK('Input-Accounts'!A305),"",'Input-Accounts'!A305)</f>
        <v>273</v>
      </c>
      <c r="B305" t="str">
        <f>IF(ISBLANK('Input-Accounts'!B305),"",'Input-Accounts'!B305)</f>
        <v>Total - Depreciation Expense</v>
      </c>
      <c r="C305" s="31" t="str">
        <f>IF(ISBLANK('Input-Accounts'!C305),"",'Input-Accounts'!C305)</f>
        <v/>
      </c>
      <c r="D305" s="123">
        <f ca="1">SUBTOTAL(9,D243:D304)</f>
        <v>3046454.2936929082</v>
      </c>
      <c r="E305" s="10">
        <f ca="1">IFERROR(IF(D305="","",IF(D305=0,0,IF(ABS(D305-SUM($G305:$K305))&lt;Check_Limit,0,1))),1)</f>
        <v>0</v>
      </c>
      <c r="G305" s="123">
        <f t="shared" ref="G305:K305" ca="1" si="58">SUBTOTAL(9,G243:G304)</f>
        <v>2737810.3614223148</v>
      </c>
      <c r="H305" s="123">
        <f t="shared" ca="1" si="58"/>
        <v>306926.77265174541</v>
      </c>
      <c r="I305" s="123">
        <f t="shared" ca="1" si="58"/>
        <v>43.609942121589278</v>
      </c>
      <c r="J305" s="123">
        <f t="shared" ca="1" si="58"/>
        <v>321.64147095817628</v>
      </c>
      <c r="K305" s="123">
        <f t="shared" ca="1" si="58"/>
        <v>1351.9082057692681</v>
      </c>
    </row>
    <row r="306" spans="1:11" outlineLevel="1">
      <c r="A306" s="31" t="str">
        <f>IF(ISBLANK('Input-Accounts'!A306),"",'Input-Accounts'!A306)</f>
        <v/>
      </c>
      <c r="B306" t="str">
        <f>IF(ISBLANK('Input-Accounts'!B306),"",'Input-Accounts'!B306)</f>
        <v/>
      </c>
      <c r="C306" s="31" t="str">
        <f>IF(ISBLANK('Input-Accounts'!C306),"",'Input-Accounts'!C306)</f>
        <v/>
      </c>
      <c r="D306" s="10"/>
      <c r="E306" s="10"/>
      <c r="G306" s="10"/>
      <c r="H306" s="10"/>
      <c r="I306" s="10"/>
      <c r="J306" s="10"/>
      <c r="K306" s="10"/>
    </row>
    <row r="307" spans="1:11">
      <c r="A307" s="31">
        <f>IF(ISBLANK('Input-Accounts'!A307),"",'Input-Accounts'!A307)</f>
        <v>274</v>
      </c>
      <c r="B307" s="7" t="str">
        <f>IF(ISBLANK('Input-Accounts'!B307),"",'Input-Accounts'!B307)</f>
        <v>Total Adjustments, Depreciation and Amortization Expense</v>
      </c>
      <c r="C307" s="31" t="str">
        <f>IF(ISBLANK('Input-Accounts'!C307),"",'Input-Accounts'!C307)</f>
        <v/>
      </c>
      <c r="D307" s="10">
        <f ca="1">SUBTOTAL(9,D243:D306)</f>
        <v>3046454.2936929082</v>
      </c>
      <c r="E307" s="10">
        <f ca="1">IFERROR(IF(D307="","",IF(D307=0,0,IF(ABS(D307-SUM($G307:$K307))&lt;Check_Limit,0,1))),1)</f>
        <v>0</v>
      </c>
      <c r="F307" s="3"/>
      <c r="G307" s="10">
        <f t="shared" ref="G307:K307" ca="1" si="59">SUBTOTAL(9,G243:G306)</f>
        <v>2737810.3614223148</v>
      </c>
      <c r="H307" s="10">
        <f t="shared" ca="1" si="59"/>
        <v>306926.77265174541</v>
      </c>
      <c r="I307" s="10">
        <f t="shared" ca="1" si="59"/>
        <v>43.609942121589278</v>
      </c>
      <c r="J307" s="10">
        <f t="shared" ca="1" si="59"/>
        <v>321.64147095817628</v>
      </c>
      <c r="K307" s="10">
        <f t="shared" ca="1" si="59"/>
        <v>1351.9082057692681</v>
      </c>
    </row>
    <row r="308" spans="1:11">
      <c r="A308" s="31" t="str">
        <f>IF(ISBLANK('Input-Accounts'!A308),"",'Input-Accounts'!A308)</f>
        <v/>
      </c>
      <c r="B308" t="str">
        <f>IF(ISBLANK('Input-Accounts'!B308),"",'Input-Accounts'!B308)</f>
        <v/>
      </c>
      <c r="C308" s="31" t="str">
        <f>IF(ISBLANK('Input-Accounts'!C308),"",'Input-Accounts'!C308)</f>
        <v/>
      </c>
      <c r="D308" s="123"/>
      <c r="E308" s="10"/>
      <c r="G308" s="123"/>
      <c r="H308" s="123"/>
      <c r="I308" s="123"/>
      <c r="J308" s="123"/>
      <c r="K308" s="123"/>
    </row>
    <row r="309" spans="1:11">
      <c r="A309" s="31">
        <f>IF(ISBLANK('Input-Accounts'!A309),"",'Input-Accounts'!A309)</f>
        <v>275</v>
      </c>
      <c r="B309" s="7" t="str">
        <f>IF(ISBLANK('Input-Accounts'!B309),"",'Input-Accounts'!B309)</f>
        <v>Taxes</v>
      </c>
      <c r="C309" s="31" t="str">
        <f>IF(ISBLANK('Input-Accounts'!C309),"",'Input-Accounts'!C309)</f>
        <v/>
      </c>
      <c r="D309" s="10"/>
      <c r="E309" s="10"/>
      <c r="G309" s="10"/>
      <c r="H309" s="10"/>
      <c r="I309" s="10"/>
      <c r="J309" s="10"/>
      <c r="K309" s="10"/>
    </row>
    <row r="310" spans="1:11" hidden="1" outlineLevel="1">
      <c r="A310" s="31">
        <f>IF(ISBLANK('Input-Accounts'!A310),"",'Input-Accounts'!A310)</f>
        <v>276</v>
      </c>
      <c r="B310" s="7" t="str">
        <f>IF(ISBLANK('Input-Accounts'!B310),"",'Input-Accounts'!B310)</f>
        <v>Taxes Other Than Income Taxes</v>
      </c>
      <c r="C310" s="31" t="str">
        <f>IF(ISBLANK('Input-Accounts'!C310),"",'Input-Accounts'!C310)</f>
        <v/>
      </c>
      <c r="D310" s="10"/>
      <c r="E310" s="10"/>
      <c r="G310" s="10"/>
      <c r="H310" s="10"/>
      <c r="I310" s="10"/>
      <c r="J310" s="10"/>
      <c r="K310" s="10"/>
    </row>
    <row r="311" spans="1:11" hidden="1" outlineLevel="1">
      <c r="A311" s="31">
        <f>IF(ISBLANK('Input-Accounts'!A311),"",'Input-Accounts'!A311)</f>
        <v>277</v>
      </c>
      <c r="B311" s="53" t="str">
        <f>IF(ISBLANK('Input-Accounts'!B311),"",'Input-Accounts'!B311)</f>
        <v>Taxes Other Than Income Taxes - Property</v>
      </c>
      <c r="C311" s="31">
        <f>IF(ISBLANK('Input-Accounts'!C311),"",'Input-Accounts'!C311)</f>
        <v>408.1</v>
      </c>
      <c r="D311" s="10">
        <f t="shared" ref="D311:D313" ca="1" si="60">INDIRECT("Classification!"&amp;$D$5&amp;ROW())</f>
        <v>1224719.7778529986</v>
      </c>
      <c r="E311" s="10">
        <f ca="1">IFERROR(IF(D311="","",IF(D311=0,0,IF(ABS(D311-SUM($G311:$K311))&lt;Check_Limit,0,1))),1)</f>
        <v>0</v>
      </c>
      <c r="F311" s="3" t="str" cm="1">
        <f t="array" aca="1" ref="F311" ca="1">IF(D311=0,"-",IF('Input-Accounts'!$E311&lt;&gt;0,'Input-Accounts'!$E311,INDEX('Input-Accounts'!$H311:$J311,,MATCH($F$6,'Input-Accounts'!$H$6:$J$6,0))))</f>
        <v>INT_DISTPT_SUBTOTAL</v>
      </c>
      <c r="G311" s="10">
        <f ca="1">IFERROR(INDEX(G$337:G$373,MATCH($F311,$B$337:$B$373,0))/INDEX($D$337:$D$373,MATCH($F311,$B$337:$B$373,0)),SUMIFS('Input-Ext Allocators'!D$8:D$63,'Input-Ext Allocators'!$B$8:$B$63,$F311))*$D311</f>
        <v>1100622.1306629616</v>
      </c>
      <c r="H311" s="10">
        <f ca="1">IFERROR(INDEX(H$337:H$373,MATCH($F311,$B$337:$B$373,0))/INDEX($D$337:$D$373,MATCH($F311,$B$337:$B$373,0)),SUMIFS('Input-Ext Allocators'!E$8:E$63,'Input-Ext Allocators'!$B$8:$B$63,$F311))*$D311</f>
        <v>123387.06991304364</v>
      </c>
      <c r="I311" s="10">
        <f ca="1">IFERROR(INDEX(I$337:I$373,MATCH($F311,$B$337:$B$373,0))/INDEX($D$337:$D$373,MATCH($F311,$B$337:$B$373,0)),SUMIFS('Input-Ext Allocators'!F$8:F$63,'Input-Ext Allocators'!$B$8:$B$63,$F311))*$D311</f>
        <v>17.531552985655537</v>
      </c>
      <c r="J311" s="10">
        <f ca="1">IFERROR(INDEX(J$337:J$373,MATCH($F311,$B$337:$B$373,0))/INDEX($D$337:$D$373,MATCH($F311,$B$337:$B$373,0)),SUMIFS('Input-Ext Allocators'!G$8:G$63,'Input-Ext Allocators'!$B$8:$B$63,$F311))*$D311</f>
        <v>149.56758145209108</v>
      </c>
      <c r="K311" s="10">
        <f ca="1">IFERROR(INDEX(K$337:K$373,MATCH($F311,$B$337:$B$373,0))/INDEX($D$337:$D$373,MATCH($F311,$B$337:$B$373,0)),SUMIFS('Input-Ext Allocators'!H$8:H$63,'Input-Ext Allocators'!$B$8:$B$63,$F311))*$D311</f>
        <v>543.47814255532171</v>
      </c>
    </row>
    <row r="312" spans="1:11" hidden="1" outlineLevel="1">
      <c r="A312" s="31">
        <f>IF(ISBLANK('Input-Accounts'!A312),"",'Input-Accounts'!A312)</f>
        <v>278</v>
      </c>
      <c r="B312" s="53" t="str">
        <f>IF(ISBLANK('Input-Accounts'!B312),"",'Input-Accounts'!B312)</f>
        <v>Taxes Other Than Income Taxes - Payroll</v>
      </c>
      <c r="C312" s="31">
        <f>IF(ISBLANK('Input-Accounts'!C312),"",'Input-Accounts'!C312)</f>
        <v>408.2</v>
      </c>
      <c r="D312" s="10">
        <f t="shared" ca="1" si="60"/>
        <v>84253.099735308031</v>
      </c>
      <c r="E312" s="10">
        <f ca="1">IFERROR(IF(D312="","",IF(D312=0,0,IF(ABS(D312-SUM($G312:$K312))&lt;Check_Limit,0,1))),1)</f>
        <v>0</v>
      </c>
      <c r="F312" s="3" t="str" cm="1">
        <f t="array" aca="1" ref="F312" ca="1">IF(D312=0,"-",IF('Input-Accounts'!$E312&lt;&gt;0,'Input-Accounts'!$E312,INDEX('Input-Accounts'!$H312:$J312,,MATCH($F$6,'Input-Accounts'!$H$6:$J$6,0))))</f>
        <v>INT_LABOR</v>
      </c>
      <c r="G312" s="10">
        <f ca="1">IFERROR(INDEX(G$337:G$373,MATCH($F312,$B$337:$B$373,0))/INDEX($D$337:$D$373,MATCH($F312,$B$337:$B$373,0)),SUMIFS('Input-Ext Allocators'!D$8:D$63,'Input-Ext Allocators'!$B$8:$B$63,$F312))*$D312</f>
        <v>69123.963160769621</v>
      </c>
      <c r="H312" s="10">
        <f ca="1">IFERROR(INDEX(H$337:H$373,MATCH($F312,$B$337:$B$373,0))/INDEX($D$337:$D$373,MATCH($F312,$B$337:$B$373,0)),SUMIFS('Input-Ext Allocators'!E$8:E$63,'Input-Ext Allocators'!$B$8:$B$63,$F312))*$D312</f>
        <v>10449.603816017801</v>
      </c>
      <c r="I312" s="10">
        <f ca="1">IFERROR(INDEX(I$337:I$373,MATCH($F312,$B$337:$B$373,0))/INDEX($D$337:$D$373,MATCH($F312,$B$337:$B$373,0)),SUMIFS('Input-Ext Allocators'!F$8:F$63,'Input-Ext Allocators'!$B$8:$B$63,$F312))*$D312</f>
        <v>6.3284120490015159</v>
      </c>
      <c r="J312" s="10">
        <f ca="1">IFERROR(INDEX(J$337:J$373,MATCH($F312,$B$337:$B$373,0))/INDEX($D$337:$D$373,MATCH($F312,$B$337:$B$373,0)),SUMIFS('Input-Ext Allocators'!G$8:G$63,'Input-Ext Allocators'!$B$8:$B$63,$F312))*$D312</f>
        <v>1.7938846392178989</v>
      </c>
      <c r="K312" s="10">
        <f ca="1">IFERROR(INDEX(K$337:K$373,MATCH($F312,$B$337:$B$373,0))/INDEX($D$337:$D$373,MATCH($F312,$B$337:$B$373,0)),SUMIFS('Input-Ext Allocators'!H$8:H$63,'Input-Ext Allocators'!$B$8:$B$63,$F312))*$D312</f>
        <v>4671.4104618324036</v>
      </c>
    </row>
    <row r="313" spans="1:11" hidden="1" outlineLevel="1">
      <c r="A313" s="31">
        <f>IF(ISBLANK('Input-Accounts'!A313),"",'Input-Accounts'!A313)</f>
        <v>279</v>
      </c>
      <c r="B313" s="53" t="str">
        <f>IF(ISBLANK('Input-Accounts'!B313),"",'Input-Accounts'!B313)</f>
        <v>Taxes Other Than Income Taxes - Other</v>
      </c>
      <c r="C313" s="31">
        <f>IF(ISBLANK('Input-Accounts'!C313),"",'Input-Accounts'!C313)</f>
        <v>408.3</v>
      </c>
      <c r="D313" s="10">
        <f t="shared" ca="1" si="60"/>
        <v>21109.300815301467</v>
      </c>
      <c r="E313" s="10">
        <f ca="1">IFERROR(IF(D313="","",IF(D313=0,0,IF(ABS(D313-SUM($G313:$K313))&lt;Check_Limit,0,1))),1)</f>
        <v>0</v>
      </c>
      <c r="F313" s="3" t="str" cm="1">
        <f t="array" aca="1" ref="F313" ca="1">IF(D313=0,"-",IF('Input-Accounts'!$E313&lt;&gt;0,'Input-Accounts'!$E313,INDEX('Input-Accounts'!$H313:$J313,,MATCH($F$6,'Input-Accounts'!$H$6:$J$6,0))))</f>
        <v>INT_LABOR</v>
      </c>
      <c r="G313" s="10">
        <f ca="1">IFERROR(INDEX(G$337:G$373,MATCH($F313,$B$337:$B$373,0))/INDEX($D$337:$D$373,MATCH($F313,$B$337:$B$373,0)),SUMIFS('Input-Ext Allocators'!D$8:D$63,'Input-Ext Allocators'!$B$8:$B$63,$F313))*$D313</f>
        <v>17318.751909314164</v>
      </c>
      <c r="H313" s="10">
        <f ca="1">IFERROR(INDEX(H$337:H$373,MATCH($F313,$B$337:$B$373,0))/INDEX($D$337:$D$373,MATCH($F313,$B$337:$B$373,0)),SUMIFS('Input-Ext Allocators'!E$8:E$63,'Input-Ext Allocators'!$B$8:$B$63,$F313))*$D313</f>
        <v>2618.1093757503809</v>
      </c>
      <c r="I313" s="10">
        <f ca="1">IFERROR(INDEX(I$337:I$373,MATCH($F313,$B$337:$B$373,0))/INDEX($D$337:$D$373,MATCH($F313,$B$337:$B$373,0)),SUMIFS('Input-Ext Allocators'!F$8:F$63,'Input-Ext Allocators'!$B$8:$B$63,$F313))*$D313</f>
        <v>1.5855601045568217</v>
      </c>
      <c r="J313" s="10">
        <f ca="1">IFERROR(INDEX(J$337:J$373,MATCH($F313,$B$337:$B$373,0))/INDEX($D$337:$D$373,MATCH($F313,$B$337:$B$373,0)),SUMIFS('Input-Ext Allocators'!G$8:G$63,'Input-Ext Allocators'!$B$8:$B$63,$F313))*$D313</f>
        <v>0.4494511251949812</v>
      </c>
      <c r="K313" s="10">
        <f ca="1">IFERROR(INDEX(K$337:K$373,MATCH($F313,$B$337:$B$373,0))/INDEX($D$337:$D$373,MATCH($F313,$B$337:$B$373,0)),SUMIFS('Input-Ext Allocators'!H$8:H$63,'Input-Ext Allocators'!$B$8:$B$63,$F313))*$D313</f>
        <v>1170.4045190071729</v>
      </c>
    </row>
    <row r="314" spans="1:11" hidden="1" outlineLevel="1">
      <c r="A314" s="31">
        <f>IF(ISBLANK('Input-Accounts'!A314),"",'Input-Accounts'!A314)</f>
        <v>280</v>
      </c>
      <c r="B314" t="str">
        <f>IF(ISBLANK('Input-Accounts'!B314),"",'Input-Accounts'!B314)</f>
        <v>Subtotal - Taxes Other Than Income Taxes</v>
      </c>
      <c r="C314" s="31" t="str">
        <f>IF(ISBLANK('Input-Accounts'!C314),"",'Input-Accounts'!C314)</f>
        <v/>
      </c>
      <c r="D314" s="123">
        <f ca="1">SUBTOTAL(9,D311:D313)</f>
        <v>1330082.178403608</v>
      </c>
      <c r="E314" s="10">
        <f ca="1">IFERROR(IF(D314="","",IF(D314=0,0,IF(ABS(D314-SUM($G314:$K314))&lt;Check_Limit,0,1))),1)</f>
        <v>0</v>
      </c>
      <c r="G314" s="123">
        <f t="shared" ref="G314:K314" ca="1" si="61">SUBTOTAL(9,G311:G313)</f>
        <v>1187064.8457330454</v>
      </c>
      <c r="H314" s="123">
        <f t="shared" ca="1" si="61"/>
        <v>136454.78310481182</v>
      </c>
      <c r="I314" s="123">
        <f t="shared" ca="1" si="61"/>
        <v>25.445525139213874</v>
      </c>
      <c r="J314" s="123">
        <f t="shared" ca="1" si="61"/>
        <v>151.81091721650395</v>
      </c>
      <c r="K314" s="123">
        <f t="shared" ca="1" si="61"/>
        <v>6385.2931233948984</v>
      </c>
    </row>
    <row r="315" spans="1:11" hidden="1" outlineLevel="1">
      <c r="A315" s="31" t="str">
        <f>IF(ISBLANK('Input-Accounts'!A315),"",'Input-Accounts'!A315)</f>
        <v/>
      </c>
      <c r="B315" s="6" t="str">
        <f>IF(ISBLANK('Input-Accounts'!B315),"",'Input-Accounts'!B315)</f>
        <v/>
      </c>
      <c r="C315" s="31" t="str">
        <f>IF(ISBLANK('Input-Accounts'!C315),"",'Input-Accounts'!C315)</f>
        <v/>
      </c>
      <c r="D315" s="10"/>
      <c r="E315" s="10"/>
      <c r="G315" s="10"/>
      <c r="H315" s="10"/>
      <c r="I315" s="10"/>
      <c r="J315" s="10"/>
      <c r="K315" s="10"/>
    </row>
    <row r="316" spans="1:11" hidden="1" outlineLevel="1">
      <c r="A316" s="31">
        <f>IF(ISBLANK('Input-Accounts'!A316),"",'Input-Accounts'!A316)</f>
        <v>281</v>
      </c>
      <c r="B316" s="1" t="str">
        <f>IF(ISBLANK('Input-Accounts'!B316),"",'Input-Accounts'!B316)</f>
        <v>Income Taxes</v>
      </c>
      <c r="C316" s="31" t="str">
        <f>IF(ISBLANK('Input-Accounts'!C316),"",'Input-Accounts'!C316)</f>
        <v/>
      </c>
      <c r="D316" s="10"/>
      <c r="E316" s="10"/>
      <c r="G316" s="10"/>
      <c r="H316" s="10"/>
      <c r="I316" s="10"/>
      <c r="J316" s="10"/>
      <c r="K316" s="10"/>
    </row>
    <row r="317" spans="1:11" hidden="1" outlineLevel="1">
      <c r="A317" s="31">
        <f>IF(ISBLANK('Input-Accounts'!A317),"",'Input-Accounts'!A317)</f>
        <v>282</v>
      </c>
      <c r="B317" s="53" t="str">
        <f>IF(ISBLANK('Input-Accounts'!B317),"",'Input-Accounts'!B317)</f>
        <v>FEDERAL INCOME TAXES</v>
      </c>
      <c r="C317" s="31">
        <f>IF(ISBLANK('Input-Accounts'!C317),"",'Input-Accounts'!C317)</f>
        <v>409.1</v>
      </c>
      <c r="D317" s="10">
        <f t="shared" ref="D317:D320" ca="1" si="62">INDIRECT("Classification!"&amp;$D$5&amp;ROW())</f>
        <v>214374.79990653854</v>
      </c>
      <c r="E317" s="10">
        <f ca="1">IFERROR(IF(D317="","",IF(D317=0,0,IF(ABS(D317-SUM($G317:$K317))&lt;Check_Limit,0,1))),1)</f>
        <v>0</v>
      </c>
      <c r="F317" s="3" t="str" cm="1">
        <f t="array" aca="1" ref="F317" ca="1">IF(D317=0,"-",IF('Input-Accounts'!$E317&lt;&gt;0,'Input-Accounts'!$E317,INDEX('Input-Accounts'!$H317:$J317,,MATCH($F$6,'Input-Accounts'!$H$6:$J$6,0))))</f>
        <v>INT_RATEBASE</v>
      </c>
      <c r="G317" s="10">
        <f ca="1">IFERROR(INDEX(G$337:G$373,MATCH($F317,$B$337:$B$373,0))/INDEX($D$337:$D$373,MATCH($F317,$B$337:$B$373,0)),SUMIFS('Input-Ext Allocators'!D$8:D$63,'Input-Ext Allocators'!$B$8:$B$63,$F317))*$D317</f>
        <v>192654.60325491804</v>
      </c>
      <c r="H317" s="10">
        <f ca="1">IFERROR(INDEX(H$337:H$373,MATCH($F317,$B$337:$B$373,0))/INDEX($D$337:$D$373,MATCH($F317,$B$337:$B$373,0)),SUMIFS('Input-Ext Allocators'!E$8:E$63,'Input-Ext Allocators'!$B$8:$B$63,$F317))*$D317</f>
        <v>21597.863915897909</v>
      </c>
      <c r="I317" s="10">
        <f ca="1">IFERROR(INDEX(I$337:I$373,MATCH($F317,$B$337:$B$373,0))/INDEX($D$337:$D$373,MATCH($F317,$B$337:$B$373,0)),SUMIFS('Input-Ext Allocators'!F$8:F$63,'Input-Ext Allocators'!$B$8:$B$63,$F317))*$D317</f>
        <v>3.0687502011790175</v>
      </c>
      <c r="J317" s="10">
        <f ca="1">IFERROR(INDEX(J$337:J$373,MATCH($F317,$B$337:$B$373,0))/INDEX($D$337:$D$373,MATCH($F317,$B$337:$B$373,0)),SUMIFS('Input-Ext Allocators'!G$8:G$63,'Input-Ext Allocators'!$B$8:$B$63,$F317))*$D317</f>
        <v>24.132729284856378</v>
      </c>
      <c r="K317" s="10">
        <f ca="1">IFERROR(INDEX(K$337:K$373,MATCH($F317,$B$337:$B$373,0))/INDEX($D$337:$D$373,MATCH($F317,$B$337:$B$373,0)),SUMIFS('Input-Ext Allocators'!H$8:H$63,'Input-Ext Allocators'!$B$8:$B$63,$F317))*$D317</f>
        <v>95.131256236549447</v>
      </c>
    </row>
    <row r="318" spans="1:11" hidden="1" outlineLevel="1">
      <c r="A318" s="31">
        <f>IF(ISBLANK('Input-Accounts'!A318),"",'Input-Accounts'!A318)</f>
        <v>283</v>
      </c>
      <c r="B318" s="53" t="str">
        <f>IF(ISBLANK('Input-Accounts'!B318),"",'Input-Accounts'!B318)</f>
        <v>STATE INCOME TAXES</v>
      </c>
      <c r="C318" s="31">
        <f>IF(ISBLANK('Input-Accounts'!C318),"",'Input-Accounts'!C318)</f>
        <v>409.2</v>
      </c>
      <c r="D318" s="10">
        <f t="shared" ca="1" si="62"/>
        <v>24787.79794199768</v>
      </c>
      <c r="E318" s="10">
        <f ca="1">IFERROR(IF(D318="","",IF(D318=0,0,IF(ABS(D318-SUM($G318:$K318))&lt;Check_Limit,0,1))),1)</f>
        <v>0</v>
      </c>
      <c r="F318" s="3" t="str" cm="1">
        <f t="array" aca="1" ref="F318" ca="1">IF(D318=0,"-",IF('Input-Accounts'!$E318&lt;&gt;0,'Input-Accounts'!$E318,INDEX('Input-Accounts'!$H318:$J318,,MATCH($F$6,'Input-Accounts'!$H$6:$J$6,0))))</f>
        <v>INT_RATEBASE</v>
      </c>
      <c r="G318" s="10">
        <f ca="1">IFERROR(INDEX(G$337:G$373,MATCH($F318,$B$337:$B$373,0))/INDEX($D$337:$D$373,MATCH($F318,$B$337:$B$373,0)),SUMIFS('Input-Ext Allocators'!D$8:D$63,'Input-Ext Allocators'!$B$8:$B$63,$F318))*$D318</f>
        <v>22276.328095282723</v>
      </c>
      <c r="H318" s="10">
        <f ca="1">IFERROR(INDEX(H$337:H$373,MATCH($F318,$B$337:$B$373,0))/INDEX($D$337:$D$373,MATCH($F318,$B$337:$B$373,0)),SUMIFS('Input-Ext Allocators'!E$8:E$63,'Input-Ext Allocators'!$B$8:$B$63,$F318))*$D318</f>
        <v>2497.324718014635</v>
      </c>
      <c r="I318" s="10">
        <f ca="1">IFERROR(INDEX(I$337:I$373,MATCH($F318,$B$337:$B$373,0))/INDEX($D$337:$D$373,MATCH($F318,$B$337:$B$373,0)),SUMIFS('Input-Ext Allocators'!F$8:F$63,'Input-Ext Allocators'!$B$8:$B$63,$F318))*$D318</f>
        <v>0.35483442995377051</v>
      </c>
      <c r="J318" s="10">
        <f ca="1">IFERROR(INDEX(J$337:J$373,MATCH($F318,$B$337:$B$373,0))/INDEX($D$337:$D$373,MATCH($F318,$B$337:$B$373,0)),SUMIFS('Input-Ext Allocators'!G$8:G$63,'Input-Ext Allocators'!$B$8:$B$63,$F318))*$D318</f>
        <v>2.7904269417988843</v>
      </c>
      <c r="K318" s="10">
        <f ca="1">IFERROR(INDEX(K$337:K$373,MATCH($F318,$B$337:$B$373,0))/INDEX($D$337:$D$373,MATCH($F318,$B$337:$B$373,0)),SUMIFS('Input-Ext Allocators'!H$8:H$63,'Input-Ext Allocators'!$B$8:$B$63,$F318))*$D318</f>
        <v>10.999867328566873</v>
      </c>
    </row>
    <row r="319" spans="1:11" hidden="1" outlineLevel="1">
      <c r="A319" s="31">
        <f>IF(ISBLANK('Input-Accounts'!A319),"",'Input-Accounts'!A319)</f>
        <v>284</v>
      </c>
      <c r="B319" s="53" t="str">
        <f>IF(ISBLANK('Input-Accounts'!B319),"",'Input-Accounts'!B319)</f>
        <v>DEFERRED INCOME TAX EXPENSE - FEDERAL</v>
      </c>
      <c r="C319" s="31" t="str">
        <f>IF(ISBLANK('Input-Accounts'!C319),"",'Input-Accounts'!C319)</f>
        <v>410-411.1</v>
      </c>
      <c r="D319" s="10">
        <f t="shared" ca="1" si="62"/>
        <v>197356.23947269388</v>
      </c>
      <c r="E319" s="10">
        <f ca="1">IFERROR(IF(D319="","",IF(D319=0,0,IF(ABS(D319-SUM($G319:$K319))&lt;Check_Limit,0,1))),1)</f>
        <v>0</v>
      </c>
      <c r="F319" s="3" t="str" cm="1">
        <f t="array" aca="1" ref="F319" ca="1">IF(D319=0,"-",IF('Input-Accounts'!$E319&lt;&gt;0,'Input-Accounts'!$E319,INDEX('Input-Accounts'!$H319:$J319,,MATCH($F$6,'Input-Accounts'!$H$6:$J$6,0))))</f>
        <v>INT_RATEBASE</v>
      </c>
      <c r="G319" s="10">
        <f ca="1">IFERROR(INDEX(G$337:G$373,MATCH($F319,$B$337:$B$373,0))/INDEX($D$337:$D$373,MATCH($F319,$B$337:$B$373,0)),SUMIFS('Input-Ext Allocators'!D$8:D$63,'Input-Ext Allocators'!$B$8:$B$63,$F319))*$D319</f>
        <v>177360.34287645185</v>
      </c>
      <c r="H319" s="10">
        <f ca="1">IFERROR(INDEX(H$337:H$373,MATCH($F319,$B$337:$B$373,0))/INDEX($D$337:$D$373,MATCH($F319,$B$337:$B$373,0)),SUMIFS('Input-Ext Allocators'!E$8:E$63,'Input-Ext Allocators'!$B$8:$B$63,$F319))*$D319</f>
        <v>19883.275482672972</v>
      </c>
      <c r="I319" s="10">
        <f ca="1">IFERROR(INDEX(I$337:I$373,MATCH($F319,$B$337:$B$373,0))/INDEX($D$337:$D$373,MATCH($F319,$B$337:$B$373,0)),SUMIFS('Input-Ext Allocators'!F$8:F$63,'Input-Ext Allocators'!$B$8:$B$63,$F319))*$D319</f>
        <v>2.8251314979643345</v>
      </c>
      <c r="J319" s="10">
        <f ca="1">IFERROR(INDEX(J$337:J$373,MATCH($F319,$B$337:$B$373,0))/INDEX($D$337:$D$373,MATCH($F319,$B$337:$B$373,0)),SUMIFS('Input-Ext Allocators'!G$8:G$63,'Input-Ext Allocators'!$B$8:$B$63,$F319))*$D319</f>
        <v>22.21690563418943</v>
      </c>
      <c r="K319" s="10">
        <f ca="1">IFERROR(INDEX(K$337:K$373,MATCH($F319,$B$337:$B$373,0))/INDEX($D$337:$D$373,MATCH($F319,$B$337:$B$373,0)),SUMIFS('Input-Ext Allocators'!H$8:H$63,'Input-Ext Allocators'!$B$8:$B$63,$F319))*$D319</f>
        <v>87.579076436894283</v>
      </c>
    </row>
    <row r="320" spans="1:11" hidden="1" outlineLevel="1">
      <c r="A320" s="31">
        <f>IF(ISBLANK('Input-Accounts'!A320),"",'Input-Accounts'!A320)</f>
        <v>285</v>
      </c>
      <c r="B320" s="53" t="str">
        <f>IF(ISBLANK('Input-Accounts'!B320),"",'Input-Accounts'!B320)</f>
        <v>DEFERRED INCOME TAX EXPENSE - FEDERAL</v>
      </c>
      <c r="C320" s="31" t="str">
        <f>IF(ISBLANK('Input-Accounts'!C320),"",'Input-Accounts'!C320)</f>
        <v>410-411.2</v>
      </c>
      <c r="D320" s="10">
        <f t="shared" ca="1" si="62"/>
        <v>93585.103826210412</v>
      </c>
      <c r="E320" s="10">
        <f ca="1">IFERROR(IF(D320="","",IF(D320=0,0,IF(ABS(D320-SUM($G320:$K320))&lt;Check_Limit,0,1))),1)</f>
        <v>0</v>
      </c>
      <c r="F320" s="3" t="str" cm="1">
        <f t="array" aca="1" ref="F320" ca="1">IF(D320=0,"-",IF('Input-Accounts'!$E320&lt;&gt;0,'Input-Accounts'!$E320,INDEX('Input-Accounts'!$H320:$J320,,MATCH($F$6,'Input-Accounts'!$H$6:$J$6,0))))</f>
        <v>INT_RATEBASE</v>
      </c>
      <c r="G320" s="10">
        <f ca="1">IFERROR(INDEX(G$337:G$373,MATCH($F320,$B$337:$B$373,0))/INDEX($D$337:$D$373,MATCH($F320,$B$337:$B$373,0)),SUMIFS('Input-Ext Allocators'!D$8:D$63,'Input-Ext Allocators'!$B$8:$B$63,$F320))*$D320</f>
        <v>84103.17376888181</v>
      </c>
      <c r="H320" s="10">
        <f ca="1">IFERROR(INDEX(H$337:H$373,MATCH($F320,$B$337:$B$373,0))/INDEX($D$337:$D$373,MATCH($F320,$B$337:$B$373,0)),SUMIFS('Input-Ext Allocators'!E$8:E$63,'Input-Ext Allocators'!$B$8:$B$63,$F320))*$D320</f>
        <v>9428.525824280061</v>
      </c>
      <c r="I320" s="10">
        <f ca="1">IFERROR(INDEX(I$337:I$373,MATCH($F320,$B$337:$B$373,0))/INDEX($D$337:$D$373,MATCH($F320,$B$337:$B$373,0)),SUMIFS('Input-Ext Allocators'!F$8:F$63,'Input-Ext Allocators'!$B$8:$B$63,$F320))*$D320</f>
        <v>1.339659821580004</v>
      </c>
      <c r="J320" s="10">
        <f ca="1">IFERROR(INDEX(J$337:J$373,MATCH($F320,$B$337:$B$373,0))/INDEX($D$337:$D$373,MATCH($F320,$B$337:$B$373,0)),SUMIFS('Input-Ext Allocators'!G$8:G$63,'Input-Ext Allocators'!$B$8:$B$63,$F320))*$D320</f>
        <v>10.535118757977806</v>
      </c>
      <c r="K320" s="10">
        <f ca="1">IFERROR(INDEX(K$337:K$373,MATCH($F320,$B$337:$B$373,0))/INDEX($D$337:$D$373,MATCH($F320,$B$337:$B$373,0)),SUMIFS('Input-Ext Allocators'!H$8:H$63,'Input-Ext Allocators'!$B$8:$B$63,$F320))*$D320</f>
        <v>41.529454468980077</v>
      </c>
    </row>
    <row r="321" spans="1:11" hidden="1" outlineLevel="1">
      <c r="A321" s="31">
        <f>IF(ISBLANK('Input-Accounts'!A321),"",'Input-Accounts'!A321)</f>
        <v>286</v>
      </c>
      <c r="B321" t="str">
        <f>IF(ISBLANK('Input-Accounts'!B321),"",'Input-Accounts'!B321)</f>
        <v>Subtotal - Income Taxes</v>
      </c>
      <c r="C321" s="31" t="str">
        <f>IF(ISBLANK('Input-Accounts'!C321),"",'Input-Accounts'!C321)</f>
        <v/>
      </c>
      <c r="D321" s="123">
        <f ca="1">SUBTOTAL(9,D317:D320)</f>
        <v>530103.94114744046</v>
      </c>
      <c r="E321" s="10">
        <f ca="1">IFERROR(IF(D321="","",IF(D321=0,0,IF(ABS(D321-SUM($G321:$K321))&lt;Check_Limit,0,1))),1)</f>
        <v>0</v>
      </c>
      <c r="G321" s="123">
        <f t="shared" ref="G321:K321" ca="1" si="63">SUBTOTAL(9,G317:G320)</f>
        <v>476394.4479955344</v>
      </c>
      <c r="H321" s="123">
        <f t="shared" ca="1" si="63"/>
        <v>53406.989940865577</v>
      </c>
      <c r="I321" s="123">
        <f t="shared" ca="1" si="63"/>
        <v>7.5883759506771264</v>
      </c>
      <c r="J321" s="123">
        <f t="shared" ca="1" si="63"/>
        <v>59.675180618822502</v>
      </c>
      <c r="K321" s="123">
        <f t="shared" ca="1" si="63"/>
        <v>235.23965447099067</v>
      </c>
    </row>
    <row r="322" spans="1:11" hidden="1" outlineLevel="1">
      <c r="A322" s="31" t="str">
        <f>IF(ISBLANK('Input-Accounts'!A322),"",'Input-Accounts'!A322)</f>
        <v/>
      </c>
      <c r="B322" t="str">
        <f>IF(ISBLANK('Input-Accounts'!B322),"",'Input-Accounts'!B322)</f>
        <v/>
      </c>
      <c r="C322" s="31" t="str">
        <f>IF(ISBLANK('Input-Accounts'!C322),"",'Input-Accounts'!C322)</f>
        <v/>
      </c>
      <c r="D322" s="10"/>
      <c r="E322" s="10"/>
      <c r="G322" s="10"/>
      <c r="H322" s="10"/>
      <c r="I322" s="10"/>
      <c r="J322" s="10"/>
      <c r="K322" s="10"/>
    </row>
    <row r="323" spans="1:11" collapsed="1">
      <c r="A323" s="31">
        <f>IF(ISBLANK('Input-Accounts'!A323),"",'Input-Accounts'!A323)</f>
        <v>287</v>
      </c>
      <c r="B323" s="7" t="str">
        <f>IF(ISBLANK('Input-Accounts'!B323),"",'Input-Accounts'!B323)</f>
        <v>Total Taxes</v>
      </c>
      <c r="C323" s="31" t="str">
        <f>IF(ISBLANK('Input-Accounts'!C323),"",'Input-Accounts'!C323)</f>
        <v/>
      </c>
      <c r="D323" s="10">
        <f ca="1">SUBTOTAL(9,D311:D321)</f>
        <v>1860186.1195510486</v>
      </c>
      <c r="E323" s="10">
        <f ca="1">IFERROR(IF(D323="","",IF(D323=0,0,IF(ABS(D323-SUM($G323:$K323))&lt;Check_Limit,0,1))),1)</f>
        <v>0</v>
      </c>
      <c r="F323" s="3"/>
      <c r="G323" s="10">
        <f t="shared" ref="G323:K323" ca="1" si="64">SUBTOTAL(9,G311:G321)</f>
        <v>1663459.2937285795</v>
      </c>
      <c r="H323" s="10">
        <f t="shared" ca="1" si="64"/>
        <v>189861.77304567737</v>
      </c>
      <c r="I323" s="10">
        <f t="shared" ca="1" si="64"/>
        <v>33.033901089891003</v>
      </c>
      <c r="J323" s="10">
        <f t="shared" ca="1" si="64"/>
        <v>211.48609783532646</v>
      </c>
      <c r="K323" s="10">
        <f t="shared" ca="1" si="64"/>
        <v>6620.5327778658893</v>
      </c>
    </row>
    <row r="324" spans="1:11">
      <c r="A324" s="31" t="str">
        <f>IF(ISBLANK('Input-Accounts'!A324),"",'Input-Accounts'!A324)</f>
        <v/>
      </c>
      <c r="B324" t="str">
        <f>IF(ISBLANK('Input-Accounts'!B324),"",'Input-Accounts'!B324)</f>
        <v/>
      </c>
      <c r="C324" s="31" t="str">
        <f>IF(ISBLANK('Input-Accounts'!C324),"",'Input-Accounts'!C324)</f>
        <v/>
      </c>
      <c r="D324" s="123"/>
      <c r="E324" s="10"/>
      <c r="G324" s="123"/>
      <c r="H324" s="123"/>
      <c r="I324" s="123"/>
      <c r="J324" s="123"/>
      <c r="K324" s="123"/>
    </row>
    <row r="325" spans="1:11">
      <c r="A325" s="31">
        <f>IF(ISBLANK('Input-Accounts'!A325),"",'Input-Accounts'!A325)</f>
        <v>288</v>
      </c>
      <c r="B325" s="1" t="str">
        <f>IF(ISBLANK('Input-Accounts'!B325),"",'Input-Accounts'!B325)</f>
        <v>REVENUE REQUIREMENT AT EQUAL RATES OF RETURN</v>
      </c>
      <c r="C325" s="31" t="str">
        <f>IF(ISBLANK('Input-Accounts'!C325),"",'Input-Accounts'!C325)</f>
        <v/>
      </c>
      <c r="D325" s="10"/>
      <c r="E325" s="10"/>
      <c r="G325" s="10"/>
      <c r="H325" s="10"/>
      <c r="I325" s="10"/>
      <c r="J325" s="10"/>
      <c r="K325" s="10"/>
    </row>
    <row r="326" spans="1:11">
      <c r="A326" s="31">
        <f>IF(ISBLANK('Input-Accounts'!A326),"",'Input-Accounts'!A326)</f>
        <v>289</v>
      </c>
      <c r="B326" s="1" t="str">
        <f>IF(ISBLANK('Input-Accounts'!B326),"",'Input-Accounts'!B326)</f>
        <v>Test Year Expenses at Current Rates</v>
      </c>
      <c r="C326" s="31" t="str">
        <f>IF(ISBLANK('Input-Accounts'!C326),"",'Input-Accounts'!C326)</f>
        <v/>
      </c>
      <c r="D326" s="57">
        <f ca="1">SUBTOTAL(9,D159:D323)</f>
        <v>11126813.153622545</v>
      </c>
      <c r="E326" s="10">
        <f t="shared" ref="E326:E333" ca="1" si="65">IFERROR(IF(D326="","",IF(D326=0,0,IF(ABS(D326-SUM($G326:$K326))&lt;Check_Limit,0,1))),1)</f>
        <v>0</v>
      </c>
      <c r="F326" s="3"/>
      <c r="G326" s="57">
        <f t="shared" ref="G326:K326" ca="1" si="66">SUBTOTAL(9,G159:G323)</f>
        <v>9629647.0333042778</v>
      </c>
      <c r="H326" s="57">
        <f t="shared" ca="1" si="66"/>
        <v>1231075.6118774577</v>
      </c>
      <c r="I326" s="57">
        <f t="shared" ca="1" si="66"/>
        <v>446.71755257867648</v>
      </c>
      <c r="J326" s="57">
        <f t="shared" ca="1" si="66"/>
        <v>671.23198699750765</v>
      </c>
      <c r="K326" s="57">
        <f t="shared" ca="1" si="66"/>
        <v>264972.55890123075</v>
      </c>
    </row>
    <row r="327" spans="1:11">
      <c r="A327" s="31">
        <f>IF(ISBLANK('Input-Accounts'!A327),"",'Input-Accounts'!A327)</f>
        <v>290</v>
      </c>
      <c r="B327" s="1" t="str">
        <f>IF(ISBLANK('Input-Accounts'!B327),"",'Input-Accounts'!B327)</f>
        <v>Return on Rate Base</v>
      </c>
      <c r="C327" s="31" t="str">
        <f>IF(ISBLANK('Input-Accounts'!C327),"",'Input-Accounts'!C327)</f>
        <v/>
      </c>
      <c r="D327" s="10">
        <f t="shared" ref="D327:D330" ca="1" si="67">INDIRECT("Classification!"&amp;$D$5&amp;ROW())</f>
        <v>6879343.8748931764</v>
      </c>
      <c r="E327" s="10">
        <f t="shared" ca="1" si="65"/>
        <v>0</v>
      </c>
      <c r="F327" s="3" t="str" cm="1">
        <f t="array" aca="1" ref="F327" ca="1">IF(D327=0,"-",IF('Input-Accounts'!$E327&lt;&gt;0,'Input-Accounts'!$E327,INDEX('Input-Accounts'!$H327:$J327,,MATCH($F$6,'Input-Accounts'!$H$6:$J$6,0))))</f>
        <v>INT_RATEBASE</v>
      </c>
      <c r="G327" s="10">
        <f ca="1">IFERROR(INDEX(G$337:G$373,MATCH($F327,$B$337:$B$373,0))/INDEX($D$337:$D$373,MATCH($F327,$B$337:$B$373,0)),SUMIFS('Input-Ext Allocators'!D$8:D$63,'Input-Ext Allocators'!$B$8:$B$63,$F327))*$D327</f>
        <v>6182337.0351809338</v>
      </c>
      <c r="H327" s="10">
        <f ca="1">IFERROR(INDEX(H$337:H$373,MATCH($F327,$B$337:$B$373,0))/INDEX($D$337:$D$373,MATCH($F327,$B$337:$B$373,0)),SUMIFS('Input-Ext Allocators'!E$8:E$63,'Input-Ext Allocators'!$B$8:$B$63,$F327))*$D327</f>
        <v>693081.14995505544</v>
      </c>
      <c r="I327" s="10">
        <f ca="1">IFERROR(INDEX(I$337:I$373,MATCH($F327,$B$337:$B$373,0))/INDEX($D$337:$D$373,MATCH($F327,$B$337:$B$373,0)),SUMIFS('Input-Ext Allocators'!F$8:F$63,'Input-Ext Allocators'!$B$8:$B$63,$F327))*$D327</f>
        <v>98.477003403673763</v>
      </c>
      <c r="J327" s="10">
        <f ca="1">IFERROR(INDEX(J$337:J$373,MATCH($F327,$B$337:$B$373,0))/INDEX($D$337:$D$373,MATCH($F327,$B$337:$B$373,0)),SUMIFS('Input-Ext Allocators'!G$8:G$63,'Input-Ext Allocators'!$B$8:$B$63,$F327))*$D327</f>
        <v>774.42564826934358</v>
      </c>
      <c r="K327" s="10">
        <f ca="1">IFERROR(INDEX(K$337:K$373,MATCH($F327,$B$337:$B$373,0))/INDEX($D$337:$D$373,MATCH($F327,$B$337:$B$373,0)),SUMIFS('Input-Ext Allocators'!H$8:H$63,'Input-Ext Allocators'!$B$8:$B$63,$F327))*$D327</f>
        <v>3052.7871055138835</v>
      </c>
    </row>
    <row r="328" spans="1:11">
      <c r="A328" s="31">
        <f>IF(ISBLANK('Input-Accounts'!A328),"",'Input-Accounts'!A328)</f>
        <v>291</v>
      </c>
      <c r="B328" s="1" t="str">
        <f>IF(ISBLANK('Input-Accounts'!B328),"",'Input-Accounts'!B328)</f>
        <v>Gross Up Items</v>
      </c>
      <c r="C328" s="31" t="str">
        <f>IF(ISBLANK('Input-Accounts'!C328),"",'Input-Accounts'!C328)</f>
        <v/>
      </c>
      <c r="D328" s="10">
        <f t="shared" ca="1" si="67"/>
        <v>0</v>
      </c>
      <c r="E328" s="10">
        <f t="shared" ca="1" si="65"/>
        <v>0</v>
      </c>
      <c r="F328" s="10" t="str" cm="1">
        <f t="array" aca="1" ref="F328" ca="1">IF(D328=0,"-",IF('Input-Accounts'!$E328&lt;&gt;0,'Input-Accounts'!$E328,INDEX('Input-Accounts'!$H328:$J328,,MATCH($F$6,'Input-Accounts'!$H$6:$J$6,0))))</f>
        <v>-</v>
      </c>
      <c r="G328" s="10">
        <f ca="1">IFERROR(INDEX(G$337:G$373,MATCH($F328,$B$337:$B$373,0))/INDEX($D$337:$D$373,MATCH($F328,$B$337:$B$373,0)),SUMIFS('Input-Func_Class'!D$83:D$83,'Input-Func_Class'!$B$83:$B$83,$F328))*$D328</f>
        <v>0</v>
      </c>
      <c r="H328" s="10">
        <f ca="1">IFERROR(INDEX(H$337:H$373,MATCH($F328,$B$337:$B$373,0))/INDEX($D$337:$D$373,MATCH($F328,$B$337:$B$373,0)),SUMIFS('Input-Func_Class'!E$83:E$83,'Input-Func_Class'!$B$83:$B$83,$F328))*$D328</f>
        <v>0</v>
      </c>
      <c r="I328" s="10">
        <f ca="1">IFERROR(INDEX(I$337:I$373,MATCH($F328,$B$337:$B$373,0))/INDEX($D$337:$D$373,MATCH($F328,$B$337:$B$373,0)),SUMIFS('Input-Func_Class'!F$83:F$83,'Input-Func_Class'!$B$83:$B$83,$F328))*$D328</f>
        <v>0</v>
      </c>
      <c r="J328" s="10">
        <f ca="1">IFERROR(INDEX(J$337:J$373,MATCH($F328,$B$337:$B$373,0))/INDEX($D$337:$D$373,MATCH($F328,$B$337:$B$373,0)),SUMIFS('Input-Func_Class'!G$83:G$83,'Input-Func_Class'!$B$83:$B$83,$F328))*$D328</f>
        <v>0</v>
      </c>
      <c r="K328" s="10">
        <f ca="1">IFERROR(INDEX(K$337:K$373,MATCH($F328,$B$337:$B$373,0))/INDEX($D$337:$D$373,MATCH($F328,$B$337:$B$373,0)),SUMIFS('Input-Func_Class'!H$83:H$83,'Input-Func_Class'!$B$83:$B$83,$F328))*$D328</f>
        <v>0</v>
      </c>
    </row>
    <row r="329" spans="1:11">
      <c r="A329" s="31">
        <f>IF(ISBLANK('Input-Accounts'!A329),"",'Input-Accounts'!A329)</f>
        <v>292</v>
      </c>
      <c r="B329" s="6" t="str">
        <f>IF(ISBLANK('Input-Accounts'!B329),"",'Input-Accounts'!B329)</f>
        <v>Gross-up Federal Income Tax</v>
      </c>
      <c r="C329" s="31" t="str">
        <f>IF(ISBLANK('Input-Accounts'!C329),"",'Input-Accounts'!C329)</f>
        <v/>
      </c>
      <c r="D329" s="10">
        <f t="shared" ca="1" si="67"/>
        <v>780792.42807953723</v>
      </c>
      <c r="E329" s="10">
        <f t="shared" ca="1" si="65"/>
        <v>0</v>
      </c>
      <c r="F329" s="3" t="str" cm="1">
        <f t="array" aca="1" ref="F329" ca="1">IF(D329=0,"-",IF('Input-Accounts'!$E329&lt;&gt;0,'Input-Accounts'!$E329,INDEX('Input-Accounts'!$H329:$J329,,MATCH($F$6,'Input-Accounts'!$H$6:$J$6,0))))</f>
        <v>INT_RATEBASE</v>
      </c>
      <c r="G329" s="10">
        <f ca="1">IFERROR(INDEX(G$337:G$373,MATCH($F329,$B$337:$B$373,0))/INDEX($D$337:$D$373,MATCH($F329,$B$337:$B$373,0)),SUMIFS('Input-Ext Allocators'!D$8:D$63,'Input-Ext Allocators'!$B$8:$B$63,$F329))*$D329</f>
        <v>701683.47922278056</v>
      </c>
      <c r="H329" s="10">
        <f ca="1">IFERROR(INDEX(H$337:H$373,MATCH($F329,$B$337:$B$373,0))/INDEX($D$337:$D$373,MATCH($F329,$B$337:$B$373,0)),SUMIFS('Input-Ext Allocators'!E$8:E$63,'Input-Ext Allocators'!$B$8:$B$63,$F329))*$D329</f>
        <v>78663.390545798044</v>
      </c>
      <c r="I329" s="10">
        <f ca="1">IFERROR(INDEX(I$337:I$373,MATCH($F329,$B$337:$B$373,0))/INDEX($D$337:$D$373,MATCH($F329,$B$337:$B$373,0)),SUMIFS('Input-Ext Allocators'!F$8:F$63,'Input-Ext Allocators'!$B$8:$B$63,$F329))*$D329</f>
        <v>11.176952336714706</v>
      </c>
      <c r="J329" s="10">
        <f ca="1">IFERROR(INDEX(J$337:J$373,MATCH($F329,$B$337:$B$373,0))/INDEX($D$337:$D$373,MATCH($F329,$B$337:$B$373,0)),SUMIFS('Input-Ext Allocators'!G$8:G$63,'Input-Ext Allocators'!$B$8:$B$63,$F329))*$D329</f>
        <v>87.895836183749395</v>
      </c>
      <c r="K329" s="10">
        <f ca="1">IFERROR(INDEX(K$337:K$373,MATCH($F329,$B$337:$B$373,0))/INDEX($D$337:$D$373,MATCH($F329,$B$337:$B$373,0)),SUMIFS('Input-Ext Allocators'!H$8:H$63,'Input-Ext Allocators'!$B$8:$B$63,$F329))*$D329</f>
        <v>346.4855224381555</v>
      </c>
    </row>
    <row r="330" spans="1:11">
      <c r="A330" s="31">
        <f>IF(ISBLANK('Input-Accounts'!A330),"",'Input-Accounts'!A330)</f>
        <v>293</v>
      </c>
      <c r="B330" s="6" t="str">
        <f>IF(ISBLANK('Input-Accounts'!B330),"",'Input-Accounts'!B330)</f>
        <v>Gross-up State Utility Tax</v>
      </c>
      <c r="C330" s="31" t="str">
        <f>IF(ISBLANK('Input-Accounts'!C330),"",'Input-Accounts'!C330)</f>
        <v/>
      </c>
      <c r="D330" s="10">
        <f t="shared" ca="1" si="67"/>
        <v>195687.45617774816</v>
      </c>
      <c r="E330" s="10">
        <f t="shared" ca="1" si="65"/>
        <v>0</v>
      </c>
      <c r="F330" s="3" t="str" cm="1">
        <f t="array" aca="1" ref="F330" ca="1">IF(D330=0,"-",IF('Input-Accounts'!$E330&lt;&gt;0,'Input-Accounts'!$E330,INDEX('Input-Accounts'!$H330:$J330,,MATCH($F$6,'Input-Accounts'!$H$6:$J$6,0))))</f>
        <v>INT_RATEBASE</v>
      </c>
      <c r="G330" s="10">
        <f ca="1">IFERROR(INDEX(G$337:G$373,MATCH($F330,$B$337:$B$373,0))/INDEX($D$337:$D$373,MATCH($F330,$B$337:$B$373,0)),SUMIFS('Input-Ext Allocators'!D$8:D$63,'Input-Ext Allocators'!$B$8:$B$63,$F330))*$D330</f>
        <v>175860.63869598677</v>
      </c>
      <c r="H330" s="10">
        <f ca="1">IFERROR(INDEX(H$337:H$373,MATCH($F330,$B$337:$B$373,0))/INDEX($D$337:$D$373,MATCH($F330,$B$337:$B$373,0)),SUMIFS('Input-Ext Allocators'!E$8:E$63,'Input-Ext Allocators'!$B$8:$B$63,$F330))*$D330</f>
        <v>19715.148657481415</v>
      </c>
      <c r="I330" s="10">
        <f ca="1">IFERROR(INDEX(I$337:I$373,MATCH($F330,$B$337:$B$373,0))/INDEX($D$337:$D$373,MATCH($F330,$B$337:$B$373,0)),SUMIFS('Input-Ext Allocators'!F$8:F$63,'Input-Ext Allocators'!$B$8:$B$63,$F330))*$D330</f>
        <v>2.8012430601707061</v>
      </c>
      <c r="J330" s="10">
        <f ca="1">IFERROR(INDEX(J$337:J$373,MATCH($F330,$B$337:$B$373,0))/INDEX($D$337:$D$373,MATCH($F330,$B$337:$B$373,0)),SUMIFS('Input-Ext Allocators'!G$8:G$63,'Input-Ext Allocators'!$B$8:$B$63,$F330))*$D330</f>
        <v>22.029046354509294</v>
      </c>
      <c r="K330" s="10">
        <f ca="1">IFERROR(INDEX(K$337:K$373,MATCH($F330,$B$337:$B$373,0))/INDEX($D$337:$D$373,MATCH($F330,$B$337:$B$373,0)),SUMIFS('Input-Ext Allocators'!H$8:H$63,'Input-Ext Allocators'!$B$8:$B$63,$F330))*$D330</f>
        <v>86.838534865291805</v>
      </c>
    </row>
    <row r="331" spans="1:11">
      <c r="A331" s="31">
        <f>IF(ISBLANK('Input-Accounts'!A331),"",'Input-Accounts'!A331)</f>
        <v>294</v>
      </c>
      <c r="B331" s="6" t="str">
        <f>IF(ISBLANK('Input-Accounts'!B331),"",'Input-Accounts'!B331)</f>
        <v>Gross-up Bad Debts</v>
      </c>
      <c r="C331" s="31" t="str">
        <f>IF(ISBLANK('Input-Accounts'!C331),"",'Input-Accounts'!C331)</f>
        <v/>
      </c>
      <c r="D331" s="10">
        <f ca="1">INDIRECT("Classification!"&amp;$D$5&amp;ROW())</f>
        <v>0</v>
      </c>
      <c r="E331" s="10">
        <f t="shared" ca="1" si="65"/>
        <v>0</v>
      </c>
      <c r="F331" s="3" t="str" cm="1">
        <f t="array" aca="1" ref="F331" ca="1">IF(D331=0,"-",IF('Input-Accounts'!$E331&lt;&gt;0,'Input-Accounts'!$E331,INDEX('Input-Accounts'!$H331:$J331,,MATCH($F$6,'Input-Accounts'!$H$6:$J$6,0))))</f>
        <v>-</v>
      </c>
      <c r="G331" s="10">
        <f ca="1">IFERROR(INDEX(G$337:G$373,MATCH($F331,$B$337:$B$373,0))/INDEX($D$337:$D$373,MATCH($F331,$B$337:$B$373,0)),SUMIFS('Input-Ext Allocators'!D$8:D$63,'Input-Ext Allocators'!$B$8:$B$63,$F331))*$D331</f>
        <v>0</v>
      </c>
      <c r="H331" s="10">
        <f ca="1">IFERROR(INDEX(H$337:H$373,MATCH($F331,$B$337:$B$373,0))/INDEX($D$337:$D$373,MATCH($F331,$B$337:$B$373,0)),SUMIFS('Input-Ext Allocators'!E$8:E$63,'Input-Ext Allocators'!$B$8:$B$63,$F331))*$D331</f>
        <v>0</v>
      </c>
      <c r="I331" s="10">
        <f ca="1">IFERROR(INDEX(I$337:I$373,MATCH($F331,$B$337:$B$373,0))/INDEX($D$337:$D$373,MATCH($F331,$B$337:$B$373,0)),SUMIFS('Input-Ext Allocators'!F$8:F$63,'Input-Ext Allocators'!$B$8:$B$63,$F331))*$D331</f>
        <v>0</v>
      </c>
      <c r="J331" s="10">
        <f ca="1">IFERROR(INDEX(J$337:J$373,MATCH($F331,$B$337:$B$373,0))/INDEX($D$337:$D$373,MATCH($F331,$B$337:$B$373,0)),SUMIFS('Input-Ext Allocators'!G$8:G$63,'Input-Ext Allocators'!$B$8:$B$63,$F331))*$D331</f>
        <v>0</v>
      </c>
      <c r="K331" s="10">
        <f ca="1">IFERROR(INDEX(K$337:K$373,MATCH($F331,$B$337:$B$373,0))/INDEX($D$337:$D$373,MATCH($F331,$B$337:$B$373,0)),SUMIFS('Input-Ext Allocators'!H$8:H$63,'Input-Ext Allocators'!$B$8:$B$63,$F331))*$D331</f>
        <v>0</v>
      </c>
    </row>
    <row r="332" spans="1:11">
      <c r="A332" s="31">
        <f>IF(ISBLANK('Input-Accounts'!A332),"",'Input-Accounts'!A332)</f>
        <v>295</v>
      </c>
      <c r="B332" s="6" t="str">
        <f>IF(ISBLANK('Input-Accounts'!B332),"",'Input-Accounts'!B332)</f>
        <v>Gross-up Annual Filing Fee</v>
      </c>
      <c r="C332" s="31" t="str">
        <f>IF(ISBLANK('Input-Accounts'!C332),"",'Input-Accounts'!C332)</f>
        <v/>
      </c>
      <c r="D332" s="10">
        <f t="shared" ref="D332" ca="1" si="68">INDIRECT("Classification!"&amp;$D$5&amp;ROW())</f>
        <v>5123.7390537678839</v>
      </c>
      <c r="E332" s="10">
        <f t="shared" ca="1" si="65"/>
        <v>0</v>
      </c>
      <c r="F332" s="3" t="str" cm="1">
        <f t="array" aca="1" ref="F332" ca="1">IF(D332=0,"-",IF('Input-Accounts'!$E332&lt;&gt;0,'Input-Accounts'!$E332,INDEX('Input-Accounts'!$H332:$J332,,MATCH($F$6,'Input-Accounts'!$H$6:$J$6,0))))</f>
        <v>INT_RATEBASE</v>
      </c>
      <c r="G332" s="10">
        <f ca="1">IFERROR(INDEX(G$337:G$373,MATCH($F332,$B$337:$B$373,0))/INDEX($D$337:$D$373,MATCH($F332,$B$337:$B$373,0)),SUMIFS('Input-Ext Allocators'!D$8:D$63,'Input-Ext Allocators'!$B$8:$B$63,$F332))*$D332</f>
        <v>4604.6079810487718</v>
      </c>
      <c r="H332" s="10">
        <f ca="1">IFERROR(INDEX(H$337:H$373,MATCH($F332,$B$337:$B$373,0))/INDEX($D$337:$D$373,MATCH($F332,$B$337:$B$373,0)),SUMIFS('Input-Ext Allocators'!E$8:E$63,'Input-Ext Allocators'!$B$8:$B$63,$F332))*$D332</f>
        <v>516.20721685615922</v>
      </c>
      <c r="I332" s="10">
        <f ca="1">IFERROR(INDEX(I$337:I$373,MATCH($F332,$B$337:$B$373,0))/INDEX($D$337:$D$373,MATCH($F332,$B$337:$B$373,0)),SUMIFS('Input-Ext Allocators'!F$8:F$63,'Input-Ext Allocators'!$B$8:$B$63,$F332))*$D332</f>
        <v>7.3345725611844215E-2</v>
      </c>
      <c r="J332" s="10">
        <f ca="1">IFERROR(INDEX(J$337:J$373,MATCH($F332,$B$337:$B$373,0))/INDEX($D$337:$D$373,MATCH($F332,$B$337:$B$373,0)),SUMIFS('Input-Ext Allocators'!G$8:G$63,'Input-Ext Allocators'!$B$8:$B$63,$F332))*$D332</f>
        <v>0.57679264337382197</v>
      </c>
      <c r="K332" s="10">
        <f ca="1">IFERROR(INDEX(K$337:K$373,MATCH($F332,$B$337:$B$373,0))/INDEX($D$337:$D$373,MATCH($F332,$B$337:$B$373,0)),SUMIFS('Input-Ext Allocators'!H$8:H$63,'Input-Ext Allocators'!$B$8:$B$63,$F332))*$D332</f>
        <v>2.273717493967168</v>
      </c>
    </row>
    <row r="333" spans="1:11" ht="15" thickBot="1">
      <c r="A333" s="31">
        <f>IF(ISBLANK('Input-Accounts'!A333),"",'Input-Accounts'!A333)</f>
        <v>296</v>
      </c>
      <c r="B333" s="1" t="str">
        <f>IF(ISBLANK('Input-Accounts'!B333),"",'Input-Accounts'!B333)</f>
        <v>TOTAL REVENUE REQUIREMENT AT EQUAL RATES OF RETURN</v>
      </c>
      <c r="C333" s="31" t="str">
        <f>IF(ISBLANK('Input-Accounts'!C333),"",'Input-Accounts'!C333)</f>
        <v/>
      </c>
      <c r="D333" s="124">
        <f ca="1">SUM(D326:D332)</f>
        <v>18987760.651826777</v>
      </c>
      <c r="E333" s="10">
        <f t="shared" ca="1" si="65"/>
        <v>0</v>
      </c>
      <c r="G333" s="124">
        <f t="shared" ref="G333:K333" ca="1" si="69">SUM(G326:G332)</f>
        <v>16694132.794385027</v>
      </c>
      <c r="H333" s="124">
        <f t="shared" ca="1" si="69"/>
        <v>2023051.5082526486</v>
      </c>
      <c r="I333" s="124">
        <f t="shared" ca="1" si="69"/>
        <v>559.24609710484754</v>
      </c>
      <c r="J333" s="124">
        <f t="shared" ca="1" si="69"/>
        <v>1556.1593104484839</v>
      </c>
      <c r="K333" s="124">
        <f t="shared" ca="1" si="69"/>
        <v>268460.94378154207</v>
      </c>
    </row>
    <row r="334" spans="1:11" ht="15" thickTop="1">
      <c r="A334" s="31" t="str">
        <f>IF(ISBLANK('Input-Accounts'!A334),"",'Input-Accounts'!A334)</f>
        <v/>
      </c>
      <c r="B334" t="str">
        <f>IF(ISBLANK('Input-Accounts'!B334),"",'Input-Accounts'!B334)</f>
        <v/>
      </c>
      <c r="C334" s="31" t="str">
        <f>IF(ISBLANK('Input-Accounts'!C334),"",'Input-Accounts'!C334)</f>
        <v/>
      </c>
      <c r="D334" s="10"/>
      <c r="E334" s="10"/>
      <c r="G334" s="10"/>
      <c r="H334" s="10"/>
      <c r="I334" s="10"/>
      <c r="J334" s="10"/>
      <c r="K334" s="10"/>
    </row>
    <row r="335" spans="1:11">
      <c r="A335" s="31" t="str">
        <f>IF(ISBLANK('Input-Accounts'!A335),"",'Input-Accounts'!A335)</f>
        <v/>
      </c>
      <c r="B335" s="7" t="str">
        <f>IF(ISBLANK('Input-Accounts'!B335),"",'Input-Accounts'!B335)</f>
        <v/>
      </c>
      <c r="C335" s="31" t="str">
        <f>IF(ISBLANK('Input-Accounts'!C335),"",'Input-Accounts'!C335)</f>
        <v/>
      </c>
      <c r="E335" t="str">
        <f t="shared" ref="E335:E373" si="70">IFERROR(IF(D335="","",IF(D335=0,0,IF(ABS(D335-SUM($G335:$K335))&lt;Check_Limit,0,1))),1)</f>
        <v/>
      </c>
    </row>
    <row r="336" spans="1:11">
      <c r="A336" s="31">
        <f>IF(ISBLANK('Input-Accounts'!A336),"",'Input-Accounts'!A336)</f>
        <v>297</v>
      </c>
      <c r="B336" s="7" t="str">
        <f>IF(ISBLANK('Input-Accounts'!B336),"",'Input-Accounts'!B336)</f>
        <v>INTERNAL ALLOCATION FACTORS</v>
      </c>
      <c r="C336" s="31" t="str">
        <f>IF(ISBLANK('Input-Accounts'!C336),"",'Input-Accounts'!C336)</f>
        <v/>
      </c>
      <c r="D336" s="10"/>
      <c r="E336" s="10" t="str">
        <f t="shared" si="70"/>
        <v/>
      </c>
    </row>
    <row r="337" spans="1:11" outlineLevel="1">
      <c r="A337" s="31" t="str">
        <f>IF(ISBLANK('Input-Accounts'!A337),"",'Input-Accounts'!A337)</f>
        <v/>
      </c>
      <c r="B337" t="str">
        <f>IF(ISBLANK('Input-Accounts'!B337),"",'Input-Accounts'!B337)</f>
        <v/>
      </c>
      <c r="C337" s="31" t="str">
        <f>IF(ISBLANK('Input-Accounts'!C337),"",'Input-Accounts'!C337)</f>
        <v/>
      </c>
      <c r="D337" s="127"/>
      <c r="E337" s="10" t="str">
        <f t="shared" si="70"/>
        <v/>
      </c>
      <c r="G337" s="127"/>
      <c r="H337" s="127"/>
      <c r="I337" s="127"/>
      <c r="J337" s="127"/>
      <c r="K337" s="127"/>
    </row>
    <row r="338" spans="1:11" outlineLevel="1">
      <c r="A338" s="31">
        <f>IF(ISBLANK('Input-Accounts'!A338),"",'Input-Accounts'!A338)</f>
        <v>298</v>
      </c>
      <c r="B338" t="str">
        <f>IF(ISBLANK('Input-Accounts'!B338),"",'Input-Accounts'!B338)</f>
        <v>INT_MAINS_PLANT</v>
      </c>
      <c r="C338" s="31" t="str">
        <f>IF(ISBLANK('Input-Accounts'!C338),"",'Input-Accounts'!C338)</f>
        <v/>
      </c>
      <c r="D338" s="47">
        <f ca="1">SUM(D$32:D$33)</f>
        <v>109252453.02194361</v>
      </c>
      <c r="E338" s="10">
        <f t="shared" ca="1" si="70"/>
        <v>0</v>
      </c>
      <c r="G338" s="47">
        <f ca="1">SUM(G$32:G$33)</f>
        <v>98191740.988667786</v>
      </c>
      <c r="H338" s="47">
        <f ca="1">SUM(H$32:H$33)</f>
        <v>11007948.025681056</v>
      </c>
      <c r="I338" s="47">
        <f ca="1">SUM(I$32:I$33)</f>
        <v>1564.0733199319488</v>
      </c>
      <c r="J338" s="47">
        <f ca="1">SUM(J$32:J$33)</f>
        <v>2713.6613569630567</v>
      </c>
      <c r="K338" s="47">
        <f ca="1">SUM(K$32:K$33)</f>
        <v>48486.272917890412</v>
      </c>
    </row>
    <row r="339" spans="1:11" outlineLevel="1">
      <c r="A339" s="31">
        <f>IF(ISBLANK('Input-Accounts'!A339),"",'Input-Accounts'!A339)</f>
        <v>299</v>
      </c>
      <c r="B339" t="str">
        <f>IF(ISBLANK('Input-Accounts'!B339),"",'Input-Accounts'!B339)</f>
        <v>INT_MAINS_SERVICES</v>
      </c>
      <c r="C339" s="31" t="str">
        <f>IF(ISBLANK('Input-Accounts'!C339),"",'Input-Accounts'!C339)</f>
        <v/>
      </c>
      <c r="D339" s="47">
        <f ca="1">SUM(D$32:D$33,D$39:D$39)</f>
        <v>109252453.02194361</v>
      </c>
      <c r="E339" s="10">
        <f t="shared" ca="1" si="70"/>
        <v>0</v>
      </c>
      <c r="G339" s="47">
        <f ca="1">SUM(G$32:G$33,G$39:G$39)</f>
        <v>98191740.988667786</v>
      </c>
      <c r="H339" s="47">
        <f ca="1">SUM(H$32:H$33,H$39:H$39)</f>
        <v>11007948.025681056</v>
      </c>
      <c r="I339" s="47">
        <f ca="1">SUM(I$32:I$33,I$39:I$39)</f>
        <v>1564.0733199319488</v>
      </c>
      <c r="J339" s="47">
        <f ca="1">SUM(J$32:J$33,J$39:J$39)</f>
        <v>2713.6613569630567</v>
      </c>
      <c r="K339" s="47">
        <f ca="1">SUM(K$32:K$33,K$39:K$39)</f>
        <v>48486.272917890412</v>
      </c>
    </row>
    <row r="340" spans="1:11" outlineLevel="1">
      <c r="A340" s="31">
        <f>IF(ISBLANK('Input-Accounts'!A340),"",'Input-Accounts'!A340)</f>
        <v>300</v>
      </c>
      <c r="B340" t="str">
        <f>IF(ISBLANK('Input-Accounts'!B340),"",'Input-Accounts'!B340)</f>
        <v>INT_DISTPT_SUBTOTAL</v>
      </c>
      <c r="C340" s="31" t="str">
        <f>IF(ISBLANK('Input-Accounts'!C340),"",'Input-Accounts'!C340)</f>
        <v/>
      </c>
      <c r="D340" s="47">
        <f ca="1">SUM(D$20:D$28,D$31:D$46)</f>
        <v>119855694.16472326</v>
      </c>
      <c r="E340" s="10">
        <f t="shared" ca="1" si="70"/>
        <v>0</v>
      </c>
      <c r="G340" s="47">
        <f ca="1">SUM(G$20:G$28,G$31:G$46)</f>
        <v>107711030.61217952</v>
      </c>
      <c r="H340" s="47">
        <f ca="1">SUM(H$20:H$28,H$31:H$46)</f>
        <v>12075123.781624883</v>
      </c>
      <c r="I340" s="47">
        <f ca="1">SUM(I$20:I$28,I$31:I$46)</f>
        <v>1715.7038621234562</v>
      </c>
      <c r="J340" s="47">
        <f ca="1">SUM(J$20:J$28,J$31:J$46)</f>
        <v>14637.247330899934</v>
      </c>
      <c r="K340" s="47">
        <f ca="1">SUM(K$20:K$28,K$31:K$46)</f>
        <v>53186.819725827147</v>
      </c>
    </row>
    <row r="341" spans="1:11" outlineLevel="1">
      <c r="A341" s="31">
        <f>IF(ISBLANK('Input-Accounts'!A341),"",'Input-Accounts'!A341)</f>
        <v>301</v>
      </c>
      <c r="B341" t="str">
        <f>IF(ISBLANK('Input-Accounts'!B341),"",'Input-Accounts'!B341)</f>
        <v>INT_IND M&amp;R</v>
      </c>
      <c r="C341" s="31" t="str">
        <f>IF(ISBLANK('Input-Accounts'!C341),"",'Input-Accounts'!C341)</f>
        <v/>
      </c>
      <c r="D341" s="47">
        <f ca="1">SUM(D$45:D$46)</f>
        <v>0</v>
      </c>
      <c r="E341" s="10">
        <f t="shared" ca="1" si="70"/>
        <v>0</v>
      </c>
      <c r="G341" s="47">
        <f ca="1">SUM(G$45:G$46)</f>
        <v>0</v>
      </c>
      <c r="H341" s="47">
        <f ca="1">SUM(H$45:H$46)</f>
        <v>0</v>
      </c>
      <c r="I341" s="47">
        <f ca="1">SUM(I$45:I$46)</f>
        <v>0</v>
      </c>
      <c r="J341" s="47">
        <f ca="1">SUM(J$45:J$46)</f>
        <v>0</v>
      </c>
      <c r="K341" s="47">
        <f ca="1">SUM(K$45:K$46)</f>
        <v>0</v>
      </c>
    </row>
    <row r="342" spans="1:11" outlineLevel="1">
      <c r="A342" s="31">
        <f>IF(ISBLANK('Input-Accounts'!A342),"",'Input-Accounts'!A342)</f>
        <v>302</v>
      </c>
      <c r="B342" t="str">
        <f>IF(ISBLANK('Input-Accounts'!B342),"",'Input-Accounts'!B342)</f>
        <v>INT_871-879</v>
      </c>
      <c r="C342" s="31" t="str">
        <f>IF(ISBLANK('Input-Accounts'!C342),"",'Input-Accounts'!C342)</f>
        <v/>
      </c>
      <c r="D342" s="47">
        <f ca="1">SUM(D$176:D$181)</f>
        <v>1316835.7050560017</v>
      </c>
      <c r="E342" s="10">
        <f t="shared" ca="1" si="70"/>
        <v>0</v>
      </c>
      <c r="G342" s="47">
        <f ca="1">SUM(G$176:G$181)</f>
        <v>1055403.0339288404</v>
      </c>
      <c r="H342" s="47">
        <f ca="1">SUM(H$176:H$181)</f>
        <v>170740.76480037108</v>
      </c>
      <c r="I342" s="47">
        <f ca="1">SUM(I$176:I$181)</f>
        <v>118.29221733127004</v>
      </c>
      <c r="J342" s="47">
        <f ca="1">SUM(J$176:J$181)</f>
        <v>26.906802905788751</v>
      </c>
      <c r="K342" s="47">
        <f ca="1">SUM(K$176:K$181)</f>
        <v>90546.707306553231</v>
      </c>
    </row>
    <row r="343" spans="1:11" outlineLevel="1">
      <c r="A343" s="31">
        <f>IF(ISBLANK('Input-Accounts'!A343),"",'Input-Accounts'!A343)</f>
        <v>303</v>
      </c>
      <c r="B343" t="str">
        <f>IF(ISBLANK('Input-Accounts'!B343),"",'Input-Accounts'!B343)</f>
        <v>INT_866-893</v>
      </c>
      <c r="C343" s="31" t="str">
        <f>IF(ISBLANK('Input-Accounts'!C343),"",'Input-Accounts'!C343)</f>
        <v/>
      </c>
      <c r="D343" s="47">
        <f ca="1">SUM(D$188:D$193)</f>
        <v>1110217.1509244097</v>
      </c>
      <c r="E343" s="10">
        <f t="shared" ca="1" si="70"/>
        <v>0</v>
      </c>
      <c r="G343" s="47">
        <f ca="1">SUM(G$188:G$193)</f>
        <v>997818.83069344517</v>
      </c>
      <c r="H343" s="47">
        <f ca="1">SUM(H$188:H$193)</f>
        <v>111862.13541714201</v>
      </c>
      <c r="I343" s="47">
        <f ca="1">SUM(I$188:I$193)</f>
        <v>15.894023219258598</v>
      </c>
      <c r="J343" s="47">
        <f ca="1">SUM(J$188:J$193)</f>
        <v>27.576070806355929</v>
      </c>
      <c r="K343" s="47">
        <f ca="1">SUM(K$188:K$193)</f>
        <v>492.71471979701647</v>
      </c>
    </row>
    <row r="344" spans="1:11" outlineLevel="1">
      <c r="A344" s="31">
        <f>IF(ISBLANK('Input-Accounts'!A344),"",'Input-Accounts'!A344)</f>
        <v>304</v>
      </c>
      <c r="B344" t="str">
        <f>IF(ISBLANK('Input-Accounts'!B344),"",'Input-Accounts'!B344)</f>
        <v>INT_LABOR</v>
      </c>
      <c r="C344" s="31" t="str">
        <f>IF(ISBLANK('Input-Accounts'!C344),"",'Input-Accounts'!C344)</f>
        <v/>
      </c>
      <c r="D344" s="47">
        <f ca="1">SUMPRODUCT('Input-Accounts'!$L$161:$L$219,D$161:D$219)</f>
        <v>1210579.6682359767</v>
      </c>
      <c r="E344" s="10">
        <f t="shared" ca="1" si="70"/>
        <v>0</v>
      </c>
      <c r="G344" s="47">
        <f ca="1">SUMPRODUCT('Input-Accounts'!$L$161:$L$219,G$161:G$219)</f>
        <v>993198.6437675535</v>
      </c>
      <c r="H344" s="47">
        <f ca="1">SUMPRODUCT('Input-Accounts'!$L$161:$L$219,H$161:H$219)</f>
        <v>150143.7687222675</v>
      </c>
      <c r="I344" s="47">
        <f ca="1">SUMPRODUCT('Input-Accounts'!$L$161:$L$219,I$161:I$219)</f>
        <v>90.928962647178309</v>
      </c>
      <c r="J344" s="47">
        <f ca="1">SUMPRODUCT('Input-Accounts'!$L$161:$L$219,J$161:J$219)</f>
        <v>25.775197330668028</v>
      </c>
      <c r="K344" s="47">
        <f ca="1">SUMPRODUCT('Input-Accounts'!$L$161:$L$219,K$161:K$219)</f>
        <v>67120.551586177986</v>
      </c>
    </row>
    <row r="345" spans="1:11" outlineLevel="1">
      <c r="A345" s="31">
        <f>IF(ISBLANK('Input-Accounts'!A345),"",'Input-Accounts'!A345)</f>
        <v>305</v>
      </c>
      <c r="B345" t="str">
        <f>IF(ISBLANK('Input-Accounts'!B345),"",'Input-Accounts'!B345)</f>
        <v>INT_OM_Exc_A&amp;G,Gas,Uncoll</v>
      </c>
      <c r="C345" s="31" t="str">
        <f>IF(ISBLANK('Input-Accounts'!C345),"",'Input-Accounts'!C345)</f>
        <v/>
      </c>
      <c r="D345" s="47">
        <f ca="1">SUM(D$184,D$195,D$201:D$203,D$205,D$213,D$220)</f>
        <v>2788310.0131588979</v>
      </c>
      <c r="E345" s="10">
        <f t="shared" ca="1" si="70"/>
        <v>0</v>
      </c>
      <c r="G345" s="47">
        <f ca="1">SUM(G$184,G$195,G$201:G$203,G$205,G$213,G$220)</f>
        <v>2350102.4890573062</v>
      </c>
      <c r="H345" s="47">
        <f ca="1">SUM(H$184,H$195,H$201:H$203,H$205,H$213,H$220)</f>
        <v>327261.6702737927</v>
      </c>
      <c r="I345" s="47">
        <f ca="1">SUM(I$184,I$195,I$201:I$203,I$205,I$213,I$220)</f>
        <v>160.9378490904991</v>
      </c>
      <c r="J345" s="47">
        <f ca="1">SUM(J$184,J$195,J$201:J$203,J$205,J$213,J$220)</f>
        <v>62.19697302443943</v>
      </c>
      <c r="K345" s="47">
        <f ca="1">SUM(K$184,K$195,K$201:K$203,K$205,K$213,K$220)</f>
        <v>110722.71900568466</v>
      </c>
    </row>
    <row r="346" spans="1:11" outlineLevel="1">
      <c r="A346" s="31">
        <f>IF(ISBLANK('Input-Accounts'!A346),"",'Input-Accounts'!A346)</f>
        <v>306</v>
      </c>
      <c r="B346" t="str">
        <f>IF(ISBLANK('Input-Accounts'!B346),"",'Input-Accounts'!B346)</f>
        <v>INT_TOTAL PLANT</v>
      </c>
      <c r="C346" s="31" t="str">
        <f>IF(ISBLANK('Input-Accounts'!C346),"",'Input-Accounts'!C346)</f>
        <v/>
      </c>
      <c r="D346" s="47">
        <f ca="1">D$73</f>
        <v>127374997.7416774</v>
      </c>
      <c r="E346" s="10">
        <f t="shared" ca="1" si="70"/>
        <v>0</v>
      </c>
      <c r="F346" s="15"/>
      <c r="G346" s="47">
        <f ca="1">G$73</f>
        <v>114468422.85293929</v>
      </c>
      <c r="H346" s="47">
        <f ca="1">H$73</f>
        <v>12832672.449429937</v>
      </c>
      <c r="I346" s="47">
        <f ca="1">I$73</f>
        <v>1823.340785653586</v>
      </c>
      <c r="J346" s="47">
        <f ca="1">J$73</f>
        <v>15555.5341672411</v>
      </c>
      <c r="K346" s="47">
        <f ca="1">K$73</f>
        <v>56523.564355261151</v>
      </c>
    </row>
    <row r="347" spans="1:11" outlineLevel="1">
      <c r="A347" s="31">
        <f>IF(ISBLANK('Input-Accounts'!A347),"",'Input-Accounts'!A347)</f>
        <v>307</v>
      </c>
      <c r="B347" t="str">
        <f>IF(ISBLANK('Input-Accounts'!B347),"",'Input-Accounts'!B347)</f>
        <v>INT_RATEBASE</v>
      </c>
      <c r="C347" s="31" t="str">
        <f>IF(ISBLANK('Input-Accounts'!C347),"",'Input-Accounts'!C347)</f>
        <v/>
      </c>
      <c r="D347" s="47">
        <f ca="1">D$156</f>
        <v>85884442.88256149</v>
      </c>
      <c r="E347" s="10">
        <f t="shared" ca="1" si="70"/>
        <v>0</v>
      </c>
      <c r="G347" s="47">
        <f ca="1">G$156</f>
        <v>77182734.521609649</v>
      </c>
      <c r="H347" s="47">
        <f ca="1">H$156</f>
        <v>8652698.5013115518</v>
      </c>
      <c r="I347" s="47">
        <f ca="1">I$156</f>
        <v>1229.4257603454901</v>
      </c>
      <c r="J347" s="47">
        <f ca="1">J$156</f>
        <v>9668.2353092302546</v>
      </c>
      <c r="K347" s="47">
        <f ca="1">K$156</f>
        <v>38112.198570710148</v>
      </c>
    </row>
    <row r="348" spans="1:11" outlineLevel="1">
      <c r="A348" s="31">
        <f>IF(ISBLANK('Input-Accounts'!A348),"",'Input-Accounts'!A348)</f>
        <v>308</v>
      </c>
      <c r="B348" t="str">
        <f>IF(ISBLANK('Input-Accounts'!B348),"",'Input-Accounts'!B348)</f>
        <v>INT_REVENUE REQUIREMENT</v>
      </c>
      <c r="C348" s="31" t="str">
        <f>IF(ISBLANK('Input-Accounts'!C348),"",'Input-Accounts'!C348)</f>
        <v/>
      </c>
      <c r="D348" s="47">
        <f ca="1">D333</f>
        <v>18987760.651826777</v>
      </c>
      <c r="E348" s="10">
        <f t="shared" ca="1" si="70"/>
        <v>0</v>
      </c>
      <c r="G348" s="47">
        <f ca="1">G333</f>
        <v>16694132.794385027</v>
      </c>
      <c r="H348" s="47">
        <f ca="1">H333</f>
        <v>2023051.5082526486</v>
      </c>
      <c r="I348" s="47">
        <f ca="1">I333</f>
        <v>559.24609710484754</v>
      </c>
      <c r="J348" s="47">
        <f ca="1">J333</f>
        <v>1556.1593104484839</v>
      </c>
      <c r="K348" s="47">
        <f ca="1">K333</f>
        <v>268460.94378154207</v>
      </c>
    </row>
    <row r="349" spans="1:11" outlineLevel="1">
      <c r="A349" s="31" t="str">
        <f>IF(ISBLANK('Input-Accounts'!A349),"",'Input-Accounts'!A349)</f>
        <v/>
      </c>
      <c r="B349" t="str">
        <f>IF(ISBLANK('Input-Accounts'!B349),"",'Input-Accounts'!B349)</f>
        <v/>
      </c>
      <c r="C349" s="31" t="str">
        <f>IF(ISBLANK('Input-Accounts'!C349),"",'Input-Accounts'!C349)</f>
        <v/>
      </c>
      <c r="D349" s="47"/>
      <c r="E349" s="10" t="str">
        <f t="shared" si="70"/>
        <v/>
      </c>
      <c r="G349" s="47"/>
      <c r="H349" s="47"/>
      <c r="I349" s="47"/>
      <c r="J349" s="47"/>
      <c r="K349" s="47"/>
    </row>
    <row r="350" spans="1:11" outlineLevel="1">
      <c r="A350" s="31" t="str">
        <f>IF(ISBLANK('Input-Accounts'!A350),"",'Input-Accounts'!A350)</f>
        <v/>
      </c>
      <c r="B350" t="str">
        <f>IF(ISBLANK('Input-Accounts'!B350),"",'Input-Accounts'!B350)</f>
        <v/>
      </c>
      <c r="C350" s="31" t="str">
        <f>IF(ISBLANK('Input-Accounts'!C350),"",'Input-Accounts'!C350)</f>
        <v/>
      </c>
      <c r="D350" s="47"/>
      <c r="E350" s="10" t="str">
        <f t="shared" si="70"/>
        <v/>
      </c>
      <c r="G350" s="47"/>
      <c r="H350" s="47"/>
      <c r="I350" s="47"/>
      <c r="J350" s="47"/>
      <c r="K350" s="47"/>
    </row>
    <row r="351" spans="1:11" outlineLevel="1">
      <c r="A351" s="31" t="str">
        <f>IF(ISBLANK('Input-Accounts'!A351),"",'Input-Accounts'!A351)</f>
        <v/>
      </c>
      <c r="B351" t="str">
        <f>IF(ISBLANK('Input-Accounts'!B351),"",'Input-Accounts'!B351)</f>
        <v/>
      </c>
      <c r="C351" s="31" t="str">
        <f>IF(ISBLANK('Input-Accounts'!C351),"",'Input-Accounts'!C351)</f>
        <v/>
      </c>
      <c r="D351" s="47"/>
      <c r="E351" s="10" t="str">
        <f t="shared" si="70"/>
        <v/>
      </c>
      <c r="G351" s="47"/>
      <c r="H351" s="47"/>
      <c r="I351" s="47"/>
      <c r="J351" s="47"/>
      <c r="K351" s="47"/>
    </row>
    <row r="352" spans="1:11" outlineLevel="1">
      <c r="A352" s="31" t="str">
        <f>IF(ISBLANK('Input-Accounts'!A352),"",'Input-Accounts'!A352)</f>
        <v/>
      </c>
      <c r="B352" t="str">
        <f>IF(ISBLANK('Input-Accounts'!B352),"",'Input-Accounts'!B352)</f>
        <v/>
      </c>
      <c r="C352" s="31" t="str">
        <f>IF(ISBLANK('Input-Accounts'!C352),"",'Input-Accounts'!C352)</f>
        <v/>
      </c>
      <c r="D352" s="47"/>
      <c r="E352" s="10" t="str">
        <f t="shared" si="70"/>
        <v/>
      </c>
      <c r="G352" s="47"/>
      <c r="H352" s="47"/>
      <c r="I352" s="47"/>
      <c r="J352" s="47"/>
      <c r="K352" s="47"/>
    </row>
    <row r="353" spans="1:11" outlineLevel="1">
      <c r="A353" s="31" t="str">
        <f>IF(ISBLANK('Input-Accounts'!A353),"",'Input-Accounts'!A353)</f>
        <v/>
      </c>
      <c r="B353" t="str">
        <f>IF(ISBLANK('Input-Accounts'!B353),"",'Input-Accounts'!B353)</f>
        <v/>
      </c>
      <c r="C353" s="31" t="str">
        <f>IF(ISBLANK('Input-Accounts'!C353),"",'Input-Accounts'!C353)</f>
        <v/>
      </c>
      <c r="D353" s="47"/>
      <c r="E353" s="10" t="str">
        <f t="shared" si="70"/>
        <v/>
      </c>
      <c r="G353" s="47"/>
      <c r="H353" s="47"/>
      <c r="I353" s="47"/>
      <c r="J353" s="47"/>
      <c r="K353" s="47"/>
    </row>
    <row r="354" spans="1:11" outlineLevel="1">
      <c r="A354" s="31" t="str">
        <f>IF(ISBLANK('Input-Accounts'!A354),"",'Input-Accounts'!A354)</f>
        <v/>
      </c>
      <c r="B354" t="str">
        <f>IF(ISBLANK('Input-Accounts'!B354),"",'Input-Accounts'!B354)</f>
        <v/>
      </c>
      <c r="C354" s="31" t="str">
        <f>IF(ISBLANK('Input-Accounts'!C354),"",'Input-Accounts'!C354)</f>
        <v/>
      </c>
      <c r="D354" s="47"/>
      <c r="E354" s="10" t="str">
        <f t="shared" si="70"/>
        <v/>
      </c>
      <c r="G354" s="47"/>
      <c r="H354" s="47"/>
      <c r="I354" s="47"/>
      <c r="J354" s="47"/>
      <c r="K354" s="47"/>
    </row>
    <row r="355" spans="1:11" outlineLevel="1">
      <c r="A355" s="31" t="str">
        <f>IF(ISBLANK('Input-Accounts'!A355),"",'Input-Accounts'!A355)</f>
        <v/>
      </c>
      <c r="B355" t="str">
        <f>IF(ISBLANK('Input-Accounts'!B355),"",'Input-Accounts'!B355)</f>
        <v/>
      </c>
      <c r="C355" s="31" t="str">
        <f>IF(ISBLANK('Input-Accounts'!C355),"",'Input-Accounts'!C355)</f>
        <v/>
      </c>
      <c r="D355" s="47"/>
      <c r="E355" s="10" t="str">
        <f t="shared" si="70"/>
        <v/>
      </c>
      <c r="G355" s="47"/>
      <c r="H355" s="47"/>
      <c r="I355" s="47"/>
      <c r="J355" s="47"/>
      <c r="K355" s="47"/>
    </row>
    <row r="356" spans="1:11" outlineLevel="1">
      <c r="A356" s="31" t="str">
        <f>IF(ISBLANK('Input-Accounts'!A356),"",'Input-Accounts'!A356)</f>
        <v/>
      </c>
      <c r="B356" t="str">
        <f>IF(ISBLANK('Input-Accounts'!B356),"",'Input-Accounts'!B356)</f>
        <v/>
      </c>
      <c r="C356" s="31" t="str">
        <f>IF(ISBLANK('Input-Accounts'!C356),"",'Input-Accounts'!C356)</f>
        <v/>
      </c>
      <c r="D356" s="47"/>
      <c r="E356" s="10" t="str">
        <f t="shared" si="70"/>
        <v/>
      </c>
      <c r="G356" s="47"/>
      <c r="H356" s="47"/>
      <c r="I356" s="47"/>
      <c r="J356" s="47"/>
      <c r="K356" s="47"/>
    </row>
    <row r="357" spans="1:11" outlineLevel="1">
      <c r="A357" s="31" t="str">
        <f>IF(ISBLANK('Input-Accounts'!A357),"",'Input-Accounts'!A357)</f>
        <v/>
      </c>
      <c r="B357" t="str">
        <f>IF(ISBLANK('Input-Accounts'!B357),"",'Input-Accounts'!B357)</f>
        <v/>
      </c>
      <c r="C357" s="31" t="str">
        <f>IF(ISBLANK('Input-Accounts'!C357),"",'Input-Accounts'!C357)</f>
        <v/>
      </c>
      <c r="D357" s="47"/>
      <c r="E357" s="10" t="str">
        <f t="shared" si="70"/>
        <v/>
      </c>
      <c r="G357" s="47"/>
      <c r="H357" s="47"/>
      <c r="I357" s="47"/>
      <c r="J357" s="47"/>
      <c r="K357" s="47"/>
    </row>
    <row r="358" spans="1:11" outlineLevel="1">
      <c r="A358" s="31" t="str">
        <f>IF(ISBLANK('Input-Accounts'!A358),"",'Input-Accounts'!A358)</f>
        <v/>
      </c>
      <c r="B358" t="str">
        <f>IF(ISBLANK('Input-Accounts'!B358),"",'Input-Accounts'!B358)</f>
        <v/>
      </c>
      <c r="C358" s="31" t="str">
        <f>IF(ISBLANK('Input-Accounts'!C358),"",'Input-Accounts'!C358)</f>
        <v/>
      </c>
      <c r="D358" s="47"/>
      <c r="E358" s="10" t="str">
        <f t="shared" si="70"/>
        <v/>
      </c>
      <c r="G358" s="47"/>
      <c r="H358" s="47"/>
      <c r="I358" s="47"/>
      <c r="J358" s="47"/>
      <c r="K358" s="47"/>
    </row>
    <row r="359" spans="1:11" outlineLevel="1">
      <c r="A359" s="31" t="str">
        <f>IF(ISBLANK('Input-Accounts'!A359),"",'Input-Accounts'!A359)</f>
        <v/>
      </c>
      <c r="B359" t="str">
        <f>IF(ISBLANK('Input-Accounts'!B359),"",'Input-Accounts'!B359)</f>
        <v/>
      </c>
      <c r="C359" s="31" t="str">
        <f>IF(ISBLANK('Input-Accounts'!C359),"",'Input-Accounts'!C359)</f>
        <v/>
      </c>
      <c r="D359" s="47"/>
      <c r="E359" s="10" t="str">
        <f t="shared" si="70"/>
        <v/>
      </c>
      <c r="G359" s="47"/>
      <c r="H359" s="47"/>
      <c r="I359" s="47"/>
      <c r="J359" s="47"/>
      <c r="K359" s="47"/>
    </row>
    <row r="360" spans="1:11" outlineLevel="1">
      <c r="A360" s="31" t="str">
        <f>IF(ISBLANK('Input-Accounts'!A360),"",'Input-Accounts'!A360)</f>
        <v/>
      </c>
      <c r="B360" t="str">
        <f>IF(ISBLANK('Input-Accounts'!B360),"",'Input-Accounts'!B360)</f>
        <v/>
      </c>
      <c r="C360" s="31" t="str">
        <f>IF(ISBLANK('Input-Accounts'!C360),"",'Input-Accounts'!C360)</f>
        <v/>
      </c>
      <c r="D360" s="47"/>
      <c r="E360" s="10" t="str">
        <f t="shared" si="70"/>
        <v/>
      </c>
      <c r="G360" s="47"/>
      <c r="H360" s="47"/>
      <c r="I360" s="47"/>
      <c r="J360" s="47"/>
      <c r="K360" s="47"/>
    </row>
    <row r="361" spans="1:11" outlineLevel="1">
      <c r="A361" s="31" t="str">
        <f>IF(ISBLANK('Input-Accounts'!A361),"",'Input-Accounts'!A361)</f>
        <v/>
      </c>
      <c r="B361" t="str">
        <f>IF(ISBLANK('Input-Accounts'!B361),"",'Input-Accounts'!B361)</f>
        <v/>
      </c>
      <c r="C361" s="31" t="str">
        <f>IF(ISBLANK('Input-Accounts'!C361),"",'Input-Accounts'!C361)</f>
        <v/>
      </c>
      <c r="D361" s="47"/>
      <c r="E361" s="10" t="str">
        <f t="shared" si="70"/>
        <v/>
      </c>
      <c r="G361" s="47"/>
      <c r="H361" s="47"/>
      <c r="I361" s="47"/>
      <c r="J361" s="47"/>
      <c r="K361" s="47"/>
    </row>
    <row r="362" spans="1:11" outlineLevel="1">
      <c r="A362" s="31" t="str">
        <f>IF(ISBLANK('Input-Accounts'!A362),"",'Input-Accounts'!A362)</f>
        <v/>
      </c>
      <c r="B362" t="str">
        <f>IF(ISBLANK('Input-Accounts'!B362),"",'Input-Accounts'!B362)</f>
        <v/>
      </c>
      <c r="C362" s="31" t="str">
        <f>IF(ISBLANK('Input-Accounts'!C362),"",'Input-Accounts'!C362)</f>
        <v/>
      </c>
      <c r="D362" s="47"/>
      <c r="E362" s="10" t="str">
        <f t="shared" si="70"/>
        <v/>
      </c>
      <c r="G362" s="47"/>
      <c r="H362" s="47"/>
      <c r="I362" s="47"/>
      <c r="J362" s="47"/>
      <c r="K362" s="47"/>
    </row>
    <row r="363" spans="1:11" outlineLevel="1">
      <c r="A363" s="31" t="str">
        <f>IF(ISBLANK('Input-Accounts'!A363),"",'Input-Accounts'!A363)</f>
        <v/>
      </c>
      <c r="B363" t="str">
        <f>IF(ISBLANK('Input-Accounts'!B363),"",'Input-Accounts'!B363)</f>
        <v/>
      </c>
      <c r="C363" s="31" t="str">
        <f>IF(ISBLANK('Input-Accounts'!C363),"",'Input-Accounts'!C363)</f>
        <v/>
      </c>
      <c r="D363" s="47"/>
      <c r="E363" s="10" t="str">
        <f t="shared" si="70"/>
        <v/>
      </c>
      <c r="G363" s="47"/>
      <c r="H363" s="47"/>
      <c r="I363" s="47"/>
      <c r="J363" s="47"/>
      <c r="K363" s="47"/>
    </row>
    <row r="364" spans="1:11" outlineLevel="1">
      <c r="A364" s="31" t="str">
        <f>IF(ISBLANK('Input-Accounts'!A364),"",'Input-Accounts'!A364)</f>
        <v/>
      </c>
      <c r="B364" t="str">
        <f>IF(ISBLANK('Input-Accounts'!B364),"",'Input-Accounts'!B364)</f>
        <v/>
      </c>
      <c r="C364" s="31" t="str">
        <f>IF(ISBLANK('Input-Accounts'!C364),"",'Input-Accounts'!C364)</f>
        <v/>
      </c>
      <c r="D364" s="47"/>
      <c r="E364" s="10" t="str">
        <f t="shared" si="70"/>
        <v/>
      </c>
      <c r="G364" s="47"/>
      <c r="H364" s="47"/>
      <c r="I364" s="47"/>
      <c r="J364" s="47"/>
      <c r="K364" s="47"/>
    </row>
    <row r="365" spans="1:11" outlineLevel="1">
      <c r="A365" s="31" t="str">
        <f>IF(ISBLANK('Input-Accounts'!A365),"",'Input-Accounts'!A365)</f>
        <v/>
      </c>
      <c r="B365" t="str">
        <f>IF(ISBLANK('Input-Accounts'!B365),"",'Input-Accounts'!B365)</f>
        <v/>
      </c>
      <c r="C365" s="31" t="str">
        <f>IF(ISBLANK('Input-Accounts'!C365),"",'Input-Accounts'!C365)</f>
        <v/>
      </c>
      <c r="D365" s="47"/>
      <c r="E365" s="10" t="str">
        <f t="shared" si="70"/>
        <v/>
      </c>
      <c r="G365" s="47"/>
      <c r="H365" s="47"/>
      <c r="I365" s="47"/>
      <c r="J365" s="47"/>
      <c r="K365" s="47"/>
    </row>
    <row r="366" spans="1:11" outlineLevel="1">
      <c r="A366" s="31" t="str">
        <f>IF(ISBLANK('Input-Accounts'!A366),"",'Input-Accounts'!A366)</f>
        <v/>
      </c>
      <c r="B366" t="str">
        <f>IF(ISBLANK('Input-Accounts'!B366),"",'Input-Accounts'!B366)</f>
        <v/>
      </c>
      <c r="C366" s="31" t="str">
        <f>IF(ISBLANK('Input-Accounts'!C366),"",'Input-Accounts'!C366)</f>
        <v/>
      </c>
      <c r="D366" s="47"/>
      <c r="E366" s="10" t="str">
        <f t="shared" si="70"/>
        <v/>
      </c>
      <c r="G366" s="47"/>
      <c r="H366" s="47"/>
      <c r="I366" s="47"/>
      <c r="J366" s="47"/>
      <c r="K366" s="47"/>
    </row>
    <row r="367" spans="1:11" outlineLevel="1">
      <c r="A367" s="31" t="str">
        <f>IF(ISBLANK('Input-Accounts'!A367),"",'Input-Accounts'!A367)</f>
        <v/>
      </c>
      <c r="B367" t="str">
        <f>IF(ISBLANK('Input-Accounts'!B367),"",'Input-Accounts'!B367)</f>
        <v/>
      </c>
      <c r="C367" s="31" t="str">
        <f>IF(ISBLANK('Input-Accounts'!C367),"",'Input-Accounts'!C367)</f>
        <v/>
      </c>
      <c r="D367" s="47"/>
      <c r="E367" s="10" t="str">
        <f t="shared" si="70"/>
        <v/>
      </c>
      <c r="G367" s="47"/>
      <c r="H367" s="47"/>
      <c r="I367" s="47"/>
      <c r="J367" s="47"/>
      <c r="K367" s="47"/>
    </row>
    <row r="368" spans="1:11" outlineLevel="1">
      <c r="A368" s="31" t="str">
        <f>IF(ISBLANK('Input-Accounts'!A368),"",'Input-Accounts'!A368)</f>
        <v/>
      </c>
      <c r="B368" t="str">
        <f>IF(ISBLANK('Input-Accounts'!B368),"",'Input-Accounts'!B368)</f>
        <v/>
      </c>
      <c r="C368" s="31" t="str">
        <f>IF(ISBLANK('Input-Accounts'!C368),"",'Input-Accounts'!C368)</f>
        <v/>
      </c>
      <c r="D368" s="47"/>
      <c r="E368" s="10" t="str">
        <f t="shared" si="70"/>
        <v/>
      </c>
      <c r="G368" s="47"/>
      <c r="H368" s="47"/>
      <c r="I368" s="47"/>
      <c r="J368" s="47"/>
      <c r="K368" s="47"/>
    </row>
    <row r="369" spans="1:11" outlineLevel="1">
      <c r="A369" s="31" t="str">
        <f>IF(ISBLANK('Input-Accounts'!A369),"",'Input-Accounts'!A369)</f>
        <v/>
      </c>
      <c r="B369" t="str">
        <f>IF(ISBLANK('Input-Accounts'!B369),"",'Input-Accounts'!B369)</f>
        <v/>
      </c>
      <c r="C369" s="31" t="str">
        <f>IF(ISBLANK('Input-Accounts'!C369),"",'Input-Accounts'!C369)</f>
        <v/>
      </c>
      <c r="D369" s="47"/>
      <c r="E369" s="10" t="str">
        <f t="shared" si="70"/>
        <v/>
      </c>
      <c r="G369" s="47"/>
      <c r="H369" s="47"/>
      <c r="I369" s="47"/>
      <c r="J369" s="47"/>
      <c r="K369" s="47"/>
    </row>
    <row r="370" spans="1:11" outlineLevel="1">
      <c r="A370" s="31" t="str">
        <f>IF(ISBLANK('Input-Accounts'!A370),"",'Input-Accounts'!A370)</f>
        <v/>
      </c>
      <c r="B370" t="str">
        <f>IF(ISBLANK('Input-Accounts'!B370),"",'Input-Accounts'!B370)</f>
        <v/>
      </c>
      <c r="C370" s="31" t="str">
        <f>IF(ISBLANK('Input-Accounts'!C370),"",'Input-Accounts'!C370)</f>
        <v/>
      </c>
      <c r="D370" s="47"/>
      <c r="E370" s="10" t="str">
        <f t="shared" si="70"/>
        <v/>
      </c>
      <c r="G370" s="47"/>
      <c r="H370" s="47"/>
      <c r="I370" s="47"/>
      <c r="J370" s="47"/>
      <c r="K370" s="47"/>
    </row>
    <row r="371" spans="1:11" outlineLevel="1">
      <c r="A371" s="31" t="str">
        <f>IF(ISBLANK('Input-Accounts'!A371),"",'Input-Accounts'!A371)</f>
        <v/>
      </c>
      <c r="B371" t="str">
        <f>IF(ISBLANK('Input-Accounts'!B371),"",'Input-Accounts'!B371)</f>
        <v/>
      </c>
      <c r="C371" s="31" t="str">
        <f>IF(ISBLANK('Input-Accounts'!C371),"",'Input-Accounts'!C371)</f>
        <v/>
      </c>
      <c r="D371" s="47"/>
      <c r="E371" s="10" t="str">
        <f t="shared" si="70"/>
        <v/>
      </c>
      <c r="G371" s="47"/>
      <c r="H371" s="47"/>
      <c r="I371" s="47"/>
      <c r="J371" s="47"/>
      <c r="K371" s="47"/>
    </row>
    <row r="372" spans="1:11">
      <c r="A372" s="31">
        <f>IF(ISBLANK('Input-Accounts'!A372),"",'Input-Accounts'!A372)</f>
        <v>309</v>
      </c>
      <c r="B372" t="str">
        <f>IF(ISBLANK('Input-Accounts'!B372),"",'Input-Accounts'!B372)</f>
        <v>last line for internals</v>
      </c>
      <c r="C372" s="31" t="str">
        <f>IF(ISBLANK('Input-Accounts'!C372),"",'Input-Accounts'!C372)</f>
        <v/>
      </c>
      <c r="D372" s="94"/>
      <c r="E372" s="10" t="str">
        <f t="shared" si="70"/>
        <v/>
      </c>
      <c r="G372" s="94"/>
      <c r="H372" s="94"/>
      <c r="I372" s="94"/>
      <c r="J372" s="94"/>
      <c r="K372" s="94"/>
    </row>
    <row r="373" spans="1:11">
      <c r="A373" s="31" t="str">
        <f>IF(ISBLANK('Input-Accounts'!A373),"",'Input-Accounts'!A373)</f>
        <v/>
      </c>
      <c r="B373" t="str">
        <f>IF(ISBLANK('Input-Accounts'!B373),"",'Input-Accounts'!B373)</f>
        <v/>
      </c>
      <c r="C373" s="31" t="str">
        <f>IF(ISBLANK('Input-Accounts'!C373),"",'Input-Accounts'!C373)</f>
        <v/>
      </c>
      <c r="D373" s="94"/>
      <c r="E373" s="10" t="str">
        <f t="shared" si="70"/>
        <v/>
      </c>
      <c r="G373" s="94"/>
      <c r="H373" s="94"/>
      <c r="I373" s="94"/>
      <c r="J373" s="94"/>
      <c r="K373" s="94"/>
    </row>
    <row r="374" spans="1:11">
      <c r="A374" s="31" t="str">
        <f>IF(ISBLANK('Input-Accounts'!A374),"",'Input-Accounts'!A374)</f>
        <v/>
      </c>
      <c r="B374" t="str">
        <f>IF(ISBLANK('Input-Accounts'!B374),"",'Input-Accounts'!B374)</f>
        <v/>
      </c>
      <c r="C374" s="31" t="str">
        <f>IF(ISBLANK('Input-Accounts'!C374),"",'Input-Accounts'!C374)</f>
        <v/>
      </c>
      <c r="D374" s="94"/>
      <c r="E374" s="10" t="s">
        <v>298</v>
      </c>
      <c r="G374" s="94"/>
      <c r="H374" s="94"/>
      <c r="I374" s="94"/>
      <c r="J374" s="94"/>
      <c r="K374" s="94"/>
    </row>
    <row r="384" spans="1:11">
      <c r="A384"/>
      <c r="C384"/>
      <c r="G384" s="14"/>
      <c r="H384" s="14"/>
      <c r="I384" s="14"/>
      <c r="J384" s="14"/>
      <c r="K384" s="14"/>
    </row>
    <row r="385" spans="1:11">
      <c r="A385"/>
      <c r="C385"/>
      <c r="G385" s="14"/>
      <c r="H385" s="14"/>
      <c r="I385" s="14"/>
      <c r="J385" s="14"/>
      <c r="K385" s="14"/>
    </row>
    <row r="386" spans="1:11">
      <c r="A386"/>
      <c r="C386"/>
      <c r="G386" s="14"/>
      <c r="H386" s="14"/>
      <c r="I386" s="14"/>
      <c r="J386" s="14"/>
      <c r="K386" s="14"/>
    </row>
    <row r="387" spans="1:11">
      <c r="A387"/>
      <c r="C387"/>
      <c r="G387" s="14"/>
      <c r="H387" s="14"/>
      <c r="I387" s="14"/>
      <c r="J387" s="14"/>
      <c r="K387" s="14"/>
    </row>
    <row r="388" spans="1:11">
      <c r="A388"/>
      <c r="C388"/>
      <c r="G388" s="14"/>
      <c r="H388" s="14"/>
      <c r="I388" s="14"/>
      <c r="J388" s="14"/>
      <c r="K388" s="14"/>
    </row>
  </sheetData>
  <pageMargins left="0.5" right="0.5" top="0.75" bottom="0.75" header="0.3" footer="0.3"/>
  <pageSetup scale="52" pageOrder="overThenDown" orientation="landscape" horizontalDpi="1200" verticalDpi="1200" r:id="rId1"/>
  <rowBreaks count="7" manualBreakCount="7">
    <brk id="73" max="12" man="1"/>
    <brk id="148" max="12" man="1"/>
    <brk id="159" max="12" man="1"/>
    <brk id="197" max="12" man="1"/>
    <brk id="238" max="12" man="1"/>
    <brk id="323" max="12" man="1"/>
    <brk id="358" max="12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A0636B-B62C-41E7-9799-1C27B7A03E3F}">
  <sheetPr codeName="Sheet10">
    <tabColor theme="7" tint="0.59999389629810485"/>
  </sheetPr>
  <dimension ref="A1:K388"/>
  <sheetViews>
    <sheetView workbookViewId="0"/>
  </sheetViews>
  <sheetFormatPr defaultColWidth="9.15234375" defaultRowHeight="14.6" outlineLevelRow="1"/>
  <cols>
    <col min="1" max="1" width="4.84375" style="31" customWidth="1"/>
    <col min="2" max="2" width="37.69140625" customWidth="1"/>
    <col min="3" max="3" width="9.84375" style="31" customWidth="1"/>
    <col min="4" max="4" width="16.3828125" customWidth="1"/>
    <col min="5" max="5" width="6.69140625" customWidth="1"/>
    <col min="6" max="6" width="23.3828125" customWidth="1"/>
    <col min="7" max="11" width="14.84375" customWidth="1"/>
  </cols>
  <sheetData>
    <row r="1" spans="1:11">
      <c r="B1" s="11" t="str">
        <f>'General Inputs'!$D9</f>
        <v>COLUMBIA GAS OF KENTUCKY, INC.</v>
      </c>
    </row>
    <row r="2" spans="1:11">
      <c r="B2" s="11" t="str">
        <f>'General Inputs'!$D10</f>
        <v>Gas Class Cost of Service Study - Average of Customer-Demand and Demand-Commodity Methods</v>
      </c>
      <c r="I2" s="118"/>
    </row>
    <row r="3" spans="1:11">
      <c r="B3" s="11" t="str">
        <f>'General Inputs'!$D11</f>
        <v>FORECASTED PERIOD 12/31/2024 TO 12/31/2025</v>
      </c>
    </row>
    <row r="4" spans="1:11">
      <c r="B4" s="1" t="str">
        <f ca="1">"Function &amp; Classification: "&amp;" "&amp;INDIRECT("Classification!"&amp;$D$5&amp;8)</f>
        <v xml:space="preserve">Function &amp; Classification:  </v>
      </c>
      <c r="I4" s="113"/>
    </row>
    <row r="5" spans="1:11">
      <c r="B5" s="31" t="s">
        <v>454</v>
      </c>
      <c r="D5" t="str">
        <f>LEFT(ADDRESS(5,MATCH($B$5,Classification!$A$6:$ABB$6,0)),3)</f>
        <v>$N$</v>
      </c>
    </row>
    <row r="6" spans="1:11" ht="34.299999999999997">
      <c r="A6" s="19" t="s">
        <v>1</v>
      </c>
      <c r="B6" s="21" t="s">
        <v>113</v>
      </c>
      <c r="C6" s="19" t="s">
        <v>114</v>
      </c>
      <c r="D6" s="19" t="s">
        <v>115</v>
      </c>
      <c r="E6" s="128" t="s">
        <v>297</v>
      </c>
      <c r="F6" s="19" t="str">
        <f>TRIM(RIGHT(SUBSTITUTE(B5," ",REPT(" ",100)),100))&amp;CHAR(10)&amp;"Allocation Factor"</f>
        <v>Customer
Allocation Factor</v>
      </c>
      <c r="G6" s="20" t="str">
        <f>'General Inputs'!D$17</f>
        <v>GS-RESIDENTIAL</v>
      </c>
      <c r="H6" s="20" t="str">
        <f>'General Inputs'!E$17</f>
        <v>GS-OTHER</v>
      </c>
      <c r="I6" s="20" t="str">
        <f>'General Inputs'!F$17</f>
        <v>IUS</v>
      </c>
      <c r="J6" s="20" t="str">
        <f>'General Inputs'!G$17</f>
        <v>DS-ML</v>
      </c>
      <c r="K6" s="20" t="str">
        <f>'General Inputs'!H$17</f>
        <v>DS/IS</v>
      </c>
    </row>
    <row r="7" spans="1:11">
      <c r="A7" s="31" t="str">
        <f>IF(B7="","",MAX(A$1:A6)+1)</f>
        <v/>
      </c>
      <c r="E7" s="10"/>
      <c r="G7" s="10"/>
      <c r="H7" s="10"/>
      <c r="I7" s="10"/>
      <c r="J7" s="10"/>
      <c r="K7" s="10"/>
    </row>
    <row r="8" spans="1:11">
      <c r="A8" s="31">
        <f>IF(ISBLANK('Input-Accounts'!A8),"",'Input-Accounts'!A8)</f>
        <v>1</v>
      </c>
      <c r="B8" s="1" t="str">
        <f>IF(ISBLANK('Input-Accounts'!B8),"",'Input-Accounts'!B8)</f>
        <v>RATE BASE</v>
      </c>
      <c r="C8" s="31" t="str">
        <f>IF(ISBLANK('Input-Accounts'!C8),"",'Input-Accounts'!C8)</f>
        <v/>
      </c>
      <c r="E8" s="10"/>
      <c r="G8" s="10"/>
      <c r="H8" s="10"/>
      <c r="I8" s="10"/>
      <c r="J8" s="10"/>
      <c r="K8" s="10"/>
    </row>
    <row r="9" spans="1:11">
      <c r="A9" s="31">
        <f>IF(ISBLANK('Input-Accounts'!A9),"",'Input-Accounts'!A9)</f>
        <v>2</v>
      </c>
      <c r="B9" s="1" t="str">
        <f>IF(ISBLANK('Input-Accounts'!B9),"",'Input-Accounts'!B9)</f>
        <v>Plant in Service</v>
      </c>
      <c r="C9" s="31" t="str">
        <f>IF(ISBLANK('Input-Accounts'!C9),"",'Input-Accounts'!C9)</f>
        <v/>
      </c>
      <c r="E9" s="10"/>
      <c r="G9" s="10"/>
      <c r="H9" s="10"/>
      <c r="I9" s="10"/>
      <c r="J9" s="10"/>
      <c r="K9" s="10"/>
    </row>
    <row r="10" spans="1:11" outlineLevel="1">
      <c r="A10" s="31">
        <f>IF(ISBLANK('Input-Accounts'!A10),"",'Input-Accounts'!A10)</f>
        <v>3</v>
      </c>
      <c r="B10" s="1" t="str">
        <f>IF(ISBLANK('Input-Accounts'!B10),"",'Input-Accounts'!B10)</f>
        <v>Intangible Plant</v>
      </c>
      <c r="C10" s="31" t="str">
        <f>IF(ISBLANK('Input-Accounts'!C10),"",'Input-Accounts'!C10)</f>
        <v/>
      </c>
      <c r="E10" s="10"/>
      <c r="G10" s="10"/>
      <c r="H10" s="10"/>
      <c r="I10" s="10"/>
      <c r="J10" s="10"/>
      <c r="K10" s="10"/>
    </row>
    <row r="11" spans="1:11" outlineLevel="1">
      <c r="A11" s="31">
        <f>IF(ISBLANK('Input-Accounts'!A11),"",'Input-Accounts'!A11)</f>
        <v>4</v>
      </c>
      <c r="B11" s="53" t="str">
        <f>IF(ISBLANK('Input-Accounts'!B11),"",'Input-Accounts'!B11)</f>
        <v>Organization</v>
      </c>
      <c r="C11" s="31">
        <f>IF(ISBLANK('Input-Accounts'!C11),"",'Input-Accounts'!C11)</f>
        <v>301</v>
      </c>
      <c r="D11" s="10">
        <f ca="1">INDIRECT("Classification!"&amp;$D$5&amp;ROW())</f>
        <v>189.21492811851815</v>
      </c>
      <c r="E11" s="10">
        <f t="shared" ref="E11:E17" ca="1" si="0">IFERROR(IF(D11="","",IF(D11=0,0,IF(ABS(D11-SUM($G11:$K11))&lt;Check_Limit,0,1))),1)</f>
        <v>0</v>
      </c>
      <c r="F11" s="3" t="str" cm="1">
        <f t="array" aca="1" ref="F11" ca="1">IF(D11=0,"-",IF('Input-Accounts'!$E11&lt;&gt;0,'Input-Accounts'!$E11,INDEX('Input-Accounts'!$H11:$J11,,MATCH($F$6,'Input-Accounts'!$H$6:$J$6,0))))</f>
        <v>INT_DISTPT_SUBTOTAL</v>
      </c>
      <c r="G11" s="10">
        <f ca="1">IFERROR(INDEX(G$337:G$373,MATCH($F11,$B$337:$B$373,0))/INDEX($D$337:$D$373,MATCH($F11,$B$337:$B$373,0)),SUMIFS('Input-Ext Allocators'!D$8:D$63,'Input-Ext Allocators'!$B$8:$B$63,$F11))*$D11</f>
        <v>160.44195585478818</v>
      </c>
      <c r="H11" s="10">
        <f ca="1">IFERROR(INDEX(H$337:H$373,MATCH($F11,$B$337:$B$373,0))/INDEX($D$337:$D$373,MATCH($F11,$B$337:$B$373,0)),SUMIFS('Input-Ext Allocators'!E$8:E$63,'Input-Ext Allocators'!$B$8:$B$63,$F11))*$D11</f>
        <v>25.109154622357995</v>
      </c>
      <c r="I11" s="10">
        <f ca="1">IFERROR(INDEX(I$337:I$373,MATCH($F11,$B$337:$B$373,0))/INDEX($D$337:$D$373,MATCH($F11,$B$337:$B$373,0)),SUMIFS('Input-Ext Allocators'!F$8:F$63,'Input-Ext Allocators'!$B$8:$B$63,$F11))*$D11</f>
        <v>1.4830421700547044E-2</v>
      </c>
      <c r="J11" s="10">
        <f ca="1">IFERROR(INDEX(J$337:J$373,MATCH($F11,$B$337:$B$373,0))/INDEX($D$337:$D$373,MATCH($F11,$B$337:$B$373,0)),SUMIFS('Input-Ext Allocators'!G$8:G$63,'Input-Ext Allocators'!$B$8:$B$63,$F11))*$D11</f>
        <v>0.62463318080799912</v>
      </c>
      <c r="K11" s="10">
        <f ca="1">IFERROR(INDEX(K$337:K$373,MATCH($F11,$B$337:$B$373,0))/INDEX($D$337:$D$373,MATCH($F11,$B$337:$B$373,0)),SUMIFS('Input-Ext Allocators'!H$8:H$63,'Input-Ext Allocators'!$B$8:$B$63,$F11))*$D11</f>
        <v>3.0243540388634145</v>
      </c>
    </row>
    <row r="12" spans="1:11" outlineLevel="1">
      <c r="A12" s="31">
        <f>IF(ISBLANK('Input-Accounts'!A12),"",'Input-Accounts'!A12)</f>
        <v>5</v>
      </c>
      <c r="B12" s="53" t="str">
        <f>IF(ISBLANK('Input-Accounts'!B12),"",'Input-Accounts'!B12)</f>
        <v>Misc. Intangible Plant - Plant Related</v>
      </c>
      <c r="C12" s="31">
        <f>IF(ISBLANK('Input-Accounts'!C12),"",'Input-Accounts'!C12)</f>
        <v>303</v>
      </c>
      <c r="D12" s="10">
        <f t="shared" ref="D12:D16" ca="1" si="1">INDIRECT("Classification!"&amp;$D$5&amp;ROW())</f>
        <v>32004.102701410953</v>
      </c>
      <c r="E12" s="10">
        <f t="shared" ca="1" si="0"/>
        <v>0</v>
      </c>
      <c r="F12" s="3" t="str" cm="1">
        <f t="array" aca="1" ref="F12" ca="1">IF(D12=0,"-",IF('Input-Accounts'!$E12&lt;&gt;0,'Input-Accounts'!$E12,INDEX('Input-Accounts'!$H12:$J12,,MATCH($F$6,'Input-Accounts'!$H$6:$J$6,0))))</f>
        <v>INT_DISTPT_SUBTOTAL</v>
      </c>
      <c r="G12" s="10">
        <f ca="1">IFERROR(INDEX(G$337:G$373,MATCH($F12,$B$337:$B$373,0))/INDEX($D$337:$D$373,MATCH($F12,$B$337:$B$373,0)),SUMIFS('Input-Ext Allocators'!D$8:D$63,'Input-Ext Allocators'!$B$8:$B$63,$F12))*$D12</f>
        <v>27137.398110447233</v>
      </c>
      <c r="H12" s="10">
        <f ca="1">IFERROR(INDEX(H$337:H$373,MATCH($F12,$B$337:$B$373,0))/INDEX($D$337:$D$373,MATCH($F12,$B$337:$B$373,0)),SUMIFS('Input-Ext Allocators'!E$8:E$63,'Input-Ext Allocators'!$B$8:$B$63,$F12))*$D12</f>
        <v>4247.0008644149166</v>
      </c>
      <c r="I12" s="10">
        <f ca="1">IFERROR(INDEX(I$337:I$373,MATCH($F12,$B$337:$B$373,0))/INDEX($D$337:$D$373,MATCH($F12,$B$337:$B$373,0)),SUMIFS('Input-Ext Allocators'!F$8:F$63,'Input-Ext Allocators'!$B$8:$B$63,$F12))*$D12</f>
        <v>2.5084402374015946</v>
      </c>
      <c r="J12" s="10">
        <f ca="1">IFERROR(INDEX(J$337:J$373,MATCH($F12,$B$337:$B$373,0))/INDEX($D$337:$D$373,MATCH($F12,$B$337:$B$373,0)),SUMIFS('Input-Ext Allocators'!G$8:G$63,'Input-Ext Allocators'!$B$8:$B$63,$F12))*$D12</f>
        <v>105.65141275093576</v>
      </c>
      <c r="K12" s="10">
        <f ca="1">IFERROR(INDEX(K$337:K$373,MATCH($F12,$B$337:$B$373,0))/INDEX($D$337:$D$373,MATCH($F12,$B$337:$B$373,0)),SUMIFS('Input-Ext Allocators'!H$8:H$63,'Input-Ext Allocators'!$B$8:$B$63,$F12))*$D12</f>
        <v>511.54387356046504</v>
      </c>
    </row>
    <row r="13" spans="1:11" outlineLevel="1">
      <c r="A13" s="31">
        <f>IF(ISBLANK('Input-Accounts'!A13),"",'Input-Accounts'!A13)</f>
        <v>6</v>
      </c>
      <c r="B13" s="53" t="str">
        <f>IF(ISBLANK('Input-Accounts'!B13),"",'Input-Accounts'!B13)</f>
        <v>MISC INTANGIBLE PLANT-DIS SOFTWARE</v>
      </c>
      <c r="C13" s="31">
        <f>IF(ISBLANK('Input-Accounts'!C13),"",'Input-Accounts'!C13)</f>
        <v>303.10000000000002</v>
      </c>
      <c r="D13" s="10">
        <f t="shared" ca="1" si="1"/>
        <v>342.44199011196218</v>
      </c>
      <c r="E13" s="10">
        <f t="shared" ca="1" si="0"/>
        <v>0</v>
      </c>
      <c r="F13" s="3" t="str" cm="1">
        <f t="array" aca="1" ref="F13" ca="1">IF(D13=0,"-",IF('Input-Accounts'!$E13&lt;&gt;0,'Input-Accounts'!$E13,INDEX('Input-Accounts'!$H13:$J13,,MATCH($F$6,'Input-Accounts'!$H$6:$J$6,0))))</f>
        <v>INT_DISTPT_SUBTOTAL</v>
      </c>
      <c r="G13" s="10">
        <f ca="1">IFERROR(INDEX(G$337:G$373,MATCH($F13,$B$337:$B$373,0))/INDEX($D$337:$D$373,MATCH($F13,$B$337:$B$373,0)),SUMIFS('Input-Ext Allocators'!D$8:D$63,'Input-Ext Allocators'!$B$8:$B$63,$F13))*$D13</f>
        <v>290.36854124932103</v>
      </c>
      <c r="H13" s="10">
        <f ca="1">IFERROR(INDEX(H$337:H$373,MATCH($F13,$B$337:$B$373,0))/INDEX($D$337:$D$373,MATCH($F13,$B$337:$B$373,0)),SUMIFS('Input-Ext Allocators'!E$8:E$63,'Input-Ext Allocators'!$B$8:$B$63,$F13))*$D13</f>
        <v>45.442655949024626</v>
      </c>
      <c r="I13" s="10">
        <f ca="1">IFERROR(INDEX(I$337:I$373,MATCH($F13,$B$337:$B$373,0))/INDEX($D$337:$D$373,MATCH($F13,$B$337:$B$373,0)),SUMIFS('Input-Ext Allocators'!F$8:F$63,'Input-Ext Allocators'!$B$8:$B$63,$F13))*$D13</f>
        <v>2.6840160931456285E-2</v>
      </c>
      <c r="J13" s="10">
        <f ca="1">IFERROR(INDEX(J$337:J$373,MATCH($F13,$B$337:$B$373,0))/INDEX($D$337:$D$373,MATCH($F13,$B$337:$B$373,0)),SUMIFS('Input-Ext Allocators'!G$8:G$63,'Input-Ext Allocators'!$B$8:$B$63,$F13))*$D13</f>
        <v>1.1304638151587905</v>
      </c>
      <c r="K13" s="10">
        <f ca="1">IFERROR(INDEX(K$337:K$373,MATCH($F13,$B$337:$B$373,0))/INDEX($D$337:$D$373,MATCH($F13,$B$337:$B$373,0)),SUMIFS('Input-Ext Allocators'!H$8:H$63,'Input-Ext Allocators'!$B$8:$B$63,$F13))*$D13</f>
        <v>5.473488937526275</v>
      </c>
    </row>
    <row r="14" spans="1:11" outlineLevel="1">
      <c r="A14" s="31">
        <f>IF(ISBLANK('Input-Accounts'!A14),"",'Input-Accounts'!A14)</f>
        <v>7</v>
      </c>
      <c r="B14" s="53" t="str">
        <f>IF(ISBLANK('Input-Accounts'!B14),"",'Input-Accounts'!B14)</f>
        <v>MISC INTANGIBLE PLANT-FARA SOFTWARE</v>
      </c>
      <c r="C14" s="31">
        <f>IF(ISBLANK('Input-Accounts'!C14),"",'Input-Accounts'!C14)</f>
        <v>303.2</v>
      </c>
      <c r="D14" s="10">
        <f t="shared" ca="1" si="1"/>
        <v>0</v>
      </c>
      <c r="E14" s="10">
        <f t="shared" ca="1" si="0"/>
        <v>0</v>
      </c>
      <c r="F14" s="3" t="str" cm="1">
        <f t="array" aca="1" ref="F14" ca="1">IF(D14=0,"-",IF('Input-Accounts'!$E14&lt;&gt;0,'Input-Accounts'!$E14,INDEX('Input-Accounts'!$H14:$J14,,MATCH($F$6,'Input-Accounts'!$H$6:$J$6,0))))</f>
        <v>-</v>
      </c>
      <c r="G14" s="10">
        <f ca="1">IFERROR(INDEX(G$337:G$373,MATCH($F14,$B$337:$B$373,0))/INDEX($D$337:$D$373,MATCH($F14,$B$337:$B$373,0)),SUMIFS('Input-Ext Allocators'!D$8:D$63,'Input-Ext Allocators'!$B$8:$B$63,$F14))*$D14</f>
        <v>0</v>
      </c>
      <c r="H14" s="10">
        <f ca="1">IFERROR(INDEX(H$337:H$373,MATCH($F14,$B$337:$B$373,0))/INDEX($D$337:$D$373,MATCH($F14,$B$337:$B$373,0)),SUMIFS('Input-Ext Allocators'!E$8:E$63,'Input-Ext Allocators'!$B$8:$B$63,$F14))*$D14</f>
        <v>0</v>
      </c>
      <c r="I14" s="10">
        <f ca="1">IFERROR(INDEX(I$337:I$373,MATCH($F14,$B$337:$B$373,0))/INDEX($D$337:$D$373,MATCH($F14,$B$337:$B$373,0)),SUMIFS('Input-Ext Allocators'!F$8:F$63,'Input-Ext Allocators'!$B$8:$B$63,$F14))*$D14</f>
        <v>0</v>
      </c>
      <c r="J14" s="10">
        <f ca="1">IFERROR(INDEX(J$337:J$373,MATCH($F14,$B$337:$B$373,0))/INDEX($D$337:$D$373,MATCH($F14,$B$337:$B$373,0)),SUMIFS('Input-Ext Allocators'!G$8:G$63,'Input-Ext Allocators'!$B$8:$B$63,$F14))*$D14</f>
        <v>0</v>
      </c>
      <c r="K14" s="10">
        <f ca="1">IFERROR(INDEX(K$337:K$373,MATCH($F14,$B$337:$B$373,0))/INDEX($D$337:$D$373,MATCH($F14,$B$337:$B$373,0)),SUMIFS('Input-Ext Allocators'!H$8:H$63,'Input-Ext Allocators'!$B$8:$B$63,$F14))*$D14</f>
        <v>0</v>
      </c>
    </row>
    <row r="15" spans="1:11" outlineLevel="1">
      <c r="A15" s="31">
        <f>IF(ISBLANK('Input-Accounts'!A15),"",'Input-Accounts'!A15)</f>
        <v>8</v>
      </c>
      <c r="B15" s="53" t="str">
        <f>IF(ISBLANK('Input-Accounts'!B15),"",'Input-Accounts'!B15)</f>
        <v>MISC INTANGIBLE PLANT-OTHER SOFTWARE</v>
      </c>
      <c r="C15" s="31">
        <f>IF(ISBLANK('Input-Accounts'!C15),"",'Input-Accounts'!C15)</f>
        <v>303.3</v>
      </c>
      <c r="D15" s="10">
        <f t="shared" ca="1" si="1"/>
        <v>5857681.7075566342</v>
      </c>
      <c r="E15" s="10">
        <f t="shared" ca="1" si="0"/>
        <v>0</v>
      </c>
      <c r="F15" s="3" t="str" cm="1">
        <f t="array" aca="1" ref="F15" ca="1">IF(D15=0,"-",IF('Input-Accounts'!$E15&lt;&gt;0,'Input-Accounts'!$E15,INDEX('Input-Accounts'!$H15:$J15,,MATCH($F$6,'Input-Accounts'!$H$6:$J$6,0))))</f>
        <v>INT_DISTPT_SUBTOTAL</v>
      </c>
      <c r="G15" s="10">
        <f ca="1">IFERROR(INDEX(G$337:G$373,MATCH($F15,$B$337:$B$373,0))/INDEX($D$337:$D$373,MATCH($F15,$B$337:$B$373,0)),SUMIFS('Input-Ext Allocators'!D$8:D$63,'Input-Ext Allocators'!$B$8:$B$63,$F15))*$D15</f>
        <v>4966933.2080739951</v>
      </c>
      <c r="H15" s="10">
        <f ca="1">IFERROR(INDEX(H$337:H$373,MATCH($F15,$B$337:$B$373,0))/INDEX($D$337:$D$373,MATCH($F15,$B$337:$B$373,0)),SUMIFS('Input-Ext Allocators'!E$8:E$63,'Input-Ext Allocators'!$B$8:$B$63,$F15))*$D15</f>
        <v>777324.69201093086</v>
      </c>
      <c r="I15" s="10">
        <f ca="1">IFERROR(INDEX(I$337:I$373,MATCH($F15,$B$337:$B$373,0))/INDEX($D$337:$D$373,MATCH($F15,$B$337:$B$373,0)),SUMIFS('Input-Ext Allocators'!F$8:F$63,'Input-Ext Allocators'!$B$8:$B$63,$F15))*$D15</f>
        <v>459.11752721873836</v>
      </c>
      <c r="J15" s="10">
        <f ca="1">IFERROR(INDEX(J$337:J$373,MATCH($F15,$B$337:$B$373,0))/INDEX($D$337:$D$373,MATCH($F15,$B$337:$B$373,0)),SUMIFS('Input-Ext Allocators'!G$8:G$63,'Input-Ext Allocators'!$B$8:$B$63,$F15))*$D15</f>
        <v>19337.281648624012</v>
      </c>
      <c r="K15" s="10">
        <f ca="1">IFERROR(INDEX(K$337:K$373,MATCH($F15,$B$337:$B$373,0))/INDEX($D$337:$D$373,MATCH($F15,$B$337:$B$373,0)),SUMIFS('Input-Ext Allocators'!H$8:H$63,'Input-Ext Allocators'!$B$8:$B$63,$F15))*$D15</f>
        <v>93627.408295865025</v>
      </c>
    </row>
    <row r="16" spans="1:11" outlineLevel="1">
      <c r="A16" s="31">
        <f>IF(ISBLANK('Input-Accounts'!A16),"",'Input-Accounts'!A16)</f>
        <v>9</v>
      </c>
      <c r="B16" s="53" t="str">
        <f>IF(ISBLANK('Input-Accounts'!B16),"",'Input-Accounts'!B16)</f>
        <v>MISC INTANGIBLE PLANT-CLOUD SOFTWARE</v>
      </c>
      <c r="C16" s="31">
        <f>IF(ISBLANK('Input-Accounts'!C16),"",'Input-Accounts'!C16)</f>
        <v>303.99</v>
      </c>
      <c r="D16" s="10">
        <f t="shared" ca="1" si="1"/>
        <v>1338534.0328600914</v>
      </c>
      <c r="E16" s="10">
        <f t="shared" ca="1" si="0"/>
        <v>0</v>
      </c>
      <c r="F16" s="3" t="str" cm="1">
        <f t="array" aca="1" ref="F16" ca="1">IF(D16=0,"-",IF('Input-Accounts'!$E16&lt;&gt;0,'Input-Accounts'!$E16,INDEX('Input-Accounts'!$H16:$J16,,MATCH($F$6,'Input-Accounts'!$H$6:$J$6,0))))</f>
        <v>INT_DISTPT_SUBTOTAL</v>
      </c>
      <c r="G16" s="10">
        <f ca="1">IFERROR(INDEX(G$337:G$373,MATCH($F16,$B$337:$B$373,0))/INDEX($D$337:$D$373,MATCH($F16,$B$337:$B$373,0)),SUMIFS('Input-Ext Allocators'!D$8:D$63,'Input-Ext Allocators'!$B$8:$B$63,$F16))*$D16</f>
        <v>1134989.8253046584</v>
      </c>
      <c r="H16" s="10">
        <f ca="1">IFERROR(INDEX(H$337:H$373,MATCH($F16,$B$337:$B$373,0))/INDEX($D$337:$D$373,MATCH($F16,$B$337:$B$373,0)),SUMIFS('Input-Ext Allocators'!E$8:E$63,'Input-Ext Allocators'!$B$8:$B$63,$F16))*$D16</f>
        <v>177625.8265273899</v>
      </c>
      <c r="I16" s="10">
        <f ca="1">IFERROR(INDEX(I$337:I$373,MATCH($F16,$B$337:$B$373,0))/INDEX($D$337:$D$373,MATCH($F16,$B$337:$B$373,0)),SUMIFS('Input-Ext Allocators'!F$8:F$63,'Input-Ext Allocators'!$B$8:$B$63,$F16))*$D16</f>
        <v>104.91256881917376</v>
      </c>
      <c r="J16" s="10">
        <f ca="1">IFERROR(INDEX(J$337:J$373,MATCH($F16,$B$337:$B$373,0))/INDEX($D$337:$D$373,MATCH($F16,$B$337:$B$373,0)),SUMIFS('Input-Ext Allocators'!G$8:G$63,'Input-Ext Allocators'!$B$8:$B$63,$F16))*$D16</f>
        <v>4418.7463371888716</v>
      </c>
      <c r="K16" s="10">
        <f ca="1">IFERROR(INDEX(K$337:K$373,MATCH($F16,$B$337:$B$373,0))/INDEX($D$337:$D$373,MATCH($F16,$B$337:$B$373,0)),SUMIFS('Input-Ext Allocators'!H$8:H$63,'Input-Ext Allocators'!$B$8:$B$63,$F16))*$D16</f>
        <v>21394.722122035157</v>
      </c>
    </row>
    <row r="17" spans="1:11" outlineLevel="1">
      <c r="A17" s="31">
        <f>IF(ISBLANK('Input-Accounts'!A17),"",'Input-Accounts'!A17)</f>
        <v>10</v>
      </c>
      <c r="B17" t="str">
        <f>IF(ISBLANK('Input-Accounts'!B17),"",'Input-Accounts'!B17)</f>
        <v>Subtotal - Intangible Plant</v>
      </c>
      <c r="C17" s="31" t="str">
        <f>IF(ISBLANK('Input-Accounts'!C17),"",'Input-Accounts'!C17)</f>
        <v/>
      </c>
      <c r="D17" s="123">
        <f ca="1">SUBTOTAL(9,D11:D16)</f>
        <v>7228751.5000363663</v>
      </c>
      <c r="E17" s="10">
        <f t="shared" ca="1" si="0"/>
        <v>0</v>
      </c>
      <c r="G17" s="123">
        <f t="shared" ref="G17:K17" ca="1" si="2">SUBTOTAL(9,G11:G16)</f>
        <v>6129511.2419862049</v>
      </c>
      <c r="H17" s="123">
        <f t="shared" ca="1" si="2"/>
        <v>959268.07121330709</v>
      </c>
      <c r="I17" s="123">
        <f t="shared" ca="1" si="2"/>
        <v>566.58020685794565</v>
      </c>
      <c r="J17" s="123">
        <f t="shared" ca="1" si="2"/>
        <v>23863.434495559784</v>
      </c>
      <c r="K17" s="123">
        <f t="shared" ca="1" si="2"/>
        <v>115542.17213443705</v>
      </c>
    </row>
    <row r="18" spans="1:11" outlineLevel="1">
      <c r="A18" s="31" t="str">
        <f>IF(ISBLANK('Input-Accounts'!A18),"",'Input-Accounts'!A18)</f>
        <v/>
      </c>
      <c r="B18" t="str">
        <f>IF(ISBLANK('Input-Accounts'!B18),"",'Input-Accounts'!B18)</f>
        <v/>
      </c>
      <c r="C18" s="31" t="str">
        <f>IF(ISBLANK('Input-Accounts'!C18),"",'Input-Accounts'!C18)</f>
        <v/>
      </c>
      <c r="D18" s="10"/>
      <c r="E18" s="10"/>
      <c r="G18" s="10"/>
      <c r="H18" s="10"/>
      <c r="I18" s="10"/>
      <c r="J18" s="10"/>
      <c r="K18" s="10"/>
    </row>
    <row r="19" spans="1:11" outlineLevel="1">
      <c r="A19" s="31">
        <f>IF(ISBLANK('Input-Accounts'!A19),"",'Input-Accounts'!A19)</f>
        <v>11</v>
      </c>
      <c r="B19" s="1" t="str">
        <f>IF(ISBLANK('Input-Accounts'!B19),"",'Input-Accounts'!B19)</f>
        <v>Distribution Plant</v>
      </c>
      <c r="C19" s="31" t="str">
        <f>IF(ISBLANK('Input-Accounts'!C19),"",'Input-Accounts'!C19)</f>
        <v/>
      </c>
      <c r="D19" s="10"/>
      <c r="E19" s="10" t="str">
        <f t="shared" ref="E19:E54" si="3">IFERROR(IF(D19="","",IF(D19=0,0,IF(ABS(D19-SUM($G19:$K19))&lt;Check_Limit,0,1))),1)</f>
        <v/>
      </c>
      <c r="F19" s="3"/>
      <c r="G19" s="10"/>
      <c r="H19" s="10"/>
      <c r="I19" s="10"/>
      <c r="J19" s="10"/>
      <c r="K19" s="10"/>
    </row>
    <row r="20" spans="1:11" outlineLevel="1">
      <c r="A20" s="31">
        <f>IF(ISBLANK('Input-Accounts'!A20),"",'Input-Accounts'!A20)</f>
        <v>12</v>
      </c>
      <c r="B20" s="53" t="str">
        <f>IF(ISBLANK('Input-Accounts'!B20),"",'Input-Accounts'!B20)</f>
        <v>LAND-CITY GATE &amp; MAIN LINE IND. M &amp; R</v>
      </c>
      <c r="C20" s="31">
        <f>IF(ISBLANK('Input-Accounts'!C20),"",'Input-Accounts'!C20)</f>
        <v>374.1</v>
      </c>
      <c r="D20" s="10">
        <f t="shared" ref="D20:D53" ca="1" si="4">INDIRECT("Classification!"&amp;$D$5&amp;ROW())</f>
        <v>0</v>
      </c>
      <c r="E20" s="10">
        <f t="shared" ca="1" si="3"/>
        <v>0</v>
      </c>
      <c r="F20" s="3" t="str" cm="1">
        <f t="array" aca="1" ref="F20" ca="1">IF(D20=0,"-",IF('Input-Accounts'!$E20&lt;&gt;0,'Input-Accounts'!$E20,INDEX('Input-Accounts'!$H20:$J20,,MATCH($F$6,'Input-Accounts'!$H$6:$J$6,0))))</f>
        <v>-</v>
      </c>
      <c r="G20" s="10">
        <f ca="1">IFERROR(INDEX(G$337:G$373,MATCH($F20,$B$337:$B$373,0))/INDEX($D$337:$D$373,MATCH($F20,$B$337:$B$373,0)),SUMIFS('Input-Ext Allocators'!D$8:D$63,'Input-Ext Allocators'!$B$8:$B$63,$F20))*$D20</f>
        <v>0</v>
      </c>
      <c r="H20" s="10">
        <f ca="1">IFERROR(INDEX(H$337:H$373,MATCH($F20,$B$337:$B$373,0))/INDEX($D$337:$D$373,MATCH($F20,$B$337:$B$373,0)),SUMIFS('Input-Ext Allocators'!E$8:E$63,'Input-Ext Allocators'!$B$8:$B$63,$F20))*$D20</f>
        <v>0</v>
      </c>
      <c r="I20" s="10">
        <f ca="1">IFERROR(INDEX(I$337:I$373,MATCH($F20,$B$337:$B$373,0))/INDEX($D$337:$D$373,MATCH($F20,$B$337:$B$373,0)),SUMIFS('Input-Ext Allocators'!F$8:F$63,'Input-Ext Allocators'!$B$8:$B$63,$F20))*$D20</f>
        <v>0</v>
      </c>
      <c r="J20" s="10">
        <f ca="1">IFERROR(INDEX(J$337:J$373,MATCH($F20,$B$337:$B$373,0))/INDEX($D$337:$D$373,MATCH($F20,$B$337:$B$373,0)),SUMIFS('Input-Ext Allocators'!G$8:G$63,'Input-Ext Allocators'!$B$8:$B$63,$F20))*$D20</f>
        <v>0</v>
      </c>
      <c r="K20" s="10">
        <f ca="1">IFERROR(INDEX(K$337:K$373,MATCH($F20,$B$337:$B$373,0))/INDEX($D$337:$D$373,MATCH($F20,$B$337:$B$373,0)),SUMIFS('Input-Ext Allocators'!H$8:H$63,'Input-Ext Allocators'!$B$8:$B$63,$F20))*$D20</f>
        <v>0</v>
      </c>
    </row>
    <row r="21" spans="1:11" outlineLevel="1">
      <c r="A21" s="31">
        <f>IF(ISBLANK('Input-Accounts'!A21),"",'Input-Accounts'!A21)</f>
        <v>13</v>
      </c>
      <c r="B21" s="53" t="str">
        <f>IF(ISBLANK('Input-Accounts'!B21),"",'Input-Accounts'!B21)</f>
        <v>LAND-OTHER DISTRIBUTION SYSTEMS</v>
      </c>
      <c r="C21" s="31">
        <f>IF(ISBLANK('Input-Accounts'!C21),"",'Input-Accounts'!C21)</f>
        <v>374.2</v>
      </c>
      <c r="D21" s="10">
        <f t="shared" ca="1" si="4"/>
        <v>0</v>
      </c>
      <c r="E21" s="10">
        <f t="shared" ca="1" si="3"/>
        <v>0</v>
      </c>
      <c r="F21" s="3" t="str" cm="1">
        <f t="array" aca="1" ref="F21" ca="1">IF(D21=0,"-",IF('Input-Accounts'!$E21&lt;&gt;0,'Input-Accounts'!$E21,INDEX('Input-Accounts'!$H21:$J21,,MATCH($F$6,'Input-Accounts'!$H$6:$J$6,0))))</f>
        <v>-</v>
      </c>
      <c r="G21" s="10">
        <f ca="1">IFERROR(INDEX(G$337:G$373,MATCH($F21,$B$337:$B$373,0))/INDEX($D$337:$D$373,MATCH($F21,$B$337:$B$373,0)),SUMIFS('Input-Ext Allocators'!D$8:D$63,'Input-Ext Allocators'!$B$8:$B$63,$F21))*$D21</f>
        <v>0</v>
      </c>
      <c r="H21" s="10">
        <f ca="1">IFERROR(INDEX(H$337:H$373,MATCH($F21,$B$337:$B$373,0))/INDEX($D$337:$D$373,MATCH($F21,$B$337:$B$373,0)),SUMIFS('Input-Ext Allocators'!E$8:E$63,'Input-Ext Allocators'!$B$8:$B$63,$F21))*$D21</f>
        <v>0</v>
      </c>
      <c r="I21" s="10">
        <f ca="1">IFERROR(INDEX(I$337:I$373,MATCH($F21,$B$337:$B$373,0))/INDEX($D$337:$D$373,MATCH($F21,$B$337:$B$373,0)),SUMIFS('Input-Ext Allocators'!F$8:F$63,'Input-Ext Allocators'!$B$8:$B$63,$F21))*$D21</f>
        <v>0</v>
      </c>
      <c r="J21" s="10">
        <f ca="1">IFERROR(INDEX(J$337:J$373,MATCH($F21,$B$337:$B$373,0))/INDEX($D$337:$D$373,MATCH($F21,$B$337:$B$373,0)),SUMIFS('Input-Ext Allocators'!G$8:G$63,'Input-Ext Allocators'!$B$8:$B$63,$F21))*$D21</f>
        <v>0</v>
      </c>
      <c r="K21" s="10">
        <f ca="1">IFERROR(INDEX(K$337:K$373,MATCH($F21,$B$337:$B$373,0))/INDEX($D$337:$D$373,MATCH($F21,$B$337:$B$373,0)),SUMIFS('Input-Ext Allocators'!H$8:H$63,'Input-Ext Allocators'!$B$8:$B$63,$F21))*$D21</f>
        <v>0</v>
      </c>
    </row>
    <row r="22" spans="1:11" outlineLevel="1">
      <c r="A22" s="31">
        <f>IF(ISBLANK('Input-Accounts'!A22),"",'Input-Accounts'!A22)</f>
        <v>14</v>
      </c>
      <c r="B22" s="53" t="str">
        <f>IF(ISBLANK('Input-Accounts'!B22),"",'Input-Accounts'!B22)</f>
        <v>LAND RIGHTS-OTHER DISTR SYSTEMS</v>
      </c>
      <c r="C22" s="31">
        <f>IF(ISBLANK('Input-Accounts'!C22),"",'Input-Accounts'!C22)</f>
        <v>374.4</v>
      </c>
      <c r="D22" s="10">
        <f t="shared" ca="1" si="4"/>
        <v>0</v>
      </c>
      <c r="E22" s="10">
        <f t="shared" ca="1" si="3"/>
        <v>0</v>
      </c>
      <c r="F22" s="3" t="str" cm="1">
        <f t="array" aca="1" ref="F22" ca="1">IF(D22=0,"-",IF('Input-Accounts'!$E22&lt;&gt;0,'Input-Accounts'!$E22,INDEX('Input-Accounts'!$H22:$J22,,MATCH($F$6,'Input-Accounts'!$H$6:$J$6,0))))</f>
        <v>-</v>
      </c>
      <c r="G22" s="10">
        <f ca="1">IFERROR(INDEX(G$337:G$373,MATCH($F22,$B$337:$B$373,0))/INDEX($D$337:$D$373,MATCH($F22,$B$337:$B$373,0)),SUMIFS('Input-Ext Allocators'!D$8:D$63,'Input-Ext Allocators'!$B$8:$B$63,$F22))*$D22</f>
        <v>0</v>
      </c>
      <c r="H22" s="10">
        <f ca="1">IFERROR(INDEX(H$337:H$373,MATCH($F22,$B$337:$B$373,0))/INDEX($D$337:$D$373,MATCH($F22,$B$337:$B$373,0)),SUMIFS('Input-Ext Allocators'!E$8:E$63,'Input-Ext Allocators'!$B$8:$B$63,$F22))*$D22</f>
        <v>0</v>
      </c>
      <c r="I22" s="10">
        <f ca="1">IFERROR(INDEX(I$337:I$373,MATCH($F22,$B$337:$B$373,0))/INDEX($D$337:$D$373,MATCH($F22,$B$337:$B$373,0)),SUMIFS('Input-Ext Allocators'!F$8:F$63,'Input-Ext Allocators'!$B$8:$B$63,$F22))*$D22</f>
        <v>0</v>
      </c>
      <c r="J22" s="10">
        <f ca="1">IFERROR(INDEX(J$337:J$373,MATCH($F22,$B$337:$B$373,0))/INDEX($D$337:$D$373,MATCH($F22,$B$337:$B$373,0)),SUMIFS('Input-Ext Allocators'!G$8:G$63,'Input-Ext Allocators'!$B$8:$B$63,$F22))*$D22</f>
        <v>0</v>
      </c>
      <c r="K22" s="10">
        <f ca="1">IFERROR(INDEX(K$337:K$373,MATCH($F22,$B$337:$B$373,0))/INDEX($D$337:$D$373,MATCH($F22,$B$337:$B$373,0)),SUMIFS('Input-Ext Allocators'!H$8:H$63,'Input-Ext Allocators'!$B$8:$B$63,$F22))*$D22</f>
        <v>0</v>
      </c>
    </row>
    <row r="23" spans="1:11" outlineLevel="1">
      <c r="A23" s="31">
        <f>IF(ISBLANK('Input-Accounts'!A23),"",'Input-Accounts'!A23)</f>
        <v>15</v>
      </c>
      <c r="B23" s="53" t="str">
        <f>IF(ISBLANK('Input-Accounts'!B23),"",'Input-Accounts'!B23)</f>
        <v>RIGHTS OF WAY</v>
      </c>
      <c r="C23" s="31">
        <f>IF(ISBLANK('Input-Accounts'!C23),"",'Input-Accounts'!C23)</f>
        <v>374.5</v>
      </c>
      <c r="D23" s="10">
        <f t="shared" ca="1" si="4"/>
        <v>0</v>
      </c>
      <c r="E23" s="10">
        <f t="shared" ca="1" si="3"/>
        <v>0</v>
      </c>
      <c r="F23" s="3" t="str" cm="1">
        <f t="array" aca="1" ref="F23" ca="1">IF(D23=0,"-",IF('Input-Accounts'!$E23&lt;&gt;0,'Input-Accounts'!$E23,INDEX('Input-Accounts'!$H23:$J23,,MATCH($F$6,'Input-Accounts'!$H$6:$J$6,0))))</f>
        <v>-</v>
      </c>
      <c r="G23" s="10">
        <f ca="1">IFERROR(INDEX(G$337:G$373,MATCH($F23,$B$337:$B$373,0))/INDEX($D$337:$D$373,MATCH($F23,$B$337:$B$373,0)),SUMIFS('Input-Ext Allocators'!D$8:D$63,'Input-Ext Allocators'!$B$8:$B$63,$F23))*$D23</f>
        <v>0</v>
      </c>
      <c r="H23" s="10">
        <f ca="1">IFERROR(INDEX(H$337:H$373,MATCH($F23,$B$337:$B$373,0))/INDEX($D$337:$D$373,MATCH($F23,$B$337:$B$373,0)),SUMIFS('Input-Ext Allocators'!E$8:E$63,'Input-Ext Allocators'!$B$8:$B$63,$F23))*$D23</f>
        <v>0</v>
      </c>
      <c r="I23" s="10">
        <f ca="1">IFERROR(INDEX(I$337:I$373,MATCH($F23,$B$337:$B$373,0))/INDEX($D$337:$D$373,MATCH($F23,$B$337:$B$373,0)),SUMIFS('Input-Ext Allocators'!F$8:F$63,'Input-Ext Allocators'!$B$8:$B$63,$F23))*$D23</f>
        <v>0</v>
      </c>
      <c r="J23" s="10">
        <f ca="1">IFERROR(INDEX(J$337:J$373,MATCH($F23,$B$337:$B$373,0))/INDEX($D$337:$D$373,MATCH($F23,$B$337:$B$373,0)),SUMIFS('Input-Ext Allocators'!G$8:G$63,'Input-Ext Allocators'!$B$8:$B$63,$F23))*$D23</f>
        <v>0</v>
      </c>
      <c r="K23" s="10">
        <f ca="1">IFERROR(INDEX(K$337:K$373,MATCH($F23,$B$337:$B$373,0))/INDEX($D$337:$D$373,MATCH($F23,$B$337:$B$373,0)),SUMIFS('Input-Ext Allocators'!H$8:H$63,'Input-Ext Allocators'!$B$8:$B$63,$F23))*$D23</f>
        <v>0</v>
      </c>
    </row>
    <row r="24" spans="1:11" outlineLevel="1">
      <c r="A24" s="31">
        <f>IF(ISBLANK('Input-Accounts'!A24),"",'Input-Accounts'!A24)</f>
        <v>16</v>
      </c>
      <c r="B24" s="53" t="str">
        <f>IF(ISBLANK('Input-Accounts'!B24),"",'Input-Accounts'!B24)</f>
        <v>STRUC &amp; IMPROV-CITY GATE M &amp; R</v>
      </c>
      <c r="C24" s="31">
        <f>IF(ISBLANK('Input-Accounts'!C24),"",'Input-Accounts'!C24)</f>
        <v>375.2</v>
      </c>
      <c r="D24" s="10">
        <f t="shared" ca="1" si="4"/>
        <v>0</v>
      </c>
      <c r="E24" s="10">
        <f t="shared" ca="1" si="3"/>
        <v>0</v>
      </c>
      <c r="F24" s="3" t="str" cm="1">
        <f t="array" aca="1" ref="F24" ca="1">IF(D24=0,"-",IF('Input-Accounts'!$E24&lt;&gt;0,'Input-Accounts'!$E24,INDEX('Input-Accounts'!$H24:$J24,,MATCH($F$6,'Input-Accounts'!$H$6:$J$6,0))))</f>
        <v>-</v>
      </c>
      <c r="G24" s="10">
        <f ca="1">IFERROR(INDEX(G$337:G$373,MATCH($F24,$B$337:$B$373,0))/INDEX($D$337:$D$373,MATCH($F24,$B$337:$B$373,0)),SUMIFS('Input-Ext Allocators'!D$8:D$63,'Input-Ext Allocators'!$B$8:$B$63,$F24))*$D24</f>
        <v>0</v>
      </c>
      <c r="H24" s="10">
        <f ca="1">IFERROR(INDEX(H$337:H$373,MATCH($F24,$B$337:$B$373,0))/INDEX($D$337:$D$373,MATCH($F24,$B$337:$B$373,0)),SUMIFS('Input-Ext Allocators'!E$8:E$63,'Input-Ext Allocators'!$B$8:$B$63,$F24))*$D24</f>
        <v>0</v>
      </c>
      <c r="I24" s="10">
        <f ca="1">IFERROR(INDEX(I$337:I$373,MATCH($F24,$B$337:$B$373,0))/INDEX($D$337:$D$373,MATCH($F24,$B$337:$B$373,0)),SUMIFS('Input-Ext Allocators'!F$8:F$63,'Input-Ext Allocators'!$B$8:$B$63,$F24))*$D24</f>
        <v>0</v>
      </c>
      <c r="J24" s="10">
        <f ca="1">IFERROR(INDEX(J$337:J$373,MATCH($F24,$B$337:$B$373,0))/INDEX($D$337:$D$373,MATCH($F24,$B$337:$B$373,0)),SUMIFS('Input-Ext Allocators'!G$8:G$63,'Input-Ext Allocators'!$B$8:$B$63,$F24))*$D24</f>
        <v>0</v>
      </c>
      <c r="K24" s="10">
        <f ca="1">IFERROR(INDEX(K$337:K$373,MATCH($F24,$B$337:$B$373,0))/INDEX($D$337:$D$373,MATCH($F24,$B$337:$B$373,0)),SUMIFS('Input-Ext Allocators'!H$8:H$63,'Input-Ext Allocators'!$B$8:$B$63,$F24))*$D24</f>
        <v>0</v>
      </c>
    </row>
    <row r="25" spans="1:11" outlineLevel="1">
      <c r="A25" s="31">
        <f>IF(ISBLANK('Input-Accounts'!A25),"",'Input-Accounts'!A25)</f>
        <v>17</v>
      </c>
      <c r="B25" s="53" t="str">
        <f>IF(ISBLANK('Input-Accounts'!B25),"",'Input-Accounts'!B25)</f>
        <v>STRUC &amp; IMPROV-GENERAL M &amp; R</v>
      </c>
      <c r="C25" s="31">
        <f>IF(ISBLANK('Input-Accounts'!C25),"",'Input-Accounts'!C25)</f>
        <v>375.3</v>
      </c>
      <c r="D25" s="10">
        <f t="shared" ca="1" si="4"/>
        <v>0</v>
      </c>
      <c r="E25" s="10">
        <f t="shared" ca="1" si="3"/>
        <v>0</v>
      </c>
      <c r="F25" s="3" t="str" cm="1">
        <f t="array" aca="1" ref="F25" ca="1">IF(D25=0,"-",IF('Input-Accounts'!$E25&lt;&gt;0,'Input-Accounts'!$E25,INDEX('Input-Accounts'!$H25:$J25,,MATCH($F$6,'Input-Accounts'!$H$6:$J$6,0))))</f>
        <v>-</v>
      </c>
      <c r="G25" s="10">
        <f ca="1">IFERROR(INDEX(G$337:G$373,MATCH($F25,$B$337:$B$373,0))/INDEX($D$337:$D$373,MATCH($F25,$B$337:$B$373,0)),SUMIFS('Input-Ext Allocators'!D$8:D$63,'Input-Ext Allocators'!$B$8:$B$63,$F25))*$D25</f>
        <v>0</v>
      </c>
      <c r="H25" s="10">
        <f ca="1">IFERROR(INDEX(H$337:H$373,MATCH($F25,$B$337:$B$373,0))/INDEX($D$337:$D$373,MATCH($F25,$B$337:$B$373,0)),SUMIFS('Input-Ext Allocators'!E$8:E$63,'Input-Ext Allocators'!$B$8:$B$63,$F25))*$D25</f>
        <v>0</v>
      </c>
      <c r="I25" s="10">
        <f ca="1">IFERROR(INDEX(I$337:I$373,MATCH($F25,$B$337:$B$373,0))/INDEX($D$337:$D$373,MATCH($F25,$B$337:$B$373,0)),SUMIFS('Input-Ext Allocators'!F$8:F$63,'Input-Ext Allocators'!$B$8:$B$63,$F25))*$D25</f>
        <v>0</v>
      </c>
      <c r="J25" s="10">
        <f ca="1">IFERROR(INDEX(J$337:J$373,MATCH($F25,$B$337:$B$373,0))/INDEX($D$337:$D$373,MATCH($F25,$B$337:$B$373,0)),SUMIFS('Input-Ext Allocators'!G$8:G$63,'Input-Ext Allocators'!$B$8:$B$63,$F25))*$D25</f>
        <v>0</v>
      </c>
      <c r="K25" s="10">
        <f ca="1">IFERROR(INDEX(K$337:K$373,MATCH($F25,$B$337:$B$373,0))/INDEX($D$337:$D$373,MATCH($F25,$B$337:$B$373,0)),SUMIFS('Input-Ext Allocators'!H$8:H$63,'Input-Ext Allocators'!$B$8:$B$63,$F25))*$D25</f>
        <v>0</v>
      </c>
    </row>
    <row r="26" spans="1:11" outlineLevel="1">
      <c r="A26" s="31">
        <f>IF(ISBLANK('Input-Accounts'!A26),"",'Input-Accounts'!A26)</f>
        <v>18</v>
      </c>
      <c r="B26" s="53" t="str">
        <f>IF(ISBLANK('Input-Accounts'!B26),"",'Input-Accounts'!B26)</f>
        <v xml:space="preserve">STRUC &amp; IMPROV-REGULATING </v>
      </c>
      <c r="C26" s="31">
        <f>IF(ISBLANK('Input-Accounts'!C26),"",'Input-Accounts'!C26)</f>
        <v>375.4</v>
      </c>
      <c r="D26" s="10">
        <f t="shared" ca="1" si="4"/>
        <v>0</v>
      </c>
      <c r="E26" s="10">
        <f t="shared" ca="1" si="3"/>
        <v>0</v>
      </c>
      <c r="F26" s="3" t="str" cm="1">
        <f t="array" aca="1" ref="F26" ca="1">IF(D26=0,"-",IF('Input-Accounts'!$E26&lt;&gt;0,'Input-Accounts'!$E26,INDEX('Input-Accounts'!$H26:$J26,,MATCH($F$6,'Input-Accounts'!$H$6:$J$6,0))))</f>
        <v>-</v>
      </c>
      <c r="G26" s="10">
        <f ca="1">IFERROR(INDEX(G$337:G$373,MATCH($F26,$B$337:$B$373,0))/INDEX($D$337:$D$373,MATCH($F26,$B$337:$B$373,0)),SUMIFS('Input-Ext Allocators'!D$8:D$63,'Input-Ext Allocators'!$B$8:$B$63,$F26))*$D26</f>
        <v>0</v>
      </c>
      <c r="H26" s="10">
        <f ca="1">IFERROR(INDEX(H$337:H$373,MATCH($F26,$B$337:$B$373,0))/INDEX($D$337:$D$373,MATCH($F26,$B$337:$B$373,0)),SUMIFS('Input-Ext Allocators'!E$8:E$63,'Input-Ext Allocators'!$B$8:$B$63,$F26))*$D26</f>
        <v>0</v>
      </c>
      <c r="I26" s="10">
        <f ca="1">IFERROR(INDEX(I$337:I$373,MATCH($F26,$B$337:$B$373,0))/INDEX($D$337:$D$373,MATCH($F26,$B$337:$B$373,0)),SUMIFS('Input-Ext Allocators'!F$8:F$63,'Input-Ext Allocators'!$B$8:$B$63,$F26))*$D26</f>
        <v>0</v>
      </c>
      <c r="J26" s="10">
        <f ca="1">IFERROR(INDEX(J$337:J$373,MATCH($F26,$B$337:$B$373,0))/INDEX($D$337:$D$373,MATCH($F26,$B$337:$B$373,0)),SUMIFS('Input-Ext Allocators'!G$8:G$63,'Input-Ext Allocators'!$B$8:$B$63,$F26))*$D26</f>
        <v>0</v>
      </c>
      <c r="K26" s="10">
        <f ca="1">IFERROR(INDEX(K$337:K$373,MATCH($F26,$B$337:$B$373,0))/INDEX($D$337:$D$373,MATCH($F26,$B$337:$B$373,0)),SUMIFS('Input-Ext Allocators'!H$8:H$63,'Input-Ext Allocators'!$B$8:$B$63,$F26))*$D26</f>
        <v>0</v>
      </c>
    </row>
    <row r="27" spans="1:11" outlineLevel="1">
      <c r="A27" s="31">
        <f>IF(ISBLANK('Input-Accounts'!A27),"",'Input-Accounts'!A27)</f>
        <v>19</v>
      </c>
      <c r="B27" s="53" t="str">
        <f>IF(ISBLANK('Input-Accounts'!B27),"",'Input-Accounts'!B27)</f>
        <v>STRUC &amp; IMPROV-REGULATING - DS-ML DIRECT ASSIGNMENT</v>
      </c>
      <c r="C27" s="31">
        <f>IF(ISBLANK('Input-Accounts'!C27),"",'Input-Accounts'!C27)</f>
        <v>375.4</v>
      </c>
      <c r="D27" s="10">
        <f t="shared" ca="1" si="4"/>
        <v>0</v>
      </c>
      <c r="E27" s="10">
        <f t="shared" ca="1" si="3"/>
        <v>0</v>
      </c>
      <c r="F27" s="3" t="str" cm="1">
        <f t="array" aca="1" ref="F27" ca="1">IF(D27=0,"-",IF('Input-Accounts'!$E27&lt;&gt;0,'Input-Accounts'!$E27,INDEX('Input-Accounts'!$H27:$J27,,MATCH($F$6,'Input-Accounts'!$H$6:$J$6,0))))</f>
        <v>-</v>
      </c>
      <c r="G27" s="10">
        <f ca="1">IFERROR(INDEX(G$337:G$373,MATCH($F27,$B$337:$B$373,0))/INDEX($D$337:$D$373,MATCH($F27,$B$337:$B$373,0)),SUMIFS('Input-Ext Allocators'!D$8:D$63,'Input-Ext Allocators'!$B$8:$B$63,$F27))*$D27</f>
        <v>0</v>
      </c>
      <c r="H27" s="10">
        <f ca="1">IFERROR(INDEX(H$337:H$373,MATCH($F27,$B$337:$B$373,0))/INDEX($D$337:$D$373,MATCH($F27,$B$337:$B$373,0)),SUMIFS('Input-Ext Allocators'!E$8:E$63,'Input-Ext Allocators'!$B$8:$B$63,$F27))*$D27</f>
        <v>0</v>
      </c>
      <c r="I27" s="10">
        <f ca="1">IFERROR(INDEX(I$337:I$373,MATCH($F27,$B$337:$B$373,0))/INDEX($D$337:$D$373,MATCH($F27,$B$337:$B$373,0)),SUMIFS('Input-Ext Allocators'!F$8:F$63,'Input-Ext Allocators'!$B$8:$B$63,$F27))*$D27</f>
        <v>0</v>
      </c>
      <c r="J27" s="10">
        <f ca="1">IFERROR(INDEX(J$337:J$373,MATCH($F27,$B$337:$B$373,0))/INDEX($D$337:$D$373,MATCH($F27,$B$337:$B$373,0)),SUMIFS('Input-Ext Allocators'!G$8:G$63,'Input-Ext Allocators'!$B$8:$B$63,$F27))*$D27</f>
        <v>0</v>
      </c>
      <c r="K27" s="10">
        <f ca="1">IFERROR(INDEX(K$337:K$373,MATCH($F27,$B$337:$B$373,0))/INDEX($D$337:$D$373,MATCH($F27,$B$337:$B$373,0)),SUMIFS('Input-Ext Allocators'!H$8:H$63,'Input-Ext Allocators'!$B$8:$B$63,$F27))*$D27</f>
        <v>0</v>
      </c>
    </row>
    <row r="28" spans="1:11" outlineLevel="1">
      <c r="A28" s="31">
        <f>IF(ISBLANK('Input-Accounts'!A28),"",'Input-Accounts'!A28)</f>
        <v>20</v>
      </c>
      <c r="B28" s="53" t="str">
        <f>IF(ISBLANK('Input-Accounts'!B28),"",'Input-Accounts'!B28)</f>
        <v>STRUC &amp; IMPROV-DISTR. IND. M &amp; R</v>
      </c>
      <c r="C28" s="31">
        <f>IF(ISBLANK('Input-Accounts'!C28),"",'Input-Accounts'!C28)</f>
        <v>375.6</v>
      </c>
      <c r="D28" s="10">
        <f t="shared" ca="1" si="4"/>
        <v>0</v>
      </c>
      <c r="E28" s="10">
        <f t="shared" ca="1" si="3"/>
        <v>0</v>
      </c>
      <c r="F28" s="3" t="str" cm="1">
        <f t="array" aca="1" ref="F28" ca="1">IF(D28=0,"-",IF('Input-Accounts'!$E28&lt;&gt;0,'Input-Accounts'!$E28,INDEX('Input-Accounts'!$H28:$J28,,MATCH($F$6,'Input-Accounts'!$H$6:$J$6,0))))</f>
        <v>-</v>
      </c>
      <c r="G28" s="10">
        <f ca="1">IFERROR(INDEX(G$337:G$373,MATCH($F28,$B$337:$B$373,0))/INDEX($D$337:$D$373,MATCH($F28,$B$337:$B$373,0)),SUMIFS('Input-Ext Allocators'!D$8:D$63,'Input-Ext Allocators'!$B$8:$B$63,$F28))*$D28</f>
        <v>0</v>
      </c>
      <c r="H28" s="10">
        <f ca="1">IFERROR(INDEX(H$337:H$373,MATCH($F28,$B$337:$B$373,0))/INDEX($D$337:$D$373,MATCH($F28,$B$337:$B$373,0)),SUMIFS('Input-Ext Allocators'!E$8:E$63,'Input-Ext Allocators'!$B$8:$B$63,$F28))*$D28</f>
        <v>0</v>
      </c>
      <c r="I28" s="10">
        <f ca="1">IFERROR(INDEX(I$337:I$373,MATCH($F28,$B$337:$B$373,0))/INDEX($D$337:$D$373,MATCH($F28,$B$337:$B$373,0)),SUMIFS('Input-Ext Allocators'!F$8:F$63,'Input-Ext Allocators'!$B$8:$B$63,$F28))*$D28</f>
        <v>0</v>
      </c>
      <c r="J28" s="10">
        <f ca="1">IFERROR(INDEX(J$337:J$373,MATCH($F28,$B$337:$B$373,0))/INDEX($D$337:$D$373,MATCH($F28,$B$337:$B$373,0)),SUMIFS('Input-Ext Allocators'!G$8:G$63,'Input-Ext Allocators'!$B$8:$B$63,$F28))*$D28</f>
        <v>0</v>
      </c>
      <c r="K28" s="10">
        <f ca="1">IFERROR(INDEX(K$337:K$373,MATCH($F28,$B$337:$B$373,0))/INDEX($D$337:$D$373,MATCH($F28,$B$337:$B$373,0)),SUMIFS('Input-Ext Allocators'!H$8:H$63,'Input-Ext Allocators'!$B$8:$B$63,$F28))*$D28</f>
        <v>0</v>
      </c>
    </row>
    <row r="29" spans="1:11" outlineLevel="1">
      <c r="A29" s="31">
        <f>IF(ISBLANK('Input-Accounts'!A29),"",'Input-Accounts'!A29)</f>
        <v>21</v>
      </c>
      <c r="B29" s="53" t="str">
        <f>IF(ISBLANK('Input-Accounts'!B29),"",'Input-Accounts'!B29)</f>
        <v>STRUC &amp; IMPROV-OTHER DISTR. SYSTEMS</v>
      </c>
      <c r="C29" s="31">
        <f>IF(ISBLANK('Input-Accounts'!C29),"",'Input-Accounts'!C29)</f>
        <v>375.7</v>
      </c>
      <c r="D29" s="10">
        <f t="shared" ca="1" si="4"/>
        <v>3534861.454909394</v>
      </c>
      <c r="E29" s="10">
        <f t="shared" ca="1" si="3"/>
        <v>0</v>
      </c>
      <c r="F29" s="3" t="str" cm="1">
        <f t="array" aca="1" ref="F29" ca="1">IF(D29=0,"-",IF('Input-Accounts'!$E29&lt;&gt;0,'Input-Accounts'!$E29,INDEX('Input-Accounts'!$H29:$J29,,MATCH($F$6,'Input-Accounts'!$H$6:$J$6,0))))</f>
        <v>INT_DISTPT_SUBTOTAL</v>
      </c>
      <c r="G29" s="10">
        <f ca="1">IFERROR(INDEX(G$337:G$373,MATCH($F29,$B$337:$B$373,0))/INDEX($D$337:$D$373,MATCH($F29,$B$337:$B$373,0)),SUMIFS('Input-Ext Allocators'!D$8:D$63,'Input-Ext Allocators'!$B$8:$B$63,$F29))*$D29</f>
        <v>2997332.6689431556</v>
      </c>
      <c r="H29" s="10">
        <f ca="1">IFERROR(INDEX(H$337:H$373,MATCH($F29,$B$337:$B$373,0))/INDEX($D$337:$D$373,MATCH($F29,$B$337:$B$373,0)),SUMIFS('Input-Ext Allocators'!E$8:E$63,'Input-Ext Allocators'!$B$8:$B$63,$F29))*$D29</f>
        <v>469082.34843045019</v>
      </c>
      <c r="I29" s="10">
        <f ca="1">IFERROR(INDEX(I$337:I$373,MATCH($F29,$B$337:$B$373,0))/INDEX($D$337:$D$373,MATCH($F29,$B$337:$B$373,0)),SUMIFS('Input-Ext Allocators'!F$8:F$63,'Input-Ext Allocators'!$B$8:$B$63,$F29))*$D29</f>
        <v>277.05787566866388</v>
      </c>
      <c r="J29" s="10">
        <f ca="1">IFERROR(INDEX(J$337:J$373,MATCH($F29,$B$337:$B$373,0))/INDEX($D$337:$D$373,MATCH($F29,$B$337:$B$373,0)),SUMIFS('Input-Ext Allocators'!G$8:G$63,'Input-Ext Allocators'!$B$8:$B$63,$F29))*$D29</f>
        <v>11669.225976254005</v>
      </c>
      <c r="K29" s="10">
        <f ca="1">IFERROR(INDEX(K$337:K$373,MATCH($F29,$B$337:$B$373,0))/INDEX($D$337:$D$373,MATCH($F29,$B$337:$B$373,0)),SUMIFS('Input-Ext Allocators'!H$8:H$63,'Input-Ext Allocators'!$B$8:$B$63,$F29))*$D29</f>
        <v>56500.153683865465</v>
      </c>
    </row>
    <row r="30" spans="1:11" outlineLevel="1">
      <c r="A30" s="31">
        <f>IF(ISBLANK('Input-Accounts'!A30),"",'Input-Accounts'!A30)</f>
        <v>22</v>
      </c>
      <c r="B30" s="53" t="str">
        <f>IF(ISBLANK('Input-Accounts'!B30),"",'Input-Accounts'!B30)</f>
        <v>STRUC &amp; IMPROV-OTHER DISTR SYS-ILP</v>
      </c>
      <c r="C30" s="31">
        <f>IF(ISBLANK('Input-Accounts'!C30),"",'Input-Accounts'!C30)</f>
        <v>375.71</v>
      </c>
      <c r="D30" s="10">
        <f t="shared" ca="1" si="4"/>
        <v>319833.70686809934</v>
      </c>
      <c r="E30" s="10">
        <f t="shared" ca="1" si="3"/>
        <v>0</v>
      </c>
      <c r="F30" s="3" t="str" cm="1">
        <f t="array" aca="1" ref="F30" ca="1">IF(D30=0,"-",IF('Input-Accounts'!$E30&lt;&gt;0,'Input-Accounts'!$E30,INDEX('Input-Accounts'!$H30:$J30,,MATCH($F$6,'Input-Accounts'!$H$6:$J$6,0))))</f>
        <v>INT_DISTPT_SUBTOTAL</v>
      </c>
      <c r="G30" s="10">
        <f ca="1">IFERROR(INDEX(G$337:G$373,MATCH($F30,$B$337:$B$373,0))/INDEX($D$337:$D$373,MATCH($F30,$B$337:$B$373,0)),SUMIFS('Input-Ext Allocators'!D$8:D$63,'Input-Ext Allocators'!$B$8:$B$63,$F30))*$D30</f>
        <v>271198.18710108829</v>
      </c>
      <c r="H30" s="10">
        <f ca="1">IFERROR(INDEX(H$337:H$373,MATCH($F30,$B$337:$B$373,0))/INDEX($D$337:$D$373,MATCH($F30,$B$337:$B$373,0)),SUMIFS('Input-Ext Allocators'!E$8:E$63,'Input-Ext Allocators'!$B$8:$B$63,$F30))*$D30</f>
        <v>42442.49689518589</v>
      </c>
      <c r="I30" s="10">
        <f ca="1">IFERROR(INDEX(I$337:I$373,MATCH($F30,$B$337:$B$373,0))/INDEX($D$337:$D$373,MATCH($F30,$B$337:$B$373,0)),SUMIFS('Input-Ext Allocators'!F$8:F$63,'Input-Ext Allocators'!$B$8:$B$63,$F30))*$D30</f>
        <v>25.068152888719393</v>
      </c>
      <c r="J30" s="10">
        <f ca="1">IFERROR(INDEX(J$337:J$373,MATCH($F30,$B$337:$B$373,0))/INDEX($D$337:$D$373,MATCH($F30,$B$337:$B$373,0)),SUMIFS('Input-Ext Allocators'!G$8:G$63,'Input-Ext Allocators'!$B$8:$B$63,$F30))*$D30</f>
        <v>1055.8297256836897</v>
      </c>
      <c r="K30" s="10">
        <f ca="1">IFERROR(INDEX(K$337:K$373,MATCH($F30,$B$337:$B$373,0))/INDEX($D$337:$D$373,MATCH($F30,$B$337:$B$373,0)),SUMIFS('Input-Ext Allocators'!H$8:H$63,'Input-Ext Allocators'!$B$8:$B$63,$F30))*$D30</f>
        <v>5112.1249932527207</v>
      </c>
    </row>
    <row r="31" spans="1:11" outlineLevel="1">
      <c r="A31" s="31">
        <f>IF(ISBLANK('Input-Accounts'!A31),"",'Input-Accounts'!A31)</f>
        <v>23</v>
      </c>
      <c r="B31" s="53" t="str">
        <f>IF(ISBLANK('Input-Accounts'!B31),"",'Input-Accounts'!B31)</f>
        <v>STRUC &amp; IMPROV-COMMUNICATIONS</v>
      </c>
      <c r="C31" s="31">
        <f>IF(ISBLANK('Input-Accounts'!C31),"",'Input-Accounts'!C31)</f>
        <v>375.8</v>
      </c>
      <c r="D31" s="10">
        <f t="shared" ca="1" si="4"/>
        <v>0</v>
      </c>
      <c r="E31" s="10">
        <f t="shared" ca="1" si="3"/>
        <v>0</v>
      </c>
      <c r="F31" s="3" t="str" cm="1">
        <f t="array" aca="1" ref="F31" ca="1">IF(D31=0,"-",IF('Input-Accounts'!$E31&lt;&gt;0,'Input-Accounts'!$E31,INDEX('Input-Accounts'!$H31:$J31,,MATCH($F$6,'Input-Accounts'!$H$6:$J$6,0))))</f>
        <v>-</v>
      </c>
      <c r="G31" s="10">
        <f ca="1">IFERROR(INDEX(G$337:G$373,MATCH($F31,$B$337:$B$373,0))/INDEX($D$337:$D$373,MATCH($F31,$B$337:$B$373,0)),SUMIFS('Input-Ext Allocators'!D$8:D$63,'Input-Ext Allocators'!$B$8:$B$63,$F31))*$D31</f>
        <v>0</v>
      </c>
      <c r="H31" s="10">
        <f ca="1">IFERROR(INDEX(H$337:H$373,MATCH($F31,$B$337:$B$373,0))/INDEX($D$337:$D$373,MATCH($F31,$B$337:$B$373,0)),SUMIFS('Input-Ext Allocators'!E$8:E$63,'Input-Ext Allocators'!$B$8:$B$63,$F31))*$D31</f>
        <v>0</v>
      </c>
      <c r="I31" s="10">
        <f ca="1">IFERROR(INDEX(I$337:I$373,MATCH($F31,$B$337:$B$373,0))/INDEX($D$337:$D$373,MATCH($F31,$B$337:$B$373,0)),SUMIFS('Input-Ext Allocators'!F$8:F$63,'Input-Ext Allocators'!$B$8:$B$63,$F31))*$D31</f>
        <v>0</v>
      </c>
      <c r="J31" s="10">
        <f ca="1">IFERROR(INDEX(J$337:J$373,MATCH($F31,$B$337:$B$373,0))/INDEX($D$337:$D$373,MATCH($F31,$B$337:$B$373,0)),SUMIFS('Input-Ext Allocators'!G$8:G$63,'Input-Ext Allocators'!$B$8:$B$63,$F31))*$D31</f>
        <v>0</v>
      </c>
      <c r="K31" s="10">
        <f ca="1">IFERROR(INDEX(K$337:K$373,MATCH($F31,$B$337:$B$373,0))/INDEX($D$337:$D$373,MATCH($F31,$B$337:$B$373,0)),SUMIFS('Input-Ext Allocators'!H$8:H$63,'Input-Ext Allocators'!$B$8:$B$63,$F31))*$D31</f>
        <v>0</v>
      </c>
    </row>
    <row r="32" spans="1:11" outlineLevel="1">
      <c r="A32" s="31">
        <f>IF(ISBLANK('Input-Accounts'!A32),"",'Input-Accounts'!A32)</f>
        <v>24</v>
      </c>
      <c r="B32" s="53" t="str">
        <f>IF(ISBLANK('Input-Accounts'!B32),"",'Input-Accounts'!B32)</f>
        <v>MAINS (Less SMRP)</v>
      </c>
      <c r="C32" s="31">
        <f>IF(ISBLANK('Input-Accounts'!C32),"",'Input-Accounts'!C32)</f>
        <v>376</v>
      </c>
      <c r="D32" s="10">
        <f t="shared" ca="1" si="4"/>
        <v>0</v>
      </c>
      <c r="E32" s="10">
        <f t="shared" ca="1" si="3"/>
        <v>0</v>
      </c>
      <c r="F32" s="3" t="str" cm="1">
        <f t="array" aca="1" ref="F32" ca="1">IF(D32=0,"-",IF('Input-Accounts'!$E32&lt;&gt;0,'Input-Accounts'!$E32,INDEX('Input-Accounts'!$H32:$J32,,MATCH($F$6,'Input-Accounts'!$H$6:$J$6,0))))</f>
        <v>-</v>
      </c>
      <c r="G32" s="10">
        <f ca="1">IFERROR(INDEX(G$337:G$373,MATCH($F32,$B$337:$B$373,0))/INDEX($D$337:$D$373,MATCH($F32,$B$337:$B$373,0)),SUMIFS('Input-Ext Allocators'!D$8:D$63,'Input-Ext Allocators'!$B$8:$B$63,$F32))*$D32</f>
        <v>0</v>
      </c>
      <c r="H32" s="10">
        <f ca="1">IFERROR(INDEX(H$337:H$373,MATCH($F32,$B$337:$B$373,0))/INDEX($D$337:$D$373,MATCH($F32,$B$337:$B$373,0)),SUMIFS('Input-Ext Allocators'!E$8:E$63,'Input-Ext Allocators'!$B$8:$B$63,$F32))*$D32</f>
        <v>0</v>
      </c>
      <c r="I32" s="10">
        <f ca="1">IFERROR(INDEX(I$337:I$373,MATCH($F32,$B$337:$B$373,0))/INDEX($D$337:$D$373,MATCH($F32,$B$337:$B$373,0)),SUMIFS('Input-Ext Allocators'!F$8:F$63,'Input-Ext Allocators'!$B$8:$B$63,$F32))*$D32</f>
        <v>0</v>
      </c>
      <c r="J32" s="10">
        <f ca="1">IFERROR(INDEX(J$337:J$373,MATCH($F32,$B$337:$B$373,0))/INDEX($D$337:$D$373,MATCH($F32,$B$337:$B$373,0)),SUMIFS('Input-Ext Allocators'!G$8:G$63,'Input-Ext Allocators'!$B$8:$B$63,$F32))*$D32</f>
        <v>0</v>
      </c>
      <c r="K32" s="10">
        <f ca="1">IFERROR(INDEX(K$337:K$373,MATCH($F32,$B$337:$B$373,0))/INDEX($D$337:$D$373,MATCH($F32,$B$337:$B$373,0)),SUMIFS('Input-Ext Allocators'!H$8:H$63,'Input-Ext Allocators'!$B$8:$B$63,$F32))*$D32</f>
        <v>0</v>
      </c>
    </row>
    <row r="33" spans="1:11" outlineLevel="1">
      <c r="A33" s="31">
        <f>IF(ISBLANK('Input-Accounts'!A33),"",'Input-Accounts'!A33)</f>
        <v>25</v>
      </c>
      <c r="B33" s="53" t="str">
        <f>IF(ISBLANK('Input-Accounts'!B33),"",'Input-Accounts'!B33)</f>
        <v>MAINS - DS-ML DIRECT ASSIGNMENT</v>
      </c>
      <c r="C33" s="31">
        <f>IF(ISBLANK('Input-Accounts'!C33),"",'Input-Accounts'!C33)</f>
        <v>376</v>
      </c>
      <c r="D33" s="10">
        <f t="shared" ca="1" si="4"/>
        <v>0</v>
      </c>
      <c r="E33" s="10">
        <f t="shared" ca="1" si="3"/>
        <v>0</v>
      </c>
      <c r="F33" s="3" t="str" cm="1">
        <f t="array" aca="1" ref="F33" ca="1">IF(D33=0,"-",IF('Input-Accounts'!$E33&lt;&gt;0,'Input-Accounts'!$E33,INDEX('Input-Accounts'!$H33:$J33,,MATCH($F$6,'Input-Accounts'!$H$6:$J$6,0))))</f>
        <v>-</v>
      </c>
      <c r="G33" s="10">
        <f ca="1">IFERROR(INDEX(G$337:G$373,MATCH($F33,$B$337:$B$373,0))/INDEX($D$337:$D$373,MATCH($F33,$B$337:$B$373,0)),SUMIFS('Input-Ext Allocators'!D$8:D$63,'Input-Ext Allocators'!$B$8:$B$63,$F33))*$D33</f>
        <v>0</v>
      </c>
      <c r="H33" s="10">
        <f ca="1">IFERROR(INDEX(H$337:H$373,MATCH($F33,$B$337:$B$373,0))/INDEX($D$337:$D$373,MATCH($F33,$B$337:$B$373,0)),SUMIFS('Input-Ext Allocators'!E$8:E$63,'Input-Ext Allocators'!$B$8:$B$63,$F33))*$D33</f>
        <v>0</v>
      </c>
      <c r="I33" s="10">
        <f ca="1">IFERROR(INDEX(I$337:I$373,MATCH($F33,$B$337:$B$373,0))/INDEX($D$337:$D$373,MATCH($F33,$B$337:$B$373,0)),SUMIFS('Input-Ext Allocators'!F$8:F$63,'Input-Ext Allocators'!$B$8:$B$63,$F33))*$D33</f>
        <v>0</v>
      </c>
      <c r="J33" s="10">
        <f ca="1">IFERROR(INDEX(J$337:J$373,MATCH($F33,$B$337:$B$373,0))/INDEX($D$337:$D$373,MATCH($F33,$B$337:$B$373,0)),SUMIFS('Input-Ext Allocators'!G$8:G$63,'Input-Ext Allocators'!$B$8:$B$63,$F33))*$D33</f>
        <v>0</v>
      </c>
      <c r="K33" s="10">
        <f ca="1">IFERROR(INDEX(K$337:K$373,MATCH($F33,$B$337:$B$373,0))/INDEX($D$337:$D$373,MATCH($F33,$B$337:$B$373,0)),SUMIFS('Input-Ext Allocators'!H$8:H$63,'Input-Ext Allocators'!$B$8:$B$63,$F33))*$D33</f>
        <v>0</v>
      </c>
    </row>
    <row r="34" spans="1:11" outlineLevel="1">
      <c r="A34" s="31">
        <f>IF(ISBLANK('Input-Accounts'!A34),"",'Input-Accounts'!A34)</f>
        <v>26</v>
      </c>
      <c r="B34" s="53" t="str">
        <f>IF(ISBLANK('Input-Accounts'!B34),"",'Input-Accounts'!B34)</f>
        <v>M &amp; R STATION EQUIP-GENERAL</v>
      </c>
      <c r="C34" s="31">
        <f>IF(ISBLANK('Input-Accounts'!C34),"",'Input-Accounts'!C34)</f>
        <v>378.1</v>
      </c>
      <c r="D34" s="10">
        <f t="shared" ca="1" si="4"/>
        <v>0</v>
      </c>
      <c r="E34" s="10">
        <f t="shared" ca="1" si="3"/>
        <v>0</v>
      </c>
      <c r="F34" s="3" t="str" cm="1">
        <f t="array" aca="1" ref="F34" ca="1">IF(D34=0,"-",IF('Input-Accounts'!$E34&lt;&gt;0,'Input-Accounts'!$E34,INDEX('Input-Accounts'!$H34:$J34,,MATCH($F$6,'Input-Accounts'!$H$6:$J$6,0))))</f>
        <v>-</v>
      </c>
      <c r="G34" s="10">
        <f ca="1">IFERROR(INDEX(G$337:G$373,MATCH($F34,$B$337:$B$373,0))/INDEX($D$337:$D$373,MATCH($F34,$B$337:$B$373,0)),SUMIFS('Input-Ext Allocators'!D$8:D$63,'Input-Ext Allocators'!$B$8:$B$63,$F34))*$D34</f>
        <v>0</v>
      </c>
      <c r="H34" s="10">
        <f ca="1">IFERROR(INDEX(H$337:H$373,MATCH($F34,$B$337:$B$373,0))/INDEX($D$337:$D$373,MATCH($F34,$B$337:$B$373,0)),SUMIFS('Input-Ext Allocators'!E$8:E$63,'Input-Ext Allocators'!$B$8:$B$63,$F34))*$D34</f>
        <v>0</v>
      </c>
      <c r="I34" s="10">
        <f ca="1">IFERROR(INDEX(I$337:I$373,MATCH($F34,$B$337:$B$373,0))/INDEX($D$337:$D$373,MATCH($F34,$B$337:$B$373,0)),SUMIFS('Input-Ext Allocators'!F$8:F$63,'Input-Ext Allocators'!$B$8:$B$63,$F34))*$D34</f>
        <v>0</v>
      </c>
      <c r="J34" s="10">
        <f ca="1">IFERROR(INDEX(J$337:J$373,MATCH($F34,$B$337:$B$373,0))/INDEX($D$337:$D$373,MATCH($F34,$B$337:$B$373,0)),SUMIFS('Input-Ext Allocators'!G$8:G$63,'Input-Ext Allocators'!$B$8:$B$63,$F34))*$D34</f>
        <v>0</v>
      </c>
      <c r="K34" s="10">
        <f ca="1">IFERROR(INDEX(K$337:K$373,MATCH($F34,$B$337:$B$373,0))/INDEX($D$337:$D$373,MATCH($F34,$B$337:$B$373,0)),SUMIFS('Input-Ext Allocators'!H$8:H$63,'Input-Ext Allocators'!$B$8:$B$63,$F34))*$D34</f>
        <v>0</v>
      </c>
    </row>
    <row r="35" spans="1:11" outlineLevel="1">
      <c r="A35" s="31">
        <f>IF(ISBLANK('Input-Accounts'!A35),"",'Input-Accounts'!A35)</f>
        <v>27</v>
      </c>
      <c r="B35" s="53" t="str">
        <f>IF(ISBLANK('Input-Accounts'!B35),"",'Input-Accounts'!B35)</f>
        <v>M &amp; R STA EQUIP-GENERAL-REGULATING (Less SMRP)</v>
      </c>
      <c r="C35" s="31">
        <f>IF(ISBLANK('Input-Accounts'!C35),"",'Input-Accounts'!C35)</f>
        <v>378.2</v>
      </c>
      <c r="D35" s="10">
        <f t="shared" ca="1" si="4"/>
        <v>0</v>
      </c>
      <c r="E35" s="10">
        <f t="shared" ca="1" si="3"/>
        <v>0</v>
      </c>
      <c r="F35" s="3" t="str" cm="1">
        <f t="array" aca="1" ref="F35" ca="1">IF(D35=0,"-",IF('Input-Accounts'!$E35&lt;&gt;0,'Input-Accounts'!$E35,INDEX('Input-Accounts'!$H35:$J35,,MATCH($F$6,'Input-Accounts'!$H$6:$J$6,0))))</f>
        <v>-</v>
      </c>
      <c r="G35" s="10">
        <f ca="1">IFERROR(INDEX(G$337:G$373,MATCH($F35,$B$337:$B$373,0))/INDEX($D$337:$D$373,MATCH($F35,$B$337:$B$373,0)),SUMIFS('Input-Ext Allocators'!D$8:D$63,'Input-Ext Allocators'!$B$8:$B$63,$F35))*$D35</f>
        <v>0</v>
      </c>
      <c r="H35" s="10">
        <f ca="1">IFERROR(INDEX(H$337:H$373,MATCH($F35,$B$337:$B$373,0))/INDEX($D$337:$D$373,MATCH($F35,$B$337:$B$373,0)),SUMIFS('Input-Ext Allocators'!E$8:E$63,'Input-Ext Allocators'!$B$8:$B$63,$F35))*$D35</f>
        <v>0</v>
      </c>
      <c r="I35" s="10">
        <f ca="1">IFERROR(INDEX(I$337:I$373,MATCH($F35,$B$337:$B$373,0))/INDEX($D$337:$D$373,MATCH($F35,$B$337:$B$373,0)),SUMIFS('Input-Ext Allocators'!F$8:F$63,'Input-Ext Allocators'!$B$8:$B$63,$F35))*$D35</f>
        <v>0</v>
      </c>
      <c r="J35" s="10">
        <f ca="1">IFERROR(INDEX(J$337:J$373,MATCH($F35,$B$337:$B$373,0))/INDEX($D$337:$D$373,MATCH($F35,$B$337:$B$373,0)),SUMIFS('Input-Ext Allocators'!G$8:G$63,'Input-Ext Allocators'!$B$8:$B$63,$F35))*$D35</f>
        <v>0</v>
      </c>
      <c r="K35" s="10">
        <f ca="1">IFERROR(INDEX(K$337:K$373,MATCH($F35,$B$337:$B$373,0))/INDEX($D$337:$D$373,MATCH($F35,$B$337:$B$373,0)),SUMIFS('Input-Ext Allocators'!H$8:H$63,'Input-Ext Allocators'!$B$8:$B$63,$F35))*$D35</f>
        <v>0</v>
      </c>
    </row>
    <row r="36" spans="1:11" outlineLevel="1">
      <c r="A36" s="31">
        <f>IF(ISBLANK('Input-Accounts'!A36),"",'Input-Accounts'!A36)</f>
        <v>28</v>
      </c>
      <c r="B36" s="53" t="str">
        <f>IF(ISBLANK('Input-Accounts'!B36),"",'Input-Accounts'!B36)</f>
        <v>M &amp; R STA EQUIP REG FMV</v>
      </c>
      <c r="C36" s="31">
        <f>IF(ISBLANK('Input-Accounts'!C36),"",'Input-Accounts'!C36)</f>
        <v>378.21</v>
      </c>
      <c r="D36" s="10">
        <f t="shared" ca="1" si="4"/>
        <v>0</v>
      </c>
      <c r="E36" s="10">
        <f t="shared" ca="1" si="3"/>
        <v>0</v>
      </c>
      <c r="F36" s="3" t="str" cm="1">
        <f t="array" aca="1" ref="F36" ca="1">IF(D36=0,"-",IF('Input-Accounts'!$E36&lt;&gt;0,'Input-Accounts'!$E36,INDEX('Input-Accounts'!$H36:$J36,,MATCH($F$6,'Input-Accounts'!$H$6:$J$6,0))))</f>
        <v>-</v>
      </c>
      <c r="G36" s="10">
        <f ca="1">IFERROR(INDEX(G$337:G$373,MATCH($F36,$B$337:$B$373,0))/INDEX($D$337:$D$373,MATCH($F36,$B$337:$B$373,0)),SUMIFS('Input-Ext Allocators'!D$8:D$63,'Input-Ext Allocators'!$B$8:$B$63,$F36))*$D36</f>
        <v>0</v>
      </c>
      <c r="H36" s="10">
        <f ca="1">IFERROR(INDEX(H$337:H$373,MATCH($F36,$B$337:$B$373,0))/INDEX($D$337:$D$373,MATCH($F36,$B$337:$B$373,0)),SUMIFS('Input-Ext Allocators'!E$8:E$63,'Input-Ext Allocators'!$B$8:$B$63,$F36))*$D36</f>
        <v>0</v>
      </c>
      <c r="I36" s="10">
        <f ca="1">IFERROR(INDEX(I$337:I$373,MATCH($F36,$B$337:$B$373,0))/INDEX($D$337:$D$373,MATCH($F36,$B$337:$B$373,0)),SUMIFS('Input-Ext Allocators'!F$8:F$63,'Input-Ext Allocators'!$B$8:$B$63,$F36))*$D36</f>
        <v>0</v>
      </c>
      <c r="J36" s="10">
        <f ca="1">IFERROR(INDEX(J$337:J$373,MATCH($F36,$B$337:$B$373,0))/INDEX($D$337:$D$373,MATCH($F36,$B$337:$B$373,0)),SUMIFS('Input-Ext Allocators'!G$8:G$63,'Input-Ext Allocators'!$B$8:$B$63,$F36))*$D36</f>
        <v>0</v>
      </c>
      <c r="K36" s="10">
        <f ca="1">IFERROR(INDEX(K$337:K$373,MATCH($F36,$B$337:$B$373,0))/INDEX($D$337:$D$373,MATCH($F36,$B$337:$B$373,0)),SUMIFS('Input-Ext Allocators'!H$8:H$63,'Input-Ext Allocators'!$B$8:$B$63,$F36))*$D36</f>
        <v>0</v>
      </c>
    </row>
    <row r="37" spans="1:11" outlineLevel="1">
      <c r="A37" s="31">
        <f>IF(ISBLANK('Input-Accounts'!A37),"",'Input-Accounts'!A37)</f>
        <v>29</v>
      </c>
      <c r="B37" s="53" t="str">
        <f>IF(ISBLANK('Input-Accounts'!B37),"",'Input-Accounts'!B37)</f>
        <v>M &amp; R STA EQUIP-GEN-LOCAL GAS PURCH</v>
      </c>
      <c r="C37" s="31">
        <f>IF(ISBLANK('Input-Accounts'!C37),"",'Input-Accounts'!C37)</f>
        <v>378.3</v>
      </c>
      <c r="D37" s="10">
        <f t="shared" ca="1" si="4"/>
        <v>0</v>
      </c>
      <c r="E37" s="10">
        <f t="shared" ca="1" si="3"/>
        <v>0</v>
      </c>
      <c r="F37" s="3" t="str" cm="1">
        <f t="array" aca="1" ref="F37" ca="1">IF(D37=0,"-",IF('Input-Accounts'!$E37&lt;&gt;0,'Input-Accounts'!$E37,INDEX('Input-Accounts'!$H37:$J37,,MATCH($F$6,'Input-Accounts'!$H$6:$J$6,0))))</f>
        <v>-</v>
      </c>
      <c r="G37" s="10">
        <f ca="1">IFERROR(INDEX(G$337:G$373,MATCH($F37,$B$337:$B$373,0))/INDEX($D$337:$D$373,MATCH($F37,$B$337:$B$373,0)),SUMIFS('Input-Ext Allocators'!D$8:D$63,'Input-Ext Allocators'!$B$8:$B$63,$F37))*$D37</f>
        <v>0</v>
      </c>
      <c r="H37" s="10">
        <f ca="1">IFERROR(INDEX(H$337:H$373,MATCH($F37,$B$337:$B$373,0))/INDEX($D$337:$D$373,MATCH($F37,$B$337:$B$373,0)),SUMIFS('Input-Ext Allocators'!E$8:E$63,'Input-Ext Allocators'!$B$8:$B$63,$F37))*$D37</f>
        <v>0</v>
      </c>
      <c r="I37" s="10">
        <f ca="1">IFERROR(INDEX(I$337:I$373,MATCH($F37,$B$337:$B$373,0))/INDEX($D$337:$D$373,MATCH($F37,$B$337:$B$373,0)),SUMIFS('Input-Ext Allocators'!F$8:F$63,'Input-Ext Allocators'!$B$8:$B$63,$F37))*$D37</f>
        <v>0</v>
      </c>
      <c r="J37" s="10">
        <f ca="1">IFERROR(INDEX(J$337:J$373,MATCH($F37,$B$337:$B$373,0))/INDEX($D$337:$D$373,MATCH($F37,$B$337:$B$373,0)),SUMIFS('Input-Ext Allocators'!G$8:G$63,'Input-Ext Allocators'!$B$8:$B$63,$F37))*$D37</f>
        <v>0</v>
      </c>
      <c r="K37" s="10">
        <f ca="1">IFERROR(INDEX(K$337:K$373,MATCH($F37,$B$337:$B$373,0))/INDEX($D$337:$D$373,MATCH($F37,$B$337:$B$373,0)),SUMIFS('Input-Ext Allocators'!H$8:H$63,'Input-Ext Allocators'!$B$8:$B$63,$F37))*$D37</f>
        <v>0</v>
      </c>
    </row>
    <row r="38" spans="1:11" outlineLevel="1">
      <c r="A38" s="31">
        <f>IF(ISBLANK('Input-Accounts'!A38),"",'Input-Accounts'!A38)</f>
        <v>30</v>
      </c>
      <c r="B38" s="53" t="str">
        <f>IF(ISBLANK('Input-Accounts'!B38),"",'Input-Accounts'!B38)</f>
        <v>Measuring and regulating station equipment—city gate check stations</v>
      </c>
      <c r="C38" s="31">
        <f>IF(ISBLANK('Input-Accounts'!C38),"",'Input-Accounts'!C38)</f>
        <v>379.1</v>
      </c>
      <c r="D38" s="10">
        <f t="shared" ca="1" si="4"/>
        <v>0</v>
      </c>
      <c r="E38" s="10">
        <f t="shared" ca="1" si="3"/>
        <v>0</v>
      </c>
      <c r="F38" s="3" t="str" cm="1">
        <f t="array" aca="1" ref="F38" ca="1">IF(D38=0,"-",IF('Input-Accounts'!$E38&lt;&gt;0,'Input-Accounts'!$E38,INDEX('Input-Accounts'!$H38:$J38,,MATCH($F$6,'Input-Accounts'!$H$6:$J$6,0))))</f>
        <v>-</v>
      </c>
      <c r="G38" s="10">
        <f ca="1">IFERROR(INDEX(G$337:G$373,MATCH($F38,$B$337:$B$373,0))/INDEX($D$337:$D$373,MATCH($F38,$B$337:$B$373,0)),SUMIFS('Input-Ext Allocators'!D$8:D$63,'Input-Ext Allocators'!$B$8:$B$63,$F38))*$D38</f>
        <v>0</v>
      </c>
      <c r="H38" s="10">
        <f ca="1">IFERROR(INDEX(H$337:H$373,MATCH($F38,$B$337:$B$373,0))/INDEX($D$337:$D$373,MATCH($F38,$B$337:$B$373,0)),SUMIFS('Input-Ext Allocators'!E$8:E$63,'Input-Ext Allocators'!$B$8:$B$63,$F38))*$D38</f>
        <v>0</v>
      </c>
      <c r="I38" s="10">
        <f ca="1">IFERROR(INDEX(I$337:I$373,MATCH($F38,$B$337:$B$373,0))/INDEX($D$337:$D$373,MATCH($F38,$B$337:$B$373,0)),SUMIFS('Input-Ext Allocators'!F$8:F$63,'Input-Ext Allocators'!$B$8:$B$63,$F38))*$D38</f>
        <v>0</v>
      </c>
      <c r="J38" s="10">
        <f ca="1">IFERROR(INDEX(J$337:J$373,MATCH($F38,$B$337:$B$373,0))/INDEX($D$337:$D$373,MATCH($F38,$B$337:$B$373,0)),SUMIFS('Input-Ext Allocators'!G$8:G$63,'Input-Ext Allocators'!$B$8:$B$63,$F38))*$D38</f>
        <v>0</v>
      </c>
      <c r="K38" s="10">
        <f ca="1">IFERROR(INDEX(K$337:K$373,MATCH($F38,$B$337:$B$373,0))/INDEX($D$337:$D$373,MATCH($F38,$B$337:$B$373,0)),SUMIFS('Input-Ext Allocators'!H$8:H$63,'Input-Ext Allocators'!$B$8:$B$63,$F38))*$D38</f>
        <v>0</v>
      </c>
    </row>
    <row r="39" spans="1:11" outlineLevel="1">
      <c r="A39" s="31">
        <f>IF(ISBLANK('Input-Accounts'!A39),"",'Input-Accounts'!A39)</f>
        <v>31</v>
      </c>
      <c r="B39" s="53" t="str">
        <f>IF(ISBLANK('Input-Accounts'!B39),"",'Input-Accounts'!B39)</f>
        <v>SERVICES (Less SMRP)</v>
      </c>
      <c r="C39" s="31">
        <f>IF(ISBLANK('Input-Accounts'!C39),"",'Input-Accounts'!C39)</f>
        <v>380</v>
      </c>
      <c r="D39" s="10">
        <f t="shared" ca="1" si="4"/>
        <v>206990733.67370528</v>
      </c>
      <c r="E39" s="10">
        <f t="shared" ca="1" si="3"/>
        <v>0</v>
      </c>
      <c r="F39" s="3" t="str" cm="1">
        <f t="array" aca="1" ref="F39" ca="1">IF(D39=0,"-",IF('Input-Accounts'!$E39&lt;&gt;0,'Input-Accounts'!$E39,INDEX('Input-Accounts'!$H39:$J39,,MATCH($F$6,'Input-Accounts'!$H$6:$J$6,0))))</f>
        <v>SERVICES_ACCT 380</v>
      </c>
      <c r="G39" s="10">
        <f ca="1">IFERROR(INDEX(G$337:G$373,MATCH($F39,$B$337:$B$373,0))/INDEX($D$337:$D$373,MATCH($F39,$B$337:$B$373,0)),SUMIFS('Input-Ext Allocators'!D$8:D$63,'Input-Ext Allocators'!$B$8:$B$63,$F39))*$D39</f>
        <v>185259784.33056489</v>
      </c>
      <c r="H39" s="10">
        <f ca="1">IFERROR(INDEX(H$337:H$373,MATCH($F39,$B$337:$B$373,0))/INDEX($D$337:$D$373,MATCH($F39,$B$337:$B$373,0)),SUMIFS('Input-Ext Allocators'!E$8:E$63,'Input-Ext Allocators'!$B$8:$B$63,$F39))*$D39</f>
        <v>21411456.283358756</v>
      </c>
      <c r="I39" s="10">
        <f ca="1">IFERROR(INDEX(I$337:I$373,MATCH($F39,$B$337:$B$373,0))/INDEX($D$337:$D$373,MATCH($F39,$B$337:$B$373,0)),SUMIFS('Input-Ext Allocators'!F$8:F$63,'Input-Ext Allocators'!$B$8:$B$63,$F39))*$D39</f>
        <v>2995.3950016656349</v>
      </c>
      <c r="J39" s="10">
        <f ca="1">IFERROR(INDEX(J$337:J$373,MATCH($F39,$B$337:$B$373,0))/INDEX($D$337:$D$373,MATCH($F39,$B$337:$B$373,0)),SUMIFS('Input-Ext Allocators'!G$8:G$63,'Input-Ext Allocators'!$B$8:$B$63,$F39))*$D39</f>
        <v>0</v>
      </c>
      <c r="K39" s="10">
        <f ca="1">IFERROR(INDEX(K$337:K$373,MATCH($F39,$B$337:$B$373,0))/INDEX($D$337:$D$373,MATCH($F39,$B$337:$B$373,0)),SUMIFS('Input-Ext Allocators'!H$8:H$63,'Input-Ext Allocators'!$B$8:$B$63,$F39))*$D39</f>
        <v>316497.66477996344</v>
      </c>
    </row>
    <row r="40" spans="1:11" outlineLevel="1">
      <c r="A40" s="31">
        <f>IF(ISBLANK('Input-Accounts'!A40),"",'Input-Accounts'!A40)</f>
        <v>32</v>
      </c>
      <c r="B40" s="53" t="str">
        <f>IF(ISBLANK('Input-Accounts'!B40),"",'Input-Accounts'!B40)</f>
        <v>METERS</v>
      </c>
      <c r="C40" s="31">
        <f>IF(ISBLANK('Input-Accounts'!C40),"",'Input-Accounts'!C40)</f>
        <v>381</v>
      </c>
      <c r="D40" s="10">
        <f t="shared" ca="1" si="4"/>
        <v>20844456.254281364</v>
      </c>
      <c r="E40" s="10">
        <f t="shared" ca="1" si="3"/>
        <v>0</v>
      </c>
      <c r="F40" s="3" t="str" cm="1">
        <f t="array" aca="1" ref="F40" ca="1">IF(D40=0,"-",IF('Input-Accounts'!$E40&lt;&gt;0,'Input-Accounts'!$E40,INDEX('Input-Accounts'!$H40:$J40,,MATCH($F$6,'Input-Accounts'!$H$6:$J$6,0))))</f>
        <v>METERS_ACCT 381</v>
      </c>
      <c r="G40" s="10">
        <f ca="1">IFERROR(INDEX(G$337:G$373,MATCH($F40,$B$337:$B$373,0))/INDEX($D$337:$D$373,MATCH($F40,$B$337:$B$373,0)),SUMIFS('Input-Ext Allocators'!D$8:D$63,'Input-Ext Allocators'!$B$8:$B$63,$F40))*$D40</f>
        <v>15910675.889565937</v>
      </c>
      <c r="H40" s="10">
        <f ca="1">IFERROR(INDEX(H$337:H$373,MATCH($F40,$B$337:$B$373,0))/INDEX($D$337:$D$373,MATCH($F40,$B$337:$B$373,0)),SUMIFS('Input-Ext Allocators'!E$8:E$63,'Input-Ext Allocators'!$B$8:$B$63,$F40))*$D40</f>
        <v>4887695.6128593273</v>
      </c>
      <c r="I40" s="10">
        <f ca="1">IFERROR(INDEX(I$337:I$373,MATCH($F40,$B$337:$B$373,0))/INDEX($D$337:$D$373,MATCH($F40,$B$337:$B$373,0)),SUMIFS('Input-Ext Allocators'!F$8:F$63,'Input-Ext Allocators'!$B$8:$B$63,$F40))*$D40</f>
        <v>1745.270070032635</v>
      </c>
      <c r="J40" s="10">
        <f ca="1">IFERROR(INDEX(J$337:J$373,MATCH($F40,$B$337:$B$373,0))/INDEX($D$337:$D$373,MATCH($F40,$B$337:$B$373,0)),SUMIFS('Input-Ext Allocators'!G$8:G$63,'Input-Ext Allocators'!$B$8:$B$63,$F40))*$D40</f>
        <v>0</v>
      </c>
      <c r="K40" s="10">
        <f ca="1">IFERROR(INDEX(K$337:K$373,MATCH($F40,$B$337:$B$373,0))/INDEX($D$337:$D$373,MATCH($F40,$B$337:$B$373,0)),SUMIFS('Input-Ext Allocators'!H$8:H$63,'Input-Ext Allocators'!$B$8:$B$63,$F40))*$D40</f>
        <v>44339.481786069526</v>
      </c>
    </row>
    <row r="41" spans="1:11" outlineLevel="1">
      <c r="A41" s="31">
        <f>IF(ISBLANK('Input-Accounts'!A41),"",'Input-Accounts'!A41)</f>
        <v>33</v>
      </c>
      <c r="B41" s="53" t="str">
        <f>IF(ISBLANK('Input-Accounts'!B41),"",'Input-Accounts'!B41)</f>
        <v>METERS - AMI</v>
      </c>
      <c r="C41" s="31">
        <f>IF(ISBLANK('Input-Accounts'!C41),"",'Input-Accounts'!C41)</f>
        <v>381.1</v>
      </c>
      <c r="D41" s="10">
        <f t="shared" ca="1" si="4"/>
        <v>9980854.4800000023</v>
      </c>
      <c r="E41" s="10">
        <f t="shared" ca="1" si="3"/>
        <v>0</v>
      </c>
      <c r="F41" s="3" t="str" cm="1">
        <f t="array" aca="1" ref="F41" ca="1">IF(D41=0,"-",IF('Input-Accounts'!$E41&lt;&gt;0,'Input-Accounts'!$E41,INDEX('Input-Accounts'!$H41:$J41,,MATCH($F$6,'Input-Accounts'!$H$6:$J$6,0))))</f>
        <v>METERS_ACCT 381</v>
      </c>
      <c r="G41" s="10">
        <f ca="1">IFERROR(INDEX(G$337:G$373,MATCH($F41,$B$337:$B$373,0))/INDEX($D$337:$D$373,MATCH($F41,$B$337:$B$373,0)),SUMIFS('Input-Ext Allocators'!D$8:D$63,'Input-Ext Allocators'!$B$8:$B$63,$F41))*$D41</f>
        <v>7618435.2709888946</v>
      </c>
      <c r="H41" s="10">
        <f ca="1">IFERROR(INDEX(H$337:H$373,MATCH($F41,$B$337:$B$373,0))/INDEX($D$337:$D$373,MATCH($F41,$B$337:$B$373,0)),SUMIFS('Input-Ext Allocators'!E$8:E$63,'Input-Ext Allocators'!$B$8:$B$63,$F41))*$D41</f>
        <v>2340352.6606487259</v>
      </c>
      <c r="I41" s="10">
        <f ca="1">IFERROR(INDEX(I$337:I$373,MATCH($F41,$B$337:$B$373,0))/INDEX($D$337:$D$373,MATCH($F41,$B$337:$B$373,0)),SUMIFS('Input-Ext Allocators'!F$8:F$63,'Input-Ext Allocators'!$B$8:$B$63,$F41))*$D41</f>
        <v>835.67958716684166</v>
      </c>
      <c r="J41" s="10">
        <f ca="1">IFERROR(INDEX(J$337:J$373,MATCH($F41,$B$337:$B$373,0))/INDEX($D$337:$D$373,MATCH($F41,$B$337:$B$373,0)),SUMIFS('Input-Ext Allocators'!G$8:G$63,'Input-Ext Allocators'!$B$8:$B$63,$F41))*$D41</f>
        <v>0</v>
      </c>
      <c r="K41" s="10">
        <f ca="1">IFERROR(INDEX(K$337:K$373,MATCH($F41,$B$337:$B$373,0))/INDEX($D$337:$D$373,MATCH($F41,$B$337:$B$373,0)),SUMIFS('Input-Ext Allocators'!H$8:H$63,'Input-Ext Allocators'!$B$8:$B$63,$F41))*$D41</f>
        <v>21230.86877521564</v>
      </c>
    </row>
    <row r="42" spans="1:11" outlineLevel="1">
      <c r="A42" s="31">
        <f>IF(ISBLANK('Input-Accounts'!A42),"",'Input-Accounts'!A42)</f>
        <v>34</v>
      </c>
      <c r="B42" s="53" t="str">
        <f>IF(ISBLANK('Input-Accounts'!B42),"",'Input-Accounts'!B42)</f>
        <v>METER INSTALLATIONS (Less SMRP)</v>
      </c>
      <c r="C42" s="31">
        <f>IF(ISBLANK('Input-Accounts'!C42),"",'Input-Accounts'!C42)</f>
        <v>382</v>
      </c>
      <c r="D42" s="10">
        <f t="shared" ca="1" si="4"/>
        <v>10741912.148293857</v>
      </c>
      <c r="E42" s="10">
        <f t="shared" ca="1" si="3"/>
        <v>0</v>
      </c>
      <c r="F42" s="3" t="str" cm="1">
        <f t="array" aca="1" ref="F42" ca="1">IF(D42=0,"-",IF('Input-Accounts'!$E42&lt;&gt;0,'Input-Accounts'!$E42,INDEX('Input-Accounts'!$H42:$J42,,MATCH($F$6,'Input-Accounts'!$H$6:$J$6,0))))</f>
        <v>METERS_ACCT 381</v>
      </c>
      <c r="G42" s="10">
        <f ca="1">IFERROR(INDEX(G$337:G$373,MATCH($F42,$B$337:$B$373,0))/INDEX($D$337:$D$373,MATCH($F42,$B$337:$B$373,0)),SUMIFS('Input-Ext Allocators'!D$8:D$63,'Input-Ext Allocators'!$B$8:$B$63,$F42))*$D42</f>
        <v>8199354.3290720321</v>
      </c>
      <c r="H42" s="10">
        <f ca="1">IFERROR(INDEX(H$337:H$373,MATCH($F42,$B$337:$B$373,0))/INDEX($D$337:$D$373,MATCH($F42,$B$337:$B$373,0)),SUMIFS('Input-Ext Allocators'!E$8:E$63,'Input-Ext Allocators'!$B$8:$B$63,$F42))*$D42</f>
        <v>2518808.6578248953</v>
      </c>
      <c r="I42" s="10">
        <f ca="1">IFERROR(INDEX(I$337:I$373,MATCH($F42,$B$337:$B$373,0))/INDEX($D$337:$D$373,MATCH($F42,$B$337:$B$373,0)),SUMIFS('Input-Ext Allocators'!F$8:F$63,'Input-Ext Allocators'!$B$8:$B$63,$F42))*$D42</f>
        <v>899.40162212130451</v>
      </c>
      <c r="J42" s="10">
        <f ca="1">IFERROR(INDEX(J$337:J$373,MATCH($F42,$B$337:$B$373,0))/INDEX($D$337:$D$373,MATCH($F42,$B$337:$B$373,0)),SUMIFS('Input-Ext Allocators'!G$8:G$63,'Input-Ext Allocators'!$B$8:$B$63,$F42))*$D42</f>
        <v>0</v>
      </c>
      <c r="K42" s="10">
        <f ca="1">IFERROR(INDEX(K$337:K$373,MATCH($F42,$B$337:$B$373,0))/INDEX($D$337:$D$373,MATCH($F42,$B$337:$B$373,0)),SUMIFS('Input-Ext Allocators'!H$8:H$63,'Input-Ext Allocators'!$B$8:$B$63,$F42))*$D42</f>
        <v>22849.759774808532</v>
      </c>
    </row>
    <row r="43" spans="1:11" outlineLevel="1">
      <c r="A43" s="31">
        <f>IF(ISBLANK('Input-Accounts'!A43),"",'Input-Accounts'!A43)</f>
        <v>35</v>
      </c>
      <c r="B43" s="53" t="str">
        <f>IF(ISBLANK('Input-Accounts'!B43),"",'Input-Accounts'!B43)</f>
        <v>HOUSE REGULATORS (Less SMRP)</v>
      </c>
      <c r="C43" s="31">
        <f>IF(ISBLANK('Input-Accounts'!C43),"",'Input-Accounts'!C43)</f>
        <v>383</v>
      </c>
      <c r="D43" s="10">
        <f t="shared" ca="1" si="4"/>
        <v>7740847.6078520026</v>
      </c>
      <c r="E43" s="10">
        <f t="shared" ca="1" si="3"/>
        <v>0</v>
      </c>
      <c r="F43" s="3" t="str" cm="1">
        <f t="array" aca="1" ref="F43" ca="1">IF(D43=0,"-",IF('Input-Accounts'!$E43&lt;&gt;0,'Input-Accounts'!$E43,INDEX('Input-Accounts'!$H43:$J43,,MATCH($F$6,'Input-Accounts'!$H$6:$J$6,0))))</f>
        <v>METERS_ACCT 381</v>
      </c>
      <c r="G43" s="10">
        <f ca="1">IFERROR(INDEX(G$337:G$373,MATCH($F43,$B$337:$B$373,0))/INDEX($D$337:$D$373,MATCH($F43,$B$337:$B$373,0)),SUMIFS('Input-Ext Allocators'!D$8:D$63,'Input-Ext Allocators'!$B$8:$B$63,$F43))*$D43</f>
        <v>5908627.0179754887</v>
      </c>
      <c r="H43" s="10">
        <f ca="1">IFERROR(INDEX(H$337:H$373,MATCH($F43,$B$337:$B$373,0))/INDEX($D$337:$D$373,MATCH($F43,$B$337:$B$373,0)),SUMIFS('Input-Ext Allocators'!E$8:E$63,'Input-Ext Allocators'!$B$8:$B$63,$F43))*$D43</f>
        <v>1815106.4451460429</v>
      </c>
      <c r="I43" s="10">
        <f ca="1">IFERROR(INDEX(I$337:I$373,MATCH($F43,$B$337:$B$373,0))/INDEX($D$337:$D$373,MATCH($F43,$B$337:$B$373,0)),SUMIFS('Input-Ext Allocators'!F$8:F$63,'Input-Ext Allocators'!$B$8:$B$63,$F43))*$D43</f>
        <v>648.12770752381459</v>
      </c>
      <c r="J43" s="10">
        <f ca="1">IFERROR(INDEX(J$337:J$373,MATCH($F43,$B$337:$B$373,0))/INDEX($D$337:$D$373,MATCH($F43,$B$337:$B$373,0)),SUMIFS('Input-Ext Allocators'!G$8:G$63,'Input-Ext Allocators'!$B$8:$B$63,$F43))*$D43</f>
        <v>0</v>
      </c>
      <c r="K43" s="10">
        <f ca="1">IFERROR(INDEX(K$337:K$373,MATCH($F43,$B$337:$B$373,0))/INDEX($D$337:$D$373,MATCH($F43,$B$337:$B$373,0)),SUMIFS('Input-Ext Allocators'!H$8:H$63,'Input-Ext Allocators'!$B$8:$B$63,$F43))*$D43</f>
        <v>16466.01702294809</v>
      </c>
    </row>
    <row r="44" spans="1:11" outlineLevel="1">
      <c r="A44" s="31">
        <f>IF(ISBLANK('Input-Accounts'!A44),"",'Input-Accounts'!A44)</f>
        <v>36</v>
      </c>
      <c r="B44" s="53" t="str">
        <f>IF(ISBLANK('Input-Accounts'!B44),"",'Input-Accounts'!B44)</f>
        <v>HOUSE REGULATOR INSTALLATIONS</v>
      </c>
      <c r="C44" s="31">
        <f>IF(ISBLANK('Input-Accounts'!C44),"",'Input-Accounts'!C44)</f>
        <v>384</v>
      </c>
      <c r="D44" s="10">
        <f t="shared" ca="1" si="4"/>
        <v>2085301.5753846152</v>
      </c>
      <c r="E44" s="10">
        <f t="shared" ca="1" si="3"/>
        <v>0</v>
      </c>
      <c r="F44" s="3" t="str" cm="1">
        <f t="array" aca="1" ref="F44" ca="1">IF(D44=0,"-",IF('Input-Accounts'!$E44&lt;&gt;0,'Input-Accounts'!$E44,INDEX('Input-Accounts'!$H44:$J44,,MATCH($F$6,'Input-Accounts'!$H$6:$J$6,0))))</f>
        <v>METERS_ACCT 381</v>
      </c>
      <c r="G44" s="10">
        <f ca="1">IFERROR(INDEX(G$337:G$373,MATCH($F44,$B$337:$B$373,0))/INDEX($D$337:$D$373,MATCH($F44,$B$337:$B$373,0)),SUMIFS('Input-Ext Allocators'!D$8:D$63,'Input-Ext Allocators'!$B$8:$B$63,$F44))*$D44</f>
        <v>1591720.9397645537</v>
      </c>
      <c r="H44" s="10">
        <f ca="1">IFERROR(INDEX(H$337:H$373,MATCH($F44,$B$337:$B$373,0))/INDEX($D$337:$D$373,MATCH($F44,$B$337:$B$373,0)),SUMIFS('Input-Ext Allocators'!E$8:E$63,'Input-Ext Allocators'!$B$8:$B$63,$F44))*$D44</f>
        <v>488970.26802522456</v>
      </c>
      <c r="I44" s="10">
        <f ca="1">IFERROR(INDEX(I$337:I$373,MATCH($F44,$B$337:$B$373,0))/INDEX($D$337:$D$373,MATCH($F44,$B$337:$B$373,0)),SUMIFS('Input-Ext Allocators'!F$8:F$63,'Input-Ext Allocators'!$B$8:$B$63,$F44))*$D44</f>
        <v>174.59867420447347</v>
      </c>
      <c r="J44" s="10">
        <f ca="1">IFERROR(INDEX(J$337:J$373,MATCH($F44,$B$337:$B$373,0))/INDEX($D$337:$D$373,MATCH($F44,$B$337:$B$373,0)),SUMIFS('Input-Ext Allocators'!G$8:G$63,'Input-Ext Allocators'!$B$8:$B$63,$F44))*$D44</f>
        <v>0</v>
      </c>
      <c r="K44" s="10">
        <f ca="1">IFERROR(INDEX(K$337:K$373,MATCH($F44,$B$337:$B$373,0))/INDEX($D$337:$D$373,MATCH($F44,$B$337:$B$373,0)),SUMIFS('Input-Ext Allocators'!H$8:H$63,'Input-Ext Allocators'!$B$8:$B$63,$F44))*$D44</f>
        <v>4435.768920632655</v>
      </c>
    </row>
    <row r="45" spans="1:11" outlineLevel="1">
      <c r="A45" s="31">
        <f>IF(ISBLANK('Input-Accounts'!A45),"",'Input-Accounts'!A45)</f>
        <v>37</v>
      </c>
      <c r="B45" s="53" t="str">
        <f>IF(ISBLANK('Input-Accounts'!B45),"",'Input-Accounts'!B45)</f>
        <v>INDUSTRIAL M &amp; R STATION EQUIPMENT</v>
      </c>
      <c r="C45" s="31">
        <f>IF(ISBLANK('Input-Accounts'!C45),"",'Input-Accounts'!C45)</f>
        <v>385</v>
      </c>
      <c r="D45" s="10">
        <f t="shared" ca="1" si="4"/>
        <v>5489334.593076922</v>
      </c>
      <c r="E45" s="10">
        <f t="shared" ca="1" si="3"/>
        <v>0</v>
      </c>
      <c r="F45" s="3" t="str" cm="1">
        <f t="array" aca="1" ref="F45" ca="1">IF(D45=0,"-",IF('Input-Accounts'!$E45&lt;&gt;0,'Input-Accounts'!$E45,INDEX('Input-Accounts'!$H45:$J45,,MATCH($F$6,'Input-Accounts'!$H$6:$J$6,0))))</f>
        <v>IND_M&amp;R_ACCT 385</v>
      </c>
      <c r="G45" s="10">
        <f ca="1">IFERROR(INDEX(G$337:G$373,MATCH($F45,$B$337:$B$373,0))/INDEX($D$337:$D$373,MATCH($F45,$B$337:$B$373,0)),SUMIFS('Input-Ext Allocators'!D$8:D$63,'Input-Ext Allocators'!$B$8:$B$63,$F45))*$D45</f>
        <v>0</v>
      </c>
      <c r="H45" s="10">
        <f ca="1">IFERROR(INDEX(H$337:H$373,MATCH($F45,$B$337:$B$373,0))/INDEX($D$337:$D$373,MATCH($F45,$B$337:$B$373,0)),SUMIFS('Input-Ext Allocators'!E$8:E$63,'Input-Ext Allocators'!$B$8:$B$63,$F45))*$D45</f>
        <v>1670059.5772033106</v>
      </c>
      <c r="I45" s="10">
        <f ca="1">IFERROR(INDEX(I$337:I$373,MATCH($F45,$B$337:$B$373,0))/INDEX($D$337:$D$373,MATCH($F45,$B$337:$B$373,0)),SUMIFS('Input-Ext Allocators'!F$8:F$63,'Input-Ext Allocators'!$B$8:$B$63,$F45))*$D45</f>
        <v>13452.088213172667</v>
      </c>
      <c r="J45" s="10">
        <f ca="1">IFERROR(INDEX(J$337:J$373,MATCH($F45,$B$337:$B$373,0))/INDEX($D$337:$D$373,MATCH($F45,$B$337:$B$373,0)),SUMIFS('Input-Ext Allocators'!G$8:G$63,'Input-Ext Allocators'!$B$8:$B$63,$F45))*$D45</f>
        <v>0</v>
      </c>
      <c r="K45" s="10">
        <f ca="1">IFERROR(INDEX(K$337:K$373,MATCH($F45,$B$337:$B$373,0))/INDEX($D$337:$D$373,MATCH($F45,$B$337:$B$373,0)),SUMIFS('Input-Ext Allocators'!H$8:H$63,'Input-Ext Allocators'!$B$8:$B$63,$F45))*$D45</f>
        <v>3805822.9276604387</v>
      </c>
    </row>
    <row r="46" spans="1:11" outlineLevel="1">
      <c r="A46" s="31">
        <f>IF(ISBLANK('Input-Accounts'!A46),"",'Input-Accounts'!A46)</f>
        <v>38</v>
      </c>
      <c r="B46" s="53" t="str">
        <f>IF(ISBLANK('Input-Accounts'!B46),"",'Input-Accounts'!B46)</f>
        <v>INDUSTRIAL M &amp; R STATION EQUIPMENT - DS-ML DIRECT ASSIGNMENT</v>
      </c>
      <c r="C46" s="31">
        <f>IF(ISBLANK('Input-Accounts'!C46),"",'Input-Accounts'!C46)</f>
        <v>385</v>
      </c>
      <c r="D46" s="10">
        <f t="shared" ca="1" si="4"/>
        <v>873979.79</v>
      </c>
      <c r="E46" s="10">
        <f t="shared" ca="1" si="3"/>
        <v>0</v>
      </c>
      <c r="F46" s="3" t="str" cm="1">
        <f t="array" aca="1" ref="F46" ca="1">IF(D46=0,"-",IF('Input-Accounts'!$E46&lt;&gt;0,'Input-Accounts'!$E46,INDEX('Input-Accounts'!$H46:$J46,,MATCH($F$6,'Input-Accounts'!$H$6:$J$6,0))))</f>
        <v>DS-ML_DIRECT</v>
      </c>
      <c r="G46" s="10">
        <f ca="1">IFERROR(INDEX(G$337:G$373,MATCH($F46,$B$337:$B$373,0))/INDEX($D$337:$D$373,MATCH($F46,$B$337:$B$373,0)),SUMIFS('Input-Ext Allocators'!D$8:D$63,'Input-Ext Allocators'!$B$8:$B$63,$F46))*$D46</f>
        <v>0</v>
      </c>
      <c r="H46" s="10">
        <f ca="1">IFERROR(INDEX(H$337:H$373,MATCH($F46,$B$337:$B$373,0))/INDEX($D$337:$D$373,MATCH($F46,$B$337:$B$373,0)),SUMIFS('Input-Ext Allocators'!E$8:E$63,'Input-Ext Allocators'!$B$8:$B$63,$F46))*$D46</f>
        <v>0</v>
      </c>
      <c r="I46" s="10">
        <f ca="1">IFERROR(INDEX(I$337:I$373,MATCH($F46,$B$337:$B$373,0))/INDEX($D$337:$D$373,MATCH($F46,$B$337:$B$373,0)),SUMIFS('Input-Ext Allocators'!F$8:F$63,'Input-Ext Allocators'!$B$8:$B$63,$F46))*$D46</f>
        <v>0</v>
      </c>
      <c r="J46" s="10">
        <f ca="1">IFERROR(INDEX(J$337:J$373,MATCH($F46,$B$337:$B$373,0))/INDEX($D$337:$D$373,MATCH($F46,$B$337:$B$373,0)),SUMIFS('Input-Ext Allocators'!G$8:G$63,'Input-Ext Allocators'!$B$8:$B$63,$F46))*$D46</f>
        <v>873979.79</v>
      </c>
      <c r="K46" s="10">
        <f ca="1">IFERROR(INDEX(K$337:K$373,MATCH($F46,$B$337:$B$373,0))/INDEX($D$337:$D$373,MATCH($F46,$B$337:$B$373,0)),SUMIFS('Input-Ext Allocators'!H$8:H$63,'Input-Ext Allocators'!$B$8:$B$63,$F46))*$D46</f>
        <v>0</v>
      </c>
    </row>
    <row r="47" spans="1:11" outlineLevel="1">
      <c r="A47" s="31">
        <f>IF(ISBLANK('Input-Accounts'!A47),"",'Input-Accounts'!A47)</f>
        <v>39</v>
      </c>
      <c r="B47" s="53" t="str">
        <f>IF(ISBLANK('Input-Accounts'!B47),"",'Input-Accounts'!B47)</f>
        <v>OTHER EQUIP-ODORIZATION</v>
      </c>
      <c r="C47" s="31">
        <f>IF(ISBLANK('Input-Accounts'!C47),"",'Input-Accounts'!C47)</f>
        <v>387.2</v>
      </c>
      <c r="D47" s="10">
        <f t="shared" ca="1" si="4"/>
        <v>0</v>
      </c>
      <c r="E47" s="10">
        <f t="shared" ca="1" si="3"/>
        <v>0</v>
      </c>
      <c r="F47" s="3" t="str" cm="1">
        <f t="array" aca="1" ref="F47" ca="1">IF(D47=0,"-",IF('Input-Accounts'!$E47&lt;&gt;0,'Input-Accounts'!$E47,INDEX('Input-Accounts'!$H47:$J47,,MATCH($F$6,'Input-Accounts'!$H$6:$J$6,0))))</f>
        <v>-</v>
      </c>
      <c r="G47" s="10">
        <f ca="1">IFERROR(INDEX(G$337:G$373,MATCH($F47,$B$337:$B$373,0))/INDEX($D$337:$D$373,MATCH($F47,$B$337:$B$373,0)),SUMIFS('Input-Ext Allocators'!D$8:D$63,'Input-Ext Allocators'!$B$8:$B$63,$F47))*$D47</f>
        <v>0</v>
      </c>
      <c r="H47" s="10">
        <f ca="1">IFERROR(INDEX(H$337:H$373,MATCH($F47,$B$337:$B$373,0))/INDEX($D$337:$D$373,MATCH($F47,$B$337:$B$373,0)),SUMIFS('Input-Ext Allocators'!E$8:E$63,'Input-Ext Allocators'!$B$8:$B$63,$F47))*$D47</f>
        <v>0</v>
      </c>
      <c r="I47" s="10">
        <f ca="1">IFERROR(INDEX(I$337:I$373,MATCH($F47,$B$337:$B$373,0))/INDEX($D$337:$D$373,MATCH($F47,$B$337:$B$373,0)),SUMIFS('Input-Ext Allocators'!F$8:F$63,'Input-Ext Allocators'!$B$8:$B$63,$F47))*$D47</f>
        <v>0</v>
      </c>
      <c r="J47" s="10">
        <f ca="1">IFERROR(INDEX(J$337:J$373,MATCH($F47,$B$337:$B$373,0))/INDEX($D$337:$D$373,MATCH($F47,$B$337:$B$373,0)),SUMIFS('Input-Ext Allocators'!G$8:G$63,'Input-Ext Allocators'!$B$8:$B$63,$F47))*$D47</f>
        <v>0</v>
      </c>
      <c r="K47" s="10">
        <f ca="1">IFERROR(INDEX(K$337:K$373,MATCH($F47,$B$337:$B$373,0))/INDEX($D$337:$D$373,MATCH($F47,$B$337:$B$373,0)),SUMIFS('Input-Ext Allocators'!H$8:H$63,'Input-Ext Allocators'!$B$8:$B$63,$F47))*$D47</f>
        <v>0</v>
      </c>
    </row>
    <row r="48" spans="1:11" outlineLevel="1">
      <c r="A48" s="31">
        <f>IF(ISBLANK('Input-Accounts'!A48),"",'Input-Accounts'!A48)</f>
        <v>40</v>
      </c>
      <c r="B48" s="53" t="str">
        <f>IF(ISBLANK('Input-Accounts'!B48),"",'Input-Accounts'!B48)</f>
        <v>OTHER EQUIP-TELEPHONE</v>
      </c>
      <c r="C48" s="31">
        <f>IF(ISBLANK('Input-Accounts'!C48),"",'Input-Accounts'!C48)</f>
        <v>387.41</v>
      </c>
      <c r="D48" s="10">
        <f t="shared" ca="1" si="4"/>
        <v>94585.122757117075</v>
      </c>
      <c r="E48" s="10">
        <f t="shared" ca="1" si="3"/>
        <v>0</v>
      </c>
      <c r="F48" s="3" t="str" cm="1">
        <f t="array" aca="1" ref="F48" ca="1">IF(D48=0,"-",IF('Input-Accounts'!$E48&lt;&gt;0,'Input-Accounts'!$E48,INDEX('Input-Accounts'!$H48:$J48,,MATCH($F$6,'Input-Accounts'!$H$6:$J$6,0))))</f>
        <v>INT_DISTPT_SUBTOTAL</v>
      </c>
      <c r="G48" s="10">
        <f ca="1">IFERROR(INDEX(G$337:G$373,MATCH($F48,$B$337:$B$373,0))/INDEX($D$337:$D$373,MATCH($F48,$B$337:$B$373,0)),SUMIFS('Input-Ext Allocators'!D$8:D$63,'Input-Ext Allocators'!$B$8:$B$63,$F48))*$D48</f>
        <v>80202.033955860519</v>
      </c>
      <c r="H48" s="10">
        <f ca="1">IFERROR(INDEX(H$337:H$373,MATCH($F48,$B$337:$B$373,0))/INDEX($D$337:$D$373,MATCH($F48,$B$337:$B$373,0)),SUMIFS('Input-Ext Allocators'!E$8:E$63,'Input-Ext Allocators'!$B$8:$B$63,$F48))*$D48</f>
        <v>12551.612580988171</v>
      </c>
      <c r="I48" s="10">
        <f ca="1">IFERROR(INDEX(I$337:I$373,MATCH($F48,$B$337:$B$373,0))/INDEX($D$337:$D$373,MATCH($F48,$B$337:$B$373,0)),SUMIFS('Input-Ext Allocators'!F$8:F$63,'Input-Ext Allocators'!$B$8:$B$63,$F48))*$D48</f>
        <v>7.4134597678647518</v>
      </c>
      <c r="J48" s="10">
        <f ca="1">IFERROR(INDEX(J$337:J$373,MATCH($F48,$B$337:$B$373,0))/INDEX($D$337:$D$373,MATCH($F48,$B$337:$B$373,0)),SUMIFS('Input-Ext Allocators'!G$8:G$63,'Input-Ext Allocators'!$B$8:$B$63,$F48))*$D48</f>
        <v>312.24283766810754</v>
      </c>
      <c r="K48" s="10">
        <f ca="1">IFERROR(INDEX(K$337:K$373,MATCH($F48,$B$337:$B$373,0))/INDEX($D$337:$D$373,MATCH($F48,$B$337:$B$373,0)),SUMIFS('Input-Ext Allocators'!H$8:H$63,'Input-Ext Allocators'!$B$8:$B$63,$F48))*$D48</f>
        <v>1511.819922832414</v>
      </c>
    </row>
    <row r="49" spans="1:11" outlineLevel="1">
      <c r="A49" s="31">
        <f>IF(ISBLANK('Input-Accounts'!A49),"",'Input-Accounts'!A49)</f>
        <v>41</v>
      </c>
      <c r="B49" s="53" t="str">
        <f>IF(ISBLANK('Input-Accounts'!B49),"",'Input-Accounts'!B49)</f>
        <v>OTHER EQUIPMENT-RADIO</v>
      </c>
      <c r="C49" s="31">
        <f>IF(ISBLANK('Input-Accounts'!C49),"",'Input-Accounts'!C49)</f>
        <v>387.42</v>
      </c>
      <c r="D49" s="10">
        <f t="shared" ca="1" si="4"/>
        <v>152245.91797054847</v>
      </c>
      <c r="E49" s="10">
        <f t="shared" ca="1" si="3"/>
        <v>0</v>
      </c>
      <c r="F49" s="3" t="str" cm="1">
        <f t="array" aca="1" ref="F49" ca="1">IF(D49=0,"-",IF('Input-Accounts'!$E49&lt;&gt;0,'Input-Accounts'!$E49,INDEX('Input-Accounts'!$H49:$J49,,MATCH($F$6,'Input-Accounts'!$H$6:$J$6,0))))</f>
        <v>INT_DISTPT_SUBTOTAL</v>
      </c>
      <c r="G49" s="10">
        <f ca="1">IFERROR(INDEX(G$337:G$373,MATCH($F49,$B$337:$B$373,0))/INDEX($D$337:$D$373,MATCH($F49,$B$337:$B$373,0)),SUMIFS('Input-Ext Allocators'!D$8:D$63,'Input-Ext Allocators'!$B$8:$B$63,$F49))*$D49</f>
        <v>129094.63905935785</v>
      </c>
      <c r="H49" s="10">
        <f ca="1">IFERROR(INDEX(H$337:H$373,MATCH($F49,$B$337:$B$373,0))/INDEX($D$337:$D$373,MATCH($F49,$B$337:$B$373,0)),SUMIFS('Input-Ext Allocators'!E$8:E$63,'Input-Ext Allocators'!$B$8:$B$63,$F49))*$D49</f>
        <v>20203.301784681997</v>
      </c>
      <c r="I49" s="10">
        <f ca="1">IFERROR(INDEX(I$337:I$373,MATCH($F49,$B$337:$B$373,0))/INDEX($D$337:$D$373,MATCH($F49,$B$337:$B$373,0)),SUMIFS('Input-Ext Allocators'!F$8:F$63,'Input-Ext Allocators'!$B$8:$B$63,$F49))*$D49</f>
        <v>11.932838429512652</v>
      </c>
      <c r="J49" s="10">
        <f ca="1">IFERROR(INDEX(J$337:J$373,MATCH($F49,$B$337:$B$373,0))/INDEX($D$337:$D$373,MATCH($F49,$B$337:$B$373,0)),SUMIFS('Input-Ext Allocators'!G$8:G$63,'Input-Ext Allocators'!$B$8:$B$63,$F49))*$D49</f>
        <v>502.59169798384602</v>
      </c>
      <c r="K49" s="10">
        <f ca="1">IFERROR(INDEX(K$337:K$373,MATCH($F49,$B$337:$B$373,0))/INDEX($D$337:$D$373,MATCH($F49,$B$337:$B$373,0)),SUMIFS('Input-Ext Allocators'!H$8:H$63,'Input-Ext Allocators'!$B$8:$B$63,$F49))*$D49</f>
        <v>2433.4525900952599</v>
      </c>
    </row>
    <row r="50" spans="1:11" outlineLevel="1">
      <c r="A50" s="31">
        <f>IF(ISBLANK('Input-Accounts'!A50),"",'Input-Accounts'!A50)</f>
        <v>42</v>
      </c>
      <c r="B50" s="53" t="str">
        <f>IF(ISBLANK('Input-Accounts'!B50),"",'Input-Accounts'!B50)</f>
        <v>OTHER EQUIP-OTHER COMMUNICATION</v>
      </c>
      <c r="C50" s="31">
        <f>IF(ISBLANK('Input-Accounts'!C50),"",'Input-Accounts'!C50)</f>
        <v>387.44</v>
      </c>
      <c r="D50" s="10">
        <f t="shared" ca="1" si="4"/>
        <v>45263.013452237101</v>
      </c>
      <c r="E50" s="10">
        <f t="shared" ca="1" si="3"/>
        <v>0</v>
      </c>
      <c r="F50" s="3" t="str" cm="1">
        <f t="array" aca="1" ref="F50" ca="1">IF(D50=0,"-",IF('Input-Accounts'!$E50&lt;&gt;0,'Input-Accounts'!$E50,INDEX('Input-Accounts'!$H50:$J50,,MATCH($F$6,'Input-Accounts'!$H$6:$J$6,0))))</f>
        <v>INT_DISTPT_SUBTOTAL</v>
      </c>
      <c r="G50" s="10">
        <f ca="1">IFERROR(INDEX(G$337:G$373,MATCH($F50,$B$337:$B$373,0))/INDEX($D$337:$D$373,MATCH($F50,$B$337:$B$373,0)),SUMIFS('Input-Ext Allocators'!D$8:D$63,'Input-Ext Allocators'!$B$8:$B$63,$F50))*$D50</f>
        <v>38380.092302282683</v>
      </c>
      <c r="H50" s="10">
        <f ca="1">IFERROR(INDEX(H$337:H$373,MATCH($F50,$B$337:$B$373,0))/INDEX($D$337:$D$373,MATCH($F50,$B$337:$B$373,0)),SUMIFS('Input-Ext Allocators'!E$8:E$63,'Input-Ext Allocators'!$B$8:$B$63,$F50))*$D50</f>
        <v>6006.4817017725691</v>
      </c>
      <c r="I50" s="10">
        <f ca="1">IFERROR(INDEX(I$337:I$373,MATCH($F50,$B$337:$B$373,0))/INDEX($D$337:$D$373,MATCH($F50,$B$337:$B$373,0)),SUMIFS('Input-Ext Allocators'!F$8:F$63,'Input-Ext Allocators'!$B$8:$B$63,$F50))*$D50</f>
        <v>3.5476565385673386</v>
      </c>
      <c r="J50" s="10">
        <f ca="1">IFERROR(INDEX(J$337:J$373,MATCH($F50,$B$337:$B$373,0))/INDEX($D$337:$D$373,MATCH($F50,$B$337:$B$373,0)),SUMIFS('Input-Ext Allocators'!G$8:G$63,'Input-Ext Allocators'!$B$8:$B$63,$F50))*$D50</f>
        <v>149.42150889868981</v>
      </c>
      <c r="K50" s="10">
        <f ca="1">IFERROR(INDEX(K$337:K$373,MATCH($F50,$B$337:$B$373,0))/INDEX($D$337:$D$373,MATCH($F50,$B$337:$B$373,0)),SUMIFS('Input-Ext Allocators'!H$8:H$63,'Input-Ext Allocators'!$B$8:$B$63,$F50))*$D50</f>
        <v>723.47028274459399</v>
      </c>
    </row>
    <row r="51" spans="1:11" outlineLevel="1">
      <c r="A51" s="31">
        <f>IF(ISBLANK('Input-Accounts'!A51),"",'Input-Accounts'!A51)</f>
        <v>43</v>
      </c>
      <c r="B51" s="53" t="str">
        <f>IF(ISBLANK('Input-Accounts'!B51),"",'Input-Accounts'!B51)</f>
        <v>OTHER EQUIP-TELEMETERING</v>
      </c>
      <c r="C51" s="31">
        <f>IF(ISBLANK('Input-Accounts'!C51),"",'Input-Accounts'!C51)</f>
        <v>387.45</v>
      </c>
      <c r="D51" s="10">
        <f t="shared" ca="1" si="4"/>
        <v>2371392.3255577716</v>
      </c>
      <c r="E51" s="10">
        <f t="shared" ca="1" si="3"/>
        <v>0</v>
      </c>
      <c r="F51" s="3" t="str" cm="1">
        <f t="array" aca="1" ref="F51" ca="1">IF(D51=0,"-",IF('Input-Accounts'!$E51&lt;&gt;0,'Input-Accounts'!$E51,INDEX('Input-Accounts'!$H51:$J51,,MATCH($F$6,'Input-Accounts'!$H$6:$J$6,0))))</f>
        <v>INT_DISTPT_SUBTOTAL</v>
      </c>
      <c r="G51" s="10">
        <f ca="1">IFERROR(INDEX(G$337:G$373,MATCH($F51,$B$337:$B$373,0))/INDEX($D$337:$D$373,MATCH($F51,$B$337:$B$373,0)),SUMIFS('Input-Ext Allocators'!D$8:D$63,'Input-Ext Allocators'!$B$8:$B$63,$F51))*$D51</f>
        <v>2010786.4986911011</v>
      </c>
      <c r="H51" s="10">
        <f ca="1">IFERROR(INDEX(H$337:H$373,MATCH($F51,$B$337:$B$373,0))/INDEX($D$337:$D$373,MATCH($F51,$B$337:$B$373,0)),SUMIFS('Input-Ext Allocators'!E$8:E$63,'Input-Ext Allocators'!$B$8:$B$63,$F51))*$D51</f>
        <v>314687.94330755429</v>
      </c>
      <c r="I51" s="10">
        <f ca="1">IFERROR(INDEX(I$337:I$373,MATCH($F51,$B$337:$B$373,0))/INDEX($D$337:$D$373,MATCH($F51,$B$337:$B$373,0)),SUMIFS('Input-Ext Allocators'!F$8:F$63,'Input-Ext Allocators'!$B$8:$B$63,$F51))*$D51</f>
        <v>185.86666789543224</v>
      </c>
      <c r="J51" s="10">
        <f ca="1">IFERROR(INDEX(J$337:J$373,MATCH($F51,$B$337:$B$373,0))/INDEX($D$337:$D$373,MATCH($F51,$B$337:$B$373,0)),SUMIFS('Input-Ext Allocators'!G$8:G$63,'Input-Ext Allocators'!$B$8:$B$63,$F51))*$D51</f>
        <v>7828.4009934407577</v>
      </c>
      <c r="K51" s="10">
        <f ca="1">IFERROR(INDEX(K$337:K$373,MATCH($F51,$B$337:$B$373,0))/INDEX($D$337:$D$373,MATCH($F51,$B$337:$B$373,0)),SUMIFS('Input-Ext Allocators'!H$8:H$63,'Input-Ext Allocators'!$B$8:$B$63,$F51))*$D51</f>
        <v>37903.615897779935</v>
      </c>
    </row>
    <row r="52" spans="1:11" outlineLevel="1">
      <c r="A52" s="31">
        <f>IF(ISBLANK('Input-Accounts'!A52),"",'Input-Accounts'!A52)</f>
        <v>44</v>
      </c>
      <c r="B52" s="53" t="str">
        <f>IF(ISBLANK('Input-Accounts'!B52),"",'Input-Accounts'!B52)</f>
        <v>OTHER EQUIP-CUST INFO SERVICE</v>
      </c>
      <c r="C52" s="31">
        <f>IF(ISBLANK('Input-Accounts'!C52),"",'Input-Accounts'!C52)</f>
        <v>387.46</v>
      </c>
      <c r="D52" s="10">
        <f t="shared" ca="1" si="4"/>
        <v>41257.156987945302</v>
      </c>
      <c r="E52" s="10">
        <f t="shared" ca="1" si="3"/>
        <v>0</v>
      </c>
      <c r="F52" s="3" t="str" cm="1">
        <f t="array" aca="1" ref="F52" ca="1">IF(D52=0,"-",IF('Input-Accounts'!$E52&lt;&gt;0,'Input-Accounts'!$E52,INDEX('Input-Accounts'!$H52:$J52,,MATCH($F$6,'Input-Accounts'!$H$6:$J$6,0))))</f>
        <v>INT_DISTPT_SUBTOTAL</v>
      </c>
      <c r="G52" s="10">
        <f ca="1">IFERROR(INDEX(G$337:G$373,MATCH($F52,$B$337:$B$373,0))/INDEX($D$337:$D$373,MATCH($F52,$B$337:$B$373,0)),SUMIFS('Input-Ext Allocators'!D$8:D$63,'Input-Ext Allocators'!$B$8:$B$63,$F52))*$D52</f>
        <v>34983.386490561781</v>
      </c>
      <c r="H52" s="10">
        <f ca="1">IFERROR(INDEX(H$337:H$373,MATCH($F52,$B$337:$B$373,0))/INDEX($D$337:$D$373,MATCH($F52,$B$337:$B$373,0)),SUMIFS('Input-Ext Allocators'!E$8:E$63,'Input-Ext Allocators'!$B$8:$B$63,$F52))*$D52</f>
        <v>5474.8974850459026</v>
      </c>
      <c r="I52" s="10">
        <f ca="1">IFERROR(INDEX(I$337:I$373,MATCH($F52,$B$337:$B$373,0))/INDEX($D$337:$D$373,MATCH($F52,$B$337:$B$373,0)),SUMIFS('Input-Ext Allocators'!F$8:F$63,'Input-Ext Allocators'!$B$8:$B$63,$F52))*$D52</f>
        <v>3.2336826823391549</v>
      </c>
      <c r="J52" s="10">
        <f ca="1">IFERROR(INDEX(J$337:J$373,MATCH($F52,$B$337:$B$373,0))/INDEX($D$337:$D$373,MATCH($F52,$B$337:$B$373,0)),SUMIFS('Input-Ext Allocators'!G$8:G$63,'Input-Ext Allocators'!$B$8:$B$63,$F52))*$D52</f>
        <v>136.19744201331395</v>
      </c>
      <c r="K52" s="10">
        <f ca="1">IFERROR(INDEX(K$337:K$373,MATCH($F52,$B$337:$B$373,0))/INDEX($D$337:$D$373,MATCH($F52,$B$337:$B$373,0)),SUMIFS('Input-Ext Allocators'!H$8:H$63,'Input-Ext Allocators'!$B$8:$B$63,$F52))*$D52</f>
        <v>659.44188764196497</v>
      </c>
    </row>
    <row r="53" spans="1:11" outlineLevel="1">
      <c r="A53" s="31">
        <f>IF(ISBLANK('Input-Accounts'!A53),"",'Input-Accounts'!A53)</f>
        <v>45</v>
      </c>
      <c r="B53" s="53" t="str">
        <f>IF(ISBLANK('Input-Accounts'!B53),"",'Input-Accounts'!B53)</f>
        <v>GPS PIPE LOCATORS</v>
      </c>
      <c r="C53" s="31">
        <f>IF(ISBLANK('Input-Accounts'!C53),"",'Input-Accounts'!C53)</f>
        <v>387.5</v>
      </c>
      <c r="D53" s="10">
        <f t="shared" ca="1" si="4"/>
        <v>86429.215129186981</v>
      </c>
      <c r="E53" s="10">
        <f t="shared" ca="1" si="3"/>
        <v>0</v>
      </c>
      <c r="F53" s="3" t="str" cm="1">
        <f t="array" aca="1" ref="F53" ca="1">IF(D53=0,"-",IF('Input-Accounts'!$E53&lt;&gt;0,'Input-Accounts'!$E53,INDEX('Input-Accounts'!$H53:$J53,,MATCH($F$6,'Input-Accounts'!$H$6:$J$6,0))))</f>
        <v>INT_DISTPT_SUBTOTAL</v>
      </c>
      <c r="G53" s="10">
        <f ca="1">IFERROR(INDEX(G$337:G$373,MATCH($F53,$B$337:$B$373,0))/INDEX($D$337:$D$373,MATCH($F53,$B$337:$B$373,0)),SUMIFS('Input-Ext Allocators'!D$8:D$63,'Input-Ext Allocators'!$B$8:$B$63,$F53))*$D53</f>
        <v>73286.354603243803</v>
      </c>
      <c r="H53" s="10">
        <f ca="1">IFERROR(INDEX(H$337:H$373,MATCH($F53,$B$337:$B$373,0))/INDEX($D$337:$D$373,MATCH($F53,$B$337:$B$373,0)),SUMIFS('Input-Ext Allocators'!E$8:E$63,'Input-Ext Allocators'!$B$8:$B$63,$F53))*$D53</f>
        <v>11469.30925665906</v>
      </c>
      <c r="I53" s="10">
        <f ca="1">IFERROR(INDEX(I$337:I$373,MATCH($F53,$B$337:$B$373,0))/INDEX($D$337:$D$373,MATCH($F53,$B$337:$B$373,0)),SUMIFS('Input-Ext Allocators'!F$8:F$63,'Input-Ext Allocators'!$B$8:$B$63,$F53))*$D53</f>
        <v>6.7742102610967176</v>
      </c>
      <c r="J53" s="10">
        <f ca="1">IFERROR(INDEX(J$337:J$373,MATCH($F53,$B$337:$B$373,0))/INDEX($D$337:$D$373,MATCH($F53,$B$337:$B$373,0)),SUMIFS('Input-Ext Allocators'!G$8:G$63,'Input-Ext Allocators'!$B$8:$B$63,$F53))*$D53</f>
        <v>285.31869074868905</v>
      </c>
      <c r="K53" s="10">
        <f ca="1">IFERROR(INDEX(K$337:K$373,MATCH($F53,$B$337:$B$373,0))/INDEX($D$337:$D$373,MATCH($F53,$B$337:$B$373,0)),SUMIFS('Input-Ext Allocators'!H$8:H$63,'Input-Ext Allocators'!$B$8:$B$63,$F53))*$D53</f>
        <v>1381.4583682743239</v>
      </c>
    </row>
    <row r="54" spans="1:11" outlineLevel="1">
      <c r="A54" s="31">
        <f>IF(ISBLANK('Input-Accounts'!A54),"",'Input-Accounts'!A54)</f>
        <v>46</v>
      </c>
      <c r="B54" t="str">
        <f>IF(ISBLANK('Input-Accounts'!B54),"",'Input-Accounts'!B54)</f>
        <v>Subtotal - Distribution Plant</v>
      </c>
      <c r="C54" s="31" t="str">
        <f>IF(ISBLANK('Input-Accounts'!C54),"",'Input-Accounts'!C54)</f>
        <v/>
      </c>
      <c r="D54" s="123">
        <f ca="1">SUBTOTAL(9,D20:D53)</f>
        <v>271393288.03622639</v>
      </c>
      <c r="E54" s="10">
        <f t="shared" ca="1" si="3"/>
        <v>0</v>
      </c>
      <c r="G54" s="123">
        <f t="shared" ref="G54:K54" ca="1" si="5">SUBTOTAL(9,G20:G53)</f>
        <v>230123861.63907844</v>
      </c>
      <c r="H54" s="123">
        <f t="shared" ca="1" si="5"/>
        <v>36014367.896508619</v>
      </c>
      <c r="I54" s="123">
        <f t="shared" ca="1" si="5"/>
        <v>21271.455420019563</v>
      </c>
      <c r="J54" s="123">
        <f t="shared" ca="1" si="5"/>
        <v>895919.01887269109</v>
      </c>
      <c r="K54" s="123">
        <f t="shared" ca="1" si="5"/>
        <v>4337868.0263465643</v>
      </c>
    </row>
    <row r="55" spans="1:11" outlineLevel="1">
      <c r="A55" s="31" t="str">
        <f>IF(ISBLANK('Input-Accounts'!A55),"",'Input-Accounts'!A55)</f>
        <v/>
      </c>
      <c r="B55" s="53" t="str">
        <f>IF(ISBLANK('Input-Accounts'!B55),"",'Input-Accounts'!B55)</f>
        <v/>
      </c>
      <c r="C55" s="31" t="str">
        <f>IF(ISBLANK('Input-Accounts'!C55),"",'Input-Accounts'!C55)</f>
        <v/>
      </c>
      <c r="D55" s="10"/>
      <c r="E55" s="10"/>
      <c r="G55" s="10"/>
      <c r="H55" s="10"/>
      <c r="I55" s="10"/>
      <c r="J55" s="10"/>
      <c r="K55" s="10"/>
    </row>
    <row r="56" spans="1:11" outlineLevel="1">
      <c r="A56" s="31">
        <f>IF(ISBLANK('Input-Accounts'!A56),"",'Input-Accounts'!A56)</f>
        <v>47</v>
      </c>
      <c r="B56" s="1" t="str">
        <f>IF(ISBLANK('Input-Accounts'!B56),"",'Input-Accounts'!B56)</f>
        <v>General Plant</v>
      </c>
      <c r="C56" s="31" t="str">
        <f>IF(ISBLANK('Input-Accounts'!C56),"",'Input-Accounts'!C56)</f>
        <v/>
      </c>
      <c r="D56" s="10"/>
      <c r="E56" s="10"/>
      <c r="G56" s="10"/>
      <c r="H56" s="10"/>
      <c r="I56" s="10"/>
      <c r="J56" s="10"/>
      <c r="K56" s="10"/>
    </row>
    <row r="57" spans="1:11" outlineLevel="1">
      <c r="A57" s="31">
        <f>IF(ISBLANK('Input-Accounts'!A57),"",'Input-Accounts'!A57)</f>
        <v>48</v>
      </c>
      <c r="B57" s="53" t="str">
        <f>IF(ISBLANK('Input-Accounts'!B57),"",'Input-Accounts'!B57)</f>
        <v>OFFICE FURN &amp; EQUIP-UNSPECIFIED</v>
      </c>
      <c r="C57" s="31">
        <f>IF(ISBLANK('Input-Accounts'!C57),"",'Input-Accounts'!C57)</f>
        <v>391.1</v>
      </c>
      <c r="D57" s="10">
        <f t="shared" ref="D57:D70" ca="1" si="6">INDIRECT("Classification!"&amp;$D$5&amp;ROW())</f>
        <v>334626.28453533642</v>
      </c>
      <c r="E57" s="10">
        <f t="shared" ref="E57:E71" ca="1" si="7">IFERROR(IF(D57="","",IF(D57=0,0,IF(ABS(D57-SUM($G57:$K57))&lt;Check_Limit,0,1))),1)</f>
        <v>0</v>
      </c>
      <c r="F57" s="3" t="str" cm="1">
        <f t="array" aca="1" ref="F57" ca="1">IF(D57=0,"-",IF('Input-Accounts'!$E57&lt;&gt;0,'Input-Accounts'!$E57,INDEX('Input-Accounts'!$H57:$J57,,MATCH($F$6,'Input-Accounts'!$H$6:$J$6,0))))</f>
        <v>INT_DISTPT_SUBTOTAL</v>
      </c>
      <c r="G57" s="10">
        <f ca="1">IFERROR(INDEX(G$337:G$373,MATCH($F57,$B$337:$B$373,0))/INDEX($D$337:$D$373,MATCH($F57,$B$337:$B$373,0)),SUMIFS('Input-Ext Allocators'!D$8:D$63,'Input-Ext Allocators'!$B$8:$B$63,$F57))*$D57</f>
        <v>283741.33111549076</v>
      </c>
      <c r="H57" s="10">
        <f ca="1">IFERROR(INDEX(H$337:H$373,MATCH($F57,$B$337:$B$373,0))/INDEX($D$337:$D$373,MATCH($F57,$B$337:$B$373,0)),SUMIFS('Input-Ext Allocators'!E$8:E$63,'Input-Ext Allocators'!$B$8:$B$63,$F57))*$D57</f>
        <v>44405.498036814868</v>
      </c>
      <c r="I57" s="10">
        <f ca="1">IFERROR(INDEX(I$337:I$373,MATCH($F57,$B$337:$B$373,0))/INDEX($D$337:$D$373,MATCH($F57,$B$337:$B$373,0)),SUMIFS('Input-Ext Allocators'!F$8:F$63,'Input-Ext Allocators'!$B$8:$B$63,$F57))*$D57</f>
        <v>26.227576022108781</v>
      </c>
      <c r="J57" s="10">
        <f ca="1">IFERROR(INDEX(J$337:J$373,MATCH($F57,$B$337:$B$373,0))/INDEX($D$337:$D$373,MATCH($F57,$B$337:$B$373,0)),SUMIFS('Input-Ext Allocators'!G$8:G$63,'Input-Ext Allocators'!$B$8:$B$63,$F57))*$D57</f>
        <v>1104.6627376057093</v>
      </c>
      <c r="K57" s="10">
        <f ca="1">IFERROR(INDEX(K$337:K$373,MATCH($F57,$B$337:$B$373,0))/INDEX($D$337:$D$373,MATCH($F57,$B$337:$B$373,0)),SUMIFS('Input-Ext Allocators'!H$8:H$63,'Input-Ext Allocators'!$B$8:$B$63,$F57))*$D57</f>
        <v>5348.5650694029855</v>
      </c>
    </row>
    <row r="58" spans="1:11" outlineLevel="1">
      <c r="A58" s="31">
        <f>IF(ISBLANK('Input-Accounts'!A58),"",'Input-Accounts'!A58)</f>
        <v>49</v>
      </c>
      <c r="B58" s="53" t="str">
        <f>IF(ISBLANK('Input-Accounts'!B58),"",'Input-Accounts'!B58)</f>
        <v xml:space="preserve">OFFICE FURN &amp; EQUIP-DATA HANDLING </v>
      </c>
      <c r="C58" s="31">
        <f>IF(ISBLANK('Input-Accounts'!C58),"",'Input-Accounts'!C58)</f>
        <v>391.11</v>
      </c>
      <c r="D58" s="10">
        <f t="shared" ca="1" si="6"/>
        <v>0</v>
      </c>
      <c r="E58" s="10">
        <f t="shared" ca="1" si="7"/>
        <v>0</v>
      </c>
      <c r="F58" s="3" t="str" cm="1">
        <f t="array" aca="1" ref="F58" ca="1">IF(D58=0,"-",IF('Input-Accounts'!$E58&lt;&gt;0,'Input-Accounts'!$E58,INDEX('Input-Accounts'!$H58:$J58,,MATCH($F$6,'Input-Accounts'!$H$6:$J$6,0))))</f>
        <v>-</v>
      </c>
      <c r="G58" s="10">
        <f ca="1">IFERROR(INDEX(G$337:G$373,MATCH($F58,$B$337:$B$373,0))/INDEX($D$337:$D$373,MATCH($F58,$B$337:$B$373,0)),SUMIFS('Input-Ext Allocators'!D$8:D$63,'Input-Ext Allocators'!$B$8:$B$63,$F58))*$D58</f>
        <v>0</v>
      </c>
      <c r="H58" s="10">
        <f ca="1">IFERROR(INDEX(H$337:H$373,MATCH($F58,$B$337:$B$373,0))/INDEX($D$337:$D$373,MATCH($F58,$B$337:$B$373,0)),SUMIFS('Input-Ext Allocators'!E$8:E$63,'Input-Ext Allocators'!$B$8:$B$63,$F58))*$D58</f>
        <v>0</v>
      </c>
      <c r="I58" s="10">
        <f ca="1">IFERROR(INDEX(I$337:I$373,MATCH($F58,$B$337:$B$373,0))/INDEX($D$337:$D$373,MATCH($F58,$B$337:$B$373,0)),SUMIFS('Input-Ext Allocators'!F$8:F$63,'Input-Ext Allocators'!$B$8:$B$63,$F58))*$D58</f>
        <v>0</v>
      </c>
      <c r="J58" s="10">
        <f ca="1">IFERROR(INDEX(J$337:J$373,MATCH($F58,$B$337:$B$373,0))/INDEX($D$337:$D$373,MATCH($F58,$B$337:$B$373,0)),SUMIFS('Input-Ext Allocators'!G$8:G$63,'Input-Ext Allocators'!$B$8:$B$63,$F58))*$D58</f>
        <v>0</v>
      </c>
      <c r="K58" s="10">
        <f ca="1">IFERROR(INDEX(K$337:K$373,MATCH($F58,$B$337:$B$373,0))/INDEX($D$337:$D$373,MATCH($F58,$B$337:$B$373,0)),SUMIFS('Input-Ext Allocators'!H$8:H$63,'Input-Ext Allocators'!$B$8:$B$63,$F58))*$D58</f>
        <v>0</v>
      </c>
    </row>
    <row r="59" spans="1:11" outlineLevel="1">
      <c r="A59" s="31">
        <f>IF(ISBLANK('Input-Accounts'!A59),"",'Input-Accounts'!A59)</f>
        <v>50</v>
      </c>
      <c r="B59" s="53" t="str">
        <f>IF(ISBLANK('Input-Accounts'!B59),"",'Input-Accounts'!B59)</f>
        <v>OFFICE FURN &amp; EQUIP-INFO SYSTEMS</v>
      </c>
      <c r="C59" s="31">
        <f>IF(ISBLANK('Input-Accounts'!C59),"",'Input-Accounts'!C59)</f>
        <v>391.12</v>
      </c>
      <c r="D59" s="10">
        <f t="shared" ca="1" si="6"/>
        <v>13479.41444890785</v>
      </c>
      <c r="E59" s="10">
        <f t="shared" ca="1" si="7"/>
        <v>0</v>
      </c>
      <c r="F59" s="3" t="str" cm="1">
        <f t="array" aca="1" ref="F59" ca="1">IF(D59=0,"-",IF('Input-Accounts'!$E59&lt;&gt;0,'Input-Accounts'!$E59,INDEX('Input-Accounts'!$H59:$J59,,MATCH($F$6,'Input-Accounts'!$H$6:$J$6,0))))</f>
        <v>INT_DISTPT_SUBTOTAL</v>
      </c>
      <c r="G59" s="10">
        <f ca="1">IFERROR(INDEX(G$337:G$373,MATCH($F59,$B$337:$B$373,0))/INDEX($D$337:$D$373,MATCH($F59,$B$337:$B$373,0)),SUMIFS('Input-Ext Allocators'!D$8:D$63,'Input-Ext Allocators'!$B$8:$B$63,$F59))*$D59</f>
        <v>11429.666990151243</v>
      </c>
      <c r="H59" s="10">
        <f ca="1">IFERROR(INDEX(H$337:H$373,MATCH($F59,$B$337:$B$373,0))/INDEX($D$337:$D$373,MATCH($F59,$B$337:$B$373,0)),SUMIFS('Input-Ext Allocators'!E$8:E$63,'Input-Ext Allocators'!$B$8:$B$63,$F59))*$D59</f>
        <v>1788.7420669286478</v>
      </c>
      <c r="I59" s="10">
        <f ca="1">IFERROR(INDEX(I$337:I$373,MATCH($F59,$B$337:$B$373,0))/INDEX($D$337:$D$373,MATCH($F59,$B$337:$B$373,0)),SUMIFS('Input-Ext Allocators'!F$8:F$63,'Input-Ext Allocators'!$B$8:$B$63,$F59))*$D59</f>
        <v>1.0564990962475014</v>
      </c>
      <c r="J59" s="10">
        <f ca="1">IFERROR(INDEX(J$337:J$373,MATCH($F59,$B$337:$B$373,0))/INDEX($D$337:$D$373,MATCH($F59,$B$337:$B$373,0)),SUMIFS('Input-Ext Allocators'!G$8:G$63,'Input-Ext Allocators'!$B$8:$B$63,$F59))*$D59</f>
        <v>44.498019296748033</v>
      </c>
      <c r="K59" s="10">
        <f ca="1">IFERROR(INDEX(K$337:K$373,MATCH($F59,$B$337:$B$373,0))/INDEX($D$337:$D$373,MATCH($F59,$B$337:$B$373,0)),SUMIFS('Input-Ext Allocators'!H$8:H$63,'Input-Ext Allocators'!$B$8:$B$63,$F59))*$D59</f>
        <v>215.4508734349622</v>
      </c>
    </row>
    <row r="60" spans="1:11" outlineLevel="1">
      <c r="A60" s="31">
        <f>IF(ISBLANK('Input-Accounts'!A60),"",'Input-Accounts'!A60)</f>
        <v>51</v>
      </c>
      <c r="B60" s="53" t="str">
        <f>IF(ISBLANK('Input-Accounts'!B60),"",'Input-Accounts'!B60)</f>
        <v>TRANS EQUIP-TRAILERS OVER $1,000</v>
      </c>
      <c r="C60" s="31">
        <f>IF(ISBLANK('Input-Accounts'!C60),"",'Input-Accounts'!C60)</f>
        <v>392.2</v>
      </c>
      <c r="D60" s="10">
        <f t="shared" ca="1" si="6"/>
        <v>17761.371506603286</v>
      </c>
      <c r="E60" s="10">
        <f t="shared" ca="1" si="7"/>
        <v>0</v>
      </c>
      <c r="F60" s="3" t="str" cm="1">
        <f t="array" aca="1" ref="F60" ca="1">IF(D60=0,"-",IF('Input-Accounts'!$E60&lt;&gt;0,'Input-Accounts'!$E60,INDEX('Input-Accounts'!$H60:$J60,,MATCH($F$6,'Input-Accounts'!$H$6:$J$6,0))))</f>
        <v>INT_DISTPT_SUBTOTAL</v>
      </c>
      <c r="G60" s="10">
        <f ca="1">IFERROR(INDEX(G$337:G$373,MATCH($F60,$B$337:$B$373,0))/INDEX($D$337:$D$373,MATCH($F60,$B$337:$B$373,0)),SUMIFS('Input-Ext Allocators'!D$8:D$63,'Input-Ext Allocators'!$B$8:$B$63,$F60))*$D60</f>
        <v>15060.488152382966</v>
      </c>
      <c r="H60" s="10">
        <f ca="1">IFERROR(INDEX(H$337:H$373,MATCH($F60,$B$337:$B$373,0))/INDEX($D$337:$D$373,MATCH($F60,$B$337:$B$373,0)),SUMIFS('Input-Ext Allocators'!E$8:E$63,'Input-Ext Allocators'!$B$8:$B$63,$F60))*$D60</f>
        <v>2356.965319274927</v>
      </c>
      <c r="I60" s="10">
        <f ca="1">IFERROR(INDEX(I$337:I$373,MATCH($F60,$B$337:$B$373,0))/INDEX($D$337:$D$373,MATCH($F60,$B$337:$B$373,0)),SUMIFS('Input-Ext Allocators'!F$8:F$63,'Input-Ext Allocators'!$B$8:$B$63,$F60))*$D60</f>
        <v>1.3921133604110592</v>
      </c>
      <c r="J60" s="10">
        <f ca="1">IFERROR(INDEX(J$337:J$373,MATCH($F60,$B$337:$B$373,0))/INDEX($D$337:$D$373,MATCH($F60,$B$337:$B$373,0)),SUMIFS('Input-Ext Allocators'!G$8:G$63,'Input-Ext Allocators'!$B$8:$B$63,$F60))*$D60</f>
        <v>58.633544879360862</v>
      </c>
      <c r="K60" s="10">
        <f ca="1">IFERROR(INDEX(K$337:K$373,MATCH($F60,$B$337:$B$373,0))/INDEX($D$337:$D$373,MATCH($F60,$B$337:$B$373,0)),SUMIFS('Input-Ext Allocators'!H$8:H$63,'Input-Ext Allocators'!$B$8:$B$63,$F60))*$D60</f>
        <v>283.89237670562028</v>
      </c>
    </row>
    <row r="61" spans="1:11" outlineLevel="1">
      <c r="A61" s="31">
        <f>IF(ISBLANK('Input-Accounts'!A61),"",'Input-Accounts'!A61)</f>
        <v>52</v>
      </c>
      <c r="B61" s="53" t="str">
        <f>IF(ISBLANK('Input-Accounts'!B61),"",'Input-Accounts'!B61)</f>
        <v>TRANS EQUIP-TRAILERS $1,000 or LESS</v>
      </c>
      <c r="C61" s="31">
        <f>IF(ISBLANK('Input-Accounts'!C61),"",'Input-Accounts'!C61)</f>
        <v>392.21</v>
      </c>
      <c r="D61" s="10">
        <f t="shared" ca="1" si="6"/>
        <v>8880.6857533016428</v>
      </c>
      <c r="E61" s="10">
        <f t="shared" ca="1" si="7"/>
        <v>0</v>
      </c>
      <c r="F61" s="3" t="str" cm="1">
        <f t="array" aca="1" ref="F61" ca="1">IF(D61=0,"-",IF('Input-Accounts'!$E61&lt;&gt;0,'Input-Accounts'!$E61,INDEX('Input-Accounts'!$H61:$J61,,MATCH($F$6,'Input-Accounts'!$H$6:$J$6,0))))</f>
        <v>INT_DISTPT_SUBTOTAL</v>
      </c>
      <c r="G61" s="10">
        <f ca="1">IFERROR(INDEX(G$337:G$373,MATCH($F61,$B$337:$B$373,0))/INDEX($D$337:$D$373,MATCH($F61,$B$337:$B$373,0)),SUMIFS('Input-Ext Allocators'!D$8:D$63,'Input-Ext Allocators'!$B$8:$B$63,$F61))*$D61</f>
        <v>7530.2440761914831</v>
      </c>
      <c r="H61" s="10">
        <f ca="1">IFERROR(INDEX(H$337:H$373,MATCH($F61,$B$337:$B$373,0))/INDEX($D$337:$D$373,MATCH($F61,$B$337:$B$373,0)),SUMIFS('Input-Ext Allocators'!E$8:E$63,'Input-Ext Allocators'!$B$8:$B$63,$F61))*$D61</f>
        <v>1178.4826596374635</v>
      </c>
      <c r="I61" s="10">
        <f ca="1">IFERROR(INDEX(I$337:I$373,MATCH($F61,$B$337:$B$373,0))/INDEX($D$337:$D$373,MATCH($F61,$B$337:$B$373,0)),SUMIFS('Input-Ext Allocators'!F$8:F$63,'Input-Ext Allocators'!$B$8:$B$63,$F61))*$D61</f>
        <v>0.69605668020552958</v>
      </c>
      <c r="J61" s="10">
        <f ca="1">IFERROR(INDEX(J$337:J$373,MATCH($F61,$B$337:$B$373,0))/INDEX($D$337:$D$373,MATCH($F61,$B$337:$B$373,0)),SUMIFS('Input-Ext Allocators'!G$8:G$63,'Input-Ext Allocators'!$B$8:$B$63,$F61))*$D61</f>
        <v>29.316772439680431</v>
      </c>
      <c r="K61" s="10">
        <f ca="1">IFERROR(INDEX(K$337:K$373,MATCH($F61,$B$337:$B$373,0))/INDEX($D$337:$D$373,MATCH($F61,$B$337:$B$373,0)),SUMIFS('Input-Ext Allocators'!H$8:H$63,'Input-Ext Allocators'!$B$8:$B$63,$F61))*$D61</f>
        <v>141.94618835281014</v>
      </c>
    </row>
    <row r="62" spans="1:11" outlineLevel="1">
      <c r="A62" s="31">
        <f>IF(ISBLANK('Input-Accounts'!A62),"",'Input-Accounts'!A62)</f>
        <v>53</v>
      </c>
      <c r="B62" s="53" t="str">
        <f>IF(ISBLANK('Input-Accounts'!B62),"",'Input-Accounts'!B62)</f>
        <v>STORES EQUIPMENT</v>
      </c>
      <c r="C62" s="31">
        <f>IF(ISBLANK('Input-Accounts'!C62),"",'Input-Accounts'!C62)</f>
        <v>393</v>
      </c>
      <c r="D62" s="10">
        <f t="shared" ca="1" si="6"/>
        <v>0</v>
      </c>
      <c r="E62" s="10">
        <f t="shared" ca="1" si="7"/>
        <v>0</v>
      </c>
      <c r="F62" s="3" t="str" cm="1">
        <f t="array" aca="1" ref="F62" ca="1">IF(D62=0,"-",IF('Input-Accounts'!$E62&lt;&gt;0,'Input-Accounts'!$E62,INDEX('Input-Accounts'!$H62:$J62,,MATCH($F$6,'Input-Accounts'!$H$6:$J$6,0))))</f>
        <v>-</v>
      </c>
      <c r="G62" s="10">
        <f ca="1">IFERROR(INDEX(G$337:G$373,MATCH($F62,$B$337:$B$373,0))/INDEX($D$337:$D$373,MATCH($F62,$B$337:$B$373,0)),SUMIFS('Input-Ext Allocators'!D$8:D$63,'Input-Ext Allocators'!$B$8:$B$63,$F62))*$D62</f>
        <v>0</v>
      </c>
      <c r="H62" s="10">
        <f ca="1">IFERROR(INDEX(H$337:H$373,MATCH($F62,$B$337:$B$373,0))/INDEX($D$337:$D$373,MATCH($F62,$B$337:$B$373,0)),SUMIFS('Input-Ext Allocators'!E$8:E$63,'Input-Ext Allocators'!$B$8:$B$63,$F62))*$D62</f>
        <v>0</v>
      </c>
      <c r="I62" s="10">
        <f ca="1">IFERROR(INDEX(I$337:I$373,MATCH($F62,$B$337:$B$373,0))/INDEX($D$337:$D$373,MATCH($F62,$B$337:$B$373,0)),SUMIFS('Input-Ext Allocators'!F$8:F$63,'Input-Ext Allocators'!$B$8:$B$63,$F62))*$D62</f>
        <v>0</v>
      </c>
      <c r="J62" s="10">
        <f ca="1">IFERROR(INDEX(J$337:J$373,MATCH($F62,$B$337:$B$373,0))/INDEX($D$337:$D$373,MATCH($F62,$B$337:$B$373,0)),SUMIFS('Input-Ext Allocators'!G$8:G$63,'Input-Ext Allocators'!$B$8:$B$63,$F62))*$D62</f>
        <v>0</v>
      </c>
      <c r="K62" s="10">
        <f ca="1">IFERROR(INDEX(K$337:K$373,MATCH($F62,$B$337:$B$373,0))/INDEX($D$337:$D$373,MATCH($F62,$B$337:$B$373,0)),SUMIFS('Input-Ext Allocators'!H$8:H$63,'Input-Ext Allocators'!$B$8:$B$63,$F62))*$D62</f>
        <v>0</v>
      </c>
    </row>
    <row r="63" spans="1:11" outlineLevel="1">
      <c r="A63" s="31">
        <f>IF(ISBLANK('Input-Accounts'!A63),"",'Input-Accounts'!A63)</f>
        <v>54</v>
      </c>
      <c r="B63" s="53" t="str">
        <f>IF(ISBLANK('Input-Accounts'!B63),"",'Input-Accounts'!B63)</f>
        <v xml:space="preserve">TOOLS,SHOP, &amp; GAR EQ-GARAGE &amp; SERV </v>
      </c>
      <c r="C63" s="31">
        <f>IF(ISBLANK('Input-Accounts'!C63),"",'Input-Accounts'!C63)</f>
        <v>394.1</v>
      </c>
      <c r="D63" s="10">
        <f t="shared" ca="1" si="6"/>
        <v>3535.6181599122187</v>
      </c>
      <c r="E63" s="10">
        <f t="shared" ca="1" si="7"/>
        <v>0</v>
      </c>
      <c r="F63" s="3" t="str" cm="1">
        <f t="array" aca="1" ref="F63" ca="1">IF(D63=0,"-",IF('Input-Accounts'!$E63&lt;&gt;0,'Input-Accounts'!$E63,INDEX('Input-Accounts'!$H63:$J63,,MATCH($F$6,'Input-Accounts'!$H$6:$J$6,0))))</f>
        <v>INT_DISTPT_SUBTOTAL</v>
      </c>
      <c r="G63" s="10">
        <f ca="1">IFERROR(INDEX(G$337:G$373,MATCH($F63,$B$337:$B$373,0))/INDEX($D$337:$D$373,MATCH($F63,$B$337:$B$373,0)),SUMIFS('Input-Ext Allocators'!D$8:D$63,'Input-Ext Allocators'!$B$8:$B$63,$F63))*$D63</f>
        <v>2997.9743055828517</v>
      </c>
      <c r="H63" s="10">
        <f ca="1">IFERROR(INDEX(H$337:H$373,MATCH($F63,$B$337:$B$373,0))/INDEX($D$337:$D$373,MATCH($F63,$B$337:$B$373,0)),SUMIFS('Input-Ext Allocators'!E$8:E$63,'Input-Ext Allocators'!$B$8:$B$63,$F63))*$D63</f>
        <v>469.18276451869633</v>
      </c>
      <c r="I63" s="10">
        <f ca="1">IFERROR(INDEX(I$337:I$373,MATCH($F63,$B$337:$B$373,0))/INDEX($D$337:$D$373,MATCH($F63,$B$337:$B$373,0)),SUMIFS('Input-Ext Allocators'!F$8:F$63,'Input-Ext Allocators'!$B$8:$B$63,$F63))*$D63</f>
        <v>0.27711718522952355</v>
      </c>
      <c r="J63" s="10">
        <f ca="1">IFERROR(INDEX(J$337:J$373,MATCH($F63,$B$337:$B$373,0))/INDEX($D$337:$D$373,MATCH($F63,$B$337:$B$373,0)),SUMIFS('Input-Ext Allocators'!G$8:G$63,'Input-Ext Allocators'!$B$8:$B$63,$F63))*$D63</f>
        <v>11.671723998252311</v>
      </c>
      <c r="K63" s="10">
        <f ca="1">IFERROR(INDEX(K$337:K$373,MATCH($F63,$B$337:$B$373,0))/INDEX($D$337:$D$373,MATCH($F63,$B$337:$B$373,0)),SUMIFS('Input-Ext Allocators'!H$8:H$63,'Input-Ext Allocators'!$B$8:$B$63,$F63))*$D63</f>
        <v>56.512248627188789</v>
      </c>
    </row>
    <row r="64" spans="1:11" outlineLevel="1">
      <c r="A64" s="31">
        <f>IF(ISBLANK('Input-Accounts'!A64),"",'Input-Accounts'!A64)</f>
        <v>55</v>
      </c>
      <c r="B64" s="53" t="str">
        <f>IF(ISBLANK('Input-Accounts'!B64),"",'Input-Accounts'!B64)</f>
        <v>TOOLS,SHOP, &amp; GAR EQ-CNG STATIONARY</v>
      </c>
      <c r="C64" s="31">
        <f>IF(ISBLANK('Input-Accounts'!C64),"",'Input-Accounts'!C64)</f>
        <v>394.11</v>
      </c>
      <c r="D64" s="10">
        <f t="shared" ca="1" si="6"/>
        <v>0</v>
      </c>
      <c r="E64" s="10">
        <f t="shared" ca="1" si="7"/>
        <v>0</v>
      </c>
      <c r="F64" s="3" t="str" cm="1">
        <f t="array" aca="1" ref="F64" ca="1">IF(D64=0,"-",IF('Input-Accounts'!$E64&lt;&gt;0,'Input-Accounts'!$E64,INDEX('Input-Accounts'!$H64:$J64,,MATCH($F$6,'Input-Accounts'!$H$6:$J$6,0))))</f>
        <v>-</v>
      </c>
      <c r="G64" s="10">
        <f ca="1">IFERROR(INDEX(G$337:G$373,MATCH($F64,$B$337:$B$373,0))/INDEX($D$337:$D$373,MATCH($F64,$B$337:$B$373,0)),SUMIFS('Input-Ext Allocators'!D$8:D$63,'Input-Ext Allocators'!$B$8:$B$63,$F64))*$D64</f>
        <v>0</v>
      </c>
      <c r="H64" s="10">
        <f ca="1">IFERROR(INDEX(H$337:H$373,MATCH($F64,$B$337:$B$373,0))/INDEX($D$337:$D$373,MATCH($F64,$B$337:$B$373,0)),SUMIFS('Input-Ext Allocators'!E$8:E$63,'Input-Ext Allocators'!$B$8:$B$63,$F64))*$D64</f>
        <v>0</v>
      </c>
      <c r="I64" s="10">
        <f ca="1">IFERROR(INDEX(I$337:I$373,MATCH($F64,$B$337:$B$373,0))/INDEX($D$337:$D$373,MATCH($F64,$B$337:$B$373,0)),SUMIFS('Input-Ext Allocators'!F$8:F$63,'Input-Ext Allocators'!$B$8:$B$63,$F64))*$D64</f>
        <v>0</v>
      </c>
      <c r="J64" s="10">
        <f ca="1">IFERROR(INDEX(J$337:J$373,MATCH($F64,$B$337:$B$373,0))/INDEX($D$337:$D$373,MATCH($F64,$B$337:$B$373,0)),SUMIFS('Input-Ext Allocators'!G$8:G$63,'Input-Ext Allocators'!$B$8:$B$63,$F64))*$D64</f>
        <v>0</v>
      </c>
      <c r="K64" s="10">
        <f ca="1">IFERROR(INDEX(K$337:K$373,MATCH($F64,$B$337:$B$373,0))/INDEX($D$337:$D$373,MATCH($F64,$B$337:$B$373,0)),SUMIFS('Input-Ext Allocators'!H$8:H$63,'Input-Ext Allocators'!$B$8:$B$63,$F64))*$D64</f>
        <v>0</v>
      </c>
    </row>
    <row r="65" spans="1:11" outlineLevel="1">
      <c r="A65" s="31">
        <f>IF(ISBLANK('Input-Accounts'!A65),"",'Input-Accounts'!A65)</f>
        <v>56</v>
      </c>
      <c r="B65" s="53" t="str">
        <f>IF(ISBLANK('Input-Accounts'!B65),"",'Input-Accounts'!B65)</f>
        <v>TOOLS,SHOP, &amp; GAR EQ-UND TANK CLEANUP</v>
      </c>
      <c r="C65" s="31">
        <f>IF(ISBLANK('Input-Accounts'!C65),"",'Input-Accounts'!C65)</f>
        <v>394.13</v>
      </c>
      <c r="D65" s="10">
        <f t="shared" ca="1" si="6"/>
        <v>0</v>
      </c>
      <c r="E65" s="10">
        <f t="shared" ca="1" si="7"/>
        <v>0</v>
      </c>
      <c r="F65" s="3" t="str" cm="1">
        <f t="array" aca="1" ref="F65" ca="1">IF(D65=0,"-",IF('Input-Accounts'!$E65&lt;&gt;0,'Input-Accounts'!$E65,INDEX('Input-Accounts'!$H65:$J65,,MATCH($F$6,'Input-Accounts'!$H$6:$J$6,0))))</f>
        <v>-</v>
      </c>
      <c r="G65" s="10">
        <f ca="1">IFERROR(INDEX(G$337:G$373,MATCH($F65,$B$337:$B$373,0))/INDEX($D$337:$D$373,MATCH($F65,$B$337:$B$373,0)),SUMIFS('Input-Ext Allocators'!D$8:D$63,'Input-Ext Allocators'!$B$8:$B$63,$F65))*$D65</f>
        <v>0</v>
      </c>
      <c r="H65" s="10">
        <f ca="1">IFERROR(INDEX(H$337:H$373,MATCH($F65,$B$337:$B$373,0))/INDEX($D$337:$D$373,MATCH($F65,$B$337:$B$373,0)),SUMIFS('Input-Ext Allocators'!E$8:E$63,'Input-Ext Allocators'!$B$8:$B$63,$F65))*$D65</f>
        <v>0</v>
      </c>
      <c r="I65" s="10">
        <f ca="1">IFERROR(INDEX(I$337:I$373,MATCH($F65,$B$337:$B$373,0))/INDEX($D$337:$D$373,MATCH($F65,$B$337:$B$373,0)),SUMIFS('Input-Ext Allocators'!F$8:F$63,'Input-Ext Allocators'!$B$8:$B$63,$F65))*$D65</f>
        <v>0</v>
      </c>
      <c r="J65" s="10">
        <f ca="1">IFERROR(INDEX(J$337:J$373,MATCH($F65,$B$337:$B$373,0))/INDEX($D$337:$D$373,MATCH($F65,$B$337:$B$373,0)),SUMIFS('Input-Ext Allocators'!G$8:G$63,'Input-Ext Allocators'!$B$8:$B$63,$F65))*$D65</f>
        <v>0</v>
      </c>
      <c r="K65" s="10">
        <f ca="1">IFERROR(INDEX(K$337:K$373,MATCH($F65,$B$337:$B$373,0))/INDEX($D$337:$D$373,MATCH($F65,$B$337:$B$373,0)),SUMIFS('Input-Ext Allocators'!H$8:H$63,'Input-Ext Allocators'!$B$8:$B$63,$F65))*$D65</f>
        <v>0</v>
      </c>
    </row>
    <row r="66" spans="1:11" outlineLevel="1">
      <c r="A66" s="31">
        <f>IF(ISBLANK('Input-Accounts'!A66),"",'Input-Accounts'!A66)</f>
        <v>57</v>
      </c>
      <c r="B66" s="53" t="str">
        <f>IF(ISBLANK('Input-Accounts'!B66),"",'Input-Accounts'!B66)</f>
        <v>TOOLS,SHOP, &amp; GAR EQ-SHOP EQUIP</v>
      </c>
      <c r="C66" s="31">
        <f>IF(ISBLANK('Input-Accounts'!C66),"",'Input-Accounts'!C66)</f>
        <v>394.2</v>
      </c>
      <c r="D66" s="10">
        <f t="shared" ca="1" si="6"/>
        <v>0</v>
      </c>
      <c r="E66" s="10">
        <f t="shared" ca="1" si="7"/>
        <v>0</v>
      </c>
      <c r="F66" s="3" t="str" cm="1">
        <f t="array" aca="1" ref="F66" ca="1">IF(D66=0,"-",IF('Input-Accounts'!$E66&lt;&gt;0,'Input-Accounts'!$E66,INDEX('Input-Accounts'!$H66:$J66,,MATCH($F$6,'Input-Accounts'!$H$6:$J$6,0))))</f>
        <v>-</v>
      </c>
      <c r="G66" s="10">
        <f ca="1">IFERROR(INDEX(G$337:G$373,MATCH($F66,$B$337:$B$373,0))/INDEX($D$337:$D$373,MATCH($F66,$B$337:$B$373,0)),SUMIFS('Input-Ext Allocators'!D$8:D$63,'Input-Ext Allocators'!$B$8:$B$63,$F66))*$D66</f>
        <v>0</v>
      </c>
      <c r="H66" s="10">
        <f ca="1">IFERROR(INDEX(H$337:H$373,MATCH($F66,$B$337:$B$373,0))/INDEX($D$337:$D$373,MATCH($F66,$B$337:$B$373,0)),SUMIFS('Input-Ext Allocators'!E$8:E$63,'Input-Ext Allocators'!$B$8:$B$63,$F66))*$D66</f>
        <v>0</v>
      </c>
      <c r="I66" s="10">
        <f ca="1">IFERROR(INDEX(I$337:I$373,MATCH($F66,$B$337:$B$373,0))/INDEX($D$337:$D$373,MATCH($F66,$B$337:$B$373,0)),SUMIFS('Input-Ext Allocators'!F$8:F$63,'Input-Ext Allocators'!$B$8:$B$63,$F66))*$D66</f>
        <v>0</v>
      </c>
      <c r="J66" s="10">
        <f ca="1">IFERROR(INDEX(J$337:J$373,MATCH($F66,$B$337:$B$373,0))/INDEX($D$337:$D$373,MATCH($F66,$B$337:$B$373,0)),SUMIFS('Input-Ext Allocators'!G$8:G$63,'Input-Ext Allocators'!$B$8:$B$63,$F66))*$D66</f>
        <v>0</v>
      </c>
      <c r="K66" s="10">
        <f ca="1">IFERROR(INDEX(K$337:K$373,MATCH($F66,$B$337:$B$373,0))/INDEX($D$337:$D$373,MATCH($F66,$B$337:$B$373,0)),SUMIFS('Input-Ext Allocators'!H$8:H$63,'Input-Ext Allocators'!$B$8:$B$63,$F66))*$D66</f>
        <v>0</v>
      </c>
    </row>
    <row r="67" spans="1:11" outlineLevel="1">
      <c r="A67" s="31">
        <f>IF(ISBLANK('Input-Accounts'!A67),"",'Input-Accounts'!A67)</f>
        <v>58</v>
      </c>
      <c r="B67" s="53" t="str">
        <f>IF(ISBLANK('Input-Accounts'!B67),"",'Input-Accounts'!B67)</f>
        <v>TOOLS,SHOP, &amp; GAR EQ-TOOLS &amp; OTHER</v>
      </c>
      <c r="C67" s="31">
        <f>IF(ISBLANK('Input-Accounts'!C67),"",'Input-Accounts'!C67)</f>
        <v>394.3</v>
      </c>
      <c r="D67" s="10">
        <f t="shared" ca="1" si="6"/>
        <v>2235272.3646116932</v>
      </c>
      <c r="E67" s="10">
        <f t="shared" ca="1" si="7"/>
        <v>0</v>
      </c>
      <c r="F67" s="3" t="str" cm="1">
        <f t="array" aca="1" ref="F67" ca="1">IF(D67=0,"-",IF('Input-Accounts'!$E67&lt;&gt;0,'Input-Accounts'!$E67,INDEX('Input-Accounts'!$H67:$J67,,MATCH($F$6,'Input-Accounts'!$H$6:$J$6,0))))</f>
        <v>INT_DISTPT_SUBTOTAL</v>
      </c>
      <c r="G67" s="10">
        <f ca="1">IFERROR(INDEX(G$337:G$373,MATCH($F67,$B$337:$B$373,0))/INDEX($D$337:$D$373,MATCH($F67,$B$337:$B$373,0)),SUMIFS('Input-Ext Allocators'!D$8:D$63,'Input-Ext Allocators'!$B$8:$B$63,$F67))*$D67</f>
        <v>1895365.6226416875</v>
      </c>
      <c r="H67" s="10">
        <f ca="1">IFERROR(INDEX(H$337:H$373,MATCH($F67,$B$337:$B$373,0))/INDEX($D$337:$D$373,MATCH($F67,$B$337:$B$373,0)),SUMIFS('Input-Ext Allocators'!E$8:E$63,'Input-Ext Allocators'!$B$8:$B$63,$F67))*$D67</f>
        <v>296624.58445648319</v>
      </c>
      <c r="I67" s="10">
        <f ca="1">IFERROR(INDEX(I$337:I$373,MATCH($F67,$B$337:$B$373,0))/INDEX($D$337:$D$373,MATCH($F67,$B$337:$B$373,0)),SUMIFS('Input-Ext Allocators'!F$8:F$63,'Input-Ext Allocators'!$B$8:$B$63,$F67))*$D67</f>
        <v>175.19776115130961</v>
      </c>
      <c r="J67" s="10">
        <f ca="1">IFERROR(INDEX(J$337:J$373,MATCH($F67,$B$337:$B$373,0))/INDEX($D$337:$D$373,MATCH($F67,$B$337:$B$373,0)),SUMIFS('Input-Ext Allocators'!G$8:G$63,'Input-Ext Allocators'!$B$8:$B$63,$F67))*$D67</f>
        <v>7379.0440371864788</v>
      </c>
      <c r="K67" s="10">
        <f ca="1">IFERROR(INDEX(K$337:K$373,MATCH($F67,$B$337:$B$373,0))/INDEX($D$337:$D$373,MATCH($F67,$B$337:$B$373,0)),SUMIFS('Input-Ext Allocators'!H$8:H$63,'Input-Ext Allocators'!$B$8:$B$63,$F67))*$D67</f>
        <v>35727.91571518471</v>
      </c>
    </row>
    <row r="68" spans="1:11" outlineLevel="1">
      <c r="A68" s="31">
        <f>IF(ISBLANK('Input-Accounts'!A68),"",'Input-Accounts'!A68)</f>
        <v>59</v>
      </c>
      <c r="B68" s="53" t="str">
        <f>IF(ISBLANK('Input-Accounts'!B68),"",'Input-Accounts'!B68)</f>
        <v>LABORATORY EQUIPMENT</v>
      </c>
      <c r="C68" s="31">
        <f>IF(ISBLANK('Input-Accounts'!C68),"",'Input-Accounts'!C68)</f>
        <v>395</v>
      </c>
      <c r="D68" s="10">
        <f t="shared" ca="1" si="6"/>
        <v>0</v>
      </c>
      <c r="E68" s="10">
        <f t="shared" ca="1" si="7"/>
        <v>0</v>
      </c>
      <c r="F68" s="3" t="str" cm="1">
        <f t="array" aca="1" ref="F68" ca="1">IF(D68=0,"-",IF('Input-Accounts'!$E68&lt;&gt;0,'Input-Accounts'!$E68,INDEX('Input-Accounts'!$H68:$J68,,MATCH($F$6,'Input-Accounts'!$H$6:$J$6,0))))</f>
        <v>-</v>
      </c>
      <c r="G68" s="10">
        <f ca="1">IFERROR(INDEX(G$337:G$373,MATCH($F68,$B$337:$B$373,0))/INDEX($D$337:$D$373,MATCH($F68,$B$337:$B$373,0)),SUMIFS('Input-Ext Allocators'!D$8:D$63,'Input-Ext Allocators'!$B$8:$B$63,$F68))*$D68</f>
        <v>0</v>
      </c>
      <c r="H68" s="10">
        <f ca="1">IFERROR(INDEX(H$337:H$373,MATCH($F68,$B$337:$B$373,0))/INDEX($D$337:$D$373,MATCH($F68,$B$337:$B$373,0)),SUMIFS('Input-Ext Allocators'!E$8:E$63,'Input-Ext Allocators'!$B$8:$B$63,$F68))*$D68</f>
        <v>0</v>
      </c>
      <c r="I68" s="10">
        <f ca="1">IFERROR(INDEX(I$337:I$373,MATCH($F68,$B$337:$B$373,0))/INDEX($D$337:$D$373,MATCH($F68,$B$337:$B$373,0)),SUMIFS('Input-Ext Allocators'!F$8:F$63,'Input-Ext Allocators'!$B$8:$B$63,$F68))*$D68</f>
        <v>0</v>
      </c>
      <c r="J68" s="10">
        <f ca="1">IFERROR(INDEX(J$337:J$373,MATCH($F68,$B$337:$B$373,0))/INDEX($D$337:$D$373,MATCH($F68,$B$337:$B$373,0)),SUMIFS('Input-Ext Allocators'!G$8:G$63,'Input-Ext Allocators'!$B$8:$B$63,$F68))*$D68</f>
        <v>0</v>
      </c>
      <c r="K68" s="10">
        <f ca="1">IFERROR(INDEX(K$337:K$373,MATCH($F68,$B$337:$B$373,0))/INDEX($D$337:$D$373,MATCH($F68,$B$337:$B$373,0)),SUMIFS('Input-Ext Allocators'!H$8:H$63,'Input-Ext Allocators'!$B$8:$B$63,$F68))*$D68</f>
        <v>0</v>
      </c>
    </row>
    <row r="69" spans="1:11" outlineLevel="1">
      <c r="A69" s="31">
        <f>IF(ISBLANK('Input-Accounts'!A69),"",'Input-Accounts'!A69)</f>
        <v>60</v>
      </c>
      <c r="B69" s="53" t="str">
        <f>IF(ISBLANK('Input-Accounts'!B69),"",'Input-Accounts'!B69)</f>
        <v>POWER OPERATED EQUIP-GENERAL TOOLS</v>
      </c>
      <c r="C69" s="31">
        <f>IF(ISBLANK('Input-Accounts'!C69),"",'Input-Accounts'!C69)</f>
        <v>396</v>
      </c>
      <c r="D69" s="10">
        <f t="shared" ca="1" si="6"/>
        <v>67360.441802775691</v>
      </c>
      <c r="E69" s="10">
        <f t="shared" ca="1" si="7"/>
        <v>0</v>
      </c>
      <c r="F69" s="3" t="str" cm="1">
        <f t="array" aca="1" ref="F69" ca="1">IF(D69=0,"-",IF('Input-Accounts'!$E69&lt;&gt;0,'Input-Accounts'!$E69,INDEX('Input-Accounts'!$H69:$J69,,MATCH($F$6,'Input-Accounts'!$H$6:$J$6,0))))</f>
        <v>INT_DISTPT_SUBTOTAL</v>
      </c>
      <c r="G69" s="10">
        <f ca="1">IFERROR(INDEX(G$337:G$373,MATCH($F69,$B$337:$B$373,0))/INDEX($D$337:$D$373,MATCH($F69,$B$337:$B$373,0)),SUMIFS('Input-Ext Allocators'!D$8:D$63,'Input-Ext Allocators'!$B$8:$B$63,$F69))*$D69</f>
        <v>57117.274717936278</v>
      </c>
      <c r="H69" s="10">
        <f ca="1">IFERROR(INDEX(H$337:H$373,MATCH($F69,$B$337:$B$373,0))/INDEX($D$337:$D$373,MATCH($F69,$B$337:$B$373,0)),SUMIFS('Input-Ext Allocators'!E$8:E$63,'Input-Ext Allocators'!$B$8:$B$63,$F69))*$D69</f>
        <v>8938.8494104272049</v>
      </c>
      <c r="I69" s="10">
        <f ca="1">IFERROR(INDEX(I$337:I$373,MATCH($F69,$B$337:$B$373,0))/INDEX($D$337:$D$373,MATCH($F69,$B$337:$B$373,0)),SUMIFS('Input-Ext Allocators'!F$8:F$63,'Input-Ext Allocators'!$B$8:$B$63,$F69))*$D69</f>
        <v>5.2796244345191914</v>
      </c>
      <c r="J69" s="10">
        <f ca="1">IFERROR(INDEX(J$337:J$373,MATCH($F69,$B$337:$B$373,0))/INDEX($D$337:$D$373,MATCH($F69,$B$337:$B$373,0)),SUMIFS('Input-Ext Allocators'!G$8:G$63,'Input-Ext Allocators'!$B$8:$B$63,$F69))*$D69</f>
        <v>222.36917267724832</v>
      </c>
      <c r="K69" s="10">
        <f ca="1">IFERROR(INDEX(K$337:K$373,MATCH($F69,$B$337:$B$373,0))/INDEX($D$337:$D$373,MATCH($F69,$B$337:$B$373,0)),SUMIFS('Input-Ext Allocators'!H$8:H$63,'Input-Ext Allocators'!$B$8:$B$63,$F69))*$D69</f>
        <v>1076.6688773004414</v>
      </c>
    </row>
    <row r="70" spans="1:11" outlineLevel="1">
      <c r="A70" s="31">
        <f>IF(ISBLANK('Input-Accounts'!A70),"",'Input-Accounts'!A70)</f>
        <v>61</v>
      </c>
      <c r="B70" s="53" t="str">
        <f>IF(ISBLANK('Input-Accounts'!B70),"",'Input-Accounts'!B70)</f>
        <v>MISCELLANEOUS EQUIPMENT</v>
      </c>
      <c r="C70" s="31">
        <f>IF(ISBLANK('Input-Accounts'!C70),"",'Input-Accounts'!C70)</f>
        <v>398</v>
      </c>
      <c r="D70" s="10">
        <f t="shared" ca="1" si="6"/>
        <v>53739.726060079869</v>
      </c>
      <c r="E70" s="10">
        <f t="shared" ca="1" si="7"/>
        <v>0</v>
      </c>
      <c r="F70" s="3" t="str" cm="1">
        <f t="array" aca="1" ref="F70" ca="1">IF(D70=0,"-",IF('Input-Accounts'!$E70&lt;&gt;0,'Input-Accounts'!$E70,INDEX('Input-Accounts'!$H70:$J70,,MATCH($F$6,'Input-Accounts'!$H$6:$J$6,0))))</f>
        <v>INT_DISTPT_SUBTOTAL</v>
      </c>
      <c r="G70" s="10">
        <f ca="1">IFERROR(INDEX(G$337:G$373,MATCH($F70,$B$337:$B$373,0))/INDEX($D$337:$D$373,MATCH($F70,$B$337:$B$373,0)),SUMIFS('Input-Ext Allocators'!D$8:D$63,'Input-Ext Allocators'!$B$8:$B$63,$F70))*$D70</f>
        <v>45567.793418387868</v>
      </c>
      <c r="H70" s="10">
        <f ca="1">IFERROR(INDEX(H$337:H$373,MATCH($F70,$B$337:$B$373,0))/INDEX($D$337:$D$373,MATCH($F70,$B$337:$B$373,0)),SUMIFS('Input-Ext Allocators'!E$8:E$63,'Input-Ext Allocators'!$B$8:$B$63,$F70))*$D70</f>
        <v>7131.3564126426199</v>
      </c>
      <c r="I70" s="10">
        <f ca="1">IFERROR(INDEX(I$337:I$373,MATCH($F70,$B$337:$B$373,0))/INDEX($D$337:$D$373,MATCH($F70,$B$337:$B$373,0)),SUMIFS('Input-Ext Allocators'!F$8:F$63,'Input-Ext Allocators'!$B$8:$B$63,$F70))*$D70</f>
        <v>4.2120503253509556</v>
      </c>
      <c r="J70" s="10">
        <f ca="1">IFERROR(INDEX(J$337:J$373,MATCH($F70,$B$337:$B$373,0))/INDEX($D$337:$D$373,MATCH($F70,$B$337:$B$373,0)),SUMIFS('Input-Ext Allocators'!G$8:G$63,'Input-Ext Allocators'!$B$8:$B$63,$F70))*$D70</f>
        <v>177.40469189424914</v>
      </c>
      <c r="K70" s="10">
        <f ca="1">IFERROR(INDEX(K$337:K$373,MATCH($F70,$B$337:$B$373,0))/INDEX($D$337:$D$373,MATCH($F70,$B$337:$B$373,0)),SUMIFS('Input-Ext Allocators'!H$8:H$63,'Input-Ext Allocators'!$B$8:$B$63,$F70))*$D70</f>
        <v>858.95948682977996</v>
      </c>
    </row>
    <row r="71" spans="1:11" outlineLevel="1">
      <c r="A71" s="31">
        <f>IF(ISBLANK('Input-Accounts'!A71),"",'Input-Accounts'!A71)</f>
        <v>62</v>
      </c>
      <c r="B71" t="str">
        <f>IF(ISBLANK('Input-Accounts'!B71),"",'Input-Accounts'!B71)</f>
        <v>Subtotal - General Plant</v>
      </c>
      <c r="C71" s="31" t="str">
        <f>IF(ISBLANK('Input-Accounts'!C71),"",'Input-Accounts'!C71)</f>
        <v/>
      </c>
      <c r="D71" s="123">
        <f ca="1">SUBTOTAL(9,D57:D70)</f>
        <v>2734655.9068786101</v>
      </c>
      <c r="E71" s="10">
        <f t="shared" ca="1" si="7"/>
        <v>0</v>
      </c>
      <c r="G71" s="123">
        <f t="shared" ref="G71:K71" ca="1" si="8">SUBTOTAL(9,G57:G70)</f>
        <v>2318810.3954178109</v>
      </c>
      <c r="H71" s="123">
        <f t="shared" ca="1" si="8"/>
        <v>362893.66112672765</v>
      </c>
      <c r="I71" s="123">
        <f t="shared" ca="1" si="8"/>
        <v>214.33879825538213</v>
      </c>
      <c r="J71" s="123">
        <f t="shared" ca="1" si="8"/>
        <v>9027.6006999777273</v>
      </c>
      <c r="K71" s="123">
        <f t="shared" ca="1" si="8"/>
        <v>43709.910835838498</v>
      </c>
    </row>
    <row r="72" spans="1:11" outlineLevel="1">
      <c r="A72" s="31" t="str">
        <f>IF(ISBLANK('Input-Accounts'!A72),"",'Input-Accounts'!A72)</f>
        <v/>
      </c>
      <c r="B72" t="str">
        <f>IF(ISBLANK('Input-Accounts'!B72),"",'Input-Accounts'!B72)</f>
        <v/>
      </c>
      <c r="C72" s="31" t="str">
        <f>IF(ISBLANK('Input-Accounts'!C72),"",'Input-Accounts'!C72)</f>
        <v/>
      </c>
      <c r="D72" s="10"/>
      <c r="E72" s="10"/>
      <c r="G72" s="10"/>
      <c r="H72" s="10"/>
      <c r="I72" s="10"/>
      <c r="J72" s="10"/>
      <c r="K72" s="10"/>
    </row>
    <row r="73" spans="1:11">
      <c r="A73" s="31">
        <f>IF(ISBLANK('Input-Accounts'!A73),"",'Input-Accounts'!A73)</f>
        <v>63</v>
      </c>
      <c r="B73" s="7" t="str">
        <f>IF(ISBLANK('Input-Accounts'!B73),"",'Input-Accounts'!B73)</f>
        <v>Total Plant in Service</v>
      </c>
      <c r="C73" s="31" t="str">
        <f>IF(ISBLANK('Input-Accounts'!C73),"",'Input-Accounts'!C73)</f>
        <v/>
      </c>
      <c r="D73" s="10">
        <f ca="1">SUBTOTAL(9,D11:D72)</f>
        <v>281356695.4431414</v>
      </c>
      <c r="E73" s="10">
        <f ca="1">IFERROR(IF(D73="","",IF(D73=0,0,IF(ABS(D73-SUM($G73:$K73))&lt;Check_Limit,0,1))),1)</f>
        <v>0</v>
      </c>
      <c r="F73" s="3"/>
      <c r="G73" s="10">
        <f t="shared" ref="G73:K73" ca="1" si="9">SUBTOTAL(9,G11:G72)</f>
        <v>238572183.27648243</v>
      </c>
      <c r="H73" s="10">
        <f t="shared" ca="1" si="9"/>
        <v>37336529.62884865</v>
      </c>
      <c r="I73" s="10">
        <f t="shared" ca="1" si="9"/>
        <v>22052.374425132894</v>
      </c>
      <c r="J73" s="10">
        <f t="shared" ca="1" si="9"/>
        <v>928810.0540682287</v>
      </c>
      <c r="K73" s="10">
        <f t="shared" ca="1" si="9"/>
        <v>4497120.1093168398</v>
      </c>
    </row>
    <row r="74" spans="1:11">
      <c r="A74" s="31" t="str">
        <f>IF(ISBLANK('Input-Accounts'!A74),"",'Input-Accounts'!A74)</f>
        <v/>
      </c>
      <c r="B74" t="str">
        <f>IF(ISBLANK('Input-Accounts'!B74),"",'Input-Accounts'!B74)</f>
        <v/>
      </c>
      <c r="C74" s="31" t="str">
        <f>IF(ISBLANK('Input-Accounts'!C74),"",'Input-Accounts'!C74)</f>
        <v/>
      </c>
      <c r="D74" s="123"/>
      <c r="E74" s="10"/>
      <c r="G74" s="123"/>
      <c r="H74" s="123"/>
      <c r="I74" s="123"/>
      <c r="J74" s="123"/>
      <c r="K74" s="123"/>
    </row>
    <row r="75" spans="1:11">
      <c r="A75" s="31">
        <f>IF(ISBLANK('Input-Accounts'!A75),"",'Input-Accounts'!A75)</f>
        <v>64</v>
      </c>
      <c r="B75" s="1" t="str">
        <f>IF(ISBLANK('Input-Accounts'!B75),"",'Input-Accounts'!B75)</f>
        <v>Accumulated Depreciation &amp; Amortization</v>
      </c>
      <c r="C75" s="31" t="str">
        <f>IF(ISBLANK('Input-Accounts'!C75),"",'Input-Accounts'!C75)</f>
        <v/>
      </c>
      <c r="D75" s="10"/>
      <c r="E75" s="10"/>
      <c r="G75" s="10"/>
      <c r="H75" s="10"/>
      <c r="I75" s="10"/>
      <c r="J75" s="10"/>
      <c r="K75" s="10"/>
    </row>
    <row r="76" spans="1:11" hidden="1" outlineLevel="1">
      <c r="A76" s="31">
        <f>IF(ISBLANK('Input-Accounts'!A76),"",'Input-Accounts'!A76)</f>
        <v>65</v>
      </c>
      <c r="B76" s="1" t="str">
        <f>IF(ISBLANK('Input-Accounts'!B76),"",'Input-Accounts'!B76)</f>
        <v>Intangible Plant</v>
      </c>
      <c r="C76" s="31" t="str">
        <f>IF(ISBLANK('Input-Accounts'!C76),"",'Input-Accounts'!C76)</f>
        <v/>
      </c>
      <c r="D76" s="10"/>
      <c r="E76" s="10"/>
      <c r="G76" s="10"/>
      <c r="H76" s="10"/>
      <c r="I76" s="10"/>
      <c r="J76" s="10"/>
      <c r="K76" s="10"/>
    </row>
    <row r="77" spans="1:11" hidden="1" outlineLevel="1">
      <c r="A77" s="31">
        <f>IF(ISBLANK('Input-Accounts'!A77),"",'Input-Accounts'!A77)</f>
        <v>66</v>
      </c>
      <c r="B77" s="53" t="str">
        <f>IF(ISBLANK('Input-Accounts'!B77),"",'Input-Accounts'!B77)</f>
        <v>Organization</v>
      </c>
      <c r="C77" s="31">
        <f>IF(ISBLANK('Input-Accounts'!C77),"",'Input-Accounts'!C77)</f>
        <v>301</v>
      </c>
      <c r="D77" s="10">
        <f t="shared" ref="D77:D82" ca="1" si="10">INDIRECT("Classification!"&amp;$D$5&amp;ROW())</f>
        <v>0</v>
      </c>
      <c r="E77" s="10">
        <f t="shared" ref="E77:E83" ca="1" si="11">IFERROR(IF(D77="","",IF(D77=0,0,IF(ABS(D77-SUM($G77:$K77))&lt;Check_Limit,0,1))),1)</f>
        <v>0</v>
      </c>
      <c r="F77" s="3" t="str" cm="1">
        <f t="array" aca="1" ref="F77" ca="1">IF(D77=0,"-",IF('Input-Accounts'!$E77&lt;&gt;0,'Input-Accounts'!$E77,INDEX('Input-Accounts'!$H77:$J77,,MATCH($F$6,'Input-Accounts'!$H$6:$J$6,0))))</f>
        <v>-</v>
      </c>
      <c r="G77" s="10">
        <f ca="1">IFERROR(INDEX(G$337:G$373,MATCH($F77,$B$337:$B$373,0))/INDEX($D$337:$D$373,MATCH($F77,$B$337:$B$373,0)),SUMIFS('Input-Ext Allocators'!D$8:D$63,'Input-Ext Allocators'!$B$8:$B$63,$F77))*$D77</f>
        <v>0</v>
      </c>
      <c r="H77" s="10">
        <f ca="1">IFERROR(INDEX(H$337:H$373,MATCH($F77,$B$337:$B$373,0))/INDEX($D$337:$D$373,MATCH($F77,$B$337:$B$373,0)),SUMIFS('Input-Ext Allocators'!E$8:E$63,'Input-Ext Allocators'!$B$8:$B$63,$F77))*$D77</f>
        <v>0</v>
      </c>
      <c r="I77" s="10">
        <f ca="1">IFERROR(INDEX(I$337:I$373,MATCH($F77,$B$337:$B$373,0))/INDEX($D$337:$D$373,MATCH($F77,$B$337:$B$373,0)),SUMIFS('Input-Ext Allocators'!F$8:F$63,'Input-Ext Allocators'!$B$8:$B$63,$F77))*$D77</f>
        <v>0</v>
      </c>
      <c r="J77" s="10">
        <f ca="1">IFERROR(INDEX(J$337:J$373,MATCH($F77,$B$337:$B$373,0))/INDEX($D$337:$D$373,MATCH($F77,$B$337:$B$373,0)),SUMIFS('Input-Ext Allocators'!G$8:G$63,'Input-Ext Allocators'!$B$8:$B$63,$F77))*$D77</f>
        <v>0</v>
      </c>
      <c r="K77" s="10">
        <f ca="1">IFERROR(INDEX(K$337:K$373,MATCH($F77,$B$337:$B$373,0))/INDEX($D$337:$D$373,MATCH($F77,$B$337:$B$373,0)),SUMIFS('Input-Ext Allocators'!H$8:H$63,'Input-Ext Allocators'!$B$8:$B$63,$F77))*$D77</f>
        <v>0</v>
      </c>
    </row>
    <row r="78" spans="1:11" hidden="1" outlineLevel="1">
      <c r="A78" s="31">
        <f>IF(ISBLANK('Input-Accounts'!A78),"",'Input-Accounts'!A78)</f>
        <v>67</v>
      </c>
      <c r="B78" s="53" t="str">
        <f>IF(ISBLANK('Input-Accounts'!B78),"",'Input-Accounts'!B78)</f>
        <v>Misc. Intangible Plant - Plant Related</v>
      </c>
      <c r="C78" s="31">
        <f>IF(ISBLANK('Input-Accounts'!C78),"",'Input-Accounts'!C78)</f>
        <v>303</v>
      </c>
      <c r="D78" s="10">
        <f t="shared" ca="1" si="10"/>
        <v>-27371.511211381909</v>
      </c>
      <c r="E78" s="10">
        <f t="shared" ca="1" si="11"/>
        <v>0</v>
      </c>
      <c r="F78" s="3" t="str" cm="1">
        <f t="array" aca="1" ref="F78" ca="1">IF(D78=0,"-",IF('Input-Accounts'!$E78&lt;&gt;0,'Input-Accounts'!$E78,INDEX('Input-Accounts'!$H78:$J78,,MATCH($F$6,'Input-Accounts'!$H$6:$J$6,0))))</f>
        <v>INT_DISTPT_SUBTOTAL</v>
      </c>
      <c r="G78" s="10">
        <f ca="1">IFERROR(INDEX(G$337:G$373,MATCH($F78,$B$337:$B$373,0))/INDEX($D$337:$D$373,MATCH($F78,$B$337:$B$373,0)),SUMIFS('Input-Ext Allocators'!D$8:D$63,'Input-Ext Allocators'!$B$8:$B$63,$F78))*$D78</f>
        <v>-23209.261748653666</v>
      </c>
      <c r="H78" s="10">
        <f ca="1">IFERROR(INDEX(H$337:H$373,MATCH($F78,$B$337:$B$373,0))/INDEX($D$337:$D$373,MATCH($F78,$B$337:$B$373,0)),SUMIFS('Input-Ext Allocators'!E$8:E$63,'Input-Ext Allocators'!$B$8:$B$63,$F78))*$D78</f>
        <v>-3632.2478045902722</v>
      </c>
      <c r="I78" s="10">
        <f ca="1">IFERROR(INDEX(I$337:I$373,MATCH($F78,$B$337:$B$373,0))/INDEX($D$337:$D$373,MATCH($F78,$B$337:$B$373,0)),SUMIFS('Input-Ext Allocators'!F$8:F$63,'Input-Ext Allocators'!$B$8:$B$63,$F78))*$D78</f>
        <v>-2.1453436992655401</v>
      </c>
      <c r="J78" s="10">
        <f ca="1">IFERROR(INDEX(J$337:J$373,MATCH($F78,$B$337:$B$373,0))/INDEX($D$337:$D$373,MATCH($F78,$B$337:$B$373,0)),SUMIFS('Input-Ext Allocators'!G$8:G$63,'Input-Ext Allocators'!$B$8:$B$63,$F78))*$D78</f>
        <v>-90.358378598850209</v>
      </c>
      <c r="K78" s="10">
        <f ca="1">IFERROR(INDEX(K$337:K$373,MATCH($F78,$B$337:$B$373,0))/INDEX($D$337:$D$373,MATCH($F78,$B$337:$B$373,0)),SUMIFS('Input-Ext Allocators'!H$8:H$63,'Input-Ext Allocators'!$B$8:$B$63,$F78))*$D78</f>
        <v>-437.49793583985439</v>
      </c>
    </row>
    <row r="79" spans="1:11" hidden="1" outlineLevel="1">
      <c r="A79" s="31">
        <f>IF(ISBLANK('Input-Accounts'!A79),"",'Input-Accounts'!A79)</f>
        <v>68</v>
      </c>
      <c r="B79" s="53" t="str">
        <f>IF(ISBLANK('Input-Accounts'!B79),"",'Input-Accounts'!B79)</f>
        <v>MISC INTANGIBLE PLANT-DIS SOFTWARE</v>
      </c>
      <c r="C79" s="31">
        <f>IF(ISBLANK('Input-Accounts'!C79),"",'Input-Accounts'!C79)</f>
        <v>303.10000000000002</v>
      </c>
      <c r="D79" s="10">
        <f t="shared" ca="1" si="10"/>
        <v>-115.57285565335813</v>
      </c>
      <c r="E79" s="10">
        <f t="shared" ca="1" si="11"/>
        <v>0</v>
      </c>
      <c r="F79" s="3" t="str" cm="1">
        <f t="array" aca="1" ref="F79" ca="1">IF(D79=0,"-",IF('Input-Accounts'!$E79&lt;&gt;0,'Input-Accounts'!$E79,INDEX('Input-Accounts'!$H79:$J79,,MATCH($F$6,'Input-Accounts'!$H$6:$J$6,0))))</f>
        <v>INT_DISTPT_SUBTOTAL</v>
      </c>
      <c r="G79" s="10">
        <f ca="1">IFERROR(INDEX(G$337:G$373,MATCH($F79,$B$337:$B$373,0))/INDEX($D$337:$D$373,MATCH($F79,$B$337:$B$373,0)),SUMIFS('Input-Ext Allocators'!D$8:D$63,'Input-Ext Allocators'!$B$8:$B$63,$F79))*$D79</f>
        <v>-97.998266781219925</v>
      </c>
      <c r="H79" s="10">
        <f ca="1">IFERROR(INDEX(H$337:H$373,MATCH($F79,$B$337:$B$373,0))/INDEX($D$337:$D$373,MATCH($F79,$B$337:$B$373,0)),SUMIFS('Input-Ext Allocators'!E$8:E$63,'Input-Ext Allocators'!$B$8:$B$63,$F79))*$D79</f>
        <v>-15.336721746023922</v>
      </c>
      <c r="I79" s="10">
        <f ca="1">IFERROR(INDEX(I$337:I$373,MATCH($F79,$B$337:$B$373,0))/INDEX($D$337:$D$373,MATCH($F79,$B$337:$B$373,0)),SUMIFS('Input-Ext Allocators'!F$8:F$63,'Input-Ext Allocators'!$B$8:$B$63,$F79))*$D79</f>
        <v>-9.0584511672470308E-3</v>
      </c>
      <c r="J79" s="10">
        <f ca="1">IFERROR(INDEX(J$337:J$373,MATCH($F79,$B$337:$B$373,0))/INDEX($D$337:$D$373,MATCH($F79,$B$337:$B$373,0)),SUMIFS('Input-Ext Allocators'!G$8:G$63,'Input-Ext Allocators'!$B$8:$B$63,$F79))*$D79</f>
        <v>-0.38152719322760276</v>
      </c>
      <c r="K79" s="10">
        <f ca="1">IFERROR(INDEX(K$337:K$373,MATCH($F79,$B$337:$B$373,0))/INDEX($D$337:$D$373,MATCH($F79,$B$337:$B$373,0)),SUMIFS('Input-Ext Allocators'!H$8:H$63,'Input-Ext Allocators'!$B$8:$B$63,$F79))*$D79</f>
        <v>-1.8472814817194323</v>
      </c>
    </row>
    <row r="80" spans="1:11" outlineLevel="1">
      <c r="A80" s="31">
        <f>IF(ISBLANK('Input-Accounts'!A80),"",'Input-Accounts'!A80)</f>
        <v>69</v>
      </c>
      <c r="B80" s="53" t="str">
        <f>IF(ISBLANK('Input-Accounts'!B80),"",'Input-Accounts'!B80)</f>
        <v>MISC INTANGIBLE PLANT-FARA SOFTWARE</v>
      </c>
      <c r="C80" s="31">
        <f>IF(ISBLANK('Input-Accounts'!C80),"",'Input-Accounts'!C80)</f>
        <v>303.2</v>
      </c>
      <c r="D80" s="10">
        <f t="shared" ca="1" si="10"/>
        <v>0</v>
      </c>
      <c r="E80" s="10">
        <f t="shared" ca="1" si="11"/>
        <v>0</v>
      </c>
      <c r="F80" s="3" t="str" cm="1">
        <f t="array" aca="1" ref="F80" ca="1">IF(D80=0,"-",IF('Input-Accounts'!$E80&lt;&gt;0,'Input-Accounts'!$E80,INDEX('Input-Accounts'!$H80:$J80,,MATCH($F$6,'Input-Accounts'!$H$6:$J$6,0))))</f>
        <v>-</v>
      </c>
      <c r="G80" s="10">
        <f ca="1">IFERROR(INDEX(G$337:G$373,MATCH($F80,$B$337:$B$373,0))/INDEX($D$337:$D$373,MATCH($F80,$B$337:$B$373,0)),SUMIFS('Input-Ext Allocators'!D$8:D$63,'Input-Ext Allocators'!$B$8:$B$63,$F80))*$D80</f>
        <v>0</v>
      </c>
      <c r="H80" s="10">
        <f ca="1">IFERROR(INDEX(H$337:H$373,MATCH($F80,$B$337:$B$373,0))/INDEX($D$337:$D$373,MATCH($F80,$B$337:$B$373,0)),SUMIFS('Input-Ext Allocators'!E$8:E$63,'Input-Ext Allocators'!$B$8:$B$63,$F80))*$D80</f>
        <v>0</v>
      </c>
      <c r="I80" s="10">
        <f ca="1">IFERROR(INDEX(I$337:I$373,MATCH($F80,$B$337:$B$373,0))/INDEX($D$337:$D$373,MATCH($F80,$B$337:$B$373,0)),SUMIFS('Input-Ext Allocators'!F$8:F$63,'Input-Ext Allocators'!$B$8:$B$63,$F80))*$D80</f>
        <v>0</v>
      </c>
      <c r="J80" s="10">
        <f ca="1">IFERROR(INDEX(J$337:J$373,MATCH($F80,$B$337:$B$373,0))/INDEX($D$337:$D$373,MATCH($F80,$B$337:$B$373,0)),SUMIFS('Input-Ext Allocators'!G$8:G$63,'Input-Ext Allocators'!$B$8:$B$63,$F80))*$D80</f>
        <v>0</v>
      </c>
      <c r="K80" s="10">
        <f ca="1">IFERROR(INDEX(K$337:K$373,MATCH($F80,$B$337:$B$373,0))/INDEX($D$337:$D$373,MATCH($F80,$B$337:$B$373,0)),SUMIFS('Input-Ext Allocators'!H$8:H$63,'Input-Ext Allocators'!$B$8:$B$63,$F80))*$D80</f>
        <v>0</v>
      </c>
    </row>
    <row r="81" spans="1:11" outlineLevel="1">
      <c r="A81" s="31">
        <f>IF(ISBLANK('Input-Accounts'!A81),"",'Input-Accounts'!A81)</f>
        <v>70</v>
      </c>
      <c r="B81" s="53" t="str">
        <f>IF(ISBLANK('Input-Accounts'!B81),"",'Input-Accounts'!B81)</f>
        <v>MISC INTANGIBLE PLANT-OTHER SOFTWARE</v>
      </c>
      <c r="C81" s="31">
        <f>IF(ISBLANK('Input-Accounts'!C81),"",'Input-Accounts'!C81)</f>
        <v>303.3</v>
      </c>
      <c r="D81" s="10">
        <f t="shared" ca="1" si="10"/>
        <v>-2426640.8283471437</v>
      </c>
      <c r="E81" s="10">
        <f t="shared" ca="1" si="11"/>
        <v>0</v>
      </c>
      <c r="F81" s="3" t="str" cm="1">
        <f t="array" aca="1" ref="F81" ca="1">IF(D81=0,"-",IF('Input-Accounts'!$E81&lt;&gt;0,'Input-Accounts'!$E81,INDEX('Input-Accounts'!$H81:$J81,,MATCH($F$6,'Input-Accounts'!$H$6:$J$6,0))))</f>
        <v>INT_DISTPT_SUBTOTAL</v>
      </c>
      <c r="G81" s="10">
        <f ca="1">IFERROR(INDEX(G$337:G$373,MATCH($F81,$B$337:$B$373,0))/INDEX($D$337:$D$373,MATCH($F81,$B$337:$B$373,0)),SUMIFS('Input-Ext Allocators'!D$8:D$63,'Input-Ext Allocators'!$B$8:$B$63,$F81))*$D81</f>
        <v>-2057633.6366717967</v>
      </c>
      <c r="H81" s="10">
        <f ca="1">IFERROR(INDEX(H$337:H$373,MATCH($F81,$B$337:$B$373,0))/INDEX($D$337:$D$373,MATCH($F81,$B$337:$B$373,0)),SUMIFS('Input-Ext Allocators'!E$8:E$63,'Input-Ext Allocators'!$B$8:$B$63,$F81))*$D81</f>
        <v>-322019.51705274626</v>
      </c>
      <c r="I81" s="10">
        <f ca="1">IFERROR(INDEX(I$337:I$373,MATCH($F81,$B$337:$B$373,0))/INDEX($D$337:$D$373,MATCH($F81,$B$337:$B$373,0)),SUMIFS('Input-Ext Allocators'!F$8:F$63,'Input-Ext Allocators'!$B$8:$B$63,$F81))*$D81</f>
        <v>-190.19697419228541</v>
      </c>
      <c r="J81" s="10">
        <f ca="1">IFERROR(INDEX(J$337:J$373,MATCH($F81,$B$337:$B$373,0))/INDEX($D$337:$D$373,MATCH($F81,$B$337:$B$373,0)),SUMIFS('Input-Ext Allocators'!G$8:G$63,'Input-Ext Allocators'!$B$8:$B$63,$F81))*$D81</f>
        <v>-8010.7864340365923</v>
      </c>
      <c r="K81" s="10">
        <f ca="1">IFERROR(INDEX(K$337:K$373,MATCH($F81,$B$337:$B$373,0))/INDEX($D$337:$D$373,MATCH($F81,$B$337:$B$373,0)),SUMIFS('Input-Ext Allocators'!H$8:H$63,'Input-Ext Allocators'!$B$8:$B$63,$F81))*$D81</f>
        <v>-38786.691214371938</v>
      </c>
    </row>
    <row r="82" spans="1:11" hidden="1" outlineLevel="1">
      <c r="A82" s="31">
        <f>IF(ISBLANK('Input-Accounts'!A82),"",'Input-Accounts'!A82)</f>
        <v>71</v>
      </c>
      <c r="B82" s="53" t="str">
        <f>IF(ISBLANK('Input-Accounts'!B82),"",'Input-Accounts'!B82)</f>
        <v>MISC INTANGIBLE PLANT-CLOUD SOFTWARE</v>
      </c>
      <c r="C82" s="31">
        <f>IF(ISBLANK('Input-Accounts'!C82),"",'Input-Accounts'!C82)</f>
        <v>303.99</v>
      </c>
      <c r="D82" s="10">
        <f t="shared" ca="1" si="10"/>
        <v>-490424.96095979935</v>
      </c>
      <c r="E82" s="10">
        <f t="shared" ca="1" si="11"/>
        <v>0</v>
      </c>
      <c r="F82" s="3" t="str" cm="1">
        <f t="array" aca="1" ref="F82" ca="1">IF(D82=0,"-",IF('Input-Accounts'!$E82&lt;&gt;0,'Input-Accounts'!$E82,INDEX('Input-Accounts'!$H82:$J82,,MATCH($F$6,'Input-Accounts'!$H$6:$J$6,0))))</f>
        <v>INT_DISTPT_SUBTOTAL</v>
      </c>
      <c r="G82" s="10">
        <f ca="1">IFERROR(INDEX(G$337:G$373,MATCH($F82,$B$337:$B$373,0))/INDEX($D$337:$D$373,MATCH($F82,$B$337:$B$373,0)),SUMIFS('Input-Ext Allocators'!D$8:D$63,'Input-Ext Allocators'!$B$8:$B$63,$F82))*$D82</f>
        <v>-415848.478335244</v>
      </c>
      <c r="H82" s="10">
        <f ca="1">IFERROR(INDEX(H$337:H$373,MATCH($F82,$B$337:$B$373,0))/INDEX($D$337:$D$373,MATCH($F82,$B$337:$B$373,0)),SUMIFS('Input-Ext Allocators'!E$8:E$63,'Input-Ext Allocators'!$B$8:$B$63,$F82))*$D82</f>
        <v>-65080.257133254803</v>
      </c>
      <c r="I82" s="10">
        <f ca="1">IFERROR(INDEX(I$337:I$373,MATCH($F82,$B$337:$B$373,0))/INDEX($D$337:$D$373,MATCH($F82,$B$337:$B$373,0)),SUMIFS('Input-Ext Allocators'!F$8:F$63,'Input-Ext Allocators'!$B$8:$B$63,$F82))*$D82</f>
        <v>-38.43887507095868</v>
      </c>
      <c r="J82" s="10">
        <f ca="1">IFERROR(INDEX(J$337:J$373,MATCH($F82,$B$337:$B$373,0))/INDEX($D$337:$D$373,MATCH($F82,$B$337:$B$373,0)),SUMIFS('Input-Ext Allocators'!G$8:G$63,'Input-Ext Allocators'!$B$8:$B$63,$F82))*$D82</f>
        <v>-1618.982742841936</v>
      </c>
      <c r="K82" s="10">
        <f ca="1">IFERROR(INDEX(K$337:K$373,MATCH($F82,$B$337:$B$373,0))/INDEX($D$337:$D$373,MATCH($F82,$B$337:$B$373,0)),SUMIFS('Input-Ext Allocators'!H$8:H$63,'Input-Ext Allocators'!$B$8:$B$63,$F82))*$D82</f>
        <v>-7838.8038733876274</v>
      </c>
    </row>
    <row r="83" spans="1:11" hidden="1" outlineLevel="1">
      <c r="A83" s="31">
        <f>IF(ISBLANK('Input-Accounts'!A83),"",'Input-Accounts'!A83)</f>
        <v>72</v>
      </c>
      <c r="B83" t="str">
        <f>IF(ISBLANK('Input-Accounts'!B83),"",'Input-Accounts'!B83)</f>
        <v>Subtotal - Intangible Plant</v>
      </c>
      <c r="C83" s="31" t="str">
        <f>IF(ISBLANK('Input-Accounts'!C83),"",'Input-Accounts'!C83)</f>
        <v/>
      </c>
      <c r="D83" s="123">
        <f ca="1">SUBTOTAL(9,D77:D82)</f>
        <v>-2944552.8733739788</v>
      </c>
      <c r="E83" s="10">
        <f t="shared" ca="1" si="11"/>
        <v>0</v>
      </c>
      <c r="G83" s="123">
        <f t="shared" ref="G83:K83" ca="1" si="12">SUBTOTAL(9,G77:G82)</f>
        <v>-2496789.3750224756</v>
      </c>
      <c r="H83" s="123">
        <f t="shared" ca="1" si="12"/>
        <v>-390747.35871233733</v>
      </c>
      <c r="I83" s="123">
        <f t="shared" ca="1" si="12"/>
        <v>-230.79025141367688</v>
      </c>
      <c r="J83" s="123">
        <f t="shared" ca="1" si="12"/>
        <v>-9720.5090826706055</v>
      </c>
      <c r="K83" s="123">
        <f t="shared" ca="1" si="12"/>
        <v>-47064.840305081147</v>
      </c>
    </row>
    <row r="84" spans="1:11" hidden="1" outlineLevel="1">
      <c r="A84" s="31" t="str">
        <f>IF(ISBLANK('Input-Accounts'!A84),"",'Input-Accounts'!A84)</f>
        <v/>
      </c>
      <c r="B84" t="str">
        <f>IF(ISBLANK('Input-Accounts'!B84),"",'Input-Accounts'!B84)</f>
        <v/>
      </c>
      <c r="C84" s="31" t="str">
        <f>IF(ISBLANK('Input-Accounts'!C84),"",'Input-Accounts'!C84)</f>
        <v/>
      </c>
      <c r="D84" s="10"/>
      <c r="E84" s="10"/>
      <c r="G84" s="10"/>
      <c r="H84" s="10"/>
      <c r="I84" s="10"/>
      <c r="J84" s="10"/>
      <c r="K84" s="10"/>
    </row>
    <row r="85" spans="1:11" hidden="1" outlineLevel="1">
      <c r="A85" s="31">
        <f>IF(ISBLANK('Input-Accounts'!A85),"",'Input-Accounts'!A85)</f>
        <v>73</v>
      </c>
      <c r="B85" s="1" t="str">
        <f>IF(ISBLANK('Input-Accounts'!B85),"",'Input-Accounts'!B85)</f>
        <v>Distribution Plant</v>
      </c>
      <c r="C85" s="31" t="str">
        <f>IF(ISBLANK('Input-Accounts'!C85),"",'Input-Accounts'!C85)</f>
        <v/>
      </c>
      <c r="D85" s="10"/>
      <c r="E85" s="10" t="str">
        <f t="shared" ref="E85:E120" si="13">IFERROR(IF(D85="","",IF(D85=0,0,IF(ABS(D85-SUM($G85:$K85))&lt;Check_Limit,0,1))),1)</f>
        <v/>
      </c>
      <c r="F85" s="3"/>
      <c r="G85" s="10"/>
      <c r="H85" s="10"/>
      <c r="I85" s="10"/>
      <c r="J85" s="10"/>
      <c r="K85" s="10"/>
    </row>
    <row r="86" spans="1:11" outlineLevel="1">
      <c r="A86" s="31">
        <f>IF(ISBLANK('Input-Accounts'!A86),"",'Input-Accounts'!A86)</f>
        <v>74</v>
      </c>
      <c r="B86" s="53" t="str">
        <f>IF(ISBLANK('Input-Accounts'!B86),"",'Input-Accounts'!B86)</f>
        <v>LAND-CITY GATE &amp; MAIN LINE IND. M &amp; R</v>
      </c>
      <c r="C86" s="31">
        <f>IF(ISBLANK('Input-Accounts'!C86),"",'Input-Accounts'!C86)</f>
        <v>374.1</v>
      </c>
      <c r="D86" s="10">
        <f t="shared" ref="D86:D119" ca="1" si="14">INDIRECT("Classification!"&amp;$D$5&amp;ROW())</f>
        <v>0</v>
      </c>
      <c r="E86" s="10">
        <f t="shared" ca="1" si="13"/>
        <v>0</v>
      </c>
      <c r="F86" s="3" t="str" cm="1">
        <f t="array" aca="1" ref="F86" ca="1">IF(D86=0,"-",IF('Input-Accounts'!$E86&lt;&gt;0,'Input-Accounts'!$E86,INDEX('Input-Accounts'!$H86:$J86,,MATCH($F$6,'Input-Accounts'!$H$6:$J$6,0))))</f>
        <v>-</v>
      </c>
      <c r="G86" s="10">
        <f ca="1">IFERROR(INDEX(G$337:G$373,MATCH($F86,$B$337:$B$373,0))/INDEX($D$337:$D$373,MATCH($F86,$B$337:$B$373,0)),SUMIFS('Input-Ext Allocators'!D$8:D$63,'Input-Ext Allocators'!$B$8:$B$63,$F86))*$D86</f>
        <v>0</v>
      </c>
      <c r="H86" s="10">
        <f ca="1">IFERROR(INDEX(H$337:H$373,MATCH($F86,$B$337:$B$373,0))/INDEX($D$337:$D$373,MATCH($F86,$B$337:$B$373,0)),SUMIFS('Input-Ext Allocators'!E$8:E$63,'Input-Ext Allocators'!$B$8:$B$63,$F86))*$D86</f>
        <v>0</v>
      </c>
      <c r="I86" s="10">
        <f ca="1">IFERROR(INDEX(I$337:I$373,MATCH($F86,$B$337:$B$373,0))/INDEX($D$337:$D$373,MATCH($F86,$B$337:$B$373,0)),SUMIFS('Input-Ext Allocators'!F$8:F$63,'Input-Ext Allocators'!$B$8:$B$63,$F86))*$D86</f>
        <v>0</v>
      </c>
      <c r="J86" s="10">
        <f ca="1">IFERROR(INDEX(J$337:J$373,MATCH($F86,$B$337:$B$373,0))/INDEX($D$337:$D$373,MATCH($F86,$B$337:$B$373,0)),SUMIFS('Input-Ext Allocators'!G$8:G$63,'Input-Ext Allocators'!$B$8:$B$63,$F86))*$D86</f>
        <v>0</v>
      </c>
      <c r="K86" s="10">
        <f ca="1">IFERROR(INDEX(K$337:K$373,MATCH($F86,$B$337:$B$373,0))/INDEX($D$337:$D$373,MATCH($F86,$B$337:$B$373,0)),SUMIFS('Input-Ext Allocators'!H$8:H$63,'Input-Ext Allocators'!$B$8:$B$63,$F86))*$D86</f>
        <v>0</v>
      </c>
    </row>
    <row r="87" spans="1:11" outlineLevel="1">
      <c r="A87" s="31">
        <f>IF(ISBLANK('Input-Accounts'!A87),"",'Input-Accounts'!A87)</f>
        <v>75</v>
      </c>
      <c r="B87" s="53" t="str">
        <f>IF(ISBLANK('Input-Accounts'!B87),"",'Input-Accounts'!B87)</f>
        <v>LAND-OTHER DISTRIBUTION SYSTEMS</v>
      </c>
      <c r="C87" s="31">
        <f>IF(ISBLANK('Input-Accounts'!C87),"",'Input-Accounts'!C87)</f>
        <v>374.2</v>
      </c>
      <c r="D87" s="10">
        <f t="shared" ca="1" si="14"/>
        <v>0</v>
      </c>
      <c r="E87" s="10">
        <f t="shared" ca="1" si="13"/>
        <v>0</v>
      </c>
      <c r="F87" s="3" t="str" cm="1">
        <f t="array" aca="1" ref="F87" ca="1">IF(D87=0,"-",IF('Input-Accounts'!$E87&lt;&gt;0,'Input-Accounts'!$E87,INDEX('Input-Accounts'!$H87:$J87,,MATCH($F$6,'Input-Accounts'!$H$6:$J$6,0))))</f>
        <v>-</v>
      </c>
      <c r="G87" s="10">
        <f ca="1">IFERROR(INDEX(G$337:G$373,MATCH($F87,$B$337:$B$373,0))/INDEX($D$337:$D$373,MATCH($F87,$B$337:$B$373,0)),SUMIFS('Input-Ext Allocators'!D$8:D$63,'Input-Ext Allocators'!$B$8:$B$63,$F87))*$D87</f>
        <v>0</v>
      </c>
      <c r="H87" s="10">
        <f ca="1">IFERROR(INDEX(H$337:H$373,MATCH($F87,$B$337:$B$373,0))/INDEX($D$337:$D$373,MATCH($F87,$B$337:$B$373,0)),SUMIFS('Input-Ext Allocators'!E$8:E$63,'Input-Ext Allocators'!$B$8:$B$63,$F87))*$D87</f>
        <v>0</v>
      </c>
      <c r="I87" s="10">
        <f ca="1">IFERROR(INDEX(I$337:I$373,MATCH($F87,$B$337:$B$373,0))/INDEX($D$337:$D$373,MATCH($F87,$B$337:$B$373,0)),SUMIFS('Input-Ext Allocators'!F$8:F$63,'Input-Ext Allocators'!$B$8:$B$63,$F87))*$D87</f>
        <v>0</v>
      </c>
      <c r="J87" s="10">
        <f ca="1">IFERROR(INDEX(J$337:J$373,MATCH($F87,$B$337:$B$373,0))/INDEX($D$337:$D$373,MATCH($F87,$B$337:$B$373,0)),SUMIFS('Input-Ext Allocators'!G$8:G$63,'Input-Ext Allocators'!$B$8:$B$63,$F87))*$D87</f>
        <v>0</v>
      </c>
      <c r="K87" s="10">
        <f ca="1">IFERROR(INDEX(K$337:K$373,MATCH($F87,$B$337:$B$373,0))/INDEX($D$337:$D$373,MATCH($F87,$B$337:$B$373,0)),SUMIFS('Input-Ext Allocators'!H$8:H$63,'Input-Ext Allocators'!$B$8:$B$63,$F87))*$D87</f>
        <v>0</v>
      </c>
    </row>
    <row r="88" spans="1:11" outlineLevel="1">
      <c r="A88" s="31">
        <f>IF(ISBLANK('Input-Accounts'!A88),"",'Input-Accounts'!A88)</f>
        <v>76</v>
      </c>
      <c r="B88" s="53" t="str">
        <f>IF(ISBLANK('Input-Accounts'!B88),"",'Input-Accounts'!B88)</f>
        <v>LAND RIGHTS-OTHER DISTR SYSTEMS</v>
      </c>
      <c r="C88" s="31">
        <f>IF(ISBLANK('Input-Accounts'!C88),"",'Input-Accounts'!C88)</f>
        <v>374.4</v>
      </c>
      <c r="D88" s="10">
        <f t="shared" ca="1" si="14"/>
        <v>0</v>
      </c>
      <c r="E88" s="10">
        <f t="shared" ca="1" si="13"/>
        <v>0</v>
      </c>
      <c r="F88" s="3" t="str" cm="1">
        <f t="array" aca="1" ref="F88" ca="1">IF(D88=0,"-",IF('Input-Accounts'!$E88&lt;&gt;0,'Input-Accounts'!$E88,INDEX('Input-Accounts'!$H88:$J88,,MATCH($F$6,'Input-Accounts'!$H$6:$J$6,0))))</f>
        <v>-</v>
      </c>
      <c r="G88" s="10">
        <f ca="1">IFERROR(INDEX(G$337:G$373,MATCH($F88,$B$337:$B$373,0))/INDEX($D$337:$D$373,MATCH($F88,$B$337:$B$373,0)),SUMIFS('Input-Ext Allocators'!D$8:D$63,'Input-Ext Allocators'!$B$8:$B$63,$F88))*$D88</f>
        <v>0</v>
      </c>
      <c r="H88" s="10">
        <f ca="1">IFERROR(INDEX(H$337:H$373,MATCH($F88,$B$337:$B$373,0))/INDEX($D$337:$D$373,MATCH($F88,$B$337:$B$373,0)),SUMIFS('Input-Ext Allocators'!E$8:E$63,'Input-Ext Allocators'!$B$8:$B$63,$F88))*$D88</f>
        <v>0</v>
      </c>
      <c r="I88" s="10">
        <f ca="1">IFERROR(INDEX(I$337:I$373,MATCH($F88,$B$337:$B$373,0))/INDEX($D$337:$D$373,MATCH($F88,$B$337:$B$373,0)),SUMIFS('Input-Ext Allocators'!F$8:F$63,'Input-Ext Allocators'!$B$8:$B$63,$F88))*$D88</f>
        <v>0</v>
      </c>
      <c r="J88" s="10">
        <f ca="1">IFERROR(INDEX(J$337:J$373,MATCH($F88,$B$337:$B$373,0))/INDEX($D$337:$D$373,MATCH($F88,$B$337:$B$373,0)),SUMIFS('Input-Ext Allocators'!G$8:G$63,'Input-Ext Allocators'!$B$8:$B$63,$F88))*$D88</f>
        <v>0</v>
      </c>
      <c r="K88" s="10">
        <f ca="1">IFERROR(INDEX(K$337:K$373,MATCH($F88,$B$337:$B$373,0))/INDEX($D$337:$D$373,MATCH($F88,$B$337:$B$373,0)),SUMIFS('Input-Ext Allocators'!H$8:H$63,'Input-Ext Allocators'!$B$8:$B$63,$F88))*$D88</f>
        <v>0</v>
      </c>
    </row>
    <row r="89" spans="1:11" outlineLevel="1">
      <c r="A89" s="31">
        <f>IF(ISBLANK('Input-Accounts'!A89),"",'Input-Accounts'!A89)</f>
        <v>77</v>
      </c>
      <c r="B89" s="53" t="str">
        <f>IF(ISBLANK('Input-Accounts'!B89),"",'Input-Accounts'!B89)</f>
        <v>RIGHTS OF WAY</v>
      </c>
      <c r="C89" s="31">
        <f>IF(ISBLANK('Input-Accounts'!C89),"",'Input-Accounts'!C89)</f>
        <v>374.5</v>
      </c>
      <c r="D89" s="10">
        <f t="shared" ca="1" si="14"/>
        <v>0</v>
      </c>
      <c r="E89" s="10">
        <f t="shared" ca="1" si="13"/>
        <v>0</v>
      </c>
      <c r="F89" s="3" t="str" cm="1">
        <f t="array" aca="1" ref="F89" ca="1">IF(D89=0,"-",IF('Input-Accounts'!$E89&lt;&gt;0,'Input-Accounts'!$E89,INDEX('Input-Accounts'!$H89:$J89,,MATCH($F$6,'Input-Accounts'!$H$6:$J$6,0))))</f>
        <v>-</v>
      </c>
      <c r="G89" s="10">
        <f ca="1">IFERROR(INDEX(G$337:G$373,MATCH($F89,$B$337:$B$373,0))/INDEX($D$337:$D$373,MATCH($F89,$B$337:$B$373,0)),SUMIFS('Input-Ext Allocators'!D$8:D$63,'Input-Ext Allocators'!$B$8:$B$63,$F89))*$D89</f>
        <v>0</v>
      </c>
      <c r="H89" s="10">
        <f ca="1">IFERROR(INDEX(H$337:H$373,MATCH($F89,$B$337:$B$373,0))/INDEX($D$337:$D$373,MATCH($F89,$B$337:$B$373,0)),SUMIFS('Input-Ext Allocators'!E$8:E$63,'Input-Ext Allocators'!$B$8:$B$63,$F89))*$D89</f>
        <v>0</v>
      </c>
      <c r="I89" s="10">
        <f ca="1">IFERROR(INDEX(I$337:I$373,MATCH($F89,$B$337:$B$373,0))/INDEX($D$337:$D$373,MATCH($F89,$B$337:$B$373,0)),SUMIFS('Input-Ext Allocators'!F$8:F$63,'Input-Ext Allocators'!$B$8:$B$63,$F89))*$D89</f>
        <v>0</v>
      </c>
      <c r="J89" s="10">
        <f ca="1">IFERROR(INDEX(J$337:J$373,MATCH($F89,$B$337:$B$373,0))/INDEX($D$337:$D$373,MATCH($F89,$B$337:$B$373,0)),SUMIFS('Input-Ext Allocators'!G$8:G$63,'Input-Ext Allocators'!$B$8:$B$63,$F89))*$D89</f>
        <v>0</v>
      </c>
      <c r="K89" s="10">
        <f ca="1">IFERROR(INDEX(K$337:K$373,MATCH($F89,$B$337:$B$373,0))/INDEX($D$337:$D$373,MATCH($F89,$B$337:$B$373,0)),SUMIFS('Input-Ext Allocators'!H$8:H$63,'Input-Ext Allocators'!$B$8:$B$63,$F89))*$D89</f>
        <v>0</v>
      </c>
    </row>
    <row r="90" spans="1:11" outlineLevel="1">
      <c r="A90" s="31">
        <f>IF(ISBLANK('Input-Accounts'!A90),"",'Input-Accounts'!A90)</f>
        <v>78</v>
      </c>
      <c r="B90" s="53" t="str">
        <f>IF(ISBLANK('Input-Accounts'!B90),"",'Input-Accounts'!B90)</f>
        <v>STRUC &amp; IMPROV-CITY GATE M &amp; R</v>
      </c>
      <c r="C90" s="31">
        <f>IF(ISBLANK('Input-Accounts'!C90),"",'Input-Accounts'!C90)</f>
        <v>375.2</v>
      </c>
      <c r="D90" s="10">
        <f t="shared" ca="1" si="14"/>
        <v>0</v>
      </c>
      <c r="E90" s="10">
        <f t="shared" ca="1" si="13"/>
        <v>0</v>
      </c>
      <c r="F90" s="3" t="str" cm="1">
        <f t="array" aca="1" ref="F90" ca="1">IF(D90=0,"-",IF('Input-Accounts'!$E90&lt;&gt;0,'Input-Accounts'!$E90,INDEX('Input-Accounts'!$H90:$J90,,MATCH($F$6,'Input-Accounts'!$H$6:$J$6,0))))</f>
        <v>-</v>
      </c>
      <c r="G90" s="10">
        <f ca="1">IFERROR(INDEX(G$337:G$373,MATCH($F90,$B$337:$B$373,0))/INDEX($D$337:$D$373,MATCH($F90,$B$337:$B$373,0)),SUMIFS('Input-Ext Allocators'!D$8:D$63,'Input-Ext Allocators'!$B$8:$B$63,$F90))*$D90</f>
        <v>0</v>
      </c>
      <c r="H90" s="10">
        <f ca="1">IFERROR(INDEX(H$337:H$373,MATCH($F90,$B$337:$B$373,0))/INDEX($D$337:$D$373,MATCH($F90,$B$337:$B$373,0)),SUMIFS('Input-Ext Allocators'!E$8:E$63,'Input-Ext Allocators'!$B$8:$B$63,$F90))*$D90</f>
        <v>0</v>
      </c>
      <c r="I90" s="10">
        <f ca="1">IFERROR(INDEX(I$337:I$373,MATCH($F90,$B$337:$B$373,0))/INDEX($D$337:$D$373,MATCH($F90,$B$337:$B$373,0)),SUMIFS('Input-Ext Allocators'!F$8:F$63,'Input-Ext Allocators'!$B$8:$B$63,$F90))*$D90</f>
        <v>0</v>
      </c>
      <c r="J90" s="10">
        <f ca="1">IFERROR(INDEX(J$337:J$373,MATCH($F90,$B$337:$B$373,0))/INDEX($D$337:$D$373,MATCH($F90,$B$337:$B$373,0)),SUMIFS('Input-Ext Allocators'!G$8:G$63,'Input-Ext Allocators'!$B$8:$B$63,$F90))*$D90</f>
        <v>0</v>
      </c>
      <c r="K90" s="10">
        <f ca="1">IFERROR(INDEX(K$337:K$373,MATCH($F90,$B$337:$B$373,0))/INDEX($D$337:$D$373,MATCH($F90,$B$337:$B$373,0)),SUMIFS('Input-Ext Allocators'!H$8:H$63,'Input-Ext Allocators'!$B$8:$B$63,$F90))*$D90</f>
        <v>0</v>
      </c>
    </row>
    <row r="91" spans="1:11" outlineLevel="1">
      <c r="A91" s="31">
        <f>IF(ISBLANK('Input-Accounts'!A91),"",'Input-Accounts'!A91)</f>
        <v>79</v>
      </c>
      <c r="B91" s="53" t="str">
        <f>IF(ISBLANK('Input-Accounts'!B91),"",'Input-Accounts'!B91)</f>
        <v>STRUC &amp; IMPROV-GENERAL M &amp; R</v>
      </c>
      <c r="C91" s="31">
        <f>IF(ISBLANK('Input-Accounts'!C91),"",'Input-Accounts'!C91)</f>
        <v>375.3</v>
      </c>
      <c r="D91" s="10">
        <f t="shared" ca="1" si="14"/>
        <v>0</v>
      </c>
      <c r="E91" s="10">
        <f t="shared" ca="1" si="13"/>
        <v>0</v>
      </c>
      <c r="F91" s="3" t="str" cm="1">
        <f t="array" aca="1" ref="F91" ca="1">IF(D91=0,"-",IF('Input-Accounts'!$E91&lt;&gt;0,'Input-Accounts'!$E91,INDEX('Input-Accounts'!$H91:$J91,,MATCH($F$6,'Input-Accounts'!$H$6:$J$6,0))))</f>
        <v>-</v>
      </c>
      <c r="G91" s="10">
        <f ca="1">IFERROR(INDEX(G$337:G$373,MATCH($F91,$B$337:$B$373,0))/INDEX($D$337:$D$373,MATCH($F91,$B$337:$B$373,0)),SUMIFS('Input-Ext Allocators'!D$8:D$63,'Input-Ext Allocators'!$B$8:$B$63,$F91))*$D91</f>
        <v>0</v>
      </c>
      <c r="H91" s="10">
        <f ca="1">IFERROR(INDEX(H$337:H$373,MATCH($F91,$B$337:$B$373,0))/INDEX($D$337:$D$373,MATCH($F91,$B$337:$B$373,0)),SUMIFS('Input-Ext Allocators'!E$8:E$63,'Input-Ext Allocators'!$B$8:$B$63,$F91))*$D91</f>
        <v>0</v>
      </c>
      <c r="I91" s="10">
        <f ca="1">IFERROR(INDEX(I$337:I$373,MATCH($F91,$B$337:$B$373,0))/INDEX($D$337:$D$373,MATCH($F91,$B$337:$B$373,0)),SUMIFS('Input-Ext Allocators'!F$8:F$63,'Input-Ext Allocators'!$B$8:$B$63,$F91))*$D91</f>
        <v>0</v>
      </c>
      <c r="J91" s="10">
        <f ca="1">IFERROR(INDEX(J$337:J$373,MATCH($F91,$B$337:$B$373,0))/INDEX($D$337:$D$373,MATCH($F91,$B$337:$B$373,0)),SUMIFS('Input-Ext Allocators'!G$8:G$63,'Input-Ext Allocators'!$B$8:$B$63,$F91))*$D91</f>
        <v>0</v>
      </c>
      <c r="K91" s="10">
        <f ca="1">IFERROR(INDEX(K$337:K$373,MATCH($F91,$B$337:$B$373,0))/INDEX($D$337:$D$373,MATCH($F91,$B$337:$B$373,0)),SUMIFS('Input-Ext Allocators'!H$8:H$63,'Input-Ext Allocators'!$B$8:$B$63,$F91))*$D91</f>
        <v>0</v>
      </c>
    </row>
    <row r="92" spans="1:11" outlineLevel="1">
      <c r="A92" s="31">
        <f>IF(ISBLANK('Input-Accounts'!A92),"",'Input-Accounts'!A92)</f>
        <v>80</v>
      </c>
      <c r="B92" s="53" t="str">
        <f>IF(ISBLANK('Input-Accounts'!B92),"",'Input-Accounts'!B92)</f>
        <v xml:space="preserve">STRUC &amp; IMPROV-REGULATING </v>
      </c>
      <c r="C92" s="31">
        <f>IF(ISBLANK('Input-Accounts'!C92),"",'Input-Accounts'!C92)</f>
        <v>375.4</v>
      </c>
      <c r="D92" s="10">
        <f t="shared" ca="1" si="14"/>
        <v>0</v>
      </c>
      <c r="E92" s="10">
        <f t="shared" ca="1" si="13"/>
        <v>0</v>
      </c>
      <c r="F92" s="3" t="str" cm="1">
        <f t="array" aca="1" ref="F92" ca="1">IF(D92=0,"-",IF('Input-Accounts'!$E92&lt;&gt;0,'Input-Accounts'!$E92,INDEX('Input-Accounts'!$H92:$J92,,MATCH($F$6,'Input-Accounts'!$H$6:$J$6,0))))</f>
        <v>-</v>
      </c>
      <c r="G92" s="10">
        <f ca="1">IFERROR(INDEX(G$337:G$373,MATCH($F92,$B$337:$B$373,0))/INDEX($D$337:$D$373,MATCH($F92,$B$337:$B$373,0)),SUMIFS('Input-Ext Allocators'!D$8:D$63,'Input-Ext Allocators'!$B$8:$B$63,$F92))*$D92</f>
        <v>0</v>
      </c>
      <c r="H92" s="10">
        <f ca="1">IFERROR(INDEX(H$337:H$373,MATCH($F92,$B$337:$B$373,0))/INDEX($D$337:$D$373,MATCH($F92,$B$337:$B$373,0)),SUMIFS('Input-Ext Allocators'!E$8:E$63,'Input-Ext Allocators'!$B$8:$B$63,$F92))*$D92</f>
        <v>0</v>
      </c>
      <c r="I92" s="10">
        <f ca="1">IFERROR(INDEX(I$337:I$373,MATCH($F92,$B$337:$B$373,0))/INDEX($D$337:$D$373,MATCH($F92,$B$337:$B$373,0)),SUMIFS('Input-Ext Allocators'!F$8:F$63,'Input-Ext Allocators'!$B$8:$B$63,$F92))*$D92</f>
        <v>0</v>
      </c>
      <c r="J92" s="10">
        <f ca="1">IFERROR(INDEX(J$337:J$373,MATCH($F92,$B$337:$B$373,0))/INDEX($D$337:$D$373,MATCH($F92,$B$337:$B$373,0)),SUMIFS('Input-Ext Allocators'!G$8:G$63,'Input-Ext Allocators'!$B$8:$B$63,$F92))*$D92</f>
        <v>0</v>
      </c>
      <c r="K92" s="10">
        <f ca="1">IFERROR(INDEX(K$337:K$373,MATCH($F92,$B$337:$B$373,0))/INDEX($D$337:$D$373,MATCH($F92,$B$337:$B$373,0)),SUMIFS('Input-Ext Allocators'!H$8:H$63,'Input-Ext Allocators'!$B$8:$B$63,$F92))*$D92</f>
        <v>0</v>
      </c>
    </row>
    <row r="93" spans="1:11" outlineLevel="1">
      <c r="A93" s="31">
        <f>IF(ISBLANK('Input-Accounts'!A93),"",'Input-Accounts'!A93)</f>
        <v>81</v>
      </c>
      <c r="B93" s="53" t="str">
        <f>IF(ISBLANK('Input-Accounts'!B93),"",'Input-Accounts'!B93)</f>
        <v>STRUC &amp; IMPROV-REGULATING - DS-ML DIRECT ASSIGNMENT</v>
      </c>
      <c r="C93" s="31">
        <f>IF(ISBLANK('Input-Accounts'!C93),"",'Input-Accounts'!C93)</f>
        <v>375.4</v>
      </c>
      <c r="D93" s="10">
        <f t="shared" ca="1" si="14"/>
        <v>0</v>
      </c>
      <c r="E93" s="10">
        <f t="shared" ca="1" si="13"/>
        <v>0</v>
      </c>
      <c r="F93" s="3" t="str" cm="1">
        <f t="array" aca="1" ref="F93" ca="1">IF(D93=0,"-",IF('Input-Accounts'!$E93&lt;&gt;0,'Input-Accounts'!$E93,INDEX('Input-Accounts'!$H93:$J93,,MATCH($F$6,'Input-Accounts'!$H$6:$J$6,0))))</f>
        <v>-</v>
      </c>
      <c r="G93" s="10">
        <f ca="1">IFERROR(INDEX(G$337:G$373,MATCH($F93,$B$337:$B$373,0))/INDEX($D$337:$D$373,MATCH($F93,$B$337:$B$373,0)),SUMIFS('Input-Ext Allocators'!D$8:D$63,'Input-Ext Allocators'!$B$8:$B$63,$F93))*$D93</f>
        <v>0</v>
      </c>
      <c r="H93" s="10">
        <f ca="1">IFERROR(INDEX(H$337:H$373,MATCH($F93,$B$337:$B$373,0))/INDEX($D$337:$D$373,MATCH($F93,$B$337:$B$373,0)),SUMIFS('Input-Ext Allocators'!E$8:E$63,'Input-Ext Allocators'!$B$8:$B$63,$F93))*$D93</f>
        <v>0</v>
      </c>
      <c r="I93" s="10">
        <f ca="1">IFERROR(INDEX(I$337:I$373,MATCH($F93,$B$337:$B$373,0))/INDEX($D$337:$D$373,MATCH($F93,$B$337:$B$373,0)),SUMIFS('Input-Ext Allocators'!F$8:F$63,'Input-Ext Allocators'!$B$8:$B$63,$F93))*$D93</f>
        <v>0</v>
      </c>
      <c r="J93" s="10">
        <f ca="1">IFERROR(INDEX(J$337:J$373,MATCH($F93,$B$337:$B$373,0))/INDEX($D$337:$D$373,MATCH($F93,$B$337:$B$373,0)),SUMIFS('Input-Ext Allocators'!G$8:G$63,'Input-Ext Allocators'!$B$8:$B$63,$F93))*$D93</f>
        <v>0</v>
      </c>
      <c r="K93" s="10">
        <f ca="1">IFERROR(INDEX(K$337:K$373,MATCH($F93,$B$337:$B$373,0))/INDEX($D$337:$D$373,MATCH($F93,$B$337:$B$373,0)),SUMIFS('Input-Ext Allocators'!H$8:H$63,'Input-Ext Allocators'!$B$8:$B$63,$F93))*$D93</f>
        <v>0</v>
      </c>
    </row>
    <row r="94" spans="1:11" outlineLevel="1">
      <c r="A94" s="31">
        <f>IF(ISBLANK('Input-Accounts'!A94),"",'Input-Accounts'!A94)</f>
        <v>82</v>
      </c>
      <c r="B94" s="53" t="str">
        <f>IF(ISBLANK('Input-Accounts'!B94),"",'Input-Accounts'!B94)</f>
        <v>STRUC &amp; IMPROV-DISTR. IND. M &amp; R</v>
      </c>
      <c r="C94" s="31">
        <f>IF(ISBLANK('Input-Accounts'!C94),"",'Input-Accounts'!C94)</f>
        <v>375.6</v>
      </c>
      <c r="D94" s="10">
        <f t="shared" ca="1" si="14"/>
        <v>-1.9999999999999997E-2</v>
      </c>
      <c r="E94" s="10">
        <f t="shared" ca="1" si="13"/>
        <v>0</v>
      </c>
      <c r="F94" s="3" t="str" cm="1">
        <f t="array" aca="1" ref="F94" ca="1">IF(D94=0,"-",IF('Input-Accounts'!$E94&lt;&gt;0,'Input-Accounts'!$E94,INDEX('Input-Accounts'!$H94:$J94,,MATCH($F$6,'Input-Accounts'!$H$6:$J$6,0))))</f>
        <v>IND_M&amp;R_ACCT 385</v>
      </c>
      <c r="G94" s="10">
        <f ca="1">IFERROR(INDEX(G$337:G$373,MATCH($F94,$B$337:$B$373,0))/INDEX($D$337:$D$373,MATCH($F94,$B$337:$B$373,0)),SUMIFS('Input-Ext Allocators'!D$8:D$63,'Input-Ext Allocators'!$B$8:$B$63,$F94))*$D94</f>
        <v>0</v>
      </c>
      <c r="H94" s="10">
        <f ca="1">IFERROR(INDEX(H$337:H$373,MATCH($F94,$B$337:$B$373,0))/INDEX($D$337:$D$373,MATCH($F94,$B$337:$B$373,0)),SUMIFS('Input-Ext Allocators'!E$8:E$63,'Input-Ext Allocators'!$B$8:$B$63,$F94))*$D94</f>
        <v>-6.0847432375849995E-3</v>
      </c>
      <c r="I94" s="10">
        <f ca="1">IFERROR(INDEX(I$337:I$373,MATCH($F94,$B$337:$B$373,0))/INDEX($D$337:$D$373,MATCH($F94,$B$337:$B$373,0)),SUMIFS('Input-Ext Allocators'!F$8:F$63,'Input-Ext Allocators'!$B$8:$B$63,$F94))*$D94</f>
        <v>-4.9011726230491632E-5</v>
      </c>
      <c r="J94" s="10">
        <f ca="1">IFERROR(INDEX(J$337:J$373,MATCH($F94,$B$337:$B$373,0))/INDEX($D$337:$D$373,MATCH($F94,$B$337:$B$373,0)),SUMIFS('Input-Ext Allocators'!G$8:G$63,'Input-Ext Allocators'!$B$8:$B$63,$F94))*$D94</f>
        <v>0</v>
      </c>
      <c r="K94" s="10">
        <f ca="1">IFERROR(INDEX(K$337:K$373,MATCH($F94,$B$337:$B$373,0))/INDEX($D$337:$D$373,MATCH($F94,$B$337:$B$373,0)),SUMIFS('Input-Ext Allocators'!H$8:H$63,'Input-Ext Allocators'!$B$8:$B$63,$F94))*$D94</f>
        <v>-1.3866245036184506E-2</v>
      </c>
    </row>
    <row r="95" spans="1:11" outlineLevel="1">
      <c r="A95" s="31">
        <f>IF(ISBLANK('Input-Accounts'!A95),"",'Input-Accounts'!A95)</f>
        <v>83</v>
      </c>
      <c r="B95" s="53" t="str">
        <f>IF(ISBLANK('Input-Accounts'!B95),"",'Input-Accounts'!B95)</f>
        <v>STRUC &amp; IMPROV-OTHER DISTR. SYSTEMS</v>
      </c>
      <c r="C95" s="31">
        <f>IF(ISBLANK('Input-Accounts'!C95),"",'Input-Accounts'!C95)</f>
        <v>375.7</v>
      </c>
      <c r="D95" s="10">
        <f t="shared" ca="1" si="14"/>
        <v>-1826752.6376624652</v>
      </c>
      <c r="E95" s="10">
        <f t="shared" ca="1" si="13"/>
        <v>0</v>
      </c>
      <c r="F95" s="3" t="str" cm="1">
        <f t="array" aca="1" ref="F95" ca="1">IF(D95=0,"-",IF('Input-Accounts'!$E95&lt;&gt;0,'Input-Accounts'!$E95,INDEX('Input-Accounts'!$H95:$J95,,MATCH($F$6,'Input-Accounts'!$H$6:$J$6,0))))</f>
        <v>INT_DISTPT_SUBTOTAL</v>
      </c>
      <c r="G95" s="10">
        <f ca="1">IFERROR(INDEX(G$337:G$373,MATCH($F95,$B$337:$B$373,0))/INDEX($D$337:$D$373,MATCH($F95,$B$337:$B$373,0)),SUMIFS('Input-Ext Allocators'!D$8:D$63,'Input-Ext Allocators'!$B$8:$B$63,$F95))*$D95</f>
        <v>-1548967.4570807561</v>
      </c>
      <c r="H95" s="10">
        <f ca="1">IFERROR(INDEX(H$337:H$373,MATCH($F95,$B$337:$B$373,0))/INDEX($D$337:$D$373,MATCH($F95,$B$337:$B$373,0)),SUMIFS('Input-Ext Allocators'!E$8:E$63,'Input-Ext Allocators'!$B$8:$B$63,$F95))*$D95</f>
        <v>-242413.29630787257</v>
      </c>
      <c r="I95" s="10">
        <f ca="1">IFERROR(INDEX(I$337:I$373,MATCH($F95,$B$337:$B$373,0))/INDEX($D$337:$D$373,MATCH($F95,$B$337:$B$373,0)),SUMIFS('Input-Ext Allocators'!F$8:F$63,'Input-Ext Allocators'!$B$8:$B$63,$F95))*$D95</f>
        <v>-143.17851254395597</v>
      </c>
      <c r="J95" s="10">
        <f ca="1">IFERROR(INDEX(J$337:J$373,MATCH($F95,$B$337:$B$373,0))/INDEX($D$337:$D$373,MATCH($F95,$B$337:$B$373,0)),SUMIFS('Input-Ext Allocators'!G$8:G$63,'Input-Ext Allocators'!$B$8:$B$63,$F95))*$D95</f>
        <v>-6030.4454936969387</v>
      </c>
      <c r="K95" s="10">
        <f ca="1">IFERROR(INDEX(K$337:K$373,MATCH($F95,$B$337:$B$373,0))/INDEX($D$337:$D$373,MATCH($F95,$B$337:$B$373,0)),SUMIFS('Input-Ext Allocators'!H$8:H$63,'Input-Ext Allocators'!$B$8:$B$63,$F95))*$D95</f>
        <v>-29198.260267595528</v>
      </c>
    </row>
    <row r="96" spans="1:11" outlineLevel="1">
      <c r="A96" s="31">
        <f>IF(ISBLANK('Input-Accounts'!A96),"",'Input-Accounts'!A96)</f>
        <v>84</v>
      </c>
      <c r="B96" s="53" t="str">
        <f>IF(ISBLANK('Input-Accounts'!B96),"",'Input-Accounts'!B96)</f>
        <v>STRUC &amp; IMPROV-OTHER DISTR SYS-ILP</v>
      </c>
      <c r="C96" s="31">
        <f>IF(ISBLANK('Input-Accounts'!C96),"",'Input-Accounts'!C96)</f>
        <v>375.71</v>
      </c>
      <c r="D96" s="10">
        <f t="shared" ca="1" si="14"/>
        <v>-306529.21457731799</v>
      </c>
      <c r="E96" s="10">
        <f t="shared" ca="1" si="13"/>
        <v>0</v>
      </c>
      <c r="F96" s="3" t="str" cm="1">
        <f t="array" aca="1" ref="F96" ca="1">IF(D96=0,"-",IF('Input-Accounts'!$E96&lt;&gt;0,'Input-Accounts'!$E96,INDEX('Input-Accounts'!$H96:$J96,,MATCH($F$6,'Input-Accounts'!$H$6:$J$6,0))))</f>
        <v>INT_DISTPT_SUBTOTAL</v>
      </c>
      <c r="G96" s="10">
        <f ca="1">IFERROR(INDEX(G$337:G$373,MATCH($F96,$B$337:$B$373,0))/INDEX($D$337:$D$373,MATCH($F96,$B$337:$B$373,0)),SUMIFS('Input-Ext Allocators'!D$8:D$63,'Input-Ext Allocators'!$B$8:$B$63,$F96))*$D96</f>
        <v>-259916.84272718741</v>
      </c>
      <c r="H96" s="10">
        <f ca="1">IFERROR(INDEX(H$337:H$373,MATCH($F96,$B$337:$B$373,0))/INDEX($D$337:$D$373,MATCH($F96,$B$337:$B$373,0)),SUMIFS('Input-Ext Allocators'!E$8:E$63,'Input-Ext Allocators'!$B$8:$B$63,$F96))*$D96</f>
        <v>-40676.967307097839</v>
      </c>
      <c r="I96" s="10">
        <f ca="1">IFERROR(INDEX(I$337:I$373,MATCH($F96,$B$337:$B$373,0))/INDEX($D$337:$D$373,MATCH($F96,$B$337:$B$373,0)),SUMIFS('Input-Ext Allocators'!F$8:F$63,'Input-Ext Allocators'!$B$8:$B$63,$F96))*$D96</f>
        <v>-24.025363965319144</v>
      </c>
      <c r="J96" s="10">
        <f ca="1">IFERROR(INDEX(J$337:J$373,MATCH($F96,$B$337:$B$373,0))/INDEX($D$337:$D$373,MATCH($F96,$B$337:$B$373,0)),SUMIFS('Input-Ext Allocators'!G$8:G$63,'Input-Ext Allocators'!$B$8:$B$63,$F96))*$D96</f>
        <v>-1011.9091565126312</v>
      </c>
      <c r="K96" s="10">
        <f ca="1">IFERROR(INDEX(K$337:K$373,MATCH($F96,$B$337:$B$373,0))/INDEX($D$337:$D$373,MATCH($F96,$B$337:$B$373,0)),SUMIFS('Input-Ext Allocators'!H$8:H$63,'Input-Ext Allocators'!$B$8:$B$63,$F96))*$D96</f>
        <v>-4899.4700225548049</v>
      </c>
    </row>
    <row r="97" spans="1:11" outlineLevel="1">
      <c r="A97" s="31">
        <f>IF(ISBLANK('Input-Accounts'!A97),"",'Input-Accounts'!A97)</f>
        <v>85</v>
      </c>
      <c r="B97" s="53" t="str">
        <f>IF(ISBLANK('Input-Accounts'!B97),"",'Input-Accounts'!B97)</f>
        <v>STRUC &amp; IMPROV-COMMUNICATIONS</v>
      </c>
      <c r="C97" s="31">
        <f>IF(ISBLANK('Input-Accounts'!C97),"",'Input-Accounts'!C97)</f>
        <v>375.8</v>
      </c>
      <c r="D97" s="10">
        <f t="shared" ca="1" si="14"/>
        <v>0</v>
      </c>
      <c r="E97" s="10">
        <f t="shared" ca="1" si="13"/>
        <v>0</v>
      </c>
      <c r="F97" s="3" t="str" cm="1">
        <f t="array" aca="1" ref="F97" ca="1">IF(D97=0,"-",IF('Input-Accounts'!$E97&lt;&gt;0,'Input-Accounts'!$E97,INDEX('Input-Accounts'!$H97:$J97,,MATCH($F$6,'Input-Accounts'!$H$6:$J$6,0))))</f>
        <v>-</v>
      </c>
      <c r="G97" s="10">
        <f ca="1">IFERROR(INDEX(G$337:G$373,MATCH($F97,$B$337:$B$373,0))/INDEX($D$337:$D$373,MATCH($F97,$B$337:$B$373,0)),SUMIFS('Input-Ext Allocators'!D$8:D$63,'Input-Ext Allocators'!$B$8:$B$63,$F97))*$D97</f>
        <v>0</v>
      </c>
      <c r="H97" s="10">
        <f ca="1">IFERROR(INDEX(H$337:H$373,MATCH($F97,$B$337:$B$373,0))/INDEX($D$337:$D$373,MATCH($F97,$B$337:$B$373,0)),SUMIFS('Input-Ext Allocators'!E$8:E$63,'Input-Ext Allocators'!$B$8:$B$63,$F97))*$D97</f>
        <v>0</v>
      </c>
      <c r="I97" s="10">
        <f ca="1">IFERROR(INDEX(I$337:I$373,MATCH($F97,$B$337:$B$373,0))/INDEX($D$337:$D$373,MATCH($F97,$B$337:$B$373,0)),SUMIFS('Input-Ext Allocators'!F$8:F$63,'Input-Ext Allocators'!$B$8:$B$63,$F97))*$D97</f>
        <v>0</v>
      </c>
      <c r="J97" s="10">
        <f ca="1">IFERROR(INDEX(J$337:J$373,MATCH($F97,$B$337:$B$373,0))/INDEX($D$337:$D$373,MATCH($F97,$B$337:$B$373,0)),SUMIFS('Input-Ext Allocators'!G$8:G$63,'Input-Ext Allocators'!$B$8:$B$63,$F97))*$D97</f>
        <v>0</v>
      </c>
      <c r="K97" s="10">
        <f ca="1">IFERROR(INDEX(K$337:K$373,MATCH($F97,$B$337:$B$373,0))/INDEX($D$337:$D$373,MATCH($F97,$B$337:$B$373,0)),SUMIFS('Input-Ext Allocators'!H$8:H$63,'Input-Ext Allocators'!$B$8:$B$63,$F97))*$D97</f>
        <v>0</v>
      </c>
    </row>
    <row r="98" spans="1:11" hidden="1" outlineLevel="1">
      <c r="A98" s="31">
        <f>IF(ISBLANK('Input-Accounts'!A98),"",'Input-Accounts'!A98)</f>
        <v>86</v>
      </c>
      <c r="B98" s="53" t="str">
        <f>IF(ISBLANK('Input-Accounts'!B98),"",'Input-Accounts'!B98)</f>
        <v>MAINS (Less SMRP)</v>
      </c>
      <c r="C98" s="31">
        <f>IF(ISBLANK('Input-Accounts'!C98),"",'Input-Accounts'!C98)</f>
        <v>376</v>
      </c>
      <c r="D98" s="10">
        <f t="shared" ca="1" si="14"/>
        <v>0</v>
      </c>
      <c r="E98" s="10">
        <f t="shared" ca="1" si="13"/>
        <v>0</v>
      </c>
      <c r="F98" s="3" t="str" cm="1">
        <f t="array" aca="1" ref="F98" ca="1">IF(D98=0,"-",IF('Input-Accounts'!$E98&lt;&gt;0,'Input-Accounts'!$E98,INDEX('Input-Accounts'!$H98:$J98,,MATCH($F$6,'Input-Accounts'!$H$6:$J$6,0))))</f>
        <v>-</v>
      </c>
      <c r="G98" s="10">
        <f ca="1">IFERROR(INDEX(G$337:G$373,MATCH($F98,$B$337:$B$373,0))/INDEX($D$337:$D$373,MATCH($F98,$B$337:$B$373,0)),SUMIFS('Input-Ext Allocators'!D$8:D$63,'Input-Ext Allocators'!$B$8:$B$63,$F98))*$D98</f>
        <v>0</v>
      </c>
      <c r="H98" s="10">
        <f ca="1">IFERROR(INDEX(H$337:H$373,MATCH($F98,$B$337:$B$373,0))/INDEX($D$337:$D$373,MATCH($F98,$B$337:$B$373,0)),SUMIFS('Input-Ext Allocators'!E$8:E$63,'Input-Ext Allocators'!$B$8:$B$63,$F98))*$D98</f>
        <v>0</v>
      </c>
      <c r="I98" s="10">
        <f ca="1">IFERROR(INDEX(I$337:I$373,MATCH($F98,$B$337:$B$373,0))/INDEX($D$337:$D$373,MATCH($F98,$B$337:$B$373,0)),SUMIFS('Input-Ext Allocators'!F$8:F$63,'Input-Ext Allocators'!$B$8:$B$63,$F98))*$D98</f>
        <v>0</v>
      </c>
      <c r="J98" s="10">
        <f ca="1">IFERROR(INDEX(J$337:J$373,MATCH($F98,$B$337:$B$373,0))/INDEX($D$337:$D$373,MATCH($F98,$B$337:$B$373,0)),SUMIFS('Input-Ext Allocators'!G$8:G$63,'Input-Ext Allocators'!$B$8:$B$63,$F98))*$D98</f>
        <v>0</v>
      </c>
      <c r="K98" s="10">
        <f ca="1">IFERROR(INDEX(K$337:K$373,MATCH($F98,$B$337:$B$373,0))/INDEX($D$337:$D$373,MATCH($F98,$B$337:$B$373,0)),SUMIFS('Input-Ext Allocators'!H$8:H$63,'Input-Ext Allocators'!$B$8:$B$63,$F98))*$D98</f>
        <v>0</v>
      </c>
    </row>
    <row r="99" spans="1:11" hidden="1" outlineLevel="1">
      <c r="A99" s="31">
        <f>IF(ISBLANK('Input-Accounts'!A99),"",'Input-Accounts'!A99)</f>
        <v>87</v>
      </c>
      <c r="B99" s="53" t="str">
        <f>IF(ISBLANK('Input-Accounts'!B99),"",'Input-Accounts'!B99)</f>
        <v>MAINS - DS-ML DIRECT ASSIGNMENT</v>
      </c>
      <c r="C99" s="31">
        <f>IF(ISBLANK('Input-Accounts'!C99),"",'Input-Accounts'!C99)</f>
        <v>376</v>
      </c>
      <c r="D99" s="10">
        <f t="shared" ca="1" si="14"/>
        <v>0</v>
      </c>
      <c r="E99" s="10">
        <f t="shared" ca="1" si="13"/>
        <v>0</v>
      </c>
      <c r="F99" s="3" t="str" cm="1">
        <f t="array" aca="1" ref="F99" ca="1">IF(D99=0,"-",IF('Input-Accounts'!$E99&lt;&gt;0,'Input-Accounts'!$E99,INDEX('Input-Accounts'!$H99:$J99,,MATCH($F$6,'Input-Accounts'!$H$6:$J$6,0))))</f>
        <v>-</v>
      </c>
      <c r="G99" s="10">
        <f ca="1">IFERROR(INDEX(G$337:G$373,MATCH($F99,$B$337:$B$373,0))/INDEX($D$337:$D$373,MATCH($F99,$B$337:$B$373,0)),SUMIFS('Input-Ext Allocators'!D$8:D$63,'Input-Ext Allocators'!$B$8:$B$63,$F99))*$D99</f>
        <v>0</v>
      </c>
      <c r="H99" s="10">
        <f ca="1">IFERROR(INDEX(H$337:H$373,MATCH($F99,$B$337:$B$373,0))/INDEX($D$337:$D$373,MATCH($F99,$B$337:$B$373,0)),SUMIFS('Input-Ext Allocators'!E$8:E$63,'Input-Ext Allocators'!$B$8:$B$63,$F99))*$D99</f>
        <v>0</v>
      </c>
      <c r="I99" s="10">
        <f ca="1">IFERROR(INDEX(I$337:I$373,MATCH($F99,$B$337:$B$373,0))/INDEX($D$337:$D$373,MATCH($F99,$B$337:$B$373,0)),SUMIFS('Input-Ext Allocators'!F$8:F$63,'Input-Ext Allocators'!$B$8:$B$63,$F99))*$D99</f>
        <v>0</v>
      </c>
      <c r="J99" s="10">
        <f ca="1">IFERROR(INDEX(J$337:J$373,MATCH($F99,$B$337:$B$373,0))/INDEX($D$337:$D$373,MATCH($F99,$B$337:$B$373,0)),SUMIFS('Input-Ext Allocators'!G$8:G$63,'Input-Ext Allocators'!$B$8:$B$63,$F99))*$D99</f>
        <v>0</v>
      </c>
      <c r="K99" s="10">
        <f ca="1">IFERROR(INDEX(K$337:K$373,MATCH($F99,$B$337:$B$373,0))/INDEX($D$337:$D$373,MATCH($F99,$B$337:$B$373,0)),SUMIFS('Input-Ext Allocators'!H$8:H$63,'Input-Ext Allocators'!$B$8:$B$63,$F99))*$D99</f>
        <v>0</v>
      </c>
    </row>
    <row r="100" spans="1:11" outlineLevel="1">
      <c r="A100" s="31">
        <f>IF(ISBLANK('Input-Accounts'!A100),"",'Input-Accounts'!A100)</f>
        <v>88</v>
      </c>
      <c r="B100" s="53" t="str">
        <f>IF(ISBLANK('Input-Accounts'!B100),"",'Input-Accounts'!B100)</f>
        <v>M &amp; R STATION EQUIP-GENERAL</v>
      </c>
      <c r="C100" s="31">
        <f>IF(ISBLANK('Input-Accounts'!C100),"",'Input-Accounts'!C100)</f>
        <v>378.1</v>
      </c>
      <c r="D100" s="10">
        <f t="shared" ca="1" si="14"/>
        <v>0</v>
      </c>
      <c r="E100" s="10">
        <f t="shared" ca="1" si="13"/>
        <v>0</v>
      </c>
      <c r="F100" s="3" t="str" cm="1">
        <f t="array" aca="1" ref="F100" ca="1">IF(D100=0,"-",IF('Input-Accounts'!$E100&lt;&gt;0,'Input-Accounts'!$E100,INDEX('Input-Accounts'!$H100:$J100,,MATCH($F$6,'Input-Accounts'!$H$6:$J$6,0))))</f>
        <v>-</v>
      </c>
      <c r="G100" s="10">
        <f ca="1">IFERROR(INDEX(G$337:G$373,MATCH($F100,$B$337:$B$373,0))/INDEX($D$337:$D$373,MATCH($F100,$B$337:$B$373,0)),SUMIFS('Input-Ext Allocators'!D$8:D$63,'Input-Ext Allocators'!$B$8:$B$63,$F100))*$D100</f>
        <v>0</v>
      </c>
      <c r="H100" s="10">
        <f ca="1">IFERROR(INDEX(H$337:H$373,MATCH($F100,$B$337:$B$373,0))/INDEX($D$337:$D$373,MATCH($F100,$B$337:$B$373,0)),SUMIFS('Input-Ext Allocators'!E$8:E$63,'Input-Ext Allocators'!$B$8:$B$63,$F100))*$D100</f>
        <v>0</v>
      </c>
      <c r="I100" s="10">
        <f ca="1">IFERROR(INDEX(I$337:I$373,MATCH($F100,$B$337:$B$373,0))/INDEX($D$337:$D$373,MATCH($F100,$B$337:$B$373,0)),SUMIFS('Input-Ext Allocators'!F$8:F$63,'Input-Ext Allocators'!$B$8:$B$63,$F100))*$D100</f>
        <v>0</v>
      </c>
      <c r="J100" s="10">
        <f ca="1">IFERROR(INDEX(J$337:J$373,MATCH($F100,$B$337:$B$373,0))/INDEX($D$337:$D$373,MATCH($F100,$B$337:$B$373,0)),SUMIFS('Input-Ext Allocators'!G$8:G$63,'Input-Ext Allocators'!$B$8:$B$63,$F100))*$D100</f>
        <v>0</v>
      </c>
      <c r="K100" s="10">
        <f ca="1">IFERROR(INDEX(K$337:K$373,MATCH($F100,$B$337:$B$373,0))/INDEX($D$337:$D$373,MATCH($F100,$B$337:$B$373,0)),SUMIFS('Input-Ext Allocators'!H$8:H$63,'Input-Ext Allocators'!$B$8:$B$63,$F100))*$D100</f>
        <v>0</v>
      </c>
    </row>
    <row r="101" spans="1:11" outlineLevel="1">
      <c r="A101" s="31">
        <f>IF(ISBLANK('Input-Accounts'!A101),"",'Input-Accounts'!A101)</f>
        <v>89</v>
      </c>
      <c r="B101" s="53" t="str">
        <f>IF(ISBLANK('Input-Accounts'!B101),"",'Input-Accounts'!B101)</f>
        <v>M &amp; R STA EQUIP-GENERAL-REGULATING (Less SMRP)</v>
      </c>
      <c r="C101" s="31">
        <f>IF(ISBLANK('Input-Accounts'!C101),"",'Input-Accounts'!C101)</f>
        <v>378.2</v>
      </c>
      <c r="D101" s="10">
        <f t="shared" ca="1" si="14"/>
        <v>0</v>
      </c>
      <c r="E101" s="10">
        <f t="shared" ca="1" si="13"/>
        <v>0</v>
      </c>
      <c r="F101" s="3" t="str" cm="1">
        <f t="array" aca="1" ref="F101" ca="1">IF(D101=0,"-",IF('Input-Accounts'!$E101&lt;&gt;0,'Input-Accounts'!$E101,INDEX('Input-Accounts'!$H101:$J101,,MATCH($F$6,'Input-Accounts'!$H$6:$J$6,0))))</f>
        <v>-</v>
      </c>
      <c r="G101" s="10">
        <f ca="1">IFERROR(INDEX(G$337:G$373,MATCH($F101,$B$337:$B$373,0))/INDEX($D$337:$D$373,MATCH($F101,$B$337:$B$373,0)),SUMIFS('Input-Ext Allocators'!D$8:D$63,'Input-Ext Allocators'!$B$8:$B$63,$F101))*$D101</f>
        <v>0</v>
      </c>
      <c r="H101" s="10">
        <f ca="1">IFERROR(INDEX(H$337:H$373,MATCH($F101,$B$337:$B$373,0))/INDEX($D$337:$D$373,MATCH($F101,$B$337:$B$373,0)),SUMIFS('Input-Ext Allocators'!E$8:E$63,'Input-Ext Allocators'!$B$8:$B$63,$F101))*$D101</f>
        <v>0</v>
      </c>
      <c r="I101" s="10">
        <f ca="1">IFERROR(INDEX(I$337:I$373,MATCH($F101,$B$337:$B$373,0))/INDEX($D$337:$D$373,MATCH($F101,$B$337:$B$373,0)),SUMIFS('Input-Ext Allocators'!F$8:F$63,'Input-Ext Allocators'!$B$8:$B$63,$F101))*$D101</f>
        <v>0</v>
      </c>
      <c r="J101" s="10">
        <f ca="1">IFERROR(INDEX(J$337:J$373,MATCH($F101,$B$337:$B$373,0))/INDEX($D$337:$D$373,MATCH($F101,$B$337:$B$373,0)),SUMIFS('Input-Ext Allocators'!G$8:G$63,'Input-Ext Allocators'!$B$8:$B$63,$F101))*$D101</f>
        <v>0</v>
      </c>
      <c r="K101" s="10">
        <f ca="1">IFERROR(INDEX(K$337:K$373,MATCH($F101,$B$337:$B$373,0))/INDEX($D$337:$D$373,MATCH($F101,$B$337:$B$373,0)),SUMIFS('Input-Ext Allocators'!H$8:H$63,'Input-Ext Allocators'!$B$8:$B$63,$F101))*$D101</f>
        <v>0</v>
      </c>
    </row>
    <row r="102" spans="1:11" outlineLevel="1">
      <c r="A102" s="31">
        <f>IF(ISBLANK('Input-Accounts'!A102),"",'Input-Accounts'!A102)</f>
        <v>90</v>
      </c>
      <c r="B102" s="53" t="str">
        <f>IF(ISBLANK('Input-Accounts'!B102),"",'Input-Accounts'!B102)</f>
        <v>M &amp; R STA EQUIP REG FMV</v>
      </c>
      <c r="C102" s="31">
        <f>IF(ISBLANK('Input-Accounts'!C102),"",'Input-Accounts'!C102)</f>
        <v>378.21</v>
      </c>
      <c r="D102" s="10">
        <f t="shared" ca="1" si="14"/>
        <v>0</v>
      </c>
      <c r="E102" s="10">
        <f t="shared" ca="1" si="13"/>
        <v>0</v>
      </c>
      <c r="F102" s="3" t="str" cm="1">
        <f t="array" aca="1" ref="F102" ca="1">IF(D102=0,"-",IF('Input-Accounts'!$E102&lt;&gt;0,'Input-Accounts'!$E102,INDEX('Input-Accounts'!$H102:$J102,,MATCH($F$6,'Input-Accounts'!$H$6:$J$6,0))))</f>
        <v>-</v>
      </c>
      <c r="G102" s="10">
        <f ca="1">IFERROR(INDEX(G$337:G$373,MATCH($F102,$B$337:$B$373,0))/INDEX($D$337:$D$373,MATCH($F102,$B$337:$B$373,0)),SUMIFS('Input-Ext Allocators'!D$8:D$63,'Input-Ext Allocators'!$B$8:$B$63,$F102))*$D102</f>
        <v>0</v>
      </c>
      <c r="H102" s="10">
        <f ca="1">IFERROR(INDEX(H$337:H$373,MATCH($F102,$B$337:$B$373,0))/INDEX($D$337:$D$373,MATCH($F102,$B$337:$B$373,0)),SUMIFS('Input-Ext Allocators'!E$8:E$63,'Input-Ext Allocators'!$B$8:$B$63,$F102))*$D102</f>
        <v>0</v>
      </c>
      <c r="I102" s="10">
        <f ca="1">IFERROR(INDEX(I$337:I$373,MATCH($F102,$B$337:$B$373,0))/INDEX($D$337:$D$373,MATCH($F102,$B$337:$B$373,0)),SUMIFS('Input-Ext Allocators'!F$8:F$63,'Input-Ext Allocators'!$B$8:$B$63,$F102))*$D102</f>
        <v>0</v>
      </c>
      <c r="J102" s="10">
        <f ca="1">IFERROR(INDEX(J$337:J$373,MATCH($F102,$B$337:$B$373,0))/INDEX($D$337:$D$373,MATCH($F102,$B$337:$B$373,0)),SUMIFS('Input-Ext Allocators'!G$8:G$63,'Input-Ext Allocators'!$B$8:$B$63,$F102))*$D102</f>
        <v>0</v>
      </c>
      <c r="K102" s="10">
        <f ca="1">IFERROR(INDEX(K$337:K$373,MATCH($F102,$B$337:$B$373,0))/INDEX($D$337:$D$373,MATCH($F102,$B$337:$B$373,0)),SUMIFS('Input-Ext Allocators'!H$8:H$63,'Input-Ext Allocators'!$B$8:$B$63,$F102))*$D102</f>
        <v>0</v>
      </c>
    </row>
    <row r="103" spans="1:11" hidden="1" outlineLevel="1">
      <c r="A103" s="31">
        <f>IF(ISBLANK('Input-Accounts'!A103),"",'Input-Accounts'!A103)</f>
        <v>91</v>
      </c>
      <c r="B103" s="53" t="str">
        <f>IF(ISBLANK('Input-Accounts'!B103),"",'Input-Accounts'!B103)</f>
        <v>M &amp; R STA EQUIP-GEN-LOCAL GAS PURCH</v>
      </c>
      <c r="C103" s="31">
        <f>IF(ISBLANK('Input-Accounts'!C103),"",'Input-Accounts'!C103)</f>
        <v>378.3</v>
      </c>
      <c r="D103" s="10">
        <f t="shared" ca="1" si="14"/>
        <v>0</v>
      </c>
      <c r="E103" s="10">
        <f t="shared" ca="1" si="13"/>
        <v>0</v>
      </c>
      <c r="F103" s="3" t="str" cm="1">
        <f t="array" aca="1" ref="F103" ca="1">IF(D103=0,"-",IF('Input-Accounts'!$E103&lt;&gt;0,'Input-Accounts'!$E103,INDEX('Input-Accounts'!$H103:$J103,,MATCH($F$6,'Input-Accounts'!$H$6:$J$6,0))))</f>
        <v>-</v>
      </c>
      <c r="G103" s="10">
        <f ca="1">IFERROR(INDEX(G$337:G$373,MATCH($F103,$B$337:$B$373,0))/INDEX($D$337:$D$373,MATCH($F103,$B$337:$B$373,0)),SUMIFS('Input-Ext Allocators'!D$8:D$63,'Input-Ext Allocators'!$B$8:$B$63,$F103))*$D103</f>
        <v>0</v>
      </c>
      <c r="H103" s="10">
        <f ca="1">IFERROR(INDEX(H$337:H$373,MATCH($F103,$B$337:$B$373,0))/INDEX($D$337:$D$373,MATCH($F103,$B$337:$B$373,0)),SUMIFS('Input-Ext Allocators'!E$8:E$63,'Input-Ext Allocators'!$B$8:$B$63,$F103))*$D103</f>
        <v>0</v>
      </c>
      <c r="I103" s="10">
        <f ca="1">IFERROR(INDEX(I$337:I$373,MATCH($F103,$B$337:$B$373,0))/INDEX($D$337:$D$373,MATCH($F103,$B$337:$B$373,0)),SUMIFS('Input-Ext Allocators'!F$8:F$63,'Input-Ext Allocators'!$B$8:$B$63,$F103))*$D103</f>
        <v>0</v>
      </c>
      <c r="J103" s="10">
        <f ca="1">IFERROR(INDEX(J$337:J$373,MATCH($F103,$B$337:$B$373,0))/INDEX($D$337:$D$373,MATCH($F103,$B$337:$B$373,0)),SUMIFS('Input-Ext Allocators'!G$8:G$63,'Input-Ext Allocators'!$B$8:$B$63,$F103))*$D103</f>
        <v>0</v>
      </c>
      <c r="K103" s="10">
        <f ca="1">IFERROR(INDEX(K$337:K$373,MATCH($F103,$B$337:$B$373,0))/INDEX($D$337:$D$373,MATCH($F103,$B$337:$B$373,0)),SUMIFS('Input-Ext Allocators'!H$8:H$63,'Input-Ext Allocators'!$B$8:$B$63,$F103))*$D103</f>
        <v>0</v>
      </c>
    </row>
    <row r="104" spans="1:11" hidden="1" outlineLevel="1">
      <c r="A104" s="31">
        <f>IF(ISBLANK('Input-Accounts'!A104),"",'Input-Accounts'!A104)</f>
        <v>92</v>
      </c>
      <c r="B104" s="53" t="str">
        <f>IF(ISBLANK('Input-Accounts'!B104),"",'Input-Accounts'!B104)</f>
        <v>Measuring and regulating station equipment—city gate check stations</v>
      </c>
      <c r="C104" s="31">
        <f>IF(ISBLANK('Input-Accounts'!C104),"",'Input-Accounts'!C104)</f>
        <v>379.1</v>
      </c>
      <c r="D104" s="10">
        <f t="shared" ca="1" si="14"/>
        <v>0</v>
      </c>
      <c r="E104" s="10">
        <f t="shared" ca="1" si="13"/>
        <v>0</v>
      </c>
      <c r="F104" s="3" t="str" cm="1">
        <f t="array" aca="1" ref="F104" ca="1">IF(D104=0,"-",IF('Input-Accounts'!$E104&lt;&gt;0,'Input-Accounts'!$E104,INDEX('Input-Accounts'!$H104:$J104,,MATCH($F$6,'Input-Accounts'!$H$6:$J$6,0))))</f>
        <v>-</v>
      </c>
      <c r="G104" s="10">
        <f ca="1">IFERROR(INDEX(G$337:G$373,MATCH($F104,$B$337:$B$373,0))/INDEX($D$337:$D$373,MATCH($F104,$B$337:$B$373,0)),SUMIFS('Input-Ext Allocators'!D$8:D$63,'Input-Ext Allocators'!$B$8:$B$63,$F104))*$D104</f>
        <v>0</v>
      </c>
      <c r="H104" s="10">
        <f ca="1">IFERROR(INDEX(H$337:H$373,MATCH($F104,$B$337:$B$373,0))/INDEX($D$337:$D$373,MATCH($F104,$B$337:$B$373,0)),SUMIFS('Input-Ext Allocators'!E$8:E$63,'Input-Ext Allocators'!$B$8:$B$63,$F104))*$D104</f>
        <v>0</v>
      </c>
      <c r="I104" s="10">
        <f ca="1">IFERROR(INDEX(I$337:I$373,MATCH($F104,$B$337:$B$373,0))/INDEX($D$337:$D$373,MATCH($F104,$B$337:$B$373,0)),SUMIFS('Input-Ext Allocators'!F$8:F$63,'Input-Ext Allocators'!$B$8:$B$63,$F104))*$D104</f>
        <v>0</v>
      </c>
      <c r="J104" s="10">
        <f ca="1">IFERROR(INDEX(J$337:J$373,MATCH($F104,$B$337:$B$373,0))/INDEX($D$337:$D$373,MATCH($F104,$B$337:$B$373,0)),SUMIFS('Input-Ext Allocators'!G$8:G$63,'Input-Ext Allocators'!$B$8:$B$63,$F104))*$D104</f>
        <v>0</v>
      </c>
      <c r="K104" s="10">
        <f ca="1">IFERROR(INDEX(K$337:K$373,MATCH($F104,$B$337:$B$373,0))/INDEX($D$337:$D$373,MATCH($F104,$B$337:$B$373,0)),SUMIFS('Input-Ext Allocators'!H$8:H$63,'Input-Ext Allocators'!$B$8:$B$63,$F104))*$D104</f>
        <v>0</v>
      </c>
    </row>
    <row r="105" spans="1:11" hidden="1" outlineLevel="1">
      <c r="A105" s="31">
        <f>IF(ISBLANK('Input-Accounts'!A105),"",'Input-Accounts'!A105)</f>
        <v>93</v>
      </c>
      <c r="B105" s="53" t="str">
        <f>IF(ISBLANK('Input-Accounts'!B105),"",'Input-Accounts'!B105)</f>
        <v>SERVICES (Less SMRP)</v>
      </c>
      <c r="C105" s="31">
        <f>IF(ISBLANK('Input-Accounts'!C105),"",'Input-Accounts'!C105)</f>
        <v>380</v>
      </c>
      <c r="D105" s="10">
        <f t="shared" ca="1" si="14"/>
        <v>-71285388.435573325</v>
      </c>
      <c r="E105" s="10">
        <f t="shared" ca="1" si="13"/>
        <v>0</v>
      </c>
      <c r="F105" s="3" t="str" cm="1">
        <f t="array" aca="1" ref="F105" ca="1">IF(D105=0,"-",IF('Input-Accounts'!$E105&lt;&gt;0,'Input-Accounts'!$E105,INDEX('Input-Accounts'!$H105:$J105,,MATCH($F$6,'Input-Accounts'!$H$6:$J$6,0))))</f>
        <v>SERVICES_ACCT 380</v>
      </c>
      <c r="G105" s="10">
        <f ca="1">IFERROR(INDEX(G$337:G$373,MATCH($F105,$B$337:$B$373,0))/INDEX($D$337:$D$373,MATCH($F105,$B$337:$B$373,0)),SUMIFS('Input-Ext Allocators'!D$8:D$63,'Input-Ext Allocators'!$B$8:$B$63,$F105))*$D105</f>
        <v>-63801482.574156903</v>
      </c>
      <c r="H105" s="10">
        <f ca="1">IFERROR(INDEX(H$337:H$373,MATCH($F105,$B$337:$B$373,0))/INDEX($D$337:$D$373,MATCH($F105,$B$337:$B$373,0)),SUMIFS('Input-Ext Allocators'!E$8:E$63,'Input-Ext Allocators'!$B$8:$B$63,$F105))*$D105</f>
        <v>-7373875.8786013238</v>
      </c>
      <c r="I105" s="10">
        <f ca="1">IFERROR(INDEX(I$337:I$373,MATCH($F105,$B$337:$B$373,0))/INDEX($D$337:$D$373,MATCH($F105,$B$337:$B$373,0)),SUMIFS('Input-Ext Allocators'!F$8:F$63,'Input-Ext Allocators'!$B$8:$B$63,$F105))*$D105</f>
        <v>-1031.5819091124597</v>
      </c>
      <c r="J105" s="10">
        <f ca="1">IFERROR(INDEX(J$337:J$373,MATCH($F105,$B$337:$B$373,0))/INDEX($D$337:$D$373,MATCH($F105,$B$337:$B$373,0)),SUMIFS('Input-Ext Allocators'!G$8:G$63,'Input-Ext Allocators'!$B$8:$B$63,$F105))*$D105</f>
        <v>0</v>
      </c>
      <c r="K105" s="10">
        <f ca="1">IFERROR(INDEX(K$337:K$373,MATCH($F105,$B$337:$B$373,0))/INDEX($D$337:$D$373,MATCH($F105,$B$337:$B$373,0)),SUMIFS('Input-Ext Allocators'!H$8:H$63,'Input-Ext Allocators'!$B$8:$B$63,$F105))*$D105</f>
        <v>-108998.40090599016</v>
      </c>
    </row>
    <row r="106" spans="1:11" hidden="1" outlineLevel="1">
      <c r="A106" s="31">
        <f>IF(ISBLANK('Input-Accounts'!A106),"",'Input-Accounts'!A106)</f>
        <v>94</v>
      </c>
      <c r="B106" s="53" t="str">
        <f>IF(ISBLANK('Input-Accounts'!B106),"",'Input-Accounts'!B106)</f>
        <v>METERS</v>
      </c>
      <c r="C106" s="31">
        <f>IF(ISBLANK('Input-Accounts'!C106),"",'Input-Accounts'!C106)</f>
        <v>381</v>
      </c>
      <c r="D106" s="10">
        <f t="shared" ca="1" si="14"/>
        <v>-1939598.9953846149</v>
      </c>
      <c r="E106" s="10">
        <f t="shared" ca="1" si="13"/>
        <v>0</v>
      </c>
      <c r="F106" s="3" t="str" cm="1">
        <f t="array" aca="1" ref="F106" ca="1">IF(D106=0,"-",IF('Input-Accounts'!$E106&lt;&gt;0,'Input-Accounts'!$E106,INDEX('Input-Accounts'!$H106:$J106,,MATCH($F$6,'Input-Accounts'!$H$6:$J$6,0))))</f>
        <v>METERS_ACCT 381</v>
      </c>
      <c r="G106" s="10">
        <f ca="1">IFERROR(INDEX(G$337:G$373,MATCH($F106,$B$337:$B$373,0))/INDEX($D$337:$D$373,MATCH($F106,$B$337:$B$373,0)),SUMIFS('Input-Ext Allocators'!D$8:D$63,'Input-Ext Allocators'!$B$8:$B$63,$F106))*$D106</f>
        <v>-1480505.4444609811</v>
      </c>
      <c r="H106" s="10">
        <f ca="1">IFERROR(INDEX(H$337:H$373,MATCH($F106,$B$337:$B$373,0))/INDEX($D$337:$D$373,MATCH($F106,$B$337:$B$373,0)),SUMIFS('Input-Ext Allocators'!E$8:E$63,'Input-Ext Allocators'!$B$8:$B$63,$F106))*$D106</f>
        <v>-454805.31537015043</v>
      </c>
      <c r="I106" s="10">
        <f ca="1">IFERROR(INDEX(I$337:I$373,MATCH($F106,$B$337:$B$373,0))/INDEX($D$337:$D$373,MATCH($F106,$B$337:$B$373,0)),SUMIFS('Input-Ext Allocators'!F$8:F$63,'Input-Ext Allocators'!$B$8:$B$63,$F106))*$D106</f>
        <v>-162.39925058322618</v>
      </c>
      <c r="J106" s="10">
        <f ca="1">IFERROR(INDEX(J$337:J$373,MATCH($F106,$B$337:$B$373,0))/INDEX($D$337:$D$373,MATCH($F106,$B$337:$B$373,0)),SUMIFS('Input-Ext Allocators'!G$8:G$63,'Input-Ext Allocators'!$B$8:$B$63,$F106))*$D106</f>
        <v>0</v>
      </c>
      <c r="K106" s="10">
        <f ca="1">IFERROR(INDEX(K$337:K$373,MATCH($F106,$B$337:$B$373,0))/INDEX($D$337:$D$373,MATCH($F106,$B$337:$B$373,0)),SUMIFS('Input-Ext Allocators'!H$8:H$63,'Input-Ext Allocators'!$B$8:$B$63,$F106))*$D106</f>
        <v>-4125.836302900474</v>
      </c>
    </row>
    <row r="107" spans="1:11" hidden="1" outlineLevel="1">
      <c r="A107" s="31">
        <f>IF(ISBLANK('Input-Accounts'!A107),"",'Input-Accounts'!A107)</f>
        <v>95</v>
      </c>
      <c r="B107" s="53" t="str">
        <f>IF(ISBLANK('Input-Accounts'!B107),"",'Input-Accounts'!B107)</f>
        <v>METERS - AMI</v>
      </c>
      <c r="C107" s="31">
        <f>IF(ISBLANK('Input-Accounts'!C107),"",'Input-Accounts'!C107)</f>
        <v>381.1</v>
      </c>
      <c r="D107" s="10">
        <f t="shared" ca="1" si="14"/>
        <v>-6446517.0300000021</v>
      </c>
      <c r="E107" s="10">
        <f t="shared" ca="1" si="13"/>
        <v>0</v>
      </c>
      <c r="F107" s="3" t="str" cm="1">
        <f t="array" aca="1" ref="F107" ca="1">IF(D107=0,"-",IF('Input-Accounts'!$E107&lt;&gt;0,'Input-Accounts'!$E107,INDEX('Input-Accounts'!$H107:$J107,,MATCH($F$6,'Input-Accounts'!$H$6:$J$6,0))))</f>
        <v>METERS_ACCT 381</v>
      </c>
      <c r="G107" s="10">
        <f ca="1">IFERROR(INDEX(G$337:G$373,MATCH($F107,$B$337:$B$373,0))/INDEX($D$337:$D$373,MATCH($F107,$B$337:$B$373,0)),SUMIFS('Input-Ext Allocators'!D$8:D$63,'Input-Ext Allocators'!$B$8:$B$63,$F107))*$D107</f>
        <v>-4920658.1274975743</v>
      </c>
      <c r="H107" s="10">
        <f ca="1">IFERROR(INDEX(H$337:H$373,MATCH($F107,$B$337:$B$373,0))/INDEX($D$337:$D$373,MATCH($F107,$B$337:$B$373,0)),SUMIFS('Input-Ext Allocators'!E$8:E$63,'Input-Ext Allocators'!$B$8:$B$63,$F107))*$D107</f>
        <v>-1511606.3773206945</v>
      </c>
      <c r="I107" s="10">
        <f ca="1">IFERROR(INDEX(I$337:I$373,MATCH($F107,$B$337:$B$373,0))/INDEX($D$337:$D$373,MATCH($F107,$B$337:$B$373,0)),SUMIFS('Input-Ext Allocators'!F$8:F$63,'Input-Ext Allocators'!$B$8:$B$63,$F107))*$D107</f>
        <v>-539.75565930647804</v>
      </c>
      <c r="J107" s="10">
        <f ca="1">IFERROR(INDEX(J$337:J$373,MATCH($F107,$B$337:$B$373,0))/INDEX($D$337:$D$373,MATCH($F107,$B$337:$B$373,0)),SUMIFS('Input-Ext Allocators'!G$8:G$63,'Input-Ext Allocators'!$B$8:$B$63,$F107))*$D107</f>
        <v>0</v>
      </c>
      <c r="K107" s="10">
        <f ca="1">IFERROR(INDEX(K$337:K$373,MATCH($F107,$B$337:$B$373,0))/INDEX($D$337:$D$373,MATCH($F107,$B$337:$B$373,0)),SUMIFS('Input-Ext Allocators'!H$8:H$63,'Input-Ext Allocators'!$B$8:$B$63,$F107))*$D107</f>
        <v>-13712.769522426988</v>
      </c>
    </row>
    <row r="108" spans="1:11" hidden="1" outlineLevel="1">
      <c r="A108" s="31">
        <f>IF(ISBLANK('Input-Accounts'!A108),"",'Input-Accounts'!A108)</f>
        <v>96</v>
      </c>
      <c r="B108" s="53" t="str">
        <f>IF(ISBLANK('Input-Accounts'!B108),"",'Input-Accounts'!B108)</f>
        <v>METER INSTALLATIONS (Less SMRP)</v>
      </c>
      <c r="C108" s="31">
        <f>IF(ISBLANK('Input-Accounts'!C108),"",'Input-Accounts'!C108)</f>
        <v>382</v>
      </c>
      <c r="D108" s="10">
        <f t="shared" ca="1" si="14"/>
        <v>-6129404.45784608</v>
      </c>
      <c r="E108" s="10">
        <f t="shared" ca="1" si="13"/>
        <v>0</v>
      </c>
      <c r="F108" s="3" t="str" cm="1">
        <f t="array" aca="1" ref="F108" ca="1">IF(D108=0,"-",IF('Input-Accounts'!$E108&lt;&gt;0,'Input-Accounts'!$E108,INDEX('Input-Accounts'!$H108:$J108,,MATCH($F$6,'Input-Accounts'!$H$6:$J$6,0))))</f>
        <v>METERS_ACCT 381</v>
      </c>
      <c r="G108" s="10">
        <f ca="1">IFERROR(INDEX(G$337:G$373,MATCH($F108,$B$337:$B$373,0))/INDEX($D$337:$D$373,MATCH($F108,$B$337:$B$373,0)),SUMIFS('Input-Ext Allocators'!D$8:D$63,'Input-Ext Allocators'!$B$8:$B$63,$F108))*$D108</f>
        <v>-4678604.5428658659</v>
      </c>
      <c r="H108" s="10">
        <f ca="1">IFERROR(INDEX(H$337:H$373,MATCH($F108,$B$337:$B$373,0))/INDEX($D$337:$D$373,MATCH($F108,$B$337:$B$373,0)),SUMIFS('Input-Ext Allocators'!E$8:E$63,'Input-Ext Allocators'!$B$8:$B$63,$F108))*$D108</f>
        <v>-1437248.4900824074</v>
      </c>
      <c r="I108" s="10">
        <f ca="1">IFERROR(INDEX(I$337:I$373,MATCH($F108,$B$337:$B$373,0))/INDEX($D$337:$D$373,MATCH($F108,$B$337:$B$373,0)),SUMIFS('Input-Ext Allocators'!F$8:F$63,'Input-Ext Allocators'!$B$8:$B$63,$F108))*$D108</f>
        <v>-513.2043751540009</v>
      </c>
      <c r="J108" s="10">
        <f ca="1">IFERROR(INDEX(J$337:J$373,MATCH($F108,$B$337:$B$373,0))/INDEX($D$337:$D$373,MATCH($F108,$B$337:$B$373,0)),SUMIFS('Input-Ext Allocators'!G$8:G$63,'Input-Ext Allocators'!$B$8:$B$63,$F108))*$D108</f>
        <v>0</v>
      </c>
      <c r="K108" s="10">
        <f ca="1">IFERROR(INDEX(K$337:K$373,MATCH($F108,$B$337:$B$373,0))/INDEX($D$337:$D$373,MATCH($F108,$B$337:$B$373,0)),SUMIFS('Input-Ext Allocators'!H$8:H$63,'Input-Ext Allocators'!$B$8:$B$63,$F108))*$D108</f>
        <v>-13038.220522653271</v>
      </c>
    </row>
    <row r="109" spans="1:11" hidden="1" outlineLevel="1">
      <c r="A109" s="31">
        <f>IF(ISBLANK('Input-Accounts'!A109),"",'Input-Accounts'!A109)</f>
        <v>97</v>
      </c>
      <c r="B109" s="53" t="str">
        <f>IF(ISBLANK('Input-Accounts'!B109),"",'Input-Accounts'!B109)</f>
        <v>HOUSE REGULATORS (Less SMRP)</v>
      </c>
      <c r="C109" s="31">
        <f>IF(ISBLANK('Input-Accounts'!C109),"",'Input-Accounts'!C109)</f>
        <v>383</v>
      </c>
      <c r="D109" s="10">
        <f t="shared" ca="1" si="14"/>
        <v>-2708053.449476127</v>
      </c>
      <c r="E109" s="10">
        <f t="shared" ca="1" si="13"/>
        <v>0</v>
      </c>
      <c r="F109" s="3" t="str" cm="1">
        <f t="array" aca="1" ref="F109" ca="1">IF(D109=0,"-",IF('Input-Accounts'!$E109&lt;&gt;0,'Input-Accounts'!$E109,INDEX('Input-Accounts'!$H109:$J109,,MATCH($F$6,'Input-Accounts'!$H$6:$J$6,0))))</f>
        <v>METERS_ACCT 381</v>
      </c>
      <c r="G109" s="10">
        <f ca="1">IFERROR(INDEX(G$337:G$373,MATCH($F109,$B$337:$B$373,0))/INDEX($D$337:$D$373,MATCH($F109,$B$337:$B$373,0)),SUMIFS('Input-Ext Allocators'!D$8:D$63,'Input-Ext Allocators'!$B$8:$B$63,$F109))*$D109</f>
        <v>-2067070.5054916365</v>
      </c>
      <c r="H109" s="10">
        <f ca="1">IFERROR(INDEX(H$337:H$373,MATCH($F109,$B$337:$B$373,0))/INDEX($D$337:$D$373,MATCH($F109,$B$337:$B$373,0)),SUMIFS('Input-Ext Allocators'!E$8:E$63,'Input-Ext Allocators'!$B$8:$B$63,$F109))*$D109</f>
        <v>-634995.74193375208</v>
      </c>
      <c r="I109" s="10">
        <f ca="1">IFERROR(INDEX(I$337:I$373,MATCH($F109,$B$337:$B$373,0))/INDEX($D$337:$D$373,MATCH($F109,$B$337:$B$373,0)),SUMIFS('Input-Ext Allocators'!F$8:F$63,'Input-Ext Allocators'!$B$8:$B$63,$F109))*$D109</f>
        <v>-226.74060554822867</v>
      </c>
      <c r="J109" s="10">
        <f ca="1">IFERROR(INDEX(J$337:J$373,MATCH($F109,$B$337:$B$373,0))/INDEX($D$337:$D$373,MATCH($F109,$B$337:$B$373,0)),SUMIFS('Input-Ext Allocators'!G$8:G$63,'Input-Ext Allocators'!$B$8:$B$63,$F109))*$D109</f>
        <v>0</v>
      </c>
      <c r="K109" s="10">
        <f ca="1">IFERROR(INDEX(K$337:K$373,MATCH($F109,$B$337:$B$373,0))/INDEX($D$337:$D$373,MATCH($F109,$B$337:$B$373,0)),SUMIFS('Input-Ext Allocators'!H$8:H$63,'Input-Ext Allocators'!$B$8:$B$63,$F109))*$D109</f>
        <v>-5760.4614451905818</v>
      </c>
    </row>
    <row r="110" spans="1:11" outlineLevel="1">
      <c r="A110" s="31">
        <f>IF(ISBLANK('Input-Accounts'!A110),"",'Input-Accounts'!A110)</f>
        <v>98</v>
      </c>
      <c r="B110" s="53" t="str">
        <f>IF(ISBLANK('Input-Accounts'!B110),"",'Input-Accounts'!B110)</f>
        <v>HOUSE REGULATOR INSTALLATIONS</v>
      </c>
      <c r="C110" s="31">
        <f>IF(ISBLANK('Input-Accounts'!C110),"",'Input-Accounts'!C110)</f>
        <v>384</v>
      </c>
      <c r="D110" s="10">
        <f t="shared" ca="1" si="14"/>
        <v>-1769368.1399999994</v>
      </c>
      <c r="E110" s="10">
        <f t="shared" ca="1" si="13"/>
        <v>0</v>
      </c>
      <c r="F110" s="3" t="str" cm="1">
        <f t="array" aca="1" ref="F110" ca="1">IF(D110=0,"-",IF('Input-Accounts'!$E110&lt;&gt;0,'Input-Accounts'!$E110,INDEX('Input-Accounts'!$H110:$J110,,MATCH($F$6,'Input-Accounts'!$H$6:$J$6,0))))</f>
        <v>METERS_ACCT 381</v>
      </c>
      <c r="G110" s="10">
        <f ca="1">IFERROR(INDEX(G$337:G$373,MATCH($F110,$B$337:$B$373,0))/INDEX($D$337:$D$373,MATCH($F110,$B$337:$B$373,0)),SUMIFS('Input-Ext Allocators'!D$8:D$63,'Input-Ext Allocators'!$B$8:$B$63,$F110))*$D110</f>
        <v>-1350567.396023192</v>
      </c>
      <c r="H110" s="10">
        <f ca="1">IFERROR(INDEX(H$337:H$373,MATCH($F110,$B$337:$B$373,0))/INDEX($D$337:$D$373,MATCH($F110,$B$337:$B$373,0)),SUMIFS('Input-Ext Allocators'!E$8:E$63,'Input-Ext Allocators'!$B$8:$B$63,$F110))*$D110</f>
        <v>-414888.86972692196</v>
      </c>
      <c r="I110" s="10">
        <f ca="1">IFERROR(INDEX(I$337:I$373,MATCH($F110,$B$337:$B$373,0))/INDEX($D$337:$D$373,MATCH($F110,$B$337:$B$373,0)),SUMIFS('Input-Ext Allocators'!F$8:F$63,'Input-Ext Allocators'!$B$8:$B$63,$F110))*$D110</f>
        <v>-148.14611712296619</v>
      </c>
      <c r="J110" s="10">
        <f ca="1">IFERROR(INDEX(J$337:J$373,MATCH($F110,$B$337:$B$373,0))/INDEX($D$337:$D$373,MATCH($F110,$B$337:$B$373,0)),SUMIFS('Input-Ext Allocators'!G$8:G$63,'Input-Ext Allocators'!$B$8:$B$63,$F110))*$D110</f>
        <v>0</v>
      </c>
      <c r="K110" s="10">
        <f ca="1">IFERROR(INDEX(K$337:K$373,MATCH($F110,$B$337:$B$373,0))/INDEX($D$337:$D$373,MATCH($F110,$B$337:$B$373,0)),SUMIFS('Input-Ext Allocators'!H$8:H$63,'Input-Ext Allocators'!$B$8:$B$63,$F110))*$D110</f>
        <v>-3763.7281327627725</v>
      </c>
    </row>
    <row r="111" spans="1:11" outlineLevel="1">
      <c r="A111" s="31">
        <f>IF(ISBLANK('Input-Accounts'!A111),"",'Input-Accounts'!A111)</f>
        <v>99</v>
      </c>
      <c r="B111" s="53" t="str">
        <f>IF(ISBLANK('Input-Accounts'!B111),"",'Input-Accounts'!B111)</f>
        <v>INDUSTRIAL M &amp; R STATION EQUIPMENT</v>
      </c>
      <c r="C111" s="31">
        <f>IF(ISBLANK('Input-Accounts'!C111),"",'Input-Accounts'!C111)</f>
        <v>385</v>
      </c>
      <c r="D111" s="10">
        <f t="shared" ca="1" si="14"/>
        <v>-767292.43615384563</v>
      </c>
      <c r="E111" s="10">
        <f t="shared" ca="1" si="13"/>
        <v>0</v>
      </c>
      <c r="F111" s="3" t="str" cm="1">
        <f t="array" aca="1" ref="F111" ca="1">IF(D111=0,"-",IF('Input-Accounts'!$E111&lt;&gt;0,'Input-Accounts'!$E111,INDEX('Input-Accounts'!$H111:$J111,,MATCH($F$6,'Input-Accounts'!$H$6:$J$6,0))))</f>
        <v>IND_M&amp;R_ACCT 385</v>
      </c>
      <c r="G111" s="10">
        <f ca="1">IFERROR(INDEX(G$337:G$373,MATCH($F111,$B$337:$B$373,0))/INDEX($D$337:$D$373,MATCH($F111,$B$337:$B$373,0)),SUMIFS('Input-Ext Allocators'!D$8:D$63,'Input-Ext Allocators'!$B$8:$B$63,$F111))*$D111</f>
        <v>0</v>
      </c>
      <c r="H111" s="10">
        <f ca="1">IFERROR(INDEX(H$337:H$373,MATCH($F111,$B$337:$B$373,0))/INDEX($D$337:$D$373,MATCH($F111,$B$337:$B$373,0)),SUMIFS('Input-Ext Allocators'!E$8:E$63,'Input-Ext Allocators'!$B$8:$B$63,$F111))*$D111</f>
        <v>-233438.87310686166</v>
      </c>
      <c r="I111" s="10">
        <f ca="1">IFERROR(INDEX(I$337:I$373,MATCH($F111,$B$337:$B$373,0))/INDEX($D$337:$D$373,MATCH($F111,$B$337:$B$373,0)),SUMIFS('Input-Ext Allocators'!F$8:F$63,'Input-Ext Allocators'!$B$8:$B$63,$F111))*$D111</f>
        <v>-1880.3163409749634</v>
      </c>
      <c r="J111" s="10">
        <f ca="1">IFERROR(INDEX(J$337:J$373,MATCH($F111,$B$337:$B$373,0))/INDEX($D$337:$D$373,MATCH($F111,$B$337:$B$373,0)),SUMIFS('Input-Ext Allocators'!G$8:G$63,'Input-Ext Allocators'!$B$8:$B$63,$F111))*$D111</f>
        <v>0</v>
      </c>
      <c r="K111" s="10">
        <f ca="1">IFERROR(INDEX(K$337:K$373,MATCH($F111,$B$337:$B$373,0))/INDEX($D$337:$D$373,MATCH($F111,$B$337:$B$373,0)),SUMIFS('Input-Ext Allocators'!H$8:H$63,'Input-Ext Allocators'!$B$8:$B$63,$F111))*$D111</f>
        <v>-531973.24670600903</v>
      </c>
    </row>
    <row r="112" spans="1:11" outlineLevel="1">
      <c r="A112" s="31">
        <f>IF(ISBLANK('Input-Accounts'!A112),"",'Input-Accounts'!A112)</f>
        <v>100</v>
      </c>
      <c r="B112" s="53" t="str">
        <f>IF(ISBLANK('Input-Accounts'!B112),"",'Input-Accounts'!B112)</f>
        <v>INDUSTRIAL M &amp; R STATION EQUIPMENT - DS-ML DIRECT ASSIGNMENT</v>
      </c>
      <c r="C112" s="31">
        <f>IF(ISBLANK('Input-Accounts'!C112),"",'Input-Accounts'!C112)</f>
        <v>385</v>
      </c>
      <c r="D112" s="10">
        <f t="shared" ca="1" si="14"/>
        <v>-188149.43</v>
      </c>
      <c r="E112" s="10">
        <f t="shared" ca="1" si="13"/>
        <v>0</v>
      </c>
      <c r="F112" s="3" t="str" cm="1">
        <f t="array" aca="1" ref="F112" ca="1">IF(D112=0,"-",IF('Input-Accounts'!$E112&lt;&gt;0,'Input-Accounts'!$E112,INDEX('Input-Accounts'!$H112:$J112,,MATCH($F$6,'Input-Accounts'!$H$6:$J$6,0))))</f>
        <v>DS-ML_DIRECT</v>
      </c>
      <c r="G112" s="10">
        <f ca="1">IFERROR(INDEX(G$337:G$373,MATCH($F112,$B$337:$B$373,0))/INDEX($D$337:$D$373,MATCH($F112,$B$337:$B$373,0)),SUMIFS('Input-Ext Allocators'!D$8:D$63,'Input-Ext Allocators'!$B$8:$B$63,$F112))*$D112</f>
        <v>0</v>
      </c>
      <c r="H112" s="10">
        <f ca="1">IFERROR(INDEX(H$337:H$373,MATCH($F112,$B$337:$B$373,0))/INDEX($D$337:$D$373,MATCH($F112,$B$337:$B$373,0)),SUMIFS('Input-Ext Allocators'!E$8:E$63,'Input-Ext Allocators'!$B$8:$B$63,$F112))*$D112</f>
        <v>0</v>
      </c>
      <c r="I112" s="10">
        <f ca="1">IFERROR(INDEX(I$337:I$373,MATCH($F112,$B$337:$B$373,0))/INDEX($D$337:$D$373,MATCH($F112,$B$337:$B$373,0)),SUMIFS('Input-Ext Allocators'!F$8:F$63,'Input-Ext Allocators'!$B$8:$B$63,$F112))*$D112</f>
        <v>0</v>
      </c>
      <c r="J112" s="10">
        <f ca="1">IFERROR(INDEX(J$337:J$373,MATCH($F112,$B$337:$B$373,0))/INDEX($D$337:$D$373,MATCH($F112,$B$337:$B$373,0)),SUMIFS('Input-Ext Allocators'!G$8:G$63,'Input-Ext Allocators'!$B$8:$B$63,$F112))*$D112</f>
        <v>-188149.43</v>
      </c>
      <c r="K112" s="10">
        <f ca="1">IFERROR(INDEX(K$337:K$373,MATCH($F112,$B$337:$B$373,0))/INDEX($D$337:$D$373,MATCH($F112,$B$337:$B$373,0)),SUMIFS('Input-Ext Allocators'!H$8:H$63,'Input-Ext Allocators'!$B$8:$B$63,$F112))*$D112</f>
        <v>0</v>
      </c>
    </row>
    <row r="113" spans="1:11" outlineLevel="1">
      <c r="A113" s="31">
        <f>IF(ISBLANK('Input-Accounts'!A113),"",'Input-Accounts'!A113)</f>
        <v>101</v>
      </c>
      <c r="B113" s="53" t="str">
        <f>IF(ISBLANK('Input-Accounts'!B113),"",'Input-Accounts'!B113)</f>
        <v>OTHER EQUIP-ODORIZATION</v>
      </c>
      <c r="C113" s="31">
        <f>IF(ISBLANK('Input-Accounts'!C113),"",'Input-Accounts'!C113)</f>
        <v>387.2</v>
      </c>
      <c r="D113" s="10">
        <f t="shared" ca="1" si="14"/>
        <v>21750.288660561218</v>
      </c>
      <c r="E113" s="10">
        <f t="shared" ca="1" si="13"/>
        <v>0</v>
      </c>
      <c r="F113" s="3" t="str" cm="1">
        <f t="array" aca="1" ref="F113" ca="1">IF(D113=0,"-",IF('Input-Accounts'!$E113&lt;&gt;0,'Input-Accounts'!$E113,INDEX('Input-Accounts'!$H113:$J113,,MATCH($F$6,'Input-Accounts'!$H$6:$J$6,0))))</f>
        <v>INT_DISTPT_SUBTOTAL</v>
      </c>
      <c r="G113" s="10">
        <f ca="1">IFERROR(INDEX(G$337:G$373,MATCH($F113,$B$337:$B$373,0))/INDEX($D$337:$D$373,MATCH($F113,$B$337:$B$373,0)),SUMIFS('Input-Ext Allocators'!D$8:D$63,'Input-Ext Allocators'!$B$8:$B$63,$F113))*$D113</f>
        <v>18442.830530373656</v>
      </c>
      <c r="H113" s="10">
        <f ca="1">IFERROR(INDEX(H$337:H$373,MATCH($F113,$B$337:$B$373,0))/INDEX($D$337:$D$373,MATCH($F113,$B$337:$B$373,0)),SUMIFS('Input-Ext Allocators'!E$8:E$63,'Input-Ext Allocators'!$B$8:$B$63,$F113))*$D113</f>
        <v>2886.3016596495613</v>
      </c>
      <c r="I113" s="10">
        <f ca="1">IFERROR(INDEX(I$337:I$373,MATCH($F113,$B$337:$B$373,0))/INDEX($D$337:$D$373,MATCH($F113,$B$337:$B$373,0)),SUMIFS('Input-Ext Allocators'!F$8:F$63,'Input-Ext Allocators'!$B$8:$B$63,$F113))*$D113</f>
        <v>1.7047595353718838</v>
      </c>
      <c r="J113" s="10">
        <f ca="1">IFERROR(INDEX(J$337:J$373,MATCH($F113,$B$337:$B$373,0))/INDEX($D$337:$D$373,MATCH($F113,$B$337:$B$373,0)),SUMIFS('Input-Ext Allocators'!G$8:G$63,'Input-Ext Allocators'!$B$8:$B$63,$F113))*$D113</f>
        <v>71.801691994559249</v>
      </c>
      <c r="K113" s="10">
        <f ca="1">IFERROR(INDEX(K$337:K$373,MATCH($F113,$B$337:$B$373,0))/INDEX($D$337:$D$373,MATCH($F113,$B$337:$B$373,0)),SUMIFS('Input-Ext Allocators'!H$8:H$63,'Input-Ext Allocators'!$B$8:$B$63,$F113))*$D113</f>
        <v>347.6500190080701</v>
      </c>
    </row>
    <row r="114" spans="1:11" outlineLevel="1">
      <c r="A114" s="31">
        <f>IF(ISBLANK('Input-Accounts'!A114),"",'Input-Accounts'!A114)</f>
        <v>102</v>
      </c>
      <c r="B114" s="53" t="str">
        <f>IF(ISBLANK('Input-Accounts'!B114),"",'Input-Accounts'!B114)</f>
        <v>OTHER EQUIP-TELEPHONE</v>
      </c>
      <c r="C114" s="31">
        <f>IF(ISBLANK('Input-Accounts'!C114),"",'Input-Accounts'!C114)</f>
        <v>387.41</v>
      </c>
      <c r="D114" s="10">
        <f t="shared" ca="1" si="14"/>
        <v>-27334.866339669981</v>
      </c>
      <c r="E114" s="10">
        <f t="shared" ca="1" si="13"/>
        <v>0</v>
      </c>
      <c r="F114" s="3" t="str" cm="1">
        <f t="array" aca="1" ref="F114" ca="1">IF(D114=0,"-",IF('Input-Accounts'!$E114&lt;&gt;0,'Input-Accounts'!$E114,INDEX('Input-Accounts'!$H114:$J114,,MATCH($F$6,'Input-Accounts'!$H$6:$J$6,0))))</f>
        <v>INT_DISTPT_SUBTOTAL</v>
      </c>
      <c r="G114" s="10">
        <f ca="1">IFERROR(INDEX(G$337:G$373,MATCH($F114,$B$337:$B$373,0))/INDEX($D$337:$D$373,MATCH($F114,$B$337:$B$373,0)),SUMIFS('Input-Ext Allocators'!D$8:D$63,'Input-Ext Allocators'!$B$8:$B$63,$F114))*$D114</f>
        <v>-23178.189280175771</v>
      </c>
      <c r="H114" s="10">
        <f ca="1">IFERROR(INDEX(H$337:H$373,MATCH($F114,$B$337:$B$373,0))/INDEX($D$337:$D$373,MATCH($F114,$B$337:$B$373,0)),SUMIFS('Input-Ext Allocators'!E$8:E$63,'Input-Ext Allocators'!$B$8:$B$63,$F114))*$D114</f>
        <v>-3627.3849654946439</v>
      </c>
      <c r="I114" s="10">
        <f ca="1">IFERROR(INDEX(I$337:I$373,MATCH($F114,$B$337:$B$373,0))/INDEX($D$337:$D$373,MATCH($F114,$B$337:$B$373,0)),SUMIFS('Input-Ext Allocators'!F$8:F$63,'Input-Ext Allocators'!$B$8:$B$63,$F114))*$D114</f>
        <v>-2.1424715215465078</v>
      </c>
      <c r="J114" s="10">
        <f ca="1">IFERROR(INDEX(J$337:J$373,MATCH($F114,$B$337:$B$373,0))/INDEX($D$337:$D$373,MATCH($F114,$B$337:$B$373,0)),SUMIFS('Input-Ext Allocators'!G$8:G$63,'Input-Ext Allocators'!$B$8:$B$63,$F114))*$D114</f>
        <v>-90.23740715645225</v>
      </c>
      <c r="K114" s="10">
        <f ca="1">IFERROR(INDEX(K$337:K$373,MATCH($F114,$B$337:$B$373,0))/INDEX($D$337:$D$373,MATCH($F114,$B$337:$B$373,0)),SUMIFS('Input-Ext Allocators'!H$8:H$63,'Input-Ext Allocators'!$B$8:$B$63,$F114))*$D114</f>
        <v>-436.91221532156533</v>
      </c>
    </row>
    <row r="115" spans="1:11" outlineLevel="1">
      <c r="A115" s="31">
        <f>IF(ISBLANK('Input-Accounts'!A115),"",'Input-Accounts'!A115)</f>
        <v>103</v>
      </c>
      <c r="B115" s="53" t="str">
        <f>IF(ISBLANK('Input-Accounts'!B115),"",'Input-Accounts'!B115)</f>
        <v>OTHER EQUIPMENT-RADIO</v>
      </c>
      <c r="C115" s="31">
        <f>IF(ISBLANK('Input-Accounts'!C115),"",'Input-Accounts'!C115)</f>
        <v>387.42</v>
      </c>
      <c r="D115" s="10">
        <f t="shared" ca="1" si="14"/>
        <v>-133373.22097314088</v>
      </c>
      <c r="E115" s="10">
        <f t="shared" ca="1" si="13"/>
        <v>0</v>
      </c>
      <c r="F115" s="3" t="str" cm="1">
        <f t="array" aca="1" ref="F115" ca="1">IF(D115=0,"-",IF('Input-Accounts'!$E115&lt;&gt;0,'Input-Accounts'!$E115,INDEX('Input-Accounts'!$H115:$J115,,MATCH($F$6,'Input-Accounts'!$H$6:$J$6,0))))</f>
        <v>INT_DISTPT_SUBTOTAL</v>
      </c>
      <c r="G115" s="10">
        <f ca="1">IFERROR(INDEX(G$337:G$373,MATCH($F115,$B$337:$B$373,0))/INDEX($D$337:$D$373,MATCH($F115,$B$337:$B$373,0)),SUMIFS('Input-Ext Allocators'!D$8:D$63,'Input-Ext Allocators'!$B$8:$B$63,$F115))*$D115</f>
        <v>-113091.81915171168</v>
      </c>
      <c r="H115" s="10">
        <f ca="1">IFERROR(INDEX(H$337:H$373,MATCH($F115,$B$337:$B$373,0))/INDEX($D$337:$D$373,MATCH($F115,$B$337:$B$373,0)),SUMIFS('Input-Ext Allocators'!E$8:E$63,'Input-Ext Allocators'!$B$8:$B$63,$F115))*$D115</f>
        <v>-17698.861613069337</v>
      </c>
      <c r="I115" s="10">
        <f ca="1">IFERROR(INDEX(I$337:I$373,MATCH($F115,$B$337:$B$373,0))/INDEX($D$337:$D$373,MATCH($F115,$B$337:$B$373,0)),SUMIFS('Input-Ext Allocators'!F$8:F$63,'Input-Ext Allocators'!$B$8:$B$63,$F115))*$D115</f>
        <v>-10.45362081237576</v>
      </c>
      <c r="J115" s="10">
        <f ca="1">IFERROR(INDEX(J$337:J$373,MATCH($F115,$B$337:$B$373,0))/INDEX($D$337:$D$373,MATCH($F115,$B$337:$B$373,0)),SUMIFS('Input-Ext Allocators'!G$8:G$63,'Input-Ext Allocators'!$B$8:$B$63,$F115))*$D115</f>
        <v>-440.28946383595502</v>
      </c>
      <c r="K115" s="10">
        <f ca="1">IFERROR(INDEX(K$337:K$373,MATCH($F115,$B$337:$B$373,0))/INDEX($D$337:$D$373,MATCH($F115,$B$337:$B$373,0)),SUMIFS('Input-Ext Allocators'!H$8:H$63,'Input-Ext Allocators'!$B$8:$B$63,$F115))*$D115</f>
        <v>-2131.7971237115321</v>
      </c>
    </row>
    <row r="116" spans="1:11" outlineLevel="1">
      <c r="A116" s="31">
        <f>IF(ISBLANK('Input-Accounts'!A116),"",'Input-Accounts'!A116)</f>
        <v>104</v>
      </c>
      <c r="B116" s="53" t="str">
        <f>IF(ISBLANK('Input-Accounts'!B116),"",'Input-Accounts'!B116)</f>
        <v>OTHER EQUIP-OTHER COMMUNICATION</v>
      </c>
      <c r="C116" s="31">
        <f>IF(ISBLANK('Input-Accounts'!C116),"",'Input-Accounts'!C116)</f>
        <v>387.44</v>
      </c>
      <c r="D116" s="10">
        <f t="shared" ca="1" si="14"/>
        <v>-27060.562779831529</v>
      </c>
      <c r="E116" s="10">
        <f t="shared" ca="1" si="13"/>
        <v>0</v>
      </c>
      <c r="F116" s="3" t="str" cm="1">
        <f t="array" aca="1" ref="F116" ca="1">IF(D116=0,"-",IF('Input-Accounts'!$E116&lt;&gt;0,'Input-Accounts'!$E116,INDEX('Input-Accounts'!$H116:$J116,,MATCH($F$6,'Input-Accounts'!$H$6:$J$6,0))))</f>
        <v>INT_DISTPT_SUBTOTAL</v>
      </c>
      <c r="G116" s="10">
        <f ca="1">IFERROR(INDEX(G$337:G$373,MATCH($F116,$B$337:$B$373,0))/INDEX($D$337:$D$373,MATCH($F116,$B$337:$B$373,0)),SUMIFS('Input-Ext Allocators'!D$8:D$63,'Input-Ext Allocators'!$B$8:$B$63,$F116))*$D116</f>
        <v>-22945.597697280973</v>
      </c>
      <c r="H116" s="10">
        <f ca="1">IFERROR(INDEX(H$337:H$373,MATCH($F116,$B$337:$B$373,0))/INDEX($D$337:$D$373,MATCH($F116,$B$337:$B$373,0)),SUMIFS('Input-Ext Allocators'!E$8:E$63,'Input-Ext Allocators'!$B$8:$B$63,$F116))*$D116</f>
        <v>-3590.9843993980153</v>
      </c>
      <c r="I116" s="10">
        <f ca="1">IFERROR(INDEX(I$337:I$373,MATCH($F116,$B$337:$B$373,0))/INDEX($D$337:$D$373,MATCH($F116,$B$337:$B$373,0)),SUMIFS('Input-Ext Allocators'!F$8:F$63,'Input-Ext Allocators'!$B$8:$B$63,$F116))*$D116</f>
        <v>-2.1209719627811578</v>
      </c>
      <c r="J116" s="10">
        <f ca="1">IFERROR(INDEX(J$337:J$373,MATCH($F116,$B$337:$B$373,0))/INDEX($D$337:$D$373,MATCH($F116,$B$337:$B$373,0)),SUMIFS('Input-Ext Allocators'!G$8:G$63,'Input-Ext Allocators'!$B$8:$B$63,$F116))*$D116</f>
        <v>-89.331880796600103</v>
      </c>
      <c r="K116" s="10">
        <f ca="1">IFERROR(INDEX(K$337:K$373,MATCH($F116,$B$337:$B$373,0))/INDEX($D$337:$D$373,MATCH($F116,$B$337:$B$373,0)),SUMIFS('Input-Ext Allocators'!H$8:H$63,'Input-Ext Allocators'!$B$8:$B$63,$F116))*$D116</f>
        <v>-432.52783039316051</v>
      </c>
    </row>
    <row r="117" spans="1:11" outlineLevel="1">
      <c r="A117" s="31">
        <f>IF(ISBLANK('Input-Accounts'!A117),"",'Input-Accounts'!A117)</f>
        <v>105</v>
      </c>
      <c r="B117" s="53" t="str">
        <f>IF(ISBLANK('Input-Accounts'!B117),"",'Input-Accounts'!B117)</f>
        <v>OTHER EQUIP-TELEMETERING</v>
      </c>
      <c r="C117" s="31">
        <f>IF(ISBLANK('Input-Accounts'!C117),"",'Input-Accounts'!C117)</f>
        <v>387.45</v>
      </c>
      <c r="D117" s="10">
        <f t="shared" ca="1" si="14"/>
        <v>317284.38701989577</v>
      </c>
      <c r="E117" s="10">
        <f t="shared" ca="1" si="13"/>
        <v>0</v>
      </c>
      <c r="F117" s="3" t="str" cm="1">
        <f t="array" aca="1" ref="F117" ca="1">IF(D117=0,"-",IF('Input-Accounts'!$E117&lt;&gt;0,'Input-Accounts'!$E117,INDEX('Input-Accounts'!$H117:$J117,,MATCH($F$6,'Input-Accounts'!$H$6:$J$6,0))))</f>
        <v>INT_DISTPT_SUBTOTAL</v>
      </c>
      <c r="G117" s="10">
        <f ca="1">IFERROR(INDEX(G$337:G$373,MATCH($F117,$B$337:$B$373,0))/INDEX($D$337:$D$373,MATCH($F117,$B$337:$B$373,0)),SUMIFS('Input-Ext Allocators'!D$8:D$63,'Input-Ext Allocators'!$B$8:$B$63,$F117))*$D117</f>
        <v>269036.52963245026</v>
      </c>
      <c r="H117" s="10">
        <f ca="1">IFERROR(INDEX(H$337:H$373,MATCH($F117,$B$337:$B$373,0))/INDEX($D$337:$D$373,MATCH($F117,$B$337:$B$373,0)),SUMIFS('Input-Ext Allocators'!E$8:E$63,'Input-Ext Allocators'!$B$8:$B$63,$F117))*$D117</f>
        <v>42104.197655866388</v>
      </c>
      <c r="I117" s="10">
        <f ca="1">IFERROR(INDEX(I$337:I$373,MATCH($F117,$B$337:$B$373,0))/INDEX($D$337:$D$373,MATCH($F117,$B$337:$B$373,0)),SUMIFS('Input-Ext Allocators'!F$8:F$63,'Input-Ext Allocators'!$B$8:$B$63,$F117))*$D117</f>
        <v>24.86834049138702</v>
      </c>
      <c r="J117" s="10">
        <f ca="1">IFERROR(INDEX(J$337:J$373,MATCH($F117,$B$337:$B$373,0))/INDEX($D$337:$D$373,MATCH($F117,$B$337:$B$373,0)),SUMIFS('Input-Ext Allocators'!G$8:G$63,'Input-Ext Allocators'!$B$8:$B$63,$F117))*$D117</f>
        <v>1047.4139533050804</v>
      </c>
      <c r="K117" s="10">
        <f ca="1">IFERROR(INDEX(K$337:K$373,MATCH($F117,$B$337:$B$373,0))/INDEX($D$337:$D$373,MATCH($F117,$B$337:$B$373,0)),SUMIFS('Input-Ext Allocators'!H$8:H$63,'Input-Ext Allocators'!$B$8:$B$63,$F117))*$D117</f>
        <v>5071.3774377826803</v>
      </c>
    </row>
    <row r="118" spans="1:11" outlineLevel="1">
      <c r="A118" s="31">
        <f>IF(ISBLANK('Input-Accounts'!A118),"",'Input-Accounts'!A118)</f>
        <v>106</v>
      </c>
      <c r="B118" s="53" t="str">
        <f>IF(ISBLANK('Input-Accounts'!B118),"",'Input-Accounts'!B118)</f>
        <v>OTHER EQUIP-CUST INFO SERVICE</v>
      </c>
      <c r="C118" s="31">
        <f>IF(ISBLANK('Input-Accounts'!C118),"",'Input-Accounts'!C118)</f>
        <v>387.46</v>
      </c>
      <c r="D118" s="10">
        <f t="shared" ca="1" si="14"/>
        <v>-43704.970829718004</v>
      </c>
      <c r="E118" s="10">
        <f t="shared" ca="1" si="13"/>
        <v>0</v>
      </c>
      <c r="F118" s="3" t="str" cm="1">
        <f t="array" aca="1" ref="F118" ca="1">IF(D118=0,"-",IF('Input-Accounts'!$E118&lt;&gt;0,'Input-Accounts'!$E118,INDEX('Input-Accounts'!$H118:$J118,,MATCH($F$6,'Input-Accounts'!$H$6:$J$6,0))))</f>
        <v>INT_DISTPT_SUBTOTAL</v>
      </c>
      <c r="G118" s="10">
        <f ca="1">IFERROR(INDEX(G$337:G$373,MATCH($F118,$B$337:$B$373,0))/INDEX($D$337:$D$373,MATCH($F118,$B$337:$B$373,0)),SUMIFS('Input-Ext Allocators'!D$8:D$63,'Input-Ext Allocators'!$B$8:$B$63,$F118))*$D118</f>
        <v>-37058.973465900432</v>
      </c>
      <c r="H118" s="10">
        <f ca="1">IFERROR(INDEX(H$337:H$373,MATCH($F118,$B$337:$B$373,0))/INDEX($D$337:$D$373,MATCH($F118,$B$337:$B$373,0)),SUMIFS('Input-Ext Allocators'!E$8:E$63,'Input-Ext Allocators'!$B$8:$B$63,$F118))*$D118</f>
        <v>-5799.7266983166483</v>
      </c>
      <c r="I118" s="10">
        <f ca="1">IFERROR(INDEX(I$337:I$373,MATCH($F118,$B$337:$B$373,0))/INDEX($D$337:$D$373,MATCH($F118,$B$337:$B$373,0)),SUMIFS('Input-Ext Allocators'!F$8:F$63,'Input-Ext Allocators'!$B$8:$B$63,$F118))*$D118</f>
        <v>-3.4255391699794262</v>
      </c>
      <c r="J118" s="10">
        <f ca="1">IFERROR(INDEX(J$337:J$373,MATCH($F118,$B$337:$B$373,0))/INDEX($D$337:$D$373,MATCH($F118,$B$337:$B$373,0)),SUMIFS('Input-Ext Allocators'!G$8:G$63,'Input-Ext Allocators'!$B$8:$B$63,$F118))*$D118</f>
        <v>-144.2781244479188</v>
      </c>
      <c r="K118" s="10">
        <f ca="1">IFERROR(INDEX(K$337:K$373,MATCH($F118,$B$337:$B$373,0))/INDEX($D$337:$D$373,MATCH($F118,$B$337:$B$373,0)),SUMIFS('Input-Ext Allocators'!H$8:H$63,'Input-Ext Allocators'!$B$8:$B$63,$F118))*$D118</f>
        <v>-698.56700188302534</v>
      </c>
    </row>
    <row r="119" spans="1:11" hidden="1" outlineLevel="1">
      <c r="A119" s="31">
        <f>IF(ISBLANK('Input-Accounts'!A119),"",'Input-Accounts'!A119)</f>
        <v>107</v>
      </c>
      <c r="B119" s="53" t="str">
        <f>IF(ISBLANK('Input-Accounts'!B119),"",'Input-Accounts'!B119)</f>
        <v>GPS PIPE LOCATORS</v>
      </c>
      <c r="C119" s="31">
        <f>IF(ISBLANK('Input-Accounts'!C119),"",'Input-Accounts'!C119)</f>
        <v>387.5</v>
      </c>
      <c r="D119" s="10">
        <f t="shared" ca="1" si="14"/>
        <v>-31619.248485085711</v>
      </c>
      <c r="E119" s="10">
        <f t="shared" ca="1" si="13"/>
        <v>0</v>
      </c>
      <c r="F119" s="3" t="str" cm="1">
        <f t="array" aca="1" ref="F119" ca="1">IF(D119=0,"-",IF('Input-Accounts'!$E119&lt;&gt;0,'Input-Accounts'!$E119,INDEX('Input-Accounts'!$H119:$J119,,MATCH($F$6,'Input-Accounts'!$H$6:$J$6,0))))</f>
        <v>INT_DISTPT_SUBTOTAL</v>
      </c>
      <c r="G119" s="10">
        <f ca="1">IFERROR(INDEX(G$337:G$373,MATCH($F119,$B$337:$B$373,0))/INDEX($D$337:$D$373,MATCH($F119,$B$337:$B$373,0)),SUMIFS('Input-Ext Allocators'!D$8:D$63,'Input-Ext Allocators'!$B$8:$B$63,$F119))*$D119</f>
        <v>-26811.066759109523</v>
      </c>
      <c r="H119" s="10">
        <f ca="1">IFERROR(INDEX(H$337:H$373,MATCH($F119,$B$337:$B$373,0))/INDEX($D$337:$D$373,MATCH($F119,$B$337:$B$373,0)),SUMIFS('Input-Ext Allocators'!E$8:E$63,'Input-Ext Allocators'!$B$8:$B$63,$F119))*$D119</f>
        <v>-4195.930031257798</v>
      </c>
      <c r="I119" s="10">
        <f ca="1">IFERROR(INDEX(I$337:I$373,MATCH($F119,$B$337:$B$373,0))/INDEX($D$337:$D$373,MATCH($F119,$B$337:$B$373,0)),SUMIFS('Input-Ext Allocators'!F$8:F$63,'Input-Ext Allocators'!$B$8:$B$63,$F119))*$D119</f>
        <v>-2.4782758609536542</v>
      </c>
      <c r="J119" s="10">
        <f ca="1">IFERROR(INDEX(J$337:J$373,MATCH($F119,$B$337:$B$373,0))/INDEX($D$337:$D$373,MATCH($F119,$B$337:$B$373,0)),SUMIFS('Input-Ext Allocators'!G$8:G$63,'Input-Ext Allocators'!$B$8:$B$63,$F119))*$D119</f>
        <v>-104.3809383984046</v>
      </c>
      <c r="K119" s="10">
        <f ca="1">IFERROR(INDEX(K$337:K$373,MATCH($F119,$B$337:$B$373,0))/INDEX($D$337:$D$373,MATCH($F119,$B$337:$B$373,0)),SUMIFS('Input-Ext Allocators'!H$8:H$63,'Input-Ext Allocators'!$B$8:$B$63,$F119))*$D119</f>
        <v>-505.39248045902957</v>
      </c>
    </row>
    <row r="120" spans="1:11" hidden="1" outlineLevel="1">
      <c r="A120" s="31">
        <f>IF(ISBLANK('Input-Accounts'!A120),"",'Input-Accounts'!A120)</f>
        <v>108</v>
      </c>
      <c r="B120" t="str">
        <f>IF(ISBLANK('Input-Accounts'!B120),"",'Input-Accounts'!B120)</f>
        <v>Subtotal - Distribution Plant</v>
      </c>
      <c r="C120" s="31" t="str">
        <f>IF(ISBLANK('Input-Accounts'!C120),"",'Input-Accounts'!C120)</f>
        <v/>
      </c>
      <c r="D120" s="123">
        <f ca="1">SUBTOTAL(9,D86:D119)</f>
        <v>-93291112.440400764</v>
      </c>
      <c r="E120" s="10">
        <f t="shared" ca="1" si="13"/>
        <v>0</v>
      </c>
      <c r="G120" s="123">
        <f t="shared" ref="G120:K120" ca="1" si="15">SUBTOTAL(9,G86:G119)</f>
        <v>-80043379.176495478</v>
      </c>
      <c r="H120" s="123">
        <f t="shared" ca="1" si="15"/>
        <v>-12333872.204233848</v>
      </c>
      <c r="I120" s="123">
        <f t="shared" ca="1" si="15"/>
        <v>-4663.3959626242022</v>
      </c>
      <c r="J120" s="123">
        <f t="shared" ca="1" si="15"/>
        <v>-194941.08681954525</v>
      </c>
      <c r="K120" s="123">
        <f t="shared" ca="1" si="15"/>
        <v>-714256.57688930631</v>
      </c>
    </row>
    <row r="121" spans="1:11" hidden="1" outlineLevel="1">
      <c r="A121" s="31" t="str">
        <f>IF(ISBLANK('Input-Accounts'!A121),"",'Input-Accounts'!A121)</f>
        <v/>
      </c>
      <c r="B121" t="str">
        <f>IF(ISBLANK('Input-Accounts'!B121),"",'Input-Accounts'!B121)</f>
        <v/>
      </c>
      <c r="C121" s="31" t="str">
        <f>IF(ISBLANK('Input-Accounts'!C121),"",'Input-Accounts'!C121)</f>
        <v/>
      </c>
      <c r="D121" s="10"/>
      <c r="E121" s="10"/>
      <c r="G121" s="10"/>
      <c r="H121" s="10"/>
      <c r="I121" s="10"/>
      <c r="J121" s="10"/>
      <c r="K121" s="10"/>
    </row>
    <row r="122" spans="1:11" hidden="1" outlineLevel="1">
      <c r="A122" s="31">
        <f>IF(ISBLANK('Input-Accounts'!A122),"",'Input-Accounts'!A122)</f>
        <v>109</v>
      </c>
      <c r="B122" s="1" t="str">
        <f>IF(ISBLANK('Input-Accounts'!B122),"",'Input-Accounts'!B122)</f>
        <v>General Plant</v>
      </c>
      <c r="C122" s="31" t="str">
        <f>IF(ISBLANK('Input-Accounts'!C122),"",'Input-Accounts'!C122)</f>
        <v/>
      </c>
      <c r="D122" s="10"/>
      <c r="E122" s="10"/>
      <c r="G122" s="10"/>
      <c r="H122" s="10"/>
      <c r="I122" s="10"/>
      <c r="J122" s="10"/>
      <c r="K122" s="10"/>
    </row>
    <row r="123" spans="1:11" hidden="1" outlineLevel="1">
      <c r="A123" s="31">
        <f>IF(ISBLANK('Input-Accounts'!A123),"",'Input-Accounts'!A123)</f>
        <v>110</v>
      </c>
      <c r="B123" s="53" t="str">
        <f>IF(ISBLANK('Input-Accounts'!B123),"",'Input-Accounts'!B123)</f>
        <v>OFFICE FURN &amp; EQUIP-UNSPECIFIED</v>
      </c>
      <c r="C123" s="31">
        <f>IF(ISBLANK('Input-Accounts'!C123),"",'Input-Accounts'!C123)</f>
        <v>391.1</v>
      </c>
      <c r="D123" s="10">
        <f t="shared" ref="D123:D136" ca="1" si="16">INDIRECT("Classification!"&amp;$D$5&amp;ROW())</f>
        <v>-98192.771104842017</v>
      </c>
      <c r="E123" s="10">
        <f t="shared" ref="E123:E137" ca="1" si="17">IFERROR(IF(D123="","",IF(D123=0,0,IF(ABS(D123-SUM($G123:$K123))&lt;Check_Limit,0,1))),1)</f>
        <v>0</v>
      </c>
      <c r="F123" s="3" t="str" cm="1">
        <f t="array" aca="1" ref="F123" ca="1">IF(D123=0,"-",IF('Input-Accounts'!$E123&lt;&gt;0,'Input-Accounts'!$E123,INDEX('Input-Accounts'!$H123:$J123,,MATCH($F$6,'Input-Accounts'!$H$6:$J$6,0))))</f>
        <v>INT_DISTPT_SUBTOTAL</v>
      </c>
      <c r="G123" s="10">
        <f ca="1">IFERROR(INDEX(G$337:G$373,MATCH($F123,$B$337:$B$373,0))/INDEX($D$337:$D$373,MATCH($F123,$B$337:$B$373,0)),SUMIFS('Input-Ext Allocators'!D$8:D$63,'Input-Ext Allocators'!$B$8:$B$63,$F123))*$D123</f>
        <v>-83261.085177140121</v>
      </c>
      <c r="H123" s="10">
        <f ca="1">IFERROR(INDEX(H$337:H$373,MATCH($F123,$B$337:$B$373,0))/INDEX($D$337:$D$373,MATCH($F123,$B$337:$B$373,0)),SUMIFS('Input-Ext Allocators'!E$8:E$63,'Input-Ext Allocators'!$B$8:$B$63,$F123))*$D123</f>
        <v>-13030.353878447429</v>
      </c>
      <c r="I123" s="10">
        <f ca="1">IFERROR(INDEX(I$337:I$373,MATCH($F123,$B$337:$B$373,0))/INDEX($D$337:$D$373,MATCH($F123,$B$337:$B$373,0)),SUMIFS('Input-Ext Allocators'!F$8:F$63,'Input-Ext Allocators'!$B$8:$B$63,$F123))*$D123</f>
        <v>-7.6962225861902178</v>
      </c>
      <c r="J123" s="10">
        <f ca="1">IFERROR(INDEX(J$337:J$373,MATCH($F123,$B$337:$B$373,0))/INDEX($D$337:$D$373,MATCH($F123,$B$337:$B$373,0)),SUMIFS('Input-Ext Allocators'!G$8:G$63,'Input-Ext Allocators'!$B$8:$B$63,$F123))*$D123</f>
        <v>-324.1523465270738</v>
      </c>
      <c r="K123" s="10">
        <f ca="1">IFERROR(INDEX(K$337:K$373,MATCH($F123,$B$337:$B$373,0))/INDEX($D$337:$D$373,MATCH($F123,$B$337:$B$373,0)),SUMIFS('Input-Ext Allocators'!H$8:H$63,'Input-Ext Allocators'!$B$8:$B$63,$F123))*$D123</f>
        <v>-1569.4834801412046</v>
      </c>
    </row>
    <row r="124" spans="1:11" hidden="1" outlineLevel="1">
      <c r="A124" s="31">
        <f>IF(ISBLANK('Input-Accounts'!A124),"",'Input-Accounts'!A124)</f>
        <v>111</v>
      </c>
      <c r="B124" s="53" t="str">
        <f>IF(ISBLANK('Input-Accounts'!B124),"",'Input-Accounts'!B124)</f>
        <v xml:space="preserve">OFFICE FURN &amp; EQUIP-DATA HANDLING </v>
      </c>
      <c r="C124" s="31">
        <f>IF(ISBLANK('Input-Accounts'!C124),"",'Input-Accounts'!C124)</f>
        <v>391.11</v>
      </c>
      <c r="D124" s="10">
        <f t="shared" ca="1" si="16"/>
        <v>3436.9773538510476</v>
      </c>
      <c r="E124" s="10">
        <f t="shared" ca="1" si="17"/>
        <v>0</v>
      </c>
      <c r="F124" s="3" t="str" cm="1">
        <f t="array" aca="1" ref="F124" ca="1">IF(D124=0,"-",IF('Input-Accounts'!$E124&lt;&gt;0,'Input-Accounts'!$E124,INDEX('Input-Accounts'!$H124:$J124,,MATCH($F$6,'Input-Accounts'!$H$6:$J$6,0))))</f>
        <v>INT_DISTPT_SUBTOTAL</v>
      </c>
      <c r="G124" s="10">
        <f ca="1">IFERROR(INDEX(G$337:G$373,MATCH($F124,$B$337:$B$373,0))/INDEX($D$337:$D$373,MATCH($F124,$B$337:$B$373,0)),SUMIFS('Input-Ext Allocators'!D$8:D$63,'Input-Ext Allocators'!$B$8:$B$63,$F124))*$D124</f>
        <v>2914.3333158950077</v>
      </c>
      <c r="H124" s="10">
        <f ca="1">IFERROR(INDEX(H$337:H$373,MATCH($F124,$B$337:$B$373,0))/INDEX($D$337:$D$373,MATCH($F124,$B$337:$B$373,0)),SUMIFS('Input-Ext Allocators'!E$8:E$63,'Input-Ext Allocators'!$B$8:$B$63,$F124))*$D124</f>
        <v>456.09295561148053</v>
      </c>
      <c r="I124" s="10">
        <f ca="1">IFERROR(INDEX(I$337:I$373,MATCH($F124,$B$337:$B$373,0))/INDEX($D$337:$D$373,MATCH($F124,$B$337:$B$373,0)),SUMIFS('Input-Ext Allocators'!F$8:F$63,'Input-Ext Allocators'!$B$8:$B$63,$F124))*$D124</f>
        <v>0.2693858462420799</v>
      </c>
      <c r="J124" s="10">
        <f ca="1">IFERROR(INDEX(J$337:J$373,MATCH($F124,$B$337:$B$373,0))/INDEX($D$337:$D$373,MATCH($F124,$B$337:$B$373,0)),SUMIFS('Input-Ext Allocators'!G$8:G$63,'Input-Ext Allocators'!$B$8:$B$63,$F124))*$D124</f>
        <v>11.346092606162248</v>
      </c>
      <c r="K124" s="10">
        <f ca="1">IFERROR(INDEX(K$337:K$373,MATCH($F124,$B$337:$B$373,0))/INDEX($D$337:$D$373,MATCH($F124,$B$337:$B$373,0)),SUMIFS('Input-Ext Allocators'!H$8:H$63,'Input-Ext Allocators'!$B$8:$B$63,$F124))*$D124</f>
        <v>54.935603892155065</v>
      </c>
    </row>
    <row r="125" spans="1:11" hidden="1" outlineLevel="1">
      <c r="A125" s="31">
        <f>IF(ISBLANK('Input-Accounts'!A125),"",'Input-Accounts'!A125)</f>
        <v>112</v>
      </c>
      <c r="B125" s="53" t="str">
        <f>IF(ISBLANK('Input-Accounts'!B125),"",'Input-Accounts'!B125)</f>
        <v>OFFICE FURN &amp; EQUIP-INFO SYSTEMS</v>
      </c>
      <c r="C125" s="31">
        <f>IF(ISBLANK('Input-Accounts'!C125),"",'Input-Accounts'!C125)</f>
        <v>391.12</v>
      </c>
      <c r="D125" s="10">
        <f t="shared" ca="1" si="16"/>
        <v>-5108.1023976281003</v>
      </c>
      <c r="E125" s="10">
        <f t="shared" ca="1" si="17"/>
        <v>0</v>
      </c>
      <c r="F125" s="3" t="str" cm="1">
        <f t="array" aca="1" ref="F125" ca="1">IF(D125=0,"-",IF('Input-Accounts'!$E125&lt;&gt;0,'Input-Accounts'!$E125,INDEX('Input-Accounts'!$H125:$J125,,MATCH($F$6,'Input-Accounts'!$H$6:$J$6,0))))</f>
        <v>INT_DISTPT_SUBTOTAL</v>
      </c>
      <c r="G125" s="10">
        <f ca="1">IFERROR(INDEX(G$337:G$373,MATCH($F125,$B$337:$B$373,0))/INDEX($D$337:$D$373,MATCH($F125,$B$337:$B$373,0)),SUMIFS('Input-Ext Allocators'!D$8:D$63,'Input-Ext Allocators'!$B$8:$B$63,$F125))*$D125</f>
        <v>-4331.338692624945</v>
      </c>
      <c r="H125" s="10">
        <f ca="1">IFERROR(INDEX(H$337:H$373,MATCH($F125,$B$337:$B$373,0))/INDEX($D$337:$D$373,MATCH($F125,$B$337:$B$373,0)),SUMIFS('Input-Ext Allocators'!E$8:E$63,'Input-Ext Allocators'!$B$8:$B$63,$F125))*$D125</f>
        <v>-677.85419577753157</v>
      </c>
      <c r="I125" s="10">
        <f ca="1">IFERROR(INDEX(I$337:I$373,MATCH($F125,$B$337:$B$373,0))/INDEX($D$337:$D$373,MATCH($F125,$B$337:$B$373,0)),SUMIFS('Input-Ext Allocators'!F$8:F$63,'Input-Ext Allocators'!$B$8:$B$63,$F125))*$D125</f>
        <v>-0.40036646896564881</v>
      </c>
      <c r="J125" s="10">
        <f ca="1">IFERROR(INDEX(J$337:J$373,MATCH($F125,$B$337:$B$373,0))/INDEX($D$337:$D$373,MATCH($F125,$B$337:$B$373,0)),SUMIFS('Input-Ext Allocators'!G$8:G$63,'Input-Ext Allocators'!$B$8:$B$63,$F125))*$D125</f>
        <v>-16.862782869461871</v>
      </c>
      <c r="K125" s="10">
        <f ca="1">IFERROR(INDEX(K$337:K$373,MATCH($F125,$B$337:$B$373,0))/INDEX($D$337:$D$373,MATCH($F125,$B$337:$B$373,0)),SUMIFS('Input-Ext Allocators'!H$8:H$63,'Input-Ext Allocators'!$B$8:$B$63,$F125))*$D125</f>
        <v>-81.646359887195899</v>
      </c>
    </row>
    <row r="126" spans="1:11" hidden="1" outlineLevel="1">
      <c r="A126" s="31">
        <f>IF(ISBLANK('Input-Accounts'!A126),"",'Input-Accounts'!A126)</f>
        <v>113</v>
      </c>
      <c r="B126" s="53" t="str">
        <f>IF(ISBLANK('Input-Accounts'!B126),"",'Input-Accounts'!B126)</f>
        <v>TRANS EQUIP-TRAILERS OVER $1,000</v>
      </c>
      <c r="C126" s="31">
        <f>IF(ISBLANK('Input-Accounts'!C126),"",'Input-Accounts'!C126)</f>
        <v>392.2</v>
      </c>
      <c r="D126" s="10">
        <f t="shared" ca="1" si="16"/>
        <v>-6465.4581201780602</v>
      </c>
      <c r="E126" s="10">
        <f t="shared" ca="1" si="17"/>
        <v>0</v>
      </c>
      <c r="F126" s="3" t="str" cm="1">
        <f t="array" aca="1" ref="F126" ca="1">IF(D126=0,"-",IF('Input-Accounts'!$E126&lt;&gt;0,'Input-Accounts'!$E126,INDEX('Input-Accounts'!$H126:$J126,,MATCH($F$6,'Input-Accounts'!$H$6:$J$6,0))))</f>
        <v>INT_DISTPT_SUBTOTAL</v>
      </c>
      <c r="G126" s="10">
        <f ca="1">IFERROR(INDEX(G$337:G$373,MATCH($F126,$B$337:$B$373,0))/INDEX($D$337:$D$373,MATCH($F126,$B$337:$B$373,0)),SUMIFS('Input-Ext Allocators'!D$8:D$63,'Input-Ext Allocators'!$B$8:$B$63,$F126))*$D126</f>
        <v>-5482.288086957069</v>
      </c>
      <c r="H126" s="10">
        <f ca="1">IFERROR(INDEX(H$337:H$373,MATCH($F126,$B$337:$B$373,0))/INDEX($D$337:$D$373,MATCH($F126,$B$337:$B$373,0)),SUMIFS('Input-Ext Allocators'!E$8:E$63,'Input-Ext Allocators'!$B$8:$B$63,$F126))*$D126</f>
        <v>-857.97769371687764</v>
      </c>
      <c r="I126" s="10">
        <f ca="1">IFERROR(INDEX(I$337:I$373,MATCH($F126,$B$337:$B$373,0))/INDEX($D$337:$D$373,MATCH($F126,$B$337:$B$373,0)),SUMIFS('Input-Ext Allocators'!F$8:F$63,'Input-Ext Allocators'!$B$8:$B$63,$F126))*$D126</f>
        <v>-0.50675425751506897</v>
      </c>
      <c r="J126" s="10">
        <f ca="1">IFERROR(INDEX(J$337:J$373,MATCH($F126,$B$337:$B$373,0))/INDEX($D$337:$D$373,MATCH($F126,$B$337:$B$373,0)),SUMIFS('Input-Ext Allocators'!G$8:G$63,'Input-Ext Allocators'!$B$8:$B$63,$F126))*$D126</f>
        <v>-21.343663056321418</v>
      </c>
      <c r="K126" s="10">
        <f ca="1">IFERROR(INDEX(K$337:K$373,MATCH($F126,$B$337:$B$373,0))/INDEX($D$337:$D$373,MATCH($F126,$B$337:$B$373,0)),SUMIFS('Input-Ext Allocators'!H$8:H$63,'Input-Ext Allocators'!$B$8:$B$63,$F126))*$D126</f>
        <v>-103.3419221902771</v>
      </c>
    </row>
    <row r="127" spans="1:11" hidden="1" outlineLevel="1">
      <c r="A127" s="31">
        <f>IF(ISBLANK('Input-Accounts'!A127),"",'Input-Accounts'!A127)</f>
        <v>114</v>
      </c>
      <c r="B127" s="53" t="str">
        <f>IF(ISBLANK('Input-Accounts'!B127),"",'Input-Accounts'!B127)</f>
        <v>TRANS EQUIP-TRAILERS $1,000 or LESS</v>
      </c>
      <c r="C127" s="31">
        <f>IF(ISBLANK('Input-Accounts'!C127),"",'Input-Accounts'!C127)</f>
        <v>392.21</v>
      </c>
      <c r="D127" s="10">
        <f t="shared" ca="1" si="16"/>
        <v>-16351.919962516455</v>
      </c>
      <c r="E127" s="10">
        <f t="shared" ca="1" si="17"/>
        <v>0</v>
      </c>
      <c r="F127" s="3" t="str" cm="1">
        <f t="array" aca="1" ref="F127" ca="1">IF(D127=0,"-",IF('Input-Accounts'!$E127&lt;&gt;0,'Input-Accounts'!$E127,INDEX('Input-Accounts'!$H127:$J127,,MATCH($F$6,'Input-Accounts'!$H$6:$J$6,0))))</f>
        <v>INT_DISTPT_SUBTOTAL</v>
      </c>
      <c r="G127" s="10">
        <f ca="1">IFERROR(INDEX(G$337:G$373,MATCH($F127,$B$337:$B$373,0))/INDEX($D$337:$D$373,MATCH($F127,$B$337:$B$373,0)),SUMIFS('Input-Ext Allocators'!D$8:D$63,'Input-Ext Allocators'!$B$8:$B$63,$F127))*$D127</f>
        <v>-13865.364888777684</v>
      </c>
      <c r="H127" s="10">
        <f ca="1">IFERROR(INDEX(H$337:H$373,MATCH($F127,$B$337:$B$373,0))/INDEX($D$337:$D$373,MATCH($F127,$B$337:$B$373,0)),SUMIFS('Input-Ext Allocators'!E$8:E$63,'Input-Ext Allocators'!$B$8:$B$63,$F127))*$D127</f>
        <v>-2169.9286139520245</v>
      </c>
      <c r="I127" s="10">
        <f ca="1">IFERROR(INDEX(I$337:I$373,MATCH($F127,$B$337:$B$373,0))/INDEX($D$337:$D$373,MATCH($F127,$B$337:$B$373,0)),SUMIFS('Input-Ext Allocators'!F$8:F$63,'Input-Ext Allocators'!$B$8:$B$63,$F127))*$D127</f>
        <v>-1.281642368649764</v>
      </c>
      <c r="J127" s="10">
        <f ca="1">IFERROR(INDEX(J$337:J$373,MATCH($F127,$B$337:$B$373,0))/INDEX($D$337:$D$373,MATCH($F127,$B$337:$B$373,0)),SUMIFS('Input-Ext Allocators'!G$8:G$63,'Input-Ext Allocators'!$B$8:$B$63,$F127))*$D127</f>
        <v>-53.980686830939575</v>
      </c>
      <c r="K127" s="10">
        <f ca="1">IFERROR(INDEX(K$337:K$373,MATCH($F127,$B$337:$B$373,0))/INDEX($D$337:$D$373,MATCH($F127,$B$337:$B$373,0)),SUMIFS('Input-Ext Allocators'!H$8:H$63,'Input-Ext Allocators'!$B$8:$B$63,$F127))*$D127</f>
        <v>-261.36413058715715</v>
      </c>
    </row>
    <row r="128" spans="1:11" hidden="1" outlineLevel="1">
      <c r="A128" s="31">
        <f>IF(ISBLANK('Input-Accounts'!A128),"",'Input-Accounts'!A128)</f>
        <v>115</v>
      </c>
      <c r="B128" s="53" t="str">
        <f>IF(ISBLANK('Input-Accounts'!B128),"",'Input-Accounts'!B128)</f>
        <v>STORES EQUIPMENT</v>
      </c>
      <c r="C128" s="31">
        <f>IF(ISBLANK('Input-Accounts'!C128),"",'Input-Accounts'!C128)</f>
        <v>393</v>
      </c>
      <c r="D128" s="10">
        <f t="shared" ca="1" si="16"/>
        <v>0</v>
      </c>
      <c r="E128" s="10">
        <f t="shared" ca="1" si="17"/>
        <v>0</v>
      </c>
      <c r="F128" s="3" t="str" cm="1">
        <f t="array" aca="1" ref="F128" ca="1">IF(D128=0,"-",IF('Input-Accounts'!$E128&lt;&gt;0,'Input-Accounts'!$E128,INDEX('Input-Accounts'!$H128:$J128,,MATCH($F$6,'Input-Accounts'!$H$6:$J$6,0))))</f>
        <v>-</v>
      </c>
      <c r="G128" s="10">
        <f ca="1">IFERROR(INDEX(G$337:G$373,MATCH($F128,$B$337:$B$373,0))/INDEX($D$337:$D$373,MATCH($F128,$B$337:$B$373,0)),SUMIFS('Input-Ext Allocators'!D$8:D$63,'Input-Ext Allocators'!$B$8:$B$63,$F128))*$D128</f>
        <v>0</v>
      </c>
      <c r="H128" s="10">
        <f ca="1">IFERROR(INDEX(H$337:H$373,MATCH($F128,$B$337:$B$373,0))/INDEX($D$337:$D$373,MATCH($F128,$B$337:$B$373,0)),SUMIFS('Input-Ext Allocators'!E$8:E$63,'Input-Ext Allocators'!$B$8:$B$63,$F128))*$D128</f>
        <v>0</v>
      </c>
      <c r="I128" s="10">
        <f ca="1">IFERROR(INDEX(I$337:I$373,MATCH($F128,$B$337:$B$373,0))/INDEX($D$337:$D$373,MATCH($F128,$B$337:$B$373,0)),SUMIFS('Input-Ext Allocators'!F$8:F$63,'Input-Ext Allocators'!$B$8:$B$63,$F128))*$D128</f>
        <v>0</v>
      </c>
      <c r="J128" s="10">
        <f ca="1">IFERROR(INDEX(J$337:J$373,MATCH($F128,$B$337:$B$373,0))/INDEX($D$337:$D$373,MATCH($F128,$B$337:$B$373,0)),SUMIFS('Input-Ext Allocators'!G$8:G$63,'Input-Ext Allocators'!$B$8:$B$63,$F128))*$D128</f>
        <v>0</v>
      </c>
      <c r="K128" s="10">
        <f ca="1">IFERROR(INDEX(K$337:K$373,MATCH($F128,$B$337:$B$373,0))/INDEX($D$337:$D$373,MATCH($F128,$B$337:$B$373,0)),SUMIFS('Input-Ext Allocators'!H$8:H$63,'Input-Ext Allocators'!$B$8:$B$63,$F128))*$D128</f>
        <v>0</v>
      </c>
    </row>
    <row r="129" spans="1:11" outlineLevel="1">
      <c r="A129" s="31">
        <f>IF(ISBLANK('Input-Accounts'!A129),"",'Input-Accounts'!A129)</f>
        <v>116</v>
      </c>
      <c r="B129" s="53" t="str">
        <f>IF(ISBLANK('Input-Accounts'!B129),"",'Input-Accounts'!B129)</f>
        <v xml:space="preserve">TOOLS,SHOP, &amp; GAR EQ-GARAGE &amp; SERV </v>
      </c>
      <c r="C129" s="31">
        <f>IF(ISBLANK('Input-Accounts'!C129),"",'Input-Accounts'!C129)</f>
        <v>394.1</v>
      </c>
      <c r="D129" s="10">
        <f t="shared" ca="1" si="16"/>
        <v>-1688.8739268079717</v>
      </c>
      <c r="E129" s="10">
        <f t="shared" ca="1" si="17"/>
        <v>0</v>
      </c>
      <c r="F129" s="3" t="str" cm="1">
        <f t="array" aca="1" ref="F129" ca="1">IF(D129=0,"-",IF('Input-Accounts'!$E129&lt;&gt;0,'Input-Accounts'!$E129,INDEX('Input-Accounts'!$H129:$J129,,MATCH($F$6,'Input-Accounts'!$H$6:$J$6,0))))</f>
        <v>INT_DISTPT_SUBTOTAL</v>
      </c>
      <c r="G129" s="10">
        <f ca="1">IFERROR(INDEX(G$337:G$373,MATCH($F129,$B$337:$B$373,0))/INDEX($D$337:$D$373,MATCH($F129,$B$337:$B$373,0)),SUMIFS('Input-Ext Allocators'!D$8:D$63,'Input-Ext Allocators'!$B$8:$B$63,$F129))*$D129</f>
        <v>-1432.0552754669695</v>
      </c>
      <c r="H129" s="10">
        <f ca="1">IFERROR(INDEX(H$337:H$373,MATCH($F129,$B$337:$B$373,0))/INDEX($D$337:$D$373,MATCH($F129,$B$337:$B$373,0)),SUMIFS('Input-Ext Allocators'!E$8:E$63,'Input-Ext Allocators'!$B$8:$B$63,$F129))*$D129</f>
        <v>-224.11654824258054</v>
      </c>
      <c r="I129" s="10">
        <f ca="1">IFERROR(INDEX(I$337:I$373,MATCH($F129,$B$337:$B$373,0))/INDEX($D$337:$D$373,MATCH($F129,$B$337:$B$373,0)),SUMIFS('Input-Ext Allocators'!F$8:F$63,'Input-Ext Allocators'!$B$8:$B$63,$F129))*$D129</f>
        <v>-0.13237175725338429</v>
      </c>
      <c r="J129" s="10">
        <f ca="1">IFERROR(INDEX(J$337:J$373,MATCH($F129,$B$337:$B$373,0))/INDEX($D$337:$D$373,MATCH($F129,$B$337:$B$373,0)),SUMIFS('Input-Ext Allocators'!G$8:G$63,'Input-Ext Allocators'!$B$8:$B$63,$F129))*$D129</f>
        <v>-5.5752825814302929</v>
      </c>
      <c r="K129" s="10">
        <f ca="1">IFERROR(INDEX(K$337:K$373,MATCH($F129,$B$337:$B$373,0))/INDEX($D$337:$D$373,MATCH($F129,$B$337:$B$373,0)),SUMIFS('Input-Ext Allocators'!H$8:H$63,'Input-Ext Allocators'!$B$8:$B$63,$F129))*$D129</f>
        <v>-26.994448759737772</v>
      </c>
    </row>
    <row r="130" spans="1:11" outlineLevel="1">
      <c r="A130" s="31">
        <f>IF(ISBLANK('Input-Accounts'!A130),"",'Input-Accounts'!A130)</f>
        <v>117</v>
      </c>
      <c r="B130" s="53" t="str">
        <f>IF(ISBLANK('Input-Accounts'!B130),"",'Input-Accounts'!B130)</f>
        <v>TOOLS,SHOP, &amp; GAR EQ-CNG STATIONARY</v>
      </c>
      <c r="C130" s="31">
        <f>IF(ISBLANK('Input-Accounts'!C130),"",'Input-Accounts'!C130)</f>
        <v>394.11</v>
      </c>
      <c r="D130" s="10">
        <f t="shared" ca="1" si="16"/>
        <v>9464.9213323905333</v>
      </c>
      <c r="E130" s="10">
        <f t="shared" ca="1" si="17"/>
        <v>0</v>
      </c>
      <c r="F130" s="3" t="str" cm="1">
        <f t="array" aca="1" ref="F130" ca="1">IF(D130=0,"-",IF('Input-Accounts'!$E130&lt;&gt;0,'Input-Accounts'!$E130,INDEX('Input-Accounts'!$H130:$J130,,MATCH($F$6,'Input-Accounts'!$H$6:$J$6,0))))</f>
        <v>INT_DISTPT_SUBTOTAL</v>
      </c>
      <c r="G130" s="10">
        <f ca="1">IFERROR(INDEX(G$337:G$373,MATCH($F130,$B$337:$B$373,0))/INDEX($D$337:$D$373,MATCH($F130,$B$337:$B$373,0)),SUMIFS('Input-Ext Allocators'!D$8:D$63,'Input-Ext Allocators'!$B$8:$B$63,$F130))*$D130</f>
        <v>8025.6378589180931</v>
      </c>
      <c r="H130" s="10">
        <f ca="1">IFERROR(INDEX(H$337:H$373,MATCH($F130,$B$337:$B$373,0))/INDEX($D$337:$D$373,MATCH($F130,$B$337:$B$373,0)),SUMIFS('Input-Ext Allocators'!E$8:E$63,'Input-Ext Allocators'!$B$8:$B$63,$F130))*$D130</f>
        <v>1256.0117512218083</v>
      </c>
      <c r="I130" s="10">
        <f ca="1">IFERROR(INDEX(I$337:I$373,MATCH($F130,$B$337:$B$373,0))/INDEX($D$337:$D$373,MATCH($F130,$B$337:$B$373,0)),SUMIFS('Input-Ext Allocators'!F$8:F$63,'Input-Ext Allocators'!$B$8:$B$63,$F130))*$D130</f>
        <v>0.74184831037185783</v>
      </c>
      <c r="J130" s="10">
        <f ca="1">IFERROR(INDEX(J$337:J$373,MATCH($F130,$B$337:$B$373,0))/INDEX($D$337:$D$373,MATCH($F130,$B$337:$B$373,0)),SUMIFS('Input-Ext Allocators'!G$8:G$63,'Input-Ext Allocators'!$B$8:$B$63,$F130))*$D130</f>
        <v>31.24544123836483</v>
      </c>
      <c r="K130" s="10">
        <f ca="1">IFERROR(INDEX(K$337:K$373,MATCH($F130,$B$337:$B$373,0))/INDEX($D$337:$D$373,MATCH($F130,$B$337:$B$373,0)),SUMIFS('Input-Ext Allocators'!H$8:H$63,'Input-Ext Allocators'!$B$8:$B$63,$F130))*$D130</f>
        <v>151.2844327018947</v>
      </c>
    </row>
    <row r="131" spans="1:11" outlineLevel="1">
      <c r="A131" s="31">
        <f>IF(ISBLANK('Input-Accounts'!A131),"",'Input-Accounts'!A131)</f>
        <v>118</v>
      </c>
      <c r="B131" s="53" t="str">
        <f>IF(ISBLANK('Input-Accounts'!B131),"",'Input-Accounts'!B131)</f>
        <v>TOOLS,SHOP, &amp; GAR EQ-UND TANK CLEANUP</v>
      </c>
      <c r="C131" s="31">
        <f>IF(ISBLANK('Input-Accounts'!C131),"",'Input-Accounts'!C131)</f>
        <v>394.13</v>
      </c>
      <c r="D131" s="10">
        <f t="shared" ca="1" si="16"/>
        <v>-8616.8158792539325</v>
      </c>
      <c r="E131" s="10">
        <f t="shared" ca="1" si="17"/>
        <v>0</v>
      </c>
      <c r="F131" s="3" t="str" cm="1">
        <f t="array" aca="1" ref="F131" ca="1">IF(D131=0,"-",IF('Input-Accounts'!$E131&lt;&gt;0,'Input-Accounts'!$E131,INDEX('Input-Accounts'!$H131:$J131,,MATCH($F$6,'Input-Accounts'!$H$6:$J$6,0))))</f>
        <v>INT_DISTPT_SUBTOTAL</v>
      </c>
      <c r="G131" s="10">
        <f ca="1">IFERROR(INDEX(G$337:G$373,MATCH($F131,$B$337:$B$373,0))/INDEX($D$337:$D$373,MATCH($F131,$B$337:$B$373,0)),SUMIFS('Input-Ext Allocators'!D$8:D$63,'Input-Ext Allocators'!$B$8:$B$63,$F131))*$D131</f>
        <v>-7306.4995804249893</v>
      </c>
      <c r="H131" s="10">
        <f ca="1">IFERROR(INDEX(H$337:H$373,MATCH($F131,$B$337:$B$373,0))/INDEX($D$337:$D$373,MATCH($F131,$B$337:$B$373,0)),SUMIFS('Input-Ext Allocators'!E$8:E$63,'Input-Ext Allocators'!$B$8:$B$63,$F131))*$D131</f>
        <v>-1143.4666620439964</v>
      </c>
      <c r="I131" s="10">
        <f ca="1">IFERROR(INDEX(I$337:I$373,MATCH($F131,$B$337:$B$373,0))/INDEX($D$337:$D$373,MATCH($F131,$B$337:$B$373,0)),SUMIFS('Input-Ext Allocators'!F$8:F$63,'Input-Ext Allocators'!$B$8:$B$63,$F131))*$D131</f>
        <v>-0.67537490025766733</v>
      </c>
      <c r="J131" s="10">
        <f ca="1">IFERROR(INDEX(J$337:J$373,MATCH($F131,$B$337:$B$373,0))/INDEX($D$337:$D$373,MATCH($F131,$B$337:$B$373,0)),SUMIFS('Input-Ext Allocators'!G$8:G$63,'Input-Ext Allocators'!$B$8:$B$63,$F131))*$D131</f>
        <v>-28.445689590220542</v>
      </c>
      <c r="K131" s="10">
        <f ca="1">IFERROR(INDEX(K$337:K$373,MATCH($F131,$B$337:$B$373,0))/INDEX($D$337:$D$373,MATCH($F131,$B$337:$B$373,0)),SUMIFS('Input-Ext Allocators'!H$8:H$63,'Input-Ext Allocators'!$B$8:$B$63,$F131))*$D131</f>
        <v>-137.72857229446876</v>
      </c>
    </row>
    <row r="132" spans="1:11" outlineLevel="1">
      <c r="A132" s="31">
        <f>IF(ISBLANK('Input-Accounts'!A132),"",'Input-Accounts'!A132)</f>
        <v>119</v>
      </c>
      <c r="B132" s="53" t="str">
        <f>IF(ISBLANK('Input-Accounts'!B132),"",'Input-Accounts'!B132)</f>
        <v>TOOLS,SHOP, &amp; GAR EQ-SHOP EQUIP</v>
      </c>
      <c r="C132" s="31">
        <f>IF(ISBLANK('Input-Accounts'!C132),"",'Input-Accounts'!C132)</f>
        <v>394.2</v>
      </c>
      <c r="D132" s="10">
        <f t="shared" ca="1" si="16"/>
        <v>-67.238098305507961</v>
      </c>
      <c r="E132" s="10">
        <f t="shared" ca="1" si="17"/>
        <v>0</v>
      </c>
      <c r="F132" s="3" t="str" cm="1">
        <f t="array" aca="1" ref="F132" ca="1">IF(D132=0,"-",IF('Input-Accounts'!$E132&lt;&gt;0,'Input-Accounts'!$E132,INDEX('Input-Accounts'!$H132:$J132,,MATCH($F$6,'Input-Accounts'!$H$6:$J$6,0))))</f>
        <v>INT_DISTPT_SUBTOTAL</v>
      </c>
      <c r="G132" s="10">
        <f ca="1">IFERROR(INDEX(G$337:G$373,MATCH($F132,$B$337:$B$373,0))/INDEX($D$337:$D$373,MATCH($F132,$B$337:$B$373,0)),SUMIFS('Input-Ext Allocators'!D$8:D$63,'Input-Ext Allocators'!$B$8:$B$63,$F132))*$D132</f>
        <v>-57.013535387308757</v>
      </c>
      <c r="H132" s="10">
        <f ca="1">IFERROR(INDEX(H$337:H$373,MATCH($F132,$B$337:$B$373,0))/INDEX($D$337:$D$373,MATCH($F132,$B$337:$B$373,0)),SUMIFS('Input-Ext Allocators'!E$8:E$63,'Input-Ext Allocators'!$B$8:$B$63,$F132))*$D132</f>
        <v>-8.9226142125996244</v>
      </c>
      <c r="I132" s="10">
        <f ca="1">IFERROR(INDEX(I$337:I$373,MATCH($F132,$B$337:$B$373,0))/INDEX($D$337:$D$373,MATCH($F132,$B$337:$B$373,0)),SUMIFS('Input-Ext Allocators'!F$8:F$63,'Input-Ext Allocators'!$B$8:$B$63,$F132))*$D132</f>
        <v>-5.2700353092062901E-3</v>
      </c>
      <c r="J132" s="10">
        <f ca="1">IFERROR(INDEX(J$337:J$373,MATCH($F132,$B$337:$B$373,0))/INDEX($D$337:$D$373,MATCH($F132,$B$337:$B$373,0)),SUMIFS('Input-Ext Allocators'!G$8:G$63,'Input-Ext Allocators'!$B$8:$B$63,$F132))*$D132</f>
        <v>-0.2219652943542777</v>
      </c>
      <c r="K132" s="10">
        <f ca="1">IFERROR(INDEX(K$337:K$373,MATCH($F132,$B$337:$B$373,0))/INDEX($D$337:$D$373,MATCH($F132,$B$337:$B$373,0)),SUMIFS('Input-Ext Allocators'!H$8:H$63,'Input-Ext Allocators'!$B$8:$B$63,$F132))*$D132</f>
        <v>-1.0747133759360956</v>
      </c>
    </row>
    <row r="133" spans="1:11" outlineLevel="1">
      <c r="A133" s="31">
        <f>IF(ISBLANK('Input-Accounts'!A133),"",'Input-Accounts'!A133)</f>
        <v>120</v>
      </c>
      <c r="B133" s="53" t="str">
        <f>IF(ISBLANK('Input-Accounts'!B133),"",'Input-Accounts'!B133)</f>
        <v>TOOLS,SHOP, &amp; GAR EQ-TOOLS &amp; OTHER</v>
      </c>
      <c r="C133" s="31">
        <f>IF(ISBLANK('Input-Accounts'!C133),"",'Input-Accounts'!C133)</f>
        <v>394.3</v>
      </c>
      <c r="D133" s="10">
        <f t="shared" ca="1" si="16"/>
        <v>-536740.5837642143</v>
      </c>
      <c r="E133" s="10">
        <f t="shared" ca="1" si="17"/>
        <v>0</v>
      </c>
      <c r="F133" s="3" t="str" cm="1">
        <f t="array" aca="1" ref="F133" ca="1">IF(D133=0,"-",IF('Input-Accounts'!$E133&lt;&gt;0,'Input-Accounts'!$E133,INDEX('Input-Accounts'!$H133:$J133,,MATCH($F$6,'Input-Accounts'!$H$6:$J$6,0))))</f>
        <v>INT_DISTPT_SUBTOTAL</v>
      </c>
      <c r="G133" s="10">
        <f ca="1">IFERROR(INDEX(G$337:G$373,MATCH($F133,$B$337:$B$373,0))/INDEX($D$337:$D$373,MATCH($F133,$B$337:$B$373,0)),SUMIFS('Input-Ext Allocators'!D$8:D$63,'Input-Ext Allocators'!$B$8:$B$63,$F133))*$D133</f>
        <v>-455121.11492509302</v>
      </c>
      <c r="H133" s="10">
        <f ca="1">IFERROR(INDEX(H$337:H$373,MATCH($F133,$B$337:$B$373,0))/INDEX($D$337:$D$373,MATCH($F133,$B$337:$B$373,0)),SUMIFS('Input-Ext Allocators'!E$8:E$63,'Input-Ext Allocators'!$B$8:$B$63,$F133))*$D133</f>
        <v>-71226.421952229517</v>
      </c>
      <c r="I133" s="10">
        <f ca="1">IFERROR(INDEX(I$337:I$373,MATCH($F133,$B$337:$B$373,0))/INDEX($D$337:$D$373,MATCH($F133,$B$337:$B$373,0)),SUMIFS('Input-Ext Allocators'!F$8:F$63,'Input-Ext Allocators'!$B$8:$B$63,$F133))*$D133</f>
        <v>-42.069033771136432</v>
      </c>
      <c r="J133" s="10">
        <f ca="1">IFERROR(INDEX(J$337:J$373,MATCH($F133,$B$337:$B$373,0))/INDEX($D$337:$D$373,MATCH($F133,$B$337:$B$373,0)),SUMIFS('Input-Ext Allocators'!G$8:G$63,'Input-Ext Allocators'!$B$8:$B$63,$F133))*$D133</f>
        <v>-1771.8791082666778</v>
      </c>
      <c r="K133" s="10">
        <f ca="1">IFERROR(INDEX(K$337:K$373,MATCH($F133,$B$337:$B$373,0))/INDEX($D$337:$D$373,MATCH($F133,$B$337:$B$373,0)),SUMIFS('Input-Ext Allocators'!H$8:H$63,'Input-Ext Allocators'!$B$8:$B$63,$F133))*$D133</f>
        <v>-8579.0987448539454</v>
      </c>
    </row>
    <row r="134" spans="1:11" outlineLevel="1">
      <c r="A134" s="31">
        <f>IF(ISBLANK('Input-Accounts'!A134),"",'Input-Accounts'!A134)</f>
        <v>121</v>
      </c>
      <c r="B134" s="53" t="str">
        <f>IF(ISBLANK('Input-Accounts'!B134),"",'Input-Accounts'!B134)</f>
        <v>LABORATORY EQUIPMENT</v>
      </c>
      <c r="C134" s="31">
        <f>IF(ISBLANK('Input-Accounts'!C134),"",'Input-Accounts'!C134)</f>
        <v>395</v>
      </c>
      <c r="D134" s="10">
        <f t="shared" ca="1" si="16"/>
        <v>54.528169998850984</v>
      </c>
      <c r="E134" s="10">
        <f t="shared" ca="1" si="17"/>
        <v>0</v>
      </c>
      <c r="F134" s="3" t="str" cm="1">
        <f t="array" aca="1" ref="F134" ca="1">IF(D134=0,"-",IF('Input-Accounts'!$E134&lt;&gt;0,'Input-Accounts'!$E134,INDEX('Input-Accounts'!$H134:$J134,,MATCH($F$6,'Input-Accounts'!$H$6:$J$6,0))))</f>
        <v>INT_DISTPT_SUBTOTAL</v>
      </c>
      <c r="G134" s="10">
        <f ca="1">IFERROR(INDEX(G$337:G$373,MATCH($F134,$B$337:$B$373,0))/INDEX($D$337:$D$373,MATCH($F134,$B$337:$B$373,0)),SUMIFS('Input-Ext Allocators'!D$8:D$63,'Input-Ext Allocators'!$B$8:$B$63,$F134))*$D134</f>
        <v>46.23634261202789</v>
      </c>
      <c r="H134" s="10">
        <f ca="1">IFERROR(INDEX(H$337:H$373,MATCH($F134,$B$337:$B$373,0))/INDEX($D$337:$D$373,MATCH($F134,$B$337:$B$373,0)),SUMIFS('Input-Ext Allocators'!E$8:E$63,'Input-Ext Allocators'!$B$8:$B$63,$F134))*$D134</f>
        <v>7.2359843136571991</v>
      </c>
      <c r="I134" s="10">
        <f ca="1">IFERROR(INDEX(I$337:I$373,MATCH($F134,$B$337:$B$373,0))/INDEX($D$337:$D$373,MATCH($F134,$B$337:$B$373,0)),SUMIFS('Input-Ext Allocators'!F$8:F$63,'Input-Ext Allocators'!$B$8:$B$63,$F134))*$D134</f>
        <v>4.2738475430202285E-3</v>
      </c>
      <c r="J134" s="10">
        <f ca="1">IFERROR(INDEX(J$337:J$373,MATCH($F134,$B$337:$B$373,0))/INDEX($D$337:$D$373,MATCH($F134,$B$337:$B$373,0)),SUMIFS('Input-Ext Allocators'!G$8:G$63,'Input-Ext Allocators'!$B$8:$B$63,$F134))*$D134</f>
        <v>0.18000748994121354</v>
      </c>
      <c r="K134" s="10">
        <f ca="1">IFERROR(INDEX(K$337:K$373,MATCH($F134,$B$337:$B$373,0))/INDEX($D$337:$D$373,MATCH($F134,$B$337:$B$373,0)),SUMIFS('Input-Ext Allocators'!H$8:H$63,'Input-Ext Allocators'!$B$8:$B$63,$F134))*$D134</f>
        <v>0.87156173568165807</v>
      </c>
    </row>
    <row r="135" spans="1:11" outlineLevel="1">
      <c r="A135" s="31">
        <f>IF(ISBLANK('Input-Accounts'!A135),"",'Input-Accounts'!A135)</f>
        <v>122</v>
      </c>
      <c r="B135" s="53" t="str">
        <f>IF(ISBLANK('Input-Accounts'!B135),"",'Input-Accounts'!B135)</f>
        <v>POWER OPERATED EQUIP-GENERAL TOOLS</v>
      </c>
      <c r="C135" s="31">
        <f>IF(ISBLANK('Input-Accounts'!C135),"",'Input-Accounts'!C135)</f>
        <v>396</v>
      </c>
      <c r="D135" s="10">
        <f t="shared" ca="1" si="16"/>
        <v>-62419.920953437693</v>
      </c>
      <c r="E135" s="10">
        <f t="shared" ca="1" si="17"/>
        <v>0</v>
      </c>
      <c r="F135" s="3" t="str" cm="1">
        <f t="array" aca="1" ref="F135" ca="1">IF(D135=0,"-",IF('Input-Accounts'!$E135&lt;&gt;0,'Input-Accounts'!$E135,INDEX('Input-Accounts'!$H135:$J135,,MATCH($F$6,'Input-Accounts'!$H$6:$J$6,0))))</f>
        <v>INT_DISTPT_SUBTOTAL</v>
      </c>
      <c r="G135" s="10">
        <f ca="1">IFERROR(INDEX(G$337:G$373,MATCH($F135,$B$337:$B$373,0))/INDEX($D$337:$D$373,MATCH($F135,$B$337:$B$373,0)),SUMIFS('Input-Ext Allocators'!D$8:D$63,'Input-Ext Allocators'!$B$8:$B$63,$F135))*$D135</f>
        <v>-52928.034281723725</v>
      </c>
      <c r="H135" s="10">
        <f ca="1">IFERROR(INDEX(H$337:H$373,MATCH($F135,$B$337:$B$373,0))/INDEX($D$337:$D$373,MATCH($F135,$B$337:$B$373,0)),SUMIFS('Input-Ext Allocators'!E$8:E$63,'Input-Ext Allocators'!$B$8:$B$63,$F135))*$D135</f>
        <v>-8283.233581620565</v>
      </c>
      <c r="I135" s="10">
        <f ca="1">IFERROR(INDEX(I$337:I$373,MATCH($F135,$B$337:$B$373,0))/INDEX($D$337:$D$373,MATCH($F135,$B$337:$B$373,0)),SUMIFS('Input-Ext Allocators'!F$8:F$63,'Input-Ext Allocators'!$B$8:$B$63,$F135))*$D135</f>
        <v>-4.8923927908819973</v>
      </c>
      <c r="J135" s="10">
        <f ca="1">IFERROR(INDEX(J$337:J$373,MATCH($F135,$B$337:$B$373,0))/INDEX($D$337:$D$373,MATCH($F135,$B$337:$B$373,0)),SUMIFS('Input-Ext Allocators'!G$8:G$63,'Input-Ext Allocators'!$B$8:$B$63,$F135))*$D135</f>
        <v>-206.05960723409655</v>
      </c>
      <c r="K135" s="10">
        <f ca="1">IFERROR(INDEX(K$337:K$373,MATCH($F135,$B$337:$B$373,0))/INDEX($D$337:$D$373,MATCH($F135,$B$337:$B$373,0)),SUMIFS('Input-Ext Allocators'!H$8:H$63,'Input-Ext Allocators'!$B$8:$B$63,$F135))*$D135</f>
        <v>-997.70109006842563</v>
      </c>
    </row>
    <row r="136" spans="1:11" outlineLevel="1">
      <c r="A136" s="31">
        <f>IF(ISBLANK('Input-Accounts'!A136),"",'Input-Accounts'!A136)</f>
        <v>123</v>
      </c>
      <c r="B136" s="53" t="str">
        <f>IF(ISBLANK('Input-Accounts'!B136),"",'Input-Accounts'!B136)</f>
        <v>MISCELLANEOUS EQUIPMENT</v>
      </c>
      <c r="C136" s="31">
        <f>IF(ISBLANK('Input-Accounts'!C136),"",'Input-Accounts'!C136)</f>
        <v>398</v>
      </c>
      <c r="D136" s="10">
        <f t="shared" ca="1" si="16"/>
        <v>-32560.995723638443</v>
      </c>
      <c r="E136" s="10">
        <f t="shared" ca="1" si="17"/>
        <v>0</v>
      </c>
      <c r="F136" s="3" t="str" cm="1">
        <f t="array" aca="1" ref="F136" ca="1">IF(D136=0,"-",IF('Input-Accounts'!$E136&lt;&gt;0,'Input-Accounts'!$E136,INDEX('Input-Accounts'!$H136:$J136,,MATCH($F$6,'Input-Accounts'!$H$6:$J$6,0))))</f>
        <v>INT_DISTPT_SUBTOTAL</v>
      </c>
      <c r="G136" s="10">
        <f ca="1">IFERROR(INDEX(G$337:G$373,MATCH($F136,$B$337:$B$373,0))/INDEX($D$337:$D$373,MATCH($F136,$B$337:$B$373,0)),SUMIFS('Input-Ext Allocators'!D$8:D$63,'Input-Ext Allocators'!$B$8:$B$63,$F136))*$D136</f>
        <v>-27609.607182831296</v>
      </c>
      <c r="H136" s="10">
        <f ca="1">IFERROR(INDEX(H$337:H$373,MATCH($F136,$B$337:$B$373,0))/INDEX($D$337:$D$373,MATCH($F136,$B$337:$B$373,0)),SUMIFS('Input-Ext Allocators'!E$8:E$63,'Input-Ext Allocators'!$B$8:$B$63,$F136))*$D136</f>
        <v>-4320.9015504879717</v>
      </c>
      <c r="I136" s="10">
        <f ca="1">IFERROR(INDEX(I$337:I$373,MATCH($F136,$B$337:$B$373,0))/INDEX($D$337:$D$373,MATCH($F136,$B$337:$B$373,0)),SUMIFS('Input-Ext Allocators'!F$8:F$63,'Input-Ext Allocators'!$B$8:$B$63,$F136))*$D136</f>
        <v>-2.552088793273215</v>
      </c>
      <c r="J136" s="10">
        <f ca="1">IFERROR(INDEX(J$337:J$373,MATCH($F136,$B$337:$B$373,0))/INDEX($D$337:$D$373,MATCH($F136,$B$337:$B$373,0)),SUMIFS('Input-Ext Allocators'!G$8:G$63,'Input-Ext Allocators'!$B$8:$B$63,$F136))*$D136</f>
        <v>-107.48981875464099</v>
      </c>
      <c r="K136" s="10">
        <f ca="1">IFERROR(INDEX(K$337:K$373,MATCH($F136,$B$337:$B$373,0))/INDEX($D$337:$D$373,MATCH($F136,$B$337:$B$373,0)),SUMIFS('Input-Ext Allocators'!H$8:H$63,'Input-Ext Allocators'!$B$8:$B$63,$F136))*$D136</f>
        <v>-520.44508277126056</v>
      </c>
    </row>
    <row r="137" spans="1:11" hidden="1" outlineLevel="1">
      <c r="A137" s="31">
        <f>IF(ISBLANK('Input-Accounts'!A137),"",'Input-Accounts'!A137)</f>
        <v>124</v>
      </c>
      <c r="B137" t="str">
        <f>IF(ISBLANK('Input-Accounts'!B137),"",'Input-Accounts'!B137)</f>
        <v>Subtotal - General Plant</v>
      </c>
      <c r="C137" s="31" t="str">
        <f>IF(ISBLANK('Input-Accounts'!C137),"",'Input-Accounts'!C137)</f>
        <v/>
      </c>
      <c r="D137" s="123">
        <f ca="1">SUBTOTAL(9,D123:D136)</f>
        <v>-755256.25307458197</v>
      </c>
      <c r="E137" s="10">
        <f t="shared" ca="1" si="17"/>
        <v>0</v>
      </c>
      <c r="G137" s="123">
        <f t="shared" ref="G137:K137" ca="1" si="18">SUBTOTAL(9,G123:G136)</f>
        <v>-640408.1941090019</v>
      </c>
      <c r="H137" s="123">
        <f t="shared" ca="1" si="18"/>
        <v>-100223.83659958415</v>
      </c>
      <c r="I137" s="123">
        <f t="shared" ca="1" si="18"/>
        <v>-59.196009725275644</v>
      </c>
      <c r="J137" s="123">
        <f t="shared" ca="1" si="18"/>
        <v>-2493.2394096707485</v>
      </c>
      <c r="K137" s="123">
        <f t="shared" ca="1" si="18"/>
        <v>-12071.786946599877</v>
      </c>
    </row>
    <row r="138" spans="1:11" hidden="1" outlineLevel="1">
      <c r="A138" s="31" t="str">
        <f>IF(ISBLANK('Input-Accounts'!A138),"",'Input-Accounts'!A138)</f>
        <v/>
      </c>
      <c r="B138" t="str">
        <f>IF(ISBLANK('Input-Accounts'!B138),"",'Input-Accounts'!B138)</f>
        <v/>
      </c>
      <c r="C138" s="31" t="str">
        <f>IF(ISBLANK('Input-Accounts'!C138),"",'Input-Accounts'!C138)</f>
        <v/>
      </c>
      <c r="D138" s="10"/>
      <c r="E138" s="10"/>
      <c r="G138" s="10"/>
      <c r="H138" s="10"/>
      <c r="I138" s="10"/>
      <c r="J138" s="10"/>
      <c r="K138" s="10"/>
    </row>
    <row r="139" spans="1:11" hidden="1" outlineLevel="1">
      <c r="A139" s="31">
        <f>IF(ISBLANK('Input-Accounts'!A139),"",'Input-Accounts'!A139)</f>
        <v>125</v>
      </c>
      <c r="B139" s="1" t="str">
        <f>IF(ISBLANK('Input-Accounts'!B139),"",'Input-Accounts'!B139)</f>
        <v>Other Assets</v>
      </c>
      <c r="C139" s="31" t="str">
        <f>IF(ISBLANK('Input-Accounts'!C139),"",'Input-Accounts'!C139)</f>
        <v/>
      </c>
      <c r="D139" s="10"/>
      <c r="E139" s="10"/>
      <c r="G139" s="10"/>
      <c r="H139" s="10"/>
      <c r="I139" s="10"/>
      <c r="J139" s="10"/>
      <c r="K139" s="10"/>
    </row>
    <row r="140" spans="1:11" hidden="1" outlineLevel="1">
      <c r="A140" s="31">
        <f>IF(ISBLANK('Input-Accounts'!A140),"",'Input-Accounts'!A140)</f>
        <v>126</v>
      </c>
      <c r="B140" s="53" t="str">
        <f>IF(ISBLANK('Input-Accounts'!B140),"",'Input-Accounts'!B140)</f>
        <v>Retirement Work in Progress</v>
      </c>
      <c r="C140" s="31" t="str">
        <f>IF(ISBLANK('Input-Accounts'!C140),"",'Input-Accounts'!C140)</f>
        <v>N/A</v>
      </c>
      <c r="D140" s="10">
        <f t="shared" ref="D140" ca="1" si="19">INDIRECT("Classification!"&amp;$D$5&amp;ROW())</f>
        <v>0</v>
      </c>
      <c r="E140" s="10">
        <f ca="1">IFERROR(IF(D140="","",IF(D140=0,0,IF(ABS(D140-SUM($G140:$K140))&lt;Check_Limit,0,1))),1)</f>
        <v>0</v>
      </c>
      <c r="F140" s="3" t="str" cm="1">
        <f t="array" aca="1" ref="F140" ca="1">IF(D140=0,"-",IF('Input-Accounts'!$E140&lt;&gt;0,'Input-Accounts'!$E140,INDEX('Input-Accounts'!$H140:$J140,,MATCH($F$6,'Input-Accounts'!$H$6:$J$6,0))))</f>
        <v>-</v>
      </c>
      <c r="G140" s="10">
        <f ca="1">IFERROR(INDEX(G$337:G$373,MATCH($F140,$B$337:$B$373,0))/INDEX($D$337:$D$373,MATCH($F140,$B$337:$B$373,0)),SUMIFS('Input-Ext Allocators'!D$8:D$63,'Input-Ext Allocators'!$B$8:$B$63,$F140))*$D140</f>
        <v>0</v>
      </c>
      <c r="H140" s="10">
        <f ca="1">IFERROR(INDEX(H$337:H$373,MATCH($F140,$B$337:$B$373,0))/INDEX($D$337:$D$373,MATCH($F140,$B$337:$B$373,0)),SUMIFS('Input-Ext Allocators'!E$8:E$63,'Input-Ext Allocators'!$B$8:$B$63,$F140))*$D140</f>
        <v>0</v>
      </c>
      <c r="I140" s="10">
        <f ca="1">IFERROR(INDEX(I$337:I$373,MATCH($F140,$B$337:$B$373,0))/INDEX($D$337:$D$373,MATCH($F140,$B$337:$B$373,0)),SUMIFS('Input-Ext Allocators'!F$8:F$63,'Input-Ext Allocators'!$B$8:$B$63,$F140))*$D140</f>
        <v>0</v>
      </c>
      <c r="J140" s="10">
        <f ca="1">IFERROR(INDEX(J$337:J$373,MATCH($F140,$B$337:$B$373,0))/INDEX($D$337:$D$373,MATCH($F140,$B$337:$B$373,0)),SUMIFS('Input-Ext Allocators'!G$8:G$63,'Input-Ext Allocators'!$B$8:$B$63,$F140))*$D140</f>
        <v>0</v>
      </c>
      <c r="K140" s="10">
        <f ca="1">IFERROR(INDEX(K$337:K$373,MATCH($F140,$B$337:$B$373,0))/INDEX($D$337:$D$373,MATCH($F140,$B$337:$B$373,0)),SUMIFS('Input-Ext Allocators'!H$8:H$63,'Input-Ext Allocators'!$B$8:$B$63,$F140))*$D140</f>
        <v>0</v>
      </c>
    </row>
    <row r="141" spans="1:11" hidden="1" outlineLevel="1">
      <c r="A141" s="31">
        <f>IF(ISBLANK('Input-Accounts'!A141),"",'Input-Accounts'!A141)</f>
        <v>127</v>
      </c>
      <c r="B141" t="str">
        <f>IF(ISBLANK('Input-Accounts'!B141),"",'Input-Accounts'!B141)</f>
        <v>Subtotal - Other Assets</v>
      </c>
      <c r="C141" s="31" t="str">
        <f>IF(ISBLANK('Input-Accounts'!C141),"",'Input-Accounts'!C141)</f>
        <v/>
      </c>
      <c r="D141" s="123">
        <f ca="1">SUBTOTAL(9,D140:D140)</f>
        <v>0</v>
      </c>
      <c r="E141" s="10">
        <f ca="1">IFERROR(IF(D141="","",IF(D141=0,0,IF(ABS(D141-SUM($G141:$K141))&lt;Check_Limit,0,1))),1)</f>
        <v>0</v>
      </c>
      <c r="G141" s="123">
        <f t="shared" ref="G141:K141" ca="1" si="20">SUBTOTAL(9,G140:G140)</f>
        <v>0</v>
      </c>
      <c r="H141" s="123">
        <f t="shared" ca="1" si="20"/>
        <v>0</v>
      </c>
      <c r="I141" s="123">
        <f t="shared" ca="1" si="20"/>
        <v>0</v>
      </c>
      <c r="J141" s="123">
        <f t="shared" ca="1" si="20"/>
        <v>0</v>
      </c>
      <c r="K141" s="123">
        <f t="shared" ca="1" si="20"/>
        <v>0</v>
      </c>
    </row>
    <row r="142" spans="1:11" hidden="1" outlineLevel="1">
      <c r="A142" s="31" t="str">
        <f>IF(ISBLANK('Input-Accounts'!A142),"",'Input-Accounts'!A142)</f>
        <v/>
      </c>
      <c r="B142" t="str">
        <f>IF(ISBLANK('Input-Accounts'!B142),"",'Input-Accounts'!B142)</f>
        <v/>
      </c>
      <c r="C142" s="31" t="str">
        <f>IF(ISBLANK('Input-Accounts'!C142),"",'Input-Accounts'!C142)</f>
        <v/>
      </c>
      <c r="D142" s="10"/>
      <c r="E142" s="10"/>
      <c r="G142" s="10"/>
      <c r="H142" s="10"/>
      <c r="I142" s="10"/>
      <c r="J142" s="10"/>
      <c r="K142" s="10"/>
    </row>
    <row r="143" spans="1:11" hidden="1" outlineLevel="1">
      <c r="A143" s="31">
        <f>IF(ISBLANK('Input-Accounts'!A143),"",'Input-Accounts'!A143)</f>
        <v>128</v>
      </c>
      <c r="B143" s="1" t="str">
        <f>IF(ISBLANK('Input-Accounts'!B143),"",'Input-Accounts'!B143)</f>
        <v>Accumulated Provision for Amortization</v>
      </c>
      <c r="C143" s="31" t="str">
        <f>IF(ISBLANK('Input-Accounts'!C143),"",'Input-Accounts'!C143)</f>
        <v/>
      </c>
      <c r="D143" s="10"/>
      <c r="E143" s="10"/>
      <c r="G143" s="10"/>
      <c r="H143" s="10"/>
      <c r="I143" s="10"/>
      <c r="J143" s="10"/>
      <c r="K143" s="10"/>
    </row>
    <row r="144" spans="1:11" hidden="1" outlineLevel="1">
      <c r="A144" s="31">
        <f>IF(ISBLANK('Input-Accounts'!A144),"",'Input-Accounts'!A144)</f>
        <v>129</v>
      </c>
      <c r="B144" s="53" t="str">
        <f>IF(ISBLANK('Input-Accounts'!B144),"",'Input-Accounts'!B144)</f>
        <v>Reserved</v>
      </c>
      <c r="C144" s="31">
        <f>IF(ISBLANK('Input-Accounts'!C144),"",'Input-Accounts'!C144)</f>
        <v>111</v>
      </c>
      <c r="D144" s="10">
        <f t="shared" ref="D144:D145" ca="1" si="21">INDIRECT("Classification!"&amp;$D$5&amp;ROW())</f>
        <v>0</v>
      </c>
      <c r="E144" s="10">
        <f ca="1">IFERROR(IF(D144="","",IF(D144=0,0,IF(ABS(D144-SUM($G144:$K144))&lt;Check_Limit,0,1))),1)</f>
        <v>0</v>
      </c>
      <c r="F144" s="3" t="str" cm="1">
        <f t="array" aca="1" ref="F144" ca="1">IF(D144=0,"-",IF('Input-Accounts'!$E144&lt;&gt;0,'Input-Accounts'!$E144,INDEX('Input-Accounts'!$H144:$J144,,MATCH($F$6,'Input-Accounts'!$H$6:$J$6,0))))</f>
        <v>-</v>
      </c>
      <c r="G144" s="10">
        <f ca="1">IFERROR(INDEX(G$337:G$373,MATCH($F144,$B$337:$B$373,0))/INDEX($D$337:$D$373,MATCH($F144,$B$337:$B$373,0)),SUMIFS('Input-Ext Allocators'!D$8:D$63,'Input-Ext Allocators'!$B$8:$B$63,$F144))*$D144</f>
        <v>0</v>
      </c>
      <c r="H144" s="10">
        <f ca="1">IFERROR(INDEX(H$337:H$373,MATCH($F144,$B$337:$B$373,0))/INDEX($D$337:$D$373,MATCH($F144,$B$337:$B$373,0)),SUMIFS('Input-Ext Allocators'!E$8:E$63,'Input-Ext Allocators'!$B$8:$B$63,$F144))*$D144</f>
        <v>0</v>
      </c>
      <c r="I144" s="10">
        <f ca="1">IFERROR(INDEX(I$337:I$373,MATCH($F144,$B$337:$B$373,0))/INDEX($D$337:$D$373,MATCH($F144,$B$337:$B$373,0)),SUMIFS('Input-Ext Allocators'!F$8:F$63,'Input-Ext Allocators'!$B$8:$B$63,$F144))*$D144</f>
        <v>0</v>
      </c>
      <c r="J144" s="10">
        <f ca="1">IFERROR(INDEX(J$337:J$373,MATCH($F144,$B$337:$B$373,0))/INDEX($D$337:$D$373,MATCH($F144,$B$337:$B$373,0)),SUMIFS('Input-Ext Allocators'!G$8:G$63,'Input-Ext Allocators'!$B$8:$B$63,$F144))*$D144</f>
        <v>0</v>
      </c>
      <c r="K144" s="10">
        <f ca="1">IFERROR(INDEX(K$337:K$373,MATCH($F144,$B$337:$B$373,0))/INDEX($D$337:$D$373,MATCH($F144,$B$337:$B$373,0)),SUMIFS('Input-Ext Allocators'!H$8:H$63,'Input-Ext Allocators'!$B$8:$B$63,$F144))*$D144</f>
        <v>0</v>
      </c>
    </row>
    <row r="145" spans="1:11" hidden="1" outlineLevel="1">
      <c r="A145" s="31">
        <f>IF(ISBLANK('Input-Accounts'!A145),"",'Input-Accounts'!A145)</f>
        <v>130</v>
      </c>
      <c r="B145" s="53" t="str">
        <f>IF(ISBLANK('Input-Accounts'!B145),"",'Input-Accounts'!B145)</f>
        <v>Reserved</v>
      </c>
      <c r="C145" s="31">
        <f>IF(ISBLANK('Input-Accounts'!C145),"",'Input-Accounts'!C145)</f>
        <v>111</v>
      </c>
      <c r="D145" s="10">
        <f t="shared" ca="1" si="21"/>
        <v>0</v>
      </c>
      <c r="E145" s="10">
        <f ca="1">IFERROR(IF(D145="","",IF(D145=0,0,IF(ABS(D145-SUM($G145:$K145))&lt;Check_Limit,0,1))),1)</f>
        <v>0</v>
      </c>
      <c r="F145" s="3" t="str" cm="1">
        <f t="array" aca="1" ref="F145" ca="1">IF(D145=0,"-",IF('Input-Accounts'!$E145&lt;&gt;0,'Input-Accounts'!$E145,INDEX('Input-Accounts'!$H145:$J145,,MATCH($F$6,'Input-Accounts'!$H$6:$J$6,0))))</f>
        <v>-</v>
      </c>
      <c r="G145" s="10">
        <f ca="1">IFERROR(INDEX(G$337:G$373,MATCH($F145,$B$337:$B$373,0))/INDEX($D$337:$D$373,MATCH($F145,$B$337:$B$373,0)),SUMIFS('Input-Ext Allocators'!D$8:D$63,'Input-Ext Allocators'!$B$8:$B$63,$F145))*$D145</f>
        <v>0</v>
      </c>
      <c r="H145" s="10">
        <f ca="1">IFERROR(INDEX(H$337:H$373,MATCH($F145,$B$337:$B$373,0))/INDEX($D$337:$D$373,MATCH($F145,$B$337:$B$373,0)),SUMIFS('Input-Ext Allocators'!E$8:E$63,'Input-Ext Allocators'!$B$8:$B$63,$F145))*$D145</f>
        <v>0</v>
      </c>
      <c r="I145" s="10">
        <f ca="1">IFERROR(INDEX(I$337:I$373,MATCH($F145,$B$337:$B$373,0))/INDEX($D$337:$D$373,MATCH($F145,$B$337:$B$373,0)),SUMIFS('Input-Ext Allocators'!F$8:F$63,'Input-Ext Allocators'!$B$8:$B$63,$F145))*$D145</f>
        <v>0</v>
      </c>
      <c r="J145" s="10">
        <f ca="1">IFERROR(INDEX(J$337:J$373,MATCH($F145,$B$337:$B$373,0))/INDEX($D$337:$D$373,MATCH($F145,$B$337:$B$373,0)),SUMIFS('Input-Ext Allocators'!G$8:G$63,'Input-Ext Allocators'!$B$8:$B$63,$F145))*$D145</f>
        <v>0</v>
      </c>
      <c r="K145" s="10">
        <f ca="1">IFERROR(INDEX(K$337:K$373,MATCH($F145,$B$337:$B$373,0))/INDEX($D$337:$D$373,MATCH($F145,$B$337:$B$373,0)),SUMIFS('Input-Ext Allocators'!H$8:H$63,'Input-Ext Allocators'!$B$8:$B$63,$F145))*$D145</f>
        <v>0</v>
      </c>
    </row>
    <row r="146" spans="1:11" hidden="1" outlineLevel="1">
      <c r="A146" s="31">
        <f>IF(ISBLANK('Input-Accounts'!A146),"",'Input-Accounts'!A146)</f>
        <v>131</v>
      </c>
      <c r="B146" t="str">
        <f>IF(ISBLANK('Input-Accounts'!B146),"",'Input-Accounts'!B146)</f>
        <v>Subtotal - Accumulated Provision for Amortization</v>
      </c>
      <c r="C146" s="31" t="str">
        <f>IF(ISBLANK('Input-Accounts'!C146),"",'Input-Accounts'!C146)</f>
        <v/>
      </c>
      <c r="D146" s="123">
        <f ca="1">SUBTOTAL(9,D144:D145)</f>
        <v>0</v>
      </c>
      <c r="E146" s="10">
        <f ca="1">IFERROR(IF(D146="","",IF(D146=0,0,IF(ABS(D146-SUM($G146:$K146))&lt;Check_Limit,0,1))),1)</f>
        <v>0</v>
      </c>
      <c r="G146" s="123">
        <f t="shared" ref="G146:K146" ca="1" si="22">SUBTOTAL(9,G144:G145)</f>
        <v>0</v>
      </c>
      <c r="H146" s="123">
        <f t="shared" ca="1" si="22"/>
        <v>0</v>
      </c>
      <c r="I146" s="123">
        <f t="shared" ca="1" si="22"/>
        <v>0</v>
      </c>
      <c r="J146" s="123">
        <f t="shared" ca="1" si="22"/>
        <v>0</v>
      </c>
      <c r="K146" s="123">
        <f t="shared" ca="1" si="22"/>
        <v>0</v>
      </c>
    </row>
    <row r="147" spans="1:11" hidden="1" outlineLevel="1">
      <c r="A147" s="31" t="str">
        <f>IF(ISBLANK('Input-Accounts'!A147),"",'Input-Accounts'!A147)</f>
        <v/>
      </c>
      <c r="B147" t="str">
        <f>IF(ISBLANK('Input-Accounts'!B147),"",'Input-Accounts'!B147)</f>
        <v/>
      </c>
      <c r="C147" s="31" t="str">
        <f>IF(ISBLANK('Input-Accounts'!C147),"",'Input-Accounts'!C147)</f>
        <v/>
      </c>
      <c r="D147" s="10"/>
      <c r="E147" s="10"/>
      <c r="G147" s="10"/>
      <c r="H147" s="10"/>
      <c r="I147" s="10"/>
      <c r="J147" s="10"/>
      <c r="K147" s="10"/>
    </row>
    <row r="148" spans="1:11">
      <c r="A148" s="31">
        <f>IF(ISBLANK('Input-Accounts'!A148),"",'Input-Accounts'!A148)</f>
        <v>132</v>
      </c>
      <c r="B148" s="7" t="str">
        <f>IF(ISBLANK('Input-Accounts'!B148),"",'Input-Accounts'!B148)</f>
        <v>Total Accumulated Depreciation &amp; Amortization</v>
      </c>
      <c r="C148" s="31" t="str">
        <f>IF(ISBLANK('Input-Accounts'!C148),"",'Input-Accounts'!C148)</f>
        <v/>
      </c>
      <c r="D148" s="10">
        <f ca="1">SUBTOTAL(9,D77:D146)</f>
        <v>-96990921.566849306</v>
      </c>
      <c r="E148" s="10">
        <f ca="1">IFERROR(IF(D148="","",IF(D148=0,0,IF(ABS(D148-SUM($G148:$K148))&lt;Check_Limit,0,1))),1)</f>
        <v>0</v>
      </c>
      <c r="F148" s="3"/>
      <c r="G148" s="10">
        <f t="shared" ref="G148:K148" ca="1" si="23">SUBTOTAL(9,G77:G146)</f>
        <v>-83180576.745626941</v>
      </c>
      <c r="H148" s="10">
        <f t="shared" ca="1" si="23"/>
        <v>-12824843.399545766</v>
      </c>
      <c r="I148" s="10">
        <f t="shared" ca="1" si="23"/>
        <v>-4953.3822237631539</v>
      </c>
      <c r="J148" s="10">
        <f t="shared" ca="1" si="23"/>
        <v>-207154.83531188659</v>
      </c>
      <c r="K148" s="10">
        <f t="shared" ca="1" si="23"/>
        <v>-773393.20414098725</v>
      </c>
    </row>
    <row r="149" spans="1:11">
      <c r="A149" s="31" t="str">
        <f>IF(ISBLANK('Input-Accounts'!A149),"",'Input-Accounts'!A149)</f>
        <v/>
      </c>
      <c r="B149" t="str">
        <f>IF(ISBLANK('Input-Accounts'!B149),"",'Input-Accounts'!B149)</f>
        <v/>
      </c>
      <c r="C149" s="31" t="str">
        <f>IF(ISBLANK('Input-Accounts'!C149),"",'Input-Accounts'!C149)</f>
        <v/>
      </c>
      <c r="D149" s="123"/>
      <c r="E149" s="10"/>
      <c r="G149" s="123"/>
      <c r="H149" s="123"/>
      <c r="I149" s="123"/>
      <c r="J149" s="123"/>
      <c r="K149" s="123"/>
    </row>
    <row r="150" spans="1:11">
      <c r="A150" s="31">
        <f>IF(ISBLANK('Input-Accounts'!A150),"",'Input-Accounts'!A150)</f>
        <v>133</v>
      </c>
      <c r="B150" s="1" t="str">
        <f>IF(ISBLANK('Input-Accounts'!B150),"",'Input-Accounts'!B150)</f>
        <v>Other Rate Base Items</v>
      </c>
      <c r="C150" s="31" t="str">
        <f>IF(ISBLANK('Input-Accounts'!C150),"",'Input-Accounts'!C150)</f>
        <v/>
      </c>
      <c r="D150" s="10"/>
      <c r="E150" s="10"/>
      <c r="G150" s="10"/>
      <c r="H150" s="10"/>
      <c r="I150" s="10"/>
      <c r="J150" s="10"/>
      <c r="K150" s="10"/>
    </row>
    <row r="151" spans="1:11" hidden="1" outlineLevel="1">
      <c r="A151" s="31">
        <f>IF(ISBLANK('Input-Accounts'!A151),"",'Input-Accounts'!A151)</f>
        <v>134</v>
      </c>
      <c r="B151" s="53" t="str">
        <f>IF(ISBLANK('Input-Accounts'!B151),"",'Input-Accounts'!B151)</f>
        <v>Accumulated deferred income taxes</v>
      </c>
      <c r="C151" s="31">
        <f>IF(ISBLANK('Input-Accounts'!C151),"",'Input-Accounts'!C151)</f>
        <v>190</v>
      </c>
      <c r="D151" s="10">
        <f t="shared" ref="D151:D153" ca="1" si="24">INDIRECT("Classification!"&amp;$D$5&amp;ROW())</f>
        <v>-35918747.210799798</v>
      </c>
      <c r="E151" s="10">
        <f ca="1">IFERROR(IF(D151="","",IF(D151=0,0,IF(ABS(D151-SUM($G151:$K151))&lt;Check_Limit,0,1))),1)</f>
        <v>0</v>
      </c>
      <c r="F151" s="3" t="str" cm="1">
        <f t="array" aca="1" ref="F151" ca="1">IF(D151=0,"-",IF('Input-Accounts'!$E151&lt;&gt;0,'Input-Accounts'!$E151,INDEX('Input-Accounts'!$H151:$J151,,MATCH($F$6,'Input-Accounts'!$H$6:$J$6,0))))</f>
        <v>INT_TOTAL PLANT</v>
      </c>
      <c r="G151" s="10">
        <f ca="1">IFERROR(INDEX(G$337:G$373,MATCH($F151,$B$337:$B$373,0))/INDEX($D$337:$D$373,MATCH($F151,$B$337:$B$373,0)),SUMIFS('Input-Ext Allocators'!D$8:D$63,'Input-Ext Allocators'!$B$8:$B$63,$F151))*$D151</f>
        <v>-30456762.115221459</v>
      </c>
      <c r="H151" s="10">
        <f ca="1">IFERROR(INDEX(H$337:H$373,MATCH($F151,$B$337:$B$373,0))/INDEX($D$337:$D$373,MATCH($F151,$B$337:$B$373,0)),SUMIFS('Input-Ext Allocators'!E$8:E$63,'Input-Ext Allocators'!$B$8:$B$63,$F151))*$D151</f>
        <v>-4766481.0938830739</v>
      </c>
      <c r="I151" s="10">
        <f ca="1">IFERROR(INDEX(I$337:I$373,MATCH($F151,$B$337:$B$373,0))/INDEX($D$337:$D$373,MATCH($F151,$B$337:$B$373,0)),SUMIFS('Input-Ext Allocators'!F$8:F$63,'Input-Ext Allocators'!$B$8:$B$63,$F151))*$D151</f>
        <v>-2815.2650184019772</v>
      </c>
      <c r="J151" s="10">
        <f ca="1">IFERROR(INDEX(J$337:J$373,MATCH($F151,$B$337:$B$373,0))/INDEX($D$337:$D$373,MATCH($F151,$B$337:$B$373,0)),SUMIFS('Input-Ext Allocators'!G$8:G$63,'Input-Ext Allocators'!$B$8:$B$63,$F151))*$D151</f>
        <v>-118574.37224438816</v>
      </c>
      <c r="K151" s="10">
        <f ca="1">IFERROR(INDEX(K$337:K$373,MATCH($F151,$B$337:$B$373,0))/INDEX($D$337:$D$373,MATCH($F151,$B$337:$B$373,0)),SUMIFS('Input-Ext Allocators'!H$8:H$63,'Input-Ext Allocators'!$B$8:$B$63,$F151))*$D151</f>
        <v>-574114.36443245853</v>
      </c>
    </row>
    <row r="152" spans="1:11" outlineLevel="1">
      <c r="A152" s="31">
        <f>IF(ISBLANK('Input-Accounts'!A152),"",'Input-Accounts'!A152)</f>
        <v>135</v>
      </c>
      <c r="B152" s="53" t="str">
        <f>IF(ISBLANK('Input-Accounts'!B152),"",'Input-Accounts'!B152)</f>
        <v>Materials &amp; Supplies</v>
      </c>
      <c r="C152" s="31">
        <f>IF(ISBLANK('Input-Accounts'!C152),"",'Input-Accounts'!C152)</f>
        <v>154</v>
      </c>
      <c r="D152" s="10">
        <f t="shared" ca="1" si="24"/>
        <v>126109.90899297709</v>
      </c>
      <c r="E152" s="10">
        <f ca="1">IFERROR(IF(D152="","",IF(D152=0,0,IF(ABS(D152-SUM($G152:$K152))&lt;Check_Limit,0,1))),1)</f>
        <v>0</v>
      </c>
      <c r="F152" s="3" t="str" cm="1">
        <f t="array" aca="1" ref="F152" ca="1">IF(D152=0,"-",IF('Input-Accounts'!$E152&lt;&gt;0,'Input-Accounts'!$E152,INDEX('Input-Accounts'!$H152:$J152,,MATCH($F$6,'Input-Accounts'!$H$6:$J$6,0))))</f>
        <v>INT_DISTPT_SUBTOTAL</v>
      </c>
      <c r="G152" s="10">
        <f ca="1">IFERROR(INDEX(G$337:G$373,MATCH($F152,$B$337:$B$373,0))/INDEX($D$337:$D$373,MATCH($F152,$B$337:$B$373,0)),SUMIFS('Input-Ext Allocators'!D$8:D$63,'Input-Ext Allocators'!$B$8:$B$63,$F152))*$D152</f>
        <v>106933.0028697793</v>
      </c>
      <c r="H152" s="10">
        <f ca="1">IFERROR(INDEX(H$337:H$373,MATCH($F152,$B$337:$B$373,0))/INDEX($D$337:$D$373,MATCH($F152,$B$337:$B$373,0)),SUMIFS('Input-Ext Allocators'!E$8:E$63,'Input-Ext Allocators'!$B$8:$B$63,$F152))*$D152</f>
        <v>16735.007305199273</v>
      </c>
      <c r="I152" s="10">
        <f ca="1">IFERROR(INDEX(I$337:I$373,MATCH($F152,$B$337:$B$373,0))/INDEX($D$337:$D$373,MATCH($F152,$B$337:$B$373,0)),SUMIFS('Input-Ext Allocators'!F$8:F$63,'Input-Ext Allocators'!$B$8:$B$63,$F152))*$D152</f>
        <v>9.8843317997192468</v>
      </c>
      <c r="J152" s="10">
        <f ca="1">IFERROR(INDEX(J$337:J$373,MATCH($F152,$B$337:$B$373,0))/INDEX($D$337:$D$373,MATCH($F152,$B$337:$B$373,0)),SUMIFS('Input-Ext Allocators'!G$8:G$63,'Input-Ext Allocators'!$B$8:$B$63,$F152))*$D152</f>
        <v>416.31193885690698</v>
      </c>
      <c r="K152" s="10">
        <f ca="1">IFERROR(INDEX(K$337:K$373,MATCH($F152,$B$337:$B$373,0))/INDEX($D$337:$D$373,MATCH($F152,$B$337:$B$373,0)),SUMIFS('Input-Ext Allocators'!H$8:H$63,'Input-Ext Allocators'!$B$8:$B$63,$F152))*$D152</f>
        <v>2015.7025473418807</v>
      </c>
    </row>
    <row r="153" spans="1:11" hidden="1" outlineLevel="1">
      <c r="A153" s="31">
        <f>IF(ISBLANK('Input-Accounts'!A153),"",'Input-Accounts'!A153)</f>
        <v>136</v>
      </c>
      <c r="B153" s="53" t="str">
        <f>IF(ISBLANK('Input-Accounts'!B153),"",'Input-Accounts'!B153)</f>
        <v>Gas Stored Underground</v>
      </c>
      <c r="C153" s="31">
        <f>IF(ISBLANK('Input-Accounts'!C153),"",'Input-Accounts'!C153)</f>
        <v>164</v>
      </c>
      <c r="D153" s="10">
        <f t="shared" ca="1" si="24"/>
        <v>0</v>
      </c>
      <c r="E153" s="10">
        <f ca="1">IFERROR(IF(D153="","",IF(D153=0,0,IF(ABS(D153-SUM($G153:$K153))&lt;Check_Limit,0,1))),1)</f>
        <v>0</v>
      </c>
      <c r="F153" s="3" t="str" cm="1">
        <f t="array" aca="1" ref="F153" ca="1">IF(D153=0,"-",IF('Input-Accounts'!$E153&lt;&gt;0,'Input-Accounts'!$E153,INDEX('Input-Accounts'!$H153:$J153,,MATCH($F$6,'Input-Accounts'!$H$6:$J$6,0))))</f>
        <v>-</v>
      </c>
      <c r="G153" s="10">
        <f ca="1">IFERROR(INDEX(G$337:G$373,MATCH($F153,$B$337:$B$373,0))/INDEX($D$337:$D$373,MATCH($F153,$B$337:$B$373,0)),SUMIFS('Input-Ext Allocators'!D$8:D$63,'Input-Ext Allocators'!$B$8:$B$63,$F153))*$D153</f>
        <v>0</v>
      </c>
      <c r="H153" s="10">
        <f ca="1">IFERROR(INDEX(H$337:H$373,MATCH($F153,$B$337:$B$373,0))/INDEX($D$337:$D$373,MATCH($F153,$B$337:$B$373,0)),SUMIFS('Input-Ext Allocators'!E$8:E$63,'Input-Ext Allocators'!$B$8:$B$63,$F153))*$D153</f>
        <v>0</v>
      </c>
      <c r="I153" s="10">
        <f ca="1">IFERROR(INDEX(I$337:I$373,MATCH($F153,$B$337:$B$373,0))/INDEX($D$337:$D$373,MATCH($F153,$B$337:$B$373,0)),SUMIFS('Input-Ext Allocators'!F$8:F$63,'Input-Ext Allocators'!$B$8:$B$63,$F153))*$D153</f>
        <v>0</v>
      </c>
      <c r="J153" s="10">
        <f ca="1">IFERROR(INDEX(J$337:J$373,MATCH($F153,$B$337:$B$373,0))/INDEX($D$337:$D$373,MATCH($F153,$B$337:$B$373,0)),SUMIFS('Input-Ext Allocators'!G$8:G$63,'Input-Ext Allocators'!$B$8:$B$63,$F153))*$D153</f>
        <v>0</v>
      </c>
      <c r="K153" s="10">
        <f ca="1">IFERROR(INDEX(K$337:K$373,MATCH($F153,$B$337:$B$373,0))/INDEX($D$337:$D$373,MATCH($F153,$B$337:$B$373,0)),SUMIFS('Input-Ext Allocators'!H$8:H$63,'Input-Ext Allocators'!$B$8:$B$63,$F153))*$D153</f>
        <v>0</v>
      </c>
    </row>
    <row r="154" spans="1:11">
      <c r="A154" s="31">
        <f>IF(ISBLANK('Input-Accounts'!A154),"",'Input-Accounts'!A154)</f>
        <v>137</v>
      </c>
      <c r="B154" t="str">
        <f>IF(ISBLANK('Input-Accounts'!B154),"",'Input-Accounts'!B154)</f>
        <v>Total Other Rate Base Items</v>
      </c>
      <c r="C154" s="31" t="str">
        <f>IF(ISBLANK('Input-Accounts'!C154),"",'Input-Accounts'!C154)</f>
        <v/>
      </c>
      <c r="D154" s="123">
        <f ca="1">SUBTOTAL(9,D151:D153)</f>
        <v>-35792637.301806822</v>
      </c>
      <c r="E154" s="10">
        <f ca="1">IFERROR(IF(D154="","",IF(D154=0,0,IF(ABS(D154-SUM($G154:$K154))&lt;Check_Limit,0,1))),1)</f>
        <v>0</v>
      </c>
      <c r="G154" s="123">
        <f t="shared" ref="G154:K154" ca="1" si="25">SUBTOTAL(9,G151:G153)</f>
        <v>-30349829.112351678</v>
      </c>
      <c r="H154" s="123">
        <f t="shared" ca="1" si="25"/>
        <v>-4749746.0865778746</v>
      </c>
      <c r="I154" s="123">
        <f t="shared" ca="1" si="25"/>
        <v>-2805.3806866022578</v>
      </c>
      <c r="J154" s="123">
        <f t="shared" ca="1" si="25"/>
        <v>-118158.06030553125</v>
      </c>
      <c r="K154" s="123">
        <f t="shared" ca="1" si="25"/>
        <v>-572098.6618851166</v>
      </c>
    </row>
    <row r="155" spans="1:11">
      <c r="A155" s="31" t="str">
        <f>IF(ISBLANK('Input-Accounts'!A155),"",'Input-Accounts'!A155)</f>
        <v/>
      </c>
      <c r="B155" t="str">
        <f>IF(ISBLANK('Input-Accounts'!B155),"",'Input-Accounts'!B155)</f>
        <v/>
      </c>
      <c r="C155" s="31" t="str">
        <f>IF(ISBLANK('Input-Accounts'!C155),"",'Input-Accounts'!C155)</f>
        <v/>
      </c>
      <c r="D155" s="31"/>
      <c r="E155" s="10"/>
      <c r="G155" s="31"/>
      <c r="H155" s="31"/>
      <c r="I155" s="31"/>
      <c r="J155" s="31"/>
      <c r="K155" s="31"/>
    </row>
    <row r="156" spans="1:11" ht="15" thickBot="1">
      <c r="A156" s="31">
        <f>IF(ISBLANK('Input-Accounts'!A156),"",'Input-Accounts'!A156)</f>
        <v>138</v>
      </c>
      <c r="B156" s="7" t="str">
        <f>IF(ISBLANK('Input-Accounts'!B156),"",'Input-Accounts'!B156)</f>
        <v>TOTAL RATE BASE</v>
      </c>
      <c r="C156" s="31" t="str">
        <f>IF(ISBLANK('Input-Accounts'!C156),"",'Input-Accounts'!C156)</f>
        <v/>
      </c>
      <c r="D156" s="125">
        <f ca="1">SUBTOTAL(9,D11:D155)</f>
        <v>148573136.57448521</v>
      </c>
      <c r="E156" s="10">
        <f ca="1">IFERROR(IF(D156="","",IF(D156=0,0,IF(ABS(D156-SUM($G156:$K156))&lt;Check_Limit,0,1))),1)</f>
        <v>0</v>
      </c>
      <c r="G156" s="125">
        <f t="shared" ref="G156:K156" ca="1" si="26">SUBTOTAL(9,G11:G155)</f>
        <v>125041777.41850384</v>
      </c>
      <c r="H156" s="125">
        <f t="shared" ca="1" si="26"/>
        <v>19761940.142725013</v>
      </c>
      <c r="I156" s="125">
        <f t="shared" ca="1" si="26"/>
        <v>14293.611514767479</v>
      </c>
      <c r="J156" s="125">
        <f t="shared" ca="1" si="26"/>
        <v>603497.15845081117</v>
      </c>
      <c r="K156" s="125">
        <f t="shared" ca="1" si="26"/>
        <v>3151628.2432907368</v>
      </c>
    </row>
    <row r="157" spans="1:11" ht="15" thickTop="1">
      <c r="A157" s="31" t="str">
        <f>IF(ISBLANK('Input-Accounts'!A157),"",'Input-Accounts'!A157)</f>
        <v/>
      </c>
      <c r="B157" t="str">
        <f>IF(ISBLANK('Input-Accounts'!B157),"",'Input-Accounts'!B157)</f>
        <v/>
      </c>
      <c r="C157" s="31" t="str">
        <f>IF(ISBLANK('Input-Accounts'!C157),"",'Input-Accounts'!C157)</f>
        <v/>
      </c>
      <c r="D157" s="10"/>
      <c r="E157" s="10"/>
      <c r="G157" s="10"/>
      <c r="H157" s="10"/>
      <c r="I157" s="10"/>
      <c r="J157" s="10"/>
      <c r="K157" s="10"/>
    </row>
    <row r="158" spans="1:11">
      <c r="A158" s="31">
        <f>IF(ISBLANK('Input-Accounts'!A158),"",'Input-Accounts'!A158)</f>
        <v>139</v>
      </c>
      <c r="B158" s="1" t="str">
        <f>IF(ISBLANK('Input-Accounts'!B158),"",'Input-Accounts'!B158)</f>
        <v>OPERATION AND MAINTENANCE EXPENSE</v>
      </c>
      <c r="C158" s="31" t="str">
        <f>IF(ISBLANK('Input-Accounts'!C158),"",'Input-Accounts'!C158)</f>
        <v/>
      </c>
      <c r="D158" s="10"/>
      <c r="E158" s="10"/>
      <c r="G158" s="10"/>
      <c r="H158" s="10"/>
      <c r="I158" s="10"/>
      <c r="J158" s="10"/>
      <c r="K158" s="10"/>
    </row>
    <row r="159" spans="1:11">
      <c r="A159" s="31">
        <f>IF(ISBLANK('Input-Accounts'!A159),"",'Input-Accounts'!A159)</f>
        <v>140</v>
      </c>
      <c r="B159" s="1" t="str">
        <f>IF(ISBLANK('Input-Accounts'!B159),"",'Input-Accounts'!B159)</f>
        <v>Production, Storage, LNG, Transmission, and Distribution Expense</v>
      </c>
      <c r="C159" s="31" t="str">
        <f>IF(ISBLANK('Input-Accounts'!C159),"",'Input-Accounts'!C159)</f>
        <v/>
      </c>
      <c r="D159" s="10"/>
      <c r="E159" s="10"/>
      <c r="G159" s="10"/>
      <c r="H159" s="10"/>
      <c r="I159" s="10"/>
      <c r="J159" s="10"/>
      <c r="K159" s="10"/>
    </row>
    <row r="160" spans="1:11" hidden="1" outlineLevel="1">
      <c r="A160" s="31">
        <f>IF(ISBLANK('Input-Accounts'!A160),"",'Input-Accounts'!A160)</f>
        <v>141</v>
      </c>
      <c r="B160" s="1" t="str">
        <f>IF(ISBLANK('Input-Accounts'!B160),"",'Input-Accounts'!B160)</f>
        <v>Other Gas Supply Expenses</v>
      </c>
      <c r="C160" s="31" t="str">
        <f>IF(ISBLANK('Input-Accounts'!C160),"",'Input-Accounts'!C160)</f>
        <v/>
      </c>
      <c r="D160" s="10"/>
      <c r="E160" s="10"/>
      <c r="G160" s="10"/>
      <c r="H160" s="10"/>
      <c r="I160" s="10"/>
      <c r="J160" s="10"/>
      <c r="K160" s="10"/>
    </row>
    <row r="161" spans="1:11" hidden="1" outlineLevel="1">
      <c r="A161" s="31">
        <f>IF(ISBLANK('Input-Accounts'!A161),"",'Input-Accounts'!A161)</f>
        <v>142</v>
      </c>
      <c r="B161" s="53" t="str">
        <f>IF(ISBLANK('Input-Accounts'!B161),"",'Input-Accounts'!B161)</f>
        <v>Natural gas well head purchases</v>
      </c>
      <c r="C161" s="31" t="str">
        <f>IF(ISBLANK('Input-Accounts'!C161),"",'Input-Accounts'!C161)</f>
        <v xml:space="preserve">801-803 </v>
      </c>
      <c r="D161" s="10">
        <f t="shared" ref="D161:D168" ca="1" si="27">INDIRECT("Classification!"&amp;$D$5&amp;ROW())</f>
        <v>0</v>
      </c>
      <c r="E161" s="10">
        <f t="shared" ref="E161:E169" ca="1" si="28">IFERROR(IF(D161="","",IF(D161=0,0,IF(ABS(D161-SUM($G161:$K161))&lt;Check_Limit,0,1))),1)</f>
        <v>0</v>
      </c>
      <c r="F161" s="3" t="str" cm="1">
        <f t="array" aca="1" ref="F161" ca="1">IF(D161=0,"-",IF('Input-Accounts'!$E161&lt;&gt;0,'Input-Accounts'!$E161,INDEX('Input-Accounts'!$H161:$J161,,MATCH($F$6,'Input-Accounts'!$H$6:$J$6,0))))</f>
        <v>-</v>
      </c>
      <c r="G161" s="10">
        <f ca="1">IFERROR(INDEX(G$337:G$373,MATCH($F161,$B$337:$B$373,0))/INDEX($D$337:$D$373,MATCH($F161,$B$337:$B$373,0)),SUMIFS('Input-Ext Allocators'!D$8:D$63,'Input-Ext Allocators'!$B$8:$B$63,$F161))*$D161</f>
        <v>0</v>
      </c>
      <c r="H161" s="10">
        <f ca="1">IFERROR(INDEX(H$337:H$373,MATCH($F161,$B$337:$B$373,0))/INDEX($D$337:$D$373,MATCH($F161,$B$337:$B$373,0)),SUMIFS('Input-Ext Allocators'!E$8:E$63,'Input-Ext Allocators'!$B$8:$B$63,$F161))*$D161</f>
        <v>0</v>
      </c>
      <c r="I161" s="10">
        <f ca="1">IFERROR(INDEX(I$337:I$373,MATCH($F161,$B$337:$B$373,0))/INDEX($D$337:$D$373,MATCH($F161,$B$337:$B$373,0)),SUMIFS('Input-Ext Allocators'!F$8:F$63,'Input-Ext Allocators'!$B$8:$B$63,$F161))*$D161</f>
        <v>0</v>
      </c>
      <c r="J161" s="10">
        <f ca="1">IFERROR(INDEX(J$337:J$373,MATCH($F161,$B$337:$B$373,0))/INDEX($D$337:$D$373,MATCH($F161,$B$337:$B$373,0)),SUMIFS('Input-Ext Allocators'!G$8:G$63,'Input-Ext Allocators'!$B$8:$B$63,$F161))*$D161</f>
        <v>0</v>
      </c>
      <c r="K161" s="10">
        <f ca="1">IFERROR(INDEX(K$337:K$373,MATCH($F161,$B$337:$B$373,0))/INDEX($D$337:$D$373,MATCH($F161,$B$337:$B$373,0)),SUMIFS('Input-Ext Allocators'!H$8:H$63,'Input-Ext Allocators'!$B$8:$B$63,$F161))*$D161</f>
        <v>0</v>
      </c>
    </row>
    <row r="162" spans="1:11" hidden="1" outlineLevel="1">
      <c r="A162" s="31">
        <f>IF(ISBLANK('Input-Accounts'!A162),"",'Input-Accounts'!A162)</f>
        <v>143</v>
      </c>
      <c r="B162" s="53" t="str">
        <f>IF(ISBLANK('Input-Accounts'!B162),"",'Input-Accounts'!B162)</f>
        <v>Natural Gas City Gate Purchases</v>
      </c>
      <c r="C162" s="31" t="str">
        <f>IF(ISBLANK('Input-Accounts'!C162),"",'Input-Accounts'!C162)</f>
        <v xml:space="preserve">804 </v>
      </c>
      <c r="D162" s="10">
        <f t="shared" ca="1" si="27"/>
        <v>0</v>
      </c>
      <c r="E162" s="10">
        <f t="shared" ca="1" si="28"/>
        <v>0</v>
      </c>
      <c r="F162" s="3" t="str" cm="1">
        <f t="array" aca="1" ref="F162" ca="1">IF(D162=0,"-",IF('Input-Accounts'!$E162&lt;&gt;0,'Input-Accounts'!$E162,INDEX('Input-Accounts'!$H162:$J162,,MATCH($F$6,'Input-Accounts'!$H$6:$J$6,0))))</f>
        <v>-</v>
      </c>
      <c r="G162" s="10">
        <f ca="1">IFERROR(INDEX(G$337:G$373,MATCH($F162,$B$337:$B$373,0))/INDEX($D$337:$D$373,MATCH($F162,$B$337:$B$373,0)),SUMIFS('Input-Ext Allocators'!D$8:D$63,'Input-Ext Allocators'!$B$8:$B$63,$F162))*$D162</f>
        <v>0</v>
      </c>
      <c r="H162" s="10">
        <f ca="1">IFERROR(INDEX(H$337:H$373,MATCH($F162,$B$337:$B$373,0))/INDEX($D$337:$D$373,MATCH($F162,$B$337:$B$373,0)),SUMIFS('Input-Ext Allocators'!E$8:E$63,'Input-Ext Allocators'!$B$8:$B$63,$F162))*$D162</f>
        <v>0</v>
      </c>
      <c r="I162" s="10">
        <f ca="1">IFERROR(INDEX(I$337:I$373,MATCH($F162,$B$337:$B$373,0))/INDEX($D$337:$D$373,MATCH($F162,$B$337:$B$373,0)),SUMIFS('Input-Ext Allocators'!F$8:F$63,'Input-Ext Allocators'!$B$8:$B$63,$F162))*$D162</f>
        <v>0</v>
      </c>
      <c r="J162" s="10">
        <f ca="1">IFERROR(INDEX(J$337:J$373,MATCH($F162,$B$337:$B$373,0))/INDEX($D$337:$D$373,MATCH($F162,$B$337:$B$373,0)),SUMIFS('Input-Ext Allocators'!G$8:G$63,'Input-Ext Allocators'!$B$8:$B$63,$F162))*$D162</f>
        <v>0</v>
      </c>
      <c r="K162" s="10">
        <f ca="1">IFERROR(INDEX(K$337:K$373,MATCH($F162,$B$337:$B$373,0))/INDEX($D$337:$D$373,MATCH($F162,$B$337:$B$373,0)),SUMIFS('Input-Ext Allocators'!H$8:H$63,'Input-Ext Allocators'!$B$8:$B$63,$F162))*$D162</f>
        <v>0</v>
      </c>
    </row>
    <row r="163" spans="1:11" hidden="1" outlineLevel="1">
      <c r="A163" s="31">
        <f>IF(ISBLANK('Input-Accounts'!A163),"",'Input-Accounts'!A163)</f>
        <v>144</v>
      </c>
      <c r="B163" s="53" t="str">
        <f>IF(ISBLANK('Input-Accounts'!B163),"",'Input-Accounts'!B163)</f>
        <v>Other gas purchases</v>
      </c>
      <c r="C163" s="31" t="str">
        <f>IF(ISBLANK('Input-Accounts'!C163),"",'Input-Accounts'!C163)</f>
        <v xml:space="preserve">805 </v>
      </c>
      <c r="D163" s="10">
        <f t="shared" ca="1" si="27"/>
        <v>0</v>
      </c>
      <c r="E163" s="10">
        <f t="shared" ca="1" si="28"/>
        <v>0</v>
      </c>
      <c r="F163" s="3" t="str" cm="1">
        <f t="array" aca="1" ref="F163" ca="1">IF(D163=0,"-",IF('Input-Accounts'!$E163&lt;&gt;0,'Input-Accounts'!$E163,INDEX('Input-Accounts'!$H163:$J163,,MATCH($F$6,'Input-Accounts'!$H$6:$J$6,0))))</f>
        <v>-</v>
      </c>
      <c r="G163" s="10">
        <f ca="1">IFERROR(INDEX(G$337:G$373,MATCH($F163,$B$337:$B$373,0))/INDEX($D$337:$D$373,MATCH($F163,$B$337:$B$373,0)),SUMIFS('Input-Ext Allocators'!D$8:D$63,'Input-Ext Allocators'!$B$8:$B$63,$F163))*$D163</f>
        <v>0</v>
      </c>
      <c r="H163" s="10">
        <f ca="1">IFERROR(INDEX(H$337:H$373,MATCH($F163,$B$337:$B$373,0))/INDEX($D$337:$D$373,MATCH($F163,$B$337:$B$373,0)),SUMIFS('Input-Ext Allocators'!E$8:E$63,'Input-Ext Allocators'!$B$8:$B$63,$F163))*$D163</f>
        <v>0</v>
      </c>
      <c r="I163" s="10">
        <f ca="1">IFERROR(INDEX(I$337:I$373,MATCH($F163,$B$337:$B$373,0))/INDEX($D$337:$D$373,MATCH($F163,$B$337:$B$373,0)),SUMIFS('Input-Ext Allocators'!F$8:F$63,'Input-Ext Allocators'!$B$8:$B$63,$F163))*$D163</f>
        <v>0</v>
      </c>
      <c r="J163" s="10">
        <f ca="1">IFERROR(INDEX(J$337:J$373,MATCH($F163,$B$337:$B$373,0))/INDEX($D$337:$D$373,MATCH($F163,$B$337:$B$373,0)),SUMIFS('Input-Ext Allocators'!G$8:G$63,'Input-Ext Allocators'!$B$8:$B$63,$F163))*$D163</f>
        <v>0</v>
      </c>
      <c r="K163" s="10">
        <f ca="1">IFERROR(INDEX(K$337:K$373,MATCH($F163,$B$337:$B$373,0))/INDEX($D$337:$D$373,MATCH($F163,$B$337:$B$373,0)),SUMIFS('Input-Ext Allocators'!H$8:H$63,'Input-Ext Allocators'!$B$8:$B$63,$F163))*$D163</f>
        <v>0</v>
      </c>
    </row>
    <row r="164" spans="1:11" outlineLevel="1">
      <c r="A164" s="31">
        <f>IF(ISBLANK('Input-Accounts'!A164),"",'Input-Accounts'!A164)</f>
        <v>145</v>
      </c>
      <c r="B164" s="53" t="str">
        <f>IF(ISBLANK('Input-Accounts'!B164),"",'Input-Accounts'!B164)</f>
        <v>Exchange gas</v>
      </c>
      <c r="C164" s="31" t="str">
        <f>IF(ISBLANK('Input-Accounts'!C164),"",'Input-Accounts'!C164)</f>
        <v xml:space="preserve">806 </v>
      </c>
      <c r="D164" s="10">
        <f t="shared" ca="1" si="27"/>
        <v>0</v>
      </c>
      <c r="E164" s="10">
        <f t="shared" ca="1" si="28"/>
        <v>0</v>
      </c>
      <c r="F164" s="3" t="str" cm="1">
        <f t="array" aca="1" ref="F164" ca="1">IF(D164=0,"-",IF('Input-Accounts'!$E164&lt;&gt;0,'Input-Accounts'!$E164,INDEX('Input-Accounts'!$H164:$J164,,MATCH($F$6,'Input-Accounts'!$H$6:$J$6,0))))</f>
        <v>-</v>
      </c>
      <c r="G164" s="10">
        <f ca="1">IFERROR(INDEX(G$337:G$373,MATCH($F164,$B$337:$B$373,0))/INDEX($D$337:$D$373,MATCH($F164,$B$337:$B$373,0)),SUMIFS('Input-Ext Allocators'!D$8:D$63,'Input-Ext Allocators'!$B$8:$B$63,$F164))*$D164</f>
        <v>0</v>
      </c>
      <c r="H164" s="10">
        <f ca="1">IFERROR(INDEX(H$337:H$373,MATCH($F164,$B$337:$B$373,0))/INDEX($D$337:$D$373,MATCH($F164,$B$337:$B$373,0)),SUMIFS('Input-Ext Allocators'!E$8:E$63,'Input-Ext Allocators'!$B$8:$B$63,$F164))*$D164</f>
        <v>0</v>
      </c>
      <c r="I164" s="10">
        <f ca="1">IFERROR(INDEX(I$337:I$373,MATCH($F164,$B$337:$B$373,0))/INDEX($D$337:$D$373,MATCH($F164,$B$337:$B$373,0)),SUMIFS('Input-Ext Allocators'!F$8:F$63,'Input-Ext Allocators'!$B$8:$B$63,$F164))*$D164</f>
        <v>0</v>
      </c>
      <c r="J164" s="10">
        <f ca="1">IFERROR(INDEX(J$337:J$373,MATCH($F164,$B$337:$B$373,0))/INDEX($D$337:$D$373,MATCH($F164,$B$337:$B$373,0)),SUMIFS('Input-Ext Allocators'!G$8:G$63,'Input-Ext Allocators'!$B$8:$B$63,$F164))*$D164</f>
        <v>0</v>
      </c>
      <c r="K164" s="10">
        <f ca="1">IFERROR(INDEX(K$337:K$373,MATCH($F164,$B$337:$B$373,0))/INDEX($D$337:$D$373,MATCH($F164,$B$337:$B$373,0)),SUMIFS('Input-Ext Allocators'!H$8:H$63,'Input-Ext Allocators'!$B$8:$B$63,$F164))*$D164</f>
        <v>0</v>
      </c>
    </row>
    <row r="165" spans="1:11" outlineLevel="1">
      <c r="A165" s="31">
        <f>IF(ISBLANK('Input-Accounts'!A165),"",'Input-Accounts'!A165)</f>
        <v>146</v>
      </c>
      <c r="B165" s="53" t="str">
        <f>IF(ISBLANK('Input-Accounts'!B165),"",'Input-Accounts'!B165)</f>
        <v>Gas Withdrawn from Storage</v>
      </c>
      <c r="C165" s="31" t="str">
        <f>IF(ISBLANK('Input-Accounts'!C165),"",'Input-Accounts'!C165)</f>
        <v xml:space="preserve">808 </v>
      </c>
      <c r="D165" s="10">
        <f t="shared" ca="1" si="27"/>
        <v>0</v>
      </c>
      <c r="E165" s="10">
        <f t="shared" ca="1" si="28"/>
        <v>0</v>
      </c>
      <c r="F165" s="3" t="str" cm="1">
        <f t="array" aca="1" ref="F165" ca="1">IF(D165=0,"-",IF('Input-Accounts'!$E165&lt;&gt;0,'Input-Accounts'!$E165,INDEX('Input-Accounts'!$H165:$J165,,MATCH($F$6,'Input-Accounts'!$H$6:$J$6,0))))</f>
        <v>-</v>
      </c>
      <c r="G165" s="10">
        <f ca="1">IFERROR(INDEX(G$337:G$373,MATCH($F165,$B$337:$B$373,0))/INDEX($D$337:$D$373,MATCH($F165,$B$337:$B$373,0)),SUMIFS('Input-Ext Allocators'!D$8:D$63,'Input-Ext Allocators'!$B$8:$B$63,$F165))*$D165</f>
        <v>0</v>
      </c>
      <c r="H165" s="10">
        <f ca="1">IFERROR(INDEX(H$337:H$373,MATCH($F165,$B$337:$B$373,0))/INDEX($D$337:$D$373,MATCH($F165,$B$337:$B$373,0)),SUMIFS('Input-Ext Allocators'!E$8:E$63,'Input-Ext Allocators'!$B$8:$B$63,$F165))*$D165</f>
        <v>0</v>
      </c>
      <c r="I165" s="10">
        <f ca="1">IFERROR(INDEX(I$337:I$373,MATCH($F165,$B$337:$B$373,0))/INDEX($D$337:$D$373,MATCH($F165,$B$337:$B$373,0)),SUMIFS('Input-Ext Allocators'!F$8:F$63,'Input-Ext Allocators'!$B$8:$B$63,$F165))*$D165</f>
        <v>0</v>
      </c>
      <c r="J165" s="10">
        <f ca="1">IFERROR(INDEX(J$337:J$373,MATCH($F165,$B$337:$B$373,0))/INDEX($D$337:$D$373,MATCH($F165,$B$337:$B$373,0)),SUMIFS('Input-Ext Allocators'!G$8:G$63,'Input-Ext Allocators'!$B$8:$B$63,$F165))*$D165</f>
        <v>0</v>
      </c>
      <c r="K165" s="10">
        <f ca="1">IFERROR(INDEX(K$337:K$373,MATCH($F165,$B$337:$B$373,0))/INDEX($D$337:$D$373,MATCH($F165,$B$337:$B$373,0)),SUMIFS('Input-Ext Allocators'!H$8:H$63,'Input-Ext Allocators'!$B$8:$B$63,$F165))*$D165</f>
        <v>0</v>
      </c>
    </row>
    <row r="166" spans="1:11" outlineLevel="1">
      <c r="A166" s="31">
        <f>IF(ISBLANK('Input-Accounts'!A166),"",'Input-Accounts'!A166)</f>
        <v>147</v>
      </c>
      <c r="B166" s="53" t="str">
        <f>IF(ISBLANK('Input-Accounts'!B166),"",'Input-Accounts'!B166)</f>
        <v>Gas Used for Other Utility Operations</v>
      </c>
      <c r="C166" s="31" t="str">
        <f>IF(ISBLANK('Input-Accounts'!C166),"",'Input-Accounts'!C166)</f>
        <v xml:space="preserve">812 </v>
      </c>
      <c r="D166" s="10">
        <f t="shared" ca="1" si="27"/>
        <v>0</v>
      </c>
      <c r="E166" s="10">
        <f t="shared" ca="1" si="28"/>
        <v>0</v>
      </c>
      <c r="F166" s="3" t="str" cm="1">
        <f t="array" aca="1" ref="F166" ca="1">IF(D166=0,"-",IF('Input-Accounts'!$E166&lt;&gt;0,'Input-Accounts'!$E166,INDEX('Input-Accounts'!$H166:$J166,,MATCH($F$6,'Input-Accounts'!$H$6:$J$6,0))))</f>
        <v>-</v>
      </c>
      <c r="G166" s="10">
        <f ca="1">IFERROR(INDEX(G$337:G$373,MATCH($F166,$B$337:$B$373,0))/INDEX($D$337:$D$373,MATCH($F166,$B$337:$B$373,0)),SUMIFS('Input-Ext Allocators'!D$8:D$63,'Input-Ext Allocators'!$B$8:$B$63,$F166))*$D166</f>
        <v>0</v>
      </c>
      <c r="H166" s="10">
        <f ca="1">IFERROR(INDEX(H$337:H$373,MATCH($F166,$B$337:$B$373,0))/INDEX($D$337:$D$373,MATCH($F166,$B$337:$B$373,0)),SUMIFS('Input-Ext Allocators'!E$8:E$63,'Input-Ext Allocators'!$B$8:$B$63,$F166))*$D166</f>
        <v>0</v>
      </c>
      <c r="I166" s="10">
        <f ca="1">IFERROR(INDEX(I$337:I$373,MATCH($F166,$B$337:$B$373,0))/INDEX($D$337:$D$373,MATCH($F166,$B$337:$B$373,0)),SUMIFS('Input-Ext Allocators'!F$8:F$63,'Input-Ext Allocators'!$B$8:$B$63,$F166))*$D166</f>
        <v>0</v>
      </c>
      <c r="J166" s="10">
        <f ca="1">IFERROR(INDEX(J$337:J$373,MATCH($F166,$B$337:$B$373,0))/INDEX($D$337:$D$373,MATCH($F166,$B$337:$B$373,0)),SUMIFS('Input-Ext Allocators'!G$8:G$63,'Input-Ext Allocators'!$B$8:$B$63,$F166))*$D166</f>
        <v>0</v>
      </c>
      <c r="K166" s="10">
        <f ca="1">IFERROR(INDEX(K$337:K$373,MATCH($F166,$B$337:$B$373,0))/INDEX($D$337:$D$373,MATCH($F166,$B$337:$B$373,0)),SUMIFS('Input-Ext Allocators'!H$8:H$63,'Input-Ext Allocators'!$B$8:$B$63,$F166))*$D166</f>
        <v>0</v>
      </c>
    </row>
    <row r="167" spans="1:11" outlineLevel="1">
      <c r="A167" s="31">
        <f>IF(ISBLANK('Input-Accounts'!A167),"",'Input-Accounts'!A167)</f>
        <v>148</v>
      </c>
      <c r="B167" s="53" t="str">
        <f>IF(ISBLANK('Input-Accounts'!B167),"",'Input-Accounts'!B167)</f>
        <v>Exchange Fees</v>
      </c>
      <c r="C167" s="31" t="str">
        <f>IF(ISBLANK('Input-Accounts'!C167),"",'Input-Accounts'!C167)</f>
        <v xml:space="preserve">813 </v>
      </c>
      <c r="D167" s="10">
        <f t="shared" ca="1" si="27"/>
        <v>0</v>
      </c>
      <c r="E167" s="10">
        <f t="shared" ca="1" si="28"/>
        <v>0</v>
      </c>
      <c r="F167" s="3" t="str" cm="1">
        <f t="array" aca="1" ref="F167" ca="1">IF(D167=0,"-",IF('Input-Accounts'!$E167&lt;&gt;0,'Input-Accounts'!$E167,INDEX('Input-Accounts'!$H167:$J167,,MATCH($F$6,'Input-Accounts'!$H$6:$J$6,0))))</f>
        <v>-</v>
      </c>
      <c r="G167" s="10">
        <f ca="1">IFERROR(INDEX(G$337:G$373,MATCH($F167,$B$337:$B$373,0))/INDEX($D$337:$D$373,MATCH($F167,$B$337:$B$373,0)),SUMIFS('Input-Ext Allocators'!D$8:D$63,'Input-Ext Allocators'!$B$8:$B$63,$F167))*$D167</f>
        <v>0</v>
      </c>
      <c r="H167" s="10">
        <f ca="1">IFERROR(INDEX(H$337:H$373,MATCH($F167,$B$337:$B$373,0))/INDEX($D$337:$D$373,MATCH($F167,$B$337:$B$373,0)),SUMIFS('Input-Ext Allocators'!E$8:E$63,'Input-Ext Allocators'!$B$8:$B$63,$F167))*$D167</f>
        <v>0</v>
      </c>
      <c r="I167" s="10">
        <f ca="1">IFERROR(INDEX(I$337:I$373,MATCH($F167,$B$337:$B$373,0))/INDEX($D$337:$D$373,MATCH($F167,$B$337:$B$373,0)),SUMIFS('Input-Ext Allocators'!F$8:F$63,'Input-Ext Allocators'!$B$8:$B$63,$F167))*$D167</f>
        <v>0</v>
      </c>
      <c r="J167" s="10">
        <f ca="1">IFERROR(INDEX(J$337:J$373,MATCH($F167,$B$337:$B$373,0))/INDEX($D$337:$D$373,MATCH($F167,$B$337:$B$373,0)),SUMIFS('Input-Ext Allocators'!G$8:G$63,'Input-Ext Allocators'!$B$8:$B$63,$F167))*$D167</f>
        <v>0</v>
      </c>
      <c r="K167" s="10">
        <f ca="1">IFERROR(INDEX(K$337:K$373,MATCH($F167,$B$337:$B$373,0))/INDEX($D$337:$D$373,MATCH($F167,$B$337:$B$373,0)),SUMIFS('Input-Ext Allocators'!H$8:H$63,'Input-Ext Allocators'!$B$8:$B$63,$F167))*$D167</f>
        <v>0</v>
      </c>
    </row>
    <row r="168" spans="1:11" hidden="1" outlineLevel="1">
      <c r="A168" s="31">
        <f>IF(ISBLANK('Input-Accounts'!A168),"",'Input-Accounts'!A168)</f>
        <v>149</v>
      </c>
      <c r="B168" s="53" t="str">
        <f>IF(ISBLANK('Input-Accounts'!B168),"",'Input-Accounts'!B168)</f>
        <v>Purchased Gas Expense</v>
      </c>
      <c r="C168" s="31">
        <f>IF(ISBLANK('Input-Accounts'!C168),"",'Input-Accounts'!C168)</f>
        <v>807</v>
      </c>
      <c r="D168" s="10">
        <f t="shared" ca="1" si="27"/>
        <v>0</v>
      </c>
      <c r="E168" s="10">
        <f t="shared" ca="1" si="28"/>
        <v>0</v>
      </c>
      <c r="F168" s="3" t="str" cm="1">
        <f t="array" aca="1" ref="F168" ca="1">IF(D168=0,"-",IF('Input-Accounts'!$E168&lt;&gt;0,'Input-Accounts'!$E168,INDEX('Input-Accounts'!$H168:$J168,,MATCH($F$6,'Input-Accounts'!$H$6:$J$6,0))))</f>
        <v>-</v>
      </c>
      <c r="G168" s="10">
        <f ca="1">IFERROR(INDEX(G$337:G$373,MATCH($F168,$B$337:$B$373,0))/INDEX($D$337:$D$373,MATCH($F168,$B$337:$B$373,0)),SUMIFS('Input-Ext Allocators'!D$8:D$63,'Input-Ext Allocators'!$B$8:$B$63,$F168))*$D168</f>
        <v>0</v>
      </c>
      <c r="H168" s="10">
        <f ca="1">IFERROR(INDEX(H$337:H$373,MATCH($F168,$B$337:$B$373,0))/INDEX($D$337:$D$373,MATCH($F168,$B$337:$B$373,0)),SUMIFS('Input-Ext Allocators'!E$8:E$63,'Input-Ext Allocators'!$B$8:$B$63,$F168))*$D168</f>
        <v>0</v>
      </c>
      <c r="I168" s="10">
        <f ca="1">IFERROR(INDEX(I$337:I$373,MATCH($F168,$B$337:$B$373,0))/INDEX($D$337:$D$373,MATCH($F168,$B$337:$B$373,0)),SUMIFS('Input-Ext Allocators'!F$8:F$63,'Input-Ext Allocators'!$B$8:$B$63,$F168))*$D168</f>
        <v>0</v>
      </c>
      <c r="J168" s="10">
        <f ca="1">IFERROR(INDEX(J$337:J$373,MATCH($F168,$B$337:$B$373,0))/INDEX($D$337:$D$373,MATCH($F168,$B$337:$B$373,0)),SUMIFS('Input-Ext Allocators'!G$8:G$63,'Input-Ext Allocators'!$B$8:$B$63,$F168))*$D168</f>
        <v>0</v>
      </c>
      <c r="K168" s="10">
        <f ca="1">IFERROR(INDEX(K$337:K$373,MATCH($F168,$B$337:$B$373,0))/INDEX($D$337:$D$373,MATCH($F168,$B$337:$B$373,0)),SUMIFS('Input-Ext Allocators'!H$8:H$63,'Input-Ext Allocators'!$B$8:$B$63,$F168))*$D168</f>
        <v>0</v>
      </c>
    </row>
    <row r="169" spans="1:11" hidden="1" outlineLevel="1">
      <c r="A169" s="31">
        <f>IF(ISBLANK('Input-Accounts'!A169),"",'Input-Accounts'!A169)</f>
        <v>150</v>
      </c>
      <c r="B169" t="str">
        <f>IF(ISBLANK('Input-Accounts'!B169),"",'Input-Accounts'!B169)</f>
        <v>Subtotal - Other Gas Supply Expenses</v>
      </c>
      <c r="C169" s="31" t="str">
        <f>IF(ISBLANK('Input-Accounts'!C169),"",'Input-Accounts'!C169)</f>
        <v/>
      </c>
      <c r="D169" s="123">
        <f ca="1">SUBTOTAL(9,D161:D168)</f>
        <v>0</v>
      </c>
      <c r="E169" s="10">
        <f t="shared" ca="1" si="28"/>
        <v>0</v>
      </c>
      <c r="G169" s="123">
        <f t="shared" ref="G169:K169" ca="1" si="29">SUBTOTAL(9,G161:G168)</f>
        <v>0</v>
      </c>
      <c r="H169" s="123">
        <f t="shared" ca="1" si="29"/>
        <v>0</v>
      </c>
      <c r="I169" s="123">
        <f t="shared" ca="1" si="29"/>
        <v>0</v>
      </c>
      <c r="J169" s="123">
        <f t="shared" ca="1" si="29"/>
        <v>0</v>
      </c>
      <c r="K169" s="123">
        <f t="shared" ca="1" si="29"/>
        <v>0</v>
      </c>
    </row>
    <row r="170" spans="1:11" hidden="1" outlineLevel="1">
      <c r="A170" s="31" t="str">
        <f>IF(ISBLANK('Input-Accounts'!A170),"",'Input-Accounts'!A170)</f>
        <v/>
      </c>
      <c r="B170" t="str">
        <f>IF(ISBLANK('Input-Accounts'!B170),"",'Input-Accounts'!B170)</f>
        <v/>
      </c>
      <c r="C170" s="31" t="str">
        <f>IF(ISBLANK('Input-Accounts'!C170),"",'Input-Accounts'!C170)</f>
        <v/>
      </c>
      <c r="D170" s="10"/>
      <c r="E170" s="10"/>
      <c r="G170" s="10"/>
      <c r="H170" s="10"/>
      <c r="I170" s="10"/>
      <c r="J170" s="10"/>
      <c r="K170" s="10"/>
    </row>
    <row r="171" spans="1:11" hidden="1" outlineLevel="1">
      <c r="A171" s="31">
        <f>IF(ISBLANK('Input-Accounts'!A171),"",'Input-Accounts'!A171)</f>
        <v>151</v>
      </c>
      <c r="B171" s="1" t="str">
        <f>IF(ISBLANK('Input-Accounts'!B171),"",'Input-Accounts'!B171)</f>
        <v>Operation Expenses</v>
      </c>
      <c r="C171" s="31" t="str">
        <f>IF(ISBLANK('Input-Accounts'!C171),"",'Input-Accounts'!C171)</f>
        <v/>
      </c>
      <c r="D171" s="10"/>
      <c r="E171" s="10"/>
      <c r="F171" s="3"/>
      <c r="G171" s="10"/>
      <c r="H171" s="10"/>
      <c r="I171" s="10"/>
      <c r="J171" s="10"/>
      <c r="K171" s="10"/>
    </row>
    <row r="172" spans="1:11" hidden="1" outlineLevel="1">
      <c r="A172" s="31">
        <f>IF(ISBLANK('Input-Accounts'!A172),"",'Input-Accounts'!A172)</f>
        <v>152</v>
      </c>
      <c r="B172" s="53" t="str">
        <f>IF(ISBLANK('Input-Accounts'!B172),"",'Input-Accounts'!B172)</f>
        <v>Transmission Expense - Operations</v>
      </c>
      <c r="C172" s="31" t="str">
        <f>IF(ISBLANK('Input-Accounts'!C172),"",'Input-Accounts'!C172)</f>
        <v>852</v>
      </c>
      <c r="D172" s="10">
        <f t="shared" ref="D172:D183" ca="1" si="30">INDIRECT("Classification!"&amp;$D$5&amp;ROW())</f>
        <v>0</v>
      </c>
      <c r="E172" s="10">
        <f t="shared" ref="E172:E184" ca="1" si="31">IFERROR(IF(D172="","",IF(D172=0,0,IF(ABS(D172-SUM($G172:$K172))&lt;Check_Limit,0,1))),1)</f>
        <v>0</v>
      </c>
      <c r="F172" s="3" t="str" cm="1">
        <f t="array" aca="1" ref="F172" ca="1">IF(D172=0,"-",IF('Input-Accounts'!$E172&lt;&gt;0,'Input-Accounts'!$E172,INDEX('Input-Accounts'!$H172:$J172,,MATCH($F$6,'Input-Accounts'!$H$6:$J$6,0))))</f>
        <v>-</v>
      </c>
      <c r="G172" s="10">
        <f ca="1">IFERROR(INDEX(G$337:G$373,MATCH($F172,$B$337:$B$373,0))/INDEX($D$337:$D$373,MATCH($F172,$B$337:$B$373,0)),SUMIFS('Input-Ext Allocators'!D$8:D$63,'Input-Ext Allocators'!$B$8:$B$63,$F172))*$D172</f>
        <v>0</v>
      </c>
      <c r="H172" s="10">
        <f ca="1">IFERROR(INDEX(H$337:H$373,MATCH($F172,$B$337:$B$373,0))/INDEX($D$337:$D$373,MATCH($F172,$B$337:$B$373,0)),SUMIFS('Input-Ext Allocators'!E$8:E$63,'Input-Ext Allocators'!$B$8:$B$63,$F172))*$D172</f>
        <v>0</v>
      </c>
      <c r="I172" s="10">
        <f ca="1">IFERROR(INDEX(I$337:I$373,MATCH($F172,$B$337:$B$373,0))/INDEX($D$337:$D$373,MATCH($F172,$B$337:$B$373,0)),SUMIFS('Input-Ext Allocators'!F$8:F$63,'Input-Ext Allocators'!$B$8:$B$63,$F172))*$D172</f>
        <v>0</v>
      </c>
      <c r="J172" s="10">
        <f ca="1">IFERROR(INDEX(J$337:J$373,MATCH($F172,$B$337:$B$373,0))/INDEX($D$337:$D$373,MATCH($F172,$B$337:$B$373,0)),SUMIFS('Input-Ext Allocators'!G$8:G$63,'Input-Ext Allocators'!$B$8:$B$63,$F172))*$D172</f>
        <v>0</v>
      </c>
      <c r="K172" s="10">
        <f ca="1">IFERROR(INDEX(K$337:K$373,MATCH($F172,$B$337:$B$373,0))/INDEX($D$337:$D$373,MATCH($F172,$B$337:$B$373,0)),SUMIFS('Input-Ext Allocators'!H$8:H$63,'Input-Ext Allocators'!$B$8:$B$63,$F172))*$D172</f>
        <v>0</v>
      </c>
    </row>
    <row r="173" spans="1:11" outlineLevel="1">
      <c r="A173" s="31">
        <f>IF(ISBLANK('Input-Accounts'!A173),"",'Input-Accounts'!A173)</f>
        <v>153</v>
      </c>
      <c r="B173" s="53" t="str">
        <f>IF(ISBLANK('Input-Accounts'!B173),"",'Input-Accounts'!B173)</f>
        <v>Other expenses</v>
      </c>
      <c r="C173" s="31" t="str">
        <f>IF(ISBLANK('Input-Accounts'!C173),"",'Input-Accounts'!C173)</f>
        <v>859</v>
      </c>
      <c r="D173" s="10">
        <f t="shared" ca="1" si="30"/>
        <v>0</v>
      </c>
      <c r="E173" s="10">
        <f t="shared" ca="1" si="31"/>
        <v>0</v>
      </c>
      <c r="F173" s="3" t="str" cm="1">
        <f t="array" aca="1" ref="F173" ca="1">IF(D173=0,"-",IF('Input-Accounts'!$E173&lt;&gt;0,'Input-Accounts'!$E173,INDEX('Input-Accounts'!$H173:$J173,,MATCH($F$6,'Input-Accounts'!$H$6:$J$6,0))))</f>
        <v>-</v>
      </c>
      <c r="G173" s="10">
        <f ca="1">IFERROR(INDEX(G$337:G$373,MATCH($F173,$B$337:$B$373,0))/INDEX($D$337:$D$373,MATCH($F173,$B$337:$B$373,0)),SUMIFS('Input-Ext Allocators'!D$8:D$63,'Input-Ext Allocators'!$B$8:$B$63,$F173))*$D173</f>
        <v>0</v>
      </c>
      <c r="H173" s="10">
        <f ca="1">IFERROR(INDEX(H$337:H$373,MATCH($F173,$B$337:$B$373,0))/INDEX($D$337:$D$373,MATCH($F173,$B$337:$B$373,0)),SUMIFS('Input-Ext Allocators'!E$8:E$63,'Input-Ext Allocators'!$B$8:$B$63,$F173))*$D173</f>
        <v>0</v>
      </c>
      <c r="I173" s="10">
        <f ca="1">IFERROR(INDEX(I$337:I$373,MATCH($F173,$B$337:$B$373,0))/INDEX($D$337:$D$373,MATCH($F173,$B$337:$B$373,0)),SUMIFS('Input-Ext Allocators'!F$8:F$63,'Input-Ext Allocators'!$B$8:$B$63,$F173))*$D173</f>
        <v>0</v>
      </c>
      <c r="J173" s="10">
        <f ca="1">IFERROR(INDEX(J$337:J$373,MATCH($F173,$B$337:$B$373,0))/INDEX($D$337:$D$373,MATCH($F173,$B$337:$B$373,0)),SUMIFS('Input-Ext Allocators'!G$8:G$63,'Input-Ext Allocators'!$B$8:$B$63,$F173))*$D173</f>
        <v>0</v>
      </c>
      <c r="K173" s="10">
        <f ca="1">IFERROR(INDEX(K$337:K$373,MATCH($F173,$B$337:$B$373,0))/INDEX($D$337:$D$373,MATCH($F173,$B$337:$B$373,0)),SUMIFS('Input-Ext Allocators'!H$8:H$63,'Input-Ext Allocators'!$B$8:$B$63,$F173))*$D173</f>
        <v>0</v>
      </c>
    </row>
    <row r="174" spans="1:11" hidden="1" outlineLevel="1">
      <c r="A174" s="31">
        <f>IF(ISBLANK('Input-Accounts'!A174),"",'Input-Accounts'!A174)</f>
        <v>154</v>
      </c>
      <c r="B174" s="53" t="str">
        <f>IF(ISBLANK('Input-Accounts'!B174),"",'Input-Accounts'!B174)</f>
        <v xml:space="preserve">M&amp;R Station Equipment </v>
      </c>
      <c r="C174" s="31" t="str">
        <f>IF(ISBLANK('Input-Accounts'!C174),"",'Input-Accounts'!C174)</f>
        <v>865</v>
      </c>
      <c r="D174" s="10">
        <f t="shared" ca="1" si="30"/>
        <v>0</v>
      </c>
      <c r="E174" s="10">
        <f t="shared" ca="1" si="31"/>
        <v>0</v>
      </c>
      <c r="F174" s="3" t="str" cm="1">
        <f t="array" aca="1" ref="F174" ca="1">IF(D174=0,"-",IF('Input-Accounts'!$E174&lt;&gt;0,'Input-Accounts'!$E174,INDEX('Input-Accounts'!$H174:$J174,,MATCH($F$6,'Input-Accounts'!$H$6:$J$6,0))))</f>
        <v>-</v>
      </c>
      <c r="G174" s="10">
        <f ca="1">IFERROR(INDEX(G$337:G$373,MATCH($F174,$B$337:$B$373,0))/INDEX($D$337:$D$373,MATCH($F174,$B$337:$B$373,0)),SUMIFS('Input-Ext Allocators'!D$8:D$63,'Input-Ext Allocators'!$B$8:$B$63,$F174))*$D174</f>
        <v>0</v>
      </c>
      <c r="H174" s="10">
        <f ca="1">IFERROR(INDEX(H$337:H$373,MATCH($F174,$B$337:$B$373,0))/INDEX($D$337:$D$373,MATCH($F174,$B$337:$B$373,0)),SUMIFS('Input-Ext Allocators'!E$8:E$63,'Input-Ext Allocators'!$B$8:$B$63,$F174))*$D174</f>
        <v>0</v>
      </c>
      <c r="I174" s="10">
        <f ca="1">IFERROR(INDEX(I$337:I$373,MATCH($F174,$B$337:$B$373,0))/INDEX($D$337:$D$373,MATCH($F174,$B$337:$B$373,0)),SUMIFS('Input-Ext Allocators'!F$8:F$63,'Input-Ext Allocators'!$B$8:$B$63,$F174))*$D174</f>
        <v>0</v>
      </c>
      <c r="J174" s="10">
        <f ca="1">IFERROR(INDEX(J$337:J$373,MATCH($F174,$B$337:$B$373,0))/INDEX($D$337:$D$373,MATCH($F174,$B$337:$B$373,0)),SUMIFS('Input-Ext Allocators'!G$8:G$63,'Input-Ext Allocators'!$B$8:$B$63,$F174))*$D174</f>
        <v>0</v>
      </c>
      <c r="K174" s="10">
        <f ca="1">IFERROR(INDEX(K$337:K$373,MATCH($F174,$B$337:$B$373,0))/INDEX($D$337:$D$373,MATCH($F174,$B$337:$B$373,0)),SUMIFS('Input-Ext Allocators'!H$8:H$63,'Input-Ext Allocators'!$B$8:$B$63,$F174))*$D174</f>
        <v>0</v>
      </c>
    </row>
    <row r="175" spans="1:11" hidden="1" outlineLevel="1">
      <c r="A175" s="31">
        <f>IF(ISBLANK('Input-Accounts'!A175),"",'Input-Accounts'!A175)</f>
        <v>155</v>
      </c>
      <c r="B175" s="53" t="str">
        <f>IF(ISBLANK('Input-Accounts'!B175),"",'Input-Accounts'!B175)</f>
        <v>Operation supervision and engineering</v>
      </c>
      <c r="C175" s="31">
        <f>IF(ISBLANK('Input-Accounts'!C175),"",'Input-Accounts'!C175)</f>
        <v>870</v>
      </c>
      <c r="D175" s="10">
        <f t="shared" ca="1" si="30"/>
        <v>531387.25556053384</v>
      </c>
      <c r="E175" s="10">
        <f t="shared" ca="1" si="31"/>
        <v>0</v>
      </c>
      <c r="F175" s="3" t="str" cm="1">
        <f t="array" aca="1" ref="F175" ca="1">IF(D175=0,"-",IF('Input-Accounts'!$E175&lt;&gt;0,'Input-Accounts'!$E175,INDEX('Input-Accounts'!$H175:$J175,,MATCH($F$6,'Input-Accounts'!$H$6:$J$6,0))))</f>
        <v>INT_871-879</v>
      </c>
      <c r="G175" s="10">
        <f ca="1">IFERROR(INDEX(G$337:G$373,MATCH($F175,$B$337:$B$373,0))/INDEX($D$337:$D$373,MATCH($F175,$B$337:$B$373,0)),SUMIFS('Input-Ext Allocators'!D$8:D$63,'Input-Ext Allocators'!$B$8:$B$63,$F175))*$D175</f>
        <v>418959.98604350322</v>
      </c>
      <c r="H175" s="10">
        <f ca="1">IFERROR(INDEX(H$337:H$373,MATCH($F175,$B$337:$B$373,0))/INDEX($D$337:$D$373,MATCH($F175,$B$337:$B$373,0)),SUMIFS('Input-Ext Allocators'!E$8:E$63,'Input-Ext Allocators'!$B$8:$B$63,$F175))*$D175</f>
        <v>104685.38801777233</v>
      </c>
      <c r="I175" s="10">
        <f ca="1">IFERROR(INDEX(I$337:I$373,MATCH($F175,$B$337:$B$373,0))/INDEX($D$337:$D$373,MATCH($F175,$B$337:$B$373,0)),SUMIFS('Input-Ext Allocators'!F$8:F$63,'Input-Ext Allocators'!$B$8:$B$63,$F175))*$D175</f>
        <v>52.247331845862526</v>
      </c>
      <c r="J175" s="10">
        <f ca="1">IFERROR(INDEX(J$337:J$373,MATCH($F175,$B$337:$B$373,0))/INDEX($D$337:$D$373,MATCH($F175,$B$337:$B$373,0)),SUMIFS('Input-Ext Allocators'!G$8:G$63,'Input-Ext Allocators'!$B$8:$B$63,$F175))*$D175</f>
        <v>1245.7810114793749</v>
      </c>
      <c r="K175" s="10">
        <f ca="1">IFERROR(INDEX(K$337:K$373,MATCH($F175,$B$337:$B$373,0))/INDEX($D$337:$D$373,MATCH($F175,$B$337:$B$373,0)),SUMIFS('Input-Ext Allocators'!H$8:H$63,'Input-Ext Allocators'!$B$8:$B$63,$F175))*$D175</f>
        <v>6443.8531559330431</v>
      </c>
    </row>
    <row r="176" spans="1:11" hidden="1" outlineLevel="1">
      <c r="A176" s="31">
        <f>IF(ISBLANK('Input-Accounts'!A176),"",'Input-Accounts'!A176)</f>
        <v>156</v>
      </c>
      <c r="B176" s="53" t="str">
        <f>IF(ISBLANK('Input-Accounts'!B176),"",'Input-Accounts'!B176)</f>
        <v>Distribution load dispatching</v>
      </c>
      <c r="C176" s="31">
        <f>IF(ISBLANK('Input-Accounts'!C176),"",'Input-Accounts'!C176)</f>
        <v>871</v>
      </c>
      <c r="D176" s="10">
        <f t="shared" ca="1" si="30"/>
        <v>0</v>
      </c>
      <c r="E176" s="10">
        <f t="shared" ca="1" si="31"/>
        <v>0</v>
      </c>
      <c r="F176" s="3" t="str" cm="1">
        <f t="array" aca="1" ref="F176" ca="1">IF(D176=0,"-",IF('Input-Accounts'!$E176&lt;&gt;0,'Input-Accounts'!$E176,INDEX('Input-Accounts'!$H176:$J176,,MATCH($F$6,'Input-Accounts'!$H$6:$J$6,0))))</f>
        <v>-</v>
      </c>
      <c r="G176" s="10">
        <f ca="1">IFERROR(INDEX(G$337:G$373,MATCH($F176,$B$337:$B$373,0))/INDEX($D$337:$D$373,MATCH($F176,$B$337:$B$373,0)),SUMIFS('Input-Ext Allocators'!D$8:D$63,'Input-Ext Allocators'!$B$8:$B$63,$F176))*$D176</f>
        <v>0</v>
      </c>
      <c r="H176" s="10">
        <f ca="1">IFERROR(INDEX(H$337:H$373,MATCH($F176,$B$337:$B$373,0))/INDEX($D$337:$D$373,MATCH($F176,$B$337:$B$373,0)),SUMIFS('Input-Ext Allocators'!E$8:E$63,'Input-Ext Allocators'!$B$8:$B$63,$F176))*$D176</f>
        <v>0</v>
      </c>
      <c r="I176" s="10">
        <f ca="1">IFERROR(INDEX(I$337:I$373,MATCH($F176,$B$337:$B$373,0))/INDEX($D$337:$D$373,MATCH($F176,$B$337:$B$373,0)),SUMIFS('Input-Ext Allocators'!F$8:F$63,'Input-Ext Allocators'!$B$8:$B$63,$F176))*$D176</f>
        <v>0</v>
      </c>
      <c r="J176" s="10">
        <f ca="1">IFERROR(INDEX(J$337:J$373,MATCH($F176,$B$337:$B$373,0))/INDEX($D$337:$D$373,MATCH($F176,$B$337:$B$373,0)),SUMIFS('Input-Ext Allocators'!G$8:G$63,'Input-Ext Allocators'!$B$8:$B$63,$F176))*$D176</f>
        <v>0</v>
      </c>
      <c r="K176" s="10">
        <f ca="1">IFERROR(INDEX(K$337:K$373,MATCH($F176,$B$337:$B$373,0))/INDEX($D$337:$D$373,MATCH($F176,$B$337:$B$373,0)),SUMIFS('Input-Ext Allocators'!H$8:H$63,'Input-Ext Allocators'!$B$8:$B$63,$F176))*$D176</f>
        <v>0</v>
      </c>
    </row>
    <row r="177" spans="1:11" hidden="1" outlineLevel="1">
      <c r="A177" s="31">
        <f>IF(ISBLANK('Input-Accounts'!A177),"",'Input-Accounts'!A177)</f>
        <v>157</v>
      </c>
      <c r="B177" s="53" t="str">
        <f>IF(ISBLANK('Input-Accounts'!B177),"",'Input-Accounts'!B177)</f>
        <v>Mains and services expenses</v>
      </c>
      <c r="C177" s="31">
        <f>IF(ISBLANK('Input-Accounts'!C177),"",'Input-Accounts'!C177)</f>
        <v>874</v>
      </c>
      <c r="D177" s="10">
        <f t="shared" ca="1" si="30"/>
        <v>1914336.2174494218</v>
      </c>
      <c r="E177" s="10">
        <f t="shared" ca="1" si="31"/>
        <v>0</v>
      </c>
      <c r="F177" s="3" t="str" cm="1">
        <f t="array" aca="1" ref="F177" ca="1">IF(D177=0,"-",IF('Input-Accounts'!$E177&lt;&gt;0,'Input-Accounts'!$E177,INDEX('Input-Accounts'!$H177:$J177,,MATCH($F$6,'Input-Accounts'!$H$6:$J$6,0))))</f>
        <v>INT_MAINS_SERVICES</v>
      </c>
      <c r="G177" s="10">
        <f ca="1">IFERROR(INDEX(G$337:G$373,MATCH($F177,$B$337:$B$373,0))/INDEX($D$337:$D$373,MATCH($F177,$B$337:$B$373,0)),SUMIFS('Input-Ext Allocators'!D$8:D$63,'Input-Ext Allocators'!$B$8:$B$63,$F177))*$D177</f>
        <v>1713359.3783957949</v>
      </c>
      <c r="H177" s="10">
        <f ca="1">IFERROR(INDEX(H$337:H$373,MATCH($F177,$B$337:$B$373,0))/INDEX($D$337:$D$373,MATCH($F177,$B$337:$B$373,0)),SUMIFS('Input-Ext Allocators'!E$8:E$63,'Input-Ext Allocators'!$B$8:$B$63,$F177))*$D177</f>
        <v>198022.03462973467</v>
      </c>
      <c r="I177" s="10">
        <f ca="1">IFERROR(INDEX(I$337:I$373,MATCH($F177,$B$337:$B$373,0))/INDEX($D$337:$D$373,MATCH($F177,$B$337:$B$373,0)),SUMIFS('Input-Ext Allocators'!F$8:F$63,'Input-Ext Allocators'!$B$8:$B$63,$F177))*$D177</f>
        <v>27.702656227571648</v>
      </c>
      <c r="J177" s="10">
        <f ca="1">IFERROR(INDEX(J$337:J$373,MATCH($F177,$B$337:$B$373,0))/INDEX($D$337:$D$373,MATCH($F177,$B$337:$B$373,0)),SUMIFS('Input-Ext Allocators'!G$8:G$63,'Input-Ext Allocators'!$B$8:$B$63,$F177))*$D177</f>
        <v>0</v>
      </c>
      <c r="K177" s="10">
        <f ca="1">IFERROR(INDEX(K$337:K$373,MATCH($F177,$B$337:$B$373,0))/INDEX($D$337:$D$373,MATCH($F177,$B$337:$B$373,0)),SUMIFS('Input-Ext Allocators'!H$8:H$63,'Input-Ext Allocators'!$B$8:$B$63,$F177))*$D177</f>
        <v>2927.1017676643833</v>
      </c>
    </row>
    <row r="178" spans="1:11" hidden="1" outlineLevel="1">
      <c r="A178" s="31">
        <f>IF(ISBLANK('Input-Accounts'!A178),"",'Input-Accounts'!A178)</f>
        <v>158</v>
      </c>
      <c r="B178" s="53" t="str">
        <f>IF(ISBLANK('Input-Accounts'!B178),"",'Input-Accounts'!B178)</f>
        <v>Measuring and regulating station expenses—general</v>
      </c>
      <c r="C178" s="31">
        <f>IF(ISBLANK('Input-Accounts'!C178),"",'Input-Accounts'!C178)</f>
        <v>875</v>
      </c>
      <c r="D178" s="10">
        <f t="shared" ca="1" si="30"/>
        <v>0</v>
      </c>
      <c r="E178" s="10">
        <f t="shared" ca="1" si="31"/>
        <v>0</v>
      </c>
      <c r="F178" s="3" t="str" cm="1">
        <f t="array" aca="1" ref="F178" ca="1">IF(D178=0,"-",IF('Input-Accounts'!$E178&lt;&gt;0,'Input-Accounts'!$E178,INDEX('Input-Accounts'!$H178:$J178,,MATCH($F$6,'Input-Accounts'!$H$6:$J$6,0))))</f>
        <v>-</v>
      </c>
      <c r="G178" s="10">
        <f ca="1">IFERROR(INDEX(G$337:G$373,MATCH($F178,$B$337:$B$373,0))/INDEX($D$337:$D$373,MATCH($F178,$B$337:$B$373,0)),SUMIFS('Input-Ext Allocators'!D$8:D$63,'Input-Ext Allocators'!$B$8:$B$63,$F178))*$D178</f>
        <v>0</v>
      </c>
      <c r="H178" s="10">
        <f ca="1">IFERROR(INDEX(H$337:H$373,MATCH($F178,$B$337:$B$373,0))/INDEX($D$337:$D$373,MATCH($F178,$B$337:$B$373,0)),SUMIFS('Input-Ext Allocators'!E$8:E$63,'Input-Ext Allocators'!$B$8:$B$63,$F178))*$D178</f>
        <v>0</v>
      </c>
      <c r="I178" s="10">
        <f ca="1">IFERROR(INDEX(I$337:I$373,MATCH($F178,$B$337:$B$373,0))/INDEX($D$337:$D$373,MATCH($F178,$B$337:$B$373,0)),SUMIFS('Input-Ext Allocators'!F$8:F$63,'Input-Ext Allocators'!$B$8:$B$63,$F178))*$D178</f>
        <v>0</v>
      </c>
      <c r="J178" s="10">
        <f ca="1">IFERROR(INDEX(J$337:J$373,MATCH($F178,$B$337:$B$373,0))/INDEX($D$337:$D$373,MATCH($F178,$B$337:$B$373,0)),SUMIFS('Input-Ext Allocators'!G$8:G$63,'Input-Ext Allocators'!$B$8:$B$63,$F178))*$D178</f>
        <v>0</v>
      </c>
      <c r="K178" s="10">
        <f ca="1">IFERROR(INDEX(K$337:K$373,MATCH($F178,$B$337:$B$373,0))/INDEX($D$337:$D$373,MATCH($F178,$B$337:$B$373,0)),SUMIFS('Input-Ext Allocators'!H$8:H$63,'Input-Ext Allocators'!$B$8:$B$63,$F178))*$D178</f>
        <v>0</v>
      </c>
    </row>
    <row r="179" spans="1:11" hidden="1" outlineLevel="1">
      <c r="A179" s="31">
        <f>IF(ISBLANK('Input-Accounts'!A179),"",'Input-Accounts'!A179)</f>
        <v>159</v>
      </c>
      <c r="B179" s="53" t="str">
        <f>IF(ISBLANK('Input-Accounts'!B179),"",'Input-Accounts'!B179)</f>
        <v>Measuring and regulating station expenses—industrial</v>
      </c>
      <c r="C179" s="31">
        <f>IF(ISBLANK('Input-Accounts'!C179),"",'Input-Accounts'!C179)</f>
        <v>876</v>
      </c>
      <c r="D179" s="10">
        <f t="shared" ca="1" si="30"/>
        <v>112809.12002081708</v>
      </c>
      <c r="E179" s="10">
        <f t="shared" ca="1" si="31"/>
        <v>0</v>
      </c>
      <c r="F179" s="3" t="str" cm="1">
        <f t="array" aca="1" ref="F179" ca="1">IF(D179=0,"-",IF('Input-Accounts'!$E179&lt;&gt;0,'Input-Accounts'!$E179,INDEX('Input-Accounts'!$H179:$J179,,MATCH($F$6,'Input-Accounts'!$H$6:$J$6,0))))</f>
        <v>INT_IND M&amp;R</v>
      </c>
      <c r="G179" s="10">
        <f ca="1">IFERROR(INDEX(G$337:G$373,MATCH($F179,$B$337:$B$373,0))/INDEX($D$337:$D$373,MATCH($F179,$B$337:$B$373,0)),SUMIFS('Input-Ext Allocators'!D$8:D$63,'Input-Ext Allocators'!$B$8:$B$63,$F179))*$D179</f>
        <v>0</v>
      </c>
      <c r="H179" s="10">
        <f ca="1">IFERROR(INDEX(H$337:H$373,MATCH($F179,$B$337:$B$373,0))/INDEX($D$337:$D$373,MATCH($F179,$B$337:$B$373,0)),SUMIFS('Input-Ext Allocators'!E$8:E$63,'Input-Ext Allocators'!$B$8:$B$63,$F179))*$D179</f>
        <v>29606.890363248905</v>
      </c>
      <c r="I179" s="10">
        <f ca="1">IFERROR(INDEX(I$337:I$373,MATCH($F179,$B$337:$B$373,0))/INDEX($D$337:$D$373,MATCH($F179,$B$337:$B$373,0)),SUMIFS('Input-Ext Allocators'!F$8:F$63,'Input-Ext Allocators'!$B$8:$B$63,$F179))*$D179</f>
        <v>238.47921734092162</v>
      </c>
      <c r="J179" s="10">
        <f ca="1">IFERROR(INDEX(J$337:J$373,MATCH($F179,$B$337:$B$373,0))/INDEX($D$337:$D$373,MATCH($F179,$B$337:$B$373,0)),SUMIFS('Input-Ext Allocators'!G$8:G$63,'Input-Ext Allocators'!$B$8:$B$63,$F179))*$D179</f>
        <v>15493.952536446081</v>
      </c>
      <c r="K179" s="10">
        <f ca="1">IFERROR(INDEX(K$337:K$373,MATCH($F179,$B$337:$B$373,0))/INDEX($D$337:$D$373,MATCH($F179,$B$337:$B$373,0)),SUMIFS('Input-Ext Allocators'!H$8:H$63,'Input-Ext Allocators'!$B$8:$B$63,$F179))*$D179</f>
        <v>67469.797903781175</v>
      </c>
    </row>
    <row r="180" spans="1:11" hidden="1" outlineLevel="1">
      <c r="A180" s="31">
        <f>IF(ISBLANK('Input-Accounts'!A180),"",'Input-Accounts'!A180)</f>
        <v>160</v>
      </c>
      <c r="B180" s="53" t="str">
        <f>IF(ISBLANK('Input-Accounts'!B180),"",'Input-Accounts'!B180)</f>
        <v>Meter and house regulator expenses</v>
      </c>
      <c r="C180" s="31">
        <f>IF(ISBLANK('Input-Accounts'!C180),"",'Input-Accounts'!C180)</f>
        <v>878</v>
      </c>
      <c r="D180" s="10">
        <f t="shared" ca="1" si="30"/>
        <v>1688170.3419252376</v>
      </c>
      <c r="E180" s="10">
        <f t="shared" ca="1" si="31"/>
        <v>0</v>
      </c>
      <c r="F180" s="3" t="str" cm="1">
        <f t="array" aca="1" ref="F180" ca="1">IF(D180=0,"-",IF('Input-Accounts'!$E180&lt;&gt;0,'Input-Accounts'!$E180,INDEX('Input-Accounts'!$H180:$J180,,MATCH($F$6,'Input-Accounts'!$H$6:$J$6,0))))</f>
        <v>METERS_ACCT 381</v>
      </c>
      <c r="G180" s="10">
        <f ca="1">IFERROR(INDEX(G$337:G$373,MATCH($F180,$B$337:$B$373,0))/INDEX($D$337:$D$373,MATCH($F180,$B$337:$B$373,0)),SUMIFS('Input-Ext Allocators'!D$8:D$63,'Input-Ext Allocators'!$B$8:$B$63,$F180))*$D180</f>
        <v>1288588.7177427928</v>
      </c>
      <c r="H180" s="10">
        <f ca="1">IFERROR(INDEX(H$337:H$373,MATCH($F180,$B$337:$B$373,0))/INDEX($D$337:$D$373,MATCH($F180,$B$337:$B$373,0)),SUMIFS('Input-Ext Allocators'!E$8:E$63,'Input-Ext Allocators'!$B$8:$B$63,$F180))*$D180</f>
        <v>395849.26914524043</v>
      </c>
      <c r="I180" s="10">
        <f ca="1">IFERROR(INDEX(I$337:I$373,MATCH($F180,$B$337:$B$373,0))/INDEX($D$337:$D$373,MATCH($F180,$B$337:$B$373,0)),SUMIFS('Input-Ext Allocators'!F$8:F$63,'Input-Ext Allocators'!$B$8:$B$63,$F180))*$D180</f>
        <v>141.34756670727336</v>
      </c>
      <c r="J180" s="10">
        <f ca="1">IFERROR(INDEX(J$337:J$373,MATCH($F180,$B$337:$B$373,0))/INDEX($D$337:$D$373,MATCH($F180,$B$337:$B$373,0)),SUMIFS('Input-Ext Allocators'!G$8:G$63,'Input-Ext Allocators'!$B$8:$B$63,$F180))*$D180</f>
        <v>0</v>
      </c>
      <c r="K180" s="10">
        <f ca="1">IFERROR(INDEX(K$337:K$373,MATCH($F180,$B$337:$B$373,0))/INDEX($D$337:$D$373,MATCH($F180,$B$337:$B$373,0)),SUMIFS('Input-Ext Allocators'!H$8:H$63,'Input-Ext Allocators'!$B$8:$B$63,$F180))*$D180</f>
        <v>3591.007470497218</v>
      </c>
    </row>
    <row r="181" spans="1:11" hidden="1" outlineLevel="1">
      <c r="A181" s="31">
        <f>IF(ISBLANK('Input-Accounts'!A181),"",'Input-Accounts'!A181)</f>
        <v>161</v>
      </c>
      <c r="B181" s="53" t="str">
        <f>IF(ISBLANK('Input-Accounts'!B181),"",'Input-Accounts'!B181)</f>
        <v>Customer installations expenses</v>
      </c>
      <c r="C181" s="31">
        <f>IF(ISBLANK('Input-Accounts'!C181),"",'Input-Accounts'!C181)</f>
        <v>879</v>
      </c>
      <c r="D181" s="10">
        <f t="shared" ca="1" si="30"/>
        <v>2893621.8788597728</v>
      </c>
      <c r="E181" s="10">
        <f t="shared" ca="1" si="31"/>
        <v>0</v>
      </c>
      <c r="F181" s="3" t="str" cm="1">
        <f t="array" aca="1" ref="F181" ca="1">IF(D181=0,"-",IF('Input-Accounts'!$E181&lt;&gt;0,'Input-Accounts'!$E181,INDEX('Input-Accounts'!$H181:$J181,,MATCH($F$6,'Input-Accounts'!$H$6:$J$6,0))))</f>
        <v>METERS_ACCT 381</v>
      </c>
      <c r="G181" s="10">
        <f ca="1">IFERROR(INDEX(G$337:G$373,MATCH($F181,$B$337:$B$373,0))/INDEX($D$337:$D$373,MATCH($F181,$B$337:$B$373,0)),SUMIFS('Input-Ext Allocators'!D$8:D$63,'Input-Ext Allocators'!$B$8:$B$63,$F181))*$D181</f>
        <v>2208715.7995324708</v>
      </c>
      <c r="H181" s="10">
        <f ca="1">IFERROR(INDEX(H$337:H$373,MATCH($F181,$B$337:$B$373,0))/INDEX($D$337:$D$373,MATCH($F181,$B$337:$B$373,0)),SUMIFS('Input-Ext Allocators'!E$8:E$63,'Input-Ext Allocators'!$B$8:$B$63,$F181))*$D181</f>
        <v>678508.60631932924</v>
      </c>
      <c r="I181" s="10">
        <f ca="1">IFERROR(INDEX(I$337:I$373,MATCH($F181,$B$337:$B$373,0))/INDEX($D$337:$D$373,MATCH($F181,$B$337:$B$373,0)),SUMIFS('Input-Ext Allocators'!F$8:F$63,'Input-Ext Allocators'!$B$8:$B$63,$F181))*$D181</f>
        <v>242.27792740471608</v>
      </c>
      <c r="J181" s="10">
        <f ca="1">IFERROR(INDEX(J$337:J$373,MATCH($F181,$B$337:$B$373,0))/INDEX($D$337:$D$373,MATCH($F181,$B$337:$B$373,0)),SUMIFS('Input-Ext Allocators'!G$8:G$63,'Input-Ext Allocators'!$B$8:$B$63,$F181))*$D181</f>
        <v>0</v>
      </c>
      <c r="K181" s="10">
        <f ca="1">IFERROR(INDEX(K$337:K$373,MATCH($F181,$B$337:$B$373,0))/INDEX($D$337:$D$373,MATCH($F181,$B$337:$B$373,0)),SUMIFS('Input-Ext Allocators'!H$8:H$63,'Input-Ext Allocators'!$B$8:$B$63,$F181))*$D181</f>
        <v>6155.1950805683664</v>
      </c>
    </row>
    <row r="182" spans="1:11" outlineLevel="1">
      <c r="A182" s="31">
        <f>IF(ISBLANK('Input-Accounts'!A182),"",'Input-Accounts'!A182)</f>
        <v>162</v>
      </c>
      <c r="B182" s="53" t="str">
        <f>IF(ISBLANK('Input-Accounts'!B182),"",'Input-Accounts'!B182)</f>
        <v>OTHER EXPENSE</v>
      </c>
      <c r="C182" s="31">
        <f>IF(ISBLANK('Input-Accounts'!C182),"",'Input-Accounts'!C182)</f>
        <v>880</v>
      </c>
      <c r="D182" s="10">
        <f t="shared" ca="1" si="30"/>
        <v>888783.38422474696</v>
      </c>
      <c r="E182" s="10">
        <f t="shared" ca="1" si="31"/>
        <v>0</v>
      </c>
      <c r="F182" s="3" t="str" cm="1">
        <f t="array" aca="1" ref="F182" ca="1">IF(D182=0,"-",IF('Input-Accounts'!$E182&lt;&gt;0,'Input-Accounts'!$E182,INDEX('Input-Accounts'!$H182:$J182,,MATCH($F$6,'Input-Accounts'!$H$6:$J$6,0))))</f>
        <v>INT_871-879</v>
      </c>
      <c r="G182" s="10">
        <f ca="1">IFERROR(INDEX(G$337:G$373,MATCH($F182,$B$337:$B$373,0))/INDEX($D$337:$D$373,MATCH($F182,$B$337:$B$373,0)),SUMIFS('Input-Ext Allocators'!D$8:D$63,'Input-Ext Allocators'!$B$8:$B$63,$F182))*$D182</f>
        <v>700740.69401176868</v>
      </c>
      <c r="H182" s="10">
        <f ca="1">IFERROR(INDEX(H$337:H$373,MATCH($F182,$B$337:$B$373,0))/INDEX($D$337:$D$373,MATCH($F182,$B$337:$B$373,0)),SUMIFS('Input-Ext Allocators'!E$8:E$63,'Input-Ext Allocators'!$B$8:$B$63,$F182))*$D182</f>
        <v>175093.83687264091</v>
      </c>
      <c r="I182" s="10">
        <f ca="1">IFERROR(INDEX(I$337:I$373,MATCH($F182,$B$337:$B$373,0))/INDEX($D$337:$D$373,MATCH($F182,$B$337:$B$373,0)),SUMIFS('Input-Ext Allocators'!F$8:F$63,'Input-Ext Allocators'!$B$8:$B$63,$F182))*$D182</f>
        <v>87.387418363459787</v>
      </c>
      <c r="J182" s="10">
        <f ca="1">IFERROR(INDEX(J$337:J$373,MATCH($F182,$B$337:$B$373,0))/INDEX($D$337:$D$373,MATCH($F182,$B$337:$B$373,0)),SUMIFS('Input-Ext Allocators'!G$8:G$63,'Input-Ext Allocators'!$B$8:$B$63,$F182))*$D182</f>
        <v>2083.6582959024981</v>
      </c>
      <c r="K182" s="10">
        <f ca="1">IFERROR(INDEX(K$337:K$373,MATCH($F182,$B$337:$B$373,0))/INDEX($D$337:$D$373,MATCH($F182,$B$337:$B$373,0)),SUMIFS('Input-Ext Allocators'!H$8:H$63,'Input-Ext Allocators'!$B$8:$B$63,$F182))*$D182</f>
        <v>10777.807626071424</v>
      </c>
    </row>
    <row r="183" spans="1:11" hidden="1" outlineLevel="1">
      <c r="A183" s="31">
        <f>IF(ISBLANK('Input-Accounts'!A183),"",'Input-Accounts'!A183)</f>
        <v>163</v>
      </c>
      <c r="B183" s="53" t="str">
        <f>IF(ISBLANK('Input-Accounts'!B183),"",'Input-Accounts'!B183)</f>
        <v>TELECOMMUNICATION EXPENSE - ENGINEERING</v>
      </c>
      <c r="C183" s="31">
        <f>IF(ISBLANK('Input-Accounts'!C183),"",'Input-Accounts'!C183)</f>
        <v>881</v>
      </c>
      <c r="D183" s="10">
        <f t="shared" ca="1" si="30"/>
        <v>14053.504831470294</v>
      </c>
      <c r="E183" s="10">
        <f t="shared" ca="1" si="31"/>
        <v>0</v>
      </c>
      <c r="F183" s="3" t="str" cm="1">
        <f t="array" aca="1" ref="F183" ca="1">IF(D183=0,"-",IF('Input-Accounts'!$E183&lt;&gt;0,'Input-Accounts'!$E183,INDEX('Input-Accounts'!$H183:$J183,,MATCH($F$6,'Input-Accounts'!$H$6:$J$6,0))))</f>
        <v>INT_871-879</v>
      </c>
      <c r="G183" s="10">
        <f ca="1">IFERROR(INDEX(G$337:G$373,MATCH($F183,$B$337:$B$373,0))/INDEX($D$337:$D$373,MATCH($F183,$B$337:$B$373,0)),SUMIFS('Input-Ext Allocators'!D$8:D$63,'Input-Ext Allocators'!$B$8:$B$63,$F183))*$D183</f>
        <v>11080.160704728032</v>
      </c>
      <c r="H183" s="10">
        <f ca="1">IFERROR(INDEX(H$337:H$373,MATCH($F183,$B$337:$B$373,0))/INDEX($D$337:$D$373,MATCH($F183,$B$337:$B$373,0)),SUMIFS('Input-Ext Allocators'!E$8:E$63,'Input-Ext Allocators'!$B$8:$B$63,$F183))*$D183</f>
        <v>2768.5959550162984</v>
      </c>
      <c r="I183" s="10">
        <f ca="1">IFERROR(INDEX(I$337:I$373,MATCH($F183,$B$337:$B$373,0))/INDEX($D$337:$D$373,MATCH($F183,$B$337:$B$373,0)),SUMIFS('Input-Ext Allocators'!F$8:F$63,'Input-Ext Allocators'!$B$8:$B$63,$F183))*$D183</f>
        <v>1.3817759512367842</v>
      </c>
      <c r="J183" s="10">
        <f ca="1">IFERROR(INDEX(J$337:J$373,MATCH($F183,$B$337:$B$373,0))/INDEX($D$337:$D$373,MATCH($F183,$B$337:$B$373,0)),SUMIFS('Input-Ext Allocators'!G$8:G$63,'Input-Ext Allocators'!$B$8:$B$63,$F183))*$D183</f>
        <v>32.946950233707554</v>
      </c>
      <c r="K183" s="10">
        <f ca="1">IFERROR(INDEX(K$337:K$373,MATCH($F183,$B$337:$B$373,0))/INDEX($D$337:$D$373,MATCH($F183,$B$337:$B$373,0)),SUMIFS('Input-Ext Allocators'!H$8:H$63,'Input-Ext Allocators'!$B$8:$B$63,$F183))*$D183</f>
        <v>170.41944554101934</v>
      </c>
    </row>
    <row r="184" spans="1:11" hidden="1" outlineLevel="1">
      <c r="A184" s="31">
        <f>IF(ISBLANK('Input-Accounts'!A184),"",'Input-Accounts'!A184)</f>
        <v>164</v>
      </c>
      <c r="B184" t="str">
        <f>IF(ISBLANK('Input-Accounts'!B184),"",'Input-Accounts'!B184)</f>
        <v>Subtotal - Operation Expenses</v>
      </c>
      <c r="C184" s="31" t="str">
        <f>IF(ISBLANK('Input-Accounts'!C184),"",'Input-Accounts'!C184)</f>
        <v/>
      </c>
      <c r="D184" s="123">
        <f ca="1">SUBTOTAL(9,D172:D183)</f>
        <v>8043161.7028720016</v>
      </c>
      <c r="E184" s="10">
        <f t="shared" ca="1" si="31"/>
        <v>0</v>
      </c>
      <c r="G184" s="123">
        <f t="shared" ref="G184:K184" ca="1" si="32">SUBTOTAL(9,G172:G183)</f>
        <v>6341444.7364310585</v>
      </c>
      <c r="H184" s="123">
        <f t="shared" ca="1" si="32"/>
        <v>1584534.6213029828</v>
      </c>
      <c r="I184" s="123">
        <f t="shared" ca="1" si="32"/>
        <v>790.82389384104192</v>
      </c>
      <c r="J184" s="123">
        <f t="shared" ca="1" si="32"/>
        <v>18856.338794061659</v>
      </c>
      <c r="K184" s="123">
        <f t="shared" ca="1" si="32"/>
        <v>97535.182450056644</v>
      </c>
    </row>
    <row r="185" spans="1:11" hidden="1" outlineLevel="1">
      <c r="A185" s="31" t="str">
        <f>IF(ISBLANK('Input-Accounts'!A185),"",'Input-Accounts'!A185)</f>
        <v/>
      </c>
      <c r="B185" t="str">
        <f>IF(ISBLANK('Input-Accounts'!B185),"",'Input-Accounts'!B185)</f>
        <v/>
      </c>
      <c r="C185" s="31" t="str">
        <f>IF(ISBLANK('Input-Accounts'!C185),"",'Input-Accounts'!C185)</f>
        <v/>
      </c>
      <c r="D185" s="10"/>
      <c r="E185" s="10"/>
      <c r="G185" s="10"/>
      <c r="H185" s="10"/>
      <c r="I185" s="10"/>
      <c r="J185" s="10"/>
      <c r="K185" s="10"/>
    </row>
    <row r="186" spans="1:11" hidden="1" outlineLevel="1">
      <c r="A186" s="31">
        <f>IF(ISBLANK('Input-Accounts'!A186),"",'Input-Accounts'!A186)</f>
        <v>165</v>
      </c>
      <c r="B186" s="1" t="str">
        <f>IF(ISBLANK('Input-Accounts'!B186),"",'Input-Accounts'!B186)</f>
        <v>Maintenance Expenses</v>
      </c>
      <c r="C186" s="31" t="str">
        <f>IF(ISBLANK('Input-Accounts'!C186),"",'Input-Accounts'!C186)</f>
        <v/>
      </c>
      <c r="D186" s="10"/>
      <c r="E186" s="10"/>
      <c r="G186" s="10"/>
      <c r="H186" s="10"/>
      <c r="I186" s="10"/>
      <c r="J186" s="10"/>
      <c r="K186" s="10"/>
    </row>
    <row r="187" spans="1:11" hidden="1" outlineLevel="1">
      <c r="A187" s="31">
        <f>IF(ISBLANK('Input-Accounts'!A187),"",'Input-Accounts'!A187)</f>
        <v>166</v>
      </c>
      <c r="B187" s="53" t="str">
        <f>IF(ISBLANK('Input-Accounts'!B187),"",'Input-Accounts'!B187)</f>
        <v>Maintenance supervision and engineering</v>
      </c>
      <c r="C187" s="31">
        <f>IF(ISBLANK('Input-Accounts'!C187),"",'Input-Accounts'!C187)</f>
        <v>885</v>
      </c>
      <c r="D187" s="10">
        <f t="shared" ref="D187:D194" ca="1" si="33">INDIRECT("Classification!"&amp;$D$5&amp;ROW())</f>
        <v>15621.916827243451</v>
      </c>
      <c r="E187" s="10">
        <f t="shared" ref="E187:E195" ca="1" si="34">IFERROR(IF(D187="","",IF(D187=0,0,IF(ABS(D187-SUM($G187:$K187))&lt;Check_Limit,0,1))),1)</f>
        <v>0</v>
      </c>
      <c r="F187" s="3" t="str" cm="1">
        <f t="array" aca="1" ref="F187" ca="1">IF(D187=0,"-",IF('Input-Accounts'!$E187&lt;&gt;0,'Input-Accounts'!$E187,INDEX('Input-Accounts'!$H187:$J187,,MATCH($F$6,'Input-Accounts'!$H$6:$J$6,0))))</f>
        <v>INT_866-893</v>
      </c>
      <c r="G187" s="10">
        <f ca="1">IFERROR(INDEX(G$337:G$373,MATCH($F187,$B$337:$B$373,0))/INDEX($D$337:$D$373,MATCH($F187,$B$337:$B$373,0)),SUMIFS('Input-Ext Allocators'!D$8:D$63,'Input-Ext Allocators'!$B$8:$B$63,$F187))*$D187</f>
        <v>12236.431525001572</v>
      </c>
      <c r="H187" s="10">
        <f ca="1">IFERROR(INDEX(H$337:H$373,MATCH($F187,$B$337:$B$373,0))/INDEX($D$337:$D$373,MATCH($F187,$B$337:$B$373,0)),SUMIFS('Input-Ext Allocators'!E$8:E$63,'Input-Ext Allocators'!$B$8:$B$63,$F187))*$D187</f>
        <v>2359.2518306482825</v>
      </c>
      <c r="I187" s="10">
        <f ca="1">IFERROR(INDEX(I$337:I$373,MATCH($F187,$B$337:$B$373,0))/INDEX($D$337:$D$373,MATCH($F187,$B$337:$B$373,0)),SUMIFS('Input-Ext Allocators'!F$8:F$63,'Input-Ext Allocators'!$B$8:$B$63,$F187))*$D187</f>
        <v>3.3557859703407251</v>
      </c>
      <c r="J187" s="10">
        <f ca="1">IFERROR(INDEX(J$337:J$373,MATCH($F187,$B$337:$B$373,0))/INDEX($D$337:$D$373,MATCH($F187,$B$337:$B$373,0)),SUMIFS('Input-Ext Allocators'!G$8:G$63,'Input-Ext Allocators'!$B$8:$B$63,$F187))*$D187</f>
        <v>186.50550108379687</v>
      </c>
      <c r="K187" s="10">
        <f ca="1">IFERROR(INDEX(K$337:K$373,MATCH($F187,$B$337:$B$373,0))/INDEX($D$337:$D$373,MATCH($F187,$B$337:$B$373,0)),SUMIFS('Input-Ext Allocators'!H$8:H$63,'Input-Ext Allocators'!$B$8:$B$63,$F187))*$D187</f>
        <v>836.37218453946082</v>
      </c>
    </row>
    <row r="188" spans="1:11" hidden="1" outlineLevel="1">
      <c r="A188" s="31">
        <f>IF(ISBLANK('Input-Accounts'!A188),"",'Input-Accounts'!A188)</f>
        <v>167</v>
      </c>
      <c r="B188" s="53" t="str">
        <f>IF(ISBLANK('Input-Accounts'!B188),"",'Input-Accounts'!B188)</f>
        <v>Maintenance of structures and improvements</v>
      </c>
      <c r="C188" s="31">
        <f>IF(ISBLANK('Input-Accounts'!C188),"",'Input-Accounts'!C188)</f>
        <v>886</v>
      </c>
      <c r="D188" s="10">
        <f t="shared" ca="1" si="33"/>
        <v>0</v>
      </c>
      <c r="E188" s="10">
        <f t="shared" ca="1" si="34"/>
        <v>0</v>
      </c>
      <c r="F188" s="3" t="str" cm="1">
        <f t="array" aca="1" ref="F188" ca="1">IF(D188=0,"-",IF('Input-Accounts'!$E188&lt;&gt;0,'Input-Accounts'!$E188,INDEX('Input-Accounts'!$H188:$J188,,MATCH($F$6,'Input-Accounts'!$H$6:$J$6,0))))</f>
        <v>-</v>
      </c>
      <c r="G188" s="10">
        <f ca="1">IFERROR(INDEX(G$337:G$373,MATCH($F188,$B$337:$B$373,0))/INDEX($D$337:$D$373,MATCH($F188,$B$337:$B$373,0)),SUMIFS('Input-Ext Allocators'!D$8:D$63,'Input-Ext Allocators'!$B$8:$B$63,$F188))*$D188</f>
        <v>0</v>
      </c>
      <c r="H188" s="10">
        <f ca="1">IFERROR(INDEX(H$337:H$373,MATCH($F188,$B$337:$B$373,0))/INDEX($D$337:$D$373,MATCH($F188,$B$337:$B$373,0)),SUMIFS('Input-Ext Allocators'!E$8:E$63,'Input-Ext Allocators'!$B$8:$B$63,$F188))*$D188</f>
        <v>0</v>
      </c>
      <c r="I188" s="10">
        <f ca="1">IFERROR(INDEX(I$337:I$373,MATCH($F188,$B$337:$B$373,0))/INDEX($D$337:$D$373,MATCH($F188,$B$337:$B$373,0)),SUMIFS('Input-Ext Allocators'!F$8:F$63,'Input-Ext Allocators'!$B$8:$B$63,$F188))*$D188</f>
        <v>0</v>
      </c>
      <c r="J188" s="10">
        <f ca="1">IFERROR(INDEX(J$337:J$373,MATCH($F188,$B$337:$B$373,0))/INDEX($D$337:$D$373,MATCH($F188,$B$337:$B$373,0)),SUMIFS('Input-Ext Allocators'!G$8:G$63,'Input-Ext Allocators'!$B$8:$B$63,$F188))*$D188</f>
        <v>0</v>
      </c>
      <c r="K188" s="10">
        <f ca="1">IFERROR(INDEX(K$337:K$373,MATCH($F188,$B$337:$B$373,0))/INDEX($D$337:$D$373,MATCH($F188,$B$337:$B$373,0)),SUMIFS('Input-Ext Allocators'!H$8:H$63,'Input-Ext Allocators'!$B$8:$B$63,$F188))*$D188</f>
        <v>0</v>
      </c>
    </row>
    <row r="189" spans="1:11" hidden="1" outlineLevel="1">
      <c r="A189" s="31">
        <f>IF(ISBLANK('Input-Accounts'!A189),"",'Input-Accounts'!A189)</f>
        <v>168</v>
      </c>
      <c r="B189" s="53" t="str">
        <f>IF(ISBLANK('Input-Accounts'!B189),"",'Input-Accounts'!B189)</f>
        <v>Maintenance of mains</v>
      </c>
      <c r="C189" s="31">
        <f>IF(ISBLANK('Input-Accounts'!C189),"",'Input-Accounts'!C189)</f>
        <v>887</v>
      </c>
      <c r="D189" s="10">
        <f t="shared" ca="1" si="33"/>
        <v>0</v>
      </c>
      <c r="E189" s="10">
        <f t="shared" ca="1" si="34"/>
        <v>0</v>
      </c>
      <c r="F189" s="3" t="str" cm="1">
        <f t="array" aca="1" ref="F189" ca="1">IF(D189=0,"-",IF('Input-Accounts'!$E189&lt;&gt;0,'Input-Accounts'!$E189,INDEX('Input-Accounts'!$H189:$J189,,MATCH($F$6,'Input-Accounts'!$H$6:$J$6,0))))</f>
        <v>-</v>
      </c>
      <c r="G189" s="10">
        <f ca="1">IFERROR(INDEX(G$337:G$373,MATCH($F189,$B$337:$B$373,0))/INDEX($D$337:$D$373,MATCH($F189,$B$337:$B$373,0)),SUMIFS('Input-Ext Allocators'!D$8:D$63,'Input-Ext Allocators'!$B$8:$B$63,$F189))*$D189</f>
        <v>0</v>
      </c>
      <c r="H189" s="10">
        <f ca="1">IFERROR(INDEX(H$337:H$373,MATCH($F189,$B$337:$B$373,0))/INDEX($D$337:$D$373,MATCH($F189,$B$337:$B$373,0)),SUMIFS('Input-Ext Allocators'!E$8:E$63,'Input-Ext Allocators'!$B$8:$B$63,$F189))*$D189</f>
        <v>0</v>
      </c>
      <c r="I189" s="10">
        <f ca="1">IFERROR(INDEX(I$337:I$373,MATCH($F189,$B$337:$B$373,0))/INDEX($D$337:$D$373,MATCH($F189,$B$337:$B$373,0)),SUMIFS('Input-Ext Allocators'!F$8:F$63,'Input-Ext Allocators'!$B$8:$B$63,$F189))*$D189</f>
        <v>0</v>
      </c>
      <c r="J189" s="10">
        <f ca="1">IFERROR(INDEX(J$337:J$373,MATCH($F189,$B$337:$B$373,0))/INDEX($D$337:$D$373,MATCH($F189,$B$337:$B$373,0)),SUMIFS('Input-Ext Allocators'!G$8:G$63,'Input-Ext Allocators'!$B$8:$B$63,$F189))*$D189</f>
        <v>0</v>
      </c>
      <c r="K189" s="10">
        <f ca="1">IFERROR(INDEX(K$337:K$373,MATCH($F189,$B$337:$B$373,0))/INDEX($D$337:$D$373,MATCH($F189,$B$337:$B$373,0)),SUMIFS('Input-Ext Allocators'!H$8:H$63,'Input-Ext Allocators'!$B$8:$B$63,$F189))*$D189</f>
        <v>0</v>
      </c>
    </row>
    <row r="190" spans="1:11" hidden="1" outlineLevel="1">
      <c r="A190" s="31">
        <f>IF(ISBLANK('Input-Accounts'!A190),"",'Input-Accounts'!A190)</f>
        <v>169</v>
      </c>
      <c r="B190" s="53" t="str">
        <f>IF(ISBLANK('Input-Accounts'!B190),"",'Input-Accounts'!B190)</f>
        <v>Maintenance of measuring and regulating station equipment—general</v>
      </c>
      <c r="C190" s="31">
        <f>IF(ISBLANK('Input-Accounts'!C190),"",'Input-Accounts'!C190)</f>
        <v>889</v>
      </c>
      <c r="D190" s="10">
        <f t="shared" ca="1" si="33"/>
        <v>0</v>
      </c>
      <c r="E190" s="10">
        <f t="shared" ca="1" si="34"/>
        <v>0</v>
      </c>
      <c r="F190" s="3" t="str" cm="1">
        <f t="array" aca="1" ref="F190" ca="1">IF(D190=0,"-",IF('Input-Accounts'!$E190&lt;&gt;0,'Input-Accounts'!$E190,INDEX('Input-Accounts'!$H190:$J190,,MATCH($F$6,'Input-Accounts'!$H$6:$J$6,0))))</f>
        <v>-</v>
      </c>
      <c r="G190" s="10">
        <f ca="1">IFERROR(INDEX(G$337:G$373,MATCH($F190,$B$337:$B$373,0))/INDEX($D$337:$D$373,MATCH($F190,$B$337:$B$373,0)),SUMIFS('Input-Ext Allocators'!D$8:D$63,'Input-Ext Allocators'!$B$8:$B$63,$F190))*$D190</f>
        <v>0</v>
      </c>
      <c r="H190" s="10">
        <f ca="1">IFERROR(INDEX(H$337:H$373,MATCH($F190,$B$337:$B$373,0))/INDEX($D$337:$D$373,MATCH($F190,$B$337:$B$373,0)),SUMIFS('Input-Ext Allocators'!E$8:E$63,'Input-Ext Allocators'!$B$8:$B$63,$F190))*$D190</f>
        <v>0</v>
      </c>
      <c r="I190" s="10">
        <f ca="1">IFERROR(INDEX(I$337:I$373,MATCH($F190,$B$337:$B$373,0))/INDEX($D$337:$D$373,MATCH($F190,$B$337:$B$373,0)),SUMIFS('Input-Ext Allocators'!F$8:F$63,'Input-Ext Allocators'!$B$8:$B$63,$F190))*$D190</f>
        <v>0</v>
      </c>
      <c r="J190" s="10">
        <f ca="1">IFERROR(INDEX(J$337:J$373,MATCH($F190,$B$337:$B$373,0))/INDEX($D$337:$D$373,MATCH($F190,$B$337:$B$373,0)),SUMIFS('Input-Ext Allocators'!G$8:G$63,'Input-Ext Allocators'!$B$8:$B$63,$F190))*$D190</f>
        <v>0</v>
      </c>
      <c r="K190" s="10">
        <f ca="1">IFERROR(INDEX(K$337:K$373,MATCH($F190,$B$337:$B$373,0))/INDEX($D$337:$D$373,MATCH($F190,$B$337:$B$373,0)),SUMIFS('Input-Ext Allocators'!H$8:H$63,'Input-Ext Allocators'!$B$8:$B$63,$F190))*$D190</f>
        <v>0</v>
      </c>
    </row>
    <row r="191" spans="1:11" hidden="1" outlineLevel="1">
      <c r="A191" s="31">
        <f>IF(ISBLANK('Input-Accounts'!A191),"",'Input-Accounts'!A191)</f>
        <v>170</v>
      </c>
      <c r="B191" s="53" t="str">
        <f>IF(ISBLANK('Input-Accounts'!B191),"",'Input-Accounts'!B191)</f>
        <v>Maintenance of measuring and regulating station equipment—industrial</v>
      </c>
      <c r="C191" s="31">
        <f>IF(ISBLANK('Input-Accounts'!C191),"",'Input-Accounts'!C191)</f>
        <v>890</v>
      </c>
      <c r="D191" s="10">
        <f t="shared" ca="1" si="33"/>
        <v>85196.042138115794</v>
      </c>
      <c r="E191" s="10">
        <f t="shared" ca="1" si="34"/>
        <v>0</v>
      </c>
      <c r="F191" s="3" t="str" cm="1">
        <f t="array" aca="1" ref="F191" ca="1">IF(D191=0,"-",IF('Input-Accounts'!$E191&lt;&gt;0,'Input-Accounts'!$E191,INDEX('Input-Accounts'!$H191:$J191,,MATCH($F$6,'Input-Accounts'!$H$6:$J$6,0))))</f>
        <v>INT_IND M&amp;R</v>
      </c>
      <c r="G191" s="10">
        <f ca="1">IFERROR(INDEX(G$337:G$373,MATCH($F191,$B$337:$B$373,0))/INDEX($D$337:$D$373,MATCH($F191,$B$337:$B$373,0)),SUMIFS('Input-Ext Allocators'!D$8:D$63,'Input-Ext Allocators'!$B$8:$B$63,$F191))*$D191</f>
        <v>0</v>
      </c>
      <c r="H191" s="10">
        <f ca="1">IFERROR(INDEX(H$337:H$373,MATCH($F191,$B$337:$B$373,0))/INDEX($D$337:$D$373,MATCH($F191,$B$337:$B$373,0)),SUMIFS('Input-Ext Allocators'!E$8:E$63,'Input-Ext Allocators'!$B$8:$B$63,$F191))*$D191</f>
        <v>22359.804584066096</v>
      </c>
      <c r="I191" s="10">
        <f ca="1">IFERROR(INDEX(I$337:I$373,MATCH($F191,$B$337:$B$373,0))/INDEX($D$337:$D$373,MATCH($F191,$B$337:$B$373,0)),SUMIFS('Input-Ext Allocators'!F$8:F$63,'Input-Ext Allocators'!$B$8:$B$63,$F191))*$D191</f>
        <v>180.10499014523626</v>
      </c>
      <c r="J191" s="10">
        <f ca="1">IFERROR(INDEX(J$337:J$373,MATCH($F191,$B$337:$B$373,0))/INDEX($D$337:$D$373,MATCH($F191,$B$337:$B$373,0)),SUMIFS('Input-Ext Allocators'!G$8:G$63,'Input-Ext Allocators'!$B$8:$B$63,$F191))*$D191</f>
        <v>11701.389328606036</v>
      </c>
      <c r="K191" s="10">
        <f ca="1">IFERROR(INDEX(K$337:K$373,MATCH($F191,$B$337:$B$373,0))/INDEX($D$337:$D$373,MATCH($F191,$B$337:$B$373,0)),SUMIFS('Input-Ext Allocators'!H$8:H$63,'Input-Ext Allocators'!$B$8:$B$63,$F191))*$D191</f>
        <v>50954.743235298425</v>
      </c>
    </row>
    <row r="192" spans="1:11" hidden="1" outlineLevel="1">
      <c r="A192" s="31">
        <f>IF(ISBLANK('Input-Accounts'!A192),"",'Input-Accounts'!A192)</f>
        <v>171</v>
      </c>
      <c r="B192" s="53" t="str">
        <f>IF(ISBLANK('Input-Accounts'!B192),"",'Input-Accounts'!B192)</f>
        <v>Maintenance of services</v>
      </c>
      <c r="C192" s="31">
        <f>IF(ISBLANK('Input-Accounts'!C192),"",'Input-Accounts'!C192)</f>
        <v>892</v>
      </c>
      <c r="D192" s="10">
        <f t="shared" ca="1" si="33"/>
        <v>642431.56668051064</v>
      </c>
      <c r="E192" s="10">
        <f t="shared" ca="1" si="34"/>
        <v>0</v>
      </c>
      <c r="F192" s="3" t="str" cm="1">
        <f t="array" aca="1" ref="F192" ca="1">IF(D192=0,"-",IF('Input-Accounts'!$E192&lt;&gt;0,'Input-Accounts'!$E192,INDEX('Input-Accounts'!$H192:$J192,,MATCH($F$6,'Input-Accounts'!$H$6:$J$6,0))))</f>
        <v>SERVICES_ACCT 380</v>
      </c>
      <c r="G192" s="10">
        <f ca="1">IFERROR(INDEX(G$337:G$373,MATCH($F192,$B$337:$B$373,0))/INDEX($D$337:$D$373,MATCH($F192,$B$337:$B$373,0)),SUMIFS('Input-Ext Allocators'!D$8:D$63,'Input-Ext Allocators'!$B$8:$B$63,$F192))*$D192</f>
        <v>574985.80433070578</v>
      </c>
      <c r="H192" s="10">
        <f ca="1">IFERROR(INDEX(H$337:H$373,MATCH($F192,$B$337:$B$373,0))/INDEX($D$337:$D$373,MATCH($F192,$B$337:$B$373,0)),SUMIFS('Input-Ext Allocators'!E$8:E$63,'Input-Ext Allocators'!$B$8:$B$63,$F192))*$D192</f>
        <v>66454.160342815492</v>
      </c>
      <c r="I192" s="10">
        <f ca="1">IFERROR(INDEX(I$337:I$373,MATCH($F192,$B$337:$B$373,0))/INDEX($D$337:$D$373,MATCH($F192,$B$337:$B$373,0)),SUMIFS('Input-Ext Allocators'!F$8:F$63,'Input-Ext Allocators'!$B$8:$B$63,$F192))*$D192</f>
        <v>9.2967268128074636</v>
      </c>
      <c r="J192" s="10">
        <f ca="1">IFERROR(INDEX(J$337:J$373,MATCH($F192,$B$337:$B$373,0))/INDEX($D$337:$D$373,MATCH($F192,$B$337:$B$373,0)),SUMIFS('Input-Ext Allocators'!G$8:G$63,'Input-Ext Allocators'!$B$8:$B$63,$F192))*$D192</f>
        <v>0</v>
      </c>
      <c r="K192" s="10">
        <f ca="1">IFERROR(INDEX(K$337:K$373,MATCH($F192,$B$337:$B$373,0))/INDEX($D$337:$D$373,MATCH($F192,$B$337:$B$373,0)),SUMIFS('Input-Ext Allocators'!H$8:H$63,'Input-Ext Allocators'!$B$8:$B$63,$F192))*$D192</f>
        <v>982.30528017662857</v>
      </c>
    </row>
    <row r="193" spans="1:11" hidden="1" outlineLevel="1">
      <c r="A193" s="31">
        <f>IF(ISBLANK('Input-Accounts'!A193),"",'Input-Accounts'!A193)</f>
        <v>172</v>
      </c>
      <c r="B193" s="53" t="str">
        <f>IF(ISBLANK('Input-Accounts'!B193),"",'Input-Accounts'!B193)</f>
        <v>Maintenance of meters and house regulators</v>
      </c>
      <c r="C193" s="31">
        <f>IF(ISBLANK('Input-Accounts'!C193),"",'Input-Accounts'!C193)</f>
        <v>893</v>
      </c>
      <c r="D193" s="10">
        <f t="shared" ca="1" si="33"/>
        <v>252494.31676761367</v>
      </c>
      <c r="E193" s="10">
        <f t="shared" ca="1" si="34"/>
        <v>0</v>
      </c>
      <c r="F193" s="3" t="str" cm="1">
        <f t="array" aca="1" ref="F193" ca="1">IF(D193=0,"-",IF('Input-Accounts'!$E193&lt;&gt;0,'Input-Accounts'!$E193,INDEX('Input-Accounts'!$H193:$J193,,MATCH($F$6,'Input-Accounts'!$H$6:$J$6,0))))</f>
        <v>METERS_ACCT 381</v>
      </c>
      <c r="G193" s="10">
        <f ca="1">IFERROR(INDEX(G$337:G$373,MATCH($F193,$B$337:$B$373,0))/INDEX($D$337:$D$373,MATCH($F193,$B$337:$B$373,0)),SUMIFS('Input-Ext Allocators'!D$8:D$63,'Input-Ext Allocators'!$B$8:$B$63,$F193))*$D193</f>
        <v>192730.15275808633</v>
      </c>
      <c r="H193" s="10">
        <f ca="1">IFERROR(INDEX(H$337:H$373,MATCH($F193,$B$337:$B$373,0))/INDEX($D$337:$D$373,MATCH($F193,$B$337:$B$373,0)),SUMIFS('Input-Ext Allocators'!E$8:E$63,'Input-Ext Allocators'!$B$8:$B$63,$F193))*$D193</f>
        <v>59205.927431352226</v>
      </c>
      <c r="I193" s="10">
        <f ca="1">IFERROR(INDEX(I$337:I$373,MATCH($F193,$B$337:$B$373,0))/INDEX($D$337:$D$373,MATCH($F193,$B$337:$B$373,0)),SUMIFS('Input-Ext Allocators'!F$8:F$63,'Input-Ext Allocators'!$B$8:$B$63,$F193))*$D193</f>
        <v>21.140910011377411</v>
      </c>
      <c r="J193" s="10">
        <f ca="1">IFERROR(INDEX(J$337:J$373,MATCH($F193,$B$337:$B$373,0))/INDEX($D$337:$D$373,MATCH($F193,$B$337:$B$373,0)),SUMIFS('Input-Ext Allocators'!G$8:G$63,'Input-Ext Allocators'!$B$8:$B$63,$F193))*$D193</f>
        <v>0</v>
      </c>
      <c r="K193" s="10">
        <f ca="1">IFERROR(INDEX(K$337:K$373,MATCH($F193,$B$337:$B$373,0))/INDEX($D$337:$D$373,MATCH($F193,$B$337:$B$373,0)),SUMIFS('Input-Ext Allocators'!H$8:H$63,'Input-Ext Allocators'!$B$8:$B$63,$F193))*$D193</f>
        <v>537.09566816376764</v>
      </c>
    </row>
    <row r="194" spans="1:11" hidden="1" outlineLevel="1">
      <c r="A194" s="31">
        <f>IF(ISBLANK('Input-Accounts'!A194),"",'Input-Accounts'!A194)</f>
        <v>173</v>
      </c>
      <c r="B194" s="53" t="str">
        <f>IF(ISBLANK('Input-Accounts'!B194),"",'Input-Accounts'!B194)</f>
        <v>Maintenance of other equipment</v>
      </c>
      <c r="C194" s="31">
        <f>IF(ISBLANK('Input-Accounts'!C194),"",'Input-Accounts'!C194)</f>
        <v>894</v>
      </c>
      <c r="D194" s="10">
        <f t="shared" ca="1" si="33"/>
        <v>50021.274054615838</v>
      </c>
      <c r="E194" s="10">
        <f t="shared" ca="1" si="34"/>
        <v>0</v>
      </c>
      <c r="F194" s="3" t="str" cm="1">
        <f t="array" aca="1" ref="F194" ca="1">IF(D194=0,"-",IF('Input-Accounts'!$E194&lt;&gt;0,'Input-Accounts'!$E194,INDEX('Input-Accounts'!$H194:$J194,,MATCH($F$6,'Input-Accounts'!$H$6:$J$6,0))))</f>
        <v>INT_866-893</v>
      </c>
      <c r="G194" s="10">
        <f ca="1">IFERROR(INDEX(G$337:G$373,MATCH($F194,$B$337:$B$373,0))/INDEX($D$337:$D$373,MATCH($F194,$B$337:$B$373,0)),SUMIFS('Input-Ext Allocators'!D$8:D$63,'Input-Ext Allocators'!$B$8:$B$63,$F194))*$D194</f>
        <v>39180.972574071035</v>
      </c>
      <c r="H194" s="10">
        <f ca="1">IFERROR(INDEX(H$337:H$373,MATCH($F194,$B$337:$B$373,0))/INDEX($D$337:$D$373,MATCH($F194,$B$337:$B$373,0)),SUMIFS('Input-Ext Allocators'!E$8:E$63,'Input-Ext Allocators'!$B$8:$B$63,$F194))*$D194</f>
        <v>7554.3087119057263</v>
      </c>
      <c r="I194" s="10">
        <f ca="1">IFERROR(INDEX(I$337:I$373,MATCH($F194,$B$337:$B$373,0))/INDEX($D$337:$D$373,MATCH($F194,$B$337:$B$373,0)),SUMIFS('Input-Ext Allocators'!F$8:F$63,'Input-Ext Allocators'!$B$8:$B$63,$F194))*$D194</f>
        <v>10.745204416804466</v>
      </c>
      <c r="J194" s="10">
        <f ca="1">IFERROR(INDEX(J$337:J$373,MATCH($F194,$B$337:$B$373,0))/INDEX($D$337:$D$373,MATCH($F194,$B$337:$B$373,0)),SUMIFS('Input-Ext Allocators'!G$8:G$63,'Input-Ext Allocators'!$B$8:$B$63,$F194))*$D194</f>
        <v>597.1893773071788</v>
      </c>
      <c r="K194" s="10">
        <f ca="1">IFERROR(INDEX(K$337:K$373,MATCH($F194,$B$337:$B$373,0))/INDEX($D$337:$D$373,MATCH($F194,$B$337:$B$373,0)),SUMIFS('Input-Ext Allocators'!H$8:H$63,'Input-Ext Allocators'!$B$8:$B$63,$F194))*$D194</f>
        <v>2678.0581869151006</v>
      </c>
    </row>
    <row r="195" spans="1:11" hidden="1" outlineLevel="1">
      <c r="A195" s="31">
        <f>IF(ISBLANK('Input-Accounts'!A195),"",'Input-Accounts'!A195)</f>
        <v>174</v>
      </c>
      <c r="B195" t="str">
        <f>IF(ISBLANK('Input-Accounts'!B195),"",'Input-Accounts'!B195)</f>
        <v>Subtotal - Maintenance Expenses</v>
      </c>
      <c r="C195" s="31" t="str">
        <f>IF(ISBLANK('Input-Accounts'!C195),"",'Input-Accounts'!C195)</f>
        <v/>
      </c>
      <c r="D195" s="123">
        <f ca="1">SUBTOTAL(9,D187:D194)</f>
        <v>1045765.1164680994</v>
      </c>
      <c r="E195" s="10">
        <f t="shared" ca="1" si="34"/>
        <v>0</v>
      </c>
      <c r="G195" s="123">
        <f t="shared" ref="G195:K195" ca="1" si="35">SUBTOTAL(9,G187:G194)</f>
        <v>819133.36118786468</v>
      </c>
      <c r="H195" s="123">
        <f t="shared" ca="1" si="35"/>
        <v>157933.45290078782</v>
      </c>
      <c r="I195" s="123">
        <f t="shared" ca="1" si="35"/>
        <v>224.6436173565663</v>
      </c>
      <c r="J195" s="123">
        <f t="shared" ca="1" si="35"/>
        <v>12485.084206997011</v>
      </c>
      <c r="K195" s="123">
        <f t="shared" ca="1" si="35"/>
        <v>55988.574555093386</v>
      </c>
    </row>
    <row r="196" spans="1:11" hidden="1" outlineLevel="1">
      <c r="A196" s="31" t="str">
        <f>IF(ISBLANK('Input-Accounts'!A196),"",'Input-Accounts'!A196)</f>
        <v/>
      </c>
      <c r="B196" t="str">
        <f>IF(ISBLANK('Input-Accounts'!B196),"",'Input-Accounts'!B196)</f>
        <v/>
      </c>
      <c r="C196" s="31" t="str">
        <f>IF(ISBLANK('Input-Accounts'!C196),"",'Input-Accounts'!C196)</f>
        <v/>
      </c>
      <c r="D196" s="10"/>
      <c r="E196" s="10"/>
      <c r="G196" s="10"/>
      <c r="H196" s="10"/>
      <c r="I196" s="10"/>
      <c r="J196" s="10"/>
      <c r="K196" s="10"/>
    </row>
    <row r="197" spans="1:11">
      <c r="A197" s="31">
        <f>IF(ISBLANK('Input-Accounts'!A197),"",'Input-Accounts'!A197)</f>
        <v>175</v>
      </c>
      <c r="B197" s="7" t="str">
        <f>IF(ISBLANK('Input-Accounts'!B197),"",'Input-Accounts'!B197)</f>
        <v>Total Production, Storage, LNG, Transmission, and Distribution Expense</v>
      </c>
      <c r="C197" s="31" t="str">
        <f>IF(ISBLANK('Input-Accounts'!C197),"",'Input-Accounts'!C197)</f>
        <v/>
      </c>
      <c r="D197" s="10">
        <f ca="1">SUBTOTAL(9,D160:D195)</f>
        <v>9088926.8193401024</v>
      </c>
      <c r="E197" s="10">
        <f ca="1">IFERROR(IF(D197="","",IF(D197=0,0,IF(ABS(D197-SUM($G197:$K197))&lt;Check_Limit,0,1))),1)</f>
        <v>0</v>
      </c>
      <c r="F197" s="3"/>
      <c r="G197" s="10">
        <f t="shared" ref="G197:K197" ca="1" si="36">SUBTOTAL(9,G160:G195)</f>
        <v>7160578.0976189226</v>
      </c>
      <c r="H197" s="10">
        <f t="shared" ca="1" si="36"/>
        <v>1742468.0742037708</v>
      </c>
      <c r="I197" s="10">
        <f t="shared" ca="1" si="36"/>
        <v>1015.4675111976082</v>
      </c>
      <c r="J197" s="10">
        <f t="shared" ca="1" si="36"/>
        <v>31341.423001058669</v>
      </c>
      <c r="K197" s="10">
        <f t="shared" ca="1" si="36"/>
        <v>153523.75700515002</v>
      </c>
    </row>
    <row r="198" spans="1:11">
      <c r="A198" s="31" t="str">
        <f>IF(ISBLANK('Input-Accounts'!A198),"",'Input-Accounts'!A198)</f>
        <v/>
      </c>
      <c r="B198" t="str">
        <f>IF(ISBLANK('Input-Accounts'!B198),"",'Input-Accounts'!B198)</f>
        <v/>
      </c>
      <c r="C198" s="31" t="str">
        <f>IF(ISBLANK('Input-Accounts'!C198),"",'Input-Accounts'!C198)</f>
        <v/>
      </c>
      <c r="D198" s="123"/>
      <c r="E198" s="10"/>
      <c r="G198" s="123"/>
      <c r="H198" s="123"/>
      <c r="I198" s="123"/>
      <c r="J198" s="123"/>
      <c r="K198" s="123"/>
    </row>
    <row r="199" spans="1:11">
      <c r="A199" s="31">
        <f>IF(ISBLANK('Input-Accounts'!A199),"",'Input-Accounts'!A199)</f>
        <v>176</v>
      </c>
      <c r="B199" s="7" t="str">
        <f>IF(ISBLANK('Input-Accounts'!B199),"",'Input-Accounts'!B199)</f>
        <v>Customer Accounts, Service, and Sales Expense</v>
      </c>
      <c r="C199" s="31" t="str">
        <f>IF(ISBLANK('Input-Accounts'!C199),"",'Input-Accounts'!C199)</f>
        <v/>
      </c>
      <c r="D199" s="10"/>
      <c r="E199" s="10"/>
      <c r="G199" s="10"/>
      <c r="H199" s="10"/>
      <c r="I199" s="10"/>
      <c r="J199" s="10"/>
      <c r="K199" s="10"/>
    </row>
    <row r="200" spans="1:11" hidden="1" outlineLevel="1">
      <c r="A200" s="31">
        <f>IF(ISBLANK('Input-Accounts'!A200),"",'Input-Accounts'!A200)</f>
        <v>177</v>
      </c>
      <c r="B200" s="1" t="str">
        <f>IF(ISBLANK('Input-Accounts'!B200),"",'Input-Accounts'!B200)</f>
        <v>Customer Account</v>
      </c>
      <c r="C200" s="31" t="str">
        <f>IF(ISBLANK('Input-Accounts'!C200),"",'Input-Accounts'!C200)</f>
        <v/>
      </c>
      <c r="D200" s="10"/>
      <c r="E200" s="10"/>
      <c r="G200" s="10"/>
      <c r="H200" s="10"/>
      <c r="I200" s="10"/>
      <c r="J200" s="10"/>
      <c r="K200" s="10"/>
    </row>
    <row r="201" spans="1:11" hidden="1" outlineLevel="1">
      <c r="A201" s="31">
        <f>IF(ISBLANK('Input-Accounts'!A201),"",'Input-Accounts'!A201)</f>
        <v>178</v>
      </c>
      <c r="B201" s="53" t="str">
        <f>IF(ISBLANK('Input-Accounts'!B201),"",'Input-Accounts'!B201)</f>
        <v xml:space="preserve">Supervision </v>
      </c>
      <c r="C201" s="31">
        <f>IF(ISBLANK('Input-Accounts'!C201),"",'Input-Accounts'!C201)</f>
        <v>901</v>
      </c>
      <c r="D201" s="10">
        <f t="shared" ref="D201:D205" ca="1" si="37">INDIRECT("Classification!"&amp;$D$5&amp;ROW())</f>
        <v>0</v>
      </c>
      <c r="E201" s="10">
        <f t="shared" ref="E201:E206" ca="1" si="38">IFERROR(IF(D201="","",IF(D201=0,0,IF(ABS(D201-SUM($G201:$K201))&lt;Check_Limit,0,1))),1)</f>
        <v>0</v>
      </c>
      <c r="F201" s="3" t="str" cm="1">
        <f t="array" aca="1" ref="F201" ca="1">IF(D201=0,"-",IF('Input-Accounts'!$E201&lt;&gt;0,'Input-Accounts'!$E201,INDEX('Input-Accounts'!$H201:$J201,,MATCH($F$6,'Input-Accounts'!$H$6:$J$6,0))))</f>
        <v>-</v>
      </c>
      <c r="G201" s="10">
        <f ca="1">IFERROR(INDEX(G$337:G$373,MATCH($F201,$B$337:$B$373,0))/INDEX($D$337:$D$373,MATCH($F201,$B$337:$B$373,0)),SUMIFS('Input-Ext Allocators'!D$8:D$63,'Input-Ext Allocators'!$B$8:$B$63,$F201))*$D201</f>
        <v>0</v>
      </c>
      <c r="H201" s="10">
        <f ca="1">IFERROR(INDEX(H$337:H$373,MATCH($F201,$B$337:$B$373,0))/INDEX($D$337:$D$373,MATCH($F201,$B$337:$B$373,0)),SUMIFS('Input-Ext Allocators'!E$8:E$63,'Input-Ext Allocators'!$B$8:$B$63,$F201))*$D201</f>
        <v>0</v>
      </c>
      <c r="I201" s="10">
        <f ca="1">IFERROR(INDEX(I$337:I$373,MATCH($F201,$B$337:$B$373,0))/INDEX($D$337:$D$373,MATCH($F201,$B$337:$B$373,0)),SUMIFS('Input-Ext Allocators'!F$8:F$63,'Input-Ext Allocators'!$B$8:$B$63,$F201))*$D201</f>
        <v>0</v>
      </c>
      <c r="J201" s="10">
        <f ca="1">IFERROR(INDEX(J$337:J$373,MATCH($F201,$B$337:$B$373,0))/INDEX($D$337:$D$373,MATCH($F201,$B$337:$B$373,0)),SUMIFS('Input-Ext Allocators'!G$8:G$63,'Input-Ext Allocators'!$B$8:$B$63,$F201))*$D201</f>
        <v>0</v>
      </c>
      <c r="K201" s="10">
        <f ca="1">IFERROR(INDEX(K$337:K$373,MATCH($F201,$B$337:$B$373,0))/INDEX($D$337:$D$373,MATCH($F201,$B$337:$B$373,0)),SUMIFS('Input-Ext Allocators'!H$8:H$63,'Input-Ext Allocators'!$B$8:$B$63,$F201))*$D201</f>
        <v>0</v>
      </c>
    </row>
    <row r="202" spans="1:11" hidden="1" outlineLevel="1">
      <c r="A202" s="31">
        <f>IF(ISBLANK('Input-Accounts'!A202),"",'Input-Accounts'!A202)</f>
        <v>179</v>
      </c>
      <c r="B202" s="53" t="str">
        <f>IF(ISBLANK('Input-Accounts'!B202),"",'Input-Accounts'!B202)</f>
        <v>Meter reading expenses</v>
      </c>
      <c r="C202" s="31">
        <f>IF(ISBLANK('Input-Accounts'!C202),"",'Input-Accounts'!C202)</f>
        <v>902</v>
      </c>
      <c r="D202" s="10">
        <f t="shared" ca="1" si="37"/>
        <v>0</v>
      </c>
      <c r="E202" s="10">
        <f t="shared" ca="1" si="38"/>
        <v>0</v>
      </c>
      <c r="F202" s="3" t="str" cm="1">
        <f t="array" aca="1" ref="F202" ca="1">IF(D202=0,"-",IF('Input-Accounts'!$E202&lt;&gt;0,'Input-Accounts'!$E202,INDEX('Input-Accounts'!$H202:$J202,,MATCH($F$6,'Input-Accounts'!$H$6:$J$6,0))))</f>
        <v>-</v>
      </c>
      <c r="G202" s="10">
        <f ca="1">IFERROR(INDEX(G$337:G$373,MATCH($F202,$B$337:$B$373,0))/INDEX($D$337:$D$373,MATCH($F202,$B$337:$B$373,0)),SUMIFS('Input-Ext Allocators'!D$8:D$63,'Input-Ext Allocators'!$B$8:$B$63,$F202))*$D202</f>
        <v>0</v>
      </c>
      <c r="H202" s="10">
        <f ca="1">IFERROR(INDEX(H$337:H$373,MATCH($F202,$B$337:$B$373,0))/INDEX($D$337:$D$373,MATCH($F202,$B$337:$B$373,0)),SUMIFS('Input-Ext Allocators'!E$8:E$63,'Input-Ext Allocators'!$B$8:$B$63,$F202))*$D202</f>
        <v>0</v>
      </c>
      <c r="I202" s="10">
        <f ca="1">IFERROR(INDEX(I$337:I$373,MATCH($F202,$B$337:$B$373,0))/INDEX($D$337:$D$373,MATCH($F202,$B$337:$B$373,0)),SUMIFS('Input-Ext Allocators'!F$8:F$63,'Input-Ext Allocators'!$B$8:$B$63,$F202))*$D202</f>
        <v>0</v>
      </c>
      <c r="J202" s="10">
        <f ca="1">IFERROR(INDEX(J$337:J$373,MATCH($F202,$B$337:$B$373,0))/INDEX($D$337:$D$373,MATCH($F202,$B$337:$B$373,0)),SUMIFS('Input-Ext Allocators'!G$8:G$63,'Input-Ext Allocators'!$B$8:$B$63,$F202))*$D202</f>
        <v>0</v>
      </c>
      <c r="K202" s="10">
        <f ca="1">IFERROR(INDEX(K$337:K$373,MATCH($F202,$B$337:$B$373,0))/INDEX($D$337:$D$373,MATCH($F202,$B$337:$B$373,0)),SUMIFS('Input-Ext Allocators'!H$8:H$63,'Input-Ext Allocators'!$B$8:$B$63,$F202))*$D202</f>
        <v>0</v>
      </c>
    </row>
    <row r="203" spans="1:11" hidden="1" outlineLevel="1">
      <c r="A203" s="31">
        <f>IF(ISBLANK('Input-Accounts'!A203),"",'Input-Accounts'!A203)</f>
        <v>180</v>
      </c>
      <c r="B203" s="53" t="str">
        <f>IF(ISBLANK('Input-Accounts'!B203),"",'Input-Accounts'!B203)</f>
        <v>Customer records and collection expenses</v>
      </c>
      <c r="C203" s="31">
        <f>IF(ISBLANK('Input-Accounts'!C203),"",'Input-Accounts'!C203)</f>
        <v>903</v>
      </c>
      <c r="D203" s="10">
        <f t="shared" ca="1" si="37"/>
        <v>0</v>
      </c>
      <c r="E203" s="10">
        <f t="shared" ca="1" si="38"/>
        <v>0</v>
      </c>
      <c r="F203" s="3" t="str" cm="1">
        <f t="array" aca="1" ref="F203" ca="1">IF(D203=0,"-",IF('Input-Accounts'!$E203&lt;&gt;0,'Input-Accounts'!$E203,INDEX('Input-Accounts'!$H203:$J203,,MATCH($F$6,'Input-Accounts'!$H$6:$J$6,0))))</f>
        <v>-</v>
      </c>
      <c r="G203" s="10">
        <f ca="1">IFERROR(INDEX(G$337:G$373,MATCH($F203,$B$337:$B$373,0))/INDEX($D$337:$D$373,MATCH($F203,$B$337:$B$373,0)),SUMIFS('Input-Ext Allocators'!D$8:D$63,'Input-Ext Allocators'!$B$8:$B$63,$F203))*$D203</f>
        <v>0</v>
      </c>
      <c r="H203" s="10">
        <f ca="1">IFERROR(INDEX(H$337:H$373,MATCH($F203,$B$337:$B$373,0))/INDEX($D$337:$D$373,MATCH($F203,$B$337:$B$373,0)),SUMIFS('Input-Ext Allocators'!E$8:E$63,'Input-Ext Allocators'!$B$8:$B$63,$F203))*$D203</f>
        <v>0</v>
      </c>
      <c r="I203" s="10">
        <f ca="1">IFERROR(INDEX(I$337:I$373,MATCH($F203,$B$337:$B$373,0))/INDEX($D$337:$D$373,MATCH($F203,$B$337:$B$373,0)),SUMIFS('Input-Ext Allocators'!F$8:F$63,'Input-Ext Allocators'!$B$8:$B$63,$F203))*$D203</f>
        <v>0</v>
      </c>
      <c r="J203" s="10">
        <f ca="1">IFERROR(INDEX(J$337:J$373,MATCH($F203,$B$337:$B$373,0))/INDEX($D$337:$D$373,MATCH($F203,$B$337:$B$373,0)),SUMIFS('Input-Ext Allocators'!G$8:G$63,'Input-Ext Allocators'!$B$8:$B$63,$F203))*$D203</f>
        <v>0</v>
      </c>
      <c r="K203" s="10">
        <f ca="1">IFERROR(INDEX(K$337:K$373,MATCH($F203,$B$337:$B$373,0))/INDEX($D$337:$D$373,MATCH($F203,$B$337:$B$373,0)),SUMIFS('Input-Ext Allocators'!H$8:H$63,'Input-Ext Allocators'!$B$8:$B$63,$F203))*$D203</f>
        <v>0</v>
      </c>
    </row>
    <row r="204" spans="1:11" hidden="1" outlineLevel="1">
      <c r="A204" s="31">
        <f>IF(ISBLANK('Input-Accounts'!A204),"",'Input-Accounts'!A204)</f>
        <v>181</v>
      </c>
      <c r="B204" s="53" t="str">
        <f>IF(ISBLANK('Input-Accounts'!B204),"",'Input-Accounts'!B204)</f>
        <v>Uncollectible accounts</v>
      </c>
      <c r="C204" s="31">
        <f>IF(ISBLANK('Input-Accounts'!C204),"",'Input-Accounts'!C204)</f>
        <v>904</v>
      </c>
      <c r="D204" s="10">
        <f t="shared" ca="1" si="37"/>
        <v>0</v>
      </c>
      <c r="E204" s="10">
        <f t="shared" ca="1" si="38"/>
        <v>0</v>
      </c>
      <c r="F204" s="3" t="str" cm="1">
        <f t="array" aca="1" ref="F204" ca="1">IF(D204=0,"-",IF('Input-Accounts'!$E204&lt;&gt;0,'Input-Accounts'!$E204,INDEX('Input-Accounts'!$H204:$J204,,MATCH($F$6,'Input-Accounts'!$H$6:$J$6,0))))</f>
        <v>-</v>
      </c>
      <c r="G204" s="10">
        <f ca="1">IFERROR(INDEX(G$337:G$373,MATCH($F204,$B$337:$B$373,0))/INDEX($D$337:$D$373,MATCH($F204,$B$337:$B$373,0)),SUMIFS('Input-Ext Allocators'!D$8:D$63,'Input-Ext Allocators'!$B$8:$B$63,$F204))*$D204</f>
        <v>0</v>
      </c>
      <c r="H204" s="10">
        <f ca="1">IFERROR(INDEX(H$337:H$373,MATCH($F204,$B$337:$B$373,0))/INDEX($D$337:$D$373,MATCH($F204,$B$337:$B$373,0)),SUMIFS('Input-Ext Allocators'!E$8:E$63,'Input-Ext Allocators'!$B$8:$B$63,$F204))*$D204</f>
        <v>0</v>
      </c>
      <c r="I204" s="10">
        <f ca="1">IFERROR(INDEX(I$337:I$373,MATCH($F204,$B$337:$B$373,0))/INDEX($D$337:$D$373,MATCH($F204,$B$337:$B$373,0)),SUMIFS('Input-Ext Allocators'!F$8:F$63,'Input-Ext Allocators'!$B$8:$B$63,$F204))*$D204</f>
        <v>0</v>
      </c>
      <c r="J204" s="10">
        <f ca="1">IFERROR(INDEX(J$337:J$373,MATCH($F204,$B$337:$B$373,0))/INDEX($D$337:$D$373,MATCH($F204,$B$337:$B$373,0)),SUMIFS('Input-Ext Allocators'!G$8:G$63,'Input-Ext Allocators'!$B$8:$B$63,$F204))*$D204</f>
        <v>0</v>
      </c>
      <c r="K204" s="10">
        <f ca="1">IFERROR(INDEX(K$337:K$373,MATCH($F204,$B$337:$B$373,0))/INDEX($D$337:$D$373,MATCH($F204,$B$337:$B$373,0)),SUMIFS('Input-Ext Allocators'!H$8:H$63,'Input-Ext Allocators'!$B$8:$B$63,$F204))*$D204</f>
        <v>0</v>
      </c>
    </row>
    <row r="205" spans="1:11" hidden="1" outlineLevel="1">
      <c r="A205" s="31">
        <f>IF(ISBLANK('Input-Accounts'!A205),"",'Input-Accounts'!A205)</f>
        <v>182</v>
      </c>
      <c r="B205" s="53" t="str">
        <f>IF(ISBLANK('Input-Accounts'!B205),"",'Input-Accounts'!B205)</f>
        <v xml:space="preserve">Miscellaneous customer accounts expenses </v>
      </c>
      <c r="C205" s="31">
        <f>IF(ISBLANK('Input-Accounts'!C205),"",'Input-Accounts'!C205)</f>
        <v>905</v>
      </c>
      <c r="D205" s="10">
        <f t="shared" ca="1" si="37"/>
        <v>0</v>
      </c>
      <c r="E205" s="10">
        <f t="shared" ca="1" si="38"/>
        <v>0</v>
      </c>
      <c r="F205" s="3" t="str" cm="1">
        <f t="array" aca="1" ref="F205" ca="1">IF(D205=0,"-",IF('Input-Accounts'!$E205&lt;&gt;0,'Input-Accounts'!$E205,INDEX('Input-Accounts'!$H205:$J205,,MATCH($F$6,'Input-Accounts'!$H$6:$J$6,0))))</f>
        <v>-</v>
      </c>
      <c r="G205" s="10">
        <f ca="1">IFERROR(INDEX(G$337:G$373,MATCH($F205,$B$337:$B$373,0))/INDEX($D$337:$D$373,MATCH($F205,$B$337:$B$373,0)),SUMIFS('Input-Ext Allocators'!D$8:D$63,'Input-Ext Allocators'!$B$8:$B$63,$F205))*$D205</f>
        <v>0</v>
      </c>
      <c r="H205" s="10">
        <f ca="1">IFERROR(INDEX(H$337:H$373,MATCH($F205,$B$337:$B$373,0))/INDEX($D$337:$D$373,MATCH($F205,$B$337:$B$373,0)),SUMIFS('Input-Ext Allocators'!E$8:E$63,'Input-Ext Allocators'!$B$8:$B$63,$F205))*$D205</f>
        <v>0</v>
      </c>
      <c r="I205" s="10">
        <f ca="1">IFERROR(INDEX(I$337:I$373,MATCH($F205,$B$337:$B$373,0))/INDEX($D$337:$D$373,MATCH($F205,$B$337:$B$373,0)),SUMIFS('Input-Ext Allocators'!F$8:F$63,'Input-Ext Allocators'!$B$8:$B$63,$F205))*$D205</f>
        <v>0</v>
      </c>
      <c r="J205" s="10">
        <f ca="1">IFERROR(INDEX(J$337:J$373,MATCH($F205,$B$337:$B$373,0))/INDEX($D$337:$D$373,MATCH($F205,$B$337:$B$373,0)),SUMIFS('Input-Ext Allocators'!G$8:G$63,'Input-Ext Allocators'!$B$8:$B$63,$F205))*$D205</f>
        <v>0</v>
      </c>
      <c r="K205" s="10">
        <f ca="1">IFERROR(INDEX(K$337:K$373,MATCH($F205,$B$337:$B$373,0))/INDEX($D$337:$D$373,MATCH($F205,$B$337:$B$373,0)),SUMIFS('Input-Ext Allocators'!H$8:H$63,'Input-Ext Allocators'!$B$8:$B$63,$F205))*$D205</f>
        <v>0</v>
      </c>
    </row>
    <row r="206" spans="1:11" hidden="1" outlineLevel="1">
      <c r="A206" s="31">
        <f>IF(ISBLANK('Input-Accounts'!A206),"",'Input-Accounts'!A206)</f>
        <v>183</v>
      </c>
      <c r="B206" t="str">
        <f>IF(ISBLANK('Input-Accounts'!B206),"",'Input-Accounts'!B206)</f>
        <v>Subtotal - Customer Account</v>
      </c>
      <c r="C206" s="31" t="str">
        <f>IF(ISBLANK('Input-Accounts'!C206),"",'Input-Accounts'!C206)</f>
        <v/>
      </c>
      <c r="D206" s="123">
        <f ca="1">SUBTOTAL(9,D201:D205)</f>
        <v>0</v>
      </c>
      <c r="E206" s="10">
        <f t="shared" ca="1" si="38"/>
        <v>0</v>
      </c>
      <c r="G206" s="123">
        <f t="shared" ref="G206:K206" ca="1" si="39">SUBTOTAL(9,G201:G205)</f>
        <v>0</v>
      </c>
      <c r="H206" s="123">
        <f t="shared" ca="1" si="39"/>
        <v>0</v>
      </c>
      <c r="I206" s="123">
        <f t="shared" ca="1" si="39"/>
        <v>0</v>
      </c>
      <c r="J206" s="123">
        <f t="shared" ca="1" si="39"/>
        <v>0</v>
      </c>
      <c r="K206" s="123">
        <f t="shared" ca="1" si="39"/>
        <v>0</v>
      </c>
    </row>
    <row r="207" spans="1:11" hidden="1" outlineLevel="1">
      <c r="A207" s="31" t="str">
        <f>IF(ISBLANK('Input-Accounts'!A207),"",'Input-Accounts'!A207)</f>
        <v/>
      </c>
      <c r="B207" t="str">
        <f>IF(ISBLANK('Input-Accounts'!B207),"",'Input-Accounts'!B207)</f>
        <v/>
      </c>
      <c r="C207" s="31" t="str">
        <f>IF(ISBLANK('Input-Accounts'!C207),"",'Input-Accounts'!C207)</f>
        <v/>
      </c>
      <c r="D207" s="10"/>
      <c r="E207" s="10"/>
      <c r="G207" s="10"/>
      <c r="H207" s="10"/>
      <c r="I207" s="10"/>
      <c r="J207" s="10"/>
      <c r="K207" s="10"/>
    </row>
    <row r="208" spans="1:11" hidden="1" outlineLevel="1">
      <c r="A208" s="31">
        <f>IF(ISBLANK('Input-Accounts'!A208),"",'Input-Accounts'!A208)</f>
        <v>184</v>
      </c>
      <c r="B208" s="1" t="str">
        <f>IF(ISBLANK('Input-Accounts'!B208),"",'Input-Accounts'!B208)</f>
        <v>Customer Service &amp; Information Expenses</v>
      </c>
      <c r="C208" s="31" t="str">
        <f>IF(ISBLANK('Input-Accounts'!C208),"",'Input-Accounts'!C208)</f>
        <v/>
      </c>
      <c r="D208" s="10"/>
      <c r="E208" s="10"/>
      <c r="G208" s="10"/>
      <c r="H208" s="10"/>
      <c r="I208" s="10"/>
      <c r="J208" s="10"/>
      <c r="K208" s="10"/>
    </row>
    <row r="209" spans="1:11" hidden="1" outlineLevel="1">
      <c r="A209" s="31">
        <f>IF(ISBLANK('Input-Accounts'!A209),"",'Input-Accounts'!A209)</f>
        <v>185</v>
      </c>
      <c r="B209" s="53" t="str">
        <f>IF(ISBLANK('Input-Accounts'!B209),"",'Input-Accounts'!B209)</f>
        <v xml:space="preserve">Supervision </v>
      </c>
      <c r="C209" s="31">
        <f>IF(ISBLANK('Input-Accounts'!C209),"",'Input-Accounts'!C209)</f>
        <v>907</v>
      </c>
      <c r="D209" s="10">
        <f t="shared" ref="D209:D212" ca="1" si="40">INDIRECT("Classification!"&amp;$D$5&amp;ROW())</f>
        <v>0</v>
      </c>
      <c r="E209" s="10">
        <f ca="1">IFERROR(IF(D209="","",IF(D209=0,0,IF(ABS(D209-SUM($G209:$K209))&lt;Check_Limit,0,1))),1)</f>
        <v>0</v>
      </c>
      <c r="F209" s="3" t="str" cm="1">
        <f t="array" aca="1" ref="F209" ca="1">IF(D209=0,"-",IF('Input-Accounts'!$E209&lt;&gt;0,'Input-Accounts'!$E209,INDEX('Input-Accounts'!$H209:$J209,,MATCH($F$6,'Input-Accounts'!$H$6:$J$6,0))))</f>
        <v>-</v>
      </c>
      <c r="G209" s="10">
        <f ca="1">IFERROR(INDEX(G$337:G$373,MATCH($F209,$B$337:$B$373,0))/INDEX($D$337:$D$373,MATCH($F209,$B$337:$B$373,0)),SUMIFS('Input-Ext Allocators'!D$8:D$63,'Input-Ext Allocators'!$B$8:$B$63,$F209))*$D209</f>
        <v>0</v>
      </c>
      <c r="H209" s="10">
        <f ca="1">IFERROR(INDEX(H$337:H$373,MATCH($F209,$B$337:$B$373,0))/INDEX($D$337:$D$373,MATCH($F209,$B$337:$B$373,0)),SUMIFS('Input-Ext Allocators'!E$8:E$63,'Input-Ext Allocators'!$B$8:$B$63,$F209))*$D209</f>
        <v>0</v>
      </c>
      <c r="I209" s="10">
        <f ca="1">IFERROR(INDEX(I$337:I$373,MATCH($F209,$B$337:$B$373,0))/INDEX($D$337:$D$373,MATCH($F209,$B$337:$B$373,0)),SUMIFS('Input-Ext Allocators'!F$8:F$63,'Input-Ext Allocators'!$B$8:$B$63,$F209))*$D209</f>
        <v>0</v>
      </c>
      <c r="J209" s="10">
        <f ca="1">IFERROR(INDEX(J$337:J$373,MATCH($F209,$B$337:$B$373,0))/INDEX($D$337:$D$373,MATCH($F209,$B$337:$B$373,0)),SUMIFS('Input-Ext Allocators'!G$8:G$63,'Input-Ext Allocators'!$B$8:$B$63,$F209))*$D209</f>
        <v>0</v>
      </c>
      <c r="K209" s="10">
        <f ca="1">IFERROR(INDEX(K$337:K$373,MATCH($F209,$B$337:$B$373,0))/INDEX($D$337:$D$373,MATCH($F209,$B$337:$B$373,0)),SUMIFS('Input-Ext Allocators'!H$8:H$63,'Input-Ext Allocators'!$B$8:$B$63,$F209))*$D209</f>
        <v>0</v>
      </c>
    </row>
    <row r="210" spans="1:11" hidden="1" outlineLevel="1">
      <c r="A210" s="31">
        <f>IF(ISBLANK('Input-Accounts'!A210),"",'Input-Accounts'!A210)</f>
        <v>186</v>
      </c>
      <c r="B210" s="53" t="str">
        <f>IF(ISBLANK('Input-Accounts'!B210),"",'Input-Accounts'!B210)</f>
        <v xml:space="preserve">Customer assistance expenses </v>
      </c>
      <c r="C210" s="31">
        <f>IF(ISBLANK('Input-Accounts'!C210),"",'Input-Accounts'!C210)</f>
        <v>908</v>
      </c>
      <c r="D210" s="10">
        <f t="shared" ca="1" si="40"/>
        <v>0</v>
      </c>
      <c r="E210" s="10">
        <f ca="1">IFERROR(IF(D210="","",IF(D210=0,0,IF(ABS(D210-SUM($G210:$K210))&lt;Check_Limit,0,1))),1)</f>
        <v>0</v>
      </c>
      <c r="F210" s="3" t="str" cm="1">
        <f t="array" aca="1" ref="F210" ca="1">IF(D210=0,"-",IF('Input-Accounts'!$E210&lt;&gt;0,'Input-Accounts'!$E210,INDEX('Input-Accounts'!$H210:$J210,,MATCH($F$6,'Input-Accounts'!$H$6:$J$6,0))))</f>
        <v>-</v>
      </c>
      <c r="G210" s="10">
        <f ca="1">IFERROR(INDEX(G$337:G$373,MATCH($F210,$B$337:$B$373,0))/INDEX($D$337:$D$373,MATCH($F210,$B$337:$B$373,0)),SUMIFS('Input-Ext Allocators'!D$8:D$63,'Input-Ext Allocators'!$B$8:$B$63,$F210))*$D210</f>
        <v>0</v>
      </c>
      <c r="H210" s="10">
        <f ca="1">IFERROR(INDEX(H$337:H$373,MATCH($F210,$B$337:$B$373,0))/INDEX($D$337:$D$373,MATCH($F210,$B$337:$B$373,0)),SUMIFS('Input-Ext Allocators'!E$8:E$63,'Input-Ext Allocators'!$B$8:$B$63,$F210))*$D210</f>
        <v>0</v>
      </c>
      <c r="I210" s="10">
        <f ca="1">IFERROR(INDEX(I$337:I$373,MATCH($F210,$B$337:$B$373,0))/INDEX($D$337:$D$373,MATCH($F210,$B$337:$B$373,0)),SUMIFS('Input-Ext Allocators'!F$8:F$63,'Input-Ext Allocators'!$B$8:$B$63,$F210))*$D210</f>
        <v>0</v>
      </c>
      <c r="J210" s="10">
        <f ca="1">IFERROR(INDEX(J$337:J$373,MATCH($F210,$B$337:$B$373,0))/INDEX($D$337:$D$373,MATCH($F210,$B$337:$B$373,0)),SUMIFS('Input-Ext Allocators'!G$8:G$63,'Input-Ext Allocators'!$B$8:$B$63,$F210))*$D210</f>
        <v>0</v>
      </c>
      <c r="K210" s="10">
        <f ca="1">IFERROR(INDEX(K$337:K$373,MATCH($F210,$B$337:$B$373,0))/INDEX($D$337:$D$373,MATCH($F210,$B$337:$B$373,0)),SUMIFS('Input-Ext Allocators'!H$8:H$63,'Input-Ext Allocators'!$B$8:$B$63,$F210))*$D210</f>
        <v>0</v>
      </c>
    </row>
    <row r="211" spans="1:11" hidden="1" outlineLevel="1">
      <c r="A211" s="31">
        <f>IF(ISBLANK('Input-Accounts'!A211),"",'Input-Accounts'!A211)</f>
        <v>187</v>
      </c>
      <c r="B211" s="53" t="str">
        <f>IF(ISBLANK('Input-Accounts'!B211),"",'Input-Accounts'!B211)</f>
        <v xml:space="preserve">Informational and instructional advertising expenses </v>
      </c>
      <c r="C211" s="31">
        <f>IF(ISBLANK('Input-Accounts'!C211),"",'Input-Accounts'!C211)</f>
        <v>909</v>
      </c>
      <c r="D211" s="10">
        <f t="shared" ca="1" si="40"/>
        <v>0</v>
      </c>
      <c r="E211" s="10">
        <f ca="1">IFERROR(IF(D211="","",IF(D211=0,0,IF(ABS(D211-SUM($G211:$K211))&lt;Check_Limit,0,1))),1)</f>
        <v>0</v>
      </c>
      <c r="F211" s="3" t="str" cm="1">
        <f t="array" aca="1" ref="F211" ca="1">IF(D211=0,"-",IF('Input-Accounts'!$E211&lt;&gt;0,'Input-Accounts'!$E211,INDEX('Input-Accounts'!$H211:$J211,,MATCH($F$6,'Input-Accounts'!$H$6:$J$6,0))))</f>
        <v>-</v>
      </c>
      <c r="G211" s="10">
        <f ca="1">IFERROR(INDEX(G$337:G$373,MATCH($F211,$B$337:$B$373,0))/INDEX($D$337:$D$373,MATCH($F211,$B$337:$B$373,0)),SUMIFS('Input-Ext Allocators'!D$8:D$63,'Input-Ext Allocators'!$B$8:$B$63,$F211))*$D211</f>
        <v>0</v>
      </c>
      <c r="H211" s="10">
        <f ca="1">IFERROR(INDEX(H$337:H$373,MATCH($F211,$B$337:$B$373,0))/INDEX($D$337:$D$373,MATCH($F211,$B$337:$B$373,0)),SUMIFS('Input-Ext Allocators'!E$8:E$63,'Input-Ext Allocators'!$B$8:$B$63,$F211))*$D211</f>
        <v>0</v>
      </c>
      <c r="I211" s="10">
        <f ca="1">IFERROR(INDEX(I$337:I$373,MATCH($F211,$B$337:$B$373,0))/INDEX($D$337:$D$373,MATCH($F211,$B$337:$B$373,0)),SUMIFS('Input-Ext Allocators'!F$8:F$63,'Input-Ext Allocators'!$B$8:$B$63,$F211))*$D211</f>
        <v>0</v>
      </c>
      <c r="J211" s="10">
        <f ca="1">IFERROR(INDEX(J$337:J$373,MATCH($F211,$B$337:$B$373,0))/INDEX($D$337:$D$373,MATCH($F211,$B$337:$B$373,0)),SUMIFS('Input-Ext Allocators'!G$8:G$63,'Input-Ext Allocators'!$B$8:$B$63,$F211))*$D211</f>
        <v>0</v>
      </c>
      <c r="K211" s="10">
        <f ca="1">IFERROR(INDEX(K$337:K$373,MATCH($F211,$B$337:$B$373,0))/INDEX($D$337:$D$373,MATCH($F211,$B$337:$B$373,0)),SUMIFS('Input-Ext Allocators'!H$8:H$63,'Input-Ext Allocators'!$B$8:$B$63,$F211))*$D211</f>
        <v>0</v>
      </c>
    </row>
    <row r="212" spans="1:11" hidden="1" outlineLevel="1">
      <c r="A212" s="31">
        <f>IF(ISBLANK('Input-Accounts'!A212),"",'Input-Accounts'!A212)</f>
        <v>188</v>
      </c>
      <c r="B212" s="53" t="str">
        <f>IF(ISBLANK('Input-Accounts'!B212),"",'Input-Accounts'!B212)</f>
        <v>Miscellaneous customer service and informational expenses</v>
      </c>
      <c r="C212" s="31">
        <f>IF(ISBLANK('Input-Accounts'!C212),"",'Input-Accounts'!C212)</f>
        <v>910</v>
      </c>
      <c r="D212" s="10">
        <f t="shared" ca="1" si="40"/>
        <v>0</v>
      </c>
      <c r="E212" s="10">
        <f ca="1">IFERROR(IF(D212="","",IF(D212=0,0,IF(ABS(D212-SUM($G212:$K212))&lt;Check_Limit,0,1))),1)</f>
        <v>0</v>
      </c>
      <c r="F212" s="3" t="str" cm="1">
        <f t="array" aca="1" ref="F212" ca="1">IF(D212=0,"-",IF('Input-Accounts'!$E212&lt;&gt;0,'Input-Accounts'!$E212,INDEX('Input-Accounts'!$H212:$J212,,MATCH($F$6,'Input-Accounts'!$H$6:$J$6,0))))</f>
        <v>-</v>
      </c>
      <c r="G212" s="10">
        <f ca="1">IFERROR(INDEX(G$337:G$373,MATCH($F212,$B$337:$B$373,0))/INDEX($D$337:$D$373,MATCH($F212,$B$337:$B$373,0)),SUMIFS('Input-Ext Allocators'!D$8:D$63,'Input-Ext Allocators'!$B$8:$B$63,$F212))*$D212</f>
        <v>0</v>
      </c>
      <c r="H212" s="10">
        <f ca="1">IFERROR(INDEX(H$337:H$373,MATCH($F212,$B$337:$B$373,0))/INDEX($D$337:$D$373,MATCH($F212,$B$337:$B$373,0)),SUMIFS('Input-Ext Allocators'!E$8:E$63,'Input-Ext Allocators'!$B$8:$B$63,$F212))*$D212</f>
        <v>0</v>
      </c>
      <c r="I212" s="10">
        <f ca="1">IFERROR(INDEX(I$337:I$373,MATCH($F212,$B$337:$B$373,0))/INDEX($D$337:$D$373,MATCH($F212,$B$337:$B$373,0)),SUMIFS('Input-Ext Allocators'!F$8:F$63,'Input-Ext Allocators'!$B$8:$B$63,$F212))*$D212</f>
        <v>0</v>
      </c>
      <c r="J212" s="10">
        <f ca="1">IFERROR(INDEX(J$337:J$373,MATCH($F212,$B$337:$B$373,0))/INDEX($D$337:$D$373,MATCH($F212,$B$337:$B$373,0)),SUMIFS('Input-Ext Allocators'!G$8:G$63,'Input-Ext Allocators'!$B$8:$B$63,$F212))*$D212</f>
        <v>0</v>
      </c>
      <c r="K212" s="10">
        <f ca="1">IFERROR(INDEX(K$337:K$373,MATCH($F212,$B$337:$B$373,0))/INDEX($D$337:$D$373,MATCH($F212,$B$337:$B$373,0)),SUMIFS('Input-Ext Allocators'!H$8:H$63,'Input-Ext Allocators'!$B$8:$B$63,$F212))*$D212</f>
        <v>0</v>
      </c>
    </row>
    <row r="213" spans="1:11" hidden="1" outlineLevel="1">
      <c r="A213" s="31">
        <f>IF(ISBLANK('Input-Accounts'!A213),"",'Input-Accounts'!A213)</f>
        <v>189</v>
      </c>
      <c r="B213" t="str">
        <f>IF(ISBLANK('Input-Accounts'!B213),"",'Input-Accounts'!B213)</f>
        <v>Subtotal - Customer Service &amp; Information Expenses</v>
      </c>
      <c r="C213" s="31" t="str">
        <f>IF(ISBLANK('Input-Accounts'!C213),"",'Input-Accounts'!C213)</f>
        <v/>
      </c>
      <c r="D213" s="123">
        <f ca="1">SUBTOTAL(9,D209:D212)</f>
        <v>0</v>
      </c>
      <c r="E213" s="10">
        <f ca="1">IFERROR(IF(D213="","",IF(D213=0,0,IF(ABS(D213-SUM($G213:$K213))&lt;Check_Limit,0,1))),1)</f>
        <v>0</v>
      </c>
      <c r="G213" s="123">
        <f t="shared" ref="G213:K213" ca="1" si="41">SUBTOTAL(9,G209:G212)</f>
        <v>0</v>
      </c>
      <c r="H213" s="123">
        <f t="shared" ca="1" si="41"/>
        <v>0</v>
      </c>
      <c r="I213" s="123">
        <f t="shared" ca="1" si="41"/>
        <v>0</v>
      </c>
      <c r="J213" s="123">
        <f t="shared" ca="1" si="41"/>
        <v>0</v>
      </c>
      <c r="K213" s="123">
        <f t="shared" ca="1" si="41"/>
        <v>0</v>
      </c>
    </row>
    <row r="214" spans="1:11" hidden="1" outlineLevel="1">
      <c r="A214" s="31" t="str">
        <f>IF(ISBLANK('Input-Accounts'!A214),"",'Input-Accounts'!A214)</f>
        <v/>
      </c>
      <c r="B214" s="1" t="str">
        <f>IF(ISBLANK('Input-Accounts'!B214),"",'Input-Accounts'!B214)</f>
        <v/>
      </c>
      <c r="C214" s="31" t="str">
        <f>IF(ISBLANK('Input-Accounts'!C214),"",'Input-Accounts'!C214)</f>
        <v/>
      </c>
      <c r="D214" s="10"/>
      <c r="E214" s="10"/>
      <c r="F214" s="3"/>
      <c r="G214" s="10"/>
      <c r="H214" s="10"/>
      <c r="I214" s="10"/>
      <c r="J214" s="10"/>
      <c r="K214" s="10"/>
    </row>
    <row r="215" spans="1:11" hidden="1" outlineLevel="1">
      <c r="A215" s="31">
        <f>IF(ISBLANK('Input-Accounts'!A215),"",'Input-Accounts'!A215)</f>
        <v>190</v>
      </c>
      <c r="B215" s="1" t="str">
        <f>IF(ISBLANK('Input-Accounts'!B215),"",'Input-Accounts'!B215)</f>
        <v>Sales Expenses</v>
      </c>
      <c r="C215" s="31" t="str">
        <f>IF(ISBLANK('Input-Accounts'!C215),"",'Input-Accounts'!C215)</f>
        <v/>
      </c>
      <c r="D215" s="10"/>
      <c r="E215" s="10"/>
      <c r="F215" s="3"/>
      <c r="G215" s="10"/>
      <c r="H215" s="10"/>
      <c r="I215" s="10"/>
      <c r="J215" s="10"/>
      <c r="K215" s="10"/>
    </row>
    <row r="216" spans="1:11" hidden="1" outlineLevel="1">
      <c r="A216" s="31">
        <f>IF(ISBLANK('Input-Accounts'!A216),"",'Input-Accounts'!A216)</f>
        <v>191</v>
      </c>
      <c r="B216" s="53" t="str">
        <f>IF(ISBLANK('Input-Accounts'!B216),"",'Input-Accounts'!B216)</f>
        <v>Supervision</v>
      </c>
      <c r="C216" s="31">
        <f>IF(ISBLANK('Input-Accounts'!C216),"",'Input-Accounts'!C216)</f>
        <v>911</v>
      </c>
      <c r="D216" s="10">
        <f t="shared" ref="D216:D219" ca="1" si="42">INDIRECT("Classification!"&amp;$D$5&amp;ROW())</f>
        <v>0</v>
      </c>
      <c r="E216" s="10">
        <f ca="1">IFERROR(IF(D216="","",IF(D216=0,0,IF(ABS(D216-SUM($G216:$K216))&lt;Check_Limit,0,1))),1)</f>
        <v>0</v>
      </c>
      <c r="F216" s="3" t="str" cm="1">
        <f t="array" aca="1" ref="F216" ca="1">IF(D216=0,"-",IF('Input-Accounts'!$E216&lt;&gt;0,'Input-Accounts'!$E216,INDEX('Input-Accounts'!$H216:$J216,,MATCH($F$6,'Input-Accounts'!$H$6:$J$6,0))))</f>
        <v>-</v>
      </c>
      <c r="G216" s="10">
        <f ca="1">IFERROR(INDEX(G$337:G$373,MATCH($F216,$B$337:$B$373,0))/INDEX($D$337:$D$373,MATCH($F216,$B$337:$B$373,0)),SUMIFS('Input-Ext Allocators'!D$8:D$63,'Input-Ext Allocators'!$B$8:$B$63,$F216))*$D216</f>
        <v>0</v>
      </c>
      <c r="H216" s="10">
        <f ca="1">IFERROR(INDEX(H$337:H$373,MATCH($F216,$B$337:$B$373,0))/INDEX($D$337:$D$373,MATCH($F216,$B$337:$B$373,0)),SUMIFS('Input-Ext Allocators'!E$8:E$63,'Input-Ext Allocators'!$B$8:$B$63,$F216))*$D216</f>
        <v>0</v>
      </c>
      <c r="I216" s="10">
        <f ca="1">IFERROR(INDEX(I$337:I$373,MATCH($F216,$B$337:$B$373,0))/INDEX($D$337:$D$373,MATCH($F216,$B$337:$B$373,0)),SUMIFS('Input-Ext Allocators'!F$8:F$63,'Input-Ext Allocators'!$B$8:$B$63,$F216))*$D216</f>
        <v>0</v>
      </c>
      <c r="J216" s="10">
        <f ca="1">IFERROR(INDEX(J$337:J$373,MATCH($F216,$B$337:$B$373,0))/INDEX($D$337:$D$373,MATCH($F216,$B$337:$B$373,0)),SUMIFS('Input-Ext Allocators'!G$8:G$63,'Input-Ext Allocators'!$B$8:$B$63,$F216))*$D216</f>
        <v>0</v>
      </c>
      <c r="K216" s="10">
        <f ca="1">IFERROR(INDEX(K$337:K$373,MATCH($F216,$B$337:$B$373,0))/INDEX($D$337:$D$373,MATCH($F216,$B$337:$B$373,0)),SUMIFS('Input-Ext Allocators'!H$8:H$63,'Input-Ext Allocators'!$B$8:$B$63,$F216))*$D216</f>
        <v>0</v>
      </c>
    </row>
    <row r="217" spans="1:11" hidden="1" outlineLevel="1">
      <c r="A217" s="31">
        <f>IF(ISBLANK('Input-Accounts'!A217),"",'Input-Accounts'!A217)</f>
        <v>192</v>
      </c>
      <c r="B217" s="53" t="str">
        <f>IF(ISBLANK('Input-Accounts'!B217),"",'Input-Accounts'!B217)</f>
        <v>Demonstrating and selling expenses</v>
      </c>
      <c r="C217" s="31">
        <f>IF(ISBLANK('Input-Accounts'!C217),"",'Input-Accounts'!C217)</f>
        <v>912</v>
      </c>
      <c r="D217" s="10">
        <f t="shared" ca="1" si="42"/>
        <v>0</v>
      </c>
      <c r="E217" s="10">
        <f ca="1">IFERROR(IF(D217="","",IF(D217=0,0,IF(ABS(D217-SUM($G217:$K217))&lt;Check_Limit,0,1))),1)</f>
        <v>0</v>
      </c>
      <c r="F217" s="3" t="str" cm="1">
        <f t="array" aca="1" ref="F217" ca="1">IF(D217=0,"-",IF('Input-Accounts'!$E217&lt;&gt;0,'Input-Accounts'!$E217,INDEX('Input-Accounts'!$H217:$J217,,MATCH($F$6,'Input-Accounts'!$H$6:$J$6,0))))</f>
        <v>-</v>
      </c>
      <c r="G217" s="10">
        <f ca="1">IFERROR(INDEX(G$337:G$373,MATCH($F217,$B$337:$B$373,0))/INDEX($D$337:$D$373,MATCH($F217,$B$337:$B$373,0)),SUMIFS('Input-Ext Allocators'!D$8:D$63,'Input-Ext Allocators'!$B$8:$B$63,$F217))*$D217</f>
        <v>0</v>
      </c>
      <c r="H217" s="10">
        <f ca="1">IFERROR(INDEX(H$337:H$373,MATCH($F217,$B$337:$B$373,0))/INDEX($D$337:$D$373,MATCH($F217,$B$337:$B$373,0)),SUMIFS('Input-Ext Allocators'!E$8:E$63,'Input-Ext Allocators'!$B$8:$B$63,$F217))*$D217</f>
        <v>0</v>
      </c>
      <c r="I217" s="10">
        <f ca="1">IFERROR(INDEX(I$337:I$373,MATCH($F217,$B$337:$B$373,0))/INDEX($D$337:$D$373,MATCH($F217,$B$337:$B$373,0)),SUMIFS('Input-Ext Allocators'!F$8:F$63,'Input-Ext Allocators'!$B$8:$B$63,$F217))*$D217</f>
        <v>0</v>
      </c>
      <c r="J217" s="10">
        <f ca="1">IFERROR(INDEX(J$337:J$373,MATCH($F217,$B$337:$B$373,0))/INDEX($D$337:$D$373,MATCH($F217,$B$337:$B$373,0)),SUMIFS('Input-Ext Allocators'!G$8:G$63,'Input-Ext Allocators'!$B$8:$B$63,$F217))*$D217</f>
        <v>0</v>
      </c>
      <c r="K217" s="10">
        <f ca="1">IFERROR(INDEX(K$337:K$373,MATCH($F217,$B$337:$B$373,0))/INDEX($D$337:$D$373,MATCH($F217,$B$337:$B$373,0)),SUMIFS('Input-Ext Allocators'!H$8:H$63,'Input-Ext Allocators'!$B$8:$B$63,$F217))*$D217</f>
        <v>0</v>
      </c>
    </row>
    <row r="218" spans="1:11" hidden="1" outlineLevel="1">
      <c r="A218" s="31">
        <f>IF(ISBLANK('Input-Accounts'!A218),"",'Input-Accounts'!A218)</f>
        <v>193</v>
      </c>
      <c r="B218" s="53" t="str">
        <f>IF(ISBLANK('Input-Accounts'!B218),"",'Input-Accounts'!B218)</f>
        <v>Advertising expenses</v>
      </c>
      <c r="C218" s="31">
        <f>IF(ISBLANK('Input-Accounts'!C218),"",'Input-Accounts'!C218)</f>
        <v>913</v>
      </c>
      <c r="D218" s="10">
        <f t="shared" ca="1" si="42"/>
        <v>0</v>
      </c>
      <c r="E218" s="10">
        <f ca="1">IFERROR(IF(D218="","",IF(D218=0,0,IF(ABS(D218-SUM($G218:$K218))&lt;Check_Limit,0,1))),1)</f>
        <v>0</v>
      </c>
      <c r="F218" s="3" t="str" cm="1">
        <f t="array" aca="1" ref="F218" ca="1">IF(D218=0,"-",IF('Input-Accounts'!$E218&lt;&gt;0,'Input-Accounts'!$E218,INDEX('Input-Accounts'!$H218:$J218,,MATCH($F$6,'Input-Accounts'!$H$6:$J$6,0))))</f>
        <v>-</v>
      </c>
      <c r="G218" s="10">
        <f ca="1">IFERROR(INDEX(G$337:G$373,MATCH($F218,$B$337:$B$373,0))/INDEX($D$337:$D$373,MATCH($F218,$B$337:$B$373,0)),SUMIFS('Input-Ext Allocators'!D$8:D$63,'Input-Ext Allocators'!$B$8:$B$63,$F218))*$D218</f>
        <v>0</v>
      </c>
      <c r="H218" s="10">
        <f ca="1">IFERROR(INDEX(H$337:H$373,MATCH($F218,$B$337:$B$373,0))/INDEX($D$337:$D$373,MATCH($F218,$B$337:$B$373,0)),SUMIFS('Input-Ext Allocators'!E$8:E$63,'Input-Ext Allocators'!$B$8:$B$63,$F218))*$D218</f>
        <v>0</v>
      </c>
      <c r="I218" s="10">
        <f ca="1">IFERROR(INDEX(I$337:I$373,MATCH($F218,$B$337:$B$373,0))/INDEX($D$337:$D$373,MATCH($F218,$B$337:$B$373,0)),SUMIFS('Input-Ext Allocators'!F$8:F$63,'Input-Ext Allocators'!$B$8:$B$63,$F218))*$D218</f>
        <v>0</v>
      </c>
      <c r="J218" s="10">
        <f ca="1">IFERROR(INDEX(J$337:J$373,MATCH($F218,$B$337:$B$373,0))/INDEX($D$337:$D$373,MATCH($F218,$B$337:$B$373,0)),SUMIFS('Input-Ext Allocators'!G$8:G$63,'Input-Ext Allocators'!$B$8:$B$63,$F218))*$D218</f>
        <v>0</v>
      </c>
      <c r="K218" s="10">
        <f ca="1">IFERROR(INDEX(K$337:K$373,MATCH($F218,$B$337:$B$373,0))/INDEX($D$337:$D$373,MATCH($F218,$B$337:$B$373,0)),SUMIFS('Input-Ext Allocators'!H$8:H$63,'Input-Ext Allocators'!$B$8:$B$63,$F218))*$D218</f>
        <v>0</v>
      </c>
    </row>
    <row r="219" spans="1:11" hidden="1" outlineLevel="1">
      <c r="A219" s="31">
        <f>IF(ISBLANK('Input-Accounts'!A219),"",'Input-Accounts'!A219)</f>
        <v>194</v>
      </c>
      <c r="B219" s="53" t="str">
        <f>IF(ISBLANK('Input-Accounts'!B219),"",'Input-Accounts'!B219)</f>
        <v>Miscellaneous sales expenses</v>
      </c>
      <c r="C219" s="31">
        <f>IF(ISBLANK('Input-Accounts'!C219),"",'Input-Accounts'!C219)</f>
        <v>916</v>
      </c>
      <c r="D219" s="10">
        <f t="shared" ca="1" si="42"/>
        <v>0</v>
      </c>
      <c r="E219" s="10">
        <f ca="1">IFERROR(IF(D219="","",IF(D219=0,0,IF(ABS(D219-SUM($G219:$K219))&lt;Check_Limit,0,1))),1)</f>
        <v>0</v>
      </c>
      <c r="F219" s="3" t="str" cm="1">
        <f t="array" aca="1" ref="F219" ca="1">IF(D219=0,"-",IF('Input-Accounts'!$E219&lt;&gt;0,'Input-Accounts'!$E219,INDEX('Input-Accounts'!$H219:$J219,,MATCH($F$6,'Input-Accounts'!$H$6:$J$6,0))))</f>
        <v>-</v>
      </c>
      <c r="G219" s="10">
        <f ca="1">IFERROR(INDEX(G$337:G$373,MATCH($F219,$B$337:$B$373,0))/INDEX($D$337:$D$373,MATCH($F219,$B$337:$B$373,0)),SUMIFS('Input-Ext Allocators'!D$8:D$63,'Input-Ext Allocators'!$B$8:$B$63,$F219))*$D219</f>
        <v>0</v>
      </c>
      <c r="H219" s="10">
        <f ca="1">IFERROR(INDEX(H$337:H$373,MATCH($F219,$B$337:$B$373,0))/INDEX($D$337:$D$373,MATCH($F219,$B$337:$B$373,0)),SUMIFS('Input-Ext Allocators'!E$8:E$63,'Input-Ext Allocators'!$B$8:$B$63,$F219))*$D219</f>
        <v>0</v>
      </c>
      <c r="I219" s="10">
        <f ca="1">IFERROR(INDEX(I$337:I$373,MATCH($F219,$B$337:$B$373,0))/INDEX($D$337:$D$373,MATCH($F219,$B$337:$B$373,0)),SUMIFS('Input-Ext Allocators'!F$8:F$63,'Input-Ext Allocators'!$B$8:$B$63,$F219))*$D219</f>
        <v>0</v>
      </c>
      <c r="J219" s="10">
        <f ca="1">IFERROR(INDEX(J$337:J$373,MATCH($F219,$B$337:$B$373,0))/INDEX($D$337:$D$373,MATCH($F219,$B$337:$B$373,0)),SUMIFS('Input-Ext Allocators'!G$8:G$63,'Input-Ext Allocators'!$B$8:$B$63,$F219))*$D219</f>
        <v>0</v>
      </c>
      <c r="K219" s="10">
        <f ca="1">IFERROR(INDEX(K$337:K$373,MATCH($F219,$B$337:$B$373,0))/INDEX($D$337:$D$373,MATCH($F219,$B$337:$B$373,0)),SUMIFS('Input-Ext Allocators'!H$8:H$63,'Input-Ext Allocators'!$B$8:$B$63,$F219))*$D219</f>
        <v>0</v>
      </c>
    </row>
    <row r="220" spans="1:11" hidden="1" outlineLevel="1">
      <c r="A220" s="31">
        <f>IF(ISBLANK('Input-Accounts'!A220),"",'Input-Accounts'!A220)</f>
        <v>195</v>
      </c>
      <c r="B220" t="str">
        <f>IF(ISBLANK('Input-Accounts'!B220),"",'Input-Accounts'!B220)</f>
        <v>Subtotal - Sales Expenses</v>
      </c>
      <c r="C220" s="31" t="str">
        <f>IF(ISBLANK('Input-Accounts'!C220),"",'Input-Accounts'!C220)</f>
        <v/>
      </c>
      <c r="D220" s="123">
        <f ca="1">SUBTOTAL(9,D216:D219)</f>
        <v>0</v>
      </c>
      <c r="E220" s="10">
        <f ca="1">IFERROR(IF(D220="","",IF(D220=0,0,IF(ABS(D220-SUM($G220:$K220))&lt;Check_Limit,0,1))),1)</f>
        <v>0</v>
      </c>
      <c r="G220" s="123">
        <f t="shared" ref="G220:K220" ca="1" si="43">SUBTOTAL(9,G216:G219)</f>
        <v>0</v>
      </c>
      <c r="H220" s="123">
        <f t="shared" ca="1" si="43"/>
        <v>0</v>
      </c>
      <c r="I220" s="123">
        <f t="shared" ca="1" si="43"/>
        <v>0</v>
      </c>
      <c r="J220" s="123">
        <f t="shared" ca="1" si="43"/>
        <v>0</v>
      </c>
      <c r="K220" s="123">
        <f t="shared" ca="1" si="43"/>
        <v>0</v>
      </c>
    </row>
    <row r="221" spans="1:11" hidden="1" outlineLevel="1">
      <c r="A221" s="31" t="str">
        <f>IF(ISBLANK('Input-Accounts'!A221),"",'Input-Accounts'!A221)</f>
        <v/>
      </c>
      <c r="B221" t="str">
        <f>IF(ISBLANK('Input-Accounts'!B221),"",'Input-Accounts'!B221)</f>
        <v/>
      </c>
      <c r="C221" s="31" t="str">
        <f>IF(ISBLANK('Input-Accounts'!C221),"",'Input-Accounts'!C221)</f>
        <v/>
      </c>
      <c r="D221" s="10"/>
      <c r="E221" s="10"/>
      <c r="G221" s="10"/>
      <c r="H221" s="10"/>
      <c r="I221" s="10"/>
      <c r="J221" s="10"/>
      <c r="K221" s="10"/>
    </row>
    <row r="222" spans="1:11" collapsed="1">
      <c r="A222" s="31">
        <f>IF(ISBLANK('Input-Accounts'!A222),"",'Input-Accounts'!A222)</f>
        <v>196</v>
      </c>
      <c r="B222" s="7" t="str">
        <f>IF(ISBLANK('Input-Accounts'!B222),"",'Input-Accounts'!B222)</f>
        <v>Total Customer Accounts, Service, and Sales Expense</v>
      </c>
      <c r="C222" s="31" t="str">
        <f>IF(ISBLANK('Input-Accounts'!C222),"",'Input-Accounts'!C222)</f>
        <v/>
      </c>
      <c r="D222" s="10">
        <f ca="1">SUBTOTAL(9,D201:D220)</f>
        <v>0</v>
      </c>
      <c r="E222" s="10">
        <f ca="1">IFERROR(IF(D222="","",IF(D222=0,0,IF(ABS(D222-SUM($G222:$K222))&lt;Check_Limit,0,1))),1)</f>
        <v>0</v>
      </c>
      <c r="F222" s="3"/>
      <c r="G222" s="10">
        <f t="shared" ref="G222:K222" ca="1" si="44">SUBTOTAL(9,G201:G220)</f>
        <v>0</v>
      </c>
      <c r="H222" s="10">
        <f t="shared" ca="1" si="44"/>
        <v>0</v>
      </c>
      <c r="I222" s="10">
        <f t="shared" ca="1" si="44"/>
        <v>0</v>
      </c>
      <c r="J222" s="10">
        <f t="shared" ca="1" si="44"/>
        <v>0</v>
      </c>
      <c r="K222" s="10">
        <f t="shared" ca="1" si="44"/>
        <v>0</v>
      </c>
    </row>
    <row r="223" spans="1:11">
      <c r="A223" s="31" t="str">
        <f>IF(ISBLANK('Input-Accounts'!A223),"",'Input-Accounts'!A223)</f>
        <v/>
      </c>
      <c r="B223" s="7" t="str">
        <f>IF(ISBLANK('Input-Accounts'!B223),"",'Input-Accounts'!B223)</f>
        <v/>
      </c>
      <c r="C223" s="31" t="str">
        <f>IF(ISBLANK('Input-Accounts'!C223),"",'Input-Accounts'!C223)</f>
        <v/>
      </c>
      <c r="D223" s="123"/>
      <c r="E223" s="10"/>
      <c r="G223" s="123"/>
      <c r="H223" s="123"/>
      <c r="I223" s="123"/>
      <c r="J223" s="123"/>
      <c r="K223" s="123"/>
    </row>
    <row r="224" spans="1:11">
      <c r="A224" s="31">
        <f>IF(ISBLANK('Input-Accounts'!A224),"",'Input-Accounts'!A224)</f>
        <v>197</v>
      </c>
      <c r="B224" s="7" t="str">
        <f>IF(ISBLANK('Input-Accounts'!B224),"",'Input-Accounts'!B224)</f>
        <v>Administrative and General Expenses</v>
      </c>
      <c r="C224" s="31" t="str">
        <f>IF(ISBLANK('Input-Accounts'!C224),"",'Input-Accounts'!C224)</f>
        <v/>
      </c>
      <c r="D224" s="10"/>
      <c r="E224" s="10"/>
      <c r="G224" s="10"/>
      <c r="H224" s="10"/>
      <c r="I224" s="10"/>
      <c r="J224" s="10"/>
      <c r="K224" s="10"/>
    </row>
    <row r="225" spans="1:11" hidden="1" outlineLevel="1">
      <c r="A225" s="31">
        <f>IF(ISBLANK('Input-Accounts'!A225),"",'Input-Accounts'!A225)</f>
        <v>198</v>
      </c>
      <c r="B225" s="53" t="str">
        <f>IF(ISBLANK('Input-Accounts'!B225),"",'Input-Accounts'!B225)</f>
        <v>Administrative and general salaries</v>
      </c>
      <c r="C225" s="31">
        <f>IF(ISBLANK('Input-Accounts'!C225),"",'Input-Accounts'!C225)</f>
        <v>920</v>
      </c>
      <c r="D225" s="10">
        <f t="shared" ref="D225:D235" ca="1" si="45">INDIRECT("Classification!"&amp;$D$5&amp;ROW())</f>
        <v>3990898.2228857069</v>
      </c>
      <c r="E225" s="10">
        <f t="shared" ref="E225:E236" ca="1" si="46">IFERROR(IF(D225="","",IF(D225=0,0,IF(ABS(D225-SUM($G225:$K225))&lt;Check_Limit,0,1))),1)</f>
        <v>0</v>
      </c>
      <c r="F225" s="3" t="str" cm="1">
        <f t="array" aca="1" ref="F225" ca="1">IF(D225=0,"-",IF('Input-Accounts'!$E225&lt;&gt;0,'Input-Accounts'!$E225,INDEX('Input-Accounts'!$H225:$J225,,MATCH($F$6,'Input-Accounts'!$H$6:$J$6,0))))</f>
        <v>INT_OM_Exc_A&amp;G,Gas,Uncoll</v>
      </c>
      <c r="G225" s="10">
        <f ca="1">IFERROR(INDEX(G$337:G$373,MATCH($F225,$B$337:$B$373,0))/INDEX($D$337:$D$373,MATCH($F225,$B$337:$B$373,0)),SUMIFS('Input-Ext Allocators'!D$8:D$63,'Input-Ext Allocators'!$B$8:$B$63,$F225))*$D225</f>
        <v>3144170.8105530236</v>
      </c>
      <c r="H225" s="10">
        <f ca="1">IFERROR(INDEX(H$337:H$373,MATCH($F225,$B$337:$B$373,0))/INDEX($D$337:$D$373,MATCH($F225,$B$337:$B$373,0)),SUMIFS('Input-Ext Allocators'!E$8:E$63,'Input-Ext Allocators'!$B$8:$B$63,$F225))*$D225</f>
        <v>765108.23323801416</v>
      </c>
      <c r="I225" s="10">
        <f ca="1">IFERROR(INDEX(I$337:I$373,MATCH($F225,$B$337:$B$373,0))/INDEX($D$337:$D$373,MATCH($F225,$B$337:$B$373,0)),SUMIFS('Input-Ext Allocators'!F$8:F$63,'Input-Ext Allocators'!$B$8:$B$63,$F225))*$D225</f>
        <v>445.88624888179555</v>
      </c>
      <c r="J225" s="10">
        <f ca="1">IFERROR(INDEX(J$337:J$373,MATCH($F225,$B$337:$B$373,0))/INDEX($D$337:$D$373,MATCH($F225,$B$337:$B$373,0)),SUMIFS('Input-Ext Allocators'!G$8:G$63,'Input-Ext Allocators'!$B$8:$B$63,$F225))*$D225</f>
        <v>13761.84799854244</v>
      </c>
      <c r="K225" s="10">
        <f ca="1">IFERROR(INDEX(K$337:K$373,MATCH($F225,$B$337:$B$373,0))/INDEX($D$337:$D$373,MATCH($F225,$B$337:$B$373,0)),SUMIFS('Input-Ext Allocators'!H$8:H$63,'Input-Ext Allocators'!$B$8:$B$63,$F225))*$D225</f>
        <v>67411.444847244915</v>
      </c>
    </row>
    <row r="226" spans="1:11" hidden="1" outlineLevel="1">
      <c r="A226" s="31">
        <f>IF(ISBLANK('Input-Accounts'!A226),"",'Input-Accounts'!A226)</f>
        <v>199</v>
      </c>
      <c r="B226" s="53" t="str">
        <f>IF(ISBLANK('Input-Accounts'!B226),"",'Input-Accounts'!B226)</f>
        <v>Office supplies and expenses</v>
      </c>
      <c r="C226" s="31">
        <f>IF(ISBLANK('Input-Accounts'!C226),"",'Input-Accounts'!C226)</f>
        <v>921</v>
      </c>
      <c r="D226" s="10">
        <f t="shared" ca="1" si="45"/>
        <v>835599.38769604126</v>
      </c>
      <c r="E226" s="10">
        <f t="shared" ca="1" si="46"/>
        <v>0</v>
      </c>
      <c r="F226" s="3" t="str" cm="1">
        <f t="array" aca="1" ref="F226" ca="1">IF(D226=0,"-",IF('Input-Accounts'!$E226&lt;&gt;0,'Input-Accounts'!$E226,INDEX('Input-Accounts'!$H226:$J226,,MATCH($F$6,'Input-Accounts'!$H$6:$J$6,0))))</f>
        <v>INT_OM_Exc_A&amp;G,Gas,Uncoll</v>
      </c>
      <c r="G226" s="10">
        <f ca="1">IFERROR(INDEX(G$337:G$373,MATCH($F226,$B$337:$B$373,0))/INDEX($D$337:$D$373,MATCH($F226,$B$337:$B$373,0)),SUMIFS('Input-Ext Allocators'!D$8:D$63,'Input-Ext Allocators'!$B$8:$B$63,$F226))*$D226</f>
        <v>658314.75958065619</v>
      </c>
      <c r="H226" s="10">
        <f ca="1">IFERROR(INDEX(H$337:H$373,MATCH($F226,$B$337:$B$373,0))/INDEX($D$337:$D$373,MATCH($F226,$B$337:$B$373,0)),SUMIFS('Input-Ext Allocators'!E$8:E$63,'Input-Ext Allocators'!$B$8:$B$63,$F226))*$D226</f>
        <v>160195.5087575767</v>
      </c>
      <c r="I226" s="10">
        <f ca="1">IFERROR(INDEX(I$337:I$373,MATCH($F226,$B$337:$B$373,0))/INDEX($D$337:$D$373,MATCH($F226,$B$337:$B$373,0)),SUMIFS('Input-Ext Allocators'!F$8:F$63,'Input-Ext Allocators'!$B$8:$B$63,$F226))*$D226</f>
        <v>93.358000064033007</v>
      </c>
      <c r="J226" s="10">
        <f ca="1">IFERROR(INDEX(J$337:J$373,MATCH($F226,$B$337:$B$373,0))/INDEX($D$337:$D$373,MATCH($F226,$B$337:$B$373,0)),SUMIFS('Input-Ext Allocators'!G$8:G$63,'Input-Ext Allocators'!$B$8:$B$63,$F226))*$D226</f>
        <v>2881.4044154784697</v>
      </c>
      <c r="K226" s="10">
        <f ca="1">IFERROR(INDEX(K$337:K$373,MATCH($F226,$B$337:$B$373,0))/INDEX($D$337:$D$373,MATCH($F226,$B$337:$B$373,0)),SUMIFS('Input-Ext Allocators'!H$8:H$63,'Input-Ext Allocators'!$B$8:$B$63,$F226))*$D226</f>
        <v>14114.356942265846</v>
      </c>
    </row>
    <row r="227" spans="1:11" hidden="1" outlineLevel="1">
      <c r="A227" s="31">
        <f>IF(ISBLANK('Input-Accounts'!A227),"",'Input-Accounts'!A227)</f>
        <v>200</v>
      </c>
      <c r="B227" s="53" t="str">
        <f>IF(ISBLANK('Input-Accounts'!B227),"",'Input-Accounts'!B227)</f>
        <v>Outside services employed</v>
      </c>
      <c r="C227" s="31">
        <f>IF(ISBLANK('Input-Accounts'!C227),"",'Input-Accounts'!C227)</f>
        <v>923</v>
      </c>
      <c r="D227" s="10">
        <f t="shared" ca="1" si="45"/>
        <v>2677623.4438455901</v>
      </c>
      <c r="E227" s="10">
        <f t="shared" ca="1" si="46"/>
        <v>0</v>
      </c>
      <c r="F227" s="3" t="str" cm="1">
        <f t="array" aca="1" ref="F227" ca="1">IF(D227=0,"-",IF('Input-Accounts'!$E227&lt;&gt;0,'Input-Accounts'!$E227,INDEX('Input-Accounts'!$H227:$J227,,MATCH($F$6,'Input-Accounts'!$H$6:$J$6,0))))</f>
        <v>INT_OM_Exc_A&amp;G,Gas,Uncoll</v>
      </c>
      <c r="G227" s="10">
        <f ca="1">IFERROR(INDEX(G$337:G$373,MATCH($F227,$B$337:$B$373,0))/INDEX($D$337:$D$373,MATCH($F227,$B$337:$B$373,0)),SUMIFS('Input-Ext Allocators'!D$8:D$63,'Input-Ext Allocators'!$B$8:$B$63,$F227))*$D227</f>
        <v>2109526.4784037243</v>
      </c>
      <c r="H227" s="10">
        <f ca="1">IFERROR(INDEX(H$337:H$373,MATCH($F227,$B$337:$B$373,0))/INDEX($D$337:$D$373,MATCH($F227,$B$337:$B$373,0)),SUMIFS('Input-Ext Allocators'!E$8:E$63,'Input-Ext Allocators'!$B$8:$B$63,$F227))*$D227</f>
        <v>513336.00307051913</v>
      </c>
      <c r="I227" s="10">
        <f ca="1">IFERROR(INDEX(I$337:I$373,MATCH($F227,$B$337:$B$373,0))/INDEX($D$337:$D$373,MATCH($F227,$B$337:$B$373,0)),SUMIFS('Input-Ext Allocators'!F$8:F$63,'Input-Ext Allocators'!$B$8:$B$63,$F227))*$D227</f>
        <v>299.15958929941803</v>
      </c>
      <c r="J227" s="10">
        <f ca="1">IFERROR(INDEX(J$337:J$373,MATCH($F227,$B$337:$B$373,0))/INDEX($D$337:$D$373,MATCH($F227,$B$337:$B$373,0)),SUMIFS('Input-Ext Allocators'!G$8:G$63,'Input-Ext Allocators'!$B$8:$B$63,$F227))*$D227</f>
        <v>9233.2715026975147</v>
      </c>
      <c r="K227" s="10">
        <f ca="1">IFERROR(INDEX(K$337:K$373,MATCH($F227,$B$337:$B$373,0))/INDEX($D$337:$D$373,MATCH($F227,$B$337:$B$373,0)),SUMIFS('Input-Ext Allocators'!H$8:H$63,'Input-Ext Allocators'!$B$8:$B$63,$F227))*$D227</f>
        <v>45228.531279349612</v>
      </c>
    </row>
    <row r="228" spans="1:11" hidden="1" outlineLevel="1">
      <c r="A228" s="31">
        <f>IF(ISBLANK('Input-Accounts'!A228),"",'Input-Accounts'!A228)</f>
        <v>201</v>
      </c>
      <c r="B228" s="53" t="str">
        <f>IF(ISBLANK('Input-Accounts'!B228),"",'Input-Accounts'!B228)</f>
        <v>Property insurance</v>
      </c>
      <c r="C228" s="31">
        <f>IF(ISBLANK('Input-Accounts'!C228),"",'Input-Accounts'!C228)</f>
        <v>924</v>
      </c>
      <c r="D228" s="10">
        <f t="shared" ca="1" si="45"/>
        <v>28469.365182201469</v>
      </c>
      <c r="E228" s="10">
        <f t="shared" ca="1" si="46"/>
        <v>0</v>
      </c>
      <c r="F228" s="3" t="str" cm="1">
        <f t="array" aca="1" ref="F228" ca="1">IF(D228=0,"-",IF('Input-Accounts'!$E228&lt;&gt;0,'Input-Accounts'!$E228,INDEX('Input-Accounts'!$H228:$J228,,MATCH($F$6,'Input-Accounts'!$H$6:$J$6,0))))</f>
        <v>INT_OM_Exc_A&amp;G,Gas,Uncoll</v>
      </c>
      <c r="G228" s="10">
        <f ca="1">IFERROR(INDEX(G$337:G$373,MATCH($F228,$B$337:$B$373,0))/INDEX($D$337:$D$373,MATCH($F228,$B$337:$B$373,0)),SUMIFS('Input-Ext Allocators'!D$8:D$63,'Input-Ext Allocators'!$B$8:$B$63,$F228))*$D228</f>
        <v>22429.173083779722</v>
      </c>
      <c r="H228" s="10">
        <f ca="1">IFERROR(INDEX(H$337:H$373,MATCH($F228,$B$337:$B$373,0))/INDEX($D$337:$D$373,MATCH($F228,$B$337:$B$373,0)),SUMIFS('Input-Ext Allocators'!E$8:E$63,'Input-Ext Allocators'!$B$8:$B$63,$F228))*$D228</f>
        <v>5457.9556980563493</v>
      </c>
      <c r="I228" s="10">
        <f ca="1">IFERROR(INDEX(I$337:I$373,MATCH($F228,$B$337:$B$373,0))/INDEX($D$337:$D$373,MATCH($F228,$B$337:$B$373,0)),SUMIFS('Input-Ext Allocators'!F$8:F$63,'Input-Ext Allocators'!$B$8:$B$63,$F228))*$D228</f>
        <v>3.1807622595694913</v>
      </c>
      <c r="J228" s="10">
        <f ca="1">IFERROR(INDEX(J$337:J$373,MATCH($F228,$B$337:$B$373,0))/INDEX($D$337:$D$373,MATCH($F228,$B$337:$B$373,0)),SUMIFS('Input-Ext Allocators'!G$8:G$63,'Input-Ext Allocators'!$B$8:$B$63,$F228))*$D228</f>
        <v>98.171152049364949</v>
      </c>
      <c r="K228" s="10">
        <f ca="1">IFERROR(INDEX(K$337:K$373,MATCH($F228,$B$337:$B$373,0))/INDEX($D$337:$D$373,MATCH($F228,$B$337:$B$373,0)),SUMIFS('Input-Ext Allocators'!H$8:H$63,'Input-Ext Allocators'!$B$8:$B$63,$F228))*$D228</f>
        <v>480.88448605646408</v>
      </c>
    </row>
    <row r="229" spans="1:11" hidden="1" outlineLevel="1">
      <c r="A229" s="31">
        <f>IF(ISBLANK('Input-Accounts'!A229),"",'Input-Accounts'!A229)</f>
        <v>202</v>
      </c>
      <c r="B229" s="53" t="str">
        <f>IF(ISBLANK('Input-Accounts'!B229),"",'Input-Accounts'!B229)</f>
        <v>Injuries and damages</v>
      </c>
      <c r="C229" s="31">
        <f>IF(ISBLANK('Input-Accounts'!C229),"",'Input-Accounts'!C229)</f>
        <v>925</v>
      </c>
      <c r="D229" s="10">
        <f t="shared" ca="1" si="45"/>
        <v>721160.73387032689</v>
      </c>
      <c r="E229" s="10">
        <f t="shared" ca="1" si="46"/>
        <v>0</v>
      </c>
      <c r="F229" s="3" t="str" cm="1">
        <f t="array" aca="1" ref="F229" ca="1">IF(D229=0,"-",IF('Input-Accounts'!$E229&lt;&gt;0,'Input-Accounts'!$E229,INDEX('Input-Accounts'!$H229:$J229,,MATCH($F$6,'Input-Accounts'!$H$6:$J$6,0))))</f>
        <v>INT_LABOR</v>
      </c>
      <c r="G229" s="10">
        <f ca="1">IFERROR(INDEX(G$337:G$373,MATCH($F229,$B$337:$B$373,0))/INDEX($D$337:$D$373,MATCH($F229,$B$337:$B$373,0)),SUMIFS('Input-Ext Allocators'!D$8:D$63,'Input-Ext Allocators'!$B$8:$B$63,$F229))*$D229</f>
        <v>556128.63340995228</v>
      </c>
      <c r="H229" s="10">
        <f ca="1">IFERROR(INDEX(H$337:H$373,MATCH($F229,$B$337:$B$373,0))/INDEX($D$337:$D$373,MATCH($F229,$B$337:$B$373,0)),SUMIFS('Input-Ext Allocators'!E$8:E$63,'Input-Ext Allocators'!$B$8:$B$63,$F229))*$D229</f>
        <v>148265.54575320348</v>
      </c>
      <c r="I229" s="10">
        <f ca="1">IFERROR(INDEX(I$337:I$373,MATCH($F229,$B$337:$B$373,0))/INDEX($D$337:$D$373,MATCH($F229,$B$337:$B$373,0)),SUMIFS('Input-Ext Allocators'!F$8:F$63,'Input-Ext Allocators'!$B$8:$B$63,$F229))*$D229</f>
        <v>91.254426167658806</v>
      </c>
      <c r="J229" s="10">
        <f ca="1">IFERROR(INDEX(J$337:J$373,MATCH($F229,$B$337:$B$373,0))/INDEX($D$337:$D$373,MATCH($F229,$B$337:$B$373,0)),SUMIFS('Input-Ext Allocators'!G$8:G$63,'Input-Ext Allocators'!$B$8:$B$63,$F229))*$D229</f>
        <v>2854.2306079964451</v>
      </c>
      <c r="K229" s="10">
        <f ca="1">IFERROR(INDEX(K$337:K$373,MATCH($F229,$B$337:$B$373,0))/INDEX($D$337:$D$373,MATCH($F229,$B$337:$B$373,0)),SUMIFS('Input-Ext Allocators'!H$8:H$63,'Input-Ext Allocators'!$B$8:$B$63,$F229))*$D229</f>
        <v>13821.069673007174</v>
      </c>
    </row>
    <row r="230" spans="1:11" hidden="1" outlineLevel="1">
      <c r="A230" s="31">
        <f>IF(ISBLANK('Input-Accounts'!A230),"",'Input-Accounts'!A230)</f>
        <v>203</v>
      </c>
      <c r="B230" s="53" t="str">
        <f>IF(ISBLANK('Input-Accounts'!B230),"",'Input-Accounts'!B230)</f>
        <v>Employee pensions and benefits</v>
      </c>
      <c r="C230" s="31">
        <f>IF(ISBLANK('Input-Accounts'!C230),"",'Input-Accounts'!C230)</f>
        <v>926</v>
      </c>
      <c r="D230" s="10">
        <f t="shared" ca="1" si="45"/>
        <v>2516264.055434729</v>
      </c>
      <c r="E230" s="10">
        <f t="shared" ca="1" si="46"/>
        <v>0</v>
      </c>
      <c r="F230" s="3" t="str" cm="1">
        <f t="array" aca="1" ref="F230" ca="1">IF(D230=0,"-",IF('Input-Accounts'!$E230&lt;&gt;0,'Input-Accounts'!$E230,INDEX('Input-Accounts'!$H230:$J230,,MATCH($F$6,'Input-Accounts'!$H$6:$J$6,0))))</f>
        <v>INT_LABOR</v>
      </c>
      <c r="G230" s="10">
        <f ca="1">IFERROR(INDEX(G$337:G$373,MATCH($F230,$B$337:$B$373,0))/INDEX($D$337:$D$373,MATCH($F230,$B$337:$B$373,0)),SUMIFS('Input-Ext Allocators'!D$8:D$63,'Input-Ext Allocators'!$B$8:$B$63,$F230))*$D230</f>
        <v>1940436.3337107629</v>
      </c>
      <c r="H230" s="10">
        <f ca="1">IFERROR(INDEX(H$337:H$373,MATCH($F230,$B$337:$B$373,0))/INDEX($D$337:$D$373,MATCH($F230,$B$337:$B$373,0)),SUMIFS('Input-Ext Allocators'!E$8:E$63,'Input-Ext Allocators'!$B$8:$B$63,$F230))*$D230</f>
        <v>517326.09100328857</v>
      </c>
      <c r="I230" s="10">
        <f ca="1">IFERROR(INDEX(I$337:I$373,MATCH($F230,$B$337:$B$373,0))/INDEX($D$337:$D$373,MATCH($F230,$B$337:$B$373,0)),SUMIFS('Input-Ext Allocators'!F$8:F$63,'Input-Ext Allocators'!$B$8:$B$63,$F230))*$D230</f>
        <v>318.40368128846376</v>
      </c>
      <c r="J230" s="10">
        <f ca="1">IFERROR(INDEX(J$337:J$373,MATCH($F230,$B$337:$B$373,0))/INDEX($D$337:$D$373,MATCH($F230,$B$337:$B$373,0)),SUMIFS('Input-Ext Allocators'!G$8:G$63,'Input-Ext Allocators'!$B$8:$B$63,$F230))*$D230</f>
        <v>9958.9419494302001</v>
      </c>
      <c r="K230" s="10">
        <f ca="1">IFERROR(INDEX(K$337:K$373,MATCH($F230,$B$337:$B$373,0))/INDEX($D$337:$D$373,MATCH($F230,$B$337:$B$373,0)),SUMIFS('Input-Ext Allocators'!H$8:H$63,'Input-Ext Allocators'!$B$8:$B$63,$F230))*$D230</f>
        <v>48224.285089959383</v>
      </c>
    </row>
    <row r="231" spans="1:11" hidden="1" outlineLevel="1">
      <c r="A231" s="31">
        <f>IF(ISBLANK('Input-Accounts'!A231),"",'Input-Accounts'!A231)</f>
        <v>204</v>
      </c>
      <c r="B231" s="53" t="str">
        <f>IF(ISBLANK('Input-Accounts'!B231),"",'Input-Accounts'!B231)</f>
        <v>Regulatory commission expenses</v>
      </c>
      <c r="C231" s="31">
        <f>IF(ISBLANK('Input-Accounts'!C231),"",'Input-Accounts'!C231)</f>
        <v>928</v>
      </c>
      <c r="D231" s="10">
        <f t="shared" ca="1" si="45"/>
        <v>570477.28305701388</v>
      </c>
      <c r="E231" s="10">
        <f t="shared" ca="1" si="46"/>
        <v>0</v>
      </c>
      <c r="F231" s="3" t="str" cm="1">
        <f t="array" aca="1" ref="F231" ca="1">IF(D231=0,"-",IF('Input-Accounts'!$E231&lt;&gt;0,'Input-Accounts'!$E231,INDEX('Input-Accounts'!$H231:$J231,,MATCH($F$6,'Input-Accounts'!$H$6:$J$6,0))))</f>
        <v>INT_OM_Exc_A&amp;G,Gas,Uncoll</v>
      </c>
      <c r="G231" s="10">
        <f ca="1">IFERROR(INDEX(G$337:G$373,MATCH($F231,$B$337:$B$373,0))/INDEX($D$337:$D$373,MATCH($F231,$B$337:$B$373,0)),SUMIFS('Input-Ext Allocators'!D$8:D$63,'Input-Ext Allocators'!$B$8:$B$63,$F231))*$D231</f>
        <v>449442.18601858994</v>
      </c>
      <c r="H231" s="10">
        <f ca="1">IFERROR(INDEX(H$337:H$373,MATCH($F231,$B$337:$B$373,0))/INDEX($D$337:$D$373,MATCH($F231,$B$337:$B$373,0)),SUMIFS('Input-Ext Allocators'!E$8:E$63,'Input-Ext Allocators'!$B$8:$B$63,$F231))*$D231</f>
        <v>109368.07750175353</v>
      </c>
      <c r="I231" s="10">
        <f ca="1">IFERROR(INDEX(I$337:I$373,MATCH($F231,$B$337:$B$373,0))/INDEX($D$337:$D$373,MATCH($F231,$B$337:$B$373,0)),SUMIFS('Input-Ext Allocators'!F$8:F$63,'Input-Ext Allocators'!$B$8:$B$63,$F231))*$D231</f>
        <v>63.737024000237184</v>
      </c>
      <c r="J231" s="10">
        <f ca="1">IFERROR(INDEX(J$337:J$373,MATCH($F231,$B$337:$B$373,0))/INDEX($D$337:$D$373,MATCH($F231,$B$337:$B$373,0)),SUMIFS('Input-Ext Allocators'!G$8:G$63,'Input-Ext Allocators'!$B$8:$B$63,$F231))*$D231</f>
        <v>1967.1816261892507</v>
      </c>
      <c r="K231" s="10">
        <f ca="1">IFERROR(INDEX(K$337:K$373,MATCH($F231,$B$337:$B$373,0))/INDEX($D$337:$D$373,MATCH($F231,$B$337:$B$373,0)),SUMIFS('Input-Ext Allocators'!H$8:H$63,'Input-Ext Allocators'!$B$8:$B$63,$F231))*$D231</f>
        <v>9636.100886480901</v>
      </c>
    </row>
    <row r="232" spans="1:11" hidden="1" outlineLevel="1">
      <c r="A232" s="31">
        <f>IF(ISBLANK('Input-Accounts'!A232),"",'Input-Accounts'!A232)</f>
        <v>205</v>
      </c>
      <c r="B232" s="53" t="str">
        <f>IF(ISBLANK('Input-Accounts'!B232),"",'Input-Accounts'!B232)</f>
        <v>General advertising expenses</v>
      </c>
      <c r="C232" s="31">
        <f>IF(ISBLANK('Input-Accounts'!C232),"",'Input-Accounts'!C232)</f>
        <v>930.1</v>
      </c>
      <c r="D232" s="10">
        <f t="shared" ca="1" si="45"/>
        <v>7202.117179708911</v>
      </c>
      <c r="E232" s="10">
        <f t="shared" ca="1" si="46"/>
        <v>0</v>
      </c>
      <c r="F232" s="3" t="str" cm="1">
        <f t="array" aca="1" ref="F232" ca="1">IF(D232=0,"-",IF('Input-Accounts'!$E232&lt;&gt;0,'Input-Accounts'!$E232,INDEX('Input-Accounts'!$H232:$J232,,MATCH($F$6,'Input-Accounts'!$H$6:$J$6,0))))</f>
        <v>INT_OM_Exc_A&amp;G,Gas,Uncoll</v>
      </c>
      <c r="G232" s="10">
        <f ca="1">IFERROR(INDEX(G$337:G$373,MATCH($F232,$B$337:$B$373,0))/INDEX($D$337:$D$373,MATCH($F232,$B$337:$B$373,0)),SUMIFS('Input-Ext Allocators'!D$8:D$63,'Input-Ext Allocators'!$B$8:$B$63,$F232))*$D232</f>
        <v>5674.082711698291</v>
      </c>
      <c r="H232" s="10">
        <f ca="1">IFERROR(INDEX(H$337:H$373,MATCH($F232,$B$337:$B$373,0))/INDEX($D$337:$D$373,MATCH($F232,$B$337:$B$373,0)),SUMIFS('Input-Ext Allocators'!E$8:E$63,'Input-Ext Allocators'!$B$8:$B$63,$F232))*$D232</f>
        <v>1380.7415882823038</v>
      </c>
      <c r="I232" s="10">
        <f ca="1">IFERROR(INDEX(I$337:I$373,MATCH($F232,$B$337:$B$373,0))/INDEX($D$337:$D$373,MATCH($F232,$B$337:$B$373,0)),SUMIFS('Input-Ext Allocators'!F$8:F$63,'Input-Ext Allocators'!$B$8:$B$63,$F232))*$D232</f>
        <v>0.80466221735555155</v>
      </c>
      <c r="J232" s="10">
        <f ca="1">IFERROR(INDEX(J$337:J$373,MATCH($F232,$B$337:$B$373,0))/INDEX($D$337:$D$373,MATCH($F232,$B$337:$B$373,0)),SUMIFS('Input-Ext Allocators'!G$8:G$63,'Input-Ext Allocators'!$B$8:$B$63,$F232))*$D232</f>
        <v>24.835121408628236</v>
      </c>
      <c r="K232" s="10">
        <f ca="1">IFERROR(INDEX(K$337:K$373,MATCH($F232,$B$337:$B$373,0))/INDEX($D$337:$D$373,MATCH($F232,$B$337:$B$373,0)),SUMIFS('Input-Ext Allocators'!H$8:H$63,'Input-Ext Allocators'!$B$8:$B$63,$F232))*$D232</f>
        <v>121.65309610233236</v>
      </c>
    </row>
    <row r="233" spans="1:11" hidden="1" outlineLevel="1">
      <c r="A233" s="31">
        <f>IF(ISBLANK('Input-Accounts'!A233),"",'Input-Accounts'!A233)</f>
        <v>206</v>
      </c>
      <c r="B233" s="53" t="str">
        <f>IF(ISBLANK('Input-Accounts'!B233),"",'Input-Accounts'!B233)</f>
        <v>Miscellaneous general expenses</v>
      </c>
      <c r="C233" s="31">
        <f>IF(ISBLANK('Input-Accounts'!C233),"",'Input-Accounts'!C233)</f>
        <v>930.2</v>
      </c>
      <c r="D233" s="10">
        <f t="shared" ca="1" si="45"/>
        <v>40101.842693102226</v>
      </c>
      <c r="E233" s="10">
        <f t="shared" ca="1" si="46"/>
        <v>0</v>
      </c>
      <c r="F233" s="3" t="str" cm="1">
        <f t="array" aca="1" ref="F233" ca="1">IF(D233=0,"-",IF('Input-Accounts'!$E233&lt;&gt;0,'Input-Accounts'!$E233,INDEX('Input-Accounts'!$H233:$J233,,MATCH($F$6,'Input-Accounts'!$H$6:$J$6,0))))</f>
        <v>INT_OM_Exc_A&amp;G,Gas,Uncoll</v>
      </c>
      <c r="G233" s="10">
        <f ca="1">IFERROR(INDEX(G$337:G$373,MATCH($F233,$B$337:$B$373,0))/INDEX($D$337:$D$373,MATCH($F233,$B$337:$B$373,0)),SUMIFS('Input-Ext Allocators'!D$8:D$63,'Input-Ext Allocators'!$B$8:$B$63,$F233))*$D233</f>
        <v>31593.650402307441</v>
      </c>
      <c r="H233" s="10">
        <f ca="1">IFERROR(INDEX(H$337:H$373,MATCH($F233,$B$337:$B$373,0))/INDEX($D$337:$D$373,MATCH($F233,$B$337:$B$373,0)),SUMIFS('Input-Ext Allocators'!E$8:E$63,'Input-Ext Allocators'!$B$8:$B$63,$F233))*$D233</f>
        <v>7688.0562467270174</v>
      </c>
      <c r="I233" s="10">
        <f ca="1">IFERROR(INDEX(I$337:I$373,MATCH($F233,$B$337:$B$373,0))/INDEX($D$337:$D$373,MATCH($F233,$B$337:$B$373,0)),SUMIFS('Input-Ext Allocators'!F$8:F$63,'Input-Ext Allocators'!$B$8:$B$63,$F233))*$D233</f>
        <v>4.4804099761647249</v>
      </c>
      <c r="J233" s="10">
        <f ca="1">IFERROR(INDEX(J$337:J$373,MATCH($F233,$B$337:$B$373,0))/INDEX($D$337:$D$373,MATCH($F233,$B$337:$B$373,0)),SUMIFS('Input-Ext Allocators'!G$8:G$63,'Input-Ext Allocators'!$B$8:$B$63,$F233))*$D233</f>
        <v>138.28352235073712</v>
      </c>
      <c r="K233" s="10">
        <f ca="1">IFERROR(INDEX(K$337:K$373,MATCH($F233,$B$337:$B$373,0))/INDEX($D$337:$D$373,MATCH($F233,$B$337:$B$373,0)),SUMIFS('Input-Ext Allocators'!H$8:H$63,'Input-Ext Allocators'!$B$8:$B$63,$F233))*$D233</f>
        <v>677.37211174086383</v>
      </c>
    </row>
    <row r="234" spans="1:11" hidden="1" outlineLevel="1">
      <c r="A234" s="31">
        <f>IF(ISBLANK('Input-Accounts'!A234),"",'Input-Accounts'!A234)</f>
        <v>207</v>
      </c>
      <c r="B234" s="53" t="str">
        <f>IF(ISBLANK('Input-Accounts'!B234),"",'Input-Accounts'!B234)</f>
        <v>Rents</v>
      </c>
      <c r="C234" s="31">
        <f>IF(ISBLANK('Input-Accounts'!C234),"",'Input-Accounts'!C234)</f>
        <v>931</v>
      </c>
      <c r="D234" s="10">
        <f t="shared" ca="1" si="45"/>
        <v>271964.37963239872</v>
      </c>
      <c r="E234" s="10">
        <f t="shared" ca="1" si="46"/>
        <v>0</v>
      </c>
      <c r="F234" s="3" t="str" cm="1">
        <f t="array" aca="1" ref="F234" ca="1">IF(D234=0,"-",IF('Input-Accounts'!$E234&lt;&gt;0,'Input-Accounts'!$E234,INDEX('Input-Accounts'!$H234:$J234,,MATCH($F$6,'Input-Accounts'!$H$6:$J$6,0))))</f>
        <v>INT_OM_Exc_A&amp;G,Gas,Uncoll</v>
      </c>
      <c r="G234" s="10">
        <f ca="1">IFERROR(INDEX(G$337:G$373,MATCH($F234,$B$337:$B$373,0))/INDEX($D$337:$D$373,MATCH($F234,$B$337:$B$373,0)),SUMIFS('Input-Ext Allocators'!D$8:D$63,'Input-Ext Allocators'!$B$8:$B$63,$F234))*$D234</f>
        <v>214263.15986881987</v>
      </c>
      <c r="H234" s="10">
        <f ca="1">IFERROR(INDEX(H$337:H$373,MATCH($F234,$B$337:$B$373,0))/INDEX($D$337:$D$373,MATCH($F234,$B$337:$B$373,0)),SUMIFS('Input-Ext Allocators'!E$8:E$63,'Input-Ext Allocators'!$B$8:$B$63,$F234))*$D234</f>
        <v>52139.186314242499</v>
      </c>
      <c r="I234" s="10">
        <f ca="1">IFERROR(INDEX(I$337:I$373,MATCH($F234,$B$337:$B$373,0))/INDEX($D$337:$D$373,MATCH($F234,$B$337:$B$373,0)),SUMIFS('Input-Ext Allocators'!F$8:F$63,'Input-Ext Allocators'!$B$8:$B$63,$F234))*$D234</f>
        <v>30.38543462931796</v>
      </c>
      <c r="J234" s="10">
        <f ca="1">IFERROR(INDEX(J$337:J$373,MATCH($F234,$B$337:$B$373,0))/INDEX($D$337:$D$373,MATCH($F234,$B$337:$B$373,0)),SUMIFS('Input-Ext Allocators'!G$8:G$63,'Input-Ext Allocators'!$B$8:$B$63,$F234))*$D234</f>
        <v>937.81706385203108</v>
      </c>
      <c r="K234" s="10">
        <f ca="1">IFERROR(INDEX(K$337:K$373,MATCH($F234,$B$337:$B$373,0))/INDEX($D$337:$D$373,MATCH($F234,$B$337:$B$373,0)),SUMIFS('Input-Ext Allocators'!H$8:H$63,'Input-Ext Allocators'!$B$8:$B$63,$F234))*$D234</f>
        <v>4593.8309508550119</v>
      </c>
    </row>
    <row r="235" spans="1:11" hidden="1" outlineLevel="1">
      <c r="A235" s="31">
        <f>IF(ISBLANK('Input-Accounts'!A235),"",'Input-Accounts'!A235)</f>
        <v>208</v>
      </c>
      <c r="B235" s="53" t="str">
        <f>IF(ISBLANK('Input-Accounts'!B235),"",'Input-Accounts'!B235)</f>
        <v>Maintenance of general plant</v>
      </c>
      <c r="C235" s="31">
        <f>IF(ISBLANK('Input-Accounts'!C235),"",'Input-Accounts'!C235)</f>
        <v>932</v>
      </c>
      <c r="D235" s="10">
        <f t="shared" ca="1" si="45"/>
        <v>692916.02542638185</v>
      </c>
      <c r="E235" s="10">
        <f t="shared" ca="1" si="46"/>
        <v>0</v>
      </c>
      <c r="F235" s="3" t="str" cm="1">
        <f t="array" aca="1" ref="F235" ca="1">IF(D235=0,"-",IF('Input-Accounts'!$E235&lt;&gt;0,'Input-Accounts'!$E235,INDEX('Input-Accounts'!$H235:$J235,,MATCH($F$6,'Input-Accounts'!$H$6:$J$6,0))))</f>
        <v>INT_OM_Exc_A&amp;G,Gas,Uncoll</v>
      </c>
      <c r="G235" s="10">
        <f ca="1">IFERROR(INDEX(G$337:G$373,MATCH($F235,$B$337:$B$373,0))/INDEX($D$337:$D$373,MATCH($F235,$B$337:$B$373,0)),SUMIFS('Input-Ext Allocators'!D$8:D$63,'Input-Ext Allocators'!$B$8:$B$63,$F235))*$D235</f>
        <v>545903.75891238044</v>
      </c>
      <c r="H235" s="10">
        <f ca="1">IFERROR(INDEX(H$337:H$373,MATCH($F235,$B$337:$B$373,0))/INDEX($D$337:$D$373,MATCH($F235,$B$337:$B$373,0)),SUMIFS('Input-Ext Allocators'!E$8:E$63,'Input-Ext Allocators'!$B$8:$B$63,$F235))*$D235</f>
        <v>132841.21177436219</v>
      </c>
      <c r="I235" s="10">
        <f ca="1">IFERROR(INDEX(I$337:I$373,MATCH($F235,$B$337:$B$373,0))/INDEX($D$337:$D$373,MATCH($F235,$B$337:$B$373,0)),SUMIFS('Input-Ext Allocators'!F$8:F$63,'Input-Ext Allocators'!$B$8:$B$63,$F235))*$D235</f>
        <v>77.416588976315893</v>
      </c>
      <c r="J235" s="10">
        <f ca="1">IFERROR(INDEX(J$337:J$373,MATCH($F235,$B$337:$B$373,0))/INDEX($D$337:$D$373,MATCH($F235,$B$337:$B$373,0)),SUMIFS('Input-Ext Allocators'!G$8:G$63,'Input-Ext Allocators'!$B$8:$B$63,$F235))*$D235</f>
        <v>2389.3881740679826</v>
      </c>
      <c r="K235" s="10">
        <f ca="1">IFERROR(INDEX(K$337:K$373,MATCH($F235,$B$337:$B$373,0))/INDEX($D$337:$D$373,MATCH($F235,$B$337:$B$373,0)),SUMIFS('Input-Ext Allocators'!H$8:H$63,'Input-Ext Allocators'!$B$8:$B$63,$F235))*$D235</f>
        <v>11704.249976594907</v>
      </c>
    </row>
    <row r="236" spans="1:11" collapsed="1">
      <c r="A236" s="31">
        <f>IF(ISBLANK('Input-Accounts'!A236),"",'Input-Accounts'!A236)</f>
        <v>209</v>
      </c>
      <c r="B236" t="str">
        <f>IF(ISBLANK('Input-Accounts'!B236),"",'Input-Accounts'!B236)</f>
        <v>Total Administrative and General Expenses</v>
      </c>
      <c r="C236" s="31" t="str">
        <f>IF(ISBLANK('Input-Accounts'!C236),"",'Input-Accounts'!C236)</f>
        <v/>
      </c>
      <c r="D236" s="123">
        <f ca="1">SUBTOTAL(9,D225:D235)</f>
        <v>12352676.856903201</v>
      </c>
      <c r="E236" s="10">
        <f t="shared" ca="1" si="46"/>
        <v>0</v>
      </c>
      <c r="G236" s="123">
        <f t="shared" ref="G236:K236" ca="1" si="47">SUBTOTAL(9,G225:G235)</f>
        <v>9677883.0266556945</v>
      </c>
      <c r="H236" s="123">
        <f t="shared" ca="1" si="47"/>
        <v>2413106.6109460262</v>
      </c>
      <c r="I236" s="123">
        <f t="shared" ca="1" si="47"/>
        <v>1428.0668277603304</v>
      </c>
      <c r="J236" s="123">
        <f t="shared" ca="1" si="47"/>
        <v>44245.373134063062</v>
      </c>
      <c r="K236" s="123">
        <f t="shared" ca="1" si="47"/>
        <v>216013.77933965743</v>
      </c>
    </row>
    <row r="237" spans="1:11">
      <c r="A237" s="31" t="str">
        <f>IF(ISBLANK('Input-Accounts'!A237),"",'Input-Accounts'!A237)</f>
        <v/>
      </c>
      <c r="B237" s="6" t="str">
        <f>IF(ISBLANK('Input-Accounts'!B237),"",'Input-Accounts'!B237)</f>
        <v/>
      </c>
      <c r="C237" s="31" t="str">
        <f>IF(ISBLANK('Input-Accounts'!C237),"",'Input-Accounts'!C237)</f>
        <v/>
      </c>
      <c r="D237" s="10"/>
      <c r="E237" s="10"/>
      <c r="G237" s="10"/>
      <c r="H237" s="10"/>
      <c r="I237" s="10"/>
      <c r="J237" s="10"/>
      <c r="K237" s="10"/>
    </row>
    <row r="238" spans="1:11" ht="15" thickBot="1">
      <c r="A238" s="31">
        <f>IF(ISBLANK('Input-Accounts'!A238),"",'Input-Accounts'!A238)</f>
        <v>210</v>
      </c>
      <c r="B238" s="7" t="str">
        <f>IF(ISBLANK('Input-Accounts'!B238),"",'Input-Accounts'!B238)</f>
        <v>TOTAL OPERATION AND MAINTENANCE EXPENSE</v>
      </c>
      <c r="C238" s="31" t="str">
        <f>IF(ISBLANK('Input-Accounts'!C238),"",'Input-Accounts'!C238)</f>
        <v/>
      </c>
      <c r="D238" s="125">
        <f ca="1">SUBTOTAL(9,D159:D237)</f>
        <v>21441603.676243305</v>
      </c>
      <c r="E238" s="10">
        <f ca="1">IFERROR(IF(D238="","",IF(D238=0,0,IF(ABS(D238-SUM($G238:$K238))&lt;Check_Limit,0,1))),1)</f>
        <v>0</v>
      </c>
      <c r="G238" s="125">
        <f t="shared" ref="G238:K238" ca="1" si="48">SUBTOTAL(9,G159:G237)</f>
        <v>16838461.124274619</v>
      </c>
      <c r="H238" s="125">
        <f t="shared" ca="1" si="48"/>
        <v>4155574.6851497968</v>
      </c>
      <c r="I238" s="125">
        <f t="shared" ca="1" si="48"/>
        <v>2443.534338957938</v>
      </c>
      <c r="J238" s="125">
        <f t="shared" ca="1" si="48"/>
        <v>75586.796135121738</v>
      </c>
      <c r="K238" s="125">
        <f t="shared" ca="1" si="48"/>
        <v>369537.53634480748</v>
      </c>
    </row>
    <row r="239" spans="1:11" ht="15" thickTop="1">
      <c r="A239" s="31" t="str">
        <f>IF(ISBLANK('Input-Accounts'!A239),"",'Input-Accounts'!A239)</f>
        <v/>
      </c>
      <c r="B239" t="str">
        <f>IF(ISBLANK('Input-Accounts'!B239),"",'Input-Accounts'!B239)</f>
        <v/>
      </c>
      <c r="C239" s="31" t="str">
        <f>IF(ISBLANK('Input-Accounts'!C239),"",'Input-Accounts'!C239)</f>
        <v/>
      </c>
      <c r="D239" s="10"/>
      <c r="E239" s="10"/>
      <c r="G239" s="10"/>
      <c r="H239" s="10"/>
      <c r="I239" s="10"/>
      <c r="J239" s="10"/>
      <c r="K239" s="10"/>
    </row>
    <row r="240" spans="1:11">
      <c r="A240" s="31">
        <f>IF(ISBLANK('Input-Accounts'!A240),"",'Input-Accounts'!A240)</f>
        <v>211</v>
      </c>
      <c r="B240" s="7" t="str">
        <f>IF(ISBLANK('Input-Accounts'!B240),"",'Input-Accounts'!B240)</f>
        <v>Adjustments, Depreciation and Amortization Expense</v>
      </c>
      <c r="C240" s="31" t="str">
        <f>IF(ISBLANK('Input-Accounts'!C240),"",'Input-Accounts'!C240)</f>
        <v/>
      </c>
      <c r="D240" s="10"/>
      <c r="E240" s="10"/>
      <c r="G240" s="10"/>
      <c r="H240" s="10"/>
      <c r="I240" s="10"/>
      <c r="J240" s="10"/>
      <c r="K240" s="10"/>
    </row>
    <row r="241" spans="1:11">
      <c r="A241" s="31">
        <f>IF(ISBLANK('Input-Accounts'!A241),"",'Input-Accounts'!A241)</f>
        <v>212</v>
      </c>
      <c r="B241" s="7" t="str">
        <f>IF(ISBLANK('Input-Accounts'!B241),"",'Input-Accounts'!B241)</f>
        <v>Depreciation Expense</v>
      </c>
      <c r="C241" s="31" t="str">
        <f>IF(ISBLANK('Input-Accounts'!C241),"",'Input-Accounts'!C241)</f>
        <v/>
      </c>
      <c r="D241" s="10"/>
      <c r="E241" s="10"/>
      <c r="G241" s="10"/>
      <c r="H241" s="10"/>
      <c r="I241" s="10"/>
      <c r="J241" s="10"/>
      <c r="K241" s="10"/>
    </row>
    <row r="242" spans="1:11" outlineLevel="1">
      <c r="A242" s="31">
        <f>IF(ISBLANK('Input-Accounts'!A242),"",'Input-Accounts'!A242)</f>
        <v>213</v>
      </c>
      <c r="B242" s="1" t="str">
        <f>IF(ISBLANK('Input-Accounts'!B242),"",'Input-Accounts'!B242)</f>
        <v>Intangible Plant</v>
      </c>
      <c r="C242" s="31" t="str">
        <f>IF(ISBLANK('Input-Accounts'!C242),"",'Input-Accounts'!C242)</f>
        <v/>
      </c>
      <c r="E242" s="10"/>
      <c r="G242" s="10"/>
      <c r="H242" s="10"/>
      <c r="I242" s="10"/>
      <c r="J242" s="10"/>
      <c r="K242" s="10"/>
    </row>
    <row r="243" spans="1:11" outlineLevel="1">
      <c r="A243" s="31">
        <f>IF(ISBLANK('Input-Accounts'!A243),"",'Input-Accounts'!A243)</f>
        <v>214</v>
      </c>
      <c r="B243" s="53" t="str">
        <f>IF(ISBLANK('Input-Accounts'!B243),"",'Input-Accounts'!B243)</f>
        <v>Organization</v>
      </c>
      <c r="C243" s="31">
        <f>IF(ISBLANK('Input-Accounts'!C243),"",'Input-Accounts'!C243)</f>
        <v>301</v>
      </c>
      <c r="D243" s="10">
        <f ca="1">INDIRECT("Classification!"&amp;$D$5&amp;ROW())</f>
        <v>0</v>
      </c>
      <c r="E243" s="10">
        <f t="shared" ref="E243:E249" ca="1" si="49">IFERROR(IF(D243="","",IF(D243=0,0,IF(ABS(D243-SUM($G243:$K243))&lt;Check_Limit,0,1))),1)</f>
        <v>0</v>
      </c>
      <c r="F243" s="3" t="str" cm="1">
        <f t="array" aca="1" ref="F243" ca="1">IF(D243=0,"-",IF('Input-Accounts'!$E243&lt;&gt;0,'Input-Accounts'!$E243,INDEX('Input-Accounts'!$H243:$J243,,MATCH($F$6,'Input-Accounts'!$H$6:$J$6,0))))</f>
        <v>-</v>
      </c>
      <c r="G243" s="10">
        <f ca="1">IFERROR(INDEX(G$337:G$373,MATCH($F243,$B$337:$B$373,0))/INDEX($D$337:$D$373,MATCH($F243,$B$337:$B$373,0)),SUMIFS('Input-Ext Allocators'!D$8:D$63,'Input-Ext Allocators'!$B$8:$B$63,$F243))*$D243</f>
        <v>0</v>
      </c>
      <c r="H243" s="10">
        <f ca="1">IFERROR(INDEX(H$337:H$373,MATCH($F243,$B$337:$B$373,0))/INDEX($D$337:$D$373,MATCH($F243,$B$337:$B$373,0)),SUMIFS('Input-Ext Allocators'!E$8:E$63,'Input-Ext Allocators'!$B$8:$B$63,$F243))*$D243</f>
        <v>0</v>
      </c>
      <c r="I243" s="10">
        <f ca="1">IFERROR(INDEX(I$337:I$373,MATCH($F243,$B$337:$B$373,0))/INDEX($D$337:$D$373,MATCH($F243,$B$337:$B$373,0)),SUMIFS('Input-Ext Allocators'!F$8:F$63,'Input-Ext Allocators'!$B$8:$B$63,$F243))*$D243</f>
        <v>0</v>
      </c>
      <c r="J243" s="10">
        <f ca="1">IFERROR(INDEX(J$337:J$373,MATCH($F243,$B$337:$B$373,0))/INDEX($D$337:$D$373,MATCH($F243,$B$337:$B$373,0)),SUMIFS('Input-Ext Allocators'!G$8:G$63,'Input-Ext Allocators'!$B$8:$B$63,$F243))*$D243</f>
        <v>0</v>
      </c>
      <c r="K243" s="10">
        <f ca="1">IFERROR(INDEX(K$337:K$373,MATCH($F243,$B$337:$B$373,0))/INDEX($D$337:$D$373,MATCH($F243,$B$337:$B$373,0)),SUMIFS('Input-Ext Allocators'!H$8:H$63,'Input-Ext Allocators'!$B$8:$B$63,$F243))*$D243</f>
        <v>0</v>
      </c>
    </row>
    <row r="244" spans="1:11" outlineLevel="1">
      <c r="A244" s="31">
        <f>IF(ISBLANK('Input-Accounts'!A244),"",'Input-Accounts'!A244)</f>
        <v>215</v>
      </c>
      <c r="B244" s="53" t="str">
        <f>IF(ISBLANK('Input-Accounts'!B244),"",'Input-Accounts'!B244)</f>
        <v>Misc. Intangible Plant - Plant Related</v>
      </c>
      <c r="C244" s="31">
        <f>IF(ISBLANK('Input-Accounts'!C244),"",'Input-Accounts'!C244)</f>
        <v>303</v>
      </c>
      <c r="D244" s="10">
        <f t="shared" ref="D244:D246" ca="1" si="50">INDIRECT("Classification!"&amp;$D$5&amp;ROW())</f>
        <v>1044.1582301096412</v>
      </c>
      <c r="E244" s="10">
        <f t="shared" ca="1" si="49"/>
        <v>0</v>
      </c>
      <c r="F244" s="3" t="str" cm="1">
        <f t="array" aca="1" ref="F244" ca="1">IF(D244=0,"-",IF('Input-Accounts'!$E244&lt;&gt;0,'Input-Accounts'!$E244,INDEX('Input-Accounts'!$H244:$J244,,MATCH($F$6,'Input-Accounts'!$H$6:$J$6,0))))</f>
        <v>INT_DISTPT_SUBTOTAL</v>
      </c>
      <c r="G244" s="10">
        <f ca="1">IFERROR(INDEX(G$337:G$373,MATCH($F244,$B$337:$B$373,0))/INDEX($D$337:$D$373,MATCH($F244,$B$337:$B$373,0)),SUMIFS('Input-Ext Allocators'!D$8:D$63,'Input-Ext Allocators'!$B$8:$B$63,$F244))*$D244</f>
        <v>885.37828556387171</v>
      </c>
      <c r="H244" s="10">
        <f ca="1">IFERROR(INDEX(H$337:H$373,MATCH($F244,$B$337:$B$373,0))/INDEX($D$337:$D$373,MATCH($F244,$B$337:$B$373,0)),SUMIFS('Input-Ext Allocators'!E$8:E$63,'Input-Ext Allocators'!$B$8:$B$63,$F244))*$D244</f>
        <v>138.56163840100697</v>
      </c>
      <c r="I244" s="10">
        <f ca="1">IFERROR(INDEX(I$337:I$373,MATCH($F244,$B$337:$B$373,0))/INDEX($D$337:$D$373,MATCH($F244,$B$337:$B$373,0)),SUMIFS('Input-Ext Allocators'!F$8:F$63,'Input-Ext Allocators'!$B$8:$B$63,$F244))*$D244</f>
        <v>8.183977357707907E-2</v>
      </c>
      <c r="J244" s="10">
        <f ca="1">IFERROR(INDEX(J$337:J$373,MATCH($F244,$B$337:$B$373,0))/INDEX($D$337:$D$373,MATCH($F244,$B$337:$B$373,0)),SUMIFS('Input-Ext Allocators'!G$8:G$63,'Input-Ext Allocators'!$B$8:$B$63,$F244))*$D244</f>
        <v>3.4469578221212482</v>
      </c>
      <c r="K244" s="10">
        <f ca="1">IFERROR(INDEX(K$337:K$373,MATCH($F244,$B$337:$B$373,0))/INDEX($D$337:$D$373,MATCH($F244,$B$337:$B$373,0)),SUMIFS('Input-Ext Allocators'!H$8:H$63,'Input-Ext Allocators'!$B$8:$B$63,$F244))*$D244</f>
        <v>16.689508549064154</v>
      </c>
    </row>
    <row r="245" spans="1:11" outlineLevel="1">
      <c r="A245" s="31">
        <f>IF(ISBLANK('Input-Accounts'!A245),"",'Input-Accounts'!A245)</f>
        <v>216</v>
      </c>
      <c r="B245" s="53" t="str">
        <f>IF(ISBLANK('Input-Accounts'!B245),"",'Input-Accounts'!B245)</f>
        <v>MISC INTANGIBLE PLANT-DIS SOFTWARE</v>
      </c>
      <c r="C245" s="31">
        <f>IF(ISBLANK('Input-Accounts'!C245),"",'Input-Accounts'!C245)</f>
        <v>303.10000000000002</v>
      </c>
      <c r="D245" s="10">
        <f t="shared" ca="1" si="50"/>
        <v>0</v>
      </c>
      <c r="E245" s="10">
        <f t="shared" ca="1" si="49"/>
        <v>0</v>
      </c>
      <c r="F245" s="3" t="str" cm="1">
        <f t="array" aca="1" ref="F245" ca="1">IF(D245=0,"-",IF('Input-Accounts'!$E245&lt;&gt;0,'Input-Accounts'!$E245,INDEX('Input-Accounts'!$H245:$J245,,MATCH($F$6,'Input-Accounts'!$H$6:$J$6,0))))</f>
        <v>-</v>
      </c>
      <c r="G245" s="10">
        <f ca="1">IFERROR(INDEX(G$337:G$373,MATCH($F245,$B$337:$B$373,0))/INDEX($D$337:$D$373,MATCH($F245,$B$337:$B$373,0)),SUMIFS('Input-Ext Allocators'!D$8:D$63,'Input-Ext Allocators'!$B$8:$B$63,$F245))*$D245</f>
        <v>0</v>
      </c>
      <c r="H245" s="10">
        <f ca="1">IFERROR(INDEX(H$337:H$373,MATCH($F245,$B$337:$B$373,0))/INDEX($D$337:$D$373,MATCH($F245,$B$337:$B$373,0)),SUMIFS('Input-Ext Allocators'!E$8:E$63,'Input-Ext Allocators'!$B$8:$B$63,$F245))*$D245</f>
        <v>0</v>
      </c>
      <c r="I245" s="10">
        <f ca="1">IFERROR(INDEX(I$337:I$373,MATCH($F245,$B$337:$B$373,0))/INDEX($D$337:$D$373,MATCH($F245,$B$337:$B$373,0)),SUMIFS('Input-Ext Allocators'!F$8:F$63,'Input-Ext Allocators'!$B$8:$B$63,$F245))*$D245</f>
        <v>0</v>
      </c>
      <c r="J245" s="10">
        <f ca="1">IFERROR(INDEX(J$337:J$373,MATCH($F245,$B$337:$B$373,0))/INDEX($D$337:$D$373,MATCH($F245,$B$337:$B$373,0)),SUMIFS('Input-Ext Allocators'!G$8:G$63,'Input-Ext Allocators'!$B$8:$B$63,$F245))*$D245</f>
        <v>0</v>
      </c>
      <c r="K245" s="10">
        <f ca="1">IFERROR(INDEX(K$337:K$373,MATCH($F245,$B$337:$B$373,0))/INDEX($D$337:$D$373,MATCH($F245,$B$337:$B$373,0)),SUMIFS('Input-Ext Allocators'!H$8:H$63,'Input-Ext Allocators'!$B$8:$B$63,$F245))*$D245</f>
        <v>0</v>
      </c>
    </row>
    <row r="246" spans="1:11" outlineLevel="1">
      <c r="A246" s="31">
        <f>IF(ISBLANK('Input-Accounts'!A246),"",'Input-Accounts'!A246)</f>
        <v>217</v>
      </c>
      <c r="B246" s="53" t="str">
        <f>IF(ISBLANK('Input-Accounts'!B246),"",'Input-Accounts'!B246)</f>
        <v>MISC INTANGIBLE PLANT-FARA SOFTWARE</v>
      </c>
      <c r="C246" s="31">
        <f>IF(ISBLANK('Input-Accounts'!C246),"",'Input-Accounts'!C246)</f>
        <v>303.2</v>
      </c>
      <c r="D246" s="10">
        <f t="shared" ca="1" si="50"/>
        <v>0</v>
      </c>
      <c r="E246" s="10">
        <f t="shared" ca="1" si="49"/>
        <v>0</v>
      </c>
      <c r="F246" s="3" t="str" cm="1">
        <f t="array" aca="1" ref="F246" ca="1">IF(D246=0,"-",IF('Input-Accounts'!$E246&lt;&gt;0,'Input-Accounts'!$E246,INDEX('Input-Accounts'!$H246:$J246,,MATCH($F$6,'Input-Accounts'!$H$6:$J$6,0))))</f>
        <v>-</v>
      </c>
      <c r="G246" s="10">
        <f ca="1">IFERROR(INDEX(G$337:G$373,MATCH($F246,$B$337:$B$373,0))/INDEX($D$337:$D$373,MATCH($F246,$B$337:$B$373,0)),SUMIFS('Input-Ext Allocators'!D$8:D$63,'Input-Ext Allocators'!$B$8:$B$63,$F246))*$D246</f>
        <v>0</v>
      </c>
      <c r="H246" s="10">
        <f ca="1">IFERROR(INDEX(H$337:H$373,MATCH($F246,$B$337:$B$373,0))/INDEX($D$337:$D$373,MATCH($F246,$B$337:$B$373,0)),SUMIFS('Input-Ext Allocators'!E$8:E$63,'Input-Ext Allocators'!$B$8:$B$63,$F246))*$D246</f>
        <v>0</v>
      </c>
      <c r="I246" s="10">
        <f ca="1">IFERROR(INDEX(I$337:I$373,MATCH($F246,$B$337:$B$373,0))/INDEX($D$337:$D$373,MATCH($F246,$B$337:$B$373,0)),SUMIFS('Input-Ext Allocators'!F$8:F$63,'Input-Ext Allocators'!$B$8:$B$63,$F246))*$D246</f>
        <v>0</v>
      </c>
      <c r="J246" s="10">
        <f ca="1">IFERROR(INDEX(J$337:J$373,MATCH($F246,$B$337:$B$373,0))/INDEX($D$337:$D$373,MATCH($F246,$B$337:$B$373,0)),SUMIFS('Input-Ext Allocators'!G$8:G$63,'Input-Ext Allocators'!$B$8:$B$63,$F246))*$D246</f>
        <v>0</v>
      </c>
      <c r="K246" s="10">
        <f ca="1">IFERROR(INDEX(K$337:K$373,MATCH($F246,$B$337:$B$373,0))/INDEX($D$337:$D$373,MATCH($F246,$B$337:$B$373,0)),SUMIFS('Input-Ext Allocators'!H$8:H$63,'Input-Ext Allocators'!$B$8:$B$63,$F246))*$D246</f>
        <v>0</v>
      </c>
    </row>
    <row r="247" spans="1:11" outlineLevel="1">
      <c r="A247" s="31">
        <f>IF(ISBLANK('Input-Accounts'!A247),"",'Input-Accounts'!A247)</f>
        <v>218</v>
      </c>
      <c r="B247" s="53" t="str">
        <f>IF(ISBLANK('Input-Accounts'!B247),"",'Input-Accounts'!B247)</f>
        <v>MISC INTANGIBLE PLANT-OTHER SOFTWARE</v>
      </c>
      <c r="C247" s="31">
        <f>IF(ISBLANK('Input-Accounts'!C247),"",'Input-Accounts'!C247)</f>
        <v>303.3</v>
      </c>
      <c r="D247" s="10">
        <f ca="1">INDIRECT("Classification!"&amp;$D$5&amp;ROW())</f>
        <v>1097490.858618977</v>
      </c>
      <c r="E247" s="10">
        <f t="shared" ca="1" si="49"/>
        <v>0</v>
      </c>
      <c r="F247" s="3" t="str" cm="1">
        <f t="array" aca="1" ref="F247" ca="1">IF(D247=0,"-",IF('Input-Accounts'!$E247&lt;&gt;0,'Input-Accounts'!$E247,INDEX('Input-Accounts'!$H247:$J247,,MATCH($F$6,'Input-Accounts'!$H$6:$J$6,0))))</f>
        <v>INT_DISTPT_SUBTOTAL</v>
      </c>
      <c r="G247" s="10">
        <f ca="1">IFERROR(INDEX(G$337:G$373,MATCH($F247,$B$337:$B$373,0))/INDEX($D$337:$D$373,MATCH($F247,$B$337:$B$373,0)),SUMIFS('Input-Ext Allocators'!D$8:D$63,'Input-Ext Allocators'!$B$8:$B$63,$F247))*$D247</f>
        <v>930600.88672964752</v>
      </c>
      <c r="H247" s="10">
        <f ca="1">IFERROR(INDEX(H$337:H$373,MATCH($F247,$B$337:$B$373,0))/INDEX($D$337:$D$373,MATCH($F247,$B$337:$B$373,0)),SUMIFS('Input-Ext Allocators'!E$8:E$63,'Input-Ext Allocators'!$B$8:$B$63,$F247))*$D247</f>
        <v>145638.97225079127</v>
      </c>
      <c r="I247" s="10">
        <f ca="1">IFERROR(INDEX(I$337:I$373,MATCH($F247,$B$337:$B$373,0))/INDEX($D$337:$D$373,MATCH($F247,$B$337:$B$373,0)),SUMIFS('Input-Ext Allocators'!F$8:F$63,'Input-Ext Allocators'!$B$8:$B$63,$F247))*$D247</f>
        <v>86.019916122156943</v>
      </c>
      <c r="J247" s="10">
        <f ca="1">IFERROR(INDEX(J$337:J$373,MATCH($F247,$B$337:$B$373,0))/INDEX($D$337:$D$373,MATCH($F247,$B$337:$B$373,0)),SUMIFS('Input-Ext Allocators'!G$8:G$63,'Input-Ext Allocators'!$B$8:$B$63,$F247))*$D247</f>
        <v>3623.0186103364963</v>
      </c>
      <c r="K247" s="10">
        <f ca="1">IFERROR(INDEX(K$337:K$373,MATCH($F247,$B$337:$B$373,0))/INDEX($D$337:$D$373,MATCH($F247,$B$337:$B$373,0)),SUMIFS('Input-Ext Allocators'!H$8:H$63,'Input-Ext Allocators'!$B$8:$B$63,$F247))*$D247</f>
        <v>17541.961112079589</v>
      </c>
    </row>
    <row r="248" spans="1:11" outlineLevel="1">
      <c r="A248" s="31">
        <f>IF(ISBLANK('Input-Accounts'!A248),"",'Input-Accounts'!A248)</f>
        <v>219</v>
      </c>
      <c r="B248" s="53" t="str">
        <f>IF(ISBLANK('Input-Accounts'!B248),"",'Input-Accounts'!B248)</f>
        <v>MISC INTANGIBLE PLANT-CLOUD SOFTWARE</v>
      </c>
      <c r="C248" s="31">
        <f>IF(ISBLANK('Input-Accounts'!C248),"",'Input-Accounts'!C248)</f>
        <v>303.99</v>
      </c>
      <c r="D248" s="10">
        <f ca="1">INDIRECT("Classification!"&amp;$D$5&amp;ROW())</f>
        <v>236827.24311521728</v>
      </c>
      <c r="E248" s="10">
        <f t="shared" ca="1" si="49"/>
        <v>0</v>
      </c>
      <c r="F248" s="3" t="str" cm="1">
        <f t="array" aca="1" ref="F248" ca="1">IF(D248=0,"-",IF('Input-Accounts'!$E248&lt;&gt;0,'Input-Accounts'!$E248,INDEX('Input-Accounts'!$H248:$J248,,MATCH($F$6,'Input-Accounts'!$H$6:$J$6,0))))</f>
        <v>INT_DISTPT_SUBTOTAL</v>
      </c>
      <c r="G248" s="10">
        <f ca="1">IFERROR(INDEX(G$337:G$373,MATCH($F248,$B$337:$B$373,0))/INDEX($D$337:$D$373,MATCH($F248,$B$337:$B$373,0)),SUMIFS('Input-Ext Allocators'!D$8:D$63,'Input-Ext Allocators'!$B$8:$B$63,$F248))*$D248</f>
        <v>200814.10310978617</v>
      </c>
      <c r="H248" s="10">
        <f ca="1">IFERROR(INDEX(H$337:H$373,MATCH($F248,$B$337:$B$373,0))/INDEX($D$337:$D$373,MATCH($F248,$B$337:$B$373,0)),SUMIFS('Input-Ext Allocators'!E$8:E$63,'Input-Ext Allocators'!$B$8:$B$63,$F248))*$D248</f>
        <v>31427.392781831899</v>
      </c>
      <c r="I248" s="10">
        <f ca="1">IFERROR(INDEX(I$337:I$373,MATCH($F248,$B$337:$B$373,0))/INDEX($D$337:$D$373,MATCH($F248,$B$337:$B$373,0)),SUMIFS('Input-Ext Allocators'!F$8:F$63,'Input-Ext Allocators'!$B$8:$B$63,$F248))*$D248</f>
        <v>18.56221346011711</v>
      </c>
      <c r="J248" s="10">
        <f ca="1">IFERROR(INDEX(J$337:J$373,MATCH($F248,$B$337:$B$373,0))/INDEX($D$337:$D$373,MATCH($F248,$B$337:$B$373,0)),SUMIFS('Input-Ext Allocators'!G$8:G$63,'Input-Ext Allocators'!$B$8:$B$63,$F248))*$D248</f>
        <v>781.81016498015833</v>
      </c>
      <c r="K248" s="10">
        <f ca="1">IFERROR(INDEX(K$337:K$373,MATCH($F248,$B$337:$B$373,0))/INDEX($D$337:$D$373,MATCH($F248,$B$337:$B$373,0)),SUMIFS('Input-Ext Allocators'!H$8:H$63,'Input-Ext Allocators'!$B$8:$B$63,$F248))*$D248</f>
        <v>3785.3748451589377</v>
      </c>
    </row>
    <row r="249" spans="1:11" outlineLevel="1">
      <c r="A249" s="31">
        <f>IF(ISBLANK('Input-Accounts'!A249),"",'Input-Accounts'!A249)</f>
        <v>220</v>
      </c>
      <c r="B249" t="str">
        <f>IF(ISBLANK('Input-Accounts'!B249),"",'Input-Accounts'!B249)</f>
        <v>Subtotal - Intangible Plant</v>
      </c>
      <c r="C249" s="31" t="str">
        <f>IF(ISBLANK('Input-Accounts'!C249),"",'Input-Accounts'!C249)</f>
        <v/>
      </c>
      <c r="D249" s="123">
        <f ca="1">SUBTOTAL(9,D243:D248)</f>
        <v>1335362.2599643038</v>
      </c>
      <c r="E249" s="10">
        <f t="shared" ca="1" si="49"/>
        <v>0</v>
      </c>
      <c r="G249" s="123">
        <f t="shared" ref="G249:K249" ca="1" si="51">SUBTOTAL(9,G243:G248)</f>
        <v>1132300.3681249977</v>
      </c>
      <c r="H249" s="123">
        <f t="shared" ca="1" si="51"/>
        <v>177204.92667102418</v>
      </c>
      <c r="I249" s="123">
        <f t="shared" ca="1" si="51"/>
        <v>104.66396935585112</v>
      </c>
      <c r="J249" s="123">
        <f t="shared" ca="1" si="51"/>
        <v>4408.2757331387756</v>
      </c>
      <c r="K249" s="123">
        <f t="shared" ca="1" si="51"/>
        <v>21344.025465787592</v>
      </c>
    </row>
    <row r="250" spans="1:11" outlineLevel="1">
      <c r="A250" s="31" t="str">
        <f>IF(ISBLANK('Input-Accounts'!A250),"",'Input-Accounts'!A250)</f>
        <v/>
      </c>
      <c r="B250" t="str">
        <f>IF(ISBLANK('Input-Accounts'!B250),"",'Input-Accounts'!B250)</f>
        <v/>
      </c>
      <c r="C250" s="31" t="str">
        <f>IF(ISBLANK('Input-Accounts'!C250),"",'Input-Accounts'!C250)</f>
        <v/>
      </c>
      <c r="D250" s="10"/>
      <c r="E250" s="10"/>
      <c r="G250" s="10"/>
      <c r="H250" s="10"/>
      <c r="I250" s="10"/>
      <c r="J250" s="10"/>
      <c r="K250" s="10"/>
    </row>
    <row r="251" spans="1:11" outlineLevel="1">
      <c r="A251" s="31">
        <f>IF(ISBLANK('Input-Accounts'!A251),"",'Input-Accounts'!A251)</f>
        <v>221</v>
      </c>
      <c r="B251" s="1" t="str">
        <f>IF(ISBLANK('Input-Accounts'!B251),"",'Input-Accounts'!B251)</f>
        <v>Distribution Plant</v>
      </c>
      <c r="C251" s="31" t="str">
        <f>IF(ISBLANK('Input-Accounts'!C251),"",'Input-Accounts'!C251)</f>
        <v/>
      </c>
      <c r="D251" s="10"/>
      <c r="E251" s="10" t="str">
        <f t="shared" ref="E251:E286" si="52">IFERROR(IF(D251="","",IF(D251=0,0,IF(ABS(D251-SUM($G251:$K251))&lt;Check_Limit,0,1))),1)</f>
        <v/>
      </c>
      <c r="F251" s="3"/>
      <c r="G251" s="10"/>
      <c r="H251" s="10"/>
      <c r="I251" s="10"/>
      <c r="J251" s="10"/>
      <c r="K251" s="10"/>
    </row>
    <row r="252" spans="1:11" outlineLevel="1">
      <c r="A252" s="31">
        <f>IF(ISBLANK('Input-Accounts'!A252),"",'Input-Accounts'!A252)</f>
        <v>222</v>
      </c>
      <c r="B252" s="53" t="str">
        <f>IF(ISBLANK('Input-Accounts'!B252),"",'Input-Accounts'!B252)</f>
        <v>LAND-CITY GATE &amp; MAIN LINE IND. M &amp; R</v>
      </c>
      <c r="C252" s="31">
        <f>IF(ISBLANK('Input-Accounts'!C252),"",'Input-Accounts'!C252)</f>
        <v>374.1</v>
      </c>
      <c r="D252" s="10">
        <f t="shared" ref="D252:D285" ca="1" si="53">INDIRECT("Classification!"&amp;$D$5&amp;ROW())</f>
        <v>0</v>
      </c>
      <c r="E252" s="10">
        <f t="shared" ca="1" si="52"/>
        <v>0</v>
      </c>
      <c r="F252" s="3" t="str" cm="1">
        <f t="array" aca="1" ref="F252" ca="1">IF(D252=0,"-",IF('Input-Accounts'!$E252&lt;&gt;0,'Input-Accounts'!$E252,INDEX('Input-Accounts'!$H252:$J252,,MATCH($F$6,'Input-Accounts'!$H$6:$J$6,0))))</f>
        <v>-</v>
      </c>
      <c r="G252" s="10">
        <f ca="1">IFERROR(INDEX(G$337:G$373,MATCH($F252,$B$337:$B$373,0))/INDEX($D$337:$D$373,MATCH($F252,$B$337:$B$373,0)),SUMIFS('Input-Ext Allocators'!D$8:D$63,'Input-Ext Allocators'!$B$8:$B$63,$F252))*$D252</f>
        <v>0</v>
      </c>
      <c r="H252" s="10">
        <f ca="1">IFERROR(INDEX(H$337:H$373,MATCH($F252,$B$337:$B$373,0))/INDEX($D$337:$D$373,MATCH($F252,$B$337:$B$373,0)),SUMIFS('Input-Ext Allocators'!E$8:E$63,'Input-Ext Allocators'!$B$8:$B$63,$F252))*$D252</f>
        <v>0</v>
      </c>
      <c r="I252" s="10">
        <f ca="1">IFERROR(INDEX(I$337:I$373,MATCH($F252,$B$337:$B$373,0))/INDEX($D$337:$D$373,MATCH($F252,$B$337:$B$373,0)),SUMIFS('Input-Ext Allocators'!F$8:F$63,'Input-Ext Allocators'!$B$8:$B$63,$F252))*$D252</f>
        <v>0</v>
      </c>
      <c r="J252" s="10">
        <f ca="1">IFERROR(INDEX(J$337:J$373,MATCH($F252,$B$337:$B$373,0))/INDEX($D$337:$D$373,MATCH($F252,$B$337:$B$373,0)),SUMIFS('Input-Ext Allocators'!G$8:G$63,'Input-Ext Allocators'!$B$8:$B$63,$F252))*$D252</f>
        <v>0</v>
      </c>
      <c r="K252" s="10">
        <f ca="1">IFERROR(INDEX(K$337:K$373,MATCH($F252,$B$337:$B$373,0))/INDEX($D$337:$D$373,MATCH($F252,$B$337:$B$373,0)),SUMIFS('Input-Ext Allocators'!H$8:H$63,'Input-Ext Allocators'!$B$8:$B$63,$F252))*$D252</f>
        <v>0</v>
      </c>
    </row>
    <row r="253" spans="1:11" outlineLevel="1">
      <c r="A253" s="31">
        <f>IF(ISBLANK('Input-Accounts'!A253),"",'Input-Accounts'!A253)</f>
        <v>223</v>
      </c>
      <c r="B253" s="53" t="str">
        <f>IF(ISBLANK('Input-Accounts'!B253),"",'Input-Accounts'!B253)</f>
        <v>LAND-OTHER DISTRIBUTION SYSTEMS</v>
      </c>
      <c r="C253" s="31">
        <f>IF(ISBLANK('Input-Accounts'!C253),"",'Input-Accounts'!C253)</f>
        <v>374.2</v>
      </c>
      <c r="D253" s="10">
        <f t="shared" ca="1" si="53"/>
        <v>0</v>
      </c>
      <c r="E253" s="10">
        <f t="shared" ca="1" si="52"/>
        <v>0</v>
      </c>
      <c r="F253" s="3" t="str" cm="1">
        <f t="array" aca="1" ref="F253" ca="1">IF(D253=0,"-",IF('Input-Accounts'!$E253&lt;&gt;0,'Input-Accounts'!$E253,INDEX('Input-Accounts'!$H253:$J253,,MATCH($F$6,'Input-Accounts'!$H$6:$J$6,0))))</f>
        <v>-</v>
      </c>
      <c r="G253" s="10">
        <f ca="1">IFERROR(INDEX(G$337:G$373,MATCH($F253,$B$337:$B$373,0))/INDEX($D$337:$D$373,MATCH($F253,$B$337:$B$373,0)),SUMIFS('Input-Ext Allocators'!D$8:D$63,'Input-Ext Allocators'!$B$8:$B$63,$F253))*$D253</f>
        <v>0</v>
      </c>
      <c r="H253" s="10">
        <f ca="1">IFERROR(INDEX(H$337:H$373,MATCH($F253,$B$337:$B$373,0))/INDEX($D$337:$D$373,MATCH($F253,$B$337:$B$373,0)),SUMIFS('Input-Ext Allocators'!E$8:E$63,'Input-Ext Allocators'!$B$8:$B$63,$F253))*$D253</f>
        <v>0</v>
      </c>
      <c r="I253" s="10">
        <f ca="1">IFERROR(INDEX(I$337:I$373,MATCH($F253,$B$337:$B$373,0))/INDEX($D$337:$D$373,MATCH($F253,$B$337:$B$373,0)),SUMIFS('Input-Ext Allocators'!F$8:F$63,'Input-Ext Allocators'!$B$8:$B$63,$F253))*$D253</f>
        <v>0</v>
      </c>
      <c r="J253" s="10">
        <f ca="1">IFERROR(INDEX(J$337:J$373,MATCH($F253,$B$337:$B$373,0))/INDEX($D$337:$D$373,MATCH($F253,$B$337:$B$373,0)),SUMIFS('Input-Ext Allocators'!G$8:G$63,'Input-Ext Allocators'!$B$8:$B$63,$F253))*$D253</f>
        <v>0</v>
      </c>
      <c r="K253" s="10">
        <f ca="1">IFERROR(INDEX(K$337:K$373,MATCH($F253,$B$337:$B$373,0))/INDEX($D$337:$D$373,MATCH($F253,$B$337:$B$373,0)),SUMIFS('Input-Ext Allocators'!H$8:H$63,'Input-Ext Allocators'!$B$8:$B$63,$F253))*$D253</f>
        <v>0</v>
      </c>
    </row>
    <row r="254" spans="1:11" outlineLevel="1">
      <c r="A254" s="31">
        <f>IF(ISBLANK('Input-Accounts'!A254),"",'Input-Accounts'!A254)</f>
        <v>224</v>
      </c>
      <c r="B254" s="53" t="str">
        <f>IF(ISBLANK('Input-Accounts'!B254),"",'Input-Accounts'!B254)</f>
        <v>LAND RIGHTS-OTHER DISTR SYSTEMS</v>
      </c>
      <c r="C254" s="31">
        <f>IF(ISBLANK('Input-Accounts'!C254),"",'Input-Accounts'!C254)</f>
        <v>374.4</v>
      </c>
      <c r="D254" s="10">
        <f t="shared" ca="1" si="53"/>
        <v>0</v>
      </c>
      <c r="E254" s="10">
        <f t="shared" ca="1" si="52"/>
        <v>0</v>
      </c>
      <c r="F254" s="3" t="str" cm="1">
        <f t="array" aca="1" ref="F254" ca="1">IF(D254=0,"-",IF('Input-Accounts'!$E254&lt;&gt;0,'Input-Accounts'!$E254,INDEX('Input-Accounts'!$H254:$J254,,MATCH($F$6,'Input-Accounts'!$H$6:$J$6,0))))</f>
        <v>-</v>
      </c>
      <c r="G254" s="10">
        <f ca="1">IFERROR(INDEX(G$337:G$373,MATCH($F254,$B$337:$B$373,0))/INDEX($D$337:$D$373,MATCH($F254,$B$337:$B$373,0)),SUMIFS('Input-Ext Allocators'!D$8:D$63,'Input-Ext Allocators'!$B$8:$B$63,$F254))*$D254</f>
        <v>0</v>
      </c>
      <c r="H254" s="10">
        <f ca="1">IFERROR(INDEX(H$337:H$373,MATCH($F254,$B$337:$B$373,0))/INDEX($D$337:$D$373,MATCH($F254,$B$337:$B$373,0)),SUMIFS('Input-Ext Allocators'!E$8:E$63,'Input-Ext Allocators'!$B$8:$B$63,$F254))*$D254</f>
        <v>0</v>
      </c>
      <c r="I254" s="10">
        <f ca="1">IFERROR(INDEX(I$337:I$373,MATCH($F254,$B$337:$B$373,0))/INDEX($D$337:$D$373,MATCH($F254,$B$337:$B$373,0)),SUMIFS('Input-Ext Allocators'!F$8:F$63,'Input-Ext Allocators'!$B$8:$B$63,$F254))*$D254</f>
        <v>0</v>
      </c>
      <c r="J254" s="10">
        <f ca="1">IFERROR(INDEX(J$337:J$373,MATCH($F254,$B$337:$B$373,0))/INDEX($D$337:$D$373,MATCH($F254,$B$337:$B$373,0)),SUMIFS('Input-Ext Allocators'!G$8:G$63,'Input-Ext Allocators'!$B$8:$B$63,$F254))*$D254</f>
        <v>0</v>
      </c>
      <c r="K254" s="10">
        <f ca="1">IFERROR(INDEX(K$337:K$373,MATCH($F254,$B$337:$B$373,0))/INDEX($D$337:$D$373,MATCH($F254,$B$337:$B$373,0)),SUMIFS('Input-Ext Allocators'!H$8:H$63,'Input-Ext Allocators'!$B$8:$B$63,$F254))*$D254</f>
        <v>0</v>
      </c>
    </row>
    <row r="255" spans="1:11" outlineLevel="1">
      <c r="A255" s="31">
        <f>IF(ISBLANK('Input-Accounts'!A255),"",'Input-Accounts'!A255)</f>
        <v>225</v>
      </c>
      <c r="B255" s="53" t="str">
        <f>IF(ISBLANK('Input-Accounts'!B255),"",'Input-Accounts'!B255)</f>
        <v>RIGHTS OF WAY</v>
      </c>
      <c r="C255" s="31">
        <f>IF(ISBLANK('Input-Accounts'!C255),"",'Input-Accounts'!C255)</f>
        <v>374.5</v>
      </c>
      <c r="D255" s="10">
        <f t="shared" ca="1" si="53"/>
        <v>0</v>
      </c>
      <c r="E255" s="10">
        <f t="shared" ca="1" si="52"/>
        <v>0</v>
      </c>
      <c r="F255" s="3" t="str" cm="1">
        <f t="array" aca="1" ref="F255" ca="1">IF(D255=0,"-",IF('Input-Accounts'!$E255&lt;&gt;0,'Input-Accounts'!$E255,INDEX('Input-Accounts'!$H255:$J255,,MATCH($F$6,'Input-Accounts'!$H$6:$J$6,0))))</f>
        <v>-</v>
      </c>
      <c r="G255" s="10">
        <f ca="1">IFERROR(INDEX(G$337:G$373,MATCH($F255,$B$337:$B$373,0))/INDEX($D$337:$D$373,MATCH($F255,$B$337:$B$373,0)),SUMIFS('Input-Ext Allocators'!D$8:D$63,'Input-Ext Allocators'!$B$8:$B$63,$F255))*$D255</f>
        <v>0</v>
      </c>
      <c r="H255" s="10">
        <f ca="1">IFERROR(INDEX(H$337:H$373,MATCH($F255,$B$337:$B$373,0))/INDEX($D$337:$D$373,MATCH($F255,$B$337:$B$373,0)),SUMIFS('Input-Ext Allocators'!E$8:E$63,'Input-Ext Allocators'!$B$8:$B$63,$F255))*$D255</f>
        <v>0</v>
      </c>
      <c r="I255" s="10">
        <f ca="1">IFERROR(INDEX(I$337:I$373,MATCH($F255,$B$337:$B$373,0))/INDEX($D$337:$D$373,MATCH($F255,$B$337:$B$373,0)),SUMIFS('Input-Ext Allocators'!F$8:F$63,'Input-Ext Allocators'!$B$8:$B$63,$F255))*$D255</f>
        <v>0</v>
      </c>
      <c r="J255" s="10">
        <f ca="1">IFERROR(INDEX(J$337:J$373,MATCH($F255,$B$337:$B$373,0))/INDEX($D$337:$D$373,MATCH($F255,$B$337:$B$373,0)),SUMIFS('Input-Ext Allocators'!G$8:G$63,'Input-Ext Allocators'!$B$8:$B$63,$F255))*$D255</f>
        <v>0</v>
      </c>
      <c r="K255" s="10">
        <f ca="1">IFERROR(INDEX(K$337:K$373,MATCH($F255,$B$337:$B$373,0))/INDEX($D$337:$D$373,MATCH($F255,$B$337:$B$373,0)),SUMIFS('Input-Ext Allocators'!H$8:H$63,'Input-Ext Allocators'!$B$8:$B$63,$F255))*$D255</f>
        <v>0</v>
      </c>
    </row>
    <row r="256" spans="1:11" outlineLevel="1">
      <c r="A256" s="31">
        <f>IF(ISBLANK('Input-Accounts'!A256),"",'Input-Accounts'!A256)</f>
        <v>226</v>
      </c>
      <c r="B256" s="53" t="str">
        <f>IF(ISBLANK('Input-Accounts'!B256),"",'Input-Accounts'!B256)</f>
        <v>STRUC &amp; IMPROV-CITY GATE M &amp; R</v>
      </c>
      <c r="C256" s="31">
        <f>IF(ISBLANK('Input-Accounts'!C256),"",'Input-Accounts'!C256)</f>
        <v>375.2</v>
      </c>
      <c r="D256" s="10">
        <f t="shared" ca="1" si="53"/>
        <v>0</v>
      </c>
      <c r="E256" s="10">
        <f t="shared" ca="1" si="52"/>
        <v>0</v>
      </c>
      <c r="F256" s="3" t="str" cm="1">
        <f t="array" aca="1" ref="F256" ca="1">IF(D256=0,"-",IF('Input-Accounts'!$E256&lt;&gt;0,'Input-Accounts'!$E256,INDEX('Input-Accounts'!$H256:$J256,,MATCH($F$6,'Input-Accounts'!$H$6:$J$6,0))))</f>
        <v>-</v>
      </c>
      <c r="G256" s="10">
        <f ca="1">IFERROR(INDEX(G$337:G$373,MATCH($F256,$B$337:$B$373,0))/INDEX($D$337:$D$373,MATCH($F256,$B$337:$B$373,0)),SUMIFS('Input-Ext Allocators'!D$8:D$63,'Input-Ext Allocators'!$B$8:$B$63,$F256))*$D256</f>
        <v>0</v>
      </c>
      <c r="H256" s="10">
        <f ca="1">IFERROR(INDEX(H$337:H$373,MATCH($F256,$B$337:$B$373,0))/INDEX($D$337:$D$373,MATCH($F256,$B$337:$B$373,0)),SUMIFS('Input-Ext Allocators'!E$8:E$63,'Input-Ext Allocators'!$B$8:$B$63,$F256))*$D256</f>
        <v>0</v>
      </c>
      <c r="I256" s="10">
        <f ca="1">IFERROR(INDEX(I$337:I$373,MATCH($F256,$B$337:$B$373,0))/INDEX($D$337:$D$373,MATCH($F256,$B$337:$B$373,0)),SUMIFS('Input-Ext Allocators'!F$8:F$63,'Input-Ext Allocators'!$B$8:$B$63,$F256))*$D256</f>
        <v>0</v>
      </c>
      <c r="J256" s="10">
        <f ca="1">IFERROR(INDEX(J$337:J$373,MATCH($F256,$B$337:$B$373,0))/INDEX($D$337:$D$373,MATCH($F256,$B$337:$B$373,0)),SUMIFS('Input-Ext Allocators'!G$8:G$63,'Input-Ext Allocators'!$B$8:$B$63,$F256))*$D256</f>
        <v>0</v>
      </c>
      <c r="K256" s="10">
        <f ca="1">IFERROR(INDEX(K$337:K$373,MATCH($F256,$B$337:$B$373,0))/INDEX($D$337:$D$373,MATCH($F256,$B$337:$B$373,0)),SUMIFS('Input-Ext Allocators'!H$8:H$63,'Input-Ext Allocators'!$B$8:$B$63,$F256))*$D256</f>
        <v>0</v>
      </c>
    </row>
    <row r="257" spans="1:11" outlineLevel="1">
      <c r="A257" s="31">
        <f>IF(ISBLANK('Input-Accounts'!A257),"",'Input-Accounts'!A257)</f>
        <v>227</v>
      </c>
      <c r="B257" s="53" t="str">
        <f>IF(ISBLANK('Input-Accounts'!B257),"",'Input-Accounts'!B257)</f>
        <v>STRUC &amp; IMPROV-GENERAL M &amp; R</v>
      </c>
      <c r="C257" s="31">
        <f>IF(ISBLANK('Input-Accounts'!C257),"",'Input-Accounts'!C257)</f>
        <v>375.3</v>
      </c>
      <c r="D257" s="10">
        <f t="shared" ca="1" si="53"/>
        <v>0</v>
      </c>
      <c r="E257" s="10">
        <f t="shared" ca="1" si="52"/>
        <v>0</v>
      </c>
      <c r="F257" s="3" t="str" cm="1">
        <f t="array" aca="1" ref="F257" ca="1">IF(D257=0,"-",IF('Input-Accounts'!$E257&lt;&gt;0,'Input-Accounts'!$E257,INDEX('Input-Accounts'!$H257:$J257,,MATCH($F$6,'Input-Accounts'!$H$6:$J$6,0))))</f>
        <v>-</v>
      </c>
      <c r="G257" s="10">
        <f ca="1">IFERROR(INDEX(G$337:G$373,MATCH($F257,$B$337:$B$373,0))/INDEX($D$337:$D$373,MATCH($F257,$B$337:$B$373,0)),SUMIFS('Input-Ext Allocators'!D$8:D$63,'Input-Ext Allocators'!$B$8:$B$63,$F257))*$D257</f>
        <v>0</v>
      </c>
      <c r="H257" s="10">
        <f ca="1">IFERROR(INDEX(H$337:H$373,MATCH($F257,$B$337:$B$373,0))/INDEX($D$337:$D$373,MATCH($F257,$B$337:$B$373,0)),SUMIFS('Input-Ext Allocators'!E$8:E$63,'Input-Ext Allocators'!$B$8:$B$63,$F257))*$D257</f>
        <v>0</v>
      </c>
      <c r="I257" s="10">
        <f ca="1">IFERROR(INDEX(I$337:I$373,MATCH($F257,$B$337:$B$373,0))/INDEX($D$337:$D$373,MATCH($F257,$B$337:$B$373,0)),SUMIFS('Input-Ext Allocators'!F$8:F$63,'Input-Ext Allocators'!$B$8:$B$63,$F257))*$D257</f>
        <v>0</v>
      </c>
      <c r="J257" s="10">
        <f ca="1">IFERROR(INDEX(J$337:J$373,MATCH($F257,$B$337:$B$373,0))/INDEX($D$337:$D$373,MATCH($F257,$B$337:$B$373,0)),SUMIFS('Input-Ext Allocators'!G$8:G$63,'Input-Ext Allocators'!$B$8:$B$63,$F257))*$D257</f>
        <v>0</v>
      </c>
      <c r="K257" s="10">
        <f ca="1">IFERROR(INDEX(K$337:K$373,MATCH($F257,$B$337:$B$373,0))/INDEX($D$337:$D$373,MATCH($F257,$B$337:$B$373,0)),SUMIFS('Input-Ext Allocators'!H$8:H$63,'Input-Ext Allocators'!$B$8:$B$63,$F257))*$D257</f>
        <v>0</v>
      </c>
    </row>
    <row r="258" spans="1:11" outlineLevel="1">
      <c r="A258" s="31">
        <f>IF(ISBLANK('Input-Accounts'!A258),"",'Input-Accounts'!A258)</f>
        <v>228</v>
      </c>
      <c r="B258" s="53" t="str">
        <f>IF(ISBLANK('Input-Accounts'!B258),"",'Input-Accounts'!B258)</f>
        <v xml:space="preserve">STRUC &amp; IMPROV-REGULATING </v>
      </c>
      <c r="C258" s="31">
        <f>IF(ISBLANK('Input-Accounts'!C258),"",'Input-Accounts'!C258)</f>
        <v>375.4</v>
      </c>
      <c r="D258" s="10">
        <f t="shared" ca="1" si="53"/>
        <v>0</v>
      </c>
      <c r="E258" s="10">
        <f t="shared" ca="1" si="52"/>
        <v>0</v>
      </c>
      <c r="F258" s="3" t="str" cm="1">
        <f t="array" aca="1" ref="F258" ca="1">IF(D258=0,"-",IF('Input-Accounts'!$E258&lt;&gt;0,'Input-Accounts'!$E258,INDEX('Input-Accounts'!$H258:$J258,,MATCH($F$6,'Input-Accounts'!$H$6:$J$6,0))))</f>
        <v>-</v>
      </c>
      <c r="G258" s="10">
        <f ca="1">IFERROR(INDEX(G$337:G$373,MATCH($F258,$B$337:$B$373,0))/INDEX($D$337:$D$373,MATCH($F258,$B$337:$B$373,0)),SUMIFS('Input-Ext Allocators'!D$8:D$63,'Input-Ext Allocators'!$B$8:$B$63,$F258))*$D258</f>
        <v>0</v>
      </c>
      <c r="H258" s="10">
        <f ca="1">IFERROR(INDEX(H$337:H$373,MATCH($F258,$B$337:$B$373,0))/INDEX($D$337:$D$373,MATCH($F258,$B$337:$B$373,0)),SUMIFS('Input-Ext Allocators'!E$8:E$63,'Input-Ext Allocators'!$B$8:$B$63,$F258))*$D258</f>
        <v>0</v>
      </c>
      <c r="I258" s="10">
        <f ca="1">IFERROR(INDEX(I$337:I$373,MATCH($F258,$B$337:$B$373,0))/INDEX($D$337:$D$373,MATCH($F258,$B$337:$B$373,0)),SUMIFS('Input-Ext Allocators'!F$8:F$63,'Input-Ext Allocators'!$B$8:$B$63,$F258))*$D258</f>
        <v>0</v>
      </c>
      <c r="J258" s="10">
        <f ca="1">IFERROR(INDEX(J$337:J$373,MATCH($F258,$B$337:$B$373,0))/INDEX($D$337:$D$373,MATCH($F258,$B$337:$B$373,0)),SUMIFS('Input-Ext Allocators'!G$8:G$63,'Input-Ext Allocators'!$B$8:$B$63,$F258))*$D258</f>
        <v>0</v>
      </c>
      <c r="K258" s="10">
        <f ca="1">IFERROR(INDEX(K$337:K$373,MATCH($F258,$B$337:$B$373,0))/INDEX($D$337:$D$373,MATCH($F258,$B$337:$B$373,0)),SUMIFS('Input-Ext Allocators'!H$8:H$63,'Input-Ext Allocators'!$B$8:$B$63,$F258))*$D258</f>
        <v>0</v>
      </c>
    </row>
    <row r="259" spans="1:11" outlineLevel="1">
      <c r="A259" s="31">
        <f>IF(ISBLANK('Input-Accounts'!A259),"",'Input-Accounts'!A259)</f>
        <v>229</v>
      </c>
      <c r="B259" s="53" t="str">
        <f>IF(ISBLANK('Input-Accounts'!B259),"",'Input-Accounts'!B259)</f>
        <v>STRUC &amp; IMPROV-REGULATING - DS-ML DIRECT ASSIGNMENT</v>
      </c>
      <c r="C259" s="31">
        <f>IF(ISBLANK('Input-Accounts'!C259),"",'Input-Accounts'!C259)</f>
        <v>375.4</v>
      </c>
      <c r="D259" s="10">
        <f t="shared" ca="1" si="53"/>
        <v>0</v>
      </c>
      <c r="E259" s="10">
        <f t="shared" ca="1" si="52"/>
        <v>0</v>
      </c>
      <c r="F259" s="3" t="str" cm="1">
        <f t="array" aca="1" ref="F259" ca="1">IF(D259=0,"-",IF('Input-Accounts'!$E259&lt;&gt;0,'Input-Accounts'!$E259,INDEX('Input-Accounts'!$H259:$J259,,MATCH($F$6,'Input-Accounts'!$H$6:$J$6,0))))</f>
        <v>-</v>
      </c>
      <c r="G259" s="10">
        <f ca="1">IFERROR(INDEX(G$337:G$373,MATCH($F259,$B$337:$B$373,0))/INDEX($D$337:$D$373,MATCH($F259,$B$337:$B$373,0)),SUMIFS('Input-Ext Allocators'!D$8:D$63,'Input-Ext Allocators'!$B$8:$B$63,$F259))*$D259</f>
        <v>0</v>
      </c>
      <c r="H259" s="10">
        <f ca="1">IFERROR(INDEX(H$337:H$373,MATCH($F259,$B$337:$B$373,0))/INDEX($D$337:$D$373,MATCH($F259,$B$337:$B$373,0)),SUMIFS('Input-Ext Allocators'!E$8:E$63,'Input-Ext Allocators'!$B$8:$B$63,$F259))*$D259</f>
        <v>0</v>
      </c>
      <c r="I259" s="10">
        <f ca="1">IFERROR(INDEX(I$337:I$373,MATCH($F259,$B$337:$B$373,0))/INDEX($D$337:$D$373,MATCH($F259,$B$337:$B$373,0)),SUMIFS('Input-Ext Allocators'!F$8:F$63,'Input-Ext Allocators'!$B$8:$B$63,$F259))*$D259</f>
        <v>0</v>
      </c>
      <c r="J259" s="10">
        <f ca="1">IFERROR(INDEX(J$337:J$373,MATCH($F259,$B$337:$B$373,0))/INDEX($D$337:$D$373,MATCH($F259,$B$337:$B$373,0)),SUMIFS('Input-Ext Allocators'!G$8:G$63,'Input-Ext Allocators'!$B$8:$B$63,$F259))*$D259</f>
        <v>0</v>
      </c>
      <c r="K259" s="10">
        <f ca="1">IFERROR(INDEX(K$337:K$373,MATCH($F259,$B$337:$B$373,0))/INDEX($D$337:$D$373,MATCH($F259,$B$337:$B$373,0)),SUMIFS('Input-Ext Allocators'!H$8:H$63,'Input-Ext Allocators'!$B$8:$B$63,$F259))*$D259</f>
        <v>0</v>
      </c>
    </row>
    <row r="260" spans="1:11" outlineLevel="1">
      <c r="A260" s="31">
        <f>IF(ISBLANK('Input-Accounts'!A260),"",'Input-Accounts'!A260)</f>
        <v>230</v>
      </c>
      <c r="B260" s="53" t="str">
        <f>IF(ISBLANK('Input-Accounts'!B260),"",'Input-Accounts'!B260)</f>
        <v>STRUC &amp; IMPROV-DISTR. IND. M &amp; R</v>
      </c>
      <c r="C260" s="31">
        <f>IF(ISBLANK('Input-Accounts'!C260),"",'Input-Accounts'!C260)</f>
        <v>375.6</v>
      </c>
      <c r="D260" s="10">
        <f t="shared" ca="1" si="53"/>
        <v>0</v>
      </c>
      <c r="E260" s="10">
        <f t="shared" ca="1" si="52"/>
        <v>0</v>
      </c>
      <c r="F260" s="3" t="str" cm="1">
        <f t="array" aca="1" ref="F260" ca="1">IF(D260=0,"-",IF('Input-Accounts'!$E260&lt;&gt;0,'Input-Accounts'!$E260,INDEX('Input-Accounts'!$H260:$J260,,MATCH($F$6,'Input-Accounts'!$H$6:$J$6,0))))</f>
        <v>-</v>
      </c>
      <c r="G260" s="10">
        <f ca="1">IFERROR(INDEX(G$337:G$373,MATCH($F260,$B$337:$B$373,0))/INDEX($D$337:$D$373,MATCH($F260,$B$337:$B$373,0)),SUMIFS('Input-Ext Allocators'!D$8:D$63,'Input-Ext Allocators'!$B$8:$B$63,$F260))*$D260</f>
        <v>0</v>
      </c>
      <c r="H260" s="10">
        <f ca="1">IFERROR(INDEX(H$337:H$373,MATCH($F260,$B$337:$B$373,0))/INDEX($D$337:$D$373,MATCH($F260,$B$337:$B$373,0)),SUMIFS('Input-Ext Allocators'!E$8:E$63,'Input-Ext Allocators'!$B$8:$B$63,$F260))*$D260</f>
        <v>0</v>
      </c>
      <c r="I260" s="10">
        <f ca="1">IFERROR(INDEX(I$337:I$373,MATCH($F260,$B$337:$B$373,0))/INDEX($D$337:$D$373,MATCH($F260,$B$337:$B$373,0)),SUMIFS('Input-Ext Allocators'!F$8:F$63,'Input-Ext Allocators'!$B$8:$B$63,$F260))*$D260</f>
        <v>0</v>
      </c>
      <c r="J260" s="10">
        <f ca="1">IFERROR(INDEX(J$337:J$373,MATCH($F260,$B$337:$B$373,0))/INDEX($D$337:$D$373,MATCH($F260,$B$337:$B$373,0)),SUMIFS('Input-Ext Allocators'!G$8:G$63,'Input-Ext Allocators'!$B$8:$B$63,$F260))*$D260</f>
        <v>0</v>
      </c>
      <c r="K260" s="10">
        <f ca="1">IFERROR(INDEX(K$337:K$373,MATCH($F260,$B$337:$B$373,0))/INDEX($D$337:$D$373,MATCH($F260,$B$337:$B$373,0)),SUMIFS('Input-Ext Allocators'!H$8:H$63,'Input-Ext Allocators'!$B$8:$B$63,$F260))*$D260</f>
        <v>0</v>
      </c>
    </row>
    <row r="261" spans="1:11" outlineLevel="1">
      <c r="A261" s="31">
        <f>IF(ISBLANK('Input-Accounts'!A261),"",'Input-Accounts'!A261)</f>
        <v>231</v>
      </c>
      <c r="B261" s="53" t="str">
        <f>IF(ISBLANK('Input-Accounts'!B261),"",'Input-Accounts'!B261)</f>
        <v>STRUC &amp; IMPROV-OTHER DISTR. SYSTEMS</v>
      </c>
      <c r="C261" s="31">
        <f>IF(ISBLANK('Input-Accounts'!C261),"",'Input-Accounts'!C261)</f>
        <v>375.7</v>
      </c>
      <c r="D261" s="10">
        <f t="shared" ca="1" si="53"/>
        <v>88715.372187878515</v>
      </c>
      <c r="E261" s="10">
        <f t="shared" ca="1" si="52"/>
        <v>0</v>
      </c>
      <c r="F261" s="3" t="str" cm="1">
        <f t="array" aca="1" ref="F261" ca="1">IF(D261=0,"-",IF('Input-Accounts'!$E261&lt;&gt;0,'Input-Accounts'!$E261,INDEX('Input-Accounts'!$H261:$J261,,MATCH($F$6,'Input-Accounts'!$H$6:$J$6,0))))</f>
        <v>INT_DISTPT_SUBTOTAL</v>
      </c>
      <c r="G261" s="10">
        <f ca="1">IFERROR(INDEX(G$337:G$373,MATCH($F261,$B$337:$B$373,0))/INDEX($D$337:$D$373,MATCH($F261,$B$337:$B$373,0)),SUMIFS('Input-Ext Allocators'!D$8:D$63,'Input-Ext Allocators'!$B$8:$B$63,$F261))*$D261</f>
        <v>75224.867137825393</v>
      </c>
      <c r="H261" s="10">
        <f ca="1">IFERROR(INDEX(H$337:H$373,MATCH($F261,$B$337:$B$373,0))/INDEX($D$337:$D$373,MATCH($F261,$B$337:$B$373,0)),SUMIFS('Input-Ext Allocators'!E$8:E$63,'Input-Ext Allocators'!$B$8:$B$63,$F261))*$D261</f>
        <v>11772.686329749853</v>
      </c>
      <c r="I261" s="10">
        <f ca="1">IFERROR(INDEX(I$337:I$373,MATCH($F261,$B$337:$B$373,0))/INDEX($D$337:$D$373,MATCH($F261,$B$337:$B$373,0)),SUMIFS('Input-Ext Allocators'!F$8:F$63,'Input-Ext Allocators'!$B$8:$B$63,$F261))*$D261</f>
        <v>6.9533962988539555</v>
      </c>
      <c r="J261" s="10">
        <f ca="1">IFERROR(INDEX(J$337:J$373,MATCH($F261,$B$337:$B$373,0))/INDEX($D$337:$D$373,MATCH($F261,$B$337:$B$373,0)),SUMIFS('Input-Ext Allocators'!G$8:G$63,'Input-Ext Allocators'!$B$8:$B$63,$F261))*$D261</f>
        <v>292.86571449357399</v>
      </c>
      <c r="K261" s="10">
        <f ca="1">IFERROR(INDEX(K$337:K$373,MATCH($F261,$B$337:$B$373,0))/INDEX($D$337:$D$373,MATCH($F261,$B$337:$B$373,0)),SUMIFS('Input-Ext Allocators'!H$8:H$63,'Input-Ext Allocators'!$B$8:$B$63,$F261))*$D261</f>
        <v>1417.9996095108454</v>
      </c>
    </row>
    <row r="262" spans="1:11" outlineLevel="1">
      <c r="A262" s="31">
        <f>IF(ISBLANK('Input-Accounts'!A262),"",'Input-Accounts'!A262)</f>
        <v>232</v>
      </c>
      <c r="B262" s="53" t="str">
        <f>IF(ISBLANK('Input-Accounts'!B262),"",'Input-Accounts'!B262)</f>
        <v>STRUC &amp; IMPROV-OTHER DISTR SYS-ILP</v>
      </c>
      <c r="C262" s="31">
        <f>IF(ISBLANK('Input-Accounts'!C262),"",'Input-Accounts'!C262)</f>
        <v>375.71</v>
      </c>
      <c r="D262" s="10">
        <f t="shared" ca="1" si="53"/>
        <v>20664.971146446256</v>
      </c>
      <c r="E262" s="10">
        <f t="shared" ca="1" si="52"/>
        <v>0</v>
      </c>
      <c r="F262" s="3" t="str" cm="1">
        <f t="array" aca="1" ref="F262" ca="1">IF(D262=0,"-",IF('Input-Accounts'!$E262&lt;&gt;0,'Input-Accounts'!$E262,INDEX('Input-Accounts'!$H262:$J262,,MATCH($F$6,'Input-Accounts'!$H$6:$J$6,0))))</f>
        <v>INT_DISTPT_SUBTOTAL</v>
      </c>
      <c r="G262" s="10">
        <f ca="1">IFERROR(INDEX(G$337:G$373,MATCH($F262,$B$337:$B$373,0))/INDEX($D$337:$D$373,MATCH($F262,$B$337:$B$373,0)),SUMIFS('Input-Ext Allocators'!D$8:D$63,'Input-Ext Allocators'!$B$8:$B$63,$F262))*$D262</f>
        <v>17522.551848244562</v>
      </c>
      <c r="H262" s="10">
        <f ca="1">IFERROR(INDEX(H$337:H$373,MATCH($F262,$B$337:$B$373,0))/INDEX($D$337:$D$373,MATCH($F262,$B$337:$B$373,0)),SUMIFS('Input-Ext Allocators'!E$8:E$63,'Input-Ext Allocators'!$B$8:$B$63,$F262))*$D262</f>
        <v>2742.2781116808915</v>
      </c>
      <c r="I262" s="10">
        <f ca="1">IFERROR(INDEX(I$337:I$373,MATCH($F262,$B$337:$B$373,0))/INDEX($D$337:$D$373,MATCH($F262,$B$337:$B$373,0)),SUMIFS('Input-Ext Allocators'!F$8:F$63,'Input-Ext Allocators'!$B$8:$B$63,$F262))*$D262</f>
        <v>1.6196937502704438</v>
      </c>
      <c r="J262" s="10">
        <f ca="1">IFERROR(INDEX(J$337:J$373,MATCH($F262,$B$337:$B$373,0))/INDEX($D$337:$D$373,MATCH($F262,$B$337:$B$373,0)),SUMIFS('Input-Ext Allocators'!G$8:G$63,'Input-Ext Allocators'!$B$8:$B$63,$F262))*$D262</f>
        <v>68.218859827090796</v>
      </c>
      <c r="K262" s="10">
        <f ca="1">IFERROR(INDEX(K$337:K$373,MATCH($F262,$B$337:$B$373,0))/INDEX($D$337:$D$373,MATCH($F262,$B$337:$B$373,0)),SUMIFS('Input-Ext Allocators'!H$8:H$63,'Input-Ext Allocators'!$B$8:$B$63,$F262))*$D262</f>
        <v>330.30263294344201</v>
      </c>
    </row>
    <row r="263" spans="1:11" outlineLevel="1">
      <c r="A263" s="31">
        <f>IF(ISBLANK('Input-Accounts'!A263),"",'Input-Accounts'!A263)</f>
        <v>233</v>
      </c>
      <c r="B263" s="53" t="str">
        <f>IF(ISBLANK('Input-Accounts'!B263),"",'Input-Accounts'!B263)</f>
        <v>STRUC &amp; IMPROV-COMMUNICATIONS</v>
      </c>
      <c r="C263" s="31">
        <f>IF(ISBLANK('Input-Accounts'!C263),"",'Input-Accounts'!C263)</f>
        <v>375.8</v>
      </c>
      <c r="D263" s="10">
        <f t="shared" ca="1" si="53"/>
        <v>0</v>
      </c>
      <c r="E263" s="10">
        <f t="shared" ca="1" si="52"/>
        <v>0</v>
      </c>
      <c r="F263" s="3" t="str" cm="1">
        <f t="array" aca="1" ref="F263" ca="1">IF(D263=0,"-",IF('Input-Accounts'!$E263&lt;&gt;0,'Input-Accounts'!$E263,INDEX('Input-Accounts'!$H263:$J263,,MATCH($F$6,'Input-Accounts'!$H$6:$J$6,0))))</f>
        <v>-</v>
      </c>
      <c r="G263" s="10">
        <f ca="1">IFERROR(INDEX(G$337:G$373,MATCH($F263,$B$337:$B$373,0))/INDEX($D$337:$D$373,MATCH($F263,$B$337:$B$373,0)),SUMIFS('Input-Ext Allocators'!D$8:D$63,'Input-Ext Allocators'!$B$8:$B$63,$F263))*$D263</f>
        <v>0</v>
      </c>
      <c r="H263" s="10">
        <f ca="1">IFERROR(INDEX(H$337:H$373,MATCH($F263,$B$337:$B$373,0))/INDEX($D$337:$D$373,MATCH($F263,$B$337:$B$373,0)),SUMIFS('Input-Ext Allocators'!E$8:E$63,'Input-Ext Allocators'!$B$8:$B$63,$F263))*$D263</f>
        <v>0</v>
      </c>
      <c r="I263" s="10">
        <f ca="1">IFERROR(INDEX(I$337:I$373,MATCH($F263,$B$337:$B$373,0))/INDEX($D$337:$D$373,MATCH($F263,$B$337:$B$373,0)),SUMIFS('Input-Ext Allocators'!F$8:F$63,'Input-Ext Allocators'!$B$8:$B$63,$F263))*$D263</f>
        <v>0</v>
      </c>
      <c r="J263" s="10">
        <f ca="1">IFERROR(INDEX(J$337:J$373,MATCH($F263,$B$337:$B$373,0))/INDEX($D$337:$D$373,MATCH($F263,$B$337:$B$373,0)),SUMIFS('Input-Ext Allocators'!G$8:G$63,'Input-Ext Allocators'!$B$8:$B$63,$F263))*$D263</f>
        <v>0</v>
      </c>
      <c r="K263" s="10">
        <f ca="1">IFERROR(INDEX(K$337:K$373,MATCH($F263,$B$337:$B$373,0))/INDEX($D$337:$D$373,MATCH($F263,$B$337:$B$373,0)),SUMIFS('Input-Ext Allocators'!H$8:H$63,'Input-Ext Allocators'!$B$8:$B$63,$F263))*$D263</f>
        <v>0</v>
      </c>
    </row>
    <row r="264" spans="1:11" outlineLevel="1">
      <c r="A264" s="31">
        <f>IF(ISBLANK('Input-Accounts'!A264),"",'Input-Accounts'!A264)</f>
        <v>234</v>
      </c>
      <c r="B264" s="53" t="str">
        <f>IF(ISBLANK('Input-Accounts'!B264),"",'Input-Accounts'!B264)</f>
        <v>MAINS (Less SMRP)</v>
      </c>
      <c r="C264" s="31">
        <f>IF(ISBLANK('Input-Accounts'!C264),"",'Input-Accounts'!C264)</f>
        <v>376</v>
      </c>
      <c r="D264" s="10">
        <f t="shared" ca="1" si="53"/>
        <v>0</v>
      </c>
      <c r="E264" s="10">
        <f t="shared" ca="1" si="52"/>
        <v>0</v>
      </c>
      <c r="F264" s="3" t="str" cm="1">
        <f t="array" aca="1" ref="F264" ca="1">IF(D264=0,"-",IF('Input-Accounts'!$E264&lt;&gt;0,'Input-Accounts'!$E264,INDEX('Input-Accounts'!$H264:$J264,,MATCH($F$6,'Input-Accounts'!$H$6:$J$6,0))))</f>
        <v>-</v>
      </c>
      <c r="G264" s="10">
        <f ca="1">IFERROR(INDEX(G$337:G$373,MATCH($F264,$B$337:$B$373,0))/INDEX($D$337:$D$373,MATCH($F264,$B$337:$B$373,0)),SUMIFS('Input-Ext Allocators'!D$8:D$63,'Input-Ext Allocators'!$B$8:$B$63,$F264))*$D264</f>
        <v>0</v>
      </c>
      <c r="H264" s="10">
        <f ca="1">IFERROR(INDEX(H$337:H$373,MATCH($F264,$B$337:$B$373,0))/INDEX($D$337:$D$373,MATCH($F264,$B$337:$B$373,0)),SUMIFS('Input-Ext Allocators'!E$8:E$63,'Input-Ext Allocators'!$B$8:$B$63,$F264))*$D264</f>
        <v>0</v>
      </c>
      <c r="I264" s="10">
        <f ca="1">IFERROR(INDEX(I$337:I$373,MATCH($F264,$B$337:$B$373,0))/INDEX($D$337:$D$373,MATCH($F264,$B$337:$B$373,0)),SUMIFS('Input-Ext Allocators'!F$8:F$63,'Input-Ext Allocators'!$B$8:$B$63,$F264))*$D264</f>
        <v>0</v>
      </c>
      <c r="J264" s="10">
        <f ca="1">IFERROR(INDEX(J$337:J$373,MATCH($F264,$B$337:$B$373,0))/INDEX($D$337:$D$373,MATCH($F264,$B$337:$B$373,0)),SUMIFS('Input-Ext Allocators'!G$8:G$63,'Input-Ext Allocators'!$B$8:$B$63,$F264))*$D264</f>
        <v>0</v>
      </c>
      <c r="K264" s="10">
        <f ca="1">IFERROR(INDEX(K$337:K$373,MATCH($F264,$B$337:$B$373,0))/INDEX($D$337:$D$373,MATCH($F264,$B$337:$B$373,0)),SUMIFS('Input-Ext Allocators'!H$8:H$63,'Input-Ext Allocators'!$B$8:$B$63,$F264))*$D264</f>
        <v>0</v>
      </c>
    </row>
    <row r="265" spans="1:11" outlineLevel="1">
      <c r="A265" s="31">
        <f>IF(ISBLANK('Input-Accounts'!A265),"",'Input-Accounts'!A265)</f>
        <v>235</v>
      </c>
      <c r="B265" s="53" t="str">
        <f>IF(ISBLANK('Input-Accounts'!B265),"",'Input-Accounts'!B265)</f>
        <v>MAINS - DS-ML DIRECT ASSIGNMENT</v>
      </c>
      <c r="C265" s="31">
        <f>IF(ISBLANK('Input-Accounts'!C265),"",'Input-Accounts'!C265)</f>
        <v>376</v>
      </c>
      <c r="D265" s="10">
        <f t="shared" ca="1" si="53"/>
        <v>0</v>
      </c>
      <c r="E265" s="10">
        <f t="shared" ca="1" si="52"/>
        <v>0</v>
      </c>
      <c r="F265" s="3" t="str" cm="1">
        <f t="array" aca="1" ref="F265" ca="1">IF(D265=0,"-",IF('Input-Accounts'!$E265&lt;&gt;0,'Input-Accounts'!$E265,INDEX('Input-Accounts'!$H265:$J265,,MATCH($F$6,'Input-Accounts'!$H$6:$J$6,0))))</f>
        <v>-</v>
      </c>
      <c r="G265" s="10">
        <f ca="1">IFERROR(INDEX(G$337:G$373,MATCH($F265,$B$337:$B$373,0))/INDEX($D$337:$D$373,MATCH($F265,$B$337:$B$373,0)),SUMIFS('Input-Ext Allocators'!D$8:D$63,'Input-Ext Allocators'!$B$8:$B$63,$F265))*$D265</f>
        <v>0</v>
      </c>
      <c r="H265" s="10">
        <f ca="1">IFERROR(INDEX(H$337:H$373,MATCH($F265,$B$337:$B$373,0))/INDEX($D$337:$D$373,MATCH($F265,$B$337:$B$373,0)),SUMIFS('Input-Ext Allocators'!E$8:E$63,'Input-Ext Allocators'!$B$8:$B$63,$F265))*$D265</f>
        <v>0</v>
      </c>
      <c r="I265" s="10">
        <f ca="1">IFERROR(INDEX(I$337:I$373,MATCH($F265,$B$337:$B$373,0))/INDEX($D$337:$D$373,MATCH($F265,$B$337:$B$373,0)),SUMIFS('Input-Ext Allocators'!F$8:F$63,'Input-Ext Allocators'!$B$8:$B$63,$F265))*$D265</f>
        <v>0</v>
      </c>
      <c r="J265" s="10">
        <f ca="1">IFERROR(INDEX(J$337:J$373,MATCH($F265,$B$337:$B$373,0))/INDEX($D$337:$D$373,MATCH($F265,$B$337:$B$373,0)),SUMIFS('Input-Ext Allocators'!G$8:G$63,'Input-Ext Allocators'!$B$8:$B$63,$F265))*$D265</f>
        <v>0</v>
      </c>
      <c r="K265" s="10">
        <f ca="1">IFERROR(INDEX(K$337:K$373,MATCH($F265,$B$337:$B$373,0))/INDEX($D$337:$D$373,MATCH($F265,$B$337:$B$373,0)),SUMIFS('Input-Ext Allocators'!H$8:H$63,'Input-Ext Allocators'!$B$8:$B$63,$F265))*$D265</f>
        <v>0</v>
      </c>
    </row>
    <row r="266" spans="1:11" outlineLevel="1">
      <c r="A266" s="31">
        <f>IF(ISBLANK('Input-Accounts'!A266),"",'Input-Accounts'!A266)</f>
        <v>236</v>
      </c>
      <c r="B266" s="53" t="str">
        <f>IF(ISBLANK('Input-Accounts'!B266),"",'Input-Accounts'!B266)</f>
        <v>M &amp; R STATION EQUIP-GENERAL</v>
      </c>
      <c r="C266" s="31">
        <f>IF(ISBLANK('Input-Accounts'!C266),"",'Input-Accounts'!C266)</f>
        <v>378.1</v>
      </c>
      <c r="D266" s="10">
        <f t="shared" ca="1" si="53"/>
        <v>0</v>
      </c>
      <c r="E266" s="10">
        <f t="shared" ca="1" si="52"/>
        <v>0</v>
      </c>
      <c r="F266" s="3" t="str" cm="1">
        <f t="array" aca="1" ref="F266" ca="1">IF(D266=0,"-",IF('Input-Accounts'!$E266&lt;&gt;0,'Input-Accounts'!$E266,INDEX('Input-Accounts'!$H266:$J266,,MATCH($F$6,'Input-Accounts'!$H$6:$J$6,0))))</f>
        <v>-</v>
      </c>
      <c r="G266" s="10">
        <f ca="1">IFERROR(INDEX(G$337:G$373,MATCH($F266,$B$337:$B$373,0))/INDEX($D$337:$D$373,MATCH($F266,$B$337:$B$373,0)),SUMIFS('Input-Ext Allocators'!D$8:D$63,'Input-Ext Allocators'!$B$8:$B$63,$F266))*$D266</f>
        <v>0</v>
      </c>
      <c r="H266" s="10">
        <f ca="1">IFERROR(INDEX(H$337:H$373,MATCH($F266,$B$337:$B$373,0))/INDEX($D$337:$D$373,MATCH($F266,$B$337:$B$373,0)),SUMIFS('Input-Ext Allocators'!E$8:E$63,'Input-Ext Allocators'!$B$8:$B$63,$F266))*$D266</f>
        <v>0</v>
      </c>
      <c r="I266" s="10">
        <f ca="1">IFERROR(INDEX(I$337:I$373,MATCH($F266,$B$337:$B$373,0))/INDEX($D$337:$D$373,MATCH($F266,$B$337:$B$373,0)),SUMIFS('Input-Ext Allocators'!F$8:F$63,'Input-Ext Allocators'!$B$8:$B$63,$F266))*$D266</f>
        <v>0</v>
      </c>
      <c r="J266" s="10">
        <f ca="1">IFERROR(INDEX(J$337:J$373,MATCH($F266,$B$337:$B$373,0))/INDEX($D$337:$D$373,MATCH($F266,$B$337:$B$373,0)),SUMIFS('Input-Ext Allocators'!G$8:G$63,'Input-Ext Allocators'!$B$8:$B$63,$F266))*$D266</f>
        <v>0</v>
      </c>
      <c r="K266" s="10">
        <f ca="1">IFERROR(INDEX(K$337:K$373,MATCH($F266,$B$337:$B$373,0))/INDEX($D$337:$D$373,MATCH($F266,$B$337:$B$373,0)),SUMIFS('Input-Ext Allocators'!H$8:H$63,'Input-Ext Allocators'!$B$8:$B$63,$F266))*$D266</f>
        <v>0</v>
      </c>
    </row>
    <row r="267" spans="1:11" outlineLevel="1">
      <c r="A267" s="31">
        <f>IF(ISBLANK('Input-Accounts'!A267),"",'Input-Accounts'!A267)</f>
        <v>237</v>
      </c>
      <c r="B267" s="53" t="str">
        <f>IF(ISBLANK('Input-Accounts'!B267),"",'Input-Accounts'!B267)</f>
        <v>M &amp; R STA EQUIP-GENERAL-REGULATING (Less SMRP)</v>
      </c>
      <c r="C267" s="31">
        <f>IF(ISBLANK('Input-Accounts'!C267),"",'Input-Accounts'!C267)</f>
        <v>378.2</v>
      </c>
      <c r="D267" s="10">
        <f t="shared" ca="1" si="53"/>
        <v>0</v>
      </c>
      <c r="E267" s="10">
        <f t="shared" ca="1" si="52"/>
        <v>0</v>
      </c>
      <c r="F267" s="3" t="str" cm="1">
        <f t="array" aca="1" ref="F267" ca="1">IF(D267=0,"-",IF('Input-Accounts'!$E267&lt;&gt;0,'Input-Accounts'!$E267,INDEX('Input-Accounts'!$H267:$J267,,MATCH($F$6,'Input-Accounts'!$H$6:$J$6,0))))</f>
        <v>-</v>
      </c>
      <c r="G267" s="10">
        <f ca="1">IFERROR(INDEX(G$337:G$373,MATCH($F267,$B$337:$B$373,0))/INDEX($D$337:$D$373,MATCH($F267,$B$337:$B$373,0)),SUMIFS('Input-Ext Allocators'!D$8:D$63,'Input-Ext Allocators'!$B$8:$B$63,$F267))*$D267</f>
        <v>0</v>
      </c>
      <c r="H267" s="10">
        <f ca="1">IFERROR(INDEX(H$337:H$373,MATCH($F267,$B$337:$B$373,0))/INDEX($D$337:$D$373,MATCH($F267,$B$337:$B$373,0)),SUMIFS('Input-Ext Allocators'!E$8:E$63,'Input-Ext Allocators'!$B$8:$B$63,$F267))*$D267</f>
        <v>0</v>
      </c>
      <c r="I267" s="10">
        <f ca="1">IFERROR(INDEX(I$337:I$373,MATCH($F267,$B$337:$B$373,0))/INDEX($D$337:$D$373,MATCH($F267,$B$337:$B$373,0)),SUMIFS('Input-Ext Allocators'!F$8:F$63,'Input-Ext Allocators'!$B$8:$B$63,$F267))*$D267</f>
        <v>0</v>
      </c>
      <c r="J267" s="10">
        <f ca="1">IFERROR(INDEX(J$337:J$373,MATCH($F267,$B$337:$B$373,0))/INDEX($D$337:$D$373,MATCH($F267,$B$337:$B$373,0)),SUMIFS('Input-Ext Allocators'!G$8:G$63,'Input-Ext Allocators'!$B$8:$B$63,$F267))*$D267</f>
        <v>0</v>
      </c>
      <c r="K267" s="10">
        <f ca="1">IFERROR(INDEX(K$337:K$373,MATCH($F267,$B$337:$B$373,0))/INDEX($D$337:$D$373,MATCH($F267,$B$337:$B$373,0)),SUMIFS('Input-Ext Allocators'!H$8:H$63,'Input-Ext Allocators'!$B$8:$B$63,$F267))*$D267</f>
        <v>0</v>
      </c>
    </row>
    <row r="268" spans="1:11" outlineLevel="1">
      <c r="A268" s="31">
        <f>IF(ISBLANK('Input-Accounts'!A268),"",'Input-Accounts'!A268)</f>
        <v>238</v>
      </c>
      <c r="B268" s="53" t="str">
        <f>IF(ISBLANK('Input-Accounts'!B268),"",'Input-Accounts'!B268)</f>
        <v>M &amp; R STA EQUIP REG FMV</v>
      </c>
      <c r="C268" s="31">
        <f>IF(ISBLANK('Input-Accounts'!C268),"",'Input-Accounts'!C268)</f>
        <v>378.21</v>
      </c>
      <c r="D268" s="10">
        <f t="shared" ca="1" si="53"/>
        <v>0</v>
      </c>
      <c r="E268" s="10">
        <f t="shared" ca="1" si="52"/>
        <v>0</v>
      </c>
      <c r="F268" s="3" t="str" cm="1">
        <f t="array" aca="1" ref="F268" ca="1">IF(D268=0,"-",IF('Input-Accounts'!$E268&lt;&gt;0,'Input-Accounts'!$E268,INDEX('Input-Accounts'!$H268:$J268,,MATCH($F$6,'Input-Accounts'!$H$6:$J$6,0))))</f>
        <v>-</v>
      </c>
      <c r="G268" s="10">
        <f ca="1">IFERROR(INDEX(G$337:G$373,MATCH($F268,$B$337:$B$373,0))/INDEX($D$337:$D$373,MATCH($F268,$B$337:$B$373,0)),SUMIFS('Input-Ext Allocators'!D$8:D$63,'Input-Ext Allocators'!$B$8:$B$63,$F268))*$D268</f>
        <v>0</v>
      </c>
      <c r="H268" s="10">
        <f ca="1">IFERROR(INDEX(H$337:H$373,MATCH($F268,$B$337:$B$373,0))/INDEX($D$337:$D$373,MATCH($F268,$B$337:$B$373,0)),SUMIFS('Input-Ext Allocators'!E$8:E$63,'Input-Ext Allocators'!$B$8:$B$63,$F268))*$D268</f>
        <v>0</v>
      </c>
      <c r="I268" s="10">
        <f ca="1">IFERROR(INDEX(I$337:I$373,MATCH($F268,$B$337:$B$373,0))/INDEX($D$337:$D$373,MATCH($F268,$B$337:$B$373,0)),SUMIFS('Input-Ext Allocators'!F$8:F$63,'Input-Ext Allocators'!$B$8:$B$63,$F268))*$D268</f>
        <v>0</v>
      </c>
      <c r="J268" s="10">
        <f ca="1">IFERROR(INDEX(J$337:J$373,MATCH($F268,$B$337:$B$373,0))/INDEX($D$337:$D$373,MATCH($F268,$B$337:$B$373,0)),SUMIFS('Input-Ext Allocators'!G$8:G$63,'Input-Ext Allocators'!$B$8:$B$63,$F268))*$D268</f>
        <v>0</v>
      </c>
      <c r="K268" s="10">
        <f ca="1">IFERROR(INDEX(K$337:K$373,MATCH($F268,$B$337:$B$373,0))/INDEX($D$337:$D$373,MATCH($F268,$B$337:$B$373,0)),SUMIFS('Input-Ext Allocators'!H$8:H$63,'Input-Ext Allocators'!$B$8:$B$63,$F268))*$D268</f>
        <v>0</v>
      </c>
    </row>
    <row r="269" spans="1:11" outlineLevel="1">
      <c r="A269" s="31">
        <f>IF(ISBLANK('Input-Accounts'!A269),"",'Input-Accounts'!A269)</f>
        <v>239</v>
      </c>
      <c r="B269" s="53" t="str">
        <f>IF(ISBLANK('Input-Accounts'!B269),"",'Input-Accounts'!B269)</f>
        <v>M &amp; R STA EQUIP-GEN-LOCAL GAS PURCH</v>
      </c>
      <c r="C269" s="31">
        <f>IF(ISBLANK('Input-Accounts'!C269),"",'Input-Accounts'!C269)</f>
        <v>378.3</v>
      </c>
      <c r="D269" s="10">
        <f t="shared" ca="1" si="53"/>
        <v>0</v>
      </c>
      <c r="E269" s="10">
        <f t="shared" ca="1" si="52"/>
        <v>0</v>
      </c>
      <c r="F269" s="3" t="str" cm="1">
        <f t="array" aca="1" ref="F269" ca="1">IF(D269=0,"-",IF('Input-Accounts'!$E269&lt;&gt;0,'Input-Accounts'!$E269,INDEX('Input-Accounts'!$H269:$J269,,MATCH($F$6,'Input-Accounts'!$H$6:$J$6,0))))</f>
        <v>-</v>
      </c>
      <c r="G269" s="10">
        <f ca="1">IFERROR(INDEX(G$337:G$373,MATCH($F269,$B$337:$B$373,0))/INDEX($D$337:$D$373,MATCH($F269,$B$337:$B$373,0)),SUMIFS('Input-Ext Allocators'!D$8:D$63,'Input-Ext Allocators'!$B$8:$B$63,$F269))*$D269</f>
        <v>0</v>
      </c>
      <c r="H269" s="10">
        <f ca="1">IFERROR(INDEX(H$337:H$373,MATCH($F269,$B$337:$B$373,0))/INDEX($D$337:$D$373,MATCH($F269,$B$337:$B$373,0)),SUMIFS('Input-Ext Allocators'!E$8:E$63,'Input-Ext Allocators'!$B$8:$B$63,$F269))*$D269</f>
        <v>0</v>
      </c>
      <c r="I269" s="10">
        <f ca="1">IFERROR(INDEX(I$337:I$373,MATCH($F269,$B$337:$B$373,0))/INDEX($D$337:$D$373,MATCH($F269,$B$337:$B$373,0)),SUMIFS('Input-Ext Allocators'!F$8:F$63,'Input-Ext Allocators'!$B$8:$B$63,$F269))*$D269</f>
        <v>0</v>
      </c>
      <c r="J269" s="10">
        <f ca="1">IFERROR(INDEX(J$337:J$373,MATCH($F269,$B$337:$B$373,0))/INDEX($D$337:$D$373,MATCH($F269,$B$337:$B$373,0)),SUMIFS('Input-Ext Allocators'!G$8:G$63,'Input-Ext Allocators'!$B$8:$B$63,$F269))*$D269</f>
        <v>0</v>
      </c>
      <c r="K269" s="10">
        <f ca="1">IFERROR(INDEX(K$337:K$373,MATCH($F269,$B$337:$B$373,0))/INDEX($D$337:$D$373,MATCH($F269,$B$337:$B$373,0)),SUMIFS('Input-Ext Allocators'!H$8:H$63,'Input-Ext Allocators'!$B$8:$B$63,$F269))*$D269</f>
        <v>0</v>
      </c>
    </row>
    <row r="270" spans="1:11" outlineLevel="1">
      <c r="A270" s="31">
        <f>IF(ISBLANK('Input-Accounts'!A270),"",'Input-Accounts'!A270)</f>
        <v>240</v>
      </c>
      <c r="B270" s="53" t="str">
        <f>IF(ISBLANK('Input-Accounts'!B270),"",'Input-Accounts'!B270)</f>
        <v>Measuring and regulating station equipment—city gate check stations</v>
      </c>
      <c r="C270" s="31">
        <f>IF(ISBLANK('Input-Accounts'!C270),"",'Input-Accounts'!C270)</f>
        <v>379.1</v>
      </c>
      <c r="D270" s="10">
        <f t="shared" ca="1" si="53"/>
        <v>0</v>
      </c>
      <c r="E270" s="10">
        <f t="shared" ca="1" si="52"/>
        <v>0</v>
      </c>
      <c r="F270" s="3" t="str" cm="1">
        <f t="array" aca="1" ref="F270" ca="1">IF(D270=0,"-",IF('Input-Accounts'!$E270&lt;&gt;0,'Input-Accounts'!$E270,INDEX('Input-Accounts'!$H270:$J270,,MATCH($F$6,'Input-Accounts'!$H$6:$J$6,0))))</f>
        <v>-</v>
      </c>
      <c r="G270" s="10">
        <f ca="1">IFERROR(INDEX(G$337:G$373,MATCH($F270,$B$337:$B$373,0))/INDEX($D$337:$D$373,MATCH($F270,$B$337:$B$373,0)),SUMIFS('Input-Ext Allocators'!D$8:D$63,'Input-Ext Allocators'!$B$8:$B$63,$F270))*$D270</f>
        <v>0</v>
      </c>
      <c r="H270" s="10">
        <f ca="1">IFERROR(INDEX(H$337:H$373,MATCH($F270,$B$337:$B$373,0))/INDEX($D$337:$D$373,MATCH($F270,$B$337:$B$373,0)),SUMIFS('Input-Ext Allocators'!E$8:E$63,'Input-Ext Allocators'!$B$8:$B$63,$F270))*$D270</f>
        <v>0</v>
      </c>
      <c r="I270" s="10">
        <f ca="1">IFERROR(INDEX(I$337:I$373,MATCH($F270,$B$337:$B$373,0))/INDEX($D$337:$D$373,MATCH($F270,$B$337:$B$373,0)),SUMIFS('Input-Ext Allocators'!F$8:F$63,'Input-Ext Allocators'!$B$8:$B$63,$F270))*$D270</f>
        <v>0</v>
      </c>
      <c r="J270" s="10">
        <f ca="1">IFERROR(INDEX(J$337:J$373,MATCH($F270,$B$337:$B$373,0))/INDEX($D$337:$D$373,MATCH($F270,$B$337:$B$373,0)),SUMIFS('Input-Ext Allocators'!G$8:G$63,'Input-Ext Allocators'!$B$8:$B$63,$F270))*$D270</f>
        <v>0</v>
      </c>
      <c r="K270" s="10">
        <f ca="1">IFERROR(INDEX(K$337:K$373,MATCH($F270,$B$337:$B$373,0))/INDEX($D$337:$D$373,MATCH($F270,$B$337:$B$373,0)),SUMIFS('Input-Ext Allocators'!H$8:H$63,'Input-Ext Allocators'!$B$8:$B$63,$F270))*$D270</f>
        <v>0</v>
      </c>
    </row>
    <row r="271" spans="1:11" outlineLevel="1">
      <c r="A271" s="31">
        <f>IF(ISBLANK('Input-Accounts'!A271),"",'Input-Accounts'!A271)</f>
        <v>241</v>
      </c>
      <c r="B271" s="53" t="str">
        <f>IF(ISBLANK('Input-Accounts'!B271),"",'Input-Accounts'!B271)</f>
        <v>SERVICES (Less SMRP)</v>
      </c>
      <c r="C271" s="31">
        <f>IF(ISBLANK('Input-Accounts'!C271),"",'Input-Accounts'!C271)</f>
        <v>380</v>
      </c>
      <c r="D271" s="10">
        <f t="shared" ca="1" si="53"/>
        <v>10721393.67</v>
      </c>
      <c r="E271" s="10">
        <f t="shared" ca="1" si="52"/>
        <v>0</v>
      </c>
      <c r="F271" s="3" t="str" cm="1">
        <f t="array" aca="1" ref="F271" ca="1">IF(D271=0,"-",IF('Input-Accounts'!$E271&lt;&gt;0,'Input-Accounts'!$E271,INDEX('Input-Accounts'!$H271:$J271,,MATCH($F$6,'Input-Accounts'!$H$6:$J$6,0))))</f>
        <v>SERVICES_ACCT 380</v>
      </c>
      <c r="G271" s="10">
        <f ca="1">IFERROR(INDEX(G$337:G$373,MATCH($F271,$B$337:$B$373,0))/INDEX($D$337:$D$373,MATCH($F271,$B$337:$B$373,0)),SUMIFS('Input-Ext Allocators'!D$8:D$63,'Input-Ext Allocators'!$B$8:$B$63,$F271))*$D271</f>
        <v>9595806.7483269311</v>
      </c>
      <c r="H271" s="10">
        <f ca="1">IFERROR(INDEX(H$337:H$373,MATCH($F271,$B$337:$B$373,0))/INDEX($D$337:$D$373,MATCH($F271,$B$337:$B$373,0)),SUMIFS('Input-Ext Allocators'!E$8:E$63,'Input-Ext Allocators'!$B$8:$B$63,$F271))*$D271</f>
        <v>1109038.3022834135</v>
      </c>
      <c r="I271" s="10">
        <f ca="1">IFERROR(INDEX(I$337:I$373,MATCH($F271,$B$337:$B$373,0))/INDEX($D$337:$D$373,MATCH($F271,$B$337:$B$373,0)),SUMIFS('Input-Ext Allocators'!F$8:F$63,'Input-Ext Allocators'!$B$8:$B$63,$F271))*$D271</f>
        <v>155.15095019003368</v>
      </c>
      <c r="J271" s="10">
        <f ca="1">IFERROR(INDEX(J$337:J$373,MATCH($F271,$B$337:$B$373,0))/INDEX($D$337:$D$373,MATCH($F271,$B$337:$B$373,0)),SUMIFS('Input-Ext Allocators'!G$8:G$63,'Input-Ext Allocators'!$B$8:$B$63,$F271))*$D271</f>
        <v>0</v>
      </c>
      <c r="K271" s="10">
        <f ca="1">IFERROR(INDEX(K$337:K$373,MATCH($F271,$B$337:$B$373,0))/INDEX($D$337:$D$373,MATCH($F271,$B$337:$B$373,0)),SUMIFS('Input-Ext Allocators'!H$8:H$63,'Input-Ext Allocators'!$B$8:$B$63,$F271))*$D271</f>
        <v>16393.468439465429</v>
      </c>
    </row>
    <row r="272" spans="1:11" outlineLevel="1">
      <c r="A272" s="31">
        <f>IF(ISBLANK('Input-Accounts'!A272),"",'Input-Accounts'!A272)</f>
        <v>242</v>
      </c>
      <c r="B272" s="53" t="str">
        <f>IF(ISBLANK('Input-Accounts'!B272),"",'Input-Accounts'!B272)</f>
        <v>METERS</v>
      </c>
      <c r="C272" s="31">
        <f>IF(ISBLANK('Input-Accounts'!C272),"",'Input-Accounts'!C272)</f>
        <v>381</v>
      </c>
      <c r="D272" s="10">
        <f t="shared" ca="1" si="53"/>
        <v>745856</v>
      </c>
      <c r="E272" s="10">
        <f t="shared" ca="1" si="52"/>
        <v>0</v>
      </c>
      <c r="F272" s="3" t="str" cm="1">
        <f t="array" aca="1" ref="F272" ca="1">IF(D272=0,"-",IF('Input-Accounts'!$E272&lt;&gt;0,'Input-Accounts'!$E272,INDEX('Input-Accounts'!$H272:$J272,,MATCH($F$6,'Input-Accounts'!$H$6:$J$6,0))))</f>
        <v>METERS_ACCT 381</v>
      </c>
      <c r="G272" s="10">
        <f ca="1">IFERROR(INDEX(G$337:G$373,MATCH($F272,$B$337:$B$373,0))/INDEX($D$337:$D$373,MATCH($F272,$B$337:$B$373,0)),SUMIFS('Input-Ext Allocators'!D$8:D$63,'Input-Ext Allocators'!$B$8:$B$63,$F272))*$D272</f>
        <v>569315.54997270054</v>
      </c>
      <c r="H272" s="10">
        <f ca="1">IFERROR(INDEX(H$337:H$373,MATCH($F272,$B$337:$B$373,0))/INDEX($D$337:$D$373,MATCH($F272,$B$337:$B$373,0)),SUMIFS('Input-Ext Allocators'!E$8:E$63,'Input-Ext Allocators'!$B$8:$B$63,$F272))*$D272</f>
        <v>174891.44617413718</v>
      </c>
      <c r="I272" s="10">
        <f ca="1">IFERROR(INDEX(I$337:I$373,MATCH($F272,$B$337:$B$373,0))/INDEX($D$337:$D$373,MATCH($F272,$B$337:$B$373,0)),SUMIFS('Input-Ext Allocators'!F$8:F$63,'Input-Ext Allocators'!$B$8:$B$63,$F272))*$D272</f>
        <v>62.449225706566132</v>
      </c>
      <c r="J272" s="10">
        <f ca="1">IFERROR(INDEX(J$337:J$373,MATCH($F272,$B$337:$B$373,0))/INDEX($D$337:$D$373,MATCH($F272,$B$337:$B$373,0)),SUMIFS('Input-Ext Allocators'!G$8:G$63,'Input-Ext Allocators'!$B$8:$B$63,$F272))*$D272</f>
        <v>0</v>
      </c>
      <c r="K272" s="10">
        <f ca="1">IFERROR(INDEX(K$337:K$373,MATCH($F272,$B$337:$B$373,0))/INDEX($D$337:$D$373,MATCH($F272,$B$337:$B$373,0)),SUMIFS('Input-Ext Allocators'!H$8:H$63,'Input-Ext Allocators'!$B$8:$B$63,$F272))*$D272</f>
        <v>1586.554627455828</v>
      </c>
    </row>
    <row r="273" spans="1:11" outlineLevel="1">
      <c r="A273" s="31">
        <f>IF(ISBLANK('Input-Accounts'!A273),"",'Input-Accounts'!A273)</f>
        <v>243</v>
      </c>
      <c r="B273" s="53" t="str">
        <f>IF(ISBLANK('Input-Accounts'!B273),"",'Input-Accounts'!B273)</f>
        <v>METERS - AMI</v>
      </c>
      <c r="C273" s="31">
        <f>IF(ISBLANK('Input-Accounts'!C273),"",'Input-Accounts'!C273)</f>
        <v>381.1</v>
      </c>
      <c r="D273" s="10">
        <f t="shared" ca="1" si="53"/>
        <v>677700</v>
      </c>
      <c r="E273" s="10">
        <f t="shared" ca="1" si="52"/>
        <v>0</v>
      </c>
      <c r="F273" s="3" t="str" cm="1">
        <f t="array" aca="1" ref="F273" ca="1">IF(D273=0,"-",IF('Input-Accounts'!$E273&lt;&gt;0,'Input-Accounts'!$E273,INDEX('Input-Accounts'!$H273:$J273,,MATCH($F$6,'Input-Accounts'!$H$6:$J$6,0))))</f>
        <v>METERS_ACCT 381</v>
      </c>
      <c r="G273" s="10">
        <f ca="1">IFERROR(INDEX(G$337:G$373,MATCH($F273,$B$337:$B$373,0))/INDEX($D$337:$D$373,MATCH($F273,$B$337:$B$373,0)),SUMIFS('Input-Ext Allocators'!D$8:D$63,'Input-Ext Allocators'!$B$8:$B$63,$F273))*$D273</f>
        <v>517291.74025079794</v>
      </c>
      <c r="H273" s="10">
        <f ca="1">IFERROR(INDEX(H$337:H$373,MATCH($F273,$B$337:$B$373,0))/INDEX($D$337:$D$373,MATCH($F273,$B$337:$B$373,0)),SUMIFS('Input-Ext Allocators'!E$8:E$63,'Input-Ext Allocators'!$B$8:$B$63,$F273))*$D273</f>
        <v>158909.94115782774</v>
      </c>
      <c r="I273" s="10">
        <f ca="1">IFERROR(INDEX(I$337:I$373,MATCH($F273,$B$337:$B$373,0))/INDEX($D$337:$D$373,MATCH($F273,$B$337:$B$373,0)),SUMIFS('Input-Ext Allocators'!F$8:F$63,'Input-Ext Allocators'!$B$8:$B$63,$F273))*$D273</f>
        <v>56.74264236171576</v>
      </c>
      <c r="J273" s="10">
        <f ca="1">IFERROR(INDEX(J$337:J$373,MATCH($F273,$B$337:$B$373,0))/INDEX($D$337:$D$373,MATCH($F273,$B$337:$B$373,0)),SUMIFS('Input-Ext Allocators'!G$8:G$63,'Input-Ext Allocators'!$B$8:$B$63,$F273))*$D273</f>
        <v>0</v>
      </c>
      <c r="K273" s="10">
        <f ca="1">IFERROR(INDEX(K$337:K$373,MATCH($F273,$B$337:$B$373,0))/INDEX($D$337:$D$373,MATCH($F273,$B$337:$B$373,0)),SUMIFS('Input-Ext Allocators'!H$8:H$63,'Input-Ext Allocators'!$B$8:$B$63,$F273))*$D273</f>
        <v>1441.5759490126977</v>
      </c>
    </row>
    <row r="274" spans="1:11" outlineLevel="1">
      <c r="A274" s="31">
        <f>IF(ISBLANK('Input-Accounts'!A274),"",'Input-Accounts'!A274)</f>
        <v>244</v>
      </c>
      <c r="B274" s="53" t="str">
        <f>IF(ISBLANK('Input-Accounts'!B274),"",'Input-Accounts'!B274)</f>
        <v>METER INSTALLATIONS (Less SMRP)</v>
      </c>
      <c r="C274" s="31">
        <f>IF(ISBLANK('Input-Accounts'!C274),"",'Input-Accounts'!C274)</f>
        <v>382</v>
      </c>
      <c r="D274" s="10">
        <f t="shared" ca="1" si="53"/>
        <v>244863.75</v>
      </c>
      <c r="E274" s="10">
        <f t="shared" ca="1" si="52"/>
        <v>0</v>
      </c>
      <c r="F274" s="3" t="str" cm="1">
        <f t="array" aca="1" ref="F274" ca="1">IF(D274=0,"-",IF('Input-Accounts'!$E274&lt;&gt;0,'Input-Accounts'!$E274,INDEX('Input-Accounts'!$H274:$J274,,MATCH($F$6,'Input-Accounts'!$H$6:$J$6,0))))</f>
        <v>METERS_ACCT 381</v>
      </c>
      <c r="G274" s="10">
        <f ca="1">IFERROR(INDEX(G$337:G$373,MATCH($F274,$B$337:$B$373,0))/INDEX($D$337:$D$373,MATCH($F274,$B$337:$B$373,0)),SUMIFS('Input-Ext Allocators'!D$8:D$63,'Input-Ext Allocators'!$B$8:$B$63,$F274))*$D274</f>
        <v>186905.70364739018</v>
      </c>
      <c r="H274" s="10">
        <f ca="1">IFERROR(INDEX(H$337:H$373,MATCH($F274,$B$337:$B$373,0))/INDEX($D$337:$D$373,MATCH($F274,$B$337:$B$373,0)),SUMIFS('Input-Ext Allocators'!E$8:E$63,'Input-Ext Allocators'!$B$8:$B$63,$F274))*$D274</f>
        <v>57416.680100612422</v>
      </c>
      <c r="I274" s="10">
        <f ca="1">IFERROR(INDEX(I$337:I$373,MATCH($F274,$B$337:$B$373,0))/INDEX($D$337:$D$373,MATCH($F274,$B$337:$B$373,0)),SUMIFS('Input-Ext Allocators'!F$8:F$63,'Input-Ext Allocators'!$B$8:$B$63,$F274))*$D274</f>
        <v>20.502015926809172</v>
      </c>
      <c r="J274" s="10">
        <f ca="1">IFERROR(INDEX(J$337:J$373,MATCH($F274,$B$337:$B$373,0))/INDEX($D$337:$D$373,MATCH($F274,$B$337:$B$373,0)),SUMIFS('Input-Ext Allocators'!G$8:G$63,'Input-Ext Allocators'!$B$8:$B$63,$F274))*$D274</f>
        <v>0</v>
      </c>
      <c r="K274" s="10">
        <f ca="1">IFERROR(INDEX(K$337:K$373,MATCH($F274,$B$337:$B$373,0))/INDEX($D$337:$D$373,MATCH($F274,$B$337:$B$373,0)),SUMIFS('Input-Ext Allocators'!H$8:H$63,'Input-Ext Allocators'!$B$8:$B$63,$F274))*$D274</f>
        <v>520.86423607061818</v>
      </c>
    </row>
    <row r="275" spans="1:11" outlineLevel="1">
      <c r="A275" s="31">
        <f>IF(ISBLANK('Input-Accounts'!A275),"",'Input-Accounts'!A275)</f>
        <v>245</v>
      </c>
      <c r="B275" s="53" t="str">
        <f>IF(ISBLANK('Input-Accounts'!B275),"",'Input-Accounts'!B275)</f>
        <v>HOUSE REGULATORS (Less SMRP)</v>
      </c>
      <c r="C275" s="31">
        <f>IF(ISBLANK('Input-Accounts'!C275),"",'Input-Accounts'!C275)</f>
        <v>383</v>
      </c>
      <c r="D275" s="10">
        <f t="shared" ca="1" si="53"/>
        <v>171842.73</v>
      </c>
      <c r="E275" s="10">
        <f t="shared" ca="1" si="52"/>
        <v>0</v>
      </c>
      <c r="F275" s="3" t="str" cm="1">
        <f t="array" aca="1" ref="F275" ca="1">IF(D275=0,"-",IF('Input-Accounts'!$E275&lt;&gt;0,'Input-Accounts'!$E275,INDEX('Input-Accounts'!$H275:$J275,,MATCH($F$6,'Input-Accounts'!$H$6:$J$6,0))))</f>
        <v>METERS_ACCT 381</v>
      </c>
      <c r="G275" s="10">
        <f ca="1">IFERROR(INDEX(G$337:G$373,MATCH($F275,$B$337:$B$373,0))/INDEX($D$337:$D$373,MATCH($F275,$B$337:$B$373,0)),SUMIFS('Input-Ext Allocators'!D$8:D$63,'Input-Ext Allocators'!$B$8:$B$63,$F275))*$D275</f>
        <v>131168.40025254243</v>
      </c>
      <c r="H275" s="10">
        <f ca="1">IFERROR(INDEX(H$337:H$373,MATCH($F275,$B$337:$B$373,0))/INDEX($D$337:$D$373,MATCH($F275,$B$337:$B$373,0)),SUMIFS('Input-Ext Allocators'!E$8:E$63,'Input-Ext Allocators'!$B$8:$B$63,$F275))*$D275</f>
        <v>40294.404770105473</v>
      </c>
      <c r="I275" s="10">
        <f ca="1">IFERROR(INDEX(I$337:I$373,MATCH($F275,$B$337:$B$373,0))/INDEX($D$337:$D$373,MATCH($F275,$B$337:$B$373,0)),SUMIFS('Input-Ext Allocators'!F$8:F$63,'Input-Ext Allocators'!$B$8:$B$63,$F275))*$D275</f>
        <v>14.388092918475555</v>
      </c>
      <c r="J275" s="10">
        <f ca="1">IFERROR(INDEX(J$337:J$373,MATCH($F275,$B$337:$B$373,0))/INDEX($D$337:$D$373,MATCH($F275,$B$337:$B$373,0)),SUMIFS('Input-Ext Allocators'!G$8:G$63,'Input-Ext Allocators'!$B$8:$B$63,$F275))*$D275</f>
        <v>0</v>
      </c>
      <c r="K275" s="10">
        <f ca="1">IFERROR(INDEX(K$337:K$373,MATCH($F275,$B$337:$B$373,0))/INDEX($D$337:$D$373,MATCH($F275,$B$337:$B$373,0)),SUMIFS('Input-Ext Allocators'!H$8:H$63,'Input-Ext Allocators'!$B$8:$B$63,$F275))*$D275</f>
        <v>365.53688443364729</v>
      </c>
    </row>
    <row r="276" spans="1:11" outlineLevel="1">
      <c r="A276" s="31">
        <f>IF(ISBLANK('Input-Accounts'!A276),"",'Input-Accounts'!A276)</f>
        <v>246</v>
      </c>
      <c r="B276" s="53" t="str">
        <f>IF(ISBLANK('Input-Accounts'!B276),"",'Input-Accounts'!B276)</f>
        <v>HOUSE REGULATOR INSTALLATIONS</v>
      </c>
      <c r="C276" s="31">
        <f>IF(ISBLANK('Input-Accounts'!C276),"",'Input-Accounts'!C276)</f>
        <v>384</v>
      </c>
      <c r="D276" s="10">
        <f t="shared" ca="1" si="53"/>
        <v>41496</v>
      </c>
      <c r="E276" s="10">
        <f t="shared" ca="1" si="52"/>
        <v>0</v>
      </c>
      <c r="F276" s="3" t="str" cm="1">
        <f t="array" aca="1" ref="F276" ca="1">IF(D276=0,"-",IF('Input-Accounts'!$E276&lt;&gt;0,'Input-Accounts'!$E276,INDEX('Input-Accounts'!$H276:$J276,,MATCH($F$6,'Input-Accounts'!$H$6:$J$6,0))))</f>
        <v>METERS_ACCT 381</v>
      </c>
      <c r="G276" s="10">
        <f ca="1">IFERROR(INDEX(G$337:G$373,MATCH($F276,$B$337:$B$373,0))/INDEX($D$337:$D$373,MATCH($F276,$B$337:$B$373,0)),SUMIFS('Input-Ext Allocators'!D$8:D$63,'Input-Ext Allocators'!$B$8:$B$63,$F276))*$D276</f>
        <v>31674.100713364485</v>
      </c>
      <c r="H276" s="10">
        <f ca="1">IFERROR(INDEX(H$337:H$373,MATCH($F276,$B$337:$B$373,0))/INDEX($D$337:$D$373,MATCH($F276,$B$337:$B$373,0)),SUMIFS('Input-Ext Allocators'!E$8:E$63,'Input-Ext Allocators'!$B$8:$B$63,$F276))*$D276</f>
        <v>9730.1562908148444</v>
      </c>
      <c r="I276" s="10">
        <f ca="1">IFERROR(INDEX(I$337:I$373,MATCH($F276,$B$337:$B$373,0))/INDEX($D$337:$D$373,MATCH($F276,$B$337:$B$373,0)),SUMIFS('Input-Ext Allocators'!F$8:F$63,'Input-Ext Allocators'!$B$8:$B$63,$F276))*$D276</f>
        <v>3.4743879112317502</v>
      </c>
      <c r="J276" s="10">
        <f ca="1">IFERROR(INDEX(J$337:J$373,MATCH($F276,$B$337:$B$373,0))/INDEX($D$337:$D$373,MATCH($F276,$B$337:$B$373,0)),SUMIFS('Input-Ext Allocators'!G$8:G$63,'Input-Ext Allocators'!$B$8:$B$63,$F276))*$D276</f>
        <v>0</v>
      </c>
      <c r="K276" s="10">
        <f ca="1">IFERROR(INDEX(K$337:K$373,MATCH($F276,$B$337:$B$373,0))/INDEX($D$337:$D$373,MATCH($F276,$B$337:$B$373,0)),SUMIFS('Input-Ext Allocators'!H$8:H$63,'Input-Ext Allocators'!$B$8:$B$63,$F276))*$D276</f>
        <v>88.268607909445038</v>
      </c>
    </row>
    <row r="277" spans="1:11" outlineLevel="1">
      <c r="A277" s="31">
        <f>IF(ISBLANK('Input-Accounts'!A277),"",'Input-Accounts'!A277)</f>
        <v>247</v>
      </c>
      <c r="B277" s="53" t="str">
        <f>IF(ISBLANK('Input-Accounts'!B277),"",'Input-Accounts'!B277)</f>
        <v>INDUSTRIAL M &amp; R STATION EQUIPMENT</v>
      </c>
      <c r="C277" s="31">
        <f>IF(ISBLANK('Input-Accounts'!C277),"",'Input-Accounts'!C277)</f>
        <v>385</v>
      </c>
      <c r="D277" s="10">
        <f t="shared" ca="1" si="53"/>
        <v>320823.94</v>
      </c>
      <c r="E277" s="10">
        <f t="shared" ca="1" si="52"/>
        <v>0</v>
      </c>
      <c r="F277" s="3" t="str" cm="1">
        <f t="array" aca="1" ref="F277" ca="1">IF(D277=0,"-",IF('Input-Accounts'!$E277&lt;&gt;0,'Input-Accounts'!$E277,INDEX('Input-Accounts'!$H277:$J277,,MATCH($F$6,'Input-Accounts'!$H$6:$J$6,0))))</f>
        <v>IND_M&amp;R_ACCT 385</v>
      </c>
      <c r="G277" s="10">
        <f ca="1">IFERROR(INDEX(G$337:G$373,MATCH($F277,$B$337:$B$373,0))/INDEX($D$337:$D$373,MATCH($F277,$B$337:$B$373,0)),SUMIFS('Input-Ext Allocators'!D$8:D$63,'Input-Ext Allocators'!$B$8:$B$63,$F277))*$D277</f>
        <v>0</v>
      </c>
      <c r="H277" s="10">
        <f ca="1">IFERROR(INDEX(H$337:H$373,MATCH($F277,$B$337:$B$373,0))/INDEX($D$337:$D$373,MATCH($F277,$B$337:$B$373,0)),SUMIFS('Input-Ext Allocators'!E$8:E$63,'Input-Ext Allocators'!$B$8:$B$63,$F277))*$D277</f>
        <v>97606.564968518796</v>
      </c>
      <c r="I277" s="10">
        <f ca="1">IFERROR(INDEX(I$337:I$373,MATCH($F277,$B$337:$B$373,0))/INDEX($D$337:$D$373,MATCH($F277,$B$337:$B$373,0)),SUMIFS('Input-Ext Allocators'!F$8:F$63,'Input-Ext Allocators'!$B$8:$B$63,$F277))*$D277</f>
        <v>786.20675577338386</v>
      </c>
      <c r="J277" s="10">
        <f ca="1">IFERROR(INDEX(J$337:J$373,MATCH($F277,$B$337:$B$373,0))/INDEX($D$337:$D$373,MATCH($F277,$B$337:$B$373,0)),SUMIFS('Input-Ext Allocators'!G$8:G$63,'Input-Ext Allocators'!$B$8:$B$63,$F277))*$D277</f>
        <v>0</v>
      </c>
      <c r="K277" s="10">
        <f ca="1">IFERROR(INDEX(K$337:K$373,MATCH($F277,$B$337:$B$373,0))/INDEX($D$337:$D$373,MATCH($F277,$B$337:$B$373,0)),SUMIFS('Input-Ext Allocators'!H$8:H$63,'Input-Ext Allocators'!$B$8:$B$63,$F277))*$D277</f>
        <v>222431.16827570781</v>
      </c>
    </row>
    <row r="278" spans="1:11" outlineLevel="1">
      <c r="A278" s="31">
        <f>IF(ISBLANK('Input-Accounts'!A278),"",'Input-Accounts'!A278)</f>
        <v>248</v>
      </c>
      <c r="B278" s="53" t="str">
        <f>IF(ISBLANK('Input-Accounts'!B278),"",'Input-Accounts'!B278)</f>
        <v>INDUSTRIAL M &amp; R STATION EQUIPMENT - DS-ML DIRECT ASSIGNMENT</v>
      </c>
      <c r="C278" s="31">
        <f>IF(ISBLANK('Input-Accounts'!C278),"",'Input-Accounts'!C278)</f>
        <v>385</v>
      </c>
      <c r="D278" s="10">
        <f t="shared" ca="1" si="53"/>
        <v>27232.06</v>
      </c>
      <c r="E278" s="10">
        <f t="shared" ca="1" si="52"/>
        <v>0</v>
      </c>
      <c r="F278" s="3" t="str" cm="1">
        <f t="array" aca="1" ref="F278" ca="1">IF(D278=0,"-",IF('Input-Accounts'!$E278&lt;&gt;0,'Input-Accounts'!$E278,INDEX('Input-Accounts'!$H278:$J278,,MATCH($F$6,'Input-Accounts'!$H$6:$J$6,0))))</f>
        <v>DS-ML_DIRECT</v>
      </c>
      <c r="G278" s="10">
        <f ca="1">IFERROR(INDEX(G$337:G$373,MATCH($F278,$B$337:$B$373,0))/INDEX($D$337:$D$373,MATCH($F278,$B$337:$B$373,0)),SUMIFS('Input-Ext Allocators'!D$8:D$63,'Input-Ext Allocators'!$B$8:$B$63,$F278))*$D278</f>
        <v>0</v>
      </c>
      <c r="H278" s="10">
        <f ca="1">IFERROR(INDEX(H$337:H$373,MATCH($F278,$B$337:$B$373,0))/INDEX($D$337:$D$373,MATCH($F278,$B$337:$B$373,0)),SUMIFS('Input-Ext Allocators'!E$8:E$63,'Input-Ext Allocators'!$B$8:$B$63,$F278))*$D278</f>
        <v>0</v>
      </c>
      <c r="I278" s="10">
        <f ca="1">IFERROR(INDEX(I$337:I$373,MATCH($F278,$B$337:$B$373,0))/INDEX($D$337:$D$373,MATCH($F278,$B$337:$B$373,0)),SUMIFS('Input-Ext Allocators'!F$8:F$63,'Input-Ext Allocators'!$B$8:$B$63,$F278))*$D278</f>
        <v>0</v>
      </c>
      <c r="J278" s="10">
        <f ca="1">IFERROR(INDEX(J$337:J$373,MATCH($F278,$B$337:$B$373,0))/INDEX($D$337:$D$373,MATCH($F278,$B$337:$B$373,0)),SUMIFS('Input-Ext Allocators'!G$8:G$63,'Input-Ext Allocators'!$B$8:$B$63,$F278))*$D278</f>
        <v>27232.06</v>
      </c>
      <c r="K278" s="10">
        <f ca="1">IFERROR(INDEX(K$337:K$373,MATCH($F278,$B$337:$B$373,0))/INDEX($D$337:$D$373,MATCH($F278,$B$337:$B$373,0)),SUMIFS('Input-Ext Allocators'!H$8:H$63,'Input-Ext Allocators'!$B$8:$B$63,$F278))*$D278</f>
        <v>0</v>
      </c>
    </row>
    <row r="279" spans="1:11" outlineLevel="1">
      <c r="A279" s="31">
        <f>IF(ISBLANK('Input-Accounts'!A279),"",'Input-Accounts'!A279)</f>
        <v>249</v>
      </c>
      <c r="B279" s="53" t="str">
        <f>IF(ISBLANK('Input-Accounts'!B279),"",'Input-Accounts'!B279)</f>
        <v>OTHER EQUIP-ODORIZATION</v>
      </c>
      <c r="C279" s="31">
        <f>IF(ISBLANK('Input-Accounts'!C279),"",'Input-Accounts'!C279)</f>
        <v>387.2</v>
      </c>
      <c r="D279" s="10">
        <f t="shared" ca="1" si="53"/>
        <v>0</v>
      </c>
      <c r="E279" s="10">
        <f t="shared" ca="1" si="52"/>
        <v>0</v>
      </c>
      <c r="F279" s="3" t="str" cm="1">
        <f t="array" aca="1" ref="F279" ca="1">IF(D279=0,"-",IF('Input-Accounts'!$E279&lt;&gt;0,'Input-Accounts'!$E279,INDEX('Input-Accounts'!$H279:$J279,,MATCH($F$6,'Input-Accounts'!$H$6:$J$6,0))))</f>
        <v>-</v>
      </c>
      <c r="G279" s="10">
        <f ca="1">IFERROR(INDEX(G$337:G$373,MATCH($F279,$B$337:$B$373,0))/INDEX($D$337:$D$373,MATCH($F279,$B$337:$B$373,0)),SUMIFS('Input-Ext Allocators'!D$8:D$63,'Input-Ext Allocators'!$B$8:$B$63,$F279))*$D279</f>
        <v>0</v>
      </c>
      <c r="H279" s="10">
        <f ca="1">IFERROR(INDEX(H$337:H$373,MATCH($F279,$B$337:$B$373,0))/INDEX($D$337:$D$373,MATCH($F279,$B$337:$B$373,0)),SUMIFS('Input-Ext Allocators'!E$8:E$63,'Input-Ext Allocators'!$B$8:$B$63,$F279))*$D279</f>
        <v>0</v>
      </c>
      <c r="I279" s="10">
        <f ca="1">IFERROR(INDEX(I$337:I$373,MATCH($F279,$B$337:$B$373,0))/INDEX($D$337:$D$373,MATCH($F279,$B$337:$B$373,0)),SUMIFS('Input-Ext Allocators'!F$8:F$63,'Input-Ext Allocators'!$B$8:$B$63,$F279))*$D279</f>
        <v>0</v>
      </c>
      <c r="J279" s="10">
        <f ca="1">IFERROR(INDEX(J$337:J$373,MATCH($F279,$B$337:$B$373,0))/INDEX($D$337:$D$373,MATCH($F279,$B$337:$B$373,0)),SUMIFS('Input-Ext Allocators'!G$8:G$63,'Input-Ext Allocators'!$B$8:$B$63,$F279))*$D279</f>
        <v>0</v>
      </c>
      <c r="K279" s="10">
        <f ca="1">IFERROR(INDEX(K$337:K$373,MATCH($F279,$B$337:$B$373,0))/INDEX($D$337:$D$373,MATCH($F279,$B$337:$B$373,0)),SUMIFS('Input-Ext Allocators'!H$8:H$63,'Input-Ext Allocators'!$B$8:$B$63,$F279))*$D279</f>
        <v>0</v>
      </c>
    </row>
    <row r="280" spans="1:11" outlineLevel="1">
      <c r="A280" s="31">
        <f>IF(ISBLANK('Input-Accounts'!A280),"",'Input-Accounts'!A280)</f>
        <v>250</v>
      </c>
      <c r="B280" s="53" t="str">
        <f>IF(ISBLANK('Input-Accounts'!B280),"",'Input-Accounts'!B280)</f>
        <v>OTHER EQUIP-TELEPHONE</v>
      </c>
      <c r="C280" s="31">
        <f>IF(ISBLANK('Input-Accounts'!C280),"",'Input-Accounts'!C280)</f>
        <v>387.41</v>
      </c>
      <c r="D280" s="10">
        <f t="shared" ca="1" si="53"/>
        <v>4691.8912720716207</v>
      </c>
      <c r="E280" s="10">
        <f t="shared" ca="1" si="52"/>
        <v>0</v>
      </c>
      <c r="F280" s="3" t="str" cm="1">
        <f t="array" aca="1" ref="F280" ca="1">IF(D280=0,"-",IF('Input-Accounts'!$E280&lt;&gt;0,'Input-Accounts'!$E280,INDEX('Input-Accounts'!$H280:$J280,,MATCH($F$6,'Input-Accounts'!$H$6:$J$6,0))))</f>
        <v>INT_DISTPT_SUBTOTAL</v>
      </c>
      <c r="G280" s="10">
        <f ca="1">IFERROR(INDEX(G$337:G$373,MATCH($F280,$B$337:$B$373,0))/INDEX($D$337:$D$373,MATCH($F280,$B$337:$B$373,0)),SUMIFS('Input-Ext Allocators'!D$8:D$63,'Input-Ext Allocators'!$B$8:$B$63,$F280))*$D280</f>
        <v>3978.4187211574881</v>
      </c>
      <c r="H280" s="10">
        <f ca="1">IFERROR(INDEX(H$337:H$373,MATCH($F280,$B$337:$B$373,0))/INDEX($D$337:$D$373,MATCH($F280,$B$337:$B$373,0)),SUMIFS('Input-Ext Allocators'!E$8:E$63,'Input-Ext Allocators'!$B$8:$B$63,$F280))*$D280</f>
        <v>622.6222454707497</v>
      </c>
      <c r="I280" s="10">
        <f ca="1">IFERROR(INDEX(I$337:I$373,MATCH($F280,$B$337:$B$373,0))/INDEX($D$337:$D$373,MATCH($F280,$B$337:$B$373,0)),SUMIFS('Input-Ext Allocators'!F$8:F$63,'Input-Ext Allocators'!$B$8:$B$63,$F280))*$D280</f>
        <v>0.36774437846866848</v>
      </c>
      <c r="J280" s="10">
        <f ca="1">IFERROR(INDEX(J$337:J$373,MATCH($F280,$B$337:$B$373,0))/INDEX($D$337:$D$373,MATCH($F280,$B$337:$B$373,0)),SUMIFS('Input-Ext Allocators'!G$8:G$63,'Input-Ext Allocators'!$B$8:$B$63,$F280))*$D280</f>
        <v>15.488793608523755</v>
      </c>
      <c r="K280" s="10">
        <f ca="1">IFERROR(INDEX(K$337:K$373,MATCH($F280,$B$337:$B$373,0))/INDEX($D$337:$D$373,MATCH($F280,$B$337:$B$373,0)),SUMIFS('Input-Ext Allocators'!H$8:H$63,'Input-Ext Allocators'!$B$8:$B$63,$F280))*$D280</f>
        <v>74.993767456390586</v>
      </c>
    </row>
    <row r="281" spans="1:11" outlineLevel="1">
      <c r="A281" s="31">
        <f>IF(ISBLANK('Input-Accounts'!A281),"",'Input-Accounts'!A281)</f>
        <v>251</v>
      </c>
      <c r="B281" s="53" t="str">
        <f>IF(ISBLANK('Input-Accounts'!B281),"",'Input-Accounts'!B281)</f>
        <v>OTHER EQUIPMENT-RADIO</v>
      </c>
      <c r="C281" s="31">
        <f>IF(ISBLANK('Input-Accounts'!C281),"",'Input-Accounts'!C281)</f>
        <v>387.42</v>
      </c>
      <c r="D281" s="10">
        <f t="shared" ca="1" si="53"/>
        <v>7549.7191963789401</v>
      </c>
      <c r="E281" s="10">
        <f t="shared" ca="1" si="52"/>
        <v>0</v>
      </c>
      <c r="F281" s="3" t="str" cm="1">
        <f t="array" aca="1" ref="F281" ca="1">IF(D281=0,"-",IF('Input-Accounts'!$E281&lt;&gt;0,'Input-Accounts'!$E281,INDEX('Input-Accounts'!$H281:$J281,,MATCH($F$6,'Input-Accounts'!$H$6:$J$6,0))))</f>
        <v>INT_DISTPT_SUBTOTAL</v>
      </c>
      <c r="G281" s="10">
        <f ca="1">IFERROR(INDEX(G$337:G$373,MATCH($F281,$B$337:$B$373,0))/INDEX($D$337:$D$373,MATCH($F281,$B$337:$B$373,0)),SUMIFS('Input-Ext Allocators'!D$8:D$63,'Input-Ext Allocators'!$B$8:$B$63,$F281))*$D281</f>
        <v>6401.6709784270442</v>
      </c>
      <c r="H281" s="10">
        <f ca="1">IFERROR(INDEX(H$337:H$373,MATCH($F281,$B$337:$B$373,0))/INDEX($D$337:$D$373,MATCH($F281,$B$337:$B$373,0)),SUMIFS('Input-Ext Allocators'!E$8:E$63,'Input-Ext Allocators'!$B$8:$B$63,$F281))*$D281</f>
        <v>1001.8610505114292</v>
      </c>
      <c r="I281" s="10">
        <f ca="1">IFERROR(INDEX(I$337:I$373,MATCH($F281,$B$337:$B$373,0))/INDEX($D$337:$D$373,MATCH($F281,$B$337:$B$373,0)),SUMIFS('Input-Ext Allocators'!F$8:F$63,'Input-Ext Allocators'!$B$8:$B$63,$F281))*$D281</f>
        <v>0.59173724037716102</v>
      </c>
      <c r="J281" s="10">
        <f ca="1">IFERROR(INDEX(J$337:J$373,MATCH($F281,$B$337:$B$373,0))/INDEX($D$337:$D$373,MATCH($F281,$B$337:$B$373,0)),SUMIFS('Input-Ext Allocators'!G$8:G$63,'Input-Ext Allocators'!$B$8:$B$63,$F281))*$D281</f>
        <v>24.923007728478801</v>
      </c>
      <c r="K281" s="10">
        <f ca="1">IFERROR(INDEX(K$337:K$373,MATCH($F281,$B$337:$B$373,0))/INDEX($D$337:$D$373,MATCH($F281,$B$337:$B$373,0)),SUMIFS('Input-Ext Allocators'!H$8:H$63,'Input-Ext Allocators'!$B$8:$B$63,$F281))*$D281</f>
        <v>120.67242247161084</v>
      </c>
    </row>
    <row r="282" spans="1:11" outlineLevel="1">
      <c r="A282" s="31">
        <f>IF(ISBLANK('Input-Accounts'!A282),"",'Input-Accounts'!A282)</f>
        <v>252</v>
      </c>
      <c r="B282" s="53" t="str">
        <f>IF(ISBLANK('Input-Accounts'!B282),"",'Input-Accounts'!B282)</f>
        <v>OTHER EQUIP-OTHER COMMUNICATION</v>
      </c>
      <c r="C282" s="31">
        <f>IF(ISBLANK('Input-Accounts'!C282),"",'Input-Accounts'!C282)</f>
        <v>387.44</v>
      </c>
      <c r="D282" s="10">
        <f t="shared" ca="1" si="53"/>
        <v>2243.5691783815087</v>
      </c>
      <c r="E282" s="10">
        <f t="shared" ca="1" si="52"/>
        <v>0</v>
      </c>
      <c r="F282" s="3" t="str" cm="1">
        <f t="array" aca="1" ref="F282" ca="1">IF(D282=0,"-",IF('Input-Accounts'!$E282&lt;&gt;0,'Input-Accounts'!$E282,INDEX('Input-Accounts'!$H282:$J282,,MATCH($F$6,'Input-Accounts'!$H$6:$J$6,0))))</f>
        <v>INT_DISTPT_SUBTOTAL</v>
      </c>
      <c r="G282" s="10">
        <f ca="1">IFERROR(INDEX(G$337:G$373,MATCH($F282,$B$337:$B$373,0))/INDEX($D$337:$D$373,MATCH($F282,$B$337:$B$373,0)),SUMIFS('Input-Ext Allocators'!D$8:D$63,'Input-Ext Allocators'!$B$8:$B$63,$F282))*$D282</f>
        <v>1902.4007812405816</v>
      </c>
      <c r="H282" s="10">
        <f ca="1">IFERROR(INDEX(H$337:H$373,MATCH($F282,$B$337:$B$373,0))/INDEX($D$337:$D$373,MATCH($F282,$B$337:$B$373,0)),SUMIFS('Input-Ext Allocators'!E$8:E$63,'Input-Ext Allocators'!$B$8:$B$63,$F282))*$D282</f>
        <v>297.72558627431397</v>
      </c>
      <c r="I282" s="10">
        <f ca="1">IFERROR(INDEX(I$337:I$373,MATCH($F282,$B$337:$B$373,0))/INDEX($D$337:$D$373,MATCH($F282,$B$337:$B$373,0)),SUMIFS('Input-Ext Allocators'!F$8:F$63,'Input-Ext Allocators'!$B$8:$B$63,$F282))*$D282</f>
        <v>0.1758480546995026</v>
      </c>
      <c r="J282" s="10">
        <f ca="1">IFERROR(INDEX(J$337:J$373,MATCH($F282,$B$337:$B$373,0))/INDEX($D$337:$D$373,MATCH($F282,$B$337:$B$373,0)),SUMIFS('Input-Ext Allocators'!G$8:G$63,'Input-Ext Allocators'!$B$8:$B$63,$F282))*$D282</f>
        <v>7.406433341123245</v>
      </c>
      <c r="K282" s="10">
        <f ca="1">IFERROR(INDEX(K$337:K$373,MATCH($F282,$B$337:$B$373,0))/INDEX($D$337:$D$373,MATCH($F282,$B$337:$B$373,0)),SUMIFS('Input-Ext Allocators'!H$8:H$63,'Input-Ext Allocators'!$B$8:$B$63,$F282))*$D282</f>
        <v>35.860529470790297</v>
      </c>
    </row>
    <row r="283" spans="1:11" outlineLevel="1">
      <c r="A283" s="31">
        <f>IF(ISBLANK('Input-Accounts'!A283),"",'Input-Accounts'!A283)</f>
        <v>253</v>
      </c>
      <c r="B283" s="53" t="str">
        <f>IF(ISBLANK('Input-Accounts'!B283),"",'Input-Accounts'!B283)</f>
        <v>OTHER EQUIP-TELEMETERING</v>
      </c>
      <c r="C283" s="31">
        <f>IF(ISBLANK('Input-Accounts'!C283),"",'Input-Accounts'!C283)</f>
        <v>387.45</v>
      </c>
      <c r="D283" s="10">
        <f t="shared" ca="1" si="53"/>
        <v>117253.71735172486</v>
      </c>
      <c r="E283" s="10">
        <f t="shared" ca="1" si="52"/>
        <v>0</v>
      </c>
      <c r="F283" s="3" t="str" cm="1">
        <f t="array" aca="1" ref="F283" ca="1">IF(D283=0,"-",IF('Input-Accounts'!$E283&lt;&gt;0,'Input-Accounts'!$E283,INDEX('Input-Accounts'!$H283:$J283,,MATCH($F$6,'Input-Accounts'!$H$6:$J$6,0))))</f>
        <v>INT_DISTPT_SUBTOTAL</v>
      </c>
      <c r="G283" s="10">
        <f ca="1">IFERROR(INDEX(G$337:G$373,MATCH($F283,$B$337:$B$373,0))/INDEX($D$337:$D$373,MATCH($F283,$B$337:$B$373,0)),SUMIFS('Input-Ext Allocators'!D$8:D$63,'Input-Ext Allocators'!$B$8:$B$63,$F283))*$D283</f>
        <v>99423.528207942232</v>
      </c>
      <c r="H283" s="10">
        <f ca="1">IFERROR(INDEX(H$337:H$373,MATCH($F283,$B$337:$B$373,0))/INDEX($D$337:$D$373,MATCH($F283,$B$337:$B$373,0)),SUMIFS('Input-Ext Allocators'!E$8:E$63,'Input-Ext Allocators'!$B$8:$B$63,$F283))*$D283</f>
        <v>15559.775057423611</v>
      </c>
      <c r="I283" s="10">
        <f ca="1">IFERROR(INDEX(I$337:I$373,MATCH($F283,$B$337:$B$373,0))/INDEX($D$337:$D$373,MATCH($F283,$B$337:$B$373,0)),SUMIFS('Input-Ext Allocators'!F$8:F$63,'Input-Ext Allocators'!$B$8:$B$63,$F283))*$D283</f>
        <v>9.190194936382742</v>
      </c>
      <c r="J283" s="10">
        <f ca="1">IFERROR(INDEX(J$337:J$373,MATCH($F283,$B$337:$B$373,0))/INDEX($D$337:$D$373,MATCH($F283,$B$337:$B$373,0)),SUMIFS('Input-Ext Allocators'!G$8:G$63,'Input-Ext Allocators'!$B$8:$B$63,$F283))*$D283</f>
        <v>387.07602597346045</v>
      </c>
      <c r="K283" s="10">
        <f ca="1">IFERROR(INDEX(K$337:K$373,MATCH($F283,$B$337:$B$373,0))/INDEX($D$337:$D$373,MATCH($F283,$B$337:$B$373,0)),SUMIFS('Input-Ext Allocators'!H$8:H$63,'Input-Ext Allocators'!$B$8:$B$63,$F283))*$D283</f>
        <v>1874.1478654491668</v>
      </c>
    </row>
    <row r="284" spans="1:11" outlineLevel="1">
      <c r="A284" s="31">
        <f>IF(ISBLANK('Input-Accounts'!A284),"",'Input-Accounts'!A284)</f>
        <v>254</v>
      </c>
      <c r="B284" s="53" t="str">
        <f>IF(ISBLANK('Input-Accounts'!B284),"",'Input-Accounts'!B284)</f>
        <v>OTHER EQUIP-CUST INFO SERVICE</v>
      </c>
      <c r="C284" s="31">
        <f>IF(ISBLANK('Input-Accounts'!C284),"",'Input-Accounts'!C284)</f>
        <v>387.46</v>
      </c>
      <c r="D284" s="10">
        <f t="shared" ca="1" si="53"/>
        <v>2047.5291530860368</v>
      </c>
      <c r="E284" s="10">
        <f t="shared" ca="1" si="52"/>
        <v>0</v>
      </c>
      <c r="F284" s="3" t="str" cm="1">
        <f t="array" aca="1" ref="F284" ca="1">IF(D284=0,"-",IF('Input-Accounts'!$E284&lt;&gt;0,'Input-Accounts'!$E284,INDEX('Input-Accounts'!$H284:$J284,,MATCH($F$6,'Input-Accounts'!$H$6:$J$6,0))))</f>
        <v>INT_DISTPT_SUBTOTAL</v>
      </c>
      <c r="G284" s="10">
        <f ca="1">IFERROR(INDEX(G$337:G$373,MATCH($F284,$B$337:$B$373,0))/INDEX($D$337:$D$373,MATCH($F284,$B$337:$B$373,0)),SUMIFS('Input-Ext Allocators'!D$8:D$63,'Input-Ext Allocators'!$B$8:$B$63,$F284))*$D284</f>
        <v>1736.171586763249</v>
      </c>
      <c r="H284" s="10">
        <f ca="1">IFERROR(INDEX(H$337:H$373,MATCH($F284,$B$337:$B$373,0))/INDEX($D$337:$D$373,MATCH($F284,$B$337:$B$373,0)),SUMIFS('Input-Ext Allocators'!E$8:E$63,'Input-Ext Allocators'!$B$8:$B$63,$F284))*$D284</f>
        <v>271.71072922121851</v>
      </c>
      <c r="I284" s="10">
        <f ca="1">IFERROR(INDEX(I$337:I$373,MATCH($F284,$B$337:$B$373,0))/INDEX($D$337:$D$373,MATCH($F284,$B$337:$B$373,0)),SUMIFS('Input-Ext Allocators'!F$8:F$63,'Input-Ext Allocators'!$B$8:$B$63,$F284))*$D284</f>
        <v>0.1604826906966334</v>
      </c>
      <c r="J284" s="10">
        <f ca="1">IFERROR(INDEX(J$337:J$373,MATCH($F284,$B$337:$B$373,0))/INDEX($D$337:$D$373,MATCH($F284,$B$337:$B$373,0)),SUMIFS('Input-Ext Allocators'!G$8:G$63,'Input-Ext Allocators'!$B$8:$B$63,$F284))*$D284</f>
        <v>6.7592692627726692</v>
      </c>
      <c r="K284" s="10">
        <f ca="1">IFERROR(INDEX(K$337:K$373,MATCH($F284,$B$337:$B$373,0))/INDEX($D$337:$D$373,MATCH($F284,$B$337:$B$373,0)),SUMIFS('Input-Ext Allocators'!H$8:H$63,'Input-Ext Allocators'!$B$8:$B$63,$F284))*$D284</f>
        <v>32.727085148099881</v>
      </c>
    </row>
    <row r="285" spans="1:11" outlineLevel="1">
      <c r="A285" s="31">
        <f>IF(ISBLANK('Input-Accounts'!A285),"",'Input-Accounts'!A285)</f>
        <v>255</v>
      </c>
      <c r="B285" s="53" t="str">
        <f>IF(ISBLANK('Input-Accounts'!B285),"",'Input-Accounts'!B285)</f>
        <v>GPS PIPE LOCATORS</v>
      </c>
      <c r="C285" s="31">
        <f>IF(ISBLANK('Input-Accounts'!C285),"",'Input-Accounts'!C285)</f>
        <v>387.5</v>
      </c>
      <c r="D285" s="10">
        <f t="shared" ca="1" si="53"/>
        <v>11666.559727583845</v>
      </c>
      <c r="E285" s="10">
        <f t="shared" ca="1" si="52"/>
        <v>0</v>
      </c>
      <c r="F285" s="3" t="str" cm="1">
        <f t="array" aca="1" ref="F285" ca="1">IF(D285=0,"-",IF('Input-Accounts'!$E285&lt;&gt;0,'Input-Accounts'!$E285,INDEX('Input-Accounts'!$H285:$J285,,MATCH($F$6,'Input-Accounts'!$H$6:$J$6,0))))</f>
        <v>INT_DISTPT_SUBTOTAL</v>
      </c>
      <c r="G285" s="10">
        <f ca="1">IFERROR(INDEX(G$337:G$373,MATCH($F285,$B$337:$B$373,0))/INDEX($D$337:$D$373,MATCH($F285,$B$337:$B$373,0)),SUMIFS('Input-Ext Allocators'!D$8:D$63,'Input-Ext Allocators'!$B$8:$B$63,$F285))*$D285</f>
        <v>9892.4840624510234</v>
      </c>
      <c r="H285" s="10">
        <f ca="1">IFERROR(INDEX(H$337:H$373,MATCH($F285,$B$337:$B$373,0))/INDEX($D$337:$D$373,MATCH($F285,$B$337:$B$373,0)),SUMIFS('Input-Ext Allocators'!E$8:E$63,'Input-Ext Allocators'!$B$8:$B$63,$F285))*$D285</f>
        <v>1548.1730486264325</v>
      </c>
      <c r="I285" s="10">
        <f ca="1">IFERROR(INDEX(I$337:I$373,MATCH($F285,$B$337:$B$373,0))/INDEX($D$337:$D$373,MATCH($F285,$B$337:$B$373,0)),SUMIFS('Input-Ext Allocators'!F$8:F$63,'Input-Ext Allocators'!$B$8:$B$63,$F285))*$D285</f>
        <v>0.91440988443741344</v>
      </c>
      <c r="J285" s="10">
        <f ca="1">IFERROR(INDEX(J$337:J$373,MATCH($F285,$B$337:$B$373,0))/INDEX($D$337:$D$373,MATCH($F285,$B$337:$B$373,0)),SUMIFS('Input-Ext Allocators'!G$8:G$63,'Input-Ext Allocators'!$B$8:$B$63,$F285))*$D285</f>
        <v>38.513453373840868</v>
      </c>
      <c r="K285" s="10">
        <f ca="1">IFERROR(INDEX(K$337:K$373,MATCH($F285,$B$337:$B$373,0))/INDEX($D$337:$D$373,MATCH($F285,$B$337:$B$373,0)),SUMIFS('Input-Ext Allocators'!H$8:H$63,'Input-Ext Allocators'!$B$8:$B$63,$F285))*$D285</f>
        <v>186.47475324810955</v>
      </c>
    </row>
    <row r="286" spans="1:11" outlineLevel="1">
      <c r="A286" s="31">
        <f>IF(ISBLANK('Input-Accounts'!A286),"",'Input-Accounts'!A286)</f>
        <v>256</v>
      </c>
      <c r="B286" t="str">
        <f>IF(ISBLANK('Input-Accounts'!B286),"",'Input-Accounts'!B286)</f>
        <v>Subtotal - Distribution Plant</v>
      </c>
      <c r="C286" s="31" t="str">
        <f>IF(ISBLANK('Input-Accounts'!C286),"",'Input-Accounts'!C286)</f>
        <v/>
      </c>
      <c r="D286" s="123">
        <f ca="1">SUBTOTAL(9,D252:D285)</f>
        <v>13206041.479213553</v>
      </c>
      <c r="E286" s="10">
        <f t="shared" ca="1" si="52"/>
        <v>0</v>
      </c>
      <c r="G286" s="123">
        <f t="shared" ref="G286:K286" ca="1" si="54">SUBTOTAL(9,G252:G285)</f>
        <v>11248244.336487778</v>
      </c>
      <c r="H286" s="123">
        <f t="shared" ca="1" si="54"/>
        <v>1681704.3279043878</v>
      </c>
      <c r="I286" s="123">
        <f t="shared" ca="1" si="54"/>
        <v>1118.8875780224025</v>
      </c>
      <c r="J286" s="123">
        <f t="shared" ca="1" si="54"/>
        <v>28073.311557608868</v>
      </c>
      <c r="K286" s="123">
        <f t="shared" ca="1" si="54"/>
        <v>246900.6156857539</v>
      </c>
    </row>
    <row r="287" spans="1:11" outlineLevel="1">
      <c r="A287" s="31" t="str">
        <f>IF(ISBLANK('Input-Accounts'!A287),"",'Input-Accounts'!A287)</f>
        <v/>
      </c>
      <c r="B287" s="53" t="str">
        <f>IF(ISBLANK('Input-Accounts'!B287),"",'Input-Accounts'!B287)</f>
        <v/>
      </c>
      <c r="C287" s="31" t="str">
        <f>IF(ISBLANK('Input-Accounts'!C287),"",'Input-Accounts'!C287)</f>
        <v/>
      </c>
      <c r="D287" s="10"/>
      <c r="E287" s="10"/>
      <c r="G287" s="10"/>
      <c r="H287" s="10"/>
      <c r="I287" s="10"/>
      <c r="J287" s="10"/>
      <c r="K287" s="10"/>
    </row>
    <row r="288" spans="1:11" outlineLevel="1">
      <c r="A288" s="31">
        <f>IF(ISBLANK('Input-Accounts'!A288),"",'Input-Accounts'!A288)</f>
        <v>257</v>
      </c>
      <c r="B288" s="1" t="str">
        <f>IF(ISBLANK('Input-Accounts'!B288),"",'Input-Accounts'!B288)</f>
        <v>General Plant</v>
      </c>
      <c r="C288" s="31" t="str">
        <f>IF(ISBLANK('Input-Accounts'!C288),"",'Input-Accounts'!C288)</f>
        <v/>
      </c>
      <c r="D288" s="10"/>
      <c r="E288" s="10"/>
      <c r="G288" s="10"/>
      <c r="H288" s="10"/>
      <c r="I288" s="10"/>
      <c r="J288" s="10"/>
      <c r="K288" s="10"/>
    </row>
    <row r="289" spans="1:11" outlineLevel="1">
      <c r="A289" s="31">
        <f>IF(ISBLANK('Input-Accounts'!A289),"",'Input-Accounts'!A289)</f>
        <v>258</v>
      </c>
      <c r="B289" s="53" t="str">
        <f>IF(ISBLANK('Input-Accounts'!B289),"",'Input-Accounts'!B289)</f>
        <v>OFFICE FURN &amp; EQUIP-UNSPECIFIED</v>
      </c>
      <c r="C289" s="31">
        <f>IF(ISBLANK('Input-Accounts'!C289),"",'Input-Accounts'!C289)</f>
        <v>391.1</v>
      </c>
      <c r="D289" s="10">
        <f t="shared" ref="D289:D302" ca="1" si="55">INDIRECT("Classification!"&amp;$D$5&amp;ROW())</f>
        <v>37706.846717248445</v>
      </c>
      <c r="E289" s="10">
        <f t="shared" ref="E289:E303" ca="1" si="56">IFERROR(IF(D289="","",IF(D289=0,0,IF(ABS(D289-SUM($G289:$K289))&lt;Check_Limit,0,1))),1)</f>
        <v>0</v>
      </c>
      <c r="F289" s="3" t="str" cm="1">
        <f t="array" aca="1" ref="F289" ca="1">IF(D289=0,"-",IF('Input-Accounts'!$E289&lt;&gt;0,'Input-Accounts'!$E289,INDEX('Input-Accounts'!$H289:$J289,,MATCH($F$6,'Input-Accounts'!$H$6:$J$6,0))))</f>
        <v>INT_DISTPT_SUBTOTAL</v>
      </c>
      <c r="G289" s="10">
        <f ca="1">IFERROR(INDEX(G$337:G$373,MATCH($F289,$B$337:$B$373,0))/INDEX($D$337:$D$373,MATCH($F289,$B$337:$B$373,0)),SUMIFS('Input-Ext Allocators'!D$8:D$63,'Input-Ext Allocators'!$B$8:$B$63,$F289))*$D289</f>
        <v>31972.954230348383</v>
      </c>
      <c r="H289" s="10">
        <f ca="1">IFERROR(INDEX(H$337:H$373,MATCH($F289,$B$337:$B$373,0))/INDEX($D$337:$D$373,MATCH($F289,$B$337:$B$373,0)),SUMIFS('Input-Ext Allocators'!E$8:E$63,'Input-Ext Allocators'!$B$8:$B$63,$F289))*$D289</f>
        <v>5003.7650515180612</v>
      </c>
      <c r="I289" s="10">
        <f ca="1">IFERROR(INDEX(I$337:I$373,MATCH($F289,$B$337:$B$373,0))/INDEX($D$337:$D$373,MATCH($F289,$B$337:$B$373,0)),SUMIFS('Input-Ext Allocators'!F$8:F$63,'Input-Ext Allocators'!$B$8:$B$63,$F289))*$D289</f>
        <v>2.95541394844075</v>
      </c>
      <c r="J289" s="10">
        <f ca="1">IFERROR(INDEX(J$337:J$373,MATCH($F289,$B$337:$B$373,0))/INDEX($D$337:$D$373,MATCH($F289,$B$337:$B$373,0)),SUMIFS('Input-Ext Allocators'!G$8:G$63,'Input-Ext Allocators'!$B$8:$B$63,$F289))*$D289</f>
        <v>124.47721666274528</v>
      </c>
      <c r="K289" s="10">
        <f ca="1">IFERROR(INDEX(K$337:K$373,MATCH($F289,$B$337:$B$373,0))/INDEX($D$337:$D$373,MATCH($F289,$B$337:$B$373,0)),SUMIFS('Input-Ext Allocators'!H$8:H$63,'Input-Ext Allocators'!$B$8:$B$63,$F289))*$D289</f>
        <v>602.69480477081459</v>
      </c>
    </row>
    <row r="290" spans="1:11" outlineLevel="1">
      <c r="A290" s="31">
        <f>IF(ISBLANK('Input-Accounts'!A290),"",'Input-Accounts'!A290)</f>
        <v>259</v>
      </c>
      <c r="B290" s="53" t="str">
        <f>IF(ISBLANK('Input-Accounts'!B290),"",'Input-Accounts'!B290)</f>
        <v xml:space="preserve">OFFICE FURN &amp; EQUIP-DATA HANDLING </v>
      </c>
      <c r="C290" s="31">
        <f>IF(ISBLANK('Input-Accounts'!C290),"",'Input-Accounts'!C290)</f>
        <v>391.11</v>
      </c>
      <c r="D290" s="10">
        <f t="shared" ca="1" si="55"/>
        <v>2291.1270363698545</v>
      </c>
      <c r="E290" s="10">
        <f t="shared" ca="1" si="56"/>
        <v>0</v>
      </c>
      <c r="F290" s="3" t="str" cm="1">
        <f t="array" aca="1" ref="F290" ca="1">IF(D290=0,"-",IF('Input-Accounts'!$E290&lt;&gt;0,'Input-Accounts'!$E290,INDEX('Input-Accounts'!$H290:$J290,,MATCH($F$6,'Input-Accounts'!$H$6:$J$6,0))))</f>
        <v>INT_DISTPT_SUBTOTAL</v>
      </c>
      <c r="G290" s="10">
        <f ca="1">IFERROR(INDEX(G$337:G$373,MATCH($F290,$B$337:$B$373,0))/INDEX($D$337:$D$373,MATCH($F290,$B$337:$B$373,0)),SUMIFS('Input-Ext Allocators'!D$8:D$63,'Input-Ext Allocators'!$B$8:$B$63,$F290))*$D290</f>
        <v>1942.7267524934159</v>
      </c>
      <c r="H290" s="10">
        <f ca="1">IFERROR(INDEX(H$337:H$373,MATCH($F290,$B$337:$B$373,0))/INDEX($D$337:$D$373,MATCH($F290,$B$337:$B$373,0)),SUMIFS('Input-Ext Allocators'!E$8:E$63,'Input-Ext Allocators'!$B$8:$B$63,$F290))*$D290</f>
        <v>304.03659789275002</v>
      </c>
      <c r="I290" s="10">
        <f ca="1">IFERROR(INDEX(I$337:I$373,MATCH($F290,$B$337:$B$373,0))/INDEX($D$337:$D$373,MATCH($F290,$B$337:$B$373,0)),SUMIFS('Input-Ext Allocators'!F$8:F$63,'Input-Ext Allocators'!$B$8:$B$63,$F290))*$D290</f>
        <v>0.17957557818908751</v>
      </c>
      <c r="J290" s="10">
        <f ca="1">IFERROR(INDEX(J$337:J$373,MATCH($F290,$B$337:$B$373,0))/INDEX($D$337:$D$373,MATCH($F290,$B$337:$B$373,0)),SUMIFS('Input-Ext Allocators'!G$8:G$63,'Input-Ext Allocators'!$B$8:$B$63,$F290))*$D290</f>
        <v>7.5634305527231067</v>
      </c>
      <c r="K290" s="10">
        <f ca="1">IFERROR(INDEX(K$337:K$373,MATCH($F290,$B$337:$B$373,0))/INDEX($D$337:$D$373,MATCH($F290,$B$337:$B$373,0)),SUMIFS('Input-Ext Allocators'!H$8:H$63,'Input-Ext Allocators'!$B$8:$B$63,$F290))*$D290</f>
        <v>36.620679852776306</v>
      </c>
    </row>
    <row r="291" spans="1:11" outlineLevel="1">
      <c r="A291" s="31">
        <f>IF(ISBLANK('Input-Accounts'!A291),"",'Input-Accounts'!A291)</f>
        <v>260</v>
      </c>
      <c r="B291" s="53" t="str">
        <f>IF(ISBLANK('Input-Accounts'!B291),"",'Input-Accounts'!B291)</f>
        <v>OFFICE FURN &amp; EQUIP-INFO SYSTEMS</v>
      </c>
      <c r="C291" s="31">
        <f>IF(ISBLANK('Input-Accounts'!C291),"",'Input-Accounts'!C291)</f>
        <v>391.12</v>
      </c>
      <c r="D291" s="10">
        <f t="shared" ca="1" si="55"/>
        <v>4684.2674933101298</v>
      </c>
      <c r="E291" s="10">
        <f t="shared" ca="1" si="56"/>
        <v>0</v>
      </c>
      <c r="F291" s="3" t="str" cm="1">
        <f t="array" aca="1" ref="F291" ca="1">IF(D291=0,"-",IF('Input-Accounts'!$E291&lt;&gt;0,'Input-Accounts'!$E291,INDEX('Input-Accounts'!$H291:$J291,,MATCH($F$6,'Input-Accounts'!$H$6:$J$6,0))))</f>
        <v>INT_DISTPT_SUBTOTAL</v>
      </c>
      <c r="G291" s="10">
        <f ca="1">IFERROR(INDEX(G$337:G$373,MATCH($F291,$B$337:$B$373,0))/INDEX($D$337:$D$373,MATCH($F291,$B$337:$B$373,0)),SUMIFS('Input-Ext Allocators'!D$8:D$63,'Input-Ext Allocators'!$B$8:$B$63,$F291))*$D291</f>
        <v>3971.9542524833691</v>
      </c>
      <c r="H291" s="10">
        <f ca="1">IFERROR(INDEX(H$337:H$373,MATCH($F291,$B$337:$B$373,0))/INDEX($D$337:$D$373,MATCH($F291,$B$337:$B$373,0)),SUMIFS('Input-Ext Allocators'!E$8:E$63,'Input-Ext Allocators'!$B$8:$B$63,$F291))*$D291</f>
        <v>621.61055658535156</v>
      </c>
      <c r="I291" s="10">
        <f ca="1">IFERROR(INDEX(I$337:I$373,MATCH($F291,$B$337:$B$373,0))/INDEX($D$337:$D$373,MATCH($F291,$B$337:$B$373,0)),SUMIFS('Input-Ext Allocators'!F$8:F$63,'Input-Ext Allocators'!$B$8:$B$63,$F291))*$D291</f>
        <v>0.36714683653522356</v>
      </c>
      <c r="J291" s="10">
        <f ca="1">IFERROR(INDEX(J$337:J$373,MATCH($F291,$B$337:$B$373,0))/INDEX($D$337:$D$373,MATCH($F291,$B$337:$B$373,0)),SUMIFS('Input-Ext Allocators'!G$8:G$63,'Input-Ext Allocators'!$B$8:$B$63,$F291))*$D291</f>
        <v>15.463626116587898</v>
      </c>
      <c r="K291" s="10">
        <f ca="1">IFERROR(INDEX(K$337:K$373,MATCH($F291,$B$337:$B$373,0))/INDEX($D$337:$D$373,MATCH($F291,$B$337:$B$373,0)),SUMIFS('Input-Ext Allocators'!H$8:H$63,'Input-Ext Allocators'!$B$8:$B$63,$F291))*$D291</f>
        <v>74.871911288285958</v>
      </c>
    </row>
    <row r="292" spans="1:11" outlineLevel="1">
      <c r="A292" s="31">
        <f>IF(ISBLANK('Input-Accounts'!A292),"",'Input-Accounts'!A292)</f>
        <v>261</v>
      </c>
      <c r="B292" s="53" t="str">
        <f>IF(ISBLANK('Input-Accounts'!B292),"",'Input-Accounts'!B292)</f>
        <v>TRANS EQUIP-TRAILERS OVER $1,000</v>
      </c>
      <c r="C292" s="31">
        <f>IF(ISBLANK('Input-Accounts'!C292),"",'Input-Accounts'!C292)</f>
        <v>392.2</v>
      </c>
      <c r="D292" s="10">
        <f t="shared" ca="1" si="55"/>
        <v>161.18846524294332</v>
      </c>
      <c r="E292" s="10">
        <f t="shared" ca="1" si="56"/>
        <v>0</v>
      </c>
      <c r="F292" s="3" t="str" cm="1">
        <f t="array" aca="1" ref="F292" ca="1">IF(D292=0,"-",IF('Input-Accounts'!$E292&lt;&gt;0,'Input-Accounts'!$E292,INDEX('Input-Accounts'!$H292:$J292,,MATCH($F$6,'Input-Accounts'!$H$6:$J$6,0))))</f>
        <v>INT_DISTPT_SUBTOTAL</v>
      </c>
      <c r="G292" s="10">
        <f ca="1">IFERROR(INDEX(G$337:G$373,MATCH($F292,$B$337:$B$373,0))/INDEX($D$337:$D$373,MATCH($F292,$B$337:$B$373,0)),SUMIFS('Input-Ext Allocators'!D$8:D$63,'Input-Ext Allocators'!$B$8:$B$63,$F292))*$D292</f>
        <v>136.67733768136216</v>
      </c>
      <c r="H292" s="10">
        <f ca="1">IFERROR(INDEX(H$337:H$373,MATCH($F292,$B$337:$B$373,0))/INDEX($D$337:$D$373,MATCH($F292,$B$337:$B$373,0)),SUMIFS('Input-Ext Allocators'!E$8:E$63,'Input-Ext Allocators'!$B$8:$B$63,$F292))*$D292</f>
        <v>21.389993576989543</v>
      </c>
      <c r="I292" s="10">
        <f ca="1">IFERROR(INDEX(I$337:I$373,MATCH($F292,$B$337:$B$373,0))/INDEX($D$337:$D$373,MATCH($F292,$B$337:$B$373,0)),SUMIFS('Input-Ext Allocators'!F$8:F$63,'Input-Ext Allocators'!$B$8:$B$63,$F292))*$D292</f>
        <v>1.2633743735692418E-2</v>
      </c>
      <c r="J292" s="10">
        <f ca="1">IFERROR(INDEX(J$337:J$373,MATCH($F292,$B$337:$B$373,0))/INDEX($D$337:$D$373,MATCH($F292,$B$337:$B$373,0)),SUMIFS('Input-Ext Allocators'!G$8:G$63,'Input-Ext Allocators'!$B$8:$B$63,$F292))*$D292</f>
        <v>0.53211268664380584</v>
      </c>
      <c r="K292" s="10">
        <f ca="1">IFERROR(INDEX(K$337:K$373,MATCH($F292,$B$337:$B$373,0))/INDEX($D$337:$D$373,MATCH($F292,$B$337:$B$373,0)),SUMIFS('Input-Ext Allocators'!H$8:H$63,'Input-Ext Allocators'!$B$8:$B$63,$F292))*$D292</f>
        <v>2.5763875542121184</v>
      </c>
    </row>
    <row r="293" spans="1:11" outlineLevel="1">
      <c r="A293" s="31">
        <f>IF(ISBLANK('Input-Accounts'!A293),"",'Input-Accounts'!A293)</f>
        <v>262</v>
      </c>
      <c r="B293" s="53" t="str">
        <f>IF(ISBLANK('Input-Accounts'!B293),"",'Input-Accounts'!B293)</f>
        <v>TRANS EQUIP-TRAILERS $1,000 or LESS</v>
      </c>
      <c r="C293" s="31">
        <f>IF(ISBLANK('Input-Accounts'!C293),"",'Input-Accounts'!C293)</f>
        <v>392.21</v>
      </c>
      <c r="D293" s="10">
        <f t="shared" ca="1" si="55"/>
        <v>78.416010118188652</v>
      </c>
      <c r="E293" s="10">
        <f t="shared" ca="1" si="56"/>
        <v>0</v>
      </c>
      <c r="F293" s="3" t="str" cm="1">
        <f t="array" aca="1" ref="F293" ca="1">IF(D293=0,"-",IF('Input-Accounts'!$E293&lt;&gt;0,'Input-Accounts'!$E293,INDEX('Input-Accounts'!$H293:$J293,,MATCH($F$6,'Input-Accounts'!$H$6:$J$6,0))))</f>
        <v>INT_DISTPT_SUBTOTAL</v>
      </c>
      <c r="G293" s="10">
        <f ca="1">IFERROR(INDEX(G$337:G$373,MATCH($F293,$B$337:$B$373,0))/INDEX($D$337:$D$373,MATCH($F293,$B$337:$B$373,0)),SUMIFS('Input-Ext Allocators'!D$8:D$63,'Input-Ext Allocators'!$B$8:$B$63,$F293))*$D293</f>
        <v>66.491677790932954</v>
      </c>
      <c r="H293" s="10">
        <f ca="1">IFERROR(INDEX(H$337:H$373,MATCH($F293,$B$337:$B$373,0))/INDEX($D$337:$D$373,MATCH($F293,$B$337:$B$373,0)),SUMIFS('Input-Ext Allocators'!E$8:E$63,'Input-Ext Allocators'!$B$8:$B$63,$F293))*$D293</f>
        <v>10.405942821238158</v>
      </c>
      <c r="I293" s="10">
        <f ca="1">IFERROR(INDEX(I$337:I$373,MATCH($F293,$B$337:$B$373,0))/INDEX($D$337:$D$373,MATCH($F293,$B$337:$B$373,0)),SUMIFS('Input-Ext Allocators'!F$8:F$63,'Input-Ext Allocators'!$B$8:$B$63,$F293))*$D293</f>
        <v>6.1461456011476633E-3</v>
      </c>
      <c r="J293" s="10">
        <f ca="1">IFERROR(INDEX(J$337:J$373,MATCH($F293,$B$337:$B$373,0))/INDEX($D$337:$D$373,MATCH($F293,$B$337:$B$373,0)),SUMIFS('Input-Ext Allocators'!G$8:G$63,'Input-Ext Allocators'!$B$8:$B$63,$F293))*$D293</f>
        <v>0.25886563134022988</v>
      </c>
      <c r="K293" s="10">
        <f ca="1">IFERROR(INDEX(K$337:K$373,MATCH($F293,$B$337:$B$373,0))/INDEX($D$337:$D$373,MATCH($F293,$B$337:$B$373,0)),SUMIFS('Input-Ext Allocators'!H$8:H$63,'Input-Ext Allocators'!$B$8:$B$63,$F293))*$D293</f>
        <v>1.2533777290761658</v>
      </c>
    </row>
    <row r="294" spans="1:11" outlineLevel="1">
      <c r="A294" s="31">
        <f>IF(ISBLANK('Input-Accounts'!A294),"",'Input-Accounts'!A294)</f>
        <v>263</v>
      </c>
      <c r="B294" s="53" t="str">
        <f>IF(ISBLANK('Input-Accounts'!B294),"",'Input-Accounts'!B294)</f>
        <v>STORES EQUIPMENT</v>
      </c>
      <c r="C294" s="31">
        <f>IF(ISBLANK('Input-Accounts'!C294),"",'Input-Accounts'!C294)</f>
        <v>393</v>
      </c>
      <c r="D294" s="10">
        <f t="shared" ca="1" si="55"/>
        <v>0</v>
      </c>
      <c r="E294" s="10">
        <f t="shared" ca="1" si="56"/>
        <v>0</v>
      </c>
      <c r="F294" s="3" t="str" cm="1">
        <f t="array" aca="1" ref="F294" ca="1">IF(D294=0,"-",IF('Input-Accounts'!$E294&lt;&gt;0,'Input-Accounts'!$E294,INDEX('Input-Accounts'!$H294:$J294,,MATCH($F$6,'Input-Accounts'!$H$6:$J$6,0))))</f>
        <v>-</v>
      </c>
      <c r="G294" s="10">
        <f ca="1">IFERROR(INDEX(G$337:G$373,MATCH($F294,$B$337:$B$373,0))/INDEX($D$337:$D$373,MATCH($F294,$B$337:$B$373,0)),SUMIFS('Input-Ext Allocators'!D$8:D$63,'Input-Ext Allocators'!$B$8:$B$63,$F294))*$D294</f>
        <v>0</v>
      </c>
      <c r="H294" s="10">
        <f ca="1">IFERROR(INDEX(H$337:H$373,MATCH($F294,$B$337:$B$373,0))/INDEX($D$337:$D$373,MATCH($F294,$B$337:$B$373,0)),SUMIFS('Input-Ext Allocators'!E$8:E$63,'Input-Ext Allocators'!$B$8:$B$63,$F294))*$D294</f>
        <v>0</v>
      </c>
      <c r="I294" s="10">
        <f ca="1">IFERROR(INDEX(I$337:I$373,MATCH($F294,$B$337:$B$373,0))/INDEX($D$337:$D$373,MATCH($F294,$B$337:$B$373,0)),SUMIFS('Input-Ext Allocators'!F$8:F$63,'Input-Ext Allocators'!$B$8:$B$63,$F294))*$D294</f>
        <v>0</v>
      </c>
      <c r="J294" s="10">
        <f ca="1">IFERROR(INDEX(J$337:J$373,MATCH($F294,$B$337:$B$373,0))/INDEX($D$337:$D$373,MATCH($F294,$B$337:$B$373,0)),SUMIFS('Input-Ext Allocators'!G$8:G$63,'Input-Ext Allocators'!$B$8:$B$63,$F294))*$D294</f>
        <v>0</v>
      </c>
      <c r="K294" s="10">
        <f ca="1">IFERROR(INDEX(K$337:K$373,MATCH($F294,$B$337:$B$373,0))/INDEX($D$337:$D$373,MATCH($F294,$B$337:$B$373,0)),SUMIFS('Input-Ext Allocators'!H$8:H$63,'Input-Ext Allocators'!$B$8:$B$63,$F294))*$D294</f>
        <v>0</v>
      </c>
    </row>
    <row r="295" spans="1:11" outlineLevel="1">
      <c r="A295" s="31">
        <f>IF(ISBLANK('Input-Accounts'!A295),"",'Input-Accounts'!A295)</f>
        <v>264</v>
      </c>
      <c r="B295" s="53" t="str">
        <f>IF(ISBLANK('Input-Accounts'!B295),"",'Input-Accounts'!B295)</f>
        <v xml:space="preserve">TOOLS,SHOP, &amp; GAR EQ-GARAGE &amp; SERV </v>
      </c>
      <c r="C295" s="31">
        <f>IF(ISBLANK('Input-Accounts'!C295),"",'Input-Accounts'!C295)</f>
        <v>394.1</v>
      </c>
      <c r="D295" s="10">
        <f t="shared" ca="1" si="55"/>
        <v>139.40624021011314</v>
      </c>
      <c r="E295" s="10">
        <f t="shared" ca="1" si="56"/>
        <v>0</v>
      </c>
      <c r="F295" s="3" t="str" cm="1">
        <f t="array" aca="1" ref="F295" ca="1">IF(D295=0,"-",IF('Input-Accounts'!$E295&lt;&gt;0,'Input-Accounts'!$E295,INDEX('Input-Accounts'!$H295:$J295,,MATCH($F$6,'Input-Accounts'!$H$6:$J$6,0))))</f>
        <v>INT_DISTPT_SUBTOTAL</v>
      </c>
      <c r="G295" s="10">
        <f ca="1">IFERROR(INDEX(G$337:G$373,MATCH($F295,$B$337:$B$373,0))/INDEX($D$337:$D$373,MATCH($F295,$B$337:$B$373,0)),SUMIFS('Input-Ext Allocators'!D$8:D$63,'Input-Ext Allocators'!$B$8:$B$63,$F295))*$D295</f>
        <v>118.20742718388078</v>
      </c>
      <c r="H295" s="10">
        <f ca="1">IFERROR(INDEX(H$337:H$373,MATCH($F295,$B$337:$B$373,0))/INDEX($D$337:$D$373,MATCH($F295,$B$337:$B$373,0)),SUMIFS('Input-Ext Allocators'!E$8:E$63,'Input-Ext Allocators'!$B$8:$B$63,$F295))*$D295</f>
        <v>18.499453904423387</v>
      </c>
      <c r="I295" s="10">
        <f ca="1">IFERROR(INDEX(I$337:I$373,MATCH($F295,$B$337:$B$373,0))/INDEX($D$337:$D$373,MATCH($F295,$B$337:$B$373,0)),SUMIFS('Input-Ext Allocators'!F$8:F$63,'Input-Ext Allocators'!$B$8:$B$63,$F295))*$D295</f>
        <v>1.0926481068706955E-2</v>
      </c>
      <c r="J295" s="10">
        <f ca="1">IFERROR(INDEX(J$337:J$373,MATCH($F295,$B$337:$B$373,0))/INDEX($D$337:$D$373,MATCH($F295,$B$337:$B$373,0)),SUMIFS('Input-Ext Allocators'!G$8:G$63,'Input-Ext Allocators'!$B$8:$B$63,$F295))*$D295</f>
        <v>0.46020556682707536</v>
      </c>
      <c r="K295" s="10">
        <f ca="1">IFERROR(INDEX(K$337:K$373,MATCH($F295,$B$337:$B$373,0))/INDEX($D$337:$D$373,MATCH($F295,$B$337:$B$373,0)),SUMIFS('Input-Ext Allocators'!H$8:H$63,'Input-Ext Allocators'!$B$8:$B$63,$F295))*$D295</f>
        <v>2.2282270739131835</v>
      </c>
    </row>
    <row r="296" spans="1:11" outlineLevel="1">
      <c r="A296" s="31">
        <f>IF(ISBLANK('Input-Accounts'!A296),"",'Input-Accounts'!A296)</f>
        <v>265</v>
      </c>
      <c r="B296" s="53" t="str">
        <f>IF(ISBLANK('Input-Accounts'!B296),"",'Input-Accounts'!B296)</f>
        <v>TOOLS,SHOP, &amp; GAR EQ-CNG STATIONARY</v>
      </c>
      <c r="C296" s="31">
        <f>IF(ISBLANK('Input-Accounts'!C296),"",'Input-Accounts'!C296)</f>
        <v>394.11</v>
      </c>
      <c r="D296" s="10">
        <f t="shared" ca="1" si="55"/>
        <v>0</v>
      </c>
      <c r="E296" s="10">
        <f t="shared" ca="1" si="56"/>
        <v>0</v>
      </c>
      <c r="F296" s="3" t="str" cm="1">
        <f t="array" aca="1" ref="F296" ca="1">IF(D296=0,"-",IF('Input-Accounts'!$E296&lt;&gt;0,'Input-Accounts'!$E296,INDEX('Input-Accounts'!$H296:$J296,,MATCH($F$6,'Input-Accounts'!$H$6:$J$6,0))))</f>
        <v>-</v>
      </c>
      <c r="G296" s="10">
        <f ca="1">IFERROR(INDEX(G$337:G$373,MATCH($F296,$B$337:$B$373,0))/INDEX($D$337:$D$373,MATCH($F296,$B$337:$B$373,0)),SUMIFS('Input-Ext Allocators'!D$8:D$63,'Input-Ext Allocators'!$B$8:$B$63,$F296))*$D296</f>
        <v>0</v>
      </c>
      <c r="H296" s="10">
        <f ca="1">IFERROR(INDEX(H$337:H$373,MATCH($F296,$B$337:$B$373,0))/INDEX($D$337:$D$373,MATCH($F296,$B$337:$B$373,0)),SUMIFS('Input-Ext Allocators'!E$8:E$63,'Input-Ext Allocators'!$B$8:$B$63,$F296))*$D296</f>
        <v>0</v>
      </c>
      <c r="I296" s="10">
        <f ca="1">IFERROR(INDEX(I$337:I$373,MATCH($F296,$B$337:$B$373,0))/INDEX($D$337:$D$373,MATCH($F296,$B$337:$B$373,0)),SUMIFS('Input-Ext Allocators'!F$8:F$63,'Input-Ext Allocators'!$B$8:$B$63,$F296))*$D296</f>
        <v>0</v>
      </c>
      <c r="J296" s="10">
        <f ca="1">IFERROR(INDEX(J$337:J$373,MATCH($F296,$B$337:$B$373,0))/INDEX($D$337:$D$373,MATCH($F296,$B$337:$B$373,0)),SUMIFS('Input-Ext Allocators'!G$8:G$63,'Input-Ext Allocators'!$B$8:$B$63,$F296))*$D296</f>
        <v>0</v>
      </c>
      <c r="K296" s="10">
        <f ca="1">IFERROR(INDEX(K$337:K$373,MATCH($F296,$B$337:$B$373,0))/INDEX($D$337:$D$373,MATCH($F296,$B$337:$B$373,0)),SUMIFS('Input-Ext Allocators'!H$8:H$63,'Input-Ext Allocators'!$B$8:$B$63,$F296))*$D296</f>
        <v>0</v>
      </c>
    </row>
    <row r="297" spans="1:11" outlineLevel="1">
      <c r="A297" s="31">
        <f>IF(ISBLANK('Input-Accounts'!A297),"",'Input-Accounts'!A297)</f>
        <v>266</v>
      </c>
      <c r="B297" s="53" t="str">
        <f>IF(ISBLANK('Input-Accounts'!B297),"",'Input-Accounts'!B297)</f>
        <v>TOOLS,SHOP, &amp; GAR EQ-UND TANK CLEANUP</v>
      </c>
      <c r="C297" s="31">
        <f>IF(ISBLANK('Input-Accounts'!C297),"",'Input-Accounts'!C297)</f>
        <v>394.13</v>
      </c>
      <c r="D297" s="10">
        <f t="shared" ca="1" si="55"/>
        <v>-3437.2351101806021</v>
      </c>
      <c r="E297" s="10">
        <f t="shared" ca="1" si="56"/>
        <v>0</v>
      </c>
      <c r="F297" s="3" t="str" cm="1">
        <f t="array" aca="1" ref="F297" ca="1">IF(D297=0,"-",IF('Input-Accounts'!$E297&lt;&gt;0,'Input-Accounts'!$E297,INDEX('Input-Accounts'!$H297:$J297,,MATCH($F$6,'Input-Accounts'!$H$6:$J$6,0))))</f>
        <v>INT_DISTPT_SUBTOTAL</v>
      </c>
      <c r="G297" s="10">
        <f ca="1">IFERROR(INDEX(G$337:G$373,MATCH($F297,$B$337:$B$373,0))/INDEX($D$337:$D$373,MATCH($F297,$B$337:$B$373,0)),SUMIFS('Input-Ext Allocators'!D$8:D$63,'Input-Ext Allocators'!$B$8:$B$63,$F297))*$D297</f>
        <v>-2914.5518765025604</v>
      </c>
      <c r="H297" s="10">
        <f ca="1">IFERROR(INDEX(H$337:H$373,MATCH($F297,$B$337:$B$373,0))/INDEX($D$337:$D$373,MATCH($F297,$B$337:$B$373,0)),SUMIFS('Input-Ext Allocators'!E$8:E$63,'Input-Ext Allocators'!$B$8:$B$63,$F297))*$D297</f>
        <v>-456.12716033093915</v>
      </c>
      <c r="I297" s="10">
        <f ca="1">IFERROR(INDEX(I$337:I$373,MATCH($F297,$B$337:$B$373,0))/INDEX($D$337:$D$373,MATCH($F297,$B$337:$B$373,0)),SUMIFS('Input-Ext Allocators'!F$8:F$63,'Input-Ext Allocators'!$B$8:$B$63,$F297))*$D297</f>
        <v>-0.26940604885030589</v>
      </c>
      <c r="J297" s="10">
        <f ca="1">IFERROR(INDEX(J$337:J$373,MATCH($F297,$B$337:$B$373,0))/INDEX($D$337:$D$373,MATCH($F297,$B$337:$B$373,0)),SUMIFS('Input-Ext Allocators'!G$8:G$63,'Input-Ext Allocators'!$B$8:$B$63,$F297))*$D297</f>
        <v>-11.346943507080077</v>
      </c>
      <c r="K297" s="10">
        <f ca="1">IFERROR(INDEX(K$337:K$373,MATCH($F297,$B$337:$B$373,0))/INDEX($D$337:$D$373,MATCH($F297,$B$337:$B$373,0)),SUMIFS('Input-Ext Allocators'!H$8:H$63,'Input-Ext Allocators'!$B$8:$B$63,$F297))*$D297</f>
        <v>-54.939723791171929</v>
      </c>
    </row>
    <row r="298" spans="1:11" outlineLevel="1">
      <c r="A298" s="31">
        <f>IF(ISBLANK('Input-Accounts'!A298),"",'Input-Accounts'!A298)</f>
        <v>267</v>
      </c>
      <c r="B298" s="53" t="str">
        <f>IF(ISBLANK('Input-Accounts'!B298),"",'Input-Accounts'!B298)</f>
        <v>TOOLS,SHOP, &amp; GAR EQ-SHOP EQUIP</v>
      </c>
      <c r="C298" s="31">
        <f>IF(ISBLANK('Input-Accounts'!C298),"",'Input-Accounts'!C298)</f>
        <v>394.2</v>
      </c>
      <c r="D298" s="10">
        <f t="shared" ca="1" si="55"/>
        <v>0</v>
      </c>
      <c r="E298" s="10">
        <f t="shared" ca="1" si="56"/>
        <v>0</v>
      </c>
      <c r="F298" s="3" t="str" cm="1">
        <f t="array" aca="1" ref="F298" ca="1">IF(D298=0,"-",IF('Input-Accounts'!$E298&lt;&gt;0,'Input-Accounts'!$E298,INDEX('Input-Accounts'!$H298:$J298,,MATCH($F$6,'Input-Accounts'!$H$6:$J$6,0))))</f>
        <v>-</v>
      </c>
      <c r="G298" s="10">
        <f ca="1">IFERROR(INDEX(G$337:G$373,MATCH($F298,$B$337:$B$373,0))/INDEX($D$337:$D$373,MATCH($F298,$B$337:$B$373,0)),SUMIFS('Input-Ext Allocators'!D$8:D$63,'Input-Ext Allocators'!$B$8:$B$63,$F298))*$D298</f>
        <v>0</v>
      </c>
      <c r="H298" s="10">
        <f ca="1">IFERROR(INDEX(H$337:H$373,MATCH($F298,$B$337:$B$373,0))/INDEX($D$337:$D$373,MATCH($F298,$B$337:$B$373,0)),SUMIFS('Input-Ext Allocators'!E$8:E$63,'Input-Ext Allocators'!$B$8:$B$63,$F298))*$D298</f>
        <v>0</v>
      </c>
      <c r="I298" s="10">
        <f ca="1">IFERROR(INDEX(I$337:I$373,MATCH($F298,$B$337:$B$373,0))/INDEX($D$337:$D$373,MATCH($F298,$B$337:$B$373,0)),SUMIFS('Input-Ext Allocators'!F$8:F$63,'Input-Ext Allocators'!$B$8:$B$63,$F298))*$D298</f>
        <v>0</v>
      </c>
      <c r="J298" s="10">
        <f ca="1">IFERROR(INDEX(J$337:J$373,MATCH($F298,$B$337:$B$373,0))/INDEX($D$337:$D$373,MATCH($F298,$B$337:$B$373,0)),SUMIFS('Input-Ext Allocators'!G$8:G$63,'Input-Ext Allocators'!$B$8:$B$63,$F298))*$D298</f>
        <v>0</v>
      </c>
      <c r="K298" s="10">
        <f ca="1">IFERROR(INDEX(K$337:K$373,MATCH($F298,$B$337:$B$373,0))/INDEX($D$337:$D$373,MATCH($F298,$B$337:$B$373,0)),SUMIFS('Input-Ext Allocators'!H$8:H$63,'Input-Ext Allocators'!$B$8:$B$63,$F298))*$D298</f>
        <v>0</v>
      </c>
    </row>
    <row r="299" spans="1:11" outlineLevel="1">
      <c r="A299" s="31">
        <f>IF(ISBLANK('Input-Accounts'!A299),"",'Input-Accounts'!A299)</f>
        <v>268</v>
      </c>
      <c r="B299" s="53" t="str">
        <f>IF(ISBLANK('Input-Accounts'!B299),"",'Input-Accounts'!B299)</f>
        <v>TOOLS,SHOP, &amp; GAR EQ-TOOLS &amp; OTHER</v>
      </c>
      <c r="C299" s="31">
        <f>IF(ISBLANK('Input-Accounts'!C299),"",'Input-Accounts'!C299)</f>
        <v>394.3</v>
      </c>
      <c r="D299" s="10">
        <f t="shared" ca="1" si="55"/>
        <v>89375.736643457145</v>
      </c>
      <c r="E299" s="10">
        <f t="shared" ca="1" si="56"/>
        <v>0</v>
      </c>
      <c r="F299" s="3" t="str" cm="1">
        <f t="array" aca="1" ref="F299" ca="1">IF(D299=0,"-",IF('Input-Accounts'!$E299&lt;&gt;0,'Input-Accounts'!$E299,INDEX('Input-Accounts'!$H299:$J299,,MATCH($F$6,'Input-Accounts'!$H$6:$J$6,0))))</f>
        <v>INT_DISTPT_SUBTOTAL</v>
      </c>
      <c r="G299" s="10">
        <f ca="1">IFERROR(INDEX(G$337:G$373,MATCH($F299,$B$337:$B$373,0))/INDEX($D$337:$D$373,MATCH($F299,$B$337:$B$373,0)),SUMIFS('Input-Ext Allocators'!D$8:D$63,'Input-Ext Allocators'!$B$8:$B$63,$F299))*$D299</f>
        <v>75784.813257740694</v>
      </c>
      <c r="H299" s="10">
        <f ca="1">IFERROR(INDEX(H$337:H$373,MATCH($F299,$B$337:$B$373,0))/INDEX($D$337:$D$373,MATCH($F299,$B$337:$B$373,0)),SUMIFS('Input-Ext Allocators'!E$8:E$63,'Input-Ext Allocators'!$B$8:$B$63,$F299))*$D299</f>
        <v>11860.317857489816</v>
      </c>
      <c r="I299" s="10">
        <f ca="1">IFERROR(INDEX(I$337:I$373,MATCH($F299,$B$337:$B$373,0))/INDEX($D$337:$D$373,MATCH($F299,$B$337:$B$373,0)),SUMIFS('Input-Ext Allocators'!F$8:F$63,'Input-Ext Allocators'!$B$8:$B$63,$F299))*$D299</f>
        <v>7.0051548120413978</v>
      </c>
      <c r="J299" s="10">
        <f ca="1">IFERROR(INDEX(J$337:J$373,MATCH($F299,$B$337:$B$373,0))/INDEX($D$337:$D$373,MATCH($F299,$B$337:$B$373,0)),SUMIFS('Input-Ext Allocators'!G$8:G$63,'Input-Ext Allocators'!$B$8:$B$63,$F299))*$D299</f>
        <v>295.04569867601782</v>
      </c>
      <c r="K299" s="10">
        <f ca="1">IFERROR(INDEX(K$337:K$373,MATCH($F299,$B$337:$B$373,0))/INDEX($D$337:$D$373,MATCH($F299,$B$337:$B$373,0)),SUMIFS('Input-Ext Allocators'!H$8:H$63,'Input-Ext Allocators'!$B$8:$B$63,$F299))*$D299</f>
        <v>1428.5546747385747</v>
      </c>
    </row>
    <row r="300" spans="1:11" outlineLevel="1">
      <c r="A300" s="31">
        <f>IF(ISBLANK('Input-Accounts'!A300),"",'Input-Accounts'!A300)</f>
        <v>269</v>
      </c>
      <c r="B300" s="53" t="str">
        <f>IF(ISBLANK('Input-Accounts'!B300),"",'Input-Accounts'!B300)</f>
        <v>LABORATORY EQUIPMENT</v>
      </c>
      <c r="C300" s="31">
        <f>IF(ISBLANK('Input-Accounts'!C300),"",'Input-Accounts'!C300)</f>
        <v>395</v>
      </c>
      <c r="D300" s="10">
        <f t="shared" ca="1" si="55"/>
        <v>-11.980223768056598</v>
      </c>
      <c r="E300" s="10">
        <f t="shared" ca="1" si="56"/>
        <v>0</v>
      </c>
      <c r="F300" s="3" t="str" cm="1">
        <f t="array" aca="1" ref="F300" ca="1">IF(D300=0,"-",IF('Input-Accounts'!$E300&lt;&gt;0,'Input-Accounts'!$E300,INDEX('Input-Accounts'!$H300:$J300,,MATCH($F$6,'Input-Accounts'!$H$6:$J$6,0))))</f>
        <v>INT_DISTPT_SUBTOTAL</v>
      </c>
      <c r="G300" s="10">
        <f ca="1">IFERROR(INDEX(G$337:G$373,MATCH($F300,$B$337:$B$373,0))/INDEX($D$337:$D$373,MATCH($F300,$B$337:$B$373,0)),SUMIFS('Input-Ext Allocators'!D$8:D$63,'Input-Ext Allocators'!$B$8:$B$63,$F300))*$D300</f>
        <v>-10.158450773614755</v>
      </c>
      <c r="H300" s="10">
        <f ca="1">IFERROR(INDEX(H$337:H$373,MATCH($F300,$B$337:$B$373,0))/INDEX($D$337:$D$373,MATCH($F300,$B$337:$B$373,0)),SUMIFS('Input-Ext Allocators'!E$8:E$63,'Input-Ext Allocators'!$B$8:$B$63,$F300))*$D300</f>
        <v>-1.589796819911385</v>
      </c>
      <c r="I300" s="10">
        <f ca="1">IFERROR(INDEX(I$337:I$373,MATCH($F300,$B$337:$B$373,0))/INDEX($D$337:$D$373,MATCH($F300,$B$337:$B$373,0)),SUMIFS('Input-Ext Allocators'!F$8:F$63,'Input-Ext Allocators'!$B$8:$B$63,$F300))*$D300</f>
        <v>-9.3899446684200403E-4</v>
      </c>
      <c r="J300" s="10">
        <f ca="1">IFERROR(INDEX(J$337:J$373,MATCH($F300,$B$337:$B$373,0))/INDEX($D$337:$D$373,MATCH($F300,$B$337:$B$373,0)),SUMIFS('Input-Ext Allocators'!G$8:G$63,'Input-Ext Allocators'!$B$8:$B$63,$F300))*$D300</f>
        <v>-3.9548915899201786E-2</v>
      </c>
      <c r="K300" s="10">
        <f ca="1">IFERROR(INDEX(K$337:K$373,MATCH($F300,$B$337:$B$373,0))/INDEX($D$337:$D$373,MATCH($F300,$B$337:$B$373,0)),SUMIFS('Input-Ext Allocators'!H$8:H$63,'Input-Ext Allocators'!$B$8:$B$63,$F300))*$D300</f>
        <v>-0.1914882641644142</v>
      </c>
    </row>
    <row r="301" spans="1:11" outlineLevel="1">
      <c r="A301" s="31">
        <f>IF(ISBLANK('Input-Accounts'!A301),"",'Input-Accounts'!A301)</f>
        <v>270</v>
      </c>
      <c r="B301" s="53" t="str">
        <f>IF(ISBLANK('Input-Accounts'!B301),"",'Input-Accounts'!B301)</f>
        <v>POWER OPERATED EQUIP-GENERAL TOOLS</v>
      </c>
      <c r="C301" s="31">
        <f>IF(ISBLANK('Input-Accounts'!C301),"",'Input-Accounts'!C301)</f>
        <v>396</v>
      </c>
      <c r="D301" s="10">
        <f t="shared" ca="1" si="55"/>
        <v>0</v>
      </c>
      <c r="E301" s="10">
        <f t="shared" ca="1" si="56"/>
        <v>0</v>
      </c>
      <c r="F301" s="3" t="str" cm="1">
        <f t="array" aca="1" ref="F301" ca="1">IF(D301=0,"-",IF('Input-Accounts'!$E301&lt;&gt;0,'Input-Accounts'!$E301,INDEX('Input-Accounts'!$H301:$J301,,MATCH($F$6,'Input-Accounts'!$H$6:$J$6,0))))</f>
        <v>-</v>
      </c>
      <c r="G301" s="10">
        <f ca="1">IFERROR(INDEX(G$337:G$373,MATCH($F301,$B$337:$B$373,0))/INDEX($D$337:$D$373,MATCH($F301,$B$337:$B$373,0)),SUMIFS('Input-Ext Allocators'!D$8:D$63,'Input-Ext Allocators'!$B$8:$B$63,$F301))*$D301</f>
        <v>0</v>
      </c>
      <c r="H301" s="10">
        <f ca="1">IFERROR(INDEX(H$337:H$373,MATCH($F301,$B$337:$B$373,0))/INDEX($D$337:$D$373,MATCH($F301,$B$337:$B$373,0)),SUMIFS('Input-Ext Allocators'!E$8:E$63,'Input-Ext Allocators'!$B$8:$B$63,$F301))*$D301</f>
        <v>0</v>
      </c>
      <c r="I301" s="10">
        <f ca="1">IFERROR(INDEX(I$337:I$373,MATCH($F301,$B$337:$B$373,0))/INDEX($D$337:$D$373,MATCH($F301,$B$337:$B$373,0)),SUMIFS('Input-Ext Allocators'!F$8:F$63,'Input-Ext Allocators'!$B$8:$B$63,$F301))*$D301</f>
        <v>0</v>
      </c>
      <c r="J301" s="10">
        <f ca="1">IFERROR(INDEX(J$337:J$373,MATCH($F301,$B$337:$B$373,0))/INDEX($D$337:$D$373,MATCH($F301,$B$337:$B$373,0)),SUMIFS('Input-Ext Allocators'!G$8:G$63,'Input-Ext Allocators'!$B$8:$B$63,$F301))*$D301</f>
        <v>0</v>
      </c>
      <c r="K301" s="10">
        <f ca="1">IFERROR(INDEX(K$337:K$373,MATCH($F301,$B$337:$B$373,0))/INDEX($D$337:$D$373,MATCH($F301,$B$337:$B$373,0)),SUMIFS('Input-Ext Allocators'!H$8:H$63,'Input-Ext Allocators'!$B$8:$B$63,$F301))*$D301</f>
        <v>0</v>
      </c>
    </row>
    <row r="302" spans="1:11" outlineLevel="1">
      <c r="A302" s="31">
        <f>IF(ISBLANK('Input-Accounts'!A302),"",'Input-Accounts'!A302)</f>
        <v>271</v>
      </c>
      <c r="B302" s="53" t="str">
        <f>IF(ISBLANK('Input-Accounts'!B302),"",'Input-Accounts'!B302)</f>
        <v>MISCELLANEOUS EQUIPMENT</v>
      </c>
      <c r="C302" s="31">
        <f>IF(ISBLANK('Input-Accounts'!C302),"",'Input-Accounts'!C302)</f>
        <v>398</v>
      </c>
      <c r="D302" s="10">
        <f t="shared" ca="1" si="55"/>
        <v>4740.5382413116076</v>
      </c>
      <c r="E302" s="10">
        <f t="shared" ca="1" si="56"/>
        <v>0</v>
      </c>
      <c r="F302" s="3" t="str" cm="1">
        <f t="array" aca="1" ref="F302" ca="1">IF(D302=0,"-",IF('Input-Accounts'!$E302&lt;&gt;0,'Input-Accounts'!$E302,INDEX('Input-Accounts'!$H302:$J302,,MATCH($F$6,'Input-Accounts'!$H$6:$J$6,0))))</f>
        <v>INT_DISTPT_SUBTOTAL</v>
      </c>
      <c r="G302" s="10">
        <f ca="1">IFERROR(INDEX(G$337:G$373,MATCH($F302,$B$337:$B$373,0))/INDEX($D$337:$D$373,MATCH($F302,$B$337:$B$373,0)),SUMIFS('Input-Ext Allocators'!D$8:D$63,'Input-Ext Allocators'!$B$8:$B$63,$F302))*$D302</f>
        <v>4019.6681879351959</v>
      </c>
      <c r="H302" s="10">
        <f ca="1">IFERROR(INDEX(H$337:H$373,MATCH($F302,$B$337:$B$373,0))/INDEX($D$337:$D$373,MATCH($F302,$B$337:$B$373,0)),SUMIFS('Input-Ext Allocators'!E$8:E$63,'Input-Ext Allocators'!$B$8:$B$63,$F302))*$D302</f>
        <v>629.0777840728141</v>
      </c>
      <c r="I302" s="10">
        <f ca="1">IFERROR(INDEX(I$337:I$373,MATCH($F302,$B$337:$B$373,0))/INDEX($D$337:$D$373,MATCH($F302,$B$337:$B$373,0)),SUMIFS('Input-Ext Allocators'!F$8:F$63,'Input-Ext Allocators'!$B$8:$B$63,$F302))*$D302</f>
        <v>0.37155726509160264</v>
      </c>
      <c r="J302" s="10">
        <f ca="1">IFERROR(INDEX(J$337:J$373,MATCH($F302,$B$337:$B$373,0))/INDEX($D$337:$D$373,MATCH($F302,$B$337:$B$373,0)),SUMIFS('Input-Ext Allocators'!G$8:G$63,'Input-Ext Allocators'!$B$8:$B$63,$F302))*$D302</f>
        <v>15.649386176114453</v>
      </c>
      <c r="K302" s="10">
        <f ca="1">IFERROR(INDEX(K$337:K$373,MATCH($F302,$B$337:$B$373,0))/INDEX($D$337:$D$373,MATCH($F302,$B$337:$B$373,0)),SUMIFS('Input-Ext Allocators'!H$8:H$63,'Input-Ext Allocators'!$B$8:$B$63,$F302))*$D302</f>
        <v>75.771325862391535</v>
      </c>
    </row>
    <row r="303" spans="1:11" outlineLevel="1">
      <c r="A303" s="31">
        <f>IF(ISBLANK('Input-Accounts'!A303),"",'Input-Accounts'!A303)</f>
        <v>272</v>
      </c>
      <c r="B303" t="str">
        <f>IF(ISBLANK('Input-Accounts'!B303),"",'Input-Accounts'!B303)</f>
        <v>Subtotal - General Plant</v>
      </c>
      <c r="C303" s="31" t="str">
        <f>IF(ISBLANK('Input-Accounts'!C303),"",'Input-Accounts'!C303)</f>
        <v/>
      </c>
      <c r="D303" s="123">
        <f ca="1">SUBTOTAL(9,D289:D302)</f>
        <v>135728.31151331976</v>
      </c>
      <c r="E303" s="10">
        <f t="shared" ca="1" si="56"/>
        <v>0</v>
      </c>
      <c r="G303" s="123">
        <f t="shared" ref="G303:K303" ca="1" si="57">SUBTOTAL(9,G289:G302)</f>
        <v>115088.78279638106</v>
      </c>
      <c r="H303" s="123">
        <f t="shared" ca="1" si="57"/>
        <v>18011.386280710598</v>
      </c>
      <c r="I303" s="123">
        <f t="shared" ca="1" si="57"/>
        <v>10.63820976738646</v>
      </c>
      <c r="J303" s="123">
        <f t="shared" ca="1" si="57"/>
        <v>448.06404964602035</v>
      </c>
      <c r="K303" s="123">
        <f t="shared" ca="1" si="57"/>
        <v>2169.4401768147086</v>
      </c>
    </row>
    <row r="304" spans="1:11" outlineLevel="1">
      <c r="A304" s="31" t="str">
        <f>IF(ISBLANK('Input-Accounts'!A304),"",'Input-Accounts'!A304)</f>
        <v/>
      </c>
      <c r="B304" t="str">
        <f>IF(ISBLANK('Input-Accounts'!B304),"",'Input-Accounts'!B304)</f>
        <v/>
      </c>
      <c r="C304" s="31" t="str">
        <f>IF(ISBLANK('Input-Accounts'!C304),"",'Input-Accounts'!C304)</f>
        <v/>
      </c>
      <c r="D304" s="10"/>
      <c r="E304" s="10"/>
      <c r="G304" s="10"/>
      <c r="H304" s="10"/>
      <c r="I304" s="10"/>
      <c r="J304" s="10"/>
      <c r="K304" s="10"/>
    </row>
    <row r="305" spans="1:11" outlineLevel="1">
      <c r="A305" s="31">
        <f>IF(ISBLANK('Input-Accounts'!A305),"",'Input-Accounts'!A305)</f>
        <v>273</v>
      </c>
      <c r="B305" t="str">
        <f>IF(ISBLANK('Input-Accounts'!B305),"",'Input-Accounts'!B305)</f>
        <v>Total - Depreciation Expense</v>
      </c>
      <c r="C305" s="31" t="str">
        <f>IF(ISBLANK('Input-Accounts'!C305),"",'Input-Accounts'!C305)</f>
        <v/>
      </c>
      <c r="D305" s="123">
        <f ca="1">SUBTOTAL(9,D243:D304)</f>
        <v>14677132.050691178</v>
      </c>
      <c r="E305" s="10">
        <f ca="1">IFERROR(IF(D305="","",IF(D305=0,0,IF(ABS(D305-SUM($G305:$K305))&lt;Check_Limit,0,1))),1)</f>
        <v>0</v>
      </c>
      <c r="G305" s="123">
        <f t="shared" ref="G305:K305" ca="1" si="58">SUBTOTAL(9,G243:G304)</f>
        <v>12495633.487409158</v>
      </c>
      <c r="H305" s="123">
        <f t="shared" ca="1" si="58"/>
        <v>1876920.6408561226</v>
      </c>
      <c r="I305" s="123">
        <f t="shared" ca="1" si="58"/>
        <v>1234.1897571456402</v>
      </c>
      <c r="J305" s="123">
        <f t="shared" ca="1" si="58"/>
        <v>32929.651340393655</v>
      </c>
      <c r="K305" s="123">
        <f t="shared" ca="1" si="58"/>
        <v>270414.08132835629</v>
      </c>
    </row>
    <row r="306" spans="1:11" outlineLevel="1">
      <c r="A306" s="31" t="str">
        <f>IF(ISBLANK('Input-Accounts'!A306),"",'Input-Accounts'!A306)</f>
        <v/>
      </c>
      <c r="B306" t="str">
        <f>IF(ISBLANK('Input-Accounts'!B306),"",'Input-Accounts'!B306)</f>
        <v/>
      </c>
      <c r="C306" s="31" t="str">
        <f>IF(ISBLANK('Input-Accounts'!C306),"",'Input-Accounts'!C306)</f>
        <v/>
      </c>
      <c r="D306" s="10"/>
      <c r="E306" s="10"/>
      <c r="G306" s="10"/>
      <c r="H306" s="10"/>
      <c r="I306" s="10"/>
      <c r="J306" s="10"/>
      <c r="K306" s="10"/>
    </row>
    <row r="307" spans="1:11">
      <c r="A307" s="31">
        <f>IF(ISBLANK('Input-Accounts'!A307),"",'Input-Accounts'!A307)</f>
        <v>274</v>
      </c>
      <c r="B307" s="7" t="str">
        <f>IF(ISBLANK('Input-Accounts'!B307),"",'Input-Accounts'!B307)</f>
        <v>Total Adjustments, Depreciation and Amortization Expense</v>
      </c>
      <c r="C307" s="31" t="str">
        <f>IF(ISBLANK('Input-Accounts'!C307),"",'Input-Accounts'!C307)</f>
        <v/>
      </c>
      <c r="D307" s="10">
        <f ca="1">SUBTOTAL(9,D243:D306)</f>
        <v>14677132.050691178</v>
      </c>
      <c r="E307" s="10">
        <f ca="1">IFERROR(IF(D307="","",IF(D307=0,0,IF(ABS(D307-SUM($G307:$K307))&lt;Check_Limit,0,1))),1)</f>
        <v>0</v>
      </c>
      <c r="F307" s="3"/>
      <c r="G307" s="10">
        <f t="shared" ref="G307:K307" ca="1" si="59">SUBTOTAL(9,G243:G306)</f>
        <v>12495633.487409158</v>
      </c>
      <c r="H307" s="10">
        <f t="shared" ca="1" si="59"/>
        <v>1876920.6408561226</v>
      </c>
      <c r="I307" s="10">
        <f t="shared" ca="1" si="59"/>
        <v>1234.1897571456402</v>
      </c>
      <c r="J307" s="10">
        <f t="shared" ca="1" si="59"/>
        <v>32929.651340393655</v>
      </c>
      <c r="K307" s="10">
        <f t="shared" ca="1" si="59"/>
        <v>270414.08132835629</v>
      </c>
    </row>
    <row r="308" spans="1:11">
      <c r="A308" s="31" t="str">
        <f>IF(ISBLANK('Input-Accounts'!A308),"",'Input-Accounts'!A308)</f>
        <v/>
      </c>
      <c r="B308" t="str">
        <f>IF(ISBLANK('Input-Accounts'!B308),"",'Input-Accounts'!B308)</f>
        <v/>
      </c>
      <c r="C308" s="31" t="str">
        <f>IF(ISBLANK('Input-Accounts'!C308),"",'Input-Accounts'!C308)</f>
        <v/>
      </c>
      <c r="D308" s="123"/>
      <c r="E308" s="10"/>
      <c r="G308" s="123"/>
      <c r="H308" s="123"/>
      <c r="I308" s="123"/>
      <c r="J308" s="123"/>
      <c r="K308" s="123"/>
    </row>
    <row r="309" spans="1:11">
      <c r="A309" s="31">
        <f>IF(ISBLANK('Input-Accounts'!A309),"",'Input-Accounts'!A309)</f>
        <v>275</v>
      </c>
      <c r="B309" s="7" t="str">
        <f>IF(ISBLANK('Input-Accounts'!B309),"",'Input-Accounts'!B309)</f>
        <v>Taxes</v>
      </c>
      <c r="C309" s="31" t="str">
        <f>IF(ISBLANK('Input-Accounts'!C309),"",'Input-Accounts'!C309)</f>
        <v/>
      </c>
      <c r="D309" s="10"/>
      <c r="E309" s="10"/>
      <c r="G309" s="10"/>
      <c r="H309" s="10"/>
      <c r="I309" s="10"/>
      <c r="J309" s="10"/>
      <c r="K309" s="10"/>
    </row>
    <row r="310" spans="1:11" hidden="1" outlineLevel="1">
      <c r="A310" s="31">
        <f>IF(ISBLANK('Input-Accounts'!A310),"",'Input-Accounts'!A310)</f>
        <v>276</v>
      </c>
      <c r="B310" s="7" t="str">
        <f>IF(ISBLANK('Input-Accounts'!B310),"",'Input-Accounts'!B310)</f>
        <v>Taxes Other Than Income Taxes</v>
      </c>
      <c r="C310" s="31" t="str">
        <f>IF(ISBLANK('Input-Accounts'!C310),"",'Input-Accounts'!C310)</f>
        <v/>
      </c>
      <c r="D310" s="10"/>
      <c r="E310" s="10"/>
      <c r="G310" s="10"/>
      <c r="H310" s="10"/>
      <c r="I310" s="10"/>
      <c r="J310" s="10"/>
      <c r="K310" s="10"/>
    </row>
    <row r="311" spans="1:11" hidden="1" outlineLevel="1">
      <c r="A311" s="31">
        <f>IF(ISBLANK('Input-Accounts'!A311),"",'Input-Accounts'!A311)</f>
        <v>277</v>
      </c>
      <c r="B311" s="53" t="str">
        <f>IF(ISBLANK('Input-Accounts'!B311),"",'Input-Accounts'!B311)</f>
        <v>Taxes Other Than Income Taxes - Property</v>
      </c>
      <c r="C311" s="31">
        <f>IF(ISBLANK('Input-Accounts'!C311),"",'Input-Accounts'!C311)</f>
        <v>408.1</v>
      </c>
      <c r="D311" s="10">
        <f t="shared" ref="D311:D313" ca="1" si="60">INDIRECT("Classification!"&amp;$D$5&amp;ROW())</f>
        <v>2705264.8922468205</v>
      </c>
      <c r="E311" s="10">
        <f ca="1">IFERROR(IF(D311="","",IF(D311=0,0,IF(ABS(D311-SUM($G311:$K311))&lt;Check_Limit,0,1))),1)</f>
        <v>0</v>
      </c>
      <c r="F311" s="3" t="str" cm="1">
        <f t="array" aca="1" ref="F311" ca="1">IF(D311=0,"-",IF('Input-Accounts'!$E311&lt;&gt;0,'Input-Accounts'!$E311,INDEX('Input-Accounts'!$H311:$J311,,MATCH($F$6,'Input-Accounts'!$H$6:$J$6,0))))</f>
        <v>INT_DISTPT_SUBTOTAL</v>
      </c>
      <c r="G311" s="10">
        <f ca="1">IFERROR(INDEX(G$337:G$373,MATCH($F311,$B$337:$B$373,0))/INDEX($D$337:$D$373,MATCH($F311,$B$337:$B$373,0)),SUMIFS('Input-Ext Allocators'!D$8:D$63,'Input-Ext Allocators'!$B$8:$B$63,$F311))*$D311</f>
        <v>2293888.7260814076</v>
      </c>
      <c r="H311" s="10">
        <f ca="1">IFERROR(INDEX(H$337:H$373,MATCH($F311,$B$337:$B$373,0))/INDEX($D$337:$D$373,MATCH($F311,$B$337:$B$373,0)),SUMIFS('Input-Ext Allocators'!E$8:E$63,'Input-Ext Allocators'!$B$8:$B$63,$F311))*$D311</f>
        <v>358993.42165706301</v>
      </c>
      <c r="I311" s="10">
        <f ca="1">IFERROR(INDEX(I$337:I$373,MATCH($F311,$B$337:$B$373,0))/INDEX($D$337:$D$373,MATCH($F311,$B$337:$B$373,0)),SUMIFS('Input-Ext Allocators'!F$8:F$63,'Input-Ext Allocators'!$B$8:$B$63,$F311))*$D311</f>
        <v>212.03516848615291</v>
      </c>
      <c r="J311" s="10">
        <f ca="1">IFERROR(INDEX(J$337:J$373,MATCH($F311,$B$337:$B$373,0))/INDEX($D$337:$D$373,MATCH($F311,$B$337:$B$373,0)),SUMIFS('Input-Ext Allocators'!G$8:G$63,'Input-Ext Allocators'!$B$8:$B$63,$F311))*$D311</f>
        <v>8930.5755701997532</v>
      </c>
      <c r="K311" s="10">
        <f ca="1">IFERROR(INDEX(K$337:K$373,MATCH($F311,$B$337:$B$373,0))/INDEX($D$337:$D$373,MATCH($F311,$B$337:$B$373,0)),SUMIFS('Input-Ext Allocators'!H$8:H$63,'Input-Ext Allocators'!$B$8:$B$63,$F311))*$D311</f>
        <v>43240.133769663938</v>
      </c>
    </row>
    <row r="312" spans="1:11" hidden="1" outlineLevel="1">
      <c r="A312" s="31">
        <f>IF(ISBLANK('Input-Accounts'!A312),"",'Input-Accounts'!A312)</f>
        <v>278</v>
      </c>
      <c r="B312" s="53" t="str">
        <f>IF(ISBLANK('Input-Accounts'!B312),"",'Input-Accounts'!B312)</f>
        <v>Taxes Other Than Income Taxes - Payroll</v>
      </c>
      <c r="C312" s="31">
        <f>IF(ISBLANK('Input-Accounts'!C312),"",'Input-Accounts'!C312)</f>
        <v>408.2</v>
      </c>
      <c r="D312" s="10">
        <f t="shared" ca="1" si="60"/>
        <v>429225.97236772795</v>
      </c>
      <c r="E312" s="10">
        <f ca="1">IFERROR(IF(D312="","",IF(D312=0,0,IF(ABS(D312-SUM($G312:$K312))&lt;Check_Limit,0,1))),1)</f>
        <v>0</v>
      </c>
      <c r="F312" s="3" t="str" cm="1">
        <f t="array" aca="1" ref="F312" ca="1">IF(D312=0,"-",IF('Input-Accounts'!$E312&lt;&gt;0,'Input-Accounts'!$E312,INDEX('Input-Accounts'!$H312:$J312,,MATCH($F$6,'Input-Accounts'!$H$6:$J$6,0))))</f>
        <v>INT_LABOR</v>
      </c>
      <c r="G312" s="10">
        <f ca="1">IFERROR(INDEX(G$337:G$373,MATCH($F312,$B$337:$B$373,0))/INDEX($D$337:$D$373,MATCH($F312,$B$337:$B$373,0)),SUMIFS('Input-Ext Allocators'!D$8:D$63,'Input-Ext Allocators'!$B$8:$B$63,$F312))*$D312</f>
        <v>331000.9020538886</v>
      </c>
      <c r="H312" s="10">
        <f ca="1">IFERROR(INDEX(H$337:H$373,MATCH($F312,$B$337:$B$373,0))/INDEX($D$337:$D$373,MATCH($F312,$B$337:$B$373,0)),SUMIFS('Input-Ext Allocators'!E$8:E$63,'Input-Ext Allocators'!$B$8:$B$63,$F312))*$D312</f>
        <v>88245.823788838898</v>
      </c>
      <c r="I312" s="10">
        <f ca="1">IFERROR(INDEX(I$337:I$373,MATCH($F312,$B$337:$B$373,0))/INDEX($D$337:$D$373,MATCH($F312,$B$337:$B$373,0)),SUMIFS('Input-Ext Allocators'!F$8:F$63,'Input-Ext Allocators'!$B$8:$B$63,$F312))*$D312</f>
        <v>54.313508715957617</v>
      </c>
      <c r="J312" s="10">
        <f ca="1">IFERROR(INDEX(J$337:J$373,MATCH($F312,$B$337:$B$373,0))/INDEX($D$337:$D$373,MATCH($F312,$B$337:$B$373,0)),SUMIFS('Input-Ext Allocators'!G$8:G$63,'Input-Ext Allocators'!$B$8:$B$63,$F312))*$D312</f>
        <v>1698.8028473265358</v>
      </c>
      <c r="K312" s="10">
        <f ca="1">IFERROR(INDEX(K$337:K$373,MATCH($F312,$B$337:$B$373,0))/INDEX($D$337:$D$373,MATCH($F312,$B$337:$B$373,0)),SUMIFS('Input-Ext Allocators'!H$8:H$63,'Input-Ext Allocators'!$B$8:$B$63,$F312))*$D312</f>
        <v>8226.130168958045</v>
      </c>
    </row>
    <row r="313" spans="1:11" hidden="1" outlineLevel="1">
      <c r="A313" s="31">
        <f>IF(ISBLANK('Input-Accounts'!A313),"",'Input-Accounts'!A313)</f>
        <v>279</v>
      </c>
      <c r="B313" s="53" t="str">
        <f>IF(ISBLANK('Input-Accounts'!B313),"",'Input-Accounts'!B313)</f>
        <v>Taxes Other Than Income Taxes - Other</v>
      </c>
      <c r="C313" s="31">
        <f>IF(ISBLANK('Input-Accounts'!C313),"",'Input-Accounts'!C313)</f>
        <v>408.3</v>
      </c>
      <c r="D313" s="10">
        <f t="shared" ca="1" si="60"/>
        <v>107540.9711561459</v>
      </c>
      <c r="E313" s="10">
        <f ca="1">IFERROR(IF(D313="","",IF(D313=0,0,IF(ABS(D313-SUM($G313:$K313))&lt;Check_Limit,0,1))),1)</f>
        <v>0</v>
      </c>
      <c r="F313" s="3" t="str" cm="1">
        <f t="array" aca="1" ref="F313" ca="1">IF(D313=0,"-",IF('Input-Accounts'!$E313&lt;&gt;0,'Input-Accounts'!$E313,INDEX('Input-Accounts'!$H313:$J313,,MATCH($F$6,'Input-Accounts'!$H$6:$J$6,0))))</f>
        <v>INT_LABOR</v>
      </c>
      <c r="G313" s="10">
        <f ca="1">IFERROR(INDEX(G$337:G$373,MATCH($F313,$B$337:$B$373,0))/INDEX($D$337:$D$373,MATCH($F313,$B$337:$B$373,0)),SUMIFS('Input-Ext Allocators'!D$8:D$63,'Input-Ext Allocators'!$B$8:$B$63,$F313))*$D313</f>
        <v>82931.045071847242</v>
      </c>
      <c r="H313" s="10">
        <f ca="1">IFERROR(INDEX(H$337:H$373,MATCH($F313,$B$337:$B$373,0))/INDEX($D$337:$D$373,MATCH($F313,$B$337:$B$373,0)),SUMIFS('Input-Ext Allocators'!E$8:E$63,'Input-Ext Allocators'!$B$8:$B$63,$F313))*$D313</f>
        <v>22109.662978631492</v>
      </c>
      <c r="I313" s="10">
        <f ca="1">IFERROR(INDEX(I$337:I$373,MATCH($F313,$B$337:$B$373,0))/INDEX($D$337:$D$373,MATCH($F313,$B$337:$B$373,0)),SUMIFS('Input-Ext Allocators'!F$8:F$63,'Input-Ext Allocators'!$B$8:$B$63,$F313))*$D313</f>
        <v>13.608047625803541</v>
      </c>
      <c r="J313" s="10">
        <f ca="1">IFERROR(INDEX(J$337:J$373,MATCH($F313,$B$337:$B$373,0))/INDEX($D$337:$D$373,MATCH($F313,$B$337:$B$373,0)),SUMIFS('Input-Ext Allocators'!G$8:G$63,'Input-Ext Allocators'!$B$8:$B$63,$F313))*$D313</f>
        <v>425.62873583010008</v>
      </c>
      <c r="K313" s="10">
        <f ca="1">IFERROR(INDEX(K$337:K$373,MATCH($F313,$B$337:$B$373,0))/INDEX($D$337:$D$373,MATCH($F313,$B$337:$B$373,0)),SUMIFS('Input-Ext Allocators'!H$8:H$63,'Input-Ext Allocators'!$B$8:$B$63,$F313))*$D313</f>
        <v>2061.0263222112794</v>
      </c>
    </row>
    <row r="314" spans="1:11" hidden="1" outlineLevel="1">
      <c r="A314" s="31">
        <f>IF(ISBLANK('Input-Accounts'!A314),"",'Input-Accounts'!A314)</f>
        <v>280</v>
      </c>
      <c r="B314" t="str">
        <f>IF(ISBLANK('Input-Accounts'!B314),"",'Input-Accounts'!B314)</f>
        <v>Subtotal - Taxes Other Than Income Taxes</v>
      </c>
      <c r="C314" s="31" t="str">
        <f>IF(ISBLANK('Input-Accounts'!C314),"",'Input-Accounts'!C314)</f>
        <v/>
      </c>
      <c r="D314" s="123">
        <f ca="1">SUBTOTAL(9,D311:D313)</f>
        <v>3242031.8357706945</v>
      </c>
      <c r="E314" s="10">
        <f ca="1">IFERROR(IF(D314="","",IF(D314=0,0,IF(ABS(D314-SUM($G314:$K314))&lt;Check_Limit,0,1))),1)</f>
        <v>0</v>
      </c>
      <c r="G314" s="123">
        <f t="shared" ref="G314:K314" ca="1" si="61">SUBTOTAL(9,G311:G313)</f>
        <v>2707820.6732071433</v>
      </c>
      <c r="H314" s="123">
        <f t="shared" ca="1" si="61"/>
        <v>469348.90842453338</v>
      </c>
      <c r="I314" s="123">
        <f t="shared" ca="1" si="61"/>
        <v>279.95672482791406</v>
      </c>
      <c r="J314" s="123">
        <f t="shared" ca="1" si="61"/>
        <v>11055.007153356388</v>
      </c>
      <c r="K314" s="123">
        <f t="shared" ca="1" si="61"/>
        <v>53527.290260833259</v>
      </c>
    </row>
    <row r="315" spans="1:11" hidden="1" outlineLevel="1">
      <c r="A315" s="31" t="str">
        <f>IF(ISBLANK('Input-Accounts'!A315),"",'Input-Accounts'!A315)</f>
        <v/>
      </c>
      <c r="B315" s="6" t="str">
        <f>IF(ISBLANK('Input-Accounts'!B315),"",'Input-Accounts'!B315)</f>
        <v/>
      </c>
      <c r="C315" s="31" t="str">
        <f>IF(ISBLANK('Input-Accounts'!C315),"",'Input-Accounts'!C315)</f>
        <v/>
      </c>
      <c r="D315" s="10"/>
      <c r="E315" s="10"/>
      <c r="G315" s="10"/>
      <c r="H315" s="10"/>
      <c r="I315" s="10"/>
      <c r="J315" s="10"/>
      <c r="K315" s="10"/>
    </row>
    <row r="316" spans="1:11" hidden="1" outlineLevel="1">
      <c r="A316" s="31">
        <f>IF(ISBLANK('Input-Accounts'!A316),"",'Input-Accounts'!A316)</f>
        <v>281</v>
      </c>
      <c r="B316" s="1" t="str">
        <f>IF(ISBLANK('Input-Accounts'!B316),"",'Input-Accounts'!B316)</f>
        <v>Income Taxes</v>
      </c>
      <c r="C316" s="31" t="str">
        <f>IF(ISBLANK('Input-Accounts'!C316),"",'Input-Accounts'!C316)</f>
        <v/>
      </c>
      <c r="D316" s="10"/>
      <c r="E316" s="10"/>
      <c r="G316" s="10"/>
      <c r="H316" s="10"/>
      <c r="I316" s="10"/>
      <c r="J316" s="10"/>
      <c r="K316" s="10"/>
    </row>
    <row r="317" spans="1:11" hidden="1" outlineLevel="1">
      <c r="A317" s="31">
        <f>IF(ISBLANK('Input-Accounts'!A317),"",'Input-Accounts'!A317)</f>
        <v>282</v>
      </c>
      <c r="B317" s="53" t="str">
        <f>IF(ISBLANK('Input-Accounts'!B317),"",'Input-Accounts'!B317)</f>
        <v>FEDERAL INCOME TAXES</v>
      </c>
      <c r="C317" s="31">
        <f>IF(ISBLANK('Input-Accounts'!C317),"",'Input-Accounts'!C317)</f>
        <v>409.1</v>
      </c>
      <c r="D317" s="10">
        <f t="shared" ref="D317:D320" ca="1" si="62">INDIRECT("Classification!"&amp;$D$5&amp;ROW())</f>
        <v>370851.05702081905</v>
      </c>
      <c r="E317" s="10">
        <f ca="1">IFERROR(IF(D317="","",IF(D317=0,0,IF(ABS(D317-SUM($G317:$K317))&lt;Check_Limit,0,1))),1)</f>
        <v>0</v>
      </c>
      <c r="F317" s="3" t="str" cm="1">
        <f t="array" aca="1" ref="F317" ca="1">IF(D317=0,"-",IF('Input-Accounts'!$E317&lt;&gt;0,'Input-Accounts'!$E317,INDEX('Input-Accounts'!$H317:$J317,,MATCH($F$6,'Input-Accounts'!$H$6:$J$6,0))))</f>
        <v>INT_RATEBASE</v>
      </c>
      <c r="G317" s="10">
        <f ca="1">IFERROR(INDEX(G$337:G$373,MATCH($F317,$B$337:$B$373,0))/INDEX($D$337:$D$373,MATCH($F317,$B$337:$B$373,0)),SUMIFS('Input-Ext Allocators'!D$8:D$63,'Input-Ext Allocators'!$B$8:$B$63,$F317))*$D317</f>
        <v>312114.80350060586</v>
      </c>
      <c r="H317" s="10">
        <f ca="1">IFERROR(INDEX(H$337:H$373,MATCH($F317,$B$337:$B$373,0))/INDEX($D$337:$D$373,MATCH($F317,$B$337:$B$373,0)),SUMIFS('Input-Ext Allocators'!E$8:E$63,'Input-Ext Allocators'!$B$8:$B$63,$F317))*$D317</f>
        <v>49327.466321864718</v>
      </c>
      <c r="I317" s="10">
        <f ca="1">IFERROR(INDEX(I$337:I$373,MATCH($F317,$B$337:$B$373,0))/INDEX($D$337:$D$373,MATCH($F317,$B$337:$B$373,0)),SUMIFS('Input-Ext Allocators'!F$8:F$63,'Input-Ext Allocators'!$B$8:$B$63,$F317))*$D317</f>
        <v>35.678057696782773</v>
      </c>
      <c r="J317" s="10">
        <f ca="1">IFERROR(INDEX(J$337:J$373,MATCH($F317,$B$337:$B$373,0))/INDEX($D$337:$D$373,MATCH($F317,$B$337:$B$373,0)),SUMIFS('Input-Ext Allocators'!G$8:G$63,'Input-Ext Allocators'!$B$8:$B$63,$F317))*$D317</f>
        <v>1506.379714938178</v>
      </c>
      <c r="K317" s="10">
        <f ca="1">IFERROR(INDEX(K$337:K$373,MATCH($F317,$B$337:$B$373,0))/INDEX($D$337:$D$373,MATCH($F317,$B$337:$B$373,0)),SUMIFS('Input-Ext Allocators'!H$8:H$63,'Input-Ext Allocators'!$B$8:$B$63,$F317))*$D317</f>
        <v>7866.7294257133872</v>
      </c>
    </row>
    <row r="318" spans="1:11" hidden="1" outlineLevel="1">
      <c r="A318" s="31">
        <f>IF(ISBLANK('Input-Accounts'!A318),"",'Input-Accounts'!A318)</f>
        <v>283</v>
      </c>
      <c r="B318" s="53" t="str">
        <f>IF(ISBLANK('Input-Accounts'!B318),"",'Input-Accounts'!B318)</f>
        <v>STATE INCOME TAXES</v>
      </c>
      <c r="C318" s="31">
        <f>IF(ISBLANK('Input-Accounts'!C318),"",'Input-Accounts'!C318)</f>
        <v>409.2</v>
      </c>
      <c r="D318" s="10">
        <f t="shared" ca="1" si="62"/>
        <v>42880.884656293718</v>
      </c>
      <c r="E318" s="10">
        <f ca="1">IFERROR(IF(D318="","",IF(D318=0,0,IF(ABS(D318-SUM($G318:$K318))&lt;Check_Limit,0,1))),1)</f>
        <v>0</v>
      </c>
      <c r="F318" s="3" t="str" cm="1">
        <f t="array" aca="1" ref="F318" ca="1">IF(D318=0,"-",IF('Input-Accounts'!$E318&lt;&gt;0,'Input-Accounts'!$E318,INDEX('Input-Accounts'!$H318:$J318,,MATCH($F$6,'Input-Accounts'!$H$6:$J$6,0))))</f>
        <v>INT_RATEBASE</v>
      </c>
      <c r="G318" s="10">
        <f ca="1">IFERROR(INDEX(G$337:G$373,MATCH($F318,$B$337:$B$373,0))/INDEX($D$337:$D$373,MATCH($F318,$B$337:$B$373,0)),SUMIFS('Input-Ext Allocators'!D$8:D$63,'Input-Ext Allocators'!$B$8:$B$63,$F318))*$D318</f>
        <v>36089.310344556776</v>
      </c>
      <c r="H318" s="10">
        <f ca="1">IFERROR(INDEX(H$337:H$373,MATCH($F318,$B$337:$B$373,0))/INDEX($D$337:$D$373,MATCH($F318,$B$337:$B$373,0)),SUMIFS('Input-Ext Allocators'!E$8:E$63,'Input-Ext Allocators'!$B$8:$B$63,$F318))*$D318</f>
        <v>5703.652055699411</v>
      </c>
      <c r="I318" s="10">
        <f ca="1">IFERROR(INDEX(I$337:I$373,MATCH($F318,$B$337:$B$373,0))/INDEX($D$337:$D$373,MATCH($F318,$B$337:$B$373,0)),SUMIFS('Input-Ext Allocators'!F$8:F$63,'Input-Ext Allocators'!$B$8:$B$63,$F318))*$D318</f>
        <v>4.1253938687586036</v>
      </c>
      <c r="J318" s="10">
        <f ca="1">IFERROR(INDEX(J$337:J$373,MATCH($F318,$B$337:$B$373,0))/INDEX($D$337:$D$373,MATCH($F318,$B$337:$B$373,0)),SUMIFS('Input-Ext Allocators'!G$8:G$63,'Input-Ext Allocators'!$B$8:$B$63,$F318))*$D318</f>
        <v>174.18015556908162</v>
      </c>
      <c r="K318" s="10">
        <f ca="1">IFERROR(INDEX(K$337:K$373,MATCH($F318,$B$337:$B$373,0))/INDEX($D$337:$D$373,MATCH($F318,$B$337:$B$373,0)),SUMIFS('Input-Ext Allocators'!H$8:H$63,'Input-Ext Allocators'!$B$8:$B$63,$F318))*$D318</f>
        <v>909.61670659967979</v>
      </c>
    </row>
    <row r="319" spans="1:11" hidden="1" outlineLevel="1">
      <c r="A319" s="31">
        <f>IF(ISBLANK('Input-Accounts'!A319),"",'Input-Accounts'!A319)</f>
        <v>284</v>
      </c>
      <c r="B319" s="53" t="str">
        <f>IF(ISBLANK('Input-Accounts'!B319),"",'Input-Accounts'!B319)</f>
        <v>DEFERRED INCOME TAX EXPENSE - FEDERAL</v>
      </c>
      <c r="C319" s="31" t="str">
        <f>IF(ISBLANK('Input-Accounts'!C319),"",'Input-Accounts'!C319)</f>
        <v>410-411.1</v>
      </c>
      <c r="D319" s="10">
        <f t="shared" ca="1" si="62"/>
        <v>341410.32458111271</v>
      </c>
      <c r="E319" s="10">
        <f ca="1">IFERROR(IF(D319="","",IF(D319=0,0,IF(ABS(D319-SUM($G319:$K319))&lt;Check_Limit,0,1))),1)</f>
        <v>0</v>
      </c>
      <c r="F319" s="3" t="str" cm="1">
        <f t="array" aca="1" ref="F319" ca="1">IF(D319=0,"-",IF('Input-Accounts'!$E319&lt;&gt;0,'Input-Accounts'!$E319,INDEX('Input-Accounts'!$H319:$J319,,MATCH($F$6,'Input-Accounts'!$H$6:$J$6,0))))</f>
        <v>INT_RATEBASE</v>
      </c>
      <c r="G319" s="10">
        <f ca="1">IFERROR(INDEX(G$337:G$373,MATCH($F319,$B$337:$B$373,0))/INDEX($D$337:$D$373,MATCH($F319,$B$337:$B$373,0)),SUMIFS('Input-Ext Allocators'!D$8:D$63,'Input-Ext Allocators'!$B$8:$B$63,$F319))*$D319</f>
        <v>287336.96278430719</v>
      </c>
      <c r="H319" s="10">
        <f ca="1">IFERROR(INDEX(H$337:H$373,MATCH($F319,$B$337:$B$373,0))/INDEX($D$337:$D$373,MATCH($F319,$B$337:$B$373,0)),SUMIFS('Input-Ext Allocators'!E$8:E$63,'Input-Ext Allocators'!$B$8:$B$63,$F319))*$D319</f>
        <v>45411.509469599048</v>
      </c>
      <c r="I319" s="10">
        <f ca="1">IFERROR(INDEX(I$337:I$373,MATCH($F319,$B$337:$B$373,0))/INDEX($D$337:$D$373,MATCH($F319,$B$337:$B$373,0)),SUMIFS('Input-Ext Allocators'!F$8:F$63,'Input-Ext Allocators'!$B$8:$B$63,$F319))*$D319</f>
        <v>32.845685695317989</v>
      </c>
      <c r="J319" s="10">
        <f ca="1">IFERROR(INDEX(J$337:J$373,MATCH($F319,$B$337:$B$373,0))/INDEX($D$337:$D$373,MATCH($F319,$B$337:$B$373,0)),SUMIFS('Input-Ext Allocators'!G$8:G$63,'Input-Ext Allocators'!$B$8:$B$63,$F319))*$D319</f>
        <v>1386.7928314697394</v>
      </c>
      <c r="K319" s="10">
        <f ca="1">IFERROR(INDEX(K$337:K$373,MATCH($F319,$B$337:$B$373,0))/INDEX($D$337:$D$373,MATCH($F319,$B$337:$B$373,0)),SUMIFS('Input-Ext Allocators'!H$8:H$63,'Input-Ext Allocators'!$B$8:$B$63,$F319))*$D319</f>
        <v>7242.213810041324</v>
      </c>
    </row>
    <row r="320" spans="1:11" hidden="1" outlineLevel="1">
      <c r="A320" s="31">
        <f>IF(ISBLANK('Input-Accounts'!A320),"",'Input-Accounts'!A320)</f>
        <v>285</v>
      </c>
      <c r="B320" s="53" t="str">
        <f>IF(ISBLANK('Input-Accounts'!B320),"",'Input-Accounts'!B320)</f>
        <v>DEFERRED INCOME TAX EXPENSE - FEDERAL</v>
      </c>
      <c r="C320" s="31" t="str">
        <f>IF(ISBLANK('Input-Accounts'!C320),"",'Input-Accounts'!C320)</f>
        <v>410-411.2</v>
      </c>
      <c r="D320" s="10">
        <f t="shared" ca="1" si="62"/>
        <v>161894.65688357095</v>
      </c>
      <c r="E320" s="10">
        <f ca="1">IFERROR(IF(D320="","",IF(D320=0,0,IF(ABS(D320-SUM($G320:$K320))&lt;Check_Limit,0,1))),1)</f>
        <v>0</v>
      </c>
      <c r="F320" s="3" t="str" cm="1">
        <f t="array" aca="1" ref="F320" ca="1">IF(D320=0,"-",IF('Input-Accounts'!$E320&lt;&gt;0,'Input-Accounts'!$E320,INDEX('Input-Accounts'!$H320:$J320,,MATCH($F$6,'Input-Accounts'!$H$6:$J$6,0))))</f>
        <v>INT_RATEBASE</v>
      </c>
      <c r="G320" s="10">
        <f ca="1">IFERROR(INDEX(G$337:G$373,MATCH($F320,$B$337:$B$373,0))/INDEX($D$337:$D$373,MATCH($F320,$B$337:$B$373,0)),SUMIFS('Input-Ext Allocators'!D$8:D$63,'Input-Ext Allocators'!$B$8:$B$63,$F320))*$D320</f>
        <v>136253.40433687126</v>
      </c>
      <c r="H320" s="10">
        <f ca="1">IFERROR(INDEX(H$337:H$373,MATCH($F320,$B$337:$B$373,0))/INDEX($D$337:$D$373,MATCH($F320,$B$337:$B$373,0)),SUMIFS('Input-Ext Allocators'!E$8:E$63,'Input-Ext Allocators'!$B$8:$B$63,$F320))*$D320</f>
        <v>21533.85593469099</v>
      </c>
      <c r="I320" s="10">
        <f ca="1">IFERROR(INDEX(I$337:I$373,MATCH($F320,$B$337:$B$373,0))/INDEX($D$337:$D$373,MATCH($F320,$B$337:$B$373,0)),SUMIFS('Input-Ext Allocators'!F$8:F$63,'Input-Ext Allocators'!$B$8:$B$63,$F320))*$D320</f>
        <v>15.575220293274324</v>
      </c>
      <c r="J320" s="10">
        <f ca="1">IFERROR(INDEX(J$337:J$373,MATCH($F320,$B$337:$B$373,0))/INDEX($D$337:$D$373,MATCH($F320,$B$337:$B$373,0)),SUMIFS('Input-Ext Allocators'!G$8:G$63,'Input-Ext Allocators'!$B$8:$B$63,$F320))*$D320</f>
        <v>657.60855327047636</v>
      </c>
      <c r="K320" s="10">
        <f ca="1">IFERROR(INDEX(K$337:K$373,MATCH($F320,$B$337:$B$373,0))/INDEX($D$337:$D$373,MATCH($F320,$B$337:$B$373,0)),SUMIFS('Input-Ext Allocators'!H$8:H$63,'Input-Ext Allocators'!$B$8:$B$63,$F320))*$D320</f>
        <v>3434.2128384449043</v>
      </c>
    </row>
    <row r="321" spans="1:11" hidden="1" outlineLevel="1">
      <c r="A321" s="31">
        <f>IF(ISBLANK('Input-Accounts'!A321),"",'Input-Accounts'!A321)</f>
        <v>286</v>
      </c>
      <c r="B321" t="str">
        <f>IF(ISBLANK('Input-Accounts'!B321),"",'Input-Accounts'!B321)</f>
        <v>Subtotal - Income Taxes</v>
      </c>
      <c r="C321" s="31" t="str">
        <f>IF(ISBLANK('Input-Accounts'!C321),"",'Input-Accounts'!C321)</f>
        <v/>
      </c>
      <c r="D321" s="123">
        <f ca="1">SUBTOTAL(9,D317:D320)</f>
        <v>917036.92314179649</v>
      </c>
      <c r="E321" s="10">
        <f ca="1">IFERROR(IF(D321="","",IF(D321=0,0,IF(ABS(D321-SUM($G321:$K321))&lt;Check_Limit,0,1))),1)</f>
        <v>0</v>
      </c>
      <c r="G321" s="123">
        <f t="shared" ref="G321:K321" ca="1" si="63">SUBTOTAL(9,G317:G320)</f>
        <v>771794.4809663411</v>
      </c>
      <c r="H321" s="123">
        <f t="shared" ca="1" si="63"/>
        <v>121976.48378185417</v>
      </c>
      <c r="I321" s="123">
        <f t="shared" ca="1" si="63"/>
        <v>88.22435755413369</v>
      </c>
      <c r="J321" s="123">
        <f t="shared" ca="1" si="63"/>
        <v>3724.9612552474755</v>
      </c>
      <c r="K321" s="123">
        <f t="shared" ca="1" si="63"/>
        <v>19452.772780799292</v>
      </c>
    </row>
    <row r="322" spans="1:11" hidden="1" outlineLevel="1">
      <c r="A322" s="31" t="str">
        <f>IF(ISBLANK('Input-Accounts'!A322),"",'Input-Accounts'!A322)</f>
        <v/>
      </c>
      <c r="B322" t="str">
        <f>IF(ISBLANK('Input-Accounts'!B322),"",'Input-Accounts'!B322)</f>
        <v/>
      </c>
      <c r="C322" s="31" t="str">
        <f>IF(ISBLANK('Input-Accounts'!C322),"",'Input-Accounts'!C322)</f>
        <v/>
      </c>
      <c r="D322" s="10"/>
      <c r="E322" s="10"/>
      <c r="G322" s="10"/>
      <c r="H322" s="10"/>
      <c r="I322" s="10"/>
      <c r="J322" s="10"/>
      <c r="K322" s="10"/>
    </row>
    <row r="323" spans="1:11" collapsed="1">
      <c r="A323" s="31">
        <f>IF(ISBLANK('Input-Accounts'!A323),"",'Input-Accounts'!A323)</f>
        <v>287</v>
      </c>
      <c r="B323" s="7" t="str">
        <f>IF(ISBLANK('Input-Accounts'!B323),"",'Input-Accounts'!B323)</f>
        <v>Total Taxes</v>
      </c>
      <c r="C323" s="31" t="str">
        <f>IF(ISBLANK('Input-Accounts'!C323),"",'Input-Accounts'!C323)</f>
        <v/>
      </c>
      <c r="D323" s="10">
        <f ca="1">SUBTOTAL(9,D311:D321)</f>
        <v>4159068.7589124907</v>
      </c>
      <c r="E323" s="10">
        <f ca="1">IFERROR(IF(D323="","",IF(D323=0,0,IF(ABS(D323-SUM($G323:$K323))&lt;Check_Limit,0,1))),1)</f>
        <v>0</v>
      </c>
      <c r="F323" s="3"/>
      <c r="G323" s="10">
        <f t="shared" ref="G323:K323" ca="1" si="64">SUBTOTAL(9,G311:G321)</f>
        <v>3479615.1541734841</v>
      </c>
      <c r="H323" s="10">
        <f t="shared" ca="1" si="64"/>
        <v>591325.39220638748</v>
      </c>
      <c r="I323" s="10">
        <f t="shared" ca="1" si="64"/>
        <v>368.18108238204769</v>
      </c>
      <c r="J323" s="10">
        <f t="shared" ca="1" si="64"/>
        <v>14779.968408603863</v>
      </c>
      <c r="K323" s="10">
        <f t="shared" ca="1" si="64"/>
        <v>72980.063041632544</v>
      </c>
    </row>
    <row r="324" spans="1:11">
      <c r="A324" s="31" t="str">
        <f>IF(ISBLANK('Input-Accounts'!A324),"",'Input-Accounts'!A324)</f>
        <v/>
      </c>
      <c r="B324" t="str">
        <f>IF(ISBLANK('Input-Accounts'!B324),"",'Input-Accounts'!B324)</f>
        <v/>
      </c>
      <c r="C324" s="31" t="str">
        <f>IF(ISBLANK('Input-Accounts'!C324),"",'Input-Accounts'!C324)</f>
        <v/>
      </c>
      <c r="D324" s="123"/>
      <c r="E324" s="10"/>
      <c r="G324" s="123"/>
      <c r="H324" s="123"/>
      <c r="I324" s="123"/>
      <c r="J324" s="123"/>
      <c r="K324" s="123"/>
    </row>
    <row r="325" spans="1:11">
      <c r="A325" s="31">
        <f>IF(ISBLANK('Input-Accounts'!A325),"",'Input-Accounts'!A325)</f>
        <v>288</v>
      </c>
      <c r="B325" s="1" t="str">
        <f>IF(ISBLANK('Input-Accounts'!B325),"",'Input-Accounts'!B325)</f>
        <v>REVENUE REQUIREMENT AT EQUAL RATES OF RETURN</v>
      </c>
      <c r="C325" s="31" t="str">
        <f>IF(ISBLANK('Input-Accounts'!C325),"",'Input-Accounts'!C325)</f>
        <v/>
      </c>
      <c r="D325" s="10"/>
      <c r="E325" s="10"/>
      <c r="G325" s="10"/>
      <c r="H325" s="10"/>
      <c r="I325" s="10"/>
      <c r="J325" s="10"/>
      <c r="K325" s="10"/>
    </row>
    <row r="326" spans="1:11">
      <c r="A326" s="31">
        <f>IF(ISBLANK('Input-Accounts'!A326),"",'Input-Accounts'!A326)</f>
        <v>289</v>
      </c>
      <c r="B326" s="1" t="str">
        <f>IF(ISBLANK('Input-Accounts'!B326),"",'Input-Accounts'!B326)</f>
        <v>Test Year Expenses at Current Rates</v>
      </c>
      <c r="C326" s="31" t="str">
        <f>IF(ISBLANK('Input-Accounts'!C326),"",'Input-Accounts'!C326)</f>
        <v/>
      </c>
      <c r="D326" s="57">
        <f ca="1">SUBTOTAL(9,D159:D323)</f>
        <v>40277804.485846967</v>
      </c>
      <c r="E326" s="10">
        <f t="shared" ref="E326:E333" ca="1" si="65">IFERROR(IF(D326="","",IF(D326=0,0,IF(ABS(D326-SUM($G326:$K326))&lt;Check_Limit,0,1))),1)</f>
        <v>0</v>
      </c>
      <c r="F326" s="3"/>
      <c r="G326" s="57">
        <f t="shared" ref="G326:K326" ca="1" si="66">SUBTOTAL(9,G159:G323)</f>
        <v>32813709.765857264</v>
      </c>
      <c r="H326" s="57">
        <f t="shared" ca="1" si="66"/>
        <v>6623820.7182123093</v>
      </c>
      <c r="I326" s="57">
        <f t="shared" ca="1" si="66"/>
        <v>4045.905178485626</v>
      </c>
      <c r="J326" s="57">
        <f t="shared" ca="1" si="66"/>
        <v>123296.41588411924</v>
      </c>
      <c r="K326" s="57">
        <f t="shared" ca="1" si="66"/>
        <v>712931.68071479641</v>
      </c>
    </row>
    <row r="327" spans="1:11">
      <c r="A327" s="31">
        <f>IF(ISBLANK('Input-Accounts'!A327),"",'Input-Accounts'!A327)</f>
        <v>290</v>
      </c>
      <c r="B327" s="1" t="str">
        <f>IF(ISBLANK('Input-Accounts'!B327),"",'Input-Accounts'!B327)</f>
        <v>Return on Rate Base</v>
      </c>
      <c r="C327" s="31" t="str">
        <f>IF(ISBLANK('Input-Accounts'!C327),"",'Input-Accounts'!C327)</f>
        <v/>
      </c>
      <c r="D327" s="10">
        <f t="shared" ref="D327:D330" ca="1" si="67">INDIRECT("Classification!"&amp;$D$5&amp;ROW())</f>
        <v>11900708.239616267</v>
      </c>
      <c r="E327" s="10">
        <f t="shared" ca="1" si="65"/>
        <v>0</v>
      </c>
      <c r="F327" s="3" t="str" cm="1">
        <f t="array" aca="1" ref="F327" ca="1">IF(D327=0,"-",IF('Input-Accounts'!$E327&lt;&gt;0,'Input-Accounts'!$E327,INDEX('Input-Accounts'!$H327:$J327,,MATCH($F$6,'Input-Accounts'!$H$6:$J$6,0))))</f>
        <v>INT_RATEBASE</v>
      </c>
      <c r="G327" s="10">
        <f ca="1">IFERROR(INDEX(G$337:G$373,MATCH($F327,$B$337:$B$373,0))/INDEX($D$337:$D$373,MATCH($F327,$B$337:$B$373,0)),SUMIFS('Input-Ext Allocators'!D$8:D$63,'Input-Ext Allocators'!$B$8:$B$63,$F327))*$D327</f>
        <v>10015846.371222159</v>
      </c>
      <c r="H327" s="10">
        <f ca="1">IFERROR(INDEX(H$337:H$373,MATCH($F327,$B$337:$B$373,0))/INDEX($D$337:$D$373,MATCH($F327,$B$337:$B$373,0)),SUMIFS('Input-Ext Allocators'!E$8:E$63,'Input-Ext Allocators'!$B$8:$B$63,$F327))*$D327</f>
        <v>1582931.4054322739</v>
      </c>
      <c r="I327" s="10">
        <f ca="1">IFERROR(INDEX(I$337:I$373,MATCH($F327,$B$337:$B$373,0))/INDEX($D$337:$D$373,MATCH($F327,$B$337:$B$373,0)),SUMIFS('Input-Ext Allocators'!F$8:F$63,'Input-Ext Allocators'!$B$8:$B$63,$F327))*$D327</f>
        <v>1144.9182823328752</v>
      </c>
      <c r="J327" s="10">
        <f ca="1">IFERROR(INDEX(J$337:J$373,MATCH($F327,$B$337:$B$373,0))/INDEX($D$337:$D$373,MATCH($F327,$B$337:$B$373,0)),SUMIFS('Input-Ext Allocators'!G$8:G$63,'Input-Ext Allocators'!$B$8:$B$63,$F327))*$D327</f>
        <v>48340.122391909979</v>
      </c>
      <c r="K327" s="10">
        <f ca="1">IFERROR(INDEX(K$337:K$373,MATCH($F327,$B$337:$B$373,0))/INDEX($D$337:$D$373,MATCH($F327,$B$337:$B$373,0)),SUMIFS('Input-Ext Allocators'!H$8:H$63,'Input-Ext Allocators'!$B$8:$B$63,$F327))*$D327</f>
        <v>252445.42228758804</v>
      </c>
    </row>
    <row r="328" spans="1:11">
      <c r="A328" s="31">
        <f>IF(ISBLANK('Input-Accounts'!A328),"",'Input-Accounts'!A328)</f>
        <v>291</v>
      </c>
      <c r="B328" s="1" t="str">
        <f>IF(ISBLANK('Input-Accounts'!B328),"",'Input-Accounts'!B328)</f>
        <v>Gross Up Items</v>
      </c>
      <c r="C328" s="31" t="str">
        <f>IF(ISBLANK('Input-Accounts'!C328),"",'Input-Accounts'!C328)</f>
        <v/>
      </c>
      <c r="D328" s="10">
        <f t="shared" ca="1" si="67"/>
        <v>0</v>
      </c>
      <c r="E328" s="10">
        <f t="shared" ca="1" si="65"/>
        <v>0</v>
      </c>
      <c r="F328" s="10" t="str" cm="1">
        <f t="array" aca="1" ref="F328" ca="1">IF(D328=0,"-",IF('Input-Accounts'!$E328&lt;&gt;0,'Input-Accounts'!$E328,INDEX('Input-Accounts'!$H328:$J328,,MATCH($F$6,'Input-Accounts'!$H$6:$J$6,0))))</f>
        <v>-</v>
      </c>
      <c r="G328" s="10">
        <f ca="1">IFERROR(INDEX(G$337:G$373,MATCH($F328,$B$337:$B$373,0))/INDEX($D$337:$D$373,MATCH($F328,$B$337:$B$373,0)),SUMIFS('Input-Func_Class'!D$83:D$83,'Input-Func_Class'!$B$83:$B$83,$F328))*$D328</f>
        <v>0</v>
      </c>
      <c r="H328" s="10">
        <f ca="1">IFERROR(INDEX(H$337:H$373,MATCH($F328,$B$337:$B$373,0))/INDEX($D$337:$D$373,MATCH($F328,$B$337:$B$373,0)),SUMIFS('Input-Func_Class'!E$83:E$83,'Input-Func_Class'!$B$83:$B$83,$F328))*$D328</f>
        <v>0</v>
      </c>
      <c r="I328" s="10">
        <f ca="1">IFERROR(INDEX(I$337:I$373,MATCH($F328,$B$337:$B$373,0))/INDEX($D$337:$D$373,MATCH($F328,$B$337:$B$373,0)),SUMIFS('Input-Func_Class'!F$83:F$83,'Input-Func_Class'!$B$83:$B$83,$F328))*$D328</f>
        <v>0</v>
      </c>
      <c r="J328" s="10">
        <f ca="1">IFERROR(INDEX(J$337:J$373,MATCH($F328,$B$337:$B$373,0))/INDEX($D$337:$D$373,MATCH($F328,$B$337:$B$373,0)),SUMIFS('Input-Func_Class'!G$83:G$83,'Input-Func_Class'!$B$83:$B$83,$F328))*$D328</f>
        <v>0</v>
      </c>
      <c r="K328" s="10">
        <f ca="1">IFERROR(INDEX(K$337:K$373,MATCH($F328,$B$337:$B$373,0))/INDEX($D$337:$D$373,MATCH($F328,$B$337:$B$373,0)),SUMIFS('Input-Func_Class'!H$83:H$83,'Input-Func_Class'!$B$83:$B$83,$F328))*$D328</f>
        <v>0</v>
      </c>
    </row>
    <row r="329" spans="1:11">
      <c r="A329" s="31">
        <f>IF(ISBLANK('Input-Accounts'!A329),"",'Input-Accounts'!A329)</f>
        <v>292</v>
      </c>
      <c r="B329" s="6" t="str">
        <f>IF(ISBLANK('Input-Accounts'!B329),"",'Input-Accounts'!B329)</f>
        <v>Gross-up Federal Income Tax</v>
      </c>
      <c r="C329" s="31" t="str">
        <f>IF(ISBLANK('Input-Accounts'!C329),"",'Input-Accounts'!C329)</f>
        <v/>
      </c>
      <c r="D329" s="10">
        <f t="shared" ca="1" si="67"/>
        <v>1350707.7202795635</v>
      </c>
      <c r="E329" s="10">
        <f t="shared" ca="1" si="65"/>
        <v>0</v>
      </c>
      <c r="F329" s="3" t="str" cm="1">
        <f t="array" aca="1" ref="F329" ca="1">IF(D329=0,"-",IF('Input-Accounts'!$E329&lt;&gt;0,'Input-Accounts'!$E329,INDEX('Input-Accounts'!$H329:$J329,,MATCH($F$6,'Input-Accounts'!$H$6:$J$6,0))))</f>
        <v>INT_RATEBASE</v>
      </c>
      <c r="G329" s="10">
        <f ca="1">IFERROR(INDEX(G$337:G$373,MATCH($F329,$B$337:$B$373,0))/INDEX($D$337:$D$373,MATCH($F329,$B$337:$B$373,0)),SUMIFS('Input-Ext Allocators'!D$8:D$63,'Input-Ext Allocators'!$B$8:$B$63,$F329))*$D329</f>
        <v>1136779.4879391179</v>
      </c>
      <c r="H329" s="10">
        <f ca="1">IFERROR(INDEX(H$337:H$373,MATCH($F329,$B$337:$B$373,0))/INDEX($D$337:$D$373,MATCH($F329,$B$337:$B$373,0)),SUMIFS('Input-Ext Allocators'!E$8:E$63,'Input-Ext Allocators'!$B$8:$B$63,$F329))*$D329</f>
        <v>179659.69982130182</v>
      </c>
      <c r="I329" s="10">
        <f ca="1">IFERROR(INDEX(I$337:I$373,MATCH($F329,$B$337:$B$373,0))/INDEX($D$337:$D$373,MATCH($F329,$B$337:$B$373,0)),SUMIFS('Input-Ext Allocators'!F$8:F$63,'Input-Ext Allocators'!$B$8:$B$63,$F329))*$D329</f>
        <v>129.94604454617703</v>
      </c>
      <c r="J329" s="10">
        <f ca="1">IFERROR(INDEX(J$337:J$373,MATCH($F329,$B$337:$B$373,0))/INDEX($D$337:$D$373,MATCH($F329,$B$337:$B$373,0)),SUMIFS('Input-Ext Allocators'!G$8:G$63,'Input-Ext Allocators'!$B$8:$B$63,$F329))*$D329</f>
        <v>5486.5118276454077</v>
      </c>
      <c r="K329" s="10">
        <f ca="1">IFERROR(INDEX(K$337:K$373,MATCH($F329,$B$337:$B$373,0))/INDEX($D$337:$D$373,MATCH($F329,$B$337:$B$373,0)),SUMIFS('Input-Ext Allocators'!H$8:H$63,'Input-Ext Allocators'!$B$8:$B$63,$F329))*$D329</f>
        <v>28652.074646951809</v>
      </c>
    </row>
    <row r="330" spans="1:11">
      <c r="A330" s="31">
        <f>IF(ISBLANK('Input-Accounts'!A330),"",'Input-Accounts'!A330)</f>
        <v>293</v>
      </c>
      <c r="B330" s="6" t="str">
        <f>IF(ISBLANK('Input-Accounts'!B330),"",'Input-Accounts'!B330)</f>
        <v>Gross-up State Utility Tax</v>
      </c>
      <c r="C330" s="31" t="str">
        <f>IF(ISBLANK('Input-Accounts'!C330),"",'Input-Accounts'!C330)</f>
        <v/>
      </c>
      <c r="D330" s="10">
        <f t="shared" ca="1" si="67"/>
        <v>338523.46451575472</v>
      </c>
      <c r="E330" s="10">
        <f t="shared" ca="1" si="65"/>
        <v>0</v>
      </c>
      <c r="F330" s="3" t="str" cm="1">
        <f t="array" aca="1" ref="F330" ca="1">IF(D330=0,"-",IF('Input-Accounts'!$E330&lt;&gt;0,'Input-Accounts'!$E330,INDEX('Input-Accounts'!$H330:$J330,,MATCH($F$6,'Input-Accounts'!$H$6:$J$6,0))))</f>
        <v>INT_RATEBASE</v>
      </c>
      <c r="G330" s="10">
        <f ca="1">IFERROR(INDEX(G$337:G$373,MATCH($F330,$B$337:$B$373,0))/INDEX($D$337:$D$373,MATCH($F330,$B$337:$B$373,0)),SUMIFS('Input-Ext Allocators'!D$8:D$63,'Input-Ext Allocators'!$B$8:$B$63,$F330))*$D330</f>
        <v>284907.33033490478</v>
      </c>
      <c r="H330" s="10">
        <f ca="1">IFERROR(INDEX(H$337:H$373,MATCH($F330,$B$337:$B$373,0))/INDEX($D$337:$D$373,MATCH($F330,$B$337:$B$373,0)),SUMIFS('Input-Ext Allocators'!E$8:E$63,'Input-Ext Allocators'!$B$8:$B$63,$F330))*$D330</f>
        <v>45027.523796768975</v>
      </c>
      <c r="I330" s="10">
        <f ca="1">IFERROR(INDEX(I$337:I$373,MATCH($F330,$B$337:$B$373,0))/INDEX($D$337:$D$373,MATCH($F330,$B$337:$B$373,0)),SUMIFS('Input-Ext Allocators'!F$8:F$63,'Input-Ext Allocators'!$B$8:$B$63,$F330))*$D330</f>
        <v>32.567952740201733</v>
      </c>
      <c r="J330" s="10">
        <f ca="1">IFERROR(INDEX(J$337:J$373,MATCH($F330,$B$337:$B$373,0))/INDEX($D$337:$D$373,MATCH($F330,$B$337:$B$373,0)),SUMIFS('Input-Ext Allocators'!G$8:G$63,'Input-Ext Allocators'!$B$8:$B$63,$F330))*$D330</f>
        <v>1375.0665403887456</v>
      </c>
      <c r="K330" s="10">
        <f ca="1">IFERROR(INDEX(K$337:K$373,MATCH($F330,$B$337:$B$373,0))/INDEX($D$337:$D$373,MATCH($F330,$B$337:$B$373,0)),SUMIFS('Input-Ext Allocators'!H$8:H$63,'Input-Ext Allocators'!$B$8:$B$63,$F330))*$D330</f>
        <v>7180.9758909518987</v>
      </c>
    </row>
    <row r="331" spans="1:11">
      <c r="A331" s="31">
        <f>IF(ISBLANK('Input-Accounts'!A331),"",'Input-Accounts'!A331)</f>
        <v>294</v>
      </c>
      <c r="B331" s="6" t="str">
        <f>IF(ISBLANK('Input-Accounts'!B331),"",'Input-Accounts'!B331)</f>
        <v>Gross-up Bad Debts</v>
      </c>
      <c r="C331" s="31" t="str">
        <f>IF(ISBLANK('Input-Accounts'!C331),"",'Input-Accounts'!C331)</f>
        <v/>
      </c>
      <c r="D331" s="10">
        <f ca="1">INDIRECT("Classification!"&amp;$D$5&amp;ROW())</f>
        <v>0</v>
      </c>
      <c r="E331" s="10">
        <f t="shared" ca="1" si="65"/>
        <v>0</v>
      </c>
      <c r="F331" s="3" t="str" cm="1">
        <f t="array" aca="1" ref="F331" ca="1">IF(D331=0,"-",IF('Input-Accounts'!$E331&lt;&gt;0,'Input-Accounts'!$E331,INDEX('Input-Accounts'!$H331:$J331,,MATCH($F$6,'Input-Accounts'!$H$6:$J$6,0))))</f>
        <v>-</v>
      </c>
      <c r="G331" s="10">
        <f ca="1">IFERROR(INDEX(G$337:G$373,MATCH($F331,$B$337:$B$373,0))/INDEX($D$337:$D$373,MATCH($F331,$B$337:$B$373,0)),SUMIFS('Input-Ext Allocators'!D$8:D$63,'Input-Ext Allocators'!$B$8:$B$63,$F331))*$D331</f>
        <v>0</v>
      </c>
      <c r="H331" s="10">
        <f ca="1">IFERROR(INDEX(H$337:H$373,MATCH($F331,$B$337:$B$373,0))/INDEX($D$337:$D$373,MATCH($F331,$B$337:$B$373,0)),SUMIFS('Input-Ext Allocators'!E$8:E$63,'Input-Ext Allocators'!$B$8:$B$63,$F331))*$D331</f>
        <v>0</v>
      </c>
      <c r="I331" s="10">
        <f ca="1">IFERROR(INDEX(I$337:I$373,MATCH($F331,$B$337:$B$373,0))/INDEX($D$337:$D$373,MATCH($F331,$B$337:$B$373,0)),SUMIFS('Input-Ext Allocators'!F$8:F$63,'Input-Ext Allocators'!$B$8:$B$63,$F331))*$D331</f>
        <v>0</v>
      </c>
      <c r="J331" s="10">
        <f ca="1">IFERROR(INDEX(J$337:J$373,MATCH($F331,$B$337:$B$373,0))/INDEX($D$337:$D$373,MATCH($F331,$B$337:$B$373,0)),SUMIFS('Input-Ext Allocators'!G$8:G$63,'Input-Ext Allocators'!$B$8:$B$63,$F331))*$D331</f>
        <v>0</v>
      </c>
      <c r="K331" s="10">
        <f ca="1">IFERROR(INDEX(K$337:K$373,MATCH($F331,$B$337:$B$373,0))/INDEX($D$337:$D$373,MATCH($F331,$B$337:$B$373,0)),SUMIFS('Input-Ext Allocators'!H$8:H$63,'Input-Ext Allocators'!$B$8:$B$63,$F331))*$D331</f>
        <v>0</v>
      </c>
    </row>
    <row r="332" spans="1:11">
      <c r="A332" s="31">
        <f>IF(ISBLANK('Input-Accounts'!A332),"",'Input-Accounts'!A332)</f>
        <v>295</v>
      </c>
      <c r="B332" s="6" t="str">
        <f>IF(ISBLANK('Input-Accounts'!B332),"",'Input-Accounts'!B332)</f>
        <v>Gross-up Annual Filing Fee</v>
      </c>
      <c r="C332" s="31" t="str">
        <f>IF(ISBLANK('Input-Accounts'!C332),"",'Input-Accounts'!C332)</f>
        <v/>
      </c>
      <c r="D332" s="10">
        <f t="shared" ref="D332" ca="1" si="68">INDIRECT("Classification!"&amp;$D$5&amp;ROW())</f>
        <v>8863.6539594069873</v>
      </c>
      <c r="E332" s="10">
        <f t="shared" ca="1" si="65"/>
        <v>0</v>
      </c>
      <c r="F332" s="3" t="str" cm="1">
        <f t="array" aca="1" ref="F332" ca="1">IF(D332=0,"-",IF('Input-Accounts'!$E332&lt;&gt;0,'Input-Accounts'!$E332,INDEX('Input-Accounts'!$H332:$J332,,MATCH($F$6,'Input-Accounts'!$H$6:$J$6,0))))</f>
        <v>INT_RATEBASE</v>
      </c>
      <c r="G332" s="10">
        <f ca="1">IFERROR(INDEX(G$337:G$373,MATCH($F332,$B$337:$B$373,0))/INDEX($D$337:$D$373,MATCH($F332,$B$337:$B$373,0)),SUMIFS('Input-Ext Allocators'!D$8:D$63,'Input-Ext Allocators'!$B$8:$B$63,$F332))*$D332</f>
        <v>7459.8078162748043</v>
      </c>
      <c r="H332" s="10">
        <f ca="1">IFERROR(INDEX(H$337:H$373,MATCH($F332,$B$337:$B$373,0))/INDEX($D$337:$D$373,MATCH($F332,$B$337:$B$373,0)),SUMIFS('Input-Ext Allocators'!E$8:E$63,'Input-Ext Allocators'!$B$8:$B$63,$F332))*$D332</f>
        <v>1178.9681703583929</v>
      </c>
      <c r="I332" s="10">
        <f ca="1">IFERROR(INDEX(I$337:I$373,MATCH($F332,$B$337:$B$373,0))/INDEX($D$337:$D$373,MATCH($F332,$B$337:$B$373,0)),SUMIFS('Input-Ext Allocators'!F$8:F$63,'Input-Ext Allocators'!$B$8:$B$63,$F332))*$D332</f>
        <v>0.85273575841604354</v>
      </c>
      <c r="J332" s="10">
        <f ca="1">IFERROR(INDEX(J$337:J$373,MATCH($F332,$B$337:$B$373,0))/INDEX($D$337:$D$373,MATCH($F332,$B$337:$B$373,0)),SUMIFS('Input-Ext Allocators'!G$8:G$63,'Input-Ext Allocators'!$B$8:$B$63,$F332))*$D332</f>
        <v>36.003749408034146</v>
      </c>
      <c r="K332" s="10">
        <f ca="1">IFERROR(INDEX(K$337:K$373,MATCH($F332,$B$337:$B$373,0))/INDEX($D$337:$D$373,MATCH($F332,$B$337:$B$373,0)),SUMIFS('Input-Ext Allocators'!H$8:H$63,'Input-Ext Allocators'!$B$8:$B$63,$F332))*$D332</f>
        <v>188.02148760733746</v>
      </c>
    </row>
    <row r="333" spans="1:11" ht="15" thickBot="1">
      <c r="A333" s="31">
        <f>IF(ISBLANK('Input-Accounts'!A333),"",'Input-Accounts'!A333)</f>
        <v>296</v>
      </c>
      <c r="B333" s="1" t="str">
        <f>IF(ISBLANK('Input-Accounts'!B333),"",'Input-Accounts'!B333)</f>
        <v>TOTAL REVENUE REQUIREMENT AT EQUAL RATES OF RETURN</v>
      </c>
      <c r="C333" s="31" t="str">
        <f>IF(ISBLANK('Input-Accounts'!C333),"",'Input-Accounts'!C333)</f>
        <v/>
      </c>
      <c r="D333" s="124">
        <f ca="1">SUM(D326:D332)</f>
        <v>53876607.564217962</v>
      </c>
      <c r="E333" s="10">
        <f t="shared" ca="1" si="65"/>
        <v>0</v>
      </c>
      <c r="G333" s="124">
        <f t="shared" ref="G333:K333" ca="1" si="69">SUM(G326:G332)</f>
        <v>44258702.763169721</v>
      </c>
      <c r="H333" s="124">
        <f t="shared" ca="1" si="69"/>
        <v>8432618.3154330123</v>
      </c>
      <c r="I333" s="124">
        <f t="shared" ca="1" si="69"/>
        <v>5354.1901938632964</v>
      </c>
      <c r="J333" s="124">
        <f t="shared" ca="1" si="69"/>
        <v>178534.12039347141</v>
      </c>
      <c r="K333" s="124">
        <f t="shared" ca="1" si="69"/>
        <v>1001398.1750278956</v>
      </c>
    </row>
    <row r="334" spans="1:11" ht="15" thickTop="1">
      <c r="A334" s="31" t="str">
        <f>IF(ISBLANK('Input-Accounts'!A334),"",'Input-Accounts'!A334)</f>
        <v/>
      </c>
      <c r="B334" t="str">
        <f>IF(ISBLANK('Input-Accounts'!B334),"",'Input-Accounts'!B334)</f>
        <v/>
      </c>
      <c r="C334" s="31" t="str">
        <f>IF(ISBLANK('Input-Accounts'!C334),"",'Input-Accounts'!C334)</f>
        <v/>
      </c>
      <c r="D334" s="10"/>
      <c r="E334" s="10"/>
      <c r="G334" s="10"/>
      <c r="H334" s="10"/>
      <c r="I334" s="10"/>
      <c r="J334" s="10"/>
      <c r="K334" s="10"/>
    </row>
    <row r="335" spans="1:11">
      <c r="A335" s="31" t="str">
        <f>IF(ISBLANK('Input-Accounts'!A335),"",'Input-Accounts'!A335)</f>
        <v/>
      </c>
      <c r="B335" s="7" t="str">
        <f>IF(ISBLANK('Input-Accounts'!B335),"",'Input-Accounts'!B335)</f>
        <v/>
      </c>
      <c r="C335" s="31" t="str">
        <f>IF(ISBLANK('Input-Accounts'!C335),"",'Input-Accounts'!C335)</f>
        <v/>
      </c>
      <c r="E335" t="str">
        <f t="shared" ref="E335:E373" si="70">IFERROR(IF(D335="","",IF(D335=0,0,IF(ABS(D335-SUM($G335:$K335))&lt;Check_Limit,0,1))),1)</f>
        <v/>
      </c>
    </row>
    <row r="336" spans="1:11">
      <c r="A336" s="31">
        <f>IF(ISBLANK('Input-Accounts'!A336),"",'Input-Accounts'!A336)</f>
        <v>297</v>
      </c>
      <c r="B336" s="7" t="str">
        <f>IF(ISBLANK('Input-Accounts'!B336),"",'Input-Accounts'!B336)</f>
        <v>INTERNAL ALLOCATION FACTORS</v>
      </c>
      <c r="C336" s="31" t="str">
        <f>IF(ISBLANK('Input-Accounts'!C336),"",'Input-Accounts'!C336)</f>
        <v/>
      </c>
      <c r="D336" s="10"/>
      <c r="E336" s="10" t="str">
        <f t="shared" si="70"/>
        <v/>
      </c>
    </row>
    <row r="337" spans="1:11" outlineLevel="1">
      <c r="A337" s="31" t="str">
        <f>IF(ISBLANK('Input-Accounts'!A337),"",'Input-Accounts'!A337)</f>
        <v/>
      </c>
      <c r="B337" t="str">
        <f>IF(ISBLANK('Input-Accounts'!B337),"",'Input-Accounts'!B337)</f>
        <v/>
      </c>
      <c r="C337" s="31" t="str">
        <f>IF(ISBLANK('Input-Accounts'!C337),"",'Input-Accounts'!C337)</f>
        <v/>
      </c>
      <c r="D337" s="127"/>
      <c r="E337" s="10" t="str">
        <f t="shared" si="70"/>
        <v/>
      </c>
      <c r="G337" s="127"/>
      <c r="H337" s="127"/>
      <c r="I337" s="127"/>
      <c r="J337" s="127"/>
      <c r="K337" s="127"/>
    </row>
    <row r="338" spans="1:11" outlineLevel="1">
      <c r="A338" s="31">
        <f>IF(ISBLANK('Input-Accounts'!A338),"",'Input-Accounts'!A338)</f>
        <v>298</v>
      </c>
      <c r="B338" t="str">
        <f>IF(ISBLANK('Input-Accounts'!B338),"",'Input-Accounts'!B338)</f>
        <v>INT_MAINS_PLANT</v>
      </c>
      <c r="C338" s="31" t="str">
        <f>IF(ISBLANK('Input-Accounts'!C338),"",'Input-Accounts'!C338)</f>
        <v/>
      </c>
      <c r="D338" s="47">
        <f ca="1">SUM(D$32:D$33)</f>
        <v>0</v>
      </c>
      <c r="E338" s="10">
        <f t="shared" ca="1" si="70"/>
        <v>0</v>
      </c>
      <c r="G338" s="47">
        <f ca="1">SUM(G$32:G$33)</f>
        <v>0</v>
      </c>
      <c r="H338" s="47">
        <f ca="1">SUM(H$32:H$33)</f>
        <v>0</v>
      </c>
      <c r="I338" s="47">
        <f ca="1">SUM(I$32:I$33)</f>
        <v>0</v>
      </c>
      <c r="J338" s="47">
        <f ca="1">SUM(J$32:J$33)</f>
        <v>0</v>
      </c>
      <c r="K338" s="47">
        <f ca="1">SUM(K$32:K$33)</f>
        <v>0</v>
      </c>
    </row>
    <row r="339" spans="1:11" outlineLevel="1">
      <c r="A339" s="31">
        <f>IF(ISBLANK('Input-Accounts'!A339),"",'Input-Accounts'!A339)</f>
        <v>299</v>
      </c>
      <c r="B339" t="str">
        <f>IF(ISBLANK('Input-Accounts'!B339),"",'Input-Accounts'!B339)</f>
        <v>INT_MAINS_SERVICES</v>
      </c>
      <c r="C339" s="31" t="str">
        <f>IF(ISBLANK('Input-Accounts'!C339),"",'Input-Accounts'!C339)</f>
        <v/>
      </c>
      <c r="D339" s="47">
        <f ca="1">SUM(D$32:D$33,D$39:D$39)</f>
        <v>206990733.67370528</v>
      </c>
      <c r="E339" s="10">
        <f t="shared" ca="1" si="70"/>
        <v>0</v>
      </c>
      <c r="G339" s="47">
        <f ca="1">SUM(G$32:G$33,G$39:G$39)</f>
        <v>185259784.33056489</v>
      </c>
      <c r="H339" s="47">
        <f ca="1">SUM(H$32:H$33,H$39:H$39)</f>
        <v>21411456.283358756</v>
      </c>
      <c r="I339" s="47">
        <f ca="1">SUM(I$32:I$33,I$39:I$39)</f>
        <v>2995.3950016656349</v>
      </c>
      <c r="J339" s="47">
        <f ca="1">SUM(J$32:J$33,J$39:J$39)</f>
        <v>0</v>
      </c>
      <c r="K339" s="47">
        <f ca="1">SUM(K$32:K$33,K$39:K$39)</f>
        <v>316497.66477996344</v>
      </c>
    </row>
    <row r="340" spans="1:11" outlineLevel="1">
      <c r="A340" s="31">
        <f>IF(ISBLANK('Input-Accounts'!A340),"",'Input-Accounts'!A340)</f>
        <v>300</v>
      </c>
      <c r="B340" t="str">
        <f>IF(ISBLANK('Input-Accounts'!B340),"",'Input-Accounts'!B340)</f>
        <v>INT_DISTPT_SUBTOTAL</v>
      </c>
      <c r="C340" s="31" t="str">
        <f>IF(ISBLANK('Input-Accounts'!C340),"",'Input-Accounts'!C340)</f>
        <v/>
      </c>
      <c r="D340" s="47">
        <f ca="1">SUM(D$20:D$28,D$31:D$46)</f>
        <v>264747420.12259403</v>
      </c>
      <c r="E340" s="10">
        <f t="shared" ca="1" si="70"/>
        <v>0</v>
      </c>
      <c r="G340" s="47">
        <f ca="1">SUM(G$20:G$28,G$31:G$46)</f>
        <v>224488597.77793178</v>
      </c>
      <c r="H340" s="47">
        <f ca="1">SUM(H$20:H$28,H$31:H$46)</f>
        <v>35132449.505066283</v>
      </c>
      <c r="I340" s="47">
        <f ca="1">SUM(I$20:I$28,I$31:I$46)</f>
        <v>20750.560875887371</v>
      </c>
      <c r="J340" s="47">
        <f ca="1">SUM(J$20:J$28,J$31:J$46)</f>
        <v>873979.79</v>
      </c>
      <c r="K340" s="47">
        <f ca="1">SUM(K$20:K$28,K$31:K$46)</f>
        <v>4231642.4887200762</v>
      </c>
    </row>
    <row r="341" spans="1:11" outlineLevel="1">
      <c r="A341" s="31">
        <f>IF(ISBLANK('Input-Accounts'!A341),"",'Input-Accounts'!A341)</f>
        <v>301</v>
      </c>
      <c r="B341" t="str">
        <f>IF(ISBLANK('Input-Accounts'!B341),"",'Input-Accounts'!B341)</f>
        <v>INT_IND M&amp;R</v>
      </c>
      <c r="C341" s="31" t="str">
        <f>IF(ISBLANK('Input-Accounts'!C341),"",'Input-Accounts'!C341)</f>
        <v/>
      </c>
      <c r="D341" s="47">
        <f ca="1">SUM(D$45:D$46)</f>
        <v>6363314.383076922</v>
      </c>
      <c r="E341" s="10">
        <f t="shared" ca="1" si="70"/>
        <v>0</v>
      </c>
      <c r="G341" s="47">
        <f ca="1">SUM(G$45:G$46)</f>
        <v>0</v>
      </c>
      <c r="H341" s="47">
        <f ca="1">SUM(H$45:H$46)</f>
        <v>1670059.5772033106</v>
      </c>
      <c r="I341" s="47">
        <f ca="1">SUM(I$45:I$46)</f>
        <v>13452.088213172667</v>
      </c>
      <c r="J341" s="47">
        <f ca="1">SUM(J$45:J$46)</f>
        <v>873979.79</v>
      </c>
      <c r="K341" s="47">
        <f ca="1">SUM(K$45:K$46)</f>
        <v>3805822.9276604387</v>
      </c>
    </row>
    <row r="342" spans="1:11" outlineLevel="1">
      <c r="A342" s="31">
        <f>IF(ISBLANK('Input-Accounts'!A342),"",'Input-Accounts'!A342)</f>
        <v>302</v>
      </c>
      <c r="B342" t="str">
        <f>IF(ISBLANK('Input-Accounts'!B342),"",'Input-Accounts'!B342)</f>
        <v>INT_871-879</v>
      </c>
      <c r="C342" s="31" t="str">
        <f>IF(ISBLANK('Input-Accounts'!C342),"",'Input-Accounts'!C342)</f>
        <v/>
      </c>
      <c r="D342" s="47">
        <f ca="1">SUM(D$176:D$181)</f>
        <v>6608937.5582552496</v>
      </c>
      <c r="E342" s="10">
        <f t="shared" ca="1" si="70"/>
        <v>0</v>
      </c>
      <c r="G342" s="47">
        <f ca="1">SUM(G$176:G$181)</f>
        <v>5210663.8956710584</v>
      </c>
      <c r="H342" s="47">
        <f ca="1">SUM(H$176:H$181)</f>
        <v>1301986.8004575532</v>
      </c>
      <c r="I342" s="47">
        <f ca="1">SUM(I$176:I$181)</f>
        <v>649.80736768048268</v>
      </c>
      <c r="J342" s="47">
        <f ca="1">SUM(J$176:J$181)</f>
        <v>15493.952536446081</v>
      </c>
      <c r="K342" s="47">
        <f ca="1">SUM(K$176:K$181)</f>
        <v>80143.102222511137</v>
      </c>
    </row>
    <row r="343" spans="1:11" outlineLevel="1">
      <c r="A343" s="31">
        <f>IF(ISBLANK('Input-Accounts'!A343),"",'Input-Accounts'!A343)</f>
        <v>303</v>
      </c>
      <c r="B343" t="str">
        <f>IF(ISBLANK('Input-Accounts'!B343),"",'Input-Accounts'!B343)</f>
        <v>INT_866-893</v>
      </c>
      <c r="C343" s="31" t="str">
        <f>IF(ISBLANK('Input-Accounts'!C343),"",'Input-Accounts'!C343)</f>
        <v/>
      </c>
      <c r="D343" s="47">
        <f ca="1">SUM(D$188:D$193)</f>
        <v>980121.92558624013</v>
      </c>
      <c r="E343" s="10">
        <f t="shared" ca="1" si="70"/>
        <v>0</v>
      </c>
      <c r="G343" s="47">
        <f ca="1">SUM(G$188:G$193)</f>
        <v>767715.95708879211</v>
      </c>
      <c r="H343" s="47">
        <f ca="1">SUM(H$188:H$193)</f>
        <v>148019.8923582338</v>
      </c>
      <c r="I343" s="47">
        <f ca="1">SUM(I$188:I$193)</f>
        <v>210.54262696942112</v>
      </c>
      <c r="J343" s="47">
        <f ca="1">SUM(J$188:J$193)</f>
        <v>11701.389328606036</v>
      </c>
      <c r="K343" s="47">
        <f ca="1">SUM(K$188:K$193)</f>
        <v>52474.144183638826</v>
      </c>
    </row>
    <row r="344" spans="1:11" outlineLevel="1">
      <c r="A344" s="31">
        <f>IF(ISBLANK('Input-Accounts'!A344),"",'Input-Accounts'!A344)</f>
        <v>304</v>
      </c>
      <c r="B344" t="str">
        <f>IF(ISBLANK('Input-Accounts'!B344),"",'Input-Accounts'!B344)</f>
        <v>INT_LABOR</v>
      </c>
      <c r="C344" s="31" t="str">
        <f>IF(ISBLANK('Input-Accounts'!C344),"",'Input-Accounts'!C344)</f>
        <v/>
      </c>
      <c r="D344" s="47">
        <f ca="1">SUMPRODUCT('Input-Accounts'!$L$161:$L$219,D$161:D$219)</f>
        <v>6167277.3685433231</v>
      </c>
      <c r="E344" s="10">
        <f t="shared" ca="1" si="70"/>
        <v>0</v>
      </c>
      <c r="G344" s="47">
        <f ca="1">SUMPRODUCT('Input-Accounts'!$L$161:$L$219,G$161:G$219)</f>
        <v>4755943.2644385258</v>
      </c>
      <c r="H344" s="47">
        <f ca="1">SUMPRODUCT('Input-Accounts'!$L$161:$L$219,H$161:H$219)</f>
        <v>1267948.6027353164</v>
      </c>
      <c r="I344" s="47">
        <f ca="1">SUMPRODUCT('Input-Accounts'!$L$161:$L$219,I$161:I$219)</f>
        <v>780.39656189102254</v>
      </c>
      <c r="J344" s="47">
        <f ca="1">SUMPRODUCT('Input-Accounts'!$L$161:$L$219,J$161:J$219)</f>
        <v>24409.02701236826</v>
      </c>
      <c r="K344" s="47">
        <f ca="1">SUMPRODUCT('Input-Accounts'!$L$161:$L$219,K$161:K$219)</f>
        <v>118196.07779522346</v>
      </c>
    </row>
    <row r="345" spans="1:11" outlineLevel="1">
      <c r="A345" s="31">
        <f>IF(ISBLANK('Input-Accounts'!A345),"",'Input-Accounts'!A345)</f>
        <v>305</v>
      </c>
      <c r="B345" t="str">
        <f>IF(ISBLANK('Input-Accounts'!B345),"",'Input-Accounts'!B345)</f>
        <v>INT_OM_Exc_A&amp;G,Gas,Uncoll</v>
      </c>
      <c r="C345" s="31" t="str">
        <f>IF(ISBLANK('Input-Accounts'!C345),"",'Input-Accounts'!C345)</f>
        <v/>
      </c>
      <c r="D345" s="47">
        <f ca="1">SUM(D$184,D$195,D$201:D$203,D$205,D$213,D$220)</f>
        <v>9088926.8193401005</v>
      </c>
      <c r="E345" s="10">
        <f t="shared" ca="1" si="70"/>
        <v>0</v>
      </c>
      <c r="G345" s="47">
        <f ca="1">SUM(G$184,G$195,G$201:G$203,G$205,G$213,G$220)</f>
        <v>7160578.0976189235</v>
      </c>
      <c r="H345" s="47">
        <f ca="1">SUM(H$184,H$195,H$201:H$203,H$205,H$213,H$220)</f>
        <v>1742468.0742037706</v>
      </c>
      <c r="I345" s="47">
        <f ca="1">SUM(I$184,I$195,I$201:I$203,I$205,I$213,I$220)</f>
        <v>1015.4675111976082</v>
      </c>
      <c r="J345" s="47">
        <f ca="1">SUM(J$184,J$195,J$201:J$203,J$205,J$213,J$220)</f>
        <v>31341.423001058669</v>
      </c>
      <c r="K345" s="47">
        <f ca="1">SUM(K$184,K$195,K$201:K$203,K$205,K$213,K$220)</f>
        <v>153523.75700515002</v>
      </c>
    </row>
    <row r="346" spans="1:11" outlineLevel="1">
      <c r="A346" s="31">
        <f>IF(ISBLANK('Input-Accounts'!A346),"",'Input-Accounts'!A346)</f>
        <v>306</v>
      </c>
      <c r="B346" t="str">
        <f>IF(ISBLANK('Input-Accounts'!B346),"",'Input-Accounts'!B346)</f>
        <v>INT_TOTAL PLANT</v>
      </c>
      <c r="C346" s="31" t="str">
        <f>IF(ISBLANK('Input-Accounts'!C346),"",'Input-Accounts'!C346)</f>
        <v/>
      </c>
      <c r="D346" s="47">
        <f ca="1">D$73</f>
        <v>281356695.4431414</v>
      </c>
      <c r="E346" s="10">
        <f t="shared" ca="1" si="70"/>
        <v>0</v>
      </c>
      <c r="F346" s="15"/>
      <c r="G346" s="47">
        <f ca="1">G$73</f>
        <v>238572183.27648243</v>
      </c>
      <c r="H346" s="47">
        <f ca="1">H$73</f>
        <v>37336529.62884865</v>
      </c>
      <c r="I346" s="47">
        <f ca="1">I$73</f>
        <v>22052.374425132894</v>
      </c>
      <c r="J346" s="47">
        <f ca="1">J$73</f>
        <v>928810.0540682287</v>
      </c>
      <c r="K346" s="47">
        <f ca="1">K$73</f>
        <v>4497120.1093168398</v>
      </c>
    </row>
    <row r="347" spans="1:11" outlineLevel="1">
      <c r="A347" s="31">
        <f>IF(ISBLANK('Input-Accounts'!A347),"",'Input-Accounts'!A347)</f>
        <v>307</v>
      </c>
      <c r="B347" t="str">
        <f>IF(ISBLANK('Input-Accounts'!B347),"",'Input-Accounts'!B347)</f>
        <v>INT_RATEBASE</v>
      </c>
      <c r="C347" s="31" t="str">
        <f>IF(ISBLANK('Input-Accounts'!C347),"",'Input-Accounts'!C347)</f>
        <v/>
      </c>
      <c r="D347" s="47">
        <f ca="1">D$156</f>
        <v>148573136.57448521</v>
      </c>
      <c r="E347" s="10">
        <f t="shared" ca="1" si="70"/>
        <v>0</v>
      </c>
      <c r="G347" s="47">
        <f ca="1">G$156</f>
        <v>125041777.41850384</v>
      </c>
      <c r="H347" s="47">
        <f ca="1">H$156</f>
        <v>19761940.142725013</v>
      </c>
      <c r="I347" s="47">
        <f ca="1">I$156</f>
        <v>14293.611514767479</v>
      </c>
      <c r="J347" s="47">
        <f ca="1">J$156</f>
        <v>603497.15845081117</v>
      </c>
      <c r="K347" s="47">
        <f ca="1">K$156</f>
        <v>3151628.2432907368</v>
      </c>
    </row>
    <row r="348" spans="1:11" outlineLevel="1">
      <c r="A348" s="31">
        <f>IF(ISBLANK('Input-Accounts'!A348),"",'Input-Accounts'!A348)</f>
        <v>308</v>
      </c>
      <c r="B348" t="str">
        <f>IF(ISBLANK('Input-Accounts'!B348),"",'Input-Accounts'!B348)</f>
        <v>INT_REVENUE REQUIREMENT</v>
      </c>
      <c r="C348" s="31" t="str">
        <f>IF(ISBLANK('Input-Accounts'!C348),"",'Input-Accounts'!C348)</f>
        <v/>
      </c>
      <c r="D348" s="47">
        <f ca="1">D333</f>
        <v>53876607.564217962</v>
      </c>
      <c r="E348" s="10">
        <f t="shared" ca="1" si="70"/>
        <v>0</v>
      </c>
      <c r="G348" s="47">
        <f ca="1">G333</f>
        <v>44258702.763169721</v>
      </c>
      <c r="H348" s="47">
        <f ca="1">H333</f>
        <v>8432618.3154330123</v>
      </c>
      <c r="I348" s="47">
        <f ca="1">I333</f>
        <v>5354.1901938632964</v>
      </c>
      <c r="J348" s="47">
        <f ca="1">J333</f>
        <v>178534.12039347141</v>
      </c>
      <c r="K348" s="47">
        <f ca="1">K333</f>
        <v>1001398.1750278956</v>
      </c>
    </row>
    <row r="349" spans="1:11" outlineLevel="1">
      <c r="A349" s="31" t="str">
        <f>IF(ISBLANK('Input-Accounts'!A349),"",'Input-Accounts'!A349)</f>
        <v/>
      </c>
      <c r="B349" t="str">
        <f>IF(ISBLANK('Input-Accounts'!B349),"",'Input-Accounts'!B349)</f>
        <v/>
      </c>
      <c r="C349" s="31" t="str">
        <f>IF(ISBLANK('Input-Accounts'!C349),"",'Input-Accounts'!C349)</f>
        <v/>
      </c>
      <c r="D349" s="47"/>
      <c r="E349" s="10" t="str">
        <f t="shared" si="70"/>
        <v/>
      </c>
      <c r="G349" s="47"/>
      <c r="H349" s="47"/>
      <c r="I349" s="47"/>
      <c r="J349" s="47"/>
      <c r="K349" s="47"/>
    </row>
    <row r="350" spans="1:11" outlineLevel="1">
      <c r="A350" s="31" t="str">
        <f>IF(ISBLANK('Input-Accounts'!A350),"",'Input-Accounts'!A350)</f>
        <v/>
      </c>
      <c r="B350" t="str">
        <f>IF(ISBLANK('Input-Accounts'!B350),"",'Input-Accounts'!B350)</f>
        <v/>
      </c>
      <c r="C350" s="31" t="str">
        <f>IF(ISBLANK('Input-Accounts'!C350),"",'Input-Accounts'!C350)</f>
        <v/>
      </c>
      <c r="D350" s="47"/>
      <c r="E350" s="10" t="str">
        <f t="shared" si="70"/>
        <v/>
      </c>
      <c r="G350" s="47"/>
      <c r="H350" s="47"/>
      <c r="I350" s="47"/>
      <c r="J350" s="47"/>
      <c r="K350" s="47"/>
    </row>
    <row r="351" spans="1:11" outlineLevel="1">
      <c r="A351" s="31" t="str">
        <f>IF(ISBLANK('Input-Accounts'!A351),"",'Input-Accounts'!A351)</f>
        <v/>
      </c>
      <c r="B351" t="str">
        <f>IF(ISBLANK('Input-Accounts'!B351),"",'Input-Accounts'!B351)</f>
        <v/>
      </c>
      <c r="C351" s="31" t="str">
        <f>IF(ISBLANK('Input-Accounts'!C351),"",'Input-Accounts'!C351)</f>
        <v/>
      </c>
      <c r="D351" s="47"/>
      <c r="E351" s="10" t="str">
        <f t="shared" si="70"/>
        <v/>
      </c>
      <c r="G351" s="47"/>
      <c r="H351" s="47"/>
      <c r="I351" s="47"/>
      <c r="J351" s="47"/>
      <c r="K351" s="47"/>
    </row>
    <row r="352" spans="1:11" outlineLevel="1">
      <c r="A352" s="31" t="str">
        <f>IF(ISBLANK('Input-Accounts'!A352),"",'Input-Accounts'!A352)</f>
        <v/>
      </c>
      <c r="B352" t="str">
        <f>IF(ISBLANK('Input-Accounts'!B352),"",'Input-Accounts'!B352)</f>
        <v/>
      </c>
      <c r="C352" s="31" t="str">
        <f>IF(ISBLANK('Input-Accounts'!C352),"",'Input-Accounts'!C352)</f>
        <v/>
      </c>
      <c r="D352" s="47"/>
      <c r="E352" s="10" t="str">
        <f t="shared" si="70"/>
        <v/>
      </c>
      <c r="G352" s="47"/>
      <c r="H352" s="47"/>
      <c r="I352" s="47"/>
      <c r="J352" s="47"/>
      <c r="K352" s="47"/>
    </row>
    <row r="353" spans="1:11" outlineLevel="1">
      <c r="A353" s="31" t="str">
        <f>IF(ISBLANK('Input-Accounts'!A353),"",'Input-Accounts'!A353)</f>
        <v/>
      </c>
      <c r="B353" t="str">
        <f>IF(ISBLANK('Input-Accounts'!B353),"",'Input-Accounts'!B353)</f>
        <v/>
      </c>
      <c r="C353" s="31" t="str">
        <f>IF(ISBLANK('Input-Accounts'!C353),"",'Input-Accounts'!C353)</f>
        <v/>
      </c>
      <c r="D353" s="47"/>
      <c r="E353" s="10" t="str">
        <f t="shared" si="70"/>
        <v/>
      </c>
      <c r="G353" s="47"/>
      <c r="H353" s="47"/>
      <c r="I353" s="47"/>
      <c r="J353" s="47"/>
      <c r="K353" s="47"/>
    </row>
    <row r="354" spans="1:11" outlineLevel="1">
      <c r="A354" s="31" t="str">
        <f>IF(ISBLANK('Input-Accounts'!A354),"",'Input-Accounts'!A354)</f>
        <v/>
      </c>
      <c r="B354" t="str">
        <f>IF(ISBLANK('Input-Accounts'!B354),"",'Input-Accounts'!B354)</f>
        <v/>
      </c>
      <c r="C354" s="31" t="str">
        <f>IF(ISBLANK('Input-Accounts'!C354),"",'Input-Accounts'!C354)</f>
        <v/>
      </c>
      <c r="D354" s="47"/>
      <c r="E354" s="10" t="str">
        <f t="shared" si="70"/>
        <v/>
      </c>
      <c r="G354" s="47"/>
      <c r="H354" s="47"/>
      <c r="I354" s="47"/>
      <c r="J354" s="47"/>
      <c r="K354" s="47"/>
    </row>
    <row r="355" spans="1:11" outlineLevel="1">
      <c r="A355" s="31" t="str">
        <f>IF(ISBLANK('Input-Accounts'!A355),"",'Input-Accounts'!A355)</f>
        <v/>
      </c>
      <c r="B355" t="str">
        <f>IF(ISBLANK('Input-Accounts'!B355),"",'Input-Accounts'!B355)</f>
        <v/>
      </c>
      <c r="C355" s="31" t="str">
        <f>IF(ISBLANK('Input-Accounts'!C355),"",'Input-Accounts'!C355)</f>
        <v/>
      </c>
      <c r="D355" s="47"/>
      <c r="E355" s="10" t="str">
        <f t="shared" si="70"/>
        <v/>
      </c>
      <c r="G355" s="47"/>
      <c r="H355" s="47"/>
      <c r="I355" s="47"/>
      <c r="J355" s="47"/>
      <c r="K355" s="47"/>
    </row>
    <row r="356" spans="1:11" outlineLevel="1">
      <c r="A356" s="31" t="str">
        <f>IF(ISBLANK('Input-Accounts'!A356),"",'Input-Accounts'!A356)</f>
        <v/>
      </c>
      <c r="B356" t="str">
        <f>IF(ISBLANK('Input-Accounts'!B356),"",'Input-Accounts'!B356)</f>
        <v/>
      </c>
      <c r="C356" s="31" t="str">
        <f>IF(ISBLANK('Input-Accounts'!C356),"",'Input-Accounts'!C356)</f>
        <v/>
      </c>
      <c r="D356" s="47"/>
      <c r="E356" s="10" t="str">
        <f t="shared" si="70"/>
        <v/>
      </c>
      <c r="G356" s="47"/>
      <c r="H356" s="47"/>
      <c r="I356" s="47"/>
      <c r="J356" s="47"/>
      <c r="K356" s="47"/>
    </row>
    <row r="357" spans="1:11" outlineLevel="1">
      <c r="A357" s="31" t="str">
        <f>IF(ISBLANK('Input-Accounts'!A357),"",'Input-Accounts'!A357)</f>
        <v/>
      </c>
      <c r="B357" t="str">
        <f>IF(ISBLANK('Input-Accounts'!B357),"",'Input-Accounts'!B357)</f>
        <v/>
      </c>
      <c r="C357" s="31" t="str">
        <f>IF(ISBLANK('Input-Accounts'!C357),"",'Input-Accounts'!C357)</f>
        <v/>
      </c>
      <c r="D357" s="47"/>
      <c r="E357" s="10" t="str">
        <f t="shared" si="70"/>
        <v/>
      </c>
      <c r="G357" s="47"/>
      <c r="H357" s="47"/>
      <c r="I357" s="47"/>
      <c r="J357" s="47"/>
      <c r="K357" s="47"/>
    </row>
    <row r="358" spans="1:11" outlineLevel="1">
      <c r="A358" s="31" t="str">
        <f>IF(ISBLANK('Input-Accounts'!A358),"",'Input-Accounts'!A358)</f>
        <v/>
      </c>
      <c r="B358" t="str">
        <f>IF(ISBLANK('Input-Accounts'!B358),"",'Input-Accounts'!B358)</f>
        <v/>
      </c>
      <c r="C358" s="31" t="str">
        <f>IF(ISBLANK('Input-Accounts'!C358),"",'Input-Accounts'!C358)</f>
        <v/>
      </c>
      <c r="D358" s="47"/>
      <c r="E358" s="10" t="str">
        <f t="shared" si="70"/>
        <v/>
      </c>
      <c r="G358" s="47"/>
      <c r="H358" s="47"/>
      <c r="I358" s="47"/>
      <c r="J358" s="47"/>
      <c r="K358" s="47"/>
    </row>
    <row r="359" spans="1:11" outlineLevel="1">
      <c r="A359" s="31" t="str">
        <f>IF(ISBLANK('Input-Accounts'!A359),"",'Input-Accounts'!A359)</f>
        <v/>
      </c>
      <c r="B359" t="str">
        <f>IF(ISBLANK('Input-Accounts'!B359),"",'Input-Accounts'!B359)</f>
        <v/>
      </c>
      <c r="C359" s="31" t="str">
        <f>IF(ISBLANK('Input-Accounts'!C359),"",'Input-Accounts'!C359)</f>
        <v/>
      </c>
      <c r="D359" s="47"/>
      <c r="E359" s="10" t="str">
        <f t="shared" si="70"/>
        <v/>
      </c>
      <c r="G359" s="47"/>
      <c r="H359" s="47"/>
      <c r="I359" s="47"/>
      <c r="J359" s="47"/>
      <c r="K359" s="47"/>
    </row>
    <row r="360" spans="1:11" outlineLevel="1">
      <c r="A360" s="31" t="str">
        <f>IF(ISBLANK('Input-Accounts'!A360),"",'Input-Accounts'!A360)</f>
        <v/>
      </c>
      <c r="B360" t="str">
        <f>IF(ISBLANK('Input-Accounts'!B360),"",'Input-Accounts'!B360)</f>
        <v/>
      </c>
      <c r="C360" s="31" t="str">
        <f>IF(ISBLANK('Input-Accounts'!C360),"",'Input-Accounts'!C360)</f>
        <v/>
      </c>
      <c r="D360" s="47"/>
      <c r="E360" s="10" t="str">
        <f t="shared" si="70"/>
        <v/>
      </c>
      <c r="G360" s="47"/>
      <c r="H360" s="47"/>
      <c r="I360" s="47"/>
      <c r="J360" s="47"/>
      <c r="K360" s="47"/>
    </row>
    <row r="361" spans="1:11" outlineLevel="1">
      <c r="A361" s="31" t="str">
        <f>IF(ISBLANK('Input-Accounts'!A361),"",'Input-Accounts'!A361)</f>
        <v/>
      </c>
      <c r="B361" t="str">
        <f>IF(ISBLANK('Input-Accounts'!B361),"",'Input-Accounts'!B361)</f>
        <v/>
      </c>
      <c r="C361" s="31" t="str">
        <f>IF(ISBLANK('Input-Accounts'!C361),"",'Input-Accounts'!C361)</f>
        <v/>
      </c>
      <c r="D361" s="47"/>
      <c r="E361" s="10" t="str">
        <f t="shared" si="70"/>
        <v/>
      </c>
      <c r="G361" s="47"/>
      <c r="H361" s="47"/>
      <c r="I361" s="47"/>
      <c r="J361" s="47"/>
      <c r="K361" s="47"/>
    </row>
    <row r="362" spans="1:11" outlineLevel="1">
      <c r="A362" s="31" t="str">
        <f>IF(ISBLANK('Input-Accounts'!A362),"",'Input-Accounts'!A362)</f>
        <v/>
      </c>
      <c r="B362" t="str">
        <f>IF(ISBLANK('Input-Accounts'!B362),"",'Input-Accounts'!B362)</f>
        <v/>
      </c>
      <c r="C362" s="31" t="str">
        <f>IF(ISBLANK('Input-Accounts'!C362),"",'Input-Accounts'!C362)</f>
        <v/>
      </c>
      <c r="D362" s="47"/>
      <c r="E362" s="10" t="str">
        <f t="shared" si="70"/>
        <v/>
      </c>
      <c r="G362" s="47"/>
      <c r="H362" s="47"/>
      <c r="I362" s="47"/>
      <c r="J362" s="47"/>
      <c r="K362" s="47"/>
    </row>
    <row r="363" spans="1:11" outlineLevel="1">
      <c r="A363" s="31" t="str">
        <f>IF(ISBLANK('Input-Accounts'!A363),"",'Input-Accounts'!A363)</f>
        <v/>
      </c>
      <c r="B363" t="str">
        <f>IF(ISBLANK('Input-Accounts'!B363),"",'Input-Accounts'!B363)</f>
        <v/>
      </c>
      <c r="C363" s="31" t="str">
        <f>IF(ISBLANK('Input-Accounts'!C363),"",'Input-Accounts'!C363)</f>
        <v/>
      </c>
      <c r="D363" s="47"/>
      <c r="E363" s="10" t="str">
        <f t="shared" si="70"/>
        <v/>
      </c>
      <c r="G363" s="47"/>
      <c r="H363" s="47"/>
      <c r="I363" s="47"/>
      <c r="J363" s="47"/>
      <c r="K363" s="47"/>
    </row>
    <row r="364" spans="1:11" outlineLevel="1">
      <c r="A364" s="31" t="str">
        <f>IF(ISBLANK('Input-Accounts'!A364),"",'Input-Accounts'!A364)</f>
        <v/>
      </c>
      <c r="B364" t="str">
        <f>IF(ISBLANK('Input-Accounts'!B364),"",'Input-Accounts'!B364)</f>
        <v/>
      </c>
      <c r="C364" s="31" t="str">
        <f>IF(ISBLANK('Input-Accounts'!C364),"",'Input-Accounts'!C364)</f>
        <v/>
      </c>
      <c r="D364" s="47"/>
      <c r="E364" s="10" t="str">
        <f t="shared" si="70"/>
        <v/>
      </c>
      <c r="G364" s="47"/>
      <c r="H364" s="47"/>
      <c r="I364" s="47"/>
      <c r="J364" s="47"/>
      <c r="K364" s="47"/>
    </row>
    <row r="365" spans="1:11" outlineLevel="1">
      <c r="A365" s="31" t="str">
        <f>IF(ISBLANK('Input-Accounts'!A365),"",'Input-Accounts'!A365)</f>
        <v/>
      </c>
      <c r="B365" t="str">
        <f>IF(ISBLANK('Input-Accounts'!B365),"",'Input-Accounts'!B365)</f>
        <v/>
      </c>
      <c r="C365" s="31" t="str">
        <f>IF(ISBLANK('Input-Accounts'!C365),"",'Input-Accounts'!C365)</f>
        <v/>
      </c>
      <c r="D365" s="47"/>
      <c r="E365" s="10" t="str">
        <f t="shared" si="70"/>
        <v/>
      </c>
      <c r="G365" s="47"/>
      <c r="H365" s="47"/>
      <c r="I365" s="47"/>
      <c r="J365" s="47"/>
      <c r="K365" s="47"/>
    </row>
    <row r="366" spans="1:11" outlineLevel="1">
      <c r="A366" s="31" t="str">
        <f>IF(ISBLANK('Input-Accounts'!A366),"",'Input-Accounts'!A366)</f>
        <v/>
      </c>
      <c r="B366" t="str">
        <f>IF(ISBLANK('Input-Accounts'!B366),"",'Input-Accounts'!B366)</f>
        <v/>
      </c>
      <c r="C366" s="31" t="str">
        <f>IF(ISBLANK('Input-Accounts'!C366),"",'Input-Accounts'!C366)</f>
        <v/>
      </c>
      <c r="D366" s="47"/>
      <c r="E366" s="10" t="str">
        <f t="shared" si="70"/>
        <v/>
      </c>
      <c r="G366" s="47"/>
      <c r="H366" s="47"/>
      <c r="I366" s="47"/>
      <c r="J366" s="47"/>
      <c r="K366" s="47"/>
    </row>
    <row r="367" spans="1:11" outlineLevel="1">
      <c r="A367" s="31" t="str">
        <f>IF(ISBLANK('Input-Accounts'!A367),"",'Input-Accounts'!A367)</f>
        <v/>
      </c>
      <c r="B367" t="str">
        <f>IF(ISBLANK('Input-Accounts'!B367),"",'Input-Accounts'!B367)</f>
        <v/>
      </c>
      <c r="C367" s="31" t="str">
        <f>IF(ISBLANK('Input-Accounts'!C367),"",'Input-Accounts'!C367)</f>
        <v/>
      </c>
      <c r="D367" s="47"/>
      <c r="E367" s="10" t="str">
        <f t="shared" si="70"/>
        <v/>
      </c>
      <c r="G367" s="47"/>
      <c r="H367" s="47"/>
      <c r="I367" s="47"/>
      <c r="J367" s="47"/>
      <c r="K367" s="47"/>
    </row>
    <row r="368" spans="1:11" outlineLevel="1">
      <c r="A368" s="31" t="str">
        <f>IF(ISBLANK('Input-Accounts'!A368),"",'Input-Accounts'!A368)</f>
        <v/>
      </c>
      <c r="B368" t="str">
        <f>IF(ISBLANK('Input-Accounts'!B368),"",'Input-Accounts'!B368)</f>
        <v/>
      </c>
      <c r="C368" s="31" t="str">
        <f>IF(ISBLANK('Input-Accounts'!C368),"",'Input-Accounts'!C368)</f>
        <v/>
      </c>
      <c r="D368" s="47"/>
      <c r="E368" s="10" t="str">
        <f t="shared" si="70"/>
        <v/>
      </c>
      <c r="G368" s="47"/>
      <c r="H368" s="47"/>
      <c r="I368" s="47"/>
      <c r="J368" s="47"/>
      <c r="K368" s="47"/>
    </row>
    <row r="369" spans="1:11" outlineLevel="1">
      <c r="A369" s="31" t="str">
        <f>IF(ISBLANK('Input-Accounts'!A369),"",'Input-Accounts'!A369)</f>
        <v/>
      </c>
      <c r="B369" t="str">
        <f>IF(ISBLANK('Input-Accounts'!B369),"",'Input-Accounts'!B369)</f>
        <v/>
      </c>
      <c r="C369" s="31" t="str">
        <f>IF(ISBLANK('Input-Accounts'!C369),"",'Input-Accounts'!C369)</f>
        <v/>
      </c>
      <c r="D369" s="47"/>
      <c r="E369" s="10" t="str">
        <f t="shared" si="70"/>
        <v/>
      </c>
      <c r="G369" s="47"/>
      <c r="H369" s="47"/>
      <c r="I369" s="47"/>
      <c r="J369" s="47"/>
      <c r="K369" s="47"/>
    </row>
    <row r="370" spans="1:11" outlineLevel="1">
      <c r="A370" s="31" t="str">
        <f>IF(ISBLANK('Input-Accounts'!A370),"",'Input-Accounts'!A370)</f>
        <v/>
      </c>
      <c r="B370" t="str">
        <f>IF(ISBLANK('Input-Accounts'!B370),"",'Input-Accounts'!B370)</f>
        <v/>
      </c>
      <c r="C370" s="31" t="str">
        <f>IF(ISBLANK('Input-Accounts'!C370),"",'Input-Accounts'!C370)</f>
        <v/>
      </c>
      <c r="D370" s="47"/>
      <c r="E370" s="10" t="str">
        <f t="shared" si="70"/>
        <v/>
      </c>
      <c r="G370" s="47"/>
      <c r="H370" s="47"/>
      <c r="I370" s="47"/>
      <c r="J370" s="47"/>
      <c r="K370" s="47"/>
    </row>
    <row r="371" spans="1:11" outlineLevel="1">
      <c r="A371" s="31" t="str">
        <f>IF(ISBLANK('Input-Accounts'!A371),"",'Input-Accounts'!A371)</f>
        <v/>
      </c>
      <c r="B371" t="str">
        <f>IF(ISBLANK('Input-Accounts'!B371),"",'Input-Accounts'!B371)</f>
        <v/>
      </c>
      <c r="C371" s="31" t="str">
        <f>IF(ISBLANK('Input-Accounts'!C371),"",'Input-Accounts'!C371)</f>
        <v/>
      </c>
      <c r="D371" s="47"/>
      <c r="E371" s="10" t="str">
        <f t="shared" si="70"/>
        <v/>
      </c>
      <c r="G371" s="47"/>
      <c r="H371" s="47"/>
      <c r="I371" s="47"/>
      <c r="J371" s="47"/>
      <c r="K371" s="47"/>
    </row>
    <row r="372" spans="1:11">
      <c r="A372" s="31">
        <f>IF(ISBLANK('Input-Accounts'!A372),"",'Input-Accounts'!A372)</f>
        <v>309</v>
      </c>
      <c r="B372" t="str">
        <f>IF(ISBLANK('Input-Accounts'!B372),"",'Input-Accounts'!B372)</f>
        <v>last line for internals</v>
      </c>
      <c r="C372" s="31" t="str">
        <f>IF(ISBLANK('Input-Accounts'!C372),"",'Input-Accounts'!C372)</f>
        <v/>
      </c>
      <c r="D372" s="94"/>
      <c r="E372" s="10" t="str">
        <f t="shared" si="70"/>
        <v/>
      </c>
      <c r="G372" s="94"/>
      <c r="H372" s="94"/>
      <c r="I372" s="94"/>
      <c r="J372" s="94"/>
      <c r="K372" s="94"/>
    </row>
    <row r="373" spans="1:11">
      <c r="A373" s="31" t="str">
        <f>IF(ISBLANK('Input-Accounts'!A373),"",'Input-Accounts'!A373)</f>
        <v/>
      </c>
      <c r="B373" t="str">
        <f>IF(ISBLANK('Input-Accounts'!B373),"",'Input-Accounts'!B373)</f>
        <v/>
      </c>
      <c r="C373" s="31" t="str">
        <f>IF(ISBLANK('Input-Accounts'!C373),"",'Input-Accounts'!C373)</f>
        <v/>
      </c>
      <c r="D373" s="94"/>
      <c r="E373" s="10" t="str">
        <f t="shared" si="70"/>
        <v/>
      </c>
      <c r="G373" s="94"/>
      <c r="H373" s="94"/>
      <c r="I373" s="94"/>
      <c r="J373" s="94"/>
      <c r="K373" s="94"/>
    </row>
    <row r="374" spans="1:11">
      <c r="A374" s="31" t="str">
        <f>IF(ISBLANK('Input-Accounts'!A374),"",'Input-Accounts'!A374)</f>
        <v/>
      </c>
      <c r="B374" t="str">
        <f>IF(ISBLANK('Input-Accounts'!B374),"",'Input-Accounts'!B374)</f>
        <v/>
      </c>
      <c r="C374" s="31" t="str">
        <f>IF(ISBLANK('Input-Accounts'!C374),"",'Input-Accounts'!C374)</f>
        <v/>
      </c>
      <c r="D374" s="94"/>
      <c r="E374" s="10" t="s">
        <v>298</v>
      </c>
      <c r="G374" s="94"/>
      <c r="H374" s="94"/>
      <c r="I374" s="94"/>
      <c r="J374" s="94"/>
      <c r="K374" s="94"/>
    </row>
    <row r="384" spans="1:11">
      <c r="A384"/>
      <c r="C384"/>
      <c r="G384" s="14"/>
      <c r="H384" s="14"/>
      <c r="I384" s="14"/>
      <c r="J384" s="14"/>
      <c r="K384" s="14"/>
    </row>
    <row r="385" spans="1:11">
      <c r="A385"/>
      <c r="C385"/>
      <c r="G385" s="14"/>
      <c r="H385" s="14"/>
      <c r="I385" s="14"/>
      <c r="J385" s="14"/>
      <c r="K385" s="14"/>
    </row>
    <row r="386" spans="1:11">
      <c r="A386"/>
      <c r="C386"/>
      <c r="G386" s="14"/>
      <c r="H386" s="14"/>
      <c r="I386" s="14"/>
      <c r="J386" s="14"/>
      <c r="K386" s="14"/>
    </row>
    <row r="387" spans="1:11">
      <c r="A387"/>
      <c r="C387"/>
      <c r="G387" s="14"/>
      <c r="H387" s="14"/>
      <c r="I387" s="14"/>
      <c r="J387" s="14"/>
      <c r="K387" s="14"/>
    </row>
    <row r="388" spans="1:11">
      <c r="A388"/>
      <c r="C388"/>
      <c r="G388" s="14"/>
      <c r="H388" s="14"/>
      <c r="I388" s="14"/>
      <c r="J388" s="14"/>
      <c r="K388" s="14"/>
    </row>
  </sheetData>
  <pageMargins left="0.5" right="0.5" top="0.75" bottom="0.75" header="0.3" footer="0.3"/>
  <pageSetup scale="52" pageOrder="overThenDown" orientation="landscape" horizontalDpi="1200" verticalDpi="1200" r:id="rId1"/>
  <rowBreaks count="7" manualBreakCount="7">
    <brk id="73" max="12" man="1"/>
    <brk id="148" max="12" man="1"/>
    <brk id="159" max="12" man="1"/>
    <brk id="197" max="12" man="1"/>
    <brk id="238" max="12" man="1"/>
    <brk id="323" max="12" man="1"/>
    <brk id="358" max="12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A55A71-9230-44E3-9154-8B655D98BE27}">
  <sheetPr codeName="Sheet9">
    <tabColor theme="7" tint="0.59999389629810485"/>
  </sheetPr>
  <dimension ref="A1:K388"/>
  <sheetViews>
    <sheetView workbookViewId="0"/>
  </sheetViews>
  <sheetFormatPr defaultColWidth="9.15234375" defaultRowHeight="14.6" outlineLevelRow="1"/>
  <cols>
    <col min="1" max="1" width="4.84375" style="31" customWidth="1"/>
    <col min="2" max="2" width="37.69140625" customWidth="1"/>
    <col min="3" max="3" width="9.84375" style="31" customWidth="1"/>
    <col min="4" max="4" width="16.3828125" customWidth="1"/>
    <col min="5" max="5" width="6.69140625" customWidth="1"/>
    <col min="6" max="6" width="17.15234375" bestFit="1" customWidth="1"/>
    <col min="7" max="11" width="14.84375" customWidth="1"/>
  </cols>
  <sheetData>
    <row r="1" spans="1:11">
      <c r="B1" s="11" t="str">
        <f>'General Inputs'!$D9</f>
        <v>COLUMBIA GAS OF KENTUCKY, INC.</v>
      </c>
    </row>
    <row r="2" spans="1:11">
      <c r="B2" s="11" t="str">
        <f>'General Inputs'!$D10</f>
        <v>Gas Class Cost of Service Study - Average of Customer-Demand and Demand-Commodity Methods</v>
      </c>
      <c r="I2" s="118"/>
    </row>
    <row r="3" spans="1:11">
      <c r="B3" s="11" t="str">
        <f>'General Inputs'!$D11</f>
        <v>FORECASTED PERIOD 12/31/2024 TO 12/31/2025</v>
      </c>
    </row>
    <row r="4" spans="1:11">
      <c r="B4" s="1" t="str">
        <f ca="1">"Function &amp; Classification: "&amp;" "&amp;INDIRECT("Classification!"&amp;$D$5&amp;8)</f>
        <v xml:space="preserve">Function &amp; Classification:  </v>
      </c>
      <c r="I4" s="113"/>
    </row>
    <row r="5" spans="1:11">
      <c r="B5" s="31" t="s">
        <v>409</v>
      </c>
      <c r="D5" t="str">
        <f>LEFT(ADDRESS(5,MATCH($B$5,Classification!$A$6:$ABB$6,0)),3)</f>
        <v>$R$</v>
      </c>
    </row>
    <row r="6" spans="1:11" ht="34.299999999999997">
      <c r="A6" s="19" t="s">
        <v>1</v>
      </c>
      <c r="B6" s="21" t="s">
        <v>113</v>
      </c>
      <c r="C6" s="19" t="s">
        <v>114</v>
      </c>
      <c r="D6" s="19" t="s">
        <v>115</v>
      </c>
      <c r="E6" s="128" t="s">
        <v>297</v>
      </c>
      <c r="F6" s="19" t="str">
        <f>TRIM(RIGHT(SUBSTITUTE(B5," ",REPT(" ",100)),100))&amp;CHAR(10)&amp;"Allocation Factor"</f>
        <v>Customer
Allocation Factor</v>
      </c>
      <c r="G6" s="20" t="str">
        <f>'General Inputs'!D$17</f>
        <v>GS-RESIDENTIAL</v>
      </c>
      <c r="H6" s="20" t="str">
        <f>'General Inputs'!E$17</f>
        <v>GS-OTHER</v>
      </c>
      <c r="I6" s="20" t="str">
        <f>'General Inputs'!F$17</f>
        <v>IUS</v>
      </c>
      <c r="J6" s="20" t="str">
        <f>'General Inputs'!G$17</f>
        <v>DS-ML</v>
      </c>
      <c r="K6" s="20" t="str">
        <f>'General Inputs'!H$17</f>
        <v>DS/IS</v>
      </c>
    </row>
    <row r="7" spans="1:11">
      <c r="A7" s="31" t="str">
        <f>IF(B7="","",MAX(A$1:A6)+1)</f>
        <v/>
      </c>
      <c r="E7" s="10"/>
      <c r="G7" s="10"/>
      <c r="H7" s="10"/>
      <c r="I7" s="10"/>
      <c r="J7" s="10"/>
      <c r="K7" s="10"/>
    </row>
    <row r="8" spans="1:11">
      <c r="A8" s="31">
        <f>IF(ISBLANK('Input-Accounts'!A8),"",'Input-Accounts'!A8)</f>
        <v>1</v>
      </c>
      <c r="B8" s="1" t="str">
        <f>IF(ISBLANK('Input-Accounts'!B8),"",'Input-Accounts'!B8)</f>
        <v>RATE BASE</v>
      </c>
      <c r="C8" s="31" t="str">
        <f>IF(ISBLANK('Input-Accounts'!C8),"",'Input-Accounts'!C8)</f>
        <v/>
      </c>
      <c r="E8" s="10"/>
      <c r="G8" s="10"/>
      <c r="H8" s="10"/>
      <c r="I8" s="10"/>
      <c r="J8" s="10"/>
      <c r="K8" s="10"/>
    </row>
    <row r="9" spans="1:11">
      <c r="A9" s="31">
        <f>IF(ISBLANK('Input-Accounts'!A9),"",'Input-Accounts'!A9)</f>
        <v>2</v>
      </c>
      <c r="B9" s="1" t="str">
        <f>IF(ISBLANK('Input-Accounts'!B9),"",'Input-Accounts'!B9)</f>
        <v>Plant in Service</v>
      </c>
      <c r="C9" s="31" t="str">
        <f>IF(ISBLANK('Input-Accounts'!C9),"",'Input-Accounts'!C9)</f>
        <v/>
      </c>
      <c r="E9" s="10"/>
      <c r="G9" s="10"/>
      <c r="H9" s="10"/>
      <c r="I9" s="10"/>
      <c r="J9" s="10"/>
      <c r="K9" s="10"/>
    </row>
    <row r="10" spans="1:11" outlineLevel="1">
      <c r="A10" s="31">
        <f>IF(ISBLANK('Input-Accounts'!A10),"",'Input-Accounts'!A10)</f>
        <v>3</v>
      </c>
      <c r="B10" s="1" t="str">
        <f>IF(ISBLANK('Input-Accounts'!B10),"",'Input-Accounts'!B10)</f>
        <v>Intangible Plant</v>
      </c>
      <c r="C10" s="31" t="str">
        <f>IF(ISBLANK('Input-Accounts'!C10),"",'Input-Accounts'!C10)</f>
        <v/>
      </c>
      <c r="E10" s="10"/>
      <c r="G10" s="10"/>
      <c r="H10" s="10"/>
      <c r="I10" s="10"/>
      <c r="J10" s="10"/>
      <c r="K10" s="10"/>
    </row>
    <row r="11" spans="1:11" outlineLevel="1">
      <c r="A11" s="31">
        <f>IF(ISBLANK('Input-Accounts'!A11),"",'Input-Accounts'!A11)</f>
        <v>4</v>
      </c>
      <c r="B11" s="53" t="str">
        <f>IF(ISBLANK('Input-Accounts'!B11),"",'Input-Accounts'!B11)</f>
        <v>Organization</v>
      </c>
      <c r="C11" s="31">
        <f>IF(ISBLANK('Input-Accounts'!C11),"",'Input-Accounts'!C11)</f>
        <v>301</v>
      </c>
      <c r="D11" s="10">
        <f ca="1">INDIRECT("Classification!"&amp;$D$5&amp;ROW())</f>
        <v>0</v>
      </c>
      <c r="E11" s="10">
        <f t="shared" ref="E11:E17" ca="1" si="0">IFERROR(IF(D11="","",IF(D11=0,0,IF(ABS(D11-SUM($G11:$K11))&lt;Check_Limit,0,1))),1)</f>
        <v>0</v>
      </c>
      <c r="F11" s="3" t="str" cm="1">
        <f t="array" aca="1" ref="F11" ca="1">IF(D11=0,"-",IF('Input-Accounts'!$E11&lt;&gt;0,'Input-Accounts'!$E11,INDEX('Input-Accounts'!$H11:$J11,,MATCH($F$6,'Input-Accounts'!$H$6:$J$6,0))))</f>
        <v>-</v>
      </c>
      <c r="G11" s="10">
        <f ca="1">IFERROR(INDEX(G$337:G$373,MATCH($F11,$B$337:$B$373,0))/INDEX($D$337:$D$373,MATCH($F11,$B$337:$B$373,0)),SUMIFS('Input-Ext Allocators'!D$8:D$63,'Input-Ext Allocators'!$B$8:$B$63,$F11))*$D11</f>
        <v>0</v>
      </c>
      <c r="H11" s="10">
        <f ca="1">IFERROR(INDEX(H$337:H$373,MATCH($F11,$B$337:$B$373,0))/INDEX($D$337:$D$373,MATCH($F11,$B$337:$B$373,0)),SUMIFS('Input-Ext Allocators'!E$8:E$63,'Input-Ext Allocators'!$B$8:$B$63,$F11))*$D11</f>
        <v>0</v>
      </c>
      <c r="I11" s="10">
        <f ca="1">IFERROR(INDEX(I$337:I$373,MATCH($F11,$B$337:$B$373,0))/INDEX($D$337:$D$373,MATCH($F11,$B$337:$B$373,0)),SUMIFS('Input-Ext Allocators'!F$8:F$63,'Input-Ext Allocators'!$B$8:$B$63,$F11))*$D11</f>
        <v>0</v>
      </c>
      <c r="J11" s="10">
        <f ca="1">IFERROR(INDEX(J$337:J$373,MATCH($F11,$B$337:$B$373,0))/INDEX($D$337:$D$373,MATCH($F11,$B$337:$B$373,0)),SUMIFS('Input-Ext Allocators'!G$8:G$63,'Input-Ext Allocators'!$B$8:$B$63,$F11))*$D11</f>
        <v>0</v>
      </c>
      <c r="K11" s="10">
        <f ca="1">IFERROR(INDEX(K$337:K$373,MATCH($F11,$B$337:$B$373,0))/INDEX($D$337:$D$373,MATCH($F11,$B$337:$B$373,0)),SUMIFS('Input-Ext Allocators'!H$8:H$63,'Input-Ext Allocators'!$B$8:$B$63,$F11))*$D11</f>
        <v>0</v>
      </c>
    </row>
    <row r="12" spans="1:11" outlineLevel="1">
      <c r="A12" s="31">
        <f>IF(ISBLANK('Input-Accounts'!A12),"",'Input-Accounts'!A12)</f>
        <v>5</v>
      </c>
      <c r="B12" s="53" t="str">
        <f>IF(ISBLANK('Input-Accounts'!B12),"",'Input-Accounts'!B12)</f>
        <v>Misc. Intangible Plant - Plant Related</v>
      </c>
      <c r="C12" s="31">
        <f>IF(ISBLANK('Input-Accounts'!C12),"",'Input-Accounts'!C12)</f>
        <v>303</v>
      </c>
      <c r="D12" s="10">
        <f t="shared" ref="D12:D16" ca="1" si="1">INDIRECT("Classification!"&amp;$D$5&amp;ROW())</f>
        <v>0</v>
      </c>
      <c r="E12" s="10">
        <f t="shared" ca="1" si="0"/>
        <v>0</v>
      </c>
      <c r="F12" s="3" t="str" cm="1">
        <f t="array" aca="1" ref="F12" ca="1">IF(D12=0,"-",IF('Input-Accounts'!$E12&lt;&gt;0,'Input-Accounts'!$E12,INDEX('Input-Accounts'!$H12:$J12,,MATCH($F$6,'Input-Accounts'!$H$6:$J$6,0))))</f>
        <v>-</v>
      </c>
      <c r="G12" s="10">
        <f ca="1">IFERROR(INDEX(G$337:G$373,MATCH($F12,$B$337:$B$373,0))/INDEX($D$337:$D$373,MATCH($F12,$B$337:$B$373,0)),SUMIFS('Input-Ext Allocators'!D$8:D$63,'Input-Ext Allocators'!$B$8:$B$63,$F12))*$D12</f>
        <v>0</v>
      </c>
      <c r="H12" s="10">
        <f ca="1">IFERROR(INDEX(H$337:H$373,MATCH($F12,$B$337:$B$373,0))/INDEX($D$337:$D$373,MATCH($F12,$B$337:$B$373,0)),SUMIFS('Input-Ext Allocators'!E$8:E$63,'Input-Ext Allocators'!$B$8:$B$63,$F12))*$D12</f>
        <v>0</v>
      </c>
      <c r="I12" s="10">
        <f ca="1">IFERROR(INDEX(I$337:I$373,MATCH($F12,$B$337:$B$373,0))/INDEX($D$337:$D$373,MATCH($F12,$B$337:$B$373,0)),SUMIFS('Input-Ext Allocators'!F$8:F$63,'Input-Ext Allocators'!$B$8:$B$63,$F12))*$D12</f>
        <v>0</v>
      </c>
      <c r="J12" s="10">
        <f ca="1">IFERROR(INDEX(J$337:J$373,MATCH($F12,$B$337:$B$373,0))/INDEX($D$337:$D$373,MATCH($F12,$B$337:$B$373,0)),SUMIFS('Input-Ext Allocators'!G$8:G$63,'Input-Ext Allocators'!$B$8:$B$63,$F12))*$D12</f>
        <v>0</v>
      </c>
      <c r="K12" s="10">
        <f ca="1">IFERROR(INDEX(K$337:K$373,MATCH($F12,$B$337:$B$373,0))/INDEX($D$337:$D$373,MATCH($F12,$B$337:$B$373,0)),SUMIFS('Input-Ext Allocators'!H$8:H$63,'Input-Ext Allocators'!$B$8:$B$63,$F12))*$D12</f>
        <v>0</v>
      </c>
    </row>
    <row r="13" spans="1:11" outlineLevel="1">
      <c r="A13" s="31">
        <f>IF(ISBLANK('Input-Accounts'!A13),"",'Input-Accounts'!A13)</f>
        <v>6</v>
      </c>
      <c r="B13" s="53" t="str">
        <f>IF(ISBLANK('Input-Accounts'!B13),"",'Input-Accounts'!B13)</f>
        <v>MISC INTANGIBLE PLANT-DIS SOFTWARE</v>
      </c>
      <c r="C13" s="31">
        <f>IF(ISBLANK('Input-Accounts'!C13),"",'Input-Accounts'!C13)</f>
        <v>303.10000000000002</v>
      </c>
      <c r="D13" s="10">
        <f t="shared" ca="1" si="1"/>
        <v>0</v>
      </c>
      <c r="E13" s="10">
        <f t="shared" ca="1" si="0"/>
        <v>0</v>
      </c>
      <c r="F13" s="3" t="str" cm="1">
        <f t="array" aca="1" ref="F13" ca="1">IF(D13=0,"-",IF('Input-Accounts'!$E13&lt;&gt;0,'Input-Accounts'!$E13,INDEX('Input-Accounts'!$H13:$J13,,MATCH($F$6,'Input-Accounts'!$H$6:$J$6,0))))</f>
        <v>-</v>
      </c>
      <c r="G13" s="10">
        <f ca="1">IFERROR(INDEX(G$337:G$373,MATCH($F13,$B$337:$B$373,0))/INDEX($D$337:$D$373,MATCH($F13,$B$337:$B$373,0)),SUMIFS('Input-Ext Allocators'!D$8:D$63,'Input-Ext Allocators'!$B$8:$B$63,$F13))*$D13</f>
        <v>0</v>
      </c>
      <c r="H13" s="10">
        <f ca="1">IFERROR(INDEX(H$337:H$373,MATCH($F13,$B$337:$B$373,0))/INDEX($D$337:$D$373,MATCH($F13,$B$337:$B$373,0)),SUMIFS('Input-Ext Allocators'!E$8:E$63,'Input-Ext Allocators'!$B$8:$B$63,$F13))*$D13</f>
        <v>0</v>
      </c>
      <c r="I13" s="10">
        <f ca="1">IFERROR(INDEX(I$337:I$373,MATCH($F13,$B$337:$B$373,0))/INDEX($D$337:$D$373,MATCH($F13,$B$337:$B$373,0)),SUMIFS('Input-Ext Allocators'!F$8:F$63,'Input-Ext Allocators'!$B$8:$B$63,$F13))*$D13</f>
        <v>0</v>
      </c>
      <c r="J13" s="10">
        <f ca="1">IFERROR(INDEX(J$337:J$373,MATCH($F13,$B$337:$B$373,0))/INDEX($D$337:$D$373,MATCH($F13,$B$337:$B$373,0)),SUMIFS('Input-Ext Allocators'!G$8:G$63,'Input-Ext Allocators'!$B$8:$B$63,$F13))*$D13</f>
        <v>0</v>
      </c>
      <c r="K13" s="10">
        <f ca="1">IFERROR(INDEX(K$337:K$373,MATCH($F13,$B$337:$B$373,0))/INDEX($D$337:$D$373,MATCH($F13,$B$337:$B$373,0)),SUMIFS('Input-Ext Allocators'!H$8:H$63,'Input-Ext Allocators'!$B$8:$B$63,$F13))*$D13</f>
        <v>0</v>
      </c>
    </row>
    <row r="14" spans="1:11" outlineLevel="1">
      <c r="A14" s="31">
        <f>IF(ISBLANK('Input-Accounts'!A14),"",'Input-Accounts'!A14)</f>
        <v>7</v>
      </c>
      <c r="B14" s="53" t="str">
        <f>IF(ISBLANK('Input-Accounts'!B14),"",'Input-Accounts'!B14)</f>
        <v>MISC INTANGIBLE PLANT-FARA SOFTWARE</v>
      </c>
      <c r="C14" s="31">
        <f>IF(ISBLANK('Input-Accounts'!C14),"",'Input-Accounts'!C14)</f>
        <v>303.2</v>
      </c>
      <c r="D14" s="10">
        <f t="shared" ca="1" si="1"/>
        <v>0</v>
      </c>
      <c r="E14" s="10">
        <f t="shared" ca="1" si="0"/>
        <v>0</v>
      </c>
      <c r="F14" s="3" t="str" cm="1">
        <f t="array" aca="1" ref="F14" ca="1">IF(D14=0,"-",IF('Input-Accounts'!$E14&lt;&gt;0,'Input-Accounts'!$E14,INDEX('Input-Accounts'!$H14:$J14,,MATCH($F$6,'Input-Accounts'!$H$6:$J$6,0))))</f>
        <v>-</v>
      </c>
      <c r="G14" s="10">
        <f ca="1">IFERROR(INDEX(G$337:G$373,MATCH($F14,$B$337:$B$373,0))/INDEX($D$337:$D$373,MATCH($F14,$B$337:$B$373,0)),SUMIFS('Input-Ext Allocators'!D$8:D$63,'Input-Ext Allocators'!$B$8:$B$63,$F14))*$D14</f>
        <v>0</v>
      </c>
      <c r="H14" s="10">
        <f ca="1">IFERROR(INDEX(H$337:H$373,MATCH($F14,$B$337:$B$373,0))/INDEX($D$337:$D$373,MATCH($F14,$B$337:$B$373,0)),SUMIFS('Input-Ext Allocators'!E$8:E$63,'Input-Ext Allocators'!$B$8:$B$63,$F14))*$D14</f>
        <v>0</v>
      </c>
      <c r="I14" s="10">
        <f ca="1">IFERROR(INDEX(I$337:I$373,MATCH($F14,$B$337:$B$373,0))/INDEX($D$337:$D$373,MATCH($F14,$B$337:$B$373,0)),SUMIFS('Input-Ext Allocators'!F$8:F$63,'Input-Ext Allocators'!$B$8:$B$63,$F14))*$D14</f>
        <v>0</v>
      </c>
      <c r="J14" s="10">
        <f ca="1">IFERROR(INDEX(J$337:J$373,MATCH($F14,$B$337:$B$373,0))/INDEX($D$337:$D$373,MATCH($F14,$B$337:$B$373,0)),SUMIFS('Input-Ext Allocators'!G$8:G$63,'Input-Ext Allocators'!$B$8:$B$63,$F14))*$D14</f>
        <v>0</v>
      </c>
      <c r="K14" s="10">
        <f ca="1">IFERROR(INDEX(K$337:K$373,MATCH($F14,$B$337:$B$373,0))/INDEX($D$337:$D$373,MATCH($F14,$B$337:$B$373,0)),SUMIFS('Input-Ext Allocators'!H$8:H$63,'Input-Ext Allocators'!$B$8:$B$63,$F14))*$D14</f>
        <v>0</v>
      </c>
    </row>
    <row r="15" spans="1:11" outlineLevel="1">
      <c r="A15" s="31">
        <f>IF(ISBLANK('Input-Accounts'!A15),"",'Input-Accounts'!A15)</f>
        <v>8</v>
      </c>
      <c r="B15" s="53" t="str">
        <f>IF(ISBLANK('Input-Accounts'!B15),"",'Input-Accounts'!B15)</f>
        <v>MISC INTANGIBLE PLANT-OTHER SOFTWARE</v>
      </c>
      <c r="C15" s="31">
        <f>IF(ISBLANK('Input-Accounts'!C15),"",'Input-Accounts'!C15)</f>
        <v>303.3</v>
      </c>
      <c r="D15" s="10">
        <f t="shared" ca="1" si="1"/>
        <v>0</v>
      </c>
      <c r="E15" s="10">
        <f t="shared" ca="1" si="0"/>
        <v>0</v>
      </c>
      <c r="F15" s="3" t="str" cm="1">
        <f t="array" aca="1" ref="F15" ca="1">IF(D15=0,"-",IF('Input-Accounts'!$E15&lt;&gt;0,'Input-Accounts'!$E15,INDEX('Input-Accounts'!$H15:$J15,,MATCH($F$6,'Input-Accounts'!$H$6:$J$6,0))))</f>
        <v>-</v>
      </c>
      <c r="G15" s="10">
        <f ca="1">IFERROR(INDEX(G$337:G$373,MATCH($F15,$B$337:$B$373,0))/INDEX($D$337:$D$373,MATCH($F15,$B$337:$B$373,0)),SUMIFS('Input-Ext Allocators'!D$8:D$63,'Input-Ext Allocators'!$B$8:$B$63,$F15))*$D15</f>
        <v>0</v>
      </c>
      <c r="H15" s="10">
        <f ca="1">IFERROR(INDEX(H$337:H$373,MATCH($F15,$B$337:$B$373,0))/INDEX($D$337:$D$373,MATCH($F15,$B$337:$B$373,0)),SUMIFS('Input-Ext Allocators'!E$8:E$63,'Input-Ext Allocators'!$B$8:$B$63,$F15))*$D15</f>
        <v>0</v>
      </c>
      <c r="I15" s="10">
        <f ca="1">IFERROR(INDEX(I$337:I$373,MATCH($F15,$B$337:$B$373,0))/INDEX($D$337:$D$373,MATCH($F15,$B$337:$B$373,0)),SUMIFS('Input-Ext Allocators'!F$8:F$63,'Input-Ext Allocators'!$B$8:$B$63,$F15))*$D15</f>
        <v>0</v>
      </c>
      <c r="J15" s="10">
        <f ca="1">IFERROR(INDEX(J$337:J$373,MATCH($F15,$B$337:$B$373,0))/INDEX($D$337:$D$373,MATCH($F15,$B$337:$B$373,0)),SUMIFS('Input-Ext Allocators'!G$8:G$63,'Input-Ext Allocators'!$B$8:$B$63,$F15))*$D15</f>
        <v>0</v>
      </c>
      <c r="K15" s="10">
        <f ca="1">IFERROR(INDEX(K$337:K$373,MATCH($F15,$B$337:$B$373,0))/INDEX($D$337:$D$373,MATCH($F15,$B$337:$B$373,0)),SUMIFS('Input-Ext Allocators'!H$8:H$63,'Input-Ext Allocators'!$B$8:$B$63,$F15))*$D15</f>
        <v>0</v>
      </c>
    </row>
    <row r="16" spans="1:11" outlineLevel="1">
      <c r="A16" s="31">
        <f>IF(ISBLANK('Input-Accounts'!A16),"",'Input-Accounts'!A16)</f>
        <v>9</v>
      </c>
      <c r="B16" s="53" t="str">
        <f>IF(ISBLANK('Input-Accounts'!B16),"",'Input-Accounts'!B16)</f>
        <v>MISC INTANGIBLE PLANT-CLOUD SOFTWARE</v>
      </c>
      <c r="C16" s="31">
        <f>IF(ISBLANK('Input-Accounts'!C16),"",'Input-Accounts'!C16)</f>
        <v>303.99</v>
      </c>
      <c r="D16" s="10">
        <f t="shared" ca="1" si="1"/>
        <v>0</v>
      </c>
      <c r="E16" s="10">
        <f t="shared" ca="1" si="0"/>
        <v>0</v>
      </c>
      <c r="F16" s="3" t="str" cm="1">
        <f t="array" aca="1" ref="F16" ca="1">IF(D16=0,"-",IF('Input-Accounts'!$E16&lt;&gt;0,'Input-Accounts'!$E16,INDEX('Input-Accounts'!$H16:$J16,,MATCH($F$6,'Input-Accounts'!$H$6:$J$6,0))))</f>
        <v>-</v>
      </c>
      <c r="G16" s="10">
        <f ca="1">IFERROR(INDEX(G$337:G$373,MATCH($F16,$B$337:$B$373,0))/INDEX($D$337:$D$373,MATCH($F16,$B$337:$B$373,0)),SUMIFS('Input-Ext Allocators'!D$8:D$63,'Input-Ext Allocators'!$B$8:$B$63,$F16))*$D16</f>
        <v>0</v>
      </c>
      <c r="H16" s="10">
        <f ca="1">IFERROR(INDEX(H$337:H$373,MATCH($F16,$B$337:$B$373,0))/INDEX($D$337:$D$373,MATCH($F16,$B$337:$B$373,0)),SUMIFS('Input-Ext Allocators'!E$8:E$63,'Input-Ext Allocators'!$B$8:$B$63,$F16))*$D16</f>
        <v>0</v>
      </c>
      <c r="I16" s="10">
        <f ca="1">IFERROR(INDEX(I$337:I$373,MATCH($F16,$B$337:$B$373,0))/INDEX($D$337:$D$373,MATCH($F16,$B$337:$B$373,0)),SUMIFS('Input-Ext Allocators'!F$8:F$63,'Input-Ext Allocators'!$B$8:$B$63,$F16))*$D16</f>
        <v>0</v>
      </c>
      <c r="J16" s="10">
        <f ca="1">IFERROR(INDEX(J$337:J$373,MATCH($F16,$B$337:$B$373,0))/INDEX($D$337:$D$373,MATCH($F16,$B$337:$B$373,0)),SUMIFS('Input-Ext Allocators'!G$8:G$63,'Input-Ext Allocators'!$B$8:$B$63,$F16))*$D16</f>
        <v>0</v>
      </c>
      <c r="K16" s="10">
        <f ca="1">IFERROR(INDEX(K$337:K$373,MATCH($F16,$B$337:$B$373,0))/INDEX($D$337:$D$373,MATCH($F16,$B$337:$B$373,0)),SUMIFS('Input-Ext Allocators'!H$8:H$63,'Input-Ext Allocators'!$B$8:$B$63,$F16))*$D16</f>
        <v>0</v>
      </c>
    </row>
    <row r="17" spans="1:11" outlineLevel="1">
      <c r="A17" s="31">
        <f>IF(ISBLANK('Input-Accounts'!A17),"",'Input-Accounts'!A17)</f>
        <v>10</v>
      </c>
      <c r="B17" t="str">
        <f>IF(ISBLANK('Input-Accounts'!B17),"",'Input-Accounts'!B17)</f>
        <v>Subtotal - Intangible Plant</v>
      </c>
      <c r="C17" s="31" t="str">
        <f>IF(ISBLANK('Input-Accounts'!C17),"",'Input-Accounts'!C17)</f>
        <v/>
      </c>
      <c r="D17" s="123">
        <f ca="1">SUBTOTAL(9,D11:D16)</f>
        <v>0</v>
      </c>
      <c r="E17" s="10">
        <f t="shared" ca="1" si="0"/>
        <v>0</v>
      </c>
      <c r="G17" s="123">
        <f t="shared" ref="G17:K17" ca="1" si="2">SUBTOTAL(9,G11:G16)</f>
        <v>0</v>
      </c>
      <c r="H17" s="123">
        <f t="shared" ca="1" si="2"/>
        <v>0</v>
      </c>
      <c r="I17" s="123">
        <f t="shared" ca="1" si="2"/>
        <v>0</v>
      </c>
      <c r="J17" s="123">
        <f t="shared" ca="1" si="2"/>
        <v>0</v>
      </c>
      <c r="K17" s="123">
        <f t="shared" ca="1" si="2"/>
        <v>0</v>
      </c>
    </row>
    <row r="18" spans="1:11" outlineLevel="1">
      <c r="A18" s="31" t="str">
        <f>IF(ISBLANK('Input-Accounts'!A18),"",'Input-Accounts'!A18)</f>
        <v/>
      </c>
      <c r="B18" t="str">
        <f>IF(ISBLANK('Input-Accounts'!B18),"",'Input-Accounts'!B18)</f>
        <v/>
      </c>
      <c r="C18" s="31" t="str">
        <f>IF(ISBLANK('Input-Accounts'!C18),"",'Input-Accounts'!C18)</f>
        <v/>
      </c>
      <c r="D18" s="10"/>
      <c r="E18" s="10"/>
      <c r="G18" s="10"/>
      <c r="H18" s="10"/>
      <c r="I18" s="10"/>
      <c r="J18" s="10"/>
      <c r="K18" s="10"/>
    </row>
    <row r="19" spans="1:11" outlineLevel="1">
      <c r="A19" s="31">
        <f>IF(ISBLANK('Input-Accounts'!A19),"",'Input-Accounts'!A19)</f>
        <v>11</v>
      </c>
      <c r="B19" s="1" t="str">
        <f>IF(ISBLANK('Input-Accounts'!B19),"",'Input-Accounts'!B19)</f>
        <v>Distribution Plant</v>
      </c>
      <c r="C19" s="31" t="str">
        <f>IF(ISBLANK('Input-Accounts'!C19),"",'Input-Accounts'!C19)</f>
        <v/>
      </c>
      <c r="D19" s="10"/>
      <c r="E19" s="10" t="str">
        <f t="shared" ref="E19:E54" si="3">IFERROR(IF(D19="","",IF(D19=0,0,IF(ABS(D19-SUM($G19:$K19))&lt;Check_Limit,0,1))),1)</f>
        <v/>
      </c>
      <c r="F19" s="3"/>
      <c r="G19" s="10"/>
      <c r="H19" s="10"/>
      <c r="I19" s="10"/>
      <c r="J19" s="10"/>
      <c r="K19" s="10"/>
    </row>
    <row r="20" spans="1:11" outlineLevel="1">
      <c r="A20" s="31">
        <f>IF(ISBLANK('Input-Accounts'!A20),"",'Input-Accounts'!A20)</f>
        <v>12</v>
      </c>
      <c r="B20" s="53" t="str">
        <f>IF(ISBLANK('Input-Accounts'!B20),"",'Input-Accounts'!B20)</f>
        <v>LAND-CITY GATE &amp; MAIN LINE IND. M &amp; R</v>
      </c>
      <c r="C20" s="31">
        <f>IF(ISBLANK('Input-Accounts'!C20),"",'Input-Accounts'!C20)</f>
        <v>374.1</v>
      </c>
      <c r="D20" s="10">
        <f t="shared" ref="D20:D53" ca="1" si="4">INDIRECT("Classification!"&amp;$D$5&amp;ROW())</f>
        <v>0</v>
      </c>
      <c r="E20" s="10">
        <f t="shared" ca="1" si="3"/>
        <v>0</v>
      </c>
      <c r="F20" s="3" t="str" cm="1">
        <f t="array" aca="1" ref="F20" ca="1">IF(D20=0,"-",IF('Input-Accounts'!$E20&lt;&gt;0,'Input-Accounts'!$E20,INDEX('Input-Accounts'!$H20:$J20,,MATCH($F$6,'Input-Accounts'!$H$6:$J$6,0))))</f>
        <v>-</v>
      </c>
      <c r="G20" s="10">
        <f ca="1">IFERROR(INDEX(G$337:G$373,MATCH($F20,$B$337:$B$373,0))/INDEX($D$337:$D$373,MATCH($F20,$B$337:$B$373,0)),SUMIFS('Input-Ext Allocators'!D$8:D$63,'Input-Ext Allocators'!$B$8:$B$63,$F20))*$D20</f>
        <v>0</v>
      </c>
      <c r="H20" s="10">
        <f ca="1">IFERROR(INDEX(H$337:H$373,MATCH($F20,$B$337:$B$373,0))/INDEX($D$337:$D$373,MATCH($F20,$B$337:$B$373,0)),SUMIFS('Input-Ext Allocators'!E$8:E$63,'Input-Ext Allocators'!$B$8:$B$63,$F20))*$D20</f>
        <v>0</v>
      </c>
      <c r="I20" s="10">
        <f ca="1">IFERROR(INDEX(I$337:I$373,MATCH($F20,$B$337:$B$373,0))/INDEX($D$337:$D$373,MATCH($F20,$B$337:$B$373,0)),SUMIFS('Input-Ext Allocators'!F$8:F$63,'Input-Ext Allocators'!$B$8:$B$63,$F20))*$D20</f>
        <v>0</v>
      </c>
      <c r="J20" s="10">
        <f ca="1">IFERROR(INDEX(J$337:J$373,MATCH($F20,$B$337:$B$373,0))/INDEX($D$337:$D$373,MATCH($F20,$B$337:$B$373,0)),SUMIFS('Input-Ext Allocators'!G$8:G$63,'Input-Ext Allocators'!$B$8:$B$63,$F20))*$D20</f>
        <v>0</v>
      </c>
      <c r="K20" s="10">
        <f ca="1">IFERROR(INDEX(K$337:K$373,MATCH($F20,$B$337:$B$373,0))/INDEX($D$337:$D$373,MATCH($F20,$B$337:$B$373,0)),SUMIFS('Input-Ext Allocators'!H$8:H$63,'Input-Ext Allocators'!$B$8:$B$63,$F20))*$D20</f>
        <v>0</v>
      </c>
    </row>
    <row r="21" spans="1:11" outlineLevel="1">
      <c r="A21" s="31">
        <f>IF(ISBLANK('Input-Accounts'!A21),"",'Input-Accounts'!A21)</f>
        <v>13</v>
      </c>
      <c r="B21" s="53" t="str">
        <f>IF(ISBLANK('Input-Accounts'!B21),"",'Input-Accounts'!B21)</f>
        <v>LAND-OTHER DISTRIBUTION SYSTEMS</v>
      </c>
      <c r="C21" s="31">
        <f>IF(ISBLANK('Input-Accounts'!C21),"",'Input-Accounts'!C21)</f>
        <v>374.2</v>
      </c>
      <c r="D21" s="10">
        <f t="shared" ca="1" si="4"/>
        <v>0</v>
      </c>
      <c r="E21" s="10">
        <f t="shared" ca="1" si="3"/>
        <v>0</v>
      </c>
      <c r="F21" s="3" t="str" cm="1">
        <f t="array" aca="1" ref="F21" ca="1">IF(D21=0,"-",IF('Input-Accounts'!$E21&lt;&gt;0,'Input-Accounts'!$E21,INDEX('Input-Accounts'!$H21:$J21,,MATCH($F$6,'Input-Accounts'!$H$6:$J$6,0))))</f>
        <v>-</v>
      </c>
      <c r="G21" s="10">
        <f ca="1">IFERROR(INDEX(G$337:G$373,MATCH($F21,$B$337:$B$373,0))/INDEX($D$337:$D$373,MATCH($F21,$B$337:$B$373,0)),SUMIFS('Input-Ext Allocators'!D$8:D$63,'Input-Ext Allocators'!$B$8:$B$63,$F21))*$D21</f>
        <v>0</v>
      </c>
      <c r="H21" s="10">
        <f ca="1">IFERROR(INDEX(H$337:H$373,MATCH($F21,$B$337:$B$373,0))/INDEX($D$337:$D$373,MATCH($F21,$B$337:$B$373,0)),SUMIFS('Input-Ext Allocators'!E$8:E$63,'Input-Ext Allocators'!$B$8:$B$63,$F21))*$D21</f>
        <v>0</v>
      </c>
      <c r="I21" s="10">
        <f ca="1">IFERROR(INDEX(I$337:I$373,MATCH($F21,$B$337:$B$373,0))/INDEX($D$337:$D$373,MATCH($F21,$B$337:$B$373,0)),SUMIFS('Input-Ext Allocators'!F$8:F$63,'Input-Ext Allocators'!$B$8:$B$63,$F21))*$D21</f>
        <v>0</v>
      </c>
      <c r="J21" s="10">
        <f ca="1">IFERROR(INDEX(J$337:J$373,MATCH($F21,$B$337:$B$373,0))/INDEX($D$337:$D$373,MATCH($F21,$B$337:$B$373,0)),SUMIFS('Input-Ext Allocators'!G$8:G$63,'Input-Ext Allocators'!$B$8:$B$63,$F21))*$D21</f>
        <v>0</v>
      </c>
      <c r="K21" s="10">
        <f ca="1">IFERROR(INDEX(K$337:K$373,MATCH($F21,$B$337:$B$373,0))/INDEX($D$337:$D$373,MATCH($F21,$B$337:$B$373,0)),SUMIFS('Input-Ext Allocators'!H$8:H$63,'Input-Ext Allocators'!$B$8:$B$63,$F21))*$D21</f>
        <v>0</v>
      </c>
    </row>
    <row r="22" spans="1:11" outlineLevel="1">
      <c r="A22" s="31">
        <f>IF(ISBLANK('Input-Accounts'!A22),"",'Input-Accounts'!A22)</f>
        <v>14</v>
      </c>
      <c r="B22" s="53" t="str">
        <f>IF(ISBLANK('Input-Accounts'!B22),"",'Input-Accounts'!B22)</f>
        <v>LAND RIGHTS-OTHER DISTR SYSTEMS</v>
      </c>
      <c r="C22" s="31">
        <f>IF(ISBLANK('Input-Accounts'!C22),"",'Input-Accounts'!C22)</f>
        <v>374.4</v>
      </c>
      <c r="D22" s="10">
        <f t="shared" ca="1" si="4"/>
        <v>0</v>
      </c>
      <c r="E22" s="10">
        <f t="shared" ca="1" si="3"/>
        <v>0</v>
      </c>
      <c r="F22" s="3" t="str" cm="1">
        <f t="array" aca="1" ref="F22" ca="1">IF(D22=0,"-",IF('Input-Accounts'!$E22&lt;&gt;0,'Input-Accounts'!$E22,INDEX('Input-Accounts'!$H22:$J22,,MATCH($F$6,'Input-Accounts'!$H$6:$J$6,0))))</f>
        <v>-</v>
      </c>
      <c r="G22" s="10">
        <f ca="1">IFERROR(INDEX(G$337:G$373,MATCH($F22,$B$337:$B$373,0))/INDEX($D$337:$D$373,MATCH($F22,$B$337:$B$373,0)),SUMIFS('Input-Ext Allocators'!D$8:D$63,'Input-Ext Allocators'!$B$8:$B$63,$F22))*$D22</f>
        <v>0</v>
      </c>
      <c r="H22" s="10">
        <f ca="1">IFERROR(INDEX(H$337:H$373,MATCH($F22,$B$337:$B$373,0))/INDEX($D$337:$D$373,MATCH($F22,$B$337:$B$373,0)),SUMIFS('Input-Ext Allocators'!E$8:E$63,'Input-Ext Allocators'!$B$8:$B$63,$F22))*$D22</f>
        <v>0</v>
      </c>
      <c r="I22" s="10">
        <f ca="1">IFERROR(INDEX(I$337:I$373,MATCH($F22,$B$337:$B$373,0))/INDEX($D$337:$D$373,MATCH($F22,$B$337:$B$373,0)),SUMIFS('Input-Ext Allocators'!F$8:F$63,'Input-Ext Allocators'!$B$8:$B$63,$F22))*$D22</f>
        <v>0</v>
      </c>
      <c r="J22" s="10">
        <f ca="1">IFERROR(INDEX(J$337:J$373,MATCH($F22,$B$337:$B$373,0))/INDEX($D$337:$D$373,MATCH($F22,$B$337:$B$373,0)),SUMIFS('Input-Ext Allocators'!G$8:G$63,'Input-Ext Allocators'!$B$8:$B$63,$F22))*$D22</f>
        <v>0</v>
      </c>
      <c r="K22" s="10">
        <f ca="1">IFERROR(INDEX(K$337:K$373,MATCH($F22,$B$337:$B$373,0))/INDEX($D$337:$D$373,MATCH($F22,$B$337:$B$373,0)),SUMIFS('Input-Ext Allocators'!H$8:H$63,'Input-Ext Allocators'!$B$8:$B$63,$F22))*$D22</f>
        <v>0</v>
      </c>
    </row>
    <row r="23" spans="1:11" outlineLevel="1">
      <c r="A23" s="31">
        <f>IF(ISBLANK('Input-Accounts'!A23),"",'Input-Accounts'!A23)</f>
        <v>15</v>
      </c>
      <c r="B23" s="53" t="str">
        <f>IF(ISBLANK('Input-Accounts'!B23),"",'Input-Accounts'!B23)</f>
        <v>RIGHTS OF WAY</v>
      </c>
      <c r="C23" s="31">
        <f>IF(ISBLANK('Input-Accounts'!C23),"",'Input-Accounts'!C23)</f>
        <v>374.5</v>
      </c>
      <c r="D23" s="10">
        <f t="shared" ca="1" si="4"/>
        <v>0</v>
      </c>
      <c r="E23" s="10">
        <f t="shared" ca="1" si="3"/>
        <v>0</v>
      </c>
      <c r="F23" s="3" t="str" cm="1">
        <f t="array" aca="1" ref="F23" ca="1">IF(D23=0,"-",IF('Input-Accounts'!$E23&lt;&gt;0,'Input-Accounts'!$E23,INDEX('Input-Accounts'!$H23:$J23,,MATCH($F$6,'Input-Accounts'!$H$6:$J$6,0))))</f>
        <v>-</v>
      </c>
      <c r="G23" s="10">
        <f ca="1">IFERROR(INDEX(G$337:G$373,MATCH($F23,$B$337:$B$373,0))/INDEX($D$337:$D$373,MATCH($F23,$B$337:$B$373,0)),SUMIFS('Input-Ext Allocators'!D$8:D$63,'Input-Ext Allocators'!$B$8:$B$63,$F23))*$D23</f>
        <v>0</v>
      </c>
      <c r="H23" s="10">
        <f ca="1">IFERROR(INDEX(H$337:H$373,MATCH($F23,$B$337:$B$373,0))/INDEX($D$337:$D$373,MATCH($F23,$B$337:$B$373,0)),SUMIFS('Input-Ext Allocators'!E$8:E$63,'Input-Ext Allocators'!$B$8:$B$63,$F23))*$D23</f>
        <v>0</v>
      </c>
      <c r="I23" s="10">
        <f ca="1">IFERROR(INDEX(I$337:I$373,MATCH($F23,$B$337:$B$373,0))/INDEX($D$337:$D$373,MATCH($F23,$B$337:$B$373,0)),SUMIFS('Input-Ext Allocators'!F$8:F$63,'Input-Ext Allocators'!$B$8:$B$63,$F23))*$D23</f>
        <v>0</v>
      </c>
      <c r="J23" s="10">
        <f ca="1">IFERROR(INDEX(J$337:J$373,MATCH($F23,$B$337:$B$373,0))/INDEX($D$337:$D$373,MATCH($F23,$B$337:$B$373,0)),SUMIFS('Input-Ext Allocators'!G$8:G$63,'Input-Ext Allocators'!$B$8:$B$63,$F23))*$D23</f>
        <v>0</v>
      </c>
      <c r="K23" s="10">
        <f ca="1">IFERROR(INDEX(K$337:K$373,MATCH($F23,$B$337:$B$373,0))/INDEX($D$337:$D$373,MATCH($F23,$B$337:$B$373,0)),SUMIFS('Input-Ext Allocators'!H$8:H$63,'Input-Ext Allocators'!$B$8:$B$63,$F23))*$D23</f>
        <v>0</v>
      </c>
    </row>
    <row r="24" spans="1:11" outlineLevel="1">
      <c r="A24" s="31">
        <f>IF(ISBLANK('Input-Accounts'!A24),"",'Input-Accounts'!A24)</f>
        <v>16</v>
      </c>
      <c r="B24" s="53" t="str">
        <f>IF(ISBLANK('Input-Accounts'!B24),"",'Input-Accounts'!B24)</f>
        <v>STRUC &amp; IMPROV-CITY GATE M &amp; R</v>
      </c>
      <c r="C24" s="31">
        <f>IF(ISBLANK('Input-Accounts'!C24),"",'Input-Accounts'!C24)</f>
        <v>375.2</v>
      </c>
      <c r="D24" s="10">
        <f t="shared" ca="1" si="4"/>
        <v>0</v>
      </c>
      <c r="E24" s="10">
        <f t="shared" ca="1" si="3"/>
        <v>0</v>
      </c>
      <c r="F24" s="3" t="str" cm="1">
        <f t="array" aca="1" ref="F24" ca="1">IF(D24=0,"-",IF('Input-Accounts'!$E24&lt;&gt;0,'Input-Accounts'!$E24,INDEX('Input-Accounts'!$H24:$J24,,MATCH($F$6,'Input-Accounts'!$H$6:$J$6,0))))</f>
        <v>-</v>
      </c>
      <c r="G24" s="10">
        <f ca="1">IFERROR(INDEX(G$337:G$373,MATCH($F24,$B$337:$B$373,0))/INDEX($D$337:$D$373,MATCH($F24,$B$337:$B$373,0)),SUMIFS('Input-Ext Allocators'!D$8:D$63,'Input-Ext Allocators'!$B$8:$B$63,$F24))*$D24</f>
        <v>0</v>
      </c>
      <c r="H24" s="10">
        <f ca="1">IFERROR(INDEX(H$337:H$373,MATCH($F24,$B$337:$B$373,0))/INDEX($D$337:$D$373,MATCH($F24,$B$337:$B$373,0)),SUMIFS('Input-Ext Allocators'!E$8:E$63,'Input-Ext Allocators'!$B$8:$B$63,$F24))*$D24</f>
        <v>0</v>
      </c>
      <c r="I24" s="10">
        <f ca="1">IFERROR(INDEX(I$337:I$373,MATCH($F24,$B$337:$B$373,0))/INDEX($D$337:$D$373,MATCH($F24,$B$337:$B$373,0)),SUMIFS('Input-Ext Allocators'!F$8:F$63,'Input-Ext Allocators'!$B$8:$B$63,$F24))*$D24</f>
        <v>0</v>
      </c>
      <c r="J24" s="10">
        <f ca="1">IFERROR(INDEX(J$337:J$373,MATCH($F24,$B$337:$B$373,0))/INDEX($D$337:$D$373,MATCH($F24,$B$337:$B$373,0)),SUMIFS('Input-Ext Allocators'!G$8:G$63,'Input-Ext Allocators'!$B$8:$B$63,$F24))*$D24</f>
        <v>0</v>
      </c>
      <c r="K24" s="10">
        <f ca="1">IFERROR(INDEX(K$337:K$373,MATCH($F24,$B$337:$B$373,0))/INDEX($D$337:$D$373,MATCH($F24,$B$337:$B$373,0)),SUMIFS('Input-Ext Allocators'!H$8:H$63,'Input-Ext Allocators'!$B$8:$B$63,$F24))*$D24</f>
        <v>0</v>
      </c>
    </row>
    <row r="25" spans="1:11" outlineLevel="1">
      <c r="A25" s="31">
        <f>IF(ISBLANK('Input-Accounts'!A25),"",'Input-Accounts'!A25)</f>
        <v>17</v>
      </c>
      <c r="B25" s="53" t="str">
        <f>IF(ISBLANK('Input-Accounts'!B25),"",'Input-Accounts'!B25)</f>
        <v>STRUC &amp; IMPROV-GENERAL M &amp; R</v>
      </c>
      <c r="C25" s="31">
        <f>IF(ISBLANK('Input-Accounts'!C25),"",'Input-Accounts'!C25)</f>
        <v>375.3</v>
      </c>
      <c r="D25" s="10">
        <f t="shared" ca="1" si="4"/>
        <v>0</v>
      </c>
      <c r="E25" s="10">
        <f t="shared" ca="1" si="3"/>
        <v>0</v>
      </c>
      <c r="F25" s="3" t="str" cm="1">
        <f t="array" aca="1" ref="F25" ca="1">IF(D25=0,"-",IF('Input-Accounts'!$E25&lt;&gt;0,'Input-Accounts'!$E25,INDEX('Input-Accounts'!$H25:$J25,,MATCH($F$6,'Input-Accounts'!$H$6:$J$6,0))))</f>
        <v>-</v>
      </c>
      <c r="G25" s="10">
        <f ca="1">IFERROR(INDEX(G$337:G$373,MATCH($F25,$B$337:$B$373,0))/INDEX($D$337:$D$373,MATCH($F25,$B$337:$B$373,0)),SUMIFS('Input-Ext Allocators'!D$8:D$63,'Input-Ext Allocators'!$B$8:$B$63,$F25))*$D25</f>
        <v>0</v>
      </c>
      <c r="H25" s="10">
        <f ca="1">IFERROR(INDEX(H$337:H$373,MATCH($F25,$B$337:$B$373,0))/INDEX($D$337:$D$373,MATCH($F25,$B$337:$B$373,0)),SUMIFS('Input-Ext Allocators'!E$8:E$63,'Input-Ext Allocators'!$B$8:$B$63,$F25))*$D25</f>
        <v>0</v>
      </c>
      <c r="I25" s="10">
        <f ca="1">IFERROR(INDEX(I$337:I$373,MATCH($F25,$B$337:$B$373,0))/INDEX($D$337:$D$373,MATCH($F25,$B$337:$B$373,0)),SUMIFS('Input-Ext Allocators'!F$8:F$63,'Input-Ext Allocators'!$B$8:$B$63,$F25))*$D25</f>
        <v>0</v>
      </c>
      <c r="J25" s="10">
        <f ca="1">IFERROR(INDEX(J$337:J$373,MATCH($F25,$B$337:$B$373,0))/INDEX($D$337:$D$373,MATCH($F25,$B$337:$B$373,0)),SUMIFS('Input-Ext Allocators'!G$8:G$63,'Input-Ext Allocators'!$B$8:$B$63,$F25))*$D25</f>
        <v>0</v>
      </c>
      <c r="K25" s="10">
        <f ca="1">IFERROR(INDEX(K$337:K$373,MATCH($F25,$B$337:$B$373,0))/INDEX($D$337:$D$373,MATCH($F25,$B$337:$B$373,0)),SUMIFS('Input-Ext Allocators'!H$8:H$63,'Input-Ext Allocators'!$B$8:$B$63,$F25))*$D25</f>
        <v>0</v>
      </c>
    </row>
    <row r="26" spans="1:11" outlineLevel="1">
      <c r="A26" s="31">
        <f>IF(ISBLANK('Input-Accounts'!A26),"",'Input-Accounts'!A26)</f>
        <v>18</v>
      </c>
      <c r="B26" s="53" t="str">
        <f>IF(ISBLANK('Input-Accounts'!B26),"",'Input-Accounts'!B26)</f>
        <v xml:space="preserve">STRUC &amp; IMPROV-REGULATING </v>
      </c>
      <c r="C26" s="31">
        <f>IF(ISBLANK('Input-Accounts'!C26),"",'Input-Accounts'!C26)</f>
        <v>375.4</v>
      </c>
      <c r="D26" s="10">
        <f t="shared" ca="1" si="4"/>
        <v>0</v>
      </c>
      <c r="E26" s="10">
        <f t="shared" ca="1" si="3"/>
        <v>0</v>
      </c>
      <c r="F26" s="3" t="str" cm="1">
        <f t="array" aca="1" ref="F26" ca="1">IF(D26=0,"-",IF('Input-Accounts'!$E26&lt;&gt;0,'Input-Accounts'!$E26,INDEX('Input-Accounts'!$H26:$J26,,MATCH($F$6,'Input-Accounts'!$H$6:$J$6,0))))</f>
        <v>-</v>
      </c>
      <c r="G26" s="10">
        <f ca="1">IFERROR(INDEX(G$337:G$373,MATCH($F26,$B$337:$B$373,0))/INDEX($D$337:$D$373,MATCH($F26,$B$337:$B$373,0)),SUMIFS('Input-Ext Allocators'!D$8:D$63,'Input-Ext Allocators'!$B$8:$B$63,$F26))*$D26</f>
        <v>0</v>
      </c>
      <c r="H26" s="10">
        <f ca="1">IFERROR(INDEX(H$337:H$373,MATCH($F26,$B$337:$B$373,0))/INDEX($D$337:$D$373,MATCH($F26,$B$337:$B$373,0)),SUMIFS('Input-Ext Allocators'!E$8:E$63,'Input-Ext Allocators'!$B$8:$B$63,$F26))*$D26</f>
        <v>0</v>
      </c>
      <c r="I26" s="10">
        <f ca="1">IFERROR(INDEX(I$337:I$373,MATCH($F26,$B$337:$B$373,0))/INDEX($D$337:$D$373,MATCH($F26,$B$337:$B$373,0)),SUMIFS('Input-Ext Allocators'!F$8:F$63,'Input-Ext Allocators'!$B$8:$B$63,$F26))*$D26</f>
        <v>0</v>
      </c>
      <c r="J26" s="10">
        <f ca="1">IFERROR(INDEX(J$337:J$373,MATCH($F26,$B$337:$B$373,0))/INDEX($D$337:$D$373,MATCH($F26,$B$337:$B$373,0)),SUMIFS('Input-Ext Allocators'!G$8:G$63,'Input-Ext Allocators'!$B$8:$B$63,$F26))*$D26</f>
        <v>0</v>
      </c>
      <c r="K26" s="10">
        <f ca="1">IFERROR(INDEX(K$337:K$373,MATCH($F26,$B$337:$B$373,0))/INDEX($D$337:$D$373,MATCH($F26,$B$337:$B$373,0)),SUMIFS('Input-Ext Allocators'!H$8:H$63,'Input-Ext Allocators'!$B$8:$B$63,$F26))*$D26</f>
        <v>0</v>
      </c>
    </row>
    <row r="27" spans="1:11" outlineLevel="1">
      <c r="A27" s="31">
        <f>IF(ISBLANK('Input-Accounts'!A27),"",'Input-Accounts'!A27)</f>
        <v>19</v>
      </c>
      <c r="B27" s="53" t="str">
        <f>IF(ISBLANK('Input-Accounts'!B27),"",'Input-Accounts'!B27)</f>
        <v>STRUC &amp; IMPROV-REGULATING - DS-ML DIRECT ASSIGNMENT</v>
      </c>
      <c r="C27" s="31">
        <f>IF(ISBLANK('Input-Accounts'!C27),"",'Input-Accounts'!C27)</f>
        <v>375.4</v>
      </c>
      <c r="D27" s="10">
        <f t="shared" ca="1" si="4"/>
        <v>0</v>
      </c>
      <c r="E27" s="10">
        <f t="shared" ca="1" si="3"/>
        <v>0</v>
      </c>
      <c r="F27" s="3" t="str" cm="1">
        <f t="array" aca="1" ref="F27" ca="1">IF(D27=0,"-",IF('Input-Accounts'!$E27&lt;&gt;0,'Input-Accounts'!$E27,INDEX('Input-Accounts'!$H27:$J27,,MATCH($F$6,'Input-Accounts'!$H$6:$J$6,0))))</f>
        <v>-</v>
      </c>
      <c r="G27" s="10">
        <f ca="1">IFERROR(INDEX(G$337:G$373,MATCH($F27,$B$337:$B$373,0))/INDEX($D$337:$D$373,MATCH($F27,$B$337:$B$373,0)),SUMIFS('Input-Ext Allocators'!D$8:D$63,'Input-Ext Allocators'!$B$8:$B$63,$F27))*$D27</f>
        <v>0</v>
      </c>
      <c r="H27" s="10">
        <f ca="1">IFERROR(INDEX(H$337:H$373,MATCH($F27,$B$337:$B$373,0))/INDEX($D$337:$D$373,MATCH($F27,$B$337:$B$373,0)),SUMIFS('Input-Ext Allocators'!E$8:E$63,'Input-Ext Allocators'!$B$8:$B$63,$F27))*$D27</f>
        <v>0</v>
      </c>
      <c r="I27" s="10">
        <f ca="1">IFERROR(INDEX(I$337:I$373,MATCH($F27,$B$337:$B$373,0))/INDEX($D$337:$D$373,MATCH($F27,$B$337:$B$373,0)),SUMIFS('Input-Ext Allocators'!F$8:F$63,'Input-Ext Allocators'!$B$8:$B$63,$F27))*$D27</f>
        <v>0</v>
      </c>
      <c r="J27" s="10">
        <f ca="1">IFERROR(INDEX(J$337:J$373,MATCH($F27,$B$337:$B$373,0))/INDEX($D$337:$D$373,MATCH($F27,$B$337:$B$373,0)),SUMIFS('Input-Ext Allocators'!G$8:G$63,'Input-Ext Allocators'!$B$8:$B$63,$F27))*$D27</f>
        <v>0</v>
      </c>
      <c r="K27" s="10">
        <f ca="1">IFERROR(INDEX(K$337:K$373,MATCH($F27,$B$337:$B$373,0))/INDEX($D$337:$D$373,MATCH($F27,$B$337:$B$373,0)),SUMIFS('Input-Ext Allocators'!H$8:H$63,'Input-Ext Allocators'!$B$8:$B$63,$F27))*$D27</f>
        <v>0</v>
      </c>
    </row>
    <row r="28" spans="1:11" outlineLevel="1">
      <c r="A28" s="31">
        <f>IF(ISBLANK('Input-Accounts'!A28),"",'Input-Accounts'!A28)</f>
        <v>20</v>
      </c>
      <c r="B28" s="53" t="str">
        <f>IF(ISBLANK('Input-Accounts'!B28),"",'Input-Accounts'!B28)</f>
        <v>STRUC &amp; IMPROV-DISTR. IND. M &amp; R</v>
      </c>
      <c r="C28" s="31">
        <f>IF(ISBLANK('Input-Accounts'!C28),"",'Input-Accounts'!C28)</f>
        <v>375.6</v>
      </c>
      <c r="D28" s="10">
        <f t="shared" ca="1" si="4"/>
        <v>0</v>
      </c>
      <c r="E28" s="10">
        <f t="shared" ca="1" si="3"/>
        <v>0</v>
      </c>
      <c r="F28" s="3" t="str" cm="1">
        <f t="array" aca="1" ref="F28" ca="1">IF(D28=0,"-",IF('Input-Accounts'!$E28&lt;&gt;0,'Input-Accounts'!$E28,INDEX('Input-Accounts'!$H28:$J28,,MATCH($F$6,'Input-Accounts'!$H$6:$J$6,0))))</f>
        <v>-</v>
      </c>
      <c r="G28" s="10">
        <f ca="1">IFERROR(INDEX(G$337:G$373,MATCH($F28,$B$337:$B$373,0))/INDEX($D$337:$D$373,MATCH($F28,$B$337:$B$373,0)),SUMIFS('Input-Ext Allocators'!D$8:D$63,'Input-Ext Allocators'!$B$8:$B$63,$F28))*$D28</f>
        <v>0</v>
      </c>
      <c r="H28" s="10">
        <f ca="1">IFERROR(INDEX(H$337:H$373,MATCH($F28,$B$337:$B$373,0))/INDEX($D$337:$D$373,MATCH($F28,$B$337:$B$373,0)),SUMIFS('Input-Ext Allocators'!E$8:E$63,'Input-Ext Allocators'!$B$8:$B$63,$F28))*$D28</f>
        <v>0</v>
      </c>
      <c r="I28" s="10">
        <f ca="1">IFERROR(INDEX(I$337:I$373,MATCH($F28,$B$337:$B$373,0))/INDEX($D$337:$D$373,MATCH($F28,$B$337:$B$373,0)),SUMIFS('Input-Ext Allocators'!F$8:F$63,'Input-Ext Allocators'!$B$8:$B$63,$F28))*$D28</f>
        <v>0</v>
      </c>
      <c r="J28" s="10">
        <f ca="1">IFERROR(INDEX(J$337:J$373,MATCH($F28,$B$337:$B$373,0))/INDEX($D$337:$D$373,MATCH($F28,$B$337:$B$373,0)),SUMIFS('Input-Ext Allocators'!G$8:G$63,'Input-Ext Allocators'!$B$8:$B$63,$F28))*$D28</f>
        <v>0</v>
      </c>
      <c r="K28" s="10">
        <f ca="1">IFERROR(INDEX(K$337:K$373,MATCH($F28,$B$337:$B$373,0))/INDEX($D$337:$D$373,MATCH($F28,$B$337:$B$373,0)),SUMIFS('Input-Ext Allocators'!H$8:H$63,'Input-Ext Allocators'!$B$8:$B$63,$F28))*$D28</f>
        <v>0</v>
      </c>
    </row>
    <row r="29" spans="1:11" outlineLevel="1">
      <c r="A29" s="31">
        <f>IF(ISBLANK('Input-Accounts'!A29),"",'Input-Accounts'!A29)</f>
        <v>21</v>
      </c>
      <c r="B29" s="53" t="str">
        <f>IF(ISBLANK('Input-Accounts'!B29),"",'Input-Accounts'!B29)</f>
        <v>STRUC &amp; IMPROV-OTHER DISTR. SYSTEMS</v>
      </c>
      <c r="C29" s="31">
        <f>IF(ISBLANK('Input-Accounts'!C29),"",'Input-Accounts'!C29)</f>
        <v>375.7</v>
      </c>
      <c r="D29" s="10">
        <f t="shared" ca="1" si="4"/>
        <v>0</v>
      </c>
      <c r="E29" s="10">
        <f t="shared" ca="1" si="3"/>
        <v>0</v>
      </c>
      <c r="F29" s="3" t="str" cm="1">
        <f t="array" aca="1" ref="F29" ca="1">IF(D29=0,"-",IF('Input-Accounts'!$E29&lt;&gt;0,'Input-Accounts'!$E29,INDEX('Input-Accounts'!$H29:$J29,,MATCH($F$6,'Input-Accounts'!$H$6:$J$6,0))))</f>
        <v>-</v>
      </c>
      <c r="G29" s="10">
        <f ca="1">IFERROR(INDEX(G$337:G$373,MATCH($F29,$B$337:$B$373,0))/INDEX($D$337:$D$373,MATCH($F29,$B$337:$B$373,0)),SUMIFS('Input-Ext Allocators'!D$8:D$63,'Input-Ext Allocators'!$B$8:$B$63,$F29))*$D29</f>
        <v>0</v>
      </c>
      <c r="H29" s="10">
        <f ca="1">IFERROR(INDEX(H$337:H$373,MATCH($F29,$B$337:$B$373,0))/INDEX($D$337:$D$373,MATCH($F29,$B$337:$B$373,0)),SUMIFS('Input-Ext Allocators'!E$8:E$63,'Input-Ext Allocators'!$B$8:$B$63,$F29))*$D29</f>
        <v>0</v>
      </c>
      <c r="I29" s="10">
        <f ca="1">IFERROR(INDEX(I$337:I$373,MATCH($F29,$B$337:$B$373,0))/INDEX($D$337:$D$373,MATCH($F29,$B$337:$B$373,0)),SUMIFS('Input-Ext Allocators'!F$8:F$63,'Input-Ext Allocators'!$B$8:$B$63,$F29))*$D29</f>
        <v>0</v>
      </c>
      <c r="J29" s="10">
        <f ca="1">IFERROR(INDEX(J$337:J$373,MATCH($F29,$B$337:$B$373,0))/INDEX($D$337:$D$373,MATCH($F29,$B$337:$B$373,0)),SUMIFS('Input-Ext Allocators'!G$8:G$63,'Input-Ext Allocators'!$B$8:$B$63,$F29))*$D29</f>
        <v>0</v>
      </c>
      <c r="K29" s="10">
        <f ca="1">IFERROR(INDEX(K$337:K$373,MATCH($F29,$B$337:$B$373,0))/INDEX($D$337:$D$373,MATCH($F29,$B$337:$B$373,0)),SUMIFS('Input-Ext Allocators'!H$8:H$63,'Input-Ext Allocators'!$B$8:$B$63,$F29))*$D29</f>
        <v>0</v>
      </c>
    </row>
    <row r="30" spans="1:11" outlineLevel="1">
      <c r="A30" s="31">
        <f>IF(ISBLANK('Input-Accounts'!A30),"",'Input-Accounts'!A30)</f>
        <v>22</v>
      </c>
      <c r="B30" s="53" t="str">
        <f>IF(ISBLANK('Input-Accounts'!B30),"",'Input-Accounts'!B30)</f>
        <v>STRUC &amp; IMPROV-OTHER DISTR SYS-ILP</v>
      </c>
      <c r="C30" s="31">
        <f>IF(ISBLANK('Input-Accounts'!C30),"",'Input-Accounts'!C30)</f>
        <v>375.71</v>
      </c>
      <c r="D30" s="10">
        <f t="shared" ca="1" si="4"/>
        <v>0</v>
      </c>
      <c r="E30" s="10">
        <f t="shared" ca="1" si="3"/>
        <v>0</v>
      </c>
      <c r="F30" s="3" t="str" cm="1">
        <f t="array" aca="1" ref="F30" ca="1">IF(D30=0,"-",IF('Input-Accounts'!$E30&lt;&gt;0,'Input-Accounts'!$E30,INDEX('Input-Accounts'!$H30:$J30,,MATCH($F$6,'Input-Accounts'!$H$6:$J$6,0))))</f>
        <v>-</v>
      </c>
      <c r="G30" s="10">
        <f ca="1">IFERROR(INDEX(G$337:G$373,MATCH($F30,$B$337:$B$373,0))/INDEX($D$337:$D$373,MATCH($F30,$B$337:$B$373,0)),SUMIFS('Input-Ext Allocators'!D$8:D$63,'Input-Ext Allocators'!$B$8:$B$63,$F30))*$D30</f>
        <v>0</v>
      </c>
      <c r="H30" s="10">
        <f ca="1">IFERROR(INDEX(H$337:H$373,MATCH($F30,$B$337:$B$373,0))/INDEX($D$337:$D$373,MATCH($F30,$B$337:$B$373,0)),SUMIFS('Input-Ext Allocators'!E$8:E$63,'Input-Ext Allocators'!$B$8:$B$63,$F30))*$D30</f>
        <v>0</v>
      </c>
      <c r="I30" s="10">
        <f ca="1">IFERROR(INDEX(I$337:I$373,MATCH($F30,$B$337:$B$373,0))/INDEX($D$337:$D$373,MATCH($F30,$B$337:$B$373,0)),SUMIFS('Input-Ext Allocators'!F$8:F$63,'Input-Ext Allocators'!$B$8:$B$63,$F30))*$D30</f>
        <v>0</v>
      </c>
      <c r="J30" s="10">
        <f ca="1">IFERROR(INDEX(J$337:J$373,MATCH($F30,$B$337:$B$373,0))/INDEX($D$337:$D$373,MATCH($F30,$B$337:$B$373,0)),SUMIFS('Input-Ext Allocators'!G$8:G$63,'Input-Ext Allocators'!$B$8:$B$63,$F30))*$D30</f>
        <v>0</v>
      </c>
      <c r="K30" s="10">
        <f ca="1">IFERROR(INDEX(K$337:K$373,MATCH($F30,$B$337:$B$373,0))/INDEX($D$337:$D$373,MATCH($F30,$B$337:$B$373,0)),SUMIFS('Input-Ext Allocators'!H$8:H$63,'Input-Ext Allocators'!$B$8:$B$63,$F30))*$D30</f>
        <v>0</v>
      </c>
    </row>
    <row r="31" spans="1:11" outlineLevel="1">
      <c r="A31" s="31">
        <f>IF(ISBLANK('Input-Accounts'!A31),"",'Input-Accounts'!A31)</f>
        <v>23</v>
      </c>
      <c r="B31" s="53" t="str">
        <f>IF(ISBLANK('Input-Accounts'!B31),"",'Input-Accounts'!B31)</f>
        <v>STRUC &amp; IMPROV-COMMUNICATIONS</v>
      </c>
      <c r="C31" s="31">
        <f>IF(ISBLANK('Input-Accounts'!C31),"",'Input-Accounts'!C31)</f>
        <v>375.8</v>
      </c>
      <c r="D31" s="10">
        <f t="shared" ca="1" si="4"/>
        <v>0</v>
      </c>
      <c r="E31" s="10">
        <f t="shared" ca="1" si="3"/>
        <v>0</v>
      </c>
      <c r="F31" s="3" t="str" cm="1">
        <f t="array" aca="1" ref="F31" ca="1">IF(D31=0,"-",IF('Input-Accounts'!$E31&lt;&gt;0,'Input-Accounts'!$E31,INDEX('Input-Accounts'!$H31:$J31,,MATCH($F$6,'Input-Accounts'!$H$6:$J$6,0))))</f>
        <v>-</v>
      </c>
      <c r="G31" s="10">
        <f ca="1">IFERROR(INDEX(G$337:G$373,MATCH($F31,$B$337:$B$373,0))/INDEX($D$337:$D$373,MATCH($F31,$B$337:$B$373,0)),SUMIFS('Input-Ext Allocators'!D$8:D$63,'Input-Ext Allocators'!$B$8:$B$63,$F31))*$D31</f>
        <v>0</v>
      </c>
      <c r="H31" s="10">
        <f ca="1">IFERROR(INDEX(H$337:H$373,MATCH($F31,$B$337:$B$373,0))/INDEX($D$337:$D$373,MATCH($F31,$B$337:$B$373,0)),SUMIFS('Input-Ext Allocators'!E$8:E$63,'Input-Ext Allocators'!$B$8:$B$63,$F31))*$D31</f>
        <v>0</v>
      </c>
      <c r="I31" s="10">
        <f ca="1">IFERROR(INDEX(I$337:I$373,MATCH($F31,$B$337:$B$373,0))/INDEX($D$337:$D$373,MATCH($F31,$B$337:$B$373,0)),SUMIFS('Input-Ext Allocators'!F$8:F$63,'Input-Ext Allocators'!$B$8:$B$63,$F31))*$D31</f>
        <v>0</v>
      </c>
      <c r="J31" s="10">
        <f ca="1">IFERROR(INDEX(J$337:J$373,MATCH($F31,$B$337:$B$373,0))/INDEX($D$337:$D$373,MATCH($F31,$B$337:$B$373,0)),SUMIFS('Input-Ext Allocators'!G$8:G$63,'Input-Ext Allocators'!$B$8:$B$63,$F31))*$D31</f>
        <v>0</v>
      </c>
      <c r="K31" s="10">
        <f ca="1">IFERROR(INDEX(K$337:K$373,MATCH($F31,$B$337:$B$373,0))/INDEX($D$337:$D$373,MATCH($F31,$B$337:$B$373,0)),SUMIFS('Input-Ext Allocators'!H$8:H$63,'Input-Ext Allocators'!$B$8:$B$63,$F31))*$D31</f>
        <v>0</v>
      </c>
    </row>
    <row r="32" spans="1:11" outlineLevel="1">
      <c r="A32" s="31">
        <f>IF(ISBLANK('Input-Accounts'!A32),"",'Input-Accounts'!A32)</f>
        <v>24</v>
      </c>
      <c r="B32" s="53" t="str">
        <f>IF(ISBLANK('Input-Accounts'!B32),"",'Input-Accounts'!B32)</f>
        <v>MAINS (Less SMRP)</v>
      </c>
      <c r="C32" s="31">
        <f>IF(ISBLANK('Input-Accounts'!C32),"",'Input-Accounts'!C32)</f>
        <v>376</v>
      </c>
      <c r="D32" s="10">
        <f t="shared" ca="1" si="4"/>
        <v>0</v>
      </c>
      <c r="E32" s="10">
        <f t="shared" ca="1" si="3"/>
        <v>0</v>
      </c>
      <c r="F32" s="3" t="str" cm="1">
        <f t="array" aca="1" ref="F32" ca="1">IF(D32=0,"-",IF('Input-Accounts'!$E32&lt;&gt;0,'Input-Accounts'!$E32,INDEX('Input-Accounts'!$H32:$J32,,MATCH($F$6,'Input-Accounts'!$H$6:$J$6,0))))</f>
        <v>-</v>
      </c>
      <c r="G32" s="10">
        <f ca="1">IFERROR(INDEX(G$337:G$373,MATCH($F32,$B$337:$B$373,0))/INDEX($D$337:$D$373,MATCH($F32,$B$337:$B$373,0)),SUMIFS('Input-Ext Allocators'!D$8:D$63,'Input-Ext Allocators'!$B$8:$B$63,$F32))*$D32</f>
        <v>0</v>
      </c>
      <c r="H32" s="10">
        <f ca="1">IFERROR(INDEX(H$337:H$373,MATCH($F32,$B$337:$B$373,0))/INDEX($D$337:$D$373,MATCH($F32,$B$337:$B$373,0)),SUMIFS('Input-Ext Allocators'!E$8:E$63,'Input-Ext Allocators'!$B$8:$B$63,$F32))*$D32</f>
        <v>0</v>
      </c>
      <c r="I32" s="10">
        <f ca="1">IFERROR(INDEX(I$337:I$373,MATCH($F32,$B$337:$B$373,0))/INDEX($D$337:$D$373,MATCH($F32,$B$337:$B$373,0)),SUMIFS('Input-Ext Allocators'!F$8:F$63,'Input-Ext Allocators'!$B$8:$B$63,$F32))*$D32</f>
        <v>0</v>
      </c>
      <c r="J32" s="10">
        <f ca="1">IFERROR(INDEX(J$337:J$373,MATCH($F32,$B$337:$B$373,0))/INDEX($D$337:$D$373,MATCH($F32,$B$337:$B$373,0)),SUMIFS('Input-Ext Allocators'!G$8:G$63,'Input-Ext Allocators'!$B$8:$B$63,$F32))*$D32</f>
        <v>0</v>
      </c>
      <c r="K32" s="10">
        <f ca="1">IFERROR(INDEX(K$337:K$373,MATCH($F32,$B$337:$B$373,0))/INDEX($D$337:$D$373,MATCH($F32,$B$337:$B$373,0)),SUMIFS('Input-Ext Allocators'!H$8:H$63,'Input-Ext Allocators'!$B$8:$B$63,$F32))*$D32</f>
        <v>0</v>
      </c>
    </row>
    <row r="33" spans="1:11" outlineLevel="1">
      <c r="A33" s="31">
        <f>IF(ISBLANK('Input-Accounts'!A33),"",'Input-Accounts'!A33)</f>
        <v>25</v>
      </c>
      <c r="B33" s="53" t="str">
        <f>IF(ISBLANK('Input-Accounts'!B33),"",'Input-Accounts'!B33)</f>
        <v>MAINS - DS-ML DIRECT ASSIGNMENT</v>
      </c>
      <c r="C33" s="31">
        <f>IF(ISBLANK('Input-Accounts'!C33),"",'Input-Accounts'!C33)</f>
        <v>376</v>
      </c>
      <c r="D33" s="10">
        <f t="shared" ca="1" si="4"/>
        <v>0</v>
      </c>
      <c r="E33" s="10">
        <f t="shared" ca="1" si="3"/>
        <v>0</v>
      </c>
      <c r="F33" s="3" t="str" cm="1">
        <f t="array" aca="1" ref="F33" ca="1">IF(D33=0,"-",IF('Input-Accounts'!$E33&lt;&gt;0,'Input-Accounts'!$E33,INDEX('Input-Accounts'!$H33:$J33,,MATCH($F$6,'Input-Accounts'!$H$6:$J$6,0))))</f>
        <v>-</v>
      </c>
      <c r="G33" s="10">
        <f ca="1">IFERROR(INDEX(G$337:G$373,MATCH($F33,$B$337:$B$373,0))/INDEX($D$337:$D$373,MATCH($F33,$B$337:$B$373,0)),SUMIFS('Input-Ext Allocators'!D$8:D$63,'Input-Ext Allocators'!$B$8:$B$63,$F33))*$D33</f>
        <v>0</v>
      </c>
      <c r="H33" s="10">
        <f ca="1">IFERROR(INDEX(H$337:H$373,MATCH($F33,$B$337:$B$373,0))/INDEX($D$337:$D$373,MATCH($F33,$B$337:$B$373,0)),SUMIFS('Input-Ext Allocators'!E$8:E$63,'Input-Ext Allocators'!$B$8:$B$63,$F33))*$D33</f>
        <v>0</v>
      </c>
      <c r="I33" s="10">
        <f ca="1">IFERROR(INDEX(I$337:I$373,MATCH($F33,$B$337:$B$373,0))/INDEX($D$337:$D$373,MATCH($F33,$B$337:$B$373,0)),SUMIFS('Input-Ext Allocators'!F$8:F$63,'Input-Ext Allocators'!$B$8:$B$63,$F33))*$D33</f>
        <v>0</v>
      </c>
      <c r="J33" s="10">
        <f ca="1">IFERROR(INDEX(J$337:J$373,MATCH($F33,$B$337:$B$373,0))/INDEX($D$337:$D$373,MATCH($F33,$B$337:$B$373,0)),SUMIFS('Input-Ext Allocators'!G$8:G$63,'Input-Ext Allocators'!$B$8:$B$63,$F33))*$D33</f>
        <v>0</v>
      </c>
      <c r="K33" s="10">
        <f ca="1">IFERROR(INDEX(K$337:K$373,MATCH($F33,$B$337:$B$373,0))/INDEX($D$337:$D$373,MATCH($F33,$B$337:$B$373,0)),SUMIFS('Input-Ext Allocators'!H$8:H$63,'Input-Ext Allocators'!$B$8:$B$63,$F33))*$D33</f>
        <v>0</v>
      </c>
    </row>
    <row r="34" spans="1:11" outlineLevel="1">
      <c r="A34" s="31">
        <f>IF(ISBLANK('Input-Accounts'!A34),"",'Input-Accounts'!A34)</f>
        <v>26</v>
      </c>
      <c r="B34" s="53" t="str">
        <f>IF(ISBLANK('Input-Accounts'!B34),"",'Input-Accounts'!B34)</f>
        <v>M &amp; R STATION EQUIP-GENERAL</v>
      </c>
      <c r="C34" s="31">
        <f>IF(ISBLANK('Input-Accounts'!C34),"",'Input-Accounts'!C34)</f>
        <v>378.1</v>
      </c>
      <c r="D34" s="10">
        <f t="shared" ca="1" si="4"/>
        <v>0</v>
      </c>
      <c r="E34" s="10">
        <f t="shared" ca="1" si="3"/>
        <v>0</v>
      </c>
      <c r="F34" s="3" t="str" cm="1">
        <f t="array" aca="1" ref="F34" ca="1">IF(D34=0,"-",IF('Input-Accounts'!$E34&lt;&gt;0,'Input-Accounts'!$E34,INDEX('Input-Accounts'!$H34:$J34,,MATCH($F$6,'Input-Accounts'!$H$6:$J$6,0))))</f>
        <v>-</v>
      </c>
      <c r="G34" s="10">
        <f ca="1">IFERROR(INDEX(G$337:G$373,MATCH($F34,$B$337:$B$373,0))/INDEX($D$337:$D$373,MATCH($F34,$B$337:$B$373,0)),SUMIFS('Input-Ext Allocators'!D$8:D$63,'Input-Ext Allocators'!$B$8:$B$63,$F34))*$D34</f>
        <v>0</v>
      </c>
      <c r="H34" s="10">
        <f ca="1">IFERROR(INDEX(H$337:H$373,MATCH($F34,$B$337:$B$373,0))/INDEX($D$337:$D$373,MATCH($F34,$B$337:$B$373,0)),SUMIFS('Input-Ext Allocators'!E$8:E$63,'Input-Ext Allocators'!$B$8:$B$63,$F34))*$D34</f>
        <v>0</v>
      </c>
      <c r="I34" s="10">
        <f ca="1">IFERROR(INDEX(I$337:I$373,MATCH($F34,$B$337:$B$373,0))/INDEX($D$337:$D$373,MATCH($F34,$B$337:$B$373,0)),SUMIFS('Input-Ext Allocators'!F$8:F$63,'Input-Ext Allocators'!$B$8:$B$63,$F34))*$D34</f>
        <v>0</v>
      </c>
      <c r="J34" s="10">
        <f ca="1">IFERROR(INDEX(J$337:J$373,MATCH($F34,$B$337:$B$373,0))/INDEX($D$337:$D$373,MATCH($F34,$B$337:$B$373,0)),SUMIFS('Input-Ext Allocators'!G$8:G$63,'Input-Ext Allocators'!$B$8:$B$63,$F34))*$D34</f>
        <v>0</v>
      </c>
      <c r="K34" s="10">
        <f ca="1">IFERROR(INDEX(K$337:K$373,MATCH($F34,$B$337:$B$373,0))/INDEX($D$337:$D$373,MATCH($F34,$B$337:$B$373,0)),SUMIFS('Input-Ext Allocators'!H$8:H$63,'Input-Ext Allocators'!$B$8:$B$63,$F34))*$D34</f>
        <v>0</v>
      </c>
    </row>
    <row r="35" spans="1:11" outlineLevel="1">
      <c r="A35" s="31">
        <f>IF(ISBLANK('Input-Accounts'!A35),"",'Input-Accounts'!A35)</f>
        <v>27</v>
      </c>
      <c r="B35" s="53" t="str">
        <f>IF(ISBLANK('Input-Accounts'!B35),"",'Input-Accounts'!B35)</f>
        <v>M &amp; R STA EQUIP-GENERAL-REGULATING (Less SMRP)</v>
      </c>
      <c r="C35" s="31">
        <f>IF(ISBLANK('Input-Accounts'!C35),"",'Input-Accounts'!C35)</f>
        <v>378.2</v>
      </c>
      <c r="D35" s="10">
        <f t="shared" ca="1" si="4"/>
        <v>0</v>
      </c>
      <c r="E35" s="10">
        <f t="shared" ca="1" si="3"/>
        <v>0</v>
      </c>
      <c r="F35" s="3" t="str" cm="1">
        <f t="array" aca="1" ref="F35" ca="1">IF(D35=0,"-",IF('Input-Accounts'!$E35&lt;&gt;0,'Input-Accounts'!$E35,INDEX('Input-Accounts'!$H35:$J35,,MATCH($F$6,'Input-Accounts'!$H$6:$J$6,0))))</f>
        <v>-</v>
      </c>
      <c r="G35" s="10">
        <f ca="1">IFERROR(INDEX(G$337:G$373,MATCH($F35,$B$337:$B$373,0))/INDEX($D$337:$D$373,MATCH($F35,$B$337:$B$373,0)),SUMIFS('Input-Ext Allocators'!D$8:D$63,'Input-Ext Allocators'!$B$8:$B$63,$F35))*$D35</f>
        <v>0</v>
      </c>
      <c r="H35" s="10">
        <f ca="1">IFERROR(INDEX(H$337:H$373,MATCH($F35,$B$337:$B$373,0))/INDEX($D$337:$D$373,MATCH($F35,$B$337:$B$373,0)),SUMIFS('Input-Ext Allocators'!E$8:E$63,'Input-Ext Allocators'!$B$8:$B$63,$F35))*$D35</f>
        <v>0</v>
      </c>
      <c r="I35" s="10">
        <f ca="1">IFERROR(INDEX(I$337:I$373,MATCH($F35,$B$337:$B$373,0))/INDEX($D$337:$D$373,MATCH($F35,$B$337:$B$373,0)),SUMIFS('Input-Ext Allocators'!F$8:F$63,'Input-Ext Allocators'!$B$8:$B$63,$F35))*$D35</f>
        <v>0</v>
      </c>
      <c r="J35" s="10">
        <f ca="1">IFERROR(INDEX(J$337:J$373,MATCH($F35,$B$337:$B$373,0))/INDEX($D$337:$D$373,MATCH($F35,$B$337:$B$373,0)),SUMIFS('Input-Ext Allocators'!G$8:G$63,'Input-Ext Allocators'!$B$8:$B$63,$F35))*$D35</f>
        <v>0</v>
      </c>
      <c r="K35" s="10">
        <f ca="1">IFERROR(INDEX(K$337:K$373,MATCH($F35,$B$337:$B$373,0))/INDEX($D$337:$D$373,MATCH($F35,$B$337:$B$373,0)),SUMIFS('Input-Ext Allocators'!H$8:H$63,'Input-Ext Allocators'!$B$8:$B$63,$F35))*$D35</f>
        <v>0</v>
      </c>
    </row>
    <row r="36" spans="1:11" outlineLevel="1">
      <c r="A36" s="31">
        <f>IF(ISBLANK('Input-Accounts'!A36),"",'Input-Accounts'!A36)</f>
        <v>28</v>
      </c>
      <c r="B36" s="53" t="str">
        <f>IF(ISBLANK('Input-Accounts'!B36),"",'Input-Accounts'!B36)</f>
        <v>M &amp; R STA EQUIP REG FMV</v>
      </c>
      <c r="C36" s="31">
        <f>IF(ISBLANK('Input-Accounts'!C36),"",'Input-Accounts'!C36)</f>
        <v>378.21</v>
      </c>
      <c r="D36" s="10">
        <f t="shared" ca="1" si="4"/>
        <v>0</v>
      </c>
      <c r="E36" s="10">
        <f t="shared" ca="1" si="3"/>
        <v>0</v>
      </c>
      <c r="F36" s="3" t="str" cm="1">
        <f t="array" aca="1" ref="F36" ca="1">IF(D36=0,"-",IF('Input-Accounts'!$E36&lt;&gt;0,'Input-Accounts'!$E36,INDEX('Input-Accounts'!$H36:$J36,,MATCH($F$6,'Input-Accounts'!$H$6:$J$6,0))))</f>
        <v>-</v>
      </c>
      <c r="G36" s="10">
        <f ca="1">IFERROR(INDEX(G$337:G$373,MATCH($F36,$B$337:$B$373,0))/INDEX($D$337:$D$373,MATCH($F36,$B$337:$B$373,0)),SUMIFS('Input-Ext Allocators'!D$8:D$63,'Input-Ext Allocators'!$B$8:$B$63,$F36))*$D36</f>
        <v>0</v>
      </c>
      <c r="H36" s="10">
        <f ca="1">IFERROR(INDEX(H$337:H$373,MATCH($F36,$B$337:$B$373,0))/INDEX($D$337:$D$373,MATCH($F36,$B$337:$B$373,0)),SUMIFS('Input-Ext Allocators'!E$8:E$63,'Input-Ext Allocators'!$B$8:$B$63,$F36))*$D36</f>
        <v>0</v>
      </c>
      <c r="I36" s="10">
        <f ca="1">IFERROR(INDEX(I$337:I$373,MATCH($F36,$B$337:$B$373,0))/INDEX($D$337:$D$373,MATCH($F36,$B$337:$B$373,0)),SUMIFS('Input-Ext Allocators'!F$8:F$63,'Input-Ext Allocators'!$B$8:$B$63,$F36))*$D36</f>
        <v>0</v>
      </c>
      <c r="J36" s="10">
        <f ca="1">IFERROR(INDEX(J$337:J$373,MATCH($F36,$B$337:$B$373,0))/INDEX($D$337:$D$373,MATCH($F36,$B$337:$B$373,0)),SUMIFS('Input-Ext Allocators'!G$8:G$63,'Input-Ext Allocators'!$B$8:$B$63,$F36))*$D36</f>
        <v>0</v>
      </c>
      <c r="K36" s="10">
        <f ca="1">IFERROR(INDEX(K$337:K$373,MATCH($F36,$B$337:$B$373,0))/INDEX($D$337:$D$373,MATCH($F36,$B$337:$B$373,0)),SUMIFS('Input-Ext Allocators'!H$8:H$63,'Input-Ext Allocators'!$B$8:$B$63,$F36))*$D36</f>
        <v>0</v>
      </c>
    </row>
    <row r="37" spans="1:11" outlineLevel="1">
      <c r="A37" s="31">
        <f>IF(ISBLANK('Input-Accounts'!A37),"",'Input-Accounts'!A37)</f>
        <v>29</v>
      </c>
      <c r="B37" s="53" t="str">
        <f>IF(ISBLANK('Input-Accounts'!B37),"",'Input-Accounts'!B37)</f>
        <v>M &amp; R STA EQUIP-GEN-LOCAL GAS PURCH</v>
      </c>
      <c r="C37" s="31">
        <f>IF(ISBLANK('Input-Accounts'!C37),"",'Input-Accounts'!C37)</f>
        <v>378.3</v>
      </c>
      <c r="D37" s="10">
        <f t="shared" ca="1" si="4"/>
        <v>0</v>
      </c>
      <c r="E37" s="10">
        <f t="shared" ca="1" si="3"/>
        <v>0</v>
      </c>
      <c r="F37" s="3" t="str" cm="1">
        <f t="array" aca="1" ref="F37" ca="1">IF(D37=0,"-",IF('Input-Accounts'!$E37&lt;&gt;0,'Input-Accounts'!$E37,INDEX('Input-Accounts'!$H37:$J37,,MATCH($F$6,'Input-Accounts'!$H$6:$J$6,0))))</f>
        <v>-</v>
      </c>
      <c r="G37" s="10">
        <f ca="1">IFERROR(INDEX(G$337:G$373,MATCH($F37,$B$337:$B$373,0))/INDEX($D$337:$D$373,MATCH($F37,$B$337:$B$373,0)),SUMIFS('Input-Ext Allocators'!D$8:D$63,'Input-Ext Allocators'!$B$8:$B$63,$F37))*$D37</f>
        <v>0</v>
      </c>
      <c r="H37" s="10">
        <f ca="1">IFERROR(INDEX(H$337:H$373,MATCH($F37,$B$337:$B$373,0))/INDEX($D$337:$D$373,MATCH($F37,$B$337:$B$373,0)),SUMIFS('Input-Ext Allocators'!E$8:E$63,'Input-Ext Allocators'!$B$8:$B$63,$F37))*$D37</f>
        <v>0</v>
      </c>
      <c r="I37" s="10">
        <f ca="1">IFERROR(INDEX(I$337:I$373,MATCH($F37,$B$337:$B$373,0))/INDEX($D$337:$D$373,MATCH($F37,$B$337:$B$373,0)),SUMIFS('Input-Ext Allocators'!F$8:F$63,'Input-Ext Allocators'!$B$8:$B$63,$F37))*$D37</f>
        <v>0</v>
      </c>
      <c r="J37" s="10">
        <f ca="1">IFERROR(INDEX(J$337:J$373,MATCH($F37,$B$337:$B$373,0))/INDEX($D$337:$D$373,MATCH($F37,$B$337:$B$373,0)),SUMIFS('Input-Ext Allocators'!G$8:G$63,'Input-Ext Allocators'!$B$8:$B$63,$F37))*$D37</f>
        <v>0</v>
      </c>
      <c r="K37" s="10">
        <f ca="1">IFERROR(INDEX(K$337:K$373,MATCH($F37,$B$337:$B$373,0))/INDEX($D$337:$D$373,MATCH($F37,$B$337:$B$373,0)),SUMIFS('Input-Ext Allocators'!H$8:H$63,'Input-Ext Allocators'!$B$8:$B$63,$F37))*$D37</f>
        <v>0</v>
      </c>
    </row>
    <row r="38" spans="1:11" outlineLevel="1">
      <c r="A38" s="31">
        <f>IF(ISBLANK('Input-Accounts'!A38),"",'Input-Accounts'!A38)</f>
        <v>30</v>
      </c>
      <c r="B38" s="53" t="str">
        <f>IF(ISBLANK('Input-Accounts'!B38),"",'Input-Accounts'!B38)</f>
        <v>Measuring and regulating station equipment—city gate check stations</v>
      </c>
      <c r="C38" s="31">
        <f>IF(ISBLANK('Input-Accounts'!C38),"",'Input-Accounts'!C38)</f>
        <v>379.1</v>
      </c>
      <c r="D38" s="10">
        <f t="shared" ca="1" si="4"/>
        <v>0</v>
      </c>
      <c r="E38" s="10">
        <f t="shared" ca="1" si="3"/>
        <v>0</v>
      </c>
      <c r="F38" s="3" t="str" cm="1">
        <f t="array" aca="1" ref="F38" ca="1">IF(D38=0,"-",IF('Input-Accounts'!$E38&lt;&gt;0,'Input-Accounts'!$E38,INDEX('Input-Accounts'!$H38:$J38,,MATCH($F$6,'Input-Accounts'!$H$6:$J$6,0))))</f>
        <v>-</v>
      </c>
      <c r="G38" s="10">
        <f ca="1">IFERROR(INDEX(G$337:G$373,MATCH($F38,$B$337:$B$373,0))/INDEX($D$337:$D$373,MATCH($F38,$B$337:$B$373,0)),SUMIFS('Input-Ext Allocators'!D$8:D$63,'Input-Ext Allocators'!$B$8:$B$63,$F38))*$D38</f>
        <v>0</v>
      </c>
      <c r="H38" s="10">
        <f ca="1">IFERROR(INDEX(H$337:H$373,MATCH($F38,$B$337:$B$373,0))/INDEX($D$337:$D$373,MATCH($F38,$B$337:$B$373,0)),SUMIFS('Input-Ext Allocators'!E$8:E$63,'Input-Ext Allocators'!$B$8:$B$63,$F38))*$D38</f>
        <v>0</v>
      </c>
      <c r="I38" s="10">
        <f ca="1">IFERROR(INDEX(I$337:I$373,MATCH($F38,$B$337:$B$373,0))/INDEX($D$337:$D$373,MATCH($F38,$B$337:$B$373,0)),SUMIFS('Input-Ext Allocators'!F$8:F$63,'Input-Ext Allocators'!$B$8:$B$63,$F38))*$D38</f>
        <v>0</v>
      </c>
      <c r="J38" s="10">
        <f ca="1">IFERROR(INDEX(J$337:J$373,MATCH($F38,$B$337:$B$373,0))/INDEX($D$337:$D$373,MATCH($F38,$B$337:$B$373,0)),SUMIFS('Input-Ext Allocators'!G$8:G$63,'Input-Ext Allocators'!$B$8:$B$63,$F38))*$D38</f>
        <v>0</v>
      </c>
      <c r="K38" s="10">
        <f ca="1">IFERROR(INDEX(K$337:K$373,MATCH($F38,$B$337:$B$373,0))/INDEX($D$337:$D$373,MATCH($F38,$B$337:$B$373,0)),SUMIFS('Input-Ext Allocators'!H$8:H$63,'Input-Ext Allocators'!$B$8:$B$63,$F38))*$D38</f>
        <v>0</v>
      </c>
    </row>
    <row r="39" spans="1:11" outlineLevel="1">
      <c r="A39" s="31">
        <f>IF(ISBLANK('Input-Accounts'!A39),"",'Input-Accounts'!A39)</f>
        <v>31</v>
      </c>
      <c r="B39" s="53" t="str">
        <f>IF(ISBLANK('Input-Accounts'!B39),"",'Input-Accounts'!B39)</f>
        <v>SERVICES (Less SMRP)</v>
      </c>
      <c r="C39" s="31">
        <f>IF(ISBLANK('Input-Accounts'!C39),"",'Input-Accounts'!C39)</f>
        <v>380</v>
      </c>
      <c r="D39" s="10">
        <f t="shared" ca="1" si="4"/>
        <v>0</v>
      </c>
      <c r="E39" s="10">
        <f t="shared" ca="1" si="3"/>
        <v>0</v>
      </c>
      <c r="F39" s="3" t="str" cm="1">
        <f t="array" aca="1" ref="F39" ca="1">IF(D39=0,"-",IF('Input-Accounts'!$E39&lt;&gt;0,'Input-Accounts'!$E39,INDEX('Input-Accounts'!$H39:$J39,,MATCH($F$6,'Input-Accounts'!$H$6:$J$6,0))))</f>
        <v>-</v>
      </c>
      <c r="G39" s="10">
        <f ca="1">IFERROR(INDEX(G$337:G$373,MATCH($F39,$B$337:$B$373,0))/INDEX($D$337:$D$373,MATCH($F39,$B$337:$B$373,0)),SUMIFS('Input-Ext Allocators'!D$8:D$63,'Input-Ext Allocators'!$B$8:$B$63,$F39))*$D39</f>
        <v>0</v>
      </c>
      <c r="H39" s="10">
        <f ca="1">IFERROR(INDEX(H$337:H$373,MATCH($F39,$B$337:$B$373,0))/INDEX($D$337:$D$373,MATCH($F39,$B$337:$B$373,0)),SUMIFS('Input-Ext Allocators'!E$8:E$63,'Input-Ext Allocators'!$B$8:$B$63,$F39))*$D39</f>
        <v>0</v>
      </c>
      <c r="I39" s="10">
        <f ca="1">IFERROR(INDEX(I$337:I$373,MATCH($F39,$B$337:$B$373,0))/INDEX($D$337:$D$373,MATCH($F39,$B$337:$B$373,0)),SUMIFS('Input-Ext Allocators'!F$8:F$63,'Input-Ext Allocators'!$B$8:$B$63,$F39))*$D39</f>
        <v>0</v>
      </c>
      <c r="J39" s="10">
        <f ca="1">IFERROR(INDEX(J$337:J$373,MATCH($F39,$B$337:$B$373,0))/INDEX($D$337:$D$373,MATCH($F39,$B$337:$B$373,0)),SUMIFS('Input-Ext Allocators'!G$8:G$63,'Input-Ext Allocators'!$B$8:$B$63,$F39))*$D39</f>
        <v>0</v>
      </c>
      <c r="K39" s="10">
        <f ca="1">IFERROR(INDEX(K$337:K$373,MATCH($F39,$B$337:$B$373,0))/INDEX($D$337:$D$373,MATCH($F39,$B$337:$B$373,0)),SUMIFS('Input-Ext Allocators'!H$8:H$63,'Input-Ext Allocators'!$B$8:$B$63,$F39))*$D39</f>
        <v>0</v>
      </c>
    </row>
    <row r="40" spans="1:11" outlineLevel="1">
      <c r="A40" s="31">
        <f>IF(ISBLANK('Input-Accounts'!A40),"",'Input-Accounts'!A40)</f>
        <v>32</v>
      </c>
      <c r="B40" s="53" t="str">
        <f>IF(ISBLANK('Input-Accounts'!B40),"",'Input-Accounts'!B40)</f>
        <v>METERS</v>
      </c>
      <c r="C40" s="31">
        <f>IF(ISBLANK('Input-Accounts'!C40),"",'Input-Accounts'!C40)</f>
        <v>381</v>
      </c>
      <c r="D40" s="10">
        <f t="shared" ca="1" si="4"/>
        <v>0</v>
      </c>
      <c r="E40" s="10">
        <f t="shared" ca="1" si="3"/>
        <v>0</v>
      </c>
      <c r="F40" s="3" t="str" cm="1">
        <f t="array" aca="1" ref="F40" ca="1">IF(D40=0,"-",IF('Input-Accounts'!$E40&lt;&gt;0,'Input-Accounts'!$E40,INDEX('Input-Accounts'!$H40:$J40,,MATCH($F$6,'Input-Accounts'!$H$6:$J$6,0))))</f>
        <v>-</v>
      </c>
      <c r="G40" s="10">
        <f ca="1">IFERROR(INDEX(G$337:G$373,MATCH($F40,$B$337:$B$373,0))/INDEX($D$337:$D$373,MATCH($F40,$B$337:$B$373,0)),SUMIFS('Input-Ext Allocators'!D$8:D$63,'Input-Ext Allocators'!$B$8:$B$63,$F40))*$D40</f>
        <v>0</v>
      </c>
      <c r="H40" s="10">
        <f ca="1">IFERROR(INDEX(H$337:H$373,MATCH($F40,$B$337:$B$373,0))/INDEX($D$337:$D$373,MATCH($F40,$B$337:$B$373,0)),SUMIFS('Input-Ext Allocators'!E$8:E$63,'Input-Ext Allocators'!$B$8:$B$63,$F40))*$D40</f>
        <v>0</v>
      </c>
      <c r="I40" s="10">
        <f ca="1">IFERROR(INDEX(I$337:I$373,MATCH($F40,$B$337:$B$373,0))/INDEX($D$337:$D$373,MATCH($F40,$B$337:$B$373,0)),SUMIFS('Input-Ext Allocators'!F$8:F$63,'Input-Ext Allocators'!$B$8:$B$63,$F40))*$D40</f>
        <v>0</v>
      </c>
      <c r="J40" s="10">
        <f ca="1">IFERROR(INDEX(J$337:J$373,MATCH($F40,$B$337:$B$373,0))/INDEX($D$337:$D$373,MATCH($F40,$B$337:$B$373,0)),SUMIFS('Input-Ext Allocators'!G$8:G$63,'Input-Ext Allocators'!$B$8:$B$63,$F40))*$D40</f>
        <v>0</v>
      </c>
      <c r="K40" s="10">
        <f ca="1">IFERROR(INDEX(K$337:K$373,MATCH($F40,$B$337:$B$373,0))/INDEX($D$337:$D$373,MATCH($F40,$B$337:$B$373,0)),SUMIFS('Input-Ext Allocators'!H$8:H$63,'Input-Ext Allocators'!$B$8:$B$63,$F40))*$D40</f>
        <v>0</v>
      </c>
    </row>
    <row r="41" spans="1:11" outlineLevel="1">
      <c r="A41" s="31">
        <f>IF(ISBLANK('Input-Accounts'!A41),"",'Input-Accounts'!A41)</f>
        <v>33</v>
      </c>
      <c r="B41" s="53" t="str">
        <f>IF(ISBLANK('Input-Accounts'!B41),"",'Input-Accounts'!B41)</f>
        <v>METERS - AMI</v>
      </c>
      <c r="C41" s="31">
        <f>IF(ISBLANK('Input-Accounts'!C41),"",'Input-Accounts'!C41)</f>
        <v>381.1</v>
      </c>
      <c r="D41" s="10">
        <f t="shared" ca="1" si="4"/>
        <v>0</v>
      </c>
      <c r="E41" s="10">
        <f t="shared" ca="1" si="3"/>
        <v>0</v>
      </c>
      <c r="F41" s="3" t="str" cm="1">
        <f t="array" aca="1" ref="F41" ca="1">IF(D41=0,"-",IF('Input-Accounts'!$E41&lt;&gt;0,'Input-Accounts'!$E41,INDEX('Input-Accounts'!$H41:$J41,,MATCH($F$6,'Input-Accounts'!$H$6:$J$6,0))))</f>
        <v>-</v>
      </c>
      <c r="G41" s="10">
        <f ca="1">IFERROR(INDEX(G$337:G$373,MATCH($F41,$B$337:$B$373,0))/INDEX($D$337:$D$373,MATCH($F41,$B$337:$B$373,0)),SUMIFS('Input-Ext Allocators'!D$8:D$63,'Input-Ext Allocators'!$B$8:$B$63,$F41))*$D41</f>
        <v>0</v>
      </c>
      <c r="H41" s="10">
        <f ca="1">IFERROR(INDEX(H$337:H$373,MATCH($F41,$B$337:$B$373,0))/INDEX($D$337:$D$373,MATCH($F41,$B$337:$B$373,0)),SUMIFS('Input-Ext Allocators'!E$8:E$63,'Input-Ext Allocators'!$B$8:$B$63,$F41))*$D41</f>
        <v>0</v>
      </c>
      <c r="I41" s="10">
        <f ca="1">IFERROR(INDEX(I$337:I$373,MATCH($F41,$B$337:$B$373,0))/INDEX($D$337:$D$373,MATCH($F41,$B$337:$B$373,0)),SUMIFS('Input-Ext Allocators'!F$8:F$63,'Input-Ext Allocators'!$B$8:$B$63,$F41))*$D41</f>
        <v>0</v>
      </c>
      <c r="J41" s="10">
        <f ca="1">IFERROR(INDEX(J$337:J$373,MATCH($F41,$B$337:$B$373,0))/INDEX($D$337:$D$373,MATCH($F41,$B$337:$B$373,0)),SUMIFS('Input-Ext Allocators'!G$8:G$63,'Input-Ext Allocators'!$B$8:$B$63,$F41))*$D41</f>
        <v>0</v>
      </c>
      <c r="K41" s="10">
        <f ca="1">IFERROR(INDEX(K$337:K$373,MATCH($F41,$B$337:$B$373,0))/INDEX($D$337:$D$373,MATCH($F41,$B$337:$B$373,0)),SUMIFS('Input-Ext Allocators'!H$8:H$63,'Input-Ext Allocators'!$B$8:$B$63,$F41))*$D41</f>
        <v>0</v>
      </c>
    </row>
    <row r="42" spans="1:11" outlineLevel="1">
      <c r="A42" s="31">
        <f>IF(ISBLANK('Input-Accounts'!A42),"",'Input-Accounts'!A42)</f>
        <v>34</v>
      </c>
      <c r="B42" s="53" t="str">
        <f>IF(ISBLANK('Input-Accounts'!B42),"",'Input-Accounts'!B42)</f>
        <v>METER INSTALLATIONS (Less SMRP)</v>
      </c>
      <c r="C42" s="31">
        <f>IF(ISBLANK('Input-Accounts'!C42),"",'Input-Accounts'!C42)</f>
        <v>382</v>
      </c>
      <c r="D42" s="10">
        <f t="shared" ca="1" si="4"/>
        <v>0</v>
      </c>
      <c r="E42" s="10">
        <f t="shared" ca="1" si="3"/>
        <v>0</v>
      </c>
      <c r="F42" s="3" t="str" cm="1">
        <f t="array" aca="1" ref="F42" ca="1">IF(D42=0,"-",IF('Input-Accounts'!$E42&lt;&gt;0,'Input-Accounts'!$E42,INDEX('Input-Accounts'!$H42:$J42,,MATCH($F$6,'Input-Accounts'!$H$6:$J$6,0))))</f>
        <v>-</v>
      </c>
      <c r="G42" s="10">
        <f ca="1">IFERROR(INDEX(G$337:G$373,MATCH($F42,$B$337:$B$373,0))/INDEX($D$337:$D$373,MATCH($F42,$B$337:$B$373,0)),SUMIFS('Input-Ext Allocators'!D$8:D$63,'Input-Ext Allocators'!$B$8:$B$63,$F42))*$D42</f>
        <v>0</v>
      </c>
      <c r="H42" s="10">
        <f ca="1">IFERROR(INDEX(H$337:H$373,MATCH($F42,$B$337:$B$373,0))/INDEX($D$337:$D$373,MATCH($F42,$B$337:$B$373,0)),SUMIFS('Input-Ext Allocators'!E$8:E$63,'Input-Ext Allocators'!$B$8:$B$63,$F42))*$D42</f>
        <v>0</v>
      </c>
      <c r="I42" s="10">
        <f ca="1">IFERROR(INDEX(I$337:I$373,MATCH($F42,$B$337:$B$373,0))/INDEX($D$337:$D$373,MATCH($F42,$B$337:$B$373,0)),SUMIFS('Input-Ext Allocators'!F$8:F$63,'Input-Ext Allocators'!$B$8:$B$63,$F42))*$D42</f>
        <v>0</v>
      </c>
      <c r="J42" s="10">
        <f ca="1">IFERROR(INDEX(J$337:J$373,MATCH($F42,$B$337:$B$373,0))/INDEX($D$337:$D$373,MATCH($F42,$B$337:$B$373,0)),SUMIFS('Input-Ext Allocators'!G$8:G$63,'Input-Ext Allocators'!$B$8:$B$63,$F42))*$D42</f>
        <v>0</v>
      </c>
      <c r="K42" s="10">
        <f ca="1">IFERROR(INDEX(K$337:K$373,MATCH($F42,$B$337:$B$373,0))/INDEX($D$337:$D$373,MATCH($F42,$B$337:$B$373,0)),SUMIFS('Input-Ext Allocators'!H$8:H$63,'Input-Ext Allocators'!$B$8:$B$63,$F42))*$D42</f>
        <v>0</v>
      </c>
    </row>
    <row r="43" spans="1:11" outlineLevel="1">
      <c r="A43" s="31">
        <f>IF(ISBLANK('Input-Accounts'!A43),"",'Input-Accounts'!A43)</f>
        <v>35</v>
      </c>
      <c r="B43" s="53" t="str">
        <f>IF(ISBLANK('Input-Accounts'!B43),"",'Input-Accounts'!B43)</f>
        <v>HOUSE REGULATORS (Less SMRP)</v>
      </c>
      <c r="C43" s="31">
        <f>IF(ISBLANK('Input-Accounts'!C43),"",'Input-Accounts'!C43)</f>
        <v>383</v>
      </c>
      <c r="D43" s="10">
        <f t="shared" ca="1" si="4"/>
        <v>0</v>
      </c>
      <c r="E43" s="10">
        <f t="shared" ca="1" si="3"/>
        <v>0</v>
      </c>
      <c r="F43" s="3" t="str" cm="1">
        <f t="array" aca="1" ref="F43" ca="1">IF(D43=0,"-",IF('Input-Accounts'!$E43&lt;&gt;0,'Input-Accounts'!$E43,INDEX('Input-Accounts'!$H43:$J43,,MATCH($F$6,'Input-Accounts'!$H$6:$J$6,0))))</f>
        <v>-</v>
      </c>
      <c r="G43" s="10">
        <f ca="1">IFERROR(INDEX(G$337:G$373,MATCH($F43,$B$337:$B$373,0))/INDEX($D$337:$D$373,MATCH($F43,$B$337:$B$373,0)),SUMIFS('Input-Ext Allocators'!D$8:D$63,'Input-Ext Allocators'!$B$8:$B$63,$F43))*$D43</f>
        <v>0</v>
      </c>
      <c r="H43" s="10">
        <f ca="1">IFERROR(INDEX(H$337:H$373,MATCH($F43,$B$337:$B$373,0))/INDEX($D$337:$D$373,MATCH($F43,$B$337:$B$373,0)),SUMIFS('Input-Ext Allocators'!E$8:E$63,'Input-Ext Allocators'!$B$8:$B$63,$F43))*$D43</f>
        <v>0</v>
      </c>
      <c r="I43" s="10">
        <f ca="1">IFERROR(INDEX(I$337:I$373,MATCH($F43,$B$337:$B$373,0))/INDEX($D$337:$D$373,MATCH($F43,$B$337:$B$373,0)),SUMIFS('Input-Ext Allocators'!F$8:F$63,'Input-Ext Allocators'!$B$8:$B$63,$F43))*$D43</f>
        <v>0</v>
      </c>
      <c r="J43" s="10">
        <f ca="1">IFERROR(INDEX(J$337:J$373,MATCH($F43,$B$337:$B$373,0))/INDEX($D$337:$D$373,MATCH($F43,$B$337:$B$373,0)),SUMIFS('Input-Ext Allocators'!G$8:G$63,'Input-Ext Allocators'!$B$8:$B$63,$F43))*$D43</f>
        <v>0</v>
      </c>
      <c r="K43" s="10">
        <f ca="1">IFERROR(INDEX(K$337:K$373,MATCH($F43,$B$337:$B$373,0))/INDEX($D$337:$D$373,MATCH($F43,$B$337:$B$373,0)),SUMIFS('Input-Ext Allocators'!H$8:H$63,'Input-Ext Allocators'!$B$8:$B$63,$F43))*$D43</f>
        <v>0</v>
      </c>
    </row>
    <row r="44" spans="1:11" outlineLevel="1">
      <c r="A44" s="31">
        <f>IF(ISBLANK('Input-Accounts'!A44),"",'Input-Accounts'!A44)</f>
        <v>36</v>
      </c>
      <c r="B44" s="53" t="str">
        <f>IF(ISBLANK('Input-Accounts'!B44),"",'Input-Accounts'!B44)</f>
        <v>HOUSE REGULATOR INSTALLATIONS</v>
      </c>
      <c r="C44" s="31">
        <f>IF(ISBLANK('Input-Accounts'!C44),"",'Input-Accounts'!C44)</f>
        <v>384</v>
      </c>
      <c r="D44" s="10">
        <f t="shared" ca="1" si="4"/>
        <v>0</v>
      </c>
      <c r="E44" s="10">
        <f t="shared" ca="1" si="3"/>
        <v>0</v>
      </c>
      <c r="F44" s="3" t="str" cm="1">
        <f t="array" aca="1" ref="F44" ca="1">IF(D44=0,"-",IF('Input-Accounts'!$E44&lt;&gt;0,'Input-Accounts'!$E44,INDEX('Input-Accounts'!$H44:$J44,,MATCH($F$6,'Input-Accounts'!$H$6:$J$6,0))))</f>
        <v>-</v>
      </c>
      <c r="G44" s="10">
        <f ca="1">IFERROR(INDEX(G$337:G$373,MATCH($F44,$B$337:$B$373,0))/INDEX($D$337:$D$373,MATCH($F44,$B$337:$B$373,0)),SUMIFS('Input-Ext Allocators'!D$8:D$63,'Input-Ext Allocators'!$B$8:$B$63,$F44))*$D44</f>
        <v>0</v>
      </c>
      <c r="H44" s="10">
        <f ca="1">IFERROR(INDEX(H$337:H$373,MATCH($F44,$B$337:$B$373,0))/INDEX($D$337:$D$373,MATCH($F44,$B$337:$B$373,0)),SUMIFS('Input-Ext Allocators'!E$8:E$63,'Input-Ext Allocators'!$B$8:$B$63,$F44))*$D44</f>
        <v>0</v>
      </c>
      <c r="I44" s="10">
        <f ca="1">IFERROR(INDEX(I$337:I$373,MATCH($F44,$B$337:$B$373,0))/INDEX($D$337:$D$373,MATCH($F44,$B$337:$B$373,0)),SUMIFS('Input-Ext Allocators'!F$8:F$63,'Input-Ext Allocators'!$B$8:$B$63,$F44))*$D44</f>
        <v>0</v>
      </c>
      <c r="J44" s="10">
        <f ca="1">IFERROR(INDEX(J$337:J$373,MATCH($F44,$B$337:$B$373,0))/INDEX($D$337:$D$373,MATCH($F44,$B$337:$B$373,0)),SUMIFS('Input-Ext Allocators'!G$8:G$63,'Input-Ext Allocators'!$B$8:$B$63,$F44))*$D44</f>
        <v>0</v>
      </c>
      <c r="K44" s="10">
        <f ca="1">IFERROR(INDEX(K$337:K$373,MATCH($F44,$B$337:$B$373,0))/INDEX($D$337:$D$373,MATCH($F44,$B$337:$B$373,0)),SUMIFS('Input-Ext Allocators'!H$8:H$63,'Input-Ext Allocators'!$B$8:$B$63,$F44))*$D44</f>
        <v>0</v>
      </c>
    </row>
    <row r="45" spans="1:11" outlineLevel="1">
      <c r="A45" s="31">
        <f>IF(ISBLANK('Input-Accounts'!A45),"",'Input-Accounts'!A45)</f>
        <v>37</v>
      </c>
      <c r="B45" s="53" t="str">
        <f>IF(ISBLANK('Input-Accounts'!B45),"",'Input-Accounts'!B45)</f>
        <v>INDUSTRIAL M &amp; R STATION EQUIPMENT</v>
      </c>
      <c r="C45" s="31">
        <f>IF(ISBLANK('Input-Accounts'!C45),"",'Input-Accounts'!C45)</f>
        <v>385</v>
      </c>
      <c r="D45" s="10">
        <f t="shared" ca="1" si="4"/>
        <v>0</v>
      </c>
      <c r="E45" s="10">
        <f t="shared" ca="1" si="3"/>
        <v>0</v>
      </c>
      <c r="F45" s="3" t="str" cm="1">
        <f t="array" aca="1" ref="F45" ca="1">IF(D45=0,"-",IF('Input-Accounts'!$E45&lt;&gt;0,'Input-Accounts'!$E45,INDEX('Input-Accounts'!$H45:$J45,,MATCH($F$6,'Input-Accounts'!$H$6:$J$6,0))))</f>
        <v>-</v>
      </c>
      <c r="G45" s="10">
        <f ca="1">IFERROR(INDEX(G$337:G$373,MATCH($F45,$B$337:$B$373,0))/INDEX($D$337:$D$373,MATCH($F45,$B$337:$B$373,0)),SUMIFS('Input-Ext Allocators'!D$8:D$63,'Input-Ext Allocators'!$B$8:$B$63,$F45))*$D45</f>
        <v>0</v>
      </c>
      <c r="H45" s="10">
        <f ca="1">IFERROR(INDEX(H$337:H$373,MATCH($F45,$B$337:$B$373,0))/INDEX($D$337:$D$373,MATCH($F45,$B$337:$B$373,0)),SUMIFS('Input-Ext Allocators'!E$8:E$63,'Input-Ext Allocators'!$B$8:$B$63,$F45))*$D45</f>
        <v>0</v>
      </c>
      <c r="I45" s="10">
        <f ca="1">IFERROR(INDEX(I$337:I$373,MATCH($F45,$B$337:$B$373,0))/INDEX($D$337:$D$373,MATCH($F45,$B$337:$B$373,0)),SUMIFS('Input-Ext Allocators'!F$8:F$63,'Input-Ext Allocators'!$B$8:$B$63,$F45))*$D45</f>
        <v>0</v>
      </c>
      <c r="J45" s="10">
        <f ca="1">IFERROR(INDEX(J$337:J$373,MATCH($F45,$B$337:$B$373,0))/INDEX($D$337:$D$373,MATCH($F45,$B$337:$B$373,0)),SUMIFS('Input-Ext Allocators'!G$8:G$63,'Input-Ext Allocators'!$B$8:$B$63,$F45))*$D45</f>
        <v>0</v>
      </c>
      <c r="K45" s="10">
        <f ca="1">IFERROR(INDEX(K$337:K$373,MATCH($F45,$B$337:$B$373,0))/INDEX($D$337:$D$373,MATCH($F45,$B$337:$B$373,0)),SUMIFS('Input-Ext Allocators'!H$8:H$63,'Input-Ext Allocators'!$B$8:$B$63,$F45))*$D45</f>
        <v>0</v>
      </c>
    </row>
    <row r="46" spans="1:11" outlineLevel="1">
      <c r="A46" s="31">
        <f>IF(ISBLANK('Input-Accounts'!A46),"",'Input-Accounts'!A46)</f>
        <v>38</v>
      </c>
      <c r="B46" s="53" t="str">
        <f>IF(ISBLANK('Input-Accounts'!B46),"",'Input-Accounts'!B46)</f>
        <v>INDUSTRIAL M &amp; R STATION EQUIPMENT - DS-ML DIRECT ASSIGNMENT</v>
      </c>
      <c r="C46" s="31">
        <f>IF(ISBLANK('Input-Accounts'!C46),"",'Input-Accounts'!C46)</f>
        <v>385</v>
      </c>
      <c r="D46" s="10">
        <f t="shared" ca="1" si="4"/>
        <v>0</v>
      </c>
      <c r="E46" s="10">
        <f t="shared" ca="1" si="3"/>
        <v>0</v>
      </c>
      <c r="F46" s="3" t="str" cm="1">
        <f t="array" aca="1" ref="F46" ca="1">IF(D46=0,"-",IF('Input-Accounts'!$E46&lt;&gt;0,'Input-Accounts'!$E46,INDEX('Input-Accounts'!$H46:$J46,,MATCH($F$6,'Input-Accounts'!$H$6:$J$6,0))))</f>
        <v>-</v>
      </c>
      <c r="G46" s="10">
        <f ca="1">IFERROR(INDEX(G$337:G$373,MATCH($F46,$B$337:$B$373,0))/INDEX($D$337:$D$373,MATCH($F46,$B$337:$B$373,0)),SUMIFS('Input-Ext Allocators'!D$8:D$63,'Input-Ext Allocators'!$B$8:$B$63,$F46))*$D46</f>
        <v>0</v>
      </c>
      <c r="H46" s="10">
        <f ca="1">IFERROR(INDEX(H$337:H$373,MATCH($F46,$B$337:$B$373,0))/INDEX($D$337:$D$373,MATCH($F46,$B$337:$B$373,0)),SUMIFS('Input-Ext Allocators'!E$8:E$63,'Input-Ext Allocators'!$B$8:$B$63,$F46))*$D46</f>
        <v>0</v>
      </c>
      <c r="I46" s="10">
        <f ca="1">IFERROR(INDEX(I$337:I$373,MATCH($F46,$B$337:$B$373,0))/INDEX($D$337:$D$373,MATCH($F46,$B$337:$B$373,0)),SUMIFS('Input-Ext Allocators'!F$8:F$63,'Input-Ext Allocators'!$B$8:$B$63,$F46))*$D46</f>
        <v>0</v>
      </c>
      <c r="J46" s="10">
        <f ca="1">IFERROR(INDEX(J$337:J$373,MATCH($F46,$B$337:$B$373,0))/INDEX($D$337:$D$373,MATCH($F46,$B$337:$B$373,0)),SUMIFS('Input-Ext Allocators'!G$8:G$63,'Input-Ext Allocators'!$B$8:$B$63,$F46))*$D46</f>
        <v>0</v>
      </c>
      <c r="K46" s="10">
        <f ca="1">IFERROR(INDEX(K$337:K$373,MATCH($F46,$B$337:$B$373,0))/INDEX($D$337:$D$373,MATCH($F46,$B$337:$B$373,0)),SUMIFS('Input-Ext Allocators'!H$8:H$63,'Input-Ext Allocators'!$B$8:$B$63,$F46))*$D46</f>
        <v>0</v>
      </c>
    </row>
    <row r="47" spans="1:11" outlineLevel="1">
      <c r="A47" s="31">
        <f>IF(ISBLANK('Input-Accounts'!A47),"",'Input-Accounts'!A47)</f>
        <v>39</v>
      </c>
      <c r="B47" s="53" t="str">
        <f>IF(ISBLANK('Input-Accounts'!B47),"",'Input-Accounts'!B47)</f>
        <v>OTHER EQUIP-ODORIZATION</v>
      </c>
      <c r="C47" s="31">
        <f>IF(ISBLANK('Input-Accounts'!C47),"",'Input-Accounts'!C47)</f>
        <v>387.2</v>
      </c>
      <c r="D47" s="10">
        <f t="shared" ca="1" si="4"/>
        <v>0</v>
      </c>
      <c r="E47" s="10">
        <f t="shared" ca="1" si="3"/>
        <v>0</v>
      </c>
      <c r="F47" s="3" t="str" cm="1">
        <f t="array" aca="1" ref="F47" ca="1">IF(D47=0,"-",IF('Input-Accounts'!$E47&lt;&gt;0,'Input-Accounts'!$E47,INDEX('Input-Accounts'!$H47:$J47,,MATCH($F$6,'Input-Accounts'!$H$6:$J$6,0))))</f>
        <v>-</v>
      </c>
      <c r="G47" s="10">
        <f ca="1">IFERROR(INDEX(G$337:G$373,MATCH($F47,$B$337:$B$373,0))/INDEX($D$337:$D$373,MATCH($F47,$B$337:$B$373,0)),SUMIFS('Input-Ext Allocators'!D$8:D$63,'Input-Ext Allocators'!$B$8:$B$63,$F47))*$D47</f>
        <v>0</v>
      </c>
      <c r="H47" s="10">
        <f ca="1">IFERROR(INDEX(H$337:H$373,MATCH($F47,$B$337:$B$373,0))/INDEX($D$337:$D$373,MATCH($F47,$B$337:$B$373,0)),SUMIFS('Input-Ext Allocators'!E$8:E$63,'Input-Ext Allocators'!$B$8:$B$63,$F47))*$D47</f>
        <v>0</v>
      </c>
      <c r="I47" s="10">
        <f ca="1">IFERROR(INDEX(I$337:I$373,MATCH($F47,$B$337:$B$373,0))/INDEX($D$337:$D$373,MATCH($F47,$B$337:$B$373,0)),SUMIFS('Input-Ext Allocators'!F$8:F$63,'Input-Ext Allocators'!$B$8:$B$63,$F47))*$D47</f>
        <v>0</v>
      </c>
      <c r="J47" s="10">
        <f ca="1">IFERROR(INDEX(J$337:J$373,MATCH($F47,$B$337:$B$373,0))/INDEX($D$337:$D$373,MATCH($F47,$B$337:$B$373,0)),SUMIFS('Input-Ext Allocators'!G$8:G$63,'Input-Ext Allocators'!$B$8:$B$63,$F47))*$D47</f>
        <v>0</v>
      </c>
      <c r="K47" s="10">
        <f ca="1">IFERROR(INDEX(K$337:K$373,MATCH($F47,$B$337:$B$373,0))/INDEX($D$337:$D$373,MATCH($F47,$B$337:$B$373,0)),SUMIFS('Input-Ext Allocators'!H$8:H$63,'Input-Ext Allocators'!$B$8:$B$63,$F47))*$D47</f>
        <v>0</v>
      </c>
    </row>
    <row r="48" spans="1:11" outlineLevel="1">
      <c r="A48" s="31">
        <f>IF(ISBLANK('Input-Accounts'!A48),"",'Input-Accounts'!A48)</f>
        <v>40</v>
      </c>
      <c r="B48" s="53" t="str">
        <f>IF(ISBLANK('Input-Accounts'!B48),"",'Input-Accounts'!B48)</f>
        <v>OTHER EQUIP-TELEPHONE</v>
      </c>
      <c r="C48" s="31">
        <f>IF(ISBLANK('Input-Accounts'!C48),"",'Input-Accounts'!C48)</f>
        <v>387.41</v>
      </c>
      <c r="D48" s="10">
        <f t="shared" ca="1" si="4"/>
        <v>0</v>
      </c>
      <c r="E48" s="10">
        <f t="shared" ca="1" si="3"/>
        <v>0</v>
      </c>
      <c r="F48" s="3" t="str" cm="1">
        <f t="array" aca="1" ref="F48" ca="1">IF(D48=0,"-",IF('Input-Accounts'!$E48&lt;&gt;0,'Input-Accounts'!$E48,INDEX('Input-Accounts'!$H48:$J48,,MATCH($F$6,'Input-Accounts'!$H$6:$J$6,0))))</f>
        <v>-</v>
      </c>
      <c r="G48" s="10">
        <f ca="1">IFERROR(INDEX(G$337:G$373,MATCH($F48,$B$337:$B$373,0))/INDEX($D$337:$D$373,MATCH($F48,$B$337:$B$373,0)),SUMIFS('Input-Ext Allocators'!D$8:D$63,'Input-Ext Allocators'!$B$8:$B$63,$F48))*$D48</f>
        <v>0</v>
      </c>
      <c r="H48" s="10">
        <f ca="1">IFERROR(INDEX(H$337:H$373,MATCH($F48,$B$337:$B$373,0))/INDEX($D$337:$D$373,MATCH($F48,$B$337:$B$373,0)),SUMIFS('Input-Ext Allocators'!E$8:E$63,'Input-Ext Allocators'!$B$8:$B$63,$F48))*$D48</f>
        <v>0</v>
      </c>
      <c r="I48" s="10">
        <f ca="1">IFERROR(INDEX(I$337:I$373,MATCH($F48,$B$337:$B$373,0))/INDEX($D$337:$D$373,MATCH($F48,$B$337:$B$373,0)),SUMIFS('Input-Ext Allocators'!F$8:F$63,'Input-Ext Allocators'!$B$8:$B$63,$F48))*$D48</f>
        <v>0</v>
      </c>
      <c r="J48" s="10">
        <f ca="1">IFERROR(INDEX(J$337:J$373,MATCH($F48,$B$337:$B$373,0))/INDEX($D$337:$D$373,MATCH($F48,$B$337:$B$373,0)),SUMIFS('Input-Ext Allocators'!G$8:G$63,'Input-Ext Allocators'!$B$8:$B$63,$F48))*$D48</f>
        <v>0</v>
      </c>
      <c r="K48" s="10">
        <f ca="1">IFERROR(INDEX(K$337:K$373,MATCH($F48,$B$337:$B$373,0))/INDEX($D$337:$D$373,MATCH($F48,$B$337:$B$373,0)),SUMIFS('Input-Ext Allocators'!H$8:H$63,'Input-Ext Allocators'!$B$8:$B$63,$F48))*$D48</f>
        <v>0</v>
      </c>
    </row>
    <row r="49" spans="1:11" outlineLevel="1">
      <c r="A49" s="31">
        <f>IF(ISBLANK('Input-Accounts'!A49),"",'Input-Accounts'!A49)</f>
        <v>41</v>
      </c>
      <c r="B49" s="53" t="str">
        <f>IF(ISBLANK('Input-Accounts'!B49),"",'Input-Accounts'!B49)</f>
        <v>OTHER EQUIPMENT-RADIO</v>
      </c>
      <c r="C49" s="31">
        <f>IF(ISBLANK('Input-Accounts'!C49),"",'Input-Accounts'!C49)</f>
        <v>387.42</v>
      </c>
      <c r="D49" s="10">
        <f t="shared" ca="1" si="4"/>
        <v>0</v>
      </c>
      <c r="E49" s="10">
        <f t="shared" ca="1" si="3"/>
        <v>0</v>
      </c>
      <c r="F49" s="3" t="str" cm="1">
        <f t="array" aca="1" ref="F49" ca="1">IF(D49=0,"-",IF('Input-Accounts'!$E49&lt;&gt;0,'Input-Accounts'!$E49,INDEX('Input-Accounts'!$H49:$J49,,MATCH($F$6,'Input-Accounts'!$H$6:$J$6,0))))</f>
        <v>-</v>
      </c>
      <c r="G49" s="10">
        <f ca="1">IFERROR(INDEX(G$337:G$373,MATCH($F49,$B$337:$B$373,0))/INDEX($D$337:$D$373,MATCH($F49,$B$337:$B$373,0)),SUMIFS('Input-Ext Allocators'!D$8:D$63,'Input-Ext Allocators'!$B$8:$B$63,$F49))*$D49</f>
        <v>0</v>
      </c>
      <c r="H49" s="10">
        <f ca="1">IFERROR(INDEX(H$337:H$373,MATCH($F49,$B$337:$B$373,0))/INDEX($D$337:$D$373,MATCH($F49,$B$337:$B$373,0)),SUMIFS('Input-Ext Allocators'!E$8:E$63,'Input-Ext Allocators'!$B$8:$B$63,$F49))*$D49</f>
        <v>0</v>
      </c>
      <c r="I49" s="10">
        <f ca="1">IFERROR(INDEX(I$337:I$373,MATCH($F49,$B$337:$B$373,0))/INDEX($D$337:$D$373,MATCH($F49,$B$337:$B$373,0)),SUMIFS('Input-Ext Allocators'!F$8:F$63,'Input-Ext Allocators'!$B$8:$B$63,$F49))*$D49</f>
        <v>0</v>
      </c>
      <c r="J49" s="10">
        <f ca="1">IFERROR(INDEX(J$337:J$373,MATCH($F49,$B$337:$B$373,0))/INDEX($D$337:$D$373,MATCH($F49,$B$337:$B$373,0)),SUMIFS('Input-Ext Allocators'!G$8:G$63,'Input-Ext Allocators'!$B$8:$B$63,$F49))*$D49</f>
        <v>0</v>
      </c>
      <c r="K49" s="10">
        <f ca="1">IFERROR(INDEX(K$337:K$373,MATCH($F49,$B$337:$B$373,0))/INDEX($D$337:$D$373,MATCH($F49,$B$337:$B$373,0)),SUMIFS('Input-Ext Allocators'!H$8:H$63,'Input-Ext Allocators'!$B$8:$B$63,$F49))*$D49</f>
        <v>0</v>
      </c>
    </row>
    <row r="50" spans="1:11" outlineLevel="1">
      <c r="A50" s="31">
        <f>IF(ISBLANK('Input-Accounts'!A50),"",'Input-Accounts'!A50)</f>
        <v>42</v>
      </c>
      <c r="B50" s="53" t="str">
        <f>IF(ISBLANK('Input-Accounts'!B50),"",'Input-Accounts'!B50)</f>
        <v>OTHER EQUIP-OTHER COMMUNICATION</v>
      </c>
      <c r="C50" s="31">
        <f>IF(ISBLANK('Input-Accounts'!C50),"",'Input-Accounts'!C50)</f>
        <v>387.44</v>
      </c>
      <c r="D50" s="10">
        <f t="shared" ca="1" si="4"/>
        <v>0</v>
      </c>
      <c r="E50" s="10">
        <f t="shared" ca="1" si="3"/>
        <v>0</v>
      </c>
      <c r="F50" s="3" t="str" cm="1">
        <f t="array" aca="1" ref="F50" ca="1">IF(D50=0,"-",IF('Input-Accounts'!$E50&lt;&gt;0,'Input-Accounts'!$E50,INDEX('Input-Accounts'!$H50:$J50,,MATCH($F$6,'Input-Accounts'!$H$6:$J$6,0))))</f>
        <v>-</v>
      </c>
      <c r="G50" s="10">
        <f ca="1">IFERROR(INDEX(G$337:G$373,MATCH($F50,$B$337:$B$373,0))/INDEX($D$337:$D$373,MATCH($F50,$B$337:$B$373,0)),SUMIFS('Input-Ext Allocators'!D$8:D$63,'Input-Ext Allocators'!$B$8:$B$63,$F50))*$D50</f>
        <v>0</v>
      </c>
      <c r="H50" s="10">
        <f ca="1">IFERROR(INDEX(H$337:H$373,MATCH($F50,$B$337:$B$373,0))/INDEX($D$337:$D$373,MATCH($F50,$B$337:$B$373,0)),SUMIFS('Input-Ext Allocators'!E$8:E$63,'Input-Ext Allocators'!$B$8:$B$63,$F50))*$D50</f>
        <v>0</v>
      </c>
      <c r="I50" s="10">
        <f ca="1">IFERROR(INDEX(I$337:I$373,MATCH($F50,$B$337:$B$373,0))/INDEX($D$337:$D$373,MATCH($F50,$B$337:$B$373,0)),SUMIFS('Input-Ext Allocators'!F$8:F$63,'Input-Ext Allocators'!$B$8:$B$63,$F50))*$D50</f>
        <v>0</v>
      </c>
      <c r="J50" s="10">
        <f ca="1">IFERROR(INDEX(J$337:J$373,MATCH($F50,$B$337:$B$373,0))/INDEX($D$337:$D$373,MATCH($F50,$B$337:$B$373,0)),SUMIFS('Input-Ext Allocators'!G$8:G$63,'Input-Ext Allocators'!$B$8:$B$63,$F50))*$D50</f>
        <v>0</v>
      </c>
      <c r="K50" s="10">
        <f ca="1">IFERROR(INDEX(K$337:K$373,MATCH($F50,$B$337:$B$373,0))/INDEX($D$337:$D$373,MATCH($F50,$B$337:$B$373,0)),SUMIFS('Input-Ext Allocators'!H$8:H$63,'Input-Ext Allocators'!$B$8:$B$63,$F50))*$D50</f>
        <v>0</v>
      </c>
    </row>
    <row r="51" spans="1:11" outlineLevel="1">
      <c r="A51" s="31">
        <f>IF(ISBLANK('Input-Accounts'!A51),"",'Input-Accounts'!A51)</f>
        <v>43</v>
      </c>
      <c r="B51" s="53" t="str">
        <f>IF(ISBLANK('Input-Accounts'!B51),"",'Input-Accounts'!B51)</f>
        <v>OTHER EQUIP-TELEMETERING</v>
      </c>
      <c r="C51" s="31">
        <f>IF(ISBLANK('Input-Accounts'!C51),"",'Input-Accounts'!C51)</f>
        <v>387.45</v>
      </c>
      <c r="D51" s="10">
        <f t="shared" ca="1" si="4"/>
        <v>0</v>
      </c>
      <c r="E51" s="10">
        <f t="shared" ca="1" si="3"/>
        <v>0</v>
      </c>
      <c r="F51" s="3" t="str" cm="1">
        <f t="array" aca="1" ref="F51" ca="1">IF(D51=0,"-",IF('Input-Accounts'!$E51&lt;&gt;0,'Input-Accounts'!$E51,INDEX('Input-Accounts'!$H51:$J51,,MATCH($F$6,'Input-Accounts'!$H$6:$J$6,0))))</f>
        <v>-</v>
      </c>
      <c r="G51" s="10">
        <f ca="1">IFERROR(INDEX(G$337:G$373,MATCH($F51,$B$337:$B$373,0))/INDEX($D$337:$D$373,MATCH($F51,$B$337:$B$373,0)),SUMIFS('Input-Ext Allocators'!D$8:D$63,'Input-Ext Allocators'!$B$8:$B$63,$F51))*$D51</f>
        <v>0</v>
      </c>
      <c r="H51" s="10">
        <f ca="1">IFERROR(INDEX(H$337:H$373,MATCH($F51,$B$337:$B$373,0))/INDEX($D$337:$D$373,MATCH($F51,$B$337:$B$373,0)),SUMIFS('Input-Ext Allocators'!E$8:E$63,'Input-Ext Allocators'!$B$8:$B$63,$F51))*$D51</f>
        <v>0</v>
      </c>
      <c r="I51" s="10">
        <f ca="1">IFERROR(INDEX(I$337:I$373,MATCH($F51,$B$337:$B$373,0))/INDEX($D$337:$D$373,MATCH($F51,$B$337:$B$373,0)),SUMIFS('Input-Ext Allocators'!F$8:F$63,'Input-Ext Allocators'!$B$8:$B$63,$F51))*$D51</f>
        <v>0</v>
      </c>
      <c r="J51" s="10">
        <f ca="1">IFERROR(INDEX(J$337:J$373,MATCH($F51,$B$337:$B$373,0))/INDEX($D$337:$D$373,MATCH($F51,$B$337:$B$373,0)),SUMIFS('Input-Ext Allocators'!G$8:G$63,'Input-Ext Allocators'!$B$8:$B$63,$F51))*$D51</f>
        <v>0</v>
      </c>
      <c r="K51" s="10">
        <f ca="1">IFERROR(INDEX(K$337:K$373,MATCH($F51,$B$337:$B$373,0))/INDEX($D$337:$D$373,MATCH($F51,$B$337:$B$373,0)),SUMIFS('Input-Ext Allocators'!H$8:H$63,'Input-Ext Allocators'!$B$8:$B$63,$F51))*$D51</f>
        <v>0</v>
      </c>
    </row>
    <row r="52" spans="1:11" outlineLevel="1">
      <c r="A52" s="31">
        <f>IF(ISBLANK('Input-Accounts'!A52),"",'Input-Accounts'!A52)</f>
        <v>44</v>
      </c>
      <c r="B52" s="53" t="str">
        <f>IF(ISBLANK('Input-Accounts'!B52),"",'Input-Accounts'!B52)</f>
        <v>OTHER EQUIP-CUST INFO SERVICE</v>
      </c>
      <c r="C52" s="31">
        <f>IF(ISBLANK('Input-Accounts'!C52),"",'Input-Accounts'!C52)</f>
        <v>387.46</v>
      </c>
      <c r="D52" s="10">
        <f t="shared" ca="1" si="4"/>
        <v>0</v>
      </c>
      <c r="E52" s="10">
        <f t="shared" ca="1" si="3"/>
        <v>0</v>
      </c>
      <c r="F52" s="3" t="str" cm="1">
        <f t="array" aca="1" ref="F52" ca="1">IF(D52=0,"-",IF('Input-Accounts'!$E52&lt;&gt;0,'Input-Accounts'!$E52,INDEX('Input-Accounts'!$H52:$J52,,MATCH($F$6,'Input-Accounts'!$H$6:$J$6,0))))</f>
        <v>-</v>
      </c>
      <c r="G52" s="10">
        <f ca="1">IFERROR(INDEX(G$337:G$373,MATCH($F52,$B$337:$B$373,0))/INDEX($D$337:$D$373,MATCH($F52,$B$337:$B$373,0)),SUMIFS('Input-Ext Allocators'!D$8:D$63,'Input-Ext Allocators'!$B$8:$B$63,$F52))*$D52</f>
        <v>0</v>
      </c>
      <c r="H52" s="10">
        <f ca="1">IFERROR(INDEX(H$337:H$373,MATCH($F52,$B$337:$B$373,0))/INDEX($D$337:$D$373,MATCH($F52,$B$337:$B$373,0)),SUMIFS('Input-Ext Allocators'!E$8:E$63,'Input-Ext Allocators'!$B$8:$B$63,$F52))*$D52</f>
        <v>0</v>
      </c>
      <c r="I52" s="10">
        <f ca="1">IFERROR(INDEX(I$337:I$373,MATCH($F52,$B$337:$B$373,0))/INDEX($D$337:$D$373,MATCH($F52,$B$337:$B$373,0)),SUMIFS('Input-Ext Allocators'!F$8:F$63,'Input-Ext Allocators'!$B$8:$B$63,$F52))*$D52</f>
        <v>0</v>
      </c>
      <c r="J52" s="10">
        <f ca="1">IFERROR(INDEX(J$337:J$373,MATCH($F52,$B$337:$B$373,0))/INDEX($D$337:$D$373,MATCH($F52,$B$337:$B$373,0)),SUMIFS('Input-Ext Allocators'!G$8:G$63,'Input-Ext Allocators'!$B$8:$B$63,$F52))*$D52</f>
        <v>0</v>
      </c>
      <c r="K52" s="10">
        <f ca="1">IFERROR(INDEX(K$337:K$373,MATCH($F52,$B$337:$B$373,0))/INDEX($D$337:$D$373,MATCH($F52,$B$337:$B$373,0)),SUMIFS('Input-Ext Allocators'!H$8:H$63,'Input-Ext Allocators'!$B$8:$B$63,$F52))*$D52</f>
        <v>0</v>
      </c>
    </row>
    <row r="53" spans="1:11" outlineLevel="1">
      <c r="A53" s="31">
        <f>IF(ISBLANK('Input-Accounts'!A53),"",'Input-Accounts'!A53)</f>
        <v>45</v>
      </c>
      <c r="B53" s="53" t="str">
        <f>IF(ISBLANK('Input-Accounts'!B53),"",'Input-Accounts'!B53)</f>
        <v>GPS PIPE LOCATORS</v>
      </c>
      <c r="C53" s="31">
        <f>IF(ISBLANK('Input-Accounts'!C53),"",'Input-Accounts'!C53)</f>
        <v>387.5</v>
      </c>
      <c r="D53" s="10">
        <f t="shared" ca="1" si="4"/>
        <v>0</v>
      </c>
      <c r="E53" s="10">
        <f t="shared" ca="1" si="3"/>
        <v>0</v>
      </c>
      <c r="F53" s="3" t="str" cm="1">
        <f t="array" aca="1" ref="F53" ca="1">IF(D53=0,"-",IF('Input-Accounts'!$E53&lt;&gt;0,'Input-Accounts'!$E53,INDEX('Input-Accounts'!$H53:$J53,,MATCH($F$6,'Input-Accounts'!$H$6:$J$6,0))))</f>
        <v>-</v>
      </c>
      <c r="G53" s="10">
        <f ca="1">IFERROR(INDEX(G$337:G$373,MATCH($F53,$B$337:$B$373,0))/INDEX($D$337:$D$373,MATCH($F53,$B$337:$B$373,0)),SUMIFS('Input-Ext Allocators'!D$8:D$63,'Input-Ext Allocators'!$B$8:$B$63,$F53))*$D53</f>
        <v>0</v>
      </c>
      <c r="H53" s="10">
        <f ca="1">IFERROR(INDEX(H$337:H$373,MATCH($F53,$B$337:$B$373,0))/INDEX($D$337:$D$373,MATCH($F53,$B$337:$B$373,0)),SUMIFS('Input-Ext Allocators'!E$8:E$63,'Input-Ext Allocators'!$B$8:$B$63,$F53))*$D53</f>
        <v>0</v>
      </c>
      <c r="I53" s="10">
        <f ca="1">IFERROR(INDEX(I$337:I$373,MATCH($F53,$B$337:$B$373,0))/INDEX($D$337:$D$373,MATCH($F53,$B$337:$B$373,0)),SUMIFS('Input-Ext Allocators'!F$8:F$63,'Input-Ext Allocators'!$B$8:$B$63,$F53))*$D53</f>
        <v>0</v>
      </c>
      <c r="J53" s="10">
        <f ca="1">IFERROR(INDEX(J$337:J$373,MATCH($F53,$B$337:$B$373,0))/INDEX($D$337:$D$373,MATCH($F53,$B$337:$B$373,0)),SUMIFS('Input-Ext Allocators'!G$8:G$63,'Input-Ext Allocators'!$B$8:$B$63,$F53))*$D53</f>
        <v>0</v>
      </c>
      <c r="K53" s="10">
        <f ca="1">IFERROR(INDEX(K$337:K$373,MATCH($F53,$B$337:$B$373,0))/INDEX($D$337:$D$373,MATCH($F53,$B$337:$B$373,0)),SUMIFS('Input-Ext Allocators'!H$8:H$63,'Input-Ext Allocators'!$B$8:$B$63,$F53))*$D53</f>
        <v>0</v>
      </c>
    </row>
    <row r="54" spans="1:11" outlineLevel="1">
      <c r="A54" s="31">
        <f>IF(ISBLANK('Input-Accounts'!A54),"",'Input-Accounts'!A54)</f>
        <v>46</v>
      </c>
      <c r="B54" t="str">
        <f>IF(ISBLANK('Input-Accounts'!B54),"",'Input-Accounts'!B54)</f>
        <v>Subtotal - Distribution Plant</v>
      </c>
      <c r="C54" s="31" t="str">
        <f>IF(ISBLANK('Input-Accounts'!C54),"",'Input-Accounts'!C54)</f>
        <v/>
      </c>
      <c r="D54" s="123">
        <f ca="1">SUBTOTAL(9,D20:D53)</f>
        <v>0</v>
      </c>
      <c r="E54" s="10">
        <f t="shared" ca="1" si="3"/>
        <v>0</v>
      </c>
      <c r="G54" s="123">
        <f t="shared" ref="G54:K54" ca="1" si="5">SUBTOTAL(9,G20:G53)</f>
        <v>0</v>
      </c>
      <c r="H54" s="123">
        <f t="shared" ca="1" si="5"/>
        <v>0</v>
      </c>
      <c r="I54" s="123">
        <f t="shared" ca="1" si="5"/>
        <v>0</v>
      </c>
      <c r="J54" s="123">
        <f t="shared" ca="1" si="5"/>
        <v>0</v>
      </c>
      <c r="K54" s="123">
        <f t="shared" ca="1" si="5"/>
        <v>0</v>
      </c>
    </row>
    <row r="55" spans="1:11" outlineLevel="1">
      <c r="A55" s="31" t="str">
        <f>IF(ISBLANK('Input-Accounts'!A55),"",'Input-Accounts'!A55)</f>
        <v/>
      </c>
      <c r="B55" s="53" t="str">
        <f>IF(ISBLANK('Input-Accounts'!B55),"",'Input-Accounts'!B55)</f>
        <v/>
      </c>
      <c r="C55" s="31" t="str">
        <f>IF(ISBLANK('Input-Accounts'!C55),"",'Input-Accounts'!C55)</f>
        <v/>
      </c>
      <c r="D55" s="10"/>
      <c r="E55" s="10"/>
      <c r="G55" s="10"/>
      <c r="H55" s="10"/>
      <c r="I55" s="10"/>
      <c r="J55" s="10"/>
      <c r="K55" s="10"/>
    </row>
    <row r="56" spans="1:11" outlineLevel="1">
      <c r="A56" s="31">
        <f>IF(ISBLANK('Input-Accounts'!A56),"",'Input-Accounts'!A56)</f>
        <v>47</v>
      </c>
      <c r="B56" s="1" t="str">
        <f>IF(ISBLANK('Input-Accounts'!B56),"",'Input-Accounts'!B56)</f>
        <v>General Plant</v>
      </c>
      <c r="C56" s="31" t="str">
        <f>IF(ISBLANK('Input-Accounts'!C56),"",'Input-Accounts'!C56)</f>
        <v/>
      </c>
      <c r="D56" s="10"/>
      <c r="E56" s="10"/>
      <c r="G56" s="10"/>
      <c r="H56" s="10"/>
      <c r="I56" s="10"/>
      <c r="J56" s="10"/>
      <c r="K56" s="10"/>
    </row>
    <row r="57" spans="1:11" outlineLevel="1">
      <c r="A57" s="31">
        <f>IF(ISBLANK('Input-Accounts'!A57),"",'Input-Accounts'!A57)</f>
        <v>48</v>
      </c>
      <c r="B57" s="53" t="str">
        <f>IF(ISBLANK('Input-Accounts'!B57),"",'Input-Accounts'!B57)</f>
        <v>OFFICE FURN &amp; EQUIP-UNSPECIFIED</v>
      </c>
      <c r="C57" s="31">
        <f>IF(ISBLANK('Input-Accounts'!C57),"",'Input-Accounts'!C57)</f>
        <v>391.1</v>
      </c>
      <c r="D57" s="10">
        <f t="shared" ref="D57:D70" ca="1" si="6">INDIRECT("Classification!"&amp;$D$5&amp;ROW())</f>
        <v>0</v>
      </c>
      <c r="E57" s="10">
        <f t="shared" ref="E57:E71" ca="1" si="7">IFERROR(IF(D57="","",IF(D57=0,0,IF(ABS(D57-SUM($G57:$K57))&lt;Check_Limit,0,1))),1)</f>
        <v>0</v>
      </c>
      <c r="F57" s="3" t="str" cm="1">
        <f t="array" aca="1" ref="F57" ca="1">IF(D57=0,"-",IF('Input-Accounts'!$E57&lt;&gt;0,'Input-Accounts'!$E57,INDEX('Input-Accounts'!$H57:$J57,,MATCH($F$6,'Input-Accounts'!$H$6:$J$6,0))))</f>
        <v>-</v>
      </c>
      <c r="G57" s="10">
        <f ca="1">IFERROR(INDEX(G$337:G$373,MATCH($F57,$B$337:$B$373,0))/INDEX($D$337:$D$373,MATCH($F57,$B$337:$B$373,0)),SUMIFS('Input-Ext Allocators'!D$8:D$63,'Input-Ext Allocators'!$B$8:$B$63,$F57))*$D57</f>
        <v>0</v>
      </c>
      <c r="H57" s="10">
        <f ca="1">IFERROR(INDEX(H$337:H$373,MATCH($F57,$B$337:$B$373,0))/INDEX($D$337:$D$373,MATCH($F57,$B$337:$B$373,0)),SUMIFS('Input-Ext Allocators'!E$8:E$63,'Input-Ext Allocators'!$B$8:$B$63,$F57))*$D57</f>
        <v>0</v>
      </c>
      <c r="I57" s="10">
        <f ca="1">IFERROR(INDEX(I$337:I$373,MATCH($F57,$B$337:$B$373,0))/INDEX($D$337:$D$373,MATCH($F57,$B$337:$B$373,0)),SUMIFS('Input-Ext Allocators'!F$8:F$63,'Input-Ext Allocators'!$B$8:$B$63,$F57))*$D57</f>
        <v>0</v>
      </c>
      <c r="J57" s="10">
        <f ca="1">IFERROR(INDEX(J$337:J$373,MATCH($F57,$B$337:$B$373,0))/INDEX($D$337:$D$373,MATCH($F57,$B$337:$B$373,0)),SUMIFS('Input-Ext Allocators'!G$8:G$63,'Input-Ext Allocators'!$B$8:$B$63,$F57))*$D57</f>
        <v>0</v>
      </c>
      <c r="K57" s="10">
        <f ca="1">IFERROR(INDEX(K$337:K$373,MATCH($F57,$B$337:$B$373,0))/INDEX($D$337:$D$373,MATCH($F57,$B$337:$B$373,0)),SUMIFS('Input-Ext Allocators'!H$8:H$63,'Input-Ext Allocators'!$B$8:$B$63,$F57))*$D57</f>
        <v>0</v>
      </c>
    </row>
    <row r="58" spans="1:11" outlineLevel="1">
      <c r="A58" s="31">
        <f>IF(ISBLANK('Input-Accounts'!A58),"",'Input-Accounts'!A58)</f>
        <v>49</v>
      </c>
      <c r="B58" s="53" t="str">
        <f>IF(ISBLANK('Input-Accounts'!B58),"",'Input-Accounts'!B58)</f>
        <v xml:space="preserve">OFFICE FURN &amp; EQUIP-DATA HANDLING </v>
      </c>
      <c r="C58" s="31">
        <f>IF(ISBLANK('Input-Accounts'!C58),"",'Input-Accounts'!C58)</f>
        <v>391.11</v>
      </c>
      <c r="D58" s="10">
        <f t="shared" ca="1" si="6"/>
        <v>0</v>
      </c>
      <c r="E58" s="10">
        <f t="shared" ca="1" si="7"/>
        <v>0</v>
      </c>
      <c r="F58" s="3" t="str" cm="1">
        <f t="array" aca="1" ref="F58" ca="1">IF(D58=0,"-",IF('Input-Accounts'!$E58&lt;&gt;0,'Input-Accounts'!$E58,INDEX('Input-Accounts'!$H58:$J58,,MATCH($F$6,'Input-Accounts'!$H$6:$J$6,0))))</f>
        <v>-</v>
      </c>
      <c r="G58" s="10">
        <f ca="1">IFERROR(INDEX(G$337:G$373,MATCH($F58,$B$337:$B$373,0))/INDEX($D$337:$D$373,MATCH($F58,$B$337:$B$373,0)),SUMIFS('Input-Ext Allocators'!D$8:D$63,'Input-Ext Allocators'!$B$8:$B$63,$F58))*$D58</f>
        <v>0</v>
      </c>
      <c r="H58" s="10">
        <f ca="1">IFERROR(INDEX(H$337:H$373,MATCH($F58,$B$337:$B$373,0))/INDEX($D$337:$D$373,MATCH($F58,$B$337:$B$373,0)),SUMIFS('Input-Ext Allocators'!E$8:E$63,'Input-Ext Allocators'!$B$8:$B$63,$F58))*$D58</f>
        <v>0</v>
      </c>
      <c r="I58" s="10">
        <f ca="1">IFERROR(INDEX(I$337:I$373,MATCH($F58,$B$337:$B$373,0))/INDEX($D$337:$D$373,MATCH($F58,$B$337:$B$373,0)),SUMIFS('Input-Ext Allocators'!F$8:F$63,'Input-Ext Allocators'!$B$8:$B$63,$F58))*$D58</f>
        <v>0</v>
      </c>
      <c r="J58" s="10">
        <f ca="1">IFERROR(INDEX(J$337:J$373,MATCH($F58,$B$337:$B$373,0))/INDEX($D$337:$D$373,MATCH($F58,$B$337:$B$373,0)),SUMIFS('Input-Ext Allocators'!G$8:G$63,'Input-Ext Allocators'!$B$8:$B$63,$F58))*$D58</f>
        <v>0</v>
      </c>
      <c r="K58" s="10">
        <f ca="1">IFERROR(INDEX(K$337:K$373,MATCH($F58,$B$337:$B$373,0))/INDEX($D$337:$D$373,MATCH($F58,$B$337:$B$373,0)),SUMIFS('Input-Ext Allocators'!H$8:H$63,'Input-Ext Allocators'!$B$8:$B$63,$F58))*$D58</f>
        <v>0</v>
      </c>
    </row>
    <row r="59" spans="1:11" outlineLevel="1">
      <c r="A59" s="31">
        <f>IF(ISBLANK('Input-Accounts'!A59),"",'Input-Accounts'!A59)</f>
        <v>50</v>
      </c>
      <c r="B59" s="53" t="str">
        <f>IF(ISBLANK('Input-Accounts'!B59),"",'Input-Accounts'!B59)</f>
        <v>OFFICE FURN &amp; EQUIP-INFO SYSTEMS</v>
      </c>
      <c r="C59" s="31">
        <f>IF(ISBLANK('Input-Accounts'!C59),"",'Input-Accounts'!C59)</f>
        <v>391.12</v>
      </c>
      <c r="D59" s="10">
        <f t="shared" ca="1" si="6"/>
        <v>0</v>
      </c>
      <c r="E59" s="10">
        <f t="shared" ca="1" si="7"/>
        <v>0</v>
      </c>
      <c r="F59" s="3" t="str" cm="1">
        <f t="array" aca="1" ref="F59" ca="1">IF(D59=0,"-",IF('Input-Accounts'!$E59&lt;&gt;0,'Input-Accounts'!$E59,INDEX('Input-Accounts'!$H59:$J59,,MATCH($F$6,'Input-Accounts'!$H$6:$J$6,0))))</f>
        <v>-</v>
      </c>
      <c r="G59" s="10">
        <f ca="1">IFERROR(INDEX(G$337:G$373,MATCH($F59,$B$337:$B$373,0))/INDEX($D$337:$D$373,MATCH($F59,$B$337:$B$373,0)),SUMIFS('Input-Ext Allocators'!D$8:D$63,'Input-Ext Allocators'!$B$8:$B$63,$F59))*$D59</f>
        <v>0</v>
      </c>
      <c r="H59" s="10">
        <f ca="1">IFERROR(INDEX(H$337:H$373,MATCH($F59,$B$337:$B$373,0))/INDEX($D$337:$D$373,MATCH($F59,$B$337:$B$373,0)),SUMIFS('Input-Ext Allocators'!E$8:E$63,'Input-Ext Allocators'!$B$8:$B$63,$F59))*$D59</f>
        <v>0</v>
      </c>
      <c r="I59" s="10">
        <f ca="1">IFERROR(INDEX(I$337:I$373,MATCH($F59,$B$337:$B$373,0))/INDEX($D$337:$D$373,MATCH($F59,$B$337:$B$373,0)),SUMIFS('Input-Ext Allocators'!F$8:F$63,'Input-Ext Allocators'!$B$8:$B$63,$F59))*$D59</f>
        <v>0</v>
      </c>
      <c r="J59" s="10">
        <f ca="1">IFERROR(INDEX(J$337:J$373,MATCH($F59,$B$337:$B$373,0))/INDEX($D$337:$D$373,MATCH($F59,$B$337:$B$373,0)),SUMIFS('Input-Ext Allocators'!G$8:G$63,'Input-Ext Allocators'!$B$8:$B$63,$F59))*$D59</f>
        <v>0</v>
      </c>
      <c r="K59" s="10">
        <f ca="1">IFERROR(INDEX(K$337:K$373,MATCH($F59,$B$337:$B$373,0))/INDEX($D$337:$D$373,MATCH($F59,$B$337:$B$373,0)),SUMIFS('Input-Ext Allocators'!H$8:H$63,'Input-Ext Allocators'!$B$8:$B$63,$F59))*$D59</f>
        <v>0</v>
      </c>
    </row>
    <row r="60" spans="1:11" outlineLevel="1">
      <c r="A60" s="31">
        <f>IF(ISBLANK('Input-Accounts'!A60),"",'Input-Accounts'!A60)</f>
        <v>51</v>
      </c>
      <c r="B60" s="53" t="str">
        <f>IF(ISBLANK('Input-Accounts'!B60),"",'Input-Accounts'!B60)</f>
        <v>TRANS EQUIP-TRAILERS OVER $1,000</v>
      </c>
      <c r="C60" s="31">
        <f>IF(ISBLANK('Input-Accounts'!C60),"",'Input-Accounts'!C60)</f>
        <v>392.2</v>
      </c>
      <c r="D60" s="10">
        <f t="shared" ca="1" si="6"/>
        <v>0</v>
      </c>
      <c r="E60" s="10">
        <f t="shared" ca="1" si="7"/>
        <v>0</v>
      </c>
      <c r="F60" s="3" t="str" cm="1">
        <f t="array" aca="1" ref="F60" ca="1">IF(D60=0,"-",IF('Input-Accounts'!$E60&lt;&gt;0,'Input-Accounts'!$E60,INDEX('Input-Accounts'!$H60:$J60,,MATCH($F$6,'Input-Accounts'!$H$6:$J$6,0))))</f>
        <v>-</v>
      </c>
      <c r="G60" s="10">
        <f ca="1">IFERROR(INDEX(G$337:G$373,MATCH($F60,$B$337:$B$373,0))/INDEX($D$337:$D$373,MATCH($F60,$B$337:$B$373,0)),SUMIFS('Input-Ext Allocators'!D$8:D$63,'Input-Ext Allocators'!$B$8:$B$63,$F60))*$D60</f>
        <v>0</v>
      </c>
      <c r="H60" s="10">
        <f ca="1">IFERROR(INDEX(H$337:H$373,MATCH($F60,$B$337:$B$373,0))/INDEX($D$337:$D$373,MATCH($F60,$B$337:$B$373,0)),SUMIFS('Input-Ext Allocators'!E$8:E$63,'Input-Ext Allocators'!$B$8:$B$63,$F60))*$D60</f>
        <v>0</v>
      </c>
      <c r="I60" s="10">
        <f ca="1">IFERROR(INDEX(I$337:I$373,MATCH($F60,$B$337:$B$373,0))/INDEX($D$337:$D$373,MATCH($F60,$B$337:$B$373,0)),SUMIFS('Input-Ext Allocators'!F$8:F$63,'Input-Ext Allocators'!$B$8:$B$63,$F60))*$D60</f>
        <v>0</v>
      </c>
      <c r="J60" s="10">
        <f ca="1">IFERROR(INDEX(J$337:J$373,MATCH($F60,$B$337:$B$373,0))/INDEX($D$337:$D$373,MATCH($F60,$B$337:$B$373,0)),SUMIFS('Input-Ext Allocators'!G$8:G$63,'Input-Ext Allocators'!$B$8:$B$63,$F60))*$D60</f>
        <v>0</v>
      </c>
      <c r="K60" s="10">
        <f ca="1">IFERROR(INDEX(K$337:K$373,MATCH($F60,$B$337:$B$373,0))/INDEX($D$337:$D$373,MATCH($F60,$B$337:$B$373,0)),SUMIFS('Input-Ext Allocators'!H$8:H$63,'Input-Ext Allocators'!$B$8:$B$63,$F60))*$D60</f>
        <v>0</v>
      </c>
    </row>
    <row r="61" spans="1:11" outlineLevel="1">
      <c r="A61" s="31">
        <f>IF(ISBLANK('Input-Accounts'!A61),"",'Input-Accounts'!A61)</f>
        <v>52</v>
      </c>
      <c r="B61" s="53" t="str">
        <f>IF(ISBLANK('Input-Accounts'!B61),"",'Input-Accounts'!B61)</f>
        <v>TRANS EQUIP-TRAILERS $1,000 or LESS</v>
      </c>
      <c r="C61" s="31">
        <f>IF(ISBLANK('Input-Accounts'!C61),"",'Input-Accounts'!C61)</f>
        <v>392.21</v>
      </c>
      <c r="D61" s="10">
        <f t="shared" ca="1" si="6"/>
        <v>0</v>
      </c>
      <c r="E61" s="10">
        <f t="shared" ca="1" si="7"/>
        <v>0</v>
      </c>
      <c r="F61" s="3" t="str" cm="1">
        <f t="array" aca="1" ref="F61" ca="1">IF(D61=0,"-",IF('Input-Accounts'!$E61&lt;&gt;0,'Input-Accounts'!$E61,INDEX('Input-Accounts'!$H61:$J61,,MATCH($F$6,'Input-Accounts'!$H$6:$J$6,0))))</f>
        <v>-</v>
      </c>
      <c r="G61" s="10">
        <f ca="1">IFERROR(INDEX(G$337:G$373,MATCH($F61,$B$337:$B$373,0))/INDEX($D$337:$D$373,MATCH($F61,$B$337:$B$373,0)),SUMIFS('Input-Ext Allocators'!D$8:D$63,'Input-Ext Allocators'!$B$8:$B$63,$F61))*$D61</f>
        <v>0</v>
      </c>
      <c r="H61" s="10">
        <f ca="1">IFERROR(INDEX(H$337:H$373,MATCH($F61,$B$337:$B$373,0))/INDEX($D$337:$D$373,MATCH($F61,$B$337:$B$373,0)),SUMIFS('Input-Ext Allocators'!E$8:E$63,'Input-Ext Allocators'!$B$8:$B$63,$F61))*$D61</f>
        <v>0</v>
      </c>
      <c r="I61" s="10">
        <f ca="1">IFERROR(INDEX(I$337:I$373,MATCH($F61,$B$337:$B$373,0))/INDEX($D$337:$D$373,MATCH($F61,$B$337:$B$373,0)),SUMIFS('Input-Ext Allocators'!F$8:F$63,'Input-Ext Allocators'!$B$8:$B$63,$F61))*$D61</f>
        <v>0</v>
      </c>
      <c r="J61" s="10">
        <f ca="1">IFERROR(INDEX(J$337:J$373,MATCH($F61,$B$337:$B$373,0))/INDEX($D$337:$D$373,MATCH($F61,$B$337:$B$373,0)),SUMIFS('Input-Ext Allocators'!G$8:G$63,'Input-Ext Allocators'!$B$8:$B$63,$F61))*$D61</f>
        <v>0</v>
      </c>
      <c r="K61" s="10">
        <f ca="1">IFERROR(INDEX(K$337:K$373,MATCH($F61,$B$337:$B$373,0))/INDEX($D$337:$D$373,MATCH($F61,$B$337:$B$373,0)),SUMIFS('Input-Ext Allocators'!H$8:H$63,'Input-Ext Allocators'!$B$8:$B$63,$F61))*$D61</f>
        <v>0</v>
      </c>
    </row>
    <row r="62" spans="1:11" outlineLevel="1">
      <c r="A62" s="31">
        <f>IF(ISBLANK('Input-Accounts'!A62),"",'Input-Accounts'!A62)</f>
        <v>53</v>
      </c>
      <c r="B62" s="53" t="str">
        <f>IF(ISBLANK('Input-Accounts'!B62),"",'Input-Accounts'!B62)</f>
        <v>STORES EQUIPMENT</v>
      </c>
      <c r="C62" s="31">
        <f>IF(ISBLANK('Input-Accounts'!C62),"",'Input-Accounts'!C62)</f>
        <v>393</v>
      </c>
      <c r="D62" s="10">
        <f t="shared" ca="1" si="6"/>
        <v>0</v>
      </c>
      <c r="E62" s="10">
        <f t="shared" ca="1" si="7"/>
        <v>0</v>
      </c>
      <c r="F62" s="3" t="str" cm="1">
        <f t="array" aca="1" ref="F62" ca="1">IF(D62=0,"-",IF('Input-Accounts'!$E62&lt;&gt;0,'Input-Accounts'!$E62,INDEX('Input-Accounts'!$H62:$J62,,MATCH($F$6,'Input-Accounts'!$H$6:$J$6,0))))</f>
        <v>-</v>
      </c>
      <c r="G62" s="10">
        <f ca="1">IFERROR(INDEX(G$337:G$373,MATCH($F62,$B$337:$B$373,0))/INDEX($D$337:$D$373,MATCH($F62,$B$337:$B$373,0)),SUMIFS('Input-Ext Allocators'!D$8:D$63,'Input-Ext Allocators'!$B$8:$B$63,$F62))*$D62</f>
        <v>0</v>
      </c>
      <c r="H62" s="10">
        <f ca="1">IFERROR(INDEX(H$337:H$373,MATCH($F62,$B$337:$B$373,0))/INDEX($D$337:$D$373,MATCH($F62,$B$337:$B$373,0)),SUMIFS('Input-Ext Allocators'!E$8:E$63,'Input-Ext Allocators'!$B$8:$B$63,$F62))*$D62</f>
        <v>0</v>
      </c>
      <c r="I62" s="10">
        <f ca="1">IFERROR(INDEX(I$337:I$373,MATCH($F62,$B$337:$B$373,0))/INDEX($D$337:$D$373,MATCH($F62,$B$337:$B$373,0)),SUMIFS('Input-Ext Allocators'!F$8:F$63,'Input-Ext Allocators'!$B$8:$B$63,$F62))*$D62</f>
        <v>0</v>
      </c>
      <c r="J62" s="10">
        <f ca="1">IFERROR(INDEX(J$337:J$373,MATCH($F62,$B$337:$B$373,0))/INDEX($D$337:$D$373,MATCH($F62,$B$337:$B$373,0)),SUMIFS('Input-Ext Allocators'!G$8:G$63,'Input-Ext Allocators'!$B$8:$B$63,$F62))*$D62</f>
        <v>0</v>
      </c>
      <c r="K62" s="10">
        <f ca="1">IFERROR(INDEX(K$337:K$373,MATCH($F62,$B$337:$B$373,0))/INDEX($D$337:$D$373,MATCH($F62,$B$337:$B$373,0)),SUMIFS('Input-Ext Allocators'!H$8:H$63,'Input-Ext Allocators'!$B$8:$B$63,$F62))*$D62</f>
        <v>0</v>
      </c>
    </row>
    <row r="63" spans="1:11" outlineLevel="1">
      <c r="A63" s="31">
        <f>IF(ISBLANK('Input-Accounts'!A63),"",'Input-Accounts'!A63)</f>
        <v>54</v>
      </c>
      <c r="B63" s="53" t="str">
        <f>IF(ISBLANK('Input-Accounts'!B63),"",'Input-Accounts'!B63)</f>
        <v xml:space="preserve">TOOLS,SHOP, &amp; GAR EQ-GARAGE &amp; SERV </v>
      </c>
      <c r="C63" s="31">
        <f>IF(ISBLANK('Input-Accounts'!C63),"",'Input-Accounts'!C63)</f>
        <v>394.1</v>
      </c>
      <c r="D63" s="10">
        <f t="shared" ca="1" si="6"/>
        <v>0</v>
      </c>
      <c r="E63" s="10">
        <f t="shared" ca="1" si="7"/>
        <v>0</v>
      </c>
      <c r="F63" s="3" t="str" cm="1">
        <f t="array" aca="1" ref="F63" ca="1">IF(D63=0,"-",IF('Input-Accounts'!$E63&lt;&gt;0,'Input-Accounts'!$E63,INDEX('Input-Accounts'!$H63:$J63,,MATCH($F$6,'Input-Accounts'!$H$6:$J$6,0))))</f>
        <v>-</v>
      </c>
      <c r="G63" s="10">
        <f ca="1">IFERROR(INDEX(G$337:G$373,MATCH($F63,$B$337:$B$373,0))/INDEX($D$337:$D$373,MATCH($F63,$B$337:$B$373,0)),SUMIFS('Input-Ext Allocators'!D$8:D$63,'Input-Ext Allocators'!$B$8:$B$63,$F63))*$D63</f>
        <v>0</v>
      </c>
      <c r="H63" s="10">
        <f ca="1">IFERROR(INDEX(H$337:H$373,MATCH($F63,$B$337:$B$373,0))/INDEX($D$337:$D$373,MATCH($F63,$B$337:$B$373,0)),SUMIFS('Input-Ext Allocators'!E$8:E$63,'Input-Ext Allocators'!$B$8:$B$63,$F63))*$D63</f>
        <v>0</v>
      </c>
      <c r="I63" s="10">
        <f ca="1">IFERROR(INDEX(I$337:I$373,MATCH($F63,$B$337:$B$373,0))/INDEX($D$337:$D$373,MATCH($F63,$B$337:$B$373,0)),SUMIFS('Input-Ext Allocators'!F$8:F$63,'Input-Ext Allocators'!$B$8:$B$63,$F63))*$D63</f>
        <v>0</v>
      </c>
      <c r="J63" s="10">
        <f ca="1">IFERROR(INDEX(J$337:J$373,MATCH($F63,$B$337:$B$373,0))/INDEX($D$337:$D$373,MATCH($F63,$B$337:$B$373,0)),SUMIFS('Input-Ext Allocators'!G$8:G$63,'Input-Ext Allocators'!$B$8:$B$63,$F63))*$D63</f>
        <v>0</v>
      </c>
      <c r="K63" s="10">
        <f ca="1">IFERROR(INDEX(K$337:K$373,MATCH($F63,$B$337:$B$373,0))/INDEX($D$337:$D$373,MATCH($F63,$B$337:$B$373,0)),SUMIFS('Input-Ext Allocators'!H$8:H$63,'Input-Ext Allocators'!$B$8:$B$63,$F63))*$D63</f>
        <v>0</v>
      </c>
    </row>
    <row r="64" spans="1:11" outlineLevel="1">
      <c r="A64" s="31">
        <f>IF(ISBLANK('Input-Accounts'!A64),"",'Input-Accounts'!A64)</f>
        <v>55</v>
      </c>
      <c r="B64" s="53" t="str">
        <f>IF(ISBLANK('Input-Accounts'!B64),"",'Input-Accounts'!B64)</f>
        <v>TOOLS,SHOP, &amp; GAR EQ-CNG STATIONARY</v>
      </c>
      <c r="C64" s="31">
        <f>IF(ISBLANK('Input-Accounts'!C64),"",'Input-Accounts'!C64)</f>
        <v>394.11</v>
      </c>
      <c r="D64" s="10">
        <f t="shared" ca="1" si="6"/>
        <v>0</v>
      </c>
      <c r="E64" s="10">
        <f t="shared" ca="1" si="7"/>
        <v>0</v>
      </c>
      <c r="F64" s="3" t="str" cm="1">
        <f t="array" aca="1" ref="F64" ca="1">IF(D64=0,"-",IF('Input-Accounts'!$E64&lt;&gt;0,'Input-Accounts'!$E64,INDEX('Input-Accounts'!$H64:$J64,,MATCH($F$6,'Input-Accounts'!$H$6:$J$6,0))))</f>
        <v>-</v>
      </c>
      <c r="G64" s="10">
        <f ca="1">IFERROR(INDEX(G$337:G$373,MATCH($F64,$B$337:$B$373,0))/INDEX($D$337:$D$373,MATCH($F64,$B$337:$B$373,0)),SUMIFS('Input-Ext Allocators'!D$8:D$63,'Input-Ext Allocators'!$B$8:$B$63,$F64))*$D64</f>
        <v>0</v>
      </c>
      <c r="H64" s="10">
        <f ca="1">IFERROR(INDEX(H$337:H$373,MATCH($F64,$B$337:$B$373,0))/INDEX($D$337:$D$373,MATCH($F64,$B$337:$B$373,0)),SUMIFS('Input-Ext Allocators'!E$8:E$63,'Input-Ext Allocators'!$B$8:$B$63,$F64))*$D64</f>
        <v>0</v>
      </c>
      <c r="I64" s="10">
        <f ca="1">IFERROR(INDEX(I$337:I$373,MATCH($F64,$B$337:$B$373,0))/INDEX($D$337:$D$373,MATCH($F64,$B$337:$B$373,0)),SUMIFS('Input-Ext Allocators'!F$8:F$63,'Input-Ext Allocators'!$B$8:$B$63,$F64))*$D64</f>
        <v>0</v>
      </c>
      <c r="J64" s="10">
        <f ca="1">IFERROR(INDEX(J$337:J$373,MATCH($F64,$B$337:$B$373,0))/INDEX($D$337:$D$373,MATCH($F64,$B$337:$B$373,0)),SUMIFS('Input-Ext Allocators'!G$8:G$63,'Input-Ext Allocators'!$B$8:$B$63,$F64))*$D64</f>
        <v>0</v>
      </c>
      <c r="K64" s="10">
        <f ca="1">IFERROR(INDEX(K$337:K$373,MATCH($F64,$B$337:$B$373,0))/INDEX($D$337:$D$373,MATCH($F64,$B$337:$B$373,0)),SUMIFS('Input-Ext Allocators'!H$8:H$63,'Input-Ext Allocators'!$B$8:$B$63,$F64))*$D64</f>
        <v>0</v>
      </c>
    </row>
    <row r="65" spans="1:11" outlineLevel="1">
      <c r="A65" s="31">
        <f>IF(ISBLANK('Input-Accounts'!A65),"",'Input-Accounts'!A65)</f>
        <v>56</v>
      </c>
      <c r="B65" s="53" t="str">
        <f>IF(ISBLANK('Input-Accounts'!B65),"",'Input-Accounts'!B65)</f>
        <v>TOOLS,SHOP, &amp; GAR EQ-UND TANK CLEANUP</v>
      </c>
      <c r="C65" s="31">
        <f>IF(ISBLANK('Input-Accounts'!C65),"",'Input-Accounts'!C65)</f>
        <v>394.13</v>
      </c>
      <c r="D65" s="10">
        <f t="shared" ca="1" si="6"/>
        <v>0</v>
      </c>
      <c r="E65" s="10">
        <f t="shared" ca="1" si="7"/>
        <v>0</v>
      </c>
      <c r="F65" s="3" t="str" cm="1">
        <f t="array" aca="1" ref="F65" ca="1">IF(D65=0,"-",IF('Input-Accounts'!$E65&lt;&gt;0,'Input-Accounts'!$E65,INDEX('Input-Accounts'!$H65:$J65,,MATCH($F$6,'Input-Accounts'!$H$6:$J$6,0))))</f>
        <v>-</v>
      </c>
      <c r="G65" s="10">
        <f ca="1">IFERROR(INDEX(G$337:G$373,MATCH($F65,$B$337:$B$373,0))/INDEX($D$337:$D$373,MATCH($F65,$B$337:$B$373,0)),SUMIFS('Input-Ext Allocators'!D$8:D$63,'Input-Ext Allocators'!$B$8:$B$63,$F65))*$D65</f>
        <v>0</v>
      </c>
      <c r="H65" s="10">
        <f ca="1">IFERROR(INDEX(H$337:H$373,MATCH($F65,$B$337:$B$373,0))/INDEX($D$337:$D$373,MATCH($F65,$B$337:$B$373,0)),SUMIFS('Input-Ext Allocators'!E$8:E$63,'Input-Ext Allocators'!$B$8:$B$63,$F65))*$D65</f>
        <v>0</v>
      </c>
      <c r="I65" s="10">
        <f ca="1">IFERROR(INDEX(I$337:I$373,MATCH($F65,$B$337:$B$373,0))/INDEX($D$337:$D$373,MATCH($F65,$B$337:$B$373,0)),SUMIFS('Input-Ext Allocators'!F$8:F$63,'Input-Ext Allocators'!$B$8:$B$63,$F65))*$D65</f>
        <v>0</v>
      </c>
      <c r="J65" s="10">
        <f ca="1">IFERROR(INDEX(J$337:J$373,MATCH($F65,$B$337:$B$373,0))/INDEX($D$337:$D$373,MATCH($F65,$B$337:$B$373,0)),SUMIFS('Input-Ext Allocators'!G$8:G$63,'Input-Ext Allocators'!$B$8:$B$63,$F65))*$D65</f>
        <v>0</v>
      </c>
      <c r="K65" s="10">
        <f ca="1">IFERROR(INDEX(K$337:K$373,MATCH($F65,$B$337:$B$373,0))/INDEX($D$337:$D$373,MATCH($F65,$B$337:$B$373,0)),SUMIFS('Input-Ext Allocators'!H$8:H$63,'Input-Ext Allocators'!$B$8:$B$63,$F65))*$D65</f>
        <v>0</v>
      </c>
    </row>
    <row r="66" spans="1:11" outlineLevel="1">
      <c r="A66" s="31">
        <f>IF(ISBLANK('Input-Accounts'!A66),"",'Input-Accounts'!A66)</f>
        <v>57</v>
      </c>
      <c r="B66" s="53" t="str">
        <f>IF(ISBLANK('Input-Accounts'!B66),"",'Input-Accounts'!B66)</f>
        <v>TOOLS,SHOP, &amp; GAR EQ-SHOP EQUIP</v>
      </c>
      <c r="C66" s="31">
        <f>IF(ISBLANK('Input-Accounts'!C66),"",'Input-Accounts'!C66)</f>
        <v>394.2</v>
      </c>
      <c r="D66" s="10">
        <f t="shared" ca="1" si="6"/>
        <v>0</v>
      </c>
      <c r="E66" s="10">
        <f t="shared" ca="1" si="7"/>
        <v>0</v>
      </c>
      <c r="F66" s="3" t="str" cm="1">
        <f t="array" aca="1" ref="F66" ca="1">IF(D66=0,"-",IF('Input-Accounts'!$E66&lt;&gt;0,'Input-Accounts'!$E66,INDEX('Input-Accounts'!$H66:$J66,,MATCH($F$6,'Input-Accounts'!$H$6:$J$6,0))))</f>
        <v>-</v>
      </c>
      <c r="G66" s="10">
        <f ca="1">IFERROR(INDEX(G$337:G$373,MATCH($F66,$B$337:$B$373,0))/INDEX($D$337:$D$373,MATCH($F66,$B$337:$B$373,0)),SUMIFS('Input-Ext Allocators'!D$8:D$63,'Input-Ext Allocators'!$B$8:$B$63,$F66))*$D66</f>
        <v>0</v>
      </c>
      <c r="H66" s="10">
        <f ca="1">IFERROR(INDEX(H$337:H$373,MATCH($F66,$B$337:$B$373,0))/INDEX($D$337:$D$373,MATCH($F66,$B$337:$B$373,0)),SUMIFS('Input-Ext Allocators'!E$8:E$63,'Input-Ext Allocators'!$B$8:$B$63,$F66))*$D66</f>
        <v>0</v>
      </c>
      <c r="I66" s="10">
        <f ca="1">IFERROR(INDEX(I$337:I$373,MATCH($F66,$B$337:$B$373,0))/INDEX($D$337:$D$373,MATCH($F66,$B$337:$B$373,0)),SUMIFS('Input-Ext Allocators'!F$8:F$63,'Input-Ext Allocators'!$B$8:$B$63,$F66))*$D66</f>
        <v>0</v>
      </c>
      <c r="J66" s="10">
        <f ca="1">IFERROR(INDEX(J$337:J$373,MATCH($F66,$B$337:$B$373,0))/INDEX($D$337:$D$373,MATCH($F66,$B$337:$B$373,0)),SUMIFS('Input-Ext Allocators'!G$8:G$63,'Input-Ext Allocators'!$B$8:$B$63,$F66))*$D66</f>
        <v>0</v>
      </c>
      <c r="K66" s="10">
        <f ca="1">IFERROR(INDEX(K$337:K$373,MATCH($F66,$B$337:$B$373,0))/INDEX($D$337:$D$373,MATCH($F66,$B$337:$B$373,0)),SUMIFS('Input-Ext Allocators'!H$8:H$63,'Input-Ext Allocators'!$B$8:$B$63,$F66))*$D66</f>
        <v>0</v>
      </c>
    </row>
    <row r="67" spans="1:11" outlineLevel="1">
      <c r="A67" s="31">
        <f>IF(ISBLANK('Input-Accounts'!A67),"",'Input-Accounts'!A67)</f>
        <v>58</v>
      </c>
      <c r="B67" s="53" t="str">
        <f>IF(ISBLANK('Input-Accounts'!B67),"",'Input-Accounts'!B67)</f>
        <v>TOOLS,SHOP, &amp; GAR EQ-TOOLS &amp; OTHER</v>
      </c>
      <c r="C67" s="31">
        <f>IF(ISBLANK('Input-Accounts'!C67),"",'Input-Accounts'!C67)</f>
        <v>394.3</v>
      </c>
      <c r="D67" s="10">
        <f t="shared" ca="1" si="6"/>
        <v>0</v>
      </c>
      <c r="E67" s="10">
        <f t="shared" ca="1" si="7"/>
        <v>0</v>
      </c>
      <c r="F67" s="3" t="str" cm="1">
        <f t="array" aca="1" ref="F67" ca="1">IF(D67=0,"-",IF('Input-Accounts'!$E67&lt;&gt;0,'Input-Accounts'!$E67,INDEX('Input-Accounts'!$H67:$J67,,MATCH($F$6,'Input-Accounts'!$H$6:$J$6,0))))</f>
        <v>-</v>
      </c>
      <c r="G67" s="10">
        <f ca="1">IFERROR(INDEX(G$337:G$373,MATCH($F67,$B$337:$B$373,0))/INDEX($D$337:$D$373,MATCH($F67,$B$337:$B$373,0)),SUMIFS('Input-Ext Allocators'!D$8:D$63,'Input-Ext Allocators'!$B$8:$B$63,$F67))*$D67</f>
        <v>0</v>
      </c>
      <c r="H67" s="10">
        <f ca="1">IFERROR(INDEX(H$337:H$373,MATCH($F67,$B$337:$B$373,0))/INDEX($D$337:$D$373,MATCH($F67,$B$337:$B$373,0)),SUMIFS('Input-Ext Allocators'!E$8:E$63,'Input-Ext Allocators'!$B$8:$B$63,$F67))*$D67</f>
        <v>0</v>
      </c>
      <c r="I67" s="10">
        <f ca="1">IFERROR(INDEX(I$337:I$373,MATCH($F67,$B$337:$B$373,0))/INDEX($D$337:$D$373,MATCH($F67,$B$337:$B$373,0)),SUMIFS('Input-Ext Allocators'!F$8:F$63,'Input-Ext Allocators'!$B$8:$B$63,$F67))*$D67</f>
        <v>0</v>
      </c>
      <c r="J67" s="10">
        <f ca="1">IFERROR(INDEX(J$337:J$373,MATCH($F67,$B$337:$B$373,0))/INDEX($D$337:$D$373,MATCH($F67,$B$337:$B$373,0)),SUMIFS('Input-Ext Allocators'!G$8:G$63,'Input-Ext Allocators'!$B$8:$B$63,$F67))*$D67</f>
        <v>0</v>
      </c>
      <c r="K67" s="10">
        <f ca="1">IFERROR(INDEX(K$337:K$373,MATCH($F67,$B$337:$B$373,0))/INDEX($D$337:$D$373,MATCH($F67,$B$337:$B$373,0)),SUMIFS('Input-Ext Allocators'!H$8:H$63,'Input-Ext Allocators'!$B$8:$B$63,$F67))*$D67</f>
        <v>0</v>
      </c>
    </row>
    <row r="68" spans="1:11" outlineLevel="1">
      <c r="A68" s="31">
        <f>IF(ISBLANK('Input-Accounts'!A68),"",'Input-Accounts'!A68)</f>
        <v>59</v>
      </c>
      <c r="B68" s="53" t="str">
        <f>IF(ISBLANK('Input-Accounts'!B68),"",'Input-Accounts'!B68)</f>
        <v>LABORATORY EQUIPMENT</v>
      </c>
      <c r="C68" s="31">
        <f>IF(ISBLANK('Input-Accounts'!C68),"",'Input-Accounts'!C68)</f>
        <v>395</v>
      </c>
      <c r="D68" s="10">
        <f t="shared" ca="1" si="6"/>
        <v>0</v>
      </c>
      <c r="E68" s="10">
        <f t="shared" ca="1" si="7"/>
        <v>0</v>
      </c>
      <c r="F68" s="3" t="str" cm="1">
        <f t="array" aca="1" ref="F68" ca="1">IF(D68=0,"-",IF('Input-Accounts'!$E68&lt;&gt;0,'Input-Accounts'!$E68,INDEX('Input-Accounts'!$H68:$J68,,MATCH($F$6,'Input-Accounts'!$H$6:$J$6,0))))</f>
        <v>-</v>
      </c>
      <c r="G68" s="10">
        <f ca="1">IFERROR(INDEX(G$337:G$373,MATCH($F68,$B$337:$B$373,0))/INDEX($D$337:$D$373,MATCH($F68,$B$337:$B$373,0)),SUMIFS('Input-Ext Allocators'!D$8:D$63,'Input-Ext Allocators'!$B$8:$B$63,$F68))*$D68</f>
        <v>0</v>
      </c>
      <c r="H68" s="10">
        <f ca="1">IFERROR(INDEX(H$337:H$373,MATCH($F68,$B$337:$B$373,0))/INDEX($D$337:$D$373,MATCH($F68,$B$337:$B$373,0)),SUMIFS('Input-Ext Allocators'!E$8:E$63,'Input-Ext Allocators'!$B$8:$B$63,$F68))*$D68</f>
        <v>0</v>
      </c>
      <c r="I68" s="10">
        <f ca="1">IFERROR(INDEX(I$337:I$373,MATCH($F68,$B$337:$B$373,0))/INDEX($D$337:$D$373,MATCH($F68,$B$337:$B$373,0)),SUMIFS('Input-Ext Allocators'!F$8:F$63,'Input-Ext Allocators'!$B$8:$B$63,$F68))*$D68</f>
        <v>0</v>
      </c>
      <c r="J68" s="10">
        <f ca="1">IFERROR(INDEX(J$337:J$373,MATCH($F68,$B$337:$B$373,0))/INDEX($D$337:$D$373,MATCH($F68,$B$337:$B$373,0)),SUMIFS('Input-Ext Allocators'!G$8:G$63,'Input-Ext Allocators'!$B$8:$B$63,$F68))*$D68</f>
        <v>0</v>
      </c>
      <c r="K68" s="10">
        <f ca="1">IFERROR(INDEX(K$337:K$373,MATCH($F68,$B$337:$B$373,0))/INDEX($D$337:$D$373,MATCH($F68,$B$337:$B$373,0)),SUMIFS('Input-Ext Allocators'!H$8:H$63,'Input-Ext Allocators'!$B$8:$B$63,$F68))*$D68</f>
        <v>0</v>
      </c>
    </row>
    <row r="69" spans="1:11" outlineLevel="1">
      <c r="A69" s="31">
        <f>IF(ISBLANK('Input-Accounts'!A69),"",'Input-Accounts'!A69)</f>
        <v>60</v>
      </c>
      <c r="B69" s="53" t="str">
        <f>IF(ISBLANK('Input-Accounts'!B69),"",'Input-Accounts'!B69)</f>
        <v>POWER OPERATED EQUIP-GENERAL TOOLS</v>
      </c>
      <c r="C69" s="31">
        <f>IF(ISBLANK('Input-Accounts'!C69),"",'Input-Accounts'!C69)</f>
        <v>396</v>
      </c>
      <c r="D69" s="10">
        <f t="shared" ca="1" si="6"/>
        <v>0</v>
      </c>
      <c r="E69" s="10">
        <f t="shared" ca="1" si="7"/>
        <v>0</v>
      </c>
      <c r="F69" s="3" t="str" cm="1">
        <f t="array" aca="1" ref="F69" ca="1">IF(D69=0,"-",IF('Input-Accounts'!$E69&lt;&gt;0,'Input-Accounts'!$E69,INDEX('Input-Accounts'!$H69:$J69,,MATCH($F$6,'Input-Accounts'!$H$6:$J$6,0))))</f>
        <v>-</v>
      </c>
      <c r="G69" s="10">
        <f ca="1">IFERROR(INDEX(G$337:G$373,MATCH($F69,$B$337:$B$373,0))/INDEX($D$337:$D$373,MATCH($F69,$B$337:$B$373,0)),SUMIFS('Input-Ext Allocators'!D$8:D$63,'Input-Ext Allocators'!$B$8:$B$63,$F69))*$D69</f>
        <v>0</v>
      </c>
      <c r="H69" s="10">
        <f ca="1">IFERROR(INDEX(H$337:H$373,MATCH($F69,$B$337:$B$373,0))/INDEX($D$337:$D$373,MATCH($F69,$B$337:$B$373,0)),SUMIFS('Input-Ext Allocators'!E$8:E$63,'Input-Ext Allocators'!$B$8:$B$63,$F69))*$D69</f>
        <v>0</v>
      </c>
      <c r="I69" s="10">
        <f ca="1">IFERROR(INDEX(I$337:I$373,MATCH($F69,$B$337:$B$373,0))/INDEX($D$337:$D$373,MATCH($F69,$B$337:$B$373,0)),SUMIFS('Input-Ext Allocators'!F$8:F$63,'Input-Ext Allocators'!$B$8:$B$63,$F69))*$D69</f>
        <v>0</v>
      </c>
      <c r="J69" s="10">
        <f ca="1">IFERROR(INDEX(J$337:J$373,MATCH($F69,$B$337:$B$373,0))/INDEX($D$337:$D$373,MATCH($F69,$B$337:$B$373,0)),SUMIFS('Input-Ext Allocators'!G$8:G$63,'Input-Ext Allocators'!$B$8:$B$63,$F69))*$D69</f>
        <v>0</v>
      </c>
      <c r="K69" s="10">
        <f ca="1">IFERROR(INDEX(K$337:K$373,MATCH($F69,$B$337:$B$373,0))/INDEX($D$337:$D$373,MATCH($F69,$B$337:$B$373,0)),SUMIFS('Input-Ext Allocators'!H$8:H$63,'Input-Ext Allocators'!$B$8:$B$63,$F69))*$D69</f>
        <v>0</v>
      </c>
    </row>
    <row r="70" spans="1:11" outlineLevel="1">
      <c r="A70" s="31">
        <f>IF(ISBLANK('Input-Accounts'!A70),"",'Input-Accounts'!A70)</f>
        <v>61</v>
      </c>
      <c r="B70" s="53" t="str">
        <f>IF(ISBLANK('Input-Accounts'!B70),"",'Input-Accounts'!B70)</f>
        <v>MISCELLANEOUS EQUIPMENT</v>
      </c>
      <c r="C70" s="31">
        <f>IF(ISBLANK('Input-Accounts'!C70),"",'Input-Accounts'!C70)</f>
        <v>398</v>
      </c>
      <c r="D70" s="10">
        <f t="shared" ca="1" si="6"/>
        <v>0</v>
      </c>
      <c r="E70" s="10">
        <f t="shared" ca="1" si="7"/>
        <v>0</v>
      </c>
      <c r="F70" s="3" t="str" cm="1">
        <f t="array" aca="1" ref="F70" ca="1">IF(D70=0,"-",IF('Input-Accounts'!$E70&lt;&gt;0,'Input-Accounts'!$E70,INDEX('Input-Accounts'!$H70:$J70,,MATCH($F$6,'Input-Accounts'!$H$6:$J$6,0))))</f>
        <v>-</v>
      </c>
      <c r="G70" s="10">
        <f ca="1">IFERROR(INDEX(G$337:G$373,MATCH($F70,$B$337:$B$373,0))/INDEX($D$337:$D$373,MATCH($F70,$B$337:$B$373,0)),SUMIFS('Input-Ext Allocators'!D$8:D$63,'Input-Ext Allocators'!$B$8:$B$63,$F70))*$D70</f>
        <v>0</v>
      </c>
      <c r="H70" s="10">
        <f ca="1">IFERROR(INDEX(H$337:H$373,MATCH($F70,$B$337:$B$373,0))/INDEX($D$337:$D$373,MATCH($F70,$B$337:$B$373,0)),SUMIFS('Input-Ext Allocators'!E$8:E$63,'Input-Ext Allocators'!$B$8:$B$63,$F70))*$D70</f>
        <v>0</v>
      </c>
      <c r="I70" s="10">
        <f ca="1">IFERROR(INDEX(I$337:I$373,MATCH($F70,$B$337:$B$373,0))/INDEX($D$337:$D$373,MATCH($F70,$B$337:$B$373,0)),SUMIFS('Input-Ext Allocators'!F$8:F$63,'Input-Ext Allocators'!$B$8:$B$63,$F70))*$D70</f>
        <v>0</v>
      </c>
      <c r="J70" s="10">
        <f ca="1">IFERROR(INDEX(J$337:J$373,MATCH($F70,$B$337:$B$373,0))/INDEX($D$337:$D$373,MATCH($F70,$B$337:$B$373,0)),SUMIFS('Input-Ext Allocators'!G$8:G$63,'Input-Ext Allocators'!$B$8:$B$63,$F70))*$D70</f>
        <v>0</v>
      </c>
      <c r="K70" s="10">
        <f ca="1">IFERROR(INDEX(K$337:K$373,MATCH($F70,$B$337:$B$373,0))/INDEX($D$337:$D$373,MATCH($F70,$B$337:$B$373,0)),SUMIFS('Input-Ext Allocators'!H$8:H$63,'Input-Ext Allocators'!$B$8:$B$63,$F70))*$D70</f>
        <v>0</v>
      </c>
    </row>
    <row r="71" spans="1:11" outlineLevel="1">
      <c r="A71" s="31">
        <f>IF(ISBLANK('Input-Accounts'!A71),"",'Input-Accounts'!A71)</f>
        <v>62</v>
      </c>
      <c r="B71" t="str">
        <f>IF(ISBLANK('Input-Accounts'!B71),"",'Input-Accounts'!B71)</f>
        <v>Subtotal - General Plant</v>
      </c>
      <c r="C71" s="31" t="str">
        <f>IF(ISBLANK('Input-Accounts'!C71),"",'Input-Accounts'!C71)</f>
        <v/>
      </c>
      <c r="D71" s="123">
        <f ca="1">SUBTOTAL(9,D57:D70)</f>
        <v>0</v>
      </c>
      <c r="E71" s="10">
        <f t="shared" ca="1" si="7"/>
        <v>0</v>
      </c>
      <c r="G71" s="123">
        <f t="shared" ref="G71:K71" ca="1" si="8">SUBTOTAL(9,G57:G70)</f>
        <v>0</v>
      </c>
      <c r="H71" s="123">
        <f t="shared" ca="1" si="8"/>
        <v>0</v>
      </c>
      <c r="I71" s="123">
        <f t="shared" ca="1" si="8"/>
        <v>0</v>
      </c>
      <c r="J71" s="123">
        <f t="shared" ca="1" si="8"/>
        <v>0</v>
      </c>
      <c r="K71" s="123">
        <f t="shared" ca="1" si="8"/>
        <v>0</v>
      </c>
    </row>
    <row r="72" spans="1:11" outlineLevel="1">
      <c r="A72" s="31" t="str">
        <f>IF(ISBLANK('Input-Accounts'!A72),"",'Input-Accounts'!A72)</f>
        <v/>
      </c>
      <c r="B72" t="str">
        <f>IF(ISBLANK('Input-Accounts'!B72),"",'Input-Accounts'!B72)</f>
        <v/>
      </c>
      <c r="C72" s="31" t="str">
        <f>IF(ISBLANK('Input-Accounts'!C72),"",'Input-Accounts'!C72)</f>
        <v/>
      </c>
      <c r="D72" s="10"/>
      <c r="E72" s="10"/>
      <c r="G72" s="10"/>
      <c r="H72" s="10"/>
      <c r="I72" s="10"/>
      <c r="J72" s="10"/>
      <c r="K72" s="10"/>
    </row>
    <row r="73" spans="1:11">
      <c r="A73" s="31">
        <f>IF(ISBLANK('Input-Accounts'!A73),"",'Input-Accounts'!A73)</f>
        <v>63</v>
      </c>
      <c r="B73" s="7" t="str">
        <f>IF(ISBLANK('Input-Accounts'!B73),"",'Input-Accounts'!B73)</f>
        <v>Total Plant in Service</v>
      </c>
      <c r="C73" s="31" t="str">
        <f>IF(ISBLANK('Input-Accounts'!C73),"",'Input-Accounts'!C73)</f>
        <v/>
      </c>
      <c r="D73" s="10">
        <f ca="1">SUBTOTAL(9,D11:D72)</f>
        <v>0</v>
      </c>
      <c r="E73" s="10">
        <f ca="1">IFERROR(IF(D73="","",IF(D73=0,0,IF(ABS(D73-SUM($G73:$K73))&lt;Check_Limit,0,1))),1)</f>
        <v>0</v>
      </c>
      <c r="F73" s="3"/>
      <c r="G73" s="10">
        <f t="shared" ref="G73:K73" ca="1" si="9">SUBTOTAL(9,G11:G72)</f>
        <v>0</v>
      </c>
      <c r="H73" s="10">
        <f t="shared" ca="1" si="9"/>
        <v>0</v>
      </c>
      <c r="I73" s="10">
        <f t="shared" ca="1" si="9"/>
        <v>0</v>
      </c>
      <c r="J73" s="10">
        <f t="shared" ca="1" si="9"/>
        <v>0</v>
      </c>
      <c r="K73" s="10">
        <f t="shared" ca="1" si="9"/>
        <v>0</v>
      </c>
    </row>
    <row r="74" spans="1:11">
      <c r="A74" s="31" t="str">
        <f>IF(ISBLANK('Input-Accounts'!A74),"",'Input-Accounts'!A74)</f>
        <v/>
      </c>
      <c r="B74" t="str">
        <f>IF(ISBLANK('Input-Accounts'!B74),"",'Input-Accounts'!B74)</f>
        <v/>
      </c>
      <c r="C74" s="31" t="str">
        <f>IF(ISBLANK('Input-Accounts'!C74),"",'Input-Accounts'!C74)</f>
        <v/>
      </c>
      <c r="D74" s="123"/>
      <c r="E74" s="10"/>
      <c r="G74" s="123"/>
      <c r="H74" s="123"/>
      <c r="I74" s="123"/>
      <c r="J74" s="123"/>
      <c r="K74" s="123"/>
    </row>
    <row r="75" spans="1:11">
      <c r="A75" s="31">
        <f>IF(ISBLANK('Input-Accounts'!A75),"",'Input-Accounts'!A75)</f>
        <v>64</v>
      </c>
      <c r="B75" s="1" t="str">
        <f>IF(ISBLANK('Input-Accounts'!B75),"",'Input-Accounts'!B75)</f>
        <v>Accumulated Depreciation &amp; Amortization</v>
      </c>
      <c r="C75" s="31" t="str">
        <f>IF(ISBLANK('Input-Accounts'!C75),"",'Input-Accounts'!C75)</f>
        <v/>
      </c>
      <c r="D75" s="10"/>
      <c r="E75" s="10"/>
      <c r="G75" s="10"/>
      <c r="H75" s="10"/>
      <c r="I75" s="10"/>
      <c r="J75" s="10"/>
      <c r="K75" s="10"/>
    </row>
    <row r="76" spans="1:11" hidden="1" outlineLevel="1">
      <c r="A76" s="31">
        <f>IF(ISBLANK('Input-Accounts'!A76),"",'Input-Accounts'!A76)</f>
        <v>65</v>
      </c>
      <c r="B76" s="1" t="str">
        <f>IF(ISBLANK('Input-Accounts'!B76),"",'Input-Accounts'!B76)</f>
        <v>Intangible Plant</v>
      </c>
      <c r="C76" s="31" t="str">
        <f>IF(ISBLANK('Input-Accounts'!C76),"",'Input-Accounts'!C76)</f>
        <v/>
      </c>
      <c r="D76" s="10"/>
      <c r="E76" s="10"/>
      <c r="G76" s="10"/>
      <c r="H76" s="10"/>
      <c r="I76" s="10"/>
      <c r="J76" s="10"/>
      <c r="K76" s="10"/>
    </row>
    <row r="77" spans="1:11" hidden="1" outlineLevel="1">
      <c r="A77" s="31">
        <f>IF(ISBLANK('Input-Accounts'!A77),"",'Input-Accounts'!A77)</f>
        <v>66</v>
      </c>
      <c r="B77" s="53" t="str">
        <f>IF(ISBLANK('Input-Accounts'!B77),"",'Input-Accounts'!B77)</f>
        <v>Organization</v>
      </c>
      <c r="C77" s="31">
        <f>IF(ISBLANK('Input-Accounts'!C77),"",'Input-Accounts'!C77)</f>
        <v>301</v>
      </c>
      <c r="D77" s="10">
        <f t="shared" ref="D77:D82" ca="1" si="10">INDIRECT("Classification!"&amp;$D$5&amp;ROW())</f>
        <v>0</v>
      </c>
      <c r="E77" s="10">
        <f t="shared" ref="E77:E83" ca="1" si="11">IFERROR(IF(D77="","",IF(D77=0,0,IF(ABS(D77-SUM($G77:$K77))&lt;Check_Limit,0,1))),1)</f>
        <v>0</v>
      </c>
      <c r="F77" s="3" t="str" cm="1">
        <f t="array" aca="1" ref="F77" ca="1">IF(D77=0,"-",IF('Input-Accounts'!$E77&lt;&gt;0,'Input-Accounts'!$E77,INDEX('Input-Accounts'!$H77:$J77,,MATCH($F$6,'Input-Accounts'!$H$6:$J$6,0))))</f>
        <v>-</v>
      </c>
      <c r="G77" s="10">
        <f ca="1">IFERROR(INDEX(G$337:G$373,MATCH($F77,$B$337:$B$373,0))/INDEX($D$337:$D$373,MATCH($F77,$B$337:$B$373,0)),SUMIFS('Input-Ext Allocators'!D$8:D$63,'Input-Ext Allocators'!$B$8:$B$63,$F77))*$D77</f>
        <v>0</v>
      </c>
      <c r="H77" s="10">
        <f ca="1">IFERROR(INDEX(H$337:H$373,MATCH($F77,$B$337:$B$373,0))/INDEX($D$337:$D$373,MATCH($F77,$B$337:$B$373,0)),SUMIFS('Input-Ext Allocators'!E$8:E$63,'Input-Ext Allocators'!$B$8:$B$63,$F77))*$D77</f>
        <v>0</v>
      </c>
      <c r="I77" s="10">
        <f ca="1">IFERROR(INDEX(I$337:I$373,MATCH($F77,$B$337:$B$373,0))/INDEX($D$337:$D$373,MATCH($F77,$B$337:$B$373,0)),SUMIFS('Input-Ext Allocators'!F$8:F$63,'Input-Ext Allocators'!$B$8:$B$63,$F77))*$D77</f>
        <v>0</v>
      </c>
      <c r="J77" s="10">
        <f ca="1">IFERROR(INDEX(J$337:J$373,MATCH($F77,$B$337:$B$373,0))/INDEX($D$337:$D$373,MATCH($F77,$B$337:$B$373,0)),SUMIFS('Input-Ext Allocators'!G$8:G$63,'Input-Ext Allocators'!$B$8:$B$63,$F77))*$D77</f>
        <v>0</v>
      </c>
      <c r="K77" s="10">
        <f ca="1">IFERROR(INDEX(K$337:K$373,MATCH($F77,$B$337:$B$373,0))/INDEX($D$337:$D$373,MATCH($F77,$B$337:$B$373,0)),SUMIFS('Input-Ext Allocators'!H$8:H$63,'Input-Ext Allocators'!$B$8:$B$63,$F77))*$D77</f>
        <v>0</v>
      </c>
    </row>
    <row r="78" spans="1:11" hidden="1" outlineLevel="1">
      <c r="A78" s="31">
        <f>IF(ISBLANK('Input-Accounts'!A78),"",'Input-Accounts'!A78)</f>
        <v>67</v>
      </c>
      <c r="B78" s="53" t="str">
        <f>IF(ISBLANK('Input-Accounts'!B78),"",'Input-Accounts'!B78)</f>
        <v>Misc. Intangible Plant - Plant Related</v>
      </c>
      <c r="C78" s="31">
        <f>IF(ISBLANK('Input-Accounts'!C78),"",'Input-Accounts'!C78)</f>
        <v>303</v>
      </c>
      <c r="D78" s="10">
        <f t="shared" ca="1" si="10"/>
        <v>0</v>
      </c>
      <c r="E78" s="10">
        <f t="shared" ca="1" si="11"/>
        <v>0</v>
      </c>
      <c r="F78" s="3" t="str" cm="1">
        <f t="array" aca="1" ref="F78" ca="1">IF(D78=0,"-",IF('Input-Accounts'!$E78&lt;&gt;0,'Input-Accounts'!$E78,INDEX('Input-Accounts'!$H78:$J78,,MATCH($F$6,'Input-Accounts'!$H$6:$J$6,0))))</f>
        <v>-</v>
      </c>
      <c r="G78" s="10">
        <f ca="1">IFERROR(INDEX(G$337:G$373,MATCH($F78,$B$337:$B$373,0))/INDEX($D$337:$D$373,MATCH($F78,$B$337:$B$373,0)),SUMIFS('Input-Ext Allocators'!D$8:D$63,'Input-Ext Allocators'!$B$8:$B$63,$F78))*$D78</f>
        <v>0</v>
      </c>
      <c r="H78" s="10">
        <f ca="1">IFERROR(INDEX(H$337:H$373,MATCH($F78,$B$337:$B$373,0))/INDEX($D$337:$D$373,MATCH($F78,$B$337:$B$373,0)),SUMIFS('Input-Ext Allocators'!E$8:E$63,'Input-Ext Allocators'!$B$8:$B$63,$F78))*$D78</f>
        <v>0</v>
      </c>
      <c r="I78" s="10">
        <f ca="1">IFERROR(INDEX(I$337:I$373,MATCH($F78,$B$337:$B$373,0))/INDEX($D$337:$D$373,MATCH($F78,$B$337:$B$373,0)),SUMIFS('Input-Ext Allocators'!F$8:F$63,'Input-Ext Allocators'!$B$8:$B$63,$F78))*$D78</f>
        <v>0</v>
      </c>
      <c r="J78" s="10">
        <f ca="1">IFERROR(INDEX(J$337:J$373,MATCH($F78,$B$337:$B$373,0))/INDEX($D$337:$D$373,MATCH($F78,$B$337:$B$373,0)),SUMIFS('Input-Ext Allocators'!G$8:G$63,'Input-Ext Allocators'!$B$8:$B$63,$F78))*$D78</f>
        <v>0</v>
      </c>
      <c r="K78" s="10">
        <f ca="1">IFERROR(INDEX(K$337:K$373,MATCH($F78,$B$337:$B$373,0))/INDEX($D$337:$D$373,MATCH($F78,$B$337:$B$373,0)),SUMIFS('Input-Ext Allocators'!H$8:H$63,'Input-Ext Allocators'!$B$8:$B$63,$F78))*$D78</f>
        <v>0</v>
      </c>
    </row>
    <row r="79" spans="1:11" hidden="1" outlineLevel="1">
      <c r="A79" s="31">
        <f>IF(ISBLANK('Input-Accounts'!A79),"",'Input-Accounts'!A79)</f>
        <v>68</v>
      </c>
      <c r="B79" s="53" t="str">
        <f>IF(ISBLANK('Input-Accounts'!B79),"",'Input-Accounts'!B79)</f>
        <v>MISC INTANGIBLE PLANT-DIS SOFTWARE</v>
      </c>
      <c r="C79" s="31">
        <f>IF(ISBLANK('Input-Accounts'!C79),"",'Input-Accounts'!C79)</f>
        <v>303.10000000000002</v>
      </c>
      <c r="D79" s="10">
        <f t="shared" ca="1" si="10"/>
        <v>0</v>
      </c>
      <c r="E79" s="10">
        <f t="shared" ca="1" si="11"/>
        <v>0</v>
      </c>
      <c r="F79" s="3" t="str" cm="1">
        <f t="array" aca="1" ref="F79" ca="1">IF(D79=0,"-",IF('Input-Accounts'!$E79&lt;&gt;0,'Input-Accounts'!$E79,INDEX('Input-Accounts'!$H79:$J79,,MATCH($F$6,'Input-Accounts'!$H$6:$J$6,0))))</f>
        <v>-</v>
      </c>
      <c r="G79" s="10">
        <f ca="1">IFERROR(INDEX(G$337:G$373,MATCH($F79,$B$337:$B$373,0))/INDEX($D$337:$D$373,MATCH($F79,$B$337:$B$373,0)),SUMIFS('Input-Ext Allocators'!D$8:D$63,'Input-Ext Allocators'!$B$8:$B$63,$F79))*$D79</f>
        <v>0</v>
      </c>
      <c r="H79" s="10">
        <f ca="1">IFERROR(INDEX(H$337:H$373,MATCH($F79,$B$337:$B$373,0))/INDEX($D$337:$D$373,MATCH($F79,$B$337:$B$373,0)),SUMIFS('Input-Ext Allocators'!E$8:E$63,'Input-Ext Allocators'!$B$8:$B$63,$F79))*$D79</f>
        <v>0</v>
      </c>
      <c r="I79" s="10">
        <f ca="1">IFERROR(INDEX(I$337:I$373,MATCH($F79,$B$337:$B$373,0))/INDEX($D$337:$D$373,MATCH($F79,$B$337:$B$373,0)),SUMIFS('Input-Ext Allocators'!F$8:F$63,'Input-Ext Allocators'!$B$8:$B$63,$F79))*$D79</f>
        <v>0</v>
      </c>
      <c r="J79" s="10">
        <f ca="1">IFERROR(INDEX(J$337:J$373,MATCH($F79,$B$337:$B$373,0))/INDEX($D$337:$D$373,MATCH($F79,$B$337:$B$373,0)),SUMIFS('Input-Ext Allocators'!G$8:G$63,'Input-Ext Allocators'!$B$8:$B$63,$F79))*$D79</f>
        <v>0</v>
      </c>
      <c r="K79" s="10">
        <f ca="1">IFERROR(INDEX(K$337:K$373,MATCH($F79,$B$337:$B$373,0))/INDEX($D$337:$D$373,MATCH($F79,$B$337:$B$373,0)),SUMIFS('Input-Ext Allocators'!H$8:H$63,'Input-Ext Allocators'!$B$8:$B$63,$F79))*$D79</f>
        <v>0</v>
      </c>
    </row>
    <row r="80" spans="1:11" outlineLevel="1">
      <c r="A80" s="31">
        <f>IF(ISBLANK('Input-Accounts'!A80),"",'Input-Accounts'!A80)</f>
        <v>69</v>
      </c>
      <c r="B80" s="53" t="str">
        <f>IF(ISBLANK('Input-Accounts'!B80),"",'Input-Accounts'!B80)</f>
        <v>MISC INTANGIBLE PLANT-FARA SOFTWARE</v>
      </c>
      <c r="C80" s="31">
        <f>IF(ISBLANK('Input-Accounts'!C80),"",'Input-Accounts'!C80)</f>
        <v>303.2</v>
      </c>
      <c r="D80" s="10">
        <f t="shared" ca="1" si="10"/>
        <v>0</v>
      </c>
      <c r="E80" s="10">
        <f t="shared" ca="1" si="11"/>
        <v>0</v>
      </c>
      <c r="F80" s="3" t="str" cm="1">
        <f t="array" aca="1" ref="F80" ca="1">IF(D80=0,"-",IF('Input-Accounts'!$E80&lt;&gt;0,'Input-Accounts'!$E80,INDEX('Input-Accounts'!$H80:$J80,,MATCH($F$6,'Input-Accounts'!$H$6:$J$6,0))))</f>
        <v>-</v>
      </c>
      <c r="G80" s="10">
        <f ca="1">IFERROR(INDEX(G$337:G$373,MATCH($F80,$B$337:$B$373,0))/INDEX($D$337:$D$373,MATCH($F80,$B$337:$B$373,0)),SUMIFS('Input-Ext Allocators'!D$8:D$63,'Input-Ext Allocators'!$B$8:$B$63,$F80))*$D80</f>
        <v>0</v>
      </c>
      <c r="H80" s="10">
        <f ca="1">IFERROR(INDEX(H$337:H$373,MATCH($F80,$B$337:$B$373,0))/INDEX($D$337:$D$373,MATCH($F80,$B$337:$B$373,0)),SUMIFS('Input-Ext Allocators'!E$8:E$63,'Input-Ext Allocators'!$B$8:$B$63,$F80))*$D80</f>
        <v>0</v>
      </c>
      <c r="I80" s="10">
        <f ca="1">IFERROR(INDEX(I$337:I$373,MATCH($F80,$B$337:$B$373,0))/INDEX($D$337:$D$373,MATCH($F80,$B$337:$B$373,0)),SUMIFS('Input-Ext Allocators'!F$8:F$63,'Input-Ext Allocators'!$B$8:$B$63,$F80))*$D80</f>
        <v>0</v>
      </c>
      <c r="J80" s="10">
        <f ca="1">IFERROR(INDEX(J$337:J$373,MATCH($F80,$B$337:$B$373,0))/INDEX($D$337:$D$373,MATCH($F80,$B$337:$B$373,0)),SUMIFS('Input-Ext Allocators'!G$8:G$63,'Input-Ext Allocators'!$B$8:$B$63,$F80))*$D80</f>
        <v>0</v>
      </c>
      <c r="K80" s="10">
        <f ca="1">IFERROR(INDEX(K$337:K$373,MATCH($F80,$B$337:$B$373,0))/INDEX($D$337:$D$373,MATCH($F80,$B$337:$B$373,0)),SUMIFS('Input-Ext Allocators'!H$8:H$63,'Input-Ext Allocators'!$B$8:$B$63,$F80))*$D80</f>
        <v>0</v>
      </c>
    </row>
    <row r="81" spans="1:11" outlineLevel="1">
      <c r="A81" s="31">
        <f>IF(ISBLANK('Input-Accounts'!A81),"",'Input-Accounts'!A81)</f>
        <v>70</v>
      </c>
      <c r="B81" s="53" t="str">
        <f>IF(ISBLANK('Input-Accounts'!B81),"",'Input-Accounts'!B81)</f>
        <v>MISC INTANGIBLE PLANT-OTHER SOFTWARE</v>
      </c>
      <c r="C81" s="31">
        <f>IF(ISBLANK('Input-Accounts'!C81),"",'Input-Accounts'!C81)</f>
        <v>303.3</v>
      </c>
      <c r="D81" s="10">
        <f t="shared" ca="1" si="10"/>
        <v>0</v>
      </c>
      <c r="E81" s="10">
        <f t="shared" ca="1" si="11"/>
        <v>0</v>
      </c>
      <c r="F81" s="3" t="str" cm="1">
        <f t="array" aca="1" ref="F81" ca="1">IF(D81=0,"-",IF('Input-Accounts'!$E81&lt;&gt;0,'Input-Accounts'!$E81,INDEX('Input-Accounts'!$H81:$J81,,MATCH($F$6,'Input-Accounts'!$H$6:$J$6,0))))</f>
        <v>-</v>
      </c>
      <c r="G81" s="10">
        <f ca="1">IFERROR(INDEX(G$337:G$373,MATCH($F81,$B$337:$B$373,0))/INDEX($D$337:$D$373,MATCH($F81,$B$337:$B$373,0)),SUMIFS('Input-Ext Allocators'!D$8:D$63,'Input-Ext Allocators'!$B$8:$B$63,$F81))*$D81</f>
        <v>0</v>
      </c>
      <c r="H81" s="10">
        <f ca="1">IFERROR(INDEX(H$337:H$373,MATCH($F81,$B$337:$B$373,0))/INDEX($D$337:$D$373,MATCH($F81,$B$337:$B$373,0)),SUMIFS('Input-Ext Allocators'!E$8:E$63,'Input-Ext Allocators'!$B$8:$B$63,$F81))*$D81</f>
        <v>0</v>
      </c>
      <c r="I81" s="10">
        <f ca="1">IFERROR(INDEX(I$337:I$373,MATCH($F81,$B$337:$B$373,0))/INDEX($D$337:$D$373,MATCH($F81,$B$337:$B$373,0)),SUMIFS('Input-Ext Allocators'!F$8:F$63,'Input-Ext Allocators'!$B$8:$B$63,$F81))*$D81</f>
        <v>0</v>
      </c>
      <c r="J81" s="10">
        <f ca="1">IFERROR(INDEX(J$337:J$373,MATCH($F81,$B$337:$B$373,0))/INDEX($D$337:$D$373,MATCH($F81,$B$337:$B$373,0)),SUMIFS('Input-Ext Allocators'!G$8:G$63,'Input-Ext Allocators'!$B$8:$B$63,$F81))*$D81</f>
        <v>0</v>
      </c>
      <c r="K81" s="10">
        <f ca="1">IFERROR(INDEX(K$337:K$373,MATCH($F81,$B$337:$B$373,0))/INDEX($D$337:$D$373,MATCH($F81,$B$337:$B$373,0)),SUMIFS('Input-Ext Allocators'!H$8:H$63,'Input-Ext Allocators'!$B$8:$B$63,$F81))*$D81</f>
        <v>0</v>
      </c>
    </row>
    <row r="82" spans="1:11" hidden="1" outlineLevel="1">
      <c r="A82" s="31">
        <f>IF(ISBLANK('Input-Accounts'!A82),"",'Input-Accounts'!A82)</f>
        <v>71</v>
      </c>
      <c r="B82" s="53" t="str">
        <f>IF(ISBLANK('Input-Accounts'!B82),"",'Input-Accounts'!B82)</f>
        <v>MISC INTANGIBLE PLANT-CLOUD SOFTWARE</v>
      </c>
      <c r="C82" s="31">
        <f>IF(ISBLANK('Input-Accounts'!C82),"",'Input-Accounts'!C82)</f>
        <v>303.99</v>
      </c>
      <c r="D82" s="10">
        <f t="shared" ca="1" si="10"/>
        <v>0</v>
      </c>
      <c r="E82" s="10">
        <f t="shared" ca="1" si="11"/>
        <v>0</v>
      </c>
      <c r="F82" s="3" t="str" cm="1">
        <f t="array" aca="1" ref="F82" ca="1">IF(D82=0,"-",IF('Input-Accounts'!$E82&lt;&gt;0,'Input-Accounts'!$E82,INDEX('Input-Accounts'!$H82:$J82,,MATCH($F$6,'Input-Accounts'!$H$6:$J$6,0))))</f>
        <v>-</v>
      </c>
      <c r="G82" s="10">
        <f ca="1">IFERROR(INDEX(G$337:G$373,MATCH($F82,$B$337:$B$373,0))/INDEX($D$337:$D$373,MATCH($F82,$B$337:$B$373,0)),SUMIFS('Input-Ext Allocators'!D$8:D$63,'Input-Ext Allocators'!$B$8:$B$63,$F82))*$D82</f>
        <v>0</v>
      </c>
      <c r="H82" s="10">
        <f ca="1">IFERROR(INDEX(H$337:H$373,MATCH($F82,$B$337:$B$373,0))/INDEX($D$337:$D$373,MATCH($F82,$B$337:$B$373,0)),SUMIFS('Input-Ext Allocators'!E$8:E$63,'Input-Ext Allocators'!$B$8:$B$63,$F82))*$D82</f>
        <v>0</v>
      </c>
      <c r="I82" s="10">
        <f ca="1">IFERROR(INDEX(I$337:I$373,MATCH($F82,$B$337:$B$373,0))/INDEX($D$337:$D$373,MATCH($F82,$B$337:$B$373,0)),SUMIFS('Input-Ext Allocators'!F$8:F$63,'Input-Ext Allocators'!$B$8:$B$63,$F82))*$D82</f>
        <v>0</v>
      </c>
      <c r="J82" s="10">
        <f ca="1">IFERROR(INDEX(J$337:J$373,MATCH($F82,$B$337:$B$373,0))/INDEX($D$337:$D$373,MATCH($F82,$B$337:$B$373,0)),SUMIFS('Input-Ext Allocators'!G$8:G$63,'Input-Ext Allocators'!$B$8:$B$63,$F82))*$D82</f>
        <v>0</v>
      </c>
      <c r="K82" s="10">
        <f ca="1">IFERROR(INDEX(K$337:K$373,MATCH($F82,$B$337:$B$373,0))/INDEX($D$337:$D$373,MATCH($F82,$B$337:$B$373,0)),SUMIFS('Input-Ext Allocators'!H$8:H$63,'Input-Ext Allocators'!$B$8:$B$63,$F82))*$D82</f>
        <v>0</v>
      </c>
    </row>
    <row r="83" spans="1:11" hidden="1" outlineLevel="1">
      <c r="A83" s="31">
        <f>IF(ISBLANK('Input-Accounts'!A83),"",'Input-Accounts'!A83)</f>
        <v>72</v>
      </c>
      <c r="B83" t="str">
        <f>IF(ISBLANK('Input-Accounts'!B83),"",'Input-Accounts'!B83)</f>
        <v>Subtotal - Intangible Plant</v>
      </c>
      <c r="C83" s="31" t="str">
        <f>IF(ISBLANK('Input-Accounts'!C83),"",'Input-Accounts'!C83)</f>
        <v/>
      </c>
      <c r="D83" s="123">
        <f ca="1">SUBTOTAL(9,D77:D82)</f>
        <v>0</v>
      </c>
      <c r="E83" s="10">
        <f t="shared" ca="1" si="11"/>
        <v>0</v>
      </c>
      <c r="G83" s="123">
        <f t="shared" ref="G83:K83" ca="1" si="12">SUBTOTAL(9,G77:G82)</f>
        <v>0</v>
      </c>
      <c r="H83" s="123">
        <f t="shared" ca="1" si="12"/>
        <v>0</v>
      </c>
      <c r="I83" s="123">
        <f t="shared" ca="1" si="12"/>
        <v>0</v>
      </c>
      <c r="J83" s="123">
        <f t="shared" ca="1" si="12"/>
        <v>0</v>
      </c>
      <c r="K83" s="123">
        <f t="shared" ca="1" si="12"/>
        <v>0</v>
      </c>
    </row>
    <row r="84" spans="1:11" hidden="1" outlineLevel="1">
      <c r="A84" s="31" t="str">
        <f>IF(ISBLANK('Input-Accounts'!A84),"",'Input-Accounts'!A84)</f>
        <v/>
      </c>
      <c r="B84" t="str">
        <f>IF(ISBLANK('Input-Accounts'!B84),"",'Input-Accounts'!B84)</f>
        <v/>
      </c>
      <c r="C84" s="31" t="str">
        <f>IF(ISBLANK('Input-Accounts'!C84),"",'Input-Accounts'!C84)</f>
        <v/>
      </c>
      <c r="D84" s="10"/>
      <c r="E84" s="10"/>
      <c r="G84" s="10"/>
      <c r="H84" s="10"/>
      <c r="I84" s="10"/>
      <c r="J84" s="10"/>
      <c r="K84" s="10"/>
    </row>
    <row r="85" spans="1:11" hidden="1" outlineLevel="1">
      <c r="A85" s="31">
        <f>IF(ISBLANK('Input-Accounts'!A85),"",'Input-Accounts'!A85)</f>
        <v>73</v>
      </c>
      <c r="B85" s="1" t="str">
        <f>IF(ISBLANK('Input-Accounts'!B85),"",'Input-Accounts'!B85)</f>
        <v>Distribution Plant</v>
      </c>
      <c r="C85" s="31" t="str">
        <f>IF(ISBLANK('Input-Accounts'!C85),"",'Input-Accounts'!C85)</f>
        <v/>
      </c>
      <c r="D85" s="10"/>
      <c r="E85" s="10" t="str">
        <f t="shared" ref="E85:E120" si="13">IFERROR(IF(D85="","",IF(D85=0,0,IF(ABS(D85-SUM($G85:$K85))&lt;Check_Limit,0,1))),1)</f>
        <v/>
      </c>
      <c r="F85" s="3"/>
      <c r="G85" s="10"/>
      <c r="H85" s="10"/>
      <c r="I85" s="10"/>
      <c r="J85" s="10"/>
      <c r="K85" s="10"/>
    </row>
    <row r="86" spans="1:11" outlineLevel="1">
      <c r="A86" s="31">
        <f>IF(ISBLANK('Input-Accounts'!A86),"",'Input-Accounts'!A86)</f>
        <v>74</v>
      </c>
      <c r="B86" s="53" t="str">
        <f>IF(ISBLANK('Input-Accounts'!B86),"",'Input-Accounts'!B86)</f>
        <v>LAND-CITY GATE &amp; MAIN LINE IND. M &amp; R</v>
      </c>
      <c r="C86" s="31">
        <f>IF(ISBLANK('Input-Accounts'!C86),"",'Input-Accounts'!C86)</f>
        <v>374.1</v>
      </c>
      <c r="D86" s="10">
        <f t="shared" ref="D86:D119" ca="1" si="14">INDIRECT("Classification!"&amp;$D$5&amp;ROW())</f>
        <v>0</v>
      </c>
      <c r="E86" s="10">
        <f t="shared" ca="1" si="13"/>
        <v>0</v>
      </c>
      <c r="F86" s="3" t="str" cm="1">
        <f t="array" aca="1" ref="F86" ca="1">IF(D86=0,"-",IF('Input-Accounts'!$E86&lt;&gt;0,'Input-Accounts'!$E86,INDEX('Input-Accounts'!$H86:$J86,,MATCH($F$6,'Input-Accounts'!$H$6:$J$6,0))))</f>
        <v>-</v>
      </c>
      <c r="G86" s="10">
        <f ca="1">IFERROR(INDEX(G$337:G$373,MATCH($F86,$B$337:$B$373,0))/INDEX($D$337:$D$373,MATCH($F86,$B$337:$B$373,0)),SUMIFS('Input-Ext Allocators'!D$8:D$63,'Input-Ext Allocators'!$B$8:$B$63,$F86))*$D86</f>
        <v>0</v>
      </c>
      <c r="H86" s="10">
        <f ca="1">IFERROR(INDEX(H$337:H$373,MATCH($F86,$B$337:$B$373,0))/INDEX($D$337:$D$373,MATCH($F86,$B$337:$B$373,0)),SUMIFS('Input-Ext Allocators'!E$8:E$63,'Input-Ext Allocators'!$B$8:$B$63,$F86))*$D86</f>
        <v>0</v>
      </c>
      <c r="I86" s="10">
        <f ca="1">IFERROR(INDEX(I$337:I$373,MATCH($F86,$B$337:$B$373,0))/INDEX($D$337:$D$373,MATCH($F86,$B$337:$B$373,0)),SUMIFS('Input-Ext Allocators'!F$8:F$63,'Input-Ext Allocators'!$B$8:$B$63,$F86))*$D86</f>
        <v>0</v>
      </c>
      <c r="J86" s="10">
        <f ca="1">IFERROR(INDEX(J$337:J$373,MATCH($F86,$B$337:$B$373,0))/INDEX($D$337:$D$373,MATCH($F86,$B$337:$B$373,0)),SUMIFS('Input-Ext Allocators'!G$8:G$63,'Input-Ext Allocators'!$B$8:$B$63,$F86))*$D86</f>
        <v>0</v>
      </c>
      <c r="K86" s="10">
        <f ca="1">IFERROR(INDEX(K$337:K$373,MATCH($F86,$B$337:$B$373,0))/INDEX($D$337:$D$373,MATCH($F86,$B$337:$B$373,0)),SUMIFS('Input-Ext Allocators'!H$8:H$63,'Input-Ext Allocators'!$B$8:$B$63,$F86))*$D86</f>
        <v>0</v>
      </c>
    </row>
    <row r="87" spans="1:11" outlineLevel="1">
      <c r="A87" s="31">
        <f>IF(ISBLANK('Input-Accounts'!A87),"",'Input-Accounts'!A87)</f>
        <v>75</v>
      </c>
      <c r="B87" s="53" t="str">
        <f>IF(ISBLANK('Input-Accounts'!B87),"",'Input-Accounts'!B87)</f>
        <v>LAND-OTHER DISTRIBUTION SYSTEMS</v>
      </c>
      <c r="C87" s="31">
        <f>IF(ISBLANK('Input-Accounts'!C87),"",'Input-Accounts'!C87)</f>
        <v>374.2</v>
      </c>
      <c r="D87" s="10">
        <f t="shared" ca="1" si="14"/>
        <v>0</v>
      </c>
      <c r="E87" s="10">
        <f t="shared" ca="1" si="13"/>
        <v>0</v>
      </c>
      <c r="F87" s="3" t="str" cm="1">
        <f t="array" aca="1" ref="F87" ca="1">IF(D87=0,"-",IF('Input-Accounts'!$E87&lt;&gt;0,'Input-Accounts'!$E87,INDEX('Input-Accounts'!$H87:$J87,,MATCH($F$6,'Input-Accounts'!$H$6:$J$6,0))))</f>
        <v>-</v>
      </c>
      <c r="G87" s="10">
        <f ca="1">IFERROR(INDEX(G$337:G$373,MATCH($F87,$B$337:$B$373,0))/INDEX($D$337:$D$373,MATCH($F87,$B$337:$B$373,0)),SUMIFS('Input-Ext Allocators'!D$8:D$63,'Input-Ext Allocators'!$B$8:$B$63,$F87))*$D87</f>
        <v>0</v>
      </c>
      <c r="H87" s="10">
        <f ca="1">IFERROR(INDEX(H$337:H$373,MATCH($F87,$B$337:$B$373,0))/INDEX($D$337:$D$373,MATCH($F87,$B$337:$B$373,0)),SUMIFS('Input-Ext Allocators'!E$8:E$63,'Input-Ext Allocators'!$B$8:$B$63,$F87))*$D87</f>
        <v>0</v>
      </c>
      <c r="I87" s="10">
        <f ca="1">IFERROR(INDEX(I$337:I$373,MATCH($F87,$B$337:$B$373,0))/INDEX($D$337:$D$373,MATCH($F87,$B$337:$B$373,0)),SUMIFS('Input-Ext Allocators'!F$8:F$63,'Input-Ext Allocators'!$B$8:$B$63,$F87))*$D87</f>
        <v>0</v>
      </c>
      <c r="J87" s="10">
        <f ca="1">IFERROR(INDEX(J$337:J$373,MATCH($F87,$B$337:$B$373,0))/INDEX($D$337:$D$373,MATCH($F87,$B$337:$B$373,0)),SUMIFS('Input-Ext Allocators'!G$8:G$63,'Input-Ext Allocators'!$B$8:$B$63,$F87))*$D87</f>
        <v>0</v>
      </c>
      <c r="K87" s="10">
        <f ca="1">IFERROR(INDEX(K$337:K$373,MATCH($F87,$B$337:$B$373,0))/INDEX($D$337:$D$373,MATCH($F87,$B$337:$B$373,0)),SUMIFS('Input-Ext Allocators'!H$8:H$63,'Input-Ext Allocators'!$B$8:$B$63,$F87))*$D87</f>
        <v>0</v>
      </c>
    </row>
    <row r="88" spans="1:11" outlineLevel="1">
      <c r="A88" s="31">
        <f>IF(ISBLANK('Input-Accounts'!A88),"",'Input-Accounts'!A88)</f>
        <v>76</v>
      </c>
      <c r="B88" s="53" t="str">
        <f>IF(ISBLANK('Input-Accounts'!B88),"",'Input-Accounts'!B88)</f>
        <v>LAND RIGHTS-OTHER DISTR SYSTEMS</v>
      </c>
      <c r="C88" s="31">
        <f>IF(ISBLANK('Input-Accounts'!C88),"",'Input-Accounts'!C88)</f>
        <v>374.4</v>
      </c>
      <c r="D88" s="10">
        <f t="shared" ca="1" si="14"/>
        <v>0</v>
      </c>
      <c r="E88" s="10">
        <f t="shared" ca="1" si="13"/>
        <v>0</v>
      </c>
      <c r="F88" s="3" t="str" cm="1">
        <f t="array" aca="1" ref="F88" ca="1">IF(D88=0,"-",IF('Input-Accounts'!$E88&lt;&gt;0,'Input-Accounts'!$E88,INDEX('Input-Accounts'!$H88:$J88,,MATCH($F$6,'Input-Accounts'!$H$6:$J$6,0))))</f>
        <v>-</v>
      </c>
      <c r="G88" s="10">
        <f ca="1">IFERROR(INDEX(G$337:G$373,MATCH($F88,$B$337:$B$373,0))/INDEX($D$337:$D$373,MATCH($F88,$B$337:$B$373,0)),SUMIFS('Input-Ext Allocators'!D$8:D$63,'Input-Ext Allocators'!$B$8:$B$63,$F88))*$D88</f>
        <v>0</v>
      </c>
      <c r="H88" s="10">
        <f ca="1">IFERROR(INDEX(H$337:H$373,MATCH($F88,$B$337:$B$373,0))/INDEX($D$337:$D$373,MATCH($F88,$B$337:$B$373,0)),SUMIFS('Input-Ext Allocators'!E$8:E$63,'Input-Ext Allocators'!$B$8:$B$63,$F88))*$D88</f>
        <v>0</v>
      </c>
      <c r="I88" s="10">
        <f ca="1">IFERROR(INDEX(I$337:I$373,MATCH($F88,$B$337:$B$373,0))/INDEX($D$337:$D$373,MATCH($F88,$B$337:$B$373,0)),SUMIFS('Input-Ext Allocators'!F$8:F$63,'Input-Ext Allocators'!$B$8:$B$63,$F88))*$D88</f>
        <v>0</v>
      </c>
      <c r="J88" s="10">
        <f ca="1">IFERROR(INDEX(J$337:J$373,MATCH($F88,$B$337:$B$373,0))/INDEX($D$337:$D$373,MATCH($F88,$B$337:$B$373,0)),SUMIFS('Input-Ext Allocators'!G$8:G$63,'Input-Ext Allocators'!$B$8:$B$63,$F88))*$D88</f>
        <v>0</v>
      </c>
      <c r="K88" s="10">
        <f ca="1">IFERROR(INDEX(K$337:K$373,MATCH($F88,$B$337:$B$373,0))/INDEX($D$337:$D$373,MATCH($F88,$B$337:$B$373,0)),SUMIFS('Input-Ext Allocators'!H$8:H$63,'Input-Ext Allocators'!$B$8:$B$63,$F88))*$D88</f>
        <v>0</v>
      </c>
    </row>
    <row r="89" spans="1:11" outlineLevel="1">
      <c r="A89" s="31">
        <f>IF(ISBLANK('Input-Accounts'!A89),"",'Input-Accounts'!A89)</f>
        <v>77</v>
      </c>
      <c r="B89" s="53" t="str">
        <f>IF(ISBLANK('Input-Accounts'!B89),"",'Input-Accounts'!B89)</f>
        <v>RIGHTS OF WAY</v>
      </c>
      <c r="C89" s="31">
        <f>IF(ISBLANK('Input-Accounts'!C89),"",'Input-Accounts'!C89)</f>
        <v>374.5</v>
      </c>
      <c r="D89" s="10">
        <f t="shared" ca="1" si="14"/>
        <v>0</v>
      </c>
      <c r="E89" s="10">
        <f t="shared" ca="1" si="13"/>
        <v>0</v>
      </c>
      <c r="F89" s="3" t="str" cm="1">
        <f t="array" aca="1" ref="F89" ca="1">IF(D89=0,"-",IF('Input-Accounts'!$E89&lt;&gt;0,'Input-Accounts'!$E89,INDEX('Input-Accounts'!$H89:$J89,,MATCH($F$6,'Input-Accounts'!$H$6:$J$6,0))))</f>
        <v>-</v>
      </c>
      <c r="G89" s="10">
        <f ca="1">IFERROR(INDEX(G$337:G$373,MATCH($F89,$B$337:$B$373,0))/INDEX($D$337:$D$373,MATCH($F89,$B$337:$B$373,0)),SUMIFS('Input-Ext Allocators'!D$8:D$63,'Input-Ext Allocators'!$B$8:$B$63,$F89))*$D89</f>
        <v>0</v>
      </c>
      <c r="H89" s="10">
        <f ca="1">IFERROR(INDEX(H$337:H$373,MATCH($F89,$B$337:$B$373,0))/INDEX($D$337:$D$373,MATCH($F89,$B$337:$B$373,0)),SUMIFS('Input-Ext Allocators'!E$8:E$63,'Input-Ext Allocators'!$B$8:$B$63,$F89))*$D89</f>
        <v>0</v>
      </c>
      <c r="I89" s="10">
        <f ca="1">IFERROR(INDEX(I$337:I$373,MATCH($F89,$B$337:$B$373,0))/INDEX($D$337:$D$373,MATCH($F89,$B$337:$B$373,0)),SUMIFS('Input-Ext Allocators'!F$8:F$63,'Input-Ext Allocators'!$B$8:$B$63,$F89))*$D89</f>
        <v>0</v>
      </c>
      <c r="J89" s="10">
        <f ca="1">IFERROR(INDEX(J$337:J$373,MATCH($F89,$B$337:$B$373,0))/INDEX($D$337:$D$373,MATCH($F89,$B$337:$B$373,0)),SUMIFS('Input-Ext Allocators'!G$8:G$63,'Input-Ext Allocators'!$B$8:$B$63,$F89))*$D89</f>
        <v>0</v>
      </c>
      <c r="K89" s="10">
        <f ca="1">IFERROR(INDEX(K$337:K$373,MATCH($F89,$B$337:$B$373,0))/INDEX($D$337:$D$373,MATCH($F89,$B$337:$B$373,0)),SUMIFS('Input-Ext Allocators'!H$8:H$63,'Input-Ext Allocators'!$B$8:$B$63,$F89))*$D89</f>
        <v>0</v>
      </c>
    </row>
    <row r="90" spans="1:11" outlineLevel="1">
      <c r="A90" s="31">
        <f>IF(ISBLANK('Input-Accounts'!A90),"",'Input-Accounts'!A90)</f>
        <v>78</v>
      </c>
      <c r="B90" s="53" t="str">
        <f>IF(ISBLANK('Input-Accounts'!B90),"",'Input-Accounts'!B90)</f>
        <v>STRUC &amp; IMPROV-CITY GATE M &amp; R</v>
      </c>
      <c r="C90" s="31">
        <f>IF(ISBLANK('Input-Accounts'!C90),"",'Input-Accounts'!C90)</f>
        <v>375.2</v>
      </c>
      <c r="D90" s="10">
        <f t="shared" ca="1" si="14"/>
        <v>0</v>
      </c>
      <c r="E90" s="10">
        <f t="shared" ca="1" si="13"/>
        <v>0</v>
      </c>
      <c r="F90" s="3" t="str" cm="1">
        <f t="array" aca="1" ref="F90" ca="1">IF(D90=0,"-",IF('Input-Accounts'!$E90&lt;&gt;0,'Input-Accounts'!$E90,INDEX('Input-Accounts'!$H90:$J90,,MATCH($F$6,'Input-Accounts'!$H$6:$J$6,0))))</f>
        <v>-</v>
      </c>
      <c r="G90" s="10">
        <f ca="1">IFERROR(INDEX(G$337:G$373,MATCH($F90,$B$337:$B$373,0))/INDEX($D$337:$D$373,MATCH($F90,$B$337:$B$373,0)),SUMIFS('Input-Ext Allocators'!D$8:D$63,'Input-Ext Allocators'!$B$8:$B$63,$F90))*$D90</f>
        <v>0</v>
      </c>
      <c r="H90" s="10">
        <f ca="1">IFERROR(INDEX(H$337:H$373,MATCH($F90,$B$337:$B$373,0))/INDEX($D$337:$D$373,MATCH($F90,$B$337:$B$373,0)),SUMIFS('Input-Ext Allocators'!E$8:E$63,'Input-Ext Allocators'!$B$8:$B$63,$F90))*$D90</f>
        <v>0</v>
      </c>
      <c r="I90" s="10">
        <f ca="1">IFERROR(INDEX(I$337:I$373,MATCH($F90,$B$337:$B$373,0))/INDEX($D$337:$D$373,MATCH($F90,$B$337:$B$373,0)),SUMIFS('Input-Ext Allocators'!F$8:F$63,'Input-Ext Allocators'!$B$8:$B$63,$F90))*$D90</f>
        <v>0</v>
      </c>
      <c r="J90" s="10">
        <f ca="1">IFERROR(INDEX(J$337:J$373,MATCH($F90,$B$337:$B$373,0))/INDEX($D$337:$D$373,MATCH($F90,$B$337:$B$373,0)),SUMIFS('Input-Ext Allocators'!G$8:G$63,'Input-Ext Allocators'!$B$8:$B$63,$F90))*$D90</f>
        <v>0</v>
      </c>
      <c r="K90" s="10">
        <f ca="1">IFERROR(INDEX(K$337:K$373,MATCH($F90,$B$337:$B$373,0))/INDEX($D$337:$D$373,MATCH($F90,$B$337:$B$373,0)),SUMIFS('Input-Ext Allocators'!H$8:H$63,'Input-Ext Allocators'!$B$8:$B$63,$F90))*$D90</f>
        <v>0</v>
      </c>
    </row>
    <row r="91" spans="1:11" outlineLevel="1">
      <c r="A91" s="31">
        <f>IF(ISBLANK('Input-Accounts'!A91),"",'Input-Accounts'!A91)</f>
        <v>79</v>
      </c>
      <c r="B91" s="53" t="str">
        <f>IF(ISBLANK('Input-Accounts'!B91),"",'Input-Accounts'!B91)</f>
        <v>STRUC &amp; IMPROV-GENERAL M &amp; R</v>
      </c>
      <c r="C91" s="31">
        <f>IF(ISBLANK('Input-Accounts'!C91),"",'Input-Accounts'!C91)</f>
        <v>375.3</v>
      </c>
      <c r="D91" s="10">
        <f t="shared" ca="1" si="14"/>
        <v>0</v>
      </c>
      <c r="E91" s="10">
        <f t="shared" ca="1" si="13"/>
        <v>0</v>
      </c>
      <c r="F91" s="3" t="str" cm="1">
        <f t="array" aca="1" ref="F91" ca="1">IF(D91=0,"-",IF('Input-Accounts'!$E91&lt;&gt;0,'Input-Accounts'!$E91,INDEX('Input-Accounts'!$H91:$J91,,MATCH($F$6,'Input-Accounts'!$H$6:$J$6,0))))</f>
        <v>-</v>
      </c>
      <c r="G91" s="10">
        <f ca="1">IFERROR(INDEX(G$337:G$373,MATCH($F91,$B$337:$B$373,0))/INDEX($D$337:$D$373,MATCH($F91,$B$337:$B$373,0)),SUMIFS('Input-Ext Allocators'!D$8:D$63,'Input-Ext Allocators'!$B$8:$B$63,$F91))*$D91</f>
        <v>0</v>
      </c>
      <c r="H91" s="10">
        <f ca="1">IFERROR(INDEX(H$337:H$373,MATCH($F91,$B$337:$B$373,0))/INDEX($D$337:$D$373,MATCH($F91,$B$337:$B$373,0)),SUMIFS('Input-Ext Allocators'!E$8:E$63,'Input-Ext Allocators'!$B$8:$B$63,$F91))*$D91</f>
        <v>0</v>
      </c>
      <c r="I91" s="10">
        <f ca="1">IFERROR(INDEX(I$337:I$373,MATCH($F91,$B$337:$B$373,0))/INDEX($D$337:$D$373,MATCH($F91,$B$337:$B$373,0)),SUMIFS('Input-Ext Allocators'!F$8:F$63,'Input-Ext Allocators'!$B$8:$B$63,$F91))*$D91</f>
        <v>0</v>
      </c>
      <c r="J91" s="10">
        <f ca="1">IFERROR(INDEX(J$337:J$373,MATCH($F91,$B$337:$B$373,0))/INDEX($D$337:$D$373,MATCH($F91,$B$337:$B$373,0)),SUMIFS('Input-Ext Allocators'!G$8:G$63,'Input-Ext Allocators'!$B$8:$B$63,$F91))*$D91</f>
        <v>0</v>
      </c>
      <c r="K91" s="10">
        <f ca="1">IFERROR(INDEX(K$337:K$373,MATCH($F91,$B$337:$B$373,0))/INDEX($D$337:$D$373,MATCH($F91,$B$337:$B$373,0)),SUMIFS('Input-Ext Allocators'!H$8:H$63,'Input-Ext Allocators'!$B$8:$B$63,$F91))*$D91</f>
        <v>0</v>
      </c>
    </row>
    <row r="92" spans="1:11" outlineLevel="1">
      <c r="A92" s="31">
        <f>IF(ISBLANK('Input-Accounts'!A92),"",'Input-Accounts'!A92)</f>
        <v>80</v>
      </c>
      <c r="B92" s="53" t="str">
        <f>IF(ISBLANK('Input-Accounts'!B92),"",'Input-Accounts'!B92)</f>
        <v xml:space="preserve">STRUC &amp; IMPROV-REGULATING </v>
      </c>
      <c r="C92" s="31">
        <f>IF(ISBLANK('Input-Accounts'!C92),"",'Input-Accounts'!C92)</f>
        <v>375.4</v>
      </c>
      <c r="D92" s="10">
        <f t="shared" ca="1" si="14"/>
        <v>0</v>
      </c>
      <c r="E92" s="10">
        <f t="shared" ca="1" si="13"/>
        <v>0</v>
      </c>
      <c r="F92" s="3" t="str" cm="1">
        <f t="array" aca="1" ref="F92" ca="1">IF(D92=0,"-",IF('Input-Accounts'!$E92&lt;&gt;0,'Input-Accounts'!$E92,INDEX('Input-Accounts'!$H92:$J92,,MATCH($F$6,'Input-Accounts'!$H$6:$J$6,0))))</f>
        <v>-</v>
      </c>
      <c r="G92" s="10">
        <f ca="1">IFERROR(INDEX(G$337:G$373,MATCH($F92,$B$337:$B$373,0))/INDEX($D$337:$D$373,MATCH($F92,$B$337:$B$373,0)),SUMIFS('Input-Ext Allocators'!D$8:D$63,'Input-Ext Allocators'!$B$8:$B$63,$F92))*$D92</f>
        <v>0</v>
      </c>
      <c r="H92" s="10">
        <f ca="1">IFERROR(INDEX(H$337:H$373,MATCH($F92,$B$337:$B$373,0))/INDEX($D$337:$D$373,MATCH($F92,$B$337:$B$373,0)),SUMIFS('Input-Ext Allocators'!E$8:E$63,'Input-Ext Allocators'!$B$8:$B$63,$F92))*$D92</f>
        <v>0</v>
      </c>
      <c r="I92" s="10">
        <f ca="1">IFERROR(INDEX(I$337:I$373,MATCH($F92,$B$337:$B$373,0))/INDEX($D$337:$D$373,MATCH($F92,$B$337:$B$373,0)),SUMIFS('Input-Ext Allocators'!F$8:F$63,'Input-Ext Allocators'!$B$8:$B$63,$F92))*$D92</f>
        <v>0</v>
      </c>
      <c r="J92" s="10">
        <f ca="1">IFERROR(INDEX(J$337:J$373,MATCH($F92,$B$337:$B$373,0))/INDEX($D$337:$D$373,MATCH($F92,$B$337:$B$373,0)),SUMIFS('Input-Ext Allocators'!G$8:G$63,'Input-Ext Allocators'!$B$8:$B$63,$F92))*$D92</f>
        <v>0</v>
      </c>
      <c r="K92" s="10">
        <f ca="1">IFERROR(INDEX(K$337:K$373,MATCH($F92,$B$337:$B$373,0))/INDEX($D$337:$D$373,MATCH($F92,$B$337:$B$373,0)),SUMIFS('Input-Ext Allocators'!H$8:H$63,'Input-Ext Allocators'!$B$8:$B$63,$F92))*$D92</f>
        <v>0</v>
      </c>
    </row>
    <row r="93" spans="1:11" outlineLevel="1">
      <c r="A93" s="31">
        <f>IF(ISBLANK('Input-Accounts'!A93),"",'Input-Accounts'!A93)</f>
        <v>81</v>
      </c>
      <c r="B93" s="53" t="str">
        <f>IF(ISBLANK('Input-Accounts'!B93),"",'Input-Accounts'!B93)</f>
        <v>STRUC &amp; IMPROV-REGULATING - DS-ML DIRECT ASSIGNMENT</v>
      </c>
      <c r="C93" s="31">
        <f>IF(ISBLANK('Input-Accounts'!C93),"",'Input-Accounts'!C93)</f>
        <v>375.4</v>
      </c>
      <c r="D93" s="10">
        <f t="shared" ca="1" si="14"/>
        <v>0</v>
      </c>
      <c r="E93" s="10">
        <f t="shared" ca="1" si="13"/>
        <v>0</v>
      </c>
      <c r="F93" s="3" t="str" cm="1">
        <f t="array" aca="1" ref="F93" ca="1">IF(D93=0,"-",IF('Input-Accounts'!$E93&lt;&gt;0,'Input-Accounts'!$E93,INDEX('Input-Accounts'!$H93:$J93,,MATCH($F$6,'Input-Accounts'!$H$6:$J$6,0))))</f>
        <v>-</v>
      </c>
      <c r="G93" s="10">
        <f ca="1">IFERROR(INDEX(G$337:G$373,MATCH($F93,$B$337:$B$373,0))/INDEX($D$337:$D$373,MATCH($F93,$B$337:$B$373,0)),SUMIFS('Input-Ext Allocators'!D$8:D$63,'Input-Ext Allocators'!$B$8:$B$63,$F93))*$D93</f>
        <v>0</v>
      </c>
      <c r="H93" s="10">
        <f ca="1">IFERROR(INDEX(H$337:H$373,MATCH($F93,$B$337:$B$373,0))/INDEX($D$337:$D$373,MATCH($F93,$B$337:$B$373,0)),SUMIFS('Input-Ext Allocators'!E$8:E$63,'Input-Ext Allocators'!$B$8:$B$63,$F93))*$D93</f>
        <v>0</v>
      </c>
      <c r="I93" s="10">
        <f ca="1">IFERROR(INDEX(I$337:I$373,MATCH($F93,$B$337:$B$373,0))/INDEX($D$337:$D$373,MATCH($F93,$B$337:$B$373,0)),SUMIFS('Input-Ext Allocators'!F$8:F$63,'Input-Ext Allocators'!$B$8:$B$63,$F93))*$D93</f>
        <v>0</v>
      </c>
      <c r="J93" s="10">
        <f ca="1">IFERROR(INDEX(J$337:J$373,MATCH($F93,$B$337:$B$373,0))/INDEX($D$337:$D$373,MATCH($F93,$B$337:$B$373,0)),SUMIFS('Input-Ext Allocators'!G$8:G$63,'Input-Ext Allocators'!$B$8:$B$63,$F93))*$D93</f>
        <v>0</v>
      </c>
      <c r="K93" s="10">
        <f ca="1">IFERROR(INDEX(K$337:K$373,MATCH($F93,$B$337:$B$373,0))/INDEX($D$337:$D$373,MATCH($F93,$B$337:$B$373,0)),SUMIFS('Input-Ext Allocators'!H$8:H$63,'Input-Ext Allocators'!$B$8:$B$63,$F93))*$D93</f>
        <v>0</v>
      </c>
    </row>
    <row r="94" spans="1:11" outlineLevel="1">
      <c r="A94" s="31">
        <f>IF(ISBLANK('Input-Accounts'!A94),"",'Input-Accounts'!A94)</f>
        <v>82</v>
      </c>
      <c r="B94" s="53" t="str">
        <f>IF(ISBLANK('Input-Accounts'!B94),"",'Input-Accounts'!B94)</f>
        <v>STRUC &amp; IMPROV-DISTR. IND. M &amp; R</v>
      </c>
      <c r="C94" s="31">
        <f>IF(ISBLANK('Input-Accounts'!C94),"",'Input-Accounts'!C94)</f>
        <v>375.6</v>
      </c>
      <c r="D94" s="10">
        <f t="shared" ca="1" si="14"/>
        <v>0</v>
      </c>
      <c r="E94" s="10">
        <f t="shared" ca="1" si="13"/>
        <v>0</v>
      </c>
      <c r="F94" s="3" t="str" cm="1">
        <f t="array" aca="1" ref="F94" ca="1">IF(D94=0,"-",IF('Input-Accounts'!$E94&lt;&gt;0,'Input-Accounts'!$E94,INDEX('Input-Accounts'!$H94:$J94,,MATCH($F$6,'Input-Accounts'!$H$6:$J$6,0))))</f>
        <v>-</v>
      </c>
      <c r="G94" s="10">
        <f ca="1">IFERROR(INDEX(G$337:G$373,MATCH($F94,$B$337:$B$373,0))/INDEX($D$337:$D$373,MATCH($F94,$B$337:$B$373,0)),SUMIFS('Input-Ext Allocators'!D$8:D$63,'Input-Ext Allocators'!$B$8:$B$63,$F94))*$D94</f>
        <v>0</v>
      </c>
      <c r="H94" s="10">
        <f ca="1">IFERROR(INDEX(H$337:H$373,MATCH($F94,$B$337:$B$373,0))/INDEX($D$337:$D$373,MATCH($F94,$B$337:$B$373,0)),SUMIFS('Input-Ext Allocators'!E$8:E$63,'Input-Ext Allocators'!$B$8:$B$63,$F94))*$D94</f>
        <v>0</v>
      </c>
      <c r="I94" s="10">
        <f ca="1">IFERROR(INDEX(I$337:I$373,MATCH($F94,$B$337:$B$373,0))/INDEX($D$337:$D$373,MATCH($F94,$B$337:$B$373,0)),SUMIFS('Input-Ext Allocators'!F$8:F$63,'Input-Ext Allocators'!$B$8:$B$63,$F94))*$D94</f>
        <v>0</v>
      </c>
      <c r="J94" s="10">
        <f ca="1">IFERROR(INDEX(J$337:J$373,MATCH($F94,$B$337:$B$373,0))/INDEX($D$337:$D$373,MATCH($F94,$B$337:$B$373,0)),SUMIFS('Input-Ext Allocators'!G$8:G$63,'Input-Ext Allocators'!$B$8:$B$63,$F94))*$D94</f>
        <v>0</v>
      </c>
      <c r="K94" s="10">
        <f ca="1">IFERROR(INDEX(K$337:K$373,MATCH($F94,$B$337:$B$373,0))/INDEX($D$337:$D$373,MATCH($F94,$B$337:$B$373,0)),SUMIFS('Input-Ext Allocators'!H$8:H$63,'Input-Ext Allocators'!$B$8:$B$63,$F94))*$D94</f>
        <v>0</v>
      </c>
    </row>
    <row r="95" spans="1:11" outlineLevel="1">
      <c r="A95" s="31">
        <f>IF(ISBLANK('Input-Accounts'!A95),"",'Input-Accounts'!A95)</f>
        <v>83</v>
      </c>
      <c r="B95" s="53" t="str">
        <f>IF(ISBLANK('Input-Accounts'!B95),"",'Input-Accounts'!B95)</f>
        <v>STRUC &amp; IMPROV-OTHER DISTR. SYSTEMS</v>
      </c>
      <c r="C95" s="31">
        <f>IF(ISBLANK('Input-Accounts'!C95),"",'Input-Accounts'!C95)</f>
        <v>375.7</v>
      </c>
      <c r="D95" s="10">
        <f t="shared" ca="1" si="14"/>
        <v>0</v>
      </c>
      <c r="E95" s="10">
        <f t="shared" ca="1" si="13"/>
        <v>0</v>
      </c>
      <c r="F95" s="3" t="str" cm="1">
        <f t="array" aca="1" ref="F95" ca="1">IF(D95=0,"-",IF('Input-Accounts'!$E95&lt;&gt;0,'Input-Accounts'!$E95,INDEX('Input-Accounts'!$H95:$J95,,MATCH($F$6,'Input-Accounts'!$H$6:$J$6,0))))</f>
        <v>-</v>
      </c>
      <c r="G95" s="10">
        <f ca="1">IFERROR(INDEX(G$337:G$373,MATCH($F95,$B$337:$B$373,0))/INDEX($D$337:$D$373,MATCH($F95,$B$337:$B$373,0)),SUMIFS('Input-Ext Allocators'!D$8:D$63,'Input-Ext Allocators'!$B$8:$B$63,$F95))*$D95</f>
        <v>0</v>
      </c>
      <c r="H95" s="10">
        <f ca="1">IFERROR(INDEX(H$337:H$373,MATCH($F95,$B$337:$B$373,0))/INDEX($D$337:$D$373,MATCH($F95,$B$337:$B$373,0)),SUMIFS('Input-Ext Allocators'!E$8:E$63,'Input-Ext Allocators'!$B$8:$B$63,$F95))*$D95</f>
        <v>0</v>
      </c>
      <c r="I95" s="10">
        <f ca="1">IFERROR(INDEX(I$337:I$373,MATCH($F95,$B$337:$B$373,0))/INDEX($D$337:$D$373,MATCH($F95,$B$337:$B$373,0)),SUMIFS('Input-Ext Allocators'!F$8:F$63,'Input-Ext Allocators'!$B$8:$B$63,$F95))*$D95</f>
        <v>0</v>
      </c>
      <c r="J95" s="10">
        <f ca="1">IFERROR(INDEX(J$337:J$373,MATCH($F95,$B$337:$B$373,0))/INDEX($D$337:$D$373,MATCH($F95,$B$337:$B$373,0)),SUMIFS('Input-Ext Allocators'!G$8:G$63,'Input-Ext Allocators'!$B$8:$B$63,$F95))*$D95</f>
        <v>0</v>
      </c>
      <c r="K95" s="10">
        <f ca="1">IFERROR(INDEX(K$337:K$373,MATCH($F95,$B$337:$B$373,0))/INDEX($D$337:$D$373,MATCH($F95,$B$337:$B$373,0)),SUMIFS('Input-Ext Allocators'!H$8:H$63,'Input-Ext Allocators'!$B$8:$B$63,$F95))*$D95</f>
        <v>0</v>
      </c>
    </row>
    <row r="96" spans="1:11" outlineLevel="1">
      <c r="A96" s="31">
        <f>IF(ISBLANK('Input-Accounts'!A96),"",'Input-Accounts'!A96)</f>
        <v>84</v>
      </c>
      <c r="B96" s="53" t="str">
        <f>IF(ISBLANK('Input-Accounts'!B96),"",'Input-Accounts'!B96)</f>
        <v>STRUC &amp; IMPROV-OTHER DISTR SYS-ILP</v>
      </c>
      <c r="C96" s="31">
        <f>IF(ISBLANK('Input-Accounts'!C96),"",'Input-Accounts'!C96)</f>
        <v>375.71</v>
      </c>
      <c r="D96" s="10">
        <f t="shared" ca="1" si="14"/>
        <v>0</v>
      </c>
      <c r="E96" s="10">
        <f t="shared" ca="1" si="13"/>
        <v>0</v>
      </c>
      <c r="F96" s="3" t="str" cm="1">
        <f t="array" aca="1" ref="F96" ca="1">IF(D96=0,"-",IF('Input-Accounts'!$E96&lt;&gt;0,'Input-Accounts'!$E96,INDEX('Input-Accounts'!$H96:$J96,,MATCH($F$6,'Input-Accounts'!$H$6:$J$6,0))))</f>
        <v>-</v>
      </c>
      <c r="G96" s="10">
        <f ca="1">IFERROR(INDEX(G$337:G$373,MATCH($F96,$B$337:$B$373,0))/INDEX($D$337:$D$373,MATCH($F96,$B$337:$B$373,0)),SUMIFS('Input-Ext Allocators'!D$8:D$63,'Input-Ext Allocators'!$B$8:$B$63,$F96))*$D96</f>
        <v>0</v>
      </c>
      <c r="H96" s="10">
        <f ca="1">IFERROR(INDEX(H$337:H$373,MATCH($F96,$B$337:$B$373,0))/INDEX($D$337:$D$373,MATCH($F96,$B$337:$B$373,0)),SUMIFS('Input-Ext Allocators'!E$8:E$63,'Input-Ext Allocators'!$B$8:$B$63,$F96))*$D96</f>
        <v>0</v>
      </c>
      <c r="I96" s="10">
        <f ca="1">IFERROR(INDEX(I$337:I$373,MATCH($F96,$B$337:$B$373,0))/INDEX($D$337:$D$373,MATCH($F96,$B$337:$B$373,0)),SUMIFS('Input-Ext Allocators'!F$8:F$63,'Input-Ext Allocators'!$B$8:$B$63,$F96))*$D96</f>
        <v>0</v>
      </c>
      <c r="J96" s="10">
        <f ca="1">IFERROR(INDEX(J$337:J$373,MATCH($F96,$B$337:$B$373,0))/INDEX($D$337:$D$373,MATCH($F96,$B$337:$B$373,0)),SUMIFS('Input-Ext Allocators'!G$8:G$63,'Input-Ext Allocators'!$B$8:$B$63,$F96))*$D96</f>
        <v>0</v>
      </c>
      <c r="K96" s="10">
        <f ca="1">IFERROR(INDEX(K$337:K$373,MATCH($F96,$B$337:$B$373,0))/INDEX($D$337:$D$373,MATCH($F96,$B$337:$B$373,0)),SUMIFS('Input-Ext Allocators'!H$8:H$63,'Input-Ext Allocators'!$B$8:$B$63,$F96))*$D96</f>
        <v>0</v>
      </c>
    </row>
    <row r="97" spans="1:11" outlineLevel="1">
      <c r="A97" s="31">
        <f>IF(ISBLANK('Input-Accounts'!A97),"",'Input-Accounts'!A97)</f>
        <v>85</v>
      </c>
      <c r="B97" s="53" t="str">
        <f>IF(ISBLANK('Input-Accounts'!B97),"",'Input-Accounts'!B97)</f>
        <v>STRUC &amp; IMPROV-COMMUNICATIONS</v>
      </c>
      <c r="C97" s="31">
        <f>IF(ISBLANK('Input-Accounts'!C97),"",'Input-Accounts'!C97)</f>
        <v>375.8</v>
      </c>
      <c r="D97" s="10">
        <f t="shared" ca="1" si="14"/>
        <v>0</v>
      </c>
      <c r="E97" s="10">
        <f t="shared" ca="1" si="13"/>
        <v>0</v>
      </c>
      <c r="F97" s="3" t="str" cm="1">
        <f t="array" aca="1" ref="F97" ca="1">IF(D97=0,"-",IF('Input-Accounts'!$E97&lt;&gt;0,'Input-Accounts'!$E97,INDEX('Input-Accounts'!$H97:$J97,,MATCH($F$6,'Input-Accounts'!$H$6:$J$6,0))))</f>
        <v>-</v>
      </c>
      <c r="G97" s="10">
        <f ca="1">IFERROR(INDEX(G$337:G$373,MATCH($F97,$B$337:$B$373,0))/INDEX($D$337:$D$373,MATCH($F97,$B$337:$B$373,0)),SUMIFS('Input-Ext Allocators'!D$8:D$63,'Input-Ext Allocators'!$B$8:$B$63,$F97))*$D97</f>
        <v>0</v>
      </c>
      <c r="H97" s="10">
        <f ca="1">IFERROR(INDEX(H$337:H$373,MATCH($F97,$B$337:$B$373,0))/INDEX($D$337:$D$373,MATCH($F97,$B$337:$B$373,0)),SUMIFS('Input-Ext Allocators'!E$8:E$63,'Input-Ext Allocators'!$B$8:$B$63,$F97))*$D97</f>
        <v>0</v>
      </c>
      <c r="I97" s="10">
        <f ca="1">IFERROR(INDEX(I$337:I$373,MATCH($F97,$B$337:$B$373,0))/INDEX($D$337:$D$373,MATCH($F97,$B$337:$B$373,0)),SUMIFS('Input-Ext Allocators'!F$8:F$63,'Input-Ext Allocators'!$B$8:$B$63,$F97))*$D97</f>
        <v>0</v>
      </c>
      <c r="J97" s="10">
        <f ca="1">IFERROR(INDEX(J$337:J$373,MATCH($F97,$B$337:$B$373,0))/INDEX($D$337:$D$373,MATCH($F97,$B$337:$B$373,0)),SUMIFS('Input-Ext Allocators'!G$8:G$63,'Input-Ext Allocators'!$B$8:$B$63,$F97))*$D97</f>
        <v>0</v>
      </c>
      <c r="K97" s="10">
        <f ca="1">IFERROR(INDEX(K$337:K$373,MATCH($F97,$B$337:$B$373,0))/INDEX($D$337:$D$373,MATCH($F97,$B$337:$B$373,0)),SUMIFS('Input-Ext Allocators'!H$8:H$63,'Input-Ext Allocators'!$B$8:$B$63,$F97))*$D97</f>
        <v>0</v>
      </c>
    </row>
    <row r="98" spans="1:11" hidden="1" outlineLevel="1">
      <c r="A98" s="31">
        <f>IF(ISBLANK('Input-Accounts'!A98),"",'Input-Accounts'!A98)</f>
        <v>86</v>
      </c>
      <c r="B98" s="53" t="str">
        <f>IF(ISBLANK('Input-Accounts'!B98),"",'Input-Accounts'!B98)</f>
        <v>MAINS (Less SMRP)</v>
      </c>
      <c r="C98" s="31">
        <f>IF(ISBLANK('Input-Accounts'!C98),"",'Input-Accounts'!C98)</f>
        <v>376</v>
      </c>
      <c r="D98" s="10">
        <f t="shared" ca="1" si="14"/>
        <v>0</v>
      </c>
      <c r="E98" s="10">
        <f t="shared" ca="1" si="13"/>
        <v>0</v>
      </c>
      <c r="F98" s="3" t="str" cm="1">
        <f t="array" aca="1" ref="F98" ca="1">IF(D98=0,"-",IF('Input-Accounts'!$E98&lt;&gt;0,'Input-Accounts'!$E98,INDEX('Input-Accounts'!$H98:$J98,,MATCH($F$6,'Input-Accounts'!$H$6:$J$6,0))))</f>
        <v>-</v>
      </c>
      <c r="G98" s="10">
        <f ca="1">IFERROR(INDEX(G$337:G$373,MATCH($F98,$B$337:$B$373,0))/INDEX($D$337:$D$373,MATCH($F98,$B$337:$B$373,0)),SUMIFS('Input-Ext Allocators'!D$8:D$63,'Input-Ext Allocators'!$B$8:$B$63,$F98))*$D98</f>
        <v>0</v>
      </c>
      <c r="H98" s="10">
        <f ca="1">IFERROR(INDEX(H$337:H$373,MATCH($F98,$B$337:$B$373,0))/INDEX($D$337:$D$373,MATCH($F98,$B$337:$B$373,0)),SUMIFS('Input-Ext Allocators'!E$8:E$63,'Input-Ext Allocators'!$B$8:$B$63,$F98))*$D98</f>
        <v>0</v>
      </c>
      <c r="I98" s="10">
        <f ca="1">IFERROR(INDEX(I$337:I$373,MATCH($F98,$B$337:$B$373,0))/INDEX($D$337:$D$373,MATCH($F98,$B$337:$B$373,0)),SUMIFS('Input-Ext Allocators'!F$8:F$63,'Input-Ext Allocators'!$B$8:$B$63,$F98))*$D98</f>
        <v>0</v>
      </c>
      <c r="J98" s="10">
        <f ca="1">IFERROR(INDEX(J$337:J$373,MATCH($F98,$B$337:$B$373,0))/INDEX($D$337:$D$373,MATCH($F98,$B$337:$B$373,0)),SUMIFS('Input-Ext Allocators'!G$8:G$63,'Input-Ext Allocators'!$B$8:$B$63,$F98))*$D98</f>
        <v>0</v>
      </c>
      <c r="K98" s="10">
        <f ca="1">IFERROR(INDEX(K$337:K$373,MATCH($F98,$B$337:$B$373,0))/INDEX($D$337:$D$373,MATCH($F98,$B$337:$B$373,0)),SUMIFS('Input-Ext Allocators'!H$8:H$63,'Input-Ext Allocators'!$B$8:$B$63,$F98))*$D98</f>
        <v>0</v>
      </c>
    </row>
    <row r="99" spans="1:11" hidden="1" outlineLevel="1">
      <c r="A99" s="31">
        <f>IF(ISBLANK('Input-Accounts'!A99),"",'Input-Accounts'!A99)</f>
        <v>87</v>
      </c>
      <c r="B99" s="53" t="str">
        <f>IF(ISBLANK('Input-Accounts'!B99),"",'Input-Accounts'!B99)</f>
        <v>MAINS - DS-ML DIRECT ASSIGNMENT</v>
      </c>
      <c r="C99" s="31">
        <f>IF(ISBLANK('Input-Accounts'!C99),"",'Input-Accounts'!C99)</f>
        <v>376</v>
      </c>
      <c r="D99" s="10">
        <f t="shared" ca="1" si="14"/>
        <v>0</v>
      </c>
      <c r="E99" s="10">
        <f t="shared" ca="1" si="13"/>
        <v>0</v>
      </c>
      <c r="F99" s="3" t="str" cm="1">
        <f t="array" aca="1" ref="F99" ca="1">IF(D99=0,"-",IF('Input-Accounts'!$E99&lt;&gt;0,'Input-Accounts'!$E99,INDEX('Input-Accounts'!$H99:$J99,,MATCH($F$6,'Input-Accounts'!$H$6:$J$6,0))))</f>
        <v>-</v>
      </c>
      <c r="G99" s="10">
        <f ca="1">IFERROR(INDEX(G$337:G$373,MATCH($F99,$B$337:$B$373,0))/INDEX($D$337:$D$373,MATCH($F99,$B$337:$B$373,0)),SUMIFS('Input-Ext Allocators'!D$8:D$63,'Input-Ext Allocators'!$B$8:$B$63,$F99))*$D99</f>
        <v>0</v>
      </c>
      <c r="H99" s="10">
        <f ca="1">IFERROR(INDEX(H$337:H$373,MATCH($F99,$B$337:$B$373,0))/INDEX($D$337:$D$373,MATCH($F99,$B$337:$B$373,0)),SUMIFS('Input-Ext Allocators'!E$8:E$63,'Input-Ext Allocators'!$B$8:$B$63,$F99))*$D99</f>
        <v>0</v>
      </c>
      <c r="I99" s="10">
        <f ca="1">IFERROR(INDEX(I$337:I$373,MATCH($F99,$B$337:$B$373,0))/INDEX($D$337:$D$373,MATCH($F99,$B$337:$B$373,0)),SUMIFS('Input-Ext Allocators'!F$8:F$63,'Input-Ext Allocators'!$B$8:$B$63,$F99))*$D99</f>
        <v>0</v>
      </c>
      <c r="J99" s="10">
        <f ca="1">IFERROR(INDEX(J$337:J$373,MATCH($F99,$B$337:$B$373,0))/INDEX($D$337:$D$373,MATCH($F99,$B$337:$B$373,0)),SUMIFS('Input-Ext Allocators'!G$8:G$63,'Input-Ext Allocators'!$B$8:$B$63,$F99))*$D99</f>
        <v>0</v>
      </c>
      <c r="K99" s="10">
        <f ca="1">IFERROR(INDEX(K$337:K$373,MATCH($F99,$B$337:$B$373,0))/INDEX($D$337:$D$373,MATCH($F99,$B$337:$B$373,0)),SUMIFS('Input-Ext Allocators'!H$8:H$63,'Input-Ext Allocators'!$B$8:$B$63,$F99))*$D99</f>
        <v>0</v>
      </c>
    </row>
    <row r="100" spans="1:11" outlineLevel="1">
      <c r="A100" s="31">
        <f>IF(ISBLANK('Input-Accounts'!A100),"",'Input-Accounts'!A100)</f>
        <v>88</v>
      </c>
      <c r="B100" s="53" t="str">
        <f>IF(ISBLANK('Input-Accounts'!B100),"",'Input-Accounts'!B100)</f>
        <v>M &amp; R STATION EQUIP-GENERAL</v>
      </c>
      <c r="C100" s="31">
        <f>IF(ISBLANK('Input-Accounts'!C100),"",'Input-Accounts'!C100)</f>
        <v>378.1</v>
      </c>
      <c r="D100" s="10">
        <f t="shared" ca="1" si="14"/>
        <v>0</v>
      </c>
      <c r="E100" s="10">
        <f t="shared" ca="1" si="13"/>
        <v>0</v>
      </c>
      <c r="F100" s="3" t="str" cm="1">
        <f t="array" aca="1" ref="F100" ca="1">IF(D100=0,"-",IF('Input-Accounts'!$E100&lt;&gt;0,'Input-Accounts'!$E100,INDEX('Input-Accounts'!$H100:$J100,,MATCH($F$6,'Input-Accounts'!$H$6:$J$6,0))))</f>
        <v>-</v>
      </c>
      <c r="G100" s="10">
        <f ca="1">IFERROR(INDEX(G$337:G$373,MATCH($F100,$B$337:$B$373,0))/INDEX($D$337:$D$373,MATCH($F100,$B$337:$B$373,0)),SUMIFS('Input-Ext Allocators'!D$8:D$63,'Input-Ext Allocators'!$B$8:$B$63,$F100))*$D100</f>
        <v>0</v>
      </c>
      <c r="H100" s="10">
        <f ca="1">IFERROR(INDEX(H$337:H$373,MATCH($F100,$B$337:$B$373,0))/INDEX($D$337:$D$373,MATCH($F100,$B$337:$B$373,0)),SUMIFS('Input-Ext Allocators'!E$8:E$63,'Input-Ext Allocators'!$B$8:$B$63,$F100))*$D100</f>
        <v>0</v>
      </c>
      <c r="I100" s="10">
        <f ca="1">IFERROR(INDEX(I$337:I$373,MATCH($F100,$B$337:$B$373,0))/INDEX($D$337:$D$373,MATCH($F100,$B$337:$B$373,0)),SUMIFS('Input-Ext Allocators'!F$8:F$63,'Input-Ext Allocators'!$B$8:$B$63,$F100))*$D100</f>
        <v>0</v>
      </c>
      <c r="J100" s="10">
        <f ca="1">IFERROR(INDEX(J$337:J$373,MATCH($F100,$B$337:$B$373,0))/INDEX($D$337:$D$373,MATCH($F100,$B$337:$B$373,0)),SUMIFS('Input-Ext Allocators'!G$8:G$63,'Input-Ext Allocators'!$B$8:$B$63,$F100))*$D100</f>
        <v>0</v>
      </c>
      <c r="K100" s="10">
        <f ca="1">IFERROR(INDEX(K$337:K$373,MATCH($F100,$B$337:$B$373,0))/INDEX($D$337:$D$373,MATCH($F100,$B$337:$B$373,0)),SUMIFS('Input-Ext Allocators'!H$8:H$63,'Input-Ext Allocators'!$B$8:$B$63,$F100))*$D100</f>
        <v>0</v>
      </c>
    </row>
    <row r="101" spans="1:11" outlineLevel="1">
      <c r="A101" s="31">
        <f>IF(ISBLANK('Input-Accounts'!A101),"",'Input-Accounts'!A101)</f>
        <v>89</v>
      </c>
      <c r="B101" s="53" t="str">
        <f>IF(ISBLANK('Input-Accounts'!B101),"",'Input-Accounts'!B101)</f>
        <v>M &amp; R STA EQUIP-GENERAL-REGULATING (Less SMRP)</v>
      </c>
      <c r="C101" s="31">
        <f>IF(ISBLANK('Input-Accounts'!C101),"",'Input-Accounts'!C101)</f>
        <v>378.2</v>
      </c>
      <c r="D101" s="10">
        <f t="shared" ca="1" si="14"/>
        <v>0</v>
      </c>
      <c r="E101" s="10">
        <f t="shared" ca="1" si="13"/>
        <v>0</v>
      </c>
      <c r="F101" s="3" t="str" cm="1">
        <f t="array" aca="1" ref="F101" ca="1">IF(D101=0,"-",IF('Input-Accounts'!$E101&lt;&gt;0,'Input-Accounts'!$E101,INDEX('Input-Accounts'!$H101:$J101,,MATCH($F$6,'Input-Accounts'!$H$6:$J$6,0))))</f>
        <v>-</v>
      </c>
      <c r="G101" s="10">
        <f ca="1">IFERROR(INDEX(G$337:G$373,MATCH($F101,$B$337:$B$373,0))/INDEX($D$337:$D$373,MATCH($F101,$B$337:$B$373,0)),SUMIFS('Input-Ext Allocators'!D$8:D$63,'Input-Ext Allocators'!$B$8:$B$63,$F101))*$D101</f>
        <v>0</v>
      </c>
      <c r="H101" s="10">
        <f ca="1">IFERROR(INDEX(H$337:H$373,MATCH($F101,$B$337:$B$373,0))/INDEX($D$337:$D$373,MATCH($F101,$B$337:$B$373,0)),SUMIFS('Input-Ext Allocators'!E$8:E$63,'Input-Ext Allocators'!$B$8:$B$63,$F101))*$D101</f>
        <v>0</v>
      </c>
      <c r="I101" s="10">
        <f ca="1">IFERROR(INDEX(I$337:I$373,MATCH($F101,$B$337:$B$373,0))/INDEX($D$337:$D$373,MATCH($F101,$B$337:$B$373,0)),SUMIFS('Input-Ext Allocators'!F$8:F$63,'Input-Ext Allocators'!$B$8:$B$63,$F101))*$D101</f>
        <v>0</v>
      </c>
      <c r="J101" s="10">
        <f ca="1">IFERROR(INDEX(J$337:J$373,MATCH($F101,$B$337:$B$373,0))/INDEX($D$337:$D$373,MATCH($F101,$B$337:$B$373,0)),SUMIFS('Input-Ext Allocators'!G$8:G$63,'Input-Ext Allocators'!$B$8:$B$63,$F101))*$D101</f>
        <v>0</v>
      </c>
      <c r="K101" s="10">
        <f ca="1">IFERROR(INDEX(K$337:K$373,MATCH($F101,$B$337:$B$373,0))/INDEX($D$337:$D$373,MATCH($F101,$B$337:$B$373,0)),SUMIFS('Input-Ext Allocators'!H$8:H$63,'Input-Ext Allocators'!$B$8:$B$63,$F101))*$D101</f>
        <v>0</v>
      </c>
    </row>
    <row r="102" spans="1:11" outlineLevel="1">
      <c r="A102" s="31">
        <f>IF(ISBLANK('Input-Accounts'!A102),"",'Input-Accounts'!A102)</f>
        <v>90</v>
      </c>
      <c r="B102" s="53" t="str">
        <f>IF(ISBLANK('Input-Accounts'!B102),"",'Input-Accounts'!B102)</f>
        <v>M &amp; R STA EQUIP REG FMV</v>
      </c>
      <c r="C102" s="31">
        <f>IF(ISBLANK('Input-Accounts'!C102),"",'Input-Accounts'!C102)</f>
        <v>378.21</v>
      </c>
      <c r="D102" s="10">
        <f t="shared" ca="1" si="14"/>
        <v>0</v>
      </c>
      <c r="E102" s="10">
        <f t="shared" ca="1" si="13"/>
        <v>0</v>
      </c>
      <c r="F102" s="3" t="str" cm="1">
        <f t="array" aca="1" ref="F102" ca="1">IF(D102=0,"-",IF('Input-Accounts'!$E102&lt;&gt;0,'Input-Accounts'!$E102,INDEX('Input-Accounts'!$H102:$J102,,MATCH($F$6,'Input-Accounts'!$H$6:$J$6,0))))</f>
        <v>-</v>
      </c>
      <c r="G102" s="10">
        <f ca="1">IFERROR(INDEX(G$337:G$373,MATCH($F102,$B$337:$B$373,0))/INDEX($D$337:$D$373,MATCH($F102,$B$337:$B$373,0)),SUMIFS('Input-Ext Allocators'!D$8:D$63,'Input-Ext Allocators'!$B$8:$B$63,$F102))*$D102</f>
        <v>0</v>
      </c>
      <c r="H102" s="10">
        <f ca="1">IFERROR(INDEX(H$337:H$373,MATCH($F102,$B$337:$B$373,0))/INDEX($D$337:$D$373,MATCH($F102,$B$337:$B$373,0)),SUMIFS('Input-Ext Allocators'!E$8:E$63,'Input-Ext Allocators'!$B$8:$B$63,$F102))*$D102</f>
        <v>0</v>
      </c>
      <c r="I102" s="10">
        <f ca="1">IFERROR(INDEX(I$337:I$373,MATCH($F102,$B$337:$B$373,0))/INDEX($D$337:$D$373,MATCH($F102,$B$337:$B$373,0)),SUMIFS('Input-Ext Allocators'!F$8:F$63,'Input-Ext Allocators'!$B$8:$B$63,$F102))*$D102</f>
        <v>0</v>
      </c>
      <c r="J102" s="10">
        <f ca="1">IFERROR(INDEX(J$337:J$373,MATCH($F102,$B$337:$B$373,0))/INDEX($D$337:$D$373,MATCH($F102,$B$337:$B$373,0)),SUMIFS('Input-Ext Allocators'!G$8:G$63,'Input-Ext Allocators'!$B$8:$B$63,$F102))*$D102</f>
        <v>0</v>
      </c>
      <c r="K102" s="10">
        <f ca="1">IFERROR(INDEX(K$337:K$373,MATCH($F102,$B$337:$B$373,0))/INDEX($D$337:$D$373,MATCH($F102,$B$337:$B$373,0)),SUMIFS('Input-Ext Allocators'!H$8:H$63,'Input-Ext Allocators'!$B$8:$B$63,$F102))*$D102</f>
        <v>0</v>
      </c>
    </row>
    <row r="103" spans="1:11" hidden="1" outlineLevel="1">
      <c r="A103" s="31">
        <f>IF(ISBLANK('Input-Accounts'!A103),"",'Input-Accounts'!A103)</f>
        <v>91</v>
      </c>
      <c r="B103" s="53" t="str">
        <f>IF(ISBLANK('Input-Accounts'!B103),"",'Input-Accounts'!B103)</f>
        <v>M &amp; R STA EQUIP-GEN-LOCAL GAS PURCH</v>
      </c>
      <c r="C103" s="31">
        <f>IF(ISBLANK('Input-Accounts'!C103),"",'Input-Accounts'!C103)</f>
        <v>378.3</v>
      </c>
      <c r="D103" s="10">
        <f t="shared" ca="1" si="14"/>
        <v>0</v>
      </c>
      <c r="E103" s="10">
        <f t="shared" ca="1" si="13"/>
        <v>0</v>
      </c>
      <c r="F103" s="3" t="str" cm="1">
        <f t="array" aca="1" ref="F103" ca="1">IF(D103=0,"-",IF('Input-Accounts'!$E103&lt;&gt;0,'Input-Accounts'!$E103,INDEX('Input-Accounts'!$H103:$J103,,MATCH($F$6,'Input-Accounts'!$H$6:$J$6,0))))</f>
        <v>-</v>
      </c>
      <c r="G103" s="10">
        <f ca="1">IFERROR(INDEX(G$337:G$373,MATCH($F103,$B$337:$B$373,0))/INDEX($D$337:$D$373,MATCH($F103,$B$337:$B$373,0)),SUMIFS('Input-Ext Allocators'!D$8:D$63,'Input-Ext Allocators'!$B$8:$B$63,$F103))*$D103</f>
        <v>0</v>
      </c>
      <c r="H103" s="10">
        <f ca="1">IFERROR(INDEX(H$337:H$373,MATCH($F103,$B$337:$B$373,0))/INDEX($D$337:$D$373,MATCH($F103,$B$337:$B$373,0)),SUMIFS('Input-Ext Allocators'!E$8:E$63,'Input-Ext Allocators'!$B$8:$B$63,$F103))*$D103</f>
        <v>0</v>
      </c>
      <c r="I103" s="10">
        <f ca="1">IFERROR(INDEX(I$337:I$373,MATCH($F103,$B$337:$B$373,0))/INDEX($D$337:$D$373,MATCH($F103,$B$337:$B$373,0)),SUMIFS('Input-Ext Allocators'!F$8:F$63,'Input-Ext Allocators'!$B$8:$B$63,$F103))*$D103</f>
        <v>0</v>
      </c>
      <c r="J103" s="10">
        <f ca="1">IFERROR(INDEX(J$337:J$373,MATCH($F103,$B$337:$B$373,0))/INDEX($D$337:$D$373,MATCH($F103,$B$337:$B$373,0)),SUMIFS('Input-Ext Allocators'!G$8:G$63,'Input-Ext Allocators'!$B$8:$B$63,$F103))*$D103</f>
        <v>0</v>
      </c>
      <c r="K103" s="10">
        <f ca="1">IFERROR(INDEX(K$337:K$373,MATCH($F103,$B$337:$B$373,0))/INDEX($D$337:$D$373,MATCH($F103,$B$337:$B$373,0)),SUMIFS('Input-Ext Allocators'!H$8:H$63,'Input-Ext Allocators'!$B$8:$B$63,$F103))*$D103</f>
        <v>0</v>
      </c>
    </row>
    <row r="104" spans="1:11" hidden="1" outlineLevel="1">
      <c r="A104" s="31">
        <f>IF(ISBLANK('Input-Accounts'!A104),"",'Input-Accounts'!A104)</f>
        <v>92</v>
      </c>
      <c r="B104" s="53" t="str">
        <f>IF(ISBLANK('Input-Accounts'!B104),"",'Input-Accounts'!B104)</f>
        <v>Measuring and regulating station equipment—city gate check stations</v>
      </c>
      <c r="C104" s="31">
        <f>IF(ISBLANK('Input-Accounts'!C104),"",'Input-Accounts'!C104)</f>
        <v>379.1</v>
      </c>
      <c r="D104" s="10">
        <f t="shared" ca="1" si="14"/>
        <v>0</v>
      </c>
      <c r="E104" s="10">
        <f t="shared" ca="1" si="13"/>
        <v>0</v>
      </c>
      <c r="F104" s="3" t="str" cm="1">
        <f t="array" aca="1" ref="F104" ca="1">IF(D104=0,"-",IF('Input-Accounts'!$E104&lt;&gt;0,'Input-Accounts'!$E104,INDEX('Input-Accounts'!$H104:$J104,,MATCH($F$6,'Input-Accounts'!$H$6:$J$6,0))))</f>
        <v>-</v>
      </c>
      <c r="G104" s="10">
        <f ca="1">IFERROR(INDEX(G$337:G$373,MATCH($F104,$B$337:$B$373,0))/INDEX($D$337:$D$373,MATCH($F104,$B$337:$B$373,0)),SUMIFS('Input-Ext Allocators'!D$8:D$63,'Input-Ext Allocators'!$B$8:$B$63,$F104))*$D104</f>
        <v>0</v>
      </c>
      <c r="H104" s="10">
        <f ca="1">IFERROR(INDEX(H$337:H$373,MATCH($F104,$B$337:$B$373,0))/INDEX($D$337:$D$373,MATCH($F104,$B$337:$B$373,0)),SUMIFS('Input-Ext Allocators'!E$8:E$63,'Input-Ext Allocators'!$B$8:$B$63,$F104))*$D104</f>
        <v>0</v>
      </c>
      <c r="I104" s="10">
        <f ca="1">IFERROR(INDEX(I$337:I$373,MATCH($F104,$B$337:$B$373,0))/INDEX($D$337:$D$373,MATCH($F104,$B$337:$B$373,0)),SUMIFS('Input-Ext Allocators'!F$8:F$63,'Input-Ext Allocators'!$B$8:$B$63,$F104))*$D104</f>
        <v>0</v>
      </c>
      <c r="J104" s="10">
        <f ca="1">IFERROR(INDEX(J$337:J$373,MATCH($F104,$B$337:$B$373,0))/INDEX($D$337:$D$373,MATCH($F104,$B$337:$B$373,0)),SUMIFS('Input-Ext Allocators'!G$8:G$63,'Input-Ext Allocators'!$B$8:$B$63,$F104))*$D104</f>
        <v>0</v>
      </c>
      <c r="K104" s="10">
        <f ca="1">IFERROR(INDEX(K$337:K$373,MATCH($F104,$B$337:$B$373,0))/INDEX($D$337:$D$373,MATCH($F104,$B$337:$B$373,0)),SUMIFS('Input-Ext Allocators'!H$8:H$63,'Input-Ext Allocators'!$B$8:$B$63,$F104))*$D104</f>
        <v>0</v>
      </c>
    </row>
    <row r="105" spans="1:11" hidden="1" outlineLevel="1">
      <c r="A105" s="31">
        <f>IF(ISBLANK('Input-Accounts'!A105),"",'Input-Accounts'!A105)</f>
        <v>93</v>
      </c>
      <c r="B105" s="53" t="str">
        <f>IF(ISBLANK('Input-Accounts'!B105),"",'Input-Accounts'!B105)</f>
        <v>SERVICES (Less SMRP)</v>
      </c>
      <c r="C105" s="31">
        <f>IF(ISBLANK('Input-Accounts'!C105),"",'Input-Accounts'!C105)</f>
        <v>380</v>
      </c>
      <c r="D105" s="10">
        <f t="shared" ca="1" si="14"/>
        <v>0</v>
      </c>
      <c r="E105" s="10">
        <f t="shared" ca="1" si="13"/>
        <v>0</v>
      </c>
      <c r="F105" s="3" t="str" cm="1">
        <f t="array" aca="1" ref="F105" ca="1">IF(D105=0,"-",IF('Input-Accounts'!$E105&lt;&gt;0,'Input-Accounts'!$E105,INDEX('Input-Accounts'!$H105:$J105,,MATCH($F$6,'Input-Accounts'!$H$6:$J$6,0))))</f>
        <v>-</v>
      </c>
      <c r="G105" s="10">
        <f ca="1">IFERROR(INDEX(G$337:G$373,MATCH($F105,$B$337:$B$373,0))/INDEX($D$337:$D$373,MATCH($F105,$B$337:$B$373,0)),SUMIFS('Input-Ext Allocators'!D$8:D$63,'Input-Ext Allocators'!$B$8:$B$63,$F105))*$D105</f>
        <v>0</v>
      </c>
      <c r="H105" s="10">
        <f ca="1">IFERROR(INDEX(H$337:H$373,MATCH($F105,$B$337:$B$373,0))/INDEX($D$337:$D$373,MATCH($F105,$B$337:$B$373,0)),SUMIFS('Input-Ext Allocators'!E$8:E$63,'Input-Ext Allocators'!$B$8:$B$63,$F105))*$D105</f>
        <v>0</v>
      </c>
      <c r="I105" s="10">
        <f ca="1">IFERROR(INDEX(I$337:I$373,MATCH($F105,$B$337:$B$373,0))/INDEX($D$337:$D$373,MATCH($F105,$B$337:$B$373,0)),SUMIFS('Input-Ext Allocators'!F$8:F$63,'Input-Ext Allocators'!$B$8:$B$63,$F105))*$D105</f>
        <v>0</v>
      </c>
      <c r="J105" s="10">
        <f ca="1">IFERROR(INDEX(J$337:J$373,MATCH($F105,$B$337:$B$373,0))/INDEX($D$337:$D$373,MATCH($F105,$B$337:$B$373,0)),SUMIFS('Input-Ext Allocators'!G$8:G$63,'Input-Ext Allocators'!$B$8:$B$63,$F105))*$D105</f>
        <v>0</v>
      </c>
      <c r="K105" s="10">
        <f ca="1">IFERROR(INDEX(K$337:K$373,MATCH($F105,$B$337:$B$373,0))/INDEX($D$337:$D$373,MATCH($F105,$B$337:$B$373,0)),SUMIFS('Input-Ext Allocators'!H$8:H$63,'Input-Ext Allocators'!$B$8:$B$63,$F105))*$D105</f>
        <v>0</v>
      </c>
    </row>
    <row r="106" spans="1:11" hidden="1" outlineLevel="1">
      <c r="A106" s="31">
        <f>IF(ISBLANK('Input-Accounts'!A106),"",'Input-Accounts'!A106)</f>
        <v>94</v>
      </c>
      <c r="B106" s="53" t="str">
        <f>IF(ISBLANK('Input-Accounts'!B106),"",'Input-Accounts'!B106)</f>
        <v>METERS</v>
      </c>
      <c r="C106" s="31">
        <f>IF(ISBLANK('Input-Accounts'!C106),"",'Input-Accounts'!C106)</f>
        <v>381</v>
      </c>
      <c r="D106" s="10">
        <f t="shared" ca="1" si="14"/>
        <v>0</v>
      </c>
      <c r="E106" s="10">
        <f t="shared" ca="1" si="13"/>
        <v>0</v>
      </c>
      <c r="F106" s="3" t="str" cm="1">
        <f t="array" aca="1" ref="F106" ca="1">IF(D106=0,"-",IF('Input-Accounts'!$E106&lt;&gt;0,'Input-Accounts'!$E106,INDEX('Input-Accounts'!$H106:$J106,,MATCH($F$6,'Input-Accounts'!$H$6:$J$6,0))))</f>
        <v>-</v>
      </c>
      <c r="G106" s="10">
        <f ca="1">IFERROR(INDEX(G$337:G$373,MATCH($F106,$B$337:$B$373,0))/INDEX($D$337:$D$373,MATCH($F106,$B$337:$B$373,0)),SUMIFS('Input-Ext Allocators'!D$8:D$63,'Input-Ext Allocators'!$B$8:$B$63,$F106))*$D106</f>
        <v>0</v>
      </c>
      <c r="H106" s="10">
        <f ca="1">IFERROR(INDEX(H$337:H$373,MATCH($F106,$B$337:$B$373,0))/INDEX($D$337:$D$373,MATCH($F106,$B$337:$B$373,0)),SUMIFS('Input-Ext Allocators'!E$8:E$63,'Input-Ext Allocators'!$B$8:$B$63,$F106))*$D106</f>
        <v>0</v>
      </c>
      <c r="I106" s="10">
        <f ca="1">IFERROR(INDEX(I$337:I$373,MATCH($F106,$B$337:$B$373,0))/INDEX($D$337:$D$373,MATCH($F106,$B$337:$B$373,0)),SUMIFS('Input-Ext Allocators'!F$8:F$63,'Input-Ext Allocators'!$B$8:$B$63,$F106))*$D106</f>
        <v>0</v>
      </c>
      <c r="J106" s="10">
        <f ca="1">IFERROR(INDEX(J$337:J$373,MATCH($F106,$B$337:$B$373,0))/INDEX($D$337:$D$373,MATCH($F106,$B$337:$B$373,0)),SUMIFS('Input-Ext Allocators'!G$8:G$63,'Input-Ext Allocators'!$B$8:$B$63,$F106))*$D106</f>
        <v>0</v>
      </c>
      <c r="K106" s="10">
        <f ca="1">IFERROR(INDEX(K$337:K$373,MATCH($F106,$B$337:$B$373,0))/INDEX($D$337:$D$373,MATCH($F106,$B$337:$B$373,0)),SUMIFS('Input-Ext Allocators'!H$8:H$63,'Input-Ext Allocators'!$B$8:$B$63,$F106))*$D106</f>
        <v>0</v>
      </c>
    </row>
    <row r="107" spans="1:11" hidden="1" outlineLevel="1">
      <c r="A107" s="31">
        <f>IF(ISBLANK('Input-Accounts'!A107),"",'Input-Accounts'!A107)</f>
        <v>95</v>
      </c>
      <c r="B107" s="53" t="str">
        <f>IF(ISBLANK('Input-Accounts'!B107),"",'Input-Accounts'!B107)</f>
        <v>METERS - AMI</v>
      </c>
      <c r="C107" s="31">
        <f>IF(ISBLANK('Input-Accounts'!C107),"",'Input-Accounts'!C107)</f>
        <v>381.1</v>
      </c>
      <c r="D107" s="10">
        <f t="shared" ca="1" si="14"/>
        <v>0</v>
      </c>
      <c r="E107" s="10">
        <f t="shared" ca="1" si="13"/>
        <v>0</v>
      </c>
      <c r="F107" s="3" t="str" cm="1">
        <f t="array" aca="1" ref="F107" ca="1">IF(D107=0,"-",IF('Input-Accounts'!$E107&lt;&gt;0,'Input-Accounts'!$E107,INDEX('Input-Accounts'!$H107:$J107,,MATCH($F$6,'Input-Accounts'!$H$6:$J$6,0))))</f>
        <v>-</v>
      </c>
      <c r="G107" s="10">
        <f ca="1">IFERROR(INDEX(G$337:G$373,MATCH($F107,$B$337:$B$373,0))/INDEX($D$337:$D$373,MATCH($F107,$B$337:$B$373,0)),SUMIFS('Input-Ext Allocators'!D$8:D$63,'Input-Ext Allocators'!$B$8:$B$63,$F107))*$D107</f>
        <v>0</v>
      </c>
      <c r="H107" s="10">
        <f ca="1">IFERROR(INDEX(H$337:H$373,MATCH($F107,$B$337:$B$373,0))/INDEX($D$337:$D$373,MATCH($F107,$B$337:$B$373,0)),SUMIFS('Input-Ext Allocators'!E$8:E$63,'Input-Ext Allocators'!$B$8:$B$63,$F107))*$D107</f>
        <v>0</v>
      </c>
      <c r="I107" s="10">
        <f ca="1">IFERROR(INDEX(I$337:I$373,MATCH($F107,$B$337:$B$373,0))/INDEX($D$337:$D$373,MATCH($F107,$B$337:$B$373,0)),SUMIFS('Input-Ext Allocators'!F$8:F$63,'Input-Ext Allocators'!$B$8:$B$63,$F107))*$D107</f>
        <v>0</v>
      </c>
      <c r="J107" s="10">
        <f ca="1">IFERROR(INDEX(J$337:J$373,MATCH($F107,$B$337:$B$373,0))/INDEX($D$337:$D$373,MATCH($F107,$B$337:$B$373,0)),SUMIFS('Input-Ext Allocators'!G$8:G$63,'Input-Ext Allocators'!$B$8:$B$63,$F107))*$D107</f>
        <v>0</v>
      </c>
      <c r="K107" s="10">
        <f ca="1">IFERROR(INDEX(K$337:K$373,MATCH($F107,$B$337:$B$373,0))/INDEX($D$337:$D$373,MATCH($F107,$B$337:$B$373,0)),SUMIFS('Input-Ext Allocators'!H$8:H$63,'Input-Ext Allocators'!$B$8:$B$63,$F107))*$D107</f>
        <v>0</v>
      </c>
    </row>
    <row r="108" spans="1:11" hidden="1" outlineLevel="1">
      <c r="A108" s="31">
        <f>IF(ISBLANK('Input-Accounts'!A108),"",'Input-Accounts'!A108)</f>
        <v>96</v>
      </c>
      <c r="B108" s="53" t="str">
        <f>IF(ISBLANK('Input-Accounts'!B108),"",'Input-Accounts'!B108)</f>
        <v>METER INSTALLATIONS (Less SMRP)</v>
      </c>
      <c r="C108" s="31">
        <f>IF(ISBLANK('Input-Accounts'!C108),"",'Input-Accounts'!C108)</f>
        <v>382</v>
      </c>
      <c r="D108" s="10">
        <f t="shared" ca="1" si="14"/>
        <v>0</v>
      </c>
      <c r="E108" s="10">
        <f t="shared" ca="1" si="13"/>
        <v>0</v>
      </c>
      <c r="F108" s="3" t="str" cm="1">
        <f t="array" aca="1" ref="F108" ca="1">IF(D108=0,"-",IF('Input-Accounts'!$E108&lt;&gt;0,'Input-Accounts'!$E108,INDEX('Input-Accounts'!$H108:$J108,,MATCH($F$6,'Input-Accounts'!$H$6:$J$6,0))))</f>
        <v>-</v>
      </c>
      <c r="G108" s="10">
        <f ca="1">IFERROR(INDEX(G$337:G$373,MATCH($F108,$B$337:$B$373,0))/INDEX($D$337:$D$373,MATCH($F108,$B$337:$B$373,0)),SUMIFS('Input-Ext Allocators'!D$8:D$63,'Input-Ext Allocators'!$B$8:$B$63,$F108))*$D108</f>
        <v>0</v>
      </c>
      <c r="H108" s="10">
        <f ca="1">IFERROR(INDEX(H$337:H$373,MATCH($F108,$B$337:$B$373,0))/INDEX($D$337:$D$373,MATCH($F108,$B$337:$B$373,0)),SUMIFS('Input-Ext Allocators'!E$8:E$63,'Input-Ext Allocators'!$B$8:$B$63,$F108))*$D108</f>
        <v>0</v>
      </c>
      <c r="I108" s="10">
        <f ca="1">IFERROR(INDEX(I$337:I$373,MATCH($F108,$B$337:$B$373,0))/INDEX($D$337:$D$373,MATCH($F108,$B$337:$B$373,0)),SUMIFS('Input-Ext Allocators'!F$8:F$63,'Input-Ext Allocators'!$B$8:$B$63,$F108))*$D108</f>
        <v>0</v>
      </c>
      <c r="J108" s="10">
        <f ca="1">IFERROR(INDEX(J$337:J$373,MATCH($F108,$B$337:$B$373,0))/INDEX($D$337:$D$373,MATCH($F108,$B$337:$B$373,0)),SUMIFS('Input-Ext Allocators'!G$8:G$63,'Input-Ext Allocators'!$B$8:$B$63,$F108))*$D108</f>
        <v>0</v>
      </c>
      <c r="K108" s="10">
        <f ca="1">IFERROR(INDEX(K$337:K$373,MATCH($F108,$B$337:$B$373,0))/INDEX($D$337:$D$373,MATCH($F108,$B$337:$B$373,0)),SUMIFS('Input-Ext Allocators'!H$8:H$63,'Input-Ext Allocators'!$B$8:$B$63,$F108))*$D108</f>
        <v>0</v>
      </c>
    </row>
    <row r="109" spans="1:11" hidden="1" outlineLevel="1">
      <c r="A109" s="31">
        <f>IF(ISBLANK('Input-Accounts'!A109),"",'Input-Accounts'!A109)</f>
        <v>97</v>
      </c>
      <c r="B109" s="53" t="str">
        <f>IF(ISBLANK('Input-Accounts'!B109),"",'Input-Accounts'!B109)</f>
        <v>HOUSE REGULATORS (Less SMRP)</v>
      </c>
      <c r="C109" s="31">
        <f>IF(ISBLANK('Input-Accounts'!C109),"",'Input-Accounts'!C109)</f>
        <v>383</v>
      </c>
      <c r="D109" s="10">
        <f t="shared" ca="1" si="14"/>
        <v>0</v>
      </c>
      <c r="E109" s="10">
        <f t="shared" ca="1" si="13"/>
        <v>0</v>
      </c>
      <c r="F109" s="3" t="str" cm="1">
        <f t="array" aca="1" ref="F109" ca="1">IF(D109=0,"-",IF('Input-Accounts'!$E109&lt;&gt;0,'Input-Accounts'!$E109,INDEX('Input-Accounts'!$H109:$J109,,MATCH($F$6,'Input-Accounts'!$H$6:$J$6,0))))</f>
        <v>-</v>
      </c>
      <c r="G109" s="10">
        <f ca="1">IFERROR(INDEX(G$337:G$373,MATCH($F109,$B$337:$B$373,0))/INDEX($D$337:$D$373,MATCH($F109,$B$337:$B$373,0)),SUMIFS('Input-Ext Allocators'!D$8:D$63,'Input-Ext Allocators'!$B$8:$B$63,$F109))*$D109</f>
        <v>0</v>
      </c>
      <c r="H109" s="10">
        <f ca="1">IFERROR(INDEX(H$337:H$373,MATCH($F109,$B$337:$B$373,0))/INDEX($D$337:$D$373,MATCH($F109,$B$337:$B$373,0)),SUMIFS('Input-Ext Allocators'!E$8:E$63,'Input-Ext Allocators'!$B$8:$B$63,$F109))*$D109</f>
        <v>0</v>
      </c>
      <c r="I109" s="10">
        <f ca="1">IFERROR(INDEX(I$337:I$373,MATCH($F109,$B$337:$B$373,0))/INDEX($D$337:$D$373,MATCH($F109,$B$337:$B$373,0)),SUMIFS('Input-Ext Allocators'!F$8:F$63,'Input-Ext Allocators'!$B$8:$B$63,$F109))*$D109</f>
        <v>0</v>
      </c>
      <c r="J109" s="10">
        <f ca="1">IFERROR(INDEX(J$337:J$373,MATCH($F109,$B$337:$B$373,0))/INDEX($D$337:$D$373,MATCH($F109,$B$337:$B$373,0)),SUMIFS('Input-Ext Allocators'!G$8:G$63,'Input-Ext Allocators'!$B$8:$B$63,$F109))*$D109</f>
        <v>0</v>
      </c>
      <c r="K109" s="10">
        <f ca="1">IFERROR(INDEX(K$337:K$373,MATCH($F109,$B$337:$B$373,0))/INDEX($D$337:$D$373,MATCH($F109,$B$337:$B$373,0)),SUMIFS('Input-Ext Allocators'!H$8:H$63,'Input-Ext Allocators'!$B$8:$B$63,$F109))*$D109</f>
        <v>0</v>
      </c>
    </row>
    <row r="110" spans="1:11" outlineLevel="1">
      <c r="A110" s="31">
        <f>IF(ISBLANK('Input-Accounts'!A110),"",'Input-Accounts'!A110)</f>
        <v>98</v>
      </c>
      <c r="B110" s="53" t="str">
        <f>IF(ISBLANK('Input-Accounts'!B110),"",'Input-Accounts'!B110)</f>
        <v>HOUSE REGULATOR INSTALLATIONS</v>
      </c>
      <c r="C110" s="31">
        <f>IF(ISBLANK('Input-Accounts'!C110),"",'Input-Accounts'!C110)</f>
        <v>384</v>
      </c>
      <c r="D110" s="10">
        <f t="shared" ca="1" si="14"/>
        <v>0</v>
      </c>
      <c r="E110" s="10">
        <f t="shared" ca="1" si="13"/>
        <v>0</v>
      </c>
      <c r="F110" s="3" t="str" cm="1">
        <f t="array" aca="1" ref="F110" ca="1">IF(D110=0,"-",IF('Input-Accounts'!$E110&lt;&gt;0,'Input-Accounts'!$E110,INDEX('Input-Accounts'!$H110:$J110,,MATCH($F$6,'Input-Accounts'!$H$6:$J$6,0))))</f>
        <v>-</v>
      </c>
      <c r="G110" s="10">
        <f ca="1">IFERROR(INDEX(G$337:G$373,MATCH($F110,$B$337:$B$373,0))/INDEX($D$337:$D$373,MATCH($F110,$B$337:$B$373,0)),SUMIFS('Input-Ext Allocators'!D$8:D$63,'Input-Ext Allocators'!$B$8:$B$63,$F110))*$D110</f>
        <v>0</v>
      </c>
      <c r="H110" s="10">
        <f ca="1">IFERROR(INDEX(H$337:H$373,MATCH($F110,$B$337:$B$373,0))/INDEX($D$337:$D$373,MATCH($F110,$B$337:$B$373,0)),SUMIFS('Input-Ext Allocators'!E$8:E$63,'Input-Ext Allocators'!$B$8:$B$63,$F110))*$D110</f>
        <v>0</v>
      </c>
      <c r="I110" s="10">
        <f ca="1">IFERROR(INDEX(I$337:I$373,MATCH($F110,$B$337:$B$373,0))/INDEX($D$337:$D$373,MATCH($F110,$B$337:$B$373,0)),SUMIFS('Input-Ext Allocators'!F$8:F$63,'Input-Ext Allocators'!$B$8:$B$63,$F110))*$D110</f>
        <v>0</v>
      </c>
      <c r="J110" s="10">
        <f ca="1">IFERROR(INDEX(J$337:J$373,MATCH($F110,$B$337:$B$373,0))/INDEX($D$337:$D$373,MATCH($F110,$B$337:$B$373,0)),SUMIFS('Input-Ext Allocators'!G$8:G$63,'Input-Ext Allocators'!$B$8:$B$63,$F110))*$D110</f>
        <v>0</v>
      </c>
      <c r="K110" s="10">
        <f ca="1">IFERROR(INDEX(K$337:K$373,MATCH($F110,$B$337:$B$373,0))/INDEX($D$337:$D$373,MATCH($F110,$B$337:$B$373,0)),SUMIFS('Input-Ext Allocators'!H$8:H$63,'Input-Ext Allocators'!$B$8:$B$63,$F110))*$D110</f>
        <v>0</v>
      </c>
    </row>
    <row r="111" spans="1:11" outlineLevel="1">
      <c r="A111" s="31">
        <f>IF(ISBLANK('Input-Accounts'!A111),"",'Input-Accounts'!A111)</f>
        <v>99</v>
      </c>
      <c r="B111" s="53" t="str">
        <f>IF(ISBLANK('Input-Accounts'!B111),"",'Input-Accounts'!B111)</f>
        <v>INDUSTRIAL M &amp; R STATION EQUIPMENT</v>
      </c>
      <c r="C111" s="31">
        <f>IF(ISBLANK('Input-Accounts'!C111),"",'Input-Accounts'!C111)</f>
        <v>385</v>
      </c>
      <c r="D111" s="10">
        <f t="shared" ca="1" si="14"/>
        <v>0</v>
      </c>
      <c r="E111" s="10">
        <f t="shared" ca="1" si="13"/>
        <v>0</v>
      </c>
      <c r="F111" s="3" t="str" cm="1">
        <f t="array" aca="1" ref="F111" ca="1">IF(D111=0,"-",IF('Input-Accounts'!$E111&lt;&gt;0,'Input-Accounts'!$E111,INDEX('Input-Accounts'!$H111:$J111,,MATCH($F$6,'Input-Accounts'!$H$6:$J$6,0))))</f>
        <v>-</v>
      </c>
      <c r="G111" s="10">
        <f ca="1">IFERROR(INDEX(G$337:G$373,MATCH($F111,$B$337:$B$373,0))/INDEX($D$337:$D$373,MATCH($F111,$B$337:$B$373,0)),SUMIFS('Input-Ext Allocators'!D$8:D$63,'Input-Ext Allocators'!$B$8:$B$63,$F111))*$D111</f>
        <v>0</v>
      </c>
      <c r="H111" s="10">
        <f ca="1">IFERROR(INDEX(H$337:H$373,MATCH($F111,$B$337:$B$373,0))/INDEX($D$337:$D$373,MATCH($F111,$B$337:$B$373,0)),SUMIFS('Input-Ext Allocators'!E$8:E$63,'Input-Ext Allocators'!$B$8:$B$63,$F111))*$D111</f>
        <v>0</v>
      </c>
      <c r="I111" s="10">
        <f ca="1">IFERROR(INDEX(I$337:I$373,MATCH($F111,$B$337:$B$373,0))/INDEX($D$337:$D$373,MATCH($F111,$B$337:$B$373,0)),SUMIFS('Input-Ext Allocators'!F$8:F$63,'Input-Ext Allocators'!$B$8:$B$63,$F111))*$D111</f>
        <v>0</v>
      </c>
      <c r="J111" s="10">
        <f ca="1">IFERROR(INDEX(J$337:J$373,MATCH($F111,$B$337:$B$373,0))/INDEX($D$337:$D$373,MATCH($F111,$B$337:$B$373,0)),SUMIFS('Input-Ext Allocators'!G$8:G$63,'Input-Ext Allocators'!$B$8:$B$63,$F111))*$D111</f>
        <v>0</v>
      </c>
      <c r="K111" s="10">
        <f ca="1">IFERROR(INDEX(K$337:K$373,MATCH($F111,$B$337:$B$373,0))/INDEX($D$337:$D$373,MATCH($F111,$B$337:$B$373,0)),SUMIFS('Input-Ext Allocators'!H$8:H$63,'Input-Ext Allocators'!$B$8:$B$63,$F111))*$D111</f>
        <v>0</v>
      </c>
    </row>
    <row r="112" spans="1:11" outlineLevel="1">
      <c r="A112" s="31">
        <f>IF(ISBLANK('Input-Accounts'!A112),"",'Input-Accounts'!A112)</f>
        <v>100</v>
      </c>
      <c r="B112" s="53" t="str">
        <f>IF(ISBLANK('Input-Accounts'!B112),"",'Input-Accounts'!B112)</f>
        <v>INDUSTRIAL M &amp; R STATION EQUIPMENT - DS-ML DIRECT ASSIGNMENT</v>
      </c>
      <c r="C112" s="31">
        <f>IF(ISBLANK('Input-Accounts'!C112),"",'Input-Accounts'!C112)</f>
        <v>385</v>
      </c>
      <c r="D112" s="10">
        <f t="shared" ca="1" si="14"/>
        <v>0</v>
      </c>
      <c r="E112" s="10">
        <f t="shared" ca="1" si="13"/>
        <v>0</v>
      </c>
      <c r="F112" s="3" t="str" cm="1">
        <f t="array" aca="1" ref="F112" ca="1">IF(D112=0,"-",IF('Input-Accounts'!$E112&lt;&gt;0,'Input-Accounts'!$E112,INDEX('Input-Accounts'!$H112:$J112,,MATCH($F$6,'Input-Accounts'!$H$6:$J$6,0))))</f>
        <v>-</v>
      </c>
      <c r="G112" s="10">
        <f ca="1">IFERROR(INDEX(G$337:G$373,MATCH($F112,$B$337:$B$373,0))/INDEX($D$337:$D$373,MATCH($F112,$B$337:$B$373,0)),SUMIFS('Input-Ext Allocators'!D$8:D$63,'Input-Ext Allocators'!$B$8:$B$63,$F112))*$D112</f>
        <v>0</v>
      </c>
      <c r="H112" s="10">
        <f ca="1">IFERROR(INDEX(H$337:H$373,MATCH($F112,$B$337:$B$373,0))/INDEX($D$337:$D$373,MATCH($F112,$B$337:$B$373,0)),SUMIFS('Input-Ext Allocators'!E$8:E$63,'Input-Ext Allocators'!$B$8:$B$63,$F112))*$D112</f>
        <v>0</v>
      </c>
      <c r="I112" s="10">
        <f ca="1">IFERROR(INDEX(I$337:I$373,MATCH($F112,$B$337:$B$373,0))/INDEX($D$337:$D$373,MATCH($F112,$B$337:$B$373,0)),SUMIFS('Input-Ext Allocators'!F$8:F$63,'Input-Ext Allocators'!$B$8:$B$63,$F112))*$D112</f>
        <v>0</v>
      </c>
      <c r="J112" s="10">
        <f ca="1">IFERROR(INDEX(J$337:J$373,MATCH($F112,$B$337:$B$373,0))/INDEX($D$337:$D$373,MATCH($F112,$B$337:$B$373,0)),SUMIFS('Input-Ext Allocators'!G$8:G$63,'Input-Ext Allocators'!$B$8:$B$63,$F112))*$D112</f>
        <v>0</v>
      </c>
      <c r="K112" s="10">
        <f ca="1">IFERROR(INDEX(K$337:K$373,MATCH($F112,$B$337:$B$373,0))/INDEX($D$337:$D$373,MATCH($F112,$B$337:$B$373,0)),SUMIFS('Input-Ext Allocators'!H$8:H$63,'Input-Ext Allocators'!$B$8:$B$63,$F112))*$D112</f>
        <v>0</v>
      </c>
    </row>
    <row r="113" spans="1:11" outlineLevel="1">
      <c r="A113" s="31">
        <f>IF(ISBLANK('Input-Accounts'!A113),"",'Input-Accounts'!A113)</f>
        <v>101</v>
      </c>
      <c r="B113" s="53" t="str">
        <f>IF(ISBLANK('Input-Accounts'!B113),"",'Input-Accounts'!B113)</f>
        <v>OTHER EQUIP-ODORIZATION</v>
      </c>
      <c r="C113" s="31">
        <f>IF(ISBLANK('Input-Accounts'!C113),"",'Input-Accounts'!C113)</f>
        <v>387.2</v>
      </c>
      <c r="D113" s="10">
        <f t="shared" ca="1" si="14"/>
        <v>0</v>
      </c>
      <c r="E113" s="10">
        <f t="shared" ca="1" si="13"/>
        <v>0</v>
      </c>
      <c r="F113" s="3" t="str" cm="1">
        <f t="array" aca="1" ref="F113" ca="1">IF(D113=0,"-",IF('Input-Accounts'!$E113&lt;&gt;0,'Input-Accounts'!$E113,INDEX('Input-Accounts'!$H113:$J113,,MATCH($F$6,'Input-Accounts'!$H$6:$J$6,0))))</f>
        <v>-</v>
      </c>
      <c r="G113" s="10">
        <f ca="1">IFERROR(INDEX(G$337:G$373,MATCH($F113,$B$337:$B$373,0))/INDEX($D$337:$D$373,MATCH($F113,$B$337:$B$373,0)),SUMIFS('Input-Ext Allocators'!D$8:D$63,'Input-Ext Allocators'!$B$8:$B$63,$F113))*$D113</f>
        <v>0</v>
      </c>
      <c r="H113" s="10">
        <f ca="1">IFERROR(INDEX(H$337:H$373,MATCH($F113,$B$337:$B$373,0))/INDEX($D$337:$D$373,MATCH($F113,$B$337:$B$373,0)),SUMIFS('Input-Ext Allocators'!E$8:E$63,'Input-Ext Allocators'!$B$8:$B$63,$F113))*$D113</f>
        <v>0</v>
      </c>
      <c r="I113" s="10">
        <f ca="1">IFERROR(INDEX(I$337:I$373,MATCH($F113,$B$337:$B$373,0))/INDEX($D$337:$D$373,MATCH($F113,$B$337:$B$373,0)),SUMIFS('Input-Ext Allocators'!F$8:F$63,'Input-Ext Allocators'!$B$8:$B$63,$F113))*$D113</f>
        <v>0</v>
      </c>
      <c r="J113" s="10">
        <f ca="1">IFERROR(INDEX(J$337:J$373,MATCH($F113,$B$337:$B$373,0))/INDEX($D$337:$D$373,MATCH($F113,$B$337:$B$373,0)),SUMIFS('Input-Ext Allocators'!G$8:G$63,'Input-Ext Allocators'!$B$8:$B$63,$F113))*$D113</f>
        <v>0</v>
      </c>
      <c r="K113" s="10">
        <f ca="1">IFERROR(INDEX(K$337:K$373,MATCH($F113,$B$337:$B$373,0))/INDEX($D$337:$D$373,MATCH($F113,$B$337:$B$373,0)),SUMIFS('Input-Ext Allocators'!H$8:H$63,'Input-Ext Allocators'!$B$8:$B$63,$F113))*$D113</f>
        <v>0</v>
      </c>
    </row>
    <row r="114" spans="1:11" outlineLevel="1">
      <c r="A114" s="31">
        <f>IF(ISBLANK('Input-Accounts'!A114),"",'Input-Accounts'!A114)</f>
        <v>102</v>
      </c>
      <c r="B114" s="53" t="str">
        <f>IF(ISBLANK('Input-Accounts'!B114),"",'Input-Accounts'!B114)</f>
        <v>OTHER EQUIP-TELEPHONE</v>
      </c>
      <c r="C114" s="31">
        <f>IF(ISBLANK('Input-Accounts'!C114),"",'Input-Accounts'!C114)</f>
        <v>387.41</v>
      </c>
      <c r="D114" s="10">
        <f t="shared" ca="1" si="14"/>
        <v>0</v>
      </c>
      <c r="E114" s="10">
        <f t="shared" ca="1" si="13"/>
        <v>0</v>
      </c>
      <c r="F114" s="3" t="str" cm="1">
        <f t="array" aca="1" ref="F114" ca="1">IF(D114=0,"-",IF('Input-Accounts'!$E114&lt;&gt;0,'Input-Accounts'!$E114,INDEX('Input-Accounts'!$H114:$J114,,MATCH($F$6,'Input-Accounts'!$H$6:$J$6,0))))</f>
        <v>-</v>
      </c>
      <c r="G114" s="10">
        <f ca="1">IFERROR(INDEX(G$337:G$373,MATCH($F114,$B$337:$B$373,0))/INDEX($D$337:$D$373,MATCH($F114,$B$337:$B$373,0)),SUMIFS('Input-Ext Allocators'!D$8:D$63,'Input-Ext Allocators'!$B$8:$B$63,$F114))*$D114</f>
        <v>0</v>
      </c>
      <c r="H114" s="10">
        <f ca="1">IFERROR(INDEX(H$337:H$373,MATCH($F114,$B$337:$B$373,0))/INDEX($D$337:$D$373,MATCH($F114,$B$337:$B$373,0)),SUMIFS('Input-Ext Allocators'!E$8:E$63,'Input-Ext Allocators'!$B$8:$B$63,$F114))*$D114</f>
        <v>0</v>
      </c>
      <c r="I114" s="10">
        <f ca="1">IFERROR(INDEX(I$337:I$373,MATCH($F114,$B$337:$B$373,0))/INDEX($D$337:$D$373,MATCH($F114,$B$337:$B$373,0)),SUMIFS('Input-Ext Allocators'!F$8:F$63,'Input-Ext Allocators'!$B$8:$B$63,$F114))*$D114</f>
        <v>0</v>
      </c>
      <c r="J114" s="10">
        <f ca="1">IFERROR(INDEX(J$337:J$373,MATCH($F114,$B$337:$B$373,0))/INDEX($D$337:$D$373,MATCH($F114,$B$337:$B$373,0)),SUMIFS('Input-Ext Allocators'!G$8:G$63,'Input-Ext Allocators'!$B$8:$B$63,$F114))*$D114</f>
        <v>0</v>
      </c>
      <c r="K114" s="10">
        <f ca="1">IFERROR(INDEX(K$337:K$373,MATCH($F114,$B$337:$B$373,0))/INDEX($D$337:$D$373,MATCH($F114,$B$337:$B$373,0)),SUMIFS('Input-Ext Allocators'!H$8:H$63,'Input-Ext Allocators'!$B$8:$B$63,$F114))*$D114</f>
        <v>0</v>
      </c>
    </row>
    <row r="115" spans="1:11" outlineLevel="1">
      <c r="A115" s="31">
        <f>IF(ISBLANK('Input-Accounts'!A115),"",'Input-Accounts'!A115)</f>
        <v>103</v>
      </c>
      <c r="B115" s="53" t="str">
        <f>IF(ISBLANK('Input-Accounts'!B115),"",'Input-Accounts'!B115)</f>
        <v>OTHER EQUIPMENT-RADIO</v>
      </c>
      <c r="C115" s="31">
        <f>IF(ISBLANK('Input-Accounts'!C115),"",'Input-Accounts'!C115)</f>
        <v>387.42</v>
      </c>
      <c r="D115" s="10">
        <f t="shared" ca="1" si="14"/>
        <v>0</v>
      </c>
      <c r="E115" s="10">
        <f t="shared" ca="1" si="13"/>
        <v>0</v>
      </c>
      <c r="F115" s="3" t="str" cm="1">
        <f t="array" aca="1" ref="F115" ca="1">IF(D115=0,"-",IF('Input-Accounts'!$E115&lt;&gt;0,'Input-Accounts'!$E115,INDEX('Input-Accounts'!$H115:$J115,,MATCH($F$6,'Input-Accounts'!$H$6:$J$6,0))))</f>
        <v>-</v>
      </c>
      <c r="G115" s="10">
        <f ca="1">IFERROR(INDEX(G$337:G$373,MATCH($F115,$B$337:$B$373,0))/INDEX($D$337:$D$373,MATCH($F115,$B$337:$B$373,0)),SUMIFS('Input-Ext Allocators'!D$8:D$63,'Input-Ext Allocators'!$B$8:$B$63,$F115))*$D115</f>
        <v>0</v>
      </c>
      <c r="H115" s="10">
        <f ca="1">IFERROR(INDEX(H$337:H$373,MATCH($F115,$B$337:$B$373,0))/INDEX($D$337:$D$373,MATCH($F115,$B$337:$B$373,0)),SUMIFS('Input-Ext Allocators'!E$8:E$63,'Input-Ext Allocators'!$B$8:$B$63,$F115))*$D115</f>
        <v>0</v>
      </c>
      <c r="I115" s="10">
        <f ca="1">IFERROR(INDEX(I$337:I$373,MATCH($F115,$B$337:$B$373,0))/INDEX($D$337:$D$373,MATCH($F115,$B$337:$B$373,0)),SUMIFS('Input-Ext Allocators'!F$8:F$63,'Input-Ext Allocators'!$B$8:$B$63,$F115))*$D115</f>
        <v>0</v>
      </c>
      <c r="J115" s="10">
        <f ca="1">IFERROR(INDEX(J$337:J$373,MATCH($F115,$B$337:$B$373,0))/INDEX($D$337:$D$373,MATCH($F115,$B$337:$B$373,0)),SUMIFS('Input-Ext Allocators'!G$8:G$63,'Input-Ext Allocators'!$B$8:$B$63,$F115))*$D115</f>
        <v>0</v>
      </c>
      <c r="K115" s="10">
        <f ca="1">IFERROR(INDEX(K$337:K$373,MATCH($F115,$B$337:$B$373,0))/INDEX($D$337:$D$373,MATCH($F115,$B$337:$B$373,0)),SUMIFS('Input-Ext Allocators'!H$8:H$63,'Input-Ext Allocators'!$B$8:$B$63,$F115))*$D115</f>
        <v>0</v>
      </c>
    </row>
    <row r="116" spans="1:11" outlineLevel="1">
      <c r="A116" s="31">
        <f>IF(ISBLANK('Input-Accounts'!A116),"",'Input-Accounts'!A116)</f>
        <v>104</v>
      </c>
      <c r="B116" s="53" t="str">
        <f>IF(ISBLANK('Input-Accounts'!B116),"",'Input-Accounts'!B116)</f>
        <v>OTHER EQUIP-OTHER COMMUNICATION</v>
      </c>
      <c r="C116" s="31">
        <f>IF(ISBLANK('Input-Accounts'!C116),"",'Input-Accounts'!C116)</f>
        <v>387.44</v>
      </c>
      <c r="D116" s="10">
        <f t="shared" ca="1" si="14"/>
        <v>0</v>
      </c>
      <c r="E116" s="10">
        <f t="shared" ca="1" si="13"/>
        <v>0</v>
      </c>
      <c r="F116" s="3" t="str" cm="1">
        <f t="array" aca="1" ref="F116" ca="1">IF(D116=0,"-",IF('Input-Accounts'!$E116&lt;&gt;0,'Input-Accounts'!$E116,INDEX('Input-Accounts'!$H116:$J116,,MATCH($F$6,'Input-Accounts'!$H$6:$J$6,0))))</f>
        <v>-</v>
      </c>
      <c r="G116" s="10">
        <f ca="1">IFERROR(INDEX(G$337:G$373,MATCH($F116,$B$337:$B$373,0))/INDEX($D$337:$D$373,MATCH($F116,$B$337:$B$373,0)),SUMIFS('Input-Ext Allocators'!D$8:D$63,'Input-Ext Allocators'!$B$8:$B$63,$F116))*$D116</f>
        <v>0</v>
      </c>
      <c r="H116" s="10">
        <f ca="1">IFERROR(INDEX(H$337:H$373,MATCH($F116,$B$337:$B$373,0))/INDEX($D$337:$D$373,MATCH($F116,$B$337:$B$373,0)),SUMIFS('Input-Ext Allocators'!E$8:E$63,'Input-Ext Allocators'!$B$8:$B$63,$F116))*$D116</f>
        <v>0</v>
      </c>
      <c r="I116" s="10">
        <f ca="1">IFERROR(INDEX(I$337:I$373,MATCH($F116,$B$337:$B$373,0))/INDEX($D$337:$D$373,MATCH($F116,$B$337:$B$373,0)),SUMIFS('Input-Ext Allocators'!F$8:F$63,'Input-Ext Allocators'!$B$8:$B$63,$F116))*$D116</f>
        <v>0</v>
      </c>
      <c r="J116" s="10">
        <f ca="1">IFERROR(INDEX(J$337:J$373,MATCH($F116,$B$337:$B$373,0))/INDEX($D$337:$D$373,MATCH($F116,$B$337:$B$373,0)),SUMIFS('Input-Ext Allocators'!G$8:G$63,'Input-Ext Allocators'!$B$8:$B$63,$F116))*$D116</f>
        <v>0</v>
      </c>
      <c r="K116" s="10">
        <f ca="1">IFERROR(INDEX(K$337:K$373,MATCH($F116,$B$337:$B$373,0))/INDEX($D$337:$D$373,MATCH($F116,$B$337:$B$373,0)),SUMIFS('Input-Ext Allocators'!H$8:H$63,'Input-Ext Allocators'!$B$8:$B$63,$F116))*$D116</f>
        <v>0</v>
      </c>
    </row>
    <row r="117" spans="1:11" outlineLevel="1">
      <c r="A117" s="31">
        <f>IF(ISBLANK('Input-Accounts'!A117),"",'Input-Accounts'!A117)</f>
        <v>105</v>
      </c>
      <c r="B117" s="53" t="str">
        <f>IF(ISBLANK('Input-Accounts'!B117),"",'Input-Accounts'!B117)</f>
        <v>OTHER EQUIP-TELEMETERING</v>
      </c>
      <c r="C117" s="31">
        <f>IF(ISBLANK('Input-Accounts'!C117),"",'Input-Accounts'!C117)</f>
        <v>387.45</v>
      </c>
      <c r="D117" s="10">
        <f t="shared" ca="1" si="14"/>
        <v>0</v>
      </c>
      <c r="E117" s="10">
        <f t="shared" ca="1" si="13"/>
        <v>0</v>
      </c>
      <c r="F117" s="3" t="str" cm="1">
        <f t="array" aca="1" ref="F117" ca="1">IF(D117=0,"-",IF('Input-Accounts'!$E117&lt;&gt;0,'Input-Accounts'!$E117,INDEX('Input-Accounts'!$H117:$J117,,MATCH($F$6,'Input-Accounts'!$H$6:$J$6,0))))</f>
        <v>-</v>
      </c>
      <c r="G117" s="10">
        <f ca="1">IFERROR(INDEX(G$337:G$373,MATCH($F117,$B$337:$B$373,0))/INDEX($D$337:$D$373,MATCH($F117,$B$337:$B$373,0)),SUMIFS('Input-Ext Allocators'!D$8:D$63,'Input-Ext Allocators'!$B$8:$B$63,$F117))*$D117</f>
        <v>0</v>
      </c>
      <c r="H117" s="10">
        <f ca="1">IFERROR(INDEX(H$337:H$373,MATCH($F117,$B$337:$B$373,0))/INDEX($D$337:$D$373,MATCH($F117,$B$337:$B$373,0)),SUMIFS('Input-Ext Allocators'!E$8:E$63,'Input-Ext Allocators'!$B$8:$B$63,$F117))*$D117</f>
        <v>0</v>
      </c>
      <c r="I117" s="10">
        <f ca="1">IFERROR(INDEX(I$337:I$373,MATCH($F117,$B$337:$B$373,0))/INDEX($D$337:$D$373,MATCH($F117,$B$337:$B$373,0)),SUMIFS('Input-Ext Allocators'!F$8:F$63,'Input-Ext Allocators'!$B$8:$B$63,$F117))*$D117</f>
        <v>0</v>
      </c>
      <c r="J117" s="10">
        <f ca="1">IFERROR(INDEX(J$337:J$373,MATCH($F117,$B$337:$B$373,0))/INDEX($D$337:$D$373,MATCH($F117,$B$337:$B$373,0)),SUMIFS('Input-Ext Allocators'!G$8:G$63,'Input-Ext Allocators'!$B$8:$B$63,$F117))*$D117</f>
        <v>0</v>
      </c>
      <c r="K117" s="10">
        <f ca="1">IFERROR(INDEX(K$337:K$373,MATCH($F117,$B$337:$B$373,0))/INDEX($D$337:$D$373,MATCH($F117,$B$337:$B$373,0)),SUMIFS('Input-Ext Allocators'!H$8:H$63,'Input-Ext Allocators'!$B$8:$B$63,$F117))*$D117</f>
        <v>0</v>
      </c>
    </row>
    <row r="118" spans="1:11" outlineLevel="1">
      <c r="A118" s="31">
        <f>IF(ISBLANK('Input-Accounts'!A118),"",'Input-Accounts'!A118)</f>
        <v>106</v>
      </c>
      <c r="B118" s="53" t="str">
        <f>IF(ISBLANK('Input-Accounts'!B118),"",'Input-Accounts'!B118)</f>
        <v>OTHER EQUIP-CUST INFO SERVICE</v>
      </c>
      <c r="C118" s="31">
        <f>IF(ISBLANK('Input-Accounts'!C118),"",'Input-Accounts'!C118)</f>
        <v>387.46</v>
      </c>
      <c r="D118" s="10">
        <f t="shared" ca="1" si="14"/>
        <v>0</v>
      </c>
      <c r="E118" s="10">
        <f t="shared" ca="1" si="13"/>
        <v>0</v>
      </c>
      <c r="F118" s="3" t="str" cm="1">
        <f t="array" aca="1" ref="F118" ca="1">IF(D118=0,"-",IF('Input-Accounts'!$E118&lt;&gt;0,'Input-Accounts'!$E118,INDEX('Input-Accounts'!$H118:$J118,,MATCH($F$6,'Input-Accounts'!$H$6:$J$6,0))))</f>
        <v>-</v>
      </c>
      <c r="G118" s="10">
        <f ca="1">IFERROR(INDEX(G$337:G$373,MATCH($F118,$B$337:$B$373,0))/INDEX($D$337:$D$373,MATCH($F118,$B$337:$B$373,0)),SUMIFS('Input-Ext Allocators'!D$8:D$63,'Input-Ext Allocators'!$B$8:$B$63,$F118))*$D118</f>
        <v>0</v>
      </c>
      <c r="H118" s="10">
        <f ca="1">IFERROR(INDEX(H$337:H$373,MATCH($F118,$B$337:$B$373,0))/INDEX($D$337:$D$373,MATCH($F118,$B$337:$B$373,0)),SUMIFS('Input-Ext Allocators'!E$8:E$63,'Input-Ext Allocators'!$B$8:$B$63,$F118))*$D118</f>
        <v>0</v>
      </c>
      <c r="I118" s="10">
        <f ca="1">IFERROR(INDEX(I$337:I$373,MATCH($F118,$B$337:$B$373,0))/INDEX($D$337:$D$373,MATCH($F118,$B$337:$B$373,0)),SUMIFS('Input-Ext Allocators'!F$8:F$63,'Input-Ext Allocators'!$B$8:$B$63,$F118))*$D118</f>
        <v>0</v>
      </c>
      <c r="J118" s="10">
        <f ca="1">IFERROR(INDEX(J$337:J$373,MATCH($F118,$B$337:$B$373,0))/INDEX($D$337:$D$373,MATCH($F118,$B$337:$B$373,0)),SUMIFS('Input-Ext Allocators'!G$8:G$63,'Input-Ext Allocators'!$B$8:$B$63,$F118))*$D118</f>
        <v>0</v>
      </c>
      <c r="K118" s="10">
        <f ca="1">IFERROR(INDEX(K$337:K$373,MATCH($F118,$B$337:$B$373,0))/INDEX($D$337:$D$373,MATCH($F118,$B$337:$B$373,0)),SUMIFS('Input-Ext Allocators'!H$8:H$63,'Input-Ext Allocators'!$B$8:$B$63,$F118))*$D118</f>
        <v>0</v>
      </c>
    </row>
    <row r="119" spans="1:11" hidden="1" outlineLevel="1">
      <c r="A119" s="31">
        <f>IF(ISBLANK('Input-Accounts'!A119),"",'Input-Accounts'!A119)</f>
        <v>107</v>
      </c>
      <c r="B119" s="53" t="str">
        <f>IF(ISBLANK('Input-Accounts'!B119),"",'Input-Accounts'!B119)</f>
        <v>GPS PIPE LOCATORS</v>
      </c>
      <c r="C119" s="31">
        <f>IF(ISBLANK('Input-Accounts'!C119),"",'Input-Accounts'!C119)</f>
        <v>387.5</v>
      </c>
      <c r="D119" s="10">
        <f t="shared" ca="1" si="14"/>
        <v>0</v>
      </c>
      <c r="E119" s="10">
        <f t="shared" ca="1" si="13"/>
        <v>0</v>
      </c>
      <c r="F119" s="3" t="str" cm="1">
        <f t="array" aca="1" ref="F119" ca="1">IF(D119=0,"-",IF('Input-Accounts'!$E119&lt;&gt;0,'Input-Accounts'!$E119,INDEX('Input-Accounts'!$H119:$J119,,MATCH($F$6,'Input-Accounts'!$H$6:$J$6,0))))</f>
        <v>-</v>
      </c>
      <c r="G119" s="10">
        <f ca="1">IFERROR(INDEX(G$337:G$373,MATCH($F119,$B$337:$B$373,0))/INDEX($D$337:$D$373,MATCH($F119,$B$337:$B$373,0)),SUMIFS('Input-Ext Allocators'!D$8:D$63,'Input-Ext Allocators'!$B$8:$B$63,$F119))*$D119</f>
        <v>0</v>
      </c>
      <c r="H119" s="10">
        <f ca="1">IFERROR(INDEX(H$337:H$373,MATCH($F119,$B$337:$B$373,0))/INDEX($D$337:$D$373,MATCH($F119,$B$337:$B$373,0)),SUMIFS('Input-Ext Allocators'!E$8:E$63,'Input-Ext Allocators'!$B$8:$B$63,$F119))*$D119</f>
        <v>0</v>
      </c>
      <c r="I119" s="10">
        <f ca="1">IFERROR(INDEX(I$337:I$373,MATCH($F119,$B$337:$B$373,0))/INDEX($D$337:$D$373,MATCH($F119,$B$337:$B$373,0)),SUMIFS('Input-Ext Allocators'!F$8:F$63,'Input-Ext Allocators'!$B$8:$B$63,$F119))*$D119</f>
        <v>0</v>
      </c>
      <c r="J119" s="10">
        <f ca="1">IFERROR(INDEX(J$337:J$373,MATCH($F119,$B$337:$B$373,0))/INDEX($D$337:$D$373,MATCH($F119,$B$337:$B$373,0)),SUMIFS('Input-Ext Allocators'!G$8:G$63,'Input-Ext Allocators'!$B$8:$B$63,$F119))*$D119</f>
        <v>0</v>
      </c>
      <c r="K119" s="10">
        <f ca="1">IFERROR(INDEX(K$337:K$373,MATCH($F119,$B$337:$B$373,0))/INDEX($D$337:$D$373,MATCH($F119,$B$337:$B$373,0)),SUMIFS('Input-Ext Allocators'!H$8:H$63,'Input-Ext Allocators'!$B$8:$B$63,$F119))*$D119</f>
        <v>0</v>
      </c>
    </row>
    <row r="120" spans="1:11" hidden="1" outlineLevel="1">
      <c r="A120" s="31">
        <f>IF(ISBLANK('Input-Accounts'!A120),"",'Input-Accounts'!A120)</f>
        <v>108</v>
      </c>
      <c r="B120" t="str">
        <f>IF(ISBLANK('Input-Accounts'!B120),"",'Input-Accounts'!B120)</f>
        <v>Subtotal - Distribution Plant</v>
      </c>
      <c r="C120" s="31" t="str">
        <f>IF(ISBLANK('Input-Accounts'!C120),"",'Input-Accounts'!C120)</f>
        <v/>
      </c>
      <c r="D120" s="123">
        <f ca="1">SUBTOTAL(9,D86:D119)</f>
        <v>0</v>
      </c>
      <c r="E120" s="10">
        <f t="shared" ca="1" si="13"/>
        <v>0</v>
      </c>
      <c r="G120" s="123">
        <f t="shared" ref="G120:K120" ca="1" si="15">SUBTOTAL(9,G86:G119)</f>
        <v>0</v>
      </c>
      <c r="H120" s="123">
        <f t="shared" ca="1" si="15"/>
        <v>0</v>
      </c>
      <c r="I120" s="123">
        <f t="shared" ca="1" si="15"/>
        <v>0</v>
      </c>
      <c r="J120" s="123">
        <f t="shared" ca="1" si="15"/>
        <v>0</v>
      </c>
      <c r="K120" s="123">
        <f t="shared" ca="1" si="15"/>
        <v>0</v>
      </c>
    </row>
    <row r="121" spans="1:11" hidden="1" outlineLevel="1">
      <c r="A121" s="31" t="str">
        <f>IF(ISBLANK('Input-Accounts'!A121),"",'Input-Accounts'!A121)</f>
        <v/>
      </c>
      <c r="B121" t="str">
        <f>IF(ISBLANK('Input-Accounts'!B121),"",'Input-Accounts'!B121)</f>
        <v/>
      </c>
      <c r="C121" s="31" t="str">
        <f>IF(ISBLANK('Input-Accounts'!C121),"",'Input-Accounts'!C121)</f>
        <v/>
      </c>
      <c r="D121" s="10"/>
      <c r="E121" s="10"/>
      <c r="G121" s="10"/>
      <c r="H121" s="10"/>
      <c r="I121" s="10"/>
      <c r="J121" s="10"/>
      <c r="K121" s="10"/>
    </row>
    <row r="122" spans="1:11" hidden="1" outlineLevel="1">
      <c r="A122" s="31">
        <f>IF(ISBLANK('Input-Accounts'!A122),"",'Input-Accounts'!A122)</f>
        <v>109</v>
      </c>
      <c r="B122" s="1" t="str">
        <f>IF(ISBLANK('Input-Accounts'!B122),"",'Input-Accounts'!B122)</f>
        <v>General Plant</v>
      </c>
      <c r="C122" s="31" t="str">
        <f>IF(ISBLANK('Input-Accounts'!C122),"",'Input-Accounts'!C122)</f>
        <v/>
      </c>
      <c r="D122" s="10"/>
      <c r="E122" s="10"/>
      <c r="G122" s="10"/>
      <c r="H122" s="10"/>
      <c r="I122" s="10"/>
      <c r="J122" s="10"/>
      <c r="K122" s="10"/>
    </row>
    <row r="123" spans="1:11" hidden="1" outlineLevel="1">
      <c r="A123" s="31">
        <f>IF(ISBLANK('Input-Accounts'!A123),"",'Input-Accounts'!A123)</f>
        <v>110</v>
      </c>
      <c r="B123" s="53" t="str">
        <f>IF(ISBLANK('Input-Accounts'!B123),"",'Input-Accounts'!B123)</f>
        <v>OFFICE FURN &amp; EQUIP-UNSPECIFIED</v>
      </c>
      <c r="C123" s="31">
        <f>IF(ISBLANK('Input-Accounts'!C123),"",'Input-Accounts'!C123)</f>
        <v>391.1</v>
      </c>
      <c r="D123" s="10">
        <f t="shared" ref="D123:D136" ca="1" si="16">INDIRECT("Classification!"&amp;$D$5&amp;ROW())</f>
        <v>0</v>
      </c>
      <c r="E123" s="10">
        <f t="shared" ref="E123:E137" ca="1" si="17">IFERROR(IF(D123="","",IF(D123=0,0,IF(ABS(D123-SUM($G123:$K123))&lt;Check_Limit,0,1))),1)</f>
        <v>0</v>
      </c>
      <c r="F123" s="3" t="str" cm="1">
        <f t="array" aca="1" ref="F123" ca="1">IF(D123=0,"-",IF('Input-Accounts'!$E123&lt;&gt;0,'Input-Accounts'!$E123,INDEX('Input-Accounts'!$H123:$J123,,MATCH($F$6,'Input-Accounts'!$H$6:$J$6,0))))</f>
        <v>-</v>
      </c>
      <c r="G123" s="10">
        <f ca="1">IFERROR(INDEX(G$337:G$373,MATCH($F123,$B$337:$B$373,0))/INDEX($D$337:$D$373,MATCH($F123,$B$337:$B$373,0)),SUMIFS('Input-Ext Allocators'!D$8:D$63,'Input-Ext Allocators'!$B$8:$B$63,$F123))*$D123</f>
        <v>0</v>
      </c>
      <c r="H123" s="10">
        <f ca="1">IFERROR(INDEX(H$337:H$373,MATCH($F123,$B$337:$B$373,0))/INDEX($D$337:$D$373,MATCH($F123,$B$337:$B$373,0)),SUMIFS('Input-Ext Allocators'!E$8:E$63,'Input-Ext Allocators'!$B$8:$B$63,$F123))*$D123</f>
        <v>0</v>
      </c>
      <c r="I123" s="10">
        <f ca="1">IFERROR(INDEX(I$337:I$373,MATCH($F123,$B$337:$B$373,0))/INDEX($D$337:$D$373,MATCH($F123,$B$337:$B$373,0)),SUMIFS('Input-Ext Allocators'!F$8:F$63,'Input-Ext Allocators'!$B$8:$B$63,$F123))*$D123</f>
        <v>0</v>
      </c>
      <c r="J123" s="10">
        <f ca="1">IFERROR(INDEX(J$337:J$373,MATCH($F123,$B$337:$B$373,0))/INDEX($D$337:$D$373,MATCH($F123,$B$337:$B$373,0)),SUMIFS('Input-Ext Allocators'!G$8:G$63,'Input-Ext Allocators'!$B$8:$B$63,$F123))*$D123</f>
        <v>0</v>
      </c>
      <c r="K123" s="10">
        <f ca="1">IFERROR(INDEX(K$337:K$373,MATCH($F123,$B$337:$B$373,0))/INDEX($D$337:$D$373,MATCH($F123,$B$337:$B$373,0)),SUMIFS('Input-Ext Allocators'!H$8:H$63,'Input-Ext Allocators'!$B$8:$B$63,$F123))*$D123</f>
        <v>0</v>
      </c>
    </row>
    <row r="124" spans="1:11" hidden="1" outlineLevel="1">
      <c r="A124" s="31">
        <f>IF(ISBLANK('Input-Accounts'!A124),"",'Input-Accounts'!A124)</f>
        <v>111</v>
      </c>
      <c r="B124" s="53" t="str">
        <f>IF(ISBLANK('Input-Accounts'!B124),"",'Input-Accounts'!B124)</f>
        <v xml:space="preserve">OFFICE FURN &amp; EQUIP-DATA HANDLING </v>
      </c>
      <c r="C124" s="31">
        <f>IF(ISBLANK('Input-Accounts'!C124),"",'Input-Accounts'!C124)</f>
        <v>391.11</v>
      </c>
      <c r="D124" s="10">
        <f t="shared" ca="1" si="16"/>
        <v>0</v>
      </c>
      <c r="E124" s="10">
        <f t="shared" ca="1" si="17"/>
        <v>0</v>
      </c>
      <c r="F124" s="3" t="str" cm="1">
        <f t="array" aca="1" ref="F124" ca="1">IF(D124=0,"-",IF('Input-Accounts'!$E124&lt;&gt;0,'Input-Accounts'!$E124,INDEX('Input-Accounts'!$H124:$J124,,MATCH($F$6,'Input-Accounts'!$H$6:$J$6,0))))</f>
        <v>-</v>
      </c>
      <c r="G124" s="10">
        <f ca="1">IFERROR(INDEX(G$337:G$373,MATCH($F124,$B$337:$B$373,0))/INDEX($D$337:$D$373,MATCH($F124,$B$337:$B$373,0)),SUMIFS('Input-Ext Allocators'!D$8:D$63,'Input-Ext Allocators'!$B$8:$B$63,$F124))*$D124</f>
        <v>0</v>
      </c>
      <c r="H124" s="10">
        <f ca="1">IFERROR(INDEX(H$337:H$373,MATCH($F124,$B$337:$B$373,0))/INDEX($D$337:$D$373,MATCH($F124,$B$337:$B$373,0)),SUMIFS('Input-Ext Allocators'!E$8:E$63,'Input-Ext Allocators'!$B$8:$B$63,$F124))*$D124</f>
        <v>0</v>
      </c>
      <c r="I124" s="10">
        <f ca="1">IFERROR(INDEX(I$337:I$373,MATCH($F124,$B$337:$B$373,0))/INDEX($D$337:$D$373,MATCH($F124,$B$337:$B$373,0)),SUMIFS('Input-Ext Allocators'!F$8:F$63,'Input-Ext Allocators'!$B$8:$B$63,$F124))*$D124</f>
        <v>0</v>
      </c>
      <c r="J124" s="10">
        <f ca="1">IFERROR(INDEX(J$337:J$373,MATCH($F124,$B$337:$B$373,0))/INDEX($D$337:$D$373,MATCH($F124,$B$337:$B$373,0)),SUMIFS('Input-Ext Allocators'!G$8:G$63,'Input-Ext Allocators'!$B$8:$B$63,$F124))*$D124</f>
        <v>0</v>
      </c>
      <c r="K124" s="10">
        <f ca="1">IFERROR(INDEX(K$337:K$373,MATCH($F124,$B$337:$B$373,0))/INDEX($D$337:$D$373,MATCH($F124,$B$337:$B$373,0)),SUMIFS('Input-Ext Allocators'!H$8:H$63,'Input-Ext Allocators'!$B$8:$B$63,$F124))*$D124</f>
        <v>0</v>
      </c>
    </row>
    <row r="125" spans="1:11" hidden="1" outlineLevel="1">
      <c r="A125" s="31">
        <f>IF(ISBLANK('Input-Accounts'!A125),"",'Input-Accounts'!A125)</f>
        <v>112</v>
      </c>
      <c r="B125" s="53" t="str">
        <f>IF(ISBLANK('Input-Accounts'!B125),"",'Input-Accounts'!B125)</f>
        <v>OFFICE FURN &amp; EQUIP-INFO SYSTEMS</v>
      </c>
      <c r="C125" s="31">
        <f>IF(ISBLANK('Input-Accounts'!C125),"",'Input-Accounts'!C125)</f>
        <v>391.12</v>
      </c>
      <c r="D125" s="10">
        <f t="shared" ca="1" si="16"/>
        <v>0</v>
      </c>
      <c r="E125" s="10">
        <f t="shared" ca="1" si="17"/>
        <v>0</v>
      </c>
      <c r="F125" s="3" t="str" cm="1">
        <f t="array" aca="1" ref="F125" ca="1">IF(D125=0,"-",IF('Input-Accounts'!$E125&lt;&gt;0,'Input-Accounts'!$E125,INDEX('Input-Accounts'!$H125:$J125,,MATCH($F$6,'Input-Accounts'!$H$6:$J$6,0))))</f>
        <v>-</v>
      </c>
      <c r="G125" s="10">
        <f ca="1">IFERROR(INDEX(G$337:G$373,MATCH($F125,$B$337:$B$373,0))/INDEX($D$337:$D$373,MATCH($F125,$B$337:$B$373,0)),SUMIFS('Input-Ext Allocators'!D$8:D$63,'Input-Ext Allocators'!$B$8:$B$63,$F125))*$D125</f>
        <v>0</v>
      </c>
      <c r="H125" s="10">
        <f ca="1">IFERROR(INDEX(H$337:H$373,MATCH($F125,$B$337:$B$373,0))/INDEX($D$337:$D$373,MATCH($F125,$B$337:$B$373,0)),SUMIFS('Input-Ext Allocators'!E$8:E$63,'Input-Ext Allocators'!$B$8:$B$63,$F125))*$D125</f>
        <v>0</v>
      </c>
      <c r="I125" s="10">
        <f ca="1">IFERROR(INDEX(I$337:I$373,MATCH($F125,$B$337:$B$373,0))/INDEX($D$337:$D$373,MATCH($F125,$B$337:$B$373,0)),SUMIFS('Input-Ext Allocators'!F$8:F$63,'Input-Ext Allocators'!$B$8:$B$63,$F125))*$D125</f>
        <v>0</v>
      </c>
      <c r="J125" s="10">
        <f ca="1">IFERROR(INDEX(J$337:J$373,MATCH($F125,$B$337:$B$373,0))/INDEX($D$337:$D$373,MATCH($F125,$B$337:$B$373,0)),SUMIFS('Input-Ext Allocators'!G$8:G$63,'Input-Ext Allocators'!$B$8:$B$63,$F125))*$D125</f>
        <v>0</v>
      </c>
      <c r="K125" s="10">
        <f ca="1">IFERROR(INDEX(K$337:K$373,MATCH($F125,$B$337:$B$373,0))/INDEX($D$337:$D$373,MATCH($F125,$B$337:$B$373,0)),SUMIFS('Input-Ext Allocators'!H$8:H$63,'Input-Ext Allocators'!$B$8:$B$63,$F125))*$D125</f>
        <v>0</v>
      </c>
    </row>
    <row r="126" spans="1:11" hidden="1" outlineLevel="1">
      <c r="A126" s="31">
        <f>IF(ISBLANK('Input-Accounts'!A126),"",'Input-Accounts'!A126)</f>
        <v>113</v>
      </c>
      <c r="B126" s="53" t="str">
        <f>IF(ISBLANK('Input-Accounts'!B126),"",'Input-Accounts'!B126)</f>
        <v>TRANS EQUIP-TRAILERS OVER $1,000</v>
      </c>
      <c r="C126" s="31">
        <f>IF(ISBLANK('Input-Accounts'!C126),"",'Input-Accounts'!C126)</f>
        <v>392.2</v>
      </c>
      <c r="D126" s="10">
        <f t="shared" ca="1" si="16"/>
        <v>0</v>
      </c>
      <c r="E126" s="10">
        <f t="shared" ca="1" si="17"/>
        <v>0</v>
      </c>
      <c r="F126" s="3" t="str" cm="1">
        <f t="array" aca="1" ref="F126" ca="1">IF(D126=0,"-",IF('Input-Accounts'!$E126&lt;&gt;0,'Input-Accounts'!$E126,INDEX('Input-Accounts'!$H126:$J126,,MATCH($F$6,'Input-Accounts'!$H$6:$J$6,0))))</f>
        <v>-</v>
      </c>
      <c r="G126" s="10">
        <f ca="1">IFERROR(INDEX(G$337:G$373,MATCH($F126,$B$337:$B$373,0))/INDEX($D$337:$D$373,MATCH($F126,$B$337:$B$373,0)),SUMIFS('Input-Ext Allocators'!D$8:D$63,'Input-Ext Allocators'!$B$8:$B$63,$F126))*$D126</f>
        <v>0</v>
      </c>
      <c r="H126" s="10">
        <f ca="1">IFERROR(INDEX(H$337:H$373,MATCH($F126,$B$337:$B$373,0))/INDEX($D$337:$D$373,MATCH($F126,$B$337:$B$373,0)),SUMIFS('Input-Ext Allocators'!E$8:E$63,'Input-Ext Allocators'!$B$8:$B$63,$F126))*$D126</f>
        <v>0</v>
      </c>
      <c r="I126" s="10">
        <f ca="1">IFERROR(INDEX(I$337:I$373,MATCH($F126,$B$337:$B$373,0))/INDEX($D$337:$D$373,MATCH($F126,$B$337:$B$373,0)),SUMIFS('Input-Ext Allocators'!F$8:F$63,'Input-Ext Allocators'!$B$8:$B$63,$F126))*$D126</f>
        <v>0</v>
      </c>
      <c r="J126" s="10">
        <f ca="1">IFERROR(INDEX(J$337:J$373,MATCH($F126,$B$337:$B$373,0))/INDEX($D$337:$D$373,MATCH($F126,$B$337:$B$373,0)),SUMIFS('Input-Ext Allocators'!G$8:G$63,'Input-Ext Allocators'!$B$8:$B$63,$F126))*$D126</f>
        <v>0</v>
      </c>
      <c r="K126" s="10">
        <f ca="1">IFERROR(INDEX(K$337:K$373,MATCH($F126,$B$337:$B$373,0))/INDEX($D$337:$D$373,MATCH($F126,$B$337:$B$373,0)),SUMIFS('Input-Ext Allocators'!H$8:H$63,'Input-Ext Allocators'!$B$8:$B$63,$F126))*$D126</f>
        <v>0</v>
      </c>
    </row>
    <row r="127" spans="1:11" hidden="1" outlineLevel="1">
      <c r="A127" s="31">
        <f>IF(ISBLANK('Input-Accounts'!A127),"",'Input-Accounts'!A127)</f>
        <v>114</v>
      </c>
      <c r="B127" s="53" t="str">
        <f>IF(ISBLANK('Input-Accounts'!B127),"",'Input-Accounts'!B127)</f>
        <v>TRANS EQUIP-TRAILERS $1,000 or LESS</v>
      </c>
      <c r="C127" s="31">
        <f>IF(ISBLANK('Input-Accounts'!C127),"",'Input-Accounts'!C127)</f>
        <v>392.21</v>
      </c>
      <c r="D127" s="10">
        <f t="shared" ca="1" si="16"/>
        <v>0</v>
      </c>
      <c r="E127" s="10">
        <f t="shared" ca="1" si="17"/>
        <v>0</v>
      </c>
      <c r="F127" s="3" t="str" cm="1">
        <f t="array" aca="1" ref="F127" ca="1">IF(D127=0,"-",IF('Input-Accounts'!$E127&lt;&gt;0,'Input-Accounts'!$E127,INDEX('Input-Accounts'!$H127:$J127,,MATCH($F$6,'Input-Accounts'!$H$6:$J$6,0))))</f>
        <v>-</v>
      </c>
      <c r="G127" s="10">
        <f ca="1">IFERROR(INDEX(G$337:G$373,MATCH($F127,$B$337:$B$373,0))/INDEX($D$337:$D$373,MATCH($F127,$B$337:$B$373,0)),SUMIFS('Input-Ext Allocators'!D$8:D$63,'Input-Ext Allocators'!$B$8:$B$63,$F127))*$D127</f>
        <v>0</v>
      </c>
      <c r="H127" s="10">
        <f ca="1">IFERROR(INDEX(H$337:H$373,MATCH($F127,$B$337:$B$373,0))/INDEX($D$337:$D$373,MATCH($F127,$B$337:$B$373,0)),SUMIFS('Input-Ext Allocators'!E$8:E$63,'Input-Ext Allocators'!$B$8:$B$63,$F127))*$D127</f>
        <v>0</v>
      </c>
      <c r="I127" s="10">
        <f ca="1">IFERROR(INDEX(I$337:I$373,MATCH($F127,$B$337:$B$373,0))/INDEX($D$337:$D$373,MATCH($F127,$B$337:$B$373,0)),SUMIFS('Input-Ext Allocators'!F$8:F$63,'Input-Ext Allocators'!$B$8:$B$63,$F127))*$D127</f>
        <v>0</v>
      </c>
      <c r="J127" s="10">
        <f ca="1">IFERROR(INDEX(J$337:J$373,MATCH($F127,$B$337:$B$373,0))/INDEX($D$337:$D$373,MATCH($F127,$B$337:$B$373,0)),SUMIFS('Input-Ext Allocators'!G$8:G$63,'Input-Ext Allocators'!$B$8:$B$63,$F127))*$D127</f>
        <v>0</v>
      </c>
      <c r="K127" s="10">
        <f ca="1">IFERROR(INDEX(K$337:K$373,MATCH($F127,$B$337:$B$373,0))/INDEX($D$337:$D$373,MATCH($F127,$B$337:$B$373,0)),SUMIFS('Input-Ext Allocators'!H$8:H$63,'Input-Ext Allocators'!$B$8:$B$63,$F127))*$D127</f>
        <v>0</v>
      </c>
    </row>
    <row r="128" spans="1:11" hidden="1" outlineLevel="1">
      <c r="A128" s="31">
        <f>IF(ISBLANK('Input-Accounts'!A128),"",'Input-Accounts'!A128)</f>
        <v>115</v>
      </c>
      <c r="B128" s="53" t="str">
        <f>IF(ISBLANK('Input-Accounts'!B128),"",'Input-Accounts'!B128)</f>
        <v>STORES EQUIPMENT</v>
      </c>
      <c r="C128" s="31">
        <f>IF(ISBLANK('Input-Accounts'!C128),"",'Input-Accounts'!C128)</f>
        <v>393</v>
      </c>
      <c r="D128" s="10">
        <f t="shared" ca="1" si="16"/>
        <v>0</v>
      </c>
      <c r="E128" s="10">
        <f t="shared" ca="1" si="17"/>
        <v>0</v>
      </c>
      <c r="F128" s="3" t="str" cm="1">
        <f t="array" aca="1" ref="F128" ca="1">IF(D128=0,"-",IF('Input-Accounts'!$E128&lt;&gt;0,'Input-Accounts'!$E128,INDEX('Input-Accounts'!$H128:$J128,,MATCH($F$6,'Input-Accounts'!$H$6:$J$6,0))))</f>
        <v>-</v>
      </c>
      <c r="G128" s="10">
        <f ca="1">IFERROR(INDEX(G$337:G$373,MATCH($F128,$B$337:$B$373,0))/INDEX($D$337:$D$373,MATCH($F128,$B$337:$B$373,0)),SUMIFS('Input-Ext Allocators'!D$8:D$63,'Input-Ext Allocators'!$B$8:$B$63,$F128))*$D128</f>
        <v>0</v>
      </c>
      <c r="H128" s="10">
        <f ca="1">IFERROR(INDEX(H$337:H$373,MATCH($F128,$B$337:$B$373,0))/INDEX($D$337:$D$373,MATCH($F128,$B$337:$B$373,0)),SUMIFS('Input-Ext Allocators'!E$8:E$63,'Input-Ext Allocators'!$B$8:$B$63,$F128))*$D128</f>
        <v>0</v>
      </c>
      <c r="I128" s="10">
        <f ca="1">IFERROR(INDEX(I$337:I$373,MATCH($F128,$B$337:$B$373,0))/INDEX($D$337:$D$373,MATCH($F128,$B$337:$B$373,0)),SUMIFS('Input-Ext Allocators'!F$8:F$63,'Input-Ext Allocators'!$B$8:$B$63,$F128))*$D128</f>
        <v>0</v>
      </c>
      <c r="J128" s="10">
        <f ca="1">IFERROR(INDEX(J$337:J$373,MATCH($F128,$B$337:$B$373,0))/INDEX($D$337:$D$373,MATCH($F128,$B$337:$B$373,0)),SUMIFS('Input-Ext Allocators'!G$8:G$63,'Input-Ext Allocators'!$B$8:$B$63,$F128))*$D128</f>
        <v>0</v>
      </c>
      <c r="K128" s="10">
        <f ca="1">IFERROR(INDEX(K$337:K$373,MATCH($F128,$B$337:$B$373,0))/INDEX($D$337:$D$373,MATCH($F128,$B$337:$B$373,0)),SUMIFS('Input-Ext Allocators'!H$8:H$63,'Input-Ext Allocators'!$B$8:$B$63,$F128))*$D128</f>
        <v>0</v>
      </c>
    </row>
    <row r="129" spans="1:11" outlineLevel="1">
      <c r="A129" s="31">
        <f>IF(ISBLANK('Input-Accounts'!A129),"",'Input-Accounts'!A129)</f>
        <v>116</v>
      </c>
      <c r="B129" s="53" t="str">
        <f>IF(ISBLANK('Input-Accounts'!B129),"",'Input-Accounts'!B129)</f>
        <v xml:space="preserve">TOOLS,SHOP, &amp; GAR EQ-GARAGE &amp; SERV </v>
      </c>
      <c r="C129" s="31">
        <f>IF(ISBLANK('Input-Accounts'!C129),"",'Input-Accounts'!C129)</f>
        <v>394.1</v>
      </c>
      <c r="D129" s="10">
        <f t="shared" ca="1" si="16"/>
        <v>0</v>
      </c>
      <c r="E129" s="10">
        <f t="shared" ca="1" si="17"/>
        <v>0</v>
      </c>
      <c r="F129" s="3" t="str" cm="1">
        <f t="array" aca="1" ref="F129" ca="1">IF(D129=0,"-",IF('Input-Accounts'!$E129&lt;&gt;0,'Input-Accounts'!$E129,INDEX('Input-Accounts'!$H129:$J129,,MATCH($F$6,'Input-Accounts'!$H$6:$J$6,0))))</f>
        <v>-</v>
      </c>
      <c r="G129" s="10">
        <f ca="1">IFERROR(INDEX(G$337:G$373,MATCH($F129,$B$337:$B$373,0))/INDEX($D$337:$D$373,MATCH($F129,$B$337:$B$373,0)),SUMIFS('Input-Ext Allocators'!D$8:D$63,'Input-Ext Allocators'!$B$8:$B$63,$F129))*$D129</f>
        <v>0</v>
      </c>
      <c r="H129" s="10">
        <f ca="1">IFERROR(INDEX(H$337:H$373,MATCH($F129,$B$337:$B$373,0))/INDEX($D$337:$D$373,MATCH($F129,$B$337:$B$373,0)),SUMIFS('Input-Ext Allocators'!E$8:E$63,'Input-Ext Allocators'!$B$8:$B$63,$F129))*$D129</f>
        <v>0</v>
      </c>
      <c r="I129" s="10">
        <f ca="1">IFERROR(INDEX(I$337:I$373,MATCH($F129,$B$337:$B$373,0))/INDEX($D$337:$D$373,MATCH($F129,$B$337:$B$373,0)),SUMIFS('Input-Ext Allocators'!F$8:F$63,'Input-Ext Allocators'!$B$8:$B$63,$F129))*$D129</f>
        <v>0</v>
      </c>
      <c r="J129" s="10">
        <f ca="1">IFERROR(INDEX(J$337:J$373,MATCH($F129,$B$337:$B$373,0))/INDEX($D$337:$D$373,MATCH($F129,$B$337:$B$373,0)),SUMIFS('Input-Ext Allocators'!G$8:G$63,'Input-Ext Allocators'!$B$8:$B$63,$F129))*$D129</f>
        <v>0</v>
      </c>
      <c r="K129" s="10">
        <f ca="1">IFERROR(INDEX(K$337:K$373,MATCH($F129,$B$337:$B$373,0))/INDEX($D$337:$D$373,MATCH($F129,$B$337:$B$373,0)),SUMIFS('Input-Ext Allocators'!H$8:H$63,'Input-Ext Allocators'!$B$8:$B$63,$F129))*$D129</f>
        <v>0</v>
      </c>
    </row>
    <row r="130" spans="1:11" outlineLevel="1">
      <c r="A130" s="31">
        <f>IF(ISBLANK('Input-Accounts'!A130),"",'Input-Accounts'!A130)</f>
        <v>117</v>
      </c>
      <c r="B130" s="53" t="str">
        <f>IF(ISBLANK('Input-Accounts'!B130),"",'Input-Accounts'!B130)</f>
        <v>TOOLS,SHOP, &amp; GAR EQ-CNG STATIONARY</v>
      </c>
      <c r="C130" s="31">
        <f>IF(ISBLANK('Input-Accounts'!C130),"",'Input-Accounts'!C130)</f>
        <v>394.11</v>
      </c>
      <c r="D130" s="10">
        <f t="shared" ca="1" si="16"/>
        <v>0</v>
      </c>
      <c r="E130" s="10">
        <f t="shared" ca="1" si="17"/>
        <v>0</v>
      </c>
      <c r="F130" s="3" t="str" cm="1">
        <f t="array" aca="1" ref="F130" ca="1">IF(D130=0,"-",IF('Input-Accounts'!$E130&lt;&gt;0,'Input-Accounts'!$E130,INDEX('Input-Accounts'!$H130:$J130,,MATCH($F$6,'Input-Accounts'!$H$6:$J$6,0))))</f>
        <v>-</v>
      </c>
      <c r="G130" s="10">
        <f ca="1">IFERROR(INDEX(G$337:G$373,MATCH($F130,$B$337:$B$373,0))/INDEX($D$337:$D$373,MATCH($F130,$B$337:$B$373,0)),SUMIFS('Input-Ext Allocators'!D$8:D$63,'Input-Ext Allocators'!$B$8:$B$63,$F130))*$D130</f>
        <v>0</v>
      </c>
      <c r="H130" s="10">
        <f ca="1">IFERROR(INDEX(H$337:H$373,MATCH($F130,$B$337:$B$373,0))/INDEX($D$337:$D$373,MATCH($F130,$B$337:$B$373,0)),SUMIFS('Input-Ext Allocators'!E$8:E$63,'Input-Ext Allocators'!$B$8:$B$63,$F130))*$D130</f>
        <v>0</v>
      </c>
      <c r="I130" s="10">
        <f ca="1">IFERROR(INDEX(I$337:I$373,MATCH($F130,$B$337:$B$373,0))/INDEX($D$337:$D$373,MATCH($F130,$B$337:$B$373,0)),SUMIFS('Input-Ext Allocators'!F$8:F$63,'Input-Ext Allocators'!$B$8:$B$63,$F130))*$D130</f>
        <v>0</v>
      </c>
      <c r="J130" s="10">
        <f ca="1">IFERROR(INDEX(J$337:J$373,MATCH($F130,$B$337:$B$373,0))/INDEX($D$337:$D$373,MATCH($F130,$B$337:$B$373,0)),SUMIFS('Input-Ext Allocators'!G$8:G$63,'Input-Ext Allocators'!$B$8:$B$63,$F130))*$D130</f>
        <v>0</v>
      </c>
      <c r="K130" s="10">
        <f ca="1">IFERROR(INDEX(K$337:K$373,MATCH($F130,$B$337:$B$373,0))/INDEX($D$337:$D$373,MATCH($F130,$B$337:$B$373,0)),SUMIFS('Input-Ext Allocators'!H$8:H$63,'Input-Ext Allocators'!$B$8:$B$63,$F130))*$D130</f>
        <v>0</v>
      </c>
    </row>
    <row r="131" spans="1:11" outlineLevel="1">
      <c r="A131" s="31">
        <f>IF(ISBLANK('Input-Accounts'!A131),"",'Input-Accounts'!A131)</f>
        <v>118</v>
      </c>
      <c r="B131" s="53" t="str">
        <f>IF(ISBLANK('Input-Accounts'!B131),"",'Input-Accounts'!B131)</f>
        <v>TOOLS,SHOP, &amp; GAR EQ-UND TANK CLEANUP</v>
      </c>
      <c r="C131" s="31">
        <f>IF(ISBLANK('Input-Accounts'!C131),"",'Input-Accounts'!C131)</f>
        <v>394.13</v>
      </c>
      <c r="D131" s="10">
        <f t="shared" ca="1" si="16"/>
        <v>0</v>
      </c>
      <c r="E131" s="10">
        <f t="shared" ca="1" si="17"/>
        <v>0</v>
      </c>
      <c r="F131" s="3" t="str" cm="1">
        <f t="array" aca="1" ref="F131" ca="1">IF(D131=0,"-",IF('Input-Accounts'!$E131&lt;&gt;0,'Input-Accounts'!$E131,INDEX('Input-Accounts'!$H131:$J131,,MATCH($F$6,'Input-Accounts'!$H$6:$J$6,0))))</f>
        <v>-</v>
      </c>
      <c r="G131" s="10">
        <f ca="1">IFERROR(INDEX(G$337:G$373,MATCH($F131,$B$337:$B$373,0))/INDEX($D$337:$D$373,MATCH($F131,$B$337:$B$373,0)),SUMIFS('Input-Ext Allocators'!D$8:D$63,'Input-Ext Allocators'!$B$8:$B$63,$F131))*$D131</f>
        <v>0</v>
      </c>
      <c r="H131" s="10">
        <f ca="1">IFERROR(INDEX(H$337:H$373,MATCH($F131,$B$337:$B$373,0))/INDEX($D$337:$D$373,MATCH($F131,$B$337:$B$373,0)),SUMIFS('Input-Ext Allocators'!E$8:E$63,'Input-Ext Allocators'!$B$8:$B$63,$F131))*$D131</f>
        <v>0</v>
      </c>
      <c r="I131" s="10">
        <f ca="1">IFERROR(INDEX(I$337:I$373,MATCH($F131,$B$337:$B$373,0))/INDEX($D$337:$D$373,MATCH($F131,$B$337:$B$373,0)),SUMIFS('Input-Ext Allocators'!F$8:F$63,'Input-Ext Allocators'!$B$8:$B$63,$F131))*$D131</f>
        <v>0</v>
      </c>
      <c r="J131" s="10">
        <f ca="1">IFERROR(INDEX(J$337:J$373,MATCH($F131,$B$337:$B$373,0))/INDEX($D$337:$D$373,MATCH($F131,$B$337:$B$373,0)),SUMIFS('Input-Ext Allocators'!G$8:G$63,'Input-Ext Allocators'!$B$8:$B$63,$F131))*$D131</f>
        <v>0</v>
      </c>
      <c r="K131" s="10">
        <f ca="1">IFERROR(INDEX(K$337:K$373,MATCH($F131,$B$337:$B$373,0))/INDEX($D$337:$D$373,MATCH($F131,$B$337:$B$373,0)),SUMIFS('Input-Ext Allocators'!H$8:H$63,'Input-Ext Allocators'!$B$8:$B$63,$F131))*$D131</f>
        <v>0</v>
      </c>
    </row>
    <row r="132" spans="1:11" outlineLevel="1">
      <c r="A132" s="31">
        <f>IF(ISBLANK('Input-Accounts'!A132),"",'Input-Accounts'!A132)</f>
        <v>119</v>
      </c>
      <c r="B132" s="53" t="str">
        <f>IF(ISBLANK('Input-Accounts'!B132),"",'Input-Accounts'!B132)</f>
        <v>TOOLS,SHOP, &amp; GAR EQ-SHOP EQUIP</v>
      </c>
      <c r="C132" s="31">
        <f>IF(ISBLANK('Input-Accounts'!C132),"",'Input-Accounts'!C132)</f>
        <v>394.2</v>
      </c>
      <c r="D132" s="10">
        <f t="shared" ca="1" si="16"/>
        <v>0</v>
      </c>
      <c r="E132" s="10">
        <f t="shared" ca="1" si="17"/>
        <v>0</v>
      </c>
      <c r="F132" s="3" t="str" cm="1">
        <f t="array" aca="1" ref="F132" ca="1">IF(D132=0,"-",IF('Input-Accounts'!$E132&lt;&gt;0,'Input-Accounts'!$E132,INDEX('Input-Accounts'!$H132:$J132,,MATCH($F$6,'Input-Accounts'!$H$6:$J$6,0))))</f>
        <v>-</v>
      </c>
      <c r="G132" s="10">
        <f ca="1">IFERROR(INDEX(G$337:G$373,MATCH($F132,$B$337:$B$373,0))/INDEX($D$337:$D$373,MATCH($F132,$B$337:$B$373,0)),SUMIFS('Input-Ext Allocators'!D$8:D$63,'Input-Ext Allocators'!$B$8:$B$63,$F132))*$D132</f>
        <v>0</v>
      </c>
      <c r="H132" s="10">
        <f ca="1">IFERROR(INDEX(H$337:H$373,MATCH($F132,$B$337:$B$373,0))/INDEX($D$337:$D$373,MATCH($F132,$B$337:$B$373,0)),SUMIFS('Input-Ext Allocators'!E$8:E$63,'Input-Ext Allocators'!$B$8:$B$63,$F132))*$D132</f>
        <v>0</v>
      </c>
      <c r="I132" s="10">
        <f ca="1">IFERROR(INDEX(I$337:I$373,MATCH($F132,$B$337:$B$373,0))/INDEX($D$337:$D$373,MATCH($F132,$B$337:$B$373,0)),SUMIFS('Input-Ext Allocators'!F$8:F$63,'Input-Ext Allocators'!$B$8:$B$63,$F132))*$D132</f>
        <v>0</v>
      </c>
      <c r="J132" s="10">
        <f ca="1">IFERROR(INDEX(J$337:J$373,MATCH($F132,$B$337:$B$373,0))/INDEX($D$337:$D$373,MATCH($F132,$B$337:$B$373,0)),SUMIFS('Input-Ext Allocators'!G$8:G$63,'Input-Ext Allocators'!$B$8:$B$63,$F132))*$D132</f>
        <v>0</v>
      </c>
      <c r="K132" s="10">
        <f ca="1">IFERROR(INDEX(K$337:K$373,MATCH($F132,$B$337:$B$373,0))/INDEX($D$337:$D$373,MATCH($F132,$B$337:$B$373,0)),SUMIFS('Input-Ext Allocators'!H$8:H$63,'Input-Ext Allocators'!$B$8:$B$63,$F132))*$D132</f>
        <v>0</v>
      </c>
    </row>
    <row r="133" spans="1:11" outlineLevel="1">
      <c r="A133" s="31">
        <f>IF(ISBLANK('Input-Accounts'!A133),"",'Input-Accounts'!A133)</f>
        <v>120</v>
      </c>
      <c r="B133" s="53" t="str">
        <f>IF(ISBLANK('Input-Accounts'!B133),"",'Input-Accounts'!B133)</f>
        <v>TOOLS,SHOP, &amp; GAR EQ-TOOLS &amp; OTHER</v>
      </c>
      <c r="C133" s="31">
        <f>IF(ISBLANK('Input-Accounts'!C133),"",'Input-Accounts'!C133)</f>
        <v>394.3</v>
      </c>
      <c r="D133" s="10">
        <f t="shared" ca="1" si="16"/>
        <v>0</v>
      </c>
      <c r="E133" s="10">
        <f t="shared" ca="1" si="17"/>
        <v>0</v>
      </c>
      <c r="F133" s="3" t="str" cm="1">
        <f t="array" aca="1" ref="F133" ca="1">IF(D133=0,"-",IF('Input-Accounts'!$E133&lt;&gt;0,'Input-Accounts'!$E133,INDEX('Input-Accounts'!$H133:$J133,,MATCH($F$6,'Input-Accounts'!$H$6:$J$6,0))))</f>
        <v>-</v>
      </c>
      <c r="G133" s="10">
        <f ca="1">IFERROR(INDEX(G$337:G$373,MATCH($F133,$B$337:$B$373,0))/INDEX($D$337:$D$373,MATCH($F133,$B$337:$B$373,0)),SUMIFS('Input-Ext Allocators'!D$8:D$63,'Input-Ext Allocators'!$B$8:$B$63,$F133))*$D133</f>
        <v>0</v>
      </c>
      <c r="H133" s="10">
        <f ca="1">IFERROR(INDEX(H$337:H$373,MATCH($F133,$B$337:$B$373,0))/INDEX($D$337:$D$373,MATCH($F133,$B$337:$B$373,0)),SUMIFS('Input-Ext Allocators'!E$8:E$63,'Input-Ext Allocators'!$B$8:$B$63,$F133))*$D133</f>
        <v>0</v>
      </c>
      <c r="I133" s="10">
        <f ca="1">IFERROR(INDEX(I$337:I$373,MATCH($F133,$B$337:$B$373,0))/INDEX($D$337:$D$373,MATCH($F133,$B$337:$B$373,0)),SUMIFS('Input-Ext Allocators'!F$8:F$63,'Input-Ext Allocators'!$B$8:$B$63,$F133))*$D133</f>
        <v>0</v>
      </c>
      <c r="J133" s="10">
        <f ca="1">IFERROR(INDEX(J$337:J$373,MATCH($F133,$B$337:$B$373,0))/INDEX($D$337:$D$373,MATCH($F133,$B$337:$B$373,0)),SUMIFS('Input-Ext Allocators'!G$8:G$63,'Input-Ext Allocators'!$B$8:$B$63,$F133))*$D133</f>
        <v>0</v>
      </c>
      <c r="K133" s="10">
        <f ca="1">IFERROR(INDEX(K$337:K$373,MATCH($F133,$B$337:$B$373,0))/INDEX($D$337:$D$373,MATCH($F133,$B$337:$B$373,0)),SUMIFS('Input-Ext Allocators'!H$8:H$63,'Input-Ext Allocators'!$B$8:$B$63,$F133))*$D133</f>
        <v>0</v>
      </c>
    </row>
    <row r="134" spans="1:11" outlineLevel="1">
      <c r="A134" s="31">
        <f>IF(ISBLANK('Input-Accounts'!A134),"",'Input-Accounts'!A134)</f>
        <v>121</v>
      </c>
      <c r="B134" s="53" t="str">
        <f>IF(ISBLANK('Input-Accounts'!B134),"",'Input-Accounts'!B134)</f>
        <v>LABORATORY EQUIPMENT</v>
      </c>
      <c r="C134" s="31">
        <f>IF(ISBLANK('Input-Accounts'!C134),"",'Input-Accounts'!C134)</f>
        <v>395</v>
      </c>
      <c r="D134" s="10">
        <f t="shared" ca="1" si="16"/>
        <v>0</v>
      </c>
      <c r="E134" s="10">
        <f t="shared" ca="1" si="17"/>
        <v>0</v>
      </c>
      <c r="F134" s="3" t="str" cm="1">
        <f t="array" aca="1" ref="F134" ca="1">IF(D134=0,"-",IF('Input-Accounts'!$E134&lt;&gt;0,'Input-Accounts'!$E134,INDEX('Input-Accounts'!$H134:$J134,,MATCH($F$6,'Input-Accounts'!$H$6:$J$6,0))))</f>
        <v>-</v>
      </c>
      <c r="G134" s="10">
        <f ca="1">IFERROR(INDEX(G$337:G$373,MATCH($F134,$B$337:$B$373,0))/INDEX($D$337:$D$373,MATCH($F134,$B$337:$B$373,0)),SUMIFS('Input-Ext Allocators'!D$8:D$63,'Input-Ext Allocators'!$B$8:$B$63,$F134))*$D134</f>
        <v>0</v>
      </c>
      <c r="H134" s="10">
        <f ca="1">IFERROR(INDEX(H$337:H$373,MATCH($F134,$B$337:$B$373,0))/INDEX($D$337:$D$373,MATCH($F134,$B$337:$B$373,0)),SUMIFS('Input-Ext Allocators'!E$8:E$63,'Input-Ext Allocators'!$B$8:$B$63,$F134))*$D134</f>
        <v>0</v>
      </c>
      <c r="I134" s="10">
        <f ca="1">IFERROR(INDEX(I$337:I$373,MATCH($F134,$B$337:$B$373,0))/INDEX($D$337:$D$373,MATCH($F134,$B$337:$B$373,0)),SUMIFS('Input-Ext Allocators'!F$8:F$63,'Input-Ext Allocators'!$B$8:$B$63,$F134))*$D134</f>
        <v>0</v>
      </c>
      <c r="J134" s="10">
        <f ca="1">IFERROR(INDEX(J$337:J$373,MATCH($F134,$B$337:$B$373,0))/INDEX($D$337:$D$373,MATCH($F134,$B$337:$B$373,0)),SUMIFS('Input-Ext Allocators'!G$8:G$63,'Input-Ext Allocators'!$B$8:$B$63,$F134))*$D134</f>
        <v>0</v>
      </c>
      <c r="K134" s="10">
        <f ca="1">IFERROR(INDEX(K$337:K$373,MATCH($F134,$B$337:$B$373,0))/INDEX($D$337:$D$373,MATCH($F134,$B$337:$B$373,0)),SUMIFS('Input-Ext Allocators'!H$8:H$63,'Input-Ext Allocators'!$B$8:$B$63,$F134))*$D134</f>
        <v>0</v>
      </c>
    </row>
    <row r="135" spans="1:11" outlineLevel="1">
      <c r="A135" s="31">
        <f>IF(ISBLANK('Input-Accounts'!A135),"",'Input-Accounts'!A135)</f>
        <v>122</v>
      </c>
      <c r="B135" s="53" t="str">
        <f>IF(ISBLANK('Input-Accounts'!B135),"",'Input-Accounts'!B135)</f>
        <v>POWER OPERATED EQUIP-GENERAL TOOLS</v>
      </c>
      <c r="C135" s="31">
        <f>IF(ISBLANK('Input-Accounts'!C135),"",'Input-Accounts'!C135)</f>
        <v>396</v>
      </c>
      <c r="D135" s="10">
        <f t="shared" ca="1" si="16"/>
        <v>0</v>
      </c>
      <c r="E135" s="10">
        <f t="shared" ca="1" si="17"/>
        <v>0</v>
      </c>
      <c r="F135" s="3" t="str" cm="1">
        <f t="array" aca="1" ref="F135" ca="1">IF(D135=0,"-",IF('Input-Accounts'!$E135&lt;&gt;0,'Input-Accounts'!$E135,INDEX('Input-Accounts'!$H135:$J135,,MATCH($F$6,'Input-Accounts'!$H$6:$J$6,0))))</f>
        <v>-</v>
      </c>
      <c r="G135" s="10">
        <f ca="1">IFERROR(INDEX(G$337:G$373,MATCH($F135,$B$337:$B$373,0))/INDEX($D$337:$D$373,MATCH($F135,$B$337:$B$373,0)),SUMIFS('Input-Ext Allocators'!D$8:D$63,'Input-Ext Allocators'!$B$8:$B$63,$F135))*$D135</f>
        <v>0</v>
      </c>
      <c r="H135" s="10">
        <f ca="1">IFERROR(INDEX(H$337:H$373,MATCH($F135,$B$337:$B$373,0))/INDEX($D$337:$D$373,MATCH($F135,$B$337:$B$373,0)),SUMIFS('Input-Ext Allocators'!E$8:E$63,'Input-Ext Allocators'!$B$8:$B$63,$F135))*$D135</f>
        <v>0</v>
      </c>
      <c r="I135" s="10">
        <f ca="1">IFERROR(INDEX(I$337:I$373,MATCH($F135,$B$337:$B$373,0))/INDEX($D$337:$D$373,MATCH($F135,$B$337:$B$373,0)),SUMIFS('Input-Ext Allocators'!F$8:F$63,'Input-Ext Allocators'!$B$8:$B$63,$F135))*$D135</f>
        <v>0</v>
      </c>
      <c r="J135" s="10">
        <f ca="1">IFERROR(INDEX(J$337:J$373,MATCH($F135,$B$337:$B$373,0))/INDEX($D$337:$D$373,MATCH($F135,$B$337:$B$373,0)),SUMIFS('Input-Ext Allocators'!G$8:G$63,'Input-Ext Allocators'!$B$8:$B$63,$F135))*$D135</f>
        <v>0</v>
      </c>
      <c r="K135" s="10">
        <f ca="1">IFERROR(INDEX(K$337:K$373,MATCH($F135,$B$337:$B$373,0))/INDEX($D$337:$D$373,MATCH($F135,$B$337:$B$373,0)),SUMIFS('Input-Ext Allocators'!H$8:H$63,'Input-Ext Allocators'!$B$8:$B$63,$F135))*$D135</f>
        <v>0</v>
      </c>
    </row>
    <row r="136" spans="1:11" outlineLevel="1">
      <c r="A136" s="31">
        <f>IF(ISBLANK('Input-Accounts'!A136),"",'Input-Accounts'!A136)</f>
        <v>123</v>
      </c>
      <c r="B136" s="53" t="str">
        <f>IF(ISBLANK('Input-Accounts'!B136),"",'Input-Accounts'!B136)</f>
        <v>MISCELLANEOUS EQUIPMENT</v>
      </c>
      <c r="C136" s="31">
        <f>IF(ISBLANK('Input-Accounts'!C136),"",'Input-Accounts'!C136)</f>
        <v>398</v>
      </c>
      <c r="D136" s="10">
        <f t="shared" ca="1" si="16"/>
        <v>0</v>
      </c>
      <c r="E136" s="10">
        <f t="shared" ca="1" si="17"/>
        <v>0</v>
      </c>
      <c r="F136" s="3" t="str" cm="1">
        <f t="array" aca="1" ref="F136" ca="1">IF(D136=0,"-",IF('Input-Accounts'!$E136&lt;&gt;0,'Input-Accounts'!$E136,INDEX('Input-Accounts'!$H136:$J136,,MATCH($F$6,'Input-Accounts'!$H$6:$J$6,0))))</f>
        <v>-</v>
      </c>
      <c r="G136" s="10">
        <f ca="1">IFERROR(INDEX(G$337:G$373,MATCH($F136,$B$337:$B$373,0))/INDEX($D$337:$D$373,MATCH($F136,$B$337:$B$373,0)),SUMIFS('Input-Ext Allocators'!D$8:D$63,'Input-Ext Allocators'!$B$8:$B$63,$F136))*$D136</f>
        <v>0</v>
      </c>
      <c r="H136" s="10">
        <f ca="1">IFERROR(INDEX(H$337:H$373,MATCH($F136,$B$337:$B$373,0))/INDEX($D$337:$D$373,MATCH($F136,$B$337:$B$373,0)),SUMIFS('Input-Ext Allocators'!E$8:E$63,'Input-Ext Allocators'!$B$8:$B$63,$F136))*$D136</f>
        <v>0</v>
      </c>
      <c r="I136" s="10">
        <f ca="1">IFERROR(INDEX(I$337:I$373,MATCH($F136,$B$337:$B$373,0))/INDEX($D$337:$D$373,MATCH($F136,$B$337:$B$373,0)),SUMIFS('Input-Ext Allocators'!F$8:F$63,'Input-Ext Allocators'!$B$8:$B$63,$F136))*$D136</f>
        <v>0</v>
      </c>
      <c r="J136" s="10">
        <f ca="1">IFERROR(INDEX(J$337:J$373,MATCH($F136,$B$337:$B$373,0))/INDEX($D$337:$D$373,MATCH($F136,$B$337:$B$373,0)),SUMIFS('Input-Ext Allocators'!G$8:G$63,'Input-Ext Allocators'!$B$8:$B$63,$F136))*$D136</f>
        <v>0</v>
      </c>
      <c r="K136" s="10">
        <f ca="1">IFERROR(INDEX(K$337:K$373,MATCH($F136,$B$337:$B$373,0))/INDEX($D$337:$D$373,MATCH($F136,$B$337:$B$373,0)),SUMIFS('Input-Ext Allocators'!H$8:H$63,'Input-Ext Allocators'!$B$8:$B$63,$F136))*$D136</f>
        <v>0</v>
      </c>
    </row>
    <row r="137" spans="1:11" hidden="1" outlineLevel="1">
      <c r="A137" s="31">
        <f>IF(ISBLANK('Input-Accounts'!A137),"",'Input-Accounts'!A137)</f>
        <v>124</v>
      </c>
      <c r="B137" t="str">
        <f>IF(ISBLANK('Input-Accounts'!B137),"",'Input-Accounts'!B137)</f>
        <v>Subtotal - General Plant</v>
      </c>
      <c r="C137" s="31" t="str">
        <f>IF(ISBLANK('Input-Accounts'!C137),"",'Input-Accounts'!C137)</f>
        <v/>
      </c>
      <c r="D137" s="123">
        <f ca="1">SUBTOTAL(9,D123:D136)</f>
        <v>0</v>
      </c>
      <c r="E137" s="10">
        <f t="shared" ca="1" si="17"/>
        <v>0</v>
      </c>
      <c r="G137" s="123">
        <f t="shared" ref="G137:K137" ca="1" si="18">SUBTOTAL(9,G123:G136)</f>
        <v>0</v>
      </c>
      <c r="H137" s="123">
        <f t="shared" ca="1" si="18"/>
        <v>0</v>
      </c>
      <c r="I137" s="123">
        <f t="shared" ca="1" si="18"/>
        <v>0</v>
      </c>
      <c r="J137" s="123">
        <f t="shared" ca="1" si="18"/>
        <v>0</v>
      </c>
      <c r="K137" s="123">
        <f t="shared" ca="1" si="18"/>
        <v>0</v>
      </c>
    </row>
    <row r="138" spans="1:11" hidden="1" outlineLevel="1">
      <c r="A138" s="31" t="str">
        <f>IF(ISBLANK('Input-Accounts'!A138),"",'Input-Accounts'!A138)</f>
        <v/>
      </c>
      <c r="B138" t="str">
        <f>IF(ISBLANK('Input-Accounts'!B138),"",'Input-Accounts'!B138)</f>
        <v/>
      </c>
      <c r="C138" s="31" t="str">
        <f>IF(ISBLANK('Input-Accounts'!C138),"",'Input-Accounts'!C138)</f>
        <v/>
      </c>
      <c r="D138" s="10"/>
      <c r="E138" s="10"/>
      <c r="G138" s="10"/>
      <c r="H138" s="10"/>
      <c r="I138" s="10"/>
      <c r="J138" s="10"/>
      <c r="K138" s="10"/>
    </row>
    <row r="139" spans="1:11" hidden="1" outlineLevel="1">
      <c r="A139" s="31">
        <f>IF(ISBLANK('Input-Accounts'!A139),"",'Input-Accounts'!A139)</f>
        <v>125</v>
      </c>
      <c r="B139" s="1" t="str">
        <f>IF(ISBLANK('Input-Accounts'!B139),"",'Input-Accounts'!B139)</f>
        <v>Other Assets</v>
      </c>
      <c r="C139" s="31" t="str">
        <f>IF(ISBLANK('Input-Accounts'!C139),"",'Input-Accounts'!C139)</f>
        <v/>
      </c>
      <c r="D139" s="10"/>
      <c r="E139" s="10"/>
      <c r="G139" s="10"/>
      <c r="H139" s="10"/>
      <c r="I139" s="10"/>
      <c r="J139" s="10"/>
      <c r="K139" s="10"/>
    </row>
    <row r="140" spans="1:11" hidden="1" outlineLevel="1">
      <c r="A140" s="31">
        <f>IF(ISBLANK('Input-Accounts'!A140),"",'Input-Accounts'!A140)</f>
        <v>126</v>
      </c>
      <c r="B140" s="53" t="str">
        <f>IF(ISBLANK('Input-Accounts'!B140),"",'Input-Accounts'!B140)</f>
        <v>Retirement Work in Progress</v>
      </c>
      <c r="C140" s="31" t="str">
        <f>IF(ISBLANK('Input-Accounts'!C140),"",'Input-Accounts'!C140)</f>
        <v>N/A</v>
      </c>
      <c r="D140" s="10">
        <f t="shared" ref="D140" ca="1" si="19">INDIRECT("Classification!"&amp;$D$5&amp;ROW())</f>
        <v>0</v>
      </c>
      <c r="E140" s="10">
        <f ca="1">IFERROR(IF(D140="","",IF(D140=0,0,IF(ABS(D140-SUM($G140:$K140))&lt;Check_Limit,0,1))),1)</f>
        <v>0</v>
      </c>
      <c r="F140" s="3" t="str" cm="1">
        <f t="array" aca="1" ref="F140" ca="1">IF(D140=0,"-",IF('Input-Accounts'!$E140&lt;&gt;0,'Input-Accounts'!$E140,INDEX('Input-Accounts'!$H140:$J140,,MATCH($F$6,'Input-Accounts'!$H$6:$J$6,0))))</f>
        <v>-</v>
      </c>
      <c r="G140" s="10">
        <f ca="1">IFERROR(INDEX(G$337:G$373,MATCH($F140,$B$337:$B$373,0))/INDEX($D$337:$D$373,MATCH($F140,$B$337:$B$373,0)),SUMIFS('Input-Ext Allocators'!D$8:D$63,'Input-Ext Allocators'!$B$8:$B$63,$F140))*$D140</f>
        <v>0</v>
      </c>
      <c r="H140" s="10">
        <f ca="1">IFERROR(INDEX(H$337:H$373,MATCH($F140,$B$337:$B$373,0))/INDEX($D$337:$D$373,MATCH($F140,$B$337:$B$373,0)),SUMIFS('Input-Ext Allocators'!E$8:E$63,'Input-Ext Allocators'!$B$8:$B$63,$F140))*$D140</f>
        <v>0</v>
      </c>
      <c r="I140" s="10">
        <f ca="1">IFERROR(INDEX(I$337:I$373,MATCH($F140,$B$337:$B$373,0))/INDEX($D$337:$D$373,MATCH($F140,$B$337:$B$373,0)),SUMIFS('Input-Ext Allocators'!F$8:F$63,'Input-Ext Allocators'!$B$8:$B$63,$F140))*$D140</f>
        <v>0</v>
      </c>
      <c r="J140" s="10">
        <f ca="1">IFERROR(INDEX(J$337:J$373,MATCH($F140,$B$337:$B$373,0))/INDEX($D$337:$D$373,MATCH($F140,$B$337:$B$373,0)),SUMIFS('Input-Ext Allocators'!G$8:G$63,'Input-Ext Allocators'!$B$8:$B$63,$F140))*$D140</f>
        <v>0</v>
      </c>
      <c r="K140" s="10">
        <f ca="1">IFERROR(INDEX(K$337:K$373,MATCH($F140,$B$337:$B$373,0))/INDEX($D$337:$D$373,MATCH($F140,$B$337:$B$373,0)),SUMIFS('Input-Ext Allocators'!H$8:H$63,'Input-Ext Allocators'!$B$8:$B$63,$F140))*$D140</f>
        <v>0</v>
      </c>
    </row>
    <row r="141" spans="1:11" hidden="1" outlineLevel="1">
      <c r="A141" s="31">
        <f>IF(ISBLANK('Input-Accounts'!A141),"",'Input-Accounts'!A141)</f>
        <v>127</v>
      </c>
      <c r="B141" t="str">
        <f>IF(ISBLANK('Input-Accounts'!B141),"",'Input-Accounts'!B141)</f>
        <v>Subtotal - Other Assets</v>
      </c>
      <c r="C141" s="31" t="str">
        <f>IF(ISBLANK('Input-Accounts'!C141),"",'Input-Accounts'!C141)</f>
        <v/>
      </c>
      <c r="D141" s="123">
        <f ca="1">SUBTOTAL(9,D140:D140)</f>
        <v>0</v>
      </c>
      <c r="E141" s="10">
        <f ca="1">IFERROR(IF(D141="","",IF(D141=0,0,IF(ABS(D141-SUM($G141:$K141))&lt;Check_Limit,0,1))),1)</f>
        <v>0</v>
      </c>
      <c r="G141" s="123">
        <f t="shared" ref="G141:K141" ca="1" si="20">SUBTOTAL(9,G140:G140)</f>
        <v>0</v>
      </c>
      <c r="H141" s="123">
        <f t="shared" ca="1" si="20"/>
        <v>0</v>
      </c>
      <c r="I141" s="123">
        <f t="shared" ca="1" si="20"/>
        <v>0</v>
      </c>
      <c r="J141" s="123">
        <f t="shared" ca="1" si="20"/>
        <v>0</v>
      </c>
      <c r="K141" s="123">
        <f t="shared" ca="1" si="20"/>
        <v>0</v>
      </c>
    </row>
    <row r="142" spans="1:11" hidden="1" outlineLevel="1">
      <c r="A142" s="31" t="str">
        <f>IF(ISBLANK('Input-Accounts'!A142),"",'Input-Accounts'!A142)</f>
        <v/>
      </c>
      <c r="B142" t="str">
        <f>IF(ISBLANK('Input-Accounts'!B142),"",'Input-Accounts'!B142)</f>
        <v/>
      </c>
      <c r="C142" s="31" t="str">
        <f>IF(ISBLANK('Input-Accounts'!C142),"",'Input-Accounts'!C142)</f>
        <v/>
      </c>
      <c r="D142" s="10"/>
      <c r="E142" s="10"/>
      <c r="G142" s="10"/>
      <c r="H142" s="10"/>
      <c r="I142" s="10"/>
      <c r="J142" s="10"/>
      <c r="K142" s="10"/>
    </row>
    <row r="143" spans="1:11" hidden="1" outlineLevel="1">
      <c r="A143" s="31">
        <f>IF(ISBLANK('Input-Accounts'!A143),"",'Input-Accounts'!A143)</f>
        <v>128</v>
      </c>
      <c r="B143" s="1" t="str">
        <f>IF(ISBLANK('Input-Accounts'!B143),"",'Input-Accounts'!B143)</f>
        <v>Accumulated Provision for Amortization</v>
      </c>
      <c r="C143" s="31" t="str">
        <f>IF(ISBLANK('Input-Accounts'!C143),"",'Input-Accounts'!C143)</f>
        <v/>
      </c>
      <c r="D143" s="10"/>
      <c r="E143" s="10"/>
      <c r="G143" s="10"/>
      <c r="H143" s="10"/>
      <c r="I143" s="10"/>
      <c r="J143" s="10"/>
      <c r="K143" s="10"/>
    </row>
    <row r="144" spans="1:11" hidden="1" outlineLevel="1">
      <c r="A144" s="31">
        <f>IF(ISBLANK('Input-Accounts'!A144),"",'Input-Accounts'!A144)</f>
        <v>129</v>
      </c>
      <c r="B144" s="53" t="str">
        <f>IF(ISBLANK('Input-Accounts'!B144),"",'Input-Accounts'!B144)</f>
        <v>Reserved</v>
      </c>
      <c r="C144" s="31">
        <f>IF(ISBLANK('Input-Accounts'!C144),"",'Input-Accounts'!C144)</f>
        <v>111</v>
      </c>
      <c r="D144" s="10">
        <f t="shared" ref="D144:D145" ca="1" si="21">INDIRECT("Classification!"&amp;$D$5&amp;ROW())</f>
        <v>0</v>
      </c>
      <c r="E144" s="10">
        <f ca="1">IFERROR(IF(D144="","",IF(D144=0,0,IF(ABS(D144-SUM($G144:$K144))&lt;Check_Limit,0,1))),1)</f>
        <v>0</v>
      </c>
      <c r="F144" s="3" t="str" cm="1">
        <f t="array" aca="1" ref="F144" ca="1">IF(D144=0,"-",IF('Input-Accounts'!$E144&lt;&gt;0,'Input-Accounts'!$E144,INDEX('Input-Accounts'!$H144:$J144,,MATCH($F$6,'Input-Accounts'!$H$6:$J$6,0))))</f>
        <v>-</v>
      </c>
      <c r="G144" s="10">
        <f ca="1">IFERROR(INDEX(G$337:G$373,MATCH($F144,$B$337:$B$373,0))/INDEX($D$337:$D$373,MATCH($F144,$B$337:$B$373,0)),SUMIFS('Input-Ext Allocators'!D$8:D$63,'Input-Ext Allocators'!$B$8:$B$63,$F144))*$D144</f>
        <v>0</v>
      </c>
      <c r="H144" s="10">
        <f ca="1">IFERROR(INDEX(H$337:H$373,MATCH($F144,$B$337:$B$373,0))/INDEX($D$337:$D$373,MATCH($F144,$B$337:$B$373,0)),SUMIFS('Input-Ext Allocators'!E$8:E$63,'Input-Ext Allocators'!$B$8:$B$63,$F144))*$D144</f>
        <v>0</v>
      </c>
      <c r="I144" s="10">
        <f ca="1">IFERROR(INDEX(I$337:I$373,MATCH($F144,$B$337:$B$373,0))/INDEX($D$337:$D$373,MATCH($F144,$B$337:$B$373,0)),SUMIFS('Input-Ext Allocators'!F$8:F$63,'Input-Ext Allocators'!$B$8:$B$63,$F144))*$D144</f>
        <v>0</v>
      </c>
      <c r="J144" s="10">
        <f ca="1">IFERROR(INDEX(J$337:J$373,MATCH($F144,$B$337:$B$373,0))/INDEX($D$337:$D$373,MATCH($F144,$B$337:$B$373,0)),SUMIFS('Input-Ext Allocators'!G$8:G$63,'Input-Ext Allocators'!$B$8:$B$63,$F144))*$D144</f>
        <v>0</v>
      </c>
      <c r="K144" s="10">
        <f ca="1">IFERROR(INDEX(K$337:K$373,MATCH($F144,$B$337:$B$373,0))/INDEX($D$337:$D$373,MATCH($F144,$B$337:$B$373,0)),SUMIFS('Input-Ext Allocators'!H$8:H$63,'Input-Ext Allocators'!$B$8:$B$63,$F144))*$D144</f>
        <v>0</v>
      </c>
    </row>
    <row r="145" spans="1:11" hidden="1" outlineLevel="1">
      <c r="A145" s="31">
        <f>IF(ISBLANK('Input-Accounts'!A145),"",'Input-Accounts'!A145)</f>
        <v>130</v>
      </c>
      <c r="B145" s="53" t="str">
        <f>IF(ISBLANK('Input-Accounts'!B145),"",'Input-Accounts'!B145)</f>
        <v>Reserved</v>
      </c>
      <c r="C145" s="31">
        <f>IF(ISBLANK('Input-Accounts'!C145),"",'Input-Accounts'!C145)</f>
        <v>111</v>
      </c>
      <c r="D145" s="10">
        <f t="shared" ca="1" si="21"/>
        <v>0</v>
      </c>
      <c r="E145" s="10">
        <f ca="1">IFERROR(IF(D145="","",IF(D145=0,0,IF(ABS(D145-SUM($G145:$K145))&lt;Check_Limit,0,1))),1)</f>
        <v>0</v>
      </c>
      <c r="F145" s="3" t="str" cm="1">
        <f t="array" aca="1" ref="F145" ca="1">IF(D145=0,"-",IF('Input-Accounts'!$E145&lt;&gt;0,'Input-Accounts'!$E145,INDEX('Input-Accounts'!$H145:$J145,,MATCH($F$6,'Input-Accounts'!$H$6:$J$6,0))))</f>
        <v>-</v>
      </c>
      <c r="G145" s="10">
        <f ca="1">IFERROR(INDEX(G$337:G$373,MATCH($F145,$B$337:$B$373,0))/INDEX($D$337:$D$373,MATCH($F145,$B$337:$B$373,0)),SUMIFS('Input-Ext Allocators'!D$8:D$63,'Input-Ext Allocators'!$B$8:$B$63,$F145))*$D145</f>
        <v>0</v>
      </c>
      <c r="H145" s="10">
        <f ca="1">IFERROR(INDEX(H$337:H$373,MATCH($F145,$B$337:$B$373,0))/INDEX($D$337:$D$373,MATCH($F145,$B$337:$B$373,0)),SUMIFS('Input-Ext Allocators'!E$8:E$63,'Input-Ext Allocators'!$B$8:$B$63,$F145))*$D145</f>
        <v>0</v>
      </c>
      <c r="I145" s="10">
        <f ca="1">IFERROR(INDEX(I$337:I$373,MATCH($F145,$B$337:$B$373,0))/INDEX($D$337:$D$373,MATCH($F145,$B$337:$B$373,0)),SUMIFS('Input-Ext Allocators'!F$8:F$63,'Input-Ext Allocators'!$B$8:$B$63,$F145))*$D145</f>
        <v>0</v>
      </c>
      <c r="J145" s="10">
        <f ca="1">IFERROR(INDEX(J$337:J$373,MATCH($F145,$B$337:$B$373,0))/INDEX($D$337:$D$373,MATCH($F145,$B$337:$B$373,0)),SUMIFS('Input-Ext Allocators'!G$8:G$63,'Input-Ext Allocators'!$B$8:$B$63,$F145))*$D145</f>
        <v>0</v>
      </c>
      <c r="K145" s="10">
        <f ca="1">IFERROR(INDEX(K$337:K$373,MATCH($F145,$B$337:$B$373,0))/INDEX($D$337:$D$373,MATCH($F145,$B$337:$B$373,0)),SUMIFS('Input-Ext Allocators'!H$8:H$63,'Input-Ext Allocators'!$B$8:$B$63,$F145))*$D145</f>
        <v>0</v>
      </c>
    </row>
    <row r="146" spans="1:11" hidden="1" outlineLevel="1">
      <c r="A146" s="31">
        <f>IF(ISBLANK('Input-Accounts'!A146),"",'Input-Accounts'!A146)</f>
        <v>131</v>
      </c>
      <c r="B146" t="str">
        <f>IF(ISBLANK('Input-Accounts'!B146),"",'Input-Accounts'!B146)</f>
        <v>Subtotal - Accumulated Provision for Amortization</v>
      </c>
      <c r="C146" s="31" t="str">
        <f>IF(ISBLANK('Input-Accounts'!C146),"",'Input-Accounts'!C146)</f>
        <v/>
      </c>
      <c r="D146" s="123">
        <f ca="1">SUBTOTAL(9,D144:D145)</f>
        <v>0</v>
      </c>
      <c r="E146" s="10">
        <f ca="1">IFERROR(IF(D146="","",IF(D146=0,0,IF(ABS(D146-SUM($G146:$K146))&lt;Check_Limit,0,1))),1)</f>
        <v>0</v>
      </c>
      <c r="G146" s="123">
        <f t="shared" ref="G146:K146" ca="1" si="22">SUBTOTAL(9,G144:G145)</f>
        <v>0</v>
      </c>
      <c r="H146" s="123">
        <f t="shared" ca="1" si="22"/>
        <v>0</v>
      </c>
      <c r="I146" s="123">
        <f t="shared" ca="1" si="22"/>
        <v>0</v>
      </c>
      <c r="J146" s="123">
        <f t="shared" ca="1" si="22"/>
        <v>0</v>
      </c>
      <c r="K146" s="123">
        <f t="shared" ca="1" si="22"/>
        <v>0</v>
      </c>
    </row>
    <row r="147" spans="1:11" hidden="1" outlineLevel="1">
      <c r="A147" s="31" t="str">
        <f>IF(ISBLANK('Input-Accounts'!A147),"",'Input-Accounts'!A147)</f>
        <v/>
      </c>
      <c r="B147" t="str">
        <f>IF(ISBLANK('Input-Accounts'!B147),"",'Input-Accounts'!B147)</f>
        <v/>
      </c>
      <c r="C147" s="31" t="str">
        <f>IF(ISBLANK('Input-Accounts'!C147),"",'Input-Accounts'!C147)</f>
        <v/>
      </c>
      <c r="D147" s="10"/>
      <c r="E147" s="10"/>
      <c r="G147" s="10"/>
      <c r="H147" s="10"/>
      <c r="I147" s="10"/>
      <c r="J147" s="10"/>
      <c r="K147" s="10"/>
    </row>
    <row r="148" spans="1:11">
      <c r="A148" s="31">
        <f>IF(ISBLANK('Input-Accounts'!A148),"",'Input-Accounts'!A148)</f>
        <v>132</v>
      </c>
      <c r="B148" s="7" t="str">
        <f>IF(ISBLANK('Input-Accounts'!B148),"",'Input-Accounts'!B148)</f>
        <v>Total Accumulated Depreciation &amp; Amortization</v>
      </c>
      <c r="C148" s="31" t="str">
        <f>IF(ISBLANK('Input-Accounts'!C148),"",'Input-Accounts'!C148)</f>
        <v/>
      </c>
      <c r="D148" s="10">
        <f ca="1">SUBTOTAL(9,D77:D146)</f>
        <v>0</v>
      </c>
      <c r="E148" s="10">
        <f ca="1">IFERROR(IF(D148="","",IF(D148=0,0,IF(ABS(D148-SUM($G148:$K148))&lt;Check_Limit,0,1))),1)</f>
        <v>0</v>
      </c>
      <c r="F148" s="3"/>
      <c r="G148" s="10">
        <f t="shared" ref="G148:K148" ca="1" si="23">SUBTOTAL(9,G77:G146)</f>
        <v>0</v>
      </c>
      <c r="H148" s="10">
        <f t="shared" ca="1" si="23"/>
        <v>0</v>
      </c>
      <c r="I148" s="10">
        <f t="shared" ca="1" si="23"/>
        <v>0</v>
      </c>
      <c r="J148" s="10">
        <f t="shared" ca="1" si="23"/>
        <v>0</v>
      </c>
      <c r="K148" s="10">
        <f t="shared" ca="1" si="23"/>
        <v>0</v>
      </c>
    </row>
    <row r="149" spans="1:11">
      <c r="A149" s="31" t="str">
        <f>IF(ISBLANK('Input-Accounts'!A149),"",'Input-Accounts'!A149)</f>
        <v/>
      </c>
      <c r="B149" t="str">
        <f>IF(ISBLANK('Input-Accounts'!B149),"",'Input-Accounts'!B149)</f>
        <v/>
      </c>
      <c r="C149" s="31" t="str">
        <f>IF(ISBLANK('Input-Accounts'!C149),"",'Input-Accounts'!C149)</f>
        <v/>
      </c>
      <c r="D149" s="123"/>
      <c r="E149" s="10"/>
      <c r="G149" s="123"/>
      <c r="H149" s="123"/>
      <c r="I149" s="123"/>
      <c r="J149" s="123"/>
      <c r="K149" s="123"/>
    </row>
    <row r="150" spans="1:11">
      <c r="A150" s="31">
        <f>IF(ISBLANK('Input-Accounts'!A150),"",'Input-Accounts'!A150)</f>
        <v>133</v>
      </c>
      <c r="B150" s="1" t="str">
        <f>IF(ISBLANK('Input-Accounts'!B150),"",'Input-Accounts'!B150)</f>
        <v>Other Rate Base Items</v>
      </c>
      <c r="C150" s="31" t="str">
        <f>IF(ISBLANK('Input-Accounts'!C150),"",'Input-Accounts'!C150)</f>
        <v/>
      </c>
      <c r="D150" s="10"/>
      <c r="E150" s="10"/>
      <c r="G150" s="10"/>
      <c r="H150" s="10"/>
      <c r="I150" s="10"/>
      <c r="J150" s="10"/>
      <c r="K150" s="10"/>
    </row>
    <row r="151" spans="1:11" hidden="1" outlineLevel="1">
      <c r="A151" s="31">
        <f>IF(ISBLANK('Input-Accounts'!A151),"",'Input-Accounts'!A151)</f>
        <v>134</v>
      </c>
      <c r="B151" s="53" t="str">
        <f>IF(ISBLANK('Input-Accounts'!B151),"",'Input-Accounts'!B151)</f>
        <v>Accumulated deferred income taxes</v>
      </c>
      <c r="C151" s="31">
        <f>IF(ISBLANK('Input-Accounts'!C151),"",'Input-Accounts'!C151)</f>
        <v>190</v>
      </c>
      <c r="D151" s="10">
        <f t="shared" ref="D151:D153" ca="1" si="24">INDIRECT("Classification!"&amp;$D$5&amp;ROW())</f>
        <v>0</v>
      </c>
      <c r="E151" s="10">
        <f ca="1">IFERROR(IF(D151="","",IF(D151=0,0,IF(ABS(D151-SUM($G151:$K151))&lt;Check_Limit,0,1))),1)</f>
        <v>0</v>
      </c>
      <c r="F151" s="3" t="str" cm="1">
        <f t="array" aca="1" ref="F151" ca="1">IF(D151=0,"-",IF('Input-Accounts'!$E151&lt;&gt;0,'Input-Accounts'!$E151,INDEX('Input-Accounts'!$H151:$J151,,MATCH($F$6,'Input-Accounts'!$H$6:$J$6,0))))</f>
        <v>-</v>
      </c>
      <c r="G151" s="10">
        <f ca="1">IFERROR(INDEX(G$337:G$373,MATCH($F151,$B$337:$B$373,0))/INDEX($D$337:$D$373,MATCH($F151,$B$337:$B$373,0)),SUMIFS('Input-Ext Allocators'!D$8:D$63,'Input-Ext Allocators'!$B$8:$B$63,$F151))*$D151</f>
        <v>0</v>
      </c>
      <c r="H151" s="10">
        <f ca="1">IFERROR(INDEX(H$337:H$373,MATCH($F151,$B$337:$B$373,0))/INDEX($D$337:$D$373,MATCH($F151,$B$337:$B$373,0)),SUMIFS('Input-Ext Allocators'!E$8:E$63,'Input-Ext Allocators'!$B$8:$B$63,$F151))*$D151</f>
        <v>0</v>
      </c>
      <c r="I151" s="10">
        <f ca="1">IFERROR(INDEX(I$337:I$373,MATCH($F151,$B$337:$B$373,0))/INDEX($D$337:$D$373,MATCH($F151,$B$337:$B$373,0)),SUMIFS('Input-Ext Allocators'!F$8:F$63,'Input-Ext Allocators'!$B$8:$B$63,$F151))*$D151</f>
        <v>0</v>
      </c>
      <c r="J151" s="10">
        <f ca="1">IFERROR(INDEX(J$337:J$373,MATCH($F151,$B$337:$B$373,0))/INDEX($D$337:$D$373,MATCH($F151,$B$337:$B$373,0)),SUMIFS('Input-Ext Allocators'!G$8:G$63,'Input-Ext Allocators'!$B$8:$B$63,$F151))*$D151</f>
        <v>0</v>
      </c>
      <c r="K151" s="10">
        <f ca="1">IFERROR(INDEX(K$337:K$373,MATCH($F151,$B$337:$B$373,0))/INDEX($D$337:$D$373,MATCH($F151,$B$337:$B$373,0)),SUMIFS('Input-Ext Allocators'!H$8:H$63,'Input-Ext Allocators'!$B$8:$B$63,$F151))*$D151</f>
        <v>0</v>
      </c>
    </row>
    <row r="152" spans="1:11" outlineLevel="1">
      <c r="A152" s="31">
        <f>IF(ISBLANK('Input-Accounts'!A152),"",'Input-Accounts'!A152)</f>
        <v>135</v>
      </c>
      <c r="B152" s="53" t="str">
        <f>IF(ISBLANK('Input-Accounts'!B152),"",'Input-Accounts'!B152)</f>
        <v>Materials &amp; Supplies</v>
      </c>
      <c r="C152" s="31">
        <f>IF(ISBLANK('Input-Accounts'!C152),"",'Input-Accounts'!C152)</f>
        <v>154</v>
      </c>
      <c r="D152" s="10">
        <f t="shared" ca="1" si="24"/>
        <v>0</v>
      </c>
      <c r="E152" s="10">
        <f ca="1">IFERROR(IF(D152="","",IF(D152=0,0,IF(ABS(D152-SUM($G152:$K152))&lt;Check_Limit,0,1))),1)</f>
        <v>0</v>
      </c>
      <c r="F152" s="3" t="str" cm="1">
        <f t="array" aca="1" ref="F152" ca="1">IF(D152=0,"-",IF('Input-Accounts'!$E152&lt;&gt;0,'Input-Accounts'!$E152,INDEX('Input-Accounts'!$H152:$J152,,MATCH($F$6,'Input-Accounts'!$H$6:$J$6,0))))</f>
        <v>-</v>
      </c>
      <c r="G152" s="10">
        <f ca="1">IFERROR(INDEX(G$337:G$373,MATCH($F152,$B$337:$B$373,0))/INDEX($D$337:$D$373,MATCH($F152,$B$337:$B$373,0)),SUMIFS('Input-Ext Allocators'!D$8:D$63,'Input-Ext Allocators'!$B$8:$B$63,$F152))*$D152</f>
        <v>0</v>
      </c>
      <c r="H152" s="10">
        <f ca="1">IFERROR(INDEX(H$337:H$373,MATCH($F152,$B$337:$B$373,0))/INDEX($D$337:$D$373,MATCH($F152,$B$337:$B$373,0)),SUMIFS('Input-Ext Allocators'!E$8:E$63,'Input-Ext Allocators'!$B$8:$B$63,$F152))*$D152</f>
        <v>0</v>
      </c>
      <c r="I152" s="10">
        <f ca="1">IFERROR(INDEX(I$337:I$373,MATCH($F152,$B$337:$B$373,0))/INDEX($D$337:$D$373,MATCH($F152,$B$337:$B$373,0)),SUMIFS('Input-Ext Allocators'!F$8:F$63,'Input-Ext Allocators'!$B$8:$B$63,$F152))*$D152</f>
        <v>0</v>
      </c>
      <c r="J152" s="10">
        <f ca="1">IFERROR(INDEX(J$337:J$373,MATCH($F152,$B$337:$B$373,0))/INDEX($D$337:$D$373,MATCH($F152,$B$337:$B$373,0)),SUMIFS('Input-Ext Allocators'!G$8:G$63,'Input-Ext Allocators'!$B$8:$B$63,$F152))*$D152</f>
        <v>0</v>
      </c>
      <c r="K152" s="10">
        <f ca="1">IFERROR(INDEX(K$337:K$373,MATCH($F152,$B$337:$B$373,0))/INDEX($D$337:$D$373,MATCH($F152,$B$337:$B$373,0)),SUMIFS('Input-Ext Allocators'!H$8:H$63,'Input-Ext Allocators'!$B$8:$B$63,$F152))*$D152</f>
        <v>0</v>
      </c>
    </row>
    <row r="153" spans="1:11" hidden="1" outlineLevel="1">
      <c r="A153" s="31">
        <f>IF(ISBLANK('Input-Accounts'!A153),"",'Input-Accounts'!A153)</f>
        <v>136</v>
      </c>
      <c r="B153" s="53" t="str">
        <f>IF(ISBLANK('Input-Accounts'!B153),"",'Input-Accounts'!B153)</f>
        <v>Gas Stored Underground</v>
      </c>
      <c r="C153" s="31">
        <f>IF(ISBLANK('Input-Accounts'!C153),"",'Input-Accounts'!C153)</f>
        <v>164</v>
      </c>
      <c r="D153" s="10">
        <f t="shared" ca="1" si="24"/>
        <v>0</v>
      </c>
      <c r="E153" s="10">
        <f ca="1">IFERROR(IF(D153="","",IF(D153=0,0,IF(ABS(D153-SUM($G153:$K153))&lt;Check_Limit,0,1))),1)</f>
        <v>0</v>
      </c>
      <c r="F153" s="3" t="str" cm="1">
        <f t="array" aca="1" ref="F153" ca="1">IF(D153=0,"-",IF('Input-Accounts'!$E153&lt;&gt;0,'Input-Accounts'!$E153,INDEX('Input-Accounts'!$H153:$J153,,MATCH($F$6,'Input-Accounts'!$H$6:$J$6,0))))</f>
        <v>-</v>
      </c>
      <c r="G153" s="10">
        <f ca="1">IFERROR(INDEX(G$337:G$373,MATCH($F153,$B$337:$B$373,0))/INDEX($D$337:$D$373,MATCH($F153,$B$337:$B$373,0)),SUMIFS('Input-Ext Allocators'!D$8:D$63,'Input-Ext Allocators'!$B$8:$B$63,$F153))*$D153</f>
        <v>0</v>
      </c>
      <c r="H153" s="10">
        <f ca="1">IFERROR(INDEX(H$337:H$373,MATCH($F153,$B$337:$B$373,0))/INDEX($D$337:$D$373,MATCH($F153,$B$337:$B$373,0)),SUMIFS('Input-Ext Allocators'!E$8:E$63,'Input-Ext Allocators'!$B$8:$B$63,$F153))*$D153</f>
        <v>0</v>
      </c>
      <c r="I153" s="10">
        <f ca="1">IFERROR(INDEX(I$337:I$373,MATCH($F153,$B$337:$B$373,0))/INDEX($D$337:$D$373,MATCH($F153,$B$337:$B$373,0)),SUMIFS('Input-Ext Allocators'!F$8:F$63,'Input-Ext Allocators'!$B$8:$B$63,$F153))*$D153</f>
        <v>0</v>
      </c>
      <c r="J153" s="10">
        <f ca="1">IFERROR(INDEX(J$337:J$373,MATCH($F153,$B$337:$B$373,0))/INDEX($D$337:$D$373,MATCH($F153,$B$337:$B$373,0)),SUMIFS('Input-Ext Allocators'!G$8:G$63,'Input-Ext Allocators'!$B$8:$B$63,$F153))*$D153</f>
        <v>0</v>
      </c>
      <c r="K153" s="10">
        <f ca="1">IFERROR(INDEX(K$337:K$373,MATCH($F153,$B$337:$B$373,0))/INDEX($D$337:$D$373,MATCH($F153,$B$337:$B$373,0)),SUMIFS('Input-Ext Allocators'!H$8:H$63,'Input-Ext Allocators'!$B$8:$B$63,$F153))*$D153</f>
        <v>0</v>
      </c>
    </row>
    <row r="154" spans="1:11">
      <c r="A154" s="31">
        <f>IF(ISBLANK('Input-Accounts'!A154),"",'Input-Accounts'!A154)</f>
        <v>137</v>
      </c>
      <c r="B154" t="str">
        <f>IF(ISBLANK('Input-Accounts'!B154),"",'Input-Accounts'!B154)</f>
        <v>Total Other Rate Base Items</v>
      </c>
      <c r="C154" s="31" t="str">
        <f>IF(ISBLANK('Input-Accounts'!C154),"",'Input-Accounts'!C154)</f>
        <v/>
      </c>
      <c r="D154" s="123">
        <f ca="1">SUBTOTAL(9,D151:D153)</f>
        <v>0</v>
      </c>
      <c r="E154" s="10">
        <f ca="1">IFERROR(IF(D154="","",IF(D154=0,0,IF(ABS(D154-SUM($G154:$K154))&lt;Check_Limit,0,1))),1)</f>
        <v>0</v>
      </c>
      <c r="G154" s="123">
        <f t="shared" ref="G154:K154" ca="1" si="25">SUBTOTAL(9,G151:G153)</f>
        <v>0</v>
      </c>
      <c r="H154" s="123">
        <f t="shared" ca="1" si="25"/>
        <v>0</v>
      </c>
      <c r="I154" s="123">
        <f t="shared" ca="1" si="25"/>
        <v>0</v>
      </c>
      <c r="J154" s="123">
        <f t="shared" ca="1" si="25"/>
        <v>0</v>
      </c>
      <c r="K154" s="123">
        <f t="shared" ca="1" si="25"/>
        <v>0</v>
      </c>
    </row>
    <row r="155" spans="1:11">
      <c r="A155" s="31" t="str">
        <f>IF(ISBLANK('Input-Accounts'!A155),"",'Input-Accounts'!A155)</f>
        <v/>
      </c>
      <c r="B155" t="str">
        <f>IF(ISBLANK('Input-Accounts'!B155),"",'Input-Accounts'!B155)</f>
        <v/>
      </c>
      <c r="C155" s="31" t="str">
        <f>IF(ISBLANK('Input-Accounts'!C155),"",'Input-Accounts'!C155)</f>
        <v/>
      </c>
      <c r="D155" s="31"/>
      <c r="E155" s="10"/>
      <c r="G155" s="31"/>
      <c r="H155" s="31"/>
      <c r="I155" s="31"/>
      <c r="J155" s="31"/>
      <c r="K155" s="31"/>
    </row>
    <row r="156" spans="1:11" ht="15" thickBot="1">
      <c r="A156" s="31">
        <f>IF(ISBLANK('Input-Accounts'!A156),"",'Input-Accounts'!A156)</f>
        <v>138</v>
      </c>
      <c r="B156" s="7" t="str">
        <f>IF(ISBLANK('Input-Accounts'!B156),"",'Input-Accounts'!B156)</f>
        <v>TOTAL RATE BASE</v>
      </c>
      <c r="C156" s="31" t="str">
        <f>IF(ISBLANK('Input-Accounts'!C156),"",'Input-Accounts'!C156)</f>
        <v/>
      </c>
      <c r="D156" s="125">
        <f ca="1">SUBTOTAL(9,D11:D155)</f>
        <v>0</v>
      </c>
      <c r="E156" s="10">
        <f ca="1">IFERROR(IF(D156="","",IF(D156=0,0,IF(ABS(D156-SUM($G156:$K156))&lt;Check_Limit,0,1))),1)</f>
        <v>0</v>
      </c>
      <c r="G156" s="125">
        <f t="shared" ref="G156:K156" ca="1" si="26">SUBTOTAL(9,G11:G155)</f>
        <v>0</v>
      </c>
      <c r="H156" s="125">
        <f t="shared" ca="1" si="26"/>
        <v>0</v>
      </c>
      <c r="I156" s="125">
        <f t="shared" ca="1" si="26"/>
        <v>0</v>
      </c>
      <c r="J156" s="125">
        <f t="shared" ca="1" si="26"/>
        <v>0</v>
      </c>
      <c r="K156" s="125">
        <f t="shared" ca="1" si="26"/>
        <v>0</v>
      </c>
    </row>
    <row r="157" spans="1:11" ht="15" thickTop="1">
      <c r="A157" s="31" t="str">
        <f>IF(ISBLANK('Input-Accounts'!A157),"",'Input-Accounts'!A157)</f>
        <v/>
      </c>
      <c r="B157" t="str">
        <f>IF(ISBLANK('Input-Accounts'!B157),"",'Input-Accounts'!B157)</f>
        <v/>
      </c>
      <c r="C157" s="31" t="str">
        <f>IF(ISBLANK('Input-Accounts'!C157),"",'Input-Accounts'!C157)</f>
        <v/>
      </c>
      <c r="D157" s="10"/>
      <c r="E157" s="10"/>
      <c r="G157" s="10"/>
      <c r="H157" s="10"/>
      <c r="I157" s="10"/>
      <c r="J157" s="10"/>
      <c r="K157" s="10"/>
    </row>
    <row r="158" spans="1:11">
      <c r="A158" s="31">
        <f>IF(ISBLANK('Input-Accounts'!A158),"",'Input-Accounts'!A158)</f>
        <v>139</v>
      </c>
      <c r="B158" s="1" t="str">
        <f>IF(ISBLANK('Input-Accounts'!B158),"",'Input-Accounts'!B158)</f>
        <v>OPERATION AND MAINTENANCE EXPENSE</v>
      </c>
      <c r="C158" s="31" t="str">
        <f>IF(ISBLANK('Input-Accounts'!C158),"",'Input-Accounts'!C158)</f>
        <v/>
      </c>
      <c r="D158" s="10"/>
      <c r="E158" s="10"/>
      <c r="G158" s="10"/>
      <c r="H158" s="10"/>
      <c r="I158" s="10"/>
      <c r="J158" s="10"/>
      <c r="K158" s="10"/>
    </row>
    <row r="159" spans="1:11">
      <c r="A159" s="31">
        <f>IF(ISBLANK('Input-Accounts'!A159),"",'Input-Accounts'!A159)</f>
        <v>140</v>
      </c>
      <c r="B159" s="1" t="str">
        <f>IF(ISBLANK('Input-Accounts'!B159),"",'Input-Accounts'!B159)</f>
        <v>Production, Storage, LNG, Transmission, and Distribution Expense</v>
      </c>
      <c r="C159" s="31" t="str">
        <f>IF(ISBLANK('Input-Accounts'!C159),"",'Input-Accounts'!C159)</f>
        <v/>
      </c>
      <c r="D159" s="10"/>
      <c r="E159" s="10"/>
      <c r="G159" s="10"/>
      <c r="H159" s="10"/>
      <c r="I159" s="10"/>
      <c r="J159" s="10"/>
      <c r="K159" s="10"/>
    </row>
    <row r="160" spans="1:11" hidden="1" outlineLevel="1">
      <c r="A160" s="31">
        <f>IF(ISBLANK('Input-Accounts'!A160),"",'Input-Accounts'!A160)</f>
        <v>141</v>
      </c>
      <c r="B160" s="1" t="str">
        <f>IF(ISBLANK('Input-Accounts'!B160),"",'Input-Accounts'!B160)</f>
        <v>Other Gas Supply Expenses</v>
      </c>
      <c r="C160" s="31" t="str">
        <f>IF(ISBLANK('Input-Accounts'!C160),"",'Input-Accounts'!C160)</f>
        <v/>
      </c>
      <c r="D160" s="10"/>
      <c r="E160" s="10"/>
      <c r="G160" s="10"/>
      <c r="H160" s="10"/>
      <c r="I160" s="10"/>
      <c r="J160" s="10"/>
      <c r="K160" s="10"/>
    </row>
    <row r="161" spans="1:11" hidden="1" outlineLevel="1">
      <c r="A161" s="31">
        <f>IF(ISBLANK('Input-Accounts'!A161),"",'Input-Accounts'!A161)</f>
        <v>142</v>
      </c>
      <c r="B161" s="53" t="str">
        <f>IF(ISBLANK('Input-Accounts'!B161),"",'Input-Accounts'!B161)</f>
        <v>Natural gas well head purchases</v>
      </c>
      <c r="C161" s="31" t="str">
        <f>IF(ISBLANK('Input-Accounts'!C161),"",'Input-Accounts'!C161)</f>
        <v xml:space="preserve">801-803 </v>
      </c>
      <c r="D161" s="10">
        <f t="shared" ref="D161:D168" ca="1" si="27">INDIRECT("Classification!"&amp;$D$5&amp;ROW())</f>
        <v>0</v>
      </c>
      <c r="E161" s="10">
        <f t="shared" ref="E161:E169" ca="1" si="28">IFERROR(IF(D161="","",IF(D161=0,0,IF(ABS(D161-SUM($G161:$K161))&lt;Check_Limit,0,1))),1)</f>
        <v>0</v>
      </c>
      <c r="F161" s="3" t="str" cm="1">
        <f t="array" aca="1" ref="F161" ca="1">IF(D161=0,"-",IF('Input-Accounts'!$E161&lt;&gt;0,'Input-Accounts'!$E161,INDEX('Input-Accounts'!$H161:$J161,,MATCH($F$6,'Input-Accounts'!$H$6:$J$6,0))))</f>
        <v>-</v>
      </c>
      <c r="G161" s="10">
        <f ca="1">IFERROR(INDEX(G$337:G$373,MATCH($F161,$B$337:$B$373,0))/INDEX($D$337:$D$373,MATCH($F161,$B$337:$B$373,0)),SUMIFS('Input-Ext Allocators'!D$8:D$63,'Input-Ext Allocators'!$B$8:$B$63,$F161))*$D161</f>
        <v>0</v>
      </c>
      <c r="H161" s="10">
        <f ca="1">IFERROR(INDEX(H$337:H$373,MATCH($F161,$B$337:$B$373,0))/INDEX($D$337:$D$373,MATCH($F161,$B$337:$B$373,0)),SUMIFS('Input-Ext Allocators'!E$8:E$63,'Input-Ext Allocators'!$B$8:$B$63,$F161))*$D161</f>
        <v>0</v>
      </c>
      <c r="I161" s="10">
        <f ca="1">IFERROR(INDEX(I$337:I$373,MATCH($F161,$B$337:$B$373,0))/INDEX($D$337:$D$373,MATCH($F161,$B$337:$B$373,0)),SUMIFS('Input-Ext Allocators'!F$8:F$63,'Input-Ext Allocators'!$B$8:$B$63,$F161))*$D161</f>
        <v>0</v>
      </c>
      <c r="J161" s="10">
        <f ca="1">IFERROR(INDEX(J$337:J$373,MATCH($F161,$B$337:$B$373,0))/INDEX($D$337:$D$373,MATCH($F161,$B$337:$B$373,0)),SUMIFS('Input-Ext Allocators'!G$8:G$63,'Input-Ext Allocators'!$B$8:$B$63,$F161))*$D161</f>
        <v>0</v>
      </c>
      <c r="K161" s="10">
        <f ca="1">IFERROR(INDEX(K$337:K$373,MATCH($F161,$B$337:$B$373,0))/INDEX($D$337:$D$373,MATCH($F161,$B$337:$B$373,0)),SUMIFS('Input-Ext Allocators'!H$8:H$63,'Input-Ext Allocators'!$B$8:$B$63,$F161))*$D161</f>
        <v>0</v>
      </c>
    </row>
    <row r="162" spans="1:11" hidden="1" outlineLevel="1">
      <c r="A162" s="31">
        <f>IF(ISBLANK('Input-Accounts'!A162),"",'Input-Accounts'!A162)</f>
        <v>143</v>
      </c>
      <c r="B162" s="53" t="str">
        <f>IF(ISBLANK('Input-Accounts'!B162),"",'Input-Accounts'!B162)</f>
        <v>Natural Gas City Gate Purchases</v>
      </c>
      <c r="C162" s="31" t="str">
        <f>IF(ISBLANK('Input-Accounts'!C162),"",'Input-Accounts'!C162)</f>
        <v xml:space="preserve">804 </v>
      </c>
      <c r="D162" s="10">
        <f t="shared" ca="1" si="27"/>
        <v>0</v>
      </c>
      <c r="E162" s="10">
        <f t="shared" ca="1" si="28"/>
        <v>0</v>
      </c>
      <c r="F162" s="3" t="str" cm="1">
        <f t="array" aca="1" ref="F162" ca="1">IF(D162=0,"-",IF('Input-Accounts'!$E162&lt;&gt;0,'Input-Accounts'!$E162,INDEX('Input-Accounts'!$H162:$J162,,MATCH($F$6,'Input-Accounts'!$H$6:$J$6,0))))</f>
        <v>-</v>
      </c>
      <c r="G162" s="10">
        <f ca="1">IFERROR(INDEX(G$337:G$373,MATCH($F162,$B$337:$B$373,0))/INDEX($D$337:$D$373,MATCH($F162,$B$337:$B$373,0)),SUMIFS('Input-Ext Allocators'!D$8:D$63,'Input-Ext Allocators'!$B$8:$B$63,$F162))*$D162</f>
        <v>0</v>
      </c>
      <c r="H162" s="10">
        <f ca="1">IFERROR(INDEX(H$337:H$373,MATCH($F162,$B$337:$B$373,0))/INDEX($D$337:$D$373,MATCH($F162,$B$337:$B$373,0)),SUMIFS('Input-Ext Allocators'!E$8:E$63,'Input-Ext Allocators'!$B$8:$B$63,$F162))*$D162</f>
        <v>0</v>
      </c>
      <c r="I162" s="10">
        <f ca="1">IFERROR(INDEX(I$337:I$373,MATCH($F162,$B$337:$B$373,0))/INDEX($D$337:$D$373,MATCH($F162,$B$337:$B$373,0)),SUMIFS('Input-Ext Allocators'!F$8:F$63,'Input-Ext Allocators'!$B$8:$B$63,$F162))*$D162</f>
        <v>0</v>
      </c>
      <c r="J162" s="10">
        <f ca="1">IFERROR(INDEX(J$337:J$373,MATCH($F162,$B$337:$B$373,0))/INDEX($D$337:$D$373,MATCH($F162,$B$337:$B$373,0)),SUMIFS('Input-Ext Allocators'!G$8:G$63,'Input-Ext Allocators'!$B$8:$B$63,$F162))*$D162</f>
        <v>0</v>
      </c>
      <c r="K162" s="10">
        <f ca="1">IFERROR(INDEX(K$337:K$373,MATCH($F162,$B$337:$B$373,0))/INDEX($D$337:$D$373,MATCH($F162,$B$337:$B$373,0)),SUMIFS('Input-Ext Allocators'!H$8:H$63,'Input-Ext Allocators'!$B$8:$B$63,$F162))*$D162</f>
        <v>0</v>
      </c>
    </row>
    <row r="163" spans="1:11" hidden="1" outlineLevel="1">
      <c r="A163" s="31">
        <f>IF(ISBLANK('Input-Accounts'!A163),"",'Input-Accounts'!A163)</f>
        <v>144</v>
      </c>
      <c r="B163" s="53" t="str">
        <f>IF(ISBLANK('Input-Accounts'!B163),"",'Input-Accounts'!B163)</f>
        <v>Other gas purchases</v>
      </c>
      <c r="C163" s="31" t="str">
        <f>IF(ISBLANK('Input-Accounts'!C163),"",'Input-Accounts'!C163)</f>
        <v xml:space="preserve">805 </v>
      </c>
      <c r="D163" s="10">
        <f t="shared" ca="1" si="27"/>
        <v>0</v>
      </c>
      <c r="E163" s="10">
        <f t="shared" ca="1" si="28"/>
        <v>0</v>
      </c>
      <c r="F163" s="3" t="str" cm="1">
        <f t="array" aca="1" ref="F163" ca="1">IF(D163=0,"-",IF('Input-Accounts'!$E163&lt;&gt;0,'Input-Accounts'!$E163,INDEX('Input-Accounts'!$H163:$J163,,MATCH($F$6,'Input-Accounts'!$H$6:$J$6,0))))</f>
        <v>-</v>
      </c>
      <c r="G163" s="10">
        <f ca="1">IFERROR(INDEX(G$337:G$373,MATCH($F163,$B$337:$B$373,0))/INDEX($D$337:$D$373,MATCH($F163,$B$337:$B$373,0)),SUMIFS('Input-Ext Allocators'!D$8:D$63,'Input-Ext Allocators'!$B$8:$B$63,$F163))*$D163</f>
        <v>0</v>
      </c>
      <c r="H163" s="10">
        <f ca="1">IFERROR(INDEX(H$337:H$373,MATCH($F163,$B$337:$B$373,0))/INDEX($D$337:$D$373,MATCH($F163,$B$337:$B$373,0)),SUMIFS('Input-Ext Allocators'!E$8:E$63,'Input-Ext Allocators'!$B$8:$B$63,$F163))*$D163</f>
        <v>0</v>
      </c>
      <c r="I163" s="10">
        <f ca="1">IFERROR(INDEX(I$337:I$373,MATCH($F163,$B$337:$B$373,0))/INDEX($D$337:$D$373,MATCH($F163,$B$337:$B$373,0)),SUMIFS('Input-Ext Allocators'!F$8:F$63,'Input-Ext Allocators'!$B$8:$B$63,$F163))*$D163</f>
        <v>0</v>
      </c>
      <c r="J163" s="10">
        <f ca="1">IFERROR(INDEX(J$337:J$373,MATCH($F163,$B$337:$B$373,0))/INDEX($D$337:$D$373,MATCH($F163,$B$337:$B$373,0)),SUMIFS('Input-Ext Allocators'!G$8:G$63,'Input-Ext Allocators'!$B$8:$B$63,$F163))*$D163</f>
        <v>0</v>
      </c>
      <c r="K163" s="10">
        <f ca="1">IFERROR(INDEX(K$337:K$373,MATCH($F163,$B$337:$B$373,0))/INDEX($D$337:$D$373,MATCH($F163,$B$337:$B$373,0)),SUMIFS('Input-Ext Allocators'!H$8:H$63,'Input-Ext Allocators'!$B$8:$B$63,$F163))*$D163</f>
        <v>0</v>
      </c>
    </row>
    <row r="164" spans="1:11" outlineLevel="1">
      <c r="A164" s="31">
        <f>IF(ISBLANK('Input-Accounts'!A164),"",'Input-Accounts'!A164)</f>
        <v>145</v>
      </c>
      <c r="B164" s="53" t="str">
        <f>IF(ISBLANK('Input-Accounts'!B164),"",'Input-Accounts'!B164)</f>
        <v>Exchange gas</v>
      </c>
      <c r="C164" s="31" t="str">
        <f>IF(ISBLANK('Input-Accounts'!C164),"",'Input-Accounts'!C164)</f>
        <v xml:space="preserve">806 </v>
      </c>
      <c r="D164" s="10">
        <f t="shared" ca="1" si="27"/>
        <v>0</v>
      </c>
      <c r="E164" s="10">
        <f t="shared" ca="1" si="28"/>
        <v>0</v>
      </c>
      <c r="F164" s="3" t="str" cm="1">
        <f t="array" aca="1" ref="F164" ca="1">IF(D164=0,"-",IF('Input-Accounts'!$E164&lt;&gt;0,'Input-Accounts'!$E164,INDEX('Input-Accounts'!$H164:$J164,,MATCH($F$6,'Input-Accounts'!$H$6:$J$6,0))))</f>
        <v>-</v>
      </c>
      <c r="G164" s="10">
        <f ca="1">IFERROR(INDEX(G$337:G$373,MATCH($F164,$B$337:$B$373,0))/INDEX($D$337:$D$373,MATCH($F164,$B$337:$B$373,0)),SUMIFS('Input-Ext Allocators'!D$8:D$63,'Input-Ext Allocators'!$B$8:$B$63,$F164))*$D164</f>
        <v>0</v>
      </c>
      <c r="H164" s="10">
        <f ca="1">IFERROR(INDEX(H$337:H$373,MATCH($F164,$B$337:$B$373,0))/INDEX($D$337:$D$373,MATCH($F164,$B$337:$B$373,0)),SUMIFS('Input-Ext Allocators'!E$8:E$63,'Input-Ext Allocators'!$B$8:$B$63,$F164))*$D164</f>
        <v>0</v>
      </c>
      <c r="I164" s="10">
        <f ca="1">IFERROR(INDEX(I$337:I$373,MATCH($F164,$B$337:$B$373,0))/INDEX($D$337:$D$373,MATCH($F164,$B$337:$B$373,0)),SUMIFS('Input-Ext Allocators'!F$8:F$63,'Input-Ext Allocators'!$B$8:$B$63,$F164))*$D164</f>
        <v>0</v>
      </c>
      <c r="J164" s="10">
        <f ca="1">IFERROR(INDEX(J$337:J$373,MATCH($F164,$B$337:$B$373,0))/INDEX($D$337:$D$373,MATCH($F164,$B$337:$B$373,0)),SUMIFS('Input-Ext Allocators'!G$8:G$63,'Input-Ext Allocators'!$B$8:$B$63,$F164))*$D164</f>
        <v>0</v>
      </c>
      <c r="K164" s="10">
        <f ca="1">IFERROR(INDEX(K$337:K$373,MATCH($F164,$B$337:$B$373,0))/INDEX($D$337:$D$373,MATCH($F164,$B$337:$B$373,0)),SUMIFS('Input-Ext Allocators'!H$8:H$63,'Input-Ext Allocators'!$B$8:$B$63,$F164))*$D164</f>
        <v>0</v>
      </c>
    </row>
    <row r="165" spans="1:11" outlineLevel="1">
      <c r="A165" s="31">
        <f>IF(ISBLANK('Input-Accounts'!A165),"",'Input-Accounts'!A165)</f>
        <v>146</v>
      </c>
      <c r="B165" s="53" t="str">
        <f>IF(ISBLANK('Input-Accounts'!B165),"",'Input-Accounts'!B165)</f>
        <v>Gas Withdrawn from Storage</v>
      </c>
      <c r="C165" s="31" t="str">
        <f>IF(ISBLANK('Input-Accounts'!C165),"",'Input-Accounts'!C165)</f>
        <v xml:space="preserve">808 </v>
      </c>
      <c r="D165" s="10">
        <f t="shared" ca="1" si="27"/>
        <v>0</v>
      </c>
      <c r="E165" s="10">
        <f t="shared" ca="1" si="28"/>
        <v>0</v>
      </c>
      <c r="F165" s="3" t="str" cm="1">
        <f t="array" aca="1" ref="F165" ca="1">IF(D165=0,"-",IF('Input-Accounts'!$E165&lt;&gt;0,'Input-Accounts'!$E165,INDEX('Input-Accounts'!$H165:$J165,,MATCH($F$6,'Input-Accounts'!$H$6:$J$6,0))))</f>
        <v>-</v>
      </c>
      <c r="G165" s="10">
        <f ca="1">IFERROR(INDEX(G$337:G$373,MATCH($F165,$B$337:$B$373,0))/INDEX($D$337:$D$373,MATCH($F165,$B$337:$B$373,0)),SUMIFS('Input-Ext Allocators'!D$8:D$63,'Input-Ext Allocators'!$B$8:$B$63,$F165))*$D165</f>
        <v>0</v>
      </c>
      <c r="H165" s="10">
        <f ca="1">IFERROR(INDEX(H$337:H$373,MATCH($F165,$B$337:$B$373,0))/INDEX($D$337:$D$373,MATCH($F165,$B$337:$B$373,0)),SUMIFS('Input-Ext Allocators'!E$8:E$63,'Input-Ext Allocators'!$B$8:$B$63,$F165))*$D165</f>
        <v>0</v>
      </c>
      <c r="I165" s="10">
        <f ca="1">IFERROR(INDEX(I$337:I$373,MATCH($F165,$B$337:$B$373,0))/INDEX($D$337:$D$373,MATCH($F165,$B$337:$B$373,0)),SUMIFS('Input-Ext Allocators'!F$8:F$63,'Input-Ext Allocators'!$B$8:$B$63,$F165))*$D165</f>
        <v>0</v>
      </c>
      <c r="J165" s="10">
        <f ca="1">IFERROR(INDEX(J$337:J$373,MATCH($F165,$B$337:$B$373,0))/INDEX($D$337:$D$373,MATCH($F165,$B$337:$B$373,0)),SUMIFS('Input-Ext Allocators'!G$8:G$63,'Input-Ext Allocators'!$B$8:$B$63,$F165))*$D165</f>
        <v>0</v>
      </c>
      <c r="K165" s="10">
        <f ca="1">IFERROR(INDEX(K$337:K$373,MATCH($F165,$B$337:$B$373,0))/INDEX($D$337:$D$373,MATCH($F165,$B$337:$B$373,0)),SUMIFS('Input-Ext Allocators'!H$8:H$63,'Input-Ext Allocators'!$B$8:$B$63,$F165))*$D165</f>
        <v>0</v>
      </c>
    </row>
    <row r="166" spans="1:11" outlineLevel="1">
      <c r="A166" s="31">
        <f>IF(ISBLANK('Input-Accounts'!A166),"",'Input-Accounts'!A166)</f>
        <v>147</v>
      </c>
      <c r="B166" s="53" t="str">
        <f>IF(ISBLANK('Input-Accounts'!B166),"",'Input-Accounts'!B166)</f>
        <v>Gas Used for Other Utility Operations</v>
      </c>
      <c r="C166" s="31" t="str">
        <f>IF(ISBLANK('Input-Accounts'!C166),"",'Input-Accounts'!C166)</f>
        <v xml:space="preserve">812 </v>
      </c>
      <c r="D166" s="10">
        <f t="shared" ca="1" si="27"/>
        <v>0</v>
      </c>
      <c r="E166" s="10">
        <f t="shared" ca="1" si="28"/>
        <v>0</v>
      </c>
      <c r="F166" s="3" t="str" cm="1">
        <f t="array" aca="1" ref="F166" ca="1">IF(D166=0,"-",IF('Input-Accounts'!$E166&lt;&gt;0,'Input-Accounts'!$E166,INDEX('Input-Accounts'!$H166:$J166,,MATCH($F$6,'Input-Accounts'!$H$6:$J$6,0))))</f>
        <v>-</v>
      </c>
      <c r="G166" s="10">
        <f ca="1">IFERROR(INDEX(G$337:G$373,MATCH($F166,$B$337:$B$373,0))/INDEX($D$337:$D$373,MATCH($F166,$B$337:$B$373,0)),SUMIFS('Input-Ext Allocators'!D$8:D$63,'Input-Ext Allocators'!$B$8:$B$63,$F166))*$D166</f>
        <v>0</v>
      </c>
      <c r="H166" s="10">
        <f ca="1">IFERROR(INDEX(H$337:H$373,MATCH($F166,$B$337:$B$373,0))/INDEX($D$337:$D$373,MATCH($F166,$B$337:$B$373,0)),SUMIFS('Input-Ext Allocators'!E$8:E$63,'Input-Ext Allocators'!$B$8:$B$63,$F166))*$D166</f>
        <v>0</v>
      </c>
      <c r="I166" s="10">
        <f ca="1">IFERROR(INDEX(I$337:I$373,MATCH($F166,$B$337:$B$373,0))/INDEX($D$337:$D$373,MATCH($F166,$B$337:$B$373,0)),SUMIFS('Input-Ext Allocators'!F$8:F$63,'Input-Ext Allocators'!$B$8:$B$63,$F166))*$D166</f>
        <v>0</v>
      </c>
      <c r="J166" s="10">
        <f ca="1">IFERROR(INDEX(J$337:J$373,MATCH($F166,$B$337:$B$373,0))/INDEX($D$337:$D$373,MATCH($F166,$B$337:$B$373,0)),SUMIFS('Input-Ext Allocators'!G$8:G$63,'Input-Ext Allocators'!$B$8:$B$63,$F166))*$D166</f>
        <v>0</v>
      </c>
      <c r="K166" s="10">
        <f ca="1">IFERROR(INDEX(K$337:K$373,MATCH($F166,$B$337:$B$373,0))/INDEX($D$337:$D$373,MATCH($F166,$B$337:$B$373,0)),SUMIFS('Input-Ext Allocators'!H$8:H$63,'Input-Ext Allocators'!$B$8:$B$63,$F166))*$D166</f>
        <v>0</v>
      </c>
    </row>
    <row r="167" spans="1:11" outlineLevel="1">
      <c r="A167" s="31">
        <f>IF(ISBLANK('Input-Accounts'!A167),"",'Input-Accounts'!A167)</f>
        <v>148</v>
      </c>
      <c r="B167" s="53" t="str">
        <f>IF(ISBLANK('Input-Accounts'!B167),"",'Input-Accounts'!B167)</f>
        <v>Exchange Fees</v>
      </c>
      <c r="C167" s="31" t="str">
        <f>IF(ISBLANK('Input-Accounts'!C167),"",'Input-Accounts'!C167)</f>
        <v xml:space="preserve">813 </v>
      </c>
      <c r="D167" s="10">
        <f t="shared" ca="1" si="27"/>
        <v>0</v>
      </c>
      <c r="E167" s="10">
        <f t="shared" ca="1" si="28"/>
        <v>0</v>
      </c>
      <c r="F167" s="3" t="str" cm="1">
        <f t="array" aca="1" ref="F167" ca="1">IF(D167=0,"-",IF('Input-Accounts'!$E167&lt;&gt;0,'Input-Accounts'!$E167,INDEX('Input-Accounts'!$H167:$J167,,MATCH($F$6,'Input-Accounts'!$H$6:$J$6,0))))</f>
        <v>-</v>
      </c>
      <c r="G167" s="10">
        <f ca="1">IFERROR(INDEX(G$337:G$373,MATCH($F167,$B$337:$B$373,0))/INDEX($D$337:$D$373,MATCH($F167,$B$337:$B$373,0)),SUMIFS('Input-Ext Allocators'!D$8:D$63,'Input-Ext Allocators'!$B$8:$B$63,$F167))*$D167</f>
        <v>0</v>
      </c>
      <c r="H167" s="10">
        <f ca="1">IFERROR(INDEX(H$337:H$373,MATCH($F167,$B$337:$B$373,0))/INDEX($D$337:$D$373,MATCH($F167,$B$337:$B$373,0)),SUMIFS('Input-Ext Allocators'!E$8:E$63,'Input-Ext Allocators'!$B$8:$B$63,$F167))*$D167</f>
        <v>0</v>
      </c>
      <c r="I167" s="10">
        <f ca="1">IFERROR(INDEX(I$337:I$373,MATCH($F167,$B$337:$B$373,0))/INDEX($D$337:$D$373,MATCH($F167,$B$337:$B$373,0)),SUMIFS('Input-Ext Allocators'!F$8:F$63,'Input-Ext Allocators'!$B$8:$B$63,$F167))*$D167</f>
        <v>0</v>
      </c>
      <c r="J167" s="10">
        <f ca="1">IFERROR(INDEX(J$337:J$373,MATCH($F167,$B$337:$B$373,0))/INDEX($D$337:$D$373,MATCH($F167,$B$337:$B$373,0)),SUMIFS('Input-Ext Allocators'!G$8:G$63,'Input-Ext Allocators'!$B$8:$B$63,$F167))*$D167</f>
        <v>0</v>
      </c>
      <c r="K167" s="10">
        <f ca="1">IFERROR(INDEX(K$337:K$373,MATCH($F167,$B$337:$B$373,0))/INDEX($D$337:$D$373,MATCH($F167,$B$337:$B$373,0)),SUMIFS('Input-Ext Allocators'!H$8:H$63,'Input-Ext Allocators'!$B$8:$B$63,$F167))*$D167</f>
        <v>0</v>
      </c>
    </row>
    <row r="168" spans="1:11" hidden="1" outlineLevel="1">
      <c r="A168" s="31">
        <f>IF(ISBLANK('Input-Accounts'!A168),"",'Input-Accounts'!A168)</f>
        <v>149</v>
      </c>
      <c r="B168" s="53" t="str">
        <f>IF(ISBLANK('Input-Accounts'!B168),"",'Input-Accounts'!B168)</f>
        <v>Purchased Gas Expense</v>
      </c>
      <c r="C168" s="31">
        <f>IF(ISBLANK('Input-Accounts'!C168),"",'Input-Accounts'!C168)</f>
        <v>807</v>
      </c>
      <c r="D168" s="10">
        <f t="shared" ca="1" si="27"/>
        <v>0</v>
      </c>
      <c r="E168" s="10">
        <f t="shared" ca="1" si="28"/>
        <v>0</v>
      </c>
      <c r="F168" s="3" t="str" cm="1">
        <f t="array" aca="1" ref="F168" ca="1">IF(D168=0,"-",IF('Input-Accounts'!$E168&lt;&gt;0,'Input-Accounts'!$E168,INDEX('Input-Accounts'!$H168:$J168,,MATCH($F$6,'Input-Accounts'!$H$6:$J$6,0))))</f>
        <v>-</v>
      </c>
      <c r="G168" s="10">
        <f ca="1">IFERROR(INDEX(G$337:G$373,MATCH($F168,$B$337:$B$373,0))/INDEX($D$337:$D$373,MATCH($F168,$B$337:$B$373,0)),SUMIFS('Input-Ext Allocators'!D$8:D$63,'Input-Ext Allocators'!$B$8:$B$63,$F168))*$D168</f>
        <v>0</v>
      </c>
      <c r="H168" s="10">
        <f ca="1">IFERROR(INDEX(H$337:H$373,MATCH($F168,$B$337:$B$373,0))/INDEX($D$337:$D$373,MATCH($F168,$B$337:$B$373,0)),SUMIFS('Input-Ext Allocators'!E$8:E$63,'Input-Ext Allocators'!$B$8:$B$63,$F168))*$D168</f>
        <v>0</v>
      </c>
      <c r="I168" s="10">
        <f ca="1">IFERROR(INDEX(I$337:I$373,MATCH($F168,$B$337:$B$373,0))/INDEX($D$337:$D$373,MATCH($F168,$B$337:$B$373,0)),SUMIFS('Input-Ext Allocators'!F$8:F$63,'Input-Ext Allocators'!$B$8:$B$63,$F168))*$D168</f>
        <v>0</v>
      </c>
      <c r="J168" s="10">
        <f ca="1">IFERROR(INDEX(J$337:J$373,MATCH($F168,$B$337:$B$373,0))/INDEX($D$337:$D$373,MATCH($F168,$B$337:$B$373,0)),SUMIFS('Input-Ext Allocators'!G$8:G$63,'Input-Ext Allocators'!$B$8:$B$63,$F168))*$D168</f>
        <v>0</v>
      </c>
      <c r="K168" s="10">
        <f ca="1">IFERROR(INDEX(K$337:K$373,MATCH($F168,$B$337:$B$373,0))/INDEX($D$337:$D$373,MATCH($F168,$B$337:$B$373,0)),SUMIFS('Input-Ext Allocators'!H$8:H$63,'Input-Ext Allocators'!$B$8:$B$63,$F168))*$D168</f>
        <v>0</v>
      </c>
    </row>
    <row r="169" spans="1:11" hidden="1" outlineLevel="1">
      <c r="A169" s="31">
        <f>IF(ISBLANK('Input-Accounts'!A169),"",'Input-Accounts'!A169)</f>
        <v>150</v>
      </c>
      <c r="B169" t="str">
        <f>IF(ISBLANK('Input-Accounts'!B169),"",'Input-Accounts'!B169)</f>
        <v>Subtotal - Other Gas Supply Expenses</v>
      </c>
      <c r="C169" s="31" t="str">
        <f>IF(ISBLANK('Input-Accounts'!C169),"",'Input-Accounts'!C169)</f>
        <v/>
      </c>
      <c r="D169" s="123">
        <f ca="1">SUBTOTAL(9,D161:D168)</f>
        <v>0</v>
      </c>
      <c r="E169" s="10">
        <f t="shared" ca="1" si="28"/>
        <v>0</v>
      </c>
      <c r="G169" s="123">
        <f t="shared" ref="G169:K169" ca="1" si="29">SUBTOTAL(9,G161:G168)</f>
        <v>0</v>
      </c>
      <c r="H169" s="123">
        <f t="shared" ca="1" si="29"/>
        <v>0</v>
      </c>
      <c r="I169" s="123">
        <f t="shared" ca="1" si="29"/>
        <v>0</v>
      </c>
      <c r="J169" s="123">
        <f t="shared" ca="1" si="29"/>
        <v>0</v>
      </c>
      <c r="K169" s="123">
        <f t="shared" ca="1" si="29"/>
        <v>0</v>
      </c>
    </row>
    <row r="170" spans="1:11" hidden="1" outlineLevel="1">
      <c r="A170" s="31" t="str">
        <f>IF(ISBLANK('Input-Accounts'!A170),"",'Input-Accounts'!A170)</f>
        <v/>
      </c>
      <c r="B170" t="str">
        <f>IF(ISBLANK('Input-Accounts'!B170),"",'Input-Accounts'!B170)</f>
        <v/>
      </c>
      <c r="C170" s="31" t="str">
        <f>IF(ISBLANK('Input-Accounts'!C170),"",'Input-Accounts'!C170)</f>
        <v/>
      </c>
      <c r="D170" s="10"/>
      <c r="E170" s="10"/>
      <c r="G170" s="10"/>
      <c r="H170" s="10"/>
      <c r="I170" s="10"/>
      <c r="J170" s="10"/>
      <c r="K170" s="10"/>
    </row>
    <row r="171" spans="1:11" hidden="1" outlineLevel="1">
      <c r="A171" s="31">
        <f>IF(ISBLANK('Input-Accounts'!A171),"",'Input-Accounts'!A171)</f>
        <v>151</v>
      </c>
      <c r="B171" s="1" t="str">
        <f>IF(ISBLANK('Input-Accounts'!B171),"",'Input-Accounts'!B171)</f>
        <v>Operation Expenses</v>
      </c>
      <c r="C171" s="31" t="str">
        <f>IF(ISBLANK('Input-Accounts'!C171),"",'Input-Accounts'!C171)</f>
        <v/>
      </c>
      <c r="D171" s="10"/>
      <c r="E171" s="10"/>
      <c r="F171" s="3"/>
      <c r="G171" s="10"/>
      <c r="H171" s="10"/>
      <c r="I171" s="10"/>
      <c r="J171" s="10"/>
      <c r="K171" s="10"/>
    </row>
    <row r="172" spans="1:11" hidden="1" outlineLevel="1">
      <c r="A172" s="31">
        <f>IF(ISBLANK('Input-Accounts'!A172),"",'Input-Accounts'!A172)</f>
        <v>152</v>
      </c>
      <c r="B172" s="53" t="str">
        <f>IF(ISBLANK('Input-Accounts'!B172),"",'Input-Accounts'!B172)</f>
        <v>Transmission Expense - Operations</v>
      </c>
      <c r="C172" s="31" t="str">
        <f>IF(ISBLANK('Input-Accounts'!C172),"",'Input-Accounts'!C172)</f>
        <v>852</v>
      </c>
      <c r="D172" s="10">
        <f t="shared" ref="D172:D183" ca="1" si="30">INDIRECT("Classification!"&amp;$D$5&amp;ROW())</f>
        <v>0</v>
      </c>
      <c r="E172" s="10">
        <f t="shared" ref="E172:E184" ca="1" si="31">IFERROR(IF(D172="","",IF(D172=0,0,IF(ABS(D172-SUM($G172:$K172))&lt;Check_Limit,0,1))),1)</f>
        <v>0</v>
      </c>
      <c r="F172" s="3" t="str" cm="1">
        <f t="array" aca="1" ref="F172" ca="1">IF(D172=0,"-",IF('Input-Accounts'!$E172&lt;&gt;0,'Input-Accounts'!$E172,INDEX('Input-Accounts'!$H172:$J172,,MATCH($F$6,'Input-Accounts'!$H$6:$J$6,0))))</f>
        <v>-</v>
      </c>
      <c r="G172" s="10">
        <f ca="1">IFERROR(INDEX(G$337:G$373,MATCH($F172,$B$337:$B$373,0))/INDEX($D$337:$D$373,MATCH($F172,$B$337:$B$373,0)),SUMIFS('Input-Ext Allocators'!D$8:D$63,'Input-Ext Allocators'!$B$8:$B$63,$F172))*$D172</f>
        <v>0</v>
      </c>
      <c r="H172" s="10">
        <f ca="1">IFERROR(INDEX(H$337:H$373,MATCH($F172,$B$337:$B$373,0))/INDEX($D$337:$D$373,MATCH($F172,$B$337:$B$373,0)),SUMIFS('Input-Ext Allocators'!E$8:E$63,'Input-Ext Allocators'!$B$8:$B$63,$F172))*$D172</f>
        <v>0</v>
      </c>
      <c r="I172" s="10">
        <f ca="1">IFERROR(INDEX(I$337:I$373,MATCH($F172,$B$337:$B$373,0))/INDEX($D$337:$D$373,MATCH($F172,$B$337:$B$373,0)),SUMIFS('Input-Ext Allocators'!F$8:F$63,'Input-Ext Allocators'!$B$8:$B$63,$F172))*$D172</f>
        <v>0</v>
      </c>
      <c r="J172" s="10">
        <f ca="1">IFERROR(INDEX(J$337:J$373,MATCH($F172,$B$337:$B$373,0))/INDEX($D$337:$D$373,MATCH($F172,$B$337:$B$373,0)),SUMIFS('Input-Ext Allocators'!G$8:G$63,'Input-Ext Allocators'!$B$8:$B$63,$F172))*$D172</f>
        <v>0</v>
      </c>
      <c r="K172" s="10">
        <f ca="1">IFERROR(INDEX(K$337:K$373,MATCH($F172,$B$337:$B$373,0))/INDEX($D$337:$D$373,MATCH($F172,$B$337:$B$373,0)),SUMIFS('Input-Ext Allocators'!H$8:H$63,'Input-Ext Allocators'!$B$8:$B$63,$F172))*$D172</f>
        <v>0</v>
      </c>
    </row>
    <row r="173" spans="1:11" outlineLevel="1">
      <c r="A173" s="31">
        <f>IF(ISBLANK('Input-Accounts'!A173),"",'Input-Accounts'!A173)</f>
        <v>153</v>
      </c>
      <c r="B173" s="53" t="str">
        <f>IF(ISBLANK('Input-Accounts'!B173),"",'Input-Accounts'!B173)</f>
        <v>Other expenses</v>
      </c>
      <c r="C173" s="31" t="str">
        <f>IF(ISBLANK('Input-Accounts'!C173),"",'Input-Accounts'!C173)</f>
        <v>859</v>
      </c>
      <c r="D173" s="10">
        <f t="shared" ca="1" si="30"/>
        <v>0</v>
      </c>
      <c r="E173" s="10">
        <f t="shared" ca="1" si="31"/>
        <v>0</v>
      </c>
      <c r="F173" s="3" t="str" cm="1">
        <f t="array" aca="1" ref="F173" ca="1">IF(D173=0,"-",IF('Input-Accounts'!$E173&lt;&gt;0,'Input-Accounts'!$E173,INDEX('Input-Accounts'!$H173:$J173,,MATCH($F$6,'Input-Accounts'!$H$6:$J$6,0))))</f>
        <v>-</v>
      </c>
      <c r="G173" s="10">
        <f ca="1">IFERROR(INDEX(G$337:G$373,MATCH($F173,$B$337:$B$373,0))/INDEX($D$337:$D$373,MATCH($F173,$B$337:$B$373,0)),SUMIFS('Input-Ext Allocators'!D$8:D$63,'Input-Ext Allocators'!$B$8:$B$63,$F173))*$D173</f>
        <v>0</v>
      </c>
      <c r="H173" s="10">
        <f ca="1">IFERROR(INDEX(H$337:H$373,MATCH($F173,$B$337:$B$373,0))/INDEX($D$337:$D$373,MATCH($F173,$B$337:$B$373,0)),SUMIFS('Input-Ext Allocators'!E$8:E$63,'Input-Ext Allocators'!$B$8:$B$63,$F173))*$D173</f>
        <v>0</v>
      </c>
      <c r="I173" s="10">
        <f ca="1">IFERROR(INDEX(I$337:I$373,MATCH($F173,$B$337:$B$373,0))/INDEX($D$337:$D$373,MATCH($F173,$B$337:$B$373,0)),SUMIFS('Input-Ext Allocators'!F$8:F$63,'Input-Ext Allocators'!$B$8:$B$63,$F173))*$D173</f>
        <v>0</v>
      </c>
      <c r="J173" s="10">
        <f ca="1">IFERROR(INDEX(J$337:J$373,MATCH($F173,$B$337:$B$373,0))/INDEX($D$337:$D$373,MATCH($F173,$B$337:$B$373,0)),SUMIFS('Input-Ext Allocators'!G$8:G$63,'Input-Ext Allocators'!$B$8:$B$63,$F173))*$D173</f>
        <v>0</v>
      </c>
      <c r="K173" s="10">
        <f ca="1">IFERROR(INDEX(K$337:K$373,MATCH($F173,$B$337:$B$373,0))/INDEX($D$337:$D$373,MATCH($F173,$B$337:$B$373,0)),SUMIFS('Input-Ext Allocators'!H$8:H$63,'Input-Ext Allocators'!$B$8:$B$63,$F173))*$D173</f>
        <v>0</v>
      </c>
    </row>
    <row r="174" spans="1:11" hidden="1" outlineLevel="1">
      <c r="A174" s="31">
        <f>IF(ISBLANK('Input-Accounts'!A174),"",'Input-Accounts'!A174)</f>
        <v>154</v>
      </c>
      <c r="B174" s="53" t="str">
        <f>IF(ISBLANK('Input-Accounts'!B174),"",'Input-Accounts'!B174)</f>
        <v xml:space="preserve">M&amp;R Station Equipment </v>
      </c>
      <c r="C174" s="31" t="str">
        <f>IF(ISBLANK('Input-Accounts'!C174),"",'Input-Accounts'!C174)</f>
        <v>865</v>
      </c>
      <c r="D174" s="10">
        <f t="shared" ca="1" si="30"/>
        <v>0</v>
      </c>
      <c r="E174" s="10">
        <f t="shared" ca="1" si="31"/>
        <v>0</v>
      </c>
      <c r="F174" s="3" t="str" cm="1">
        <f t="array" aca="1" ref="F174" ca="1">IF(D174=0,"-",IF('Input-Accounts'!$E174&lt;&gt;0,'Input-Accounts'!$E174,INDEX('Input-Accounts'!$H174:$J174,,MATCH($F$6,'Input-Accounts'!$H$6:$J$6,0))))</f>
        <v>-</v>
      </c>
      <c r="G174" s="10">
        <f ca="1">IFERROR(INDEX(G$337:G$373,MATCH($F174,$B$337:$B$373,0))/INDEX($D$337:$D$373,MATCH($F174,$B$337:$B$373,0)),SUMIFS('Input-Ext Allocators'!D$8:D$63,'Input-Ext Allocators'!$B$8:$B$63,$F174))*$D174</f>
        <v>0</v>
      </c>
      <c r="H174" s="10">
        <f ca="1">IFERROR(INDEX(H$337:H$373,MATCH($F174,$B$337:$B$373,0))/INDEX($D$337:$D$373,MATCH($F174,$B$337:$B$373,0)),SUMIFS('Input-Ext Allocators'!E$8:E$63,'Input-Ext Allocators'!$B$8:$B$63,$F174))*$D174</f>
        <v>0</v>
      </c>
      <c r="I174" s="10">
        <f ca="1">IFERROR(INDEX(I$337:I$373,MATCH($F174,$B$337:$B$373,0))/INDEX($D$337:$D$373,MATCH($F174,$B$337:$B$373,0)),SUMIFS('Input-Ext Allocators'!F$8:F$63,'Input-Ext Allocators'!$B$8:$B$63,$F174))*$D174</f>
        <v>0</v>
      </c>
      <c r="J174" s="10">
        <f ca="1">IFERROR(INDEX(J$337:J$373,MATCH($F174,$B$337:$B$373,0))/INDEX($D$337:$D$373,MATCH($F174,$B$337:$B$373,0)),SUMIFS('Input-Ext Allocators'!G$8:G$63,'Input-Ext Allocators'!$B$8:$B$63,$F174))*$D174</f>
        <v>0</v>
      </c>
      <c r="K174" s="10">
        <f ca="1">IFERROR(INDEX(K$337:K$373,MATCH($F174,$B$337:$B$373,0))/INDEX($D$337:$D$373,MATCH($F174,$B$337:$B$373,0)),SUMIFS('Input-Ext Allocators'!H$8:H$63,'Input-Ext Allocators'!$B$8:$B$63,$F174))*$D174</f>
        <v>0</v>
      </c>
    </row>
    <row r="175" spans="1:11" hidden="1" outlineLevel="1">
      <c r="A175" s="31">
        <f>IF(ISBLANK('Input-Accounts'!A175),"",'Input-Accounts'!A175)</f>
        <v>155</v>
      </c>
      <c r="B175" s="53" t="str">
        <f>IF(ISBLANK('Input-Accounts'!B175),"",'Input-Accounts'!B175)</f>
        <v>Operation supervision and engineering</v>
      </c>
      <c r="C175" s="31">
        <f>IF(ISBLANK('Input-Accounts'!C175),"",'Input-Accounts'!C175)</f>
        <v>870</v>
      </c>
      <c r="D175" s="10">
        <f t="shared" ca="1" si="30"/>
        <v>0</v>
      </c>
      <c r="E175" s="10">
        <f t="shared" ca="1" si="31"/>
        <v>0</v>
      </c>
      <c r="F175" s="3" t="str" cm="1">
        <f t="array" aca="1" ref="F175" ca="1">IF(D175=0,"-",IF('Input-Accounts'!$E175&lt;&gt;0,'Input-Accounts'!$E175,INDEX('Input-Accounts'!$H175:$J175,,MATCH($F$6,'Input-Accounts'!$H$6:$J$6,0))))</f>
        <v>-</v>
      </c>
      <c r="G175" s="10">
        <f ca="1">IFERROR(INDEX(G$337:G$373,MATCH($F175,$B$337:$B$373,0))/INDEX($D$337:$D$373,MATCH($F175,$B$337:$B$373,0)),SUMIFS('Input-Ext Allocators'!D$8:D$63,'Input-Ext Allocators'!$B$8:$B$63,$F175))*$D175</f>
        <v>0</v>
      </c>
      <c r="H175" s="10">
        <f ca="1">IFERROR(INDEX(H$337:H$373,MATCH($F175,$B$337:$B$373,0))/INDEX($D$337:$D$373,MATCH($F175,$B$337:$B$373,0)),SUMIFS('Input-Ext Allocators'!E$8:E$63,'Input-Ext Allocators'!$B$8:$B$63,$F175))*$D175</f>
        <v>0</v>
      </c>
      <c r="I175" s="10">
        <f ca="1">IFERROR(INDEX(I$337:I$373,MATCH($F175,$B$337:$B$373,0))/INDEX($D$337:$D$373,MATCH($F175,$B$337:$B$373,0)),SUMIFS('Input-Ext Allocators'!F$8:F$63,'Input-Ext Allocators'!$B$8:$B$63,$F175))*$D175</f>
        <v>0</v>
      </c>
      <c r="J175" s="10">
        <f ca="1">IFERROR(INDEX(J$337:J$373,MATCH($F175,$B$337:$B$373,0))/INDEX($D$337:$D$373,MATCH($F175,$B$337:$B$373,0)),SUMIFS('Input-Ext Allocators'!G$8:G$63,'Input-Ext Allocators'!$B$8:$B$63,$F175))*$D175</f>
        <v>0</v>
      </c>
      <c r="K175" s="10">
        <f ca="1">IFERROR(INDEX(K$337:K$373,MATCH($F175,$B$337:$B$373,0))/INDEX($D$337:$D$373,MATCH($F175,$B$337:$B$373,0)),SUMIFS('Input-Ext Allocators'!H$8:H$63,'Input-Ext Allocators'!$B$8:$B$63,$F175))*$D175</f>
        <v>0</v>
      </c>
    </row>
    <row r="176" spans="1:11" hidden="1" outlineLevel="1">
      <c r="A176" s="31">
        <f>IF(ISBLANK('Input-Accounts'!A176),"",'Input-Accounts'!A176)</f>
        <v>156</v>
      </c>
      <c r="B176" s="53" t="str">
        <f>IF(ISBLANK('Input-Accounts'!B176),"",'Input-Accounts'!B176)</f>
        <v>Distribution load dispatching</v>
      </c>
      <c r="C176" s="31">
        <f>IF(ISBLANK('Input-Accounts'!C176),"",'Input-Accounts'!C176)</f>
        <v>871</v>
      </c>
      <c r="D176" s="10">
        <f t="shared" ca="1" si="30"/>
        <v>0</v>
      </c>
      <c r="E176" s="10">
        <f t="shared" ca="1" si="31"/>
        <v>0</v>
      </c>
      <c r="F176" s="3" t="str" cm="1">
        <f t="array" aca="1" ref="F176" ca="1">IF(D176=0,"-",IF('Input-Accounts'!$E176&lt;&gt;0,'Input-Accounts'!$E176,INDEX('Input-Accounts'!$H176:$J176,,MATCH($F$6,'Input-Accounts'!$H$6:$J$6,0))))</f>
        <v>-</v>
      </c>
      <c r="G176" s="10">
        <f ca="1">IFERROR(INDEX(G$337:G$373,MATCH($F176,$B$337:$B$373,0))/INDEX($D$337:$D$373,MATCH($F176,$B$337:$B$373,0)),SUMIFS('Input-Ext Allocators'!D$8:D$63,'Input-Ext Allocators'!$B$8:$B$63,$F176))*$D176</f>
        <v>0</v>
      </c>
      <c r="H176" s="10">
        <f ca="1">IFERROR(INDEX(H$337:H$373,MATCH($F176,$B$337:$B$373,0))/INDEX($D$337:$D$373,MATCH($F176,$B$337:$B$373,0)),SUMIFS('Input-Ext Allocators'!E$8:E$63,'Input-Ext Allocators'!$B$8:$B$63,$F176))*$D176</f>
        <v>0</v>
      </c>
      <c r="I176" s="10">
        <f ca="1">IFERROR(INDEX(I$337:I$373,MATCH($F176,$B$337:$B$373,0))/INDEX($D$337:$D$373,MATCH($F176,$B$337:$B$373,0)),SUMIFS('Input-Ext Allocators'!F$8:F$63,'Input-Ext Allocators'!$B$8:$B$63,$F176))*$D176</f>
        <v>0</v>
      </c>
      <c r="J176" s="10">
        <f ca="1">IFERROR(INDEX(J$337:J$373,MATCH($F176,$B$337:$B$373,0))/INDEX($D$337:$D$373,MATCH($F176,$B$337:$B$373,0)),SUMIFS('Input-Ext Allocators'!G$8:G$63,'Input-Ext Allocators'!$B$8:$B$63,$F176))*$D176</f>
        <v>0</v>
      </c>
      <c r="K176" s="10">
        <f ca="1">IFERROR(INDEX(K$337:K$373,MATCH($F176,$B$337:$B$373,0))/INDEX($D$337:$D$373,MATCH($F176,$B$337:$B$373,0)),SUMIFS('Input-Ext Allocators'!H$8:H$63,'Input-Ext Allocators'!$B$8:$B$63,$F176))*$D176</f>
        <v>0</v>
      </c>
    </row>
    <row r="177" spans="1:11" hidden="1" outlineLevel="1">
      <c r="A177" s="31">
        <f>IF(ISBLANK('Input-Accounts'!A177),"",'Input-Accounts'!A177)</f>
        <v>157</v>
      </c>
      <c r="B177" s="53" t="str">
        <f>IF(ISBLANK('Input-Accounts'!B177),"",'Input-Accounts'!B177)</f>
        <v>Mains and services expenses</v>
      </c>
      <c r="C177" s="31">
        <f>IF(ISBLANK('Input-Accounts'!C177),"",'Input-Accounts'!C177)</f>
        <v>874</v>
      </c>
      <c r="D177" s="10">
        <f t="shared" ca="1" si="30"/>
        <v>0</v>
      </c>
      <c r="E177" s="10">
        <f t="shared" ca="1" si="31"/>
        <v>0</v>
      </c>
      <c r="F177" s="3" t="str" cm="1">
        <f t="array" aca="1" ref="F177" ca="1">IF(D177=0,"-",IF('Input-Accounts'!$E177&lt;&gt;0,'Input-Accounts'!$E177,INDEX('Input-Accounts'!$H177:$J177,,MATCH($F$6,'Input-Accounts'!$H$6:$J$6,0))))</f>
        <v>-</v>
      </c>
      <c r="G177" s="10">
        <f ca="1">IFERROR(INDEX(G$337:G$373,MATCH($F177,$B$337:$B$373,0))/INDEX($D$337:$D$373,MATCH($F177,$B$337:$B$373,0)),SUMIFS('Input-Ext Allocators'!D$8:D$63,'Input-Ext Allocators'!$B$8:$B$63,$F177))*$D177</f>
        <v>0</v>
      </c>
      <c r="H177" s="10">
        <f ca="1">IFERROR(INDEX(H$337:H$373,MATCH($F177,$B$337:$B$373,0))/INDEX($D$337:$D$373,MATCH($F177,$B$337:$B$373,0)),SUMIFS('Input-Ext Allocators'!E$8:E$63,'Input-Ext Allocators'!$B$8:$B$63,$F177))*$D177</f>
        <v>0</v>
      </c>
      <c r="I177" s="10">
        <f ca="1">IFERROR(INDEX(I$337:I$373,MATCH($F177,$B$337:$B$373,0))/INDEX($D$337:$D$373,MATCH($F177,$B$337:$B$373,0)),SUMIFS('Input-Ext Allocators'!F$8:F$63,'Input-Ext Allocators'!$B$8:$B$63,$F177))*$D177</f>
        <v>0</v>
      </c>
      <c r="J177" s="10">
        <f ca="1">IFERROR(INDEX(J$337:J$373,MATCH($F177,$B$337:$B$373,0))/INDEX($D$337:$D$373,MATCH($F177,$B$337:$B$373,0)),SUMIFS('Input-Ext Allocators'!G$8:G$63,'Input-Ext Allocators'!$B$8:$B$63,$F177))*$D177</f>
        <v>0</v>
      </c>
      <c r="K177" s="10">
        <f ca="1">IFERROR(INDEX(K$337:K$373,MATCH($F177,$B$337:$B$373,0))/INDEX($D$337:$D$373,MATCH($F177,$B$337:$B$373,0)),SUMIFS('Input-Ext Allocators'!H$8:H$63,'Input-Ext Allocators'!$B$8:$B$63,$F177))*$D177</f>
        <v>0</v>
      </c>
    </row>
    <row r="178" spans="1:11" hidden="1" outlineLevel="1">
      <c r="A178" s="31">
        <f>IF(ISBLANK('Input-Accounts'!A178),"",'Input-Accounts'!A178)</f>
        <v>158</v>
      </c>
      <c r="B178" s="53" t="str">
        <f>IF(ISBLANK('Input-Accounts'!B178),"",'Input-Accounts'!B178)</f>
        <v>Measuring and regulating station expenses—general</v>
      </c>
      <c r="C178" s="31">
        <f>IF(ISBLANK('Input-Accounts'!C178),"",'Input-Accounts'!C178)</f>
        <v>875</v>
      </c>
      <c r="D178" s="10">
        <f t="shared" ca="1" si="30"/>
        <v>0</v>
      </c>
      <c r="E178" s="10">
        <f t="shared" ca="1" si="31"/>
        <v>0</v>
      </c>
      <c r="F178" s="3" t="str" cm="1">
        <f t="array" aca="1" ref="F178" ca="1">IF(D178=0,"-",IF('Input-Accounts'!$E178&lt;&gt;0,'Input-Accounts'!$E178,INDEX('Input-Accounts'!$H178:$J178,,MATCH($F$6,'Input-Accounts'!$H$6:$J$6,0))))</f>
        <v>-</v>
      </c>
      <c r="G178" s="10">
        <f ca="1">IFERROR(INDEX(G$337:G$373,MATCH($F178,$B$337:$B$373,0))/INDEX($D$337:$D$373,MATCH($F178,$B$337:$B$373,0)),SUMIFS('Input-Ext Allocators'!D$8:D$63,'Input-Ext Allocators'!$B$8:$B$63,$F178))*$D178</f>
        <v>0</v>
      </c>
      <c r="H178" s="10">
        <f ca="1">IFERROR(INDEX(H$337:H$373,MATCH($F178,$B$337:$B$373,0))/INDEX($D$337:$D$373,MATCH($F178,$B$337:$B$373,0)),SUMIFS('Input-Ext Allocators'!E$8:E$63,'Input-Ext Allocators'!$B$8:$B$63,$F178))*$D178</f>
        <v>0</v>
      </c>
      <c r="I178" s="10">
        <f ca="1">IFERROR(INDEX(I$337:I$373,MATCH($F178,$B$337:$B$373,0))/INDEX($D$337:$D$373,MATCH($F178,$B$337:$B$373,0)),SUMIFS('Input-Ext Allocators'!F$8:F$63,'Input-Ext Allocators'!$B$8:$B$63,$F178))*$D178</f>
        <v>0</v>
      </c>
      <c r="J178" s="10">
        <f ca="1">IFERROR(INDEX(J$337:J$373,MATCH($F178,$B$337:$B$373,0))/INDEX($D$337:$D$373,MATCH($F178,$B$337:$B$373,0)),SUMIFS('Input-Ext Allocators'!G$8:G$63,'Input-Ext Allocators'!$B$8:$B$63,$F178))*$D178</f>
        <v>0</v>
      </c>
      <c r="K178" s="10">
        <f ca="1">IFERROR(INDEX(K$337:K$373,MATCH($F178,$B$337:$B$373,0))/INDEX($D$337:$D$373,MATCH($F178,$B$337:$B$373,0)),SUMIFS('Input-Ext Allocators'!H$8:H$63,'Input-Ext Allocators'!$B$8:$B$63,$F178))*$D178</f>
        <v>0</v>
      </c>
    </row>
    <row r="179" spans="1:11" hidden="1" outlineLevel="1">
      <c r="A179" s="31">
        <f>IF(ISBLANK('Input-Accounts'!A179),"",'Input-Accounts'!A179)</f>
        <v>159</v>
      </c>
      <c r="B179" s="53" t="str">
        <f>IF(ISBLANK('Input-Accounts'!B179),"",'Input-Accounts'!B179)</f>
        <v>Measuring and regulating station expenses—industrial</v>
      </c>
      <c r="C179" s="31">
        <f>IF(ISBLANK('Input-Accounts'!C179),"",'Input-Accounts'!C179)</f>
        <v>876</v>
      </c>
      <c r="D179" s="10">
        <f t="shared" ca="1" si="30"/>
        <v>0</v>
      </c>
      <c r="E179" s="10">
        <f t="shared" ca="1" si="31"/>
        <v>0</v>
      </c>
      <c r="F179" s="3" t="str" cm="1">
        <f t="array" aca="1" ref="F179" ca="1">IF(D179=0,"-",IF('Input-Accounts'!$E179&lt;&gt;0,'Input-Accounts'!$E179,INDEX('Input-Accounts'!$H179:$J179,,MATCH($F$6,'Input-Accounts'!$H$6:$J$6,0))))</f>
        <v>-</v>
      </c>
      <c r="G179" s="10">
        <f ca="1">IFERROR(INDEX(G$337:G$373,MATCH($F179,$B$337:$B$373,0))/INDEX($D$337:$D$373,MATCH($F179,$B$337:$B$373,0)),SUMIFS('Input-Ext Allocators'!D$8:D$63,'Input-Ext Allocators'!$B$8:$B$63,$F179))*$D179</f>
        <v>0</v>
      </c>
      <c r="H179" s="10">
        <f ca="1">IFERROR(INDEX(H$337:H$373,MATCH($F179,$B$337:$B$373,0))/INDEX($D$337:$D$373,MATCH($F179,$B$337:$B$373,0)),SUMIFS('Input-Ext Allocators'!E$8:E$63,'Input-Ext Allocators'!$B$8:$B$63,$F179))*$D179</f>
        <v>0</v>
      </c>
      <c r="I179" s="10">
        <f ca="1">IFERROR(INDEX(I$337:I$373,MATCH($F179,$B$337:$B$373,0))/INDEX($D$337:$D$373,MATCH($F179,$B$337:$B$373,0)),SUMIFS('Input-Ext Allocators'!F$8:F$63,'Input-Ext Allocators'!$B$8:$B$63,$F179))*$D179</f>
        <v>0</v>
      </c>
      <c r="J179" s="10">
        <f ca="1">IFERROR(INDEX(J$337:J$373,MATCH($F179,$B$337:$B$373,0))/INDEX($D$337:$D$373,MATCH($F179,$B$337:$B$373,0)),SUMIFS('Input-Ext Allocators'!G$8:G$63,'Input-Ext Allocators'!$B$8:$B$63,$F179))*$D179</f>
        <v>0</v>
      </c>
      <c r="K179" s="10">
        <f ca="1">IFERROR(INDEX(K$337:K$373,MATCH($F179,$B$337:$B$373,0))/INDEX($D$337:$D$373,MATCH($F179,$B$337:$B$373,0)),SUMIFS('Input-Ext Allocators'!H$8:H$63,'Input-Ext Allocators'!$B$8:$B$63,$F179))*$D179</f>
        <v>0</v>
      </c>
    </row>
    <row r="180" spans="1:11" hidden="1" outlineLevel="1">
      <c r="A180" s="31">
        <f>IF(ISBLANK('Input-Accounts'!A180),"",'Input-Accounts'!A180)</f>
        <v>160</v>
      </c>
      <c r="B180" s="53" t="str">
        <f>IF(ISBLANK('Input-Accounts'!B180),"",'Input-Accounts'!B180)</f>
        <v>Meter and house regulator expenses</v>
      </c>
      <c r="C180" s="31">
        <f>IF(ISBLANK('Input-Accounts'!C180),"",'Input-Accounts'!C180)</f>
        <v>878</v>
      </c>
      <c r="D180" s="10">
        <f t="shared" ca="1" si="30"/>
        <v>0</v>
      </c>
      <c r="E180" s="10">
        <f t="shared" ca="1" si="31"/>
        <v>0</v>
      </c>
      <c r="F180" s="3" t="str" cm="1">
        <f t="array" aca="1" ref="F180" ca="1">IF(D180=0,"-",IF('Input-Accounts'!$E180&lt;&gt;0,'Input-Accounts'!$E180,INDEX('Input-Accounts'!$H180:$J180,,MATCH($F$6,'Input-Accounts'!$H$6:$J$6,0))))</f>
        <v>-</v>
      </c>
      <c r="G180" s="10">
        <f ca="1">IFERROR(INDEX(G$337:G$373,MATCH($F180,$B$337:$B$373,0))/INDEX($D$337:$D$373,MATCH($F180,$B$337:$B$373,0)),SUMIFS('Input-Ext Allocators'!D$8:D$63,'Input-Ext Allocators'!$B$8:$B$63,$F180))*$D180</f>
        <v>0</v>
      </c>
      <c r="H180" s="10">
        <f ca="1">IFERROR(INDEX(H$337:H$373,MATCH($F180,$B$337:$B$373,0))/INDEX($D$337:$D$373,MATCH($F180,$B$337:$B$373,0)),SUMIFS('Input-Ext Allocators'!E$8:E$63,'Input-Ext Allocators'!$B$8:$B$63,$F180))*$D180</f>
        <v>0</v>
      </c>
      <c r="I180" s="10">
        <f ca="1">IFERROR(INDEX(I$337:I$373,MATCH($F180,$B$337:$B$373,0))/INDEX($D$337:$D$373,MATCH($F180,$B$337:$B$373,0)),SUMIFS('Input-Ext Allocators'!F$8:F$63,'Input-Ext Allocators'!$B$8:$B$63,$F180))*$D180</f>
        <v>0</v>
      </c>
      <c r="J180" s="10">
        <f ca="1">IFERROR(INDEX(J$337:J$373,MATCH($F180,$B$337:$B$373,0))/INDEX($D$337:$D$373,MATCH($F180,$B$337:$B$373,0)),SUMIFS('Input-Ext Allocators'!G$8:G$63,'Input-Ext Allocators'!$B$8:$B$63,$F180))*$D180</f>
        <v>0</v>
      </c>
      <c r="K180" s="10">
        <f ca="1">IFERROR(INDEX(K$337:K$373,MATCH($F180,$B$337:$B$373,0))/INDEX($D$337:$D$373,MATCH($F180,$B$337:$B$373,0)),SUMIFS('Input-Ext Allocators'!H$8:H$63,'Input-Ext Allocators'!$B$8:$B$63,$F180))*$D180</f>
        <v>0</v>
      </c>
    </row>
    <row r="181" spans="1:11" hidden="1" outlineLevel="1">
      <c r="A181" s="31">
        <f>IF(ISBLANK('Input-Accounts'!A181),"",'Input-Accounts'!A181)</f>
        <v>161</v>
      </c>
      <c r="B181" s="53" t="str">
        <f>IF(ISBLANK('Input-Accounts'!B181),"",'Input-Accounts'!B181)</f>
        <v>Customer installations expenses</v>
      </c>
      <c r="C181" s="31">
        <f>IF(ISBLANK('Input-Accounts'!C181),"",'Input-Accounts'!C181)</f>
        <v>879</v>
      </c>
      <c r="D181" s="10">
        <f t="shared" ca="1" si="30"/>
        <v>0</v>
      </c>
      <c r="E181" s="10">
        <f t="shared" ca="1" si="31"/>
        <v>0</v>
      </c>
      <c r="F181" s="3" t="str" cm="1">
        <f t="array" aca="1" ref="F181" ca="1">IF(D181=0,"-",IF('Input-Accounts'!$E181&lt;&gt;0,'Input-Accounts'!$E181,INDEX('Input-Accounts'!$H181:$J181,,MATCH($F$6,'Input-Accounts'!$H$6:$J$6,0))))</f>
        <v>-</v>
      </c>
      <c r="G181" s="10">
        <f ca="1">IFERROR(INDEX(G$337:G$373,MATCH($F181,$B$337:$B$373,0))/INDEX($D$337:$D$373,MATCH($F181,$B$337:$B$373,0)),SUMIFS('Input-Ext Allocators'!D$8:D$63,'Input-Ext Allocators'!$B$8:$B$63,$F181))*$D181</f>
        <v>0</v>
      </c>
      <c r="H181" s="10">
        <f ca="1">IFERROR(INDEX(H$337:H$373,MATCH($F181,$B$337:$B$373,0))/INDEX($D$337:$D$373,MATCH($F181,$B$337:$B$373,0)),SUMIFS('Input-Ext Allocators'!E$8:E$63,'Input-Ext Allocators'!$B$8:$B$63,$F181))*$D181</f>
        <v>0</v>
      </c>
      <c r="I181" s="10">
        <f ca="1">IFERROR(INDEX(I$337:I$373,MATCH($F181,$B$337:$B$373,0))/INDEX($D$337:$D$373,MATCH($F181,$B$337:$B$373,0)),SUMIFS('Input-Ext Allocators'!F$8:F$63,'Input-Ext Allocators'!$B$8:$B$63,$F181))*$D181</f>
        <v>0</v>
      </c>
      <c r="J181" s="10">
        <f ca="1">IFERROR(INDEX(J$337:J$373,MATCH($F181,$B$337:$B$373,0))/INDEX($D$337:$D$373,MATCH($F181,$B$337:$B$373,0)),SUMIFS('Input-Ext Allocators'!G$8:G$63,'Input-Ext Allocators'!$B$8:$B$63,$F181))*$D181</f>
        <v>0</v>
      </c>
      <c r="K181" s="10">
        <f ca="1">IFERROR(INDEX(K$337:K$373,MATCH($F181,$B$337:$B$373,0))/INDEX($D$337:$D$373,MATCH($F181,$B$337:$B$373,0)),SUMIFS('Input-Ext Allocators'!H$8:H$63,'Input-Ext Allocators'!$B$8:$B$63,$F181))*$D181</f>
        <v>0</v>
      </c>
    </row>
    <row r="182" spans="1:11" outlineLevel="1">
      <c r="A182" s="31">
        <f>IF(ISBLANK('Input-Accounts'!A182),"",'Input-Accounts'!A182)</f>
        <v>162</v>
      </c>
      <c r="B182" s="53" t="str">
        <f>IF(ISBLANK('Input-Accounts'!B182),"",'Input-Accounts'!B182)</f>
        <v>OTHER EXPENSE</v>
      </c>
      <c r="C182" s="31">
        <f>IF(ISBLANK('Input-Accounts'!C182),"",'Input-Accounts'!C182)</f>
        <v>880</v>
      </c>
      <c r="D182" s="10">
        <f t="shared" ca="1" si="30"/>
        <v>0</v>
      </c>
      <c r="E182" s="10">
        <f t="shared" ca="1" si="31"/>
        <v>0</v>
      </c>
      <c r="F182" s="3" t="str" cm="1">
        <f t="array" aca="1" ref="F182" ca="1">IF(D182=0,"-",IF('Input-Accounts'!$E182&lt;&gt;0,'Input-Accounts'!$E182,INDEX('Input-Accounts'!$H182:$J182,,MATCH($F$6,'Input-Accounts'!$H$6:$J$6,0))))</f>
        <v>-</v>
      </c>
      <c r="G182" s="10">
        <f ca="1">IFERROR(INDEX(G$337:G$373,MATCH($F182,$B$337:$B$373,0))/INDEX($D$337:$D$373,MATCH($F182,$B$337:$B$373,0)),SUMIFS('Input-Ext Allocators'!D$8:D$63,'Input-Ext Allocators'!$B$8:$B$63,$F182))*$D182</f>
        <v>0</v>
      </c>
      <c r="H182" s="10">
        <f ca="1">IFERROR(INDEX(H$337:H$373,MATCH($F182,$B$337:$B$373,0))/INDEX($D$337:$D$373,MATCH($F182,$B$337:$B$373,0)),SUMIFS('Input-Ext Allocators'!E$8:E$63,'Input-Ext Allocators'!$B$8:$B$63,$F182))*$D182</f>
        <v>0</v>
      </c>
      <c r="I182" s="10">
        <f ca="1">IFERROR(INDEX(I$337:I$373,MATCH($F182,$B$337:$B$373,0))/INDEX($D$337:$D$373,MATCH($F182,$B$337:$B$373,0)),SUMIFS('Input-Ext Allocators'!F$8:F$63,'Input-Ext Allocators'!$B$8:$B$63,$F182))*$D182</f>
        <v>0</v>
      </c>
      <c r="J182" s="10">
        <f ca="1">IFERROR(INDEX(J$337:J$373,MATCH($F182,$B$337:$B$373,0))/INDEX($D$337:$D$373,MATCH($F182,$B$337:$B$373,0)),SUMIFS('Input-Ext Allocators'!G$8:G$63,'Input-Ext Allocators'!$B$8:$B$63,$F182))*$D182</f>
        <v>0</v>
      </c>
      <c r="K182" s="10">
        <f ca="1">IFERROR(INDEX(K$337:K$373,MATCH($F182,$B$337:$B$373,0))/INDEX($D$337:$D$373,MATCH($F182,$B$337:$B$373,0)),SUMIFS('Input-Ext Allocators'!H$8:H$63,'Input-Ext Allocators'!$B$8:$B$63,$F182))*$D182</f>
        <v>0</v>
      </c>
    </row>
    <row r="183" spans="1:11" hidden="1" outlineLevel="1">
      <c r="A183" s="31">
        <f>IF(ISBLANK('Input-Accounts'!A183),"",'Input-Accounts'!A183)</f>
        <v>163</v>
      </c>
      <c r="B183" s="53" t="str">
        <f>IF(ISBLANK('Input-Accounts'!B183),"",'Input-Accounts'!B183)</f>
        <v>TELECOMMUNICATION EXPENSE - ENGINEERING</v>
      </c>
      <c r="C183" s="31">
        <f>IF(ISBLANK('Input-Accounts'!C183),"",'Input-Accounts'!C183)</f>
        <v>881</v>
      </c>
      <c r="D183" s="10">
        <f t="shared" ca="1" si="30"/>
        <v>0</v>
      </c>
      <c r="E183" s="10">
        <f t="shared" ca="1" si="31"/>
        <v>0</v>
      </c>
      <c r="F183" s="3" t="str" cm="1">
        <f t="array" aca="1" ref="F183" ca="1">IF(D183=0,"-",IF('Input-Accounts'!$E183&lt;&gt;0,'Input-Accounts'!$E183,INDEX('Input-Accounts'!$H183:$J183,,MATCH($F$6,'Input-Accounts'!$H$6:$J$6,0))))</f>
        <v>-</v>
      </c>
      <c r="G183" s="10">
        <f ca="1">IFERROR(INDEX(G$337:G$373,MATCH($F183,$B$337:$B$373,0))/INDEX($D$337:$D$373,MATCH($F183,$B$337:$B$373,0)),SUMIFS('Input-Ext Allocators'!D$8:D$63,'Input-Ext Allocators'!$B$8:$B$63,$F183))*$D183</f>
        <v>0</v>
      </c>
      <c r="H183" s="10">
        <f ca="1">IFERROR(INDEX(H$337:H$373,MATCH($F183,$B$337:$B$373,0))/INDEX($D$337:$D$373,MATCH($F183,$B$337:$B$373,0)),SUMIFS('Input-Ext Allocators'!E$8:E$63,'Input-Ext Allocators'!$B$8:$B$63,$F183))*$D183</f>
        <v>0</v>
      </c>
      <c r="I183" s="10">
        <f ca="1">IFERROR(INDEX(I$337:I$373,MATCH($F183,$B$337:$B$373,0))/INDEX($D$337:$D$373,MATCH($F183,$B$337:$B$373,0)),SUMIFS('Input-Ext Allocators'!F$8:F$63,'Input-Ext Allocators'!$B$8:$B$63,$F183))*$D183</f>
        <v>0</v>
      </c>
      <c r="J183" s="10">
        <f ca="1">IFERROR(INDEX(J$337:J$373,MATCH($F183,$B$337:$B$373,0))/INDEX($D$337:$D$373,MATCH($F183,$B$337:$B$373,0)),SUMIFS('Input-Ext Allocators'!G$8:G$63,'Input-Ext Allocators'!$B$8:$B$63,$F183))*$D183</f>
        <v>0</v>
      </c>
      <c r="K183" s="10">
        <f ca="1">IFERROR(INDEX(K$337:K$373,MATCH($F183,$B$337:$B$373,0))/INDEX($D$337:$D$373,MATCH($F183,$B$337:$B$373,0)),SUMIFS('Input-Ext Allocators'!H$8:H$63,'Input-Ext Allocators'!$B$8:$B$63,$F183))*$D183</f>
        <v>0</v>
      </c>
    </row>
    <row r="184" spans="1:11" hidden="1" outlineLevel="1">
      <c r="A184" s="31">
        <f>IF(ISBLANK('Input-Accounts'!A184),"",'Input-Accounts'!A184)</f>
        <v>164</v>
      </c>
      <c r="B184" t="str">
        <f>IF(ISBLANK('Input-Accounts'!B184),"",'Input-Accounts'!B184)</f>
        <v>Subtotal - Operation Expenses</v>
      </c>
      <c r="C184" s="31" t="str">
        <f>IF(ISBLANK('Input-Accounts'!C184),"",'Input-Accounts'!C184)</f>
        <v/>
      </c>
      <c r="D184" s="123">
        <f ca="1">SUBTOTAL(9,D172:D183)</f>
        <v>0</v>
      </c>
      <c r="E184" s="10">
        <f t="shared" ca="1" si="31"/>
        <v>0</v>
      </c>
      <c r="G184" s="123">
        <f t="shared" ref="G184:K184" ca="1" si="32">SUBTOTAL(9,G172:G183)</f>
        <v>0</v>
      </c>
      <c r="H184" s="123">
        <f t="shared" ca="1" si="32"/>
        <v>0</v>
      </c>
      <c r="I184" s="123">
        <f t="shared" ca="1" si="32"/>
        <v>0</v>
      </c>
      <c r="J184" s="123">
        <f t="shared" ca="1" si="32"/>
        <v>0</v>
      </c>
      <c r="K184" s="123">
        <f t="shared" ca="1" si="32"/>
        <v>0</v>
      </c>
    </row>
    <row r="185" spans="1:11" hidden="1" outlineLevel="1">
      <c r="A185" s="31" t="str">
        <f>IF(ISBLANK('Input-Accounts'!A185),"",'Input-Accounts'!A185)</f>
        <v/>
      </c>
      <c r="B185" t="str">
        <f>IF(ISBLANK('Input-Accounts'!B185),"",'Input-Accounts'!B185)</f>
        <v/>
      </c>
      <c r="C185" s="31" t="str">
        <f>IF(ISBLANK('Input-Accounts'!C185),"",'Input-Accounts'!C185)</f>
        <v/>
      </c>
      <c r="D185" s="10"/>
      <c r="E185" s="10"/>
      <c r="G185" s="10"/>
      <c r="H185" s="10"/>
      <c r="I185" s="10"/>
      <c r="J185" s="10"/>
      <c r="K185" s="10"/>
    </row>
    <row r="186" spans="1:11" hidden="1" outlineLevel="1">
      <c r="A186" s="31">
        <f>IF(ISBLANK('Input-Accounts'!A186),"",'Input-Accounts'!A186)</f>
        <v>165</v>
      </c>
      <c r="B186" s="1" t="str">
        <f>IF(ISBLANK('Input-Accounts'!B186),"",'Input-Accounts'!B186)</f>
        <v>Maintenance Expenses</v>
      </c>
      <c r="C186" s="31" t="str">
        <f>IF(ISBLANK('Input-Accounts'!C186),"",'Input-Accounts'!C186)</f>
        <v/>
      </c>
      <c r="D186" s="10"/>
      <c r="E186" s="10"/>
      <c r="G186" s="10"/>
      <c r="H186" s="10"/>
      <c r="I186" s="10"/>
      <c r="J186" s="10"/>
      <c r="K186" s="10"/>
    </row>
    <row r="187" spans="1:11" hidden="1" outlineLevel="1">
      <c r="A187" s="31">
        <f>IF(ISBLANK('Input-Accounts'!A187),"",'Input-Accounts'!A187)</f>
        <v>166</v>
      </c>
      <c r="B187" s="53" t="str">
        <f>IF(ISBLANK('Input-Accounts'!B187),"",'Input-Accounts'!B187)</f>
        <v>Maintenance supervision and engineering</v>
      </c>
      <c r="C187" s="31">
        <f>IF(ISBLANK('Input-Accounts'!C187),"",'Input-Accounts'!C187)</f>
        <v>885</v>
      </c>
      <c r="D187" s="10">
        <f t="shared" ref="D187:D194" ca="1" si="33">INDIRECT("Classification!"&amp;$D$5&amp;ROW())</f>
        <v>0</v>
      </c>
      <c r="E187" s="10">
        <f t="shared" ref="E187:E195" ca="1" si="34">IFERROR(IF(D187="","",IF(D187=0,0,IF(ABS(D187-SUM($G187:$K187))&lt;Check_Limit,0,1))),1)</f>
        <v>0</v>
      </c>
      <c r="F187" s="3" t="str" cm="1">
        <f t="array" aca="1" ref="F187" ca="1">IF(D187=0,"-",IF('Input-Accounts'!$E187&lt;&gt;0,'Input-Accounts'!$E187,INDEX('Input-Accounts'!$H187:$J187,,MATCH($F$6,'Input-Accounts'!$H$6:$J$6,0))))</f>
        <v>-</v>
      </c>
      <c r="G187" s="10">
        <f ca="1">IFERROR(INDEX(G$337:G$373,MATCH($F187,$B$337:$B$373,0))/INDEX($D$337:$D$373,MATCH($F187,$B$337:$B$373,0)),SUMIFS('Input-Ext Allocators'!D$8:D$63,'Input-Ext Allocators'!$B$8:$B$63,$F187))*$D187</f>
        <v>0</v>
      </c>
      <c r="H187" s="10">
        <f ca="1">IFERROR(INDEX(H$337:H$373,MATCH($F187,$B$337:$B$373,0))/INDEX($D$337:$D$373,MATCH($F187,$B$337:$B$373,0)),SUMIFS('Input-Ext Allocators'!E$8:E$63,'Input-Ext Allocators'!$B$8:$B$63,$F187))*$D187</f>
        <v>0</v>
      </c>
      <c r="I187" s="10">
        <f ca="1">IFERROR(INDEX(I$337:I$373,MATCH($F187,$B$337:$B$373,0))/INDEX($D$337:$D$373,MATCH($F187,$B$337:$B$373,0)),SUMIFS('Input-Ext Allocators'!F$8:F$63,'Input-Ext Allocators'!$B$8:$B$63,$F187))*$D187</f>
        <v>0</v>
      </c>
      <c r="J187" s="10">
        <f ca="1">IFERROR(INDEX(J$337:J$373,MATCH($F187,$B$337:$B$373,0))/INDEX($D$337:$D$373,MATCH($F187,$B$337:$B$373,0)),SUMIFS('Input-Ext Allocators'!G$8:G$63,'Input-Ext Allocators'!$B$8:$B$63,$F187))*$D187</f>
        <v>0</v>
      </c>
      <c r="K187" s="10">
        <f ca="1">IFERROR(INDEX(K$337:K$373,MATCH($F187,$B$337:$B$373,0))/INDEX($D$337:$D$373,MATCH($F187,$B$337:$B$373,0)),SUMIFS('Input-Ext Allocators'!H$8:H$63,'Input-Ext Allocators'!$B$8:$B$63,$F187))*$D187</f>
        <v>0</v>
      </c>
    </row>
    <row r="188" spans="1:11" hidden="1" outlineLevel="1">
      <c r="A188" s="31">
        <f>IF(ISBLANK('Input-Accounts'!A188),"",'Input-Accounts'!A188)</f>
        <v>167</v>
      </c>
      <c r="B188" s="53" t="str">
        <f>IF(ISBLANK('Input-Accounts'!B188),"",'Input-Accounts'!B188)</f>
        <v>Maintenance of structures and improvements</v>
      </c>
      <c r="C188" s="31">
        <f>IF(ISBLANK('Input-Accounts'!C188),"",'Input-Accounts'!C188)</f>
        <v>886</v>
      </c>
      <c r="D188" s="10">
        <f t="shared" ca="1" si="33"/>
        <v>0</v>
      </c>
      <c r="E188" s="10">
        <f t="shared" ca="1" si="34"/>
        <v>0</v>
      </c>
      <c r="F188" s="3" t="str" cm="1">
        <f t="array" aca="1" ref="F188" ca="1">IF(D188=0,"-",IF('Input-Accounts'!$E188&lt;&gt;0,'Input-Accounts'!$E188,INDEX('Input-Accounts'!$H188:$J188,,MATCH($F$6,'Input-Accounts'!$H$6:$J$6,0))))</f>
        <v>-</v>
      </c>
      <c r="G188" s="10">
        <f ca="1">IFERROR(INDEX(G$337:G$373,MATCH($F188,$B$337:$B$373,0))/INDEX($D$337:$D$373,MATCH($F188,$B$337:$B$373,0)),SUMIFS('Input-Ext Allocators'!D$8:D$63,'Input-Ext Allocators'!$B$8:$B$63,$F188))*$D188</f>
        <v>0</v>
      </c>
      <c r="H188" s="10">
        <f ca="1">IFERROR(INDEX(H$337:H$373,MATCH($F188,$B$337:$B$373,0))/INDEX($D$337:$D$373,MATCH($F188,$B$337:$B$373,0)),SUMIFS('Input-Ext Allocators'!E$8:E$63,'Input-Ext Allocators'!$B$8:$B$63,$F188))*$D188</f>
        <v>0</v>
      </c>
      <c r="I188" s="10">
        <f ca="1">IFERROR(INDEX(I$337:I$373,MATCH($F188,$B$337:$B$373,0))/INDEX($D$337:$D$373,MATCH($F188,$B$337:$B$373,0)),SUMIFS('Input-Ext Allocators'!F$8:F$63,'Input-Ext Allocators'!$B$8:$B$63,$F188))*$D188</f>
        <v>0</v>
      </c>
      <c r="J188" s="10">
        <f ca="1">IFERROR(INDEX(J$337:J$373,MATCH($F188,$B$337:$B$373,0))/INDEX($D$337:$D$373,MATCH($F188,$B$337:$B$373,0)),SUMIFS('Input-Ext Allocators'!G$8:G$63,'Input-Ext Allocators'!$B$8:$B$63,$F188))*$D188</f>
        <v>0</v>
      </c>
      <c r="K188" s="10">
        <f ca="1">IFERROR(INDEX(K$337:K$373,MATCH($F188,$B$337:$B$373,0))/INDEX($D$337:$D$373,MATCH($F188,$B$337:$B$373,0)),SUMIFS('Input-Ext Allocators'!H$8:H$63,'Input-Ext Allocators'!$B$8:$B$63,$F188))*$D188</f>
        <v>0</v>
      </c>
    </row>
    <row r="189" spans="1:11" hidden="1" outlineLevel="1">
      <c r="A189" s="31">
        <f>IF(ISBLANK('Input-Accounts'!A189),"",'Input-Accounts'!A189)</f>
        <v>168</v>
      </c>
      <c r="B189" s="53" t="str">
        <f>IF(ISBLANK('Input-Accounts'!B189),"",'Input-Accounts'!B189)</f>
        <v>Maintenance of mains</v>
      </c>
      <c r="C189" s="31">
        <f>IF(ISBLANK('Input-Accounts'!C189),"",'Input-Accounts'!C189)</f>
        <v>887</v>
      </c>
      <c r="D189" s="10">
        <f t="shared" ca="1" si="33"/>
        <v>0</v>
      </c>
      <c r="E189" s="10">
        <f t="shared" ca="1" si="34"/>
        <v>0</v>
      </c>
      <c r="F189" s="3" t="str" cm="1">
        <f t="array" aca="1" ref="F189" ca="1">IF(D189=0,"-",IF('Input-Accounts'!$E189&lt;&gt;0,'Input-Accounts'!$E189,INDEX('Input-Accounts'!$H189:$J189,,MATCH($F$6,'Input-Accounts'!$H$6:$J$6,0))))</f>
        <v>-</v>
      </c>
      <c r="G189" s="10">
        <f ca="1">IFERROR(INDEX(G$337:G$373,MATCH($F189,$B$337:$B$373,0))/INDEX($D$337:$D$373,MATCH($F189,$B$337:$B$373,0)),SUMIFS('Input-Ext Allocators'!D$8:D$63,'Input-Ext Allocators'!$B$8:$B$63,$F189))*$D189</f>
        <v>0</v>
      </c>
      <c r="H189" s="10">
        <f ca="1">IFERROR(INDEX(H$337:H$373,MATCH($F189,$B$337:$B$373,0))/INDEX($D$337:$D$373,MATCH($F189,$B$337:$B$373,0)),SUMIFS('Input-Ext Allocators'!E$8:E$63,'Input-Ext Allocators'!$B$8:$B$63,$F189))*$D189</f>
        <v>0</v>
      </c>
      <c r="I189" s="10">
        <f ca="1">IFERROR(INDEX(I$337:I$373,MATCH($F189,$B$337:$B$373,0))/INDEX($D$337:$D$373,MATCH($F189,$B$337:$B$373,0)),SUMIFS('Input-Ext Allocators'!F$8:F$63,'Input-Ext Allocators'!$B$8:$B$63,$F189))*$D189</f>
        <v>0</v>
      </c>
      <c r="J189" s="10">
        <f ca="1">IFERROR(INDEX(J$337:J$373,MATCH($F189,$B$337:$B$373,0))/INDEX($D$337:$D$373,MATCH($F189,$B$337:$B$373,0)),SUMIFS('Input-Ext Allocators'!G$8:G$63,'Input-Ext Allocators'!$B$8:$B$63,$F189))*$D189</f>
        <v>0</v>
      </c>
      <c r="K189" s="10">
        <f ca="1">IFERROR(INDEX(K$337:K$373,MATCH($F189,$B$337:$B$373,0))/INDEX($D$337:$D$373,MATCH($F189,$B$337:$B$373,0)),SUMIFS('Input-Ext Allocators'!H$8:H$63,'Input-Ext Allocators'!$B$8:$B$63,$F189))*$D189</f>
        <v>0</v>
      </c>
    </row>
    <row r="190" spans="1:11" hidden="1" outlineLevel="1">
      <c r="A190" s="31">
        <f>IF(ISBLANK('Input-Accounts'!A190),"",'Input-Accounts'!A190)</f>
        <v>169</v>
      </c>
      <c r="B190" s="53" t="str">
        <f>IF(ISBLANK('Input-Accounts'!B190),"",'Input-Accounts'!B190)</f>
        <v>Maintenance of measuring and regulating station equipment—general</v>
      </c>
      <c r="C190" s="31">
        <f>IF(ISBLANK('Input-Accounts'!C190),"",'Input-Accounts'!C190)</f>
        <v>889</v>
      </c>
      <c r="D190" s="10">
        <f t="shared" ca="1" si="33"/>
        <v>0</v>
      </c>
      <c r="E190" s="10">
        <f t="shared" ca="1" si="34"/>
        <v>0</v>
      </c>
      <c r="F190" s="3" t="str" cm="1">
        <f t="array" aca="1" ref="F190" ca="1">IF(D190=0,"-",IF('Input-Accounts'!$E190&lt;&gt;0,'Input-Accounts'!$E190,INDEX('Input-Accounts'!$H190:$J190,,MATCH($F$6,'Input-Accounts'!$H$6:$J$6,0))))</f>
        <v>-</v>
      </c>
      <c r="G190" s="10">
        <f ca="1">IFERROR(INDEX(G$337:G$373,MATCH($F190,$B$337:$B$373,0))/INDEX($D$337:$D$373,MATCH($F190,$B$337:$B$373,0)),SUMIFS('Input-Ext Allocators'!D$8:D$63,'Input-Ext Allocators'!$B$8:$B$63,$F190))*$D190</f>
        <v>0</v>
      </c>
      <c r="H190" s="10">
        <f ca="1">IFERROR(INDEX(H$337:H$373,MATCH($F190,$B$337:$B$373,0))/INDEX($D$337:$D$373,MATCH($F190,$B$337:$B$373,0)),SUMIFS('Input-Ext Allocators'!E$8:E$63,'Input-Ext Allocators'!$B$8:$B$63,$F190))*$D190</f>
        <v>0</v>
      </c>
      <c r="I190" s="10">
        <f ca="1">IFERROR(INDEX(I$337:I$373,MATCH($F190,$B$337:$B$373,0))/INDEX($D$337:$D$373,MATCH($F190,$B$337:$B$373,0)),SUMIFS('Input-Ext Allocators'!F$8:F$63,'Input-Ext Allocators'!$B$8:$B$63,$F190))*$D190</f>
        <v>0</v>
      </c>
      <c r="J190" s="10">
        <f ca="1">IFERROR(INDEX(J$337:J$373,MATCH($F190,$B$337:$B$373,0))/INDEX($D$337:$D$373,MATCH($F190,$B$337:$B$373,0)),SUMIFS('Input-Ext Allocators'!G$8:G$63,'Input-Ext Allocators'!$B$8:$B$63,$F190))*$D190</f>
        <v>0</v>
      </c>
      <c r="K190" s="10">
        <f ca="1">IFERROR(INDEX(K$337:K$373,MATCH($F190,$B$337:$B$373,0))/INDEX($D$337:$D$373,MATCH($F190,$B$337:$B$373,0)),SUMIFS('Input-Ext Allocators'!H$8:H$63,'Input-Ext Allocators'!$B$8:$B$63,$F190))*$D190</f>
        <v>0</v>
      </c>
    </row>
    <row r="191" spans="1:11" hidden="1" outlineLevel="1">
      <c r="A191" s="31">
        <f>IF(ISBLANK('Input-Accounts'!A191),"",'Input-Accounts'!A191)</f>
        <v>170</v>
      </c>
      <c r="B191" s="53" t="str">
        <f>IF(ISBLANK('Input-Accounts'!B191),"",'Input-Accounts'!B191)</f>
        <v>Maintenance of measuring and regulating station equipment—industrial</v>
      </c>
      <c r="C191" s="31">
        <f>IF(ISBLANK('Input-Accounts'!C191),"",'Input-Accounts'!C191)</f>
        <v>890</v>
      </c>
      <c r="D191" s="10">
        <f t="shared" ca="1" si="33"/>
        <v>0</v>
      </c>
      <c r="E191" s="10">
        <f t="shared" ca="1" si="34"/>
        <v>0</v>
      </c>
      <c r="F191" s="3" t="str" cm="1">
        <f t="array" aca="1" ref="F191" ca="1">IF(D191=0,"-",IF('Input-Accounts'!$E191&lt;&gt;0,'Input-Accounts'!$E191,INDEX('Input-Accounts'!$H191:$J191,,MATCH($F$6,'Input-Accounts'!$H$6:$J$6,0))))</f>
        <v>-</v>
      </c>
      <c r="G191" s="10">
        <f ca="1">IFERROR(INDEX(G$337:G$373,MATCH($F191,$B$337:$B$373,0))/INDEX($D$337:$D$373,MATCH($F191,$B$337:$B$373,0)),SUMIFS('Input-Ext Allocators'!D$8:D$63,'Input-Ext Allocators'!$B$8:$B$63,$F191))*$D191</f>
        <v>0</v>
      </c>
      <c r="H191" s="10">
        <f ca="1">IFERROR(INDEX(H$337:H$373,MATCH($F191,$B$337:$B$373,0))/INDEX($D$337:$D$373,MATCH($F191,$B$337:$B$373,0)),SUMIFS('Input-Ext Allocators'!E$8:E$63,'Input-Ext Allocators'!$B$8:$B$63,$F191))*$D191</f>
        <v>0</v>
      </c>
      <c r="I191" s="10">
        <f ca="1">IFERROR(INDEX(I$337:I$373,MATCH($F191,$B$337:$B$373,0))/INDEX($D$337:$D$373,MATCH($F191,$B$337:$B$373,0)),SUMIFS('Input-Ext Allocators'!F$8:F$63,'Input-Ext Allocators'!$B$8:$B$63,$F191))*$D191</f>
        <v>0</v>
      </c>
      <c r="J191" s="10">
        <f ca="1">IFERROR(INDEX(J$337:J$373,MATCH($F191,$B$337:$B$373,0))/INDEX($D$337:$D$373,MATCH($F191,$B$337:$B$373,0)),SUMIFS('Input-Ext Allocators'!G$8:G$63,'Input-Ext Allocators'!$B$8:$B$63,$F191))*$D191</f>
        <v>0</v>
      </c>
      <c r="K191" s="10">
        <f ca="1">IFERROR(INDEX(K$337:K$373,MATCH($F191,$B$337:$B$373,0))/INDEX($D$337:$D$373,MATCH($F191,$B$337:$B$373,0)),SUMIFS('Input-Ext Allocators'!H$8:H$63,'Input-Ext Allocators'!$B$8:$B$63,$F191))*$D191</f>
        <v>0</v>
      </c>
    </row>
    <row r="192" spans="1:11" hidden="1" outlineLevel="1">
      <c r="A192" s="31">
        <f>IF(ISBLANK('Input-Accounts'!A192),"",'Input-Accounts'!A192)</f>
        <v>171</v>
      </c>
      <c r="B192" s="53" t="str">
        <f>IF(ISBLANK('Input-Accounts'!B192),"",'Input-Accounts'!B192)</f>
        <v>Maintenance of services</v>
      </c>
      <c r="C192" s="31">
        <f>IF(ISBLANK('Input-Accounts'!C192),"",'Input-Accounts'!C192)</f>
        <v>892</v>
      </c>
      <c r="D192" s="10">
        <f t="shared" ca="1" si="33"/>
        <v>0</v>
      </c>
      <c r="E192" s="10">
        <f t="shared" ca="1" si="34"/>
        <v>0</v>
      </c>
      <c r="F192" s="3" t="str" cm="1">
        <f t="array" aca="1" ref="F192" ca="1">IF(D192=0,"-",IF('Input-Accounts'!$E192&lt;&gt;0,'Input-Accounts'!$E192,INDEX('Input-Accounts'!$H192:$J192,,MATCH($F$6,'Input-Accounts'!$H$6:$J$6,0))))</f>
        <v>-</v>
      </c>
      <c r="G192" s="10">
        <f ca="1">IFERROR(INDEX(G$337:G$373,MATCH($F192,$B$337:$B$373,0))/INDEX($D$337:$D$373,MATCH($F192,$B$337:$B$373,0)),SUMIFS('Input-Ext Allocators'!D$8:D$63,'Input-Ext Allocators'!$B$8:$B$63,$F192))*$D192</f>
        <v>0</v>
      </c>
      <c r="H192" s="10">
        <f ca="1">IFERROR(INDEX(H$337:H$373,MATCH($F192,$B$337:$B$373,0))/INDEX($D$337:$D$373,MATCH($F192,$B$337:$B$373,0)),SUMIFS('Input-Ext Allocators'!E$8:E$63,'Input-Ext Allocators'!$B$8:$B$63,$F192))*$D192</f>
        <v>0</v>
      </c>
      <c r="I192" s="10">
        <f ca="1">IFERROR(INDEX(I$337:I$373,MATCH($F192,$B$337:$B$373,0))/INDEX($D$337:$D$373,MATCH($F192,$B$337:$B$373,0)),SUMIFS('Input-Ext Allocators'!F$8:F$63,'Input-Ext Allocators'!$B$8:$B$63,$F192))*$D192</f>
        <v>0</v>
      </c>
      <c r="J192" s="10">
        <f ca="1">IFERROR(INDEX(J$337:J$373,MATCH($F192,$B$337:$B$373,0))/INDEX($D$337:$D$373,MATCH($F192,$B$337:$B$373,0)),SUMIFS('Input-Ext Allocators'!G$8:G$63,'Input-Ext Allocators'!$B$8:$B$63,$F192))*$D192</f>
        <v>0</v>
      </c>
      <c r="K192" s="10">
        <f ca="1">IFERROR(INDEX(K$337:K$373,MATCH($F192,$B$337:$B$373,0))/INDEX($D$337:$D$373,MATCH($F192,$B$337:$B$373,0)),SUMIFS('Input-Ext Allocators'!H$8:H$63,'Input-Ext Allocators'!$B$8:$B$63,$F192))*$D192</f>
        <v>0</v>
      </c>
    </row>
    <row r="193" spans="1:11" hidden="1" outlineLevel="1">
      <c r="A193" s="31">
        <f>IF(ISBLANK('Input-Accounts'!A193),"",'Input-Accounts'!A193)</f>
        <v>172</v>
      </c>
      <c r="B193" s="53" t="str">
        <f>IF(ISBLANK('Input-Accounts'!B193),"",'Input-Accounts'!B193)</f>
        <v>Maintenance of meters and house regulators</v>
      </c>
      <c r="C193" s="31">
        <f>IF(ISBLANK('Input-Accounts'!C193),"",'Input-Accounts'!C193)</f>
        <v>893</v>
      </c>
      <c r="D193" s="10">
        <f t="shared" ca="1" si="33"/>
        <v>0</v>
      </c>
      <c r="E193" s="10">
        <f t="shared" ca="1" si="34"/>
        <v>0</v>
      </c>
      <c r="F193" s="3" t="str" cm="1">
        <f t="array" aca="1" ref="F193" ca="1">IF(D193=0,"-",IF('Input-Accounts'!$E193&lt;&gt;0,'Input-Accounts'!$E193,INDEX('Input-Accounts'!$H193:$J193,,MATCH($F$6,'Input-Accounts'!$H$6:$J$6,0))))</f>
        <v>-</v>
      </c>
      <c r="G193" s="10">
        <f ca="1">IFERROR(INDEX(G$337:G$373,MATCH($F193,$B$337:$B$373,0))/INDEX($D$337:$D$373,MATCH($F193,$B$337:$B$373,0)),SUMIFS('Input-Ext Allocators'!D$8:D$63,'Input-Ext Allocators'!$B$8:$B$63,$F193))*$D193</f>
        <v>0</v>
      </c>
      <c r="H193" s="10">
        <f ca="1">IFERROR(INDEX(H$337:H$373,MATCH($F193,$B$337:$B$373,0))/INDEX($D$337:$D$373,MATCH($F193,$B$337:$B$373,0)),SUMIFS('Input-Ext Allocators'!E$8:E$63,'Input-Ext Allocators'!$B$8:$B$63,$F193))*$D193</f>
        <v>0</v>
      </c>
      <c r="I193" s="10">
        <f ca="1">IFERROR(INDEX(I$337:I$373,MATCH($F193,$B$337:$B$373,0))/INDEX($D$337:$D$373,MATCH($F193,$B$337:$B$373,0)),SUMIFS('Input-Ext Allocators'!F$8:F$63,'Input-Ext Allocators'!$B$8:$B$63,$F193))*$D193</f>
        <v>0</v>
      </c>
      <c r="J193" s="10">
        <f ca="1">IFERROR(INDEX(J$337:J$373,MATCH($F193,$B$337:$B$373,0))/INDEX($D$337:$D$373,MATCH($F193,$B$337:$B$373,0)),SUMIFS('Input-Ext Allocators'!G$8:G$63,'Input-Ext Allocators'!$B$8:$B$63,$F193))*$D193</f>
        <v>0</v>
      </c>
      <c r="K193" s="10">
        <f ca="1">IFERROR(INDEX(K$337:K$373,MATCH($F193,$B$337:$B$373,0))/INDEX($D$337:$D$373,MATCH($F193,$B$337:$B$373,0)),SUMIFS('Input-Ext Allocators'!H$8:H$63,'Input-Ext Allocators'!$B$8:$B$63,$F193))*$D193</f>
        <v>0</v>
      </c>
    </row>
    <row r="194" spans="1:11" hidden="1" outlineLevel="1">
      <c r="A194" s="31">
        <f>IF(ISBLANK('Input-Accounts'!A194),"",'Input-Accounts'!A194)</f>
        <v>173</v>
      </c>
      <c r="B194" s="53" t="str">
        <f>IF(ISBLANK('Input-Accounts'!B194),"",'Input-Accounts'!B194)</f>
        <v>Maintenance of other equipment</v>
      </c>
      <c r="C194" s="31">
        <f>IF(ISBLANK('Input-Accounts'!C194),"",'Input-Accounts'!C194)</f>
        <v>894</v>
      </c>
      <c r="D194" s="10">
        <f t="shared" ca="1" si="33"/>
        <v>0</v>
      </c>
      <c r="E194" s="10">
        <f t="shared" ca="1" si="34"/>
        <v>0</v>
      </c>
      <c r="F194" s="3" t="str" cm="1">
        <f t="array" aca="1" ref="F194" ca="1">IF(D194=0,"-",IF('Input-Accounts'!$E194&lt;&gt;0,'Input-Accounts'!$E194,INDEX('Input-Accounts'!$H194:$J194,,MATCH($F$6,'Input-Accounts'!$H$6:$J$6,0))))</f>
        <v>-</v>
      </c>
      <c r="G194" s="10">
        <f ca="1">IFERROR(INDEX(G$337:G$373,MATCH($F194,$B$337:$B$373,0))/INDEX($D$337:$D$373,MATCH($F194,$B$337:$B$373,0)),SUMIFS('Input-Ext Allocators'!D$8:D$63,'Input-Ext Allocators'!$B$8:$B$63,$F194))*$D194</f>
        <v>0</v>
      </c>
      <c r="H194" s="10">
        <f ca="1">IFERROR(INDEX(H$337:H$373,MATCH($F194,$B$337:$B$373,0))/INDEX($D$337:$D$373,MATCH($F194,$B$337:$B$373,0)),SUMIFS('Input-Ext Allocators'!E$8:E$63,'Input-Ext Allocators'!$B$8:$B$63,$F194))*$D194</f>
        <v>0</v>
      </c>
      <c r="I194" s="10">
        <f ca="1">IFERROR(INDEX(I$337:I$373,MATCH($F194,$B$337:$B$373,0))/INDEX($D$337:$D$373,MATCH($F194,$B$337:$B$373,0)),SUMIFS('Input-Ext Allocators'!F$8:F$63,'Input-Ext Allocators'!$B$8:$B$63,$F194))*$D194</f>
        <v>0</v>
      </c>
      <c r="J194" s="10">
        <f ca="1">IFERROR(INDEX(J$337:J$373,MATCH($F194,$B$337:$B$373,0))/INDEX($D$337:$D$373,MATCH($F194,$B$337:$B$373,0)),SUMIFS('Input-Ext Allocators'!G$8:G$63,'Input-Ext Allocators'!$B$8:$B$63,$F194))*$D194</f>
        <v>0</v>
      </c>
      <c r="K194" s="10">
        <f ca="1">IFERROR(INDEX(K$337:K$373,MATCH($F194,$B$337:$B$373,0))/INDEX($D$337:$D$373,MATCH($F194,$B$337:$B$373,0)),SUMIFS('Input-Ext Allocators'!H$8:H$63,'Input-Ext Allocators'!$B$8:$B$63,$F194))*$D194</f>
        <v>0</v>
      </c>
    </row>
    <row r="195" spans="1:11" hidden="1" outlineLevel="1">
      <c r="A195" s="31">
        <f>IF(ISBLANK('Input-Accounts'!A195),"",'Input-Accounts'!A195)</f>
        <v>174</v>
      </c>
      <c r="B195" t="str">
        <f>IF(ISBLANK('Input-Accounts'!B195),"",'Input-Accounts'!B195)</f>
        <v>Subtotal - Maintenance Expenses</v>
      </c>
      <c r="C195" s="31" t="str">
        <f>IF(ISBLANK('Input-Accounts'!C195),"",'Input-Accounts'!C195)</f>
        <v/>
      </c>
      <c r="D195" s="123">
        <f ca="1">SUBTOTAL(9,D187:D194)</f>
        <v>0</v>
      </c>
      <c r="E195" s="10">
        <f t="shared" ca="1" si="34"/>
        <v>0</v>
      </c>
      <c r="G195" s="123">
        <f t="shared" ref="G195:K195" ca="1" si="35">SUBTOTAL(9,G187:G194)</f>
        <v>0</v>
      </c>
      <c r="H195" s="123">
        <f t="shared" ca="1" si="35"/>
        <v>0</v>
      </c>
      <c r="I195" s="123">
        <f t="shared" ca="1" si="35"/>
        <v>0</v>
      </c>
      <c r="J195" s="123">
        <f t="shared" ca="1" si="35"/>
        <v>0</v>
      </c>
      <c r="K195" s="123">
        <f t="shared" ca="1" si="35"/>
        <v>0</v>
      </c>
    </row>
    <row r="196" spans="1:11" hidden="1" outlineLevel="1">
      <c r="A196" s="31" t="str">
        <f>IF(ISBLANK('Input-Accounts'!A196),"",'Input-Accounts'!A196)</f>
        <v/>
      </c>
      <c r="B196" t="str">
        <f>IF(ISBLANK('Input-Accounts'!B196),"",'Input-Accounts'!B196)</f>
        <v/>
      </c>
      <c r="C196" s="31" t="str">
        <f>IF(ISBLANK('Input-Accounts'!C196),"",'Input-Accounts'!C196)</f>
        <v/>
      </c>
      <c r="D196" s="10"/>
      <c r="E196" s="10"/>
      <c r="G196" s="10"/>
      <c r="H196" s="10"/>
      <c r="I196" s="10"/>
      <c r="J196" s="10"/>
      <c r="K196" s="10"/>
    </row>
    <row r="197" spans="1:11">
      <c r="A197" s="31">
        <f>IF(ISBLANK('Input-Accounts'!A197),"",'Input-Accounts'!A197)</f>
        <v>175</v>
      </c>
      <c r="B197" s="7" t="str">
        <f>IF(ISBLANK('Input-Accounts'!B197),"",'Input-Accounts'!B197)</f>
        <v>Total Production, Storage, LNG, Transmission, and Distribution Expense</v>
      </c>
      <c r="C197" s="31" t="str">
        <f>IF(ISBLANK('Input-Accounts'!C197),"",'Input-Accounts'!C197)</f>
        <v/>
      </c>
      <c r="D197" s="10">
        <f ca="1">SUBTOTAL(9,D160:D195)</f>
        <v>0</v>
      </c>
      <c r="E197" s="10">
        <f ca="1">IFERROR(IF(D197="","",IF(D197=0,0,IF(ABS(D197-SUM($G197:$K197))&lt;Check_Limit,0,1))),1)</f>
        <v>0</v>
      </c>
      <c r="F197" s="3"/>
      <c r="G197" s="10">
        <f t="shared" ref="G197:K197" ca="1" si="36">SUBTOTAL(9,G160:G195)</f>
        <v>0</v>
      </c>
      <c r="H197" s="10">
        <f t="shared" ca="1" si="36"/>
        <v>0</v>
      </c>
      <c r="I197" s="10">
        <f t="shared" ca="1" si="36"/>
        <v>0</v>
      </c>
      <c r="J197" s="10">
        <f t="shared" ca="1" si="36"/>
        <v>0</v>
      </c>
      <c r="K197" s="10">
        <f t="shared" ca="1" si="36"/>
        <v>0</v>
      </c>
    </row>
    <row r="198" spans="1:11">
      <c r="A198" s="31" t="str">
        <f>IF(ISBLANK('Input-Accounts'!A198),"",'Input-Accounts'!A198)</f>
        <v/>
      </c>
      <c r="B198" t="str">
        <f>IF(ISBLANK('Input-Accounts'!B198),"",'Input-Accounts'!B198)</f>
        <v/>
      </c>
      <c r="C198" s="31" t="str">
        <f>IF(ISBLANK('Input-Accounts'!C198),"",'Input-Accounts'!C198)</f>
        <v/>
      </c>
      <c r="D198" s="123"/>
      <c r="E198" s="10"/>
      <c r="G198" s="123"/>
      <c r="H198" s="123"/>
      <c r="I198" s="123"/>
      <c r="J198" s="123"/>
      <c r="K198" s="123"/>
    </row>
    <row r="199" spans="1:11">
      <c r="A199" s="31">
        <f>IF(ISBLANK('Input-Accounts'!A199),"",'Input-Accounts'!A199)</f>
        <v>176</v>
      </c>
      <c r="B199" s="7" t="str">
        <f>IF(ISBLANK('Input-Accounts'!B199),"",'Input-Accounts'!B199)</f>
        <v>Customer Accounts, Service, and Sales Expense</v>
      </c>
      <c r="C199" s="31" t="str">
        <f>IF(ISBLANK('Input-Accounts'!C199),"",'Input-Accounts'!C199)</f>
        <v/>
      </c>
      <c r="D199" s="10"/>
      <c r="E199" s="10"/>
      <c r="G199" s="10"/>
      <c r="H199" s="10"/>
      <c r="I199" s="10"/>
      <c r="J199" s="10"/>
      <c r="K199" s="10"/>
    </row>
    <row r="200" spans="1:11" hidden="1" outlineLevel="1">
      <c r="A200" s="31">
        <f>IF(ISBLANK('Input-Accounts'!A200),"",'Input-Accounts'!A200)</f>
        <v>177</v>
      </c>
      <c r="B200" s="1" t="str">
        <f>IF(ISBLANK('Input-Accounts'!B200),"",'Input-Accounts'!B200)</f>
        <v>Customer Account</v>
      </c>
      <c r="C200" s="31" t="str">
        <f>IF(ISBLANK('Input-Accounts'!C200),"",'Input-Accounts'!C200)</f>
        <v/>
      </c>
      <c r="D200" s="10"/>
      <c r="E200" s="10"/>
      <c r="G200" s="10"/>
      <c r="H200" s="10"/>
      <c r="I200" s="10"/>
      <c r="J200" s="10"/>
      <c r="K200" s="10"/>
    </row>
    <row r="201" spans="1:11" hidden="1" outlineLevel="1">
      <c r="A201" s="31">
        <f>IF(ISBLANK('Input-Accounts'!A201),"",'Input-Accounts'!A201)</f>
        <v>178</v>
      </c>
      <c r="B201" s="53" t="str">
        <f>IF(ISBLANK('Input-Accounts'!B201),"",'Input-Accounts'!B201)</f>
        <v xml:space="preserve">Supervision </v>
      </c>
      <c r="C201" s="31">
        <f>IF(ISBLANK('Input-Accounts'!C201),"",'Input-Accounts'!C201)</f>
        <v>901</v>
      </c>
      <c r="D201" s="10">
        <f t="shared" ref="D201:D205" ca="1" si="37">INDIRECT("Classification!"&amp;$D$5&amp;ROW())</f>
        <v>0</v>
      </c>
      <c r="E201" s="10">
        <f t="shared" ref="E201:E206" ca="1" si="38">IFERROR(IF(D201="","",IF(D201=0,0,IF(ABS(D201-SUM($G201:$K201))&lt;Check_Limit,0,1))),1)</f>
        <v>0</v>
      </c>
      <c r="F201" s="3" t="str" cm="1">
        <f t="array" aca="1" ref="F201" ca="1">IF(D201=0,"-",IF('Input-Accounts'!$E201&lt;&gt;0,'Input-Accounts'!$E201,INDEX('Input-Accounts'!$H201:$J201,,MATCH($F$6,'Input-Accounts'!$H$6:$J$6,0))))</f>
        <v>-</v>
      </c>
      <c r="G201" s="10">
        <f ca="1">IFERROR(INDEX(G$337:G$373,MATCH($F201,$B$337:$B$373,0))/INDEX($D$337:$D$373,MATCH($F201,$B$337:$B$373,0)),SUMIFS('Input-Ext Allocators'!D$8:D$63,'Input-Ext Allocators'!$B$8:$B$63,$F201))*$D201</f>
        <v>0</v>
      </c>
      <c r="H201" s="10">
        <f ca="1">IFERROR(INDEX(H$337:H$373,MATCH($F201,$B$337:$B$373,0))/INDEX($D$337:$D$373,MATCH($F201,$B$337:$B$373,0)),SUMIFS('Input-Ext Allocators'!E$8:E$63,'Input-Ext Allocators'!$B$8:$B$63,$F201))*$D201</f>
        <v>0</v>
      </c>
      <c r="I201" s="10">
        <f ca="1">IFERROR(INDEX(I$337:I$373,MATCH($F201,$B$337:$B$373,0))/INDEX($D$337:$D$373,MATCH($F201,$B$337:$B$373,0)),SUMIFS('Input-Ext Allocators'!F$8:F$63,'Input-Ext Allocators'!$B$8:$B$63,$F201))*$D201</f>
        <v>0</v>
      </c>
      <c r="J201" s="10">
        <f ca="1">IFERROR(INDEX(J$337:J$373,MATCH($F201,$B$337:$B$373,0))/INDEX($D$337:$D$373,MATCH($F201,$B$337:$B$373,0)),SUMIFS('Input-Ext Allocators'!G$8:G$63,'Input-Ext Allocators'!$B$8:$B$63,$F201))*$D201</f>
        <v>0</v>
      </c>
      <c r="K201" s="10">
        <f ca="1">IFERROR(INDEX(K$337:K$373,MATCH($F201,$B$337:$B$373,0))/INDEX($D$337:$D$373,MATCH($F201,$B$337:$B$373,0)),SUMIFS('Input-Ext Allocators'!H$8:H$63,'Input-Ext Allocators'!$B$8:$B$63,$F201))*$D201</f>
        <v>0</v>
      </c>
    </row>
    <row r="202" spans="1:11" hidden="1" outlineLevel="1">
      <c r="A202" s="31">
        <f>IF(ISBLANK('Input-Accounts'!A202),"",'Input-Accounts'!A202)</f>
        <v>179</v>
      </c>
      <c r="B202" s="53" t="str">
        <f>IF(ISBLANK('Input-Accounts'!B202),"",'Input-Accounts'!B202)</f>
        <v>Meter reading expenses</v>
      </c>
      <c r="C202" s="31">
        <f>IF(ISBLANK('Input-Accounts'!C202),"",'Input-Accounts'!C202)</f>
        <v>902</v>
      </c>
      <c r="D202" s="10">
        <f t="shared" ca="1" si="37"/>
        <v>284462.28000000003</v>
      </c>
      <c r="E202" s="10">
        <f t="shared" ca="1" si="38"/>
        <v>0</v>
      </c>
      <c r="F202" s="3" t="str" cm="1">
        <f t="array" aca="1" ref="F202" ca="1">IF(D202=0,"-",IF('Input-Accounts'!$E202&lt;&gt;0,'Input-Accounts'!$E202,INDEX('Input-Accounts'!$H202:$J202,,MATCH($F$6,'Input-Accounts'!$H$6:$J$6,0))))</f>
        <v>CUSTOMERS</v>
      </c>
      <c r="G202" s="10">
        <f ca="1">IFERROR(INDEX(G$337:G$373,MATCH($F202,$B$337:$B$373,0))/INDEX($D$337:$D$373,MATCH($F202,$B$337:$B$373,0)),SUMIFS('Input-Ext Allocators'!D$8:D$63,'Input-Ext Allocators'!$B$8:$B$63,$F202))*$D202</f>
        <v>255658.70523259731</v>
      </c>
      <c r="H202" s="10">
        <f ca="1">IFERROR(INDEX(H$337:H$373,MATCH($F202,$B$337:$B$373,0))/INDEX($D$337:$D$373,MATCH($F202,$B$337:$B$373,0)),SUMIFS('Input-Ext Allocators'!E$8:E$63,'Input-Ext Allocators'!$B$8:$B$63,$F202))*$D202</f>
        <v>28661.043293225011</v>
      </c>
      <c r="I202" s="10">
        <f ca="1">IFERROR(INDEX(I$337:I$373,MATCH($F202,$B$337:$B$373,0))/INDEX($D$337:$D$373,MATCH($F202,$B$337:$B$373,0)),SUMIFS('Input-Ext Allocators'!F$8:F$63,'Input-Ext Allocators'!$B$8:$B$63,$F202))*$D202</f>
        <v>4.0723278336494761</v>
      </c>
      <c r="J202" s="10">
        <f ca="1">IFERROR(INDEX(J$337:J$373,MATCH($F202,$B$337:$B$373,0))/INDEX($D$337:$D$373,MATCH($F202,$B$337:$B$373,0)),SUMIFS('Input-Ext Allocators'!G$8:G$63,'Input-Ext Allocators'!$B$8:$B$63,$F202))*$D202</f>
        <v>12.216983500948428</v>
      </c>
      <c r="K202" s="10">
        <f ca="1">IFERROR(INDEX(K$337:K$373,MATCH($F202,$B$337:$B$373,0))/INDEX($D$337:$D$373,MATCH($F202,$B$337:$B$373,0)),SUMIFS('Input-Ext Allocators'!H$8:H$63,'Input-Ext Allocators'!$B$8:$B$63,$F202))*$D202</f>
        <v>126.24216284313376</v>
      </c>
    </row>
    <row r="203" spans="1:11" hidden="1" outlineLevel="1">
      <c r="A203" s="31">
        <f>IF(ISBLANK('Input-Accounts'!A203),"",'Input-Accounts'!A203)</f>
        <v>180</v>
      </c>
      <c r="B203" s="53" t="str">
        <f>IF(ISBLANK('Input-Accounts'!B203),"",'Input-Accounts'!B203)</f>
        <v>Customer records and collection expenses</v>
      </c>
      <c r="C203" s="31">
        <f>IF(ISBLANK('Input-Accounts'!C203),"",'Input-Accounts'!C203)</f>
        <v>903</v>
      </c>
      <c r="D203" s="10">
        <f t="shared" ca="1" si="37"/>
        <v>2497402.2295784578</v>
      </c>
      <c r="E203" s="10">
        <f t="shared" ca="1" si="38"/>
        <v>0</v>
      </c>
      <c r="F203" s="3" t="str" cm="1">
        <f t="array" aca="1" ref="F203" ca="1">IF(D203=0,"-",IF('Input-Accounts'!$E203&lt;&gt;0,'Input-Accounts'!$E203,INDEX('Input-Accounts'!$H203:$J203,,MATCH($F$6,'Input-Accounts'!$H$6:$J$6,0))))</f>
        <v>CUSTOMERS</v>
      </c>
      <c r="G203" s="10">
        <f ca="1">IFERROR(INDEX(G$337:G$373,MATCH($F203,$B$337:$B$373,0))/INDEX($D$337:$D$373,MATCH($F203,$B$337:$B$373,0)),SUMIFS('Input-Ext Allocators'!D$8:D$63,'Input-Ext Allocators'!$B$8:$B$63,$F203))*$D203</f>
        <v>2244524.7238369538</v>
      </c>
      <c r="H203" s="10">
        <f ca="1">IFERROR(INDEX(H$337:H$373,MATCH($F203,$B$337:$B$373,0))/INDEX($D$337:$D$373,MATCH($F203,$B$337:$B$373,0)),SUMIFS('Input-Ext Allocators'!E$8:E$63,'Input-Ext Allocators'!$B$8:$B$63,$F203))*$D203</f>
        <v>251626.16787907641</v>
      </c>
      <c r="I203" s="10">
        <f ca="1">IFERROR(INDEX(I$337:I$373,MATCH($F203,$B$337:$B$373,0))/INDEX($D$337:$D$373,MATCH($F203,$B$337:$B$373,0)),SUMIFS('Input-Ext Allocators'!F$8:F$63,'Input-Ext Allocators'!$B$8:$B$63,$F203))*$D203</f>
        <v>35.752510355083324</v>
      </c>
      <c r="J203" s="10">
        <f ca="1">IFERROR(INDEX(J$337:J$373,MATCH($F203,$B$337:$B$373,0))/INDEX($D$337:$D$373,MATCH($F203,$B$337:$B$373,0)),SUMIFS('Input-Ext Allocators'!G$8:G$63,'Input-Ext Allocators'!$B$8:$B$63,$F203))*$D203</f>
        <v>107.25753106524998</v>
      </c>
      <c r="K203" s="10">
        <f ca="1">IFERROR(INDEX(K$337:K$373,MATCH($F203,$B$337:$B$373,0))/INDEX($D$337:$D$373,MATCH($F203,$B$337:$B$373,0)),SUMIFS('Input-Ext Allocators'!H$8:H$63,'Input-Ext Allocators'!$B$8:$B$63,$F203))*$D203</f>
        <v>1108.327821007583</v>
      </c>
    </row>
    <row r="204" spans="1:11" hidden="1" outlineLevel="1">
      <c r="A204" s="31">
        <f>IF(ISBLANK('Input-Accounts'!A204),"",'Input-Accounts'!A204)</f>
        <v>181</v>
      </c>
      <c r="B204" s="53" t="str">
        <f>IF(ISBLANK('Input-Accounts'!B204),"",'Input-Accounts'!B204)</f>
        <v>Uncollectible accounts</v>
      </c>
      <c r="C204" s="31">
        <f>IF(ISBLANK('Input-Accounts'!C204),"",'Input-Accounts'!C204)</f>
        <v>904</v>
      </c>
      <c r="D204" s="10">
        <f t="shared" ca="1" si="37"/>
        <v>997769.23871068936</v>
      </c>
      <c r="E204" s="10">
        <f t="shared" ca="1" si="38"/>
        <v>0</v>
      </c>
      <c r="F204" s="3" t="str" cm="1">
        <f t="array" aca="1" ref="F204" ca="1">IF(D204=0,"-",IF('Input-Accounts'!$E204&lt;&gt;0,'Input-Accounts'!$E204,INDEX('Input-Accounts'!$H204:$J204,,MATCH($F$6,'Input-Accounts'!$H$6:$J$6,0))))</f>
        <v>UNCOLLECTIBLES</v>
      </c>
      <c r="G204" s="10">
        <f ca="1">IFERROR(INDEX(G$337:G$373,MATCH($F204,$B$337:$B$373,0))/INDEX($D$337:$D$373,MATCH($F204,$B$337:$B$373,0)),SUMIFS('Input-Ext Allocators'!D$8:D$63,'Input-Ext Allocators'!$B$8:$B$63,$F204))*$D204</f>
        <v>876923.99360277783</v>
      </c>
      <c r="H204" s="10">
        <f ca="1">IFERROR(INDEX(H$337:H$373,MATCH($F204,$B$337:$B$373,0))/INDEX($D$337:$D$373,MATCH($F204,$B$337:$B$373,0)),SUMIFS('Input-Ext Allocators'!E$8:E$63,'Input-Ext Allocators'!$B$8:$B$63,$F204))*$D204</f>
        <v>120247.65072250277</v>
      </c>
      <c r="I204" s="10">
        <f ca="1">IFERROR(INDEX(I$337:I$373,MATCH($F204,$B$337:$B$373,0))/INDEX($D$337:$D$373,MATCH($F204,$B$337:$B$373,0)),SUMIFS('Input-Ext Allocators'!F$8:F$63,'Input-Ext Allocators'!$B$8:$B$63,$F204))*$D204</f>
        <v>16.907548465224632</v>
      </c>
      <c r="J204" s="10">
        <f ca="1">IFERROR(INDEX(J$337:J$373,MATCH($F204,$B$337:$B$373,0))/INDEX($D$337:$D$373,MATCH($F204,$B$337:$B$373,0)),SUMIFS('Input-Ext Allocators'!G$8:G$63,'Input-Ext Allocators'!$B$8:$B$63,$F204))*$D204</f>
        <v>51.305664308267843</v>
      </c>
      <c r="K204" s="10">
        <f ca="1">IFERROR(INDEX(K$337:K$373,MATCH($F204,$B$337:$B$373,0))/INDEX($D$337:$D$373,MATCH($F204,$B$337:$B$373,0)),SUMIFS('Input-Ext Allocators'!H$8:H$63,'Input-Ext Allocators'!$B$8:$B$63,$F204))*$D204</f>
        <v>529.3811726353091</v>
      </c>
    </row>
    <row r="205" spans="1:11" hidden="1" outlineLevel="1">
      <c r="A205" s="31">
        <f>IF(ISBLANK('Input-Accounts'!A205),"",'Input-Accounts'!A205)</f>
        <v>182</v>
      </c>
      <c r="B205" s="53" t="str">
        <f>IF(ISBLANK('Input-Accounts'!B205),"",'Input-Accounts'!B205)</f>
        <v xml:space="preserve">Miscellaneous customer accounts expenses </v>
      </c>
      <c r="C205" s="31">
        <f>IF(ISBLANK('Input-Accounts'!C205),"",'Input-Accounts'!C205)</f>
        <v>905</v>
      </c>
      <c r="D205" s="10">
        <f t="shared" ca="1" si="37"/>
        <v>15830.210000000003</v>
      </c>
      <c r="E205" s="10">
        <f t="shared" ca="1" si="38"/>
        <v>0</v>
      </c>
      <c r="F205" s="3" t="str" cm="1">
        <f t="array" aca="1" ref="F205" ca="1">IF(D205=0,"-",IF('Input-Accounts'!$E205&lt;&gt;0,'Input-Accounts'!$E205,INDEX('Input-Accounts'!$H205:$J205,,MATCH($F$6,'Input-Accounts'!$H$6:$J$6,0))))</f>
        <v>CUSTOMERS</v>
      </c>
      <c r="G205" s="10">
        <f ca="1">IFERROR(INDEX(G$337:G$373,MATCH($F205,$B$337:$B$373,0))/INDEX($D$337:$D$373,MATCH($F205,$B$337:$B$373,0)),SUMIFS('Input-Ext Allocators'!D$8:D$63,'Input-Ext Allocators'!$B$8:$B$63,$F205))*$D205</f>
        <v>14227.302797967148</v>
      </c>
      <c r="H205" s="10">
        <f ca="1">IFERROR(INDEX(H$337:H$373,MATCH($F205,$B$337:$B$373,0))/INDEX($D$337:$D$373,MATCH($F205,$B$337:$B$373,0)),SUMIFS('Input-Ext Allocators'!E$8:E$63,'Input-Ext Allocators'!$B$8:$B$63,$F205))*$D205</f>
        <v>1594.9753835582121</v>
      </c>
      <c r="I205" s="10">
        <f ca="1">IFERROR(INDEX(I$337:I$373,MATCH($F205,$B$337:$B$373,0))/INDEX($D$337:$D$373,MATCH($F205,$B$337:$B$373,0)),SUMIFS('Input-Ext Allocators'!F$8:F$63,'Input-Ext Allocators'!$B$8:$B$63,$F205))*$D205</f>
        <v>0.22662338498979998</v>
      </c>
      <c r="J205" s="10">
        <f ca="1">IFERROR(INDEX(J$337:J$373,MATCH($F205,$B$337:$B$373,0))/INDEX($D$337:$D$373,MATCH($F205,$B$337:$B$373,0)),SUMIFS('Input-Ext Allocators'!G$8:G$63,'Input-Ext Allocators'!$B$8:$B$63,$F205))*$D205</f>
        <v>0.67987015496939995</v>
      </c>
      <c r="K205" s="10">
        <f ca="1">IFERROR(INDEX(K$337:K$373,MATCH($F205,$B$337:$B$373,0))/INDEX($D$337:$D$373,MATCH($F205,$B$337:$B$373,0)),SUMIFS('Input-Ext Allocators'!H$8:H$63,'Input-Ext Allocators'!$B$8:$B$63,$F205))*$D205</f>
        <v>7.0253249346837991</v>
      </c>
    </row>
    <row r="206" spans="1:11" hidden="1" outlineLevel="1">
      <c r="A206" s="31">
        <f>IF(ISBLANK('Input-Accounts'!A206),"",'Input-Accounts'!A206)</f>
        <v>183</v>
      </c>
      <c r="B206" t="str">
        <f>IF(ISBLANK('Input-Accounts'!B206),"",'Input-Accounts'!B206)</f>
        <v>Subtotal - Customer Account</v>
      </c>
      <c r="C206" s="31" t="str">
        <f>IF(ISBLANK('Input-Accounts'!C206),"",'Input-Accounts'!C206)</f>
        <v/>
      </c>
      <c r="D206" s="123">
        <f ca="1">SUBTOTAL(9,D201:D205)</f>
        <v>3795463.9582891474</v>
      </c>
      <c r="E206" s="10">
        <f t="shared" ca="1" si="38"/>
        <v>0</v>
      </c>
      <c r="G206" s="123">
        <f t="shared" ref="G206:K206" ca="1" si="39">SUBTOTAL(9,G201:G205)</f>
        <v>3391334.7254702961</v>
      </c>
      <c r="H206" s="123">
        <f t="shared" ca="1" si="39"/>
        <v>402129.83727836242</v>
      </c>
      <c r="I206" s="123">
        <f t="shared" ca="1" si="39"/>
        <v>56.959010038947234</v>
      </c>
      <c r="J206" s="123">
        <f t="shared" ca="1" si="39"/>
        <v>171.46004902943565</v>
      </c>
      <c r="K206" s="123">
        <f t="shared" ca="1" si="39"/>
        <v>1770.9764814207097</v>
      </c>
    </row>
    <row r="207" spans="1:11" hidden="1" outlineLevel="1">
      <c r="A207" s="31" t="str">
        <f>IF(ISBLANK('Input-Accounts'!A207),"",'Input-Accounts'!A207)</f>
        <v/>
      </c>
      <c r="B207" t="str">
        <f>IF(ISBLANK('Input-Accounts'!B207),"",'Input-Accounts'!B207)</f>
        <v/>
      </c>
      <c r="C207" s="31" t="str">
        <f>IF(ISBLANK('Input-Accounts'!C207),"",'Input-Accounts'!C207)</f>
        <v/>
      </c>
      <c r="D207" s="10"/>
      <c r="E207" s="10"/>
      <c r="G207" s="10"/>
      <c r="H207" s="10"/>
      <c r="I207" s="10"/>
      <c r="J207" s="10"/>
      <c r="K207" s="10"/>
    </row>
    <row r="208" spans="1:11" hidden="1" outlineLevel="1">
      <c r="A208" s="31">
        <f>IF(ISBLANK('Input-Accounts'!A208),"",'Input-Accounts'!A208)</f>
        <v>184</v>
      </c>
      <c r="B208" s="1" t="str">
        <f>IF(ISBLANK('Input-Accounts'!B208),"",'Input-Accounts'!B208)</f>
        <v>Customer Service &amp; Information Expenses</v>
      </c>
      <c r="C208" s="31" t="str">
        <f>IF(ISBLANK('Input-Accounts'!C208),"",'Input-Accounts'!C208)</f>
        <v/>
      </c>
      <c r="D208" s="10"/>
      <c r="E208" s="10"/>
      <c r="G208" s="10"/>
      <c r="H208" s="10"/>
      <c r="I208" s="10"/>
      <c r="J208" s="10"/>
      <c r="K208" s="10"/>
    </row>
    <row r="209" spans="1:11" hidden="1" outlineLevel="1">
      <c r="A209" s="31">
        <f>IF(ISBLANK('Input-Accounts'!A209),"",'Input-Accounts'!A209)</f>
        <v>185</v>
      </c>
      <c r="B209" s="53" t="str">
        <f>IF(ISBLANK('Input-Accounts'!B209),"",'Input-Accounts'!B209)</f>
        <v xml:space="preserve">Supervision </v>
      </c>
      <c r="C209" s="31">
        <f>IF(ISBLANK('Input-Accounts'!C209),"",'Input-Accounts'!C209)</f>
        <v>907</v>
      </c>
      <c r="D209" s="10">
        <f t="shared" ref="D209:D212" ca="1" si="40">INDIRECT("Classification!"&amp;$D$5&amp;ROW())</f>
        <v>0</v>
      </c>
      <c r="E209" s="10">
        <f ca="1">IFERROR(IF(D209="","",IF(D209=0,0,IF(ABS(D209-SUM($G209:$K209))&lt;Check_Limit,0,1))),1)</f>
        <v>0</v>
      </c>
      <c r="F209" s="3" t="str" cm="1">
        <f t="array" aca="1" ref="F209" ca="1">IF(D209=0,"-",IF('Input-Accounts'!$E209&lt;&gt;0,'Input-Accounts'!$E209,INDEX('Input-Accounts'!$H209:$J209,,MATCH($F$6,'Input-Accounts'!$H$6:$J$6,0))))</f>
        <v>-</v>
      </c>
      <c r="G209" s="10">
        <f ca="1">IFERROR(INDEX(G$337:G$373,MATCH($F209,$B$337:$B$373,0))/INDEX($D$337:$D$373,MATCH($F209,$B$337:$B$373,0)),SUMIFS('Input-Ext Allocators'!D$8:D$63,'Input-Ext Allocators'!$B$8:$B$63,$F209))*$D209</f>
        <v>0</v>
      </c>
      <c r="H209" s="10">
        <f ca="1">IFERROR(INDEX(H$337:H$373,MATCH($F209,$B$337:$B$373,0))/INDEX($D$337:$D$373,MATCH($F209,$B$337:$B$373,0)),SUMIFS('Input-Ext Allocators'!E$8:E$63,'Input-Ext Allocators'!$B$8:$B$63,$F209))*$D209</f>
        <v>0</v>
      </c>
      <c r="I209" s="10">
        <f ca="1">IFERROR(INDEX(I$337:I$373,MATCH($F209,$B$337:$B$373,0))/INDEX($D$337:$D$373,MATCH($F209,$B$337:$B$373,0)),SUMIFS('Input-Ext Allocators'!F$8:F$63,'Input-Ext Allocators'!$B$8:$B$63,$F209))*$D209</f>
        <v>0</v>
      </c>
      <c r="J209" s="10">
        <f ca="1">IFERROR(INDEX(J$337:J$373,MATCH($F209,$B$337:$B$373,0))/INDEX($D$337:$D$373,MATCH($F209,$B$337:$B$373,0)),SUMIFS('Input-Ext Allocators'!G$8:G$63,'Input-Ext Allocators'!$B$8:$B$63,$F209))*$D209</f>
        <v>0</v>
      </c>
      <c r="K209" s="10">
        <f ca="1">IFERROR(INDEX(K$337:K$373,MATCH($F209,$B$337:$B$373,0))/INDEX($D$337:$D$373,MATCH($F209,$B$337:$B$373,0)),SUMIFS('Input-Ext Allocators'!H$8:H$63,'Input-Ext Allocators'!$B$8:$B$63,$F209))*$D209</f>
        <v>0</v>
      </c>
    </row>
    <row r="210" spans="1:11" hidden="1" outlineLevel="1">
      <c r="A210" s="31">
        <f>IF(ISBLANK('Input-Accounts'!A210),"",'Input-Accounts'!A210)</f>
        <v>186</v>
      </c>
      <c r="B210" s="53" t="str">
        <f>IF(ISBLANK('Input-Accounts'!B210),"",'Input-Accounts'!B210)</f>
        <v xml:space="preserve">Customer assistance expenses </v>
      </c>
      <c r="C210" s="31">
        <f>IF(ISBLANK('Input-Accounts'!C210),"",'Input-Accounts'!C210)</f>
        <v>908</v>
      </c>
      <c r="D210" s="10">
        <f t="shared" ca="1" si="40"/>
        <v>120387.91448275866</v>
      </c>
      <c r="E210" s="10">
        <f ca="1">IFERROR(IF(D210="","",IF(D210=0,0,IF(ABS(D210-SUM($G210:$K210))&lt;Check_Limit,0,1))),1)</f>
        <v>0</v>
      </c>
      <c r="F210" s="3" t="str" cm="1">
        <f t="array" aca="1" ref="F210" ca="1">IF(D210=0,"-",IF('Input-Accounts'!$E210&lt;&gt;0,'Input-Accounts'!$E210,INDEX('Input-Accounts'!$H210:$J210,,MATCH($F$6,'Input-Accounts'!$H$6:$J$6,0))))</f>
        <v>CUSTOMERS</v>
      </c>
      <c r="G210" s="10">
        <f ca="1">IFERROR(INDEX(G$337:G$373,MATCH($F210,$B$337:$B$373,0))/INDEX($D$337:$D$373,MATCH($F210,$B$337:$B$373,0)),SUMIFS('Input-Ext Allocators'!D$8:D$63,'Input-Ext Allocators'!$B$8:$B$63,$F210))*$D210</f>
        <v>108197.88951390928</v>
      </c>
      <c r="H210" s="10">
        <f ca="1">IFERROR(INDEX(H$337:H$373,MATCH($F210,$B$337:$B$373,0))/INDEX($D$337:$D$373,MATCH($F210,$B$337:$B$373,0)),SUMIFS('Input-Ext Allocators'!E$8:E$63,'Input-Ext Allocators'!$B$8:$B$63,$F210))*$D210</f>
        <v>12129.703906512372</v>
      </c>
      <c r="I210" s="10">
        <f ca="1">IFERROR(INDEX(I$337:I$373,MATCH($F210,$B$337:$B$373,0))/INDEX($D$337:$D$373,MATCH($F210,$B$337:$B$373,0)),SUMIFS('Input-Ext Allocators'!F$8:F$63,'Input-Ext Allocators'!$B$8:$B$63,$F210))*$D210</f>
        <v>1.7234589239148013</v>
      </c>
      <c r="J210" s="10">
        <f ca="1">IFERROR(INDEX(J$337:J$373,MATCH($F210,$B$337:$B$373,0))/INDEX($D$337:$D$373,MATCH($F210,$B$337:$B$373,0)),SUMIFS('Input-Ext Allocators'!G$8:G$63,'Input-Ext Allocators'!$B$8:$B$63,$F210))*$D210</f>
        <v>5.1703767717444045</v>
      </c>
      <c r="K210" s="10">
        <f ca="1">IFERROR(INDEX(K$337:K$373,MATCH($F210,$B$337:$B$373,0))/INDEX($D$337:$D$373,MATCH($F210,$B$337:$B$373,0)),SUMIFS('Input-Ext Allocators'!H$8:H$63,'Input-Ext Allocators'!$B$8:$B$63,$F210))*$D210</f>
        <v>53.427226641358835</v>
      </c>
    </row>
    <row r="211" spans="1:11" hidden="1" outlineLevel="1">
      <c r="A211" s="31">
        <f>IF(ISBLANK('Input-Accounts'!A211),"",'Input-Accounts'!A211)</f>
        <v>187</v>
      </c>
      <c r="B211" s="53" t="str">
        <f>IF(ISBLANK('Input-Accounts'!B211),"",'Input-Accounts'!B211)</f>
        <v xml:space="preserve">Informational and instructional advertising expenses </v>
      </c>
      <c r="C211" s="31">
        <f>IF(ISBLANK('Input-Accounts'!C211),"",'Input-Accounts'!C211)</f>
        <v>909</v>
      </c>
      <c r="D211" s="10">
        <f t="shared" ca="1" si="40"/>
        <v>2539.0900000000006</v>
      </c>
      <c r="E211" s="10">
        <f ca="1">IFERROR(IF(D211="","",IF(D211=0,0,IF(ABS(D211-SUM($G211:$K211))&lt;Check_Limit,0,1))),1)</f>
        <v>0</v>
      </c>
      <c r="F211" s="3" t="str" cm="1">
        <f t="array" aca="1" ref="F211" ca="1">IF(D211=0,"-",IF('Input-Accounts'!$E211&lt;&gt;0,'Input-Accounts'!$E211,INDEX('Input-Accounts'!$H211:$J211,,MATCH($F$6,'Input-Accounts'!$H$6:$J$6,0))))</f>
        <v>CUSTOMERS</v>
      </c>
      <c r="G211" s="10">
        <f ca="1">IFERROR(INDEX(G$337:G$373,MATCH($F211,$B$337:$B$373,0))/INDEX($D$337:$D$373,MATCH($F211,$B$337:$B$373,0)),SUMIFS('Input-Ext Allocators'!D$8:D$63,'Input-Ext Allocators'!$B$8:$B$63,$F211))*$D211</f>
        <v>2281.9913482695688</v>
      </c>
      <c r="H211" s="10">
        <f ca="1">IFERROR(INDEX(H$337:H$373,MATCH($F211,$B$337:$B$373,0))/INDEX($D$337:$D$373,MATCH($F211,$B$337:$B$373,0)),SUMIFS('Input-Ext Allocators'!E$8:E$63,'Input-Ext Allocators'!$B$8:$B$63,$F211))*$D211</f>
        <v>255.82642596900618</v>
      </c>
      <c r="I211" s="10">
        <f ca="1">IFERROR(INDEX(I$337:I$373,MATCH($F211,$B$337:$B$373,0))/INDEX($D$337:$D$373,MATCH($F211,$B$337:$B$373,0)),SUMIFS('Input-Ext Allocators'!F$8:F$63,'Input-Ext Allocators'!$B$8:$B$63,$F211))*$D211</f>
        <v>3.6349307469310345E-2</v>
      </c>
      <c r="J211" s="10">
        <f ca="1">IFERROR(INDEX(J$337:J$373,MATCH($F211,$B$337:$B$373,0))/INDEX($D$337:$D$373,MATCH($F211,$B$337:$B$373,0)),SUMIFS('Input-Ext Allocators'!G$8:G$63,'Input-Ext Allocators'!$B$8:$B$63,$F211))*$D211</f>
        <v>0.10904792240793103</v>
      </c>
      <c r="K211" s="10">
        <f ca="1">IFERROR(INDEX(K$337:K$373,MATCH($F211,$B$337:$B$373,0))/INDEX($D$337:$D$373,MATCH($F211,$B$337:$B$373,0)),SUMIFS('Input-Ext Allocators'!H$8:H$63,'Input-Ext Allocators'!$B$8:$B$63,$F211))*$D211</f>
        <v>1.1268285315486206</v>
      </c>
    </row>
    <row r="212" spans="1:11" hidden="1" outlineLevel="1">
      <c r="A212" s="31">
        <f>IF(ISBLANK('Input-Accounts'!A212),"",'Input-Accounts'!A212)</f>
        <v>188</v>
      </c>
      <c r="B212" s="53" t="str">
        <f>IF(ISBLANK('Input-Accounts'!B212),"",'Input-Accounts'!B212)</f>
        <v>Miscellaneous customer service and informational expenses</v>
      </c>
      <c r="C212" s="31">
        <f>IF(ISBLANK('Input-Accounts'!C212),"",'Input-Accounts'!C212)</f>
        <v>910</v>
      </c>
      <c r="D212" s="10">
        <f t="shared" ca="1" si="40"/>
        <v>290902.61375913804</v>
      </c>
      <c r="E212" s="10">
        <f ca="1">IFERROR(IF(D212="","",IF(D212=0,0,IF(ABS(D212-SUM($G212:$K212))&lt;Check_Limit,0,1))),1)</f>
        <v>0</v>
      </c>
      <c r="F212" s="3" t="str" cm="1">
        <f t="array" aca="1" ref="F212" ca="1">IF(D212=0,"-",IF('Input-Accounts'!$E212&lt;&gt;0,'Input-Accounts'!$E212,INDEX('Input-Accounts'!$H212:$J212,,MATCH($F$6,'Input-Accounts'!$H$6:$J$6,0))))</f>
        <v>CUSTOMERS</v>
      </c>
      <c r="G212" s="10">
        <f ca="1">IFERROR(INDEX(G$337:G$373,MATCH($F212,$B$337:$B$373,0))/INDEX($D$337:$D$373,MATCH($F212,$B$337:$B$373,0)),SUMIFS('Input-Ext Allocators'!D$8:D$63,'Input-Ext Allocators'!$B$8:$B$63,$F212))*$D212</f>
        <v>261446.91514966261</v>
      </c>
      <c r="H212" s="10">
        <f ca="1">IFERROR(INDEX(H$337:H$373,MATCH($F212,$B$337:$B$373,0))/INDEX($D$337:$D$373,MATCH($F212,$B$337:$B$373,0)),SUMIFS('Input-Ext Allocators'!E$8:E$63,'Input-Ext Allocators'!$B$8:$B$63,$F212))*$D212</f>
        <v>29309.940168738605</v>
      </c>
      <c r="I212" s="10">
        <f ca="1">IFERROR(INDEX(I$337:I$373,MATCH($F212,$B$337:$B$373,0))/INDEX($D$337:$D$373,MATCH($F212,$B$337:$B$373,0)),SUMIFS('Input-Ext Allocators'!F$8:F$63,'Input-Ext Allocators'!$B$8:$B$63,$F212))*$D212</f>
        <v>4.1645268781953124</v>
      </c>
      <c r="J212" s="10">
        <f ca="1">IFERROR(INDEX(J$337:J$373,MATCH($F212,$B$337:$B$373,0))/INDEX($D$337:$D$373,MATCH($F212,$B$337:$B$373,0)),SUMIFS('Input-Ext Allocators'!G$8:G$63,'Input-Ext Allocators'!$B$8:$B$63,$F212))*$D212</f>
        <v>12.493580634585937</v>
      </c>
      <c r="K212" s="10">
        <f ca="1">IFERROR(INDEX(K$337:K$373,MATCH($F212,$B$337:$B$373,0))/INDEX($D$337:$D$373,MATCH($F212,$B$337:$B$373,0)),SUMIFS('Input-Ext Allocators'!H$8:H$63,'Input-Ext Allocators'!$B$8:$B$63,$F212))*$D212</f>
        <v>129.10033322405468</v>
      </c>
    </row>
    <row r="213" spans="1:11" hidden="1" outlineLevel="1">
      <c r="A213" s="31">
        <f>IF(ISBLANK('Input-Accounts'!A213),"",'Input-Accounts'!A213)</f>
        <v>189</v>
      </c>
      <c r="B213" t="str">
        <f>IF(ISBLANK('Input-Accounts'!B213),"",'Input-Accounts'!B213)</f>
        <v>Subtotal - Customer Service &amp; Information Expenses</v>
      </c>
      <c r="C213" s="31" t="str">
        <f>IF(ISBLANK('Input-Accounts'!C213),"",'Input-Accounts'!C213)</f>
        <v/>
      </c>
      <c r="D213" s="123">
        <f ca="1">SUBTOTAL(9,D209:D212)</f>
        <v>413829.61824189668</v>
      </c>
      <c r="E213" s="10">
        <f ca="1">IFERROR(IF(D213="","",IF(D213=0,0,IF(ABS(D213-SUM($G213:$K213))&lt;Check_Limit,0,1))),1)</f>
        <v>0</v>
      </c>
      <c r="G213" s="123">
        <f t="shared" ref="G213:K213" ca="1" si="41">SUBTOTAL(9,G209:G212)</f>
        <v>371926.79601184145</v>
      </c>
      <c r="H213" s="123">
        <f t="shared" ca="1" si="41"/>
        <v>41695.470501219985</v>
      </c>
      <c r="I213" s="123">
        <f t="shared" ca="1" si="41"/>
        <v>5.9243351095794239</v>
      </c>
      <c r="J213" s="123">
        <f t="shared" ca="1" si="41"/>
        <v>17.773005328738272</v>
      </c>
      <c r="K213" s="123">
        <f t="shared" ca="1" si="41"/>
        <v>183.65438839696213</v>
      </c>
    </row>
    <row r="214" spans="1:11" hidden="1" outlineLevel="1">
      <c r="A214" s="31" t="str">
        <f>IF(ISBLANK('Input-Accounts'!A214),"",'Input-Accounts'!A214)</f>
        <v/>
      </c>
      <c r="B214" s="1" t="str">
        <f>IF(ISBLANK('Input-Accounts'!B214),"",'Input-Accounts'!B214)</f>
        <v/>
      </c>
      <c r="C214" s="31" t="str">
        <f>IF(ISBLANK('Input-Accounts'!C214),"",'Input-Accounts'!C214)</f>
        <v/>
      </c>
      <c r="D214" s="10"/>
      <c r="E214" s="10"/>
      <c r="F214" s="3"/>
      <c r="G214" s="10"/>
      <c r="H214" s="10"/>
      <c r="I214" s="10"/>
      <c r="J214" s="10"/>
      <c r="K214" s="10"/>
    </row>
    <row r="215" spans="1:11" hidden="1" outlineLevel="1">
      <c r="A215" s="31">
        <f>IF(ISBLANK('Input-Accounts'!A215),"",'Input-Accounts'!A215)</f>
        <v>190</v>
      </c>
      <c r="B215" s="1" t="str">
        <f>IF(ISBLANK('Input-Accounts'!B215),"",'Input-Accounts'!B215)</f>
        <v>Sales Expenses</v>
      </c>
      <c r="C215" s="31" t="str">
        <f>IF(ISBLANK('Input-Accounts'!C215),"",'Input-Accounts'!C215)</f>
        <v/>
      </c>
      <c r="D215" s="10"/>
      <c r="E215" s="10"/>
      <c r="F215" s="3"/>
      <c r="G215" s="10"/>
      <c r="H215" s="10"/>
      <c r="I215" s="10"/>
      <c r="J215" s="10"/>
      <c r="K215" s="10"/>
    </row>
    <row r="216" spans="1:11" hidden="1" outlineLevel="1">
      <c r="A216" s="31">
        <f>IF(ISBLANK('Input-Accounts'!A216),"",'Input-Accounts'!A216)</f>
        <v>191</v>
      </c>
      <c r="B216" s="53" t="str">
        <f>IF(ISBLANK('Input-Accounts'!B216),"",'Input-Accounts'!B216)</f>
        <v>Supervision</v>
      </c>
      <c r="C216" s="31">
        <f>IF(ISBLANK('Input-Accounts'!C216),"",'Input-Accounts'!C216)</f>
        <v>911</v>
      </c>
      <c r="D216" s="10">
        <f t="shared" ref="D216:D219" ca="1" si="42">INDIRECT("Classification!"&amp;$D$5&amp;ROW())</f>
        <v>0</v>
      </c>
      <c r="E216" s="10">
        <f ca="1">IFERROR(IF(D216="","",IF(D216=0,0,IF(ABS(D216-SUM($G216:$K216))&lt;Check_Limit,0,1))),1)</f>
        <v>0</v>
      </c>
      <c r="F216" s="3" t="str" cm="1">
        <f t="array" aca="1" ref="F216" ca="1">IF(D216=0,"-",IF('Input-Accounts'!$E216&lt;&gt;0,'Input-Accounts'!$E216,INDEX('Input-Accounts'!$H216:$J216,,MATCH($F$6,'Input-Accounts'!$H$6:$J$6,0))))</f>
        <v>-</v>
      </c>
      <c r="G216" s="10">
        <f ca="1">IFERROR(INDEX(G$337:G$373,MATCH($F216,$B$337:$B$373,0))/INDEX($D$337:$D$373,MATCH($F216,$B$337:$B$373,0)),SUMIFS('Input-Ext Allocators'!D$8:D$63,'Input-Ext Allocators'!$B$8:$B$63,$F216))*$D216</f>
        <v>0</v>
      </c>
      <c r="H216" s="10">
        <f ca="1">IFERROR(INDEX(H$337:H$373,MATCH($F216,$B$337:$B$373,0))/INDEX($D$337:$D$373,MATCH($F216,$B$337:$B$373,0)),SUMIFS('Input-Ext Allocators'!E$8:E$63,'Input-Ext Allocators'!$B$8:$B$63,$F216))*$D216</f>
        <v>0</v>
      </c>
      <c r="I216" s="10">
        <f ca="1">IFERROR(INDEX(I$337:I$373,MATCH($F216,$B$337:$B$373,0))/INDEX($D$337:$D$373,MATCH($F216,$B$337:$B$373,0)),SUMIFS('Input-Ext Allocators'!F$8:F$63,'Input-Ext Allocators'!$B$8:$B$63,$F216))*$D216</f>
        <v>0</v>
      </c>
      <c r="J216" s="10">
        <f ca="1">IFERROR(INDEX(J$337:J$373,MATCH($F216,$B$337:$B$373,0))/INDEX($D$337:$D$373,MATCH($F216,$B$337:$B$373,0)),SUMIFS('Input-Ext Allocators'!G$8:G$63,'Input-Ext Allocators'!$B$8:$B$63,$F216))*$D216</f>
        <v>0</v>
      </c>
      <c r="K216" s="10">
        <f ca="1">IFERROR(INDEX(K$337:K$373,MATCH($F216,$B$337:$B$373,0))/INDEX($D$337:$D$373,MATCH($F216,$B$337:$B$373,0)),SUMIFS('Input-Ext Allocators'!H$8:H$63,'Input-Ext Allocators'!$B$8:$B$63,$F216))*$D216</f>
        <v>0</v>
      </c>
    </row>
    <row r="217" spans="1:11" hidden="1" outlineLevel="1">
      <c r="A217" s="31">
        <f>IF(ISBLANK('Input-Accounts'!A217),"",'Input-Accounts'!A217)</f>
        <v>192</v>
      </c>
      <c r="B217" s="53" t="str">
        <f>IF(ISBLANK('Input-Accounts'!B217),"",'Input-Accounts'!B217)</f>
        <v>Demonstrating and selling expenses</v>
      </c>
      <c r="C217" s="31">
        <f>IF(ISBLANK('Input-Accounts'!C217),"",'Input-Accounts'!C217)</f>
        <v>912</v>
      </c>
      <c r="D217" s="10">
        <f t="shared" ca="1" si="42"/>
        <v>4678.4311386139407</v>
      </c>
      <c r="E217" s="10">
        <f ca="1">IFERROR(IF(D217="","",IF(D217=0,0,IF(ABS(D217-SUM($G217:$K217))&lt;Check_Limit,0,1))),1)</f>
        <v>0</v>
      </c>
      <c r="F217" s="3" t="str" cm="1">
        <f t="array" aca="1" ref="F217" ca="1">IF(D217=0,"-",IF('Input-Accounts'!$E217&lt;&gt;0,'Input-Accounts'!$E217,INDEX('Input-Accounts'!$H217:$J217,,MATCH($F$6,'Input-Accounts'!$H$6:$J$6,0))))</f>
        <v>CUSTOMERS</v>
      </c>
      <c r="G217" s="10">
        <f ca="1">IFERROR(INDEX(G$337:G$373,MATCH($F217,$B$337:$B$373,0))/INDEX($D$337:$D$373,MATCH($F217,$B$337:$B$373,0)),SUMIFS('Input-Ext Allocators'!D$8:D$63,'Input-Ext Allocators'!$B$8:$B$63,$F217))*$D217</f>
        <v>4204.7108931908506</v>
      </c>
      <c r="H217" s="10">
        <f ca="1">IFERROR(INDEX(H$337:H$373,MATCH($F217,$B$337:$B$373,0))/INDEX($D$337:$D$373,MATCH($F217,$B$337:$B$373,0)),SUMIFS('Input-Ext Allocators'!E$8:E$63,'Input-Ext Allocators'!$B$8:$B$63,$F217))*$D217</f>
        <v>471.37609038423699</v>
      </c>
      <c r="I217" s="10">
        <f ca="1">IFERROR(INDEX(I$337:I$373,MATCH($F217,$B$337:$B$373,0))/INDEX($D$337:$D$373,MATCH($F217,$B$337:$B$373,0)),SUMIFS('Input-Ext Allocators'!F$8:F$63,'Input-Ext Allocators'!$B$8:$B$63,$F217))*$D217</f>
        <v>6.6975858252946427E-2</v>
      </c>
      <c r="J217" s="10">
        <f ca="1">IFERROR(INDEX(J$337:J$373,MATCH($F217,$B$337:$B$373,0))/INDEX($D$337:$D$373,MATCH($F217,$B$337:$B$373,0)),SUMIFS('Input-Ext Allocators'!G$8:G$63,'Input-Ext Allocators'!$B$8:$B$63,$F217))*$D217</f>
        <v>0.20092757475883929</v>
      </c>
      <c r="K217" s="10">
        <f ca="1">IFERROR(INDEX(K$337:K$373,MATCH($F217,$B$337:$B$373,0))/INDEX($D$337:$D$373,MATCH($F217,$B$337:$B$373,0)),SUMIFS('Input-Ext Allocators'!H$8:H$63,'Input-Ext Allocators'!$B$8:$B$63,$F217))*$D217</f>
        <v>2.0762516058413394</v>
      </c>
    </row>
    <row r="218" spans="1:11" hidden="1" outlineLevel="1">
      <c r="A218" s="31">
        <f>IF(ISBLANK('Input-Accounts'!A218),"",'Input-Accounts'!A218)</f>
        <v>193</v>
      </c>
      <c r="B218" s="53" t="str">
        <f>IF(ISBLANK('Input-Accounts'!B218),"",'Input-Accounts'!B218)</f>
        <v>Advertising expenses</v>
      </c>
      <c r="C218" s="31">
        <f>IF(ISBLANK('Input-Accounts'!C218),"",'Input-Accounts'!C218)</f>
        <v>913</v>
      </c>
      <c r="D218" s="10">
        <f t="shared" ca="1" si="42"/>
        <v>7674.4151781497612</v>
      </c>
      <c r="E218" s="10">
        <f ca="1">IFERROR(IF(D218="","",IF(D218=0,0,IF(ABS(D218-SUM($G218:$K218))&lt;Check_Limit,0,1))),1)</f>
        <v>0</v>
      </c>
      <c r="F218" s="3" t="str" cm="1">
        <f t="array" aca="1" ref="F218" ca="1">IF(D218=0,"-",IF('Input-Accounts'!$E218&lt;&gt;0,'Input-Accounts'!$E218,INDEX('Input-Accounts'!$H218:$J218,,MATCH($F$6,'Input-Accounts'!$H$6:$J$6,0))))</f>
        <v>CUSTOMERS</v>
      </c>
      <c r="G218" s="10">
        <f ca="1">IFERROR(INDEX(G$337:G$373,MATCH($F218,$B$337:$B$373,0))/INDEX($D$337:$D$373,MATCH($F218,$B$337:$B$373,0)),SUMIFS('Input-Ext Allocators'!D$8:D$63,'Input-Ext Allocators'!$B$8:$B$63,$F218))*$D218</f>
        <v>6897.3329183157794</v>
      </c>
      <c r="H218" s="10">
        <f ca="1">IFERROR(INDEX(H$337:H$373,MATCH($F218,$B$337:$B$373,0))/INDEX($D$337:$D$373,MATCH($F218,$B$337:$B$373,0)),SUMIFS('Input-Ext Allocators'!E$8:E$63,'Input-Ext Allocators'!$B$8:$B$63,$F218))*$D218</f>
        <v>773.23694962697141</v>
      </c>
      <c r="I218" s="10">
        <f ca="1">IFERROR(INDEX(I$337:I$373,MATCH($F218,$B$337:$B$373,0))/INDEX($D$337:$D$373,MATCH($F218,$B$337:$B$373,0)),SUMIFS('Input-Ext Allocators'!F$8:F$63,'Input-Ext Allocators'!$B$8:$B$63,$F218))*$D218</f>
        <v>0.10986600591460235</v>
      </c>
      <c r="J218" s="10">
        <f ca="1">IFERROR(INDEX(J$337:J$373,MATCH($F218,$B$337:$B$373,0))/INDEX($D$337:$D$373,MATCH($F218,$B$337:$B$373,0)),SUMIFS('Input-Ext Allocators'!G$8:G$63,'Input-Ext Allocators'!$B$8:$B$63,$F218))*$D218</f>
        <v>0.32959801774380709</v>
      </c>
      <c r="K218" s="10">
        <f ca="1">IFERROR(INDEX(K$337:K$373,MATCH($F218,$B$337:$B$373,0))/INDEX($D$337:$D$373,MATCH($F218,$B$337:$B$373,0)),SUMIFS('Input-Ext Allocators'!H$8:H$63,'Input-Ext Allocators'!$B$8:$B$63,$F218))*$D218</f>
        <v>3.405846183352673</v>
      </c>
    </row>
    <row r="219" spans="1:11" hidden="1" outlineLevel="1">
      <c r="A219" s="31">
        <f>IF(ISBLANK('Input-Accounts'!A219),"",'Input-Accounts'!A219)</f>
        <v>194</v>
      </c>
      <c r="B219" s="53" t="str">
        <f>IF(ISBLANK('Input-Accounts'!B219),"",'Input-Accounts'!B219)</f>
        <v>Miscellaneous sales expenses</v>
      </c>
      <c r="C219" s="31">
        <f>IF(ISBLANK('Input-Accounts'!C219),"",'Input-Accounts'!C219)</f>
        <v>916</v>
      </c>
      <c r="D219" s="10">
        <f t="shared" ca="1" si="42"/>
        <v>0</v>
      </c>
      <c r="E219" s="10">
        <f ca="1">IFERROR(IF(D219="","",IF(D219=0,0,IF(ABS(D219-SUM($G219:$K219))&lt;Check_Limit,0,1))),1)</f>
        <v>0</v>
      </c>
      <c r="F219" s="3" t="str" cm="1">
        <f t="array" aca="1" ref="F219" ca="1">IF(D219=0,"-",IF('Input-Accounts'!$E219&lt;&gt;0,'Input-Accounts'!$E219,INDEX('Input-Accounts'!$H219:$J219,,MATCH($F$6,'Input-Accounts'!$H$6:$J$6,0))))</f>
        <v>-</v>
      </c>
      <c r="G219" s="10">
        <f ca="1">IFERROR(INDEX(G$337:G$373,MATCH($F219,$B$337:$B$373,0))/INDEX($D$337:$D$373,MATCH($F219,$B$337:$B$373,0)),SUMIFS('Input-Ext Allocators'!D$8:D$63,'Input-Ext Allocators'!$B$8:$B$63,$F219))*$D219</f>
        <v>0</v>
      </c>
      <c r="H219" s="10">
        <f ca="1">IFERROR(INDEX(H$337:H$373,MATCH($F219,$B$337:$B$373,0))/INDEX($D$337:$D$373,MATCH($F219,$B$337:$B$373,0)),SUMIFS('Input-Ext Allocators'!E$8:E$63,'Input-Ext Allocators'!$B$8:$B$63,$F219))*$D219</f>
        <v>0</v>
      </c>
      <c r="I219" s="10">
        <f ca="1">IFERROR(INDEX(I$337:I$373,MATCH($F219,$B$337:$B$373,0))/INDEX($D$337:$D$373,MATCH($F219,$B$337:$B$373,0)),SUMIFS('Input-Ext Allocators'!F$8:F$63,'Input-Ext Allocators'!$B$8:$B$63,$F219))*$D219</f>
        <v>0</v>
      </c>
      <c r="J219" s="10">
        <f ca="1">IFERROR(INDEX(J$337:J$373,MATCH($F219,$B$337:$B$373,0))/INDEX($D$337:$D$373,MATCH($F219,$B$337:$B$373,0)),SUMIFS('Input-Ext Allocators'!G$8:G$63,'Input-Ext Allocators'!$B$8:$B$63,$F219))*$D219</f>
        <v>0</v>
      </c>
      <c r="K219" s="10">
        <f ca="1">IFERROR(INDEX(K$337:K$373,MATCH($F219,$B$337:$B$373,0))/INDEX($D$337:$D$373,MATCH($F219,$B$337:$B$373,0)),SUMIFS('Input-Ext Allocators'!H$8:H$63,'Input-Ext Allocators'!$B$8:$B$63,$F219))*$D219</f>
        <v>0</v>
      </c>
    </row>
    <row r="220" spans="1:11" hidden="1" outlineLevel="1">
      <c r="A220" s="31">
        <f>IF(ISBLANK('Input-Accounts'!A220),"",'Input-Accounts'!A220)</f>
        <v>195</v>
      </c>
      <c r="B220" t="str">
        <f>IF(ISBLANK('Input-Accounts'!B220),"",'Input-Accounts'!B220)</f>
        <v>Subtotal - Sales Expenses</v>
      </c>
      <c r="C220" s="31" t="str">
        <f>IF(ISBLANK('Input-Accounts'!C220),"",'Input-Accounts'!C220)</f>
        <v/>
      </c>
      <c r="D220" s="123">
        <f ca="1">SUBTOTAL(9,D216:D219)</f>
        <v>12352.846316763702</v>
      </c>
      <c r="E220" s="10">
        <f ca="1">IFERROR(IF(D220="","",IF(D220=0,0,IF(ABS(D220-SUM($G220:$K220))&lt;Check_Limit,0,1))),1)</f>
        <v>0</v>
      </c>
      <c r="G220" s="123">
        <f t="shared" ref="G220:K220" ca="1" si="43">SUBTOTAL(9,G216:G219)</f>
        <v>11102.04381150663</v>
      </c>
      <c r="H220" s="123">
        <f t="shared" ca="1" si="43"/>
        <v>1244.6130400112083</v>
      </c>
      <c r="I220" s="123">
        <f t="shared" ca="1" si="43"/>
        <v>0.17684186416754877</v>
      </c>
      <c r="J220" s="123">
        <f t="shared" ca="1" si="43"/>
        <v>0.53052559250264641</v>
      </c>
      <c r="K220" s="123">
        <f t="shared" ca="1" si="43"/>
        <v>5.4820977891940128</v>
      </c>
    </row>
    <row r="221" spans="1:11" hidden="1" outlineLevel="1">
      <c r="A221" s="31" t="str">
        <f>IF(ISBLANK('Input-Accounts'!A221),"",'Input-Accounts'!A221)</f>
        <v/>
      </c>
      <c r="B221" t="str">
        <f>IF(ISBLANK('Input-Accounts'!B221),"",'Input-Accounts'!B221)</f>
        <v/>
      </c>
      <c r="C221" s="31" t="str">
        <f>IF(ISBLANK('Input-Accounts'!C221),"",'Input-Accounts'!C221)</f>
        <v/>
      </c>
      <c r="D221" s="10"/>
      <c r="E221" s="10"/>
      <c r="G221" s="10"/>
      <c r="H221" s="10"/>
      <c r="I221" s="10"/>
      <c r="J221" s="10"/>
      <c r="K221" s="10"/>
    </row>
    <row r="222" spans="1:11" collapsed="1">
      <c r="A222" s="31">
        <f>IF(ISBLANK('Input-Accounts'!A222),"",'Input-Accounts'!A222)</f>
        <v>196</v>
      </c>
      <c r="B222" s="7" t="str">
        <f>IF(ISBLANK('Input-Accounts'!B222),"",'Input-Accounts'!B222)</f>
        <v>Total Customer Accounts, Service, and Sales Expense</v>
      </c>
      <c r="C222" s="31" t="str">
        <f>IF(ISBLANK('Input-Accounts'!C222),"",'Input-Accounts'!C222)</f>
        <v/>
      </c>
      <c r="D222" s="10">
        <f ca="1">SUBTOTAL(9,D201:D220)</f>
        <v>4221646.4228478083</v>
      </c>
      <c r="E222" s="10">
        <f ca="1">IFERROR(IF(D222="","",IF(D222=0,0,IF(ABS(D222-SUM($G222:$K222))&lt;Check_Limit,0,1))),1)</f>
        <v>0</v>
      </c>
      <c r="F222" s="3"/>
      <c r="G222" s="10">
        <f t="shared" ref="G222:K222" ca="1" si="44">SUBTOTAL(9,G201:G220)</f>
        <v>3774363.5652936441</v>
      </c>
      <c r="H222" s="10">
        <f t="shared" ca="1" si="44"/>
        <v>445069.92081959365</v>
      </c>
      <c r="I222" s="10">
        <f t="shared" ca="1" si="44"/>
        <v>63.0601870126942</v>
      </c>
      <c r="J222" s="10">
        <f t="shared" ca="1" si="44"/>
        <v>189.76357995067659</v>
      </c>
      <c r="K222" s="10">
        <f t="shared" ca="1" si="44"/>
        <v>1960.1129676068658</v>
      </c>
    </row>
    <row r="223" spans="1:11">
      <c r="A223" s="31" t="str">
        <f>IF(ISBLANK('Input-Accounts'!A223),"",'Input-Accounts'!A223)</f>
        <v/>
      </c>
      <c r="B223" s="7" t="str">
        <f>IF(ISBLANK('Input-Accounts'!B223),"",'Input-Accounts'!B223)</f>
        <v/>
      </c>
      <c r="C223" s="31" t="str">
        <f>IF(ISBLANK('Input-Accounts'!C223),"",'Input-Accounts'!C223)</f>
        <v/>
      </c>
      <c r="D223" s="123"/>
      <c r="E223" s="10"/>
      <c r="G223" s="123"/>
      <c r="H223" s="123"/>
      <c r="I223" s="123"/>
      <c r="J223" s="123"/>
      <c r="K223" s="123"/>
    </row>
    <row r="224" spans="1:11">
      <c r="A224" s="31">
        <f>IF(ISBLANK('Input-Accounts'!A224),"",'Input-Accounts'!A224)</f>
        <v>197</v>
      </c>
      <c r="B224" s="7" t="str">
        <f>IF(ISBLANK('Input-Accounts'!B224),"",'Input-Accounts'!B224)</f>
        <v>Administrative and General Expenses</v>
      </c>
      <c r="C224" s="31" t="str">
        <f>IF(ISBLANK('Input-Accounts'!C224),"",'Input-Accounts'!C224)</f>
        <v/>
      </c>
      <c r="D224" s="10"/>
      <c r="E224" s="10"/>
      <c r="G224" s="10"/>
      <c r="H224" s="10"/>
      <c r="I224" s="10"/>
      <c r="J224" s="10"/>
      <c r="K224" s="10"/>
    </row>
    <row r="225" spans="1:11" hidden="1" outlineLevel="1">
      <c r="A225" s="31">
        <f>IF(ISBLANK('Input-Accounts'!A225),"",'Input-Accounts'!A225)</f>
        <v>198</v>
      </c>
      <c r="B225" s="53" t="str">
        <f>IF(ISBLANK('Input-Accounts'!B225),"",'Input-Accounts'!B225)</f>
        <v>Administrative and general salaries</v>
      </c>
      <c r="C225" s="31">
        <f>IF(ISBLANK('Input-Accounts'!C225),"",'Input-Accounts'!C225)</f>
        <v>920</v>
      </c>
      <c r="D225" s="10">
        <f t="shared" ref="D225:D235" ca="1" si="45">INDIRECT("Classification!"&amp;$D$5&amp;ROW())</f>
        <v>1415586.8982900172</v>
      </c>
      <c r="E225" s="10">
        <f t="shared" ref="E225:E236" ca="1" si="46">IFERROR(IF(D225="","",IF(D225=0,0,IF(ABS(D225-SUM($G225:$K225))&lt;Check_Limit,0,1))),1)</f>
        <v>0</v>
      </c>
      <c r="F225" s="3" t="str" cm="1">
        <f t="array" aca="1" ref="F225" ca="1">IF(D225=0,"-",IF('Input-Accounts'!$E225&lt;&gt;0,'Input-Accounts'!$E225,INDEX('Input-Accounts'!$H225:$J225,,MATCH($F$6,'Input-Accounts'!$H$6:$J$6,0))))</f>
        <v>INT_OM_Exc_A&amp;G,Gas,Uncoll</v>
      </c>
      <c r="G225" s="10">
        <f ca="1">IFERROR(INDEX(G$337:G$373,MATCH($F225,$B$337:$B$373,0))/INDEX($D$337:$D$373,MATCH($F225,$B$337:$B$373,0)),SUMIFS('Input-Ext Allocators'!D$8:D$63,'Input-Ext Allocators'!$B$8:$B$63,$F225))*$D225</f>
        <v>1272249.9220671863</v>
      </c>
      <c r="H225" s="10">
        <f ca="1">IFERROR(INDEX(H$337:H$373,MATCH($F225,$B$337:$B$373,0))/INDEX($D$337:$D$373,MATCH($F225,$B$337:$B$373,0)),SUMIFS('Input-Ext Allocators'!E$8:E$63,'Input-Ext Allocators'!$B$8:$B$63,$F225))*$D225</f>
        <v>142627.68820250011</v>
      </c>
      <c r="I225" s="10">
        <f ca="1">IFERROR(INDEX(I$337:I$373,MATCH($F225,$B$337:$B$373,0))/INDEX($D$337:$D$373,MATCH($F225,$B$337:$B$373,0)),SUMIFS('Input-Ext Allocators'!F$8:F$63,'Input-Ext Allocators'!$B$8:$B$63,$F225))*$D225</f>
        <v>20.265372009448726</v>
      </c>
      <c r="J225" s="10">
        <f ca="1">IFERROR(INDEX(J$337:J$373,MATCH($F225,$B$337:$B$373,0))/INDEX($D$337:$D$373,MATCH($F225,$B$337:$B$373,0)),SUMIFS('Input-Ext Allocators'!G$8:G$63,'Input-Ext Allocators'!$B$8:$B$63,$F225))*$D225</f>
        <v>60.796116028346169</v>
      </c>
      <c r="K225" s="10">
        <f ca="1">IFERROR(INDEX(K$337:K$373,MATCH($F225,$B$337:$B$373,0))/INDEX($D$337:$D$373,MATCH($F225,$B$337:$B$373,0)),SUMIFS('Input-Ext Allocators'!H$8:H$63,'Input-Ext Allocators'!$B$8:$B$63,$F225))*$D225</f>
        <v>628.22653229291041</v>
      </c>
    </row>
    <row r="226" spans="1:11" hidden="1" outlineLevel="1">
      <c r="A226" s="31">
        <f>IF(ISBLANK('Input-Accounts'!A226),"",'Input-Accounts'!A226)</f>
        <v>199</v>
      </c>
      <c r="B226" s="53" t="str">
        <f>IF(ISBLANK('Input-Accounts'!B226),"",'Input-Accounts'!B226)</f>
        <v>Office supplies and expenses</v>
      </c>
      <c r="C226" s="31">
        <f>IF(ISBLANK('Input-Accounts'!C226),"",'Input-Accounts'!C226)</f>
        <v>921</v>
      </c>
      <c r="D226" s="10">
        <f t="shared" ca="1" si="45"/>
        <v>296390.30598640046</v>
      </c>
      <c r="E226" s="10">
        <f t="shared" ca="1" si="46"/>
        <v>0</v>
      </c>
      <c r="F226" s="3" t="str" cm="1">
        <f t="array" aca="1" ref="F226" ca="1">IF(D226=0,"-",IF('Input-Accounts'!$E226&lt;&gt;0,'Input-Accounts'!$E226,INDEX('Input-Accounts'!$H226:$J226,,MATCH($F$6,'Input-Accounts'!$H$6:$J$6,0))))</f>
        <v>INT_OM_Exc_A&amp;G,Gas,Uncoll</v>
      </c>
      <c r="G226" s="10">
        <f ca="1">IFERROR(INDEX(G$337:G$373,MATCH($F226,$B$337:$B$373,0))/INDEX($D$337:$D$373,MATCH($F226,$B$337:$B$373,0)),SUMIFS('Input-Ext Allocators'!D$8:D$63,'Input-Ext Allocators'!$B$8:$B$63,$F226))*$D226</f>
        <v>266378.9444139183</v>
      </c>
      <c r="H226" s="10">
        <f ca="1">IFERROR(INDEX(H$337:H$373,MATCH($F226,$B$337:$B$373,0))/INDEX($D$337:$D$373,MATCH($F226,$B$337:$B$373,0)),SUMIFS('Input-Ext Allocators'!E$8:E$63,'Input-Ext Allocators'!$B$8:$B$63,$F226))*$D226</f>
        <v>29862.853491747413</v>
      </c>
      <c r="I226" s="10">
        <f ca="1">IFERROR(INDEX(I$337:I$373,MATCH($F226,$B$337:$B$373,0))/INDEX($D$337:$D$373,MATCH($F226,$B$337:$B$373,0)),SUMIFS('Input-Ext Allocators'!F$8:F$63,'Input-Ext Allocators'!$B$8:$B$63,$F226))*$D226</f>
        <v>4.2430880209928121</v>
      </c>
      <c r="J226" s="10">
        <f ca="1">IFERROR(INDEX(J$337:J$373,MATCH($F226,$B$337:$B$373,0))/INDEX($D$337:$D$373,MATCH($F226,$B$337:$B$373,0)),SUMIFS('Input-Ext Allocators'!G$8:G$63,'Input-Ext Allocators'!$B$8:$B$63,$F226))*$D226</f>
        <v>12.729264062978437</v>
      </c>
      <c r="K226" s="10">
        <f ca="1">IFERROR(INDEX(K$337:K$373,MATCH($F226,$B$337:$B$373,0))/INDEX($D$337:$D$373,MATCH($F226,$B$337:$B$373,0)),SUMIFS('Input-Ext Allocators'!H$8:H$63,'Input-Ext Allocators'!$B$8:$B$63,$F226))*$D226</f>
        <v>131.53572865077717</v>
      </c>
    </row>
    <row r="227" spans="1:11" hidden="1" outlineLevel="1">
      <c r="A227" s="31">
        <f>IF(ISBLANK('Input-Accounts'!A227),"",'Input-Accounts'!A227)</f>
        <v>200</v>
      </c>
      <c r="B227" s="53" t="str">
        <f>IF(ISBLANK('Input-Accounts'!B227),"",'Input-Accounts'!B227)</f>
        <v>Outside services employed</v>
      </c>
      <c r="C227" s="31">
        <f>IF(ISBLANK('Input-Accounts'!C227),"",'Input-Accounts'!C227)</f>
        <v>923</v>
      </c>
      <c r="D227" s="10">
        <f t="shared" ca="1" si="45"/>
        <v>949763.29988221894</v>
      </c>
      <c r="E227" s="10">
        <f t="shared" ca="1" si="46"/>
        <v>0</v>
      </c>
      <c r="F227" s="3" t="str" cm="1">
        <f t="array" aca="1" ref="F227" ca="1">IF(D227=0,"-",IF('Input-Accounts'!$E227&lt;&gt;0,'Input-Accounts'!$E227,INDEX('Input-Accounts'!$H227:$J227,,MATCH($F$6,'Input-Accounts'!$H$6:$J$6,0))))</f>
        <v>INT_OM_Exc_A&amp;G,Gas,Uncoll</v>
      </c>
      <c r="G227" s="10">
        <f ca="1">IFERROR(INDEX(G$337:G$373,MATCH($F227,$B$337:$B$373,0))/INDEX($D$337:$D$373,MATCH($F227,$B$337:$B$373,0)),SUMIFS('Input-Ext Allocators'!D$8:D$63,'Input-Ext Allocators'!$B$8:$B$63,$F227))*$D227</f>
        <v>853593.85970374383</v>
      </c>
      <c r="H227" s="10">
        <f ca="1">IFERROR(INDEX(H$337:H$373,MATCH($F227,$B$337:$B$373,0))/INDEX($D$337:$D$373,MATCH($F227,$B$337:$B$373,0)),SUMIFS('Input-Ext Allocators'!E$8:E$63,'Input-Ext Allocators'!$B$8:$B$63,$F227))*$D227</f>
        <v>95693.555772106309</v>
      </c>
      <c r="I227" s="10">
        <f ca="1">IFERROR(INDEX(I$337:I$373,MATCH($F227,$B$337:$B$373,0))/INDEX($D$337:$D$373,MATCH($F227,$B$337:$B$373,0)),SUMIFS('Input-Ext Allocators'!F$8:F$63,'Input-Ext Allocators'!$B$8:$B$63,$F227))*$D227</f>
        <v>13.596697324823289</v>
      </c>
      <c r="J227" s="10">
        <f ca="1">IFERROR(INDEX(J$337:J$373,MATCH($F227,$B$337:$B$373,0))/INDEX($D$337:$D$373,MATCH($F227,$B$337:$B$373,0)),SUMIFS('Input-Ext Allocators'!G$8:G$63,'Input-Ext Allocators'!$B$8:$B$63,$F227))*$D227</f>
        <v>40.790091974469867</v>
      </c>
      <c r="K227" s="10">
        <f ca="1">IFERROR(INDEX(K$337:K$373,MATCH($F227,$B$337:$B$373,0))/INDEX($D$337:$D$373,MATCH($F227,$B$337:$B$373,0)),SUMIFS('Input-Ext Allocators'!H$8:H$63,'Input-Ext Allocators'!$B$8:$B$63,$F227))*$D227</f>
        <v>421.49761706952194</v>
      </c>
    </row>
    <row r="228" spans="1:11" hidden="1" outlineLevel="1">
      <c r="A228" s="31">
        <f>IF(ISBLANK('Input-Accounts'!A228),"",'Input-Accounts'!A228)</f>
        <v>201</v>
      </c>
      <c r="B228" s="53" t="str">
        <f>IF(ISBLANK('Input-Accounts'!B228),"",'Input-Accounts'!B228)</f>
        <v>Property insurance</v>
      </c>
      <c r="C228" s="31">
        <f>IF(ISBLANK('Input-Accounts'!C228),"",'Input-Accounts'!C228)</f>
        <v>924</v>
      </c>
      <c r="D228" s="10">
        <f t="shared" ca="1" si="45"/>
        <v>10098.192964043557</v>
      </c>
      <c r="E228" s="10">
        <f t="shared" ca="1" si="46"/>
        <v>0</v>
      </c>
      <c r="F228" s="3" t="str" cm="1">
        <f t="array" aca="1" ref="F228" ca="1">IF(D228=0,"-",IF('Input-Accounts'!$E228&lt;&gt;0,'Input-Accounts'!$E228,INDEX('Input-Accounts'!$H228:$J228,,MATCH($F$6,'Input-Accounts'!$H$6:$J$6,0))))</f>
        <v>INT_OM_Exc_A&amp;G,Gas,Uncoll</v>
      </c>
      <c r="G228" s="10">
        <f ca="1">IFERROR(INDEX(G$337:G$373,MATCH($F228,$B$337:$B$373,0))/INDEX($D$337:$D$373,MATCH($F228,$B$337:$B$373,0)),SUMIFS('Input-Ext Allocators'!D$8:D$63,'Input-Ext Allocators'!$B$8:$B$63,$F228))*$D228</f>
        <v>9075.6881312218247</v>
      </c>
      <c r="H228" s="10">
        <f ca="1">IFERROR(INDEX(H$337:H$373,MATCH($F228,$B$337:$B$373,0))/INDEX($D$337:$D$373,MATCH($F228,$B$337:$B$373,0)),SUMIFS('Input-Ext Allocators'!E$8:E$63,'Input-Ext Allocators'!$B$8:$B$63,$F228))*$D228</f>
        <v>1017.4450747065395</v>
      </c>
      <c r="I228" s="10">
        <f ca="1">IFERROR(INDEX(I$337:I$373,MATCH($F228,$B$337:$B$373,0))/INDEX($D$337:$D$373,MATCH($F228,$B$337:$B$373,0)),SUMIFS('Input-Ext Allocators'!F$8:F$63,'Input-Ext Allocators'!$B$8:$B$63,$F228))*$D228</f>
        <v>0.14456451757694508</v>
      </c>
      <c r="J228" s="10">
        <f ca="1">IFERROR(INDEX(J$337:J$373,MATCH($F228,$B$337:$B$373,0))/INDEX($D$337:$D$373,MATCH($F228,$B$337:$B$373,0)),SUMIFS('Input-Ext Allocators'!G$8:G$63,'Input-Ext Allocators'!$B$8:$B$63,$F228))*$D228</f>
        <v>0.43369355273083526</v>
      </c>
      <c r="K228" s="10">
        <f ca="1">IFERROR(INDEX(K$337:K$373,MATCH($F228,$B$337:$B$373,0))/INDEX($D$337:$D$373,MATCH($F228,$B$337:$B$373,0)),SUMIFS('Input-Ext Allocators'!H$8:H$63,'Input-Ext Allocators'!$B$8:$B$63,$F228))*$D228</f>
        <v>4.4815000448852969</v>
      </c>
    </row>
    <row r="229" spans="1:11" hidden="1" outlineLevel="1">
      <c r="A229" s="31">
        <f>IF(ISBLANK('Input-Accounts'!A229),"",'Input-Accounts'!A229)</f>
        <v>202</v>
      </c>
      <c r="B229" s="53" t="str">
        <f>IF(ISBLANK('Input-Accounts'!B229),"",'Input-Accounts'!B229)</f>
        <v>Injuries and damages</v>
      </c>
      <c r="C229" s="31">
        <f>IF(ISBLANK('Input-Accounts'!C229),"",'Input-Accounts'!C229)</f>
        <v>925</v>
      </c>
      <c r="D229" s="10">
        <f t="shared" ca="1" si="45"/>
        <v>253348.09651625238</v>
      </c>
      <c r="E229" s="10">
        <f t="shared" ca="1" si="46"/>
        <v>0</v>
      </c>
      <c r="F229" s="3" t="str" cm="1">
        <f t="array" aca="1" ref="F229" ca="1">IF(D229=0,"-",IF('Input-Accounts'!$E229&lt;&gt;0,'Input-Accounts'!$E229,INDEX('Input-Accounts'!$H229:$J229,,MATCH($F$6,'Input-Accounts'!$H$6:$J$6,0))))</f>
        <v>INT_LABOR</v>
      </c>
      <c r="G229" s="10">
        <f ca="1">IFERROR(INDEX(G$337:G$373,MATCH($F229,$B$337:$B$373,0))/INDEX($D$337:$D$373,MATCH($F229,$B$337:$B$373,0)),SUMIFS('Input-Ext Allocators'!D$8:D$63,'Input-Ext Allocators'!$B$8:$B$63,$F229))*$D229</f>
        <v>227695.02630889477</v>
      </c>
      <c r="H229" s="10">
        <f ca="1">IFERROR(INDEX(H$337:H$373,MATCH($F229,$B$337:$B$373,0))/INDEX($D$337:$D$373,MATCH($F229,$B$337:$B$373,0)),SUMIFS('Input-Ext Allocators'!E$8:E$63,'Input-Ext Allocators'!$B$8:$B$63,$F229))*$D229</f>
        <v>25526.128675156713</v>
      </c>
      <c r="I229" s="10">
        <f ca="1">IFERROR(INDEX(I$337:I$373,MATCH($F229,$B$337:$B$373,0))/INDEX($D$337:$D$373,MATCH($F229,$B$337:$B$373,0)),SUMIFS('Input-Ext Allocators'!F$8:F$63,'Input-Ext Allocators'!$B$8:$B$63,$F229))*$D229</f>
        <v>3.6269009200279507</v>
      </c>
      <c r="J229" s="10">
        <f ca="1">IFERROR(INDEX(J$337:J$373,MATCH($F229,$B$337:$B$373,0))/INDEX($D$337:$D$373,MATCH($F229,$B$337:$B$373,0)),SUMIFS('Input-Ext Allocators'!G$8:G$63,'Input-Ext Allocators'!$B$8:$B$63,$F229))*$D229</f>
        <v>10.880702760083853</v>
      </c>
      <c r="K229" s="10">
        <f ca="1">IFERROR(INDEX(K$337:K$373,MATCH($F229,$B$337:$B$373,0))/INDEX($D$337:$D$373,MATCH($F229,$B$337:$B$373,0)),SUMIFS('Input-Ext Allocators'!H$8:H$63,'Input-Ext Allocators'!$B$8:$B$63,$F229))*$D229</f>
        <v>112.43392852086646</v>
      </c>
    </row>
    <row r="230" spans="1:11" hidden="1" outlineLevel="1">
      <c r="A230" s="31">
        <f>IF(ISBLANK('Input-Accounts'!A230),"",'Input-Accounts'!A230)</f>
        <v>203</v>
      </c>
      <c r="B230" s="53" t="str">
        <f>IF(ISBLANK('Input-Accounts'!B230),"",'Input-Accounts'!B230)</f>
        <v>Employee pensions and benefits</v>
      </c>
      <c r="C230" s="31">
        <f>IF(ISBLANK('Input-Accounts'!C230),"",'Input-Accounts'!C230)</f>
        <v>926</v>
      </c>
      <c r="D230" s="10">
        <f t="shared" ca="1" si="45"/>
        <v>883978.67331928608</v>
      </c>
      <c r="E230" s="10">
        <f t="shared" ca="1" si="46"/>
        <v>0</v>
      </c>
      <c r="F230" s="3" t="str" cm="1">
        <f t="array" aca="1" ref="F230" ca="1">IF(D230=0,"-",IF('Input-Accounts'!$E230&lt;&gt;0,'Input-Accounts'!$E230,INDEX('Input-Accounts'!$H230:$J230,,MATCH($F$6,'Input-Accounts'!$H$6:$J$6,0))))</f>
        <v>INT_LABOR</v>
      </c>
      <c r="G230" s="10">
        <f ca="1">IFERROR(INDEX(G$337:G$373,MATCH($F230,$B$337:$B$373,0))/INDEX($D$337:$D$373,MATCH($F230,$B$337:$B$373,0)),SUMIFS('Input-Ext Allocators'!D$8:D$63,'Input-Ext Allocators'!$B$8:$B$63,$F230))*$D230</f>
        <v>794470.33565939858</v>
      </c>
      <c r="H230" s="10">
        <f ca="1">IFERROR(INDEX(H$337:H$373,MATCH($F230,$B$337:$B$373,0))/INDEX($D$337:$D$373,MATCH($F230,$B$337:$B$373,0)),SUMIFS('Input-Ext Allocators'!E$8:E$63,'Input-Ext Allocators'!$B$8:$B$63,$F230))*$D230</f>
        <v>89065.415021955356</v>
      </c>
      <c r="I230" s="10">
        <f ca="1">IFERROR(INDEX(I$337:I$373,MATCH($F230,$B$337:$B$373,0))/INDEX($D$337:$D$373,MATCH($F230,$B$337:$B$373,0)),SUMIFS('Input-Ext Allocators'!F$8:F$63,'Input-Ext Allocators'!$B$8:$B$63,$F230))*$D230</f>
        <v>12.654932512355122</v>
      </c>
      <c r="J230" s="10">
        <f ca="1">IFERROR(INDEX(J$337:J$373,MATCH($F230,$B$337:$B$373,0))/INDEX($D$337:$D$373,MATCH($F230,$B$337:$B$373,0)),SUMIFS('Input-Ext Allocators'!G$8:G$63,'Input-Ext Allocators'!$B$8:$B$63,$F230))*$D230</f>
        <v>37.964797537065373</v>
      </c>
      <c r="K230" s="10">
        <f ca="1">IFERROR(INDEX(K$337:K$373,MATCH($F230,$B$337:$B$373,0))/INDEX($D$337:$D$373,MATCH($F230,$B$337:$B$373,0)),SUMIFS('Input-Ext Allocators'!H$8:H$63,'Input-Ext Allocators'!$B$8:$B$63,$F230))*$D230</f>
        <v>392.3029078830088</v>
      </c>
    </row>
    <row r="231" spans="1:11" hidden="1" outlineLevel="1">
      <c r="A231" s="31">
        <f>IF(ISBLANK('Input-Accounts'!A231),"",'Input-Accounts'!A231)</f>
        <v>204</v>
      </c>
      <c r="B231" s="53" t="str">
        <f>IF(ISBLANK('Input-Accounts'!B231),"",'Input-Accounts'!B231)</f>
        <v>Regulatory commission expenses</v>
      </c>
      <c r="C231" s="31">
        <f>IF(ISBLANK('Input-Accounts'!C231),"",'Input-Accounts'!C231)</f>
        <v>928</v>
      </c>
      <c r="D231" s="10">
        <f t="shared" ca="1" si="45"/>
        <v>202350.47915696289</v>
      </c>
      <c r="E231" s="10">
        <f t="shared" ca="1" si="46"/>
        <v>0</v>
      </c>
      <c r="F231" s="3" t="str" cm="1">
        <f t="array" aca="1" ref="F231" ca="1">IF(D231=0,"-",IF('Input-Accounts'!$E231&lt;&gt;0,'Input-Accounts'!$E231,INDEX('Input-Accounts'!$H231:$J231,,MATCH($F$6,'Input-Accounts'!$H$6:$J$6,0))))</f>
        <v>INT_OM_Exc_A&amp;G,Gas,Uncoll</v>
      </c>
      <c r="G231" s="10">
        <f ca="1">IFERROR(INDEX(G$337:G$373,MATCH($F231,$B$337:$B$373,0))/INDEX($D$337:$D$373,MATCH($F231,$B$337:$B$373,0)),SUMIFS('Input-Ext Allocators'!D$8:D$63,'Input-Ext Allocators'!$B$8:$B$63,$F231))*$D231</f>
        <v>181861.2348338936</v>
      </c>
      <c r="H231" s="10">
        <f ca="1">IFERROR(INDEX(H$337:H$373,MATCH($F231,$B$337:$B$373,0))/INDEX($D$337:$D$373,MATCH($F231,$B$337:$B$373,0)),SUMIFS('Input-Ext Allocators'!E$8:E$63,'Input-Ext Allocators'!$B$8:$B$63,$F231))*$D231</f>
        <v>20387.85544263562</v>
      </c>
      <c r="I231" s="10">
        <f ca="1">IFERROR(INDEX(I$337:I$373,MATCH($F231,$B$337:$B$373,0))/INDEX($D$337:$D$373,MATCH($F231,$B$337:$B$373,0)),SUMIFS('Input-Ext Allocators'!F$8:F$63,'Input-Ext Allocators'!$B$8:$B$63,$F231))*$D231</f>
        <v>2.896825155248028</v>
      </c>
      <c r="J231" s="10">
        <f ca="1">IFERROR(INDEX(J$337:J$373,MATCH($F231,$B$337:$B$373,0))/INDEX($D$337:$D$373,MATCH($F231,$B$337:$B$373,0)),SUMIFS('Input-Ext Allocators'!G$8:G$63,'Input-Ext Allocators'!$B$8:$B$63,$F231))*$D231</f>
        <v>8.6904754657440844</v>
      </c>
      <c r="K231" s="10">
        <f ca="1">IFERROR(INDEX(K$337:K$373,MATCH($F231,$B$337:$B$373,0))/INDEX($D$337:$D$373,MATCH($F231,$B$337:$B$373,0)),SUMIFS('Input-Ext Allocators'!H$8:H$63,'Input-Ext Allocators'!$B$8:$B$63,$F231))*$D231</f>
        <v>89.801579812688857</v>
      </c>
    </row>
    <row r="232" spans="1:11" hidden="1" outlineLevel="1">
      <c r="A232" s="31">
        <f>IF(ISBLANK('Input-Accounts'!A232),"",'Input-Accounts'!A232)</f>
        <v>205</v>
      </c>
      <c r="B232" s="53" t="str">
        <f>IF(ISBLANK('Input-Accounts'!B232),"",'Input-Accounts'!B232)</f>
        <v>General advertising expenses</v>
      </c>
      <c r="C232" s="31">
        <f>IF(ISBLANK('Input-Accounts'!C232),"",'Input-Accounts'!C232)</f>
        <v>930.1</v>
      </c>
      <c r="D232" s="10">
        <f t="shared" ca="1" si="45"/>
        <v>2554.618572100168</v>
      </c>
      <c r="E232" s="10">
        <f t="shared" ca="1" si="46"/>
        <v>0</v>
      </c>
      <c r="F232" s="3" t="str" cm="1">
        <f t="array" aca="1" ref="F232" ca="1">IF(D232=0,"-",IF('Input-Accounts'!$E232&lt;&gt;0,'Input-Accounts'!$E232,INDEX('Input-Accounts'!$H232:$J232,,MATCH($F$6,'Input-Accounts'!$H$6:$J$6,0))))</f>
        <v>INT_OM_Exc_A&amp;G,Gas,Uncoll</v>
      </c>
      <c r="G232" s="10">
        <f ca="1">IFERROR(INDEX(G$337:G$373,MATCH($F232,$B$337:$B$373,0))/INDEX($D$337:$D$373,MATCH($F232,$B$337:$B$373,0)),SUMIFS('Input-Ext Allocators'!D$8:D$63,'Input-Ext Allocators'!$B$8:$B$63,$F232))*$D232</f>
        <v>2295.9475558807844</v>
      </c>
      <c r="H232" s="10">
        <f ca="1">IFERROR(INDEX(H$337:H$373,MATCH($F232,$B$337:$B$373,0))/INDEX($D$337:$D$373,MATCH($F232,$B$337:$B$373,0)),SUMIFS('Input-Ext Allocators'!E$8:E$63,'Input-Ext Allocators'!$B$8:$B$63,$F232))*$D232</f>
        <v>257.391009776901</v>
      </c>
      <c r="I232" s="10">
        <f ca="1">IFERROR(INDEX(I$337:I$373,MATCH($F232,$B$337:$B$373,0))/INDEX($D$337:$D$373,MATCH($F232,$B$337:$B$373,0)),SUMIFS('Input-Ext Allocators'!F$8:F$63,'Input-Ext Allocators'!$B$8:$B$63,$F232))*$D232</f>
        <v>3.6571612642355929E-2</v>
      </c>
      <c r="J232" s="10">
        <f ca="1">IFERROR(INDEX(J$337:J$373,MATCH($F232,$B$337:$B$373,0))/INDEX($D$337:$D$373,MATCH($F232,$B$337:$B$373,0)),SUMIFS('Input-Ext Allocators'!G$8:G$63,'Input-Ext Allocators'!$B$8:$B$63,$F232))*$D232</f>
        <v>0.10971483792706779</v>
      </c>
      <c r="K232" s="10">
        <f ca="1">IFERROR(INDEX(K$337:K$373,MATCH($F232,$B$337:$B$373,0))/INDEX($D$337:$D$373,MATCH($F232,$B$337:$B$373,0)),SUMIFS('Input-Ext Allocators'!H$8:H$63,'Input-Ext Allocators'!$B$8:$B$63,$F232))*$D232</f>
        <v>1.1337199919130339</v>
      </c>
    </row>
    <row r="233" spans="1:11" hidden="1" outlineLevel="1">
      <c r="A233" s="31">
        <f>IF(ISBLANK('Input-Accounts'!A233),"",'Input-Accounts'!A233)</f>
        <v>206</v>
      </c>
      <c r="B233" s="53" t="str">
        <f>IF(ISBLANK('Input-Accounts'!B233),"",'Input-Accounts'!B233)</f>
        <v>Miscellaneous general expenses</v>
      </c>
      <c r="C233" s="31">
        <f>IF(ISBLANK('Input-Accounts'!C233),"",'Input-Accounts'!C233)</f>
        <v>930.2</v>
      </c>
      <c r="D233" s="10">
        <f t="shared" ca="1" si="45"/>
        <v>14224.27732887552</v>
      </c>
      <c r="E233" s="10">
        <f t="shared" ca="1" si="46"/>
        <v>0</v>
      </c>
      <c r="F233" s="3" t="str" cm="1">
        <f t="array" aca="1" ref="F233" ca="1">IF(D233=0,"-",IF('Input-Accounts'!$E233&lt;&gt;0,'Input-Accounts'!$E233,INDEX('Input-Accounts'!$H233:$J233,,MATCH($F$6,'Input-Accounts'!$H$6:$J$6,0))))</f>
        <v>INT_OM_Exc_A&amp;G,Gas,Uncoll</v>
      </c>
      <c r="G233" s="10">
        <f ca="1">IFERROR(INDEX(G$337:G$373,MATCH($F233,$B$337:$B$373,0))/INDEX($D$337:$D$373,MATCH($F233,$B$337:$B$373,0)),SUMIFS('Input-Ext Allocators'!D$8:D$63,'Input-Ext Allocators'!$B$8:$B$63,$F233))*$D233</f>
        <v>12783.980796222622</v>
      </c>
      <c r="H233" s="10">
        <f ca="1">IFERROR(INDEX(H$337:H$373,MATCH($F233,$B$337:$B$373,0))/INDEX($D$337:$D$373,MATCH($F233,$B$337:$B$373,0)),SUMIFS('Input-Ext Allocators'!E$8:E$63,'Input-Ext Allocators'!$B$8:$B$63,$F233))*$D233</f>
        <v>1433.1693760513351</v>
      </c>
      <c r="I233" s="10">
        <f ca="1">IFERROR(INDEX(I$337:I$373,MATCH($F233,$B$337:$B$373,0))/INDEX($D$337:$D$373,MATCH($F233,$B$337:$B$373,0)),SUMIFS('Input-Ext Allocators'!F$8:F$63,'Input-Ext Allocators'!$B$8:$B$63,$F233))*$D233</f>
        <v>0.20363304575892799</v>
      </c>
      <c r="J233" s="10">
        <f ca="1">IFERROR(INDEX(J$337:J$373,MATCH($F233,$B$337:$B$373,0))/INDEX($D$337:$D$373,MATCH($F233,$B$337:$B$373,0)),SUMIFS('Input-Ext Allocators'!G$8:G$63,'Input-Ext Allocators'!$B$8:$B$63,$F233))*$D233</f>
        <v>0.61089913727678402</v>
      </c>
      <c r="K233" s="10">
        <f ca="1">IFERROR(INDEX(K$337:K$373,MATCH($F233,$B$337:$B$373,0))/INDEX($D$337:$D$373,MATCH($F233,$B$337:$B$373,0)),SUMIFS('Input-Ext Allocators'!H$8:H$63,'Input-Ext Allocators'!$B$8:$B$63,$F233))*$D233</f>
        <v>6.3126244185267675</v>
      </c>
    </row>
    <row r="234" spans="1:11" hidden="1" outlineLevel="1">
      <c r="A234" s="31">
        <f>IF(ISBLANK('Input-Accounts'!A234),"",'Input-Accounts'!A234)</f>
        <v>207</v>
      </c>
      <c r="B234" s="53" t="str">
        <f>IF(ISBLANK('Input-Accounts'!B234),"",'Input-Accounts'!B234)</f>
        <v>Rents</v>
      </c>
      <c r="C234" s="31">
        <f>IF(ISBLANK('Input-Accounts'!C234),"",'Input-Accounts'!C234)</f>
        <v>931</v>
      </c>
      <c r="D234" s="10">
        <f t="shared" ca="1" si="45"/>
        <v>96466.807998631717</v>
      </c>
      <c r="E234" s="10">
        <f t="shared" ca="1" si="46"/>
        <v>0</v>
      </c>
      <c r="F234" s="3" t="str" cm="1">
        <f t="array" aca="1" ref="F234" ca="1">IF(D234=0,"-",IF('Input-Accounts'!$E234&lt;&gt;0,'Input-Accounts'!$E234,INDEX('Input-Accounts'!$H234:$J234,,MATCH($F$6,'Input-Accounts'!$H$6:$J$6,0))))</f>
        <v>INT_OM_Exc_A&amp;G,Gas,Uncoll</v>
      </c>
      <c r="G234" s="10">
        <f ca="1">IFERROR(INDEX(G$337:G$373,MATCH($F234,$B$337:$B$373,0))/INDEX($D$337:$D$373,MATCH($F234,$B$337:$B$373,0)),SUMIFS('Input-Ext Allocators'!D$8:D$63,'Input-Ext Allocators'!$B$8:$B$63,$F234))*$D234</f>
        <v>86698.943813751845</v>
      </c>
      <c r="H234" s="10">
        <f ca="1">IFERROR(INDEX(H$337:H$373,MATCH($F234,$B$337:$B$373,0))/INDEX($D$337:$D$373,MATCH($F234,$B$337:$B$373,0)),SUMIFS('Input-Ext Allocators'!E$8:E$63,'Input-Ext Allocators'!$B$8:$B$63,$F234))*$D234</f>
        <v>9719.5289315968639</v>
      </c>
      <c r="I234" s="10">
        <f ca="1">IFERROR(INDEX(I$337:I$373,MATCH($F234,$B$337:$B$373,0))/INDEX($D$337:$D$373,MATCH($F234,$B$337:$B$373,0)),SUMIFS('Input-Ext Allocators'!F$8:F$63,'Input-Ext Allocators'!$B$8:$B$63,$F234))*$D234</f>
        <v>1.381007236657696</v>
      </c>
      <c r="J234" s="10">
        <f ca="1">IFERROR(INDEX(J$337:J$373,MATCH($F234,$B$337:$B$373,0))/INDEX($D$337:$D$373,MATCH($F234,$B$337:$B$373,0)),SUMIFS('Input-Ext Allocators'!G$8:G$63,'Input-Ext Allocators'!$B$8:$B$63,$F234))*$D234</f>
        <v>4.1430217099730875</v>
      </c>
      <c r="K234" s="10">
        <f ca="1">IFERROR(INDEX(K$337:K$373,MATCH($F234,$B$337:$B$373,0))/INDEX($D$337:$D$373,MATCH($F234,$B$337:$B$373,0)),SUMIFS('Input-Ext Allocators'!H$8:H$63,'Input-Ext Allocators'!$B$8:$B$63,$F234))*$D234</f>
        <v>42.81122433638857</v>
      </c>
    </row>
    <row r="235" spans="1:11" hidden="1" outlineLevel="1">
      <c r="A235" s="31">
        <f>IF(ISBLANK('Input-Accounts'!A235),"",'Input-Accounts'!A235)</f>
        <v>208</v>
      </c>
      <c r="B235" s="53" t="str">
        <f>IF(ISBLANK('Input-Accounts'!B235),"",'Input-Accounts'!B235)</f>
        <v>Maintenance of general plant</v>
      </c>
      <c r="C235" s="31">
        <f>IF(ISBLANK('Input-Accounts'!C235),"",'Input-Accounts'!C235)</f>
        <v>932</v>
      </c>
      <c r="D235" s="10">
        <f t="shared" ca="1" si="45"/>
        <v>245779.97042969678</v>
      </c>
      <c r="E235" s="10">
        <f t="shared" ca="1" si="46"/>
        <v>0</v>
      </c>
      <c r="F235" s="3" t="str" cm="1">
        <f t="array" aca="1" ref="F235" ca="1">IF(D235=0,"-",IF('Input-Accounts'!$E235&lt;&gt;0,'Input-Accounts'!$E235,INDEX('Input-Accounts'!$H235:$J235,,MATCH($F$6,'Input-Accounts'!$H$6:$J$6,0))))</f>
        <v>INT_OM_Exc_A&amp;G,Gas,Uncoll</v>
      </c>
      <c r="G235" s="10">
        <f ca="1">IFERROR(INDEX(G$337:G$373,MATCH($F235,$B$337:$B$373,0))/INDEX($D$337:$D$373,MATCH($F235,$B$337:$B$373,0)),SUMIFS('Input-Ext Allocators'!D$8:D$63,'Input-Ext Allocators'!$B$8:$B$63,$F235))*$D235</f>
        <v>220893.22005069468</v>
      </c>
      <c r="H235" s="10">
        <f ca="1">IFERROR(INDEX(H$337:H$373,MATCH($F235,$B$337:$B$373,0))/INDEX($D$337:$D$373,MATCH($F235,$B$337:$B$373,0)),SUMIFS('Input-Ext Allocators'!E$8:E$63,'Input-Ext Allocators'!$B$8:$B$63,$F235))*$D235</f>
        <v>24763.600900242734</v>
      </c>
      <c r="I235" s="10">
        <f ca="1">IFERROR(INDEX(I$337:I$373,MATCH($F235,$B$337:$B$373,0))/INDEX($D$337:$D$373,MATCH($F235,$B$337:$B$373,0)),SUMIFS('Input-Ext Allocators'!F$8:F$63,'Input-Ext Allocators'!$B$8:$B$63,$F235))*$D235</f>
        <v>3.518556535982202</v>
      </c>
      <c r="J235" s="10">
        <f ca="1">IFERROR(INDEX(J$337:J$373,MATCH($F235,$B$337:$B$373,0))/INDEX($D$337:$D$373,MATCH($F235,$B$337:$B$373,0)),SUMIFS('Input-Ext Allocators'!G$8:G$63,'Input-Ext Allocators'!$B$8:$B$63,$F235))*$D235</f>
        <v>10.555669607946605</v>
      </c>
      <c r="K235" s="10">
        <f ca="1">IFERROR(INDEX(K$337:K$373,MATCH($F235,$B$337:$B$373,0))/INDEX($D$337:$D$373,MATCH($F235,$B$337:$B$373,0)),SUMIFS('Input-Ext Allocators'!H$8:H$63,'Input-Ext Allocators'!$B$8:$B$63,$F235))*$D235</f>
        <v>109.07525261544825</v>
      </c>
    </row>
    <row r="236" spans="1:11" collapsed="1">
      <c r="A236" s="31">
        <f>IF(ISBLANK('Input-Accounts'!A236),"",'Input-Accounts'!A236)</f>
        <v>209</v>
      </c>
      <c r="B236" t="str">
        <f>IF(ISBLANK('Input-Accounts'!B236),"",'Input-Accounts'!B236)</f>
        <v>Total Administrative and General Expenses</v>
      </c>
      <c r="C236" s="31" t="str">
        <f>IF(ISBLANK('Input-Accounts'!C236),"",'Input-Accounts'!C236)</f>
        <v/>
      </c>
      <c r="D236" s="123">
        <f ca="1">SUBTOTAL(9,D225:D235)</f>
        <v>4370541.6204444859</v>
      </c>
      <c r="E236" s="10">
        <f t="shared" ca="1" si="46"/>
        <v>0</v>
      </c>
      <c r="G236" s="123">
        <f t="shared" ref="G236:K236" ca="1" si="47">SUBTOTAL(9,G225:G235)</f>
        <v>3927997.1033348078</v>
      </c>
      <c r="H236" s="123">
        <f t="shared" ca="1" si="47"/>
        <v>440354.63189847581</v>
      </c>
      <c r="I236" s="123">
        <f t="shared" ca="1" si="47"/>
        <v>62.568148891514049</v>
      </c>
      <c r="J236" s="123">
        <f t="shared" ca="1" si="47"/>
        <v>187.70444667454214</v>
      </c>
      <c r="K236" s="123">
        <f t="shared" ca="1" si="47"/>
        <v>1939.6126156369357</v>
      </c>
    </row>
    <row r="237" spans="1:11">
      <c r="A237" s="31" t="str">
        <f>IF(ISBLANK('Input-Accounts'!A237),"",'Input-Accounts'!A237)</f>
        <v/>
      </c>
      <c r="B237" s="6" t="str">
        <f>IF(ISBLANK('Input-Accounts'!B237),"",'Input-Accounts'!B237)</f>
        <v/>
      </c>
      <c r="C237" s="31" t="str">
        <f>IF(ISBLANK('Input-Accounts'!C237),"",'Input-Accounts'!C237)</f>
        <v/>
      </c>
      <c r="D237" s="10"/>
      <c r="E237" s="10"/>
      <c r="G237" s="10"/>
      <c r="H237" s="10"/>
      <c r="I237" s="10"/>
      <c r="J237" s="10"/>
      <c r="K237" s="10"/>
    </row>
    <row r="238" spans="1:11" ht="15" thickBot="1">
      <c r="A238" s="31">
        <f>IF(ISBLANK('Input-Accounts'!A238),"",'Input-Accounts'!A238)</f>
        <v>210</v>
      </c>
      <c r="B238" s="7" t="str">
        <f>IF(ISBLANK('Input-Accounts'!B238),"",'Input-Accounts'!B238)</f>
        <v>TOTAL OPERATION AND MAINTENANCE EXPENSE</v>
      </c>
      <c r="C238" s="31" t="str">
        <f>IF(ISBLANK('Input-Accounts'!C238),"",'Input-Accounts'!C238)</f>
        <v/>
      </c>
      <c r="D238" s="125">
        <f ca="1">SUBTOTAL(9,D159:D237)</f>
        <v>8592188.0432922933</v>
      </c>
      <c r="E238" s="10">
        <f ca="1">IFERROR(IF(D238="","",IF(D238=0,0,IF(ABS(D238-SUM($G238:$K238))&lt;Check_Limit,0,1))),1)</f>
        <v>0</v>
      </c>
      <c r="G238" s="125">
        <f t="shared" ref="G238:K238" ca="1" si="48">SUBTOTAL(9,G159:G237)</f>
        <v>7702360.6686284505</v>
      </c>
      <c r="H238" s="125">
        <f t="shared" ca="1" si="48"/>
        <v>885424.5527180694</v>
      </c>
      <c r="I238" s="125">
        <f t="shared" ca="1" si="48"/>
        <v>125.62833590420824</v>
      </c>
      <c r="J238" s="125">
        <f t="shared" ca="1" si="48"/>
        <v>377.46802662521873</v>
      </c>
      <c r="K238" s="125">
        <f t="shared" ca="1" si="48"/>
        <v>3899.7255832438013</v>
      </c>
    </row>
    <row r="239" spans="1:11" ht="15" thickTop="1">
      <c r="A239" s="31" t="str">
        <f>IF(ISBLANK('Input-Accounts'!A239),"",'Input-Accounts'!A239)</f>
        <v/>
      </c>
      <c r="B239" t="str">
        <f>IF(ISBLANK('Input-Accounts'!B239),"",'Input-Accounts'!B239)</f>
        <v/>
      </c>
      <c r="C239" s="31" t="str">
        <f>IF(ISBLANK('Input-Accounts'!C239),"",'Input-Accounts'!C239)</f>
        <v/>
      </c>
      <c r="D239" s="10"/>
      <c r="E239" s="10"/>
      <c r="G239" s="10"/>
      <c r="H239" s="10"/>
      <c r="I239" s="10"/>
      <c r="J239" s="10"/>
      <c r="K239" s="10"/>
    </row>
    <row r="240" spans="1:11">
      <c r="A240" s="31">
        <f>IF(ISBLANK('Input-Accounts'!A240),"",'Input-Accounts'!A240)</f>
        <v>211</v>
      </c>
      <c r="B240" s="7" t="str">
        <f>IF(ISBLANK('Input-Accounts'!B240),"",'Input-Accounts'!B240)</f>
        <v>Adjustments, Depreciation and Amortization Expense</v>
      </c>
      <c r="C240" s="31" t="str">
        <f>IF(ISBLANK('Input-Accounts'!C240),"",'Input-Accounts'!C240)</f>
        <v/>
      </c>
      <c r="D240" s="10"/>
      <c r="E240" s="10"/>
      <c r="G240" s="10"/>
      <c r="H240" s="10"/>
      <c r="I240" s="10"/>
      <c r="J240" s="10"/>
      <c r="K240" s="10"/>
    </row>
    <row r="241" spans="1:11">
      <c r="A241" s="31">
        <f>IF(ISBLANK('Input-Accounts'!A241),"",'Input-Accounts'!A241)</f>
        <v>212</v>
      </c>
      <c r="B241" s="7" t="str">
        <f>IF(ISBLANK('Input-Accounts'!B241),"",'Input-Accounts'!B241)</f>
        <v>Depreciation Expense</v>
      </c>
      <c r="C241" s="31" t="str">
        <f>IF(ISBLANK('Input-Accounts'!C241),"",'Input-Accounts'!C241)</f>
        <v/>
      </c>
      <c r="D241" s="10"/>
      <c r="E241" s="10"/>
      <c r="G241" s="10"/>
      <c r="H241" s="10"/>
      <c r="I241" s="10"/>
      <c r="J241" s="10"/>
      <c r="K241" s="10"/>
    </row>
    <row r="242" spans="1:11" outlineLevel="1">
      <c r="A242" s="31">
        <f>IF(ISBLANK('Input-Accounts'!A242),"",'Input-Accounts'!A242)</f>
        <v>213</v>
      </c>
      <c r="B242" s="1" t="str">
        <f>IF(ISBLANK('Input-Accounts'!B242),"",'Input-Accounts'!B242)</f>
        <v>Intangible Plant</v>
      </c>
      <c r="C242" s="31" t="str">
        <f>IF(ISBLANK('Input-Accounts'!C242),"",'Input-Accounts'!C242)</f>
        <v/>
      </c>
      <c r="E242" s="10"/>
      <c r="G242" s="10"/>
      <c r="H242" s="10"/>
      <c r="I242" s="10"/>
      <c r="J242" s="10"/>
      <c r="K242" s="10"/>
    </row>
    <row r="243" spans="1:11" outlineLevel="1">
      <c r="A243" s="31">
        <f>IF(ISBLANK('Input-Accounts'!A243),"",'Input-Accounts'!A243)</f>
        <v>214</v>
      </c>
      <c r="B243" s="53" t="str">
        <f>IF(ISBLANK('Input-Accounts'!B243),"",'Input-Accounts'!B243)</f>
        <v>Organization</v>
      </c>
      <c r="C243" s="31">
        <f>IF(ISBLANK('Input-Accounts'!C243),"",'Input-Accounts'!C243)</f>
        <v>301</v>
      </c>
      <c r="D243" s="10">
        <f ca="1">INDIRECT("Classification!"&amp;$D$5&amp;ROW())</f>
        <v>0</v>
      </c>
      <c r="E243" s="10">
        <f t="shared" ref="E243:E249" ca="1" si="49">IFERROR(IF(D243="","",IF(D243=0,0,IF(ABS(D243-SUM($G243:$K243))&lt;Check_Limit,0,1))),1)</f>
        <v>0</v>
      </c>
      <c r="F243" s="3" t="str" cm="1">
        <f t="array" aca="1" ref="F243" ca="1">IF(D243=0,"-",IF('Input-Accounts'!$E243&lt;&gt;0,'Input-Accounts'!$E243,INDEX('Input-Accounts'!$H243:$J243,,MATCH($F$6,'Input-Accounts'!$H$6:$J$6,0))))</f>
        <v>-</v>
      </c>
      <c r="G243" s="10">
        <f ca="1">IFERROR(INDEX(G$337:G$373,MATCH($F243,$B$337:$B$373,0))/INDEX($D$337:$D$373,MATCH($F243,$B$337:$B$373,0)),SUMIFS('Input-Ext Allocators'!D$8:D$63,'Input-Ext Allocators'!$B$8:$B$63,$F243))*$D243</f>
        <v>0</v>
      </c>
      <c r="H243" s="10">
        <f ca="1">IFERROR(INDEX(H$337:H$373,MATCH($F243,$B$337:$B$373,0))/INDEX($D$337:$D$373,MATCH($F243,$B$337:$B$373,0)),SUMIFS('Input-Ext Allocators'!E$8:E$63,'Input-Ext Allocators'!$B$8:$B$63,$F243))*$D243</f>
        <v>0</v>
      </c>
      <c r="I243" s="10">
        <f ca="1">IFERROR(INDEX(I$337:I$373,MATCH($F243,$B$337:$B$373,0))/INDEX($D$337:$D$373,MATCH($F243,$B$337:$B$373,0)),SUMIFS('Input-Ext Allocators'!F$8:F$63,'Input-Ext Allocators'!$B$8:$B$63,$F243))*$D243</f>
        <v>0</v>
      </c>
      <c r="J243" s="10">
        <f ca="1">IFERROR(INDEX(J$337:J$373,MATCH($F243,$B$337:$B$373,0))/INDEX($D$337:$D$373,MATCH($F243,$B$337:$B$373,0)),SUMIFS('Input-Ext Allocators'!G$8:G$63,'Input-Ext Allocators'!$B$8:$B$63,$F243))*$D243</f>
        <v>0</v>
      </c>
      <c r="K243" s="10">
        <f ca="1">IFERROR(INDEX(K$337:K$373,MATCH($F243,$B$337:$B$373,0))/INDEX($D$337:$D$373,MATCH($F243,$B$337:$B$373,0)),SUMIFS('Input-Ext Allocators'!H$8:H$63,'Input-Ext Allocators'!$B$8:$B$63,$F243))*$D243</f>
        <v>0</v>
      </c>
    </row>
    <row r="244" spans="1:11" outlineLevel="1">
      <c r="A244" s="31">
        <f>IF(ISBLANK('Input-Accounts'!A244),"",'Input-Accounts'!A244)</f>
        <v>215</v>
      </c>
      <c r="B244" s="53" t="str">
        <f>IF(ISBLANK('Input-Accounts'!B244),"",'Input-Accounts'!B244)</f>
        <v>Misc. Intangible Plant - Plant Related</v>
      </c>
      <c r="C244" s="31">
        <f>IF(ISBLANK('Input-Accounts'!C244),"",'Input-Accounts'!C244)</f>
        <v>303</v>
      </c>
      <c r="D244" s="10">
        <f t="shared" ref="D244:D246" ca="1" si="50">INDIRECT("Classification!"&amp;$D$5&amp;ROW())</f>
        <v>0</v>
      </c>
      <c r="E244" s="10">
        <f t="shared" ca="1" si="49"/>
        <v>0</v>
      </c>
      <c r="F244" s="3" t="str" cm="1">
        <f t="array" aca="1" ref="F244" ca="1">IF(D244=0,"-",IF('Input-Accounts'!$E244&lt;&gt;0,'Input-Accounts'!$E244,INDEX('Input-Accounts'!$H244:$J244,,MATCH($F$6,'Input-Accounts'!$H$6:$J$6,0))))</f>
        <v>-</v>
      </c>
      <c r="G244" s="10">
        <f ca="1">IFERROR(INDEX(G$337:G$373,MATCH($F244,$B$337:$B$373,0))/INDEX($D$337:$D$373,MATCH($F244,$B$337:$B$373,0)),SUMIFS('Input-Ext Allocators'!D$8:D$63,'Input-Ext Allocators'!$B$8:$B$63,$F244))*$D244</f>
        <v>0</v>
      </c>
      <c r="H244" s="10">
        <f ca="1">IFERROR(INDEX(H$337:H$373,MATCH($F244,$B$337:$B$373,0))/INDEX($D$337:$D$373,MATCH($F244,$B$337:$B$373,0)),SUMIFS('Input-Ext Allocators'!E$8:E$63,'Input-Ext Allocators'!$B$8:$B$63,$F244))*$D244</f>
        <v>0</v>
      </c>
      <c r="I244" s="10">
        <f ca="1">IFERROR(INDEX(I$337:I$373,MATCH($F244,$B$337:$B$373,0))/INDEX($D$337:$D$373,MATCH($F244,$B$337:$B$373,0)),SUMIFS('Input-Ext Allocators'!F$8:F$63,'Input-Ext Allocators'!$B$8:$B$63,$F244))*$D244</f>
        <v>0</v>
      </c>
      <c r="J244" s="10">
        <f ca="1">IFERROR(INDEX(J$337:J$373,MATCH($F244,$B$337:$B$373,0))/INDEX($D$337:$D$373,MATCH($F244,$B$337:$B$373,0)),SUMIFS('Input-Ext Allocators'!G$8:G$63,'Input-Ext Allocators'!$B$8:$B$63,$F244))*$D244</f>
        <v>0</v>
      </c>
      <c r="K244" s="10">
        <f ca="1">IFERROR(INDEX(K$337:K$373,MATCH($F244,$B$337:$B$373,0))/INDEX($D$337:$D$373,MATCH($F244,$B$337:$B$373,0)),SUMIFS('Input-Ext Allocators'!H$8:H$63,'Input-Ext Allocators'!$B$8:$B$63,$F244))*$D244</f>
        <v>0</v>
      </c>
    </row>
    <row r="245" spans="1:11" outlineLevel="1">
      <c r="A245" s="31">
        <f>IF(ISBLANK('Input-Accounts'!A245),"",'Input-Accounts'!A245)</f>
        <v>216</v>
      </c>
      <c r="B245" s="53" t="str">
        <f>IF(ISBLANK('Input-Accounts'!B245),"",'Input-Accounts'!B245)</f>
        <v>MISC INTANGIBLE PLANT-DIS SOFTWARE</v>
      </c>
      <c r="C245" s="31">
        <f>IF(ISBLANK('Input-Accounts'!C245),"",'Input-Accounts'!C245)</f>
        <v>303.10000000000002</v>
      </c>
      <c r="D245" s="10">
        <f t="shared" ca="1" si="50"/>
        <v>0</v>
      </c>
      <c r="E245" s="10">
        <f t="shared" ca="1" si="49"/>
        <v>0</v>
      </c>
      <c r="F245" s="3" t="str" cm="1">
        <f t="array" aca="1" ref="F245" ca="1">IF(D245=0,"-",IF('Input-Accounts'!$E245&lt;&gt;0,'Input-Accounts'!$E245,INDEX('Input-Accounts'!$H245:$J245,,MATCH($F$6,'Input-Accounts'!$H$6:$J$6,0))))</f>
        <v>-</v>
      </c>
      <c r="G245" s="10">
        <f ca="1">IFERROR(INDEX(G$337:G$373,MATCH($F245,$B$337:$B$373,0))/INDEX($D$337:$D$373,MATCH($F245,$B$337:$B$373,0)),SUMIFS('Input-Ext Allocators'!D$8:D$63,'Input-Ext Allocators'!$B$8:$B$63,$F245))*$D245</f>
        <v>0</v>
      </c>
      <c r="H245" s="10">
        <f ca="1">IFERROR(INDEX(H$337:H$373,MATCH($F245,$B$337:$B$373,0))/INDEX($D$337:$D$373,MATCH($F245,$B$337:$B$373,0)),SUMIFS('Input-Ext Allocators'!E$8:E$63,'Input-Ext Allocators'!$B$8:$B$63,$F245))*$D245</f>
        <v>0</v>
      </c>
      <c r="I245" s="10">
        <f ca="1">IFERROR(INDEX(I$337:I$373,MATCH($F245,$B$337:$B$373,0))/INDEX($D$337:$D$373,MATCH($F245,$B$337:$B$373,0)),SUMIFS('Input-Ext Allocators'!F$8:F$63,'Input-Ext Allocators'!$B$8:$B$63,$F245))*$D245</f>
        <v>0</v>
      </c>
      <c r="J245" s="10">
        <f ca="1">IFERROR(INDEX(J$337:J$373,MATCH($F245,$B$337:$B$373,0))/INDEX($D$337:$D$373,MATCH($F245,$B$337:$B$373,0)),SUMIFS('Input-Ext Allocators'!G$8:G$63,'Input-Ext Allocators'!$B$8:$B$63,$F245))*$D245</f>
        <v>0</v>
      </c>
      <c r="K245" s="10">
        <f ca="1">IFERROR(INDEX(K$337:K$373,MATCH($F245,$B$337:$B$373,0))/INDEX($D$337:$D$373,MATCH($F245,$B$337:$B$373,0)),SUMIFS('Input-Ext Allocators'!H$8:H$63,'Input-Ext Allocators'!$B$8:$B$63,$F245))*$D245</f>
        <v>0</v>
      </c>
    </row>
    <row r="246" spans="1:11" outlineLevel="1">
      <c r="A246" s="31">
        <f>IF(ISBLANK('Input-Accounts'!A246),"",'Input-Accounts'!A246)</f>
        <v>217</v>
      </c>
      <c r="B246" s="53" t="str">
        <f>IF(ISBLANK('Input-Accounts'!B246),"",'Input-Accounts'!B246)</f>
        <v>MISC INTANGIBLE PLANT-FARA SOFTWARE</v>
      </c>
      <c r="C246" s="31">
        <f>IF(ISBLANK('Input-Accounts'!C246),"",'Input-Accounts'!C246)</f>
        <v>303.2</v>
      </c>
      <c r="D246" s="10">
        <f t="shared" ca="1" si="50"/>
        <v>0</v>
      </c>
      <c r="E246" s="10">
        <f t="shared" ca="1" si="49"/>
        <v>0</v>
      </c>
      <c r="F246" s="3" t="str" cm="1">
        <f t="array" aca="1" ref="F246" ca="1">IF(D246=0,"-",IF('Input-Accounts'!$E246&lt;&gt;0,'Input-Accounts'!$E246,INDEX('Input-Accounts'!$H246:$J246,,MATCH($F$6,'Input-Accounts'!$H$6:$J$6,0))))</f>
        <v>-</v>
      </c>
      <c r="G246" s="10">
        <f ca="1">IFERROR(INDEX(G$337:G$373,MATCH($F246,$B$337:$B$373,0))/INDEX($D$337:$D$373,MATCH($F246,$B$337:$B$373,0)),SUMIFS('Input-Ext Allocators'!D$8:D$63,'Input-Ext Allocators'!$B$8:$B$63,$F246))*$D246</f>
        <v>0</v>
      </c>
      <c r="H246" s="10">
        <f ca="1">IFERROR(INDEX(H$337:H$373,MATCH($F246,$B$337:$B$373,0))/INDEX($D$337:$D$373,MATCH($F246,$B$337:$B$373,0)),SUMIFS('Input-Ext Allocators'!E$8:E$63,'Input-Ext Allocators'!$B$8:$B$63,$F246))*$D246</f>
        <v>0</v>
      </c>
      <c r="I246" s="10">
        <f ca="1">IFERROR(INDEX(I$337:I$373,MATCH($F246,$B$337:$B$373,0))/INDEX($D$337:$D$373,MATCH($F246,$B$337:$B$373,0)),SUMIFS('Input-Ext Allocators'!F$8:F$63,'Input-Ext Allocators'!$B$8:$B$63,$F246))*$D246</f>
        <v>0</v>
      </c>
      <c r="J246" s="10">
        <f ca="1">IFERROR(INDEX(J$337:J$373,MATCH($F246,$B$337:$B$373,0))/INDEX($D$337:$D$373,MATCH($F246,$B$337:$B$373,0)),SUMIFS('Input-Ext Allocators'!G$8:G$63,'Input-Ext Allocators'!$B$8:$B$63,$F246))*$D246</f>
        <v>0</v>
      </c>
      <c r="K246" s="10">
        <f ca="1">IFERROR(INDEX(K$337:K$373,MATCH($F246,$B$337:$B$373,0))/INDEX($D$337:$D$373,MATCH($F246,$B$337:$B$373,0)),SUMIFS('Input-Ext Allocators'!H$8:H$63,'Input-Ext Allocators'!$B$8:$B$63,$F246))*$D246</f>
        <v>0</v>
      </c>
    </row>
    <row r="247" spans="1:11" outlineLevel="1">
      <c r="A247" s="31">
        <f>IF(ISBLANK('Input-Accounts'!A247),"",'Input-Accounts'!A247)</f>
        <v>218</v>
      </c>
      <c r="B247" s="53" t="str">
        <f>IF(ISBLANK('Input-Accounts'!B247),"",'Input-Accounts'!B247)</f>
        <v>MISC INTANGIBLE PLANT-OTHER SOFTWARE</v>
      </c>
      <c r="C247" s="31">
        <f>IF(ISBLANK('Input-Accounts'!C247),"",'Input-Accounts'!C247)</f>
        <v>303.3</v>
      </c>
      <c r="D247" s="10">
        <f ca="1">INDIRECT("Classification!"&amp;$D$5&amp;ROW())</f>
        <v>0</v>
      </c>
      <c r="E247" s="10">
        <f t="shared" ca="1" si="49"/>
        <v>0</v>
      </c>
      <c r="F247" s="3" t="str" cm="1">
        <f t="array" aca="1" ref="F247" ca="1">IF(D247=0,"-",IF('Input-Accounts'!$E247&lt;&gt;0,'Input-Accounts'!$E247,INDEX('Input-Accounts'!$H247:$J247,,MATCH($F$6,'Input-Accounts'!$H$6:$J$6,0))))</f>
        <v>-</v>
      </c>
      <c r="G247" s="10">
        <f ca="1">IFERROR(INDEX(G$337:G$373,MATCH($F247,$B$337:$B$373,0))/INDEX($D$337:$D$373,MATCH($F247,$B$337:$B$373,0)),SUMIFS('Input-Ext Allocators'!D$8:D$63,'Input-Ext Allocators'!$B$8:$B$63,$F247))*$D247</f>
        <v>0</v>
      </c>
      <c r="H247" s="10">
        <f ca="1">IFERROR(INDEX(H$337:H$373,MATCH($F247,$B$337:$B$373,0))/INDEX($D$337:$D$373,MATCH($F247,$B$337:$B$373,0)),SUMIFS('Input-Ext Allocators'!E$8:E$63,'Input-Ext Allocators'!$B$8:$B$63,$F247))*$D247</f>
        <v>0</v>
      </c>
      <c r="I247" s="10">
        <f ca="1">IFERROR(INDEX(I$337:I$373,MATCH($F247,$B$337:$B$373,0))/INDEX($D$337:$D$373,MATCH($F247,$B$337:$B$373,0)),SUMIFS('Input-Ext Allocators'!F$8:F$63,'Input-Ext Allocators'!$B$8:$B$63,$F247))*$D247</f>
        <v>0</v>
      </c>
      <c r="J247" s="10">
        <f ca="1">IFERROR(INDEX(J$337:J$373,MATCH($F247,$B$337:$B$373,0))/INDEX($D$337:$D$373,MATCH($F247,$B$337:$B$373,0)),SUMIFS('Input-Ext Allocators'!G$8:G$63,'Input-Ext Allocators'!$B$8:$B$63,$F247))*$D247</f>
        <v>0</v>
      </c>
      <c r="K247" s="10">
        <f ca="1">IFERROR(INDEX(K$337:K$373,MATCH($F247,$B$337:$B$373,0))/INDEX($D$337:$D$373,MATCH($F247,$B$337:$B$373,0)),SUMIFS('Input-Ext Allocators'!H$8:H$63,'Input-Ext Allocators'!$B$8:$B$63,$F247))*$D247</f>
        <v>0</v>
      </c>
    </row>
    <row r="248" spans="1:11" outlineLevel="1">
      <c r="A248" s="31">
        <f>IF(ISBLANK('Input-Accounts'!A248),"",'Input-Accounts'!A248)</f>
        <v>219</v>
      </c>
      <c r="B248" s="53" t="str">
        <f>IF(ISBLANK('Input-Accounts'!B248),"",'Input-Accounts'!B248)</f>
        <v>MISC INTANGIBLE PLANT-CLOUD SOFTWARE</v>
      </c>
      <c r="C248" s="31">
        <f>IF(ISBLANK('Input-Accounts'!C248),"",'Input-Accounts'!C248)</f>
        <v>303.99</v>
      </c>
      <c r="D248" s="10">
        <f ca="1">INDIRECT("Classification!"&amp;$D$5&amp;ROW())</f>
        <v>0</v>
      </c>
      <c r="E248" s="10">
        <f t="shared" ca="1" si="49"/>
        <v>0</v>
      </c>
      <c r="F248" s="3" t="str" cm="1">
        <f t="array" aca="1" ref="F248" ca="1">IF(D248=0,"-",IF('Input-Accounts'!$E248&lt;&gt;0,'Input-Accounts'!$E248,INDEX('Input-Accounts'!$H248:$J248,,MATCH($F$6,'Input-Accounts'!$H$6:$J$6,0))))</f>
        <v>-</v>
      </c>
      <c r="G248" s="10">
        <f ca="1">IFERROR(INDEX(G$337:G$373,MATCH($F248,$B$337:$B$373,0))/INDEX($D$337:$D$373,MATCH($F248,$B$337:$B$373,0)),SUMIFS('Input-Ext Allocators'!D$8:D$63,'Input-Ext Allocators'!$B$8:$B$63,$F248))*$D248</f>
        <v>0</v>
      </c>
      <c r="H248" s="10">
        <f ca="1">IFERROR(INDEX(H$337:H$373,MATCH($F248,$B$337:$B$373,0))/INDEX($D$337:$D$373,MATCH($F248,$B$337:$B$373,0)),SUMIFS('Input-Ext Allocators'!E$8:E$63,'Input-Ext Allocators'!$B$8:$B$63,$F248))*$D248</f>
        <v>0</v>
      </c>
      <c r="I248" s="10">
        <f ca="1">IFERROR(INDEX(I$337:I$373,MATCH($F248,$B$337:$B$373,0))/INDEX($D$337:$D$373,MATCH($F248,$B$337:$B$373,0)),SUMIFS('Input-Ext Allocators'!F$8:F$63,'Input-Ext Allocators'!$B$8:$B$63,$F248))*$D248</f>
        <v>0</v>
      </c>
      <c r="J248" s="10">
        <f ca="1">IFERROR(INDEX(J$337:J$373,MATCH($F248,$B$337:$B$373,0))/INDEX($D$337:$D$373,MATCH($F248,$B$337:$B$373,0)),SUMIFS('Input-Ext Allocators'!G$8:G$63,'Input-Ext Allocators'!$B$8:$B$63,$F248))*$D248</f>
        <v>0</v>
      </c>
      <c r="K248" s="10">
        <f ca="1">IFERROR(INDEX(K$337:K$373,MATCH($F248,$B$337:$B$373,0))/INDEX($D$337:$D$373,MATCH($F248,$B$337:$B$373,0)),SUMIFS('Input-Ext Allocators'!H$8:H$63,'Input-Ext Allocators'!$B$8:$B$63,$F248))*$D248</f>
        <v>0</v>
      </c>
    </row>
    <row r="249" spans="1:11" outlineLevel="1">
      <c r="A249" s="31">
        <f>IF(ISBLANK('Input-Accounts'!A249),"",'Input-Accounts'!A249)</f>
        <v>220</v>
      </c>
      <c r="B249" t="str">
        <f>IF(ISBLANK('Input-Accounts'!B249),"",'Input-Accounts'!B249)</f>
        <v>Subtotal - Intangible Plant</v>
      </c>
      <c r="C249" s="31" t="str">
        <f>IF(ISBLANK('Input-Accounts'!C249),"",'Input-Accounts'!C249)</f>
        <v/>
      </c>
      <c r="D249" s="123">
        <f ca="1">SUBTOTAL(9,D243:D248)</f>
        <v>0</v>
      </c>
      <c r="E249" s="10">
        <f t="shared" ca="1" si="49"/>
        <v>0</v>
      </c>
      <c r="G249" s="123">
        <f t="shared" ref="G249:K249" ca="1" si="51">SUBTOTAL(9,G243:G248)</f>
        <v>0</v>
      </c>
      <c r="H249" s="123">
        <f t="shared" ca="1" si="51"/>
        <v>0</v>
      </c>
      <c r="I249" s="123">
        <f t="shared" ca="1" si="51"/>
        <v>0</v>
      </c>
      <c r="J249" s="123">
        <f t="shared" ca="1" si="51"/>
        <v>0</v>
      </c>
      <c r="K249" s="123">
        <f t="shared" ca="1" si="51"/>
        <v>0</v>
      </c>
    </row>
    <row r="250" spans="1:11" outlineLevel="1">
      <c r="A250" s="31" t="str">
        <f>IF(ISBLANK('Input-Accounts'!A250),"",'Input-Accounts'!A250)</f>
        <v/>
      </c>
      <c r="B250" t="str">
        <f>IF(ISBLANK('Input-Accounts'!B250),"",'Input-Accounts'!B250)</f>
        <v/>
      </c>
      <c r="C250" s="31" t="str">
        <f>IF(ISBLANK('Input-Accounts'!C250),"",'Input-Accounts'!C250)</f>
        <v/>
      </c>
      <c r="D250" s="10"/>
      <c r="E250" s="10"/>
      <c r="G250" s="10"/>
      <c r="H250" s="10"/>
      <c r="I250" s="10"/>
      <c r="J250" s="10"/>
      <c r="K250" s="10"/>
    </row>
    <row r="251" spans="1:11" outlineLevel="1">
      <c r="A251" s="31">
        <f>IF(ISBLANK('Input-Accounts'!A251),"",'Input-Accounts'!A251)</f>
        <v>221</v>
      </c>
      <c r="B251" s="1" t="str">
        <f>IF(ISBLANK('Input-Accounts'!B251),"",'Input-Accounts'!B251)</f>
        <v>Distribution Plant</v>
      </c>
      <c r="C251" s="31" t="str">
        <f>IF(ISBLANK('Input-Accounts'!C251),"",'Input-Accounts'!C251)</f>
        <v/>
      </c>
      <c r="D251" s="10"/>
      <c r="E251" s="10" t="str">
        <f t="shared" ref="E251:E286" si="52">IFERROR(IF(D251="","",IF(D251=0,0,IF(ABS(D251-SUM($G251:$K251))&lt;Check_Limit,0,1))),1)</f>
        <v/>
      </c>
      <c r="F251" s="3"/>
      <c r="G251" s="10"/>
      <c r="H251" s="10"/>
      <c r="I251" s="10"/>
      <c r="J251" s="10"/>
      <c r="K251" s="10"/>
    </row>
    <row r="252" spans="1:11" outlineLevel="1">
      <c r="A252" s="31">
        <f>IF(ISBLANK('Input-Accounts'!A252),"",'Input-Accounts'!A252)</f>
        <v>222</v>
      </c>
      <c r="B252" s="53" t="str">
        <f>IF(ISBLANK('Input-Accounts'!B252),"",'Input-Accounts'!B252)</f>
        <v>LAND-CITY GATE &amp; MAIN LINE IND. M &amp; R</v>
      </c>
      <c r="C252" s="31">
        <f>IF(ISBLANK('Input-Accounts'!C252),"",'Input-Accounts'!C252)</f>
        <v>374.1</v>
      </c>
      <c r="D252" s="10">
        <f t="shared" ref="D252:D285" ca="1" si="53">INDIRECT("Classification!"&amp;$D$5&amp;ROW())</f>
        <v>0</v>
      </c>
      <c r="E252" s="10">
        <f t="shared" ca="1" si="52"/>
        <v>0</v>
      </c>
      <c r="F252" s="3" t="str" cm="1">
        <f t="array" aca="1" ref="F252" ca="1">IF(D252=0,"-",IF('Input-Accounts'!$E252&lt;&gt;0,'Input-Accounts'!$E252,INDEX('Input-Accounts'!$H252:$J252,,MATCH($F$6,'Input-Accounts'!$H$6:$J$6,0))))</f>
        <v>-</v>
      </c>
      <c r="G252" s="10">
        <f ca="1">IFERROR(INDEX(G$337:G$373,MATCH($F252,$B$337:$B$373,0))/INDEX($D$337:$D$373,MATCH($F252,$B$337:$B$373,0)),SUMIFS('Input-Ext Allocators'!D$8:D$63,'Input-Ext Allocators'!$B$8:$B$63,$F252))*$D252</f>
        <v>0</v>
      </c>
      <c r="H252" s="10">
        <f ca="1">IFERROR(INDEX(H$337:H$373,MATCH($F252,$B$337:$B$373,0))/INDEX($D$337:$D$373,MATCH($F252,$B$337:$B$373,0)),SUMIFS('Input-Ext Allocators'!E$8:E$63,'Input-Ext Allocators'!$B$8:$B$63,$F252))*$D252</f>
        <v>0</v>
      </c>
      <c r="I252" s="10">
        <f ca="1">IFERROR(INDEX(I$337:I$373,MATCH($F252,$B$337:$B$373,0))/INDEX($D$337:$D$373,MATCH($F252,$B$337:$B$373,0)),SUMIFS('Input-Ext Allocators'!F$8:F$63,'Input-Ext Allocators'!$B$8:$B$63,$F252))*$D252</f>
        <v>0</v>
      </c>
      <c r="J252" s="10">
        <f ca="1">IFERROR(INDEX(J$337:J$373,MATCH($F252,$B$337:$B$373,0))/INDEX($D$337:$D$373,MATCH($F252,$B$337:$B$373,0)),SUMIFS('Input-Ext Allocators'!G$8:G$63,'Input-Ext Allocators'!$B$8:$B$63,$F252))*$D252</f>
        <v>0</v>
      </c>
      <c r="K252" s="10">
        <f ca="1">IFERROR(INDEX(K$337:K$373,MATCH($F252,$B$337:$B$373,0))/INDEX($D$337:$D$373,MATCH($F252,$B$337:$B$373,0)),SUMIFS('Input-Ext Allocators'!H$8:H$63,'Input-Ext Allocators'!$B$8:$B$63,$F252))*$D252</f>
        <v>0</v>
      </c>
    </row>
    <row r="253" spans="1:11" outlineLevel="1">
      <c r="A253" s="31">
        <f>IF(ISBLANK('Input-Accounts'!A253),"",'Input-Accounts'!A253)</f>
        <v>223</v>
      </c>
      <c r="B253" s="53" t="str">
        <f>IF(ISBLANK('Input-Accounts'!B253),"",'Input-Accounts'!B253)</f>
        <v>LAND-OTHER DISTRIBUTION SYSTEMS</v>
      </c>
      <c r="C253" s="31">
        <f>IF(ISBLANK('Input-Accounts'!C253),"",'Input-Accounts'!C253)</f>
        <v>374.2</v>
      </c>
      <c r="D253" s="10">
        <f t="shared" ca="1" si="53"/>
        <v>0</v>
      </c>
      <c r="E253" s="10">
        <f t="shared" ca="1" si="52"/>
        <v>0</v>
      </c>
      <c r="F253" s="3" t="str" cm="1">
        <f t="array" aca="1" ref="F253" ca="1">IF(D253=0,"-",IF('Input-Accounts'!$E253&lt;&gt;0,'Input-Accounts'!$E253,INDEX('Input-Accounts'!$H253:$J253,,MATCH($F$6,'Input-Accounts'!$H$6:$J$6,0))))</f>
        <v>-</v>
      </c>
      <c r="G253" s="10">
        <f ca="1">IFERROR(INDEX(G$337:G$373,MATCH($F253,$B$337:$B$373,0))/INDEX($D$337:$D$373,MATCH($F253,$B$337:$B$373,0)),SUMIFS('Input-Ext Allocators'!D$8:D$63,'Input-Ext Allocators'!$B$8:$B$63,$F253))*$D253</f>
        <v>0</v>
      </c>
      <c r="H253" s="10">
        <f ca="1">IFERROR(INDEX(H$337:H$373,MATCH($F253,$B$337:$B$373,0))/INDEX($D$337:$D$373,MATCH($F253,$B$337:$B$373,0)),SUMIFS('Input-Ext Allocators'!E$8:E$63,'Input-Ext Allocators'!$B$8:$B$63,$F253))*$D253</f>
        <v>0</v>
      </c>
      <c r="I253" s="10">
        <f ca="1">IFERROR(INDEX(I$337:I$373,MATCH($F253,$B$337:$B$373,0))/INDEX($D$337:$D$373,MATCH($F253,$B$337:$B$373,0)),SUMIFS('Input-Ext Allocators'!F$8:F$63,'Input-Ext Allocators'!$B$8:$B$63,$F253))*$D253</f>
        <v>0</v>
      </c>
      <c r="J253" s="10">
        <f ca="1">IFERROR(INDEX(J$337:J$373,MATCH($F253,$B$337:$B$373,0))/INDEX($D$337:$D$373,MATCH($F253,$B$337:$B$373,0)),SUMIFS('Input-Ext Allocators'!G$8:G$63,'Input-Ext Allocators'!$B$8:$B$63,$F253))*$D253</f>
        <v>0</v>
      </c>
      <c r="K253" s="10">
        <f ca="1">IFERROR(INDEX(K$337:K$373,MATCH($F253,$B$337:$B$373,0))/INDEX($D$337:$D$373,MATCH($F253,$B$337:$B$373,0)),SUMIFS('Input-Ext Allocators'!H$8:H$63,'Input-Ext Allocators'!$B$8:$B$63,$F253))*$D253</f>
        <v>0</v>
      </c>
    </row>
    <row r="254" spans="1:11" outlineLevel="1">
      <c r="A254" s="31">
        <f>IF(ISBLANK('Input-Accounts'!A254),"",'Input-Accounts'!A254)</f>
        <v>224</v>
      </c>
      <c r="B254" s="53" t="str">
        <f>IF(ISBLANK('Input-Accounts'!B254),"",'Input-Accounts'!B254)</f>
        <v>LAND RIGHTS-OTHER DISTR SYSTEMS</v>
      </c>
      <c r="C254" s="31">
        <f>IF(ISBLANK('Input-Accounts'!C254),"",'Input-Accounts'!C254)</f>
        <v>374.4</v>
      </c>
      <c r="D254" s="10">
        <f t="shared" ca="1" si="53"/>
        <v>0</v>
      </c>
      <c r="E254" s="10">
        <f t="shared" ca="1" si="52"/>
        <v>0</v>
      </c>
      <c r="F254" s="3" t="str" cm="1">
        <f t="array" aca="1" ref="F254" ca="1">IF(D254=0,"-",IF('Input-Accounts'!$E254&lt;&gt;0,'Input-Accounts'!$E254,INDEX('Input-Accounts'!$H254:$J254,,MATCH($F$6,'Input-Accounts'!$H$6:$J$6,0))))</f>
        <v>-</v>
      </c>
      <c r="G254" s="10">
        <f ca="1">IFERROR(INDEX(G$337:G$373,MATCH($F254,$B$337:$B$373,0))/INDEX($D$337:$D$373,MATCH($F254,$B$337:$B$373,0)),SUMIFS('Input-Ext Allocators'!D$8:D$63,'Input-Ext Allocators'!$B$8:$B$63,$F254))*$D254</f>
        <v>0</v>
      </c>
      <c r="H254" s="10">
        <f ca="1">IFERROR(INDEX(H$337:H$373,MATCH($F254,$B$337:$B$373,0))/INDEX($D$337:$D$373,MATCH($F254,$B$337:$B$373,0)),SUMIFS('Input-Ext Allocators'!E$8:E$63,'Input-Ext Allocators'!$B$8:$B$63,$F254))*$D254</f>
        <v>0</v>
      </c>
      <c r="I254" s="10">
        <f ca="1">IFERROR(INDEX(I$337:I$373,MATCH($F254,$B$337:$B$373,0))/INDEX($D$337:$D$373,MATCH($F254,$B$337:$B$373,0)),SUMIFS('Input-Ext Allocators'!F$8:F$63,'Input-Ext Allocators'!$B$8:$B$63,$F254))*$D254</f>
        <v>0</v>
      </c>
      <c r="J254" s="10">
        <f ca="1">IFERROR(INDEX(J$337:J$373,MATCH($F254,$B$337:$B$373,0))/INDEX($D$337:$D$373,MATCH($F254,$B$337:$B$373,0)),SUMIFS('Input-Ext Allocators'!G$8:G$63,'Input-Ext Allocators'!$B$8:$B$63,$F254))*$D254</f>
        <v>0</v>
      </c>
      <c r="K254" s="10">
        <f ca="1">IFERROR(INDEX(K$337:K$373,MATCH($F254,$B$337:$B$373,0))/INDEX($D$337:$D$373,MATCH($F254,$B$337:$B$373,0)),SUMIFS('Input-Ext Allocators'!H$8:H$63,'Input-Ext Allocators'!$B$8:$B$63,$F254))*$D254</f>
        <v>0</v>
      </c>
    </row>
    <row r="255" spans="1:11" outlineLevel="1">
      <c r="A255" s="31">
        <f>IF(ISBLANK('Input-Accounts'!A255),"",'Input-Accounts'!A255)</f>
        <v>225</v>
      </c>
      <c r="B255" s="53" t="str">
        <f>IF(ISBLANK('Input-Accounts'!B255),"",'Input-Accounts'!B255)</f>
        <v>RIGHTS OF WAY</v>
      </c>
      <c r="C255" s="31">
        <f>IF(ISBLANK('Input-Accounts'!C255),"",'Input-Accounts'!C255)</f>
        <v>374.5</v>
      </c>
      <c r="D255" s="10">
        <f t="shared" ca="1" si="53"/>
        <v>0</v>
      </c>
      <c r="E255" s="10">
        <f t="shared" ca="1" si="52"/>
        <v>0</v>
      </c>
      <c r="F255" s="3" t="str" cm="1">
        <f t="array" aca="1" ref="F255" ca="1">IF(D255=0,"-",IF('Input-Accounts'!$E255&lt;&gt;0,'Input-Accounts'!$E255,INDEX('Input-Accounts'!$H255:$J255,,MATCH($F$6,'Input-Accounts'!$H$6:$J$6,0))))</f>
        <v>-</v>
      </c>
      <c r="G255" s="10">
        <f ca="1">IFERROR(INDEX(G$337:G$373,MATCH($F255,$B$337:$B$373,0))/INDEX($D$337:$D$373,MATCH($F255,$B$337:$B$373,0)),SUMIFS('Input-Ext Allocators'!D$8:D$63,'Input-Ext Allocators'!$B$8:$B$63,$F255))*$D255</f>
        <v>0</v>
      </c>
      <c r="H255" s="10">
        <f ca="1">IFERROR(INDEX(H$337:H$373,MATCH($F255,$B$337:$B$373,0))/INDEX($D$337:$D$373,MATCH($F255,$B$337:$B$373,0)),SUMIFS('Input-Ext Allocators'!E$8:E$63,'Input-Ext Allocators'!$B$8:$B$63,$F255))*$D255</f>
        <v>0</v>
      </c>
      <c r="I255" s="10">
        <f ca="1">IFERROR(INDEX(I$337:I$373,MATCH($F255,$B$337:$B$373,0))/INDEX($D$337:$D$373,MATCH($F255,$B$337:$B$373,0)),SUMIFS('Input-Ext Allocators'!F$8:F$63,'Input-Ext Allocators'!$B$8:$B$63,$F255))*$D255</f>
        <v>0</v>
      </c>
      <c r="J255" s="10">
        <f ca="1">IFERROR(INDEX(J$337:J$373,MATCH($F255,$B$337:$B$373,0))/INDEX($D$337:$D$373,MATCH($F255,$B$337:$B$373,0)),SUMIFS('Input-Ext Allocators'!G$8:G$63,'Input-Ext Allocators'!$B$8:$B$63,$F255))*$D255</f>
        <v>0</v>
      </c>
      <c r="K255" s="10">
        <f ca="1">IFERROR(INDEX(K$337:K$373,MATCH($F255,$B$337:$B$373,0))/INDEX($D$337:$D$373,MATCH($F255,$B$337:$B$373,0)),SUMIFS('Input-Ext Allocators'!H$8:H$63,'Input-Ext Allocators'!$B$8:$B$63,$F255))*$D255</f>
        <v>0</v>
      </c>
    </row>
    <row r="256" spans="1:11" outlineLevel="1">
      <c r="A256" s="31">
        <f>IF(ISBLANK('Input-Accounts'!A256),"",'Input-Accounts'!A256)</f>
        <v>226</v>
      </c>
      <c r="B256" s="53" t="str">
        <f>IF(ISBLANK('Input-Accounts'!B256),"",'Input-Accounts'!B256)</f>
        <v>STRUC &amp; IMPROV-CITY GATE M &amp; R</v>
      </c>
      <c r="C256" s="31">
        <f>IF(ISBLANK('Input-Accounts'!C256),"",'Input-Accounts'!C256)</f>
        <v>375.2</v>
      </c>
      <c r="D256" s="10">
        <f t="shared" ca="1" si="53"/>
        <v>0</v>
      </c>
      <c r="E256" s="10">
        <f t="shared" ca="1" si="52"/>
        <v>0</v>
      </c>
      <c r="F256" s="3" t="str" cm="1">
        <f t="array" aca="1" ref="F256" ca="1">IF(D256=0,"-",IF('Input-Accounts'!$E256&lt;&gt;0,'Input-Accounts'!$E256,INDEX('Input-Accounts'!$H256:$J256,,MATCH($F$6,'Input-Accounts'!$H$6:$J$6,0))))</f>
        <v>-</v>
      </c>
      <c r="G256" s="10">
        <f ca="1">IFERROR(INDEX(G$337:G$373,MATCH($F256,$B$337:$B$373,0))/INDEX($D$337:$D$373,MATCH($F256,$B$337:$B$373,0)),SUMIFS('Input-Ext Allocators'!D$8:D$63,'Input-Ext Allocators'!$B$8:$B$63,$F256))*$D256</f>
        <v>0</v>
      </c>
      <c r="H256" s="10">
        <f ca="1">IFERROR(INDEX(H$337:H$373,MATCH($F256,$B$337:$B$373,0))/INDEX($D$337:$D$373,MATCH($F256,$B$337:$B$373,0)),SUMIFS('Input-Ext Allocators'!E$8:E$63,'Input-Ext Allocators'!$B$8:$B$63,$F256))*$D256</f>
        <v>0</v>
      </c>
      <c r="I256" s="10">
        <f ca="1">IFERROR(INDEX(I$337:I$373,MATCH($F256,$B$337:$B$373,0))/INDEX($D$337:$D$373,MATCH($F256,$B$337:$B$373,0)),SUMIFS('Input-Ext Allocators'!F$8:F$63,'Input-Ext Allocators'!$B$8:$B$63,$F256))*$D256</f>
        <v>0</v>
      </c>
      <c r="J256" s="10">
        <f ca="1">IFERROR(INDEX(J$337:J$373,MATCH($F256,$B$337:$B$373,0))/INDEX($D$337:$D$373,MATCH($F256,$B$337:$B$373,0)),SUMIFS('Input-Ext Allocators'!G$8:G$63,'Input-Ext Allocators'!$B$8:$B$63,$F256))*$D256</f>
        <v>0</v>
      </c>
      <c r="K256" s="10">
        <f ca="1">IFERROR(INDEX(K$337:K$373,MATCH($F256,$B$337:$B$373,0))/INDEX($D$337:$D$373,MATCH($F256,$B$337:$B$373,0)),SUMIFS('Input-Ext Allocators'!H$8:H$63,'Input-Ext Allocators'!$B$8:$B$63,$F256))*$D256</f>
        <v>0</v>
      </c>
    </row>
    <row r="257" spans="1:11" outlineLevel="1">
      <c r="A257" s="31">
        <f>IF(ISBLANK('Input-Accounts'!A257),"",'Input-Accounts'!A257)</f>
        <v>227</v>
      </c>
      <c r="B257" s="53" t="str">
        <f>IF(ISBLANK('Input-Accounts'!B257),"",'Input-Accounts'!B257)</f>
        <v>STRUC &amp; IMPROV-GENERAL M &amp; R</v>
      </c>
      <c r="C257" s="31">
        <f>IF(ISBLANK('Input-Accounts'!C257),"",'Input-Accounts'!C257)</f>
        <v>375.3</v>
      </c>
      <c r="D257" s="10">
        <f t="shared" ca="1" si="53"/>
        <v>0</v>
      </c>
      <c r="E257" s="10">
        <f t="shared" ca="1" si="52"/>
        <v>0</v>
      </c>
      <c r="F257" s="3" t="str" cm="1">
        <f t="array" aca="1" ref="F257" ca="1">IF(D257=0,"-",IF('Input-Accounts'!$E257&lt;&gt;0,'Input-Accounts'!$E257,INDEX('Input-Accounts'!$H257:$J257,,MATCH($F$6,'Input-Accounts'!$H$6:$J$6,0))))</f>
        <v>-</v>
      </c>
      <c r="G257" s="10">
        <f ca="1">IFERROR(INDEX(G$337:G$373,MATCH($F257,$B$337:$B$373,0))/INDEX($D$337:$D$373,MATCH($F257,$B$337:$B$373,0)),SUMIFS('Input-Ext Allocators'!D$8:D$63,'Input-Ext Allocators'!$B$8:$B$63,$F257))*$D257</f>
        <v>0</v>
      </c>
      <c r="H257" s="10">
        <f ca="1">IFERROR(INDEX(H$337:H$373,MATCH($F257,$B$337:$B$373,0))/INDEX($D$337:$D$373,MATCH($F257,$B$337:$B$373,0)),SUMIFS('Input-Ext Allocators'!E$8:E$63,'Input-Ext Allocators'!$B$8:$B$63,$F257))*$D257</f>
        <v>0</v>
      </c>
      <c r="I257" s="10">
        <f ca="1">IFERROR(INDEX(I$337:I$373,MATCH($F257,$B$337:$B$373,0))/INDEX($D$337:$D$373,MATCH($F257,$B$337:$B$373,0)),SUMIFS('Input-Ext Allocators'!F$8:F$63,'Input-Ext Allocators'!$B$8:$B$63,$F257))*$D257</f>
        <v>0</v>
      </c>
      <c r="J257" s="10">
        <f ca="1">IFERROR(INDEX(J$337:J$373,MATCH($F257,$B$337:$B$373,0))/INDEX($D$337:$D$373,MATCH($F257,$B$337:$B$373,0)),SUMIFS('Input-Ext Allocators'!G$8:G$63,'Input-Ext Allocators'!$B$8:$B$63,$F257))*$D257</f>
        <v>0</v>
      </c>
      <c r="K257" s="10">
        <f ca="1">IFERROR(INDEX(K$337:K$373,MATCH($F257,$B$337:$B$373,0))/INDEX($D$337:$D$373,MATCH($F257,$B$337:$B$373,0)),SUMIFS('Input-Ext Allocators'!H$8:H$63,'Input-Ext Allocators'!$B$8:$B$63,$F257))*$D257</f>
        <v>0</v>
      </c>
    </row>
    <row r="258" spans="1:11" outlineLevel="1">
      <c r="A258" s="31">
        <f>IF(ISBLANK('Input-Accounts'!A258),"",'Input-Accounts'!A258)</f>
        <v>228</v>
      </c>
      <c r="B258" s="53" t="str">
        <f>IF(ISBLANK('Input-Accounts'!B258),"",'Input-Accounts'!B258)</f>
        <v xml:space="preserve">STRUC &amp; IMPROV-REGULATING </v>
      </c>
      <c r="C258" s="31">
        <f>IF(ISBLANK('Input-Accounts'!C258),"",'Input-Accounts'!C258)</f>
        <v>375.4</v>
      </c>
      <c r="D258" s="10">
        <f t="shared" ca="1" si="53"/>
        <v>0</v>
      </c>
      <c r="E258" s="10">
        <f t="shared" ca="1" si="52"/>
        <v>0</v>
      </c>
      <c r="F258" s="3" t="str" cm="1">
        <f t="array" aca="1" ref="F258" ca="1">IF(D258=0,"-",IF('Input-Accounts'!$E258&lt;&gt;0,'Input-Accounts'!$E258,INDEX('Input-Accounts'!$H258:$J258,,MATCH($F$6,'Input-Accounts'!$H$6:$J$6,0))))</f>
        <v>-</v>
      </c>
      <c r="G258" s="10">
        <f ca="1">IFERROR(INDEX(G$337:G$373,MATCH($F258,$B$337:$B$373,0))/INDEX($D$337:$D$373,MATCH($F258,$B$337:$B$373,0)),SUMIFS('Input-Ext Allocators'!D$8:D$63,'Input-Ext Allocators'!$B$8:$B$63,$F258))*$D258</f>
        <v>0</v>
      </c>
      <c r="H258" s="10">
        <f ca="1">IFERROR(INDEX(H$337:H$373,MATCH($F258,$B$337:$B$373,0))/INDEX($D$337:$D$373,MATCH($F258,$B$337:$B$373,0)),SUMIFS('Input-Ext Allocators'!E$8:E$63,'Input-Ext Allocators'!$B$8:$B$63,$F258))*$D258</f>
        <v>0</v>
      </c>
      <c r="I258" s="10">
        <f ca="1">IFERROR(INDEX(I$337:I$373,MATCH($F258,$B$337:$B$373,0))/INDEX($D$337:$D$373,MATCH($F258,$B$337:$B$373,0)),SUMIFS('Input-Ext Allocators'!F$8:F$63,'Input-Ext Allocators'!$B$8:$B$63,$F258))*$D258</f>
        <v>0</v>
      </c>
      <c r="J258" s="10">
        <f ca="1">IFERROR(INDEX(J$337:J$373,MATCH($F258,$B$337:$B$373,0))/INDEX($D$337:$D$373,MATCH($F258,$B$337:$B$373,0)),SUMIFS('Input-Ext Allocators'!G$8:G$63,'Input-Ext Allocators'!$B$8:$B$63,$F258))*$D258</f>
        <v>0</v>
      </c>
      <c r="K258" s="10">
        <f ca="1">IFERROR(INDEX(K$337:K$373,MATCH($F258,$B$337:$B$373,0))/INDEX($D$337:$D$373,MATCH($F258,$B$337:$B$373,0)),SUMIFS('Input-Ext Allocators'!H$8:H$63,'Input-Ext Allocators'!$B$8:$B$63,$F258))*$D258</f>
        <v>0</v>
      </c>
    </row>
    <row r="259" spans="1:11" outlineLevel="1">
      <c r="A259" s="31">
        <f>IF(ISBLANK('Input-Accounts'!A259),"",'Input-Accounts'!A259)</f>
        <v>229</v>
      </c>
      <c r="B259" s="53" t="str">
        <f>IF(ISBLANK('Input-Accounts'!B259),"",'Input-Accounts'!B259)</f>
        <v>STRUC &amp; IMPROV-REGULATING - DS-ML DIRECT ASSIGNMENT</v>
      </c>
      <c r="C259" s="31">
        <f>IF(ISBLANK('Input-Accounts'!C259),"",'Input-Accounts'!C259)</f>
        <v>375.4</v>
      </c>
      <c r="D259" s="10">
        <f t="shared" ca="1" si="53"/>
        <v>0</v>
      </c>
      <c r="E259" s="10">
        <f t="shared" ca="1" si="52"/>
        <v>0</v>
      </c>
      <c r="F259" s="3" t="str" cm="1">
        <f t="array" aca="1" ref="F259" ca="1">IF(D259=0,"-",IF('Input-Accounts'!$E259&lt;&gt;0,'Input-Accounts'!$E259,INDEX('Input-Accounts'!$H259:$J259,,MATCH($F$6,'Input-Accounts'!$H$6:$J$6,0))))</f>
        <v>-</v>
      </c>
      <c r="G259" s="10">
        <f ca="1">IFERROR(INDEX(G$337:G$373,MATCH($F259,$B$337:$B$373,0))/INDEX($D$337:$D$373,MATCH($F259,$B$337:$B$373,0)),SUMIFS('Input-Ext Allocators'!D$8:D$63,'Input-Ext Allocators'!$B$8:$B$63,$F259))*$D259</f>
        <v>0</v>
      </c>
      <c r="H259" s="10">
        <f ca="1">IFERROR(INDEX(H$337:H$373,MATCH($F259,$B$337:$B$373,0))/INDEX($D$337:$D$373,MATCH($F259,$B$337:$B$373,0)),SUMIFS('Input-Ext Allocators'!E$8:E$63,'Input-Ext Allocators'!$B$8:$B$63,$F259))*$D259</f>
        <v>0</v>
      </c>
      <c r="I259" s="10">
        <f ca="1">IFERROR(INDEX(I$337:I$373,MATCH($F259,$B$337:$B$373,0))/INDEX($D$337:$D$373,MATCH($F259,$B$337:$B$373,0)),SUMIFS('Input-Ext Allocators'!F$8:F$63,'Input-Ext Allocators'!$B$8:$B$63,$F259))*$D259</f>
        <v>0</v>
      </c>
      <c r="J259" s="10">
        <f ca="1">IFERROR(INDEX(J$337:J$373,MATCH($F259,$B$337:$B$373,0))/INDEX($D$337:$D$373,MATCH($F259,$B$337:$B$373,0)),SUMIFS('Input-Ext Allocators'!G$8:G$63,'Input-Ext Allocators'!$B$8:$B$63,$F259))*$D259</f>
        <v>0</v>
      </c>
      <c r="K259" s="10">
        <f ca="1">IFERROR(INDEX(K$337:K$373,MATCH($F259,$B$337:$B$373,0))/INDEX($D$337:$D$373,MATCH($F259,$B$337:$B$373,0)),SUMIFS('Input-Ext Allocators'!H$8:H$63,'Input-Ext Allocators'!$B$8:$B$63,$F259))*$D259</f>
        <v>0</v>
      </c>
    </row>
    <row r="260" spans="1:11" outlineLevel="1">
      <c r="A260" s="31">
        <f>IF(ISBLANK('Input-Accounts'!A260),"",'Input-Accounts'!A260)</f>
        <v>230</v>
      </c>
      <c r="B260" s="53" t="str">
        <f>IF(ISBLANK('Input-Accounts'!B260),"",'Input-Accounts'!B260)</f>
        <v>STRUC &amp; IMPROV-DISTR. IND. M &amp; R</v>
      </c>
      <c r="C260" s="31">
        <f>IF(ISBLANK('Input-Accounts'!C260),"",'Input-Accounts'!C260)</f>
        <v>375.6</v>
      </c>
      <c r="D260" s="10">
        <f t="shared" ca="1" si="53"/>
        <v>0</v>
      </c>
      <c r="E260" s="10">
        <f t="shared" ca="1" si="52"/>
        <v>0</v>
      </c>
      <c r="F260" s="3" t="str" cm="1">
        <f t="array" aca="1" ref="F260" ca="1">IF(D260=0,"-",IF('Input-Accounts'!$E260&lt;&gt;0,'Input-Accounts'!$E260,INDEX('Input-Accounts'!$H260:$J260,,MATCH($F$6,'Input-Accounts'!$H$6:$J$6,0))))</f>
        <v>-</v>
      </c>
      <c r="G260" s="10">
        <f ca="1">IFERROR(INDEX(G$337:G$373,MATCH($F260,$B$337:$B$373,0))/INDEX($D$337:$D$373,MATCH($F260,$B$337:$B$373,0)),SUMIFS('Input-Ext Allocators'!D$8:D$63,'Input-Ext Allocators'!$B$8:$B$63,$F260))*$D260</f>
        <v>0</v>
      </c>
      <c r="H260" s="10">
        <f ca="1">IFERROR(INDEX(H$337:H$373,MATCH($F260,$B$337:$B$373,0))/INDEX($D$337:$D$373,MATCH($F260,$B$337:$B$373,0)),SUMIFS('Input-Ext Allocators'!E$8:E$63,'Input-Ext Allocators'!$B$8:$B$63,$F260))*$D260</f>
        <v>0</v>
      </c>
      <c r="I260" s="10">
        <f ca="1">IFERROR(INDEX(I$337:I$373,MATCH($F260,$B$337:$B$373,0))/INDEX($D$337:$D$373,MATCH($F260,$B$337:$B$373,0)),SUMIFS('Input-Ext Allocators'!F$8:F$63,'Input-Ext Allocators'!$B$8:$B$63,$F260))*$D260</f>
        <v>0</v>
      </c>
      <c r="J260" s="10">
        <f ca="1">IFERROR(INDEX(J$337:J$373,MATCH($F260,$B$337:$B$373,0))/INDEX($D$337:$D$373,MATCH($F260,$B$337:$B$373,0)),SUMIFS('Input-Ext Allocators'!G$8:G$63,'Input-Ext Allocators'!$B$8:$B$63,$F260))*$D260</f>
        <v>0</v>
      </c>
      <c r="K260" s="10">
        <f ca="1">IFERROR(INDEX(K$337:K$373,MATCH($F260,$B$337:$B$373,0))/INDEX($D$337:$D$373,MATCH($F260,$B$337:$B$373,0)),SUMIFS('Input-Ext Allocators'!H$8:H$63,'Input-Ext Allocators'!$B$8:$B$63,$F260))*$D260</f>
        <v>0</v>
      </c>
    </row>
    <row r="261" spans="1:11" outlineLevel="1">
      <c r="A261" s="31">
        <f>IF(ISBLANK('Input-Accounts'!A261),"",'Input-Accounts'!A261)</f>
        <v>231</v>
      </c>
      <c r="B261" s="53" t="str">
        <f>IF(ISBLANK('Input-Accounts'!B261),"",'Input-Accounts'!B261)</f>
        <v>STRUC &amp; IMPROV-OTHER DISTR. SYSTEMS</v>
      </c>
      <c r="C261" s="31">
        <f>IF(ISBLANK('Input-Accounts'!C261),"",'Input-Accounts'!C261)</f>
        <v>375.7</v>
      </c>
      <c r="D261" s="10">
        <f t="shared" ca="1" si="53"/>
        <v>0</v>
      </c>
      <c r="E261" s="10">
        <f t="shared" ca="1" si="52"/>
        <v>0</v>
      </c>
      <c r="F261" s="3" t="str" cm="1">
        <f t="array" aca="1" ref="F261" ca="1">IF(D261=0,"-",IF('Input-Accounts'!$E261&lt;&gt;0,'Input-Accounts'!$E261,INDEX('Input-Accounts'!$H261:$J261,,MATCH($F$6,'Input-Accounts'!$H$6:$J$6,0))))</f>
        <v>-</v>
      </c>
      <c r="G261" s="10">
        <f ca="1">IFERROR(INDEX(G$337:G$373,MATCH($F261,$B$337:$B$373,0))/INDEX($D$337:$D$373,MATCH($F261,$B$337:$B$373,0)),SUMIFS('Input-Ext Allocators'!D$8:D$63,'Input-Ext Allocators'!$B$8:$B$63,$F261))*$D261</f>
        <v>0</v>
      </c>
      <c r="H261" s="10">
        <f ca="1">IFERROR(INDEX(H$337:H$373,MATCH($F261,$B$337:$B$373,0))/INDEX($D$337:$D$373,MATCH($F261,$B$337:$B$373,0)),SUMIFS('Input-Ext Allocators'!E$8:E$63,'Input-Ext Allocators'!$B$8:$B$63,$F261))*$D261</f>
        <v>0</v>
      </c>
      <c r="I261" s="10">
        <f ca="1">IFERROR(INDEX(I$337:I$373,MATCH($F261,$B$337:$B$373,0))/INDEX($D$337:$D$373,MATCH($F261,$B$337:$B$373,0)),SUMIFS('Input-Ext Allocators'!F$8:F$63,'Input-Ext Allocators'!$B$8:$B$63,$F261))*$D261</f>
        <v>0</v>
      </c>
      <c r="J261" s="10">
        <f ca="1">IFERROR(INDEX(J$337:J$373,MATCH($F261,$B$337:$B$373,0))/INDEX($D$337:$D$373,MATCH($F261,$B$337:$B$373,0)),SUMIFS('Input-Ext Allocators'!G$8:G$63,'Input-Ext Allocators'!$B$8:$B$63,$F261))*$D261</f>
        <v>0</v>
      </c>
      <c r="K261" s="10">
        <f ca="1">IFERROR(INDEX(K$337:K$373,MATCH($F261,$B$337:$B$373,0))/INDEX($D$337:$D$373,MATCH($F261,$B$337:$B$373,0)),SUMIFS('Input-Ext Allocators'!H$8:H$63,'Input-Ext Allocators'!$B$8:$B$63,$F261))*$D261</f>
        <v>0</v>
      </c>
    </row>
    <row r="262" spans="1:11" outlineLevel="1">
      <c r="A262" s="31">
        <f>IF(ISBLANK('Input-Accounts'!A262),"",'Input-Accounts'!A262)</f>
        <v>232</v>
      </c>
      <c r="B262" s="53" t="str">
        <f>IF(ISBLANK('Input-Accounts'!B262),"",'Input-Accounts'!B262)</f>
        <v>STRUC &amp; IMPROV-OTHER DISTR SYS-ILP</v>
      </c>
      <c r="C262" s="31">
        <f>IF(ISBLANK('Input-Accounts'!C262),"",'Input-Accounts'!C262)</f>
        <v>375.71</v>
      </c>
      <c r="D262" s="10">
        <f t="shared" ca="1" si="53"/>
        <v>0</v>
      </c>
      <c r="E262" s="10">
        <f t="shared" ca="1" si="52"/>
        <v>0</v>
      </c>
      <c r="F262" s="3" t="str" cm="1">
        <f t="array" aca="1" ref="F262" ca="1">IF(D262=0,"-",IF('Input-Accounts'!$E262&lt;&gt;0,'Input-Accounts'!$E262,INDEX('Input-Accounts'!$H262:$J262,,MATCH($F$6,'Input-Accounts'!$H$6:$J$6,0))))</f>
        <v>-</v>
      </c>
      <c r="G262" s="10">
        <f ca="1">IFERROR(INDEX(G$337:G$373,MATCH($F262,$B$337:$B$373,0))/INDEX($D$337:$D$373,MATCH($F262,$B$337:$B$373,0)),SUMIFS('Input-Ext Allocators'!D$8:D$63,'Input-Ext Allocators'!$B$8:$B$63,$F262))*$D262</f>
        <v>0</v>
      </c>
      <c r="H262" s="10">
        <f ca="1">IFERROR(INDEX(H$337:H$373,MATCH($F262,$B$337:$B$373,0))/INDEX($D$337:$D$373,MATCH($F262,$B$337:$B$373,0)),SUMIFS('Input-Ext Allocators'!E$8:E$63,'Input-Ext Allocators'!$B$8:$B$63,$F262))*$D262</f>
        <v>0</v>
      </c>
      <c r="I262" s="10">
        <f ca="1">IFERROR(INDEX(I$337:I$373,MATCH($F262,$B$337:$B$373,0))/INDEX($D$337:$D$373,MATCH($F262,$B$337:$B$373,0)),SUMIFS('Input-Ext Allocators'!F$8:F$63,'Input-Ext Allocators'!$B$8:$B$63,$F262))*$D262</f>
        <v>0</v>
      </c>
      <c r="J262" s="10">
        <f ca="1">IFERROR(INDEX(J$337:J$373,MATCH($F262,$B$337:$B$373,0))/INDEX($D$337:$D$373,MATCH($F262,$B$337:$B$373,0)),SUMIFS('Input-Ext Allocators'!G$8:G$63,'Input-Ext Allocators'!$B$8:$B$63,$F262))*$D262</f>
        <v>0</v>
      </c>
      <c r="K262" s="10">
        <f ca="1">IFERROR(INDEX(K$337:K$373,MATCH($F262,$B$337:$B$373,0))/INDEX($D$337:$D$373,MATCH($F262,$B$337:$B$373,0)),SUMIFS('Input-Ext Allocators'!H$8:H$63,'Input-Ext Allocators'!$B$8:$B$63,$F262))*$D262</f>
        <v>0</v>
      </c>
    </row>
    <row r="263" spans="1:11" outlineLevel="1">
      <c r="A263" s="31">
        <f>IF(ISBLANK('Input-Accounts'!A263),"",'Input-Accounts'!A263)</f>
        <v>233</v>
      </c>
      <c r="B263" s="53" t="str">
        <f>IF(ISBLANK('Input-Accounts'!B263),"",'Input-Accounts'!B263)</f>
        <v>STRUC &amp; IMPROV-COMMUNICATIONS</v>
      </c>
      <c r="C263" s="31">
        <f>IF(ISBLANK('Input-Accounts'!C263),"",'Input-Accounts'!C263)</f>
        <v>375.8</v>
      </c>
      <c r="D263" s="10">
        <f t="shared" ca="1" si="53"/>
        <v>0</v>
      </c>
      <c r="E263" s="10">
        <f t="shared" ca="1" si="52"/>
        <v>0</v>
      </c>
      <c r="F263" s="3" t="str" cm="1">
        <f t="array" aca="1" ref="F263" ca="1">IF(D263=0,"-",IF('Input-Accounts'!$E263&lt;&gt;0,'Input-Accounts'!$E263,INDEX('Input-Accounts'!$H263:$J263,,MATCH($F$6,'Input-Accounts'!$H$6:$J$6,0))))</f>
        <v>-</v>
      </c>
      <c r="G263" s="10">
        <f ca="1">IFERROR(INDEX(G$337:G$373,MATCH($F263,$B$337:$B$373,0))/INDEX($D$337:$D$373,MATCH($F263,$B$337:$B$373,0)),SUMIFS('Input-Ext Allocators'!D$8:D$63,'Input-Ext Allocators'!$B$8:$B$63,$F263))*$D263</f>
        <v>0</v>
      </c>
      <c r="H263" s="10">
        <f ca="1">IFERROR(INDEX(H$337:H$373,MATCH($F263,$B$337:$B$373,0))/INDEX($D$337:$D$373,MATCH($F263,$B$337:$B$373,0)),SUMIFS('Input-Ext Allocators'!E$8:E$63,'Input-Ext Allocators'!$B$8:$B$63,$F263))*$D263</f>
        <v>0</v>
      </c>
      <c r="I263" s="10">
        <f ca="1">IFERROR(INDEX(I$337:I$373,MATCH($F263,$B$337:$B$373,0))/INDEX($D$337:$D$373,MATCH($F263,$B$337:$B$373,0)),SUMIFS('Input-Ext Allocators'!F$8:F$63,'Input-Ext Allocators'!$B$8:$B$63,$F263))*$D263</f>
        <v>0</v>
      </c>
      <c r="J263" s="10">
        <f ca="1">IFERROR(INDEX(J$337:J$373,MATCH($F263,$B$337:$B$373,0))/INDEX($D$337:$D$373,MATCH($F263,$B$337:$B$373,0)),SUMIFS('Input-Ext Allocators'!G$8:G$63,'Input-Ext Allocators'!$B$8:$B$63,$F263))*$D263</f>
        <v>0</v>
      </c>
      <c r="K263" s="10">
        <f ca="1">IFERROR(INDEX(K$337:K$373,MATCH($F263,$B$337:$B$373,0))/INDEX($D$337:$D$373,MATCH($F263,$B$337:$B$373,0)),SUMIFS('Input-Ext Allocators'!H$8:H$63,'Input-Ext Allocators'!$B$8:$B$63,$F263))*$D263</f>
        <v>0</v>
      </c>
    </row>
    <row r="264" spans="1:11" outlineLevel="1">
      <c r="A264" s="31">
        <f>IF(ISBLANK('Input-Accounts'!A264),"",'Input-Accounts'!A264)</f>
        <v>234</v>
      </c>
      <c r="B264" s="53" t="str">
        <f>IF(ISBLANK('Input-Accounts'!B264),"",'Input-Accounts'!B264)</f>
        <v>MAINS (Less SMRP)</v>
      </c>
      <c r="C264" s="31">
        <f>IF(ISBLANK('Input-Accounts'!C264),"",'Input-Accounts'!C264)</f>
        <v>376</v>
      </c>
      <c r="D264" s="10">
        <f t="shared" ca="1" si="53"/>
        <v>0</v>
      </c>
      <c r="E264" s="10">
        <f t="shared" ca="1" si="52"/>
        <v>0</v>
      </c>
      <c r="F264" s="3" t="str" cm="1">
        <f t="array" aca="1" ref="F264" ca="1">IF(D264=0,"-",IF('Input-Accounts'!$E264&lt;&gt;0,'Input-Accounts'!$E264,INDEX('Input-Accounts'!$H264:$J264,,MATCH($F$6,'Input-Accounts'!$H$6:$J$6,0))))</f>
        <v>-</v>
      </c>
      <c r="G264" s="10">
        <f ca="1">IFERROR(INDEX(G$337:G$373,MATCH($F264,$B$337:$B$373,0))/INDEX($D$337:$D$373,MATCH($F264,$B$337:$B$373,0)),SUMIFS('Input-Ext Allocators'!D$8:D$63,'Input-Ext Allocators'!$B$8:$B$63,$F264))*$D264</f>
        <v>0</v>
      </c>
      <c r="H264" s="10">
        <f ca="1">IFERROR(INDEX(H$337:H$373,MATCH($F264,$B$337:$B$373,0))/INDEX($D$337:$D$373,MATCH($F264,$B$337:$B$373,0)),SUMIFS('Input-Ext Allocators'!E$8:E$63,'Input-Ext Allocators'!$B$8:$B$63,$F264))*$D264</f>
        <v>0</v>
      </c>
      <c r="I264" s="10">
        <f ca="1">IFERROR(INDEX(I$337:I$373,MATCH($F264,$B$337:$B$373,0))/INDEX($D$337:$D$373,MATCH($F264,$B$337:$B$373,0)),SUMIFS('Input-Ext Allocators'!F$8:F$63,'Input-Ext Allocators'!$B$8:$B$63,$F264))*$D264</f>
        <v>0</v>
      </c>
      <c r="J264" s="10">
        <f ca="1">IFERROR(INDEX(J$337:J$373,MATCH($F264,$B$337:$B$373,0))/INDEX($D$337:$D$373,MATCH($F264,$B$337:$B$373,0)),SUMIFS('Input-Ext Allocators'!G$8:G$63,'Input-Ext Allocators'!$B$8:$B$63,$F264))*$D264</f>
        <v>0</v>
      </c>
      <c r="K264" s="10">
        <f ca="1">IFERROR(INDEX(K$337:K$373,MATCH($F264,$B$337:$B$373,0))/INDEX($D$337:$D$373,MATCH($F264,$B$337:$B$373,0)),SUMIFS('Input-Ext Allocators'!H$8:H$63,'Input-Ext Allocators'!$B$8:$B$63,$F264))*$D264</f>
        <v>0</v>
      </c>
    </row>
    <row r="265" spans="1:11" outlineLevel="1">
      <c r="A265" s="31">
        <f>IF(ISBLANK('Input-Accounts'!A265),"",'Input-Accounts'!A265)</f>
        <v>235</v>
      </c>
      <c r="B265" s="53" t="str">
        <f>IF(ISBLANK('Input-Accounts'!B265),"",'Input-Accounts'!B265)</f>
        <v>MAINS - DS-ML DIRECT ASSIGNMENT</v>
      </c>
      <c r="C265" s="31">
        <f>IF(ISBLANK('Input-Accounts'!C265),"",'Input-Accounts'!C265)</f>
        <v>376</v>
      </c>
      <c r="D265" s="10">
        <f t="shared" ca="1" si="53"/>
        <v>0</v>
      </c>
      <c r="E265" s="10">
        <f t="shared" ca="1" si="52"/>
        <v>0</v>
      </c>
      <c r="F265" s="3" t="str" cm="1">
        <f t="array" aca="1" ref="F265" ca="1">IF(D265=0,"-",IF('Input-Accounts'!$E265&lt;&gt;0,'Input-Accounts'!$E265,INDEX('Input-Accounts'!$H265:$J265,,MATCH($F$6,'Input-Accounts'!$H$6:$J$6,0))))</f>
        <v>-</v>
      </c>
      <c r="G265" s="10">
        <f ca="1">IFERROR(INDEX(G$337:G$373,MATCH($F265,$B$337:$B$373,0))/INDEX($D$337:$D$373,MATCH($F265,$B$337:$B$373,0)),SUMIFS('Input-Ext Allocators'!D$8:D$63,'Input-Ext Allocators'!$B$8:$B$63,$F265))*$D265</f>
        <v>0</v>
      </c>
      <c r="H265" s="10">
        <f ca="1">IFERROR(INDEX(H$337:H$373,MATCH($F265,$B$337:$B$373,0))/INDEX($D$337:$D$373,MATCH($F265,$B$337:$B$373,0)),SUMIFS('Input-Ext Allocators'!E$8:E$63,'Input-Ext Allocators'!$B$8:$B$63,$F265))*$D265</f>
        <v>0</v>
      </c>
      <c r="I265" s="10">
        <f ca="1">IFERROR(INDEX(I$337:I$373,MATCH($F265,$B$337:$B$373,0))/INDEX($D$337:$D$373,MATCH($F265,$B$337:$B$373,0)),SUMIFS('Input-Ext Allocators'!F$8:F$63,'Input-Ext Allocators'!$B$8:$B$63,$F265))*$D265</f>
        <v>0</v>
      </c>
      <c r="J265" s="10">
        <f ca="1">IFERROR(INDEX(J$337:J$373,MATCH($F265,$B$337:$B$373,0))/INDEX($D$337:$D$373,MATCH($F265,$B$337:$B$373,0)),SUMIFS('Input-Ext Allocators'!G$8:G$63,'Input-Ext Allocators'!$B$8:$B$63,$F265))*$D265</f>
        <v>0</v>
      </c>
      <c r="K265" s="10">
        <f ca="1">IFERROR(INDEX(K$337:K$373,MATCH($F265,$B$337:$B$373,0))/INDEX($D$337:$D$373,MATCH($F265,$B$337:$B$373,0)),SUMIFS('Input-Ext Allocators'!H$8:H$63,'Input-Ext Allocators'!$B$8:$B$63,$F265))*$D265</f>
        <v>0</v>
      </c>
    </row>
    <row r="266" spans="1:11" outlineLevel="1">
      <c r="A266" s="31">
        <f>IF(ISBLANK('Input-Accounts'!A266),"",'Input-Accounts'!A266)</f>
        <v>236</v>
      </c>
      <c r="B266" s="53" t="str">
        <f>IF(ISBLANK('Input-Accounts'!B266),"",'Input-Accounts'!B266)</f>
        <v>M &amp; R STATION EQUIP-GENERAL</v>
      </c>
      <c r="C266" s="31">
        <f>IF(ISBLANK('Input-Accounts'!C266),"",'Input-Accounts'!C266)</f>
        <v>378.1</v>
      </c>
      <c r="D266" s="10">
        <f t="shared" ca="1" si="53"/>
        <v>0</v>
      </c>
      <c r="E266" s="10">
        <f t="shared" ca="1" si="52"/>
        <v>0</v>
      </c>
      <c r="F266" s="3" t="str" cm="1">
        <f t="array" aca="1" ref="F266" ca="1">IF(D266=0,"-",IF('Input-Accounts'!$E266&lt;&gt;0,'Input-Accounts'!$E266,INDEX('Input-Accounts'!$H266:$J266,,MATCH($F$6,'Input-Accounts'!$H$6:$J$6,0))))</f>
        <v>-</v>
      </c>
      <c r="G266" s="10">
        <f ca="1">IFERROR(INDEX(G$337:G$373,MATCH($F266,$B$337:$B$373,0))/INDEX($D$337:$D$373,MATCH($F266,$B$337:$B$373,0)),SUMIFS('Input-Ext Allocators'!D$8:D$63,'Input-Ext Allocators'!$B$8:$B$63,$F266))*$D266</f>
        <v>0</v>
      </c>
      <c r="H266" s="10">
        <f ca="1">IFERROR(INDEX(H$337:H$373,MATCH($F266,$B$337:$B$373,0))/INDEX($D$337:$D$373,MATCH($F266,$B$337:$B$373,0)),SUMIFS('Input-Ext Allocators'!E$8:E$63,'Input-Ext Allocators'!$B$8:$B$63,$F266))*$D266</f>
        <v>0</v>
      </c>
      <c r="I266" s="10">
        <f ca="1">IFERROR(INDEX(I$337:I$373,MATCH($F266,$B$337:$B$373,0))/INDEX($D$337:$D$373,MATCH($F266,$B$337:$B$373,0)),SUMIFS('Input-Ext Allocators'!F$8:F$63,'Input-Ext Allocators'!$B$8:$B$63,$F266))*$D266</f>
        <v>0</v>
      </c>
      <c r="J266" s="10">
        <f ca="1">IFERROR(INDEX(J$337:J$373,MATCH($F266,$B$337:$B$373,0))/INDEX($D$337:$D$373,MATCH($F266,$B$337:$B$373,0)),SUMIFS('Input-Ext Allocators'!G$8:G$63,'Input-Ext Allocators'!$B$8:$B$63,$F266))*$D266</f>
        <v>0</v>
      </c>
      <c r="K266" s="10">
        <f ca="1">IFERROR(INDEX(K$337:K$373,MATCH($F266,$B$337:$B$373,0))/INDEX($D$337:$D$373,MATCH($F266,$B$337:$B$373,0)),SUMIFS('Input-Ext Allocators'!H$8:H$63,'Input-Ext Allocators'!$B$8:$B$63,$F266))*$D266</f>
        <v>0</v>
      </c>
    </row>
    <row r="267" spans="1:11" outlineLevel="1">
      <c r="A267" s="31">
        <f>IF(ISBLANK('Input-Accounts'!A267),"",'Input-Accounts'!A267)</f>
        <v>237</v>
      </c>
      <c r="B267" s="53" t="str">
        <f>IF(ISBLANK('Input-Accounts'!B267),"",'Input-Accounts'!B267)</f>
        <v>M &amp; R STA EQUIP-GENERAL-REGULATING (Less SMRP)</v>
      </c>
      <c r="C267" s="31">
        <f>IF(ISBLANK('Input-Accounts'!C267),"",'Input-Accounts'!C267)</f>
        <v>378.2</v>
      </c>
      <c r="D267" s="10">
        <f t="shared" ca="1" si="53"/>
        <v>0</v>
      </c>
      <c r="E267" s="10">
        <f t="shared" ca="1" si="52"/>
        <v>0</v>
      </c>
      <c r="F267" s="3" t="str" cm="1">
        <f t="array" aca="1" ref="F267" ca="1">IF(D267=0,"-",IF('Input-Accounts'!$E267&lt;&gt;0,'Input-Accounts'!$E267,INDEX('Input-Accounts'!$H267:$J267,,MATCH($F$6,'Input-Accounts'!$H$6:$J$6,0))))</f>
        <v>-</v>
      </c>
      <c r="G267" s="10">
        <f ca="1">IFERROR(INDEX(G$337:G$373,MATCH($F267,$B$337:$B$373,0))/INDEX($D$337:$D$373,MATCH($F267,$B$337:$B$373,0)),SUMIFS('Input-Ext Allocators'!D$8:D$63,'Input-Ext Allocators'!$B$8:$B$63,$F267))*$D267</f>
        <v>0</v>
      </c>
      <c r="H267" s="10">
        <f ca="1">IFERROR(INDEX(H$337:H$373,MATCH($F267,$B$337:$B$373,0))/INDEX($D$337:$D$373,MATCH($F267,$B$337:$B$373,0)),SUMIFS('Input-Ext Allocators'!E$8:E$63,'Input-Ext Allocators'!$B$8:$B$63,$F267))*$D267</f>
        <v>0</v>
      </c>
      <c r="I267" s="10">
        <f ca="1">IFERROR(INDEX(I$337:I$373,MATCH($F267,$B$337:$B$373,0))/INDEX($D$337:$D$373,MATCH($F267,$B$337:$B$373,0)),SUMIFS('Input-Ext Allocators'!F$8:F$63,'Input-Ext Allocators'!$B$8:$B$63,$F267))*$D267</f>
        <v>0</v>
      </c>
      <c r="J267" s="10">
        <f ca="1">IFERROR(INDEX(J$337:J$373,MATCH($F267,$B$337:$B$373,0))/INDEX($D$337:$D$373,MATCH($F267,$B$337:$B$373,0)),SUMIFS('Input-Ext Allocators'!G$8:G$63,'Input-Ext Allocators'!$B$8:$B$63,$F267))*$D267</f>
        <v>0</v>
      </c>
      <c r="K267" s="10">
        <f ca="1">IFERROR(INDEX(K$337:K$373,MATCH($F267,$B$337:$B$373,0))/INDEX($D$337:$D$373,MATCH($F267,$B$337:$B$373,0)),SUMIFS('Input-Ext Allocators'!H$8:H$63,'Input-Ext Allocators'!$B$8:$B$63,$F267))*$D267</f>
        <v>0</v>
      </c>
    </row>
    <row r="268" spans="1:11" outlineLevel="1">
      <c r="A268" s="31">
        <f>IF(ISBLANK('Input-Accounts'!A268),"",'Input-Accounts'!A268)</f>
        <v>238</v>
      </c>
      <c r="B268" s="53" t="str">
        <f>IF(ISBLANK('Input-Accounts'!B268),"",'Input-Accounts'!B268)</f>
        <v>M &amp; R STA EQUIP REG FMV</v>
      </c>
      <c r="C268" s="31">
        <f>IF(ISBLANK('Input-Accounts'!C268),"",'Input-Accounts'!C268)</f>
        <v>378.21</v>
      </c>
      <c r="D268" s="10">
        <f t="shared" ca="1" si="53"/>
        <v>0</v>
      </c>
      <c r="E268" s="10">
        <f t="shared" ca="1" si="52"/>
        <v>0</v>
      </c>
      <c r="F268" s="3" t="str" cm="1">
        <f t="array" aca="1" ref="F268" ca="1">IF(D268=0,"-",IF('Input-Accounts'!$E268&lt;&gt;0,'Input-Accounts'!$E268,INDEX('Input-Accounts'!$H268:$J268,,MATCH($F$6,'Input-Accounts'!$H$6:$J$6,0))))</f>
        <v>-</v>
      </c>
      <c r="G268" s="10">
        <f ca="1">IFERROR(INDEX(G$337:G$373,MATCH($F268,$B$337:$B$373,0))/INDEX($D$337:$D$373,MATCH($F268,$B$337:$B$373,0)),SUMIFS('Input-Ext Allocators'!D$8:D$63,'Input-Ext Allocators'!$B$8:$B$63,$F268))*$D268</f>
        <v>0</v>
      </c>
      <c r="H268" s="10">
        <f ca="1">IFERROR(INDEX(H$337:H$373,MATCH($F268,$B$337:$B$373,0))/INDEX($D$337:$D$373,MATCH($F268,$B$337:$B$373,0)),SUMIFS('Input-Ext Allocators'!E$8:E$63,'Input-Ext Allocators'!$B$8:$B$63,$F268))*$D268</f>
        <v>0</v>
      </c>
      <c r="I268" s="10">
        <f ca="1">IFERROR(INDEX(I$337:I$373,MATCH($F268,$B$337:$B$373,0))/INDEX($D$337:$D$373,MATCH($F268,$B$337:$B$373,0)),SUMIFS('Input-Ext Allocators'!F$8:F$63,'Input-Ext Allocators'!$B$8:$B$63,$F268))*$D268</f>
        <v>0</v>
      </c>
      <c r="J268" s="10">
        <f ca="1">IFERROR(INDEX(J$337:J$373,MATCH($F268,$B$337:$B$373,0))/INDEX($D$337:$D$373,MATCH($F268,$B$337:$B$373,0)),SUMIFS('Input-Ext Allocators'!G$8:G$63,'Input-Ext Allocators'!$B$8:$B$63,$F268))*$D268</f>
        <v>0</v>
      </c>
      <c r="K268" s="10">
        <f ca="1">IFERROR(INDEX(K$337:K$373,MATCH($F268,$B$337:$B$373,0))/INDEX($D$337:$D$373,MATCH($F268,$B$337:$B$373,0)),SUMIFS('Input-Ext Allocators'!H$8:H$63,'Input-Ext Allocators'!$B$8:$B$63,$F268))*$D268</f>
        <v>0</v>
      </c>
    </row>
    <row r="269" spans="1:11" outlineLevel="1">
      <c r="A269" s="31">
        <f>IF(ISBLANK('Input-Accounts'!A269),"",'Input-Accounts'!A269)</f>
        <v>239</v>
      </c>
      <c r="B269" s="53" t="str">
        <f>IF(ISBLANK('Input-Accounts'!B269),"",'Input-Accounts'!B269)</f>
        <v>M &amp; R STA EQUIP-GEN-LOCAL GAS PURCH</v>
      </c>
      <c r="C269" s="31">
        <f>IF(ISBLANK('Input-Accounts'!C269),"",'Input-Accounts'!C269)</f>
        <v>378.3</v>
      </c>
      <c r="D269" s="10">
        <f t="shared" ca="1" si="53"/>
        <v>0</v>
      </c>
      <c r="E269" s="10">
        <f t="shared" ca="1" si="52"/>
        <v>0</v>
      </c>
      <c r="F269" s="3" t="str" cm="1">
        <f t="array" aca="1" ref="F269" ca="1">IF(D269=0,"-",IF('Input-Accounts'!$E269&lt;&gt;0,'Input-Accounts'!$E269,INDEX('Input-Accounts'!$H269:$J269,,MATCH($F$6,'Input-Accounts'!$H$6:$J$6,0))))</f>
        <v>-</v>
      </c>
      <c r="G269" s="10">
        <f ca="1">IFERROR(INDEX(G$337:G$373,MATCH($F269,$B$337:$B$373,0))/INDEX($D$337:$D$373,MATCH($F269,$B$337:$B$373,0)),SUMIFS('Input-Ext Allocators'!D$8:D$63,'Input-Ext Allocators'!$B$8:$B$63,$F269))*$D269</f>
        <v>0</v>
      </c>
      <c r="H269" s="10">
        <f ca="1">IFERROR(INDEX(H$337:H$373,MATCH($F269,$B$337:$B$373,0))/INDEX($D$337:$D$373,MATCH($F269,$B$337:$B$373,0)),SUMIFS('Input-Ext Allocators'!E$8:E$63,'Input-Ext Allocators'!$B$8:$B$63,$F269))*$D269</f>
        <v>0</v>
      </c>
      <c r="I269" s="10">
        <f ca="1">IFERROR(INDEX(I$337:I$373,MATCH($F269,$B$337:$B$373,0))/INDEX($D$337:$D$373,MATCH($F269,$B$337:$B$373,0)),SUMIFS('Input-Ext Allocators'!F$8:F$63,'Input-Ext Allocators'!$B$8:$B$63,$F269))*$D269</f>
        <v>0</v>
      </c>
      <c r="J269" s="10">
        <f ca="1">IFERROR(INDEX(J$337:J$373,MATCH($F269,$B$337:$B$373,0))/INDEX($D$337:$D$373,MATCH($F269,$B$337:$B$373,0)),SUMIFS('Input-Ext Allocators'!G$8:G$63,'Input-Ext Allocators'!$B$8:$B$63,$F269))*$D269</f>
        <v>0</v>
      </c>
      <c r="K269" s="10">
        <f ca="1">IFERROR(INDEX(K$337:K$373,MATCH($F269,$B$337:$B$373,0))/INDEX($D$337:$D$373,MATCH($F269,$B$337:$B$373,0)),SUMIFS('Input-Ext Allocators'!H$8:H$63,'Input-Ext Allocators'!$B$8:$B$63,$F269))*$D269</f>
        <v>0</v>
      </c>
    </row>
    <row r="270" spans="1:11" outlineLevel="1">
      <c r="A270" s="31">
        <f>IF(ISBLANK('Input-Accounts'!A270),"",'Input-Accounts'!A270)</f>
        <v>240</v>
      </c>
      <c r="B270" s="53" t="str">
        <f>IF(ISBLANK('Input-Accounts'!B270),"",'Input-Accounts'!B270)</f>
        <v>Measuring and regulating station equipment—city gate check stations</v>
      </c>
      <c r="C270" s="31">
        <f>IF(ISBLANK('Input-Accounts'!C270),"",'Input-Accounts'!C270)</f>
        <v>379.1</v>
      </c>
      <c r="D270" s="10">
        <f t="shared" ca="1" si="53"/>
        <v>0</v>
      </c>
      <c r="E270" s="10">
        <f t="shared" ca="1" si="52"/>
        <v>0</v>
      </c>
      <c r="F270" s="3" t="str" cm="1">
        <f t="array" aca="1" ref="F270" ca="1">IF(D270=0,"-",IF('Input-Accounts'!$E270&lt;&gt;0,'Input-Accounts'!$E270,INDEX('Input-Accounts'!$H270:$J270,,MATCH($F$6,'Input-Accounts'!$H$6:$J$6,0))))</f>
        <v>-</v>
      </c>
      <c r="G270" s="10">
        <f ca="1">IFERROR(INDEX(G$337:G$373,MATCH($F270,$B$337:$B$373,0))/INDEX($D$337:$D$373,MATCH($F270,$B$337:$B$373,0)),SUMIFS('Input-Ext Allocators'!D$8:D$63,'Input-Ext Allocators'!$B$8:$B$63,$F270))*$D270</f>
        <v>0</v>
      </c>
      <c r="H270" s="10">
        <f ca="1">IFERROR(INDEX(H$337:H$373,MATCH($F270,$B$337:$B$373,0))/INDEX($D$337:$D$373,MATCH($F270,$B$337:$B$373,0)),SUMIFS('Input-Ext Allocators'!E$8:E$63,'Input-Ext Allocators'!$B$8:$B$63,$F270))*$D270</f>
        <v>0</v>
      </c>
      <c r="I270" s="10">
        <f ca="1">IFERROR(INDEX(I$337:I$373,MATCH($F270,$B$337:$B$373,0))/INDEX($D$337:$D$373,MATCH($F270,$B$337:$B$373,0)),SUMIFS('Input-Ext Allocators'!F$8:F$63,'Input-Ext Allocators'!$B$8:$B$63,$F270))*$D270</f>
        <v>0</v>
      </c>
      <c r="J270" s="10">
        <f ca="1">IFERROR(INDEX(J$337:J$373,MATCH($F270,$B$337:$B$373,0))/INDEX($D$337:$D$373,MATCH($F270,$B$337:$B$373,0)),SUMIFS('Input-Ext Allocators'!G$8:G$63,'Input-Ext Allocators'!$B$8:$B$63,$F270))*$D270</f>
        <v>0</v>
      </c>
      <c r="K270" s="10">
        <f ca="1">IFERROR(INDEX(K$337:K$373,MATCH($F270,$B$337:$B$373,0))/INDEX($D$337:$D$373,MATCH($F270,$B$337:$B$373,0)),SUMIFS('Input-Ext Allocators'!H$8:H$63,'Input-Ext Allocators'!$B$8:$B$63,$F270))*$D270</f>
        <v>0</v>
      </c>
    </row>
    <row r="271" spans="1:11" outlineLevel="1">
      <c r="A271" s="31">
        <f>IF(ISBLANK('Input-Accounts'!A271),"",'Input-Accounts'!A271)</f>
        <v>241</v>
      </c>
      <c r="B271" s="53" t="str">
        <f>IF(ISBLANK('Input-Accounts'!B271),"",'Input-Accounts'!B271)</f>
        <v>SERVICES (Less SMRP)</v>
      </c>
      <c r="C271" s="31">
        <f>IF(ISBLANK('Input-Accounts'!C271),"",'Input-Accounts'!C271)</f>
        <v>380</v>
      </c>
      <c r="D271" s="10">
        <f t="shared" ca="1" si="53"/>
        <v>0</v>
      </c>
      <c r="E271" s="10">
        <f t="shared" ca="1" si="52"/>
        <v>0</v>
      </c>
      <c r="F271" s="3" t="str" cm="1">
        <f t="array" aca="1" ref="F271" ca="1">IF(D271=0,"-",IF('Input-Accounts'!$E271&lt;&gt;0,'Input-Accounts'!$E271,INDEX('Input-Accounts'!$H271:$J271,,MATCH($F$6,'Input-Accounts'!$H$6:$J$6,0))))</f>
        <v>-</v>
      </c>
      <c r="G271" s="10">
        <f ca="1">IFERROR(INDEX(G$337:G$373,MATCH($F271,$B$337:$B$373,0))/INDEX($D$337:$D$373,MATCH($F271,$B$337:$B$373,0)),SUMIFS('Input-Ext Allocators'!D$8:D$63,'Input-Ext Allocators'!$B$8:$B$63,$F271))*$D271</f>
        <v>0</v>
      </c>
      <c r="H271" s="10">
        <f ca="1">IFERROR(INDEX(H$337:H$373,MATCH($F271,$B$337:$B$373,0))/INDEX($D$337:$D$373,MATCH($F271,$B$337:$B$373,0)),SUMIFS('Input-Ext Allocators'!E$8:E$63,'Input-Ext Allocators'!$B$8:$B$63,$F271))*$D271</f>
        <v>0</v>
      </c>
      <c r="I271" s="10">
        <f ca="1">IFERROR(INDEX(I$337:I$373,MATCH($F271,$B$337:$B$373,0))/INDEX($D$337:$D$373,MATCH($F271,$B$337:$B$373,0)),SUMIFS('Input-Ext Allocators'!F$8:F$63,'Input-Ext Allocators'!$B$8:$B$63,$F271))*$D271</f>
        <v>0</v>
      </c>
      <c r="J271" s="10">
        <f ca="1">IFERROR(INDEX(J$337:J$373,MATCH($F271,$B$337:$B$373,0))/INDEX($D$337:$D$373,MATCH($F271,$B$337:$B$373,0)),SUMIFS('Input-Ext Allocators'!G$8:G$63,'Input-Ext Allocators'!$B$8:$B$63,$F271))*$D271</f>
        <v>0</v>
      </c>
      <c r="K271" s="10">
        <f ca="1">IFERROR(INDEX(K$337:K$373,MATCH($F271,$B$337:$B$373,0))/INDEX($D$337:$D$373,MATCH($F271,$B$337:$B$373,0)),SUMIFS('Input-Ext Allocators'!H$8:H$63,'Input-Ext Allocators'!$B$8:$B$63,$F271))*$D271</f>
        <v>0</v>
      </c>
    </row>
    <row r="272" spans="1:11" outlineLevel="1">
      <c r="A272" s="31">
        <f>IF(ISBLANK('Input-Accounts'!A272),"",'Input-Accounts'!A272)</f>
        <v>242</v>
      </c>
      <c r="B272" s="53" t="str">
        <f>IF(ISBLANK('Input-Accounts'!B272),"",'Input-Accounts'!B272)</f>
        <v>METERS</v>
      </c>
      <c r="C272" s="31">
        <f>IF(ISBLANK('Input-Accounts'!C272),"",'Input-Accounts'!C272)</f>
        <v>381</v>
      </c>
      <c r="D272" s="10">
        <f t="shared" ca="1" si="53"/>
        <v>0</v>
      </c>
      <c r="E272" s="10">
        <f t="shared" ca="1" si="52"/>
        <v>0</v>
      </c>
      <c r="F272" s="3" t="str" cm="1">
        <f t="array" aca="1" ref="F272" ca="1">IF(D272=0,"-",IF('Input-Accounts'!$E272&lt;&gt;0,'Input-Accounts'!$E272,INDEX('Input-Accounts'!$H272:$J272,,MATCH($F$6,'Input-Accounts'!$H$6:$J$6,0))))</f>
        <v>-</v>
      </c>
      <c r="G272" s="10">
        <f ca="1">IFERROR(INDEX(G$337:G$373,MATCH($F272,$B$337:$B$373,0))/INDEX($D$337:$D$373,MATCH($F272,$B$337:$B$373,0)),SUMIFS('Input-Ext Allocators'!D$8:D$63,'Input-Ext Allocators'!$B$8:$B$63,$F272))*$D272</f>
        <v>0</v>
      </c>
      <c r="H272" s="10">
        <f ca="1">IFERROR(INDEX(H$337:H$373,MATCH($F272,$B$337:$B$373,0))/INDEX($D$337:$D$373,MATCH($F272,$B$337:$B$373,0)),SUMIFS('Input-Ext Allocators'!E$8:E$63,'Input-Ext Allocators'!$B$8:$B$63,$F272))*$D272</f>
        <v>0</v>
      </c>
      <c r="I272" s="10">
        <f ca="1">IFERROR(INDEX(I$337:I$373,MATCH($F272,$B$337:$B$373,0))/INDEX($D$337:$D$373,MATCH($F272,$B$337:$B$373,0)),SUMIFS('Input-Ext Allocators'!F$8:F$63,'Input-Ext Allocators'!$B$8:$B$63,$F272))*$D272</f>
        <v>0</v>
      </c>
      <c r="J272" s="10">
        <f ca="1">IFERROR(INDEX(J$337:J$373,MATCH($F272,$B$337:$B$373,0))/INDEX($D$337:$D$373,MATCH($F272,$B$337:$B$373,0)),SUMIFS('Input-Ext Allocators'!G$8:G$63,'Input-Ext Allocators'!$B$8:$B$63,$F272))*$D272</f>
        <v>0</v>
      </c>
      <c r="K272" s="10">
        <f ca="1">IFERROR(INDEX(K$337:K$373,MATCH($F272,$B$337:$B$373,0))/INDEX($D$337:$D$373,MATCH($F272,$B$337:$B$373,0)),SUMIFS('Input-Ext Allocators'!H$8:H$63,'Input-Ext Allocators'!$B$8:$B$63,$F272))*$D272</f>
        <v>0</v>
      </c>
    </row>
    <row r="273" spans="1:11" outlineLevel="1">
      <c r="A273" s="31">
        <f>IF(ISBLANK('Input-Accounts'!A273),"",'Input-Accounts'!A273)</f>
        <v>243</v>
      </c>
      <c r="B273" s="53" t="str">
        <f>IF(ISBLANK('Input-Accounts'!B273),"",'Input-Accounts'!B273)</f>
        <v>METERS - AMI</v>
      </c>
      <c r="C273" s="31">
        <f>IF(ISBLANK('Input-Accounts'!C273),"",'Input-Accounts'!C273)</f>
        <v>381.1</v>
      </c>
      <c r="D273" s="10">
        <f t="shared" ca="1" si="53"/>
        <v>0</v>
      </c>
      <c r="E273" s="10">
        <f t="shared" ca="1" si="52"/>
        <v>0</v>
      </c>
      <c r="F273" s="3" t="str" cm="1">
        <f t="array" aca="1" ref="F273" ca="1">IF(D273=0,"-",IF('Input-Accounts'!$E273&lt;&gt;0,'Input-Accounts'!$E273,INDEX('Input-Accounts'!$H273:$J273,,MATCH($F$6,'Input-Accounts'!$H$6:$J$6,0))))</f>
        <v>-</v>
      </c>
      <c r="G273" s="10">
        <f ca="1">IFERROR(INDEX(G$337:G$373,MATCH($F273,$B$337:$B$373,0))/INDEX($D$337:$D$373,MATCH($F273,$B$337:$B$373,0)),SUMIFS('Input-Ext Allocators'!D$8:D$63,'Input-Ext Allocators'!$B$8:$B$63,$F273))*$D273</f>
        <v>0</v>
      </c>
      <c r="H273" s="10">
        <f ca="1">IFERROR(INDEX(H$337:H$373,MATCH($F273,$B$337:$B$373,0))/INDEX($D$337:$D$373,MATCH($F273,$B$337:$B$373,0)),SUMIFS('Input-Ext Allocators'!E$8:E$63,'Input-Ext Allocators'!$B$8:$B$63,$F273))*$D273</f>
        <v>0</v>
      </c>
      <c r="I273" s="10">
        <f ca="1">IFERROR(INDEX(I$337:I$373,MATCH($F273,$B$337:$B$373,0))/INDEX($D$337:$D$373,MATCH($F273,$B$337:$B$373,0)),SUMIFS('Input-Ext Allocators'!F$8:F$63,'Input-Ext Allocators'!$B$8:$B$63,$F273))*$D273</f>
        <v>0</v>
      </c>
      <c r="J273" s="10">
        <f ca="1">IFERROR(INDEX(J$337:J$373,MATCH($F273,$B$337:$B$373,0))/INDEX($D$337:$D$373,MATCH($F273,$B$337:$B$373,0)),SUMIFS('Input-Ext Allocators'!G$8:G$63,'Input-Ext Allocators'!$B$8:$B$63,$F273))*$D273</f>
        <v>0</v>
      </c>
      <c r="K273" s="10">
        <f ca="1">IFERROR(INDEX(K$337:K$373,MATCH($F273,$B$337:$B$373,0))/INDEX($D$337:$D$373,MATCH($F273,$B$337:$B$373,0)),SUMIFS('Input-Ext Allocators'!H$8:H$63,'Input-Ext Allocators'!$B$8:$B$63,$F273))*$D273</f>
        <v>0</v>
      </c>
    </row>
    <row r="274" spans="1:11" outlineLevel="1">
      <c r="A274" s="31">
        <f>IF(ISBLANK('Input-Accounts'!A274),"",'Input-Accounts'!A274)</f>
        <v>244</v>
      </c>
      <c r="B274" s="53" t="str">
        <f>IF(ISBLANK('Input-Accounts'!B274),"",'Input-Accounts'!B274)</f>
        <v>METER INSTALLATIONS (Less SMRP)</v>
      </c>
      <c r="C274" s="31">
        <f>IF(ISBLANK('Input-Accounts'!C274),"",'Input-Accounts'!C274)</f>
        <v>382</v>
      </c>
      <c r="D274" s="10">
        <f t="shared" ca="1" si="53"/>
        <v>0</v>
      </c>
      <c r="E274" s="10">
        <f t="shared" ca="1" si="52"/>
        <v>0</v>
      </c>
      <c r="F274" s="3" t="str" cm="1">
        <f t="array" aca="1" ref="F274" ca="1">IF(D274=0,"-",IF('Input-Accounts'!$E274&lt;&gt;0,'Input-Accounts'!$E274,INDEX('Input-Accounts'!$H274:$J274,,MATCH($F$6,'Input-Accounts'!$H$6:$J$6,0))))</f>
        <v>-</v>
      </c>
      <c r="G274" s="10">
        <f ca="1">IFERROR(INDEX(G$337:G$373,MATCH($F274,$B$337:$B$373,0))/INDEX($D$337:$D$373,MATCH($F274,$B$337:$B$373,0)),SUMIFS('Input-Ext Allocators'!D$8:D$63,'Input-Ext Allocators'!$B$8:$B$63,$F274))*$D274</f>
        <v>0</v>
      </c>
      <c r="H274" s="10">
        <f ca="1">IFERROR(INDEX(H$337:H$373,MATCH($F274,$B$337:$B$373,0))/INDEX($D$337:$D$373,MATCH($F274,$B$337:$B$373,0)),SUMIFS('Input-Ext Allocators'!E$8:E$63,'Input-Ext Allocators'!$B$8:$B$63,$F274))*$D274</f>
        <v>0</v>
      </c>
      <c r="I274" s="10">
        <f ca="1">IFERROR(INDEX(I$337:I$373,MATCH($F274,$B$337:$B$373,0))/INDEX($D$337:$D$373,MATCH($F274,$B$337:$B$373,0)),SUMIFS('Input-Ext Allocators'!F$8:F$63,'Input-Ext Allocators'!$B$8:$B$63,$F274))*$D274</f>
        <v>0</v>
      </c>
      <c r="J274" s="10">
        <f ca="1">IFERROR(INDEX(J$337:J$373,MATCH($F274,$B$337:$B$373,0))/INDEX($D$337:$D$373,MATCH($F274,$B$337:$B$373,0)),SUMIFS('Input-Ext Allocators'!G$8:G$63,'Input-Ext Allocators'!$B$8:$B$63,$F274))*$D274</f>
        <v>0</v>
      </c>
      <c r="K274" s="10">
        <f ca="1">IFERROR(INDEX(K$337:K$373,MATCH($F274,$B$337:$B$373,0))/INDEX($D$337:$D$373,MATCH($F274,$B$337:$B$373,0)),SUMIFS('Input-Ext Allocators'!H$8:H$63,'Input-Ext Allocators'!$B$8:$B$63,$F274))*$D274</f>
        <v>0</v>
      </c>
    </row>
    <row r="275" spans="1:11" outlineLevel="1">
      <c r="A275" s="31">
        <f>IF(ISBLANK('Input-Accounts'!A275),"",'Input-Accounts'!A275)</f>
        <v>245</v>
      </c>
      <c r="B275" s="53" t="str">
        <f>IF(ISBLANK('Input-Accounts'!B275),"",'Input-Accounts'!B275)</f>
        <v>HOUSE REGULATORS (Less SMRP)</v>
      </c>
      <c r="C275" s="31">
        <f>IF(ISBLANK('Input-Accounts'!C275),"",'Input-Accounts'!C275)</f>
        <v>383</v>
      </c>
      <c r="D275" s="10">
        <f t="shared" ca="1" si="53"/>
        <v>0</v>
      </c>
      <c r="E275" s="10">
        <f t="shared" ca="1" si="52"/>
        <v>0</v>
      </c>
      <c r="F275" s="3" t="str" cm="1">
        <f t="array" aca="1" ref="F275" ca="1">IF(D275=0,"-",IF('Input-Accounts'!$E275&lt;&gt;0,'Input-Accounts'!$E275,INDEX('Input-Accounts'!$H275:$J275,,MATCH($F$6,'Input-Accounts'!$H$6:$J$6,0))))</f>
        <v>-</v>
      </c>
      <c r="G275" s="10">
        <f ca="1">IFERROR(INDEX(G$337:G$373,MATCH($F275,$B$337:$B$373,0))/INDEX($D$337:$D$373,MATCH($F275,$B$337:$B$373,0)),SUMIFS('Input-Ext Allocators'!D$8:D$63,'Input-Ext Allocators'!$B$8:$B$63,$F275))*$D275</f>
        <v>0</v>
      </c>
      <c r="H275" s="10">
        <f ca="1">IFERROR(INDEX(H$337:H$373,MATCH($F275,$B$337:$B$373,0))/INDEX($D$337:$D$373,MATCH($F275,$B$337:$B$373,0)),SUMIFS('Input-Ext Allocators'!E$8:E$63,'Input-Ext Allocators'!$B$8:$B$63,$F275))*$D275</f>
        <v>0</v>
      </c>
      <c r="I275" s="10">
        <f ca="1">IFERROR(INDEX(I$337:I$373,MATCH($F275,$B$337:$B$373,0))/INDEX($D$337:$D$373,MATCH($F275,$B$337:$B$373,0)),SUMIFS('Input-Ext Allocators'!F$8:F$63,'Input-Ext Allocators'!$B$8:$B$63,$F275))*$D275</f>
        <v>0</v>
      </c>
      <c r="J275" s="10">
        <f ca="1">IFERROR(INDEX(J$337:J$373,MATCH($F275,$B$337:$B$373,0))/INDEX($D$337:$D$373,MATCH($F275,$B$337:$B$373,0)),SUMIFS('Input-Ext Allocators'!G$8:G$63,'Input-Ext Allocators'!$B$8:$B$63,$F275))*$D275</f>
        <v>0</v>
      </c>
      <c r="K275" s="10">
        <f ca="1">IFERROR(INDEX(K$337:K$373,MATCH($F275,$B$337:$B$373,0))/INDEX($D$337:$D$373,MATCH($F275,$B$337:$B$373,0)),SUMIFS('Input-Ext Allocators'!H$8:H$63,'Input-Ext Allocators'!$B$8:$B$63,$F275))*$D275</f>
        <v>0</v>
      </c>
    </row>
    <row r="276" spans="1:11" outlineLevel="1">
      <c r="A276" s="31">
        <f>IF(ISBLANK('Input-Accounts'!A276),"",'Input-Accounts'!A276)</f>
        <v>246</v>
      </c>
      <c r="B276" s="53" t="str">
        <f>IF(ISBLANK('Input-Accounts'!B276),"",'Input-Accounts'!B276)</f>
        <v>HOUSE REGULATOR INSTALLATIONS</v>
      </c>
      <c r="C276" s="31">
        <f>IF(ISBLANK('Input-Accounts'!C276),"",'Input-Accounts'!C276)</f>
        <v>384</v>
      </c>
      <c r="D276" s="10">
        <f t="shared" ca="1" si="53"/>
        <v>0</v>
      </c>
      <c r="E276" s="10">
        <f t="shared" ca="1" si="52"/>
        <v>0</v>
      </c>
      <c r="F276" s="3" t="str" cm="1">
        <f t="array" aca="1" ref="F276" ca="1">IF(D276=0,"-",IF('Input-Accounts'!$E276&lt;&gt;0,'Input-Accounts'!$E276,INDEX('Input-Accounts'!$H276:$J276,,MATCH($F$6,'Input-Accounts'!$H$6:$J$6,0))))</f>
        <v>-</v>
      </c>
      <c r="G276" s="10">
        <f ca="1">IFERROR(INDEX(G$337:G$373,MATCH($F276,$B$337:$B$373,0))/INDEX($D$337:$D$373,MATCH($F276,$B$337:$B$373,0)),SUMIFS('Input-Ext Allocators'!D$8:D$63,'Input-Ext Allocators'!$B$8:$B$63,$F276))*$D276</f>
        <v>0</v>
      </c>
      <c r="H276" s="10">
        <f ca="1">IFERROR(INDEX(H$337:H$373,MATCH($F276,$B$337:$B$373,0))/INDEX($D$337:$D$373,MATCH($F276,$B$337:$B$373,0)),SUMIFS('Input-Ext Allocators'!E$8:E$63,'Input-Ext Allocators'!$B$8:$B$63,$F276))*$D276</f>
        <v>0</v>
      </c>
      <c r="I276" s="10">
        <f ca="1">IFERROR(INDEX(I$337:I$373,MATCH($F276,$B$337:$B$373,0))/INDEX($D$337:$D$373,MATCH($F276,$B$337:$B$373,0)),SUMIFS('Input-Ext Allocators'!F$8:F$63,'Input-Ext Allocators'!$B$8:$B$63,$F276))*$D276</f>
        <v>0</v>
      </c>
      <c r="J276" s="10">
        <f ca="1">IFERROR(INDEX(J$337:J$373,MATCH($F276,$B$337:$B$373,0))/INDEX($D$337:$D$373,MATCH($F276,$B$337:$B$373,0)),SUMIFS('Input-Ext Allocators'!G$8:G$63,'Input-Ext Allocators'!$B$8:$B$63,$F276))*$D276</f>
        <v>0</v>
      </c>
      <c r="K276" s="10">
        <f ca="1">IFERROR(INDEX(K$337:K$373,MATCH($F276,$B$337:$B$373,0))/INDEX($D$337:$D$373,MATCH($F276,$B$337:$B$373,0)),SUMIFS('Input-Ext Allocators'!H$8:H$63,'Input-Ext Allocators'!$B$8:$B$63,$F276))*$D276</f>
        <v>0</v>
      </c>
    </row>
    <row r="277" spans="1:11" outlineLevel="1">
      <c r="A277" s="31">
        <f>IF(ISBLANK('Input-Accounts'!A277),"",'Input-Accounts'!A277)</f>
        <v>247</v>
      </c>
      <c r="B277" s="53" t="str">
        <f>IF(ISBLANK('Input-Accounts'!B277),"",'Input-Accounts'!B277)</f>
        <v>INDUSTRIAL M &amp; R STATION EQUIPMENT</v>
      </c>
      <c r="C277" s="31">
        <f>IF(ISBLANK('Input-Accounts'!C277),"",'Input-Accounts'!C277)</f>
        <v>385</v>
      </c>
      <c r="D277" s="10">
        <f t="shared" ca="1" si="53"/>
        <v>0</v>
      </c>
      <c r="E277" s="10">
        <f t="shared" ca="1" si="52"/>
        <v>0</v>
      </c>
      <c r="F277" s="3" t="str" cm="1">
        <f t="array" aca="1" ref="F277" ca="1">IF(D277=0,"-",IF('Input-Accounts'!$E277&lt;&gt;0,'Input-Accounts'!$E277,INDEX('Input-Accounts'!$H277:$J277,,MATCH($F$6,'Input-Accounts'!$H$6:$J$6,0))))</f>
        <v>-</v>
      </c>
      <c r="G277" s="10">
        <f ca="1">IFERROR(INDEX(G$337:G$373,MATCH($F277,$B$337:$B$373,0))/INDEX($D$337:$D$373,MATCH($F277,$B$337:$B$373,0)),SUMIFS('Input-Ext Allocators'!D$8:D$63,'Input-Ext Allocators'!$B$8:$B$63,$F277))*$D277</f>
        <v>0</v>
      </c>
      <c r="H277" s="10">
        <f ca="1">IFERROR(INDEX(H$337:H$373,MATCH($F277,$B$337:$B$373,0))/INDEX($D$337:$D$373,MATCH($F277,$B$337:$B$373,0)),SUMIFS('Input-Ext Allocators'!E$8:E$63,'Input-Ext Allocators'!$B$8:$B$63,$F277))*$D277</f>
        <v>0</v>
      </c>
      <c r="I277" s="10">
        <f ca="1">IFERROR(INDEX(I$337:I$373,MATCH($F277,$B$337:$B$373,0))/INDEX($D$337:$D$373,MATCH($F277,$B$337:$B$373,0)),SUMIFS('Input-Ext Allocators'!F$8:F$63,'Input-Ext Allocators'!$B$8:$B$63,$F277))*$D277</f>
        <v>0</v>
      </c>
      <c r="J277" s="10">
        <f ca="1">IFERROR(INDEX(J$337:J$373,MATCH($F277,$B$337:$B$373,0))/INDEX($D$337:$D$373,MATCH($F277,$B$337:$B$373,0)),SUMIFS('Input-Ext Allocators'!G$8:G$63,'Input-Ext Allocators'!$B$8:$B$63,$F277))*$D277</f>
        <v>0</v>
      </c>
      <c r="K277" s="10">
        <f ca="1">IFERROR(INDEX(K$337:K$373,MATCH($F277,$B$337:$B$373,0))/INDEX($D$337:$D$373,MATCH($F277,$B$337:$B$373,0)),SUMIFS('Input-Ext Allocators'!H$8:H$63,'Input-Ext Allocators'!$B$8:$B$63,$F277))*$D277</f>
        <v>0</v>
      </c>
    </row>
    <row r="278" spans="1:11" outlineLevel="1">
      <c r="A278" s="31">
        <f>IF(ISBLANK('Input-Accounts'!A278),"",'Input-Accounts'!A278)</f>
        <v>248</v>
      </c>
      <c r="B278" s="53" t="str">
        <f>IF(ISBLANK('Input-Accounts'!B278),"",'Input-Accounts'!B278)</f>
        <v>INDUSTRIAL M &amp; R STATION EQUIPMENT - DS-ML DIRECT ASSIGNMENT</v>
      </c>
      <c r="C278" s="31">
        <f>IF(ISBLANK('Input-Accounts'!C278),"",'Input-Accounts'!C278)</f>
        <v>385</v>
      </c>
      <c r="D278" s="10">
        <f t="shared" ca="1" si="53"/>
        <v>0</v>
      </c>
      <c r="E278" s="10">
        <f t="shared" ca="1" si="52"/>
        <v>0</v>
      </c>
      <c r="F278" s="3" t="str" cm="1">
        <f t="array" aca="1" ref="F278" ca="1">IF(D278=0,"-",IF('Input-Accounts'!$E278&lt;&gt;0,'Input-Accounts'!$E278,INDEX('Input-Accounts'!$H278:$J278,,MATCH($F$6,'Input-Accounts'!$H$6:$J$6,0))))</f>
        <v>-</v>
      </c>
      <c r="G278" s="10">
        <f ca="1">IFERROR(INDEX(G$337:G$373,MATCH($F278,$B$337:$B$373,0))/INDEX($D$337:$D$373,MATCH($F278,$B$337:$B$373,0)),SUMIFS('Input-Ext Allocators'!D$8:D$63,'Input-Ext Allocators'!$B$8:$B$63,$F278))*$D278</f>
        <v>0</v>
      </c>
      <c r="H278" s="10">
        <f ca="1">IFERROR(INDEX(H$337:H$373,MATCH($F278,$B$337:$B$373,0))/INDEX($D$337:$D$373,MATCH($F278,$B$337:$B$373,0)),SUMIFS('Input-Ext Allocators'!E$8:E$63,'Input-Ext Allocators'!$B$8:$B$63,$F278))*$D278</f>
        <v>0</v>
      </c>
      <c r="I278" s="10">
        <f ca="1">IFERROR(INDEX(I$337:I$373,MATCH($F278,$B$337:$B$373,0))/INDEX($D$337:$D$373,MATCH($F278,$B$337:$B$373,0)),SUMIFS('Input-Ext Allocators'!F$8:F$63,'Input-Ext Allocators'!$B$8:$B$63,$F278))*$D278</f>
        <v>0</v>
      </c>
      <c r="J278" s="10">
        <f ca="1">IFERROR(INDEX(J$337:J$373,MATCH($F278,$B$337:$B$373,0))/INDEX($D$337:$D$373,MATCH($F278,$B$337:$B$373,0)),SUMIFS('Input-Ext Allocators'!G$8:G$63,'Input-Ext Allocators'!$B$8:$B$63,$F278))*$D278</f>
        <v>0</v>
      </c>
      <c r="K278" s="10">
        <f ca="1">IFERROR(INDEX(K$337:K$373,MATCH($F278,$B$337:$B$373,0))/INDEX($D$337:$D$373,MATCH($F278,$B$337:$B$373,0)),SUMIFS('Input-Ext Allocators'!H$8:H$63,'Input-Ext Allocators'!$B$8:$B$63,$F278))*$D278</f>
        <v>0</v>
      </c>
    </row>
    <row r="279" spans="1:11" outlineLevel="1">
      <c r="A279" s="31">
        <f>IF(ISBLANK('Input-Accounts'!A279),"",'Input-Accounts'!A279)</f>
        <v>249</v>
      </c>
      <c r="B279" s="53" t="str">
        <f>IF(ISBLANK('Input-Accounts'!B279),"",'Input-Accounts'!B279)</f>
        <v>OTHER EQUIP-ODORIZATION</v>
      </c>
      <c r="C279" s="31">
        <f>IF(ISBLANK('Input-Accounts'!C279),"",'Input-Accounts'!C279)</f>
        <v>387.2</v>
      </c>
      <c r="D279" s="10">
        <f t="shared" ca="1" si="53"/>
        <v>0</v>
      </c>
      <c r="E279" s="10">
        <f t="shared" ca="1" si="52"/>
        <v>0</v>
      </c>
      <c r="F279" s="3" t="str" cm="1">
        <f t="array" aca="1" ref="F279" ca="1">IF(D279=0,"-",IF('Input-Accounts'!$E279&lt;&gt;0,'Input-Accounts'!$E279,INDEX('Input-Accounts'!$H279:$J279,,MATCH($F$6,'Input-Accounts'!$H$6:$J$6,0))))</f>
        <v>-</v>
      </c>
      <c r="G279" s="10">
        <f ca="1">IFERROR(INDEX(G$337:G$373,MATCH($F279,$B$337:$B$373,0))/INDEX($D$337:$D$373,MATCH($F279,$B$337:$B$373,0)),SUMIFS('Input-Ext Allocators'!D$8:D$63,'Input-Ext Allocators'!$B$8:$B$63,$F279))*$D279</f>
        <v>0</v>
      </c>
      <c r="H279" s="10">
        <f ca="1">IFERROR(INDEX(H$337:H$373,MATCH($F279,$B$337:$B$373,0))/INDEX($D$337:$D$373,MATCH($F279,$B$337:$B$373,0)),SUMIFS('Input-Ext Allocators'!E$8:E$63,'Input-Ext Allocators'!$B$8:$B$63,$F279))*$D279</f>
        <v>0</v>
      </c>
      <c r="I279" s="10">
        <f ca="1">IFERROR(INDEX(I$337:I$373,MATCH($F279,$B$337:$B$373,0))/INDEX($D$337:$D$373,MATCH($F279,$B$337:$B$373,0)),SUMIFS('Input-Ext Allocators'!F$8:F$63,'Input-Ext Allocators'!$B$8:$B$63,$F279))*$D279</f>
        <v>0</v>
      </c>
      <c r="J279" s="10">
        <f ca="1">IFERROR(INDEX(J$337:J$373,MATCH($F279,$B$337:$B$373,0))/INDEX($D$337:$D$373,MATCH($F279,$B$337:$B$373,0)),SUMIFS('Input-Ext Allocators'!G$8:G$63,'Input-Ext Allocators'!$B$8:$B$63,$F279))*$D279</f>
        <v>0</v>
      </c>
      <c r="K279" s="10">
        <f ca="1">IFERROR(INDEX(K$337:K$373,MATCH($F279,$B$337:$B$373,0))/INDEX($D$337:$D$373,MATCH($F279,$B$337:$B$373,0)),SUMIFS('Input-Ext Allocators'!H$8:H$63,'Input-Ext Allocators'!$B$8:$B$63,$F279))*$D279</f>
        <v>0</v>
      </c>
    </row>
    <row r="280" spans="1:11" outlineLevel="1">
      <c r="A280" s="31">
        <f>IF(ISBLANK('Input-Accounts'!A280),"",'Input-Accounts'!A280)</f>
        <v>250</v>
      </c>
      <c r="B280" s="53" t="str">
        <f>IF(ISBLANK('Input-Accounts'!B280),"",'Input-Accounts'!B280)</f>
        <v>OTHER EQUIP-TELEPHONE</v>
      </c>
      <c r="C280" s="31">
        <f>IF(ISBLANK('Input-Accounts'!C280),"",'Input-Accounts'!C280)</f>
        <v>387.41</v>
      </c>
      <c r="D280" s="10">
        <f t="shared" ca="1" si="53"/>
        <v>0</v>
      </c>
      <c r="E280" s="10">
        <f t="shared" ca="1" si="52"/>
        <v>0</v>
      </c>
      <c r="F280" s="3" t="str" cm="1">
        <f t="array" aca="1" ref="F280" ca="1">IF(D280=0,"-",IF('Input-Accounts'!$E280&lt;&gt;0,'Input-Accounts'!$E280,INDEX('Input-Accounts'!$H280:$J280,,MATCH($F$6,'Input-Accounts'!$H$6:$J$6,0))))</f>
        <v>-</v>
      </c>
      <c r="G280" s="10">
        <f ca="1">IFERROR(INDEX(G$337:G$373,MATCH($F280,$B$337:$B$373,0))/INDEX($D$337:$D$373,MATCH($F280,$B$337:$B$373,0)),SUMIFS('Input-Ext Allocators'!D$8:D$63,'Input-Ext Allocators'!$B$8:$B$63,$F280))*$D280</f>
        <v>0</v>
      </c>
      <c r="H280" s="10">
        <f ca="1">IFERROR(INDEX(H$337:H$373,MATCH($F280,$B$337:$B$373,0))/INDEX($D$337:$D$373,MATCH($F280,$B$337:$B$373,0)),SUMIFS('Input-Ext Allocators'!E$8:E$63,'Input-Ext Allocators'!$B$8:$B$63,$F280))*$D280</f>
        <v>0</v>
      </c>
      <c r="I280" s="10">
        <f ca="1">IFERROR(INDEX(I$337:I$373,MATCH($F280,$B$337:$B$373,0))/INDEX($D$337:$D$373,MATCH($F280,$B$337:$B$373,0)),SUMIFS('Input-Ext Allocators'!F$8:F$63,'Input-Ext Allocators'!$B$8:$B$63,$F280))*$D280</f>
        <v>0</v>
      </c>
      <c r="J280" s="10">
        <f ca="1">IFERROR(INDEX(J$337:J$373,MATCH($F280,$B$337:$B$373,0))/INDEX($D$337:$D$373,MATCH($F280,$B$337:$B$373,0)),SUMIFS('Input-Ext Allocators'!G$8:G$63,'Input-Ext Allocators'!$B$8:$B$63,$F280))*$D280</f>
        <v>0</v>
      </c>
      <c r="K280" s="10">
        <f ca="1">IFERROR(INDEX(K$337:K$373,MATCH($F280,$B$337:$B$373,0))/INDEX($D$337:$D$373,MATCH($F280,$B$337:$B$373,0)),SUMIFS('Input-Ext Allocators'!H$8:H$63,'Input-Ext Allocators'!$B$8:$B$63,$F280))*$D280</f>
        <v>0</v>
      </c>
    </row>
    <row r="281" spans="1:11" outlineLevel="1">
      <c r="A281" s="31">
        <f>IF(ISBLANK('Input-Accounts'!A281),"",'Input-Accounts'!A281)</f>
        <v>251</v>
      </c>
      <c r="B281" s="53" t="str">
        <f>IF(ISBLANK('Input-Accounts'!B281),"",'Input-Accounts'!B281)</f>
        <v>OTHER EQUIPMENT-RADIO</v>
      </c>
      <c r="C281" s="31">
        <f>IF(ISBLANK('Input-Accounts'!C281),"",'Input-Accounts'!C281)</f>
        <v>387.42</v>
      </c>
      <c r="D281" s="10">
        <f t="shared" ca="1" si="53"/>
        <v>0</v>
      </c>
      <c r="E281" s="10">
        <f t="shared" ca="1" si="52"/>
        <v>0</v>
      </c>
      <c r="F281" s="3" t="str" cm="1">
        <f t="array" aca="1" ref="F281" ca="1">IF(D281=0,"-",IF('Input-Accounts'!$E281&lt;&gt;0,'Input-Accounts'!$E281,INDEX('Input-Accounts'!$H281:$J281,,MATCH($F$6,'Input-Accounts'!$H$6:$J$6,0))))</f>
        <v>-</v>
      </c>
      <c r="G281" s="10">
        <f ca="1">IFERROR(INDEX(G$337:G$373,MATCH($F281,$B$337:$B$373,0))/INDEX($D$337:$D$373,MATCH($F281,$B$337:$B$373,0)),SUMIFS('Input-Ext Allocators'!D$8:D$63,'Input-Ext Allocators'!$B$8:$B$63,$F281))*$D281</f>
        <v>0</v>
      </c>
      <c r="H281" s="10">
        <f ca="1">IFERROR(INDEX(H$337:H$373,MATCH($F281,$B$337:$B$373,0))/INDEX($D$337:$D$373,MATCH($F281,$B$337:$B$373,0)),SUMIFS('Input-Ext Allocators'!E$8:E$63,'Input-Ext Allocators'!$B$8:$B$63,$F281))*$D281</f>
        <v>0</v>
      </c>
      <c r="I281" s="10">
        <f ca="1">IFERROR(INDEX(I$337:I$373,MATCH($F281,$B$337:$B$373,0))/INDEX($D$337:$D$373,MATCH($F281,$B$337:$B$373,0)),SUMIFS('Input-Ext Allocators'!F$8:F$63,'Input-Ext Allocators'!$B$8:$B$63,$F281))*$D281</f>
        <v>0</v>
      </c>
      <c r="J281" s="10">
        <f ca="1">IFERROR(INDEX(J$337:J$373,MATCH($F281,$B$337:$B$373,0))/INDEX($D$337:$D$373,MATCH($F281,$B$337:$B$373,0)),SUMIFS('Input-Ext Allocators'!G$8:G$63,'Input-Ext Allocators'!$B$8:$B$63,$F281))*$D281</f>
        <v>0</v>
      </c>
      <c r="K281" s="10">
        <f ca="1">IFERROR(INDEX(K$337:K$373,MATCH($F281,$B$337:$B$373,0))/INDEX($D$337:$D$373,MATCH($F281,$B$337:$B$373,0)),SUMIFS('Input-Ext Allocators'!H$8:H$63,'Input-Ext Allocators'!$B$8:$B$63,$F281))*$D281</f>
        <v>0</v>
      </c>
    </row>
    <row r="282" spans="1:11" outlineLevel="1">
      <c r="A282" s="31">
        <f>IF(ISBLANK('Input-Accounts'!A282),"",'Input-Accounts'!A282)</f>
        <v>252</v>
      </c>
      <c r="B282" s="53" t="str">
        <f>IF(ISBLANK('Input-Accounts'!B282),"",'Input-Accounts'!B282)</f>
        <v>OTHER EQUIP-OTHER COMMUNICATION</v>
      </c>
      <c r="C282" s="31">
        <f>IF(ISBLANK('Input-Accounts'!C282),"",'Input-Accounts'!C282)</f>
        <v>387.44</v>
      </c>
      <c r="D282" s="10">
        <f t="shared" ca="1" si="53"/>
        <v>0</v>
      </c>
      <c r="E282" s="10">
        <f t="shared" ca="1" si="52"/>
        <v>0</v>
      </c>
      <c r="F282" s="3" t="str" cm="1">
        <f t="array" aca="1" ref="F282" ca="1">IF(D282=0,"-",IF('Input-Accounts'!$E282&lt;&gt;0,'Input-Accounts'!$E282,INDEX('Input-Accounts'!$H282:$J282,,MATCH($F$6,'Input-Accounts'!$H$6:$J$6,0))))</f>
        <v>-</v>
      </c>
      <c r="G282" s="10">
        <f ca="1">IFERROR(INDEX(G$337:G$373,MATCH($F282,$B$337:$B$373,0))/INDEX($D$337:$D$373,MATCH($F282,$B$337:$B$373,0)),SUMIFS('Input-Ext Allocators'!D$8:D$63,'Input-Ext Allocators'!$B$8:$B$63,$F282))*$D282</f>
        <v>0</v>
      </c>
      <c r="H282" s="10">
        <f ca="1">IFERROR(INDEX(H$337:H$373,MATCH($F282,$B$337:$B$373,0))/INDEX($D$337:$D$373,MATCH($F282,$B$337:$B$373,0)),SUMIFS('Input-Ext Allocators'!E$8:E$63,'Input-Ext Allocators'!$B$8:$B$63,$F282))*$D282</f>
        <v>0</v>
      </c>
      <c r="I282" s="10">
        <f ca="1">IFERROR(INDEX(I$337:I$373,MATCH($F282,$B$337:$B$373,0))/INDEX($D$337:$D$373,MATCH($F282,$B$337:$B$373,0)),SUMIFS('Input-Ext Allocators'!F$8:F$63,'Input-Ext Allocators'!$B$8:$B$63,$F282))*$D282</f>
        <v>0</v>
      </c>
      <c r="J282" s="10">
        <f ca="1">IFERROR(INDEX(J$337:J$373,MATCH($F282,$B$337:$B$373,0))/INDEX($D$337:$D$373,MATCH($F282,$B$337:$B$373,0)),SUMIFS('Input-Ext Allocators'!G$8:G$63,'Input-Ext Allocators'!$B$8:$B$63,$F282))*$D282</f>
        <v>0</v>
      </c>
      <c r="K282" s="10">
        <f ca="1">IFERROR(INDEX(K$337:K$373,MATCH($F282,$B$337:$B$373,0))/INDEX($D$337:$D$373,MATCH($F282,$B$337:$B$373,0)),SUMIFS('Input-Ext Allocators'!H$8:H$63,'Input-Ext Allocators'!$B$8:$B$63,$F282))*$D282</f>
        <v>0</v>
      </c>
    </row>
    <row r="283" spans="1:11" outlineLevel="1">
      <c r="A283" s="31">
        <f>IF(ISBLANK('Input-Accounts'!A283),"",'Input-Accounts'!A283)</f>
        <v>253</v>
      </c>
      <c r="B283" s="53" t="str">
        <f>IF(ISBLANK('Input-Accounts'!B283),"",'Input-Accounts'!B283)</f>
        <v>OTHER EQUIP-TELEMETERING</v>
      </c>
      <c r="C283" s="31">
        <f>IF(ISBLANK('Input-Accounts'!C283),"",'Input-Accounts'!C283)</f>
        <v>387.45</v>
      </c>
      <c r="D283" s="10">
        <f t="shared" ca="1" si="53"/>
        <v>0</v>
      </c>
      <c r="E283" s="10">
        <f t="shared" ca="1" si="52"/>
        <v>0</v>
      </c>
      <c r="F283" s="3" t="str" cm="1">
        <f t="array" aca="1" ref="F283" ca="1">IF(D283=0,"-",IF('Input-Accounts'!$E283&lt;&gt;0,'Input-Accounts'!$E283,INDEX('Input-Accounts'!$H283:$J283,,MATCH($F$6,'Input-Accounts'!$H$6:$J$6,0))))</f>
        <v>-</v>
      </c>
      <c r="G283" s="10">
        <f ca="1">IFERROR(INDEX(G$337:G$373,MATCH($F283,$B$337:$B$373,0))/INDEX($D$337:$D$373,MATCH($F283,$B$337:$B$373,0)),SUMIFS('Input-Ext Allocators'!D$8:D$63,'Input-Ext Allocators'!$B$8:$B$63,$F283))*$D283</f>
        <v>0</v>
      </c>
      <c r="H283" s="10">
        <f ca="1">IFERROR(INDEX(H$337:H$373,MATCH($F283,$B$337:$B$373,0))/INDEX($D$337:$D$373,MATCH($F283,$B$337:$B$373,0)),SUMIFS('Input-Ext Allocators'!E$8:E$63,'Input-Ext Allocators'!$B$8:$B$63,$F283))*$D283</f>
        <v>0</v>
      </c>
      <c r="I283" s="10">
        <f ca="1">IFERROR(INDEX(I$337:I$373,MATCH($F283,$B$337:$B$373,0))/INDEX($D$337:$D$373,MATCH($F283,$B$337:$B$373,0)),SUMIFS('Input-Ext Allocators'!F$8:F$63,'Input-Ext Allocators'!$B$8:$B$63,$F283))*$D283</f>
        <v>0</v>
      </c>
      <c r="J283" s="10">
        <f ca="1">IFERROR(INDEX(J$337:J$373,MATCH($F283,$B$337:$B$373,0))/INDEX($D$337:$D$373,MATCH($F283,$B$337:$B$373,0)),SUMIFS('Input-Ext Allocators'!G$8:G$63,'Input-Ext Allocators'!$B$8:$B$63,$F283))*$D283</f>
        <v>0</v>
      </c>
      <c r="K283" s="10">
        <f ca="1">IFERROR(INDEX(K$337:K$373,MATCH($F283,$B$337:$B$373,0))/INDEX($D$337:$D$373,MATCH($F283,$B$337:$B$373,0)),SUMIFS('Input-Ext Allocators'!H$8:H$63,'Input-Ext Allocators'!$B$8:$B$63,$F283))*$D283</f>
        <v>0</v>
      </c>
    </row>
    <row r="284" spans="1:11" outlineLevel="1">
      <c r="A284" s="31">
        <f>IF(ISBLANK('Input-Accounts'!A284),"",'Input-Accounts'!A284)</f>
        <v>254</v>
      </c>
      <c r="B284" s="53" t="str">
        <f>IF(ISBLANK('Input-Accounts'!B284),"",'Input-Accounts'!B284)</f>
        <v>OTHER EQUIP-CUST INFO SERVICE</v>
      </c>
      <c r="C284" s="31">
        <f>IF(ISBLANK('Input-Accounts'!C284),"",'Input-Accounts'!C284)</f>
        <v>387.46</v>
      </c>
      <c r="D284" s="10">
        <f t="shared" ca="1" si="53"/>
        <v>0</v>
      </c>
      <c r="E284" s="10">
        <f t="shared" ca="1" si="52"/>
        <v>0</v>
      </c>
      <c r="F284" s="3" t="str" cm="1">
        <f t="array" aca="1" ref="F284" ca="1">IF(D284=0,"-",IF('Input-Accounts'!$E284&lt;&gt;0,'Input-Accounts'!$E284,INDEX('Input-Accounts'!$H284:$J284,,MATCH($F$6,'Input-Accounts'!$H$6:$J$6,0))))</f>
        <v>-</v>
      </c>
      <c r="G284" s="10">
        <f ca="1">IFERROR(INDEX(G$337:G$373,MATCH($F284,$B$337:$B$373,0))/INDEX($D$337:$D$373,MATCH($F284,$B$337:$B$373,0)),SUMIFS('Input-Ext Allocators'!D$8:D$63,'Input-Ext Allocators'!$B$8:$B$63,$F284))*$D284</f>
        <v>0</v>
      </c>
      <c r="H284" s="10">
        <f ca="1">IFERROR(INDEX(H$337:H$373,MATCH($F284,$B$337:$B$373,0))/INDEX($D$337:$D$373,MATCH($F284,$B$337:$B$373,0)),SUMIFS('Input-Ext Allocators'!E$8:E$63,'Input-Ext Allocators'!$B$8:$B$63,$F284))*$D284</f>
        <v>0</v>
      </c>
      <c r="I284" s="10">
        <f ca="1">IFERROR(INDEX(I$337:I$373,MATCH($F284,$B$337:$B$373,0))/INDEX($D$337:$D$373,MATCH($F284,$B$337:$B$373,0)),SUMIFS('Input-Ext Allocators'!F$8:F$63,'Input-Ext Allocators'!$B$8:$B$63,$F284))*$D284</f>
        <v>0</v>
      </c>
      <c r="J284" s="10">
        <f ca="1">IFERROR(INDEX(J$337:J$373,MATCH($F284,$B$337:$B$373,0))/INDEX($D$337:$D$373,MATCH($F284,$B$337:$B$373,0)),SUMIFS('Input-Ext Allocators'!G$8:G$63,'Input-Ext Allocators'!$B$8:$B$63,$F284))*$D284</f>
        <v>0</v>
      </c>
      <c r="K284" s="10">
        <f ca="1">IFERROR(INDEX(K$337:K$373,MATCH($F284,$B$337:$B$373,0))/INDEX($D$337:$D$373,MATCH($F284,$B$337:$B$373,0)),SUMIFS('Input-Ext Allocators'!H$8:H$63,'Input-Ext Allocators'!$B$8:$B$63,$F284))*$D284</f>
        <v>0</v>
      </c>
    </row>
    <row r="285" spans="1:11" outlineLevel="1">
      <c r="A285" s="31">
        <f>IF(ISBLANK('Input-Accounts'!A285),"",'Input-Accounts'!A285)</f>
        <v>255</v>
      </c>
      <c r="B285" s="53" t="str">
        <f>IF(ISBLANK('Input-Accounts'!B285),"",'Input-Accounts'!B285)</f>
        <v>GPS PIPE LOCATORS</v>
      </c>
      <c r="C285" s="31">
        <f>IF(ISBLANK('Input-Accounts'!C285),"",'Input-Accounts'!C285)</f>
        <v>387.5</v>
      </c>
      <c r="D285" s="10">
        <f t="shared" ca="1" si="53"/>
        <v>0</v>
      </c>
      <c r="E285" s="10">
        <f t="shared" ca="1" si="52"/>
        <v>0</v>
      </c>
      <c r="F285" s="3" t="str" cm="1">
        <f t="array" aca="1" ref="F285" ca="1">IF(D285=0,"-",IF('Input-Accounts'!$E285&lt;&gt;0,'Input-Accounts'!$E285,INDEX('Input-Accounts'!$H285:$J285,,MATCH($F$6,'Input-Accounts'!$H$6:$J$6,0))))</f>
        <v>-</v>
      </c>
      <c r="G285" s="10">
        <f ca="1">IFERROR(INDEX(G$337:G$373,MATCH($F285,$B$337:$B$373,0))/INDEX($D$337:$D$373,MATCH($F285,$B$337:$B$373,0)),SUMIFS('Input-Ext Allocators'!D$8:D$63,'Input-Ext Allocators'!$B$8:$B$63,$F285))*$D285</f>
        <v>0</v>
      </c>
      <c r="H285" s="10">
        <f ca="1">IFERROR(INDEX(H$337:H$373,MATCH($F285,$B$337:$B$373,0))/INDEX($D$337:$D$373,MATCH($F285,$B$337:$B$373,0)),SUMIFS('Input-Ext Allocators'!E$8:E$63,'Input-Ext Allocators'!$B$8:$B$63,$F285))*$D285</f>
        <v>0</v>
      </c>
      <c r="I285" s="10">
        <f ca="1">IFERROR(INDEX(I$337:I$373,MATCH($F285,$B$337:$B$373,0))/INDEX($D$337:$D$373,MATCH($F285,$B$337:$B$373,0)),SUMIFS('Input-Ext Allocators'!F$8:F$63,'Input-Ext Allocators'!$B$8:$B$63,$F285))*$D285</f>
        <v>0</v>
      </c>
      <c r="J285" s="10">
        <f ca="1">IFERROR(INDEX(J$337:J$373,MATCH($F285,$B$337:$B$373,0))/INDEX($D$337:$D$373,MATCH($F285,$B$337:$B$373,0)),SUMIFS('Input-Ext Allocators'!G$8:G$63,'Input-Ext Allocators'!$B$8:$B$63,$F285))*$D285</f>
        <v>0</v>
      </c>
      <c r="K285" s="10">
        <f ca="1">IFERROR(INDEX(K$337:K$373,MATCH($F285,$B$337:$B$373,0))/INDEX($D$337:$D$373,MATCH($F285,$B$337:$B$373,0)),SUMIFS('Input-Ext Allocators'!H$8:H$63,'Input-Ext Allocators'!$B$8:$B$63,$F285))*$D285</f>
        <v>0</v>
      </c>
    </row>
    <row r="286" spans="1:11" outlineLevel="1">
      <c r="A286" s="31">
        <f>IF(ISBLANK('Input-Accounts'!A286),"",'Input-Accounts'!A286)</f>
        <v>256</v>
      </c>
      <c r="B286" t="str">
        <f>IF(ISBLANK('Input-Accounts'!B286),"",'Input-Accounts'!B286)</f>
        <v>Subtotal - Distribution Plant</v>
      </c>
      <c r="C286" s="31" t="str">
        <f>IF(ISBLANK('Input-Accounts'!C286),"",'Input-Accounts'!C286)</f>
        <v/>
      </c>
      <c r="D286" s="123">
        <f ca="1">SUBTOTAL(9,D252:D285)</f>
        <v>0</v>
      </c>
      <c r="E286" s="10">
        <f t="shared" ca="1" si="52"/>
        <v>0</v>
      </c>
      <c r="G286" s="123">
        <f t="shared" ref="G286:K286" ca="1" si="54">SUBTOTAL(9,G252:G285)</f>
        <v>0</v>
      </c>
      <c r="H286" s="123">
        <f t="shared" ca="1" si="54"/>
        <v>0</v>
      </c>
      <c r="I286" s="123">
        <f t="shared" ca="1" si="54"/>
        <v>0</v>
      </c>
      <c r="J286" s="123">
        <f t="shared" ca="1" si="54"/>
        <v>0</v>
      </c>
      <c r="K286" s="123">
        <f t="shared" ca="1" si="54"/>
        <v>0</v>
      </c>
    </row>
    <row r="287" spans="1:11" outlineLevel="1">
      <c r="A287" s="31" t="str">
        <f>IF(ISBLANK('Input-Accounts'!A287),"",'Input-Accounts'!A287)</f>
        <v/>
      </c>
      <c r="B287" s="53" t="str">
        <f>IF(ISBLANK('Input-Accounts'!B287),"",'Input-Accounts'!B287)</f>
        <v/>
      </c>
      <c r="C287" s="31" t="str">
        <f>IF(ISBLANK('Input-Accounts'!C287),"",'Input-Accounts'!C287)</f>
        <v/>
      </c>
      <c r="D287" s="10"/>
      <c r="E287" s="10"/>
      <c r="G287" s="10"/>
      <c r="H287" s="10"/>
      <c r="I287" s="10"/>
      <c r="J287" s="10"/>
      <c r="K287" s="10"/>
    </row>
    <row r="288" spans="1:11" outlineLevel="1">
      <c r="A288" s="31">
        <f>IF(ISBLANK('Input-Accounts'!A288),"",'Input-Accounts'!A288)</f>
        <v>257</v>
      </c>
      <c r="B288" s="1" t="str">
        <f>IF(ISBLANK('Input-Accounts'!B288),"",'Input-Accounts'!B288)</f>
        <v>General Plant</v>
      </c>
      <c r="C288" s="31" t="str">
        <f>IF(ISBLANK('Input-Accounts'!C288),"",'Input-Accounts'!C288)</f>
        <v/>
      </c>
      <c r="D288" s="10"/>
      <c r="E288" s="10"/>
      <c r="G288" s="10"/>
      <c r="H288" s="10"/>
      <c r="I288" s="10"/>
      <c r="J288" s="10"/>
      <c r="K288" s="10"/>
    </row>
    <row r="289" spans="1:11" outlineLevel="1">
      <c r="A289" s="31">
        <f>IF(ISBLANK('Input-Accounts'!A289),"",'Input-Accounts'!A289)</f>
        <v>258</v>
      </c>
      <c r="B289" s="53" t="str">
        <f>IF(ISBLANK('Input-Accounts'!B289),"",'Input-Accounts'!B289)</f>
        <v>OFFICE FURN &amp; EQUIP-UNSPECIFIED</v>
      </c>
      <c r="C289" s="31">
        <f>IF(ISBLANK('Input-Accounts'!C289),"",'Input-Accounts'!C289)</f>
        <v>391.1</v>
      </c>
      <c r="D289" s="10">
        <f t="shared" ref="D289:D302" ca="1" si="55">INDIRECT("Classification!"&amp;$D$5&amp;ROW())</f>
        <v>0</v>
      </c>
      <c r="E289" s="10">
        <f t="shared" ref="E289:E303" ca="1" si="56">IFERROR(IF(D289="","",IF(D289=0,0,IF(ABS(D289-SUM($G289:$K289))&lt;Check_Limit,0,1))),1)</f>
        <v>0</v>
      </c>
      <c r="F289" s="3" t="str" cm="1">
        <f t="array" aca="1" ref="F289" ca="1">IF(D289=0,"-",IF('Input-Accounts'!$E289&lt;&gt;0,'Input-Accounts'!$E289,INDEX('Input-Accounts'!$H289:$J289,,MATCH($F$6,'Input-Accounts'!$H$6:$J$6,0))))</f>
        <v>-</v>
      </c>
      <c r="G289" s="10">
        <f ca="1">IFERROR(INDEX(G$337:G$373,MATCH($F289,$B$337:$B$373,0))/INDEX($D$337:$D$373,MATCH($F289,$B$337:$B$373,0)),SUMIFS('Input-Ext Allocators'!D$8:D$63,'Input-Ext Allocators'!$B$8:$B$63,$F289))*$D289</f>
        <v>0</v>
      </c>
      <c r="H289" s="10">
        <f ca="1">IFERROR(INDEX(H$337:H$373,MATCH($F289,$B$337:$B$373,0))/INDEX($D$337:$D$373,MATCH($F289,$B$337:$B$373,0)),SUMIFS('Input-Ext Allocators'!E$8:E$63,'Input-Ext Allocators'!$B$8:$B$63,$F289))*$D289</f>
        <v>0</v>
      </c>
      <c r="I289" s="10">
        <f ca="1">IFERROR(INDEX(I$337:I$373,MATCH($F289,$B$337:$B$373,0))/INDEX($D$337:$D$373,MATCH($F289,$B$337:$B$373,0)),SUMIFS('Input-Ext Allocators'!F$8:F$63,'Input-Ext Allocators'!$B$8:$B$63,$F289))*$D289</f>
        <v>0</v>
      </c>
      <c r="J289" s="10">
        <f ca="1">IFERROR(INDEX(J$337:J$373,MATCH($F289,$B$337:$B$373,0))/INDEX($D$337:$D$373,MATCH($F289,$B$337:$B$373,0)),SUMIFS('Input-Ext Allocators'!G$8:G$63,'Input-Ext Allocators'!$B$8:$B$63,$F289))*$D289</f>
        <v>0</v>
      </c>
      <c r="K289" s="10">
        <f ca="1">IFERROR(INDEX(K$337:K$373,MATCH($F289,$B$337:$B$373,0))/INDEX($D$337:$D$373,MATCH($F289,$B$337:$B$373,0)),SUMIFS('Input-Ext Allocators'!H$8:H$63,'Input-Ext Allocators'!$B$8:$B$63,$F289))*$D289</f>
        <v>0</v>
      </c>
    </row>
    <row r="290" spans="1:11" outlineLevel="1">
      <c r="A290" s="31">
        <f>IF(ISBLANK('Input-Accounts'!A290),"",'Input-Accounts'!A290)</f>
        <v>259</v>
      </c>
      <c r="B290" s="53" t="str">
        <f>IF(ISBLANK('Input-Accounts'!B290),"",'Input-Accounts'!B290)</f>
        <v xml:space="preserve">OFFICE FURN &amp; EQUIP-DATA HANDLING </v>
      </c>
      <c r="C290" s="31">
        <f>IF(ISBLANK('Input-Accounts'!C290),"",'Input-Accounts'!C290)</f>
        <v>391.11</v>
      </c>
      <c r="D290" s="10">
        <f t="shared" ca="1" si="55"/>
        <v>0</v>
      </c>
      <c r="E290" s="10">
        <f t="shared" ca="1" si="56"/>
        <v>0</v>
      </c>
      <c r="F290" s="3" t="str" cm="1">
        <f t="array" aca="1" ref="F290" ca="1">IF(D290=0,"-",IF('Input-Accounts'!$E290&lt;&gt;0,'Input-Accounts'!$E290,INDEX('Input-Accounts'!$H290:$J290,,MATCH($F$6,'Input-Accounts'!$H$6:$J$6,0))))</f>
        <v>-</v>
      </c>
      <c r="G290" s="10">
        <f ca="1">IFERROR(INDEX(G$337:G$373,MATCH($F290,$B$337:$B$373,0))/INDEX($D$337:$D$373,MATCH($F290,$B$337:$B$373,0)),SUMIFS('Input-Ext Allocators'!D$8:D$63,'Input-Ext Allocators'!$B$8:$B$63,$F290))*$D290</f>
        <v>0</v>
      </c>
      <c r="H290" s="10">
        <f ca="1">IFERROR(INDEX(H$337:H$373,MATCH($F290,$B$337:$B$373,0))/INDEX($D$337:$D$373,MATCH($F290,$B$337:$B$373,0)),SUMIFS('Input-Ext Allocators'!E$8:E$63,'Input-Ext Allocators'!$B$8:$B$63,$F290))*$D290</f>
        <v>0</v>
      </c>
      <c r="I290" s="10">
        <f ca="1">IFERROR(INDEX(I$337:I$373,MATCH($F290,$B$337:$B$373,0))/INDEX($D$337:$D$373,MATCH($F290,$B$337:$B$373,0)),SUMIFS('Input-Ext Allocators'!F$8:F$63,'Input-Ext Allocators'!$B$8:$B$63,$F290))*$D290</f>
        <v>0</v>
      </c>
      <c r="J290" s="10">
        <f ca="1">IFERROR(INDEX(J$337:J$373,MATCH($F290,$B$337:$B$373,0))/INDEX($D$337:$D$373,MATCH($F290,$B$337:$B$373,0)),SUMIFS('Input-Ext Allocators'!G$8:G$63,'Input-Ext Allocators'!$B$8:$B$63,$F290))*$D290</f>
        <v>0</v>
      </c>
      <c r="K290" s="10">
        <f ca="1">IFERROR(INDEX(K$337:K$373,MATCH($F290,$B$337:$B$373,0))/INDEX($D$337:$D$373,MATCH($F290,$B$337:$B$373,0)),SUMIFS('Input-Ext Allocators'!H$8:H$63,'Input-Ext Allocators'!$B$8:$B$63,$F290))*$D290</f>
        <v>0</v>
      </c>
    </row>
    <row r="291" spans="1:11" outlineLevel="1">
      <c r="A291" s="31">
        <f>IF(ISBLANK('Input-Accounts'!A291),"",'Input-Accounts'!A291)</f>
        <v>260</v>
      </c>
      <c r="B291" s="53" t="str">
        <f>IF(ISBLANK('Input-Accounts'!B291),"",'Input-Accounts'!B291)</f>
        <v>OFFICE FURN &amp; EQUIP-INFO SYSTEMS</v>
      </c>
      <c r="C291" s="31">
        <f>IF(ISBLANK('Input-Accounts'!C291),"",'Input-Accounts'!C291)</f>
        <v>391.12</v>
      </c>
      <c r="D291" s="10">
        <f t="shared" ca="1" si="55"/>
        <v>0</v>
      </c>
      <c r="E291" s="10">
        <f t="shared" ca="1" si="56"/>
        <v>0</v>
      </c>
      <c r="F291" s="3" t="str" cm="1">
        <f t="array" aca="1" ref="F291" ca="1">IF(D291=0,"-",IF('Input-Accounts'!$E291&lt;&gt;0,'Input-Accounts'!$E291,INDEX('Input-Accounts'!$H291:$J291,,MATCH($F$6,'Input-Accounts'!$H$6:$J$6,0))))</f>
        <v>-</v>
      </c>
      <c r="G291" s="10">
        <f ca="1">IFERROR(INDEX(G$337:G$373,MATCH($F291,$B$337:$B$373,0))/INDEX($D$337:$D$373,MATCH($F291,$B$337:$B$373,0)),SUMIFS('Input-Ext Allocators'!D$8:D$63,'Input-Ext Allocators'!$B$8:$B$63,$F291))*$D291</f>
        <v>0</v>
      </c>
      <c r="H291" s="10">
        <f ca="1">IFERROR(INDEX(H$337:H$373,MATCH($F291,$B$337:$B$373,0))/INDEX($D$337:$D$373,MATCH($F291,$B$337:$B$373,0)),SUMIFS('Input-Ext Allocators'!E$8:E$63,'Input-Ext Allocators'!$B$8:$B$63,$F291))*$D291</f>
        <v>0</v>
      </c>
      <c r="I291" s="10">
        <f ca="1">IFERROR(INDEX(I$337:I$373,MATCH($F291,$B$337:$B$373,0))/INDEX($D$337:$D$373,MATCH($F291,$B$337:$B$373,0)),SUMIFS('Input-Ext Allocators'!F$8:F$63,'Input-Ext Allocators'!$B$8:$B$63,$F291))*$D291</f>
        <v>0</v>
      </c>
      <c r="J291" s="10">
        <f ca="1">IFERROR(INDEX(J$337:J$373,MATCH($F291,$B$337:$B$373,0))/INDEX($D$337:$D$373,MATCH($F291,$B$337:$B$373,0)),SUMIFS('Input-Ext Allocators'!G$8:G$63,'Input-Ext Allocators'!$B$8:$B$63,$F291))*$D291</f>
        <v>0</v>
      </c>
      <c r="K291" s="10">
        <f ca="1">IFERROR(INDEX(K$337:K$373,MATCH($F291,$B$337:$B$373,0))/INDEX($D$337:$D$373,MATCH($F291,$B$337:$B$373,0)),SUMIFS('Input-Ext Allocators'!H$8:H$63,'Input-Ext Allocators'!$B$8:$B$63,$F291))*$D291</f>
        <v>0</v>
      </c>
    </row>
    <row r="292" spans="1:11" outlineLevel="1">
      <c r="A292" s="31">
        <f>IF(ISBLANK('Input-Accounts'!A292),"",'Input-Accounts'!A292)</f>
        <v>261</v>
      </c>
      <c r="B292" s="53" t="str">
        <f>IF(ISBLANK('Input-Accounts'!B292),"",'Input-Accounts'!B292)</f>
        <v>TRANS EQUIP-TRAILERS OVER $1,000</v>
      </c>
      <c r="C292" s="31">
        <f>IF(ISBLANK('Input-Accounts'!C292),"",'Input-Accounts'!C292)</f>
        <v>392.2</v>
      </c>
      <c r="D292" s="10">
        <f t="shared" ca="1" si="55"/>
        <v>0</v>
      </c>
      <c r="E292" s="10">
        <f t="shared" ca="1" si="56"/>
        <v>0</v>
      </c>
      <c r="F292" s="3" t="str" cm="1">
        <f t="array" aca="1" ref="F292" ca="1">IF(D292=0,"-",IF('Input-Accounts'!$E292&lt;&gt;0,'Input-Accounts'!$E292,INDEX('Input-Accounts'!$H292:$J292,,MATCH($F$6,'Input-Accounts'!$H$6:$J$6,0))))</f>
        <v>-</v>
      </c>
      <c r="G292" s="10">
        <f ca="1">IFERROR(INDEX(G$337:G$373,MATCH($F292,$B$337:$B$373,0))/INDEX($D$337:$D$373,MATCH($F292,$B$337:$B$373,0)),SUMIFS('Input-Ext Allocators'!D$8:D$63,'Input-Ext Allocators'!$B$8:$B$63,$F292))*$D292</f>
        <v>0</v>
      </c>
      <c r="H292" s="10">
        <f ca="1">IFERROR(INDEX(H$337:H$373,MATCH($F292,$B$337:$B$373,0))/INDEX($D$337:$D$373,MATCH($F292,$B$337:$B$373,0)),SUMIFS('Input-Ext Allocators'!E$8:E$63,'Input-Ext Allocators'!$B$8:$B$63,$F292))*$D292</f>
        <v>0</v>
      </c>
      <c r="I292" s="10">
        <f ca="1">IFERROR(INDEX(I$337:I$373,MATCH($F292,$B$337:$B$373,0))/INDEX($D$337:$D$373,MATCH($F292,$B$337:$B$373,0)),SUMIFS('Input-Ext Allocators'!F$8:F$63,'Input-Ext Allocators'!$B$8:$B$63,$F292))*$D292</f>
        <v>0</v>
      </c>
      <c r="J292" s="10">
        <f ca="1">IFERROR(INDEX(J$337:J$373,MATCH($F292,$B$337:$B$373,0))/INDEX($D$337:$D$373,MATCH($F292,$B$337:$B$373,0)),SUMIFS('Input-Ext Allocators'!G$8:G$63,'Input-Ext Allocators'!$B$8:$B$63,$F292))*$D292</f>
        <v>0</v>
      </c>
      <c r="K292" s="10">
        <f ca="1">IFERROR(INDEX(K$337:K$373,MATCH($F292,$B$337:$B$373,0))/INDEX($D$337:$D$373,MATCH($F292,$B$337:$B$373,0)),SUMIFS('Input-Ext Allocators'!H$8:H$63,'Input-Ext Allocators'!$B$8:$B$63,$F292))*$D292</f>
        <v>0</v>
      </c>
    </row>
    <row r="293" spans="1:11" outlineLevel="1">
      <c r="A293" s="31">
        <f>IF(ISBLANK('Input-Accounts'!A293),"",'Input-Accounts'!A293)</f>
        <v>262</v>
      </c>
      <c r="B293" s="53" t="str">
        <f>IF(ISBLANK('Input-Accounts'!B293),"",'Input-Accounts'!B293)</f>
        <v>TRANS EQUIP-TRAILERS $1,000 or LESS</v>
      </c>
      <c r="C293" s="31">
        <f>IF(ISBLANK('Input-Accounts'!C293),"",'Input-Accounts'!C293)</f>
        <v>392.21</v>
      </c>
      <c r="D293" s="10">
        <f t="shared" ca="1" si="55"/>
        <v>0</v>
      </c>
      <c r="E293" s="10">
        <f t="shared" ca="1" si="56"/>
        <v>0</v>
      </c>
      <c r="F293" s="3" t="str" cm="1">
        <f t="array" aca="1" ref="F293" ca="1">IF(D293=0,"-",IF('Input-Accounts'!$E293&lt;&gt;0,'Input-Accounts'!$E293,INDEX('Input-Accounts'!$H293:$J293,,MATCH($F$6,'Input-Accounts'!$H$6:$J$6,0))))</f>
        <v>-</v>
      </c>
      <c r="G293" s="10">
        <f ca="1">IFERROR(INDEX(G$337:G$373,MATCH($F293,$B$337:$B$373,0))/INDEX($D$337:$D$373,MATCH($F293,$B$337:$B$373,0)),SUMIFS('Input-Ext Allocators'!D$8:D$63,'Input-Ext Allocators'!$B$8:$B$63,$F293))*$D293</f>
        <v>0</v>
      </c>
      <c r="H293" s="10">
        <f ca="1">IFERROR(INDEX(H$337:H$373,MATCH($F293,$B$337:$B$373,0))/INDEX($D$337:$D$373,MATCH($F293,$B$337:$B$373,0)),SUMIFS('Input-Ext Allocators'!E$8:E$63,'Input-Ext Allocators'!$B$8:$B$63,$F293))*$D293</f>
        <v>0</v>
      </c>
      <c r="I293" s="10">
        <f ca="1">IFERROR(INDEX(I$337:I$373,MATCH($F293,$B$337:$B$373,0))/INDEX($D$337:$D$373,MATCH($F293,$B$337:$B$373,0)),SUMIFS('Input-Ext Allocators'!F$8:F$63,'Input-Ext Allocators'!$B$8:$B$63,$F293))*$D293</f>
        <v>0</v>
      </c>
      <c r="J293" s="10">
        <f ca="1">IFERROR(INDEX(J$337:J$373,MATCH($F293,$B$337:$B$373,0))/INDEX($D$337:$D$373,MATCH($F293,$B$337:$B$373,0)),SUMIFS('Input-Ext Allocators'!G$8:G$63,'Input-Ext Allocators'!$B$8:$B$63,$F293))*$D293</f>
        <v>0</v>
      </c>
      <c r="K293" s="10">
        <f ca="1">IFERROR(INDEX(K$337:K$373,MATCH($F293,$B$337:$B$373,0))/INDEX($D$337:$D$373,MATCH($F293,$B$337:$B$373,0)),SUMIFS('Input-Ext Allocators'!H$8:H$63,'Input-Ext Allocators'!$B$8:$B$63,$F293))*$D293</f>
        <v>0</v>
      </c>
    </row>
    <row r="294" spans="1:11" outlineLevel="1">
      <c r="A294" s="31">
        <f>IF(ISBLANK('Input-Accounts'!A294),"",'Input-Accounts'!A294)</f>
        <v>263</v>
      </c>
      <c r="B294" s="53" t="str">
        <f>IF(ISBLANK('Input-Accounts'!B294),"",'Input-Accounts'!B294)</f>
        <v>STORES EQUIPMENT</v>
      </c>
      <c r="C294" s="31">
        <f>IF(ISBLANK('Input-Accounts'!C294),"",'Input-Accounts'!C294)</f>
        <v>393</v>
      </c>
      <c r="D294" s="10">
        <f t="shared" ca="1" si="55"/>
        <v>0</v>
      </c>
      <c r="E294" s="10">
        <f t="shared" ca="1" si="56"/>
        <v>0</v>
      </c>
      <c r="F294" s="3" t="str" cm="1">
        <f t="array" aca="1" ref="F294" ca="1">IF(D294=0,"-",IF('Input-Accounts'!$E294&lt;&gt;0,'Input-Accounts'!$E294,INDEX('Input-Accounts'!$H294:$J294,,MATCH($F$6,'Input-Accounts'!$H$6:$J$6,0))))</f>
        <v>-</v>
      </c>
      <c r="G294" s="10">
        <f ca="1">IFERROR(INDEX(G$337:G$373,MATCH($F294,$B$337:$B$373,0))/INDEX($D$337:$D$373,MATCH($F294,$B$337:$B$373,0)),SUMIFS('Input-Ext Allocators'!D$8:D$63,'Input-Ext Allocators'!$B$8:$B$63,$F294))*$D294</f>
        <v>0</v>
      </c>
      <c r="H294" s="10">
        <f ca="1">IFERROR(INDEX(H$337:H$373,MATCH($F294,$B$337:$B$373,0))/INDEX($D$337:$D$373,MATCH($F294,$B$337:$B$373,0)),SUMIFS('Input-Ext Allocators'!E$8:E$63,'Input-Ext Allocators'!$B$8:$B$63,$F294))*$D294</f>
        <v>0</v>
      </c>
      <c r="I294" s="10">
        <f ca="1">IFERROR(INDEX(I$337:I$373,MATCH($F294,$B$337:$B$373,0))/INDEX($D$337:$D$373,MATCH($F294,$B$337:$B$373,0)),SUMIFS('Input-Ext Allocators'!F$8:F$63,'Input-Ext Allocators'!$B$8:$B$63,$F294))*$D294</f>
        <v>0</v>
      </c>
      <c r="J294" s="10">
        <f ca="1">IFERROR(INDEX(J$337:J$373,MATCH($F294,$B$337:$B$373,0))/INDEX($D$337:$D$373,MATCH($F294,$B$337:$B$373,0)),SUMIFS('Input-Ext Allocators'!G$8:G$63,'Input-Ext Allocators'!$B$8:$B$63,$F294))*$D294</f>
        <v>0</v>
      </c>
      <c r="K294" s="10">
        <f ca="1">IFERROR(INDEX(K$337:K$373,MATCH($F294,$B$337:$B$373,0))/INDEX($D$337:$D$373,MATCH($F294,$B$337:$B$373,0)),SUMIFS('Input-Ext Allocators'!H$8:H$63,'Input-Ext Allocators'!$B$8:$B$63,$F294))*$D294</f>
        <v>0</v>
      </c>
    </row>
    <row r="295" spans="1:11" outlineLevel="1">
      <c r="A295" s="31">
        <f>IF(ISBLANK('Input-Accounts'!A295),"",'Input-Accounts'!A295)</f>
        <v>264</v>
      </c>
      <c r="B295" s="53" t="str">
        <f>IF(ISBLANK('Input-Accounts'!B295),"",'Input-Accounts'!B295)</f>
        <v xml:space="preserve">TOOLS,SHOP, &amp; GAR EQ-GARAGE &amp; SERV </v>
      </c>
      <c r="C295" s="31">
        <f>IF(ISBLANK('Input-Accounts'!C295),"",'Input-Accounts'!C295)</f>
        <v>394.1</v>
      </c>
      <c r="D295" s="10">
        <f t="shared" ca="1" si="55"/>
        <v>0</v>
      </c>
      <c r="E295" s="10">
        <f t="shared" ca="1" si="56"/>
        <v>0</v>
      </c>
      <c r="F295" s="3" t="str" cm="1">
        <f t="array" aca="1" ref="F295" ca="1">IF(D295=0,"-",IF('Input-Accounts'!$E295&lt;&gt;0,'Input-Accounts'!$E295,INDEX('Input-Accounts'!$H295:$J295,,MATCH($F$6,'Input-Accounts'!$H$6:$J$6,0))))</f>
        <v>-</v>
      </c>
      <c r="G295" s="10">
        <f ca="1">IFERROR(INDEX(G$337:G$373,MATCH($F295,$B$337:$B$373,0))/INDEX($D$337:$D$373,MATCH($F295,$B$337:$B$373,0)),SUMIFS('Input-Ext Allocators'!D$8:D$63,'Input-Ext Allocators'!$B$8:$B$63,$F295))*$D295</f>
        <v>0</v>
      </c>
      <c r="H295" s="10">
        <f ca="1">IFERROR(INDEX(H$337:H$373,MATCH($F295,$B$337:$B$373,0))/INDEX($D$337:$D$373,MATCH($F295,$B$337:$B$373,0)),SUMIFS('Input-Ext Allocators'!E$8:E$63,'Input-Ext Allocators'!$B$8:$B$63,$F295))*$D295</f>
        <v>0</v>
      </c>
      <c r="I295" s="10">
        <f ca="1">IFERROR(INDEX(I$337:I$373,MATCH($F295,$B$337:$B$373,0))/INDEX($D$337:$D$373,MATCH($F295,$B$337:$B$373,0)),SUMIFS('Input-Ext Allocators'!F$8:F$63,'Input-Ext Allocators'!$B$8:$B$63,$F295))*$D295</f>
        <v>0</v>
      </c>
      <c r="J295" s="10">
        <f ca="1">IFERROR(INDEX(J$337:J$373,MATCH($F295,$B$337:$B$373,0))/INDEX($D$337:$D$373,MATCH($F295,$B$337:$B$373,0)),SUMIFS('Input-Ext Allocators'!G$8:G$63,'Input-Ext Allocators'!$B$8:$B$63,$F295))*$D295</f>
        <v>0</v>
      </c>
      <c r="K295" s="10">
        <f ca="1">IFERROR(INDEX(K$337:K$373,MATCH($F295,$B$337:$B$373,0))/INDEX($D$337:$D$373,MATCH($F295,$B$337:$B$373,0)),SUMIFS('Input-Ext Allocators'!H$8:H$63,'Input-Ext Allocators'!$B$8:$B$63,$F295))*$D295</f>
        <v>0</v>
      </c>
    </row>
    <row r="296" spans="1:11" outlineLevel="1">
      <c r="A296" s="31">
        <f>IF(ISBLANK('Input-Accounts'!A296),"",'Input-Accounts'!A296)</f>
        <v>265</v>
      </c>
      <c r="B296" s="53" t="str">
        <f>IF(ISBLANK('Input-Accounts'!B296),"",'Input-Accounts'!B296)</f>
        <v>TOOLS,SHOP, &amp; GAR EQ-CNG STATIONARY</v>
      </c>
      <c r="C296" s="31">
        <f>IF(ISBLANK('Input-Accounts'!C296),"",'Input-Accounts'!C296)</f>
        <v>394.11</v>
      </c>
      <c r="D296" s="10">
        <f t="shared" ca="1" si="55"/>
        <v>0</v>
      </c>
      <c r="E296" s="10">
        <f t="shared" ca="1" si="56"/>
        <v>0</v>
      </c>
      <c r="F296" s="3" t="str" cm="1">
        <f t="array" aca="1" ref="F296" ca="1">IF(D296=0,"-",IF('Input-Accounts'!$E296&lt;&gt;0,'Input-Accounts'!$E296,INDEX('Input-Accounts'!$H296:$J296,,MATCH($F$6,'Input-Accounts'!$H$6:$J$6,0))))</f>
        <v>-</v>
      </c>
      <c r="G296" s="10">
        <f ca="1">IFERROR(INDEX(G$337:G$373,MATCH($F296,$B$337:$B$373,0))/INDEX($D$337:$D$373,MATCH($F296,$B$337:$B$373,0)),SUMIFS('Input-Ext Allocators'!D$8:D$63,'Input-Ext Allocators'!$B$8:$B$63,$F296))*$D296</f>
        <v>0</v>
      </c>
      <c r="H296" s="10">
        <f ca="1">IFERROR(INDEX(H$337:H$373,MATCH($F296,$B$337:$B$373,0))/INDEX($D$337:$D$373,MATCH($F296,$B$337:$B$373,0)),SUMIFS('Input-Ext Allocators'!E$8:E$63,'Input-Ext Allocators'!$B$8:$B$63,$F296))*$D296</f>
        <v>0</v>
      </c>
      <c r="I296" s="10">
        <f ca="1">IFERROR(INDEX(I$337:I$373,MATCH($F296,$B$337:$B$373,0))/INDEX($D$337:$D$373,MATCH($F296,$B$337:$B$373,0)),SUMIFS('Input-Ext Allocators'!F$8:F$63,'Input-Ext Allocators'!$B$8:$B$63,$F296))*$D296</f>
        <v>0</v>
      </c>
      <c r="J296" s="10">
        <f ca="1">IFERROR(INDEX(J$337:J$373,MATCH($F296,$B$337:$B$373,0))/INDEX($D$337:$D$373,MATCH($F296,$B$337:$B$373,0)),SUMIFS('Input-Ext Allocators'!G$8:G$63,'Input-Ext Allocators'!$B$8:$B$63,$F296))*$D296</f>
        <v>0</v>
      </c>
      <c r="K296" s="10">
        <f ca="1">IFERROR(INDEX(K$337:K$373,MATCH($F296,$B$337:$B$373,0))/INDEX($D$337:$D$373,MATCH($F296,$B$337:$B$373,0)),SUMIFS('Input-Ext Allocators'!H$8:H$63,'Input-Ext Allocators'!$B$8:$B$63,$F296))*$D296</f>
        <v>0</v>
      </c>
    </row>
    <row r="297" spans="1:11" outlineLevel="1">
      <c r="A297" s="31">
        <f>IF(ISBLANK('Input-Accounts'!A297),"",'Input-Accounts'!A297)</f>
        <v>266</v>
      </c>
      <c r="B297" s="53" t="str">
        <f>IF(ISBLANK('Input-Accounts'!B297),"",'Input-Accounts'!B297)</f>
        <v>TOOLS,SHOP, &amp; GAR EQ-UND TANK CLEANUP</v>
      </c>
      <c r="C297" s="31">
        <f>IF(ISBLANK('Input-Accounts'!C297),"",'Input-Accounts'!C297)</f>
        <v>394.13</v>
      </c>
      <c r="D297" s="10">
        <f t="shared" ca="1" si="55"/>
        <v>0</v>
      </c>
      <c r="E297" s="10">
        <f t="shared" ca="1" si="56"/>
        <v>0</v>
      </c>
      <c r="F297" s="3" t="str" cm="1">
        <f t="array" aca="1" ref="F297" ca="1">IF(D297=0,"-",IF('Input-Accounts'!$E297&lt;&gt;0,'Input-Accounts'!$E297,INDEX('Input-Accounts'!$H297:$J297,,MATCH($F$6,'Input-Accounts'!$H$6:$J$6,0))))</f>
        <v>-</v>
      </c>
      <c r="G297" s="10">
        <f ca="1">IFERROR(INDEX(G$337:G$373,MATCH($F297,$B$337:$B$373,0))/INDEX($D$337:$D$373,MATCH($F297,$B$337:$B$373,0)),SUMIFS('Input-Ext Allocators'!D$8:D$63,'Input-Ext Allocators'!$B$8:$B$63,$F297))*$D297</f>
        <v>0</v>
      </c>
      <c r="H297" s="10">
        <f ca="1">IFERROR(INDEX(H$337:H$373,MATCH($F297,$B$337:$B$373,0))/INDEX($D$337:$D$373,MATCH($F297,$B$337:$B$373,0)),SUMIFS('Input-Ext Allocators'!E$8:E$63,'Input-Ext Allocators'!$B$8:$B$63,$F297))*$D297</f>
        <v>0</v>
      </c>
      <c r="I297" s="10">
        <f ca="1">IFERROR(INDEX(I$337:I$373,MATCH($F297,$B$337:$B$373,0))/INDEX($D$337:$D$373,MATCH($F297,$B$337:$B$373,0)),SUMIFS('Input-Ext Allocators'!F$8:F$63,'Input-Ext Allocators'!$B$8:$B$63,$F297))*$D297</f>
        <v>0</v>
      </c>
      <c r="J297" s="10">
        <f ca="1">IFERROR(INDEX(J$337:J$373,MATCH($F297,$B$337:$B$373,0))/INDEX($D$337:$D$373,MATCH($F297,$B$337:$B$373,0)),SUMIFS('Input-Ext Allocators'!G$8:G$63,'Input-Ext Allocators'!$B$8:$B$63,$F297))*$D297</f>
        <v>0</v>
      </c>
      <c r="K297" s="10">
        <f ca="1">IFERROR(INDEX(K$337:K$373,MATCH($F297,$B$337:$B$373,0))/INDEX($D$337:$D$373,MATCH($F297,$B$337:$B$373,0)),SUMIFS('Input-Ext Allocators'!H$8:H$63,'Input-Ext Allocators'!$B$8:$B$63,$F297))*$D297</f>
        <v>0</v>
      </c>
    </row>
    <row r="298" spans="1:11" outlineLevel="1">
      <c r="A298" s="31">
        <f>IF(ISBLANK('Input-Accounts'!A298),"",'Input-Accounts'!A298)</f>
        <v>267</v>
      </c>
      <c r="B298" s="53" t="str">
        <f>IF(ISBLANK('Input-Accounts'!B298),"",'Input-Accounts'!B298)</f>
        <v>TOOLS,SHOP, &amp; GAR EQ-SHOP EQUIP</v>
      </c>
      <c r="C298" s="31">
        <f>IF(ISBLANK('Input-Accounts'!C298),"",'Input-Accounts'!C298)</f>
        <v>394.2</v>
      </c>
      <c r="D298" s="10">
        <f t="shared" ca="1" si="55"/>
        <v>0</v>
      </c>
      <c r="E298" s="10">
        <f t="shared" ca="1" si="56"/>
        <v>0</v>
      </c>
      <c r="F298" s="3" t="str" cm="1">
        <f t="array" aca="1" ref="F298" ca="1">IF(D298=0,"-",IF('Input-Accounts'!$E298&lt;&gt;0,'Input-Accounts'!$E298,INDEX('Input-Accounts'!$H298:$J298,,MATCH($F$6,'Input-Accounts'!$H$6:$J$6,0))))</f>
        <v>-</v>
      </c>
      <c r="G298" s="10">
        <f ca="1">IFERROR(INDEX(G$337:G$373,MATCH($F298,$B$337:$B$373,0))/INDEX($D$337:$D$373,MATCH($F298,$B$337:$B$373,0)),SUMIFS('Input-Ext Allocators'!D$8:D$63,'Input-Ext Allocators'!$B$8:$B$63,$F298))*$D298</f>
        <v>0</v>
      </c>
      <c r="H298" s="10">
        <f ca="1">IFERROR(INDEX(H$337:H$373,MATCH($F298,$B$337:$B$373,0))/INDEX($D$337:$D$373,MATCH($F298,$B$337:$B$373,0)),SUMIFS('Input-Ext Allocators'!E$8:E$63,'Input-Ext Allocators'!$B$8:$B$63,$F298))*$D298</f>
        <v>0</v>
      </c>
      <c r="I298" s="10">
        <f ca="1">IFERROR(INDEX(I$337:I$373,MATCH($F298,$B$337:$B$373,0))/INDEX($D$337:$D$373,MATCH($F298,$B$337:$B$373,0)),SUMIFS('Input-Ext Allocators'!F$8:F$63,'Input-Ext Allocators'!$B$8:$B$63,$F298))*$D298</f>
        <v>0</v>
      </c>
      <c r="J298" s="10">
        <f ca="1">IFERROR(INDEX(J$337:J$373,MATCH($F298,$B$337:$B$373,0))/INDEX($D$337:$D$373,MATCH($F298,$B$337:$B$373,0)),SUMIFS('Input-Ext Allocators'!G$8:G$63,'Input-Ext Allocators'!$B$8:$B$63,$F298))*$D298</f>
        <v>0</v>
      </c>
      <c r="K298" s="10">
        <f ca="1">IFERROR(INDEX(K$337:K$373,MATCH($F298,$B$337:$B$373,0))/INDEX($D$337:$D$373,MATCH($F298,$B$337:$B$373,0)),SUMIFS('Input-Ext Allocators'!H$8:H$63,'Input-Ext Allocators'!$B$8:$B$63,$F298))*$D298</f>
        <v>0</v>
      </c>
    </row>
    <row r="299" spans="1:11" outlineLevel="1">
      <c r="A299" s="31">
        <f>IF(ISBLANK('Input-Accounts'!A299),"",'Input-Accounts'!A299)</f>
        <v>268</v>
      </c>
      <c r="B299" s="53" t="str">
        <f>IF(ISBLANK('Input-Accounts'!B299),"",'Input-Accounts'!B299)</f>
        <v>TOOLS,SHOP, &amp; GAR EQ-TOOLS &amp; OTHER</v>
      </c>
      <c r="C299" s="31">
        <f>IF(ISBLANK('Input-Accounts'!C299),"",'Input-Accounts'!C299)</f>
        <v>394.3</v>
      </c>
      <c r="D299" s="10">
        <f t="shared" ca="1" si="55"/>
        <v>0</v>
      </c>
      <c r="E299" s="10">
        <f t="shared" ca="1" si="56"/>
        <v>0</v>
      </c>
      <c r="F299" s="3" t="str" cm="1">
        <f t="array" aca="1" ref="F299" ca="1">IF(D299=0,"-",IF('Input-Accounts'!$E299&lt;&gt;0,'Input-Accounts'!$E299,INDEX('Input-Accounts'!$H299:$J299,,MATCH($F$6,'Input-Accounts'!$H$6:$J$6,0))))</f>
        <v>-</v>
      </c>
      <c r="G299" s="10">
        <f ca="1">IFERROR(INDEX(G$337:G$373,MATCH($F299,$B$337:$B$373,0))/INDEX($D$337:$D$373,MATCH($F299,$B$337:$B$373,0)),SUMIFS('Input-Ext Allocators'!D$8:D$63,'Input-Ext Allocators'!$B$8:$B$63,$F299))*$D299</f>
        <v>0</v>
      </c>
      <c r="H299" s="10">
        <f ca="1">IFERROR(INDEX(H$337:H$373,MATCH($F299,$B$337:$B$373,0))/INDEX($D$337:$D$373,MATCH($F299,$B$337:$B$373,0)),SUMIFS('Input-Ext Allocators'!E$8:E$63,'Input-Ext Allocators'!$B$8:$B$63,$F299))*$D299</f>
        <v>0</v>
      </c>
      <c r="I299" s="10">
        <f ca="1">IFERROR(INDEX(I$337:I$373,MATCH($F299,$B$337:$B$373,0))/INDEX($D$337:$D$373,MATCH($F299,$B$337:$B$373,0)),SUMIFS('Input-Ext Allocators'!F$8:F$63,'Input-Ext Allocators'!$B$8:$B$63,$F299))*$D299</f>
        <v>0</v>
      </c>
      <c r="J299" s="10">
        <f ca="1">IFERROR(INDEX(J$337:J$373,MATCH($F299,$B$337:$B$373,0))/INDEX($D$337:$D$373,MATCH($F299,$B$337:$B$373,0)),SUMIFS('Input-Ext Allocators'!G$8:G$63,'Input-Ext Allocators'!$B$8:$B$63,$F299))*$D299</f>
        <v>0</v>
      </c>
      <c r="K299" s="10">
        <f ca="1">IFERROR(INDEX(K$337:K$373,MATCH($F299,$B$337:$B$373,0))/INDEX($D$337:$D$373,MATCH($F299,$B$337:$B$373,0)),SUMIFS('Input-Ext Allocators'!H$8:H$63,'Input-Ext Allocators'!$B$8:$B$63,$F299))*$D299</f>
        <v>0</v>
      </c>
    </row>
    <row r="300" spans="1:11" outlineLevel="1">
      <c r="A300" s="31">
        <f>IF(ISBLANK('Input-Accounts'!A300),"",'Input-Accounts'!A300)</f>
        <v>269</v>
      </c>
      <c r="B300" s="53" t="str">
        <f>IF(ISBLANK('Input-Accounts'!B300),"",'Input-Accounts'!B300)</f>
        <v>LABORATORY EQUIPMENT</v>
      </c>
      <c r="C300" s="31">
        <f>IF(ISBLANK('Input-Accounts'!C300),"",'Input-Accounts'!C300)</f>
        <v>395</v>
      </c>
      <c r="D300" s="10">
        <f t="shared" ca="1" si="55"/>
        <v>0</v>
      </c>
      <c r="E300" s="10">
        <f t="shared" ca="1" si="56"/>
        <v>0</v>
      </c>
      <c r="F300" s="3" t="str" cm="1">
        <f t="array" aca="1" ref="F300" ca="1">IF(D300=0,"-",IF('Input-Accounts'!$E300&lt;&gt;0,'Input-Accounts'!$E300,INDEX('Input-Accounts'!$H300:$J300,,MATCH($F$6,'Input-Accounts'!$H$6:$J$6,0))))</f>
        <v>-</v>
      </c>
      <c r="G300" s="10">
        <f ca="1">IFERROR(INDEX(G$337:G$373,MATCH($F300,$B$337:$B$373,0))/INDEX($D$337:$D$373,MATCH($F300,$B$337:$B$373,0)),SUMIFS('Input-Ext Allocators'!D$8:D$63,'Input-Ext Allocators'!$B$8:$B$63,$F300))*$D300</f>
        <v>0</v>
      </c>
      <c r="H300" s="10">
        <f ca="1">IFERROR(INDEX(H$337:H$373,MATCH($F300,$B$337:$B$373,0))/INDEX($D$337:$D$373,MATCH($F300,$B$337:$B$373,0)),SUMIFS('Input-Ext Allocators'!E$8:E$63,'Input-Ext Allocators'!$B$8:$B$63,$F300))*$D300</f>
        <v>0</v>
      </c>
      <c r="I300" s="10">
        <f ca="1">IFERROR(INDEX(I$337:I$373,MATCH($F300,$B$337:$B$373,0))/INDEX($D$337:$D$373,MATCH($F300,$B$337:$B$373,0)),SUMIFS('Input-Ext Allocators'!F$8:F$63,'Input-Ext Allocators'!$B$8:$B$63,$F300))*$D300</f>
        <v>0</v>
      </c>
      <c r="J300" s="10">
        <f ca="1">IFERROR(INDEX(J$337:J$373,MATCH($F300,$B$337:$B$373,0))/INDEX($D$337:$D$373,MATCH($F300,$B$337:$B$373,0)),SUMIFS('Input-Ext Allocators'!G$8:G$63,'Input-Ext Allocators'!$B$8:$B$63,$F300))*$D300</f>
        <v>0</v>
      </c>
      <c r="K300" s="10">
        <f ca="1">IFERROR(INDEX(K$337:K$373,MATCH($F300,$B$337:$B$373,0))/INDEX($D$337:$D$373,MATCH($F300,$B$337:$B$373,0)),SUMIFS('Input-Ext Allocators'!H$8:H$63,'Input-Ext Allocators'!$B$8:$B$63,$F300))*$D300</f>
        <v>0</v>
      </c>
    </row>
    <row r="301" spans="1:11" outlineLevel="1">
      <c r="A301" s="31">
        <f>IF(ISBLANK('Input-Accounts'!A301),"",'Input-Accounts'!A301)</f>
        <v>270</v>
      </c>
      <c r="B301" s="53" t="str">
        <f>IF(ISBLANK('Input-Accounts'!B301),"",'Input-Accounts'!B301)</f>
        <v>POWER OPERATED EQUIP-GENERAL TOOLS</v>
      </c>
      <c r="C301" s="31">
        <f>IF(ISBLANK('Input-Accounts'!C301),"",'Input-Accounts'!C301)</f>
        <v>396</v>
      </c>
      <c r="D301" s="10">
        <f t="shared" ca="1" si="55"/>
        <v>0</v>
      </c>
      <c r="E301" s="10">
        <f t="shared" ca="1" si="56"/>
        <v>0</v>
      </c>
      <c r="F301" s="3" t="str" cm="1">
        <f t="array" aca="1" ref="F301" ca="1">IF(D301=0,"-",IF('Input-Accounts'!$E301&lt;&gt;0,'Input-Accounts'!$E301,INDEX('Input-Accounts'!$H301:$J301,,MATCH($F$6,'Input-Accounts'!$H$6:$J$6,0))))</f>
        <v>-</v>
      </c>
      <c r="G301" s="10">
        <f ca="1">IFERROR(INDEX(G$337:G$373,MATCH($F301,$B$337:$B$373,0))/INDEX($D$337:$D$373,MATCH($F301,$B$337:$B$373,0)),SUMIFS('Input-Ext Allocators'!D$8:D$63,'Input-Ext Allocators'!$B$8:$B$63,$F301))*$D301</f>
        <v>0</v>
      </c>
      <c r="H301" s="10">
        <f ca="1">IFERROR(INDEX(H$337:H$373,MATCH($F301,$B$337:$B$373,0))/INDEX($D$337:$D$373,MATCH($F301,$B$337:$B$373,0)),SUMIFS('Input-Ext Allocators'!E$8:E$63,'Input-Ext Allocators'!$B$8:$B$63,$F301))*$D301</f>
        <v>0</v>
      </c>
      <c r="I301" s="10">
        <f ca="1">IFERROR(INDEX(I$337:I$373,MATCH($F301,$B$337:$B$373,0))/INDEX($D$337:$D$373,MATCH($F301,$B$337:$B$373,0)),SUMIFS('Input-Ext Allocators'!F$8:F$63,'Input-Ext Allocators'!$B$8:$B$63,$F301))*$D301</f>
        <v>0</v>
      </c>
      <c r="J301" s="10">
        <f ca="1">IFERROR(INDEX(J$337:J$373,MATCH($F301,$B$337:$B$373,0))/INDEX($D$337:$D$373,MATCH($F301,$B$337:$B$373,0)),SUMIFS('Input-Ext Allocators'!G$8:G$63,'Input-Ext Allocators'!$B$8:$B$63,$F301))*$D301</f>
        <v>0</v>
      </c>
      <c r="K301" s="10">
        <f ca="1">IFERROR(INDEX(K$337:K$373,MATCH($F301,$B$337:$B$373,0))/INDEX($D$337:$D$373,MATCH($F301,$B$337:$B$373,0)),SUMIFS('Input-Ext Allocators'!H$8:H$63,'Input-Ext Allocators'!$B$8:$B$63,$F301))*$D301</f>
        <v>0</v>
      </c>
    </row>
    <row r="302" spans="1:11" outlineLevel="1">
      <c r="A302" s="31">
        <f>IF(ISBLANK('Input-Accounts'!A302),"",'Input-Accounts'!A302)</f>
        <v>271</v>
      </c>
      <c r="B302" s="53" t="str">
        <f>IF(ISBLANK('Input-Accounts'!B302),"",'Input-Accounts'!B302)</f>
        <v>MISCELLANEOUS EQUIPMENT</v>
      </c>
      <c r="C302" s="31">
        <f>IF(ISBLANK('Input-Accounts'!C302),"",'Input-Accounts'!C302)</f>
        <v>398</v>
      </c>
      <c r="D302" s="10">
        <f t="shared" ca="1" si="55"/>
        <v>0</v>
      </c>
      <c r="E302" s="10">
        <f t="shared" ca="1" si="56"/>
        <v>0</v>
      </c>
      <c r="F302" s="3" t="str" cm="1">
        <f t="array" aca="1" ref="F302" ca="1">IF(D302=0,"-",IF('Input-Accounts'!$E302&lt;&gt;0,'Input-Accounts'!$E302,INDEX('Input-Accounts'!$H302:$J302,,MATCH($F$6,'Input-Accounts'!$H$6:$J$6,0))))</f>
        <v>-</v>
      </c>
      <c r="G302" s="10">
        <f ca="1">IFERROR(INDEX(G$337:G$373,MATCH($F302,$B$337:$B$373,0))/INDEX($D$337:$D$373,MATCH($F302,$B$337:$B$373,0)),SUMIFS('Input-Ext Allocators'!D$8:D$63,'Input-Ext Allocators'!$B$8:$B$63,$F302))*$D302</f>
        <v>0</v>
      </c>
      <c r="H302" s="10">
        <f ca="1">IFERROR(INDEX(H$337:H$373,MATCH($F302,$B$337:$B$373,0))/INDEX($D$337:$D$373,MATCH($F302,$B$337:$B$373,0)),SUMIFS('Input-Ext Allocators'!E$8:E$63,'Input-Ext Allocators'!$B$8:$B$63,$F302))*$D302</f>
        <v>0</v>
      </c>
      <c r="I302" s="10">
        <f ca="1">IFERROR(INDEX(I$337:I$373,MATCH($F302,$B$337:$B$373,0))/INDEX($D$337:$D$373,MATCH($F302,$B$337:$B$373,0)),SUMIFS('Input-Ext Allocators'!F$8:F$63,'Input-Ext Allocators'!$B$8:$B$63,$F302))*$D302</f>
        <v>0</v>
      </c>
      <c r="J302" s="10">
        <f ca="1">IFERROR(INDEX(J$337:J$373,MATCH($F302,$B$337:$B$373,0))/INDEX($D$337:$D$373,MATCH($F302,$B$337:$B$373,0)),SUMIFS('Input-Ext Allocators'!G$8:G$63,'Input-Ext Allocators'!$B$8:$B$63,$F302))*$D302</f>
        <v>0</v>
      </c>
      <c r="K302" s="10">
        <f ca="1">IFERROR(INDEX(K$337:K$373,MATCH($F302,$B$337:$B$373,0))/INDEX($D$337:$D$373,MATCH($F302,$B$337:$B$373,0)),SUMIFS('Input-Ext Allocators'!H$8:H$63,'Input-Ext Allocators'!$B$8:$B$63,$F302))*$D302</f>
        <v>0</v>
      </c>
    </row>
    <row r="303" spans="1:11" outlineLevel="1">
      <c r="A303" s="31">
        <f>IF(ISBLANK('Input-Accounts'!A303),"",'Input-Accounts'!A303)</f>
        <v>272</v>
      </c>
      <c r="B303" t="str">
        <f>IF(ISBLANK('Input-Accounts'!B303),"",'Input-Accounts'!B303)</f>
        <v>Subtotal - General Plant</v>
      </c>
      <c r="C303" s="31" t="str">
        <f>IF(ISBLANK('Input-Accounts'!C303),"",'Input-Accounts'!C303)</f>
        <v/>
      </c>
      <c r="D303" s="123">
        <f ca="1">SUBTOTAL(9,D289:D302)</f>
        <v>0</v>
      </c>
      <c r="E303" s="10">
        <f t="shared" ca="1" si="56"/>
        <v>0</v>
      </c>
      <c r="G303" s="123">
        <f t="shared" ref="G303:K303" ca="1" si="57">SUBTOTAL(9,G289:G302)</f>
        <v>0</v>
      </c>
      <c r="H303" s="123">
        <f t="shared" ca="1" si="57"/>
        <v>0</v>
      </c>
      <c r="I303" s="123">
        <f t="shared" ca="1" si="57"/>
        <v>0</v>
      </c>
      <c r="J303" s="123">
        <f t="shared" ca="1" si="57"/>
        <v>0</v>
      </c>
      <c r="K303" s="123">
        <f t="shared" ca="1" si="57"/>
        <v>0</v>
      </c>
    </row>
    <row r="304" spans="1:11" outlineLevel="1">
      <c r="A304" s="31" t="str">
        <f>IF(ISBLANK('Input-Accounts'!A304),"",'Input-Accounts'!A304)</f>
        <v/>
      </c>
      <c r="B304" t="str">
        <f>IF(ISBLANK('Input-Accounts'!B304),"",'Input-Accounts'!B304)</f>
        <v/>
      </c>
      <c r="C304" s="31" t="str">
        <f>IF(ISBLANK('Input-Accounts'!C304),"",'Input-Accounts'!C304)</f>
        <v/>
      </c>
      <c r="D304" s="10"/>
      <c r="E304" s="10"/>
      <c r="G304" s="10"/>
      <c r="H304" s="10"/>
      <c r="I304" s="10"/>
      <c r="J304" s="10"/>
      <c r="K304" s="10"/>
    </row>
    <row r="305" spans="1:11" outlineLevel="1">
      <c r="A305" s="31">
        <f>IF(ISBLANK('Input-Accounts'!A305),"",'Input-Accounts'!A305)</f>
        <v>273</v>
      </c>
      <c r="B305" t="str">
        <f>IF(ISBLANK('Input-Accounts'!B305),"",'Input-Accounts'!B305)</f>
        <v>Total - Depreciation Expense</v>
      </c>
      <c r="C305" s="31" t="str">
        <f>IF(ISBLANK('Input-Accounts'!C305),"",'Input-Accounts'!C305)</f>
        <v/>
      </c>
      <c r="D305" s="123">
        <f ca="1">SUBTOTAL(9,D243:D304)</f>
        <v>0</v>
      </c>
      <c r="E305" s="10">
        <f ca="1">IFERROR(IF(D305="","",IF(D305=0,0,IF(ABS(D305-SUM($G305:$K305))&lt;Check_Limit,0,1))),1)</f>
        <v>0</v>
      </c>
      <c r="G305" s="123">
        <f t="shared" ref="G305:K305" ca="1" si="58">SUBTOTAL(9,G243:G304)</f>
        <v>0</v>
      </c>
      <c r="H305" s="123">
        <f t="shared" ca="1" si="58"/>
        <v>0</v>
      </c>
      <c r="I305" s="123">
        <f t="shared" ca="1" si="58"/>
        <v>0</v>
      </c>
      <c r="J305" s="123">
        <f t="shared" ca="1" si="58"/>
        <v>0</v>
      </c>
      <c r="K305" s="123">
        <f t="shared" ca="1" si="58"/>
        <v>0</v>
      </c>
    </row>
    <row r="306" spans="1:11" outlineLevel="1">
      <c r="A306" s="31" t="str">
        <f>IF(ISBLANK('Input-Accounts'!A306),"",'Input-Accounts'!A306)</f>
        <v/>
      </c>
      <c r="B306" t="str">
        <f>IF(ISBLANK('Input-Accounts'!B306),"",'Input-Accounts'!B306)</f>
        <v/>
      </c>
      <c r="C306" s="31" t="str">
        <f>IF(ISBLANK('Input-Accounts'!C306),"",'Input-Accounts'!C306)</f>
        <v/>
      </c>
      <c r="D306" s="10"/>
      <c r="E306" s="10"/>
      <c r="G306" s="10"/>
      <c r="H306" s="10"/>
      <c r="I306" s="10"/>
      <c r="J306" s="10"/>
      <c r="K306" s="10"/>
    </row>
    <row r="307" spans="1:11">
      <c r="A307" s="31">
        <f>IF(ISBLANK('Input-Accounts'!A307),"",'Input-Accounts'!A307)</f>
        <v>274</v>
      </c>
      <c r="B307" s="7" t="str">
        <f>IF(ISBLANK('Input-Accounts'!B307),"",'Input-Accounts'!B307)</f>
        <v>Total Adjustments, Depreciation and Amortization Expense</v>
      </c>
      <c r="C307" s="31" t="str">
        <f>IF(ISBLANK('Input-Accounts'!C307),"",'Input-Accounts'!C307)</f>
        <v/>
      </c>
      <c r="D307" s="10">
        <f ca="1">SUBTOTAL(9,D243:D306)</f>
        <v>0</v>
      </c>
      <c r="E307" s="10">
        <f ca="1">IFERROR(IF(D307="","",IF(D307=0,0,IF(ABS(D307-SUM($G307:$K307))&lt;Check_Limit,0,1))),1)</f>
        <v>0</v>
      </c>
      <c r="F307" s="3"/>
      <c r="G307" s="10">
        <f t="shared" ref="G307:K307" ca="1" si="59">SUBTOTAL(9,G243:G306)</f>
        <v>0</v>
      </c>
      <c r="H307" s="10">
        <f t="shared" ca="1" si="59"/>
        <v>0</v>
      </c>
      <c r="I307" s="10">
        <f t="shared" ca="1" si="59"/>
        <v>0</v>
      </c>
      <c r="J307" s="10">
        <f t="shared" ca="1" si="59"/>
        <v>0</v>
      </c>
      <c r="K307" s="10">
        <f t="shared" ca="1" si="59"/>
        <v>0</v>
      </c>
    </row>
    <row r="308" spans="1:11">
      <c r="A308" s="31" t="str">
        <f>IF(ISBLANK('Input-Accounts'!A308),"",'Input-Accounts'!A308)</f>
        <v/>
      </c>
      <c r="B308" t="str">
        <f>IF(ISBLANK('Input-Accounts'!B308),"",'Input-Accounts'!B308)</f>
        <v/>
      </c>
      <c r="C308" s="31" t="str">
        <f>IF(ISBLANK('Input-Accounts'!C308),"",'Input-Accounts'!C308)</f>
        <v/>
      </c>
      <c r="D308" s="123"/>
      <c r="E308" s="10"/>
      <c r="G308" s="123"/>
      <c r="H308" s="123"/>
      <c r="I308" s="123"/>
      <c r="J308" s="123"/>
      <c r="K308" s="123"/>
    </row>
    <row r="309" spans="1:11">
      <c r="A309" s="31">
        <f>IF(ISBLANK('Input-Accounts'!A309),"",'Input-Accounts'!A309)</f>
        <v>275</v>
      </c>
      <c r="B309" s="7" t="str">
        <f>IF(ISBLANK('Input-Accounts'!B309),"",'Input-Accounts'!B309)</f>
        <v>Taxes</v>
      </c>
      <c r="C309" s="31" t="str">
        <f>IF(ISBLANK('Input-Accounts'!C309),"",'Input-Accounts'!C309)</f>
        <v/>
      </c>
      <c r="D309" s="10"/>
      <c r="E309" s="10"/>
      <c r="G309" s="10"/>
      <c r="H309" s="10"/>
      <c r="I309" s="10"/>
      <c r="J309" s="10"/>
      <c r="K309" s="10"/>
    </row>
    <row r="310" spans="1:11" hidden="1" outlineLevel="1">
      <c r="A310" s="31">
        <f>IF(ISBLANK('Input-Accounts'!A310),"",'Input-Accounts'!A310)</f>
        <v>276</v>
      </c>
      <c r="B310" s="7" t="str">
        <f>IF(ISBLANK('Input-Accounts'!B310),"",'Input-Accounts'!B310)</f>
        <v>Taxes Other Than Income Taxes</v>
      </c>
      <c r="C310" s="31" t="str">
        <f>IF(ISBLANK('Input-Accounts'!C310),"",'Input-Accounts'!C310)</f>
        <v/>
      </c>
      <c r="D310" s="10"/>
      <c r="E310" s="10"/>
      <c r="G310" s="10"/>
      <c r="H310" s="10"/>
      <c r="I310" s="10"/>
      <c r="J310" s="10"/>
      <c r="K310" s="10"/>
    </row>
    <row r="311" spans="1:11" hidden="1" outlineLevel="1">
      <c r="A311" s="31">
        <f>IF(ISBLANK('Input-Accounts'!A311),"",'Input-Accounts'!A311)</f>
        <v>277</v>
      </c>
      <c r="B311" s="53" t="str">
        <f>IF(ISBLANK('Input-Accounts'!B311),"",'Input-Accounts'!B311)</f>
        <v>Taxes Other Than Income Taxes - Property</v>
      </c>
      <c r="C311" s="31">
        <f>IF(ISBLANK('Input-Accounts'!C311),"",'Input-Accounts'!C311)</f>
        <v>408.1</v>
      </c>
      <c r="D311" s="10">
        <f t="shared" ref="D311:D313" ca="1" si="60">INDIRECT("Classification!"&amp;$D$5&amp;ROW())</f>
        <v>0</v>
      </c>
      <c r="E311" s="10">
        <f ca="1">IFERROR(IF(D311="","",IF(D311=0,0,IF(ABS(D311-SUM($G311:$K311))&lt;Check_Limit,0,1))),1)</f>
        <v>0</v>
      </c>
      <c r="F311" s="3" t="str" cm="1">
        <f t="array" aca="1" ref="F311" ca="1">IF(D311=0,"-",IF('Input-Accounts'!$E311&lt;&gt;0,'Input-Accounts'!$E311,INDEX('Input-Accounts'!$H311:$J311,,MATCH($F$6,'Input-Accounts'!$H$6:$J$6,0))))</f>
        <v>-</v>
      </c>
      <c r="G311" s="10">
        <f ca="1">IFERROR(INDEX(G$337:G$373,MATCH($F311,$B$337:$B$373,0))/INDEX($D$337:$D$373,MATCH($F311,$B$337:$B$373,0)),SUMIFS('Input-Ext Allocators'!D$8:D$63,'Input-Ext Allocators'!$B$8:$B$63,$F311))*$D311</f>
        <v>0</v>
      </c>
      <c r="H311" s="10">
        <f ca="1">IFERROR(INDEX(H$337:H$373,MATCH($F311,$B$337:$B$373,0))/INDEX($D$337:$D$373,MATCH($F311,$B$337:$B$373,0)),SUMIFS('Input-Ext Allocators'!E$8:E$63,'Input-Ext Allocators'!$B$8:$B$63,$F311))*$D311</f>
        <v>0</v>
      </c>
      <c r="I311" s="10">
        <f ca="1">IFERROR(INDEX(I$337:I$373,MATCH($F311,$B$337:$B$373,0))/INDEX($D$337:$D$373,MATCH($F311,$B$337:$B$373,0)),SUMIFS('Input-Ext Allocators'!F$8:F$63,'Input-Ext Allocators'!$B$8:$B$63,$F311))*$D311</f>
        <v>0</v>
      </c>
      <c r="J311" s="10">
        <f ca="1">IFERROR(INDEX(J$337:J$373,MATCH($F311,$B$337:$B$373,0))/INDEX($D$337:$D$373,MATCH($F311,$B$337:$B$373,0)),SUMIFS('Input-Ext Allocators'!G$8:G$63,'Input-Ext Allocators'!$B$8:$B$63,$F311))*$D311</f>
        <v>0</v>
      </c>
      <c r="K311" s="10">
        <f ca="1">IFERROR(INDEX(K$337:K$373,MATCH($F311,$B$337:$B$373,0))/INDEX($D$337:$D$373,MATCH($F311,$B$337:$B$373,0)),SUMIFS('Input-Ext Allocators'!H$8:H$63,'Input-Ext Allocators'!$B$8:$B$63,$F311))*$D311</f>
        <v>0</v>
      </c>
    </row>
    <row r="312" spans="1:11" hidden="1" outlineLevel="1">
      <c r="A312" s="31">
        <f>IF(ISBLANK('Input-Accounts'!A312),"",'Input-Accounts'!A312)</f>
        <v>278</v>
      </c>
      <c r="B312" s="53" t="str">
        <f>IF(ISBLANK('Input-Accounts'!B312),"",'Input-Accounts'!B312)</f>
        <v>Taxes Other Than Income Taxes - Payroll</v>
      </c>
      <c r="C312" s="31">
        <f>IF(ISBLANK('Input-Accounts'!C312),"",'Input-Accounts'!C312)</f>
        <v>408.2</v>
      </c>
      <c r="D312" s="10">
        <f t="shared" ca="1" si="60"/>
        <v>150789.66167652549</v>
      </c>
      <c r="E312" s="10">
        <f ca="1">IFERROR(IF(D312="","",IF(D312=0,0,IF(ABS(D312-SUM($G312:$K312))&lt;Check_Limit,0,1))),1)</f>
        <v>0</v>
      </c>
      <c r="F312" s="3" t="str" cm="1">
        <f t="array" aca="1" ref="F312" ca="1">IF(D312=0,"-",IF('Input-Accounts'!$E312&lt;&gt;0,'Input-Accounts'!$E312,INDEX('Input-Accounts'!$H312:$J312,,MATCH($F$6,'Input-Accounts'!$H$6:$J$6,0))))</f>
        <v>INT_LABOR</v>
      </c>
      <c r="G312" s="10">
        <f ca="1">IFERROR(INDEX(G$337:G$373,MATCH($F312,$B$337:$B$373,0))/INDEX($D$337:$D$373,MATCH($F312,$B$337:$B$373,0)),SUMIFS('Input-Ext Allocators'!D$8:D$63,'Input-Ext Allocators'!$B$8:$B$63,$F312))*$D312</f>
        <v>135521.27075224844</v>
      </c>
      <c r="H312" s="10">
        <f ca="1">IFERROR(INDEX(H$337:H$373,MATCH($F312,$B$337:$B$373,0))/INDEX($D$337:$D$373,MATCH($F312,$B$337:$B$373,0)),SUMIFS('Input-Ext Allocators'!E$8:E$63,'Input-Ext Allocators'!$B$8:$B$63,$F312))*$D312</f>
        <v>15192.836890295788</v>
      </c>
      <c r="I312" s="10">
        <f ca="1">IFERROR(INDEX(I$337:I$373,MATCH($F312,$B$337:$B$373,0))/INDEX($D$337:$D$373,MATCH($F312,$B$337:$B$373,0)),SUMIFS('Input-Ext Allocators'!F$8:F$63,'Input-Ext Allocators'!$B$8:$B$63,$F312))*$D312</f>
        <v>2.1586866851798505</v>
      </c>
      <c r="J312" s="10">
        <f ca="1">IFERROR(INDEX(J$337:J$373,MATCH($F312,$B$337:$B$373,0))/INDEX($D$337:$D$373,MATCH($F312,$B$337:$B$373,0)),SUMIFS('Input-Ext Allocators'!G$8:G$63,'Input-Ext Allocators'!$B$8:$B$63,$F312))*$D312</f>
        <v>6.476060055539552</v>
      </c>
      <c r="K312" s="10">
        <f ca="1">IFERROR(INDEX(K$337:K$373,MATCH($F312,$B$337:$B$373,0))/INDEX($D$337:$D$373,MATCH($F312,$B$337:$B$373,0)),SUMIFS('Input-Ext Allocators'!H$8:H$63,'Input-Ext Allocators'!$B$8:$B$63,$F312))*$D312</f>
        <v>66.919287240575358</v>
      </c>
    </row>
    <row r="313" spans="1:11" hidden="1" outlineLevel="1">
      <c r="A313" s="31">
        <f>IF(ISBLANK('Input-Accounts'!A313),"",'Input-Accounts'!A313)</f>
        <v>279</v>
      </c>
      <c r="B313" s="53" t="str">
        <f>IF(ISBLANK('Input-Accounts'!B313),"",'Input-Accounts'!B313)</f>
        <v>Taxes Other Than Income Taxes - Other</v>
      </c>
      <c r="C313" s="31">
        <f>IF(ISBLANK('Input-Accounts'!C313),"",'Input-Accounts'!C313)</f>
        <v>408.3</v>
      </c>
      <c r="D313" s="10">
        <f t="shared" ca="1" si="60"/>
        <v>37779.78897117517</v>
      </c>
      <c r="E313" s="10">
        <f ca="1">IFERROR(IF(D313="","",IF(D313=0,0,IF(ABS(D313-SUM($G313:$K313))&lt;Check_Limit,0,1))),1)</f>
        <v>0</v>
      </c>
      <c r="F313" s="3" t="str" cm="1">
        <f t="array" aca="1" ref="F313" ca="1">IF(D313=0,"-",IF('Input-Accounts'!$E313&lt;&gt;0,'Input-Accounts'!$E313,INDEX('Input-Accounts'!$H313:$J313,,MATCH($F$6,'Input-Accounts'!$H$6:$J$6,0))))</f>
        <v>INT_LABOR</v>
      </c>
      <c r="G313" s="10">
        <f ca="1">IFERROR(INDEX(G$337:G$373,MATCH($F313,$B$337:$B$373,0))/INDEX($D$337:$D$373,MATCH($F313,$B$337:$B$373,0)),SUMIFS('Input-Ext Allocators'!D$8:D$63,'Input-Ext Allocators'!$B$8:$B$63,$F313))*$D313</f>
        <v>33954.350405724814</v>
      </c>
      <c r="H313" s="10">
        <f ca="1">IFERROR(INDEX(H$337:H$373,MATCH($F313,$B$337:$B$373,0))/INDEX($D$337:$D$373,MATCH($F313,$B$337:$B$373,0)),SUMIFS('Input-Ext Allocators'!E$8:E$63,'Input-Ext Allocators'!$B$8:$B$63,$F313))*$D313</f>
        <v>3806.5087832093463</v>
      </c>
      <c r="I313" s="10">
        <f ca="1">IFERROR(INDEX(I$337:I$373,MATCH($F313,$B$337:$B$373,0))/INDEX($D$337:$D$373,MATCH($F313,$B$337:$B$373,0)),SUMIFS('Input-Ext Allocators'!F$8:F$63,'Input-Ext Allocators'!$B$8:$B$63,$F313))*$D313</f>
        <v>0.5408509211721152</v>
      </c>
      <c r="J313" s="10">
        <f ca="1">IFERROR(INDEX(J$337:J$373,MATCH($F313,$B$337:$B$373,0))/INDEX($D$337:$D$373,MATCH($F313,$B$337:$B$373,0)),SUMIFS('Input-Ext Allocators'!G$8:G$63,'Input-Ext Allocators'!$B$8:$B$63,$F313))*$D313</f>
        <v>1.6225527635163457</v>
      </c>
      <c r="K313" s="10">
        <f ca="1">IFERROR(INDEX(K$337:K$373,MATCH($F313,$B$337:$B$373,0))/INDEX($D$337:$D$373,MATCH($F313,$B$337:$B$373,0)),SUMIFS('Input-Ext Allocators'!H$8:H$63,'Input-Ext Allocators'!$B$8:$B$63,$F313))*$D313</f>
        <v>16.766378556335571</v>
      </c>
    </row>
    <row r="314" spans="1:11" hidden="1" outlineLevel="1">
      <c r="A314" s="31">
        <f>IF(ISBLANK('Input-Accounts'!A314),"",'Input-Accounts'!A314)</f>
        <v>280</v>
      </c>
      <c r="B314" t="str">
        <f>IF(ISBLANK('Input-Accounts'!B314),"",'Input-Accounts'!B314)</f>
        <v>Subtotal - Taxes Other Than Income Taxes</v>
      </c>
      <c r="C314" s="31" t="str">
        <f>IF(ISBLANK('Input-Accounts'!C314),"",'Input-Accounts'!C314)</f>
        <v/>
      </c>
      <c r="D314" s="123">
        <f ca="1">SUBTOTAL(9,D311:D313)</f>
        <v>188569.45064770067</v>
      </c>
      <c r="E314" s="10">
        <f ca="1">IFERROR(IF(D314="","",IF(D314=0,0,IF(ABS(D314-SUM($G314:$K314))&lt;Check_Limit,0,1))),1)</f>
        <v>0</v>
      </c>
      <c r="G314" s="123">
        <f t="shared" ref="G314:K314" ca="1" si="61">SUBTOTAL(9,G311:G313)</f>
        <v>169475.62115797325</v>
      </c>
      <c r="H314" s="123">
        <f t="shared" ca="1" si="61"/>
        <v>18999.345673505133</v>
      </c>
      <c r="I314" s="123">
        <f t="shared" ca="1" si="61"/>
        <v>2.6995376063519658</v>
      </c>
      <c r="J314" s="123">
        <f t="shared" ca="1" si="61"/>
        <v>8.0986128190558979</v>
      </c>
      <c r="K314" s="123">
        <f t="shared" ca="1" si="61"/>
        <v>83.685665796910925</v>
      </c>
    </row>
    <row r="315" spans="1:11" hidden="1" outlineLevel="1">
      <c r="A315" s="31" t="str">
        <f>IF(ISBLANK('Input-Accounts'!A315),"",'Input-Accounts'!A315)</f>
        <v/>
      </c>
      <c r="B315" s="6" t="str">
        <f>IF(ISBLANK('Input-Accounts'!B315),"",'Input-Accounts'!B315)</f>
        <v/>
      </c>
      <c r="C315" s="31" t="str">
        <f>IF(ISBLANK('Input-Accounts'!C315),"",'Input-Accounts'!C315)</f>
        <v/>
      </c>
      <c r="D315" s="10"/>
      <c r="E315" s="10"/>
      <c r="G315" s="10"/>
      <c r="H315" s="10"/>
      <c r="I315" s="10"/>
      <c r="J315" s="10"/>
      <c r="K315" s="10"/>
    </row>
    <row r="316" spans="1:11" hidden="1" outlineLevel="1">
      <c r="A316" s="31">
        <f>IF(ISBLANK('Input-Accounts'!A316),"",'Input-Accounts'!A316)</f>
        <v>281</v>
      </c>
      <c r="B316" s="1" t="str">
        <f>IF(ISBLANK('Input-Accounts'!B316),"",'Input-Accounts'!B316)</f>
        <v>Income Taxes</v>
      </c>
      <c r="C316" s="31" t="str">
        <f>IF(ISBLANK('Input-Accounts'!C316),"",'Input-Accounts'!C316)</f>
        <v/>
      </c>
      <c r="D316" s="10"/>
      <c r="E316" s="10"/>
      <c r="G316" s="10"/>
      <c r="H316" s="10"/>
      <c r="I316" s="10"/>
      <c r="J316" s="10"/>
      <c r="K316" s="10"/>
    </row>
    <row r="317" spans="1:11" hidden="1" outlineLevel="1">
      <c r="A317" s="31">
        <f>IF(ISBLANK('Input-Accounts'!A317),"",'Input-Accounts'!A317)</f>
        <v>282</v>
      </c>
      <c r="B317" s="53" t="str">
        <f>IF(ISBLANK('Input-Accounts'!B317),"",'Input-Accounts'!B317)</f>
        <v>FEDERAL INCOME TAXES</v>
      </c>
      <c r="C317" s="31">
        <f>IF(ISBLANK('Input-Accounts'!C317),"",'Input-Accounts'!C317)</f>
        <v>409.1</v>
      </c>
      <c r="D317" s="10">
        <f t="shared" ref="D317:D320" ca="1" si="62">INDIRECT("Classification!"&amp;$D$5&amp;ROW())</f>
        <v>0</v>
      </c>
      <c r="E317" s="10">
        <f ca="1">IFERROR(IF(D317="","",IF(D317=0,0,IF(ABS(D317-SUM($G317:$K317))&lt;Check_Limit,0,1))),1)</f>
        <v>0</v>
      </c>
      <c r="F317" s="3" t="str" cm="1">
        <f t="array" aca="1" ref="F317" ca="1">IF(D317=0,"-",IF('Input-Accounts'!$E317&lt;&gt;0,'Input-Accounts'!$E317,INDEX('Input-Accounts'!$H317:$J317,,MATCH($F$6,'Input-Accounts'!$H$6:$J$6,0))))</f>
        <v>-</v>
      </c>
      <c r="G317" s="10">
        <f ca="1">IFERROR(INDEX(G$337:G$373,MATCH($F317,$B$337:$B$373,0))/INDEX($D$337:$D$373,MATCH($F317,$B$337:$B$373,0)),SUMIFS('Input-Ext Allocators'!D$8:D$63,'Input-Ext Allocators'!$B$8:$B$63,$F317))*$D317</f>
        <v>0</v>
      </c>
      <c r="H317" s="10">
        <f ca="1">IFERROR(INDEX(H$337:H$373,MATCH($F317,$B$337:$B$373,0))/INDEX($D$337:$D$373,MATCH($F317,$B$337:$B$373,0)),SUMIFS('Input-Ext Allocators'!E$8:E$63,'Input-Ext Allocators'!$B$8:$B$63,$F317))*$D317</f>
        <v>0</v>
      </c>
      <c r="I317" s="10">
        <f ca="1">IFERROR(INDEX(I$337:I$373,MATCH($F317,$B$337:$B$373,0))/INDEX($D$337:$D$373,MATCH($F317,$B$337:$B$373,0)),SUMIFS('Input-Ext Allocators'!F$8:F$63,'Input-Ext Allocators'!$B$8:$B$63,$F317))*$D317</f>
        <v>0</v>
      </c>
      <c r="J317" s="10">
        <f ca="1">IFERROR(INDEX(J$337:J$373,MATCH($F317,$B$337:$B$373,0))/INDEX($D$337:$D$373,MATCH($F317,$B$337:$B$373,0)),SUMIFS('Input-Ext Allocators'!G$8:G$63,'Input-Ext Allocators'!$B$8:$B$63,$F317))*$D317</f>
        <v>0</v>
      </c>
      <c r="K317" s="10">
        <f ca="1">IFERROR(INDEX(K$337:K$373,MATCH($F317,$B$337:$B$373,0))/INDEX($D$337:$D$373,MATCH($F317,$B$337:$B$373,0)),SUMIFS('Input-Ext Allocators'!H$8:H$63,'Input-Ext Allocators'!$B$8:$B$63,$F317))*$D317</f>
        <v>0</v>
      </c>
    </row>
    <row r="318" spans="1:11" hidden="1" outlineLevel="1">
      <c r="A318" s="31">
        <f>IF(ISBLANK('Input-Accounts'!A318),"",'Input-Accounts'!A318)</f>
        <v>283</v>
      </c>
      <c r="B318" s="53" t="str">
        <f>IF(ISBLANK('Input-Accounts'!B318),"",'Input-Accounts'!B318)</f>
        <v>STATE INCOME TAXES</v>
      </c>
      <c r="C318" s="31">
        <f>IF(ISBLANK('Input-Accounts'!C318),"",'Input-Accounts'!C318)</f>
        <v>409.2</v>
      </c>
      <c r="D318" s="10">
        <f t="shared" ca="1" si="62"/>
        <v>0</v>
      </c>
      <c r="E318" s="10">
        <f ca="1">IFERROR(IF(D318="","",IF(D318=0,0,IF(ABS(D318-SUM($G318:$K318))&lt;Check_Limit,0,1))),1)</f>
        <v>0</v>
      </c>
      <c r="F318" s="3" t="str" cm="1">
        <f t="array" aca="1" ref="F318" ca="1">IF(D318=0,"-",IF('Input-Accounts'!$E318&lt;&gt;0,'Input-Accounts'!$E318,INDEX('Input-Accounts'!$H318:$J318,,MATCH($F$6,'Input-Accounts'!$H$6:$J$6,0))))</f>
        <v>-</v>
      </c>
      <c r="G318" s="10">
        <f ca="1">IFERROR(INDEX(G$337:G$373,MATCH($F318,$B$337:$B$373,0))/INDEX($D$337:$D$373,MATCH($F318,$B$337:$B$373,0)),SUMIFS('Input-Ext Allocators'!D$8:D$63,'Input-Ext Allocators'!$B$8:$B$63,$F318))*$D318</f>
        <v>0</v>
      </c>
      <c r="H318" s="10">
        <f ca="1">IFERROR(INDEX(H$337:H$373,MATCH($F318,$B$337:$B$373,0))/INDEX($D$337:$D$373,MATCH($F318,$B$337:$B$373,0)),SUMIFS('Input-Ext Allocators'!E$8:E$63,'Input-Ext Allocators'!$B$8:$B$63,$F318))*$D318</f>
        <v>0</v>
      </c>
      <c r="I318" s="10">
        <f ca="1">IFERROR(INDEX(I$337:I$373,MATCH($F318,$B$337:$B$373,0))/INDEX($D$337:$D$373,MATCH($F318,$B$337:$B$373,0)),SUMIFS('Input-Ext Allocators'!F$8:F$63,'Input-Ext Allocators'!$B$8:$B$63,$F318))*$D318</f>
        <v>0</v>
      </c>
      <c r="J318" s="10">
        <f ca="1">IFERROR(INDEX(J$337:J$373,MATCH($F318,$B$337:$B$373,0))/INDEX($D$337:$D$373,MATCH($F318,$B$337:$B$373,0)),SUMIFS('Input-Ext Allocators'!G$8:G$63,'Input-Ext Allocators'!$B$8:$B$63,$F318))*$D318</f>
        <v>0</v>
      </c>
      <c r="K318" s="10">
        <f ca="1">IFERROR(INDEX(K$337:K$373,MATCH($F318,$B$337:$B$373,0))/INDEX($D$337:$D$373,MATCH($F318,$B$337:$B$373,0)),SUMIFS('Input-Ext Allocators'!H$8:H$63,'Input-Ext Allocators'!$B$8:$B$63,$F318))*$D318</f>
        <v>0</v>
      </c>
    </row>
    <row r="319" spans="1:11" hidden="1" outlineLevel="1">
      <c r="A319" s="31">
        <f>IF(ISBLANK('Input-Accounts'!A319),"",'Input-Accounts'!A319)</f>
        <v>284</v>
      </c>
      <c r="B319" s="53" t="str">
        <f>IF(ISBLANK('Input-Accounts'!B319),"",'Input-Accounts'!B319)</f>
        <v>DEFERRED INCOME TAX EXPENSE - FEDERAL</v>
      </c>
      <c r="C319" s="31" t="str">
        <f>IF(ISBLANK('Input-Accounts'!C319),"",'Input-Accounts'!C319)</f>
        <v>410-411.1</v>
      </c>
      <c r="D319" s="10">
        <f t="shared" ca="1" si="62"/>
        <v>0</v>
      </c>
      <c r="E319" s="10">
        <f ca="1">IFERROR(IF(D319="","",IF(D319=0,0,IF(ABS(D319-SUM($G319:$K319))&lt;Check_Limit,0,1))),1)</f>
        <v>0</v>
      </c>
      <c r="F319" s="3" t="str" cm="1">
        <f t="array" aca="1" ref="F319" ca="1">IF(D319=0,"-",IF('Input-Accounts'!$E319&lt;&gt;0,'Input-Accounts'!$E319,INDEX('Input-Accounts'!$H319:$J319,,MATCH($F$6,'Input-Accounts'!$H$6:$J$6,0))))</f>
        <v>-</v>
      </c>
      <c r="G319" s="10">
        <f ca="1">IFERROR(INDEX(G$337:G$373,MATCH($F319,$B$337:$B$373,0))/INDEX($D$337:$D$373,MATCH($F319,$B$337:$B$373,0)),SUMIFS('Input-Ext Allocators'!D$8:D$63,'Input-Ext Allocators'!$B$8:$B$63,$F319))*$D319</f>
        <v>0</v>
      </c>
      <c r="H319" s="10">
        <f ca="1">IFERROR(INDEX(H$337:H$373,MATCH($F319,$B$337:$B$373,0))/INDEX($D$337:$D$373,MATCH($F319,$B$337:$B$373,0)),SUMIFS('Input-Ext Allocators'!E$8:E$63,'Input-Ext Allocators'!$B$8:$B$63,$F319))*$D319</f>
        <v>0</v>
      </c>
      <c r="I319" s="10">
        <f ca="1">IFERROR(INDEX(I$337:I$373,MATCH($F319,$B$337:$B$373,0))/INDEX($D$337:$D$373,MATCH($F319,$B$337:$B$373,0)),SUMIFS('Input-Ext Allocators'!F$8:F$63,'Input-Ext Allocators'!$B$8:$B$63,$F319))*$D319</f>
        <v>0</v>
      </c>
      <c r="J319" s="10">
        <f ca="1">IFERROR(INDEX(J$337:J$373,MATCH($F319,$B$337:$B$373,0))/INDEX($D$337:$D$373,MATCH($F319,$B$337:$B$373,0)),SUMIFS('Input-Ext Allocators'!G$8:G$63,'Input-Ext Allocators'!$B$8:$B$63,$F319))*$D319</f>
        <v>0</v>
      </c>
      <c r="K319" s="10">
        <f ca="1">IFERROR(INDEX(K$337:K$373,MATCH($F319,$B$337:$B$373,0))/INDEX($D$337:$D$373,MATCH($F319,$B$337:$B$373,0)),SUMIFS('Input-Ext Allocators'!H$8:H$63,'Input-Ext Allocators'!$B$8:$B$63,$F319))*$D319</f>
        <v>0</v>
      </c>
    </row>
    <row r="320" spans="1:11" hidden="1" outlineLevel="1">
      <c r="A320" s="31">
        <f>IF(ISBLANK('Input-Accounts'!A320),"",'Input-Accounts'!A320)</f>
        <v>285</v>
      </c>
      <c r="B320" s="53" t="str">
        <f>IF(ISBLANK('Input-Accounts'!B320),"",'Input-Accounts'!B320)</f>
        <v>DEFERRED INCOME TAX EXPENSE - FEDERAL</v>
      </c>
      <c r="C320" s="31" t="str">
        <f>IF(ISBLANK('Input-Accounts'!C320),"",'Input-Accounts'!C320)</f>
        <v>410-411.2</v>
      </c>
      <c r="D320" s="10">
        <f t="shared" ca="1" si="62"/>
        <v>0</v>
      </c>
      <c r="E320" s="10">
        <f ca="1">IFERROR(IF(D320="","",IF(D320=0,0,IF(ABS(D320-SUM($G320:$K320))&lt;Check_Limit,0,1))),1)</f>
        <v>0</v>
      </c>
      <c r="F320" s="3" t="str" cm="1">
        <f t="array" aca="1" ref="F320" ca="1">IF(D320=0,"-",IF('Input-Accounts'!$E320&lt;&gt;0,'Input-Accounts'!$E320,INDEX('Input-Accounts'!$H320:$J320,,MATCH($F$6,'Input-Accounts'!$H$6:$J$6,0))))</f>
        <v>-</v>
      </c>
      <c r="G320" s="10">
        <f ca="1">IFERROR(INDEX(G$337:G$373,MATCH($F320,$B$337:$B$373,0))/INDEX($D$337:$D$373,MATCH($F320,$B$337:$B$373,0)),SUMIFS('Input-Ext Allocators'!D$8:D$63,'Input-Ext Allocators'!$B$8:$B$63,$F320))*$D320</f>
        <v>0</v>
      </c>
      <c r="H320" s="10">
        <f ca="1">IFERROR(INDEX(H$337:H$373,MATCH($F320,$B$337:$B$373,0))/INDEX($D$337:$D$373,MATCH($F320,$B$337:$B$373,0)),SUMIFS('Input-Ext Allocators'!E$8:E$63,'Input-Ext Allocators'!$B$8:$B$63,$F320))*$D320</f>
        <v>0</v>
      </c>
      <c r="I320" s="10">
        <f ca="1">IFERROR(INDEX(I$337:I$373,MATCH($F320,$B$337:$B$373,0))/INDEX($D$337:$D$373,MATCH($F320,$B$337:$B$373,0)),SUMIFS('Input-Ext Allocators'!F$8:F$63,'Input-Ext Allocators'!$B$8:$B$63,$F320))*$D320</f>
        <v>0</v>
      </c>
      <c r="J320" s="10">
        <f ca="1">IFERROR(INDEX(J$337:J$373,MATCH($F320,$B$337:$B$373,0))/INDEX($D$337:$D$373,MATCH($F320,$B$337:$B$373,0)),SUMIFS('Input-Ext Allocators'!G$8:G$63,'Input-Ext Allocators'!$B$8:$B$63,$F320))*$D320</f>
        <v>0</v>
      </c>
      <c r="K320" s="10">
        <f ca="1">IFERROR(INDEX(K$337:K$373,MATCH($F320,$B$337:$B$373,0))/INDEX($D$337:$D$373,MATCH($F320,$B$337:$B$373,0)),SUMIFS('Input-Ext Allocators'!H$8:H$63,'Input-Ext Allocators'!$B$8:$B$63,$F320))*$D320</f>
        <v>0</v>
      </c>
    </row>
    <row r="321" spans="1:11" hidden="1" outlineLevel="1">
      <c r="A321" s="31">
        <f>IF(ISBLANK('Input-Accounts'!A321),"",'Input-Accounts'!A321)</f>
        <v>286</v>
      </c>
      <c r="B321" t="str">
        <f>IF(ISBLANK('Input-Accounts'!B321),"",'Input-Accounts'!B321)</f>
        <v>Subtotal - Income Taxes</v>
      </c>
      <c r="C321" s="31" t="str">
        <f>IF(ISBLANK('Input-Accounts'!C321),"",'Input-Accounts'!C321)</f>
        <v/>
      </c>
      <c r="D321" s="123">
        <f ca="1">SUBTOTAL(9,D317:D320)</f>
        <v>0</v>
      </c>
      <c r="E321" s="10">
        <f ca="1">IFERROR(IF(D321="","",IF(D321=0,0,IF(ABS(D321-SUM($G321:$K321))&lt;Check_Limit,0,1))),1)</f>
        <v>0</v>
      </c>
      <c r="G321" s="123">
        <f t="shared" ref="G321:K321" ca="1" si="63">SUBTOTAL(9,G317:G320)</f>
        <v>0</v>
      </c>
      <c r="H321" s="123">
        <f t="shared" ca="1" si="63"/>
        <v>0</v>
      </c>
      <c r="I321" s="123">
        <f t="shared" ca="1" si="63"/>
        <v>0</v>
      </c>
      <c r="J321" s="123">
        <f t="shared" ca="1" si="63"/>
        <v>0</v>
      </c>
      <c r="K321" s="123">
        <f t="shared" ca="1" si="63"/>
        <v>0</v>
      </c>
    </row>
    <row r="322" spans="1:11" hidden="1" outlineLevel="1">
      <c r="A322" s="31" t="str">
        <f>IF(ISBLANK('Input-Accounts'!A322),"",'Input-Accounts'!A322)</f>
        <v/>
      </c>
      <c r="B322" t="str">
        <f>IF(ISBLANK('Input-Accounts'!B322),"",'Input-Accounts'!B322)</f>
        <v/>
      </c>
      <c r="C322" s="31" t="str">
        <f>IF(ISBLANK('Input-Accounts'!C322),"",'Input-Accounts'!C322)</f>
        <v/>
      </c>
      <c r="D322" s="10"/>
      <c r="E322" s="10"/>
      <c r="G322" s="10"/>
      <c r="H322" s="10"/>
      <c r="I322" s="10"/>
      <c r="J322" s="10"/>
      <c r="K322" s="10"/>
    </row>
    <row r="323" spans="1:11" collapsed="1">
      <c r="A323" s="31">
        <f>IF(ISBLANK('Input-Accounts'!A323),"",'Input-Accounts'!A323)</f>
        <v>287</v>
      </c>
      <c r="B323" s="7" t="str">
        <f>IF(ISBLANK('Input-Accounts'!B323),"",'Input-Accounts'!B323)</f>
        <v>Total Taxes</v>
      </c>
      <c r="C323" s="31" t="str">
        <f>IF(ISBLANK('Input-Accounts'!C323),"",'Input-Accounts'!C323)</f>
        <v/>
      </c>
      <c r="D323" s="10">
        <f ca="1">SUBTOTAL(9,D311:D321)</f>
        <v>188569.45064770067</v>
      </c>
      <c r="E323" s="10">
        <f ca="1">IFERROR(IF(D323="","",IF(D323=0,0,IF(ABS(D323-SUM($G323:$K323))&lt;Check_Limit,0,1))),1)</f>
        <v>0</v>
      </c>
      <c r="F323" s="3"/>
      <c r="G323" s="10">
        <f t="shared" ref="G323:K323" ca="1" si="64">SUBTOTAL(9,G311:G321)</f>
        <v>169475.62115797325</v>
      </c>
      <c r="H323" s="10">
        <f t="shared" ca="1" si="64"/>
        <v>18999.345673505133</v>
      </c>
      <c r="I323" s="10">
        <f t="shared" ca="1" si="64"/>
        <v>2.6995376063519658</v>
      </c>
      <c r="J323" s="10">
        <f t="shared" ca="1" si="64"/>
        <v>8.0986128190558979</v>
      </c>
      <c r="K323" s="10">
        <f t="shared" ca="1" si="64"/>
        <v>83.685665796910925</v>
      </c>
    </row>
    <row r="324" spans="1:11">
      <c r="A324" s="31" t="str">
        <f>IF(ISBLANK('Input-Accounts'!A324),"",'Input-Accounts'!A324)</f>
        <v/>
      </c>
      <c r="B324" t="str">
        <f>IF(ISBLANK('Input-Accounts'!B324),"",'Input-Accounts'!B324)</f>
        <v/>
      </c>
      <c r="C324" s="31" t="str">
        <f>IF(ISBLANK('Input-Accounts'!C324),"",'Input-Accounts'!C324)</f>
        <v/>
      </c>
      <c r="D324" s="123"/>
      <c r="E324" s="10"/>
      <c r="G324" s="123"/>
      <c r="H324" s="123"/>
      <c r="I324" s="123"/>
      <c r="J324" s="123"/>
      <c r="K324" s="123"/>
    </row>
    <row r="325" spans="1:11">
      <c r="A325" s="31">
        <f>IF(ISBLANK('Input-Accounts'!A325),"",'Input-Accounts'!A325)</f>
        <v>288</v>
      </c>
      <c r="B325" s="1" t="str">
        <f>IF(ISBLANK('Input-Accounts'!B325),"",'Input-Accounts'!B325)</f>
        <v>REVENUE REQUIREMENT AT EQUAL RATES OF RETURN</v>
      </c>
      <c r="C325" s="31" t="str">
        <f>IF(ISBLANK('Input-Accounts'!C325),"",'Input-Accounts'!C325)</f>
        <v/>
      </c>
      <c r="D325" s="10"/>
      <c r="E325" s="10"/>
      <c r="G325" s="10"/>
      <c r="H325" s="10"/>
      <c r="I325" s="10"/>
      <c r="J325" s="10"/>
      <c r="K325" s="10"/>
    </row>
    <row r="326" spans="1:11">
      <c r="A326" s="31">
        <f>IF(ISBLANK('Input-Accounts'!A326),"",'Input-Accounts'!A326)</f>
        <v>289</v>
      </c>
      <c r="B326" s="1" t="str">
        <f>IF(ISBLANK('Input-Accounts'!B326),"",'Input-Accounts'!B326)</f>
        <v>Test Year Expenses at Current Rates</v>
      </c>
      <c r="C326" s="31" t="str">
        <f>IF(ISBLANK('Input-Accounts'!C326),"",'Input-Accounts'!C326)</f>
        <v/>
      </c>
      <c r="D326" s="57">
        <f ca="1">SUBTOTAL(9,D159:D323)</f>
        <v>8780757.4939399939</v>
      </c>
      <c r="E326" s="10">
        <f t="shared" ref="E326:E333" ca="1" si="65">IFERROR(IF(D326="","",IF(D326=0,0,IF(ABS(D326-SUM($G326:$K326))&lt;Check_Limit,0,1))),1)</f>
        <v>0</v>
      </c>
      <c r="F326" s="3"/>
      <c r="G326" s="57">
        <f t="shared" ref="G326:K326" ca="1" si="66">SUBTOTAL(9,G159:G323)</f>
        <v>7871836.2897864236</v>
      </c>
      <c r="H326" s="57">
        <f t="shared" ca="1" si="66"/>
        <v>904423.89839157462</v>
      </c>
      <c r="I326" s="57">
        <f t="shared" ca="1" si="66"/>
        <v>128.32787351056021</v>
      </c>
      <c r="J326" s="57">
        <f t="shared" ca="1" si="66"/>
        <v>385.56663944427464</v>
      </c>
      <c r="K326" s="57">
        <f t="shared" ca="1" si="66"/>
        <v>3983.4112490407119</v>
      </c>
    </row>
    <row r="327" spans="1:11">
      <c r="A327" s="31">
        <f>IF(ISBLANK('Input-Accounts'!A327),"",'Input-Accounts'!A327)</f>
        <v>290</v>
      </c>
      <c r="B327" s="1" t="str">
        <f>IF(ISBLANK('Input-Accounts'!B327),"",'Input-Accounts'!B327)</f>
        <v>Return on Rate Base</v>
      </c>
      <c r="C327" s="31" t="str">
        <f>IF(ISBLANK('Input-Accounts'!C327),"",'Input-Accounts'!C327)</f>
        <v/>
      </c>
      <c r="D327" s="10">
        <f t="shared" ref="D327:D330" ca="1" si="67">INDIRECT("Classification!"&amp;$D$5&amp;ROW())</f>
        <v>0</v>
      </c>
      <c r="E327" s="10">
        <f t="shared" ca="1" si="65"/>
        <v>0</v>
      </c>
      <c r="F327" s="3" t="str" cm="1">
        <f t="array" aca="1" ref="F327" ca="1">IF(D327=0,"-",IF('Input-Accounts'!$E327&lt;&gt;0,'Input-Accounts'!$E327,INDEX('Input-Accounts'!$H327:$J327,,MATCH($F$6,'Input-Accounts'!$H$6:$J$6,0))))</f>
        <v>-</v>
      </c>
      <c r="G327" s="10">
        <f ca="1">IFERROR(INDEX(G$337:G$373,MATCH($F327,$B$337:$B$373,0))/INDEX($D$337:$D$373,MATCH($F327,$B$337:$B$373,0)),SUMIFS('Input-Ext Allocators'!D$8:D$63,'Input-Ext Allocators'!$B$8:$B$63,$F327))*$D327</f>
        <v>0</v>
      </c>
      <c r="H327" s="10">
        <f ca="1">IFERROR(INDEX(H$337:H$373,MATCH($F327,$B$337:$B$373,0))/INDEX($D$337:$D$373,MATCH($F327,$B$337:$B$373,0)),SUMIFS('Input-Ext Allocators'!E$8:E$63,'Input-Ext Allocators'!$B$8:$B$63,$F327))*$D327</f>
        <v>0</v>
      </c>
      <c r="I327" s="10">
        <f ca="1">IFERROR(INDEX(I$337:I$373,MATCH($F327,$B$337:$B$373,0))/INDEX($D$337:$D$373,MATCH($F327,$B$337:$B$373,0)),SUMIFS('Input-Ext Allocators'!F$8:F$63,'Input-Ext Allocators'!$B$8:$B$63,$F327))*$D327</f>
        <v>0</v>
      </c>
      <c r="J327" s="10">
        <f ca="1">IFERROR(INDEX(J$337:J$373,MATCH($F327,$B$337:$B$373,0))/INDEX($D$337:$D$373,MATCH($F327,$B$337:$B$373,0)),SUMIFS('Input-Ext Allocators'!G$8:G$63,'Input-Ext Allocators'!$B$8:$B$63,$F327))*$D327</f>
        <v>0</v>
      </c>
      <c r="K327" s="10">
        <f ca="1">IFERROR(INDEX(K$337:K$373,MATCH($F327,$B$337:$B$373,0))/INDEX($D$337:$D$373,MATCH($F327,$B$337:$B$373,0)),SUMIFS('Input-Ext Allocators'!H$8:H$63,'Input-Ext Allocators'!$B$8:$B$63,$F327))*$D327</f>
        <v>0</v>
      </c>
    </row>
    <row r="328" spans="1:11">
      <c r="A328" s="31">
        <f>IF(ISBLANK('Input-Accounts'!A328),"",'Input-Accounts'!A328)</f>
        <v>291</v>
      </c>
      <c r="B328" s="1" t="str">
        <f>IF(ISBLANK('Input-Accounts'!B328),"",'Input-Accounts'!B328)</f>
        <v>Gross Up Items</v>
      </c>
      <c r="C328" s="31" t="str">
        <f>IF(ISBLANK('Input-Accounts'!C328),"",'Input-Accounts'!C328)</f>
        <v/>
      </c>
      <c r="D328" s="10">
        <f t="shared" ca="1" si="67"/>
        <v>0</v>
      </c>
      <c r="E328" s="10">
        <f t="shared" ca="1" si="65"/>
        <v>0</v>
      </c>
      <c r="F328" s="10" t="str" cm="1">
        <f t="array" aca="1" ref="F328" ca="1">IF(D328=0,"-",IF('Input-Accounts'!$E328&lt;&gt;0,'Input-Accounts'!$E328,INDEX('Input-Accounts'!$H328:$J328,,MATCH($F$6,'Input-Accounts'!$H$6:$J$6,0))))</f>
        <v>-</v>
      </c>
      <c r="G328" s="10">
        <f ca="1">IFERROR(INDEX(G$337:G$373,MATCH($F328,$B$337:$B$373,0))/INDEX($D$337:$D$373,MATCH($F328,$B$337:$B$373,0)),SUMIFS('Input-Func_Class'!D$83:D$83,'Input-Func_Class'!$B$83:$B$83,$F328))*$D328</f>
        <v>0</v>
      </c>
      <c r="H328" s="10">
        <f ca="1">IFERROR(INDEX(H$337:H$373,MATCH($F328,$B$337:$B$373,0))/INDEX($D$337:$D$373,MATCH($F328,$B$337:$B$373,0)),SUMIFS('Input-Func_Class'!E$83:E$83,'Input-Func_Class'!$B$83:$B$83,$F328))*$D328</f>
        <v>0</v>
      </c>
      <c r="I328" s="10">
        <f ca="1">IFERROR(INDEX(I$337:I$373,MATCH($F328,$B$337:$B$373,0))/INDEX($D$337:$D$373,MATCH($F328,$B$337:$B$373,0)),SUMIFS('Input-Func_Class'!F$83:F$83,'Input-Func_Class'!$B$83:$B$83,$F328))*$D328</f>
        <v>0</v>
      </c>
      <c r="J328" s="10">
        <f ca="1">IFERROR(INDEX(J$337:J$373,MATCH($F328,$B$337:$B$373,0))/INDEX($D$337:$D$373,MATCH($F328,$B$337:$B$373,0)),SUMIFS('Input-Func_Class'!G$83:G$83,'Input-Func_Class'!$B$83:$B$83,$F328))*$D328</f>
        <v>0</v>
      </c>
      <c r="K328" s="10">
        <f ca="1">IFERROR(INDEX(K$337:K$373,MATCH($F328,$B$337:$B$373,0))/INDEX($D$337:$D$373,MATCH($F328,$B$337:$B$373,0)),SUMIFS('Input-Func_Class'!H$83:H$83,'Input-Func_Class'!$B$83:$B$83,$F328))*$D328</f>
        <v>0</v>
      </c>
    </row>
    <row r="329" spans="1:11">
      <c r="A329" s="31">
        <f>IF(ISBLANK('Input-Accounts'!A329),"",'Input-Accounts'!A329)</f>
        <v>292</v>
      </c>
      <c r="B329" s="6" t="str">
        <f>IF(ISBLANK('Input-Accounts'!B329),"",'Input-Accounts'!B329)</f>
        <v>Gross-up Federal Income Tax</v>
      </c>
      <c r="C329" s="31" t="str">
        <f>IF(ISBLANK('Input-Accounts'!C329),"",'Input-Accounts'!C329)</f>
        <v/>
      </c>
      <c r="D329" s="10">
        <f t="shared" ca="1" si="67"/>
        <v>0</v>
      </c>
      <c r="E329" s="10">
        <f t="shared" ca="1" si="65"/>
        <v>0</v>
      </c>
      <c r="F329" s="3" t="str" cm="1">
        <f t="array" aca="1" ref="F329" ca="1">IF(D329=0,"-",IF('Input-Accounts'!$E329&lt;&gt;0,'Input-Accounts'!$E329,INDEX('Input-Accounts'!$H329:$J329,,MATCH($F$6,'Input-Accounts'!$H$6:$J$6,0))))</f>
        <v>-</v>
      </c>
      <c r="G329" s="10">
        <f ca="1">IFERROR(INDEX(G$337:G$373,MATCH($F329,$B$337:$B$373,0))/INDEX($D$337:$D$373,MATCH($F329,$B$337:$B$373,0)),SUMIFS('Input-Ext Allocators'!D$8:D$63,'Input-Ext Allocators'!$B$8:$B$63,$F329))*$D329</f>
        <v>0</v>
      </c>
      <c r="H329" s="10">
        <f ca="1">IFERROR(INDEX(H$337:H$373,MATCH($F329,$B$337:$B$373,0))/INDEX($D$337:$D$373,MATCH($F329,$B$337:$B$373,0)),SUMIFS('Input-Ext Allocators'!E$8:E$63,'Input-Ext Allocators'!$B$8:$B$63,$F329))*$D329</f>
        <v>0</v>
      </c>
      <c r="I329" s="10">
        <f ca="1">IFERROR(INDEX(I$337:I$373,MATCH($F329,$B$337:$B$373,0))/INDEX($D$337:$D$373,MATCH($F329,$B$337:$B$373,0)),SUMIFS('Input-Ext Allocators'!F$8:F$63,'Input-Ext Allocators'!$B$8:$B$63,$F329))*$D329</f>
        <v>0</v>
      </c>
      <c r="J329" s="10">
        <f ca="1">IFERROR(INDEX(J$337:J$373,MATCH($F329,$B$337:$B$373,0))/INDEX($D$337:$D$373,MATCH($F329,$B$337:$B$373,0)),SUMIFS('Input-Ext Allocators'!G$8:G$63,'Input-Ext Allocators'!$B$8:$B$63,$F329))*$D329</f>
        <v>0</v>
      </c>
      <c r="K329" s="10">
        <f ca="1">IFERROR(INDEX(K$337:K$373,MATCH($F329,$B$337:$B$373,0))/INDEX($D$337:$D$373,MATCH($F329,$B$337:$B$373,0)),SUMIFS('Input-Ext Allocators'!H$8:H$63,'Input-Ext Allocators'!$B$8:$B$63,$F329))*$D329</f>
        <v>0</v>
      </c>
    </row>
    <row r="330" spans="1:11">
      <c r="A330" s="31">
        <f>IF(ISBLANK('Input-Accounts'!A330),"",'Input-Accounts'!A330)</f>
        <v>293</v>
      </c>
      <c r="B330" s="6" t="str">
        <f>IF(ISBLANK('Input-Accounts'!B330),"",'Input-Accounts'!B330)</f>
        <v>Gross-up State Utility Tax</v>
      </c>
      <c r="C330" s="31" t="str">
        <f>IF(ISBLANK('Input-Accounts'!C330),"",'Input-Accounts'!C330)</f>
        <v/>
      </c>
      <c r="D330" s="10">
        <f t="shared" ca="1" si="67"/>
        <v>0</v>
      </c>
      <c r="E330" s="10">
        <f t="shared" ca="1" si="65"/>
        <v>0</v>
      </c>
      <c r="F330" s="3" t="str" cm="1">
        <f t="array" aca="1" ref="F330" ca="1">IF(D330=0,"-",IF('Input-Accounts'!$E330&lt;&gt;0,'Input-Accounts'!$E330,INDEX('Input-Accounts'!$H330:$J330,,MATCH($F$6,'Input-Accounts'!$H$6:$J$6,0))))</f>
        <v>-</v>
      </c>
      <c r="G330" s="10">
        <f ca="1">IFERROR(INDEX(G$337:G$373,MATCH($F330,$B$337:$B$373,0))/INDEX($D$337:$D$373,MATCH($F330,$B$337:$B$373,0)),SUMIFS('Input-Ext Allocators'!D$8:D$63,'Input-Ext Allocators'!$B$8:$B$63,$F330))*$D330</f>
        <v>0</v>
      </c>
      <c r="H330" s="10">
        <f ca="1">IFERROR(INDEX(H$337:H$373,MATCH($F330,$B$337:$B$373,0))/INDEX($D$337:$D$373,MATCH($F330,$B$337:$B$373,0)),SUMIFS('Input-Ext Allocators'!E$8:E$63,'Input-Ext Allocators'!$B$8:$B$63,$F330))*$D330</f>
        <v>0</v>
      </c>
      <c r="I330" s="10">
        <f ca="1">IFERROR(INDEX(I$337:I$373,MATCH($F330,$B$337:$B$373,0))/INDEX($D$337:$D$373,MATCH($F330,$B$337:$B$373,0)),SUMIFS('Input-Ext Allocators'!F$8:F$63,'Input-Ext Allocators'!$B$8:$B$63,$F330))*$D330</f>
        <v>0</v>
      </c>
      <c r="J330" s="10">
        <f ca="1">IFERROR(INDEX(J$337:J$373,MATCH($F330,$B$337:$B$373,0))/INDEX($D$337:$D$373,MATCH($F330,$B$337:$B$373,0)),SUMIFS('Input-Ext Allocators'!G$8:G$63,'Input-Ext Allocators'!$B$8:$B$63,$F330))*$D330</f>
        <v>0</v>
      </c>
      <c r="K330" s="10">
        <f ca="1">IFERROR(INDEX(K$337:K$373,MATCH($F330,$B$337:$B$373,0))/INDEX($D$337:$D$373,MATCH($F330,$B$337:$B$373,0)),SUMIFS('Input-Ext Allocators'!H$8:H$63,'Input-Ext Allocators'!$B$8:$B$63,$F330))*$D330</f>
        <v>0</v>
      </c>
    </row>
    <row r="331" spans="1:11">
      <c r="A331" s="31">
        <f>IF(ISBLANK('Input-Accounts'!A331),"",'Input-Accounts'!A331)</f>
        <v>294</v>
      </c>
      <c r="B331" s="6" t="str">
        <f>IF(ISBLANK('Input-Accounts'!B331),"",'Input-Accounts'!B331)</f>
        <v>Gross-up Bad Debts</v>
      </c>
      <c r="C331" s="31" t="str">
        <f>IF(ISBLANK('Input-Accounts'!C331),"",'Input-Accounts'!C331)</f>
        <v/>
      </c>
      <c r="D331" s="10">
        <f ca="1">INDIRECT("Classification!"&amp;$D$5&amp;ROW())</f>
        <v>99133.491253834465</v>
      </c>
      <c r="E331" s="10">
        <f t="shared" ca="1" si="65"/>
        <v>0</v>
      </c>
      <c r="F331" s="3" t="str" cm="1">
        <f t="array" aca="1" ref="F331" ca="1">IF(D331=0,"-",IF('Input-Accounts'!$E331&lt;&gt;0,'Input-Accounts'!$E331,INDEX('Input-Accounts'!$H331:$J331,,MATCH($F$6,'Input-Accounts'!$H$6:$J$6,0))))</f>
        <v>UNCOLLECTIBLES</v>
      </c>
      <c r="G331" s="10">
        <f ca="1">IFERROR(INDEX(G$337:G$373,MATCH($F331,$B$337:$B$373,0))/INDEX($D$337:$D$373,MATCH($F331,$B$337:$B$373,0)),SUMIFS('Input-Ext Allocators'!D$8:D$63,'Input-Ext Allocators'!$B$8:$B$63,$F331))*$D331</f>
        <v>87126.896357751219</v>
      </c>
      <c r="H331" s="10">
        <f ca="1">IFERROR(INDEX(H$337:H$373,MATCH($F331,$B$337:$B$373,0))/INDEX($D$337:$D$373,MATCH($F331,$B$337:$B$373,0)),SUMIFS('Input-Ext Allocators'!E$8:E$63,'Input-Ext Allocators'!$B$8:$B$63,$F331))*$D331</f>
        <v>11947.220828933401</v>
      </c>
      <c r="I331" s="10">
        <f ca="1">IFERROR(INDEX(I$337:I$373,MATCH($F331,$B$337:$B$373,0))/INDEX($D$337:$D$373,MATCH($F331,$B$337:$B$373,0)),SUMIFS('Input-Ext Allocators'!F$8:F$63,'Input-Ext Allocators'!$B$8:$B$63,$F331))*$D331</f>
        <v>1.6798516559469994</v>
      </c>
      <c r="J331" s="10">
        <f ca="1">IFERROR(INDEX(J$337:J$373,MATCH($F331,$B$337:$B$373,0))/INDEX($D$337:$D$373,MATCH($F331,$B$337:$B$373,0)),SUMIFS('Input-Ext Allocators'!G$8:G$63,'Input-Ext Allocators'!$B$8:$B$63,$F331))*$D331</f>
        <v>5.0974808870115842</v>
      </c>
      <c r="K331" s="10">
        <f ca="1">IFERROR(INDEX(K$337:K$373,MATCH($F331,$B$337:$B$373,0))/INDEX($D$337:$D$373,MATCH($F331,$B$337:$B$373,0)),SUMIFS('Input-Ext Allocators'!H$8:H$63,'Input-Ext Allocators'!$B$8:$B$63,$F331))*$D331</f>
        <v>52.596734606892255</v>
      </c>
    </row>
    <row r="332" spans="1:11">
      <c r="A332" s="31">
        <f>IF(ISBLANK('Input-Accounts'!A332),"",'Input-Accounts'!A332)</f>
        <v>295</v>
      </c>
      <c r="B332" s="6" t="str">
        <f>IF(ISBLANK('Input-Accounts'!B332),"",'Input-Accounts'!B332)</f>
        <v>Gross-up Annual Filing Fee</v>
      </c>
      <c r="C332" s="31" t="str">
        <f>IF(ISBLANK('Input-Accounts'!C332),"",'Input-Accounts'!C332)</f>
        <v/>
      </c>
      <c r="D332" s="10">
        <f t="shared" ref="D332" ca="1" si="68">INDIRECT("Classification!"&amp;$D$5&amp;ROW())</f>
        <v>0</v>
      </c>
      <c r="E332" s="10">
        <f t="shared" ca="1" si="65"/>
        <v>0</v>
      </c>
      <c r="F332" s="3" t="str" cm="1">
        <f t="array" aca="1" ref="F332" ca="1">IF(D332=0,"-",IF('Input-Accounts'!$E332&lt;&gt;0,'Input-Accounts'!$E332,INDEX('Input-Accounts'!$H332:$J332,,MATCH($F$6,'Input-Accounts'!$H$6:$J$6,0))))</f>
        <v>-</v>
      </c>
      <c r="G332" s="10">
        <f ca="1">IFERROR(INDEX(G$337:G$373,MATCH($F332,$B$337:$B$373,0))/INDEX($D$337:$D$373,MATCH($F332,$B$337:$B$373,0)),SUMIFS('Input-Ext Allocators'!D$8:D$63,'Input-Ext Allocators'!$B$8:$B$63,$F332))*$D332</f>
        <v>0</v>
      </c>
      <c r="H332" s="10">
        <f ca="1">IFERROR(INDEX(H$337:H$373,MATCH($F332,$B$337:$B$373,0))/INDEX($D$337:$D$373,MATCH($F332,$B$337:$B$373,0)),SUMIFS('Input-Ext Allocators'!E$8:E$63,'Input-Ext Allocators'!$B$8:$B$63,$F332))*$D332</f>
        <v>0</v>
      </c>
      <c r="I332" s="10">
        <f ca="1">IFERROR(INDEX(I$337:I$373,MATCH($F332,$B$337:$B$373,0))/INDEX($D$337:$D$373,MATCH($F332,$B$337:$B$373,0)),SUMIFS('Input-Ext Allocators'!F$8:F$63,'Input-Ext Allocators'!$B$8:$B$63,$F332))*$D332</f>
        <v>0</v>
      </c>
      <c r="J332" s="10">
        <f ca="1">IFERROR(INDEX(J$337:J$373,MATCH($F332,$B$337:$B$373,0))/INDEX($D$337:$D$373,MATCH($F332,$B$337:$B$373,0)),SUMIFS('Input-Ext Allocators'!G$8:G$63,'Input-Ext Allocators'!$B$8:$B$63,$F332))*$D332</f>
        <v>0</v>
      </c>
      <c r="K332" s="10">
        <f ca="1">IFERROR(INDEX(K$337:K$373,MATCH($F332,$B$337:$B$373,0))/INDEX($D$337:$D$373,MATCH($F332,$B$337:$B$373,0)),SUMIFS('Input-Ext Allocators'!H$8:H$63,'Input-Ext Allocators'!$B$8:$B$63,$F332))*$D332</f>
        <v>0</v>
      </c>
    </row>
    <row r="333" spans="1:11" ht="15" thickBot="1">
      <c r="A333" s="31">
        <f>IF(ISBLANK('Input-Accounts'!A333),"",'Input-Accounts'!A333)</f>
        <v>296</v>
      </c>
      <c r="B333" s="1" t="str">
        <f>IF(ISBLANK('Input-Accounts'!B333),"",'Input-Accounts'!B333)</f>
        <v>TOTAL REVENUE REQUIREMENT AT EQUAL RATES OF RETURN</v>
      </c>
      <c r="C333" s="31" t="str">
        <f>IF(ISBLANK('Input-Accounts'!C333),"",'Input-Accounts'!C333)</f>
        <v/>
      </c>
      <c r="D333" s="124">
        <f ca="1">SUM(D326:D332)</f>
        <v>8879890.9851938281</v>
      </c>
      <c r="E333" s="10">
        <f t="shared" ca="1" si="65"/>
        <v>0</v>
      </c>
      <c r="G333" s="124">
        <f t="shared" ref="G333:K333" ca="1" si="69">SUM(G326:G332)</f>
        <v>7958963.186144175</v>
      </c>
      <c r="H333" s="124">
        <f t="shared" ca="1" si="69"/>
        <v>916371.11922050803</v>
      </c>
      <c r="I333" s="124">
        <f t="shared" ca="1" si="69"/>
        <v>130.00772516650721</v>
      </c>
      <c r="J333" s="124">
        <f t="shared" ca="1" si="69"/>
        <v>390.6641203312862</v>
      </c>
      <c r="K333" s="124">
        <f t="shared" ca="1" si="69"/>
        <v>4036.0079836476043</v>
      </c>
    </row>
    <row r="334" spans="1:11" ht="15" thickTop="1">
      <c r="A334" s="31" t="str">
        <f>IF(ISBLANK('Input-Accounts'!A334),"",'Input-Accounts'!A334)</f>
        <v/>
      </c>
      <c r="B334" t="str">
        <f>IF(ISBLANK('Input-Accounts'!B334),"",'Input-Accounts'!B334)</f>
        <v/>
      </c>
      <c r="C334" s="31" t="str">
        <f>IF(ISBLANK('Input-Accounts'!C334),"",'Input-Accounts'!C334)</f>
        <v/>
      </c>
      <c r="D334" s="10"/>
      <c r="E334" s="10"/>
      <c r="G334" s="10"/>
      <c r="H334" s="10"/>
      <c r="I334" s="10"/>
      <c r="J334" s="10"/>
      <c r="K334" s="10"/>
    </row>
    <row r="335" spans="1:11">
      <c r="A335" s="31" t="str">
        <f>IF(ISBLANK('Input-Accounts'!A335),"",'Input-Accounts'!A335)</f>
        <v/>
      </c>
      <c r="B335" s="7" t="str">
        <f>IF(ISBLANK('Input-Accounts'!B335),"",'Input-Accounts'!B335)</f>
        <v/>
      </c>
      <c r="C335" s="31" t="str">
        <f>IF(ISBLANK('Input-Accounts'!C335),"",'Input-Accounts'!C335)</f>
        <v/>
      </c>
      <c r="E335" t="str">
        <f t="shared" ref="E335:E373" si="70">IFERROR(IF(D335="","",IF(D335=0,0,IF(ABS(D335-SUM($G335:$K335))&lt;Check_Limit,0,1))),1)</f>
        <v/>
      </c>
    </row>
    <row r="336" spans="1:11">
      <c r="A336" s="31">
        <f>IF(ISBLANK('Input-Accounts'!A336),"",'Input-Accounts'!A336)</f>
        <v>297</v>
      </c>
      <c r="B336" s="7" t="str">
        <f>IF(ISBLANK('Input-Accounts'!B336),"",'Input-Accounts'!B336)</f>
        <v>INTERNAL ALLOCATION FACTORS</v>
      </c>
      <c r="C336" s="31" t="str">
        <f>IF(ISBLANK('Input-Accounts'!C336),"",'Input-Accounts'!C336)</f>
        <v/>
      </c>
      <c r="D336" s="10"/>
      <c r="E336" s="10" t="str">
        <f t="shared" si="70"/>
        <v/>
      </c>
    </row>
    <row r="337" spans="1:11" outlineLevel="1">
      <c r="A337" s="31" t="str">
        <f>IF(ISBLANK('Input-Accounts'!A337),"",'Input-Accounts'!A337)</f>
        <v/>
      </c>
      <c r="B337" t="str">
        <f>IF(ISBLANK('Input-Accounts'!B337),"",'Input-Accounts'!B337)</f>
        <v/>
      </c>
      <c r="C337" s="31" t="str">
        <f>IF(ISBLANK('Input-Accounts'!C337),"",'Input-Accounts'!C337)</f>
        <v/>
      </c>
      <c r="D337" s="127"/>
      <c r="E337" s="10" t="str">
        <f t="shared" si="70"/>
        <v/>
      </c>
      <c r="G337" s="127"/>
      <c r="H337" s="127"/>
      <c r="I337" s="127"/>
      <c r="J337" s="127"/>
      <c r="K337" s="127"/>
    </row>
    <row r="338" spans="1:11" outlineLevel="1">
      <c r="A338" s="31">
        <f>IF(ISBLANK('Input-Accounts'!A338),"",'Input-Accounts'!A338)</f>
        <v>298</v>
      </c>
      <c r="B338" t="str">
        <f>IF(ISBLANK('Input-Accounts'!B338),"",'Input-Accounts'!B338)</f>
        <v>INT_MAINS_PLANT</v>
      </c>
      <c r="C338" s="31" t="str">
        <f>IF(ISBLANK('Input-Accounts'!C338),"",'Input-Accounts'!C338)</f>
        <v/>
      </c>
      <c r="D338" s="47">
        <f ca="1">SUM(D$32:D$33)</f>
        <v>0</v>
      </c>
      <c r="E338" s="10">
        <f t="shared" ca="1" si="70"/>
        <v>0</v>
      </c>
      <c r="G338" s="47">
        <f ca="1">SUM(G$32:G$33)</f>
        <v>0</v>
      </c>
      <c r="H338" s="47">
        <f ca="1">SUM(H$32:H$33)</f>
        <v>0</v>
      </c>
      <c r="I338" s="47">
        <f ca="1">SUM(I$32:I$33)</f>
        <v>0</v>
      </c>
      <c r="J338" s="47">
        <f ca="1">SUM(J$32:J$33)</f>
        <v>0</v>
      </c>
      <c r="K338" s="47">
        <f ca="1">SUM(K$32:K$33)</f>
        <v>0</v>
      </c>
    </row>
    <row r="339" spans="1:11" outlineLevel="1">
      <c r="A339" s="31">
        <f>IF(ISBLANK('Input-Accounts'!A339),"",'Input-Accounts'!A339)</f>
        <v>299</v>
      </c>
      <c r="B339" t="str">
        <f>IF(ISBLANK('Input-Accounts'!B339),"",'Input-Accounts'!B339)</f>
        <v>INT_MAINS_SERVICES</v>
      </c>
      <c r="C339" s="31" t="str">
        <f>IF(ISBLANK('Input-Accounts'!C339),"",'Input-Accounts'!C339)</f>
        <v/>
      </c>
      <c r="D339" s="47">
        <f ca="1">SUM(D$32:D$33,D$39:D$39)</f>
        <v>0</v>
      </c>
      <c r="E339" s="10">
        <f t="shared" ca="1" si="70"/>
        <v>0</v>
      </c>
      <c r="G339" s="47">
        <f ca="1">SUM(G$32:G$33,G$39:G$39)</f>
        <v>0</v>
      </c>
      <c r="H339" s="47">
        <f ca="1">SUM(H$32:H$33,H$39:H$39)</f>
        <v>0</v>
      </c>
      <c r="I339" s="47">
        <f ca="1">SUM(I$32:I$33,I$39:I$39)</f>
        <v>0</v>
      </c>
      <c r="J339" s="47">
        <f ca="1">SUM(J$32:J$33,J$39:J$39)</f>
        <v>0</v>
      </c>
      <c r="K339" s="47">
        <f ca="1">SUM(K$32:K$33,K$39:K$39)</f>
        <v>0</v>
      </c>
    </row>
    <row r="340" spans="1:11" outlineLevel="1">
      <c r="A340" s="31">
        <f>IF(ISBLANK('Input-Accounts'!A340),"",'Input-Accounts'!A340)</f>
        <v>300</v>
      </c>
      <c r="B340" t="str">
        <f>IF(ISBLANK('Input-Accounts'!B340),"",'Input-Accounts'!B340)</f>
        <v>INT_DISTPT_SUBTOTAL</v>
      </c>
      <c r="C340" s="31" t="str">
        <f>IF(ISBLANK('Input-Accounts'!C340),"",'Input-Accounts'!C340)</f>
        <v/>
      </c>
      <c r="D340" s="47">
        <f ca="1">SUM(D$20:D$28,D$31:D$46)</f>
        <v>0</v>
      </c>
      <c r="E340" s="10">
        <f t="shared" ca="1" si="70"/>
        <v>0</v>
      </c>
      <c r="G340" s="47">
        <f ca="1">SUM(G$20:G$28,G$31:G$46)</f>
        <v>0</v>
      </c>
      <c r="H340" s="47">
        <f ca="1">SUM(H$20:H$28,H$31:H$46)</f>
        <v>0</v>
      </c>
      <c r="I340" s="47">
        <f ca="1">SUM(I$20:I$28,I$31:I$46)</f>
        <v>0</v>
      </c>
      <c r="J340" s="47">
        <f ca="1">SUM(J$20:J$28,J$31:J$46)</f>
        <v>0</v>
      </c>
      <c r="K340" s="47">
        <f ca="1">SUM(K$20:K$28,K$31:K$46)</f>
        <v>0</v>
      </c>
    </row>
    <row r="341" spans="1:11" outlineLevel="1">
      <c r="A341" s="31">
        <f>IF(ISBLANK('Input-Accounts'!A341),"",'Input-Accounts'!A341)</f>
        <v>301</v>
      </c>
      <c r="B341" t="str">
        <f>IF(ISBLANK('Input-Accounts'!B341),"",'Input-Accounts'!B341)</f>
        <v>INT_IND M&amp;R</v>
      </c>
      <c r="C341" s="31" t="str">
        <f>IF(ISBLANK('Input-Accounts'!C341),"",'Input-Accounts'!C341)</f>
        <v/>
      </c>
      <c r="D341" s="47">
        <f ca="1">SUM(D$45:D$46)</f>
        <v>0</v>
      </c>
      <c r="E341" s="10">
        <f t="shared" ca="1" si="70"/>
        <v>0</v>
      </c>
      <c r="G341" s="47">
        <f ca="1">SUM(G$45:G$46)</f>
        <v>0</v>
      </c>
      <c r="H341" s="47">
        <f ca="1">SUM(H$45:H$46)</f>
        <v>0</v>
      </c>
      <c r="I341" s="47">
        <f ca="1">SUM(I$45:I$46)</f>
        <v>0</v>
      </c>
      <c r="J341" s="47">
        <f ca="1">SUM(J$45:J$46)</f>
        <v>0</v>
      </c>
      <c r="K341" s="47">
        <f ca="1">SUM(K$45:K$46)</f>
        <v>0</v>
      </c>
    </row>
    <row r="342" spans="1:11" outlineLevel="1">
      <c r="A342" s="31">
        <f>IF(ISBLANK('Input-Accounts'!A342),"",'Input-Accounts'!A342)</f>
        <v>302</v>
      </c>
      <c r="B342" t="str">
        <f>IF(ISBLANK('Input-Accounts'!B342),"",'Input-Accounts'!B342)</f>
        <v>INT_871-879</v>
      </c>
      <c r="C342" s="31" t="str">
        <f>IF(ISBLANK('Input-Accounts'!C342),"",'Input-Accounts'!C342)</f>
        <v/>
      </c>
      <c r="D342" s="47">
        <f ca="1">SUM(D$176:D$181)</f>
        <v>0</v>
      </c>
      <c r="E342" s="10">
        <f t="shared" ca="1" si="70"/>
        <v>0</v>
      </c>
      <c r="G342" s="47">
        <f ca="1">SUM(G$176:G$181)</f>
        <v>0</v>
      </c>
      <c r="H342" s="47">
        <f ca="1">SUM(H$176:H$181)</f>
        <v>0</v>
      </c>
      <c r="I342" s="47">
        <f ca="1">SUM(I$176:I$181)</f>
        <v>0</v>
      </c>
      <c r="J342" s="47">
        <f ca="1">SUM(J$176:J$181)</f>
        <v>0</v>
      </c>
      <c r="K342" s="47">
        <f ca="1">SUM(K$176:K$181)</f>
        <v>0</v>
      </c>
    </row>
    <row r="343" spans="1:11" outlineLevel="1">
      <c r="A343" s="31">
        <f>IF(ISBLANK('Input-Accounts'!A343),"",'Input-Accounts'!A343)</f>
        <v>303</v>
      </c>
      <c r="B343" t="str">
        <f>IF(ISBLANK('Input-Accounts'!B343),"",'Input-Accounts'!B343)</f>
        <v>INT_866-893</v>
      </c>
      <c r="C343" s="31" t="str">
        <f>IF(ISBLANK('Input-Accounts'!C343),"",'Input-Accounts'!C343)</f>
        <v/>
      </c>
      <c r="D343" s="47">
        <f ca="1">SUM(D$188:D$193)</f>
        <v>0</v>
      </c>
      <c r="E343" s="10">
        <f t="shared" ca="1" si="70"/>
        <v>0</v>
      </c>
      <c r="G343" s="47">
        <f ca="1">SUM(G$188:G$193)</f>
        <v>0</v>
      </c>
      <c r="H343" s="47">
        <f ca="1">SUM(H$188:H$193)</f>
        <v>0</v>
      </c>
      <c r="I343" s="47">
        <f ca="1">SUM(I$188:I$193)</f>
        <v>0</v>
      </c>
      <c r="J343" s="47">
        <f ca="1">SUM(J$188:J$193)</f>
        <v>0</v>
      </c>
      <c r="K343" s="47">
        <f ca="1">SUM(K$188:K$193)</f>
        <v>0</v>
      </c>
    </row>
    <row r="344" spans="1:11" outlineLevel="1">
      <c r="A344" s="31">
        <f>IF(ISBLANK('Input-Accounts'!A344),"",'Input-Accounts'!A344)</f>
        <v>304</v>
      </c>
      <c r="B344" t="str">
        <f>IF(ISBLANK('Input-Accounts'!B344),"",'Input-Accounts'!B344)</f>
        <v>INT_LABOR</v>
      </c>
      <c r="C344" s="31" t="str">
        <f>IF(ISBLANK('Input-Accounts'!C344),"",'Input-Accounts'!C344)</f>
        <v/>
      </c>
      <c r="D344" s="47">
        <f ca="1">SUMPRODUCT('Input-Accounts'!$L$161:$L$219,D$161:D$219)</f>
        <v>2166601.5752448924</v>
      </c>
      <c r="E344" s="10">
        <f t="shared" ca="1" si="70"/>
        <v>0</v>
      </c>
      <c r="G344" s="47">
        <f ca="1">SUMPRODUCT('Input-Accounts'!$L$161:$L$219,G$161:G$219)</f>
        <v>1947219.6928254073</v>
      </c>
      <c r="H344" s="47">
        <f ca="1">SUMPRODUCT('Input-Accounts'!$L$161:$L$219,H$161:H$219)</f>
        <v>218296.29414227913</v>
      </c>
      <c r="I344" s="47">
        <f ca="1">SUMPRODUCT('Input-Accounts'!$L$161:$L$219,I$161:I$219)</f>
        <v>31.016807920187432</v>
      </c>
      <c r="J344" s="47">
        <f ca="1">SUMPRODUCT('Input-Accounts'!$L$161:$L$219,J$161:J$219)</f>
        <v>93.05042376056231</v>
      </c>
      <c r="K344" s="47">
        <f ca="1">SUMPRODUCT('Input-Accounts'!$L$161:$L$219,K$161:K$219)</f>
        <v>961.52104552581034</v>
      </c>
    </row>
    <row r="345" spans="1:11" outlineLevel="1">
      <c r="A345" s="31">
        <f>IF(ISBLANK('Input-Accounts'!A345),"",'Input-Accounts'!A345)</f>
        <v>305</v>
      </c>
      <c r="B345" t="str">
        <f>IF(ISBLANK('Input-Accounts'!B345),"",'Input-Accounts'!B345)</f>
        <v>INT_OM_Exc_A&amp;G,Gas,Uncoll</v>
      </c>
      <c r="C345" s="31" t="str">
        <f>IF(ISBLANK('Input-Accounts'!C345),"",'Input-Accounts'!C345)</f>
        <v/>
      </c>
      <c r="D345" s="47">
        <f ca="1">SUM(D$184,D$195,D$201:D$203,D$205,D$213,D$220)</f>
        <v>3223877.1841371185</v>
      </c>
      <c r="E345" s="10">
        <f t="shared" ca="1" si="70"/>
        <v>0</v>
      </c>
      <c r="G345" s="47">
        <f ca="1">SUM(G$184,G$195,G$201:G$203,G$205,G$213,G$220)</f>
        <v>2897439.5716908663</v>
      </c>
      <c r="H345" s="47">
        <f ca="1">SUM(H$184,H$195,H$201:H$203,H$205,H$213,H$220)</f>
        <v>324822.2700970908</v>
      </c>
      <c r="I345" s="47">
        <f ca="1">SUM(I$184,I$195,I$201:I$203,I$205,I$213,I$220)</f>
        <v>46.152638547469572</v>
      </c>
      <c r="J345" s="47">
        <f ca="1">SUM(J$184,J$195,J$201:J$203,J$205,J$213,J$220)</f>
        <v>138.45791564240872</v>
      </c>
      <c r="K345" s="47">
        <f ca="1">SUM(K$184,K$195,K$201:K$203,K$205,K$213,K$220)</f>
        <v>1430.7317949715566</v>
      </c>
    </row>
    <row r="346" spans="1:11" outlineLevel="1">
      <c r="A346" s="31">
        <f>IF(ISBLANK('Input-Accounts'!A346),"",'Input-Accounts'!A346)</f>
        <v>306</v>
      </c>
      <c r="B346" t="str">
        <f>IF(ISBLANK('Input-Accounts'!B346),"",'Input-Accounts'!B346)</f>
        <v>INT_TOTAL PLANT</v>
      </c>
      <c r="C346" s="31" t="str">
        <f>IF(ISBLANK('Input-Accounts'!C346),"",'Input-Accounts'!C346)</f>
        <v/>
      </c>
      <c r="D346" s="47">
        <f ca="1">D$73</f>
        <v>0</v>
      </c>
      <c r="E346" s="10">
        <f t="shared" ca="1" si="70"/>
        <v>0</v>
      </c>
      <c r="F346" s="15"/>
      <c r="G346" s="47">
        <f ca="1">G$73</f>
        <v>0</v>
      </c>
      <c r="H346" s="47">
        <f ca="1">H$73</f>
        <v>0</v>
      </c>
      <c r="I346" s="47">
        <f ca="1">I$73</f>
        <v>0</v>
      </c>
      <c r="J346" s="47">
        <f ca="1">J$73</f>
        <v>0</v>
      </c>
      <c r="K346" s="47">
        <f ca="1">K$73</f>
        <v>0</v>
      </c>
    </row>
    <row r="347" spans="1:11" outlineLevel="1">
      <c r="A347" s="31">
        <f>IF(ISBLANK('Input-Accounts'!A347),"",'Input-Accounts'!A347)</f>
        <v>307</v>
      </c>
      <c r="B347" t="str">
        <f>IF(ISBLANK('Input-Accounts'!B347),"",'Input-Accounts'!B347)</f>
        <v>INT_RATEBASE</v>
      </c>
      <c r="C347" s="31" t="str">
        <f>IF(ISBLANK('Input-Accounts'!C347),"",'Input-Accounts'!C347)</f>
        <v/>
      </c>
      <c r="D347" s="47">
        <f ca="1">D$156</f>
        <v>0</v>
      </c>
      <c r="E347" s="10">
        <f t="shared" ca="1" si="70"/>
        <v>0</v>
      </c>
      <c r="G347" s="47">
        <f ca="1">G$156</f>
        <v>0</v>
      </c>
      <c r="H347" s="47">
        <f ca="1">H$156</f>
        <v>0</v>
      </c>
      <c r="I347" s="47">
        <f ca="1">I$156</f>
        <v>0</v>
      </c>
      <c r="J347" s="47">
        <f ca="1">J$156</f>
        <v>0</v>
      </c>
      <c r="K347" s="47">
        <f ca="1">K$156</f>
        <v>0</v>
      </c>
    </row>
    <row r="348" spans="1:11" outlineLevel="1">
      <c r="A348" s="31">
        <f>IF(ISBLANK('Input-Accounts'!A348),"",'Input-Accounts'!A348)</f>
        <v>308</v>
      </c>
      <c r="B348" t="str">
        <f>IF(ISBLANK('Input-Accounts'!B348),"",'Input-Accounts'!B348)</f>
        <v>INT_REVENUE REQUIREMENT</v>
      </c>
      <c r="C348" s="31" t="str">
        <f>IF(ISBLANK('Input-Accounts'!C348),"",'Input-Accounts'!C348)</f>
        <v/>
      </c>
      <c r="D348" s="47">
        <f ca="1">D333</f>
        <v>8879890.9851938281</v>
      </c>
      <c r="E348" s="10">
        <f t="shared" ca="1" si="70"/>
        <v>0</v>
      </c>
      <c r="G348" s="47">
        <f ca="1">G333</f>
        <v>7958963.186144175</v>
      </c>
      <c r="H348" s="47">
        <f ca="1">H333</f>
        <v>916371.11922050803</v>
      </c>
      <c r="I348" s="47">
        <f ca="1">I333</f>
        <v>130.00772516650721</v>
      </c>
      <c r="J348" s="47">
        <f ca="1">J333</f>
        <v>390.6641203312862</v>
      </c>
      <c r="K348" s="47">
        <f ca="1">K333</f>
        <v>4036.0079836476043</v>
      </c>
    </row>
    <row r="349" spans="1:11" outlineLevel="1">
      <c r="A349" s="31" t="str">
        <f>IF(ISBLANK('Input-Accounts'!A349),"",'Input-Accounts'!A349)</f>
        <v/>
      </c>
      <c r="B349" t="str">
        <f>IF(ISBLANK('Input-Accounts'!B349),"",'Input-Accounts'!B349)</f>
        <v/>
      </c>
      <c r="C349" s="31" t="str">
        <f>IF(ISBLANK('Input-Accounts'!C349),"",'Input-Accounts'!C349)</f>
        <v/>
      </c>
      <c r="D349" s="47"/>
      <c r="E349" s="10" t="str">
        <f t="shared" si="70"/>
        <v/>
      </c>
      <c r="G349" s="47"/>
      <c r="H349" s="47"/>
      <c r="I349" s="47"/>
      <c r="J349" s="47"/>
      <c r="K349" s="47"/>
    </row>
    <row r="350" spans="1:11" outlineLevel="1">
      <c r="A350" s="31" t="str">
        <f>IF(ISBLANK('Input-Accounts'!A350),"",'Input-Accounts'!A350)</f>
        <v/>
      </c>
      <c r="B350" t="str">
        <f>IF(ISBLANK('Input-Accounts'!B350),"",'Input-Accounts'!B350)</f>
        <v/>
      </c>
      <c r="C350" s="31" t="str">
        <f>IF(ISBLANK('Input-Accounts'!C350),"",'Input-Accounts'!C350)</f>
        <v/>
      </c>
      <c r="D350" s="47"/>
      <c r="E350" s="10" t="str">
        <f t="shared" si="70"/>
        <v/>
      </c>
      <c r="G350" s="47"/>
      <c r="H350" s="47"/>
      <c r="I350" s="47"/>
      <c r="J350" s="47"/>
      <c r="K350" s="47"/>
    </row>
    <row r="351" spans="1:11" outlineLevel="1">
      <c r="A351" s="31" t="str">
        <f>IF(ISBLANK('Input-Accounts'!A351),"",'Input-Accounts'!A351)</f>
        <v/>
      </c>
      <c r="B351" t="str">
        <f>IF(ISBLANK('Input-Accounts'!B351),"",'Input-Accounts'!B351)</f>
        <v/>
      </c>
      <c r="C351" s="31" t="str">
        <f>IF(ISBLANK('Input-Accounts'!C351),"",'Input-Accounts'!C351)</f>
        <v/>
      </c>
      <c r="D351" s="47"/>
      <c r="E351" s="10" t="str">
        <f t="shared" si="70"/>
        <v/>
      </c>
      <c r="G351" s="47"/>
      <c r="H351" s="47"/>
      <c r="I351" s="47"/>
      <c r="J351" s="47"/>
      <c r="K351" s="47"/>
    </row>
    <row r="352" spans="1:11" outlineLevel="1">
      <c r="A352" s="31" t="str">
        <f>IF(ISBLANK('Input-Accounts'!A352),"",'Input-Accounts'!A352)</f>
        <v/>
      </c>
      <c r="B352" t="str">
        <f>IF(ISBLANK('Input-Accounts'!B352),"",'Input-Accounts'!B352)</f>
        <v/>
      </c>
      <c r="C352" s="31" t="str">
        <f>IF(ISBLANK('Input-Accounts'!C352),"",'Input-Accounts'!C352)</f>
        <v/>
      </c>
      <c r="D352" s="47"/>
      <c r="E352" s="10" t="str">
        <f t="shared" si="70"/>
        <v/>
      </c>
      <c r="G352" s="47"/>
      <c r="H352" s="47"/>
      <c r="I352" s="47"/>
      <c r="J352" s="47"/>
      <c r="K352" s="47"/>
    </row>
    <row r="353" spans="1:11" outlineLevel="1">
      <c r="A353" s="31" t="str">
        <f>IF(ISBLANK('Input-Accounts'!A353),"",'Input-Accounts'!A353)</f>
        <v/>
      </c>
      <c r="B353" t="str">
        <f>IF(ISBLANK('Input-Accounts'!B353),"",'Input-Accounts'!B353)</f>
        <v/>
      </c>
      <c r="C353" s="31" t="str">
        <f>IF(ISBLANK('Input-Accounts'!C353),"",'Input-Accounts'!C353)</f>
        <v/>
      </c>
      <c r="D353" s="47"/>
      <c r="E353" s="10" t="str">
        <f t="shared" si="70"/>
        <v/>
      </c>
      <c r="G353" s="47"/>
      <c r="H353" s="47"/>
      <c r="I353" s="47"/>
      <c r="J353" s="47"/>
      <c r="K353" s="47"/>
    </row>
    <row r="354" spans="1:11" outlineLevel="1">
      <c r="A354" s="31" t="str">
        <f>IF(ISBLANK('Input-Accounts'!A354),"",'Input-Accounts'!A354)</f>
        <v/>
      </c>
      <c r="B354" t="str">
        <f>IF(ISBLANK('Input-Accounts'!B354),"",'Input-Accounts'!B354)</f>
        <v/>
      </c>
      <c r="C354" s="31" t="str">
        <f>IF(ISBLANK('Input-Accounts'!C354),"",'Input-Accounts'!C354)</f>
        <v/>
      </c>
      <c r="D354" s="47"/>
      <c r="E354" s="10" t="str">
        <f t="shared" si="70"/>
        <v/>
      </c>
      <c r="G354" s="47"/>
      <c r="H354" s="47"/>
      <c r="I354" s="47"/>
      <c r="J354" s="47"/>
      <c r="K354" s="47"/>
    </row>
    <row r="355" spans="1:11" outlineLevel="1">
      <c r="A355" s="31" t="str">
        <f>IF(ISBLANK('Input-Accounts'!A355),"",'Input-Accounts'!A355)</f>
        <v/>
      </c>
      <c r="B355" t="str">
        <f>IF(ISBLANK('Input-Accounts'!B355),"",'Input-Accounts'!B355)</f>
        <v/>
      </c>
      <c r="C355" s="31" t="str">
        <f>IF(ISBLANK('Input-Accounts'!C355),"",'Input-Accounts'!C355)</f>
        <v/>
      </c>
      <c r="D355" s="47"/>
      <c r="E355" s="10" t="str">
        <f t="shared" si="70"/>
        <v/>
      </c>
      <c r="G355" s="47"/>
      <c r="H355" s="47"/>
      <c r="I355" s="47"/>
      <c r="J355" s="47"/>
      <c r="K355" s="47"/>
    </row>
    <row r="356" spans="1:11" outlineLevel="1">
      <c r="A356" s="31" t="str">
        <f>IF(ISBLANK('Input-Accounts'!A356),"",'Input-Accounts'!A356)</f>
        <v/>
      </c>
      <c r="B356" t="str">
        <f>IF(ISBLANK('Input-Accounts'!B356),"",'Input-Accounts'!B356)</f>
        <v/>
      </c>
      <c r="C356" s="31" t="str">
        <f>IF(ISBLANK('Input-Accounts'!C356),"",'Input-Accounts'!C356)</f>
        <v/>
      </c>
      <c r="D356" s="47"/>
      <c r="E356" s="10" t="str">
        <f t="shared" si="70"/>
        <v/>
      </c>
      <c r="G356" s="47"/>
      <c r="H356" s="47"/>
      <c r="I356" s="47"/>
      <c r="J356" s="47"/>
      <c r="K356" s="47"/>
    </row>
    <row r="357" spans="1:11" outlineLevel="1">
      <c r="A357" s="31" t="str">
        <f>IF(ISBLANK('Input-Accounts'!A357),"",'Input-Accounts'!A357)</f>
        <v/>
      </c>
      <c r="B357" t="str">
        <f>IF(ISBLANK('Input-Accounts'!B357),"",'Input-Accounts'!B357)</f>
        <v/>
      </c>
      <c r="C357" s="31" t="str">
        <f>IF(ISBLANK('Input-Accounts'!C357),"",'Input-Accounts'!C357)</f>
        <v/>
      </c>
      <c r="D357" s="47"/>
      <c r="E357" s="10" t="str">
        <f t="shared" si="70"/>
        <v/>
      </c>
      <c r="G357" s="47"/>
      <c r="H357" s="47"/>
      <c r="I357" s="47"/>
      <c r="J357" s="47"/>
      <c r="K357" s="47"/>
    </row>
    <row r="358" spans="1:11" outlineLevel="1">
      <c r="A358" s="31" t="str">
        <f>IF(ISBLANK('Input-Accounts'!A358),"",'Input-Accounts'!A358)</f>
        <v/>
      </c>
      <c r="B358" t="str">
        <f>IF(ISBLANK('Input-Accounts'!B358),"",'Input-Accounts'!B358)</f>
        <v/>
      </c>
      <c r="C358" s="31" t="str">
        <f>IF(ISBLANK('Input-Accounts'!C358),"",'Input-Accounts'!C358)</f>
        <v/>
      </c>
      <c r="D358" s="47"/>
      <c r="E358" s="10" t="str">
        <f t="shared" si="70"/>
        <v/>
      </c>
      <c r="G358" s="47"/>
      <c r="H358" s="47"/>
      <c r="I358" s="47"/>
      <c r="J358" s="47"/>
      <c r="K358" s="47"/>
    </row>
    <row r="359" spans="1:11" outlineLevel="1">
      <c r="A359" s="31" t="str">
        <f>IF(ISBLANK('Input-Accounts'!A359),"",'Input-Accounts'!A359)</f>
        <v/>
      </c>
      <c r="B359" t="str">
        <f>IF(ISBLANK('Input-Accounts'!B359),"",'Input-Accounts'!B359)</f>
        <v/>
      </c>
      <c r="C359" s="31" t="str">
        <f>IF(ISBLANK('Input-Accounts'!C359),"",'Input-Accounts'!C359)</f>
        <v/>
      </c>
      <c r="D359" s="47"/>
      <c r="E359" s="10" t="str">
        <f t="shared" si="70"/>
        <v/>
      </c>
      <c r="G359" s="47"/>
      <c r="H359" s="47"/>
      <c r="I359" s="47"/>
      <c r="J359" s="47"/>
      <c r="K359" s="47"/>
    </row>
    <row r="360" spans="1:11" outlineLevel="1">
      <c r="A360" s="31" t="str">
        <f>IF(ISBLANK('Input-Accounts'!A360),"",'Input-Accounts'!A360)</f>
        <v/>
      </c>
      <c r="B360" t="str">
        <f>IF(ISBLANK('Input-Accounts'!B360),"",'Input-Accounts'!B360)</f>
        <v/>
      </c>
      <c r="C360" s="31" t="str">
        <f>IF(ISBLANK('Input-Accounts'!C360),"",'Input-Accounts'!C360)</f>
        <v/>
      </c>
      <c r="D360" s="47"/>
      <c r="E360" s="10" t="str">
        <f t="shared" si="70"/>
        <v/>
      </c>
      <c r="G360" s="47"/>
      <c r="H360" s="47"/>
      <c r="I360" s="47"/>
      <c r="J360" s="47"/>
      <c r="K360" s="47"/>
    </row>
    <row r="361" spans="1:11" outlineLevel="1">
      <c r="A361" s="31" t="str">
        <f>IF(ISBLANK('Input-Accounts'!A361),"",'Input-Accounts'!A361)</f>
        <v/>
      </c>
      <c r="B361" t="str">
        <f>IF(ISBLANK('Input-Accounts'!B361),"",'Input-Accounts'!B361)</f>
        <v/>
      </c>
      <c r="C361" s="31" t="str">
        <f>IF(ISBLANK('Input-Accounts'!C361),"",'Input-Accounts'!C361)</f>
        <v/>
      </c>
      <c r="D361" s="47"/>
      <c r="E361" s="10" t="str">
        <f t="shared" si="70"/>
        <v/>
      </c>
      <c r="G361" s="47"/>
      <c r="H361" s="47"/>
      <c r="I361" s="47"/>
      <c r="J361" s="47"/>
      <c r="K361" s="47"/>
    </row>
    <row r="362" spans="1:11" outlineLevel="1">
      <c r="A362" s="31" t="str">
        <f>IF(ISBLANK('Input-Accounts'!A362),"",'Input-Accounts'!A362)</f>
        <v/>
      </c>
      <c r="B362" t="str">
        <f>IF(ISBLANK('Input-Accounts'!B362),"",'Input-Accounts'!B362)</f>
        <v/>
      </c>
      <c r="C362" s="31" t="str">
        <f>IF(ISBLANK('Input-Accounts'!C362),"",'Input-Accounts'!C362)</f>
        <v/>
      </c>
      <c r="D362" s="47"/>
      <c r="E362" s="10" t="str">
        <f t="shared" si="70"/>
        <v/>
      </c>
      <c r="G362" s="47"/>
      <c r="H362" s="47"/>
      <c r="I362" s="47"/>
      <c r="J362" s="47"/>
      <c r="K362" s="47"/>
    </row>
    <row r="363" spans="1:11" outlineLevel="1">
      <c r="A363" s="31" t="str">
        <f>IF(ISBLANK('Input-Accounts'!A363),"",'Input-Accounts'!A363)</f>
        <v/>
      </c>
      <c r="B363" t="str">
        <f>IF(ISBLANK('Input-Accounts'!B363),"",'Input-Accounts'!B363)</f>
        <v/>
      </c>
      <c r="C363" s="31" t="str">
        <f>IF(ISBLANK('Input-Accounts'!C363),"",'Input-Accounts'!C363)</f>
        <v/>
      </c>
      <c r="D363" s="47"/>
      <c r="E363" s="10" t="str">
        <f t="shared" si="70"/>
        <v/>
      </c>
      <c r="G363" s="47"/>
      <c r="H363" s="47"/>
      <c r="I363" s="47"/>
      <c r="J363" s="47"/>
      <c r="K363" s="47"/>
    </row>
    <row r="364" spans="1:11" outlineLevel="1">
      <c r="A364" s="31" t="str">
        <f>IF(ISBLANK('Input-Accounts'!A364),"",'Input-Accounts'!A364)</f>
        <v/>
      </c>
      <c r="B364" t="str">
        <f>IF(ISBLANK('Input-Accounts'!B364),"",'Input-Accounts'!B364)</f>
        <v/>
      </c>
      <c r="C364" s="31" t="str">
        <f>IF(ISBLANK('Input-Accounts'!C364),"",'Input-Accounts'!C364)</f>
        <v/>
      </c>
      <c r="D364" s="47"/>
      <c r="E364" s="10" t="str">
        <f t="shared" si="70"/>
        <v/>
      </c>
      <c r="G364" s="47"/>
      <c r="H364" s="47"/>
      <c r="I364" s="47"/>
      <c r="J364" s="47"/>
      <c r="K364" s="47"/>
    </row>
    <row r="365" spans="1:11" outlineLevel="1">
      <c r="A365" s="31" t="str">
        <f>IF(ISBLANK('Input-Accounts'!A365),"",'Input-Accounts'!A365)</f>
        <v/>
      </c>
      <c r="B365" t="str">
        <f>IF(ISBLANK('Input-Accounts'!B365),"",'Input-Accounts'!B365)</f>
        <v/>
      </c>
      <c r="C365" s="31" t="str">
        <f>IF(ISBLANK('Input-Accounts'!C365),"",'Input-Accounts'!C365)</f>
        <v/>
      </c>
      <c r="D365" s="47"/>
      <c r="E365" s="10" t="str">
        <f t="shared" si="70"/>
        <v/>
      </c>
      <c r="G365" s="47"/>
      <c r="H365" s="47"/>
      <c r="I365" s="47"/>
      <c r="J365" s="47"/>
      <c r="K365" s="47"/>
    </row>
    <row r="366" spans="1:11" outlineLevel="1">
      <c r="A366" s="31" t="str">
        <f>IF(ISBLANK('Input-Accounts'!A366),"",'Input-Accounts'!A366)</f>
        <v/>
      </c>
      <c r="B366" t="str">
        <f>IF(ISBLANK('Input-Accounts'!B366),"",'Input-Accounts'!B366)</f>
        <v/>
      </c>
      <c r="C366" s="31" t="str">
        <f>IF(ISBLANK('Input-Accounts'!C366),"",'Input-Accounts'!C366)</f>
        <v/>
      </c>
      <c r="D366" s="47"/>
      <c r="E366" s="10" t="str">
        <f t="shared" si="70"/>
        <v/>
      </c>
      <c r="G366" s="47"/>
      <c r="H366" s="47"/>
      <c r="I366" s="47"/>
      <c r="J366" s="47"/>
      <c r="K366" s="47"/>
    </row>
    <row r="367" spans="1:11" outlineLevel="1">
      <c r="A367" s="31" t="str">
        <f>IF(ISBLANK('Input-Accounts'!A367),"",'Input-Accounts'!A367)</f>
        <v/>
      </c>
      <c r="B367" t="str">
        <f>IF(ISBLANK('Input-Accounts'!B367),"",'Input-Accounts'!B367)</f>
        <v/>
      </c>
      <c r="C367" s="31" t="str">
        <f>IF(ISBLANK('Input-Accounts'!C367),"",'Input-Accounts'!C367)</f>
        <v/>
      </c>
      <c r="D367" s="47"/>
      <c r="E367" s="10" t="str">
        <f t="shared" si="70"/>
        <v/>
      </c>
      <c r="G367" s="47"/>
      <c r="H367" s="47"/>
      <c r="I367" s="47"/>
      <c r="J367" s="47"/>
      <c r="K367" s="47"/>
    </row>
    <row r="368" spans="1:11" outlineLevel="1">
      <c r="A368" s="31" t="str">
        <f>IF(ISBLANK('Input-Accounts'!A368),"",'Input-Accounts'!A368)</f>
        <v/>
      </c>
      <c r="B368" t="str">
        <f>IF(ISBLANK('Input-Accounts'!B368),"",'Input-Accounts'!B368)</f>
        <v/>
      </c>
      <c r="C368" s="31" t="str">
        <f>IF(ISBLANK('Input-Accounts'!C368),"",'Input-Accounts'!C368)</f>
        <v/>
      </c>
      <c r="D368" s="47"/>
      <c r="E368" s="10" t="str">
        <f t="shared" si="70"/>
        <v/>
      </c>
      <c r="G368" s="47"/>
      <c r="H368" s="47"/>
      <c r="I368" s="47"/>
      <c r="J368" s="47"/>
      <c r="K368" s="47"/>
    </row>
    <row r="369" spans="1:11" outlineLevel="1">
      <c r="A369" s="31" t="str">
        <f>IF(ISBLANK('Input-Accounts'!A369),"",'Input-Accounts'!A369)</f>
        <v/>
      </c>
      <c r="B369" t="str">
        <f>IF(ISBLANK('Input-Accounts'!B369),"",'Input-Accounts'!B369)</f>
        <v/>
      </c>
      <c r="C369" s="31" t="str">
        <f>IF(ISBLANK('Input-Accounts'!C369),"",'Input-Accounts'!C369)</f>
        <v/>
      </c>
      <c r="D369" s="47"/>
      <c r="E369" s="10" t="str">
        <f t="shared" si="70"/>
        <v/>
      </c>
      <c r="G369" s="47"/>
      <c r="H369" s="47"/>
      <c r="I369" s="47"/>
      <c r="J369" s="47"/>
      <c r="K369" s="47"/>
    </row>
    <row r="370" spans="1:11" outlineLevel="1">
      <c r="A370" s="31" t="str">
        <f>IF(ISBLANK('Input-Accounts'!A370),"",'Input-Accounts'!A370)</f>
        <v/>
      </c>
      <c r="B370" t="str">
        <f>IF(ISBLANK('Input-Accounts'!B370),"",'Input-Accounts'!B370)</f>
        <v/>
      </c>
      <c r="C370" s="31" t="str">
        <f>IF(ISBLANK('Input-Accounts'!C370),"",'Input-Accounts'!C370)</f>
        <v/>
      </c>
      <c r="D370" s="47"/>
      <c r="E370" s="10" t="str">
        <f t="shared" si="70"/>
        <v/>
      </c>
      <c r="G370" s="47"/>
      <c r="H370" s="47"/>
      <c r="I370" s="47"/>
      <c r="J370" s="47"/>
      <c r="K370" s="47"/>
    </row>
    <row r="371" spans="1:11" outlineLevel="1">
      <c r="A371" s="31" t="str">
        <f>IF(ISBLANK('Input-Accounts'!A371),"",'Input-Accounts'!A371)</f>
        <v/>
      </c>
      <c r="B371" t="str">
        <f>IF(ISBLANK('Input-Accounts'!B371),"",'Input-Accounts'!B371)</f>
        <v/>
      </c>
      <c r="C371" s="31" t="str">
        <f>IF(ISBLANK('Input-Accounts'!C371),"",'Input-Accounts'!C371)</f>
        <v/>
      </c>
      <c r="D371" s="47"/>
      <c r="E371" s="10" t="str">
        <f t="shared" si="70"/>
        <v/>
      </c>
      <c r="G371" s="47"/>
      <c r="H371" s="47"/>
      <c r="I371" s="47"/>
      <c r="J371" s="47"/>
      <c r="K371" s="47"/>
    </row>
    <row r="372" spans="1:11">
      <c r="A372" s="31">
        <f>IF(ISBLANK('Input-Accounts'!A372),"",'Input-Accounts'!A372)</f>
        <v>309</v>
      </c>
      <c r="B372" t="str">
        <f>IF(ISBLANK('Input-Accounts'!B372),"",'Input-Accounts'!B372)</f>
        <v>last line for internals</v>
      </c>
      <c r="C372" s="31" t="str">
        <f>IF(ISBLANK('Input-Accounts'!C372),"",'Input-Accounts'!C372)</f>
        <v/>
      </c>
      <c r="D372" s="94"/>
      <c r="E372" s="10" t="str">
        <f t="shared" si="70"/>
        <v/>
      </c>
      <c r="G372" s="94"/>
      <c r="H372" s="94"/>
      <c r="I372" s="94"/>
      <c r="J372" s="94"/>
      <c r="K372" s="94"/>
    </row>
    <row r="373" spans="1:11">
      <c r="A373" s="31" t="str">
        <f>IF(ISBLANK('Input-Accounts'!A373),"",'Input-Accounts'!A373)</f>
        <v/>
      </c>
      <c r="B373" t="str">
        <f>IF(ISBLANK('Input-Accounts'!B373),"",'Input-Accounts'!B373)</f>
        <v/>
      </c>
      <c r="C373" s="31" t="str">
        <f>IF(ISBLANK('Input-Accounts'!C373),"",'Input-Accounts'!C373)</f>
        <v/>
      </c>
      <c r="D373" s="94"/>
      <c r="E373" s="10" t="str">
        <f t="shared" si="70"/>
        <v/>
      </c>
      <c r="G373" s="94"/>
      <c r="H373" s="94"/>
      <c r="I373" s="94"/>
      <c r="J373" s="94"/>
      <c r="K373" s="94"/>
    </row>
    <row r="374" spans="1:11">
      <c r="A374" s="31" t="str">
        <f>IF(ISBLANK('Input-Accounts'!A374),"",'Input-Accounts'!A374)</f>
        <v/>
      </c>
      <c r="B374" t="str">
        <f>IF(ISBLANK('Input-Accounts'!B374),"",'Input-Accounts'!B374)</f>
        <v/>
      </c>
      <c r="C374" s="31" t="str">
        <f>IF(ISBLANK('Input-Accounts'!C374),"",'Input-Accounts'!C374)</f>
        <v/>
      </c>
      <c r="D374" s="94"/>
      <c r="E374" s="10" t="s">
        <v>298</v>
      </c>
      <c r="G374" s="94"/>
      <c r="H374" s="94"/>
      <c r="I374" s="94"/>
      <c r="J374" s="94"/>
      <c r="K374" s="94"/>
    </row>
    <row r="384" spans="1:11">
      <c r="A384"/>
      <c r="C384"/>
      <c r="G384" s="14"/>
      <c r="H384" s="14"/>
      <c r="I384" s="14"/>
      <c r="J384" s="14"/>
      <c r="K384" s="14"/>
    </row>
    <row r="385" spans="1:11">
      <c r="A385"/>
      <c r="C385"/>
      <c r="G385" s="14"/>
      <c r="H385" s="14"/>
      <c r="I385" s="14"/>
      <c r="J385" s="14"/>
      <c r="K385" s="14"/>
    </row>
    <row r="386" spans="1:11">
      <c r="A386"/>
      <c r="C386"/>
      <c r="G386" s="14"/>
      <c r="H386" s="14"/>
      <c r="I386" s="14"/>
      <c r="J386" s="14"/>
      <c r="K386" s="14"/>
    </row>
    <row r="387" spans="1:11">
      <c r="A387"/>
      <c r="C387"/>
      <c r="G387" s="14"/>
      <c r="H387" s="14"/>
      <c r="I387" s="14"/>
      <c r="J387" s="14"/>
      <c r="K387" s="14"/>
    </row>
    <row r="388" spans="1:11">
      <c r="A388"/>
      <c r="C388"/>
      <c r="G388" s="14"/>
      <c r="H388" s="14"/>
      <c r="I388" s="14"/>
      <c r="J388" s="14"/>
      <c r="K388" s="14"/>
    </row>
  </sheetData>
  <pageMargins left="0.5" right="0.5" top="0.75" bottom="0.75" header="0.3" footer="0.3"/>
  <pageSetup scale="52" pageOrder="overThenDown" orientation="landscape" horizontalDpi="1200" verticalDpi="1200" r:id="rId1"/>
  <rowBreaks count="7" manualBreakCount="7">
    <brk id="73" max="12" man="1"/>
    <brk id="148" max="12" man="1"/>
    <brk id="159" max="12" man="1"/>
    <brk id="197" max="12" man="1"/>
    <brk id="238" max="12" man="1"/>
    <brk id="323" max="12" man="1"/>
    <brk id="358" max="12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DF69AE-9172-4DE3-8ECE-A0EF7C0FCA54}">
  <sheetPr codeName="Sheet8">
    <tabColor theme="7" tint="0.59999389629810485"/>
  </sheetPr>
  <dimension ref="A1:K388"/>
  <sheetViews>
    <sheetView workbookViewId="0"/>
  </sheetViews>
  <sheetFormatPr defaultColWidth="9.15234375" defaultRowHeight="14.6" outlineLevelRow="1"/>
  <cols>
    <col min="1" max="1" width="4.84375" style="31" customWidth="1"/>
    <col min="2" max="2" width="37.69140625" customWidth="1"/>
    <col min="3" max="3" width="9.84375" style="31" customWidth="1"/>
    <col min="4" max="4" width="16.3828125" customWidth="1"/>
    <col min="5" max="5" width="6.69140625" customWidth="1"/>
    <col min="6" max="6" width="17.15234375" bestFit="1" customWidth="1"/>
    <col min="7" max="11" width="14.84375" customWidth="1"/>
  </cols>
  <sheetData>
    <row r="1" spans="1:11">
      <c r="B1" s="11" t="str">
        <f>'General Inputs'!$D9</f>
        <v>COLUMBIA GAS OF KENTUCKY, INC.</v>
      </c>
    </row>
    <row r="2" spans="1:11">
      <c r="B2" s="11" t="str">
        <f>'General Inputs'!$D10</f>
        <v>Gas Class Cost of Service Study - Average of Customer-Demand and Demand-Commodity Methods</v>
      </c>
      <c r="I2" s="118"/>
    </row>
    <row r="3" spans="1:11">
      <c r="B3" s="11" t="str">
        <f>'General Inputs'!$D11</f>
        <v>FORECASTED PERIOD 12/31/2024 TO 12/31/2025</v>
      </c>
    </row>
    <row r="4" spans="1:11">
      <c r="B4" s="1" t="str">
        <f ca="1">"Function &amp; Classification: "&amp;" "&amp;INDIRECT("Classification!"&amp;$D$5&amp;8)</f>
        <v xml:space="preserve">Function &amp; Classification:  </v>
      </c>
      <c r="I4" s="113"/>
    </row>
    <row r="5" spans="1:11">
      <c r="B5" s="31" t="s">
        <v>408</v>
      </c>
      <c r="D5" t="str">
        <f>LEFT(ADDRESS(5,MATCH($B$5,Classification!$A$6:$ABB$6,0)),3)</f>
        <v>$U$</v>
      </c>
    </row>
    <row r="6" spans="1:11" ht="34.299999999999997">
      <c r="A6" s="19" t="s">
        <v>1</v>
      </c>
      <c r="B6" s="21" t="s">
        <v>113</v>
      </c>
      <c r="C6" s="19" t="s">
        <v>114</v>
      </c>
      <c r="D6" s="19" t="s">
        <v>115</v>
      </c>
      <c r="E6" s="128" t="s">
        <v>297</v>
      </c>
      <c r="F6" s="19" t="str">
        <f>TRIM(RIGHT(SUBSTITUTE(B5," ",REPT(" ",100)),100))&amp;CHAR(10)&amp;"Allocation Factor"</f>
        <v>Commodity
Allocation Factor</v>
      </c>
      <c r="G6" s="20" t="str">
        <f>'General Inputs'!D$17</f>
        <v>GS-RESIDENTIAL</v>
      </c>
      <c r="H6" s="20" t="str">
        <f>'General Inputs'!E$17</f>
        <v>GS-OTHER</v>
      </c>
      <c r="I6" s="20" t="str">
        <f>'General Inputs'!F$17</f>
        <v>IUS</v>
      </c>
      <c r="J6" s="20" t="str">
        <f>'General Inputs'!G$17</f>
        <v>DS-ML</v>
      </c>
      <c r="K6" s="20" t="str">
        <f>'General Inputs'!H$17</f>
        <v>DS/IS</v>
      </c>
    </row>
    <row r="7" spans="1:11">
      <c r="A7" s="31" t="str">
        <f>IF(B7="","",MAX(A$1:A6)+1)</f>
        <v/>
      </c>
      <c r="E7" s="10"/>
      <c r="G7" s="10"/>
      <c r="H7" s="10"/>
      <c r="I7" s="10"/>
      <c r="J7" s="10"/>
      <c r="K7" s="10"/>
    </row>
    <row r="8" spans="1:11">
      <c r="A8" s="31">
        <f>IF(ISBLANK('Input-Accounts'!A8),"",'Input-Accounts'!A8)</f>
        <v>1</v>
      </c>
      <c r="B8" s="1" t="str">
        <f>IF(ISBLANK('Input-Accounts'!B8),"",'Input-Accounts'!B8)</f>
        <v>RATE BASE</v>
      </c>
      <c r="C8" s="31" t="str">
        <f>IF(ISBLANK('Input-Accounts'!C8),"",'Input-Accounts'!C8)</f>
        <v/>
      </c>
      <c r="E8" s="10"/>
      <c r="G8" s="10"/>
      <c r="H8" s="10"/>
      <c r="I8" s="10"/>
      <c r="J8" s="10"/>
      <c r="K8" s="10"/>
    </row>
    <row r="9" spans="1:11">
      <c r="A9" s="31">
        <f>IF(ISBLANK('Input-Accounts'!A9),"",'Input-Accounts'!A9)</f>
        <v>2</v>
      </c>
      <c r="B9" s="1" t="str">
        <f>IF(ISBLANK('Input-Accounts'!B9),"",'Input-Accounts'!B9)</f>
        <v>Plant in Service</v>
      </c>
      <c r="C9" s="31" t="str">
        <f>IF(ISBLANK('Input-Accounts'!C9),"",'Input-Accounts'!C9)</f>
        <v/>
      </c>
      <c r="E9" s="10"/>
      <c r="G9" s="10"/>
      <c r="H9" s="10"/>
      <c r="I9" s="10"/>
      <c r="J9" s="10"/>
      <c r="K9" s="10"/>
    </row>
    <row r="10" spans="1:11" outlineLevel="1">
      <c r="A10" s="31">
        <f>IF(ISBLANK('Input-Accounts'!A10),"",'Input-Accounts'!A10)</f>
        <v>3</v>
      </c>
      <c r="B10" s="1" t="str">
        <f>IF(ISBLANK('Input-Accounts'!B10),"",'Input-Accounts'!B10)</f>
        <v>Intangible Plant</v>
      </c>
      <c r="C10" s="31" t="str">
        <f>IF(ISBLANK('Input-Accounts'!C10),"",'Input-Accounts'!C10)</f>
        <v/>
      </c>
      <c r="E10" s="10"/>
      <c r="G10" s="10"/>
      <c r="H10" s="10"/>
      <c r="I10" s="10"/>
      <c r="J10" s="10"/>
      <c r="K10" s="10"/>
    </row>
    <row r="11" spans="1:11" outlineLevel="1">
      <c r="A11" s="31">
        <f>IF(ISBLANK('Input-Accounts'!A11),"",'Input-Accounts'!A11)</f>
        <v>4</v>
      </c>
      <c r="B11" s="53" t="str">
        <f>IF(ISBLANK('Input-Accounts'!B11),"",'Input-Accounts'!B11)</f>
        <v>Organization</v>
      </c>
      <c r="C11" s="31">
        <f>IF(ISBLANK('Input-Accounts'!C11),"",'Input-Accounts'!C11)</f>
        <v>301</v>
      </c>
      <c r="D11" s="10">
        <f ca="1">INDIRECT("Classification!"&amp;$D$5&amp;ROW())</f>
        <v>0</v>
      </c>
      <c r="E11" s="10">
        <f t="shared" ref="E11:E17" ca="1" si="0">IFERROR(IF(D11="","",IF(D11=0,0,IF(ABS(D11-SUM($G11:$K11))&lt;Check_Limit,0,1))),1)</f>
        <v>0</v>
      </c>
      <c r="F11" s="3" t="str" cm="1">
        <f t="array" aca="1" ref="F11" ca="1">IF(D11=0,"-",IF('Input-Accounts'!$E11&lt;&gt;0,'Input-Accounts'!$E11,INDEX('Input-Accounts'!$H11:$J11,,MATCH($F$6,'Input-Accounts'!$H$6:$J$6,0))))</f>
        <v>-</v>
      </c>
      <c r="G11" s="10">
        <f ca="1">IFERROR(INDEX(G$337:G$373,MATCH($F11,$B$337:$B$373,0))/INDEX($D$337:$D$373,MATCH($F11,$B$337:$B$373,0)),SUMIFS('Input-Ext Allocators'!D$8:D$63,'Input-Ext Allocators'!$B$8:$B$63,$F11))*$D11</f>
        <v>0</v>
      </c>
      <c r="H11" s="10">
        <f ca="1">IFERROR(INDEX(H$337:H$373,MATCH($F11,$B$337:$B$373,0))/INDEX($D$337:$D$373,MATCH($F11,$B$337:$B$373,0)),SUMIFS('Input-Ext Allocators'!E$8:E$63,'Input-Ext Allocators'!$B$8:$B$63,$F11))*$D11</f>
        <v>0</v>
      </c>
      <c r="I11" s="10">
        <f ca="1">IFERROR(INDEX(I$337:I$373,MATCH($F11,$B$337:$B$373,0))/INDEX($D$337:$D$373,MATCH($F11,$B$337:$B$373,0)),SUMIFS('Input-Ext Allocators'!F$8:F$63,'Input-Ext Allocators'!$B$8:$B$63,$F11))*$D11</f>
        <v>0</v>
      </c>
      <c r="J11" s="10">
        <f ca="1">IFERROR(INDEX(J$337:J$373,MATCH($F11,$B$337:$B$373,0))/INDEX($D$337:$D$373,MATCH($F11,$B$337:$B$373,0)),SUMIFS('Input-Ext Allocators'!G$8:G$63,'Input-Ext Allocators'!$B$8:$B$63,$F11))*$D11</f>
        <v>0</v>
      </c>
      <c r="K11" s="10">
        <f ca="1">IFERROR(INDEX(K$337:K$373,MATCH($F11,$B$337:$B$373,0))/INDEX($D$337:$D$373,MATCH($F11,$B$337:$B$373,0)),SUMIFS('Input-Ext Allocators'!H$8:H$63,'Input-Ext Allocators'!$B$8:$B$63,$F11))*$D11</f>
        <v>0</v>
      </c>
    </row>
    <row r="12" spans="1:11" outlineLevel="1">
      <c r="A12" s="31">
        <f>IF(ISBLANK('Input-Accounts'!A12),"",'Input-Accounts'!A12)</f>
        <v>5</v>
      </c>
      <c r="B12" s="53" t="str">
        <f>IF(ISBLANK('Input-Accounts'!B12),"",'Input-Accounts'!B12)</f>
        <v>Misc. Intangible Plant - Plant Related</v>
      </c>
      <c r="C12" s="31">
        <f>IF(ISBLANK('Input-Accounts'!C12),"",'Input-Accounts'!C12)</f>
        <v>303</v>
      </c>
      <c r="D12" s="10">
        <f t="shared" ref="D12:D16" ca="1" si="1">INDIRECT("Classification!"&amp;$D$5&amp;ROW())</f>
        <v>0</v>
      </c>
      <c r="E12" s="10">
        <f t="shared" ca="1" si="0"/>
        <v>0</v>
      </c>
      <c r="F12" s="3" t="str" cm="1">
        <f t="array" aca="1" ref="F12" ca="1">IF(D12=0,"-",IF('Input-Accounts'!$E12&lt;&gt;0,'Input-Accounts'!$E12,INDEX('Input-Accounts'!$H12:$J12,,MATCH($F$6,'Input-Accounts'!$H$6:$J$6,0))))</f>
        <v>-</v>
      </c>
      <c r="G12" s="10">
        <f ca="1">IFERROR(INDEX(G$337:G$373,MATCH($F12,$B$337:$B$373,0))/INDEX($D$337:$D$373,MATCH($F12,$B$337:$B$373,0)),SUMIFS('Input-Ext Allocators'!D$8:D$63,'Input-Ext Allocators'!$B$8:$B$63,$F12))*$D12</f>
        <v>0</v>
      </c>
      <c r="H12" s="10">
        <f ca="1">IFERROR(INDEX(H$337:H$373,MATCH($F12,$B$337:$B$373,0))/INDEX($D$337:$D$373,MATCH($F12,$B$337:$B$373,0)),SUMIFS('Input-Ext Allocators'!E$8:E$63,'Input-Ext Allocators'!$B$8:$B$63,$F12))*$D12</f>
        <v>0</v>
      </c>
      <c r="I12" s="10">
        <f ca="1">IFERROR(INDEX(I$337:I$373,MATCH($F12,$B$337:$B$373,0))/INDEX($D$337:$D$373,MATCH($F12,$B$337:$B$373,0)),SUMIFS('Input-Ext Allocators'!F$8:F$63,'Input-Ext Allocators'!$B$8:$B$63,$F12))*$D12</f>
        <v>0</v>
      </c>
      <c r="J12" s="10">
        <f ca="1">IFERROR(INDEX(J$337:J$373,MATCH($F12,$B$337:$B$373,0))/INDEX($D$337:$D$373,MATCH($F12,$B$337:$B$373,0)),SUMIFS('Input-Ext Allocators'!G$8:G$63,'Input-Ext Allocators'!$B$8:$B$63,$F12))*$D12</f>
        <v>0</v>
      </c>
      <c r="K12" s="10">
        <f ca="1">IFERROR(INDEX(K$337:K$373,MATCH($F12,$B$337:$B$373,0))/INDEX($D$337:$D$373,MATCH($F12,$B$337:$B$373,0)),SUMIFS('Input-Ext Allocators'!H$8:H$63,'Input-Ext Allocators'!$B$8:$B$63,$F12))*$D12</f>
        <v>0</v>
      </c>
    </row>
    <row r="13" spans="1:11" outlineLevel="1">
      <c r="A13" s="31">
        <f>IF(ISBLANK('Input-Accounts'!A13),"",'Input-Accounts'!A13)</f>
        <v>6</v>
      </c>
      <c r="B13" s="53" t="str">
        <f>IF(ISBLANK('Input-Accounts'!B13),"",'Input-Accounts'!B13)</f>
        <v>MISC INTANGIBLE PLANT-DIS SOFTWARE</v>
      </c>
      <c r="C13" s="31">
        <f>IF(ISBLANK('Input-Accounts'!C13),"",'Input-Accounts'!C13)</f>
        <v>303.10000000000002</v>
      </c>
      <c r="D13" s="10">
        <f t="shared" ca="1" si="1"/>
        <v>0</v>
      </c>
      <c r="E13" s="10">
        <f t="shared" ca="1" si="0"/>
        <v>0</v>
      </c>
      <c r="F13" s="3" t="str" cm="1">
        <f t="array" aca="1" ref="F13" ca="1">IF(D13=0,"-",IF('Input-Accounts'!$E13&lt;&gt;0,'Input-Accounts'!$E13,INDEX('Input-Accounts'!$H13:$J13,,MATCH($F$6,'Input-Accounts'!$H$6:$J$6,0))))</f>
        <v>-</v>
      </c>
      <c r="G13" s="10">
        <f ca="1">IFERROR(INDEX(G$337:G$373,MATCH($F13,$B$337:$B$373,0))/INDEX($D$337:$D$373,MATCH($F13,$B$337:$B$373,0)),SUMIFS('Input-Ext Allocators'!D$8:D$63,'Input-Ext Allocators'!$B$8:$B$63,$F13))*$D13</f>
        <v>0</v>
      </c>
      <c r="H13" s="10">
        <f ca="1">IFERROR(INDEX(H$337:H$373,MATCH($F13,$B$337:$B$373,0))/INDEX($D$337:$D$373,MATCH($F13,$B$337:$B$373,0)),SUMIFS('Input-Ext Allocators'!E$8:E$63,'Input-Ext Allocators'!$B$8:$B$63,$F13))*$D13</f>
        <v>0</v>
      </c>
      <c r="I13" s="10">
        <f ca="1">IFERROR(INDEX(I$337:I$373,MATCH($F13,$B$337:$B$373,0))/INDEX($D$337:$D$373,MATCH($F13,$B$337:$B$373,0)),SUMIFS('Input-Ext Allocators'!F$8:F$63,'Input-Ext Allocators'!$B$8:$B$63,$F13))*$D13</f>
        <v>0</v>
      </c>
      <c r="J13" s="10">
        <f ca="1">IFERROR(INDEX(J$337:J$373,MATCH($F13,$B$337:$B$373,0))/INDEX($D$337:$D$373,MATCH($F13,$B$337:$B$373,0)),SUMIFS('Input-Ext Allocators'!G$8:G$63,'Input-Ext Allocators'!$B$8:$B$63,$F13))*$D13</f>
        <v>0</v>
      </c>
      <c r="K13" s="10">
        <f ca="1">IFERROR(INDEX(K$337:K$373,MATCH($F13,$B$337:$B$373,0))/INDEX($D$337:$D$373,MATCH($F13,$B$337:$B$373,0)),SUMIFS('Input-Ext Allocators'!H$8:H$63,'Input-Ext Allocators'!$B$8:$B$63,$F13))*$D13</f>
        <v>0</v>
      </c>
    </row>
    <row r="14" spans="1:11" outlineLevel="1">
      <c r="A14" s="31">
        <f>IF(ISBLANK('Input-Accounts'!A14),"",'Input-Accounts'!A14)</f>
        <v>7</v>
      </c>
      <c r="B14" s="53" t="str">
        <f>IF(ISBLANK('Input-Accounts'!B14),"",'Input-Accounts'!B14)</f>
        <v>MISC INTANGIBLE PLANT-FARA SOFTWARE</v>
      </c>
      <c r="C14" s="31">
        <f>IF(ISBLANK('Input-Accounts'!C14),"",'Input-Accounts'!C14)</f>
        <v>303.2</v>
      </c>
      <c r="D14" s="10">
        <f t="shared" ca="1" si="1"/>
        <v>0</v>
      </c>
      <c r="E14" s="10">
        <f t="shared" ca="1" si="0"/>
        <v>0</v>
      </c>
      <c r="F14" s="3" t="str" cm="1">
        <f t="array" aca="1" ref="F14" ca="1">IF(D14=0,"-",IF('Input-Accounts'!$E14&lt;&gt;0,'Input-Accounts'!$E14,INDEX('Input-Accounts'!$H14:$J14,,MATCH($F$6,'Input-Accounts'!$H$6:$J$6,0))))</f>
        <v>-</v>
      </c>
      <c r="G14" s="10">
        <f ca="1">IFERROR(INDEX(G$337:G$373,MATCH($F14,$B$337:$B$373,0))/INDEX($D$337:$D$373,MATCH($F14,$B$337:$B$373,0)),SUMIFS('Input-Ext Allocators'!D$8:D$63,'Input-Ext Allocators'!$B$8:$B$63,$F14))*$D14</f>
        <v>0</v>
      </c>
      <c r="H14" s="10">
        <f ca="1">IFERROR(INDEX(H$337:H$373,MATCH($F14,$B$337:$B$373,0))/INDEX($D$337:$D$373,MATCH($F14,$B$337:$B$373,0)),SUMIFS('Input-Ext Allocators'!E$8:E$63,'Input-Ext Allocators'!$B$8:$B$63,$F14))*$D14</f>
        <v>0</v>
      </c>
      <c r="I14" s="10">
        <f ca="1">IFERROR(INDEX(I$337:I$373,MATCH($F14,$B$337:$B$373,0))/INDEX($D$337:$D$373,MATCH($F14,$B$337:$B$373,0)),SUMIFS('Input-Ext Allocators'!F$8:F$63,'Input-Ext Allocators'!$B$8:$B$63,$F14))*$D14</f>
        <v>0</v>
      </c>
      <c r="J14" s="10">
        <f ca="1">IFERROR(INDEX(J$337:J$373,MATCH($F14,$B$337:$B$373,0))/INDEX($D$337:$D$373,MATCH($F14,$B$337:$B$373,0)),SUMIFS('Input-Ext Allocators'!G$8:G$63,'Input-Ext Allocators'!$B$8:$B$63,$F14))*$D14</f>
        <v>0</v>
      </c>
      <c r="K14" s="10">
        <f ca="1">IFERROR(INDEX(K$337:K$373,MATCH($F14,$B$337:$B$373,0))/INDEX($D$337:$D$373,MATCH($F14,$B$337:$B$373,0)),SUMIFS('Input-Ext Allocators'!H$8:H$63,'Input-Ext Allocators'!$B$8:$B$63,$F14))*$D14</f>
        <v>0</v>
      </c>
    </row>
    <row r="15" spans="1:11" outlineLevel="1">
      <c r="A15" s="31">
        <f>IF(ISBLANK('Input-Accounts'!A15),"",'Input-Accounts'!A15)</f>
        <v>8</v>
      </c>
      <c r="B15" s="53" t="str">
        <f>IF(ISBLANK('Input-Accounts'!B15),"",'Input-Accounts'!B15)</f>
        <v>MISC INTANGIBLE PLANT-OTHER SOFTWARE</v>
      </c>
      <c r="C15" s="31">
        <f>IF(ISBLANK('Input-Accounts'!C15),"",'Input-Accounts'!C15)</f>
        <v>303.3</v>
      </c>
      <c r="D15" s="10">
        <f t="shared" ca="1" si="1"/>
        <v>0</v>
      </c>
      <c r="E15" s="10">
        <f t="shared" ca="1" si="0"/>
        <v>0</v>
      </c>
      <c r="F15" s="3" t="str" cm="1">
        <f t="array" aca="1" ref="F15" ca="1">IF(D15=0,"-",IF('Input-Accounts'!$E15&lt;&gt;0,'Input-Accounts'!$E15,INDEX('Input-Accounts'!$H15:$J15,,MATCH($F$6,'Input-Accounts'!$H$6:$J$6,0))))</f>
        <v>-</v>
      </c>
      <c r="G15" s="10">
        <f ca="1">IFERROR(INDEX(G$337:G$373,MATCH($F15,$B$337:$B$373,0))/INDEX($D$337:$D$373,MATCH($F15,$B$337:$B$373,0)),SUMIFS('Input-Ext Allocators'!D$8:D$63,'Input-Ext Allocators'!$B$8:$B$63,$F15))*$D15</f>
        <v>0</v>
      </c>
      <c r="H15" s="10">
        <f ca="1">IFERROR(INDEX(H$337:H$373,MATCH($F15,$B$337:$B$373,0))/INDEX($D$337:$D$373,MATCH($F15,$B$337:$B$373,0)),SUMIFS('Input-Ext Allocators'!E$8:E$63,'Input-Ext Allocators'!$B$8:$B$63,$F15))*$D15</f>
        <v>0</v>
      </c>
      <c r="I15" s="10">
        <f ca="1">IFERROR(INDEX(I$337:I$373,MATCH($F15,$B$337:$B$373,0))/INDEX($D$337:$D$373,MATCH($F15,$B$337:$B$373,0)),SUMIFS('Input-Ext Allocators'!F$8:F$63,'Input-Ext Allocators'!$B$8:$B$63,$F15))*$D15</f>
        <v>0</v>
      </c>
      <c r="J15" s="10">
        <f ca="1">IFERROR(INDEX(J$337:J$373,MATCH($F15,$B$337:$B$373,0))/INDEX($D$337:$D$373,MATCH($F15,$B$337:$B$373,0)),SUMIFS('Input-Ext Allocators'!G$8:G$63,'Input-Ext Allocators'!$B$8:$B$63,$F15))*$D15</f>
        <v>0</v>
      </c>
      <c r="K15" s="10">
        <f ca="1">IFERROR(INDEX(K$337:K$373,MATCH($F15,$B$337:$B$373,0))/INDEX($D$337:$D$373,MATCH($F15,$B$337:$B$373,0)),SUMIFS('Input-Ext Allocators'!H$8:H$63,'Input-Ext Allocators'!$B$8:$B$63,$F15))*$D15</f>
        <v>0</v>
      </c>
    </row>
    <row r="16" spans="1:11" outlineLevel="1">
      <c r="A16" s="31">
        <f>IF(ISBLANK('Input-Accounts'!A16),"",'Input-Accounts'!A16)</f>
        <v>9</v>
      </c>
      <c r="B16" s="53" t="str">
        <f>IF(ISBLANK('Input-Accounts'!B16),"",'Input-Accounts'!B16)</f>
        <v>MISC INTANGIBLE PLANT-CLOUD SOFTWARE</v>
      </c>
      <c r="C16" s="31">
        <f>IF(ISBLANK('Input-Accounts'!C16),"",'Input-Accounts'!C16)</f>
        <v>303.99</v>
      </c>
      <c r="D16" s="10">
        <f t="shared" ca="1" si="1"/>
        <v>0</v>
      </c>
      <c r="E16" s="10">
        <f t="shared" ca="1" si="0"/>
        <v>0</v>
      </c>
      <c r="F16" s="3" t="str" cm="1">
        <f t="array" aca="1" ref="F16" ca="1">IF(D16=0,"-",IF('Input-Accounts'!$E16&lt;&gt;0,'Input-Accounts'!$E16,INDEX('Input-Accounts'!$H16:$J16,,MATCH($F$6,'Input-Accounts'!$H$6:$J$6,0))))</f>
        <v>-</v>
      </c>
      <c r="G16" s="10">
        <f ca="1">IFERROR(INDEX(G$337:G$373,MATCH($F16,$B$337:$B$373,0))/INDEX($D$337:$D$373,MATCH($F16,$B$337:$B$373,0)),SUMIFS('Input-Ext Allocators'!D$8:D$63,'Input-Ext Allocators'!$B$8:$B$63,$F16))*$D16</f>
        <v>0</v>
      </c>
      <c r="H16" s="10">
        <f ca="1">IFERROR(INDEX(H$337:H$373,MATCH($F16,$B$337:$B$373,0))/INDEX($D$337:$D$373,MATCH($F16,$B$337:$B$373,0)),SUMIFS('Input-Ext Allocators'!E$8:E$63,'Input-Ext Allocators'!$B$8:$B$63,$F16))*$D16</f>
        <v>0</v>
      </c>
      <c r="I16" s="10">
        <f ca="1">IFERROR(INDEX(I$337:I$373,MATCH($F16,$B$337:$B$373,0))/INDEX($D$337:$D$373,MATCH($F16,$B$337:$B$373,0)),SUMIFS('Input-Ext Allocators'!F$8:F$63,'Input-Ext Allocators'!$B$8:$B$63,$F16))*$D16</f>
        <v>0</v>
      </c>
      <c r="J16" s="10">
        <f ca="1">IFERROR(INDEX(J$337:J$373,MATCH($F16,$B$337:$B$373,0))/INDEX($D$337:$D$373,MATCH($F16,$B$337:$B$373,0)),SUMIFS('Input-Ext Allocators'!G$8:G$63,'Input-Ext Allocators'!$B$8:$B$63,$F16))*$D16</f>
        <v>0</v>
      </c>
      <c r="K16" s="10">
        <f ca="1">IFERROR(INDEX(K$337:K$373,MATCH($F16,$B$337:$B$373,0))/INDEX($D$337:$D$373,MATCH($F16,$B$337:$B$373,0)),SUMIFS('Input-Ext Allocators'!H$8:H$63,'Input-Ext Allocators'!$B$8:$B$63,$F16))*$D16</f>
        <v>0</v>
      </c>
    </row>
    <row r="17" spans="1:11" outlineLevel="1">
      <c r="A17" s="31">
        <f>IF(ISBLANK('Input-Accounts'!A17),"",'Input-Accounts'!A17)</f>
        <v>10</v>
      </c>
      <c r="B17" t="str">
        <f>IF(ISBLANK('Input-Accounts'!B17),"",'Input-Accounts'!B17)</f>
        <v>Subtotal - Intangible Plant</v>
      </c>
      <c r="C17" s="31" t="str">
        <f>IF(ISBLANK('Input-Accounts'!C17),"",'Input-Accounts'!C17)</f>
        <v/>
      </c>
      <c r="D17" s="123">
        <f ca="1">SUBTOTAL(9,D11:D16)</f>
        <v>0</v>
      </c>
      <c r="E17" s="10">
        <f t="shared" ca="1" si="0"/>
        <v>0</v>
      </c>
      <c r="G17" s="123">
        <f t="shared" ref="G17:K17" ca="1" si="2">SUBTOTAL(9,G11:G16)</f>
        <v>0</v>
      </c>
      <c r="H17" s="123">
        <f t="shared" ca="1" si="2"/>
        <v>0</v>
      </c>
      <c r="I17" s="123">
        <f t="shared" ca="1" si="2"/>
        <v>0</v>
      </c>
      <c r="J17" s="123">
        <f t="shared" ca="1" si="2"/>
        <v>0</v>
      </c>
      <c r="K17" s="123">
        <f t="shared" ca="1" si="2"/>
        <v>0</v>
      </c>
    </row>
    <row r="18" spans="1:11" outlineLevel="1">
      <c r="A18" s="31" t="str">
        <f>IF(ISBLANK('Input-Accounts'!A18),"",'Input-Accounts'!A18)</f>
        <v/>
      </c>
      <c r="B18" t="str">
        <f>IF(ISBLANK('Input-Accounts'!B18),"",'Input-Accounts'!B18)</f>
        <v/>
      </c>
      <c r="C18" s="31" t="str">
        <f>IF(ISBLANK('Input-Accounts'!C18),"",'Input-Accounts'!C18)</f>
        <v/>
      </c>
      <c r="D18" s="10"/>
      <c r="E18" s="10"/>
      <c r="G18" s="10"/>
      <c r="H18" s="10"/>
      <c r="I18" s="10"/>
      <c r="J18" s="10"/>
      <c r="K18" s="10"/>
    </row>
    <row r="19" spans="1:11" outlineLevel="1">
      <c r="A19" s="31">
        <f>IF(ISBLANK('Input-Accounts'!A19),"",'Input-Accounts'!A19)</f>
        <v>11</v>
      </c>
      <c r="B19" s="1" t="str">
        <f>IF(ISBLANK('Input-Accounts'!B19),"",'Input-Accounts'!B19)</f>
        <v>Distribution Plant</v>
      </c>
      <c r="C19" s="31" t="str">
        <f>IF(ISBLANK('Input-Accounts'!C19),"",'Input-Accounts'!C19)</f>
        <v/>
      </c>
      <c r="D19" s="10"/>
      <c r="E19" s="10" t="str">
        <f t="shared" ref="E19:E54" si="3">IFERROR(IF(D19="","",IF(D19=0,0,IF(ABS(D19-SUM($G19:$K19))&lt;Check_Limit,0,1))),1)</f>
        <v/>
      </c>
      <c r="F19" s="3"/>
      <c r="G19" s="10"/>
      <c r="H19" s="10"/>
      <c r="I19" s="10"/>
      <c r="J19" s="10"/>
      <c r="K19" s="10"/>
    </row>
    <row r="20" spans="1:11" outlineLevel="1">
      <c r="A20" s="31">
        <f>IF(ISBLANK('Input-Accounts'!A20),"",'Input-Accounts'!A20)</f>
        <v>12</v>
      </c>
      <c r="B20" s="53" t="str">
        <f>IF(ISBLANK('Input-Accounts'!B20),"",'Input-Accounts'!B20)</f>
        <v>LAND-CITY GATE &amp; MAIN LINE IND. M &amp; R</v>
      </c>
      <c r="C20" s="31">
        <f>IF(ISBLANK('Input-Accounts'!C20),"",'Input-Accounts'!C20)</f>
        <v>374.1</v>
      </c>
      <c r="D20" s="10">
        <f t="shared" ref="D20:D53" ca="1" si="4">INDIRECT("Classification!"&amp;$D$5&amp;ROW())</f>
        <v>0</v>
      </c>
      <c r="E20" s="10">
        <f t="shared" ca="1" si="3"/>
        <v>0</v>
      </c>
      <c r="F20" s="3" t="str" cm="1">
        <f t="array" aca="1" ref="F20" ca="1">IF(D20=0,"-",IF('Input-Accounts'!$E20&lt;&gt;0,'Input-Accounts'!$E20,INDEX('Input-Accounts'!$H20:$J20,,MATCH($F$6,'Input-Accounts'!$H$6:$J$6,0))))</f>
        <v>-</v>
      </c>
      <c r="G20" s="10">
        <f ca="1">IFERROR(INDEX(G$337:G$373,MATCH($F20,$B$337:$B$373,0))/INDEX($D$337:$D$373,MATCH($F20,$B$337:$B$373,0)),SUMIFS('Input-Ext Allocators'!D$8:D$63,'Input-Ext Allocators'!$B$8:$B$63,$F20))*$D20</f>
        <v>0</v>
      </c>
      <c r="H20" s="10">
        <f ca="1">IFERROR(INDEX(H$337:H$373,MATCH($F20,$B$337:$B$373,0))/INDEX($D$337:$D$373,MATCH($F20,$B$337:$B$373,0)),SUMIFS('Input-Ext Allocators'!E$8:E$63,'Input-Ext Allocators'!$B$8:$B$63,$F20))*$D20</f>
        <v>0</v>
      </c>
      <c r="I20" s="10">
        <f ca="1">IFERROR(INDEX(I$337:I$373,MATCH($F20,$B$337:$B$373,0))/INDEX($D$337:$D$373,MATCH($F20,$B$337:$B$373,0)),SUMIFS('Input-Ext Allocators'!F$8:F$63,'Input-Ext Allocators'!$B$8:$B$63,$F20))*$D20</f>
        <v>0</v>
      </c>
      <c r="J20" s="10">
        <f ca="1">IFERROR(INDEX(J$337:J$373,MATCH($F20,$B$337:$B$373,0))/INDEX($D$337:$D$373,MATCH($F20,$B$337:$B$373,0)),SUMIFS('Input-Ext Allocators'!G$8:G$63,'Input-Ext Allocators'!$B$8:$B$63,$F20))*$D20</f>
        <v>0</v>
      </c>
      <c r="K20" s="10">
        <f ca="1">IFERROR(INDEX(K$337:K$373,MATCH($F20,$B$337:$B$373,0))/INDEX($D$337:$D$373,MATCH($F20,$B$337:$B$373,0)),SUMIFS('Input-Ext Allocators'!H$8:H$63,'Input-Ext Allocators'!$B$8:$B$63,$F20))*$D20</f>
        <v>0</v>
      </c>
    </row>
    <row r="21" spans="1:11" outlineLevel="1">
      <c r="A21" s="31">
        <f>IF(ISBLANK('Input-Accounts'!A21),"",'Input-Accounts'!A21)</f>
        <v>13</v>
      </c>
      <c r="B21" s="53" t="str">
        <f>IF(ISBLANK('Input-Accounts'!B21),"",'Input-Accounts'!B21)</f>
        <v>LAND-OTHER DISTRIBUTION SYSTEMS</v>
      </c>
      <c r="C21" s="31">
        <f>IF(ISBLANK('Input-Accounts'!C21),"",'Input-Accounts'!C21)</f>
        <v>374.2</v>
      </c>
      <c r="D21" s="10">
        <f t="shared" ca="1" si="4"/>
        <v>0</v>
      </c>
      <c r="E21" s="10">
        <f t="shared" ca="1" si="3"/>
        <v>0</v>
      </c>
      <c r="F21" s="3" t="str" cm="1">
        <f t="array" aca="1" ref="F21" ca="1">IF(D21=0,"-",IF('Input-Accounts'!$E21&lt;&gt;0,'Input-Accounts'!$E21,INDEX('Input-Accounts'!$H21:$J21,,MATCH($F$6,'Input-Accounts'!$H$6:$J$6,0))))</f>
        <v>-</v>
      </c>
      <c r="G21" s="10">
        <f ca="1">IFERROR(INDEX(G$337:G$373,MATCH($F21,$B$337:$B$373,0))/INDEX($D$337:$D$373,MATCH($F21,$B$337:$B$373,0)),SUMIFS('Input-Ext Allocators'!D$8:D$63,'Input-Ext Allocators'!$B$8:$B$63,$F21))*$D21</f>
        <v>0</v>
      </c>
      <c r="H21" s="10">
        <f ca="1">IFERROR(INDEX(H$337:H$373,MATCH($F21,$B$337:$B$373,0))/INDEX($D$337:$D$373,MATCH($F21,$B$337:$B$373,0)),SUMIFS('Input-Ext Allocators'!E$8:E$63,'Input-Ext Allocators'!$B$8:$B$63,$F21))*$D21</f>
        <v>0</v>
      </c>
      <c r="I21" s="10">
        <f ca="1">IFERROR(INDEX(I$337:I$373,MATCH($F21,$B$337:$B$373,0))/INDEX($D$337:$D$373,MATCH($F21,$B$337:$B$373,0)),SUMIFS('Input-Ext Allocators'!F$8:F$63,'Input-Ext Allocators'!$B$8:$B$63,$F21))*$D21</f>
        <v>0</v>
      </c>
      <c r="J21" s="10">
        <f ca="1">IFERROR(INDEX(J$337:J$373,MATCH($F21,$B$337:$B$373,0))/INDEX($D$337:$D$373,MATCH($F21,$B$337:$B$373,0)),SUMIFS('Input-Ext Allocators'!G$8:G$63,'Input-Ext Allocators'!$B$8:$B$63,$F21))*$D21</f>
        <v>0</v>
      </c>
      <c r="K21" s="10">
        <f ca="1">IFERROR(INDEX(K$337:K$373,MATCH($F21,$B$337:$B$373,0))/INDEX($D$337:$D$373,MATCH($F21,$B$337:$B$373,0)),SUMIFS('Input-Ext Allocators'!H$8:H$63,'Input-Ext Allocators'!$B$8:$B$63,$F21))*$D21</f>
        <v>0</v>
      </c>
    </row>
    <row r="22" spans="1:11" outlineLevel="1">
      <c r="A22" s="31">
        <f>IF(ISBLANK('Input-Accounts'!A22),"",'Input-Accounts'!A22)</f>
        <v>14</v>
      </c>
      <c r="B22" s="53" t="str">
        <f>IF(ISBLANK('Input-Accounts'!B22),"",'Input-Accounts'!B22)</f>
        <v>LAND RIGHTS-OTHER DISTR SYSTEMS</v>
      </c>
      <c r="C22" s="31">
        <f>IF(ISBLANK('Input-Accounts'!C22),"",'Input-Accounts'!C22)</f>
        <v>374.4</v>
      </c>
      <c r="D22" s="10">
        <f t="shared" ca="1" si="4"/>
        <v>0</v>
      </c>
      <c r="E22" s="10">
        <f t="shared" ca="1" si="3"/>
        <v>0</v>
      </c>
      <c r="F22" s="3" t="str" cm="1">
        <f t="array" aca="1" ref="F22" ca="1">IF(D22=0,"-",IF('Input-Accounts'!$E22&lt;&gt;0,'Input-Accounts'!$E22,INDEX('Input-Accounts'!$H22:$J22,,MATCH($F$6,'Input-Accounts'!$H$6:$J$6,0))))</f>
        <v>-</v>
      </c>
      <c r="G22" s="10">
        <f ca="1">IFERROR(INDEX(G$337:G$373,MATCH($F22,$B$337:$B$373,0))/INDEX($D$337:$D$373,MATCH($F22,$B$337:$B$373,0)),SUMIFS('Input-Ext Allocators'!D$8:D$63,'Input-Ext Allocators'!$B$8:$B$63,$F22))*$D22</f>
        <v>0</v>
      </c>
      <c r="H22" s="10">
        <f ca="1">IFERROR(INDEX(H$337:H$373,MATCH($F22,$B$337:$B$373,0))/INDEX($D$337:$D$373,MATCH($F22,$B$337:$B$373,0)),SUMIFS('Input-Ext Allocators'!E$8:E$63,'Input-Ext Allocators'!$B$8:$B$63,$F22))*$D22</f>
        <v>0</v>
      </c>
      <c r="I22" s="10">
        <f ca="1">IFERROR(INDEX(I$337:I$373,MATCH($F22,$B$337:$B$373,0))/INDEX($D$337:$D$373,MATCH($F22,$B$337:$B$373,0)),SUMIFS('Input-Ext Allocators'!F$8:F$63,'Input-Ext Allocators'!$B$8:$B$63,$F22))*$D22</f>
        <v>0</v>
      </c>
      <c r="J22" s="10">
        <f ca="1">IFERROR(INDEX(J$337:J$373,MATCH($F22,$B$337:$B$373,0))/INDEX($D$337:$D$373,MATCH($F22,$B$337:$B$373,0)),SUMIFS('Input-Ext Allocators'!G$8:G$63,'Input-Ext Allocators'!$B$8:$B$63,$F22))*$D22</f>
        <v>0</v>
      </c>
      <c r="K22" s="10">
        <f ca="1">IFERROR(INDEX(K$337:K$373,MATCH($F22,$B$337:$B$373,0))/INDEX($D$337:$D$373,MATCH($F22,$B$337:$B$373,0)),SUMIFS('Input-Ext Allocators'!H$8:H$63,'Input-Ext Allocators'!$B$8:$B$63,$F22))*$D22</f>
        <v>0</v>
      </c>
    </row>
    <row r="23" spans="1:11" outlineLevel="1">
      <c r="A23" s="31">
        <f>IF(ISBLANK('Input-Accounts'!A23),"",'Input-Accounts'!A23)</f>
        <v>15</v>
      </c>
      <c r="B23" s="53" t="str">
        <f>IF(ISBLANK('Input-Accounts'!B23),"",'Input-Accounts'!B23)</f>
        <v>RIGHTS OF WAY</v>
      </c>
      <c r="C23" s="31">
        <f>IF(ISBLANK('Input-Accounts'!C23),"",'Input-Accounts'!C23)</f>
        <v>374.5</v>
      </c>
      <c r="D23" s="10">
        <f t="shared" ca="1" si="4"/>
        <v>0</v>
      </c>
      <c r="E23" s="10">
        <f t="shared" ca="1" si="3"/>
        <v>0</v>
      </c>
      <c r="F23" s="3" t="str" cm="1">
        <f t="array" aca="1" ref="F23" ca="1">IF(D23=0,"-",IF('Input-Accounts'!$E23&lt;&gt;0,'Input-Accounts'!$E23,INDEX('Input-Accounts'!$H23:$J23,,MATCH($F$6,'Input-Accounts'!$H$6:$J$6,0))))</f>
        <v>-</v>
      </c>
      <c r="G23" s="10">
        <f ca="1">IFERROR(INDEX(G$337:G$373,MATCH($F23,$B$337:$B$373,0))/INDEX($D$337:$D$373,MATCH($F23,$B$337:$B$373,0)),SUMIFS('Input-Ext Allocators'!D$8:D$63,'Input-Ext Allocators'!$B$8:$B$63,$F23))*$D23</f>
        <v>0</v>
      </c>
      <c r="H23" s="10">
        <f ca="1">IFERROR(INDEX(H$337:H$373,MATCH($F23,$B$337:$B$373,0))/INDEX($D$337:$D$373,MATCH($F23,$B$337:$B$373,0)),SUMIFS('Input-Ext Allocators'!E$8:E$63,'Input-Ext Allocators'!$B$8:$B$63,$F23))*$D23</f>
        <v>0</v>
      </c>
      <c r="I23" s="10">
        <f ca="1">IFERROR(INDEX(I$337:I$373,MATCH($F23,$B$337:$B$373,0))/INDEX($D$337:$D$373,MATCH($F23,$B$337:$B$373,0)),SUMIFS('Input-Ext Allocators'!F$8:F$63,'Input-Ext Allocators'!$B$8:$B$63,$F23))*$D23</f>
        <v>0</v>
      </c>
      <c r="J23" s="10">
        <f ca="1">IFERROR(INDEX(J$337:J$373,MATCH($F23,$B$337:$B$373,0))/INDEX($D$337:$D$373,MATCH($F23,$B$337:$B$373,0)),SUMIFS('Input-Ext Allocators'!G$8:G$63,'Input-Ext Allocators'!$B$8:$B$63,$F23))*$D23</f>
        <v>0</v>
      </c>
      <c r="K23" s="10">
        <f ca="1">IFERROR(INDEX(K$337:K$373,MATCH($F23,$B$337:$B$373,0))/INDEX($D$337:$D$373,MATCH($F23,$B$337:$B$373,0)),SUMIFS('Input-Ext Allocators'!H$8:H$63,'Input-Ext Allocators'!$B$8:$B$63,$F23))*$D23</f>
        <v>0</v>
      </c>
    </row>
    <row r="24" spans="1:11" outlineLevel="1">
      <c r="A24" s="31">
        <f>IF(ISBLANK('Input-Accounts'!A24),"",'Input-Accounts'!A24)</f>
        <v>16</v>
      </c>
      <c r="B24" s="53" t="str">
        <f>IF(ISBLANK('Input-Accounts'!B24),"",'Input-Accounts'!B24)</f>
        <v>STRUC &amp; IMPROV-CITY GATE M &amp; R</v>
      </c>
      <c r="C24" s="31">
        <f>IF(ISBLANK('Input-Accounts'!C24),"",'Input-Accounts'!C24)</f>
        <v>375.2</v>
      </c>
      <c r="D24" s="10">
        <f t="shared" ca="1" si="4"/>
        <v>0</v>
      </c>
      <c r="E24" s="10">
        <f t="shared" ca="1" si="3"/>
        <v>0</v>
      </c>
      <c r="F24" s="3" t="str" cm="1">
        <f t="array" aca="1" ref="F24" ca="1">IF(D24=0,"-",IF('Input-Accounts'!$E24&lt;&gt;0,'Input-Accounts'!$E24,INDEX('Input-Accounts'!$H24:$J24,,MATCH($F$6,'Input-Accounts'!$H$6:$J$6,0))))</f>
        <v>-</v>
      </c>
      <c r="G24" s="10">
        <f ca="1">IFERROR(INDEX(G$337:G$373,MATCH($F24,$B$337:$B$373,0))/INDEX($D$337:$D$373,MATCH($F24,$B$337:$B$373,0)),SUMIFS('Input-Ext Allocators'!D$8:D$63,'Input-Ext Allocators'!$B$8:$B$63,$F24))*$D24</f>
        <v>0</v>
      </c>
      <c r="H24" s="10">
        <f ca="1">IFERROR(INDEX(H$337:H$373,MATCH($F24,$B$337:$B$373,0))/INDEX($D$337:$D$373,MATCH($F24,$B$337:$B$373,0)),SUMIFS('Input-Ext Allocators'!E$8:E$63,'Input-Ext Allocators'!$B$8:$B$63,$F24))*$D24</f>
        <v>0</v>
      </c>
      <c r="I24" s="10">
        <f ca="1">IFERROR(INDEX(I$337:I$373,MATCH($F24,$B$337:$B$373,0))/INDEX($D$337:$D$373,MATCH($F24,$B$337:$B$373,0)),SUMIFS('Input-Ext Allocators'!F$8:F$63,'Input-Ext Allocators'!$B$8:$B$63,$F24))*$D24</f>
        <v>0</v>
      </c>
      <c r="J24" s="10">
        <f ca="1">IFERROR(INDEX(J$337:J$373,MATCH($F24,$B$337:$B$373,0))/INDEX($D$337:$D$373,MATCH($F24,$B$337:$B$373,0)),SUMIFS('Input-Ext Allocators'!G$8:G$63,'Input-Ext Allocators'!$B$8:$B$63,$F24))*$D24</f>
        <v>0</v>
      </c>
      <c r="K24" s="10">
        <f ca="1">IFERROR(INDEX(K$337:K$373,MATCH($F24,$B$337:$B$373,0))/INDEX($D$337:$D$373,MATCH($F24,$B$337:$B$373,0)),SUMIFS('Input-Ext Allocators'!H$8:H$63,'Input-Ext Allocators'!$B$8:$B$63,$F24))*$D24</f>
        <v>0</v>
      </c>
    </row>
    <row r="25" spans="1:11" outlineLevel="1">
      <c r="A25" s="31">
        <f>IF(ISBLANK('Input-Accounts'!A25),"",'Input-Accounts'!A25)</f>
        <v>17</v>
      </c>
      <c r="B25" s="53" t="str">
        <f>IF(ISBLANK('Input-Accounts'!B25),"",'Input-Accounts'!B25)</f>
        <v>STRUC &amp; IMPROV-GENERAL M &amp; R</v>
      </c>
      <c r="C25" s="31">
        <f>IF(ISBLANK('Input-Accounts'!C25),"",'Input-Accounts'!C25)</f>
        <v>375.3</v>
      </c>
      <c r="D25" s="10">
        <f t="shared" ca="1" si="4"/>
        <v>0</v>
      </c>
      <c r="E25" s="10">
        <f t="shared" ca="1" si="3"/>
        <v>0</v>
      </c>
      <c r="F25" s="3" t="str" cm="1">
        <f t="array" aca="1" ref="F25" ca="1">IF(D25=0,"-",IF('Input-Accounts'!$E25&lt;&gt;0,'Input-Accounts'!$E25,INDEX('Input-Accounts'!$H25:$J25,,MATCH($F$6,'Input-Accounts'!$H$6:$J$6,0))))</f>
        <v>-</v>
      </c>
      <c r="G25" s="10">
        <f ca="1">IFERROR(INDEX(G$337:G$373,MATCH($F25,$B$337:$B$373,0))/INDEX($D$337:$D$373,MATCH($F25,$B$337:$B$373,0)),SUMIFS('Input-Ext Allocators'!D$8:D$63,'Input-Ext Allocators'!$B$8:$B$63,$F25))*$D25</f>
        <v>0</v>
      </c>
      <c r="H25" s="10">
        <f ca="1">IFERROR(INDEX(H$337:H$373,MATCH($F25,$B$337:$B$373,0))/INDEX($D$337:$D$373,MATCH($F25,$B$337:$B$373,0)),SUMIFS('Input-Ext Allocators'!E$8:E$63,'Input-Ext Allocators'!$B$8:$B$63,$F25))*$D25</f>
        <v>0</v>
      </c>
      <c r="I25" s="10">
        <f ca="1">IFERROR(INDEX(I$337:I$373,MATCH($F25,$B$337:$B$373,0))/INDEX($D$337:$D$373,MATCH($F25,$B$337:$B$373,0)),SUMIFS('Input-Ext Allocators'!F$8:F$63,'Input-Ext Allocators'!$B$8:$B$63,$F25))*$D25</f>
        <v>0</v>
      </c>
      <c r="J25" s="10">
        <f ca="1">IFERROR(INDEX(J$337:J$373,MATCH($F25,$B$337:$B$373,0))/INDEX($D$337:$D$373,MATCH($F25,$B$337:$B$373,0)),SUMIFS('Input-Ext Allocators'!G$8:G$63,'Input-Ext Allocators'!$B$8:$B$63,$F25))*$D25</f>
        <v>0</v>
      </c>
      <c r="K25" s="10">
        <f ca="1">IFERROR(INDEX(K$337:K$373,MATCH($F25,$B$337:$B$373,0))/INDEX($D$337:$D$373,MATCH($F25,$B$337:$B$373,0)),SUMIFS('Input-Ext Allocators'!H$8:H$63,'Input-Ext Allocators'!$B$8:$B$63,$F25))*$D25</f>
        <v>0</v>
      </c>
    </row>
    <row r="26" spans="1:11" outlineLevel="1">
      <c r="A26" s="31">
        <f>IF(ISBLANK('Input-Accounts'!A26),"",'Input-Accounts'!A26)</f>
        <v>18</v>
      </c>
      <c r="B26" s="53" t="str">
        <f>IF(ISBLANK('Input-Accounts'!B26),"",'Input-Accounts'!B26)</f>
        <v xml:space="preserve">STRUC &amp; IMPROV-REGULATING </v>
      </c>
      <c r="C26" s="31">
        <f>IF(ISBLANK('Input-Accounts'!C26),"",'Input-Accounts'!C26)</f>
        <v>375.4</v>
      </c>
      <c r="D26" s="10">
        <f t="shared" ca="1" si="4"/>
        <v>0</v>
      </c>
      <c r="E26" s="10">
        <f t="shared" ca="1" si="3"/>
        <v>0</v>
      </c>
      <c r="F26" s="3" t="str" cm="1">
        <f t="array" aca="1" ref="F26" ca="1">IF(D26=0,"-",IF('Input-Accounts'!$E26&lt;&gt;0,'Input-Accounts'!$E26,INDEX('Input-Accounts'!$H26:$J26,,MATCH($F$6,'Input-Accounts'!$H$6:$J$6,0))))</f>
        <v>-</v>
      </c>
      <c r="G26" s="10">
        <f ca="1">IFERROR(INDEX(G$337:G$373,MATCH($F26,$B$337:$B$373,0))/INDEX($D$337:$D$373,MATCH($F26,$B$337:$B$373,0)),SUMIFS('Input-Ext Allocators'!D$8:D$63,'Input-Ext Allocators'!$B$8:$B$63,$F26))*$D26</f>
        <v>0</v>
      </c>
      <c r="H26" s="10">
        <f ca="1">IFERROR(INDEX(H$337:H$373,MATCH($F26,$B$337:$B$373,0))/INDEX($D$337:$D$373,MATCH($F26,$B$337:$B$373,0)),SUMIFS('Input-Ext Allocators'!E$8:E$63,'Input-Ext Allocators'!$B$8:$B$63,$F26))*$D26</f>
        <v>0</v>
      </c>
      <c r="I26" s="10">
        <f ca="1">IFERROR(INDEX(I$337:I$373,MATCH($F26,$B$337:$B$373,0))/INDEX($D$337:$D$373,MATCH($F26,$B$337:$B$373,0)),SUMIFS('Input-Ext Allocators'!F$8:F$63,'Input-Ext Allocators'!$B$8:$B$63,$F26))*$D26</f>
        <v>0</v>
      </c>
      <c r="J26" s="10">
        <f ca="1">IFERROR(INDEX(J$337:J$373,MATCH($F26,$B$337:$B$373,0))/INDEX($D$337:$D$373,MATCH($F26,$B$337:$B$373,0)),SUMIFS('Input-Ext Allocators'!G$8:G$63,'Input-Ext Allocators'!$B$8:$B$63,$F26))*$D26</f>
        <v>0</v>
      </c>
      <c r="K26" s="10">
        <f ca="1">IFERROR(INDEX(K$337:K$373,MATCH($F26,$B$337:$B$373,0))/INDEX($D$337:$D$373,MATCH($F26,$B$337:$B$373,0)),SUMIFS('Input-Ext Allocators'!H$8:H$63,'Input-Ext Allocators'!$B$8:$B$63,$F26))*$D26</f>
        <v>0</v>
      </c>
    </row>
    <row r="27" spans="1:11" outlineLevel="1">
      <c r="A27" s="31">
        <f>IF(ISBLANK('Input-Accounts'!A27),"",'Input-Accounts'!A27)</f>
        <v>19</v>
      </c>
      <c r="B27" s="53" t="str">
        <f>IF(ISBLANK('Input-Accounts'!B27),"",'Input-Accounts'!B27)</f>
        <v>STRUC &amp; IMPROV-REGULATING - DS-ML DIRECT ASSIGNMENT</v>
      </c>
      <c r="C27" s="31">
        <f>IF(ISBLANK('Input-Accounts'!C27),"",'Input-Accounts'!C27)</f>
        <v>375.4</v>
      </c>
      <c r="D27" s="10">
        <f t="shared" ca="1" si="4"/>
        <v>0</v>
      </c>
      <c r="E27" s="10">
        <f t="shared" ca="1" si="3"/>
        <v>0</v>
      </c>
      <c r="F27" s="3" t="str" cm="1">
        <f t="array" aca="1" ref="F27" ca="1">IF(D27=0,"-",IF('Input-Accounts'!$E27&lt;&gt;0,'Input-Accounts'!$E27,INDEX('Input-Accounts'!$H27:$J27,,MATCH($F$6,'Input-Accounts'!$H$6:$J$6,0))))</f>
        <v>-</v>
      </c>
      <c r="G27" s="10">
        <f ca="1">IFERROR(INDEX(G$337:G$373,MATCH($F27,$B$337:$B$373,0))/INDEX($D$337:$D$373,MATCH($F27,$B$337:$B$373,0)),SUMIFS('Input-Ext Allocators'!D$8:D$63,'Input-Ext Allocators'!$B$8:$B$63,$F27))*$D27</f>
        <v>0</v>
      </c>
      <c r="H27" s="10">
        <f ca="1">IFERROR(INDEX(H$337:H$373,MATCH($F27,$B$337:$B$373,0))/INDEX($D$337:$D$373,MATCH($F27,$B$337:$B$373,0)),SUMIFS('Input-Ext Allocators'!E$8:E$63,'Input-Ext Allocators'!$B$8:$B$63,$F27))*$D27</f>
        <v>0</v>
      </c>
      <c r="I27" s="10">
        <f ca="1">IFERROR(INDEX(I$337:I$373,MATCH($F27,$B$337:$B$373,0))/INDEX($D$337:$D$373,MATCH($F27,$B$337:$B$373,0)),SUMIFS('Input-Ext Allocators'!F$8:F$63,'Input-Ext Allocators'!$B$8:$B$63,$F27))*$D27</f>
        <v>0</v>
      </c>
      <c r="J27" s="10">
        <f ca="1">IFERROR(INDEX(J$337:J$373,MATCH($F27,$B$337:$B$373,0))/INDEX($D$337:$D$373,MATCH($F27,$B$337:$B$373,0)),SUMIFS('Input-Ext Allocators'!G$8:G$63,'Input-Ext Allocators'!$B$8:$B$63,$F27))*$D27</f>
        <v>0</v>
      </c>
      <c r="K27" s="10">
        <f ca="1">IFERROR(INDEX(K$337:K$373,MATCH($F27,$B$337:$B$373,0))/INDEX($D$337:$D$373,MATCH($F27,$B$337:$B$373,0)),SUMIFS('Input-Ext Allocators'!H$8:H$63,'Input-Ext Allocators'!$B$8:$B$63,$F27))*$D27</f>
        <v>0</v>
      </c>
    </row>
    <row r="28" spans="1:11" outlineLevel="1">
      <c r="A28" s="31">
        <f>IF(ISBLANK('Input-Accounts'!A28),"",'Input-Accounts'!A28)</f>
        <v>20</v>
      </c>
      <c r="B28" s="53" t="str">
        <f>IF(ISBLANK('Input-Accounts'!B28),"",'Input-Accounts'!B28)</f>
        <v>STRUC &amp; IMPROV-DISTR. IND. M &amp; R</v>
      </c>
      <c r="C28" s="31">
        <f>IF(ISBLANK('Input-Accounts'!C28),"",'Input-Accounts'!C28)</f>
        <v>375.6</v>
      </c>
      <c r="D28" s="10">
        <f t="shared" ca="1" si="4"/>
        <v>0</v>
      </c>
      <c r="E28" s="10">
        <f t="shared" ca="1" si="3"/>
        <v>0</v>
      </c>
      <c r="F28" s="3" t="str" cm="1">
        <f t="array" aca="1" ref="F28" ca="1">IF(D28=0,"-",IF('Input-Accounts'!$E28&lt;&gt;0,'Input-Accounts'!$E28,INDEX('Input-Accounts'!$H28:$J28,,MATCH($F$6,'Input-Accounts'!$H$6:$J$6,0))))</f>
        <v>-</v>
      </c>
      <c r="G28" s="10">
        <f ca="1">IFERROR(INDEX(G$337:G$373,MATCH($F28,$B$337:$B$373,0))/INDEX($D$337:$D$373,MATCH($F28,$B$337:$B$373,0)),SUMIFS('Input-Ext Allocators'!D$8:D$63,'Input-Ext Allocators'!$B$8:$B$63,$F28))*$D28</f>
        <v>0</v>
      </c>
      <c r="H28" s="10">
        <f ca="1">IFERROR(INDEX(H$337:H$373,MATCH($F28,$B$337:$B$373,0))/INDEX($D$337:$D$373,MATCH($F28,$B$337:$B$373,0)),SUMIFS('Input-Ext Allocators'!E$8:E$63,'Input-Ext Allocators'!$B$8:$B$63,$F28))*$D28</f>
        <v>0</v>
      </c>
      <c r="I28" s="10">
        <f ca="1">IFERROR(INDEX(I$337:I$373,MATCH($F28,$B$337:$B$373,0))/INDEX($D$337:$D$373,MATCH($F28,$B$337:$B$373,0)),SUMIFS('Input-Ext Allocators'!F$8:F$63,'Input-Ext Allocators'!$B$8:$B$63,$F28))*$D28</f>
        <v>0</v>
      </c>
      <c r="J28" s="10">
        <f ca="1">IFERROR(INDEX(J$337:J$373,MATCH($F28,$B$337:$B$373,0))/INDEX($D$337:$D$373,MATCH($F28,$B$337:$B$373,0)),SUMIFS('Input-Ext Allocators'!G$8:G$63,'Input-Ext Allocators'!$B$8:$B$63,$F28))*$D28</f>
        <v>0</v>
      </c>
      <c r="K28" s="10">
        <f ca="1">IFERROR(INDEX(K$337:K$373,MATCH($F28,$B$337:$B$373,0))/INDEX($D$337:$D$373,MATCH($F28,$B$337:$B$373,0)),SUMIFS('Input-Ext Allocators'!H$8:H$63,'Input-Ext Allocators'!$B$8:$B$63,$F28))*$D28</f>
        <v>0</v>
      </c>
    </row>
    <row r="29" spans="1:11" outlineLevel="1">
      <c r="A29" s="31">
        <f>IF(ISBLANK('Input-Accounts'!A29),"",'Input-Accounts'!A29)</f>
        <v>21</v>
      </c>
      <c r="B29" s="53" t="str">
        <f>IF(ISBLANK('Input-Accounts'!B29),"",'Input-Accounts'!B29)</f>
        <v>STRUC &amp; IMPROV-OTHER DISTR. SYSTEMS</v>
      </c>
      <c r="C29" s="31">
        <f>IF(ISBLANK('Input-Accounts'!C29),"",'Input-Accounts'!C29)</f>
        <v>375.7</v>
      </c>
      <c r="D29" s="10">
        <f t="shared" ca="1" si="4"/>
        <v>0</v>
      </c>
      <c r="E29" s="10">
        <f t="shared" ca="1" si="3"/>
        <v>0</v>
      </c>
      <c r="F29" s="3" t="str" cm="1">
        <f t="array" aca="1" ref="F29" ca="1">IF(D29=0,"-",IF('Input-Accounts'!$E29&lt;&gt;0,'Input-Accounts'!$E29,INDEX('Input-Accounts'!$H29:$J29,,MATCH($F$6,'Input-Accounts'!$H$6:$J$6,0))))</f>
        <v>-</v>
      </c>
      <c r="G29" s="10">
        <f ca="1">IFERROR(INDEX(G$337:G$373,MATCH($F29,$B$337:$B$373,0))/INDEX($D$337:$D$373,MATCH($F29,$B$337:$B$373,0)),SUMIFS('Input-Ext Allocators'!D$8:D$63,'Input-Ext Allocators'!$B$8:$B$63,$F29))*$D29</f>
        <v>0</v>
      </c>
      <c r="H29" s="10">
        <f ca="1">IFERROR(INDEX(H$337:H$373,MATCH($F29,$B$337:$B$373,0))/INDEX($D$337:$D$373,MATCH($F29,$B$337:$B$373,0)),SUMIFS('Input-Ext Allocators'!E$8:E$63,'Input-Ext Allocators'!$B$8:$B$63,$F29))*$D29</f>
        <v>0</v>
      </c>
      <c r="I29" s="10">
        <f ca="1">IFERROR(INDEX(I$337:I$373,MATCH($F29,$B$337:$B$373,0))/INDEX($D$337:$D$373,MATCH($F29,$B$337:$B$373,0)),SUMIFS('Input-Ext Allocators'!F$8:F$63,'Input-Ext Allocators'!$B$8:$B$63,$F29))*$D29</f>
        <v>0</v>
      </c>
      <c r="J29" s="10">
        <f ca="1">IFERROR(INDEX(J$337:J$373,MATCH($F29,$B$337:$B$373,0))/INDEX($D$337:$D$373,MATCH($F29,$B$337:$B$373,0)),SUMIFS('Input-Ext Allocators'!G$8:G$63,'Input-Ext Allocators'!$B$8:$B$63,$F29))*$D29</f>
        <v>0</v>
      </c>
      <c r="K29" s="10">
        <f ca="1">IFERROR(INDEX(K$337:K$373,MATCH($F29,$B$337:$B$373,0))/INDEX($D$337:$D$373,MATCH($F29,$B$337:$B$373,0)),SUMIFS('Input-Ext Allocators'!H$8:H$63,'Input-Ext Allocators'!$B$8:$B$63,$F29))*$D29</f>
        <v>0</v>
      </c>
    </row>
    <row r="30" spans="1:11" outlineLevel="1">
      <c r="A30" s="31">
        <f>IF(ISBLANK('Input-Accounts'!A30),"",'Input-Accounts'!A30)</f>
        <v>22</v>
      </c>
      <c r="B30" s="53" t="str">
        <f>IF(ISBLANK('Input-Accounts'!B30),"",'Input-Accounts'!B30)</f>
        <v>STRUC &amp; IMPROV-OTHER DISTR SYS-ILP</v>
      </c>
      <c r="C30" s="31">
        <f>IF(ISBLANK('Input-Accounts'!C30),"",'Input-Accounts'!C30)</f>
        <v>375.71</v>
      </c>
      <c r="D30" s="10">
        <f t="shared" ca="1" si="4"/>
        <v>0</v>
      </c>
      <c r="E30" s="10">
        <f t="shared" ca="1" si="3"/>
        <v>0</v>
      </c>
      <c r="F30" s="3" t="str" cm="1">
        <f t="array" aca="1" ref="F30" ca="1">IF(D30=0,"-",IF('Input-Accounts'!$E30&lt;&gt;0,'Input-Accounts'!$E30,INDEX('Input-Accounts'!$H30:$J30,,MATCH($F$6,'Input-Accounts'!$H$6:$J$6,0))))</f>
        <v>-</v>
      </c>
      <c r="G30" s="10">
        <f ca="1">IFERROR(INDEX(G$337:G$373,MATCH($F30,$B$337:$B$373,0))/INDEX($D$337:$D$373,MATCH($F30,$B$337:$B$373,0)),SUMIFS('Input-Ext Allocators'!D$8:D$63,'Input-Ext Allocators'!$B$8:$B$63,$F30))*$D30</f>
        <v>0</v>
      </c>
      <c r="H30" s="10">
        <f ca="1">IFERROR(INDEX(H$337:H$373,MATCH($F30,$B$337:$B$373,0))/INDEX($D$337:$D$373,MATCH($F30,$B$337:$B$373,0)),SUMIFS('Input-Ext Allocators'!E$8:E$63,'Input-Ext Allocators'!$B$8:$B$63,$F30))*$D30</f>
        <v>0</v>
      </c>
      <c r="I30" s="10">
        <f ca="1">IFERROR(INDEX(I$337:I$373,MATCH($F30,$B$337:$B$373,0))/INDEX($D$337:$D$373,MATCH($F30,$B$337:$B$373,0)),SUMIFS('Input-Ext Allocators'!F$8:F$63,'Input-Ext Allocators'!$B$8:$B$63,$F30))*$D30</f>
        <v>0</v>
      </c>
      <c r="J30" s="10">
        <f ca="1">IFERROR(INDEX(J$337:J$373,MATCH($F30,$B$337:$B$373,0))/INDEX($D$337:$D$373,MATCH($F30,$B$337:$B$373,0)),SUMIFS('Input-Ext Allocators'!G$8:G$63,'Input-Ext Allocators'!$B$8:$B$63,$F30))*$D30</f>
        <v>0</v>
      </c>
      <c r="K30" s="10">
        <f ca="1">IFERROR(INDEX(K$337:K$373,MATCH($F30,$B$337:$B$373,0))/INDEX($D$337:$D$373,MATCH($F30,$B$337:$B$373,0)),SUMIFS('Input-Ext Allocators'!H$8:H$63,'Input-Ext Allocators'!$B$8:$B$63,$F30))*$D30</f>
        <v>0</v>
      </c>
    </row>
    <row r="31" spans="1:11" outlineLevel="1">
      <c r="A31" s="31">
        <f>IF(ISBLANK('Input-Accounts'!A31),"",'Input-Accounts'!A31)</f>
        <v>23</v>
      </c>
      <c r="B31" s="53" t="str">
        <f>IF(ISBLANK('Input-Accounts'!B31),"",'Input-Accounts'!B31)</f>
        <v>STRUC &amp; IMPROV-COMMUNICATIONS</v>
      </c>
      <c r="C31" s="31">
        <f>IF(ISBLANK('Input-Accounts'!C31),"",'Input-Accounts'!C31)</f>
        <v>375.8</v>
      </c>
      <c r="D31" s="10">
        <f t="shared" ca="1" si="4"/>
        <v>0</v>
      </c>
      <c r="E31" s="10">
        <f t="shared" ca="1" si="3"/>
        <v>0</v>
      </c>
      <c r="F31" s="3" t="str" cm="1">
        <f t="array" aca="1" ref="F31" ca="1">IF(D31=0,"-",IF('Input-Accounts'!$E31&lt;&gt;0,'Input-Accounts'!$E31,INDEX('Input-Accounts'!$H31:$J31,,MATCH($F$6,'Input-Accounts'!$H$6:$J$6,0))))</f>
        <v>-</v>
      </c>
      <c r="G31" s="10">
        <f ca="1">IFERROR(INDEX(G$337:G$373,MATCH($F31,$B$337:$B$373,0))/INDEX($D$337:$D$373,MATCH($F31,$B$337:$B$373,0)),SUMIFS('Input-Ext Allocators'!D$8:D$63,'Input-Ext Allocators'!$B$8:$B$63,$F31))*$D31</f>
        <v>0</v>
      </c>
      <c r="H31" s="10">
        <f ca="1">IFERROR(INDEX(H$337:H$373,MATCH($F31,$B$337:$B$373,0))/INDEX($D$337:$D$373,MATCH($F31,$B$337:$B$373,0)),SUMIFS('Input-Ext Allocators'!E$8:E$63,'Input-Ext Allocators'!$B$8:$B$63,$F31))*$D31</f>
        <v>0</v>
      </c>
      <c r="I31" s="10">
        <f ca="1">IFERROR(INDEX(I$337:I$373,MATCH($F31,$B$337:$B$373,0))/INDEX($D$337:$D$373,MATCH($F31,$B$337:$B$373,0)),SUMIFS('Input-Ext Allocators'!F$8:F$63,'Input-Ext Allocators'!$B$8:$B$63,$F31))*$D31</f>
        <v>0</v>
      </c>
      <c r="J31" s="10">
        <f ca="1">IFERROR(INDEX(J$337:J$373,MATCH($F31,$B$337:$B$373,0))/INDEX($D$337:$D$373,MATCH($F31,$B$337:$B$373,0)),SUMIFS('Input-Ext Allocators'!G$8:G$63,'Input-Ext Allocators'!$B$8:$B$63,$F31))*$D31</f>
        <v>0</v>
      </c>
      <c r="K31" s="10">
        <f ca="1">IFERROR(INDEX(K$337:K$373,MATCH($F31,$B$337:$B$373,0))/INDEX($D$337:$D$373,MATCH($F31,$B$337:$B$373,0)),SUMIFS('Input-Ext Allocators'!H$8:H$63,'Input-Ext Allocators'!$B$8:$B$63,$F31))*$D31</f>
        <v>0</v>
      </c>
    </row>
    <row r="32" spans="1:11" outlineLevel="1">
      <c r="A32" s="31">
        <f>IF(ISBLANK('Input-Accounts'!A32),"",'Input-Accounts'!A32)</f>
        <v>24</v>
      </c>
      <c r="B32" s="53" t="str">
        <f>IF(ISBLANK('Input-Accounts'!B32),"",'Input-Accounts'!B32)</f>
        <v>MAINS (Less SMRP)</v>
      </c>
      <c r="C32" s="31">
        <f>IF(ISBLANK('Input-Accounts'!C32),"",'Input-Accounts'!C32)</f>
        <v>376</v>
      </c>
      <c r="D32" s="10">
        <f t="shared" ca="1" si="4"/>
        <v>0</v>
      </c>
      <c r="E32" s="10">
        <f t="shared" ca="1" si="3"/>
        <v>0</v>
      </c>
      <c r="F32" s="3" t="str" cm="1">
        <f t="array" aca="1" ref="F32" ca="1">IF(D32=0,"-",IF('Input-Accounts'!$E32&lt;&gt;0,'Input-Accounts'!$E32,INDEX('Input-Accounts'!$H32:$J32,,MATCH($F$6,'Input-Accounts'!$H$6:$J$6,0))))</f>
        <v>-</v>
      </c>
      <c r="G32" s="10">
        <f ca="1">IFERROR(INDEX(G$337:G$373,MATCH($F32,$B$337:$B$373,0))/INDEX($D$337:$D$373,MATCH($F32,$B$337:$B$373,0)),SUMIFS('Input-Ext Allocators'!D$8:D$63,'Input-Ext Allocators'!$B$8:$B$63,$F32))*$D32</f>
        <v>0</v>
      </c>
      <c r="H32" s="10">
        <f ca="1">IFERROR(INDEX(H$337:H$373,MATCH($F32,$B$337:$B$373,0))/INDEX($D$337:$D$373,MATCH($F32,$B$337:$B$373,0)),SUMIFS('Input-Ext Allocators'!E$8:E$63,'Input-Ext Allocators'!$B$8:$B$63,$F32))*$D32</f>
        <v>0</v>
      </c>
      <c r="I32" s="10">
        <f ca="1">IFERROR(INDEX(I$337:I$373,MATCH($F32,$B$337:$B$373,0))/INDEX($D$337:$D$373,MATCH($F32,$B$337:$B$373,0)),SUMIFS('Input-Ext Allocators'!F$8:F$63,'Input-Ext Allocators'!$B$8:$B$63,$F32))*$D32</f>
        <v>0</v>
      </c>
      <c r="J32" s="10">
        <f ca="1">IFERROR(INDEX(J$337:J$373,MATCH($F32,$B$337:$B$373,0))/INDEX($D$337:$D$373,MATCH($F32,$B$337:$B$373,0)),SUMIFS('Input-Ext Allocators'!G$8:G$63,'Input-Ext Allocators'!$B$8:$B$63,$F32))*$D32</f>
        <v>0</v>
      </c>
      <c r="K32" s="10">
        <f ca="1">IFERROR(INDEX(K$337:K$373,MATCH($F32,$B$337:$B$373,0))/INDEX($D$337:$D$373,MATCH($F32,$B$337:$B$373,0)),SUMIFS('Input-Ext Allocators'!H$8:H$63,'Input-Ext Allocators'!$B$8:$B$63,$F32))*$D32</f>
        <v>0</v>
      </c>
    </row>
    <row r="33" spans="1:11" outlineLevel="1">
      <c r="A33" s="31">
        <f>IF(ISBLANK('Input-Accounts'!A33),"",'Input-Accounts'!A33)</f>
        <v>25</v>
      </c>
      <c r="B33" s="53" t="str">
        <f>IF(ISBLANK('Input-Accounts'!B33),"",'Input-Accounts'!B33)</f>
        <v>MAINS - DS-ML DIRECT ASSIGNMENT</v>
      </c>
      <c r="C33" s="31">
        <f>IF(ISBLANK('Input-Accounts'!C33),"",'Input-Accounts'!C33)</f>
        <v>376</v>
      </c>
      <c r="D33" s="10">
        <f t="shared" ca="1" si="4"/>
        <v>0</v>
      </c>
      <c r="E33" s="10">
        <f t="shared" ca="1" si="3"/>
        <v>0</v>
      </c>
      <c r="F33" s="3" t="str" cm="1">
        <f t="array" aca="1" ref="F33" ca="1">IF(D33=0,"-",IF('Input-Accounts'!$E33&lt;&gt;0,'Input-Accounts'!$E33,INDEX('Input-Accounts'!$H33:$J33,,MATCH($F$6,'Input-Accounts'!$H$6:$J$6,0))))</f>
        <v>-</v>
      </c>
      <c r="G33" s="10">
        <f ca="1">IFERROR(INDEX(G$337:G$373,MATCH($F33,$B$337:$B$373,0))/INDEX($D$337:$D$373,MATCH($F33,$B$337:$B$373,0)),SUMIFS('Input-Ext Allocators'!D$8:D$63,'Input-Ext Allocators'!$B$8:$B$63,$F33))*$D33</f>
        <v>0</v>
      </c>
      <c r="H33" s="10">
        <f ca="1">IFERROR(INDEX(H$337:H$373,MATCH($F33,$B$337:$B$373,0))/INDEX($D$337:$D$373,MATCH($F33,$B$337:$B$373,0)),SUMIFS('Input-Ext Allocators'!E$8:E$63,'Input-Ext Allocators'!$B$8:$B$63,$F33))*$D33</f>
        <v>0</v>
      </c>
      <c r="I33" s="10">
        <f ca="1">IFERROR(INDEX(I$337:I$373,MATCH($F33,$B$337:$B$373,0))/INDEX($D$337:$D$373,MATCH($F33,$B$337:$B$373,0)),SUMIFS('Input-Ext Allocators'!F$8:F$63,'Input-Ext Allocators'!$B$8:$B$63,$F33))*$D33</f>
        <v>0</v>
      </c>
      <c r="J33" s="10">
        <f ca="1">IFERROR(INDEX(J$337:J$373,MATCH($F33,$B$337:$B$373,0))/INDEX($D$337:$D$373,MATCH($F33,$B$337:$B$373,0)),SUMIFS('Input-Ext Allocators'!G$8:G$63,'Input-Ext Allocators'!$B$8:$B$63,$F33))*$D33</f>
        <v>0</v>
      </c>
      <c r="K33" s="10">
        <f ca="1">IFERROR(INDEX(K$337:K$373,MATCH($F33,$B$337:$B$373,0))/INDEX($D$337:$D$373,MATCH($F33,$B$337:$B$373,0)),SUMIFS('Input-Ext Allocators'!H$8:H$63,'Input-Ext Allocators'!$B$8:$B$63,$F33))*$D33</f>
        <v>0</v>
      </c>
    </row>
    <row r="34" spans="1:11" outlineLevel="1">
      <c r="A34" s="31">
        <f>IF(ISBLANK('Input-Accounts'!A34),"",'Input-Accounts'!A34)</f>
        <v>26</v>
      </c>
      <c r="B34" s="53" t="str">
        <f>IF(ISBLANK('Input-Accounts'!B34),"",'Input-Accounts'!B34)</f>
        <v>M &amp; R STATION EQUIP-GENERAL</v>
      </c>
      <c r="C34" s="31">
        <f>IF(ISBLANK('Input-Accounts'!C34),"",'Input-Accounts'!C34)</f>
        <v>378.1</v>
      </c>
      <c r="D34" s="10">
        <f t="shared" ca="1" si="4"/>
        <v>0</v>
      </c>
      <c r="E34" s="10">
        <f t="shared" ca="1" si="3"/>
        <v>0</v>
      </c>
      <c r="F34" s="3" t="str" cm="1">
        <f t="array" aca="1" ref="F34" ca="1">IF(D34=0,"-",IF('Input-Accounts'!$E34&lt;&gt;0,'Input-Accounts'!$E34,INDEX('Input-Accounts'!$H34:$J34,,MATCH($F$6,'Input-Accounts'!$H$6:$J$6,0))))</f>
        <v>-</v>
      </c>
      <c r="G34" s="10">
        <f ca="1">IFERROR(INDEX(G$337:G$373,MATCH($F34,$B$337:$B$373,0))/INDEX($D$337:$D$373,MATCH($F34,$B$337:$B$373,0)),SUMIFS('Input-Ext Allocators'!D$8:D$63,'Input-Ext Allocators'!$B$8:$B$63,$F34))*$D34</f>
        <v>0</v>
      </c>
      <c r="H34" s="10">
        <f ca="1">IFERROR(INDEX(H$337:H$373,MATCH($F34,$B$337:$B$373,0))/INDEX($D$337:$D$373,MATCH($F34,$B$337:$B$373,0)),SUMIFS('Input-Ext Allocators'!E$8:E$63,'Input-Ext Allocators'!$B$8:$B$63,$F34))*$D34</f>
        <v>0</v>
      </c>
      <c r="I34" s="10">
        <f ca="1">IFERROR(INDEX(I$337:I$373,MATCH($F34,$B$337:$B$373,0))/INDEX($D$337:$D$373,MATCH($F34,$B$337:$B$373,0)),SUMIFS('Input-Ext Allocators'!F$8:F$63,'Input-Ext Allocators'!$B$8:$B$63,$F34))*$D34</f>
        <v>0</v>
      </c>
      <c r="J34" s="10">
        <f ca="1">IFERROR(INDEX(J$337:J$373,MATCH($F34,$B$337:$B$373,0))/INDEX($D$337:$D$373,MATCH($F34,$B$337:$B$373,0)),SUMIFS('Input-Ext Allocators'!G$8:G$63,'Input-Ext Allocators'!$B$8:$B$63,$F34))*$D34</f>
        <v>0</v>
      </c>
      <c r="K34" s="10">
        <f ca="1">IFERROR(INDEX(K$337:K$373,MATCH($F34,$B$337:$B$373,0))/INDEX($D$337:$D$373,MATCH($F34,$B$337:$B$373,0)),SUMIFS('Input-Ext Allocators'!H$8:H$63,'Input-Ext Allocators'!$B$8:$B$63,$F34))*$D34</f>
        <v>0</v>
      </c>
    </row>
    <row r="35" spans="1:11" outlineLevel="1">
      <c r="A35" s="31">
        <f>IF(ISBLANK('Input-Accounts'!A35),"",'Input-Accounts'!A35)</f>
        <v>27</v>
      </c>
      <c r="B35" s="53" t="str">
        <f>IF(ISBLANK('Input-Accounts'!B35),"",'Input-Accounts'!B35)</f>
        <v>M &amp; R STA EQUIP-GENERAL-REGULATING (Less SMRP)</v>
      </c>
      <c r="C35" s="31">
        <f>IF(ISBLANK('Input-Accounts'!C35),"",'Input-Accounts'!C35)</f>
        <v>378.2</v>
      </c>
      <c r="D35" s="10">
        <f t="shared" ca="1" si="4"/>
        <v>0</v>
      </c>
      <c r="E35" s="10">
        <f t="shared" ca="1" si="3"/>
        <v>0</v>
      </c>
      <c r="F35" s="3" t="str" cm="1">
        <f t="array" aca="1" ref="F35" ca="1">IF(D35=0,"-",IF('Input-Accounts'!$E35&lt;&gt;0,'Input-Accounts'!$E35,INDEX('Input-Accounts'!$H35:$J35,,MATCH($F$6,'Input-Accounts'!$H$6:$J$6,0))))</f>
        <v>-</v>
      </c>
      <c r="G35" s="10">
        <f ca="1">IFERROR(INDEX(G$337:G$373,MATCH($F35,$B$337:$B$373,0))/INDEX($D$337:$D$373,MATCH($F35,$B$337:$B$373,0)),SUMIFS('Input-Ext Allocators'!D$8:D$63,'Input-Ext Allocators'!$B$8:$B$63,$F35))*$D35</f>
        <v>0</v>
      </c>
      <c r="H35" s="10">
        <f ca="1">IFERROR(INDEX(H$337:H$373,MATCH($F35,$B$337:$B$373,0))/INDEX($D$337:$D$373,MATCH($F35,$B$337:$B$373,0)),SUMIFS('Input-Ext Allocators'!E$8:E$63,'Input-Ext Allocators'!$B$8:$B$63,$F35))*$D35</f>
        <v>0</v>
      </c>
      <c r="I35" s="10">
        <f ca="1">IFERROR(INDEX(I$337:I$373,MATCH($F35,$B$337:$B$373,0))/INDEX($D$337:$D$373,MATCH($F35,$B$337:$B$373,0)),SUMIFS('Input-Ext Allocators'!F$8:F$63,'Input-Ext Allocators'!$B$8:$B$63,$F35))*$D35</f>
        <v>0</v>
      </c>
      <c r="J35" s="10">
        <f ca="1">IFERROR(INDEX(J$337:J$373,MATCH($F35,$B$337:$B$373,0))/INDEX($D$337:$D$373,MATCH($F35,$B$337:$B$373,0)),SUMIFS('Input-Ext Allocators'!G$8:G$63,'Input-Ext Allocators'!$B$8:$B$63,$F35))*$D35</f>
        <v>0</v>
      </c>
      <c r="K35" s="10">
        <f ca="1">IFERROR(INDEX(K$337:K$373,MATCH($F35,$B$337:$B$373,0))/INDEX($D$337:$D$373,MATCH($F35,$B$337:$B$373,0)),SUMIFS('Input-Ext Allocators'!H$8:H$63,'Input-Ext Allocators'!$B$8:$B$63,$F35))*$D35</f>
        <v>0</v>
      </c>
    </row>
    <row r="36" spans="1:11" outlineLevel="1">
      <c r="A36" s="31">
        <f>IF(ISBLANK('Input-Accounts'!A36),"",'Input-Accounts'!A36)</f>
        <v>28</v>
      </c>
      <c r="B36" s="53" t="str">
        <f>IF(ISBLANK('Input-Accounts'!B36),"",'Input-Accounts'!B36)</f>
        <v>M &amp; R STA EQUIP REG FMV</v>
      </c>
      <c r="C36" s="31">
        <f>IF(ISBLANK('Input-Accounts'!C36),"",'Input-Accounts'!C36)</f>
        <v>378.21</v>
      </c>
      <c r="D36" s="10">
        <f t="shared" ca="1" si="4"/>
        <v>0</v>
      </c>
      <c r="E36" s="10">
        <f t="shared" ca="1" si="3"/>
        <v>0</v>
      </c>
      <c r="F36" s="3" t="str" cm="1">
        <f t="array" aca="1" ref="F36" ca="1">IF(D36=0,"-",IF('Input-Accounts'!$E36&lt;&gt;0,'Input-Accounts'!$E36,INDEX('Input-Accounts'!$H36:$J36,,MATCH($F$6,'Input-Accounts'!$H$6:$J$6,0))))</f>
        <v>-</v>
      </c>
      <c r="G36" s="10">
        <f ca="1">IFERROR(INDEX(G$337:G$373,MATCH($F36,$B$337:$B$373,0))/INDEX($D$337:$D$373,MATCH($F36,$B$337:$B$373,0)),SUMIFS('Input-Ext Allocators'!D$8:D$63,'Input-Ext Allocators'!$B$8:$B$63,$F36))*$D36</f>
        <v>0</v>
      </c>
      <c r="H36" s="10">
        <f ca="1">IFERROR(INDEX(H$337:H$373,MATCH($F36,$B$337:$B$373,0))/INDEX($D$337:$D$373,MATCH($F36,$B$337:$B$373,0)),SUMIFS('Input-Ext Allocators'!E$8:E$63,'Input-Ext Allocators'!$B$8:$B$63,$F36))*$D36</f>
        <v>0</v>
      </c>
      <c r="I36" s="10">
        <f ca="1">IFERROR(INDEX(I$337:I$373,MATCH($F36,$B$337:$B$373,0))/INDEX($D$337:$D$373,MATCH($F36,$B$337:$B$373,0)),SUMIFS('Input-Ext Allocators'!F$8:F$63,'Input-Ext Allocators'!$B$8:$B$63,$F36))*$D36</f>
        <v>0</v>
      </c>
      <c r="J36" s="10">
        <f ca="1">IFERROR(INDEX(J$337:J$373,MATCH($F36,$B$337:$B$373,0))/INDEX($D$337:$D$373,MATCH($F36,$B$337:$B$373,0)),SUMIFS('Input-Ext Allocators'!G$8:G$63,'Input-Ext Allocators'!$B$8:$B$63,$F36))*$D36</f>
        <v>0</v>
      </c>
      <c r="K36" s="10">
        <f ca="1">IFERROR(INDEX(K$337:K$373,MATCH($F36,$B$337:$B$373,0))/INDEX($D$337:$D$373,MATCH($F36,$B$337:$B$373,0)),SUMIFS('Input-Ext Allocators'!H$8:H$63,'Input-Ext Allocators'!$B$8:$B$63,$F36))*$D36</f>
        <v>0</v>
      </c>
    </row>
    <row r="37" spans="1:11" outlineLevel="1">
      <c r="A37" s="31">
        <f>IF(ISBLANK('Input-Accounts'!A37),"",'Input-Accounts'!A37)</f>
        <v>29</v>
      </c>
      <c r="B37" s="53" t="str">
        <f>IF(ISBLANK('Input-Accounts'!B37),"",'Input-Accounts'!B37)</f>
        <v>M &amp; R STA EQUIP-GEN-LOCAL GAS PURCH</v>
      </c>
      <c r="C37" s="31">
        <f>IF(ISBLANK('Input-Accounts'!C37),"",'Input-Accounts'!C37)</f>
        <v>378.3</v>
      </c>
      <c r="D37" s="10">
        <f t="shared" ca="1" si="4"/>
        <v>0</v>
      </c>
      <c r="E37" s="10">
        <f t="shared" ca="1" si="3"/>
        <v>0</v>
      </c>
      <c r="F37" s="3" t="str" cm="1">
        <f t="array" aca="1" ref="F37" ca="1">IF(D37=0,"-",IF('Input-Accounts'!$E37&lt;&gt;0,'Input-Accounts'!$E37,INDEX('Input-Accounts'!$H37:$J37,,MATCH($F$6,'Input-Accounts'!$H$6:$J$6,0))))</f>
        <v>-</v>
      </c>
      <c r="G37" s="10">
        <f ca="1">IFERROR(INDEX(G$337:G$373,MATCH($F37,$B$337:$B$373,0))/INDEX($D$337:$D$373,MATCH($F37,$B$337:$B$373,0)),SUMIFS('Input-Ext Allocators'!D$8:D$63,'Input-Ext Allocators'!$B$8:$B$63,$F37))*$D37</f>
        <v>0</v>
      </c>
      <c r="H37" s="10">
        <f ca="1">IFERROR(INDEX(H$337:H$373,MATCH($F37,$B$337:$B$373,0))/INDEX($D$337:$D$373,MATCH($F37,$B$337:$B$373,0)),SUMIFS('Input-Ext Allocators'!E$8:E$63,'Input-Ext Allocators'!$B$8:$B$63,$F37))*$D37</f>
        <v>0</v>
      </c>
      <c r="I37" s="10">
        <f ca="1">IFERROR(INDEX(I$337:I$373,MATCH($F37,$B$337:$B$373,0))/INDEX($D$337:$D$373,MATCH($F37,$B$337:$B$373,0)),SUMIFS('Input-Ext Allocators'!F$8:F$63,'Input-Ext Allocators'!$B$8:$B$63,$F37))*$D37</f>
        <v>0</v>
      </c>
      <c r="J37" s="10">
        <f ca="1">IFERROR(INDEX(J$337:J$373,MATCH($F37,$B$337:$B$373,0))/INDEX($D$337:$D$373,MATCH($F37,$B$337:$B$373,0)),SUMIFS('Input-Ext Allocators'!G$8:G$63,'Input-Ext Allocators'!$B$8:$B$63,$F37))*$D37</f>
        <v>0</v>
      </c>
      <c r="K37" s="10">
        <f ca="1">IFERROR(INDEX(K$337:K$373,MATCH($F37,$B$337:$B$373,0))/INDEX($D$337:$D$373,MATCH($F37,$B$337:$B$373,0)),SUMIFS('Input-Ext Allocators'!H$8:H$63,'Input-Ext Allocators'!$B$8:$B$63,$F37))*$D37</f>
        <v>0</v>
      </c>
    </row>
    <row r="38" spans="1:11" outlineLevel="1">
      <c r="A38" s="31">
        <f>IF(ISBLANK('Input-Accounts'!A38),"",'Input-Accounts'!A38)</f>
        <v>30</v>
      </c>
      <c r="B38" s="53" t="str">
        <f>IF(ISBLANK('Input-Accounts'!B38),"",'Input-Accounts'!B38)</f>
        <v>Measuring and regulating station equipment—city gate check stations</v>
      </c>
      <c r="C38" s="31">
        <f>IF(ISBLANK('Input-Accounts'!C38),"",'Input-Accounts'!C38)</f>
        <v>379.1</v>
      </c>
      <c r="D38" s="10">
        <f t="shared" ca="1" si="4"/>
        <v>0</v>
      </c>
      <c r="E38" s="10">
        <f t="shared" ca="1" si="3"/>
        <v>0</v>
      </c>
      <c r="F38" s="3" t="str" cm="1">
        <f t="array" aca="1" ref="F38" ca="1">IF(D38=0,"-",IF('Input-Accounts'!$E38&lt;&gt;0,'Input-Accounts'!$E38,INDEX('Input-Accounts'!$H38:$J38,,MATCH($F$6,'Input-Accounts'!$H$6:$J$6,0))))</f>
        <v>-</v>
      </c>
      <c r="G38" s="10">
        <f ca="1">IFERROR(INDEX(G$337:G$373,MATCH($F38,$B$337:$B$373,0))/INDEX($D$337:$D$373,MATCH($F38,$B$337:$B$373,0)),SUMIFS('Input-Ext Allocators'!D$8:D$63,'Input-Ext Allocators'!$B$8:$B$63,$F38))*$D38</f>
        <v>0</v>
      </c>
      <c r="H38" s="10">
        <f ca="1">IFERROR(INDEX(H$337:H$373,MATCH($F38,$B$337:$B$373,0))/INDEX($D$337:$D$373,MATCH($F38,$B$337:$B$373,0)),SUMIFS('Input-Ext Allocators'!E$8:E$63,'Input-Ext Allocators'!$B$8:$B$63,$F38))*$D38</f>
        <v>0</v>
      </c>
      <c r="I38" s="10">
        <f ca="1">IFERROR(INDEX(I$337:I$373,MATCH($F38,$B$337:$B$373,0))/INDEX($D$337:$D$373,MATCH($F38,$B$337:$B$373,0)),SUMIFS('Input-Ext Allocators'!F$8:F$63,'Input-Ext Allocators'!$B$8:$B$63,$F38))*$D38</f>
        <v>0</v>
      </c>
      <c r="J38" s="10">
        <f ca="1">IFERROR(INDEX(J$337:J$373,MATCH($F38,$B$337:$B$373,0))/INDEX($D$337:$D$373,MATCH($F38,$B$337:$B$373,0)),SUMIFS('Input-Ext Allocators'!G$8:G$63,'Input-Ext Allocators'!$B$8:$B$63,$F38))*$D38</f>
        <v>0</v>
      </c>
      <c r="K38" s="10">
        <f ca="1">IFERROR(INDEX(K$337:K$373,MATCH($F38,$B$337:$B$373,0))/INDEX($D$337:$D$373,MATCH($F38,$B$337:$B$373,0)),SUMIFS('Input-Ext Allocators'!H$8:H$63,'Input-Ext Allocators'!$B$8:$B$63,$F38))*$D38</f>
        <v>0</v>
      </c>
    </row>
    <row r="39" spans="1:11" outlineLevel="1">
      <c r="A39" s="31">
        <f>IF(ISBLANK('Input-Accounts'!A39),"",'Input-Accounts'!A39)</f>
        <v>31</v>
      </c>
      <c r="B39" s="53" t="str">
        <f>IF(ISBLANK('Input-Accounts'!B39),"",'Input-Accounts'!B39)</f>
        <v>SERVICES (Less SMRP)</v>
      </c>
      <c r="C39" s="31">
        <f>IF(ISBLANK('Input-Accounts'!C39),"",'Input-Accounts'!C39)</f>
        <v>380</v>
      </c>
      <c r="D39" s="10">
        <f t="shared" ca="1" si="4"/>
        <v>0</v>
      </c>
      <c r="E39" s="10">
        <f t="shared" ca="1" si="3"/>
        <v>0</v>
      </c>
      <c r="F39" s="3" t="str" cm="1">
        <f t="array" aca="1" ref="F39" ca="1">IF(D39=0,"-",IF('Input-Accounts'!$E39&lt;&gt;0,'Input-Accounts'!$E39,INDEX('Input-Accounts'!$H39:$J39,,MATCH($F$6,'Input-Accounts'!$H$6:$J$6,0))))</f>
        <v>-</v>
      </c>
      <c r="G39" s="10">
        <f ca="1">IFERROR(INDEX(G$337:G$373,MATCH($F39,$B$337:$B$373,0))/INDEX($D$337:$D$373,MATCH($F39,$B$337:$B$373,0)),SUMIFS('Input-Ext Allocators'!D$8:D$63,'Input-Ext Allocators'!$B$8:$B$63,$F39))*$D39</f>
        <v>0</v>
      </c>
      <c r="H39" s="10">
        <f ca="1">IFERROR(INDEX(H$337:H$373,MATCH($F39,$B$337:$B$373,0))/INDEX($D$337:$D$373,MATCH($F39,$B$337:$B$373,0)),SUMIFS('Input-Ext Allocators'!E$8:E$63,'Input-Ext Allocators'!$B$8:$B$63,$F39))*$D39</f>
        <v>0</v>
      </c>
      <c r="I39" s="10">
        <f ca="1">IFERROR(INDEX(I$337:I$373,MATCH($F39,$B$337:$B$373,0))/INDEX($D$337:$D$373,MATCH($F39,$B$337:$B$373,0)),SUMIFS('Input-Ext Allocators'!F$8:F$63,'Input-Ext Allocators'!$B$8:$B$63,$F39))*$D39</f>
        <v>0</v>
      </c>
      <c r="J39" s="10">
        <f ca="1">IFERROR(INDEX(J$337:J$373,MATCH($F39,$B$337:$B$373,0))/INDEX($D$337:$D$373,MATCH($F39,$B$337:$B$373,0)),SUMIFS('Input-Ext Allocators'!G$8:G$63,'Input-Ext Allocators'!$B$8:$B$63,$F39))*$D39</f>
        <v>0</v>
      </c>
      <c r="K39" s="10">
        <f ca="1">IFERROR(INDEX(K$337:K$373,MATCH($F39,$B$337:$B$373,0))/INDEX($D$337:$D$373,MATCH($F39,$B$337:$B$373,0)),SUMIFS('Input-Ext Allocators'!H$8:H$63,'Input-Ext Allocators'!$B$8:$B$63,$F39))*$D39</f>
        <v>0</v>
      </c>
    </row>
    <row r="40" spans="1:11" outlineLevel="1">
      <c r="A40" s="31">
        <f>IF(ISBLANK('Input-Accounts'!A40),"",'Input-Accounts'!A40)</f>
        <v>32</v>
      </c>
      <c r="B40" s="53" t="str">
        <f>IF(ISBLANK('Input-Accounts'!B40),"",'Input-Accounts'!B40)</f>
        <v>METERS</v>
      </c>
      <c r="C40" s="31">
        <f>IF(ISBLANK('Input-Accounts'!C40),"",'Input-Accounts'!C40)</f>
        <v>381</v>
      </c>
      <c r="D40" s="10">
        <f t="shared" ca="1" si="4"/>
        <v>0</v>
      </c>
      <c r="E40" s="10">
        <f t="shared" ca="1" si="3"/>
        <v>0</v>
      </c>
      <c r="F40" s="3" t="str" cm="1">
        <f t="array" aca="1" ref="F40" ca="1">IF(D40=0,"-",IF('Input-Accounts'!$E40&lt;&gt;0,'Input-Accounts'!$E40,INDEX('Input-Accounts'!$H40:$J40,,MATCH($F$6,'Input-Accounts'!$H$6:$J$6,0))))</f>
        <v>-</v>
      </c>
      <c r="G40" s="10">
        <f ca="1">IFERROR(INDEX(G$337:G$373,MATCH($F40,$B$337:$B$373,0))/INDEX($D$337:$D$373,MATCH($F40,$B$337:$B$373,0)),SUMIFS('Input-Ext Allocators'!D$8:D$63,'Input-Ext Allocators'!$B$8:$B$63,$F40))*$D40</f>
        <v>0</v>
      </c>
      <c r="H40" s="10">
        <f ca="1">IFERROR(INDEX(H$337:H$373,MATCH($F40,$B$337:$B$373,0))/INDEX($D$337:$D$373,MATCH($F40,$B$337:$B$373,0)),SUMIFS('Input-Ext Allocators'!E$8:E$63,'Input-Ext Allocators'!$B$8:$B$63,$F40))*$D40</f>
        <v>0</v>
      </c>
      <c r="I40" s="10">
        <f ca="1">IFERROR(INDEX(I$337:I$373,MATCH($F40,$B$337:$B$373,0))/INDEX($D$337:$D$373,MATCH($F40,$B$337:$B$373,0)),SUMIFS('Input-Ext Allocators'!F$8:F$63,'Input-Ext Allocators'!$B$8:$B$63,$F40))*$D40</f>
        <v>0</v>
      </c>
      <c r="J40" s="10">
        <f ca="1">IFERROR(INDEX(J$337:J$373,MATCH($F40,$B$337:$B$373,0))/INDEX($D$337:$D$373,MATCH($F40,$B$337:$B$373,0)),SUMIFS('Input-Ext Allocators'!G$8:G$63,'Input-Ext Allocators'!$B$8:$B$63,$F40))*$D40</f>
        <v>0</v>
      </c>
      <c r="K40" s="10">
        <f ca="1">IFERROR(INDEX(K$337:K$373,MATCH($F40,$B$337:$B$373,0))/INDEX($D$337:$D$373,MATCH($F40,$B$337:$B$373,0)),SUMIFS('Input-Ext Allocators'!H$8:H$63,'Input-Ext Allocators'!$B$8:$B$63,$F40))*$D40</f>
        <v>0</v>
      </c>
    </row>
    <row r="41" spans="1:11" outlineLevel="1">
      <c r="A41" s="31">
        <f>IF(ISBLANK('Input-Accounts'!A41),"",'Input-Accounts'!A41)</f>
        <v>33</v>
      </c>
      <c r="B41" s="53" t="str">
        <f>IF(ISBLANK('Input-Accounts'!B41),"",'Input-Accounts'!B41)</f>
        <v>METERS - AMI</v>
      </c>
      <c r="C41" s="31">
        <f>IF(ISBLANK('Input-Accounts'!C41),"",'Input-Accounts'!C41)</f>
        <v>381.1</v>
      </c>
      <c r="D41" s="10">
        <f t="shared" ca="1" si="4"/>
        <v>0</v>
      </c>
      <c r="E41" s="10">
        <f t="shared" ca="1" si="3"/>
        <v>0</v>
      </c>
      <c r="F41" s="3" t="str" cm="1">
        <f t="array" aca="1" ref="F41" ca="1">IF(D41=0,"-",IF('Input-Accounts'!$E41&lt;&gt;0,'Input-Accounts'!$E41,INDEX('Input-Accounts'!$H41:$J41,,MATCH($F$6,'Input-Accounts'!$H$6:$J$6,0))))</f>
        <v>-</v>
      </c>
      <c r="G41" s="10">
        <f ca="1">IFERROR(INDEX(G$337:G$373,MATCH($F41,$B$337:$B$373,0))/INDEX($D$337:$D$373,MATCH($F41,$B$337:$B$373,0)),SUMIFS('Input-Ext Allocators'!D$8:D$63,'Input-Ext Allocators'!$B$8:$B$63,$F41))*$D41</f>
        <v>0</v>
      </c>
      <c r="H41" s="10">
        <f ca="1">IFERROR(INDEX(H$337:H$373,MATCH($F41,$B$337:$B$373,0))/INDEX($D$337:$D$373,MATCH($F41,$B$337:$B$373,0)),SUMIFS('Input-Ext Allocators'!E$8:E$63,'Input-Ext Allocators'!$B$8:$B$63,$F41))*$D41</f>
        <v>0</v>
      </c>
      <c r="I41" s="10">
        <f ca="1">IFERROR(INDEX(I$337:I$373,MATCH($F41,$B$337:$B$373,0))/INDEX($D$337:$D$373,MATCH($F41,$B$337:$B$373,0)),SUMIFS('Input-Ext Allocators'!F$8:F$63,'Input-Ext Allocators'!$B$8:$B$63,$F41))*$D41</f>
        <v>0</v>
      </c>
      <c r="J41" s="10">
        <f ca="1">IFERROR(INDEX(J$337:J$373,MATCH($F41,$B$337:$B$373,0))/INDEX($D$337:$D$373,MATCH($F41,$B$337:$B$373,0)),SUMIFS('Input-Ext Allocators'!G$8:G$63,'Input-Ext Allocators'!$B$8:$B$63,$F41))*$D41</f>
        <v>0</v>
      </c>
      <c r="K41" s="10">
        <f ca="1">IFERROR(INDEX(K$337:K$373,MATCH($F41,$B$337:$B$373,0))/INDEX($D$337:$D$373,MATCH($F41,$B$337:$B$373,0)),SUMIFS('Input-Ext Allocators'!H$8:H$63,'Input-Ext Allocators'!$B$8:$B$63,$F41))*$D41</f>
        <v>0</v>
      </c>
    </row>
    <row r="42" spans="1:11" outlineLevel="1">
      <c r="A42" s="31">
        <f>IF(ISBLANK('Input-Accounts'!A42),"",'Input-Accounts'!A42)</f>
        <v>34</v>
      </c>
      <c r="B42" s="53" t="str">
        <f>IF(ISBLANK('Input-Accounts'!B42),"",'Input-Accounts'!B42)</f>
        <v>METER INSTALLATIONS (Less SMRP)</v>
      </c>
      <c r="C42" s="31">
        <f>IF(ISBLANK('Input-Accounts'!C42),"",'Input-Accounts'!C42)</f>
        <v>382</v>
      </c>
      <c r="D42" s="10">
        <f t="shared" ca="1" si="4"/>
        <v>0</v>
      </c>
      <c r="E42" s="10">
        <f t="shared" ca="1" si="3"/>
        <v>0</v>
      </c>
      <c r="F42" s="3" t="str" cm="1">
        <f t="array" aca="1" ref="F42" ca="1">IF(D42=0,"-",IF('Input-Accounts'!$E42&lt;&gt;0,'Input-Accounts'!$E42,INDEX('Input-Accounts'!$H42:$J42,,MATCH($F$6,'Input-Accounts'!$H$6:$J$6,0))))</f>
        <v>-</v>
      </c>
      <c r="G42" s="10">
        <f ca="1">IFERROR(INDEX(G$337:G$373,MATCH($F42,$B$337:$B$373,0))/INDEX($D$337:$D$373,MATCH($F42,$B$337:$B$373,0)),SUMIFS('Input-Ext Allocators'!D$8:D$63,'Input-Ext Allocators'!$B$8:$B$63,$F42))*$D42</f>
        <v>0</v>
      </c>
      <c r="H42" s="10">
        <f ca="1">IFERROR(INDEX(H$337:H$373,MATCH($F42,$B$337:$B$373,0))/INDEX($D$337:$D$373,MATCH($F42,$B$337:$B$373,0)),SUMIFS('Input-Ext Allocators'!E$8:E$63,'Input-Ext Allocators'!$B$8:$B$63,$F42))*$D42</f>
        <v>0</v>
      </c>
      <c r="I42" s="10">
        <f ca="1">IFERROR(INDEX(I$337:I$373,MATCH($F42,$B$337:$B$373,0))/INDEX($D$337:$D$373,MATCH($F42,$B$337:$B$373,0)),SUMIFS('Input-Ext Allocators'!F$8:F$63,'Input-Ext Allocators'!$B$8:$B$63,$F42))*$D42</f>
        <v>0</v>
      </c>
      <c r="J42" s="10">
        <f ca="1">IFERROR(INDEX(J$337:J$373,MATCH($F42,$B$337:$B$373,0))/INDEX($D$337:$D$373,MATCH($F42,$B$337:$B$373,0)),SUMIFS('Input-Ext Allocators'!G$8:G$63,'Input-Ext Allocators'!$B$8:$B$63,$F42))*$D42</f>
        <v>0</v>
      </c>
      <c r="K42" s="10">
        <f ca="1">IFERROR(INDEX(K$337:K$373,MATCH($F42,$B$337:$B$373,0))/INDEX($D$337:$D$373,MATCH($F42,$B$337:$B$373,0)),SUMIFS('Input-Ext Allocators'!H$8:H$63,'Input-Ext Allocators'!$B$8:$B$63,$F42))*$D42</f>
        <v>0</v>
      </c>
    </row>
    <row r="43" spans="1:11" outlineLevel="1">
      <c r="A43" s="31">
        <f>IF(ISBLANK('Input-Accounts'!A43),"",'Input-Accounts'!A43)</f>
        <v>35</v>
      </c>
      <c r="B43" s="53" t="str">
        <f>IF(ISBLANK('Input-Accounts'!B43),"",'Input-Accounts'!B43)</f>
        <v>HOUSE REGULATORS (Less SMRP)</v>
      </c>
      <c r="C43" s="31">
        <f>IF(ISBLANK('Input-Accounts'!C43),"",'Input-Accounts'!C43)</f>
        <v>383</v>
      </c>
      <c r="D43" s="10">
        <f t="shared" ca="1" si="4"/>
        <v>0</v>
      </c>
      <c r="E43" s="10">
        <f t="shared" ca="1" si="3"/>
        <v>0</v>
      </c>
      <c r="F43" s="3" t="str" cm="1">
        <f t="array" aca="1" ref="F43" ca="1">IF(D43=0,"-",IF('Input-Accounts'!$E43&lt;&gt;0,'Input-Accounts'!$E43,INDEX('Input-Accounts'!$H43:$J43,,MATCH($F$6,'Input-Accounts'!$H$6:$J$6,0))))</f>
        <v>-</v>
      </c>
      <c r="G43" s="10">
        <f ca="1">IFERROR(INDEX(G$337:G$373,MATCH($F43,$B$337:$B$373,0))/INDEX($D$337:$D$373,MATCH($F43,$B$337:$B$373,0)),SUMIFS('Input-Ext Allocators'!D$8:D$63,'Input-Ext Allocators'!$B$8:$B$63,$F43))*$D43</f>
        <v>0</v>
      </c>
      <c r="H43" s="10">
        <f ca="1">IFERROR(INDEX(H$337:H$373,MATCH($F43,$B$337:$B$373,0))/INDEX($D$337:$D$373,MATCH($F43,$B$337:$B$373,0)),SUMIFS('Input-Ext Allocators'!E$8:E$63,'Input-Ext Allocators'!$B$8:$B$63,$F43))*$D43</f>
        <v>0</v>
      </c>
      <c r="I43" s="10">
        <f ca="1">IFERROR(INDEX(I$337:I$373,MATCH($F43,$B$337:$B$373,0))/INDEX($D$337:$D$373,MATCH($F43,$B$337:$B$373,0)),SUMIFS('Input-Ext Allocators'!F$8:F$63,'Input-Ext Allocators'!$B$8:$B$63,$F43))*$D43</f>
        <v>0</v>
      </c>
      <c r="J43" s="10">
        <f ca="1">IFERROR(INDEX(J$337:J$373,MATCH($F43,$B$337:$B$373,0))/INDEX($D$337:$D$373,MATCH($F43,$B$337:$B$373,0)),SUMIFS('Input-Ext Allocators'!G$8:G$63,'Input-Ext Allocators'!$B$8:$B$63,$F43))*$D43</f>
        <v>0</v>
      </c>
      <c r="K43" s="10">
        <f ca="1">IFERROR(INDEX(K$337:K$373,MATCH($F43,$B$337:$B$373,0))/INDEX($D$337:$D$373,MATCH($F43,$B$337:$B$373,0)),SUMIFS('Input-Ext Allocators'!H$8:H$63,'Input-Ext Allocators'!$B$8:$B$63,$F43))*$D43</f>
        <v>0</v>
      </c>
    </row>
    <row r="44" spans="1:11" outlineLevel="1">
      <c r="A44" s="31">
        <f>IF(ISBLANK('Input-Accounts'!A44),"",'Input-Accounts'!A44)</f>
        <v>36</v>
      </c>
      <c r="B44" s="53" t="str">
        <f>IF(ISBLANK('Input-Accounts'!B44),"",'Input-Accounts'!B44)</f>
        <v>HOUSE REGULATOR INSTALLATIONS</v>
      </c>
      <c r="C44" s="31">
        <f>IF(ISBLANK('Input-Accounts'!C44),"",'Input-Accounts'!C44)</f>
        <v>384</v>
      </c>
      <c r="D44" s="10">
        <f t="shared" ca="1" si="4"/>
        <v>0</v>
      </c>
      <c r="E44" s="10">
        <f t="shared" ca="1" si="3"/>
        <v>0</v>
      </c>
      <c r="F44" s="3" t="str" cm="1">
        <f t="array" aca="1" ref="F44" ca="1">IF(D44=0,"-",IF('Input-Accounts'!$E44&lt;&gt;0,'Input-Accounts'!$E44,INDEX('Input-Accounts'!$H44:$J44,,MATCH($F$6,'Input-Accounts'!$H$6:$J$6,0))))</f>
        <v>-</v>
      </c>
      <c r="G44" s="10">
        <f ca="1">IFERROR(INDEX(G$337:G$373,MATCH($F44,$B$337:$B$373,0))/INDEX($D$337:$D$373,MATCH($F44,$B$337:$B$373,0)),SUMIFS('Input-Ext Allocators'!D$8:D$63,'Input-Ext Allocators'!$B$8:$B$63,$F44))*$D44</f>
        <v>0</v>
      </c>
      <c r="H44" s="10">
        <f ca="1">IFERROR(INDEX(H$337:H$373,MATCH($F44,$B$337:$B$373,0))/INDEX($D$337:$D$373,MATCH($F44,$B$337:$B$373,0)),SUMIFS('Input-Ext Allocators'!E$8:E$63,'Input-Ext Allocators'!$B$8:$B$63,$F44))*$D44</f>
        <v>0</v>
      </c>
      <c r="I44" s="10">
        <f ca="1">IFERROR(INDEX(I$337:I$373,MATCH($F44,$B$337:$B$373,0))/INDEX($D$337:$D$373,MATCH($F44,$B$337:$B$373,0)),SUMIFS('Input-Ext Allocators'!F$8:F$63,'Input-Ext Allocators'!$B$8:$B$63,$F44))*$D44</f>
        <v>0</v>
      </c>
      <c r="J44" s="10">
        <f ca="1">IFERROR(INDEX(J$337:J$373,MATCH($F44,$B$337:$B$373,0))/INDEX($D$337:$D$373,MATCH($F44,$B$337:$B$373,0)),SUMIFS('Input-Ext Allocators'!G$8:G$63,'Input-Ext Allocators'!$B$8:$B$63,$F44))*$D44</f>
        <v>0</v>
      </c>
      <c r="K44" s="10">
        <f ca="1">IFERROR(INDEX(K$337:K$373,MATCH($F44,$B$337:$B$373,0))/INDEX($D$337:$D$373,MATCH($F44,$B$337:$B$373,0)),SUMIFS('Input-Ext Allocators'!H$8:H$63,'Input-Ext Allocators'!$B$8:$B$63,$F44))*$D44</f>
        <v>0</v>
      </c>
    </row>
    <row r="45" spans="1:11" outlineLevel="1">
      <c r="A45" s="31">
        <f>IF(ISBLANK('Input-Accounts'!A45),"",'Input-Accounts'!A45)</f>
        <v>37</v>
      </c>
      <c r="B45" s="53" t="str">
        <f>IF(ISBLANK('Input-Accounts'!B45),"",'Input-Accounts'!B45)</f>
        <v>INDUSTRIAL M &amp; R STATION EQUIPMENT</v>
      </c>
      <c r="C45" s="31">
        <f>IF(ISBLANK('Input-Accounts'!C45),"",'Input-Accounts'!C45)</f>
        <v>385</v>
      </c>
      <c r="D45" s="10">
        <f t="shared" ca="1" si="4"/>
        <v>0</v>
      </c>
      <c r="E45" s="10">
        <f t="shared" ca="1" si="3"/>
        <v>0</v>
      </c>
      <c r="F45" s="3" t="str" cm="1">
        <f t="array" aca="1" ref="F45" ca="1">IF(D45=0,"-",IF('Input-Accounts'!$E45&lt;&gt;0,'Input-Accounts'!$E45,INDEX('Input-Accounts'!$H45:$J45,,MATCH($F$6,'Input-Accounts'!$H$6:$J$6,0))))</f>
        <v>-</v>
      </c>
      <c r="G45" s="10">
        <f ca="1">IFERROR(INDEX(G$337:G$373,MATCH($F45,$B$337:$B$373,0))/INDEX($D$337:$D$373,MATCH($F45,$B$337:$B$373,0)),SUMIFS('Input-Ext Allocators'!D$8:D$63,'Input-Ext Allocators'!$B$8:$B$63,$F45))*$D45</f>
        <v>0</v>
      </c>
      <c r="H45" s="10">
        <f ca="1">IFERROR(INDEX(H$337:H$373,MATCH($F45,$B$337:$B$373,0))/INDEX($D$337:$D$373,MATCH($F45,$B$337:$B$373,0)),SUMIFS('Input-Ext Allocators'!E$8:E$63,'Input-Ext Allocators'!$B$8:$B$63,$F45))*$D45</f>
        <v>0</v>
      </c>
      <c r="I45" s="10">
        <f ca="1">IFERROR(INDEX(I$337:I$373,MATCH($F45,$B$337:$B$373,0))/INDEX($D$337:$D$373,MATCH($F45,$B$337:$B$373,0)),SUMIFS('Input-Ext Allocators'!F$8:F$63,'Input-Ext Allocators'!$B$8:$B$63,$F45))*$D45</f>
        <v>0</v>
      </c>
      <c r="J45" s="10">
        <f ca="1">IFERROR(INDEX(J$337:J$373,MATCH($F45,$B$337:$B$373,0))/INDEX($D$337:$D$373,MATCH($F45,$B$337:$B$373,0)),SUMIFS('Input-Ext Allocators'!G$8:G$63,'Input-Ext Allocators'!$B$8:$B$63,$F45))*$D45</f>
        <v>0</v>
      </c>
      <c r="K45" s="10">
        <f ca="1">IFERROR(INDEX(K$337:K$373,MATCH($F45,$B$337:$B$373,0))/INDEX($D$337:$D$373,MATCH($F45,$B$337:$B$373,0)),SUMIFS('Input-Ext Allocators'!H$8:H$63,'Input-Ext Allocators'!$B$8:$B$63,$F45))*$D45</f>
        <v>0</v>
      </c>
    </row>
    <row r="46" spans="1:11" outlineLevel="1">
      <c r="A46" s="31">
        <f>IF(ISBLANK('Input-Accounts'!A46),"",'Input-Accounts'!A46)</f>
        <v>38</v>
      </c>
      <c r="B46" s="53" t="str">
        <f>IF(ISBLANK('Input-Accounts'!B46),"",'Input-Accounts'!B46)</f>
        <v>INDUSTRIAL M &amp; R STATION EQUIPMENT - DS-ML DIRECT ASSIGNMENT</v>
      </c>
      <c r="C46" s="31">
        <f>IF(ISBLANK('Input-Accounts'!C46),"",'Input-Accounts'!C46)</f>
        <v>385</v>
      </c>
      <c r="D46" s="10">
        <f t="shared" ca="1" si="4"/>
        <v>0</v>
      </c>
      <c r="E46" s="10">
        <f t="shared" ca="1" si="3"/>
        <v>0</v>
      </c>
      <c r="F46" s="3" t="str" cm="1">
        <f t="array" aca="1" ref="F46" ca="1">IF(D46=0,"-",IF('Input-Accounts'!$E46&lt;&gt;0,'Input-Accounts'!$E46,INDEX('Input-Accounts'!$H46:$J46,,MATCH($F$6,'Input-Accounts'!$H$6:$J$6,0))))</f>
        <v>-</v>
      </c>
      <c r="G46" s="10">
        <f ca="1">IFERROR(INDEX(G$337:G$373,MATCH($F46,$B$337:$B$373,0))/INDEX($D$337:$D$373,MATCH($F46,$B$337:$B$373,0)),SUMIFS('Input-Ext Allocators'!D$8:D$63,'Input-Ext Allocators'!$B$8:$B$63,$F46))*$D46</f>
        <v>0</v>
      </c>
      <c r="H46" s="10">
        <f ca="1">IFERROR(INDEX(H$337:H$373,MATCH($F46,$B$337:$B$373,0))/INDEX($D$337:$D$373,MATCH($F46,$B$337:$B$373,0)),SUMIFS('Input-Ext Allocators'!E$8:E$63,'Input-Ext Allocators'!$B$8:$B$63,$F46))*$D46</f>
        <v>0</v>
      </c>
      <c r="I46" s="10">
        <f ca="1">IFERROR(INDEX(I$337:I$373,MATCH($F46,$B$337:$B$373,0))/INDEX($D$337:$D$373,MATCH($F46,$B$337:$B$373,0)),SUMIFS('Input-Ext Allocators'!F$8:F$63,'Input-Ext Allocators'!$B$8:$B$63,$F46))*$D46</f>
        <v>0</v>
      </c>
      <c r="J46" s="10">
        <f ca="1">IFERROR(INDEX(J$337:J$373,MATCH($F46,$B$337:$B$373,0))/INDEX($D$337:$D$373,MATCH($F46,$B$337:$B$373,0)),SUMIFS('Input-Ext Allocators'!G$8:G$63,'Input-Ext Allocators'!$B$8:$B$63,$F46))*$D46</f>
        <v>0</v>
      </c>
      <c r="K46" s="10">
        <f ca="1">IFERROR(INDEX(K$337:K$373,MATCH($F46,$B$337:$B$373,0))/INDEX($D$337:$D$373,MATCH($F46,$B$337:$B$373,0)),SUMIFS('Input-Ext Allocators'!H$8:H$63,'Input-Ext Allocators'!$B$8:$B$63,$F46))*$D46</f>
        <v>0</v>
      </c>
    </row>
    <row r="47" spans="1:11" outlineLevel="1">
      <c r="A47" s="31">
        <f>IF(ISBLANK('Input-Accounts'!A47),"",'Input-Accounts'!A47)</f>
        <v>39</v>
      </c>
      <c r="B47" s="53" t="str">
        <f>IF(ISBLANK('Input-Accounts'!B47),"",'Input-Accounts'!B47)</f>
        <v>OTHER EQUIP-ODORIZATION</v>
      </c>
      <c r="C47" s="31">
        <f>IF(ISBLANK('Input-Accounts'!C47),"",'Input-Accounts'!C47)</f>
        <v>387.2</v>
      </c>
      <c r="D47" s="10">
        <f t="shared" ca="1" si="4"/>
        <v>0</v>
      </c>
      <c r="E47" s="10">
        <f t="shared" ca="1" si="3"/>
        <v>0</v>
      </c>
      <c r="F47" s="3" t="str" cm="1">
        <f t="array" aca="1" ref="F47" ca="1">IF(D47=0,"-",IF('Input-Accounts'!$E47&lt;&gt;0,'Input-Accounts'!$E47,INDEX('Input-Accounts'!$H47:$J47,,MATCH($F$6,'Input-Accounts'!$H$6:$J$6,0))))</f>
        <v>-</v>
      </c>
      <c r="G47" s="10">
        <f ca="1">IFERROR(INDEX(G$337:G$373,MATCH($F47,$B$337:$B$373,0))/INDEX($D$337:$D$373,MATCH($F47,$B$337:$B$373,0)),SUMIFS('Input-Ext Allocators'!D$8:D$63,'Input-Ext Allocators'!$B$8:$B$63,$F47))*$D47</f>
        <v>0</v>
      </c>
      <c r="H47" s="10">
        <f ca="1">IFERROR(INDEX(H$337:H$373,MATCH($F47,$B$337:$B$373,0))/INDEX($D$337:$D$373,MATCH($F47,$B$337:$B$373,0)),SUMIFS('Input-Ext Allocators'!E$8:E$63,'Input-Ext Allocators'!$B$8:$B$63,$F47))*$D47</f>
        <v>0</v>
      </c>
      <c r="I47" s="10">
        <f ca="1">IFERROR(INDEX(I$337:I$373,MATCH($F47,$B$337:$B$373,0))/INDEX($D$337:$D$373,MATCH($F47,$B$337:$B$373,0)),SUMIFS('Input-Ext Allocators'!F$8:F$63,'Input-Ext Allocators'!$B$8:$B$63,$F47))*$D47</f>
        <v>0</v>
      </c>
      <c r="J47" s="10">
        <f ca="1">IFERROR(INDEX(J$337:J$373,MATCH($F47,$B$337:$B$373,0))/INDEX($D$337:$D$373,MATCH($F47,$B$337:$B$373,0)),SUMIFS('Input-Ext Allocators'!G$8:G$63,'Input-Ext Allocators'!$B$8:$B$63,$F47))*$D47</f>
        <v>0</v>
      </c>
      <c r="K47" s="10">
        <f ca="1">IFERROR(INDEX(K$337:K$373,MATCH($F47,$B$337:$B$373,0))/INDEX($D$337:$D$373,MATCH($F47,$B$337:$B$373,0)),SUMIFS('Input-Ext Allocators'!H$8:H$63,'Input-Ext Allocators'!$B$8:$B$63,$F47))*$D47</f>
        <v>0</v>
      </c>
    </row>
    <row r="48" spans="1:11" outlineLevel="1">
      <c r="A48" s="31">
        <f>IF(ISBLANK('Input-Accounts'!A48),"",'Input-Accounts'!A48)</f>
        <v>40</v>
      </c>
      <c r="B48" s="53" t="str">
        <f>IF(ISBLANK('Input-Accounts'!B48),"",'Input-Accounts'!B48)</f>
        <v>OTHER EQUIP-TELEPHONE</v>
      </c>
      <c r="C48" s="31">
        <f>IF(ISBLANK('Input-Accounts'!C48),"",'Input-Accounts'!C48)</f>
        <v>387.41</v>
      </c>
      <c r="D48" s="10">
        <f t="shared" ca="1" si="4"/>
        <v>0</v>
      </c>
      <c r="E48" s="10">
        <f t="shared" ca="1" si="3"/>
        <v>0</v>
      </c>
      <c r="F48" s="3" t="str" cm="1">
        <f t="array" aca="1" ref="F48" ca="1">IF(D48=0,"-",IF('Input-Accounts'!$E48&lt;&gt;0,'Input-Accounts'!$E48,INDEX('Input-Accounts'!$H48:$J48,,MATCH($F$6,'Input-Accounts'!$H$6:$J$6,0))))</f>
        <v>-</v>
      </c>
      <c r="G48" s="10">
        <f ca="1">IFERROR(INDEX(G$337:G$373,MATCH($F48,$B$337:$B$373,0))/INDEX($D$337:$D$373,MATCH($F48,$B$337:$B$373,0)),SUMIFS('Input-Ext Allocators'!D$8:D$63,'Input-Ext Allocators'!$B$8:$B$63,$F48))*$D48</f>
        <v>0</v>
      </c>
      <c r="H48" s="10">
        <f ca="1">IFERROR(INDEX(H$337:H$373,MATCH($F48,$B$337:$B$373,0))/INDEX($D$337:$D$373,MATCH($F48,$B$337:$B$373,0)),SUMIFS('Input-Ext Allocators'!E$8:E$63,'Input-Ext Allocators'!$B$8:$B$63,$F48))*$D48</f>
        <v>0</v>
      </c>
      <c r="I48" s="10">
        <f ca="1">IFERROR(INDEX(I$337:I$373,MATCH($F48,$B$337:$B$373,0))/INDEX($D$337:$D$373,MATCH($F48,$B$337:$B$373,0)),SUMIFS('Input-Ext Allocators'!F$8:F$63,'Input-Ext Allocators'!$B$8:$B$63,$F48))*$D48</f>
        <v>0</v>
      </c>
      <c r="J48" s="10">
        <f ca="1">IFERROR(INDEX(J$337:J$373,MATCH($F48,$B$337:$B$373,0))/INDEX($D$337:$D$373,MATCH($F48,$B$337:$B$373,0)),SUMIFS('Input-Ext Allocators'!G$8:G$63,'Input-Ext Allocators'!$B$8:$B$63,$F48))*$D48</f>
        <v>0</v>
      </c>
      <c r="K48" s="10">
        <f ca="1">IFERROR(INDEX(K$337:K$373,MATCH($F48,$B$337:$B$373,0))/INDEX($D$337:$D$373,MATCH($F48,$B$337:$B$373,0)),SUMIFS('Input-Ext Allocators'!H$8:H$63,'Input-Ext Allocators'!$B$8:$B$63,$F48))*$D48</f>
        <v>0</v>
      </c>
    </row>
    <row r="49" spans="1:11" outlineLevel="1">
      <c r="A49" s="31">
        <f>IF(ISBLANK('Input-Accounts'!A49),"",'Input-Accounts'!A49)</f>
        <v>41</v>
      </c>
      <c r="B49" s="53" t="str">
        <f>IF(ISBLANK('Input-Accounts'!B49),"",'Input-Accounts'!B49)</f>
        <v>OTHER EQUIPMENT-RADIO</v>
      </c>
      <c r="C49" s="31">
        <f>IF(ISBLANK('Input-Accounts'!C49),"",'Input-Accounts'!C49)</f>
        <v>387.42</v>
      </c>
      <c r="D49" s="10">
        <f t="shared" ca="1" si="4"/>
        <v>0</v>
      </c>
      <c r="E49" s="10">
        <f t="shared" ca="1" si="3"/>
        <v>0</v>
      </c>
      <c r="F49" s="3" t="str" cm="1">
        <f t="array" aca="1" ref="F49" ca="1">IF(D49=0,"-",IF('Input-Accounts'!$E49&lt;&gt;0,'Input-Accounts'!$E49,INDEX('Input-Accounts'!$H49:$J49,,MATCH($F$6,'Input-Accounts'!$H$6:$J$6,0))))</f>
        <v>-</v>
      </c>
      <c r="G49" s="10">
        <f ca="1">IFERROR(INDEX(G$337:G$373,MATCH($F49,$B$337:$B$373,0))/INDEX($D$337:$D$373,MATCH($F49,$B$337:$B$373,0)),SUMIFS('Input-Ext Allocators'!D$8:D$63,'Input-Ext Allocators'!$B$8:$B$63,$F49))*$D49</f>
        <v>0</v>
      </c>
      <c r="H49" s="10">
        <f ca="1">IFERROR(INDEX(H$337:H$373,MATCH($F49,$B$337:$B$373,0))/INDEX($D$337:$D$373,MATCH($F49,$B$337:$B$373,0)),SUMIFS('Input-Ext Allocators'!E$8:E$63,'Input-Ext Allocators'!$B$8:$B$63,$F49))*$D49</f>
        <v>0</v>
      </c>
      <c r="I49" s="10">
        <f ca="1">IFERROR(INDEX(I$337:I$373,MATCH($F49,$B$337:$B$373,0))/INDEX($D$337:$D$373,MATCH($F49,$B$337:$B$373,0)),SUMIFS('Input-Ext Allocators'!F$8:F$63,'Input-Ext Allocators'!$B$8:$B$63,$F49))*$D49</f>
        <v>0</v>
      </c>
      <c r="J49" s="10">
        <f ca="1">IFERROR(INDEX(J$337:J$373,MATCH($F49,$B$337:$B$373,0))/INDEX($D$337:$D$373,MATCH($F49,$B$337:$B$373,0)),SUMIFS('Input-Ext Allocators'!G$8:G$63,'Input-Ext Allocators'!$B$8:$B$63,$F49))*$D49</f>
        <v>0</v>
      </c>
      <c r="K49" s="10">
        <f ca="1">IFERROR(INDEX(K$337:K$373,MATCH($F49,$B$337:$B$373,0))/INDEX($D$337:$D$373,MATCH($F49,$B$337:$B$373,0)),SUMIFS('Input-Ext Allocators'!H$8:H$63,'Input-Ext Allocators'!$B$8:$B$63,$F49))*$D49</f>
        <v>0</v>
      </c>
    </row>
    <row r="50" spans="1:11" outlineLevel="1">
      <c r="A50" s="31">
        <f>IF(ISBLANK('Input-Accounts'!A50),"",'Input-Accounts'!A50)</f>
        <v>42</v>
      </c>
      <c r="B50" s="53" t="str">
        <f>IF(ISBLANK('Input-Accounts'!B50),"",'Input-Accounts'!B50)</f>
        <v>OTHER EQUIP-OTHER COMMUNICATION</v>
      </c>
      <c r="C50" s="31">
        <f>IF(ISBLANK('Input-Accounts'!C50),"",'Input-Accounts'!C50)</f>
        <v>387.44</v>
      </c>
      <c r="D50" s="10">
        <f t="shared" ca="1" si="4"/>
        <v>0</v>
      </c>
      <c r="E50" s="10">
        <f t="shared" ca="1" si="3"/>
        <v>0</v>
      </c>
      <c r="F50" s="3" t="str" cm="1">
        <f t="array" aca="1" ref="F50" ca="1">IF(D50=0,"-",IF('Input-Accounts'!$E50&lt;&gt;0,'Input-Accounts'!$E50,INDEX('Input-Accounts'!$H50:$J50,,MATCH($F$6,'Input-Accounts'!$H$6:$J$6,0))))</f>
        <v>-</v>
      </c>
      <c r="G50" s="10">
        <f ca="1">IFERROR(INDEX(G$337:G$373,MATCH($F50,$B$337:$B$373,0))/INDEX($D$337:$D$373,MATCH($F50,$B$337:$B$373,0)),SUMIFS('Input-Ext Allocators'!D$8:D$63,'Input-Ext Allocators'!$B$8:$B$63,$F50))*$D50</f>
        <v>0</v>
      </c>
      <c r="H50" s="10">
        <f ca="1">IFERROR(INDEX(H$337:H$373,MATCH($F50,$B$337:$B$373,0))/INDEX($D$337:$D$373,MATCH($F50,$B$337:$B$373,0)),SUMIFS('Input-Ext Allocators'!E$8:E$63,'Input-Ext Allocators'!$B$8:$B$63,$F50))*$D50</f>
        <v>0</v>
      </c>
      <c r="I50" s="10">
        <f ca="1">IFERROR(INDEX(I$337:I$373,MATCH($F50,$B$337:$B$373,0))/INDEX($D$337:$D$373,MATCH($F50,$B$337:$B$373,0)),SUMIFS('Input-Ext Allocators'!F$8:F$63,'Input-Ext Allocators'!$B$8:$B$63,$F50))*$D50</f>
        <v>0</v>
      </c>
      <c r="J50" s="10">
        <f ca="1">IFERROR(INDEX(J$337:J$373,MATCH($F50,$B$337:$B$373,0))/INDEX($D$337:$D$373,MATCH($F50,$B$337:$B$373,0)),SUMIFS('Input-Ext Allocators'!G$8:G$63,'Input-Ext Allocators'!$B$8:$B$63,$F50))*$D50</f>
        <v>0</v>
      </c>
      <c r="K50" s="10">
        <f ca="1">IFERROR(INDEX(K$337:K$373,MATCH($F50,$B$337:$B$373,0))/INDEX($D$337:$D$373,MATCH($F50,$B$337:$B$373,0)),SUMIFS('Input-Ext Allocators'!H$8:H$63,'Input-Ext Allocators'!$B$8:$B$63,$F50))*$D50</f>
        <v>0</v>
      </c>
    </row>
    <row r="51" spans="1:11" outlineLevel="1">
      <c r="A51" s="31">
        <f>IF(ISBLANK('Input-Accounts'!A51),"",'Input-Accounts'!A51)</f>
        <v>43</v>
      </c>
      <c r="B51" s="53" t="str">
        <f>IF(ISBLANK('Input-Accounts'!B51),"",'Input-Accounts'!B51)</f>
        <v>OTHER EQUIP-TELEMETERING</v>
      </c>
      <c r="C51" s="31">
        <f>IF(ISBLANK('Input-Accounts'!C51),"",'Input-Accounts'!C51)</f>
        <v>387.45</v>
      </c>
      <c r="D51" s="10">
        <f t="shared" ca="1" si="4"/>
        <v>0</v>
      </c>
      <c r="E51" s="10">
        <f t="shared" ca="1" si="3"/>
        <v>0</v>
      </c>
      <c r="F51" s="3" t="str" cm="1">
        <f t="array" aca="1" ref="F51" ca="1">IF(D51=0,"-",IF('Input-Accounts'!$E51&lt;&gt;0,'Input-Accounts'!$E51,INDEX('Input-Accounts'!$H51:$J51,,MATCH($F$6,'Input-Accounts'!$H$6:$J$6,0))))</f>
        <v>-</v>
      </c>
      <c r="G51" s="10">
        <f ca="1">IFERROR(INDEX(G$337:G$373,MATCH($F51,$B$337:$B$373,0))/INDEX($D$337:$D$373,MATCH($F51,$B$337:$B$373,0)),SUMIFS('Input-Ext Allocators'!D$8:D$63,'Input-Ext Allocators'!$B$8:$B$63,$F51))*$D51</f>
        <v>0</v>
      </c>
      <c r="H51" s="10">
        <f ca="1">IFERROR(INDEX(H$337:H$373,MATCH($F51,$B$337:$B$373,0))/INDEX($D$337:$D$373,MATCH($F51,$B$337:$B$373,0)),SUMIFS('Input-Ext Allocators'!E$8:E$63,'Input-Ext Allocators'!$B$8:$B$63,$F51))*$D51</f>
        <v>0</v>
      </c>
      <c r="I51" s="10">
        <f ca="1">IFERROR(INDEX(I$337:I$373,MATCH($F51,$B$337:$B$373,0))/INDEX($D$337:$D$373,MATCH($F51,$B$337:$B$373,0)),SUMIFS('Input-Ext Allocators'!F$8:F$63,'Input-Ext Allocators'!$B$8:$B$63,$F51))*$D51</f>
        <v>0</v>
      </c>
      <c r="J51" s="10">
        <f ca="1">IFERROR(INDEX(J$337:J$373,MATCH($F51,$B$337:$B$373,0))/INDEX($D$337:$D$373,MATCH($F51,$B$337:$B$373,0)),SUMIFS('Input-Ext Allocators'!G$8:G$63,'Input-Ext Allocators'!$B$8:$B$63,$F51))*$D51</f>
        <v>0</v>
      </c>
      <c r="K51" s="10">
        <f ca="1">IFERROR(INDEX(K$337:K$373,MATCH($F51,$B$337:$B$373,0))/INDEX($D$337:$D$373,MATCH($F51,$B$337:$B$373,0)),SUMIFS('Input-Ext Allocators'!H$8:H$63,'Input-Ext Allocators'!$B$8:$B$63,$F51))*$D51</f>
        <v>0</v>
      </c>
    </row>
    <row r="52" spans="1:11" outlineLevel="1">
      <c r="A52" s="31">
        <f>IF(ISBLANK('Input-Accounts'!A52),"",'Input-Accounts'!A52)</f>
        <v>44</v>
      </c>
      <c r="B52" s="53" t="str">
        <f>IF(ISBLANK('Input-Accounts'!B52),"",'Input-Accounts'!B52)</f>
        <v>OTHER EQUIP-CUST INFO SERVICE</v>
      </c>
      <c r="C52" s="31">
        <f>IF(ISBLANK('Input-Accounts'!C52),"",'Input-Accounts'!C52)</f>
        <v>387.46</v>
      </c>
      <c r="D52" s="10">
        <f t="shared" ca="1" si="4"/>
        <v>0</v>
      </c>
      <c r="E52" s="10">
        <f t="shared" ca="1" si="3"/>
        <v>0</v>
      </c>
      <c r="F52" s="3" t="str" cm="1">
        <f t="array" aca="1" ref="F52" ca="1">IF(D52=0,"-",IF('Input-Accounts'!$E52&lt;&gt;0,'Input-Accounts'!$E52,INDEX('Input-Accounts'!$H52:$J52,,MATCH($F$6,'Input-Accounts'!$H$6:$J$6,0))))</f>
        <v>-</v>
      </c>
      <c r="G52" s="10">
        <f ca="1">IFERROR(INDEX(G$337:G$373,MATCH($F52,$B$337:$B$373,0))/INDEX($D$337:$D$373,MATCH($F52,$B$337:$B$373,0)),SUMIFS('Input-Ext Allocators'!D$8:D$63,'Input-Ext Allocators'!$B$8:$B$63,$F52))*$D52</f>
        <v>0</v>
      </c>
      <c r="H52" s="10">
        <f ca="1">IFERROR(INDEX(H$337:H$373,MATCH($F52,$B$337:$B$373,0))/INDEX($D$337:$D$373,MATCH($F52,$B$337:$B$373,0)),SUMIFS('Input-Ext Allocators'!E$8:E$63,'Input-Ext Allocators'!$B$8:$B$63,$F52))*$D52</f>
        <v>0</v>
      </c>
      <c r="I52" s="10">
        <f ca="1">IFERROR(INDEX(I$337:I$373,MATCH($F52,$B$337:$B$373,0))/INDEX($D$337:$D$373,MATCH($F52,$B$337:$B$373,0)),SUMIFS('Input-Ext Allocators'!F$8:F$63,'Input-Ext Allocators'!$B$8:$B$63,$F52))*$D52</f>
        <v>0</v>
      </c>
      <c r="J52" s="10">
        <f ca="1">IFERROR(INDEX(J$337:J$373,MATCH($F52,$B$337:$B$373,0))/INDEX($D$337:$D$373,MATCH($F52,$B$337:$B$373,0)),SUMIFS('Input-Ext Allocators'!G$8:G$63,'Input-Ext Allocators'!$B$8:$B$63,$F52))*$D52</f>
        <v>0</v>
      </c>
      <c r="K52" s="10">
        <f ca="1">IFERROR(INDEX(K$337:K$373,MATCH($F52,$B$337:$B$373,0))/INDEX($D$337:$D$373,MATCH($F52,$B$337:$B$373,0)),SUMIFS('Input-Ext Allocators'!H$8:H$63,'Input-Ext Allocators'!$B$8:$B$63,$F52))*$D52</f>
        <v>0</v>
      </c>
    </row>
    <row r="53" spans="1:11" outlineLevel="1">
      <c r="A53" s="31">
        <f>IF(ISBLANK('Input-Accounts'!A53),"",'Input-Accounts'!A53)</f>
        <v>45</v>
      </c>
      <c r="B53" s="53" t="str">
        <f>IF(ISBLANK('Input-Accounts'!B53),"",'Input-Accounts'!B53)</f>
        <v>GPS PIPE LOCATORS</v>
      </c>
      <c r="C53" s="31">
        <f>IF(ISBLANK('Input-Accounts'!C53),"",'Input-Accounts'!C53)</f>
        <v>387.5</v>
      </c>
      <c r="D53" s="10">
        <f t="shared" ca="1" si="4"/>
        <v>0</v>
      </c>
      <c r="E53" s="10">
        <f t="shared" ca="1" si="3"/>
        <v>0</v>
      </c>
      <c r="F53" s="3" t="str" cm="1">
        <f t="array" aca="1" ref="F53" ca="1">IF(D53=0,"-",IF('Input-Accounts'!$E53&lt;&gt;0,'Input-Accounts'!$E53,INDEX('Input-Accounts'!$H53:$J53,,MATCH($F$6,'Input-Accounts'!$H$6:$J$6,0))))</f>
        <v>-</v>
      </c>
      <c r="G53" s="10">
        <f ca="1">IFERROR(INDEX(G$337:G$373,MATCH($F53,$B$337:$B$373,0))/INDEX($D$337:$D$373,MATCH($F53,$B$337:$B$373,0)),SUMIFS('Input-Ext Allocators'!D$8:D$63,'Input-Ext Allocators'!$B$8:$B$63,$F53))*$D53</f>
        <v>0</v>
      </c>
      <c r="H53" s="10">
        <f ca="1">IFERROR(INDEX(H$337:H$373,MATCH($F53,$B$337:$B$373,0))/INDEX($D$337:$D$373,MATCH($F53,$B$337:$B$373,0)),SUMIFS('Input-Ext Allocators'!E$8:E$63,'Input-Ext Allocators'!$B$8:$B$63,$F53))*$D53</f>
        <v>0</v>
      </c>
      <c r="I53" s="10">
        <f ca="1">IFERROR(INDEX(I$337:I$373,MATCH($F53,$B$337:$B$373,0))/INDEX($D$337:$D$373,MATCH($F53,$B$337:$B$373,0)),SUMIFS('Input-Ext Allocators'!F$8:F$63,'Input-Ext Allocators'!$B$8:$B$63,$F53))*$D53</f>
        <v>0</v>
      </c>
      <c r="J53" s="10">
        <f ca="1">IFERROR(INDEX(J$337:J$373,MATCH($F53,$B$337:$B$373,0))/INDEX($D$337:$D$373,MATCH($F53,$B$337:$B$373,0)),SUMIFS('Input-Ext Allocators'!G$8:G$63,'Input-Ext Allocators'!$B$8:$B$63,$F53))*$D53</f>
        <v>0</v>
      </c>
      <c r="K53" s="10">
        <f ca="1">IFERROR(INDEX(K$337:K$373,MATCH($F53,$B$337:$B$373,0))/INDEX($D$337:$D$373,MATCH($F53,$B$337:$B$373,0)),SUMIFS('Input-Ext Allocators'!H$8:H$63,'Input-Ext Allocators'!$B$8:$B$63,$F53))*$D53</f>
        <v>0</v>
      </c>
    </row>
    <row r="54" spans="1:11" outlineLevel="1">
      <c r="A54" s="31">
        <f>IF(ISBLANK('Input-Accounts'!A54),"",'Input-Accounts'!A54)</f>
        <v>46</v>
      </c>
      <c r="B54" t="str">
        <f>IF(ISBLANK('Input-Accounts'!B54),"",'Input-Accounts'!B54)</f>
        <v>Subtotal - Distribution Plant</v>
      </c>
      <c r="C54" s="31" t="str">
        <f>IF(ISBLANK('Input-Accounts'!C54),"",'Input-Accounts'!C54)</f>
        <v/>
      </c>
      <c r="D54" s="123">
        <f ca="1">SUBTOTAL(9,D20:D53)</f>
        <v>0</v>
      </c>
      <c r="E54" s="10">
        <f t="shared" ca="1" si="3"/>
        <v>0</v>
      </c>
      <c r="G54" s="123">
        <f t="shared" ref="G54:K54" ca="1" si="5">SUBTOTAL(9,G20:G53)</f>
        <v>0</v>
      </c>
      <c r="H54" s="123">
        <f t="shared" ca="1" si="5"/>
        <v>0</v>
      </c>
      <c r="I54" s="123">
        <f t="shared" ca="1" si="5"/>
        <v>0</v>
      </c>
      <c r="J54" s="123">
        <f t="shared" ca="1" si="5"/>
        <v>0</v>
      </c>
      <c r="K54" s="123">
        <f t="shared" ca="1" si="5"/>
        <v>0</v>
      </c>
    </row>
    <row r="55" spans="1:11" outlineLevel="1">
      <c r="A55" s="31" t="str">
        <f>IF(ISBLANK('Input-Accounts'!A55),"",'Input-Accounts'!A55)</f>
        <v/>
      </c>
      <c r="B55" s="53" t="str">
        <f>IF(ISBLANK('Input-Accounts'!B55),"",'Input-Accounts'!B55)</f>
        <v/>
      </c>
      <c r="C55" s="31" t="str">
        <f>IF(ISBLANK('Input-Accounts'!C55),"",'Input-Accounts'!C55)</f>
        <v/>
      </c>
      <c r="D55" s="10"/>
      <c r="E55" s="10"/>
      <c r="G55" s="10"/>
      <c r="H55" s="10"/>
      <c r="I55" s="10"/>
      <c r="J55" s="10"/>
      <c r="K55" s="10"/>
    </row>
    <row r="56" spans="1:11" outlineLevel="1">
      <c r="A56" s="31">
        <f>IF(ISBLANK('Input-Accounts'!A56),"",'Input-Accounts'!A56)</f>
        <v>47</v>
      </c>
      <c r="B56" s="1" t="str">
        <f>IF(ISBLANK('Input-Accounts'!B56),"",'Input-Accounts'!B56)</f>
        <v>General Plant</v>
      </c>
      <c r="C56" s="31" t="str">
        <f>IF(ISBLANK('Input-Accounts'!C56),"",'Input-Accounts'!C56)</f>
        <v/>
      </c>
      <c r="D56" s="10"/>
      <c r="E56" s="10"/>
      <c r="G56" s="10"/>
      <c r="H56" s="10"/>
      <c r="I56" s="10"/>
      <c r="J56" s="10"/>
      <c r="K56" s="10"/>
    </row>
    <row r="57" spans="1:11" outlineLevel="1">
      <c r="A57" s="31">
        <f>IF(ISBLANK('Input-Accounts'!A57),"",'Input-Accounts'!A57)</f>
        <v>48</v>
      </c>
      <c r="B57" s="53" t="str">
        <f>IF(ISBLANK('Input-Accounts'!B57),"",'Input-Accounts'!B57)</f>
        <v>OFFICE FURN &amp; EQUIP-UNSPECIFIED</v>
      </c>
      <c r="C57" s="31">
        <f>IF(ISBLANK('Input-Accounts'!C57),"",'Input-Accounts'!C57)</f>
        <v>391.1</v>
      </c>
      <c r="D57" s="10">
        <f t="shared" ref="D57:D70" ca="1" si="6">INDIRECT("Classification!"&amp;$D$5&amp;ROW())</f>
        <v>0</v>
      </c>
      <c r="E57" s="10">
        <f t="shared" ref="E57:E71" ca="1" si="7">IFERROR(IF(D57="","",IF(D57=0,0,IF(ABS(D57-SUM($G57:$K57))&lt;Check_Limit,0,1))),1)</f>
        <v>0</v>
      </c>
      <c r="F57" s="3" t="str" cm="1">
        <f t="array" aca="1" ref="F57" ca="1">IF(D57=0,"-",IF('Input-Accounts'!$E57&lt;&gt;0,'Input-Accounts'!$E57,INDEX('Input-Accounts'!$H57:$J57,,MATCH($F$6,'Input-Accounts'!$H$6:$J$6,0))))</f>
        <v>-</v>
      </c>
      <c r="G57" s="10">
        <f ca="1">IFERROR(INDEX(G$337:G$373,MATCH($F57,$B$337:$B$373,0))/INDEX($D$337:$D$373,MATCH($F57,$B$337:$B$373,0)),SUMIFS('Input-Ext Allocators'!D$8:D$63,'Input-Ext Allocators'!$B$8:$B$63,$F57))*$D57</f>
        <v>0</v>
      </c>
      <c r="H57" s="10">
        <f ca="1">IFERROR(INDEX(H$337:H$373,MATCH($F57,$B$337:$B$373,0))/INDEX($D$337:$D$373,MATCH($F57,$B$337:$B$373,0)),SUMIFS('Input-Ext Allocators'!E$8:E$63,'Input-Ext Allocators'!$B$8:$B$63,$F57))*$D57</f>
        <v>0</v>
      </c>
      <c r="I57" s="10">
        <f ca="1">IFERROR(INDEX(I$337:I$373,MATCH($F57,$B$337:$B$373,0))/INDEX($D$337:$D$373,MATCH($F57,$B$337:$B$373,0)),SUMIFS('Input-Ext Allocators'!F$8:F$63,'Input-Ext Allocators'!$B$8:$B$63,$F57))*$D57</f>
        <v>0</v>
      </c>
      <c r="J57" s="10">
        <f ca="1">IFERROR(INDEX(J$337:J$373,MATCH($F57,$B$337:$B$373,0))/INDEX($D$337:$D$373,MATCH($F57,$B$337:$B$373,0)),SUMIFS('Input-Ext Allocators'!G$8:G$63,'Input-Ext Allocators'!$B$8:$B$63,$F57))*$D57</f>
        <v>0</v>
      </c>
      <c r="K57" s="10">
        <f ca="1">IFERROR(INDEX(K$337:K$373,MATCH($F57,$B$337:$B$373,0))/INDEX($D$337:$D$373,MATCH($F57,$B$337:$B$373,0)),SUMIFS('Input-Ext Allocators'!H$8:H$63,'Input-Ext Allocators'!$B$8:$B$63,$F57))*$D57</f>
        <v>0</v>
      </c>
    </row>
    <row r="58" spans="1:11" outlineLevel="1">
      <c r="A58" s="31">
        <f>IF(ISBLANK('Input-Accounts'!A58),"",'Input-Accounts'!A58)</f>
        <v>49</v>
      </c>
      <c r="B58" s="53" t="str">
        <f>IF(ISBLANK('Input-Accounts'!B58),"",'Input-Accounts'!B58)</f>
        <v xml:space="preserve">OFFICE FURN &amp; EQUIP-DATA HANDLING </v>
      </c>
      <c r="C58" s="31">
        <f>IF(ISBLANK('Input-Accounts'!C58),"",'Input-Accounts'!C58)</f>
        <v>391.11</v>
      </c>
      <c r="D58" s="10">
        <f t="shared" ca="1" si="6"/>
        <v>0</v>
      </c>
      <c r="E58" s="10">
        <f t="shared" ca="1" si="7"/>
        <v>0</v>
      </c>
      <c r="F58" s="3" t="str" cm="1">
        <f t="array" aca="1" ref="F58" ca="1">IF(D58=0,"-",IF('Input-Accounts'!$E58&lt;&gt;0,'Input-Accounts'!$E58,INDEX('Input-Accounts'!$H58:$J58,,MATCH($F$6,'Input-Accounts'!$H$6:$J$6,0))))</f>
        <v>-</v>
      </c>
      <c r="G58" s="10">
        <f ca="1">IFERROR(INDEX(G$337:G$373,MATCH($F58,$B$337:$B$373,0))/INDEX($D$337:$D$373,MATCH($F58,$B$337:$B$373,0)),SUMIFS('Input-Ext Allocators'!D$8:D$63,'Input-Ext Allocators'!$B$8:$B$63,$F58))*$D58</f>
        <v>0</v>
      </c>
      <c r="H58" s="10">
        <f ca="1">IFERROR(INDEX(H$337:H$373,MATCH($F58,$B$337:$B$373,0))/INDEX($D$337:$D$373,MATCH($F58,$B$337:$B$373,0)),SUMIFS('Input-Ext Allocators'!E$8:E$63,'Input-Ext Allocators'!$B$8:$B$63,$F58))*$D58</f>
        <v>0</v>
      </c>
      <c r="I58" s="10">
        <f ca="1">IFERROR(INDEX(I$337:I$373,MATCH($F58,$B$337:$B$373,0))/INDEX($D$337:$D$373,MATCH($F58,$B$337:$B$373,0)),SUMIFS('Input-Ext Allocators'!F$8:F$63,'Input-Ext Allocators'!$B$8:$B$63,$F58))*$D58</f>
        <v>0</v>
      </c>
      <c r="J58" s="10">
        <f ca="1">IFERROR(INDEX(J$337:J$373,MATCH($F58,$B$337:$B$373,0))/INDEX($D$337:$D$373,MATCH($F58,$B$337:$B$373,0)),SUMIFS('Input-Ext Allocators'!G$8:G$63,'Input-Ext Allocators'!$B$8:$B$63,$F58))*$D58</f>
        <v>0</v>
      </c>
      <c r="K58" s="10">
        <f ca="1">IFERROR(INDEX(K$337:K$373,MATCH($F58,$B$337:$B$373,0))/INDEX($D$337:$D$373,MATCH($F58,$B$337:$B$373,0)),SUMIFS('Input-Ext Allocators'!H$8:H$63,'Input-Ext Allocators'!$B$8:$B$63,$F58))*$D58</f>
        <v>0</v>
      </c>
    </row>
    <row r="59" spans="1:11" outlineLevel="1">
      <c r="A59" s="31">
        <f>IF(ISBLANK('Input-Accounts'!A59),"",'Input-Accounts'!A59)</f>
        <v>50</v>
      </c>
      <c r="B59" s="53" t="str">
        <f>IF(ISBLANK('Input-Accounts'!B59),"",'Input-Accounts'!B59)</f>
        <v>OFFICE FURN &amp; EQUIP-INFO SYSTEMS</v>
      </c>
      <c r="C59" s="31">
        <f>IF(ISBLANK('Input-Accounts'!C59),"",'Input-Accounts'!C59)</f>
        <v>391.12</v>
      </c>
      <c r="D59" s="10">
        <f t="shared" ca="1" si="6"/>
        <v>0</v>
      </c>
      <c r="E59" s="10">
        <f t="shared" ca="1" si="7"/>
        <v>0</v>
      </c>
      <c r="F59" s="3" t="str" cm="1">
        <f t="array" aca="1" ref="F59" ca="1">IF(D59=0,"-",IF('Input-Accounts'!$E59&lt;&gt;0,'Input-Accounts'!$E59,INDEX('Input-Accounts'!$H59:$J59,,MATCH($F$6,'Input-Accounts'!$H$6:$J$6,0))))</f>
        <v>-</v>
      </c>
      <c r="G59" s="10">
        <f ca="1">IFERROR(INDEX(G$337:G$373,MATCH($F59,$B$337:$B$373,0))/INDEX($D$337:$D$373,MATCH($F59,$B$337:$B$373,0)),SUMIFS('Input-Ext Allocators'!D$8:D$63,'Input-Ext Allocators'!$B$8:$B$63,$F59))*$D59</f>
        <v>0</v>
      </c>
      <c r="H59" s="10">
        <f ca="1">IFERROR(INDEX(H$337:H$373,MATCH($F59,$B$337:$B$373,0))/INDEX($D$337:$D$373,MATCH($F59,$B$337:$B$373,0)),SUMIFS('Input-Ext Allocators'!E$8:E$63,'Input-Ext Allocators'!$B$8:$B$63,$F59))*$D59</f>
        <v>0</v>
      </c>
      <c r="I59" s="10">
        <f ca="1">IFERROR(INDEX(I$337:I$373,MATCH($F59,$B$337:$B$373,0))/INDEX($D$337:$D$373,MATCH($F59,$B$337:$B$373,0)),SUMIFS('Input-Ext Allocators'!F$8:F$63,'Input-Ext Allocators'!$B$8:$B$63,$F59))*$D59</f>
        <v>0</v>
      </c>
      <c r="J59" s="10">
        <f ca="1">IFERROR(INDEX(J$337:J$373,MATCH($F59,$B$337:$B$373,0))/INDEX($D$337:$D$373,MATCH($F59,$B$337:$B$373,0)),SUMIFS('Input-Ext Allocators'!G$8:G$63,'Input-Ext Allocators'!$B$8:$B$63,$F59))*$D59</f>
        <v>0</v>
      </c>
      <c r="K59" s="10">
        <f ca="1">IFERROR(INDEX(K$337:K$373,MATCH($F59,$B$337:$B$373,0))/INDEX($D$337:$D$373,MATCH($F59,$B$337:$B$373,0)),SUMIFS('Input-Ext Allocators'!H$8:H$63,'Input-Ext Allocators'!$B$8:$B$63,$F59))*$D59</f>
        <v>0</v>
      </c>
    </row>
    <row r="60" spans="1:11" outlineLevel="1">
      <c r="A60" s="31">
        <f>IF(ISBLANK('Input-Accounts'!A60),"",'Input-Accounts'!A60)</f>
        <v>51</v>
      </c>
      <c r="B60" s="53" t="str">
        <f>IF(ISBLANK('Input-Accounts'!B60),"",'Input-Accounts'!B60)</f>
        <v>TRANS EQUIP-TRAILERS OVER $1,000</v>
      </c>
      <c r="C60" s="31">
        <f>IF(ISBLANK('Input-Accounts'!C60),"",'Input-Accounts'!C60)</f>
        <v>392.2</v>
      </c>
      <c r="D60" s="10">
        <f t="shared" ca="1" si="6"/>
        <v>0</v>
      </c>
      <c r="E60" s="10">
        <f t="shared" ca="1" si="7"/>
        <v>0</v>
      </c>
      <c r="F60" s="3" t="str" cm="1">
        <f t="array" aca="1" ref="F60" ca="1">IF(D60=0,"-",IF('Input-Accounts'!$E60&lt;&gt;0,'Input-Accounts'!$E60,INDEX('Input-Accounts'!$H60:$J60,,MATCH($F$6,'Input-Accounts'!$H$6:$J$6,0))))</f>
        <v>-</v>
      </c>
      <c r="G60" s="10">
        <f ca="1">IFERROR(INDEX(G$337:G$373,MATCH($F60,$B$337:$B$373,0))/INDEX($D$337:$D$373,MATCH($F60,$B$337:$B$373,0)),SUMIFS('Input-Ext Allocators'!D$8:D$63,'Input-Ext Allocators'!$B$8:$B$63,$F60))*$D60</f>
        <v>0</v>
      </c>
      <c r="H60" s="10">
        <f ca="1">IFERROR(INDEX(H$337:H$373,MATCH($F60,$B$337:$B$373,0))/INDEX($D$337:$D$373,MATCH($F60,$B$337:$B$373,0)),SUMIFS('Input-Ext Allocators'!E$8:E$63,'Input-Ext Allocators'!$B$8:$B$63,$F60))*$D60</f>
        <v>0</v>
      </c>
      <c r="I60" s="10">
        <f ca="1">IFERROR(INDEX(I$337:I$373,MATCH($F60,$B$337:$B$373,0))/INDEX($D$337:$D$373,MATCH($F60,$B$337:$B$373,0)),SUMIFS('Input-Ext Allocators'!F$8:F$63,'Input-Ext Allocators'!$B$8:$B$63,$F60))*$D60</f>
        <v>0</v>
      </c>
      <c r="J60" s="10">
        <f ca="1">IFERROR(INDEX(J$337:J$373,MATCH($F60,$B$337:$B$373,0))/INDEX($D$337:$D$373,MATCH($F60,$B$337:$B$373,0)),SUMIFS('Input-Ext Allocators'!G$8:G$63,'Input-Ext Allocators'!$B$8:$B$63,$F60))*$D60</f>
        <v>0</v>
      </c>
      <c r="K60" s="10">
        <f ca="1">IFERROR(INDEX(K$337:K$373,MATCH($F60,$B$337:$B$373,0))/INDEX($D$337:$D$373,MATCH($F60,$B$337:$B$373,0)),SUMIFS('Input-Ext Allocators'!H$8:H$63,'Input-Ext Allocators'!$B$8:$B$63,$F60))*$D60</f>
        <v>0</v>
      </c>
    </row>
    <row r="61" spans="1:11" outlineLevel="1">
      <c r="A61" s="31">
        <f>IF(ISBLANK('Input-Accounts'!A61),"",'Input-Accounts'!A61)</f>
        <v>52</v>
      </c>
      <c r="B61" s="53" t="str">
        <f>IF(ISBLANK('Input-Accounts'!B61),"",'Input-Accounts'!B61)</f>
        <v>TRANS EQUIP-TRAILERS $1,000 or LESS</v>
      </c>
      <c r="C61" s="31">
        <f>IF(ISBLANK('Input-Accounts'!C61),"",'Input-Accounts'!C61)</f>
        <v>392.21</v>
      </c>
      <c r="D61" s="10">
        <f t="shared" ca="1" si="6"/>
        <v>0</v>
      </c>
      <c r="E61" s="10">
        <f t="shared" ca="1" si="7"/>
        <v>0</v>
      </c>
      <c r="F61" s="3" t="str" cm="1">
        <f t="array" aca="1" ref="F61" ca="1">IF(D61=0,"-",IF('Input-Accounts'!$E61&lt;&gt;0,'Input-Accounts'!$E61,INDEX('Input-Accounts'!$H61:$J61,,MATCH($F$6,'Input-Accounts'!$H$6:$J$6,0))))</f>
        <v>-</v>
      </c>
      <c r="G61" s="10">
        <f ca="1">IFERROR(INDEX(G$337:G$373,MATCH($F61,$B$337:$B$373,0))/INDEX($D$337:$D$373,MATCH($F61,$B$337:$B$373,0)),SUMIFS('Input-Ext Allocators'!D$8:D$63,'Input-Ext Allocators'!$B$8:$B$63,$F61))*$D61</f>
        <v>0</v>
      </c>
      <c r="H61" s="10">
        <f ca="1">IFERROR(INDEX(H$337:H$373,MATCH($F61,$B$337:$B$373,0))/INDEX($D$337:$D$373,MATCH($F61,$B$337:$B$373,0)),SUMIFS('Input-Ext Allocators'!E$8:E$63,'Input-Ext Allocators'!$B$8:$B$63,$F61))*$D61</f>
        <v>0</v>
      </c>
      <c r="I61" s="10">
        <f ca="1">IFERROR(INDEX(I$337:I$373,MATCH($F61,$B$337:$B$373,0))/INDEX($D$337:$D$373,MATCH($F61,$B$337:$B$373,0)),SUMIFS('Input-Ext Allocators'!F$8:F$63,'Input-Ext Allocators'!$B$8:$B$63,$F61))*$D61</f>
        <v>0</v>
      </c>
      <c r="J61" s="10">
        <f ca="1">IFERROR(INDEX(J$337:J$373,MATCH($F61,$B$337:$B$373,0))/INDEX($D$337:$D$373,MATCH($F61,$B$337:$B$373,0)),SUMIFS('Input-Ext Allocators'!G$8:G$63,'Input-Ext Allocators'!$B$8:$B$63,$F61))*$D61</f>
        <v>0</v>
      </c>
      <c r="K61" s="10">
        <f ca="1">IFERROR(INDEX(K$337:K$373,MATCH($F61,$B$337:$B$373,0))/INDEX($D$337:$D$373,MATCH($F61,$B$337:$B$373,0)),SUMIFS('Input-Ext Allocators'!H$8:H$63,'Input-Ext Allocators'!$B$8:$B$63,$F61))*$D61</f>
        <v>0</v>
      </c>
    </row>
    <row r="62" spans="1:11" outlineLevel="1">
      <c r="A62" s="31">
        <f>IF(ISBLANK('Input-Accounts'!A62),"",'Input-Accounts'!A62)</f>
        <v>53</v>
      </c>
      <c r="B62" s="53" t="str">
        <f>IF(ISBLANK('Input-Accounts'!B62),"",'Input-Accounts'!B62)</f>
        <v>STORES EQUIPMENT</v>
      </c>
      <c r="C62" s="31">
        <f>IF(ISBLANK('Input-Accounts'!C62),"",'Input-Accounts'!C62)</f>
        <v>393</v>
      </c>
      <c r="D62" s="10">
        <f t="shared" ca="1" si="6"/>
        <v>0</v>
      </c>
      <c r="E62" s="10">
        <f t="shared" ca="1" si="7"/>
        <v>0</v>
      </c>
      <c r="F62" s="3" t="str" cm="1">
        <f t="array" aca="1" ref="F62" ca="1">IF(D62=0,"-",IF('Input-Accounts'!$E62&lt;&gt;0,'Input-Accounts'!$E62,INDEX('Input-Accounts'!$H62:$J62,,MATCH($F$6,'Input-Accounts'!$H$6:$J$6,0))))</f>
        <v>-</v>
      </c>
      <c r="G62" s="10">
        <f ca="1">IFERROR(INDEX(G$337:G$373,MATCH($F62,$B$337:$B$373,0))/INDEX($D$337:$D$373,MATCH($F62,$B$337:$B$373,0)),SUMIFS('Input-Ext Allocators'!D$8:D$63,'Input-Ext Allocators'!$B$8:$B$63,$F62))*$D62</f>
        <v>0</v>
      </c>
      <c r="H62" s="10">
        <f ca="1">IFERROR(INDEX(H$337:H$373,MATCH($F62,$B$337:$B$373,0))/INDEX($D$337:$D$373,MATCH($F62,$B$337:$B$373,0)),SUMIFS('Input-Ext Allocators'!E$8:E$63,'Input-Ext Allocators'!$B$8:$B$63,$F62))*$D62</f>
        <v>0</v>
      </c>
      <c r="I62" s="10">
        <f ca="1">IFERROR(INDEX(I$337:I$373,MATCH($F62,$B$337:$B$373,0))/INDEX($D$337:$D$373,MATCH($F62,$B$337:$B$373,0)),SUMIFS('Input-Ext Allocators'!F$8:F$63,'Input-Ext Allocators'!$B$8:$B$63,$F62))*$D62</f>
        <v>0</v>
      </c>
      <c r="J62" s="10">
        <f ca="1">IFERROR(INDEX(J$337:J$373,MATCH($F62,$B$337:$B$373,0))/INDEX($D$337:$D$373,MATCH($F62,$B$337:$B$373,0)),SUMIFS('Input-Ext Allocators'!G$8:G$63,'Input-Ext Allocators'!$B$8:$B$63,$F62))*$D62</f>
        <v>0</v>
      </c>
      <c r="K62" s="10">
        <f ca="1">IFERROR(INDEX(K$337:K$373,MATCH($F62,$B$337:$B$373,0))/INDEX($D$337:$D$373,MATCH($F62,$B$337:$B$373,0)),SUMIFS('Input-Ext Allocators'!H$8:H$63,'Input-Ext Allocators'!$B$8:$B$63,$F62))*$D62</f>
        <v>0</v>
      </c>
    </row>
    <row r="63" spans="1:11" outlineLevel="1">
      <c r="A63" s="31">
        <f>IF(ISBLANK('Input-Accounts'!A63),"",'Input-Accounts'!A63)</f>
        <v>54</v>
      </c>
      <c r="B63" s="53" t="str">
        <f>IF(ISBLANK('Input-Accounts'!B63),"",'Input-Accounts'!B63)</f>
        <v xml:space="preserve">TOOLS,SHOP, &amp; GAR EQ-GARAGE &amp; SERV </v>
      </c>
      <c r="C63" s="31">
        <f>IF(ISBLANK('Input-Accounts'!C63),"",'Input-Accounts'!C63)</f>
        <v>394.1</v>
      </c>
      <c r="D63" s="10">
        <f t="shared" ca="1" si="6"/>
        <v>0</v>
      </c>
      <c r="E63" s="10">
        <f t="shared" ca="1" si="7"/>
        <v>0</v>
      </c>
      <c r="F63" s="3" t="str" cm="1">
        <f t="array" aca="1" ref="F63" ca="1">IF(D63=0,"-",IF('Input-Accounts'!$E63&lt;&gt;0,'Input-Accounts'!$E63,INDEX('Input-Accounts'!$H63:$J63,,MATCH($F$6,'Input-Accounts'!$H$6:$J$6,0))))</f>
        <v>-</v>
      </c>
      <c r="G63" s="10">
        <f ca="1">IFERROR(INDEX(G$337:G$373,MATCH($F63,$B$337:$B$373,0))/INDEX($D$337:$D$373,MATCH($F63,$B$337:$B$373,0)),SUMIFS('Input-Ext Allocators'!D$8:D$63,'Input-Ext Allocators'!$B$8:$B$63,$F63))*$D63</f>
        <v>0</v>
      </c>
      <c r="H63" s="10">
        <f ca="1">IFERROR(INDEX(H$337:H$373,MATCH($F63,$B$337:$B$373,0))/INDEX($D$337:$D$373,MATCH($F63,$B$337:$B$373,0)),SUMIFS('Input-Ext Allocators'!E$8:E$63,'Input-Ext Allocators'!$B$8:$B$63,$F63))*$D63</f>
        <v>0</v>
      </c>
      <c r="I63" s="10">
        <f ca="1">IFERROR(INDEX(I$337:I$373,MATCH($F63,$B$337:$B$373,0))/INDEX($D$337:$D$373,MATCH($F63,$B$337:$B$373,0)),SUMIFS('Input-Ext Allocators'!F$8:F$63,'Input-Ext Allocators'!$B$8:$B$63,$F63))*$D63</f>
        <v>0</v>
      </c>
      <c r="J63" s="10">
        <f ca="1">IFERROR(INDEX(J$337:J$373,MATCH($F63,$B$337:$B$373,0))/INDEX($D$337:$D$373,MATCH($F63,$B$337:$B$373,0)),SUMIFS('Input-Ext Allocators'!G$8:G$63,'Input-Ext Allocators'!$B$8:$B$63,$F63))*$D63</f>
        <v>0</v>
      </c>
      <c r="K63" s="10">
        <f ca="1">IFERROR(INDEX(K$337:K$373,MATCH($F63,$B$337:$B$373,0))/INDEX($D$337:$D$373,MATCH($F63,$B$337:$B$373,0)),SUMIFS('Input-Ext Allocators'!H$8:H$63,'Input-Ext Allocators'!$B$8:$B$63,$F63))*$D63</f>
        <v>0</v>
      </c>
    </row>
    <row r="64" spans="1:11" outlineLevel="1">
      <c r="A64" s="31">
        <f>IF(ISBLANK('Input-Accounts'!A64),"",'Input-Accounts'!A64)</f>
        <v>55</v>
      </c>
      <c r="B64" s="53" t="str">
        <f>IF(ISBLANK('Input-Accounts'!B64),"",'Input-Accounts'!B64)</f>
        <v>TOOLS,SHOP, &amp; GAR EQ-CNG STATIONARY</v>
      </c>
      <c r="C64" s="31">
        <f>IF(ISBLANK('Input-Accounts'!C64),"",'Input-Accounts'!C64)</f>
        <v>394.11</v>
      </c>
      <c r="D64" s="10">
        <f t="shared" ca="1" si="6"/>
        <v>0</v>
      </c>
      <c r="E64" s="10">
        <f t="shared" ca="1" si="7"/>
        <v>0</v>
      </c>
      <c r="F64" s="3" t="str" cm="1">
        <f t="array" aca="1" ref="F64" ca="1">IF(D64=0,"-",IF('Input-Accounts'!$E64&lt;&gt;0,'Input-Accounts'!$E64,INDEX('Input-Accounts'!$H64:$J64,,MATCH($F$6,'Input-Accounts'!$H$6:$J$6,0))))</f>
        <v>-</v>
      </c>
      <c r="G64" s="10">
        <f ca="1">IFERROR(INDEX(G$337:G$373,MATCH($F64,$B$337:$B$373,0))/INDEX($D$337:$D$373,MATCH($F64,$B$337:$B$373,0)),SUMIFS('Input-Ext Allocators'!D$8:D$63,'Input-Ext Allocators'!$B$8:$B$63,$F64))*$D64</f>
        <v>0</v>
      </c>
      <c r="H64" s="10">
        <f ca="1">IFERROR(INDEX(H$337:H$373,MATCH($F64,$B$337:$B$373,0))/INDEX($D$337:$D$373,MATCH($F64,$B$337:$B$373,0)),SUMIFS('Input-Ext Allocators'!E$8:E$63,'Input-Ext Allocators'!$B$8:$B$63,$F64))*$D64</f>
        <v>0</v>
      </c>
      <c r="I64" s="10">
        <f ca="1">IFERROR(INDEX(I$337:I$373,MATCH($F64,$B$337:$B$373,0))/INDEX($D$337:$D$373,MATCH($F64,$B$337:$B$373,0)),SUMIFS('Input-Ext Allocators'!F$8:F$63,'Input-Ext Allocators'!$B$8:$B$63,$F64))*$D64</f>
        <v>0</v>
      </c>
      <c r="J64" s="10">
        <f ca="1">IFERROR(INDEX(J$337:J$373,MATCH($F64,$B$337:$B$373,0))/INDEX($D$337:$D$373,MATCH($F64,$B$337:$B$373,0)),SUMIFS('Input-Ext Allocators'!G$8:G$63,'Input-Ext Allocators'!$B$8:$B$63,$F64))*$D64</f>
        <v>0</v>
      </c>
      <c r="K64" s="10">
        <f ca="1">IFERROR(INDEX(K$337:K$373,MATCH($F64,$B$337:$B$373,0))/INDEX($D$337:$D$373,MATCH($F64,$B$337:$B$373,0)),SUMIFS('Input-Ext Allocators'!H$8:H$63,'Input-Ext Allocators'!$B$8:$B$63,$F64))*$D64</f>
        <v>0</v>
      </c>
    </row>
    <row r="65" spans="1:11" outlineLevel="1">
      <c r="A65" s="31">
        <f>IF(ISBLANK('Input-Accounts'!A65),"",'Input-Accounts'!A65)</f>
        <v>56</v>
      </c>
      <c r="B65" s="53" t="str">
        <f>IF(ISBLANK('Input-Accounts'!B65),"",'Input-Accounts'!B65)</f>
        <v>TOOLS,SHOP, &amp; GAR EQ-UND TANK CLEANUP</v>
      </c>
      <c r="C65" s="31">
        <f>IF(ISBLANK('Input-Accounts'!C65),"",'Input-Accounts'!C65)</f>
        <v>394.13</v>
      </c>
      <c r="D65" s="10">
        <f t="shared" ca="1" si="6"/>
        <v>0</v>
      </c>
      <c r="E65" s="10">
        <f t="shared" ca="1" si="7"/>
        <v>0</v>
      </c>
      <c r="F65" s="3" t="str" cm="1">
        <f t="array" aca="1" ref="F65" ca="1">IF(D65=0,"-",IF('Input-Accounts'!$E65&lt;&gt;0,'Input-Accounts'!$E65,INDEX('Input-Accounts'!$H65:$J65,,MATCH($F$6,'Input-Accounts'!$H$6:$J$6,0))))</f>
        <v>-</v>
      </c>
      <c r="G65" s="10">
        <f ca="1">IFERROR(INDEX(G$337:G$373,MATCH($F65,$B$337:$B$373,0))/INDEX($D$337:$D$373,MATCH($F65,$B$337:$B$373,0)),SUMIFS('Input-Ext Allocators'!D$8:D$63,'Input-Ext Allocators'!$B$8:$B$63,$F65))*$D65</f>
        <v>0</v>
      </c>
      <c r="H65" s="10">
        <f ca="1">IFERROR(INDEX(H$337:H$373,MATCH($F65,$B$337:$B$373,0))/INDEX($D$337:$D$373,MATCH($F65,$B$337:$B$373,0)),SUMIFS('Input-Ext Allocators'!E$8:E$63,'Input-Ext Allocators'!$B$8:$B$63,$F65))*$D65</f>
        <v>0</v>
      </c>
      <c r="I65" s="10">
        <f ca="1">IFERROR(INDEX(I$337:I$373,MATCH($F65,$B$337:$B$373,0))/INDEX($D$337:$D$373,MATCH($F65,$B$337:$B$373,0)),SUMIFS('Input-Ext Allocators'!F$8:F$63,'Input-Ext Allocators'!$B$8:$B$63,$F65))*$D65</f>
        <v>0</v>
      </c>
      <c r="J65" s="10">
        <f ca="1">IFERROR(INDEX(J$337:J$373,MATCH($F65,$B$337:$B$373,0))/INDEX($D$337:$D$373,MATCH($F65,$B$337:$B$373,0)),SUMIFS('Input-Ext Allocators'!G$8:G$63,'Input-Ext Allocators'!$B$8:$B$63,$F65))*$D65</f>
        <v>0</v>
      </c>
      <c r="K65" s="10">
        <f ca="1">IFERROR(INDEX(K$337:K$373,MATCH($F65,$B$337:$B$373,0))/INDEX($D$337:$D$373,MATCH($F65,$B$337:$B$373,0)),SUMIFS('Input-Ext Allocators'!H$8:H$63,'Input-Ext Allocators'!$B$8:$B$63,$F65))*$D65</f>
        <v>0</v>
      </c>
    </row>
    <row r="66" spans="1:11" outlineLevel="1">
      <c r="A66" s="31">
        <f>IF(ISBLANK('Input-Accounts'!A66),"",'Input-Accounts'!A66)</f>
        <v>57</v>
      </c>
      <c r="B66" s="53" t="str">
        <f>IF(ISBLANK('Input-Accounts'!B66),"",'Input-Accounts'!B66)</f>
        <v>TOOLS,SHOP, &amp; GAR EQ-SHOP EQUIP</v>
      </c>
      <c r="C66" s="31">
        <f>IF(ISBLANK('Input-Accounts'!C66),"",'Input-Accounts'!C66)</f>
        <v>394.2</v>
      </c>
      <c r="D66" s="10">
        <f t="shared" ca="1" si="6"/>
        <v>0</v>
      </c>
      <c r="E66" s="10">
        <f t="shared" ca="1" si="7"/>
        <v>0</v>
      </c>
      <c r="F66" s="3" t="str" cm="1">
        <f t="array" aca="1" ref="F66" ca="1">IF(D66=0,"-",IF('Input-Accounts'!$E66&lt;&gt;0,'Input-Accounts'!$E66,INDEX('Input-Accounts'!$H66:$J66,,MATCH($F$6,'Input-Accounts'!$H$6:$J$6,0))))</f>
        <v>-</v>
      </c>
      <c r="G66" s="10">
        <f ca="1">IFERROR(INDEX(G$337:G$373,MATCH($F66,$B$337:$B$373,0))/INDEX($D$337:$D$373,MATCH($F66,$B$337:$B$373,0)),SUMIFS('Input-Ext Allocators'!D$8:D$63,'Input-Ext Allocators'!$B$8:$B$63,$F66))*$D66</f>
        <v>0</v>
      </c>
      <c r="H66" s="10">
        <f ca="1">IFERROR(INDEX(H$337:H$373,MATCH($F66,$B$337:$B$373,0))/INDEX($D$337:$D$373,MATCH($F66,$B$337:$B$373,0)),SUMIFS('Input-Ext Allocators'!E$8:E$63,'Input-Ext Allocators'!$B$8:$B$63,$F66))*$D66</f>
        <v>0</v>
      </c>
      <c r="I66" s="10">
        <f ca="1">IFERROR(INDEX(I$337:I$373,MATCH($F66,$B$337:$B$373,0))/INDEX($D$337:$D$373,MATCH($F66,$B$337:$B$373,0)),SUMIFS('Input-Ext Allocators'!F$8:F$63,'Input-Ext Allocators'!$B$8:$B$63,$F66))*$D66</f>
        <v>0</v>
      </c>
      <c r="J66" s="10">
        <f ca="1">IFERROR(INDEX(J$337:J$373,MATCH($F66,$B$337:$B$373,0))/INDEX($D$337:$D$373,MATCH($F66,$B$337:$B$373,0)),SUMIFS('Input-Ext Allocators'!G$8:G$63,'Input-Ext Allocators'!$B$8:$B$63,$F66))*$D66</f>
        <v>0</v>
      </c>
      <c r="K66" s="10">
        <f ca="1">IFERROR(INDEX(K$337:K$373,MATCH($F66,$B$337:$B$373,0))/INDEX($D$337:$D$373,MATCH($F66,$B$337:$B$373,0)),SUMIFS('Input-Ext Allocators'!H$8:H$63,'Input-Ext Allocators'!$B$8:$B$63,$F66))*$D66</f>
        <v>0</v>
      </c>
    </row>
    <row r="67" spans="1:11" outlineLevel="1">
      <c r="A67" s="31">
        <f>IF(ISBLANK('Input-Accounts'!A67),"",'Input-Accounts'!A67)</f>
        <v>58</v>
      </c>
      <c r="B67" s="53" t="str">
        <f>IF(ISBLANK('Input-Accounts'!B67),"",'Input-Accounts'!B67)</f>
        <v>TOOLS,SHOP, &amp; GAR EQ-TOOLS &amp; OTHER</v>
      </c>
      <c r="C67" s="31">
        <f>IF(ISBLANK('Input-Accounts'!C67),"",'Input-Accounts'!C67)</f>
        <v>394.3</v>
      </c>
      <c r="D67" s="10">
        <f t="shared" ca="1" si="6"/>
        <v>0</v>
      </c>
      <c r="E67" s="10">
        <f t="shared" ca="1" si="7"/>
        <v>0</v>
      </c>
      <c r="F67" s="3" t="str" cm="1">
        <f t="array" aca="1" ref="F67" ca="1">IF(D67=0,"-",IF('Input-Accounts'!$E67&lt;&gt;0,'Input-Accounts'!$E67,INDEX('Input-Accounts'!$H67:$J67,,MATCH($F$6,'Input-Accounts'!$H$6:$J$6,0))))</f>
        <v>-</v>
      </c>
      <c r="G67" s="10">
        <f ca="1">IFERROR(INDEX(G$337:G$373,MATCH($F67,$B$337:$B$373,0))/INDEX($D$337:$D$373,MATCH($F67,$B$337:$B$373,0)),SUMIFS('Input-Ext Allocators'!D$8:D$63,'Input-Ext Allocators'!$B$8:$B$63,$F67))*$D67</f>
        <v>0</v>
      </c>
      <c r="H67" s="10">
        <f ca="1">IFERROR(INDEX(H$337:H$373,MATCH($F67,$B$337:$B$373,0))/INDEX($D$337:$D$373,MATCH($F67,$B$337:$B$373,0)),SUMIFS('Input-Ext Allocators'!E$8:E$63,'Input-Ext Allocators'!$B$8:$B$63,$F67))*$D67</f>
        <v>0</v>
      </c>
      <c r="I67" s="10">
        <f ca="1">IFERROR(INDEX(I$337:I$373,MATCH($F67,$B$337:$B$373,0))/INDEX($D$337:$D$373,MATCH($F67,$B$337:$B$373,0)),SUMIFS('Input-Ext Allocators'!F$8:F$63,'Input-Ext Allocators'!$B$8:$B$63,$F67))*$D67</f>
        <v>0</v>
      </c>
      <c r="J67" s="10">
        <f ca="1">IFERROR(INDEX(J$337:J$373,MATCH($F67,$B$337:$B$373,0))/INDEX($D$337:$D$373,MATCH($F67,$B$337:$B$373,0)),SUMIFS('Input-Ext Allocators'!G$8:G$63,'Input-Ext Allocators'!$B$8:$B$63,$F67))*$D67</f>
        <v>0</v>
      </c>
      <c r="K67" s="10">
        <f ca="1">IFERROR(INDEX(K$337:K$373,MATCH($F67,$B$337:$B$373,0))/INDEX($D$337:$D$373,MATCH($F67,$B$337:$B$373,0)),SUMIFS('Input-Ext Allocators'!H$8:H$63,'Input-Ext Allocators'!$B$8:$B$63,$F67))*$D67</f>
        <v>0</v>
      </c>
    </row>
    <row r="68" spans="1:11" outlineLevel="1">
      <c r="A68" s="31">
        <f>IF(ISBLANK('Input-Accounts'!A68),"",'Input-Accounts'!A68)</f>
        <v>59</v>
      </c>
      <c r="B68" s="53" t="str">
        <f>IF(ISBLANK('Input-Accounts'!B68),"",'Input-Accounts'!B68)</f>
        <v>LABORATORY EQUIPMENT</v>
      </c>
      <c r="C68" s="31">
        <f>IF(ISBLANK('Input-Accounts'!C68),"",'Input-Accounts'!C68)</f>
        <v>395</v>
      </c>
      <c r="D68" s="10">
        <f t="shared" ca="1" si="6"/>
        <v>0</v>
      </c>
      <c r="E68" s="10">
        <f t="shared" ca="1" si="7"/>
        <v>0</v>
      </c>
      <c r="F68" s="3" t="str" cm="1">
        <f t="array" aca="1" ref="F68" ca="1">IF(D68=0,"-",IF('Input-Accounts'!$E68&lt;&gt;0,'Input-Accounts'!$E68,INDEX('Input-Accounts'!$H68:$J68,,MATCH($F$6,'Input-Accounts'!$H$6:$J$6,0))))</f>
        <v>-</v>
      </c>
      <c r="G68" s="10">
        <f ca="1">IFERROR(INDEX(G$337:G$373,MATCH($F68,$B$337:$B$373,0))/INDEX($D$337:$D$373,MATCH($F68,$B$337:$B$373,0)),SUMIFS('Input-Ext Allocators'!D$8:D$63,'Input-Ext Allocators'!$B$8:$B$63,$F68))*$D68</f>
        <v>0</v>
      </c>
      <c r="H68" s="10">
        <f ca="1">IFERROR(INDEX(H$337:H$373,MATCH($F68,$B$337:$B$373,0))/INDEX($D$337:$D$373,MATCH($F68,$B$337:$B$373,0)),SUMIFS('Input-Ext Allocators'!E$8:E$63,'Input-Ext Allocators'!$B$8:$B$63,$F68))*$D68</f>
        <v>0</v>
      </c>
      <c r="I68" s="10">
        <f ca="1">IFERROR(INDEX(I$337:I$373,MATCH($F68,$B$337:$B$373,0))/INDEX($D$337:$D$373,MATCH($F68,$B$337:$B$373,0)),SUMIFS('Input-Ext Allocators'!F$8:F$63,'Input-Ext Allocators'!$B$8:$B$63,$F68))*$D68</f>
        <v>0</v>
      </c>
      <c r="J68" s="10">
        <f ca="1">IFERROR(INDEX(J$337:J$373,MATCH($F68,$B$337:$B$373,0))/INDEX($D$337:$D$373,MATCH($F68,$B$337:$B$373,0)),SUMIFS('Input-Ext Allocators'!G$8:G$63,'Input-Ext Allocators'!$B$8:$B$63,$F68))*$D68</f>
        <v>0</v>
      </c>
      <c r="K68" s="10">
        <f ca="1">IFERROR(INDEX(K$337:K$373,MATCH($F68,$B$337:$B$373,0))/INDEX($D$337:$D$373,MATCH($F68,$B$337:$B$373,0)),SUMIFS('Input-Ext Allocators'!H$8:H$63,'Input-Ext Allocators'!$B$8:$B$63,$F68))*$D68</f>
        <v>0</v>
      </c>
    </row>
    <row r="69" spans="1:11" outlineLevel="1">
      <c r="A69" s="31">
        <f>IF(ISBLANK('Input-Accounts'!A69),"",'Input-Accounts'!A69)</f>
        <v>60</v>
      </c>
      <c r="B69" s="53" t="str">
        <f>IF(ISBLANK('Input-Accounts'!B69),"",'Input-Accounts'!B69)</f>
        <v>POWER OPERATED EQUIP-GENERAL TOOLS</v>
      </c>
      <c r="C69" s="31">
        <f>IF(ISBLANK('Input-Accounts'!C69),"",'Input-Accounts'!C69)</f>
        <v>396</v>
      </c>
      <c r="D69" s="10">
        <f t="shared" ca="1" si="6"/>
        <v>0</v>
      </c>
      <c r="E69" s="10">
        <f t="shared" ca="1" si="7"/>
        <v>0</v>
      </c>
      <c r="F69" s="3" t="str" cm="1">
        <f t="array" aca="1" ref="F69" ca="1">IF(D69=0,"-",IF('Input-Accounts'!$E69&lt;&gt;0,'Input-Accounts'!$E69,INDEX('Input-Accounts'!$H69:$J69,,MATCH($F$6,'Input-Accounts'!$H$6:$J$6,0))))</f>
        <v>-</v>
      </c>
      <c r="G69" s="10">
        <f ca="1">IFERROR(INDEX(G$337:G$373,MATCH($F69,$B$337:$B$373,0))/INDEX($D$337:$D$373,MATCH($F69,$B$337:$B$373,0)),SUMIFS('Input-Ext Allocators'!D$8:D$63,'Input-Ext Allocators'!$B$8:$B$63,$F69))*$D69</f>
        <v>0</v>
      </c>
      <c r="H69" s="10">
        <f ca="1">IFERROR(INDEX(H$337:H$373,MATCH($F69,$B$337:$B$373,0))/INDEX($D$337:$D$373,MATCH($F69,$B$337:$B$373,0)),SUMIFS('Input-Ext Allocators'!E$8:E$63,'Input-Ext Allocators'!$B$8:$B$63,$F69))*$D69</f>
        <v>0</v>
      </c>
      <c r="I69" s="10">
        <f ca="1">IFERROR(INDEX(I$337:I$373,MATCH($F69,$B$337:$B$373,0))/INDEX($D$337:$D$373,MATCH($F69,$B$337:$B$373,0)),SUMIFS('Input-Ext Allocators'!F$8:F$63,'Input-Ext Allocators'!$B$8:$B$63,$F69))*$D69</f>
        <v>0</v>
      </c>
      <c r="J69" s="10">
        <f ca="1">IFERROR(INDEX(J$337:J$373,MATCH($F69,$B$337:$B$373,0))/INDEX($D$337:$D$373,MATCH($F69,$B$337:$B$373,0)),SUMIFS('Input-Ext Allocators'!G$8:G$63,'Input-Ext Allocators'!$B$8:$B$63,$F69))*$D69</f>
        <v>0</v>
      </c>
      <c r="K69" s="10">
        <f ca="1">IFERROR(INDEX(K$337:K$373,MATCH($F69,$B$337:$B$373,0))/INDEX($D$337:$D$373,MATCH($F69,$B$337:$B$373,0)),SUMIFS('Input-Ext Allocators'!H$8:H$63,'Input-Ext Allocators'!$B$8:$B$63,$F69))*$D69</f>
        <v>0</v>
      </c>
    </row>
    <row r="70" spans="1:11" outlineLevel="1">
      <c r="A70" s="31">
        <f>IF(ISBLANK('Input-Accounts'!A70),"",'Input-Accounts'!A70)</f>
        <v>61</v>
      </c>
      <c r="B70" s="53" t="str">
        <f>IF(ISBLANK('Input-Accounts'!B70),"",'Input-Accounts'!B70)</f>
        <v>MISCELLANEOUS EQUIPMENT</v>
      </c>
      <c r="C70" s="31">
        <f>IF(ISBLANK('Input-Accounts'!C70),"",'Input-Accounts'!C70)</f>
        <v>398</v>
      </c>
      <c r="D70" s="10">
        <f t="shared" ca="1" si="6"/>
        <v>0</v>
      </c>
      <c r="E70" s="10">
        <f t="shared" ca="1" si="7"/>
        <v>0</v>
      </c>
      <c r="F70" s="3" t="str" cm="1">
        <f t="array" aca="1" ref="F70" ca="1">IF(D70=0,"-",IF('Input-Accounts'!$E70&lt;&gt;0,'Input-Accounts'!$E70,INDEX('Input-Accounts'!$H70:$J70,,MATCH($F$6,'Input-Accounts'!$H$6:$J$6,0))))</f>
        <v>-</v>
      </c>
      <c r="G70" s="10">
        <f ca="1">IFERROR(INDEX(G$337:G$373,MATCH($F70,$B$337:$B$373,0))/INDEX($D$337:$D$373,MATCH($F70,$B$337:$B$373,0)),SUMIFS('Input-Ext Allocators'!D$8:D$63,'Input-Ext Allocators'!$B$8:$B$63,$F70))*$D70</f>
        <v>0</v>
      </c>
      <c r="H70" s="10">
        <f ca="1">IFERROR(INDEX(H$337:H$373,MATCH($F70,$B$337:$B$373,0))/INDEX($D$337:$D$373,MATCH($F70,$B$337:$B$373,0)),SUMIFS('Input-Ext Allocators'!E$8:E$63,'Input-Ext Allocators'!$B$8:$B$63,$F70))*$D70</f>
        <v>0</v>
      </c>
      <c r="I70" s="10">
        <f ca="1">IFERROR(INDEX(I$337:I$373,MATCH($F70,$B$337:$B$373,0))/INDEX($D$337:$D$373,MATCH($F70,$B$337:$B$373,0)),SUMIFS('Input-Ext Allocators'!F$8:F$63,'Input-Ext Allocators'!$B$8:$B$63,$F70))*$D70</f>
        <v>0</v>
      </c>
      <c r="J70" s="10">
        <f ca="1">IFERROR(INDEX(J$337:J$373,MATCH($F70,$B$337:$B$373,0))/INDEX($D$337:$D$373,MATCH($F70,$B$337:$B$373,0)),SUMIFS('Input-Ext Allocators'!G$8:G$63,'Input-Ext Allocators'!$B$8:$B$63,$F70))*$D70</f>
        <v>0</v>
      </c>
      <c r="K70" s="10">
        <f ca="1">IFERROR(INDEX(K$337:K$373,MATCH($F70,$B$337:$B$373,0))/INDEX($D$337:$D$373,MATCH($F70,$B$337:$B$373,0)),SUMIFS('Input-Ext Allocators'!H$8:H$63,'Input-Ext Allocators'!$B$8:$B$63,$F70))*$D70</f>
        <v>0</v>
      </c>
    </row>
    <row r="71" spans="1:11" outlineLevel="1">
      <c r="A71" s="31">
        <f>IF(ISBLANK('Input-Accounts'!A71),"",'Input-Accounts'!A71)</f>
        <v>62</v>
      </c>
      <c r="B71" t="str">
        <f>IF(ISBLANK('Input-Accounts'!B71),"",'Input-Accounts'!B71)</f>
        <v>Subtotal - General Plant</v>
      </c>
      <c r="C71" s="31" t="str">
        <f>IF(ISBLANK('Input-Accounts'!C71),"",'Input-Accounts'!C71)</f>
        <v/>
      </c>
      <c r="D71" s="123">
        <f ca="1">SUBTOTAL(9,D57:D70)</f>
        <v>0</v>
      </c>
      <c r="E71" s="10">
        <f t="shared" ca="1" si="7"/>
        <v>0</v>
      </c>
      <c r="G71" s="123">
        <f t="shared" ref="G71:K71" ca="1" si="8">SUBTOTAL(9,G57:G70)</f>
        <v>0</v>
      </c>
      <c r="H71" s="123">
        <f t="shared" ca="1" si="8"/>
        <v>0</v>
      </c>
      <c r="I71" s="123">
        <f t="shared" ca="1" si="8"/>
        <v>0</v>
      </c>
      <c r="J71" s="123">
        <f t="shared" ca="1" si="8"/>
        <v>0</v>
      </c>
      <c r="K71" s="123">
        <f t="shared" ca="1" si="8"/>
        <v>0</v>
      </c>
    </row>
    <row r="72" spans="1:11" outlineLevel="1">
      <c r="A72" s="31" t="str">
        <f>IF(ISBLANK('Input-Accounts'!A72),"",'Input-Accounts'!A72)</f>
        <v/>
      </c>
      <c r="B72" t="str">
        <f>IF(ISBLANK('Input-Accounts'!B72),"",'Input-Accounts'!B72)</f>
        <v/>
      </c>
      <c r="C72" s="31" t="str">
        <f>IF(ISBLANK('Input-Accounts'!C72),"",'Input-Accounts'!C72)</f>
        <v/>
      </c>
      <c r="D72" s="10"/>
      <c r="E72" s="10"/>
      <c r="G72" s="10"/>
      <c r="H72" s="10"/>
      <c r="I72" s="10"/>
      <c r="J72" s="10"/>
      <c r="K72" s="10"/>
    </row>
    <row r="73" spans="1:11">
      <c r="A73" s="31">
        <f>IF(ISBLANK('Input-Accounts'!A73),"",'Input-Accounts'!A73)</f>
        <v>63</v>
      </c>
      <c r="B73" s="7" t="str">
        <f>IF(ISBLANK('Input-Accounts'!B73),"",'Input-Accounts'!B73)</f>
        <v>Total Plant in Service</v>
      </c>
      <c r="C73" s="31" t="str">
        <f>IF(ISBLANK('Input-Accounts'!C73),"",'Input-Accounts'!C73)</f>
        <v/>
      </c>
      <c r="D73" s="10">
        <f ca="1">SUBTOTAL(9,D11:D72)</f>
        <v>0</v>
      </c>
      <c r="E73" s="10">
        <f ca="1">IFERROR(IF(D73="","",IF(D73=0,0,IF(ABS(D73-SUM($G73:$K73))&lt;Check_Limit,0,1))),1)</f>
        <v>0</v>
      </c>
      <c r="F73" s="3"/>
      <c r="G73" s="10">
        <f t="shared" ref="G73:K73" ca="1" si="9">SUBTOTAL(9,G11:G72)</f>
        <v>0</v>
      </c>
      <c r="H73" s="10">
        <f t="shared" ca="1" si="9"/>
        <v>0</v>
      </c>
      <c r="I73" s="10">
        <f t="shared" ca="1" si="9"/>
        <v>0</v>
      </c>
      <c r="J73" s="10">
        <f t="shared" ca="1" si="9"/>
        <v>0</v>
      </c>
      <c r="K73" s="10">
        <f t="shared" ca="1" si="9"/>
        <v>0</v>
      </c>
    </row>
    <row r="74" spans="1:11">
      <c r="A74" s="31" t="str">
        <f>IF(ISBLANK('Input-Accounts'!A74),"",'Input-Accounts'!A74)</f>
        <v/>
      </c>
      <c r="B74" t="str">
        <f>IF(ISBLANK('Input-Accounts'!B74),"",'Input-Accounts'!B74)</f>
        <v/>
      </c>
      <c r="C74" s="31" t="str">
        <f>IF(ISBLANK('Input-Accounts'!C74),"",'Input-Accounts'!C74)</f>
        <v/>
      </c>
      <c r="D74" s="123"/>
      <c r="E74" s="10"/>
      <c r="G74" s="123"/>
      <c r="H74" s="123"/>
      <c r="I74" s="123"/>
      <c r="J74" s="123"/>
      <c r="K74" s="123"/>
    </row>
    <row r="75" spans="1:11">
      <c r="A75" s="31">
        <f>IF(ISBLANK('Input-Accounts'!A75),"",'Input-Accounts'!A75)</f>
        <v>64</v>
      </c>
      <c r="B75" s="1" t="str">
        <f>IF(ISBLANK('Input-Accounts'!B75),"",'Input-Accounts'!B75)</f>
        <v>Accumulated Depreciation &amp; Amortization</v>
      </c>
      <c r="C75" s="31" t="str">
        <f>IF(ISBLANK('Input-Accounts'!C75),"",'Input-Accounts'!C75)</f>
        <v/>
      </c>
      <c r="D75" s="10"/>
      <c r="E75" s="10"/>
      <c r="G75" s="10"/>
      <c r="H75" s="10"/>
      <c r="I75" s="10"/>
      <c r="J75" s="10"/>
      <c r="K75" s="10"/>
    </row>
    <row r="76" spans="1:11" hidden="1" outlineLevel="1">
      <c r="A76" s="31">
        <f>IF(ISBLANK('Input-Accounts'!A76),"",'Input-Accounts'!A76)</f>
        <v>65</v>
      </c>
      <c r="B76" s="1" t="str">
        <f>IF(ISBLANK('Input-Accounts'!B76),"",'Input-Accounts'!B76)</f>
        <v>Intangible Plant</v>
      </c>
      <c r="C76" s="31" t="str">
        <f>IF(ISBLANK('Input-Accounts'!C76),"",'Input-Accounts'!C76)</f>
        <v/>
      </c>
      <c r="D76" s="10"/>
      <c r="E76" s="10"/>
      <c r="G76" s="10"/>
      <c r="H76" s="10"/>
      <c r="I76" s="10"/>
      <c r="J76" s="10"/>
      <c r="K76" s="10"/>
    </row>
    <row r="77" spans="1:11" hidden="1" outlineLevel="1">
      <c r="A77" s="31">
        <f>IF(ISBLANK('Input-Accounts'!A77),"",'Input-Accounts'!A77)</f>
        <v>66</v>
      </c>
      <c r="B77" s="53" t="str">
        <f>IF(ISBLANK('Input-Accounts'!B77),"",'Input-Accounts'!B77)</f>
        <v>Organization</v>
      </c>
      <c r="C77" s="31">
        <f>IF(ISBLANK('Input-Accounts'!C77),"",'Input-Accounts'!C77)</f>
        <v>301</v>
      </c>
      <c r="D77" s="10">
        <f t="shared" ref="D77:D82" ca="1" si="10">INDIRECT("Classification!"&amp;$D$5&amp;ROW())</f>
        <v>0</v>
      </c>
      <c r="E77" s="10">
        <f t="shared" ref="E77:E83" ca="1" si="11">IFERROR(IF(D77="","",IF(D77=0,0,IF(ABS(D77-SUM($G77:$K77))&lt;Check_Limit,0,1))),1)</f>
        <v>0</v>
      </c>
      <c r="F77" s="3" t="str" cm="1">
        <f t="array" aca="1" ref="F77" ca="1">IF(D77=0,"-",IF('Input-Accounts'!$E77&lt;&gt;0,'Input-Accounts'!$E77,INDEX('Input-Accounts'!$H77:$J77,,MATCH($F$6,'Input-Accounts'!$H$6:$J$6,0))))</f>
        <v>-</v>
      </c>
      <c r="G77" s="10">
        <f ca="1">IFERROR(INDEX(G$337:G$373,MATCH($F77,$B$337:$B$373,0))/INDEX($D$337:$D$373,MATCH($F77,$B$337:$B$373,0)),SUMIFS('Input-Ext Allocators'!D$8:D$63,'Input-Ext Allocators'!$B$8:$B$63,$F77))*$D77</f>
        <v>0</v>
      </c>
      <c r="H77" s="10">
        <f ca="1">IFERROR(INDEX(H$337:H$373,MATCH($F77,$B$337:$B$373,0))/INDEX($D$337:$D$373,MATCH($F77,$B$337:$B$373,0)),SUMIFS('Input-Ext Allocators'!E$8:E$63,'Input-Ext Allocators'!$B$8:$B$63,$F77))*$D77</f>
        <v>0</v>
      </c>
      <c r="I77" s="10">
        <f ca="1">IFERROR(INDEX(I$337:I$373,MATCH($F77,$B$337:$B$373,0))/INDEX($D$337:$D$373,MATCH($F77,$B$337:$B$373,0)),SUMIFS('Input-Ext Allocators'!F$8:F$63,'Input-Ext Allocators'!$B$8:$B$63,$F77))*$D77</f>
        <v>0</v>
      </c>
      <c r="J77" s="10">
        <f ca="1">IFERROR(INDEX(J$337:J$373,MATCH($F77,$B$337:$B$373,0))/INDEX($D$337:$D$373,MATCH($F77,$B$337:$B$373,0)),SUMIFS('Input-Ext Allocators'!G$8:G$63,'Input-Ext Allocators'!$B$8:$B$63,$F77))*$D77</f>
        <v>0</v>
      </c>
      <c r="K77" s="10">
        <f ca="1">IFERROR(INDEX(K$337:K$373,MATCH($F77,$B$337:$B$373,0))/INDEX($D$337:$D$373,MATCH($F77,$B$337:$B$373,0)),SUMIFS('Input-Ext Allocators'!H$8:H$63,'Input-Ext Allocators'!$B$8:$B$63,$F77))*$D77</f>
        <v>0</v>
      </c>
    </row>
    <row r="78" spans="1:11" hidden="1" outlineLevel="1">
      <c r="A78" s="31">
        <f>IF(ISBLANK('Input-Accounts'!A78),"",'Input-Accounts'!A78)</f>
        <v>67</v>
      </c>
      <c r="B78" s="53" t="str">
        <f>IF(ISBLANK('Input-Accounts'!B78),"",'Input-Accounts'!B78)</f>
        <v>Misc. Intangible Plant - Plant Related</v>
      </c>
      <c r="C78" s="31">
        <f>IF(ISBLANK('Input-Accounts'!C78),"",'Input-Accounts'!C78)</f>
        <v>303</v>
      </c>
      <c r="D78" s="10">
        <f t="shared" ca="1" si="10"/>
        <v>0</v>
      </c>
      <c r="E78" s="10">
        <f t="shared" ca="1" si="11"/>
        <v>0</v>
      </c>
      <c r="F78" s="3" t="str" cm="1">
        <f t="array" aca="1" ref="F78" ca="1">IF(D78=0,"-",IF('Input-Accounts'!$E78&lt;&gt;0,'Input-Accounts'!$E78,INDEX('Input-Accounts'!$H78:$J78,,MATCH($F$6,'Input-Accounts'!$H$6:$J$6,0))))</f>
        <v>-</v>
      </c>
      <c r="G78" s="10">
        <f ca="1">IFERROR(INDEX(G$337:G$373,MATCH($F78,$B$337:$B$373,0))/INDEX($D$337:$D$373,MATCH($F78,$B$337:$B$373,0)),SUMIFS('Input-Ext Allocators'!D$8:D$63,'Input-Ext Allocators'!$B$8:$B$63,$F78))*$D78</f>
        <v>0</v>
      </c>
      <c r="H78" s="10">
        <f ca="1">IFERROR(INDEX(H$337:H$373,MATCH($F78,$B$337:$B$373,0))/INDEX($D$337:$D$373,MATCH($F78,$B$337:$B$373,0)),SUMIFS('Input-Ext Allocators'!E$8:E$63,'Input-Ext Allocators'!$B$8:$B$63,$F78))*$D78</f>
        <v>0</v>
      </c>
      <c r="I78" s="10">
        <f ca="1">IFERROR(INDEX(I$337:I$373,MATCH($F78,$B$337:$B$373,0))/INDEX($D$337:$D$373,MATCH($F78,$B$337:$B$373,0)),SUMIFS('Input-Ext Allocators'!F$8:F$63,'Input-Ext Allocators'!$B$8:$B$63,$F78))*$D78</f>
        <v>0</v>
      </c>
      <c r="J78" s="10">
        <f ca="1">IFERROR(INDEX(J$337:J$373,MATCH($F78,$B$337:$B$373,0))/INDEX($D$337:$D$373,MATCH($F78,$B$337:$B$373,0)),SUMIFS('Input-Ext Allocators'!G$8:G$63,'Input-Ext Allocators'!$B$8:$B$63,$F78))*$D78</f>
        <v>0</v>
      </c>
      <c r="K78" s="10">
        <f ca="1">IFERROR(INDEX(K$337:K$373,MATCH($F78,$B$337:$B$373,0))/INDEX($D$337:$D$373,MATCH($F78,$B$337:$B$373,0)),SUMIFS('Input-Ext Allocators'!H$8:H$63,'Input-Ext Allocators'!$B$8:$B$63,$F78))*$D78</f>
        <v>0</v>
      </c>
    </row>
    <row r="79" spans="1:11" hidden="1" outlineLevel="1">
      <c r="A79" s="31">
        <f>IF(ISBLANK('Input-Accounts'!A79),"",'Input-Accounts'!A79)</f>
        <v>68</v>
      </c>
      <c r="B79" s="53" t="str">
        <f>IF(ISBLANK('Input-Accounts'!B79),"",'Input-Accounts'!B79)</f>
        <v>MISC INTANGIBLE PLANT-DIS SOFTWARE</v>
      </c>
      <c r="C79" s="31">
        <f>IF(ISBLANK('Input-Accounts'!C79),"",'Input-Accounts'!C79)</f>
        <v>303.10000000000002</v>
      </c>
      <c r="D79" s="10">
        <f t="shared" ca="1" si="10"/>
        <v>0</v>
      </c>
      <c r="E79" s="10">
        <f t="shared" ca="1" si="11"/>
        <v>0</v>
      </c>
      <c r="F79" s="3" t="str" cm="1">
        <f t="array" aca="1" ref="F79" ca="1">IF(D79=0,"-",IF('Input-Accounts'!$E79&lt;&gt;0,'Input-Accounts'!$E79,INDEX('Input-Accounts'!$H79:$J79,,MATCH($F$6,'Input-Accounts'!$H$6:$J$6,0))))</f>
        <v>-</v>
      </c>
      <c r="G79" s="10">
        <f ca="1">IFERROR(INDEX(G$337:G$373,MATCH($F79,$B$337:$B$373,0))/INDEX($D$337:$D$373,MATCH($F79,$B$337:$B$373,0)),SUMIFS('Input-Ext Allocators'!D$8:D$63,'Input-Ext Allocators'!$B$8:$B$63,$F79))*$D79</f>
        <v>0</v>
      </c>
      <c r="H79" s="10">
        <f ca="1">IFERROR(INDEX(H$337:H$373,MATCH($F79,$B$337:$B$373,0))/INDEX($D$337:$D$373,MATCH($F79,$B$337:$B$373,0)),SUMIFS('Input-Ext Allocators'!E$8:E$63,'Input-Ext Allocators'!$B$8:$B$63,$F79))*$D79</f>
        <v>0</v>
      </c>
      <c r="I79" s="10">
        <f ca="1">IFERROR(INDEX(I$337:I$373,MATCH($F79,$B$337:$B$373,0))/INDEX($D$337:$D$373,MATCH($F79,$B$337:$B$373,0)),SUMIFS('Input-Ext Allocators'!F$8:F$63,'Input-Ext Allocators'!$B$8:$B$63,$F79))*$D79</f>
        <v>0</v>
      </c>
      <c r="J79" s="10">
        <f ca="1">IFERROR(INDEX(J$337:J$373,MATCH($F79,$B$337:$B$373,0))/INDEX($D$337:$D$373,MATCH($F79,$B$337:$B$373,0)),SUMIFS('Input-Ext Allocators'!G$8:G$63,'Input-Ext Allocators'!$B$8:$B$63,$F79))*$D79</f>
        <v>0</v>
      </c>
      <c r="K79" s="10">
        <f ca="1">IFERROR(INDEX(K$337:K$373,MATCH($F79,$B$337:$B$373,0))/INDEX($D$337:$D$373,MATCH($F79,$B$337:$B$373,0)),SUMIFS('Input-Ext Allocators'!H$8:H$63,'Input-Ext Allocators'!$B$8:$B$63,$F79))*$D79</f>
        <v>0</v>
      </c>
    </row>
    <row r="80" spans="1:11" outlineLevel="1">
      <c r="A80" s="31">
        <f>IF(ISBLANK('Input-Accounts'!A80),"",'Input-Accounts'!A80)</f>
        <v>69</v>
      </c>
      <c r="B80" s="53" t="str">
        <f>IF(ISBLANK('Input-Accounts'!B80),"",'Input-Accounts'!B80)</f>
        <v>MISC INTANGIBLE PLANT-FARA SOFTWARE</v>
      </c>
      <c r="C80" s="31">
        <f>IF(ISBLANK('Input-Accounts'!C80),"",'Input-Accounts'!C80)</f>
        <v>303.2</v>
      </c>
      <c r="D80" s="10">
        <f t="shared" ca="1" si="10"/>
        <v>0</v>
      </c>
      <c r="E80" s="10">
        <f t="shared" ca="1" si="11"/>
        <v>0</v>
      </c>
      <c r="F80" s="3" t="str" cm="1">
        <f t="array" aca="1" ref="F80" ca="1">IF(D80=0,"-",IF('Input-Accounts'!$E80&lt;&gt;0,'Input-Accounts'!$E80,INDEX('Input-Accounts'!$H80:$J80,,MATCH($F$6,'Input-Accounts'!$H$6:$J$6,0))))</f>
        <v>-</v>
      </c>
      <c r="G80" s="10">
        <f ca="1">IFERROR(INDEX(G$337:G$373,MATCH($F80,$B$337:$B$373,0))/INDEX($D$337:$D$373,MATCH($F80,$B$337:$B$373,0)),SUMIFS('Input-Ext Allocators'!D$8:D$63,'Input-Ext Allocators'!$B$8:$B$63,$F80))*$D80</f>
        <v>0</v>
      </c>
      <c r="H80" s="10">
        <f ca="1">IFERROR(INDEX(H$337:H$373,MATCH($F80,$B$337:$B$373,0))/INDEX($D$337:$D$373,MATCH($F80,$B$337:$B$373,0)),SUMIFS('Input-Ext Allocators'!E$8:E$63,'Input-Ext Allocators'!$B$8:$B$63,$F80))*$D80</f>
        <v>0</v>
      </c>
      <c r="I80" s="10">
        <f ca="1">IFERROR(INDEX(I$337:I$373,MATCH($F80,$B$337:$B$373,0))/INDEX($D$337:$D$373,MATCH($F80,$B$337:$B$373,0)),SUMIFS('Input-Ext Allocators'!F$8:F$63,'Input-Ext Allocators'!$B$8:$B$63,$F80))*$D80</f>
        <v>0</v>
      </c>
      <c r="J80" s="10">
        <f ca="1">IFERROR(INDEX(J$337:J$373,MATCH($F80,$B$337:$B$373,0))/INDEX($D$337:$D$373,MATCH($F80,$B$337:$B$373,0)),SUMIFS('Input-Ext Allocators'!G$8:G$63,'Input-Ext Allocators'!$B$8:$B$63,$F80))*$D80</f>
        <v>0</v>
      </c>
      <c r="K80" s="10">
        <f ca="1">IFERROR(INDEX(K$337:K$373,MATCH($F80,$B$337:$B$373,0))/INDEX($D$337:$D$373,MATCH($F80,$B$337:$B$373,0)),SUMIFS('Input-Ext Allocators'!H$8:H$63,'Input-Ext Allocators'!$B$8:$B$63,$F80))*$D80</f>
        <v>0</v>
      </c>
    </row>
    <row r="81" spans="1:11" outlineLevel="1">
      <c r="A81" s="31">
        <f>IF(ISBLANK('Input-Accounts'!A81),"",'Input-Accounts'!A81)</f>
        <v>70</v>
      </c>
      <c r="B81" s="53" t="str">
        <f>IF(ISBLANK('Input-Accounts'!B81),"",'Input-Accounts'!B81)</f>
        <v>MISC INTANGIBLE PLANT-OTHER SOFTWARE</v>
      </c>
      <c r="C81" s="31">
        <f>IF(ISBLANK('Input-Accounts'!C81),"",'Input-Accounts'!C81)</f>
        <v>303.3</v>
      </c>
      <c r="D81" s="10">
        <f t="shared" ca="1" si="10"/>
        <v>0</v>
      </c>
      <c r="E81" s="10">
        <f t="shared" ca="1" si="11"/>
        <v>0</v>
      </c>
      <c r="F81" s="3" t="str" cm="1">
        <f t="array" aca="1" ref="F81" ca="1">IF(D81=0,"-",IF('Input-Accounts'!$E81&lt;&gt;0,'Input-Accounts'!$E81,INDEX('Input-Accounts'!$H81:$J81,,MATCH($F$6,'Input-Accounts'!$H$6:$J$6,0))))</f>
        <v>-</v>
      </c>
      <c r="G81" s="10">
        <f ca="1">IFERROR(INDEX(G$337:G$373,MATCH($F81,$B$337:$B$373,0))/INDEX($D$337:$D$373,MATCH($F81,$B$337:$B$373,0)),SUMIFS('Input-Ext Allocators'!D$8:D$63,'Input-Ext Allocators'!$B$8:$B$63,$F81))*$D81</f>
        <v>0</v>
      </c>
      <c r="H81" s="10">
        <f ca="1">IFERROR(INDEX(H$337:H$373,MATCH($F81,$B$337:$B$373,0))/INDEX($D$337:$D$373,MATCH($F81,$B$337:$B$373,0)),SUMIFS('Input-Ext Allocators'!E$8:E$63,'Input-Ext Allocators'!$B$8:$B$63,$F81))*$D81</f>
        <v>0</v>
      </c>
      <c r="I81" s="10">
        <f ca="1">IFERROR(INDEX(I$337:I$373,MATCH($F81,$B$337:$B$373,0))/INDEX($D$337:$D$373,MATCH($F81,$B$337:$B$373,0)),SUMIFS('Input-Ext Allocators'!F$8:F$63,'Input-Ext Allocators'!$B$8:$B$63,$F81))*$D81</f>
        <v>0</v>
      </c>
      <c r="J81" s="10">
        <f ca="1">IFERROR(INDEX(J$337:J$373,MATCH($F81,$B$337:$B$373,0))/INDEX($D$337:$D$373,MATCH($F81,$B$337:$B$373,0)),SUMIFS('Input-Ext Allocators'!G$8:G$63,'Input-Ext Allocators'!$B$8:$B$63,$F81))*$D81</f>
        <v>0</v>
      </c>
      <c r="K81" s="10">
        <f ca="1">IFERROR(INDEX(K$337:K$373,MATCH($F81,$B$337:$B$373,0))/INDEX($D$337:$D$373,MATCH($F81,$B$337:$B$373,0)),SUMIFS('Input-Ext Allocators'!H$8:H$63,'Input-Ext Allocators'!$B$8:$B$63,$F81))*$D81</f>
        <v>0</v>
      </c>
    </row>
    <row r="82" spans="1:11" hidden="1" outlineLevel="1">
      <c r="A82" s="31">
        <f>IF(ISBLANK('Input-Accounts'!A82),"",'Input-Accounts'!A82)</f>
        <v>71</v>
      </c>
      <c r="B82" s="53" t="str">
        <f>IF(ISBLANK('Input-Accounts'!B82),"",'Input-Accounts'!B82)</f>
        <v>MISC INTANGIBLE PLANT-CLOUD SOFTWARE</v>
      </c>
      <c r="C82" s="31">
        <f>IF(ISBLANK('Input-Accounts'!C82),"",'Input-Accounts'!C82)</f>
        <v>303.99</v>
      </c>
      <c r="D82" s="10">
        <f t="shared" ca="1" si="10"/>
        <v>0</v>
      </c>
      <c r="E82" s="10">
        <f t="shared" ca="1" si="11"/>
        <v>0</v>
      </c>
      <c r="F82" s="3" t="str" cm="1">
        <f t="array" aca="1" ref="F82" ca="1">IF(D82=0,"-",IF('Input-Accounts'!$E82&lt;&gt;0,'Input-Accounts'!$E82,INDEX('Input-Accounts'!$H82:$J82,,MATCH($F$6,'Input-Accounts'!$H$6:$J$6,0))))</f>
        <v>-</v>
      </c>
      <c r="G82" s="10">
        <f ca="1">IFERROR(INDEX(G$337:G$373,MATCH($F82,$B$337:$B$373,0))/INDEX($D$337:$D$373,MATCH($F82,$B$337:$B$373,0)),SUMIFS('Input-Ext Allocators'!D$8:D$63,'Input-Ext Allocators'!$B$8:$B$63,$F82))*$D82</f>
        <v>0</v>
      </c>
      <c r="H82" s="10">
        <f ca="1">IFERROR(INDEX(H$337:H$373,MATCH($F82,$B$337:$B$373,0))/INDEX($D$337:$D$373,MATCH($F82,$B$337:$B$373,0)),SUMIFS('Input-Ext Allocators'!E$8:E$63,'Input-Ext Allocators'!$B$8:$B$63,$F82))*$D82</f>
        <v>0</v>
      </c>
      <c r="I82" s="10">
        <f ca="1">IFERROR(INDEX(I$337:I$373,MATCH($F82,$B$337:$B$373,0))/INDEX($D$337:$D$373,MATCH($F82,$B$337:$B$373,0)),SUMIFS('Input-Ext Allocators'!F$8:F$63,'Input-Ext Allocators'!$B$8:$B$63,$F82))*$D82</f>
        <v>0</v>
      </c>
      <c r="J82" s="10">
        <f ca="1">IFERROR(INDEX(J$337:J$373,MATCH($F82,$B$337:$B$373,0))/INDEX($D$337:$D$373,MATCH($F82,$B$337:$B$373,0)),SUMIFS('Input-Ext Allocators'!G$8:G$63,'Input-Ext Allocators'!$B$8:$B$63,$F82))*$D82</f>
        <v>0</v>
      </c>
      <c r="K82" s="10">
        <f ca="1">IFERROR(INDEX(K$337:K$373,MATCH($F82,$B$337:$B$373,0))/INDEX($D$337:$D$373,MATCH($F82,$B$337:$B$373,0)),SUMIFS('Input-Ext Allocators'!H$8:H$63,'Input-Ext Allocators'!$B$8:$B$63,$F82))*$D82</f>
        <v>0</v>
      </c>
    </row>
    <row r="83" spans="1:11" hidden="1" outlineLevel="1">
      <c r="A83" s="31">
        <f>IF(ISBLANK('Input-Accounts'!A83),"",'Input-Accounts'!A83)</f>
        <v>72</v>
      </c>
      <c r="B83" t="str">
        <f>IF(ISBLANK('Input-Accounts'!B83),"",'Input-Accounts'!B83)</f>
        <v>Subtotal - Intangible Plant</v>
      </c>
      <c r="C83" s="31" t="str">
        <f>IF(ISBLANK('Input-Accounts'!C83),"",'Input-Accounts'!C83)</f>
        <v/>
      </c>
      <c r="D83" s="123">
        <f ca="1">SUBTOTAL(9,D77:D82)</f>
        <v>0</v>
      </c>
      <c r="E83" s="10">
        <f t="shared" ca="1" si="11"/>
        <v>0</v>
      </c>
      <c r="G83" s="123">
        <f t="shared" ref="G83:K83" ca="1" si="12">SUBTOTAL(9,G77:G82)</f>
        <v>0</v>
      </c>
      <c r="H83" s="123">
        <f t="shared" ca="1" si="12"/>
        <v>0</v>
      </c>
      <c r="I83" s="123">
        <f t="shared" ca="1" si="12"/>
        <v>0</v>
      </c>
      <c r="J83" s="123">
        <f t="shared" ca="1" si="12"/>
        <v>0</v>
      </c>
      <c r="K83" s="123">
        <f t="shared" ca="1" si="12"/>
        <v>0</v>
      </c>
    </row>
    <row r="84" spans="1:11" hidden="1" outlineLevel="1">
      <c r="A84" s="31" t="str">
        <f>IF(ISBLANK('Input-Accounts'!A84),"",'Input-Accounts'!A84)</f>
        <v/>
      </c>
      <c r="B84" t="str">
        <f>IF(ISBLANK('Input-Accounts'!B84),"",'Input-Accounts'!B84)</f>
        <v/>
      </c>
      <c r="C84" s="31" t="str">
        <f>IF(ISBLANK('Input-Accounts'!C84),"",'Input-Accounts'!C84)</f>
        <v/>
      </c>
      <c r="D84" s="10"/>
      <c r="E84" s="10"/>
      <c r="G84" s="10"/>
      <c r="H84" s="10"/>
      <c r="I84" s="10"/>
      <c r="J84" s="10"/>
      <c r="K84" s="10"/>
    </row>
    <row r="85" spans="1:11" hidden="1" outlineLevel="1">
      <c r="A85" s="31">
        <f>IF(ISBLANK('Input-Accounts'!A85),"",'Input-Accounts'!A85)</f>
        <v>73</v>
      </c>
      <c r="B85" s="1" t="str">
        <f>IF(ISBLANK('Input-Accounts'!B85),"",'Input-Accounts'!B85)</f>
        <v>Distribution Plant</v>
      </c>
      <c r="C85" s="31" t="str">
        <f>IF(ISBLANK('Input-Accounts'!C85),"",'Input-Accounts'!C85)</f>
        <v/>
      </c>
      <c r="D85" s="10"/>
      <c r="E85" s="10" t="str">
        <f t="shared" ref="E85:E120" si="13">IFERROR(IF(D85="","",IF(D85=0,0,IF(ABS(D85-SUM($G85:$K85))&lt;Check_Limit,0,1))),1)</f>
        <v/>
      </c>
      <c r="F85" s="3"/>
      <c r="G85" s="10"/>
      <c r="H85" s="10"/>
      <c r="I85" s="10"/>
      <c r="J85" s="10"/>
      <c r="K85" s="10"/>
    </row>
    <row r="86" spans="1:11" outlineLevel="1">
      <c r="A86" s="31">
        <f>IF(ISBLANK('Input-Accounts'!A86),"",'Input-Accounts'!A86)</f>
        <v>74</v>
      </c>
      <c r="B86" s="53" t="str">
        <f>IF(ISBLANK('Input-Accounts'!B86),"",'Input-Accounts'!B86)</f>
        <v>LAND-CITY GATE &amp; MAIN LINE IND. M &amp; R</v>
      </c>
      <c r="C86" s="31">
        <f>IF(ISBLANK('Input-Accounts'!C86),"",'Input-Accounts'!C86)</f>
        <v>374.1</v>
      </c>
      <c r="D86" s="10">
        <f t="shared" ref="D86:D119" ca="1" si="14">INDIRECT("Classification!"&amp;$D$5&amp;ROW())</f>
        <v>0</v>
      </c>
      <c r="E86" s="10">
        <f t="shared" ca="1" si="13"/>
        <v>0</v>
      </c>
      <c r="F86" s="3" t="str" cm="1">
        <f t="array" aca="1" ref="F86" ca="1">IF(D86=0,"-",IF('Input-Accounts'!$E86&lt;&gt;0,'Input-Accounts'!$E86,INDEX('Input-Accounts'!$H86:$J86,,MATCH($F$6,'Input-Accounts'!$H$6:$J$6,0))))</f>
        <v>-</v>
      </c>
      <c r="G86" s="10">
        <f ca="1">IFERROR(INDEX(G$337:G$373,MATCH($F86,$B$337:$B$373,0))/INDEX($D$337:$D$373,MATCH($F86,$B$337:$B$373,0)),SUMIFS('Input-Ext Allocators'!D$8:D$63,'Input-Ext Allocators'!$B$8:$B$63,$F86))*$D86</f>
        <v>0</v>
      </c>
      <c r="H86" s="10">
        <f ca="1">IFERROR(INDEX(H$337:H$373,MATCH($F86,$B$337:$B$373,0))/INDEX($D$337:$D$373,MATCH($F86,$B$337:$B$373,0)),SUMIFS('Input-Ext Allocators'!E$8:E$63,'Input-Ext Allocators'!$B$8:$B$63,$F86))*$D86</f>
        <v>0</v>
      </c>
      <c r="I86" s="10">
        <f ca="1">IFERROR(INDEX(I$337:I$373,MATCH($F86,$B$337:$B$373,0))/INDEX($D$337:$D$373,MATCH($F86,$B$337:$B$373,0)),SUMIFS('Input-Ext Allocators'!F$8:F$63,'Input-Ext Allocators'!$B$8:$B$63,$F86))*$D86</f>
        <v>0</v>
      </c>
      <c r="J86" s="10">
        <f ca="1">IFERROR(INDEX(J$337:J$373,MATCH($F86,$B$337:$B$373,0))/INDEX($D$337:$D$373,MATCH($F86,$B$337:$B$373,0)),SUMIFS('Input-Ext Allocators'!G$8:G$63,'Input-Ext Allocators'!$B$8:$B$63,$F86))*$D86</f>
        <v>0</v>
      </c>
      <c r="K86" s="10">
        <f ca="1">IFERROR(INDEX(K$337:K$373,MATCH($F86,$B$337:$B$373,0))/INDEX($D$337:$D$373,MATCH($F86,$B$337:$B$373,0)),SUMIFS('Input-Ext Allocators'!H$8:H$63,'Input-Ext Allocators'!$B$8:$B$63,$F86))*$D86</f>
        <v>0</v>
      </c>
    </row>
    <row r="87" spans="1:11" outlineLevel="1">
      <c r="A87" s="31">
        <f>IF(ISBLANK('Input-Accounts'!A87),"",'Input-Accounts'!A87)</f>
        <v>75</v>
      </c>
      <c r="B87" s="53" t="str">
        <f>IF(ISBLANK('Input-Accounts'!B87),"",'Input-Accounts'!B87)</f>
        <v>LAND-OTHER DISTRIBUTION SYSTEMS</v>
      </c>
      <c r="C87" s="31">
        <f>IF(ISBLANK('Input-Accounts'!C87),"",'Input-Accounts'!C87)</f>
        <v>374.2</v>
      </c>
      <c r="D87" s="10">
        <f t="shared" ca="1" si="14"/>
        <v>0</v>
      </c>
      <c r="E87" s="10">
        <f t="shared" ca="1" si="13"/>
        <v>0</v>
      </c>
      <c r="F87" s="3" t="str" cm="1">
        <f t="array" aca="1" ref="F87" ca="1">IF(D87=0,"-",IF('Input-Accounts'!$E87&lt;&gt;0,'Input-Accounts'!$E87,INDEX('Input-Accounts'!$H87:$J87,,MATCH($F$6,'Input-Accounts'!$H$6:$J$6,0))))</f>
        <v>-</v>
      </c>
      <c r="G87" s="10">
        <f ca="1">IFERROR(INDEX(G$337:G$373,MATCH($F87,$B$337:$B$373,0))/INDEX($D$337:$D$373,MATCH($F87,$B$337:$B$373,0)),SUMIFS('Input-Ext Allocators'!D$8:D$63,'Input-Ext Allocators'!$B$8:$B$63,$F87))*$D87</f>
        <v>0</v>
      </c>
      <c r="H87" s="10">
        <f ca="1">IFERROR(INDEX(H$337:H$373,MATCH($F87,$B$337:$B$373,0))/INDEX($D$337:$D$373,MATCH($F87,$B$337:$B$373,0)),SUMIFS('Input-Ext Allocators'!E$8:E$63,'Input-Ext Allocators'!$B$8:$B$63,$F87))*$D87</f>
        <v>0</v>
      </c>
      <c r="I87" s="10">
        <f ca="1">IFERROR(INDEX(I$337:I$373,MATCH($F87,$B$337:$B$373,0))/INDEX($D$337:$D$373,MATCH($F87,$B$337:$B$373,0)),SUMIFS('Input-Ext Allocators'!F$8:F$63,'Input-Ext Allocators'!$B$8:$B$63,$F87))*$D87</f>
        <v>0</v>
      </c>
      <c r="J87" s="10">
        <f ca="1">IFERROR(INDEX(J$337:J$373,MATCH($F87,$B$337:$B$373,0))/INDEX($D$337:$D$373,MATCH($F87,$B$337:$B$373,0)),SUMIFS('Input-Ext Allocators'!G$8:G$63,'Input-Ext Allocators'!$B$8:$B$63,$F87))*$D87</f>
        <v>0</v>
      </c>
      <c r="K87" s="10">
        <f ca="1">IFERROR(INDEX(K$337:K$373,MATCH($F87,$B$337:$B$373,0))/INDEX($D$337:$D$373,MATCH($F87,$B$337:$B$373,0)),SUMIFS('Input-Ext Allocators'!H$8:H$63,'Input-Ext Allocators'!$B$8:$B$63,$F87))*$D87</f>
        <v>0</v>
      </c>
    </row>
    <row r="88" spans="1:11" outlineLevel="1">
      <c r="A88" s="31">
        <f>IF(ISBLANK('Input-Accounts'!A88),"",'Input-Accounts'!A88)</f>
        <v>76</v>
      </c>
      <c r="B88" s="53" t="str">
        <f>IF(ISBLANK('Input-Accounts'!B88),"",'Input-Accounts'!B88)</f>
        <v>LAND RIGHTS-OTHER DISTR SYSTEMS</v>
      </c>
      <c r="C88" s="31">
        <f>IF(ISBLANK('Input-Accounts'!C88),"",'Input-Accounts'!C88)</f>
        <v>374.4</v>
      </c>
      <c r="D88" s="10">
        <f t="shared" ca="1" si="14"/>
        <v>0</v>
      </c>
      <c r="E88" s="10">
        <f t="shared" ca="1" si="13"/>
        <v>0</v>
      </c>
      <c r="F88" s="3" t="str" cm="1">
        <f t="array" aca="1" ref="F88" ca="1">IF(D88=0,"-",IF('Input-Accounts'!$E88&lt;&gt;0,'Input-Accounts'!$E88,INDEX('Input-Accounts'!$H88:$J88,,MATCH($F$6,'Input-Accounts'!$H$6:$J$6,0))))</f>
        <v>-</v>
      </c>
      <c r="G88" s="10">
        <f ca="1">IFERROR(INDEX(G$337:G$373,MATCH($F88,$B$337:$B$373,0))/INDEX($D$337:$D$373,MATCH($F88,$B$337:$B$373,0)),SUMIFS('Input-Ext Allocators'!D$8:D$63,'Input-Ext Allocators'!$B$8:$B$63,$F88))*$D88</f>
        <v>0</v>
      </c>
      <c r="H88" s="10">
        <f ca="1">IFERROR(INDEX(H$337:H$373,MATCH($F88,$B$337:$B$373,0))/INDEX($D$337:$D$373,MATCH($F88,$B$337:$B$373,0)),SUMIFS('Input-Ext Allocators'!E$8:E$63,'Input-Ext Allocators'!$B$8:$B$63,$F88))*$D88</f>
        <v>0</v>
      </c>
      <c r="I88" s="10">
        <f ca="1">IFERROR(INDEX(I$337:I$373,MATCH($F88,$B$337:$B$373,0))/INDEX($D$337:$D$373,MATCH($F88,$B$337:$B$373,0)),SUMIFS('Input-Ext Allocators'!F$8:F$63,'Input-Ext Allocators'!$B$8:$B$63,$F88))*$D88</f>
        <v>0</v>
      </c>
      <c r="J88" s="10">
        <f ca="1">IFERROR(INDEX(J$337:J$373,MATCH($F88,$B$337:$B$373,0))/INDEX($D$337:$D$373,MATCH($F88,$B$337:$B$373,0)),SUMIFS('Input-Ext Allocators'!G$8:G$63,'Input-Ext Allocators'!$B$8:$B$63,$F88))*$D88</f>
        <v>0</v>
      </c>
      <c r="K88" s="10">
        <f ca="1">IFERROR(INDEX(K$337:K$373,MATCH($F88,$B$337:$B$373,0))/INDEX($D$337:$D$373,MATCH($F88,$B$337:$B$373,0)),SUMIFS('Input-Ext Allocators'!H$8:H$63,'Input-Ext Allocators'!$B$8:$B$63,$F88))*$D88</f>
        <v>0</v>
      </c>
    </row>
    <row r="89" spans="1:11" outlineLevel="1">
      <c r="A89" s="31">
        <f>IF(ISBLANK('Input-Accounts'!A89),"",'Input-Accounts'!A89)</f>
        <v>77</v>
      </c>
      <c r="B89" s="53" t="str">
        <f>IF(ISBLANK('Input-Accounts'!B89),"",'Input-Accounts'!B89)</f>
        <v>RIGHTS OF WAY</v>
      </c>
      <c r="C89" s="31">
        <f>IF(ISBLANK('Input-Accounts'!C89),"",'Input-Accounts'!C89)</f>
        <v>374.5</v>
      </c>
      <c r="D89" s="10">
        <f t="shared" ca="1" si="14"/>
        <v>0</v>
      </c>
      <c r="E89" s="10">
        <f t="shared" ca="1" si="13"/>
        <v>0</v>
      </c>
      <c r="F89" s="3" t="str" cm="1">
        <f t="array" aca="1" ref="F89" ca="1">IF(D89=0,"-",IF('Input-Accounts'!$E89&lt;&gt;0,'Input-Accounts'!$E89,INDEX('Input-Accounts'!$H89:$J89,,MATCH($F$6,'Input-Accounts'!$H$6:$J$6,0))))</f>
        <v>-</v>
      </c>
      <c r="G89" s="10">
        <f ca="1">IFERROR(INDEX(G$337:G$373,MATCH($F89,$B$337:$B$373,0))/INDEX($D$337:$D$373,MATCH($F89,$B$337:$B$373,0)),SUMIFS('Input-Ext Allocators'!D$8:D$63,'Input-Ext Allocators'!$B$8:$B$63,$F89))*$D89</f>
        <v>0</v>
      </c>
      <c r="H89" s="10">
        <f ca="1">IFERROR(INDEX(H$337:H$373,MATCH($F89,$B$337:$B$373,0))/INDEX($D$337:$D$373,MATCH($F89,$B$337:$B$373,0)),SUMIFS('Input-Ext Allocators'!E$8:E$63,'Input-Ext Allocators'!$B$8:$B$63,$F89))*$D89</f>
        <v>0</v>
      </c>
      <c r="I89" s="10">
        <f ca="1">IFERROR(INDEX(I$337:I$373,MATCH($F89,$B$337:$B$373,0))/INDEX($D$337:$D$373,MATCH($F89,$B$337:$B$373,0)),SUMIFS('Input-Ext Allocators'!F$8:F$63,'Input-Ext Allocators'!$B$8:$B$63,$F89))*$D89</f>
        <v>0</v>
      </c>
      <c r="J89" s="10">
        <f ca="1">IFERROR(INDEX(J$337:J$373,MATCH($F89,$B$337:$B$373,0))/INDEX($D$337:$D$373,MATCH($F89,$B$337:$B$373,0)),SUMIFS('Input-Ext Allocators'!G$8:G$63,'Input-Ext Allocators'!$B$8:$B$63,$F89))*$D89</f>
        <v>0</v>
      </c>
      <c r="K89" s="10">
        <f ca="1">IFERROR(INDEX(K$337:K$373,MATCH($F89,$B$337:$B$373,0))/INDEX($D$337:$D$373,MATCH($F89,$B$337:$B$373,0)),SUMIFS('Input-Ext Allocators'!H$8:H$63,'Input-Ext Allocators'!$B$8:$B$63,$F89))*$D89</f>
        <v>0</v>
      </c>
    </row>
    <row r="90" spans="1:11" outlineLevel="1">
      <c r="A90" s="31">
        <f>IF(ISBLANK('Input-Accounts'!A90),"",'Input-Accounts'!A90)</f>
        <v>78</v>
      </c>
      <c r="B90" s="53" t="str">
        <f>IF(ISBLANK('Input-Accounts'!B90),"",'Input-Accounts'!B90)</f>
        <v>STRUC &amp; IMPROV-CITY GATE M &amp; R</v>
      </c>
      <c r="C90" s="31">
        <f>IF(ISBLANK('Input-Accounts'!C90),"",'Input-Accounts'!C90)</f>
        <v>375.2</v>
      </c>
      <c r="D90" s="10">
        <f t="shared" ca="1" si="14"/>
        <v>0</v>
      </c>
      <c r="E90" s="10">
        <f t="shared" ca="1" si="13"/>
        <v>0</v>
      </c>
      <c r="F90" s="3" t="str" cm="1">
        <f t="array" aca="1" ref="F90" ca="1">IF(D90=0,"-",IF('Input-Accounts'!$E90&lt;&gt;0,'Input-Accounts'!$E90,INDEX('Input-Accounts'!$H90:$J90,,MATCH($F$6,'Input-Accounts'!$H$6:$J$6,0))))</f>
        <v>-</v>
      </c>
      <c r="G90" s="10">
        <f ca="1">IFERROR(INDEX(G$337:G$373,MATCH($F90,$B$337:$B$373,0))/INDEX($D$337:$D$373,MATCH($F90,$B$337:$B$373,0)),SUMIFS('Input-Ext Allocators'!D$8:D$63,'Input-Ext Allocators'!$B$8:$B$63,$F90))*$D90</f>
        <v>0</v>
      </c>
      <c r="H90" s="10">
        <f ca="1">IFERROR(INDEX(H$337:H$373,MATCH($F90,$B$337:$B$373,0))/INDEX($D$337:$D$373,MATCH($F90,$B$337:$B$373,0)),SUMIFS('Input-Ext Allocators'!E$8:E$63,'Input-Ext Allocators'!$B$8:$B$63,$F90))*$D90</f>
        <v>0</v>
      </c>
      <c r="I90" s="10">
        <f ca="1">IFERROR(INDEX(I$337:I$373,MATCH($F90,$B$337:$B$373,0))/INDEX($D$337:$D$373,MATCH($F90,$B$337:$B$373,0)),SUMIFS('Input-Ext Allocators'!F$8:F$63,'Input-Ext Allocators'!$B$8:$B$63,$F90))*$D90</f>
        <v>0</v>
      </c>
      <c r="J90" s="10">
        <f ca="1">IFERROR(INDEX(J$337:J$373,MATCH($F90,$B$337:$B$373,0))/INDEX($D$337:$D$373,MATCH($F90,$B$337:$B$373,0)),SUMIFS('Input-Ext Allocators'!G$8:G$63,'Input-Ext Allocators'!$B$8:$B$63,$F90))*$D90</f>
        <v>0</v>
      </c>
      <c r="K90" s="10">
        <f ca="1">IFERROR(INDEX(K$337:K$373,MATCH($F90,$B$337:$B$373,0))/INDEX($D$337:$D$373,MATCH($F90,$B$337:$B$373,0)),SUMIFS('Input-Ext Allocators'!H$8:H$63,'Input-Ext Allocators'!$B$8:$B$63,$F90))*$D90</f>
        <v>0</v>
      </c>
    </row>
    <row r="91" spans="1:11" outlineLevel="1">
      <c r="A91" s="31">
        <f>IF(ISBLANK('Input-Accounts'!A91),"",'Input-Accounts'!A91)</f>
        <v>79</v>
      </c>
      <c r="B91" s="53" t="str">
        <f>IF(ISBLANK('Input-Accounts'!B91),"",'Input-Accounts'!B91)</f>
        <v>STRUC &amp; IMPROV-GENERAL M &amp; R</v>
      </c>
      <c r="C91" s="31">
        <f>IF(ISBLANK('Input-Accounts'!C91),"",'Input-Accounts'!C91)</f>
        <v>375.3</v>
      </c>
      <c r="D91" s="10">
        <f t="shared" ca="1" si="14"/>
        <v>0</v>
      </c>
      <c r="E91" s="10">
        <f t="shared" ca="1" si="13"/>
        <v>0</v>
      </c>
      <c r="F91" s="3" t="str" cm="1">
        <f t="array" aca="1" ref="F91" ca="1">IF(D91=0,"-",IF('Input-Accounts'!$E91&lt;&gt;0,'Input-Accounts'!$E91,INDEX('Input-Accounts'!$H91:$J91,,MATCH($F$6,'Input-Accounts'!$H$6:$J$6,0))))</f>
        <v>-</v>
      </c>
      <c r="G91" s="10">
        <f ca="1">IFERROR(INDEX(G$337:G$373,MATCH($F91,$B$337:$B$373,0))/INDEX($D$337:$D$373,MATCH($F91,$B$337:$B$373,0)),SUMIFS('Input-Ext Allocators'!D$8:D$63,'Input-Ext Allocators'!$B$8:$B$63,$F91))*$D91</f>
        <v>0</v>
      </c>
      <c r="H91" s="10">
        <f ca="1">IFERROR(INDEX(H$337:H$373,MATCH($F91,$B$337:$B$373,0))/INDEX($D$337:$D$373,MATCH($F91,$B$337:$B$373,0)),SUMIFS('Input-Ext Allocators'!E$8:E$63,'Input-Ext Allocators'!$B$8:$B$63,$F91))*$D91</f>
        <v>0</v>
      </c>
      <c r="I91" s="10">
        <f ca="1">IFERROR(INDEX(I$337:I$373,MATCH($F91,$B$337:$B$373,0))/INDEX($D$337:$D$373,MATCH($F91,$B$337:$B$373,0)),SUMIFS('Input-Ext Allocators'!F$8:F$63,'Input-Ext Allocators'!$B$8:$B$63,$F91))*$D91</f>
        <v>0</v>
      </c>
      <c r="J91" s="10">
        <f ca="1">IFERROR(INDEX(J$337:J$373,MATCH($F91,$B$337:$B$373,0))/INDEX($D$337:$D$373,MATCH($F91,$B$337:$B$373,0)),SUMIFS('Input-Ext Allocators'!G$8:G$63,'Input-Ext Allocators'!$B$8:$B$63,$F91))*$D91</f>
        <v>0</v>
      </c>
      <c r="K91" s="10">
        <f ca="1">IFERROR(INDEX(K$337:K$373,MATCH($F91,$B$337:$B$373,0))/INDEX($D$337:$D$373,MATCH($F91,$B$337:$B$373,0)),SUMIFS('Input-Ext Allocators'!H$8:H$63,'Input-Ext Allocators'!$B$8:$B$63,$F91))*$D91</f>
        <v>0</v>
      </c>
    </row>
    <row r="92" spans="1:11" outlineLevel="1">
      <c r="A92" s="31">
        <f>IF(ISBLANK('Input-Accounts'!A92),"",'Input-Accounts'!A92)</f>
        <v>80</v>
      </c>
      <c r="B92" s="53" t="str">
        <f>IF(ISBLANK('Input-Accounts'!B92),"",'Input-Accounts'!B92)</f>
        <v xml:space="preserve">STRUC &amp; IMPROV-REGULATING </v>
      </c>
      <c r="C92" s="31">
        <f>IF(ISBLANK('Input-Accounts'!C92),"",'Input-Accounts'!C92)</f>
        <v>375.4</v>
      </c>
      <c r="D92" s="10">
        <f t="shared" ca="1" si="14"/>
        <v>0</v>
      </c>
      <c r="E92" s="10">
        <f t="shared" ca="1" si="13"/>
        <v>0</v>
      </c>
      <c r="F92" s="3" t="str" cm="1">
        <f t="array" aca="1" ref="F92" ca="1">IF(D92=0,"-",IF('Input-Accounts'!$E92&lt;&gt;0,'Input-Accounts'!$E92,INDEX('Input-Accounts'!$H92:$J92,,MATCH($F$6,'Input-Accounts'!$H$6:$J$6,0))))</f>
        <v>-</v>
      </c>
      <c r="G92" s="10">
        <f ca="1">IFERROR(INDEX(G$337:G$373,MATCH($F92,$B$337:$B$373,0))/INDEX($D$337:$D$373,MATCH($F92,$B$337:$B$373,0)),SUMIFS('Input-Ext Allocators'!D$8:D$63,'Input-Ext Allocators'!$B$8:$B$63,$F92))*$D92</f>
        <v>0</v>
      </c>
      <c r="H92" s="10">
        <f ca="1">IFERROR(INDEX(H$337:H$373,MATCH($F92,$B$337:$B$373,0))/INDEX($D$337:$D$373,MATCH($F92,$B$337:$B$373,0)),SUMIFS('Input-Ext Allocators'!E$8:E$63,'Input-Ext Allocators'!$B$8:$B$63,$F92))*$D92</f>
        <v>0</v>
      </c>
      <c r="I92" s="10">
        <f ca="1">IFERROR(INDEX(I$337:I$373,MATCH($F92,$B$337:$B$373,0))/INDEX($D$337:$D$373,MATCH($F92,$B$337:$B$373,0)),SUMIFS('Input-Ext Allocators'!F$8:F$63,'Input-Ext Allocators'!$B$8:$B$63,$F92))*$D92</f>
        <v>0</v>
      </c>
      <c r="J92" s="10">
        <f ca="1">IFERROR(INDEX(J$337:J$373,MATCH($F92,$B$337:$B$373,0))/INDEX($D$337:$D$373,MATCH($F92,$B$337:$B$373,0)),SUMIFS('Input-Ext Allocators'!G$8:G$63,'Input-Ext Allocators'!$B$8:$B$63,$F92))*$D92</f>
        <v>0</v>
      </c>
      <c r="K92" s="10">
        <f ca="1">IFERROR(INDEX(K$337:K$373,MATCH($F92,$B$337:$B$373,0))/INDEX($D$337:$D$373,MATCH($F92,$B$337:$B$373,0)),SUMIFS('Input-Ext Allocators'!H$8:H$63,'Input-Ext Allocators'!$B$8:$B$63,$F92))*$D92</f>
        <v>0</v>
      </c>
    </row>
    <row r="93" spans="1:11" outlineLevel="1">
      <c r="A93" s="31">
        <f>IF(ISBLANK('Input-Accounts'!A93),"",'Input-Accounts'!A93)</f>
        <v>81</v>
      </c>
      <c r="B93" s="53" t="str">
        <f>IF(ISBLANK('Input-Accounts'!B93),"",'Input-Accounts'!B93)</f>
        <v>STRUC &amp; IMPROV-REGULATING - DS-ML DIRECT ASSIGNMENT</v>
      </c>
      <c r="C93" s="31">
        <f>IF(ISBLANK('Input-Accounts'!C93),"",'Input-Accounts'!C93)</f>
        <v>375.4</v>
      </c>
      <c r="D93" s="10">
        <f t="shared" ca="1" si="14"/>
        <v>0</v>
      </c>
      <c r="E93" s="10">
        <f t="shared" ca="1" si="13"/>
        <v>0</v>
      </c>
      <c r="F93" s="3" t="str" cm="1">
        <f t="array" aca="1" ref="F93" ca="1">IF(D93=0,"-",IF('Input-Accounts'!$E93&lt;&gt;0,'Input-Accounts'!$E93,INDEX('Input-Accounts'!$H93:$J93,,MATCH($F$6,'Input-Accounts'!$H$6:$J$6,0))))</f>
        <v>-</v>
      </c>
      <c r="G93" s="10">
        <f ca="1">IFERROR(INDEX(G$337:G$373,MATCH($F93,$B$337:$B$373,0))/INDEX($D$337:$D$373,MATCH($F93,$B$337:$B$373,0)),SUMIFS('Input-Ext Allocators'!D$8:D$63,'Input-Ext Allocators'!$B$8:$B$63,$F93))*$D93</f>
        <v>0</v>
      </c>
      <c r="H93" s="10">
        <f ca="1">IFERROR(INDEX(H$337:H$373,MATCH($F93,$B$337:$B$373,0))/INDEX($D$337:$D$373,MATCH($F93,$B$337:$B$373,0)),SUMIFS('Input-Ext Allocators'!E$8:E$63,'Input-Ext Allocators'!$B$8:$B$63,$F93))*$D93</f>
        <v>0</v>
      </c>
      <c r="I93" s="10">
        <f ca="1">IFERROR(INDEX(I$337:I$373,MATCH($F93,$B$337:$B$373,0))/INDEX($D$337:$D$373,MATCH($F93,$B$337:$B$373,0)),SUMIFS('Input-Ext Allocators'!F$8:F$63,'Input-Ext Allocators'!$B$8:$B$63,$F93))*$D93</f>
        <v>0</v>
      </c>
      <c r="J93" s="10">
        <f ca="1">IFERROR(INDEX(J$337:J$373,MATCH($F93,$B$337:$B$373,0))/INDEX($D$337:$D$373,MATCH($F93,$B$337:$B$373,0)),SUMIFS('Input-Ext Allocators'!G$8:G$63,'Input-Ext Allocators'!$B$8:$B$63,$F93))*$D93</f>
        <v>0</v>
      </c>
      <c r="K93" s="10">
        <f ca="1">IFERROR(INDEX(K$337:K$373,MATCH($F93,$B$337:$B$373,0))/INDEX($D$337:$D$373,MATCH($F93,$B$337:$B$373,0)),SUMIFS('Input-Ext Allocators'!H$8:H$63,'Input-Ext Allocators'!$B$8:$B$63,$F93))*$D93</f>
        <v>0</v>
      </c>
    </row>
    <row r="94" spans="1:11" outlineLevel="1">
      <c r="A94" s="31">
        <f>IF(ISBLANK('Input-Accounts'!A94),"",'Input-Accounts'!A94)</f>
        <v>82</v>
      </c>
      <c r="B94" s="53" t="str">
        <f>IF(ISBLANK('Input-Accounts'!B94),"",'Input-Accounts'!B94)</f>
        <v>STRUC &amp; IMPROV-DISTR. IND. M &amp; R</v>
      </c>
      <c r="C94" s="31">
        <f>IF(ISBLANK('Input-Accounts'!C94),"",'Input-Accounts'!C94)</f>
        <v>375.6</v>
      </c>
      <c r="D94" s="10">
        <f t="shared" ca="1" si="14"/>
        <v>0</v>
      </c>
      <c r="E94" s="10">
        <f t="shared" ca="1" si="13"/>
        <v>0</v>
      </c>
      <c r="F94" s="3" t="str" cm="1">
        <f t="array" aca="1" ref="F94" ca="1">IF(D94=0,"-",IF('Input-Accounts'!$E94&lt;&gt;0,'Input-Accounts'!$E94,INDEX('Input-Accounts'!$H94:$J94,,MATCH($F$6,'Input-Accounts'!$H$6:$J$6,0))))</f>
        <v>-</v>
      </c>
      <c r="G94" s="10">
        <f ca="1">IFERROR(INDEX(G$337:G$373,MATCH($F94,$B$337:$B$373,0))/INDEX($D$337:$D$373,MATCH($F94,$B$337:$B$373,0)),SUMIFS('Input-Ext Allocators'!D$8:D$63,'Input-Ext Allocators'!$B$8:$B$63,$F94))*$D94</f>
        <v>0</v>
      </c>
      <c r="H94" s="10">
        <f ca="1">IFERROR(INDEX(H$337:H$373,MATCH($F94,$B$337:$B$373,0))/INDEX($D$337:$D$373,MATCH($F94,$B$337:$B$373,0)),SUMIFS('Input-Ext Allocators'!E$8:E$63,'Input-Ext Allocators'!$B$8:$B$63,$F94))*$D94</f>
        <v>0</v>
      </c>
      <c r="I94" s="10">
        <f ca="1">IFERROR(INDEX(I$337:I$373,MATCH($F94,$B$337:$B$373,0))/INDEX($D$337:$D$373,MATCH($F94,$B$337:$B$373,0)),SUMIFS('Input-Ext Allocators'!F$8:F$63,'Input-Ext Allocators'!$B$8:$B$63,$F94))*$D94</f>
        <v>0</v>
      </c>
      <c r="J94" s="10">
        <f ca="1">IFERROR(INDEX(J$337:J$373,MATCH($F94,$B$337:$B$373,0))/INDEX($D$337:$D$373,MATCH($F94,$B$337:$B$373,0)),SUMIFS('Input-Ext Allocators'!G$8:G$63,'Input-Ext Allocators'!$B$8:$B$63,$F94))*$D94</f>
        <v>0</v>
      </c>
      <c r="K94" s="10">
        <f ca="1">IFERROR(INDEX(K$337:K$373,MATCH($F94,$B$337:$B$373,0))/INDEX($D$337:$D$373,MATCH($F94,$B$337:$B$373,0)),SUMIFS('Input-Ext Allocators'!H$8:H$63,'Input-Ext Allocators'!$B$8:$B$63,$F94))*$D94</f>
        <v>0</v>
      </c>
    </row>
    <row r="95" spans="1:11" outlineLevel="1">
      <c r="A95" s="31">
        <f>IF(ISBLANK('Input-Accounts'!A95),"",'Input-Accounts'!A95)</f>
        <v>83</v>
      </c>
      <c r="B95" s="53" t="str">
        <f>IF(ISBLANK('Input-Accounts'!B95),"",'Input-Accounts'!B95)</f>
        <v>STRUC &amp; IMPROV-OTHER DISTR. SYSTEMS</v>
      </c>
      <c r="C95" s="31">
        <f>IF(ISBLANK('Input-Accounts'!C95),"",'Input-Accounts'!C95)</f>
        <v>375.7</v>
      </c>
      <c r="D95" s="10">
        <f t="shared" ca="1" si="14"/>
        <v>0</v>
      </c>
      <c r="E95" s="10">
        <f t="shared" ca="1" si="13"/>
        <v>0</v>
      </c>
      <c r="F95" s="3" t="str" cm="1">
        <f t="array" aca="1" ref="F95" ca="1">IF(D95=0,"-",IF('Input-Accounts'!$E95&lt;&gt;0,'Input-Accounts'!$E95,INDEX('Input-Accounts'!$H95:$J95,,MATCH($F$6,'Input-Accounts'!$H$6:$J$6,0))))</f>
        <v>-</v>
      </c>
      <c r="G95" s="10">
        <f ca="1">IFERROR(INDEX(G$337:G$373,MATCH($F95,$B$337:$B$373,0))/INDEX($D$337:$D$373,MATCH($F95,$B$337:$B$373,0)),SUMIFS('Input-Ext Allocators'!D$8:D$63,'Input-Ext Allocators'!$B$8:$B$63,$F95))*$D95</f>
        <v>0</v>
      </c>
      <c r="H95" s="10">
        <f ca="1">IFERROR(INDEX(H$337:H$373,MATCH($F95,$B$337:$B$373,0))/INDEX($D$337:$D$373,MATCH($F95,$B$337:$B$373,0)),SUMIFS('Input-Ext Allocators'!E$8:E$63,'Input-Ext Allocators'!$B$8:$B$63,$F95))*$D95</f>
        <v>0</v>
      </c>
      <c r="I95" s="10">
        <f ca="1">IFERROR(INDEX(I$337:I$373,MATCH($F95,$B$337:$B$373,0))/INDEX($D$337:$D$373,MATCH($F95,$B$337:$B$373,0)),SUMIFS('Input-Ext Allocators'!F$8:F$63,'Input-Ext Allocators'!$B$8:$B$63,$F95))*$D95</f>
        <v>0</v>
      </c>
      <c r="J95" s="10">
        <f ca="1">IFERROR(INDEX(J$337:J$373,MATCH($F95,$B$337:$B$373,0))/INDEX($D$337:$D$373,MATCH($F95,$B$337:$B$373,0)),SUMIFS('Input-Ext Allocators'!G$8:G$63,'Input-Ext Allocators'!$B$8:$B$63,$F95))*$D95</f>
        <v>0</v>
      </c>
      <c r="K95" s="10">
        <f ca="1">IFERROR(INDEX(K$337:K$373,MATCH($F95,$B$337:$B$373,0))/INDEX($D$337:$D$373,MATCH($F95,$B$337:$B$373,0)),SUMIFS('Input-Ext Allocators'!H$8:H$63,'Input-Ext Allocators'!$B$8:$B$63,$F95))*$D95</f>
        <v>0</v>
      </c>
    </row>
    <row r="96" spans="1:11" outlineLevel="1">
      <c r="A96" s="31">
        <f>IF(ISBLANK('Input-Accounts'!A96),"",'Input-Accounts'!A96)</f>
        <v>84</v>
      </c>
      <c r="B96" s="53" t="str">
        <f>IF(ISBLANK('Input-Accounts'!B96),"",'Input-Accounts'!B96)</f>
        <v>STRUC &amp; IMPROV-OTHER DISTR SYS-ILP</v>
      </c>
      <c r="C96" s="31">
        <f>IF(ISBLANK('Input-Accounts'!C96),"",'Input-Accounts'!C96)</f>
        <v>375.71</v>
      </c>
      <c r="D96" s="10">
        <f t="shared" ca="1" si="14"/>
        <v>0</v>
      </c>
      <c r="E96" s="10">
        <f t="shared" ca="1" si="13"/>
        <v>0</v>
      </c>
      <c r="F96" s="3" t="str" cm="1">
        <f t="array" aca="1" ref="F96" ca="1">IF(D96=0,"-",IF('Input-Accounts'!$E96&lt;&gt;0,'Input-Accounts'!$E96,INDEX('Input-Accounts'!$H96:$J96,,MATCH($F$6,'Input-Accounts'!$H$6:$J$6,0))))</f>
        <v>-</v>
      </c>
      <c r="G96" s="10">
        <f ca="1">IFERROR(INDEX(G$337:G$373,MATCH($F96,$B$337:$B$373,0))/INDEX($D$337:$D$373,MATCH($F96,$B$337:$B$373,0)),SUMIFS('Input-Ext Allocators'!D$8:D$63,'Input-Ext Allocators'!$B$8:$B$63,$F96))*$D96</f>
        <v>0</v>
      </c>
      <c r="H96" s="10">
        <f ca="1">IFERROR(INDEX(H$337:H$373,MATCH($F96,$B$337:$B$373,0))/INDEX($D$337:$D$373,MATCH($F96,$B$337:$B$373,0)),SUMIFS('Input-Ext Allocators'!E$8:E$63,'Input-Ext Allocators'!$B$8:$B$63,$F96))*$D96</f>
        <v>0</v>
      </c>
      <c r="I96" s="10">
        <f ca="1">IFERROR(INDEX(I$337:I$373,MATCH($F96,$B$337:$B$373,0))/INDEX($D$337:$D$373,MATCH($F96,$B$337:$B$373,0)),SUMIFS('Input-Ext Allocators'!F$8:F$63,'Input-Ext Allocators'!$B$8:$B$63,$F96))*$D96</f>
        <v>0</v>
      </c>
      <c r="J96" s="10">
        <f ca="1">IFERROR(INDEX(J$337:J$373,MATCH($F96,$B$337:$B$373,0))/INDEX($D$337:$D$373,MATCH($F96,$B$337:$B$373,0)),SUMIFS('Input-Ext Allocators'!G$8:G$63,'Input-Ext Allocators'!$B$8:$B$63,$F96))*$D96</f>
        <v>0</v>
      </c>
      <c r="K96" s="10">
        <f ca="1">IFERROR(INDEX(K$337:K$373,MATCH($F96,$B$337:$B$373,0))/INDEX($D$337:$D$373,MATCH($F96,$B$337:$B$373,0)),SUMIFS('Input-Ext Allocators'!H$8:H$63,'Input-Ext Allocators'!$B$8:$B$63,$F96))*$D96</f>
        <v>0</v>
      </c>
    </row>
    <row r="97" spans="1:11" outlineLevel="1">
      <c r="A97" s="31">
        <f>IF(ISBLANK('Input-Accounts'!A97),"",'Input-Accounts'!A97)</f>
        <v>85</v>
      </c>
      <c r="B97" s="53" t="str">
        <f>IF(ISBLANK('Input-Accounts'!B97),"",'Input-Accounts'!B97)</f>
        <v>STRUC &amp; IMPROV-COMMUNICATIONS</v>
      </c>
      <c r="C97" s="31">
        <f>IF(ISBLANK('Input-Accounts'!C97),"",'Input-Accounts'!C97)</f>
        <v>375.8</v>
      </c>
      <c r="D97" s="10">
        <f t="shared" ca="1" si="14"/>
        <v>0</v>
      </c>
      <c r="E97" s="10">
        <f t="shared" ca="1" si="13"/>
        <v>0</v>
      </c>
      <c r="F97" s="3" t="str" cm="1">
        <f t="array" aca="1" ref="F97" ca="1">IF(D97=0,"-",IF('Input-Accounts'!$E97&lt;&gt;0,'Input-Accounts'!$E97,INDEX('Input-Accounts'!$H97:$J97,,MATCH($F$6,'Input-Accounts'!$H$6:$J$6,0))))</f>
        <v>-</v>
      </c>
      <c r="G97" s="10">
        <f ca="1">IFERROR(INDEX(G$337:G$373,MATCH($F97,$B$337:$B$373,0))/INDEX($D$337:$D$373,MATCH($F97,$B$337:$B$373,0)),SUMIFS('Input-Ext Allocators'!D$8:D$63,'Input-Ext Allocators'!$B$8:$B$63,$F97))*$D97</f>
        <v>0</v>
      </c>
      <c r="H97" s="10">
        <f ca="1">IFERROR(INDEX(H$337:H$373,MATCH($F97,$B$337:$B$373,0))/INDEX($D$337:$D$373,MATCH($F97,$B$337:$B$373,0)),SUMIFS('Input-Ext Allocators'!E$8:E$63,'Input-Ext Allocators'!$B$8:$B$63,$F97))*$D97</f>
        <v>0</v>
      </c>
      <c r="I97" s="10">
        <f ca="1">IFERROR(INDEX(I$337:I$373,MATCH($F97,$B$337:$B$373,0))/INDEX($D$337:$D$373,MATCH($F97,$B$337:$B$373,0)),SUMIFS('Input-Ext Allocators'!F$8:F$63,'Input-Ext Allocators'!$B$8:$B$63,$F97))*$D97</f>
        <v>0</v>
      </c>
      <c r="J97" s="10">
        <f ca="1">IFERROR(INDEX(J$337:J$373,MATCH($F97,$B$337:$B$373,0))/INDEX($D$337:$D$373,MATCH($F97,$B$337:$B$373,0)),SUMIFS('Input-Ext Allocators'!G$8:G$63,'Input-Ext Allocators'!$B$8:$B$63,$F97))*$D97</f>
        <v>0</v>
      </c>
      <c r="K97" s="10">
        <f ca="1">IFERROR(INDEX(K$337:K$373,MATCH($F97,$B$337:$B$373,0))/INDEX($D$337:$D$373,MATCH($F97,$B$337:$B$373,0)),SUMIFS('Input-Ext Allocators'!H$8:H$63,'Input-Ext Allocators'!$B$8:$B$63,$F97))*$D97</f>
        <v>0</v>
      </c>
    </row>
    <row r="98" spans="1:11" hidden="1" outlineLevel="1">
      <c r="A98" s="31">
        <f>IF(ISBLANK('Input-Accounts'!A98),"",'Input-Accounts'!A98)</f>
        <v>86</v>
      </c>
      <c r="B98" s="53" t="str">
        <f>IF(ISBLANK('Input-Accounts'!B98),"",'Input-Accounts'!B98)</f>
        <v>MAINS (Less SMRP)</v>
      </c>
      <c r="C98" s="31">
        <f>IF(ISBLANK('Input-Accounts'!C98),"",'Input-Accounts'!C98)</f>
        <v>376</v>
      </c>
      <c r="D98" s="10">
        <f t="shared" ca="1" si="14"/>
        <v>0</v>
      </c>
      <c r="E98" s="10">
        <f t="shared" ca="1" si="13"/>
        <v>0</v>
      </c>
      <c r="F98" s="3" t="str" cm="1">
        <f t="array" aca="1" ref="F98" ca="1">IF(D98=0,"-",IF('Input-Accounts'!$E98&lt;&gt;0,'Input-Accounts'!$E98,INDEX('Input-Accounts'!$H98:$J98,,MATCH($F$6,'Input-Accounts'!$H$6:$J$6,0))))</f>
        <v>-</v>
      </c>
      <c r="G98" s="10">
        <f ca="1">IFERROR(INDEX(G$337:G$373,MATCH($F98,$B$337:$B$373,0))/INDEX($D$337:$D$373,MATCH($F98,$B$337:$B$373,0)),SUMIFS('Input-Ext Allocators'!D$8:D$63,'Input-Ext Allocators'!$B$8:$B$63,$F98))*$D98</f>
        <v>0</v>
      </c>
      <c r="H98" s="10">
        <f ca="1">IFERROR(INDEX(H$337:H$373,MATCH($F98,$B$337:$B$373,0))/INDEX($D$337:$D$373,MATCH($F98,$B$337:$B$373,0)),SUMIFS('Input-Ext Allocators'!E$8:E$63,'Input-Ext Allocators'!$B$8:$B$63,$F98))*$D98</f>
        <v>0</v>
      </c>
      <c r="I98" s="10">
        <f ca="1">IFERROR(INDEX(I$337:I$373,MATCH($F98,$B$337:$B$373,0))/INDEX($D$337:$D$373,MATCH($F98,$B$337:$B$373,0)),SUMIFS('Input-Ext Allocators'!F$8:F$63,'Input-Ext Allocators'!$B$8:$B$63,$F98))*$D98</f>
        <v>0</v>
      </c>
      <c r="J98" s="10">
        <f ca="1">IFERROR(INDEX(J$337:J$373,MATCH($F98,$B$337:$B$373,0))/INDEX($D$337:$D$373,MATCH($F98,$B$337:$B$373,0)),SUMIFS('Input-Ext Allocators'!G$8:G$63,'Input-Ext Allocators'!$B$8:$B$63,$F98))*$D98</f>
        <v>0</v>
      </c>
      <c r="K98" s="10">
        <f ca="1">IFERROR(INDEX(K$337:K$373,MATCH($F98,$B$337:$B$373,0))/INDEX($D$337:$D$373,MATCH($F98,$B$337:$B$373,0)),SUMIFS('Input-Ext Allocators'!H$8:H$63,'Input-Ext Allocators'!$B$8:$B$63,$F98))*$D98</f>
        <v>0</v>
      </c>
    </row>
    <row r="99" spans="1:11" hidden="1" outlineLevel="1">
      <c r="A99" s="31">
        <f>IF(ISBLANK('Input-Accounts'!A99),"",'Input-Accounts'!A99)</f>
        <v>87</v>
      </c>
      <c r="B99" s="53" t="str">
        <f>IF(ISBLANK('Input-Accounts'!B99),"",'Input-Accounts'!B99)</f>
        <v>MAINS - DS-ML DIRECT ASSIGNMENT</v>
      </c>
      <c r="C99" s="31">
        <f>IF(ISBLANK('Input-Accounts'!C99),"",'Input-Accounts'!C99)</f>
        <v>376</v>
      </c>
      <c r="D99" s="10">
        <f t="shared" ca="1" si="14"/>
        <v>0</v>
      </c>
      <c r="E99" s="10">
        <f t="shared" ca="1" si="13"/>
        <v>0</v>
      </c>
      <c r="F99" s="3" t="str" cm="1">
        <f t="array" aca="1" ref="F99" ca="1">IF(D99=0,"-",IF('Input-Accounts'!$E99&lt;&gt;0,'Input-Accounts'!$E99,INDEX('Input-Accounts'!$H99:$J99,,MATCH($F$6,'Input-Accounts'!$H$6:$J$6,0))))</f>
        <v>-</v>
      </c>
      <c r="G99" s="10">
        <f ca="1">IFERROR(INDEX(G$337:G$373,MATCH($F99,$B$337:$B$373,0))/INDEX($D$337:$D$373,MATCH($F99,$B$337:$B$373,0)),SUMIFS('Input-Ext Allocators'!D$8:D$63,'Input-Ext Allocators'!$B$8:$B$63,$F99))*$D99</f>
        <v>0</v>
      </c>
      <c r="H99" s="10">
        <f ca="1">IFERROR(INDEX(H$337:H$373,MATCH($F99,$B$337:$B$373,0))/INDEX($D$337:$D$373,MATCH($F99,$B$337:$B$373,0)),SUMIFS('Input-Ext Allocators'!E$8:E$63,'Input-Ext Allocators'!$B$8:$B$63,$F99))*$D99</f>
        <v>0</v>
      </c>
      <c r="I99" s="10">
        <f ca="1">IFERROR(INDEX(I$337:I$373,MATCH($F99,$B$337:$B$373,0))/INDEX($D$337:$D$373,MATCH($F99,$B$337:$B$373,0)),SUMIFS('Input-Ext Allocators'!F$8:F$63,'Input-Ext Allocators'!$B$8:$B$63,$F99))*$D99</f>
        <v>0</v>
      </c>
      <c r="J99" s="10">
        <f ca="1">IFERROR(INDEX(J$337:J$373,MATCH($F99,$B$337:$B$373,0))/INDEX($D$337:$D$373,MATCH($F99,$B$337:$B$373,0)),SUMIFS('Input-Ext Allocators'!G$8:G$63,'Input-Ext Allocators'!$B$8:$B$63,$F99))*$D99</f>
        <v>0</v>
      </c>
      <c r="K99" s="10">
        <f ca="1">IFERROR(INDEX(K$337:K$373,MATCH($F99,$B$337:$B$373,0))/INDEX($D$337:$D$373,MATCH($F99,$B$337:$B$373,0)),SUMIFS('Input-Ext Allocators'!H$8:H$63,'Input-Ext Allocators'!$B$8:$B$63,$F99))*$D99</f>
        <v>0</v>
      </c>
    </row>
    <row r="100" spans="1:11" outlineLevel="1">
      <c r="A100" s="31">
        <f>IF(ISBLANK('Input-Accounts'!A100),"",'Input-Accounts'!A100)</f>
        <v>88</v>
      </c>
      <c r="B100" s="53" t="str">
        <f>IF(ISBLANK('Input-Accounts'!B100),"",'Input-Accounts'!B100)</f>
        <v>M &amp; R STATION EQUIP-GENERAL</v>
      </c>
      <c r="C100" s="31">
        <f>IF(ISBLANK('Input-Accounts'!C100),"",'Input-Accounts'!C100)</f>
        <v>378.1</v>
      </c>
      <c r="D100" s="10">
        <f t="shared" ca="1" si="14"/>
        <v>0</v>
      </c>
      <c r="E100" s="10">
        <f t="shared" ca="1" si="13"/>
        <v>0</v>
      </c>
      <c r="F100" s="3" t="str" cm="1">
        <f t="array" aca="1" ref="F100" ca="1">IF(D100=0,"-",IF('Input-Accounts'!$E100&lt;&gt;0,'Input-Accounts'!$E100,INDEX('Input-Accounts'!$H100:$J100,,MATCH($F$6,'Input-Accounts'!$H$6:$J$6,0))))</f>
        <v>-</v>
      </c>
      <c r="G100" s="10">
        <f ca="1">IFERROR(INDEX(G$337:G$373,MATCH($F100,$B$337:$B$373,0))/INDEX($D$337:$D$373,MATCH($F100,$B$337:$B$373,0)),SUMIFS('Input-Ext Allocators'!D$8:D$63,'Input-Ext Allocators'!$B$8:$B$63,$F100))*$D100</f>
        <v>0</v>
      </c>
      <c r="H100" s="10">
        <f ca="1">IFERROR(INDEX(H$337:H$373,MATCH($F100,$B$337:$B$373,0))/INDEX($D$337:$D$373,MATCH($F100,$B$337:$B$373,0)),SUMIFS('Input-Ext Allocators'!E$8:E$63,'Input-Ext Allocators'!$B$8:$B$63,$F100))*$D100</f>
        <v>0</v>
      </c>
      <c r="I100" s="10">
        <f ca="1">IFERROR(INDEX(I$337:I$373,MATCH($F100,$B$337:$B$373,0))/INDEX($D$337:$D$373,MATCH($F100,$B$337:$B$373,0)),SUMIFS('Input-Ext Allocators'!F$8:F$63,'Input-Ext Allocators'!$B$8:$B$63,$F100))*$D100</f>
        <v>0</v>
      </c>
      <c r="J100" s="10">
        <f ca="1">IFERROR(INDEX(J$337:J$373,MATCH($F100,$B$337:$B$373,0))/INDEX($D$337:$D$373,MATCH($F100,$B$337:$B$373,0)),SUMIFS('Input-Ext Allocators'!G$8:G$63,'Input-Ext Allocators'!$B$8:$B$63,$F100))*$D100</f>
        <v>0</v>
      </c>
      <c r="K100" s="10">
        <f ca="1">IFERROR(INDEX(K$337:K$373,MATCH($F100,$B$337:$B$373,0))/INDEX($D$337:$D$373,MATCH($F100,$B$337:$B$373,0)),SUMIFS('Input-Ext Allocators'!H$8:H$63,'Input-Ext Allocators'!$B$8:$B$63,$F100))*$D100</f>
        <v>0</v>
      </c>
    </row>
    <row r="101" spans="1:11" outlineLevel="1">
      <c r="A101" s="31">
        <f>IF(ISBLANK('Input-Accounts'!A101),"",'Input-Accounts'!A101)</f>
        <v>89</v>
      </c>
      <c r="B101" s="53" t="str">
        <f>IF(ISBLANK('Input-Accounts'!B101),"",'Input-Accounts'!B101)</f>
        <v>M &amp; R STA EQUIP-GENERAL-REGULATING (Less SMRP)</v>
      </c>
      <c r="C101" s="31">
        <f>IF(ISBLANK('Input-Accounts'!C101),"",'Input-Accounts'!C101)</f>
        <v>378.2</v>
      </c>
      <c r="D101" s="10">
        <f t="shared" ca="1" si="14"/>
        <v>0</v>
      </c>
      <c r="E101" s="10">
        <f t="shared" ca="1" si="13"/>
        <v>0</v>
      </c>
      <c r="F101" s="3" t="str" cm="1">
        <f t="array" aca="1" ref="F101" ca="1">IF(D101=0,"-",IF('Input-Accounts'!$E101&lt;&gt;0,'Input-Accounts'!$E101,INDEX('Input-Accounts'!$H101:$J101,,MATCH($F$6,'Input-Accounts'!$H$6:$J$6,0))))</f>
        <v>-</v>
      </c>
      <c r="G101" s="10">
        <f ca="1">IFERROR(INDEX(G$337:G$373,MATCH($F101,$B$337:$B$373,0))/INDEX($D$337:$D$373,MATCH($F101,$B$337:$B$373,0)),SUMIFS('Input-Ext Allocators'!D$8:D$63,'Input-Ext Allocators'!$B$8:$B$63,$F101))*$D101</f>
        <v>0</v>
      </c>
      <c r="H101" s="10">
        <f ca="1">IFERROR(INDEX(H$337:H$373,MATCH($F101,$B$337:$B$373,0))/INDEX($D$337:$D$373,MATCH($F101,$B$337:$B$373,0)),SUMIFS('Input-Ext Allocators'!E$8:E$63,'Input-Ext Allocators'!$B$8:$B$63,$F101))*$D101</f>
        <v>0</v>
      </c>
      <c r="I101" s="10">
        <f ca="1">IFERROR(INDEX(I$337:I$373,MATCH($F101,$B$337:$B$373,0))/INDEX($D$337:$D$373,MATCH($F101,$B$337:$B$373,0)),SUMIFS('Input-Ext Allocators'!F$8:F$63,'Input-Ext Allocators'!$B$8:$B$63,$F101))*$D101</f>
        <v>0</v>
      </c>
      <c r="J101" s="10">
        <f ca="1">IFERROR(INDEX(J$337:J$373,MATCH($F101,$B$337:$B$373,0))/INDEX($D$337:$D$373,MATCH($F101,$B$337:$B$373,0)),SUMIFS('Input-Ext Allocators'!G$8:G$63,'Input-Ext Allocators'!$B$8:$B$63,$F101))*$D101</f>
        <v>0</v>
      </c>
      <c r="K101" s="10">
        <f ca="1">IFERROR(INDEX(K$337:K$373,MATCH($F101,$B$337:$B$373,0))/INDEX($D$337:$D$373,MATCH($F101,$B$337:$B$373,0)),SUMIFS('Input-Ext Allocators'!H$8:H$63,'Input-Ext Allocators'!$B$8:$B$63,$F101))*$D101</f>
        <v>0</v>
      </c>
    </row>
    <row r="102" spans="1:11" outlineLevel="1">
      <c r="A102" s="31">
        <f>IF(ISBLANK('Input-Accounts'!A102),"",'Input-Accounts'!A102)</f>
        <v>90</v>
      </c>
      <c r="B102" s="53" t="str">
        <f>IF(ISBLANK('Input-Accounts'!B102),"",'Input-Accounts'!B102)</f>
        <v>M &amp; R STA EQUIP REG FMV</v>
      </c>
      <c r="C102" s="31">
        <f>IF(ISBLANK('Input-Accounts'!C102),"",'Input-Accounts'!C102)</f>
        <v>378.21</v>
      </c>
      <c r="D102" s="10">
        <f t="shared" ca="1" si="14"/>
        <v>0</v>
      </c>
      <c r="E102" s="10">
        <f t="shared" ca="1" si="13"/>
        <v>0</v>
      </c>
      <c r="F102" s="3" t="str" cm="1">
        <f t="array" aca="1" ref="F102" ca="1">IF(D102=0,"-",IF('Input-Accounts'!$E102&lt;&gt;0,'Input-Accounts'!$E102,INDEX('Input-Accounts'!$H102:$J102,,MATCH($F$6,'Input-Accounts'!$H$6:$J$6,0))))</f>
        <v>-</v>
      </c>
      <c r="G102" s="10">
        <f ca="1">IFERROR(INDEX(G$337:G$373,MATCH($F102,$B$337:$B$373,0))/INDEX($D$337:$D$373,MATCH($F102,$B$337:$B$373,0)),SUMIFS('Input-Ext Allocators'!D$8:D$63,'Input-Ext Allocators'!$B$8:$B$63,$F102))*$D102</f>
        <v>0</v>
      </c>
      <c r="H102" s="10">
        <f ca="1">IFERROR(INDEX(H$337:H$373,MATCH($F102,$B$337:$B$373,0))/INDEX($D$337:$D$373,MATCH($F102,$B$337:$B$373,0)),SUMIFS('Input-Ext Allocators'!E$8:E$63,'Input-Ext Allocators'!$B$8:$B$63,$F102))*$D102</f>
        <v>0</v>
      </c>
      <c r="I102" s="10">
        <f ca="1">IFERROR(INDEX(I$337:I$373,MATCH($F102,$B$337:$B$373,0))/INDEX($D$337:$D$373,MATCH($F102,$B$337:$B$373,0)),SUMIFS('Input-Ext Allocators'!F$8:F$63,'Input-Ext Allocators'!$B$8:$B$63,$F102))*$D102</f>
        <v>0</v>
      </c>
      <c r="J102" s="10">
        <f ca="1">IFERROR(INDEX(J$337:J$373,MATCH($F102,$B$337:$B$373,0))/INDEX($D$337:$D$373,MATCH($F102,$B$337:$B$373,0)),SUMIFS('Input-Ext Allocators'!G$8:G$63,'Input-Ext Allocators'!$B$8:$B$63,$F102))*$D102</f>
        <v>0</v>
      </c>
      <c r="K102" s="10">
        <f ca="1">IFERROR(INDEX(K$337:K$373,MATCH($F102,$B$337:$B$373,0))/INDEX($D$337:$D$373,MATCH($F102,$B$337:$B$373,0)),SUMIFS('Input-Ext Allocators'!H$8:H$63,'Input-Ext Allocators'!$B$8:$B$63,$F102))*$D102</f>
        <v>0</v>
      </c>
    </row>
    <row r="103" spans="1:11" hidden="1" outlineLevel="1">
      <c r="A103" s="31">
        <f>IF(ISBLANK('Input-Accounts'!A103),"",'Input-Accounts'!A103)</f>
        <v>91</v>
      </c>
      <c r="B103" s="53" t="str">
        <f>IF(ISBLANK('Input-Accounts'!B103),"",'Input-Accounts'!B103)</f>
        <v>M &amp; R STA EQUIP-GEN-LOCAL GAS PURCH</v>
      </c>
      <c r="C103" s="31">
        <f>IF(ISBLANK('Input-Accounts'!C103),"",'Input-Accounts'!C103)</f>
        <v>378.3</v>
      </c>
      <c r="D103" s="10">
        <f t="shared" ca="1" si="14"/>
        <v>0</v>
      </c>
      <c r="E103" s="10">
        <f t="shared" ca="1" si="13"/>
        <v>0</v>
      </c>
      <c r="F103" s="3" t="str" cm="1">
        <f t="array" aca="1" ref="F103" ca="1">IF(D103=0,"-",IF('Input-Accounts'!$E103&lt;&gt;0,'Input-Accounts'!$E103,INDEX('Input-Accounts'!$H103:$J103,,MATCH($F$6,'Input-Accounts'!$H$6:$J$6,0))))</f>
        <v>-</v>
      </c>
      <c r="G103" s="10">
        <f ca="1">IFERROR(INDEX(G$337:G$373,MATCH($F103,$B$337:$B$373,0))/INDEX($D$337:$D$373,MATCH($F103,$B$337:$B$373,0)),SUMIFS('Input-Ext Allocators'!D$8:D$63,'Input-Ext Allocators'!$B$8:$B$63,$F103))*$D103</f>
        <v>0</v>
      </c>
      <c r="H103" s="10">
        <f ca="1">IFERROR(INDEX(H$337:H$373,MATCH($F103,$B$337:$B$373,0))/INDEX($D$337:$D$373,MATCH($F103,$B$337:$B$373,0)),SUMIFS('Input-Ext Allocators'!E$8:E$63,'Input-Ext Allocators'!$B$8:$B$63,$F103))*$D103</f>
        <v>0</v>
      </c>
      <c r="I103" s="10">
        <f ca="1">IFERROR(INDEX(I$337:I$373,MATCH($F103,$B$337:$B$373,0))/INDEX($D$337:$D$373,MATCH($F103,$B$337:$B$373,0)),SUMIFS('Input-Ext Allocators'!F$8:F$63,'Input-Ext Allocators'!$B$8:$B$63,$F103))*$D103</f>
        <v>0</v>
      </c>
      <c r="J103" s="10">
        <f ca="1">IFERROR(INDEX(J$337:J$373,MATCH($F103,$B$337:$B$373,0))/INDEX($D$337:$D$373,MATCH($F103,$B$337:$B$373,0)),SUMIFS('Input-Ext Allocators'!G$8:G$63,'Input-Ext Allocators'!$B$8:$B$63,$F103))*$D103</f>
        <v>0</v>
      </c>
      <c r="K103" s="10">
        <f ca="1">IFERROR(INDEX(K$337:K$373,MATCH($F103,$B$337:$B$373,0))/INDEX($D$337:$D$373,MATCH($F103,$B$337:$B$373,0)),SUMIFS('Input-Ext Allocators'!H$8:H$63,'Input-Ext Allocators'!$B$8:$B$63,$F103))*$D103</f>
        <v>0</v>
      </c>
    </row>
    <row r="104" spans="1:11" hidden="1" outlineLevel="1">
      <c r="A104" s="31">
        <f>IF(ISBLANK('Input-Accounts'!A104),"",'Input-Accounts'!A104)</f>
        <v>92</v>
      </c>
      <c r="B104" s="53" t="str">
        <f>IF(ISBLANK('Input-Accounts'!B104),"",'Input-Accounts'!B104)</f>
        <v>Measuring and regulating station equipment—city gate check stations</v>
      </c>
      <c r="C104" s="31">
        <f>IF(ISBLANK('Input-Accounts'!C104),"",'Input-Accounts'!C104)</f>
        <v>379.1</v>
      </c>
      <c r="D104" s="10">
        <f t="shared" ca="1" si="14"/>
        <v>0</v>
      </c>
      <c r="E104" s="10">
        <f t="shared" ca="1" si="13"/>
        <v>0</v>
      </c>
      <c r="F104" s="3" t="str" cm="1">
        <f t="array" aca="1" ref="F104" ca="1">IF(D104=0,"-",IF('Input-Accounts'!$E104&lt;&gt;0,'Input-Accounts'!$E104,INDEX('Input-Accounts'!$H104:$J104,,MATCH($F$6,'Input-Accounts'!$H$6:$J$6,0))))</f>
        <v>-</v>
      </c>
      <c r="G104" s="10">
        <f ca="1">IFERROR(INDEX(G$337:G$373,MATCH($F104,$B$337:$B$373,0))/INDEX($D$337:$D$373,MATCH($F104,$B$337:$B$373,0)),SUMIFS('Input-Ext Allocators'!D$8:D$63,'Input-Ext Allocators'!$B$8:$B$63,$F104))*$D104</f>
        <v>0</v>
      </c>
      <c r="H104" s="10">
        <f ca="1">IFERROR(INDEX(H$337:H$373,MATCH($F104,$B$337:$B$373,0))/INDEX($D$337:$D$373,MATCH($F104,$B$337:$B$373,0)),SUMIFS('Input-Ext Allocators'!E$8:E$63,'Input-Ext Allocators'!$B$8:$B$63,$F104))*$D104</f>
        <v>0</v>
      </c>
      <c r="I104" s="10">
        <f ca="1">IFERROR(INDEX(I$337:I$373,MATCH($F104,$B$337:$B$373,0))/INDEX($D$337:$D$373,MATCH($F104,$B$337:$B$373,0)),SUMIFS('Input-Ext Allocators'!F$8:F$63,'Input-Ext Allocators'!$B$8:$B$63,$F104))*$D104</f>
        <v>0</v>
      </c>
      <c r="J104" s="10">
        <f ca="1">IFERROR(INDEX(J$337:J$373,MATCH($F104,$B$337:$B$373,0))/INDEX($D$337:$D$373,MATCH($F104,$B$337:$B$373,0)),SUMIFS('Input-Ext Allocators'!G$8:G$63,'Input-Ext Allocators'!$B$8:$B$63,$F104))*$D104</f>
        <v>0</v>
      </c>
      <c r="K104" s="10">
        <f ca="1">IFERROR(INDEX(K$337:K$373,MATCH($F104,$B$337:$B$373,0))/INDEX($D$337:$D$373,MATCH($F104,$B$337:$B$373,0)),SUMIFS('Input-Ext Allocators'!H$8:H$63,'Input-Ext Allocators'!$B$8:$B$63,$F104))*$D104</f>
        <v>0</v>
      </c>
    </row>
    <row r="105" spans="1:11" hidden="1" outlineLevel="1">
      <c r="A105" s="31">
        <f>IF(ISBLANK('Input-Accounts'!A105),"",'Input-Accounts'!A105)</f>
        <v>93</v>
      </c>
      <c r="B105" s="53" t="str">
        <f>IF(ISBLANK('Input-Accounts'!B105),"",'Input-Accounts'!B105)</f>
        <v>SERVICES (Less SMRP)</v>
      </c>
      <c r="C105" s="31">
        <f>IF(ISBLANK('Input-Accounts'!C105),"",'Input-Accounts'!C105)</f>
        <v>380</v>
      </c>
      <c r="D105" s="10">
        <f t="shared" ca="1" si="14"/>
        <v>0</v>
      </c>
      <c r="E105" s="10">
        <f t="shared" ca="1" si="13"/>
        <v>0</v>
      </c>
      <c r="F105" s="3" t="str" cm="1">
        <f t="array" aca="1" ref="F105" ca="1">IF(D105=0,"-",IF('Input-Accounts'!$E105&lt;&gt;0,'Input-Accounts'!$E105,INDEX('Input-Accounts'!$H105:$J105,,MATCH($F$6,'Input-Accounts'!$H$6:$J$6,0))))</f>
        <v>-</v>
      </c>
      <c r="G105" s="10">
        <f ca="1">IFERROR(INDEX(G$337:G$373,MATCH($F105,$B$337:$B$373,0))/INDEX($D$337:$D$373,MATCH($F105,$B$337:$B$373,0)),SUMIFS('Input-Ext Allocators'!D$8:D$63,'Input-Ext Allocators'!$B$8:$B$63,$F105))*$D105</f>
        <v>0</v>
      </c>
      <c r="H105" s="10">
        <f ca="1">IFERROR(INDEX(H$337:H$373,MATCH($F105,$B$337:$B$373,0))/INDEX($D$337:$D$373,MATCH($F105,$B$337:$B$373,0)),SUMIFS('Input-Ext Allocators'!E$8:E$63,'Input-Ext Allocators'!$B$8:$B$63,$F105))*$D105</f>
        <v>0</v>
      </c>
      <c r="I105" s="10">
        <f ca="1">IFERROR(INDEX(I$337:I$373,MATCH($F105,$B$337:$B$373,0))/INDEX($D$337:$D$373,MATCH($F105,$B$337:$B$373,0)),SUMIFS('Input-Ext Allocators'!F$8:F$63,'Input-Ext Allocators'!$B$8:$B$63,$F105))*$D105</f>
        <v>0</v>
      </c>
      <c r="J105" s="10">
        <f ca="1">IFERROR(INDEX(J$337:J$373,MATCH($F105,$B$337:$B$373,0))/INDEX($D$337:$D$373,MATCH($F105,$B$337:$B$373,0)),SUMIFS('Input-Ext Allocators'!G$8:G$63,'Input-Ext Allocators'!$B$8:$B$63,$F105))*$D105</f>
        <v>0</v>
      </c>
      <c r="K105" s="10">
        <f ca="1">IFERROR(INDEX(K$337:K$373,MATCH($F105,$B$337:$B$373,0))/INDEX($D$337:$D$373,MATCH($F105,$B$337:$B$373,0)),SUMIFS('Input-Ext Allocators'!H$8:H$63,'Input-Ext Allocators'!$B$8:$B$63,$F105))*$D105</f>
        <v>0</v>
      </c>
    </row>
    <row r="106" spans="1:11" hidden="1" outlineLevel="1">
      <c r="A106" s="31">
        <f>IF(ISBLANK('Input-Accounts'!A106),"",'Input-Accounts'!A106)</f>
        <v>94</v>
      </c>
      <c r="B106" s="53" t="str">
        <f>IF(ISBLANK('Input-Accounts'!B106),"",'Input-Accounts'!B106)</f>
        <v>METERS</v>
      </c>
      <c r="C106" s="31">
        <f>IF(ISBLANK('Input-Accounts'!C106),"",'Input-Accounts'!C106)</f>
        <v>381</v>
      </c>
      <c r="D106" s="10">
        <f t="shared" ca="1" si="14"/>
        <v>0</v>
      </c>
      <c r="E106" s="10">
        <f t="shared" ca="1" si="13"/>
        <v>0</v>
      </c>
      <c r="F106" s="3" t="str" cm="1">
        <f t="array" aca="1" ref="F106" ca="1">IF(D106=0,"-",IF('Input-Accounts'!$E106&lt;&gt;0,'Input-Accounts'!$E106,INDEX('Input-Accounts'!$H106:$J106,,MATCH($F$6,'Input-Accounts'!$H$6:$J$6,0))))</f>
        <v>-</v>
      </c>
      <c r="G106" s="10">
        <f ca="1">IFERROR(INDEX(G$337:G$373,MATCH($F106,$B$337:$B$373,0))/INDEX($D$337:$D$373,MATCH($F106,$B$337:$B$373,0)),SUMIFS('Input-Ext Allocators'!D$8:D$63,'Input-Ext Allocators'!$B$8:$B$63,$F106))*$D106</f>
        <v>0</v>
      </c>
      <c r="H106" s="10">
        <f ca="1">IFERROR(INDEX(H$337:H$373,MATCH($F106,$B$337:$B$373,0))/INDEX($D$337:$D$373,MATCH($F106,$B$337:$B$373,0)),SUMIFS('Input-Ext Allocators'!E$8:E$63,'Input-Ext Allocators'!$B$8:$B$63,$F106))*$D106</f>
        <v>0</v>
      </c>
      <c r="I106" s="10">
        <f ca="1">IFERROR(INDEX(I$337:I$373,MATCH($F106,$B$337:$B$373,0))/INDEX($D$337:$D$373,MATCH($F106,$B$337:$B$373,0)),SUMIFS('Input-Ext Allocators'!F$8:F$63,'Input-Ext Allocators'!$B$8:$B$63,$F106))*$D106</f>
        <v>0</v>
      </c>
      <c r="J106" s="10">
        <f ca="1">IFERROR(INDEX(J$337:J$373,MATCH($F106,$B$337:$B$373,0))/INDEX($D$337:$D$373,MATCH($F106,$B$337:$B$373,0)),SUMIFS('Input-Ext Allocators'!G$8:G$63,'Input-Ext Allocators'!$B$8:$B$63,$F106))*$D106</f>
        <v>0</v>
      </c>
      <c r="K106" s="10">
        <f ca="1">IFERROR(INDEX(K$337:K$373,MATCH($F106,$B$337:$B$373,0))/INDEX($D$337:$D$373,MATCH($F106,$B$337:$B$373,0)),SUMIFS('Input-Ext Allocators'!H$8:H$63,'Input-Ext Allocators'!$B$8:$B$63,$F106))*$D106</f>
        <v>0</v>
      </c>
    </row>
    <row r="107" spans="1:11" hidden="1" outlineLevel="1">
      <c r="A107" s="31">
        <f>IF(ISBLANK('Input-Accounts'!A107),"",'Input-Accounts'!A107)</f>
        <v>95</v>
      </c>
      <c r="B107" s="53" t="str">
        <f>IF(ISBLANK('Input-Accounts'!B107),"",'Input-Accounts'!B107)</f>
        <v>METERS - AMI</v>
      </c>
      <c r="C107" s="31">
        <f>IF(ISBLANK('Input-Accounts'!C107),"",'Input-Accounts'!C107)</f>
        <v>381.1</v>
      </c>
      <c r="D107" s="10">
        <f t="shared" ca="1" si="14"/>
        <v>0</v>
      </c>
      <c r="E107" s="10">
        <f t="shared" ca="1" si="13"/>
        <v>0</v>
      </c>
      <c r="F107" s="3" t="str" cm="1">
        <f t="array" aca="1" ref="F107" ca="1">IF(D107=0,"-",IF('Input-Accounts'!$E107&lt;&gt;0,'Input-Accounts'!$E107,INDEX('Input-Accounts'!$H107:$J107,,MATCH($F$6,'Input-Accounts'!$H$6:$J$6,0))))</f>
        <v>-</v>
      </c>
      <c r="G107" s="10">
        <f ca="1">IFERROR(INDEX(G$337:G$373,MATCH($F107,$B$337:$B$373,0))/INDEX($D$337:$D$373,MATCH($F107,$B$337:$B$373,0)),SUMIFS('Input-Ext Allocators'!D$8:D$63,'Input-Ext Allocators'!$B$8:$B$63,$F107))*$D107</f>
        <v>0</v>
      </c>
      <c r="H107" s="10">
        <f ca="1">IFERROR(INDEX(H$337:H$373,MATCH($F107,$B$337:$B$373,0))/INDEX($D$337:$D$373,MATCH($F107,$B$337:$B$373,0)),SUMIFS('Input-Ext Allocators'!E$8:E$63,'Input-Ext Allocators'!$B$8:$B$63,$F107))*$D107</f>
        <v>0</v>
      </c>
      <c r="I107" s="10">
        <f ca="1">IFERROR(INDEX(I$337:I$373,MATCH($F107,$B$337:$B$373,0))/INDEX($D$337:$D$373,MATCH($F107,$B$337:$B$373,0)),SUMIFS('Input-Ext Allocators'!F$8:F$63,'Input-Ext Allocators'!$B$8:$B$63,$F107))*$D107</f>
        <v>0</v>
      </c>
      <c r="J107" s="10">
        <f ca="1">IFERROR(INDEX(J$337:J$373,MATCH($F107,$B$337:$B$373,0))/INDEX($D$337:$D$373,MATCH($F107,$B$337:$B$373,0)),SUMIFS('Input-Ext Allocators'!G$8:G$63,'Input-Ext Allocators'!$B$8:$B$63,$F107))*$D107</f>
        <v>0</v>
      </c>
      <c r="K107" s="10">
        <f ca="1">IFERROR(INDEX(K$337:K$373,MATCH($F107,$B$337:$B$373,0))/INDEX($D$337:$D$373,MATCH($F107,$B$337:$B$373,0)),SUMIFS('Input-Ext Allocators'!H$8:H$63,'Input-Ext Allocators'!$B$8:$B$63,$F107))*$D107</f>
        <v>0</v>
      </c>
    </row>
    <row r="108" spans="1:11" hidden="1" outlineLevel="1">
      <c r="A108" s="31">
        <f>IF(ISBLANK('Input-Accounts'!A108),"",'Input-Accounts'!A108)</f>
        <v>96</v>
      </c>
      <c r="B108" s="53" t="str">
        <f>IF(ISBLANK('Input-Accounts'!B108),"",'Input-Accounts'!B108)</f>
        <v>METER INSTALLATIONS (Less SMRP)</v>
      </c>
      <c r="C108" s="31">
        <f>IF(ISBLANK('Input-Accounts'!C108),"",'Input-Accounts'!C108)</f>
        <v>382</v>
      </c>
      <c r="D108" s="10">
        <f t="shared" ca="1" si="14"/>
        <v>0</v>
      </c>
      <c r="E108" s="10">
        <f t="shared" ca="1" si="13"/>
        <v>0</v>
      </c>
      <c r="F108" s="3" t="str" cm="1">
        <f t="array" aca="1" ref="F108" ca="1">IF(D108=0,"-",IF('Input-Accounts'!$E108&lt;&gt;0,'Input-Accounts'!$E108,INDEX('Input-Accounts'!$H108:$J108,,MATCH($F$6,'Input-Accounts'!$H$6:$J$6,0))))</f>
        <v>-</v>
      </c>
      <c r="G108" s="10">
        <f ca="1">IFERROR(INDEX(G$337:G$373,MATCH($F108,$B$337:$B$373,0))/INDEX($D$337:$D$373,MATCH($F108,$B$337:$B$373,0)),SUMIFS('Input-Ext Allocators'!D$8:D$63,'Input-Ext Allocators'!$B$8:$B$63,$F108))*$D108</f>
        <v>0</v>
      </c>
      <c r="H108" s="10">
        <f ca="1">IFERROR(INDEX(H$337:H$373,MATCH($F108,$B$337:$B$373,0))/INDEX($D$337:$D$373,MATCH($F108,$B$337:$B$373,0)),SUMIFS('Input-Ext Allocators'!E$8:E$63,'Input-Ext Allocators'!$B$8:$B$63,$F108))*$D108</f>
        <v>0</v>
      </c>
      <c r="I108" s="10">
        <f ca="1">IFERROR(INDEX(I$337:I$373,MATCH($F108,$B$337:$B$373,0))/INDEX($D$337:$D$373,MATCH($F108,$B$337:$B$373,0)),SUMIFS('Input-Ext Allocators'!F$8:F$63,'Input-Ext Allocators'!$B$8:$B$63,$F108))*$D108</f>
        <v>0</v>
      </c>
      <c r="J108" s="10">
        <f ca="1">IFERROR(INDEX(J$337:J$373,MATCH($F108,$B$337:$B$373,0))/INDEX($D$337:$D$373,MATCH($F108,$B$337:$B$373,0)),SUMIFS('Input-Ext Allocators'!G$8:G$63,'Input-Ext Allocators'!$B$8:$B$63,$F108))*$D108</f>
        <v>0</v>
      </c>
      <c r="K108" s="10">
        <f ca="1">IFERROR(INDEX(K$337:K$373,MATCH($F108,$B$337:$B$373,0))/INDEX($D$337:$D$373,MATCH($F108,$B$337:$B$373,0)),SUMIFS('Input-Ext Allocators'!H$8:H$63,'Input-Ext Allocators'!$B$8:$B$63,$F108))*$D108</f>
        <v>0</v>
      </c>
    </row>
    <row r="109" spans="1:11" hidden="1" outlineLevel="1">
      <c r="A109" s="31">
        <f>IF(ISBLANK('Input-Accounts'!A109),"",'Input-Accounts'!A109)</f>
        <v>97</v>
      </c>
      <c r="B109" s="53" t="str">
        <f>IF(ISBLANK('Input-Accounts'!B109),"",'Input-Accounts'!B109)</f>
        <v>HOUSE REGULATORS (Less SMRP)</v>
      </c>
      <c r="C109" s="31">
        <f>IF(ISBLANK('Input-Accounts'!C109),"",'Input-Accounts'!C109)</f>
        <v>383</v>
      </c>
      <c r="D109" s="10">
        <f t="shared" ca="1" si="14"/>
        <v>0</v>
      </c>
      <c r="E109" s="10">
        <f t="shared" ca="1" si="13"/>
        <v>0</v>
      </c>
      <c r="F109" s="3" t="str" cm="1">
        <f t="array" aca="1" ref="F109" ca="1">IF(D109=0,"-",IF('Input-Accounts'!$E109&lt;&gt;0,'Input-Accounts'!$E109,INDEX('Input-Accounts'!$H109:$J109,,MATCH($F$6,'Input-Accounts'!$H$6:$J$6,0))))</f>
        <v>-</v>
      </c>
      <c r="G109" s="10">
        <f ca="1">IFERROR(INDEX(G$337:G$373,MATCH($F109,$B$337:$B$373,0))/INDEX($D$337:$D$373,MATCH($F109,$B$337:$B$373,0)),SUMIFS('Input-Ext Allocators'!D$8:D$63,'Input-Ext Allocators'!$B$8:$B$63,$F109))*$D109</f>
        <v>0</v>
      </c>
      <c r="H109" s="10">
        <f ca="1">IFERROR(INDEX(H$337:H$373,MATCH($F109,$B$337:$B$373,0))/INDEX($D$337:$D$373,MATCH($F109,$B$337:$B$373,0)),SUMIFS('Input-Ext Allocators'!E$8:E$63,'Input-Ext Allocators'!$B$8:$B$63,$F109))*$D109</f>
        <v>0</v>
      </c>
      <c r="I109" s="10">
        <f ca="1">IFERROR(INDEX(I$337:I$373,MATCH($F109,$B$337:$B$373,0))/INDEX($D$337:$D$373,MATCH($F109,$B$337:$B$373,0)),SUMIFS('Input-Ext Allocators'!F$8:F$63,'Input-Ext Allocators'!$B$8:$B$63,$F109))*$D109</f>
        <v>0</v>
      </c>
      <c r="J109" s="10">
        <f ca="1">IFERROR(INDEX(J$337:J$373,MATCH($F109,$B$337:$B$373,0))/INDEX($D$337:$D$373,MATCH($F109,$B$337:$B$373,0)),SUMIFS('Input-Ext Allocators'!G$8:G$63,'Input-Ext Allocators'!$B$8:$B$63,$F109))*$D109</f>
        <v>0</v>
      </c>
      <c r="K109" s="10">
        <f ca="1">IFERROR(INDEX(K$337:K$373,MATCH($F109,$B$337:$B$373,0))/INDEX($D$337:$D$373,MATCH($F109,$B$337:$B$373,0)),SUMIFS('Input-Ext Allocators'!H$8:H$63,'Input-Ext Allocators'!$B$8:$B$63,$F109))*$D109</f>
        <v>0</v>
      </c>
    </row>
    <row r="110" spans="1:11" outlineLevel="1">
      <c r="A110" s="31">
        <f>IF(ISBLANK('Input-Accounts'!A110),"",'Input-Accounts'!A110)</f>
        <v>98</v>
      </c>
      <c r="B110" s="53" t="str">
        <f>IF(ISBLANK('Input-Accounts'!B110),"",'Input-Accounts'!B110)</f>
        <v>HOUSE REGULATOR INSTALLATIONS</v>
      </c>
      <c r="C110" s="31">
        <f>IF(ISBLANK('Input-Accounts'!C110),"",'Input-Accounts'!C110)</f>
        <v>384</v>
      </c>
      <c r="D110" s="10">
        <f t="shared" ca="1" si="14"/>
        <v>0</v>
      </c>
      <c r="E110" s="10">
        <f t="shared" ca="1" si="13"/>
        <v>0</v>
      </c>
      <c r="F110" s="3" t="str" cm="1">
        <f t="array" aca="1" ref="F110" ca="1">IF(D110=0,"-",IF('Input-Accounts'!$E110&lt;&gt;0,'Input-Accounts'!$E110,INDEX('Input-Accounts'!$H110:$J110,,MATCH($F$6,'Input-Accounts'!$H$6:$J$6,0))))</f>
        <v>-</v>
      </c>
      <c r="G110" s="10">
        <f ca="1">IFERROR(INDEX(G$337:G$373,MATCH($F110,$B$337:$B$373,0))/INDEX($D$337:$D$373,MATCH($F110,$B$337:$B$373,0)),SUMIFS('Input-Ext Allocators'!D$8:D$63,'Input-Ext Allocators'!$B$8:$B$63,$F110))*$D110</f>
        <v>0</v>
      </c>
      <c r="H110" s="10">
        <f ca="1">IFERROR(INDEX(H$337:H$373,MATCH($F110,$B$337:$B$373,0))/INDEX($D$337:$D$373,MATCH($F110,$B$337:$B$373,0)),SUMIFS('Input-Ext Allocators'!E$8:E$63,'Input-Ext Allocators'!$B$8:$B$63,$F110))*$D110</f>
        <v>0</v>
      </c>
      <c r="I110" s="10">
        <f ca="1">IFERROR(INDEX(I$337:I$373,MATCH($F110,$B$337:$B$373,0))/INDEX($D$337:$D$373,MATCH($F110,$B$337:$B$373,0)),SUMIFS('Input-Ext Allocators'!F$8:F$63,'Input-Ext Allocators'!$B$8:$B$63,$F110))*$D110</f>
        <v>0</v>
      </c>
      <c r="J110" s="10">
        <f ca="1">IFERROR(INDEX(J$337:J$373,MATCH($F110,$B$337:$B$373,0))/INDEX($D$337:$D$373,MATCH($F110,$B$337:$B$373,0)),SUMIFS('Input-Ext Allocators'!G$8:G$63,'Input-Ext Allocators'!$B$8:$B$63,$F110))*$D110</f>
        <v>0</v>
      </c>
      <c r="K110" s="10">
        <f ca="1">IFERROR(INDEX(K$337:K$373,MATCH($F110,$B$337:$B$373,0))/INDEX($D$337:$D$373,MATCH($F110,$B$337:$B$373,0)),SUMIFS('Input-Ext Allocators'!H$8:H$63,'Input-Ext Allocators'!$B$8:$B$63,$F110))*$D110</f>
        <v>0</v>
      </c>
    </row>
    <row r="111" spans="1:11" outlineLevel="1">
      <c r="A111" s="31">
        <f>IF(ISBLANK('Input-Accounts'!A111),"",'Input-Accounts'!A111)</f>
        <v>99</v>
      </c>
      <c r="B111" s="53" t="str">
        <f>IF(ISBLANK('Input-Accounts'!B111),"",'Input-Accounts'!B111)</f>
        <v>INDUSTRIAL M &amp; R STATION EQUIPMENT</v>
      </c>
      <c r="C111" s="31">
        <f>IF(ISBLANK('Input-Accounts'!C111),"",'Input-Accounts'!C111)</f>
        <v>385</v>
      </c>
      <c r="D111" s="10">
        <f t="shared" ca="1" si="14"/>
        <v>0</v>
      </c>
      <c r="E111" s="10">
        <f t="shared" ca="1" si="13"/>
        <v>0</v>
      </c>
      <c r="F111" s="3" t="str" cm="1">
        <f t="array" aca="1" ref="F111" ca="1">IF(D111=0,"-",IF('Input-Accounts'!$E111&lt;&gt;0,'Input-Accounts'!$E111,INDEX('Input-Accounts'!$H111:$J111,,MATCH($F$6,'Input-Accounts'!$H$6:$J$6,0))))</f>
        <v>-</v>
      </c>
      <c r="G111" s="10">
        <f ca="1">IFERROR(INDEX(G$337:G$373,MATCH($F111,$B$337:$B$373,0))/INDEX($D$337:$D$373,MATCH($F111,$B$337:$B$373,0)),SUMIFS('Input-Ext Allocators'!D$8:D$63,'Input-Ext Allocators'!$B$8:$B$63,$F111))*$D111</f>
        <v>0</v>
      </c>
      <c r="H111" s="10">
        <f ca="1">IFERROR(INDEX(H$337:H$373,MATCH($F111,$B$337:$B$373,0))/INDEX($D$337:$D$373,MATCH($F111,$B$337:$B$373,0)),SUMIFS('Input-Ext Allocators'!E$8:E$63,'Input-Ext Allocators'!$B$8:$B$63,$F111))*$D111</f>
        <v>0</v>
      </c>
      <c r="I111" s="10">
        <f ca="1">IFERROR(INDEX(I$337:I$373,MATCH($F111,$B$337:$B$373,0))/INDEX($D$337:$D$373,MATCH($F111,$B$337:$B$373,0)),SUMIFS('Input-Ext Allocators'!F$8:F$63,'Input-Ext Allocators'!$B$8:$B$63,$F111))*$D111</f>
        <v>0</v>
      </c>
      <c r="J111" s="10">
        <f ca="1">IFERROR(INDEX(J$337:J$373,MATCH($F111,$B$337:$B$373,0))/INDEX($D$337:$D$373,MATCH($F111,$B$337:$B$373,0)),SUMIFS('Input-Ext Allocators'!G$8:G$63,'Input-Ext Allocators'!$B$8:$B$63,$F111))*$D111</f>
        <v>0</v>
      </c>
      <c r="K111" s="10">
        <f ca="1">IFERROR(INDEX(K$337:K$373,MATCH($F111,$B$337:$B$373,0))/INDEX($D$337:$D$373,MATCH($F111,$B$337:$B$373,0)),SUMIFS('Input-Ext Allocators'!H$8:H$63,'Input-Ext Allocators'!$B$8:$B$63,$F111))*$D111</f>
        <v>0</v>
      </c>
    </row>
    <row r="112" spans="1:11" outlineLevel="1">
      <c r="A112" s="31">
        <f>IF(ISBLANK('Input-Accounts'!A112),"",'Input-Accounts'!A112)</f>
        <v>100</v>
      </c>
      <c r="B112" s="53" t="str">
        <f>IF(ISBLANK('Input-Accounts'!B112),"",'Input-Accounts'!B112)</f>
        <v>INDUSTRIAL M &amp; R STATION EQUIPMENT - DS-ML DIRECT ASSIGNMENT</v>
      </c>
      <c r="C112" s="31">
        <f>IF(ISBLANK('Input-Accounts'!C112),"",'Input-Accounts'!C112)</f>
        <v>385</v>
      </c>
      <c r="D112" s="10">
        <f t="shared" ca="1" si="14"/>
        <v>0</v>
      </c>
      <c r="E112" s="10">
        <f t="shared" ca="1" si="13"/>
        <v>0</v>
      </c>
      <c r="F112" s="3" t="str" cm="1">
        <f t="array" aca="1" ref="F112" ca="1">IF(D112=0,"-",IF('Input-Accounts'!$E112&lt;&gt;0,'Input-Accounts'!$E112,INDEX('Input-Accounts'!$H112:$J112,,MATCH($F$6,'Input-Accounts'!$H$6:$J$6,0))))</f>
        <v>-</v>
      </c>
      <c r="G112" s="10">
        <f ca="1">IFERROR(INDEX(G$337:G$373,MATCH($F112,$B$337:$B$373,0))/INDEX($D$337:$D$373,MATCH($F112,$B$337:$B$373,0)),SUMIFS('Input-Ext Allocators'!D$8:D$63,'Input-Ext Allocators'!$B$8:$B$63,$F112))*$D112</f>
        <v>0</v>
      </c>
      <c r="H112" s="10">
        <f ca="1">IFERROR(INDEX(H$337:H$373,MATCH($F112,$B$337:$B$373,0))/INDEX($D$337:$D$373,MATCH($F112,$B$337:$B$373,0)),SUMIFS('Input-Ext Allocators'!E$8:E$63,'Input-Ext Allocators'!$B$8:$B$63,$F112))*$D112</f>
        <v>0</v>
      </c>
      <c r="I112" s="10">
        <f ca="1">IFERROR(INDEX(I$337:I$373,MATCH($F112,$B$337:$B$373,0))/INDEX($D$337:$D$373,MATCH($F112,$B$337:$B$373,0)),SUMIFS('Input-Ext Allocators'!F$8:F$63,'Input-Ext Allocators'!$B$8:$B$63,$F112))*$D112</f>
        <v>0</v>
      </c>
      <c r="J112" s="10">
        <f ca="1">IFERROR(INDEX(J$337:J$373,MATCH($F112,$B$337:$B$373,0))/INDEX($D$337:$D$373,MATCH($F112,$B$337:$B$373,0)),SUMIFS('Input-Ext Allocators'!G$8:G$63,'Input-Ext Allocators'!$B$8:$B$63,$F112))*$D112</f>
        <v>0</v>
      </c>
      <c r="K112" s="10">
        <f ca="1">IFERROR(INDEX(K$337:K$373,MATCH($F112,$B$337:$B$373,0))/INDEX($D$337:$D$373,MATCH($F112,$B$337:$B$373,0)),SUMIFS('Input-Ext Allocators'!H$8:H$63,'Input-Ext Allocators'!$B$8:$B$63,$F112))*$D112</f>
        <v>0</v>
      </c>
    </row>
    <row r="113" spans="1:11" outlineLevel="1">
      <c r="A113" s="31">
        <f>IF(ISBLANK('Input-Accounts'!A113),"",'Input-Accounts'!A113)</f>
        <v>101</v>
      </c>
      <c r="B113" s="53" t="str">
        <f>IF(ISBLANK('Input-Accounts'!B113),"",'Input-Accounts'!B113)</f>
        <v>OTHER EQUIP-ODORIZATION</v>
      </c>
      <c r="C113" s="31">
        <f>IF(ISBLANK('Input-Accounts'!C113),"",'Input-Accounts'!C113)</f>
        <v>387.2</v>
      </c>
      <c r="D113" s="10">
        <f t="shared" ca="1" si="14"/>
        <v>0</v>
      </c>
      <c r="E113" s="10">
        <f t="shared" ca="1" si="13"/>
        <v>0</v>
      </c>
      <c r="F113" s="3" t="str" cm="1">
        <f t="array" aca="1" ref="F113" ca="1">IF(D113=0,"-",IF('Input-Accounts'!$E113&lt;&gt;0,'Input-Accounts'!$E113,INDEX('Input-Accounts'!$H113:$J113,,MATCH($F$6,'Input-Accounts'!$H$6:$J$6,0))))</f>
        <v>-</v>
      </c>
      <c r="G113" s="10">
        <f ca="1">IFERROR(INDEX(G$337:G$373,MATCH($F113,$B$337:$B$373,0))/INDEX($D$337:$D$373,MATCH($F113,$B$337:$B$373,0)),SUMIFS('Input-Ext Allocators'!D$8:D$63,'Input-Ext Allocators'!$B$8:$B$63,$F113))*$D113</f>
        <v>0</v>
      </c>
      <c r="H113" s="10">
        <f ca="1">IFERROR(INDEX(H$337:H$373,MATCH($F113,$B$337:$B$373,0))/INDEX($D$337:$D$373,MATCH($F113,$B$337:$B$373,0)),SUMIFS('Input-Ext Allocators'!E$8:E$63,'Input-Ext Allocators'!$B$8:$B$63,$F113))*$D113</f>
        <v>0</v>
      </c>
      <c r="I113" s="10">
        <f ca="1">IFERROR(INDEX(I$337:I$373,MATCH($F113,$B$337:$B$373,0))/INDEX($D$337:$D$373,MATCH($F113,$B$337:$B$373,0)),SUMIFS('Input-Ext Allocators'!F$8:F$63,'Input-Ext Allocators'!$B$8:$B$63,$F113))*$D113</f>
        <v>0</v>
      </c>
      <c r="J113" s="10">
        <f ca="1">IFERROR(INDEX(J$337:J$373,MATCH($F113,$B$337:$B$373,0))/INDEX($D$337:$D$373,MATCH($F113,$B$337:$B$373,0)),SUMIFS('Input-Ext Allocators'!G$8:G$63,'Input-Ext Allocators'!$B$8:$B$63,$F113))*$D113</f>
        <v>0</v>
      </c>
      <c r="K113" s="10">
        <f ca="1">IFERROR(INDEX(K$337:K$373,MATCH($F113,$B$337:$B$373,0))/INDEX($D$337:$D$373,MATCH($F113,$B$337:$B$373,0)),SUMIFS('Input-Ext Allocators'!H$8:H$63,'Input-Ext Allocators'!$B$8:$B$63,$F113))*$D113</f>
        <v>0</v>
      </c>
    </row>
    <row r="114" spans="1:11" outlineLevel="1">
      <c r="A114" s="31">
        <f>IF(ISBLANK('Input-Accounts'!A114),"",'Input-Accounts'!A114)</f>
        <v>102</v>
      </c>
      <c r="B114" s="53" t="str">
        <f>IF(ISBLANK('Input-Accounts'!B114),"",'Input-Accounts'!B114)</f>
        <v>OTHER EQUIP-TELEPHONE</v>
      </c>
      <c r="C114" s="31">
        <f>IF(ISBLANK('Input-Accounts'!C114),"",'Input-Accounts'!C114)</f>
        <v>387.41</v>
      </c>
      <c r="D114" s="10">
        <f t="shared" ca="1" si="14"/>
        <v>0</v>
      </c>
      <c r="E114" s="10">
        <f t="shared" ca="1" si="13"/>
        <v>0</v>
      </c>
      <c r="F114" s="3" t="str" cm="1">
        <f t="array" aca="1" ref="F114" ca="1">IF(D114=0,"-",IF('Input-Accounts'!$E114&lt;&gt;0,'Input-Accounts'!$E114,INDEX('Input-Accounts'!$H114:$J114,,MATCH($F$6,'Input-Accounts'!$H$6:$J$6,0))))</f>
        <v>-</v>
      </c>
      <c r="G114" s="10">
        <f ca="1">IFERROR(INDEX(G$337:G$373,MATCH($F114,$B$337:$B$373,0))/INDEX($D$337:$D$373,MATCH($F114,$B$337:$B$373,0)),SUMIFS('Input-Ext Allocators'!D$8:D$63,'Input-Ext Allocators'!$B$8:$B$63,$F114))*$D114</f>
        <v>0</v>
      </c>
      <c r="H114" s="10">
        <f ca="1">IFERROR(INDEX(H$337:H$373,MATCH($F114,$B$337:$B$373,0))/INDEX($D$337:$D$373,MATCH($F114,$B$337:$B$373,0)),SUMIFS('Input-Ext Allocators'!E$8:E$63,'Input-Ext Allocators'!$B$8:$B$63,$F114))*$D114</f>
        <v>0</v>
      </c>
      <c r="I114" s="10">
        <f ca="1">IFERROR(INDEX(I$337:I$373,MATCH($F114,$B$337:$B$373,0))/INDEX($D$337:$D$373,MATCH($F114,$B$337:$B$373,0)),SUMIFS('Input-Ext Allocators'!F$8:F$63,'Input-Ext Allocators'!$B$8:$B$63,$F114))*$D114</f>
        <v>0</v>
      </c>
      <c r="J114" s="10">
        <f ca="1">IFERROR(INDEX(J$337:J$373,MATCH($F114,$B$337:$B$373,0))/INDEX($D$337:$D$373,MATCH($F114,$B$337:$B$373,0)),SUMIFS('Input-Ext Allocators'!G$8:G$63,'Input-Ext Allocators'!$B$8:$B$63,$F114))*$D114</f>
        <v>0</v>
      </c>
      <c r="K114" s="10">
        <f ca="1">IFERROR(INDEX(K$337:K$373,MATCH($F114,$B$337:$B$373,0))/INDEX($D$337:$D$373,MATCH($F114,$B$337:$B$373,0)),SUMIFS('Input-Ext Allocators'!H$8:H$63,'Input-Ext Allocators'!$B$8:$B$63,$F114))*$D114</f>
        <v>0</v>
      </c>
    </row>
    <row r="115" spans="1:11" outlineLevel="1">
      <c r="A115" s="31">
        <f>IF(ISBLANK('Input-Accounts'!A115),"",'Input-Accounts'!A115)</f>
        <v>103</v>
      </c>
      <c r="B115" s="53" t="str">
        <f>IF(ISBLANK('Input-Accounts'!B115),"",'Input-Accounts'!B115)</f>
        <v>OTHER EQUIPMENT-RADIO</v>
      </c>
      <c r="C115" s="31">
        <f>IF(ISBLANK('Input-Accounts'!C115),"",'Input-Accounts'!C115)</f>
        <v>387.42</v>
      </c>
      <c r="D115" s="10">
        <f t="shared" ca="1" si="14"/>
        <v>0</v>
      </c>
      <c r="E115" s="10">
        <f t="shared" ca="1" si="13"/>
        <v>0</v>
      </c>
      <c r="F115" s="3" t="str" cm="1">
        <f t="array" aca="1" ref="F115" ca="1">IF(D115=0,"-",IF('Input-Accounts'!$E115&lt;&gt;0,'Input-Accounts'!$E115,INDEX('Input-Accounts'!$H115:$J115,,MATCH($F$6,'Input-Accounts'!$H$6:$J$6,0))))</f>
        <v>-</v>
      </c>
      <c r="G115" s="10">
        <f ca="1">IFERROR(INDEX(G$337:G$373,MATCH($F115,$B$337:$B$373,0))/INDEX($D$337:$D$373,MATCH($F115,$B$337:$B$373,0)),SUMIFS('Input-Ext Allocators'!D$8:D$63,'Input-Ext Allocators'!$B$8:$B$63,$F115))*$D115</f>
        <v>0</v>
      </c>
      <c r="H115" s="10">
        <f ca="1">IFERROR(INDEX(H$337:H$373,MATCH($F115,$B$337:$B$373,0))/INDEX($D$337:$D$373,MATCH($F115,$B$337:$B$373,0)),SUMIFS('Input-Ext Allocators'!E$8:E$63,'Input-Ext Allocators'!$B$8:$B$63,$F115))*$D115</f>
        <v>0</v>
      </c>
      <c r="I115" s="10">
        <f ca="1">IFERROR(INDEX(I$337:I$373,MATCH($F115,$B$337:$B$373,0))/INDEX($D$337:$D$373,MATCH($F115,$B$337:$B$373,0)),SUMIFS('Input-Ext Allocators'!F$8:F$63,'Input-Ext Allocators'!$B$8:$B$63,$F115))*$D115</f>
        <v>0</v>
      </c>
      <c r="J115" s="10">
        <f ca="1">IFERROR(INDEX(J$337:J$373,MATCH($F115,$B$337:$B$373,0))/INDEX($D$337:$D$373,MATCH($F115,$B$337:$B$373,0)),SUMIFS('Input-Ext Allocators'!G$8:G$63,'Input-Ext Allocators'!$B$8:$B$63,$F115))*$D115</f>
        <v>0</v>
      </c>
      <c r="K115" s="10">
        <f ca="1">IFERROR(INDEX(K$337:K$373,MATCH($F115,$B$337:$B$373,0))/INDEX($D$337:$D$373,MATCH($F115,$B$337:$B$373,0)),SUMIFS('Input-Ext Allocators'!H$8:H$63,'Input-Ext Allocators'!$B$8:$B$63,$F115))*$D115</f>
        <v>0</v>
      </c>
    </row>
    <row r="116" spans="1:11" outlineLevel="1">
      <c r="A116" s="31">
        <f>IF(ISBLANK('Input-Accounts'!A116),"",'Input-Accounts'!A116)</f>
        <v>104</v>
      </c>
      <c r="B116" s="53" t="str">
        <f>IF(ISBLANK('Input-Accounts'!B116),"",'Input-Accounts'!B116)</f>
        <v>OTHER EQUIP-OTHER COMMUNICATION</v>
      </c>
      <c r="C116" s="31">
        <f>IF(ISBLANK('Input-Accounts'!C116),"",'Input-Accounts'!C116)</f>
        <v>387.44</v>
      </c>
      <c r="D116" s="10">
        <f t="shared" ca="1" si="14"/>
        <v>0</v>
      </c>
      <c r="E116" s="10">
        <f t="shared" ca="1" si="13"/>
        <v>0</v>
      </c>
      <c r="F116" s="3" t="str" cm="1">
        <f t="array" aca="1" ref="F116" ca="1">IF(D116=0,"-",IF('Input-Accounts'!$E116&lt;&gt;0,'Input-Accounts'!$E116,INDEX('Input-Accounts'!$H116:$J116,,MATCH($F$6,'Input-Accounts'!$H$6:$J$6,0))))</f>
        <v>-</v>
      </c>
      <c r="G116" s="10">
        <f ca="1">IFERROR(INDEX(G$337:G$373,MATCH($F116,$B$337:$B$373,0))/INDEX($D$337:$D$373,MATCH($F116,$B$337:$B$373,0)),SUMIFS('Input-Ext Allocators'!D$8:D$63,'Input-Ext Allocators'!$B$8:$B$63,$F116))*$D116</f>
        <v>0</v>
      </c>
      <c r="H116" s="10">
        <f ca="1">IFERROR(INDEX(H$337:H$373,MATCH($F116,$B$337:$B$373,0))/INDEX($D$337:$D$373,MATCH($F116,$B$337:$B$373,0)),SUMIFS('Input-Ext Allocators'!E$8:E$63,'Input-Ext Allocators'!$B$8:$B$63,$F116))*$D116</f>
        <v>0</v>
      </c>
      <c r="I116" s="10">
        <f ca="1">IFERROR(INDEX(I$337:I$373,MATCH($F116,$B$337:$B$373,0))/INDEX($D$337:$D$373,MATCH($F116,$B$337:$B$373,0)),SUMIFS('Input-Ext Allocators'!F$8:F$63,'Input-Ext Allocators'!$B$8:$B$63,$F116))*$D116</f>
        <v>0</v>
      </c>
      <c r="J116" s="10">
        <f ca="1">IFERROR(INDEX(J$337:J$373,MATCH($F116,$B$337:$B$373,0))/INDEX($D$337:$D$373,MATCH($F116,$B$337:$B$373,0)),SUMIFS('Input-Ext Allocators'!G$8:G$63,'Input-Ext Allocators'!$B$8:$B$63,$F116))*$D116</f>
        <v>0</v>
      </c>
      <c r="K116" s="10">
        <f ca="1">IFERROR(INDEX(K$337:K$373,MATCH($F116,$B$337:$B$373,0))/INDEX($D$337:$D$373,MATCH($F116,$B$337:$B$373,0)),SUMIFS('Input-Ext Allocators'!H$8:H$63,'Input-Ext Allocators'!$B$8:$B$63,$F116))*$D116</f>
        <v>0</v>
      </c>
    </row>
    <row r="117" spans="1:11" outlineLevel="1">
      <c r="A117" s="31">
        <f>IF(ISBLANK('Input-Accounts'!A117),"",'Input-Accounts'!A117)</f>
        <v>105</v>
      </c>
      <c r="B117" s="53" t="str">
        <f>IF(ISBLANK('Input-Accounts'!B117),"",'Input-Accounts'!B117)</f>
        <v>OTHER EQUIP-TELEMETERING</v>
      </c>
      <c r="C117" s="31">
        <f>IF(ISBLANK('Input-Accounts'!C117),"",'Input-Accounts'!C117)</f>
        <v>387.45</v>
      </c>
      <c r="D117" s="10">
        <f t="shared" ca="1" si="14"/>
        <v>0</v>
      </c>
      <c r="E117" s="10">
        <f t="shared" ca="1" si="13"/>
        <v>0</v>
      </c>
      <c r="F117" s="3" t="str" cm="1">
        <f t="array" aca="1" ref="F117" ca="1">IF(D117=0,"-",IF('Input-Accounts'!$E117&lt;&gt;0,'Input-Accounts'!$E117,INDEX('Input-Accounts'!$H117:$J117,,MATCH($F$6,'Input-Accounts'!$H$6:$J$6,0))))</f>
        <v>-</v>
      </c>
      <c r="G117" s="10">
        <f ca="1">IFERROR(INDEX(G$337:G$373,MATCH($F117,$B$337:$B$373,0))/INDEX($D$337:$D$373,MATCH($F117,$B$337:$B$373,0)),SUMIFS('Input-Ext Allocators'!D$8:D$63,'Input-Ext Allocators'!$B$8:$B$63,$F117))*$D117</f>
        <v>0</v>
      </c>
      <c r="H117" s="10">
        <f ca="1">IFERROR(INDEX(H$337:H$373,MATCH($F117,$B$337:$B$373,0))/INDEX($D$337:$D$373,MATCH($F117,$B$337:$B$373,0)),SUMIFS('Input-Ext Allocators'!E$8:E$63,'Input-Ext Allocators'!$B$8:$B$63,$F117))*$D117</f>
        <v>0</v>
      </c>
      <c r="I117" s="10">
        <f ca="1">IFERROR(INDEX(I$337:I$373,MATCH($F117,$B$337:$B$373,0))/INDEX($D$337:$D$373,MATCH($F117,$B$337:$B$373,0)),SUMIFS('Input-Ext Allocators'!F$8:F$63,'Input-Ext Allocators'!$B$8:$B$63,$F117))*$D117</f>
        <v>0</v>
      </c>
      <c r="J117" s="10">
        <f ca="1">IFERROR(INDEX(J$337:J$373,MATCH($F117,$B$337:$B$373,0))/INDEX($D$337:$D$373,MATCH($F117,$B$337:$B$373,0)),SUMIFS('Input-Ext Allocators'!G$8:G$63,'Input-Ext Allocators'!$B$8:$B$63,$F117))*$D117</f>
        <v>0</v>
      </c>
      <c r="K117" s="10">
        <f ca="1">IFERROR(INDEX(K$337:K$373,MATCH($F117,$B$337:$B$373,0))/INDEX($D$337:$D$373,MATCH($F117,$B$337:$B$373,0)),SUMIFS('Input-Ext Allocators'!H$8:H$63,'Input-Ext Allocators'!$B$8:$B$63,$F117))*$D117</f>
        <v>0</v>
      </c>
    </row>
    <row r="118" spans="1:11" outlineLevel="1">
      <c r="A118" s="31">
        <f>IF(ISBLANK('Input-Accounts'!A118),"",'Input-Accounts'!A118)</f>
        <v>106</v>
      </c>
      <c r="B118" s="53" t="str">
        <f>IF(ISBLANK('Input-Accounts'!B118),"",'Input-Accounts'!B118)</f>
        <v>OTHER EQUIP-CUST INFO SERVICE</v>
      </c>
      <c r="C118" s="31">
        <f>IF(ISBLANK('Input-Accounts'!C118),"",'Input-Accounts'!C118)</f>
        <v>387.46</v>
      </c>
      <c r="D118" s="10">
        <f t="shared" ca="1" si="14"/>
        <v>0</v>
      </c>
      <c r="E118" s="10">
        <f t="shared" ca="1" si="13"/>
        <v>0</v>
      </c>
      <c r="F118" s="3" t="str" cm="1">
        <f t="array" aca="1" ref="F118" ca="1">IF(D118=0,"-",IF('Input-Accounts'!$E118&lt;&gt;0,'Input-Accounts'!$E118,INDEX('Input-Accounts'!$H118:$J118,,MATCH($F$6,'Input-Accounts'!$H$6:$J$6,0))))</f>
        <v>-</v>
      </c>
      <c r="G118" s="10">
        <f ca="1">IFERROR(INDEX(G$337:G$373,MATCH($F118,$B$337:$B$373,0))/INDEX($D$337:$D$373,MATCH($F118,$B$337:$B$373,0)),SUMIFS('Input-Ext Allocators'!D$8:D$63,'Input-Ext Allocators'!$B$8:$B$63,$F118))*$D118</f>
        <v>0</v>
      </c>
      <c r="H118" s="10">
        <f ca="1">IFERROR(INDEX(H$337:H$373,MATCH($F118,$B$337:$B$373,0))/INDEX($D$337:$D$373,MATCH($F118,$B$337:$B$373,0)),SUMIFS('Input-Ext Allocators'!E$8:E$63,'Input-Ext Allocators'!$B$8:$B$63,$F118))*$D118</f>
        <v>0</v>
      </c>
      <c r="I118" s="10">
        <f ca="1">IFERROR(INDEX(I$337:I$373,MATCH($F118,$B$337:$B$373,0))/INDEX($D$337:$D$373,MATCH($F118,$B$337:$B$373,0)),SUMIFS('Input-Ext Allocators'!F$8:F$63,'Input-Ext Allocators'!$B$8:$B$63,$F118))*$D118</f>
        <v>0</v>
      </c>
      <c r="J118" s="10">
        <f ca="1">IFERROR(INDEX(J$337:J$373,MATCH($F118,$B$337:$B$373,0))/INDEX($D$337:$D$373,MATCH($F118,$B$337:$B$373,0)),SUMIFS('Input-Ext Allocators'!G$8:G$63,'Input-Ext Allocators'!$B$8:$B$63,$F118))*$D118</f>
        <v>0</v>
      </c>
      <c r="K118" s="10">
        <f ca="1">IFERROR(INDEX(K$337:K$373,MATCH($F118,$B$337:$B$373,0))/INDEX($D$337:$D$373,MATCH($F118,$B$337:$B$373,0)),SUMIFS('Input-Ext Allocators'!H$8:H$63,'Input-Ext Allocators'!$B$8:$B$63,$F118))*$D118</f>
        <v>0</v>
      </c>
    </row>
    <row r="119" spans="1:11" hidden="1" outlineLevel="1">
      <c r="A119" s="31">
        <f>IF(ISBLANK('Input-Accounts'!A119),"",'Input-Accounts'!A119)</f>
        <v>107</v>
      </c>
      <c r="B119" s="53" t="str">
        <f>IF(ISBLANK('Input-Accounts'!B119),"",'Input-Accounts'!B119)</f>
        <v>GPS PIPE LOCATORS</v>
      </c>
      <c r="C119" s="31">
        <f>IF(ISBLANK('Input-Accounts'!C119),"",'Input-Accounts'!C119)</f>
        <v>387.5</v>
      </c>
      <c r="D119" s="10">
        <f t="shared" ca="1" si="14"/>
        <v>0</v>
      </c>
      <c r="E119" s="10">
        <f t="shared" ca="1" si="13"/>
        <v>0</v>
      </c>
      <c r="F119" s="3" t="str" cm="1">
        <f t="array" aca="1" ref="F119" ca="1">IF(D119=0,"-",IF('Input-Accounts'!$E119&lt;&gt;0,'Input-Accounts'!$E119,INDEX('Input-Accounts'!$H119:$J119,,MATCH($F$6,'Input-Accounts'!$H$6:$J$6,0))))</f>
        <v>-</v>
      </c>
      <c r="G119" s="10">
        <f ca="1">IFERROR(INDEX(G$337:G$373,MATCH($F119,$B$337:$B$373,0))/INDEX($D$337:$D$373,MATCH($F119,$B$337:$B$373,0)),SUMIFS('Input-Ext Allocators'!D$8:D$63,'Input-Ext Allocators'!$B$8:$B$63,$F119))*$D119</f>
        <v>0</v>
      </c>
      <c r="H119" s="10">
        <f ca="1">IFERROR(INDEX(H$337:H$373,MATCH($F119,$B$337:$B$373,0))/INDEX($D$337:$D$373,MATCH($F119,$B$337:$B$373,0)),SUMIFS('Input-Ext Allocators'!E$8:E$63,'Input-Ext Allocators'!$B$8:$B$63,$F119))*$D119</f>
        <v>0</v>
      </c>
      <c r="I119" s="10">
        <f ca="1">IFERROR(INDEX(I$337:I$373,MATCH($F119,$B$337:$B$373,0))/INDEX($D$337:$D$373,MATCH($F119,$B$337:$B$373,0)),SUMIFS('Input-Ext Allocators'!F$8:F$63,'Input-Ext Allocators'!$B$8:$B$63,$F119))*$D119</f>
        <v>0</v>
      </c>
      <c r="J119" s="10">
        <f ca="1">IFERROR(INDEX(J$337:J$373,MATCH($F119,$B$337:$B$373,0))/INDEX($D$337:$D$373,MATCH($F119,$B$337:$B$373,0)),SUMIFS('Input-Ext Allocators'!G$8:G$63,'Input-Ext Allocators'!$B$8:$B$63,$F119))*$D119</f>
        <v>0</v>
      </c>
      <c r="K119" s="10">
        <f ca="1">IFERROR(INDEX(K$337:K$373,MATCH($F119,$B$337:$B$373,0))/INDEX($D$337:$D$373,MATCH($F119,$B$337:$B$373,0)),SUMIFS('Input-Ext Allocators'!H$8:H$63,'Input-Ext Allocators'!$B$8:$B$63,$F119))*$D119</f>
        <v>0</v>
      </c>
    </row>
    <row r="120" spans="1:11" hidden="1" outlineLevel="1">
      <c r="A120" s="31">
        <f>IF(ISBLANK('Input-Accounts'!A120),"",'Input-Accounts'!A120)</f>
        <v>108</v>
      </c>
      <c r="B120" t="str">
        <f>IF(ISBLANK('Input-Accounts'!B120),"",'Input-Accounts'!B120)</f>
        <v>Subtotal - Distribution Plant</v>
      </c>
      <c r="C120" s="31" t="str">
        <f>IF(ISBLANK('Input-Accounts'!C120),"",'Input-Accounts'!C120)</f>
        <v/>
      </c>
      <c r="D120" s="123">
        <f ca="1">SUBTOTAL(9,D86:D119)</f>
        <v>0</v>
      </c>
      <c r="E120" s="10">
        <f t="shared" ca="1" si="13"/>
        <v>0</v>
      </c>
      <c r="G120" s="123">
        <f t="shared" ref="G120:K120" ca="1" si="15">SUBTOTAL(9,G86:G119)</f>
        <v>0</v>
      </c>
      <c r="H120" s="123">
        <f t="shared" ca="1" si="15"/>
        <v>0</v>
      </c>
      <c r="I120" s="123">
        <f t="shared" ca="1" si="15"/>
        <v>0</v>
      </c>
      <c r="J120" s="123">
        <f t="shared" ca="1" si="15"/>
        <v>0</v>
      </c>
      <c r="K120" s="123">
        <f t="shared" ca="1" si="15"/>
        <v>0</v>
      </c>
    </row>
    <row r="121" spans="1:11" hidden="1" outlineLevel="1">
      <c r="A121" s="31" t="str">
        <f>IF(ISBLANK('Input-Accounts'!A121),"",'Input-Accounts'!A121)</f>
        <v/>
      </c>
      <c r="B121" t="str">
        <f>IF(ISBLANK('Input-Accounts'!B121),"",'Input-Accounts'!B121)</f>
        <v/>
      </c>
      <c r="C121" s="31" t="str">
        <f>IF(ISBLANK('Input-Accounts'!C121),"",'Input-Accounts'!C121)</f>
        <v/>
      </c>
      <c r="D121" s="10"/>
      <c r="E121" s="10"/>
      <c r="G121" s="10"/>
      <c r="H121" s="10"/>
      <c r="I121" s="10"/>
      <c r="J121" s="10"/>
      <c r="K121" s="10"/>
    </row>
    <row r="122" spans="1:11" hidden="1" outlineLevel="1">
      <c r="A122" s="31">
        <f>IF(ISBLANK('Input-Accounts'!A122),"",'Input-Accounts'!A122)</f>
        <v>109</v>
      </c>
      <c r="B122" s="1" t="str">
        <f>IF(ISBLANK('Input-Accounts'!B122),"",'Input-Accounts'!B122)</f>
        <v>General Plant</v>
      </c>
      <c r="C122" s="31" t="str">
        <f>IF(ISBLANK('Input-Accounts'!C122),"",'Input-Accounts'!C122)</f>
        <v/>
      </c>
      <c r="D122" s="10"/>
      <c r="E122" s="10"/>
      <c r="G122" s="10"/>
      <c r="H122" s="10"/>
      <c r="I122" s="10"/>
      <c r="J122" s="10"/>
      <c r="K122" s="10"/>
    </row>
    <row r="123" spans="1:11" hidden="1" outlineLevel="1">
      <c r="A123" s="31">
        <f>IF(ISBLANK('Input-Accounts'!A123),"",'Input-Accounts'!A123)</f>
        <v>110</v>
      </c>
      <c r="B123" s="53" t="str">
        <f>IF(ISBLANK('Input-Accounts'!B123),"",'Input-Accounts'!B123)</f>
        <v>OFFICE FURN &amp; EQUIP-UNSPECIFIED</v>
      </c>
      <c r="C123" s="31">
        <f>IF(ISBLANK('Input-Accounts'!C123),"",'Input-Accounts'!C123)</f>
        <v>391.1</v>
      </c>
      <c r="D123" s="10">
        <f t="shared" ref="D123:D136" ca="1" si="16">INDIRECT("Classification!"&amp;$D$5&amp;ROW())</f>
        <v>0</v>
      </c>
      <c r="E123" s="10">
        <f t="shared" ref="E123:E137" ca="1" si="17">IFERROR(IF(D123="","",IF(D123=0,0,IF(ABS(D123-SUM($G123:$K123))&lt;Check_Limit,0,1))),1)</f>
        <v>0</v>
      </c>
      <c r="F123" s="3" t="str" cm="1">
        <f t="array" aca="1" ref="F123" ca="1">IF(D123=0,"-",IF('Input-Accounts'!$E123&lt;&gt;0,'Input-Accounts'!$E123,INDEX('Input-Accounts'!$H123:$J123,,MATCH($F$6,'Input-Accounts'!$H$6:$J$6,0))))</f>
        <v>-</v>
      </c>
      <c r="G123" s="10">
        <f ca="1">IFERROR(INDEX(G$337:G$373,MATCH($F123,$B$337:$B$373,0))/INDEX($D$337:$D$373,MATCH($F123,$B$337:$B$373,0)),SUMIFS('Input-Ext Allocators'!D$8:D$63,'Input-Ext Allocators'!$B$8:$B$63,$F123))*$D123</f>
        <v>0</v>
      </c>
      <c r="H123" s="10">
        <f ca="1">IFERROR(INDEX(H$337:H$373,MATCH($F123,$B$337:$B$373,0))/INDEX($D$337:$D$373,MATCH($F123,$B$337:$B$373,0)),SUMIFS('Input-Ext Allocators'!E$8:E$63,'Input-Ext Allocators'!$B$8:$B$63,$F123))*$D123</f>
        <v>0</v>
      </c>
      <c r="I123" s="10">
        <f ca="1">IFERROR(INDEX(I$337:I$373,MATCH($F123,$B$337:$B$373,0))/INDEX($D$337:$D$373,MATCH($F123,$B$337:$B$373,0)),SUMIFS('Input-Ext Allocators'!F$8:F$63,'Input-Ext Allocators'!$B$8:$B$63,$F123))*$D123</f>
        <v>0</v>
      </c>
      <c r="J123" s="10">
        <f ca="1">IFERROR(INDEX(J$337:J$373,MATCH($F123,$B$337:$B$373,0))/INDEX($D$337:$D$373,MATCH($F123,$B$337:$B$373,0)),SUMIFS('Input-Ext Allocators'!G$8:G$63,'Input-Ext Allocators'!$B$8:$B$63,$F123))*$D123</f>
        <v>0</v>
      </c>
      <c r="K123" s="10">
        <f ca="1">IFERROR(INDEX(K$337:K$373,MATCH($F123,$B$337:$B$373,0))/INDEX($D$337:$D$373,MATCH($F123,$B$337:$B$373,0)),SUMIFS('Input-Ext Allocators'!H$8:H$63,'Input-Ext Allocators'!$B$8:$B$63,$F123))*$D123</f>
        <v>0</v>
      </c>
    </row>
    <row r="124" spans="1:11" hidden="1" outlineLevel="1">
      <c r="A124" s="31">
        <f>IF(ISBLANK('Input-Accounts'!A124),"",'Input-Accounts'!A124)</f>
        <v>111</v>
      </c>
      <c r="B124" s="53" t="str">
        <f>IF(ISBLANK('Input-Accounts'!B124),"",'Input-Accounts'!B124)</f>
        <v xml:space="preserve">OFFICE FURN &amp; EQUIP-DATA HANDLING </v>
      </c>
      <c r="C124" s="31">
        <f>IF(ISBLANK('Input-Accounts'!C124),"",'Input-Accounts'!C124)</f>
        <v>391.11</v>
      </c>
      <c r="D124" s="10">
        <f t="shared" ca="1" si="16"/>
        <v>0</v>
      </c>
      <c r="E124" s="10">
        <f t="shared" ca="1" si="17"/>
        <v>0</v>
      </c>
      <c r="F124" s="3" t="str" cm="1">
        <f t="array" aca="1" ref="F124" ca="1">IF(D124=0,"-",IF('Input-Accounts'!$E124&lt;&gt;0,'Input-Accounts'!$E124,INDEX('Input-Accounts'!$H124:$J124,,MATCH($F$6,'Input-Accounts'!$H$6:$J$6,0))))</f>
        <v>-</v>
      </c>
      <c r="G124" s="10">
        <f ca="1">IFERROR(INDEX(G$337:G$373,MATCH($F124,$B$337:$B$373,0))/INDEX($D$337:$D$373,MATCH($F124,$B$337:$B$373,0)),SUMIFS('Input-Ext Allocators'!D$8:D$63,'Input-Ext Allocators'!$B$8:$B$63,$F124))*$D124</f>
        <v>0</v>
      </c>
      <c r="H124" s="10">
        <f ca="1">IFERROR(INDEX(H$337:H$373,MATCH($F124,$B$337:$B$373,0))/INDEX($D$337:$D$373,MATCH($F124,$B$337:$B$373,0)),SUMIFS('Input-Ext Allocators'!E$8:E$63,'Input-Ext Allocators'!$B$8:$B$63,$F124))*$D124</f>
        <v>0</v>
      </c>
      <c r="I124" s="10">
        <f ca="1">IFERROR(INDEX(I$337:I$373,MATCH($F124,$B$337:$B$373,0))/INDEX($D$337:$D$373,MATCH($F124,$B$337:$B$373,0)),SUMIFS('Input-Ext Allocators'!F$8:F$63,'Input-Ext Allocators'!$B$8:$B$63,$F124))*$D124</f>
        <v>0</v>
      </c>
      <c r="J124" s="10">
        <f ca="1">IFERROR(INDEX(J$337:J$373,MATCH($F124,$B$337:$B$373,0))/INDEX($D$337:$D$373,MATCH($F124,$B$337:$B$373,0)),SUMIFS('Input-Ext Allocators'!G$8:G$63,'Input-Ext Allocators'!$B$8:$B$63,$F124))*$D124</f>
        <v>0</v>
      </c>
      <c r="K124" s="10">
        <f ca="1">IFERROR(INDEX(K$337:K$373,MATCH($F124,$B$337:$B$373,0))/INDEX($D$337:$D$373,MATCH($F124,$B$337:$B$373,0)),SUMIFS('Input-Ext Allocators'!H$8:H$63,'Input-Ext Allocators'!$B$8:$B$63,$F124))*$D124</f>
        <v>0</v>
      </c>
    </row>
    <row r="125" spans="1:11" hidden="1" outlineLevel="1">
      <c r="A125" s="31">
        <f>IF(ISBLANK('Input-Accounts'!A125),"",'Input-Accounts'!A125)</f>
        <v>112</v>
      </c>
      <c r="B125" s="53" t="str">
        <f>IF(ISBLANK('Input-Accounts'!B125),"",'Input-Accounts'!B125)</f>
        <v>OFFICE FURN &amp; EQUIP-INFO SYSTEMS</v>
      </c>
      <c r="C125" s="31">
        <f>IF(ISBLANK('Input-Accounts'!C125),"",'Input-Accounts'!C125)</f>
        <v>391.12</v>
      </c>
      <c r="D125" s="10">
        <f t="shared" ca="1" si="16"/>
        <v>0</v>
      </c>
      <c r="E125" s="10">
        <f t="shared" ca="1" si="17"/>
        <v>0</v>
      </c>
      <c r="F125" s="3" t="str" cm="1">
        <f t="array" aca="1" ref="F125" ca="1">IF(D125=0,"-",IF('Input-Accounts'!$E125&lt;&gt;0,'Input-Accounts'!$E125,INDEX('Input-Accounts'!$H125:$J125,,MATCH($F$6,'Input-Accounts'!$H$6:$J$6,0))))</f>
        <v>-</v>
      </c>
      <c r="G125" s="10">
        <f ca="1">IFERROR(INDEX(G$337:G$373,MATCH($F125,$B$337:$B$373,0))/INDEX($D$337:$D$373,MATCH($F125,$B$337:$B$373,0)),SUMIFS('Input-Ext Allocators'!D$8:D$63,'Input-Ext Allocators'!$B$8:$B$63,$F125))*$D125</f>
        <v>0</v>
      </c>
      <c r="H125" s="10">
        <f ca="1">IFERROR(INDEX(H$337:H$373,MATCH($F125,$B$337:$B$373,0))/INDEX($D$337:$D$373,MATCH($F125,$B$337:$B$373,0)),SUMIFS('Input-Ext Allocators'!E$8:E$63,'Input-Ext Allocators'!$B$8:$B$63,$F125))*$D125</f>
        <v>0</v>
      </c>
      <c r="I125" s="10">
        <f ca="1">IFERROR(INDEX(I$337:I$373,MATCH($F125,$B$337:$B$373,0))/INDEX($D$337:$D$373,MATCH($F125,$B$337:$B$373,0)),SUMIFS('Input-Ext Allocators'!F$8:F$63,'Input-Ext Allocators'!$B$8:$B$63,$F125))*$D125</f>
        <v>0</v>
      </c>
      <c r="J125" s="10">
        <f ca="1">IFERROR(INDEX(J$337:J$373,MATCH($F125,$B$337:$B$373,0))/INDEX($D$337:$D$373,MATCH($F125,$B$337:$B$373,0)),SUMIFS('Input-Ext Allocators'!G$8:G$63,'Input-Ext Allocators'!$B$8:$B$63,$F125))*$D125</f>
        <v>0</v>
      </c>
      <c r="K125" s="10">
        <f ca="1">IFERROR(INDEX(K$337:K$373,MATCH($F125,$B$337:$B$373,0))/INDEX($D$337:$D$373,MATCH($F125,$B$337:$B$373,0)),SUMIFS('Input-Ext Allocators'!H$8:H$63,'Input-Ext Allocators'!$B$8:$B$63,$F125))*$D125</f>
        <v>0</v>
      </c>
    </row>
    <row r="126" spans="1:11" hidden="1" outlineLevel="1">
      <c r="A126" s="31">
        <f>IF(ISBLANK('Input-Accounts'!A126),"",'Input-Accounts'!A126)</f>
        <v>113</v>
      </c>
      <c r="B126" s="53" t="str">
        <f>IF(ISBLANK('Input-Accounts'!B126),"",'Input-Accounts'!B126)</f>
        <v>TRANS EQUIP-TRAILERS OVER $1,000</v>
      </c>
      <c r="C126" s="31">
        <f>IF(ISBLANK('Input-Accounts'!C126),"",'Input-Accounts'!C126)</f>
        <v>392.2</v>
      </c>
      <c r="D126" s="10">
        <f t="shared" ca="1" si="16"/>
        <v>0</v>
      </c>
      <c r="E126" s="10">
        <f t="shared" ca="1" si="17"/>
        <v>0</v>
      </c>
      <c r="F126" s="3" t="str" cm="1">
        <f t="array" aca="1" ref="F126" ca="1">IF(D126=0,"-",IF('Input-Accounts'!$E126&lt;&gt;0,'Input-Accounts'!$E126,INDEX('Input-Accounts'!$H126:$J126,,MATCH($F$6,'Input-Accounts'!$H$6:$J$6,0))))</f>
        <v>-</v>
      </c>
      <c r="G126" s="10">
        <f ca="1">IFERROR(INDEX(G$337:G$373,MATCH($F126,$B$337:$B$373,0))/INDEX($D$337:$D$373,MATCH($F126,$B$337:$B$373,0)),SUMIFS('Input-Ext Allocators'!D$8:D$63,'Input-Ext Allocators'!$B$8:$B$63,$F126))*$D126</f>
        <v>0</v>
      </c>
      <c r="H126" s="10">
        <f ca="1">IFERROR(INDEX(H$337:H$373,MATCH($F126,$B$337:$B$373,0))/INDEX($D$337:$D$373,MATCH($F126,$B$337:$B$373,0)),SUMIFS('Input-Ext Allocators'!E$8:E$63,'Input-Ext Allocators'!$B$8:$B$63,$F126))*$D126</f>
        <v>0</v>
      </c>
      <c r="I126" s="10">
        <f ca="1">IFERROR(INDEX(I$337:I$373,MATCH($F126,$B$337:$B$373,0))/INDEX($D$337:$D$373,MATCH($F126,$B$337:$B$373,0)),SUMIFS('Input-Ext Allocators'!F$8:F$63,'Input-Ext Allocators'!$B$8:$B$63,$F126))*$D126</f>
        <v>0</v>
      </c>
      <c r="J126" s="10">
        <f ca="1">IFERROR(INDEX(J$337:J$373,MATCH($F126,$B$337:$B$373,0))/INDEX($D$337:$D$373,MATCH($F126,$B$337:$B$373,0)),SUMIFS('Input-Ext Allocators'!G$8:G$63,'Input-Ext Allocators'!$B$8:$B$63,$F126))*$D126</f>
        <v>0</v>
      </c>
      <c r="K126" s="10">
        <f ca="1">IFERROR(INDEX(K$337:K$373,MATCH($F126,$B$337:$B$373,0))/INDEX($D$337:$D$373,MATCH($F126,$B$337:$B$373,0)),SUMIFS('Input-Ext Allocators'!H$8:H$63,'Input-Ext Allocators'!$B$8:$B$63,$F126))*$D126</f>
        <v>0</v>
      </c>
    </row>
    <row r="127" spans="1:11" hidden="1" outlineLevel="1">
      <c r="A127" s="31">
        <f>IF(ISBLANK('Input-Accounts'!A127),"",'Input-Accounts'!A127)</f>
        <v>114</v>
      </c>
      <c r="B127" s="53" t="str">
        <f>IF(ISBLANK('Input-Accounts'!B127),"",'Input-Accounts'!B127)</f>
        <v>TRANS EQUIP-TRAILERS $1,000 or LESS</v>
      </c>
      <c r="C127" s="31">
        <f>IF(ISBLANK('Input-Accounts'!C127),"",'Input-Accounts'!C127)</f>
        <v>392.21</v>
      </c>
      <c r="D127" s="10">
        <f t="shared" ca="1" si="16"/>
        <v>0</v>
      </c>
      <c r="E127" s="10">
        <f t="shared" ca="1" si="17"/>
        <v>0</v>
      </c>
      <c r="F127" s="3" t="str" cm="1">
        <f t="array" aca="1" ref="F127" ca="1">IF(D127=0,"-",IF('Input-Accounts'!$E127&lt;&gt;0,'Input-Accounts'!$E127,INDEX('Input-Accounts'!$H127:$J127,,MATCH($F$6,'Input-Accounts'!$H$6:$J$6,0))))</f>
        <v>-</v>
      </c>
      <c r="G127" s="10">
        <f ca="1">IFERROR(INDEX(G$337:G$373,MATCH($F127,$B$337:$B$373,0))/INDEX($D$337:$D$373,MATCH($F127,$B$337:$B$373,0)),SUMIFS('Input-Ext Allocators'!D$8:D$63,'Input-Ext Allocators'!$B$8:$B$63,$F127))*$D127</f>
        <v>0</v>
      </c>
      <c r="H127" s="10">
        <f ca="1">IFERROR(INDEX(H$337:H$373,MATCH($F127,$B$337:$B$373,0))/INDEX($D$337:$D$373,MATCH($F127,$B$337:$B$373,0)),SUMIFS('Input-Ext Allocators'!E$8:E$63,'Input-Ext Allocators'!$B$8:$B$63,$F127))*$D127</f>
        <v>0</v>
      </c>
      <c r="I127" s="10">
        <f ca="1">IFERROR(INDEX(I$337:I$373,MATCH($F127,$B$337:$B$373,0))/INDEX($D$337:$D$373,MATCH($F127,$B$337:$B$373,0)),SUMIFS('Input-Ext Allocators'!F$8:F$63,'Input-Ext Allocators'!$B$8:$B$63,$F127))*$D127</f>
        <v>0</v>
      </c>
      <c r="J127" s="10">
        <f ca="1">IFERROR(INDEX(J$337:J$373,MATCH($F127,$B$337:$B$373,0))/INDEX($D$337:$D$373,MATCH($F127,$B$337:$B$373,0)),SUMIFS('Input-Ext Allocators'!G$8:G$63,'Input-Ext Allocators'!$B$8:$B$63,$F127))*$D127</f>
        <v>0</v>
      </c>
      <c r="K127" s="10">
        <f ca="1">IFERROR(INDEX(K$337:K$373,MATCH($F127,$B$337:$B$373,0))/INDEX($D$337:$D$373,MATCH($F127,$B$337:$B$373,0)),SUMIFS('Input-Ext Allocators'!H$8:H$63,'Input-Ext Allocators'!$B$8:$B$63,$F127))*$D127</f>
        <v>0</v>
      </c>
    </row>
    <row r="128" spans="1:11" hidden="1" outlineLevel="1">
      <c r="A128" s="31">
        <f>IF(ISBLANK('Input-Accounts'!A128),"",'Input-Accounts'!A128)</f>
        <v>115</v>
      </c>
      <c r="B128" s="53" t="str">
        <f>IF(ISBLANK('Input-Accounts'!B128),"",'Input-Accounts'!B128)</f>
        <v>STORES EQUIPMENT</v>
      </c>
      <c r="C128" s="31">
        <f>IF(ISBLANK('Input-Accounts'!C128),"",'Input-Accounts'!C128)</f>
        <v>393</v>
      </c>
      <c r="D128" s="10">
        <f t="shared" ca="1" si="16"/>
        <v>0</v>
      </c>
      <c r="E128" s="10">
        <f t="shared" ca="1" si="17"/>
        <v>0</v>
      </c>
      <c r="F128" s="3" t="str" cm="1">
        <f t="array" aca="1" ref="F128" ca="1">IF(D128=0,"-",IF('Input-Accounts'!$E128&lt;&gt;0,'Input-Accounts'!$E128,INDEX('Input-Accounts'!$H128:$J128,,MATCH($F$6,'Input-Accounts'!$H$6:$J$6,0))))</f>
        <v>-</v>
      </c>
      <c r="G128" s="10">
        <f ca="1">IFERROR(INDEX(G$337:G$373,MATCH($F128,$B$337:$B$373,0))/INDEX($D$337:$D$373,MATCH($F128,$B$337:$B$373,0)),SUMIFS('Input-Ext Allocators'!D$8:D$63,'Input-Ext Allocators'!$B$8:$B$63,$F128))*$D128</f>
        <v>0</v>
      </c>
      <c r="H128" s="10">
        <f ca="1">IFERROR(INDEX(H$337:H$373,MATCH($F128,$B$337:$B$373,0))/INDEX($D$337:$D$373,MATCH($F128,$B$337:$B$373,0)),SUMIFS('Input-Ext Allocators'!E$8:E$63,'Input-Ext Allocators'!$B$8:$B$63,$F128))*$D128</f>
        <v>0</v>
      </c>
      <c r="I128" s="10">
        <f ca="1">IFERROR(INDEX(I$337:I$373,MATCH($F128,$B$337:$B$373,0))/INDEX($D$337:$D$373,MATCH($F128,$B$337:$B$373,0)),SUMIFS('Input-Ext Allocators'!F$8:F$63,'Input-Ext Allocators'!$B$8:$B$63,$F128))*$D128</f>
        <v>0</v>
      </c>
      <c r="J128" s="10">
        <f ca="1">IFERROR(INDEX(J$337:J$373,MATCH($F128,$B$337:$B$373,0))/INDEX($D$337:$D$373,MATCH($F128,$B$337:$B$373,0)),SUMIFS('Input-Ext Allocators'!G$8:G$63,'Input-Ext Allocators'!$B$8:$B$63,$F128))*$D128</f>
        <v>0</v>
      </c>
      <c r="K128" s="10">
        <f ca="1">IFERROR(INDEX(K$337:K$373,MATCH($F128,$B$337:$B$373,0))/INDEX($D$337:$D$373,MATCH($F128,$B$337:$B$373,0)),SUMIFS('Input-Ext Allocators'!H$8:H$63,'Input-Ext Allocators'!$B$8:$B$63,$F128))*$D128</f>
        <v>0</v>
      </c>
    </row>
    <row r="129" spans="1:11" outlineLevel="1">
      <c r="A129" s="31">
        <f>IF(ISBLANK('Input-Accounts'!A129),"",'Input-Accounts'!A129)</f>
        <v>116</v>
      </c>
      <c r="B129" s="53" t="str">
        <f>IF(ISBLANK('Input-Accounts'!B129),"",'Input-Accounts'!B129)</f>
        <v xml:space="preserve">TOOLS,SHOP, &amp; GAR EQ-GARAGE &amp; SERV </v>
      </c>
      <c r="C129" s="31">
        <f>IF(ISBLANK('Input-Accounts'!C129),"",'Input-Accounts'!C129)</f>
        <v>394.1</v>
      </c>
      <c r="D129" s="10">
        <f t="shared" ca="1" si="16"/>
        <v>0</v>
      </c>
      <c r="E129" s="10">
        <f t="shared" ca="1" si="17"/>
        <v>0</v>
      </c>
      <c r="F129" s="3" t="str" cm="1">
        <f t="array" aca="1" ref="F129" ca="1">IF(D129=0,"-",IF('Input-Accounts'!$E129&lt;&gt;0,'Input-Accounts'!$E129,INDEX('Input-Accounts'!$H129:$J129,,MATCH($F$6,'Input-Accounts'!$H$6:$J$6,0))))</f>
        <v>-</v>
      </c>
      <c r="G129" s="10">
        <f ca="1">IFERROR(INDEX(G$337:G$373,MATCH($F129,$B$337:$B$373,0))/INDEX($D$337:$D$373,MATCH($F129,$B$337:$B$373,0)),SUMIFS('Input-Ext Allocators'!D$8:D$63,'Input-Ext Allocators'!$B$8:$B$63,$F129))*$D129</f>
        <v>0</v>
      </c>
      <c r="H129" s="10">
        <f ca="1">IFERROR(INDEX(H$337:H$373,MATCH($F129,$B$337:$B$373,0))/INDEX($D$337:$D$373,MATCH($F129,$B$337:$B$373,0)),SUMIFS('Input-Ext Allocators'!E$8:E$63,'Input-Ext Allocators'!$B$8:$B$63,$F129))*$D129</f>
        <v>0</v>
      </c>
      <c r="I129" s="10">
        <f ca="1">IFERROR(INDEX(I$337:I$373,MATCH($F129,$B$337:$B$373,0))/INDEX($D$337:$D$373,MATCH($F129,$B$337:$B$373,0)),SUMIFS('Input-Ext Allocators'!F$8:F$63,'Input-Ext Allocators'!$B$8:$B$63,$F129))*$D129</f>
        <v>0</v>
      </c>
      <c r="J129" s="10">
        <f ca="1">IFERROR(INDEX(J$337:J$373,MATCH($F129,$B$337:$B$373,0))/INDEX($D$337:$D$373,MATCH($F129,$B$337:$B$373,0)),SUMIFS('Input-Ext Allocators'!G$8:G$63,'Input-Ext Allocators'!$B$8:$B$63,$F129))*$D129</f>
        <v>0</v>
      </c>
      <c r="K129" s="10">
        <f ca="1">IFERROR(INDEX(K$337:K$373,MATCH($F129,$B$337:$B$373,0))/INDEX($D$337:$D$373,MATCH($F129,$B$337:$B$373,0)),SUMIFS('Input-Ext Allocators'!H$8:H$63,'Input-Ext Allocators'!$B$8:$B$63,$F129))*$D129</f>
        <v>0</v>
      </c>
    </row>
    <row r="130" spans="1:11" outlineLevel="1">
      <c r="A130" s="31">
        <f>IF(ISBLANK('Input-Accounts'!A130),"",'Input-Accounts'!A130)</f>
        <v>117</v>
      </c>
      <c r="B130" s="53" t="str">
        <f>IF(ISBLANK('Input-Accounts'!B130),"",'Input-Accounts'!B130)</f>
        <v>TOOLS,SHOP, &amp; GAR EQ-CNG STATIONARY</v>
      </c>
      <c r="C130" s="31">
        <f>IF(ISBLANK('Input-Accounts'!C130),"",'Input-Accounts'!C130)</f>
        <v>394.11</v>
      </c>
      <c r="D130" s="10">
        <f t="shared" ca="1" si="16"/>
        <v>0</v>
      </c>
      <c r="E130" s="10">
        <f t="shared" ca="1" si="17"/>
        <v>0</v>
      </c>
      <c r="F130" s="3" t="str" cm="1">
        <f t="array" aca="1" ref="F130" ca="1">IF(D130=0,"-",IF('Input-Accounts'!$E130&lt;&gt;0,'Input-Accounts'!$E130,INDEX('Input-Accounts'!$H130:$J130,,MATCH($F$6,'Input-Accounts'!$H$6:$J$6,0))))</f>
        <v>-</v>
      </c>
      <c r="G130" s="10">
        <f ca="1">IFERROR(INDEX(G$337:G$373,MATCH($F130,$B$337:$B$373,0))/INDEX($D$337:$D$373,MATCH($F130,$B$337:$B$373,0)),SUMIFS('Input-Ext Allocators'!D$8:D$63,'Input-Ext Allocators'!$B$8:$B$63,$F130))*$D130</f>
        <v>0</v>
      </c>
      <c r="H130" s="10">
        <f ca="1">IFERROR(INDEX(H$337:H$373,MATCH($F130,$B$337:$B$373,0))/INDEX($D$337:$D$373,MATCH($F130,$B$337:$B$373,0)),SUMIFS('Input-Ext Allocators'!E$8:E$63,'Input-Ext Allocators'!$B$8:$B$63,$F130))*$D130</f>
        <v>0</v>
      </c>
      <c r="I130" s="10">
        <f ca="1">IFERROR(INDEX(I$337:I$373,MATCH($F130,$B$337:$B$373,0))/INDEX($D$337:$D$373,MATCH($F130,$B$337:$B$373,0)),SUMIFS('Input-Ext Allocators'!F$8:F$63,'Input-Ext Allocators'!$B$8:$B$63,$F130))*$D130</f>
        <v>0</v>
      </c>
      <c r="J130" s="10">
        <f ca="1">IFERROR(INDEX(J$337:J$373,MATCH($F130,$B$337:$B$373,0))/INDEX($D$337:$D$373,MATCH($F130,$B$337:$B$373,0)),SUMIFS('Input-Ext Allocators'!G$8:G$63,'Input-Ext Allocators'!$B$8:$B$63,$F130))*$D130</f>
        <v>0</v>
      </c>
      <c r="K130" s="10">
        <f ca="1">IFERROR(INDEX(K$337:K$373,MATCH($F130,$B$337:$B$373,0))/INDEX($D$337:$D$373,MATCH($F130,$B$337:$B$373,0)),SUMIFS('Input-Ext Allocators'!H$8:H$63,'Input-Ext Allocators'!$B$8:$B$63,$F130))*$D130</f>
        <v>0</v>
      </c>
    </row>
    <row r="131" spans="1:11" outlineLevel="1">
      <c r="A131" s="31">
        <f>IF(ISBLANK('Input-Accounts'!A131),"",'Input-Accounts'!A131)</f>
        <v>118</v>
      </c>
      <c r="B131" s="53" t="str">
        <f>IF(ISBLANK('Input-Accounts'!B131),"",'Input-Accounts'!B131)</f>
        <v>TOOLS,SHOP, &amp; GAR EQ-UND TANK CLEANUP</v>
      </c>
      <c r="C131" s="31">
        <f>IF(ISBLANK('Input-Accounts'!C131),"",'Input-Accounts'!C131)</f>
        <v>394.13</v>
      </c>
      <c r="D131" s="10">
        <f t="shared" ca="1" si="16"/>
        <v>0</v>
      </c>
      <c r="E131" s="10">
        <f t="shared" ca="1" si="17"/>
        <v>0</v>
      </c>
      <c r="F131" s="3" t="str" cm="1">
        <f t="array" aca="1" ref="F131" ca="1">IF(D131=0,"-",IF('Input-Accounts'!$E131&lt;&gt;0,'Input-Accounts'!$E131,INDEX('Input-Accounts'!$H131:$J131,,MATCH($F$6,'Input-Accounts'!$H$6:$J$6,0))))</f>
        <v>-</v>
      </c>
      <c r="G131" s="10">
        <f ca="1">IFERROR(INDEX(G$337:G$373,MATCH($F131,$B$337:$B$373,0))/INDEX($D$337:$D$373,MATCH($F131,$B$337:$B$373,0)),SUMIFS('Input-Ext Allocators'!D$8:D$63,'Input-Ext Allocators'!$B$8:$B$63,$F131))*$D131</f>
        <v>0</v>
      </c>
      <c r="H131" s="10">
        <f ca="1">IFERROR(INDEX(H$337:H$373,MATCH($F131,$B$337:$B$373,0))/INDEX($D$337:$D$373,MATCH($F131,$B$337:$B$373,0)),SUMIFS('Input-Ext Allocators'!E$8:E$63,'Input-Ext Allocators'!$B$8:$B$63,$F131))*$D131</f>
        <v>0</v>
      </c>
      <c r="I131" s="10">
        <f ca="1">IFERROR(INDEX(I$337:I$373,MATCH($F131,$B$337:$B$373,0))/INDEX($D$337:$D$373,MATCH($F131,$B$337:$B$373,0)),SUMIFS('Input-Ext Allocators'!F$8:F$63,'Input-Ext Allocators'!$B$8:$B$63,$F131))*$D131</f>
        <v>0</v>
      </c>
      <c r="J131" s="10">
        <f ca="1">IFERROR(INDEX(J$337:J$373,MATCH($F131,$B$337:$B$373,0))/INDEX($D$337:$D$373,MATCH($F131,$B$337:$B$373,0)),SUMIFS('Input-Ext Allocators'!G$8:G$63,'Input-Ext Allocators'!$B$8:$B$63,$F131))*$D131</f>
        <v>0</v>
      </c>
      <c r="K131" s="10">
        <f ca="1">IFERROR(INDEX(K$337:K$373,MATCH($F131,$B$337:$B$373,0))/INDEX($D$337:$D$373,MATCH($F131,$B$337:$B$373,0)),SUMIFS('Input-Ext Allocators'!H$8:H$63,'Input-Ext Allocators'!$B$8:$B$63,$F131))*$D131</f>
        <v>0</v>
      </c>
    </row>
    <row r="132" spans="1:11" outlineLevel="1">
      <c r="A132" s="31">
        <f>IF(ISBLANK('Input-Accounts'!A132),"",'Input-Accounts'!A132)</f>
        <v>119</v>
      </c>
      <c r="B132" s="53" t="str">
        <f>IF(ISBLANK('Input-Accounts'!B132),"",'Input-Accounts'!B132)</f>
        <v>TOOLS,SHOP, &amp; GAR EQ-SHOP EQUIP</v>
      </c>
      <c r="C132" s="31">
        <f>IF(ISBLANK('Input-Accounts'!C132),"",'Input-Accounts'!C132)</f>
        <v>394.2</v>
      </c>
      <c r="D132" s="10">
        <f t="shared" ca="1" si="16"/>
        <v>0</v>
      </c>
      <c r="E132" s="10">
        <f t="shared" ca="1" si="17"/>
        <v>0</v>
      </c>
      <c r="F132" s="3" t="str" cm="1">
        <f t="array" aca="1" ref="F132" ca="1">IF(D132=0,"-",IF('Input-Accounts'!$E132&lt;&gt;0,'Input-Accounts'!$E132,INDEX('Input-Accounts'!$H132:$J132,,MATCH($F$6,'Input-Accounts'!$H$6:$J$6,0))))</f>
        <v>-</v>
      </c>
      <c r="G132" s="10">
        <f ca="1">IFERROR(INDEX(G$337:G$373,MATCH($F132,$B$337:$B$373,0))/INDEX($D$337:$D$373,MATCH($F132,$B$337:$B$373,0)),SUMIFS('Input-Ext Allocators'!D$8:D$63,'Input-Ext Allocators'!$B$8:$B$63,$F132))*$D132</f>
        <v>0</v>
      </c>
      <c r="H132" s="10">
        <f ca="1">IFERROR(INDEX(H$337:H$373,MATCH($F132,$B$337:$B$373,0))/INDEX($D$337:$D$373,MATCH($F132,$B$337:$B$373,0)),SUMIFS('Input-Ext Allocators'!E$8:E$63,'Input-Ext Allocators'!$B$8:$B$63,$F132))*$D132</f>
        <v>0</v>
      </c>
      <c r="I132" s="10">
        <f ca="1">IFERROR(INDEX(I$337:I$373,MATCH($F132,$B$337:$B$373,0))/INDEX($D$337:$D$373,MATCH($F132,$B$337:$B$373,0)),SUMIFS('Input-Ext Allocators'!F$8:F$63,'Input-Ext Allocators'!$B$8:$B$63,$F132))*$D132</f>
        <v>0</v>
      </c>
      <c r="J132" s="10">
        <f ca="1">IFERROR(INDEX(J$337:J$373,MATCH($F132,$B$337:$B$373,0))/INDEX($D$337:$D$373,MATCH($F132,$B$337:$B$373,0)),SUMIFS('Input-Ext Allocators'!G$8:G$63,'Input-Ext Allocators'!$B$8:$B$63,$F132))*$D132</f>
        <v>0</v>
      </c>
      <c r="K132" s="10">
        <f ca="1">IFERROR(INDEX(K$337:K$373,MATCH($F132,$B$337:$B$373,0))/INDEX($D$337:$D$373,MATCH($F132,$B$337:$B$373,0)),SUMIFS('Input-Ext Allocators'!H$8:H$63,'Input-Ext Allocators'!$B$8:$B$63,$F132))*$D132</f>
        <v>0</v>
      </c>
    </row>
    <row r="133" spans="1:11" outlineLevel="1">
      <c r="A133" s="31">
        <f>IF(ISBLANK('Input-Accounts'!A133),"",'Input-Accounts'!A133)</f>
        <v>120</v>
      </c>
      <c r="B133" s="53" t="str">
        <f>IF(ISBLANK('Input-Accounts'!B133),"",'Input-Accounts'!B133)</f>
        <v>TOOLS,SHOP, &amp; GAR EQ-TOOLS &amp; OTHER</v>
      </c>
      <c r="C133" s="31">
        <f>IF(ISBLANK('Input-Accounts'!C133),"",'Input-Accounts'!C133)</f>
        <v>394.3</v>
      </c>
      <c r="D133" s="10">
        <f t="shared" ca="1" si="16"/>
        <v>0</v>
      </c>
      <c r="E133" s="10">
        <f t="shared" ca="1" si="17"/>
        <v>0</v>
      </c>
      <c r="F133" s="3" t="str" cm="1">
        <f t="array" aca="1" ref="F133" ca="1">IF(D133=0,"-",IF('Input-Accounts'!$E133&lt;&gt;0,'Input-Accounts'!$E133,INDEX('Input-Accounts'!$H133:$J133,,MATCH($F$6,'Input-Accounts'!$H$6:$J$6,0))))</f>
        <v>-</v>
      </c>
      <c r="G133" s="10">
        <f ca="1">IFERROR(INDEX(G$337:G$373,MATCH($F133,$B$337:$B$373,0))/INDEX($D$337:$D$373,MATCH($F133,$B$337:$B$373,0)),SUMIFS('Input-Ext Allocators'!D$8:D$63,'Input-Ext Allocators'!$B$8:$B$63,$F133))*$D133</f>
        <v>0</v>
      </c>
      <c r="H133" s="10">
        <f ca="1">IFERROR(INDEX(H$337:H$373,MATCH($F133,$B$337:$B$373,0))/INDEX($D$337:$D$373,MATCH($F133,$B$337:$B$373,0)),SUMIFS('Input-Ext Allocators'!E$8:E$63,'Input-Ext Allocators'!$B$8:$B$63,$F133))*$D133</f>
        <v>0</v>
      </c>
      <c r="I133" s="10">
        <f ca="1">IFERROR(INDEX(I$337:I$373,MATCH($F133,$B$337:$B$373,0))/INDEX($D$337:$D$373,MATCH($F133,$B$337:$B$373,0)),SUMIFS('Input-Ext Allocators'!F$8:F$63,'Input-Ext Allocators'!$B$8:$B$63,$F133))*$D133</f>
        <v>0</v>
      </c>
      <c r="J133" s="10">
        <f ca="1">IFERROR(INDEX(J$337:J$373,MATCH($F133,$B$337:$B$373,0))/INDEX($D$337:$D$373,MATCH($F133,$B$337:$B$373,0)),SUMIFS('Input-Ext Allocators'!G$8:G$63,'Input-Ext Allocators'!$B$8:$B$63,$F133))*$D133</f>
        <v>0</v>
      </c>
      <c r="K133" s="10">
        <f ca="1">IFERROR(INDEX(K$337:K$373,MATCH($F133,$B$337:$B$373,0))/INDEX($D$337:$D$373,MATCH($F133,$B$337:$B$373,0)),SUMIFS('Input-Ext Allocators'!H$8:H$63,'Input-Ext Allocators'!$B$8:$B$63,$F133))*$D133</f>
        <v>0</v>
      </c>
    </row>
    <row r="134" spans="1:11" outlineLevel="1">
      <c r="A134" s="31">
        <f>IF(ISBLANK('Input-Accounts'!A134),"",'Input-Accounts'!A134)</f>
        <v>121</v>
      </c>
      <c r="B134" s="53" t="str">
        <f>IF(ISBLANK('Input-Accounts'!B134),"",'Input-Accounts'!B134)</f>
        <v>LABORATORY EQUIPMENT</v>
      </c>
      <c r="C134" s="31">
        <f>IF(ISBLANK('Input-Accounts'!C134),"",'Input-Accounts'!C134)</f>
        <v>395</v>
      </c>
      <c r="D134" s="10">
        <f t="shared" ca="1" si="16"/>
        <v>0</v>
      </c>
      <c r="E134" s="10">
        <f t="shared" ca="1" si="17"/>
        <v>0</v>
      </c>
      <c r="F134" s="3" t="str" cm="1">
        <f t="array" aca="1" ref="F134" ca="1">IF(D134=0,"-",IF('Input-Accounts'!$E134&lt;&gt;0,'Input-Accounts'!$E134,INDEX('Input-Accounts'!$H134:$J134,,MATCH($F$6,'Input-Accounts'!$H$6:$J$6,0))))</f>
        <v>-</v>
      </c>
      <c r="G134" s="10">
        <f ca="1">IFERROR(INDEX(G$337:G$373,MATCH($F134,$B$337:$B$373,0))/INDEX($D$337:$D$373,MATCH($F134,$B$337:$B$373,0)),SUMIFS('Input-Ext Allocators'!D$8:D$63,'Input-Ext Allocators'!$B$8:$B$63,$F134))*$D134</f>
        <v>0</v>
      </c>
      <c r="H134" s="10">
        <f ca="1">IFERROR(INDEX(H$337:H$373,MATCH($F134,$B$337:$B$373,0))/INDEX($D$337:$D$373,MATCH($F134,$B$337:$B$373,0)),SUMIFS('Input-Ext Allocators'!E$8:E$63,'Input-Ext Allocators'!$B$8:$B$63,$F134))*$D134</f>
        <v>0</v>
      </c>
      <c r="I134" s="10">
        <f ca="1">IFERROR(INDEX(I$337:I$373,MATCH($F134,$B$337:$B$373,0))/INDEX($D$337:$D$373,MATCH($F134,$B$337:$B$373,0)),SUMIFS('Input-Ext Allocators'!F$8:F$63,'Input-Ext Allocators'!$B$8:$B$63,$F134))*$D134</f>
        <v>0</v>
      </c>
      <c r="J134" s="10">
        <f ca="1">IFERROR(INDEX(J$337:J$373,MATCH($F134,$B$337:$B$373,0))/INDEX($D$337:$D$373,MATCH($F134,$B$337:$B$373,0)),SUMIFS('Input-Ext Allocators'!G$8:G$63,'Input-Ext Allocators'!$B$8:$B$63,$F134))*$D134</f>
        <v>0</v>
      </c>
      <c r="K134" s="10">
        <f ca="1">IFERROR(INDEX(K$337:K$373,MATCH($F134,$B$337:$B$373,0))/INDEX($D$337:$D$373,MATCH($F134,$B$337:$B$373,0)),SUMIFS('Input-Ext Allocators'!H$8:H$63,'Input-Ext Allocators'!$B$8:$B$63,$F134))*$D134</f>
        <v>0</v>
      </c>
    </row>
    <row r="135" spans="1:11" outlineLevel="1">
      <c r="A135" s="31">
        <f>IF(ISBLANK('Input-Accounts'!A135),"",'Input-Accounts'!A135)</f>
        <v>122</v>
      </c>
      <c r="B135" s="53" t="str">
        <f>IF(ISBLANK('Input-Accounts'!B135),"",'Input-Accounts'!B135)</f>
        <v>POWER OPERATED EQUIP-GENERAL TOOLS</v>
      </c>
      <c r="C135" s="31">
        <f>IF(ISBLANK('Input-Accounts'!C135),"",'Input-Accounts'!C135)</f>
        <v>396</v>
      </c>
      <c r="D135" s="10">
        <f t="shared" ca="1" si="16"/>
        <v>0</v>
      </c>
      <c r="E135" s="10">
        <f t="shared" ca="1" si="17"/>
        <v>0</v>
      </c>
      <c r="F135" s="3" t="str" cm="1">
        <f t="array" aca="1" ref="F135" ca="1">IF(D135=0,"-",IF('Input-Accounts'!$E135&lt;&gt;0,'Input-Accounts'!$E135,INDEX('Input-Accounts'!$H135:$J135,,MATCH($F$6,'Input-Accounts'!$H$6:$J$6,0))))</f>
        <v>-</v>
      </c>
      <c r="G135" s="10">
        <f ca="1">IFERROR(INDEX(G$337:G$373,MATCH($F135,$B$337:$B$373,0))/INDEX($D$337:$D$373,MATCH($F135,$B$337:$B$373,0)),SUMIFS('Input-Ext Allocators'!D$8:D$63,'Input-Ext Allocators'!$B$8:$B$63,$F135))*$D135</f>
        <v>0</v>
      </c>
      <c r="H135" s="10">
        <f ca="1">IFERROR(INDEX(H$337:H$373,MATCH($F135,$B$337:$B$373,0))/INDEX($D$337:$D$373,MATCH($F135,$B$337:$B$373,0)),SUMIFS('Input-Ext Allocators'!E$8:E$63,'Input-Ext Allocators'!$B$8:$B$63,$F135))*$D135</f>
        <v>0</v>
      </c>
      <c r="I135" s="10">
        <f ca="1">IFERROR(INDEX(I$337:I$373,MATCH($F135,$B$337:$B$373,0))/INDEX($D$337:$D$373,MATCH($F135,$B$337:$B$373,0)),SUMIFS('Input-Ext Allocators'!F$8:F$63,'Input-Ext Allocators'!$B$8:$B$63,$F135))*$D135</f>
        <v>0</v>
      </c>
      <c r="J135" s="10">
        <f ca="1">IFERROR(INDEX(J$337:J$373,MATCH($F135,$B$337:$B$373,0))/INDEX($D$337:$D$373,MATCH($F135,$B$337:$B$373,0)),SUMIFS('Input-Ext Allocators'!G$8:G$63,'Input-Ext Allocators'!$B$8:$B$63,$F135))*$D135</f>
        <v>0</v>
      </c>
      <c r="K135" s="10">
        <f ca="1">IFERROR(INDEX(K$337:K$373,MATCH($F135,$B$337:$B$373,0))/INDEX($D$337:$D$373,MATCH($F135,$B$337:$B$373,0)),SUMIFS('Input-Ext Allocators'!H$8:H$63,'Input-Ext Allocators'!$B$8:$B$63,$F135))*$D135</f>
        <v>0</v>
      </c>
    </row>
    <row r="136" spans="1:11" outlineLevel="1">
      <c r="A136" s="31">
        <f>IF(ISBLANK('Input-Accounts'!A136),"",'Input-Accounts'!A136)</f>
        <v>123</v>
      </c>
      <c r="B136" s="53" t="str">
        <f>IF(ISBLANK('Input-Accounts'!B136),"",'Input-Accounts'!B136)</f>
        <v>MISCELLANEOUS EQUIPMENT</v>
      </c>
      <c r="C136" s="31">
        <f>IF(ISBLANK('Input-Accounts'!C136),"",'Input-Accounts'!C136)</f>
        <v>398</v>
      </c>
      <c r="D136" s="10">
        <f t="shared" ca="1" si="16"/>
        <v>0</v>
      </c>
      <c r="E136" s="10">
        <f t="shared" ca="1" si="17"/>
        <v>0</v>
      </c>
      <c r="F136" s="3" t="str" cm="1">
        <f t="array" aca="1" ref="F136" ca="1">IF(D136=0,"-",IF('Input-Accounts'!$E136&lt;&gt;0,'Input-Accounts'!$E136,INDEX('Input-Accounts'!$H136:$J136,,MATCH($F$6,'Input-Accounts'!$H$6:$J$6,0))))</f>
        <v>-</v>
      </c>
      <c r="G136" s="10">
        <f ca="1">IFERROR(INDEX(G$337:G$373,MATCH($F136,$B$337:$B$373,0))/INDEX($D$337:$D$373,MATCH($F136,$B$337:$B$373,0)),SUMIFS('Input-Ext Allocators'!D$8:D$63,'Input-Ext Allocators'!$B$8:$B$63,$F136))*$D136</f>
        <v>0</v>
      </c>
      <c r="H136" s="10">
        <f ca="1">IFERROR(INDEX(H$337:H$373,MATCH($F136,$B$337:$B$373,0))/INDEX($D$337:$D$373,MATCH($F136,$B$337:$B$373,0)),SUMIFS('Input-Ext Allocators'!E$8:E$63,'Input-Ext Allocators'!$B$8:$B$63,$F136))*$D136</f>
        <v>0</v>
      </c>
      <c r="I136" s="10">
        <f ca="1">IFERROR(INDEX(I$337:I$373,MATCH($F136,$B$337:$B$373,0))/INDEX($D$337:$D$373,MATCH($F136,$B$337:$B$373,0)),SUMIFS('Input-Ext Allocators'!F$8:F$63,'Input-Ext Allocators'!$B$8:$B$63,$F136))*$D136</f>
        <v>0</v>
      </c>
      <c r="J136" s="10">
        <f ca="1">IFERROR(INDEX(J$337:J$373,MATCH($F136,$B$337:$B$373,0))/INDEX($D$337:$D$373,MATCH($F136,$B$337:$B$373,0)),SUMIFS('Input-Ext Allocators'!G$8:G$63,'Input-Ext Allocators'!$B$8:$B$63,$F136))*$D136</f>
        <v>0</v>
      </c>
      <c r="K136" s="10">
        <f ca="1">IFERROR(INDEX(K$337:K$373,MATCH($F136,$B$337:$B$373,0))/INDEX($D$337:$D$373,MATCH($F136,$B$337:$B$373,0)),SUMIFS('Input-Ext Allocators'!H$8:H$63,'Input-Ext Allocators'!$B$8:$B$63,$F136))*$D136</f>
        <v>0</v>
      </c>
    </row>
    <row r="137" spans="1:11" hidden="1" outlineLevel="1">
      <c r="A137" s="31">
        <f>IF(ISBLANK('Input-Accounts'!A137),"",'Input-Accounts'!A137)</f>
        <v>124</v>
      </c>
      <c r="B137" t="str">
        <f>IF(ISBLANK('Input-Accounts'!B137),"",'Input-Accounts'!B137)</f>
        <v>Subtotal - General Plant</v>
      </c>
      <c r="C137" s="31" t="str">
        <f>IF(ISBLANK('Input-Accounts'!C137),"",'Input-Accounts'!C137)</f>
        <v/>
      </c>
      <c r="D137" s="123">
        <f ca="1">SUBTOTAL(9,D123:D136)</f>
        <v>0</v>
      </c>
      <c r="E137" s="10">
        <f t="shared" ca="1" si="17"/>
        <v>0</v>
      </c>
      <c r="G137" s="123">
        <f t="shared" ref="G137:K137" ca="1" si="18">SUBTOTAL(9,G123:G136)</f>
        <v>0</v>
      </c>
      <c r="H137" s="123">
        <f t="shared" ca="1" si="18"/>
        <v>0</v>
      </c>
      <c r="I137" s="123">
        <f t="shared" ca="1" si="18"/>
        <v>0</v>
      </c>
      <c r="J137" s="123">
        <f t="shared" ca="1" si="18"/>
        <v>0</v>
      </c>
      <c r="K137" s="123">
        <f t="shared" ca="1" si="18"/>
        <v>0</v>
      </c>
    </row>
    <row r="138" spans="1:11" hidden="1" outlineLevel="1">
      <c r="A138" s="31" t="str">
        <f>IF(ISBLANK('Input-Accounts'!A138),"",'Input-Accounts'!A138)</f>
        <v/>
      </c>
      <c r="B138" t="str">
        <f>IF(ISBLANK('Input-Accounts'!B138),"",'Input-Accounts'!B138)</f>
        <v/>
      </c>
      <c r="C138" s="31" t="str">
        <f>IF(ISBLANK('Input-Accounts'!C138),"",'Input-Accounts'!C138)</f>
        <v/>
      </c>
      <c r="D138" s="10"/>
      <c r="E138" s="10"/>
      <c r="G138" s="10"/>
      <c r="H138" s="10"/>
      <c r="I138" s="10"/>
      <c r="J138" s="10"/>
      <c r="K138" s="10"/>
    </row>
    <row r="139" spans="1:11" hidden="1" outlineLevel="1">
      <c r="A139" s="31">
        <f>IF(ISBLANK('Input-Accounts'!A139),"",'Input-Accounts'!A139)</f>
        <v>125</v>
      </c>
      <c r="B139" s="1" t="str">
        <f>IF(ISBLANK('Input-Accounts'!B139),"",'Input-Accounts'!B139)</f>
        <v>Other Assets</v>
      </c>
      <c r="C139" s="31" t="str">
        <f>IF(ISBLANK('Input-Accounts'!C139),"",'Input-Accounts'!C139)</f>
        <v/>
      </c>
      <c r="D139" s="10"/>
      <c r="E139" s="10"/>
      <c r="G139" s="10"/>
      <c r="H139" s="10"/>
      <c r="I139" s="10"/>
      <c r="J139" s="10"/>
      <c r="K139" s="10"/>
    </row>
    <row r="140" spans="1:11" hidden="1" outlineLevel="1">
      <c r="A140" s="31">
        <f>IF(ISBLANK('Input-Accounts'!A140),"",'Input-Accounts'!A140)</f>
        <v>126</v>
      </c>
      <c r="B140" s="53" t="str">
        <f>IF(ISBLANK('Input-Accounts'!B140),"",'Input-Accounts'!B140)</f>
        <v>Retirement Work in Progress</v>
      </c>
      <c r="C140" s="31" t="str">
        <f>IF(ISBLANK('Input-Accounts'!C140),"",'Input-Accounts'!C140)</f>
        <v>N/A</v>
      </c>
      <c r="D140" s="10">
        <f t="shared" ref="D140" ca="1" si="19">INDIRECT("Classification!"&amp;$D$5&amp;ROW())</f>
        <v>0</v>
      </c>
      <c r="E140" s="10">
        <f ca="1">IFERROR(IF(D140="","",IF(D140=0,0,IF(ABS(D140-SUM($G140:$K140))&lt;Check_Limit,0,1))),1)</f>
        <v>0</v>
      </c>
      <c r="F140" s="3" t="str" cm="1">
        <f t="array" aca="1" ref="F140" ca="1">IF(D140=0,"-",IF('Input-Accounts'!$E140&lt;&gt;0,'Input-Accounts'!$E140,INDEX('Input-Accounts'!$H140:$J140,,MATCH($F$6,'Input-Accounts'!$H$6:$J$6,0))))</f>
        <v>-</v>
      </c>
      <c r="G140" s="10">
        <f ca="1">IFERROR(INDEX(G$337:G$373,MATCH($F140,$B$337:$B$373,0))/INDEX($D$337:$D$373,MATCH($F140,$B$337:$B$373,0)),SUMIFS('Input-Ext Allocators'!D$8:D$63,'Input-Ext Allocators'!$B$8:$B$63,$F140))*$D140</f>
        <v>0</v>
      </c>
      <c r="H140" s="10">
        <f ca="1">IFERROR(INDEX(H$337:H$373,MATCH($F140,$B$337:$B$373,0))/INDEX($D$337:$D$373,MATCH($F140,$B$337:$B$373,0)),SUMIFS('Input-Ext Allocators'!E$8:E$63,'Input-Ext Allocators'!$B$8:$B$63,$F140))*$D140</f>
        <v>0</v>
      </c>
      <c r="I140" s="10">
        <f ca="1">IFERROR(INDEX(I$337:I$373,MATCH($F140,$B$337:$B$373,0))/INDEX($D$337:$D$373,MATCH($F140,$B$337:$B$373,0)),SUMIFS('Input-Ext Allocators'!F$8:F$63,'Input-Ext Allocators'!$B$8:$B$63,$F140))*$D140</f>
        <v>0</v>
      </c>
      <c r="J140" s="10">
        <f ca="1">IFERROR(INDEX(J$337:J$373,MATCH($F140,$B$337:$B$373,0))/INDEX($D$337:$D$373,MATCH($F140,$B$337:$B$373,0)),SUMIFS('Input-Ext Allocators'!G$8:G$63,'Input-Ext Allocators'!$B$8:$B$63,$F140))*$D140</f>
        <v>0</v>
      </c>
      <c r="K140" s="10">
        <f ca="1">IFERROR(INDEX(K$337:K$373,MATCH($F140,$B$337:$B$373,0))/INDEX($D$337:$D$373,MATCH($F140,$B$337:$B$373,0)),SUMIFS('Input-Ext Allocators'!H$8:H$63,'Input-Ext Allocators'!$B$8:$B$63,$F140))*$D140</f>
        <v>0</v>
      </c>
    </row>
    <row r="141" spans="1:11" hidden="1" outlineLevel="1">
      <c r="A141" s="31">
        <f>IF(ISBLANK('Input-Accounts'!A141),"",'Input-Accounts'!A141)</f>
        <v>127</v>
      </c>
      <c r="B141" t="str">
        <f>IF(ISBLANK('Input-Accounts'!B141),"",'Input-Accounts'!B141)</f>
        <v>Subtotal - Other Assets</v>
      </c>
      <c r="C141" s="31" t="str">
        <f>IF(ISBLANK('Input-Accounts'!C141),"",'Input-Accounts'!C141)</f>
        <v/>
      </c>
      <c r="D141" s="123">
        <f ca="1">SUBTOTAL(9,D140:D140)</f>
        <v>0</v>
      </c>
      <c r="E141" s="10">
        <f ca="1">IFERROR(IF(D141="","",IF(D141=0,0,IF(ABS(D141-SUM($G141:$K141))&lt;Check_Limit,0,1))),1)</f>
        <v>0</v>
      </c>
      <c r="G141" s="123">
        <f t="shared" ref="G141:K141" ca="1" si="20">SUBTOTAL(9,G140:G140)</f>
        <v>0</v>
      </c>
      <c r="H141" s="123">
        <f t="shared" ca="1" si="20"/>
        <v>0</v>
      </c>
      <c r="I141" s="123">
        <f t="shared" ca="1" si="20"/>
        <v>0</v>
      </c>
      <c r="J141" s="123">
        <f t="shared" ca="1" si="20"/>
        <v>0</v>
      </c>
      <c r="K141" s="123">
        <f t="shared" ca="1" si="20"/>
        <v>0</v>
      </c>
    </row>
    <row r="142" spans="1:11" hidden="1" outlineLevel="1">
      <c r="A142" s="31" t="str">
        <f>IF(ISBLANK('Input-Accounts'!A142),"",'Input-Accounts'!A142)</f>
        <v/>
      </c>
      <c r="B142" t="str">
        <f>IF(ISBLANK('Input-Accounts'!B142),"",'Input-Accounts'!B142)</f>
        <v/>
      </c>
      <c r="C142" s="31" t="str">
        <f>IF(ISBLANK('Input-Accounts'!C142),"",'Input-Accounts'!C142)</f>
        <v/>
      </c>
      <c r="D142" s="10"/>
      <c r="E142" s="10"/>
      <c r="G142" s="10"/>
      <c r="H142" s="10"/>
      <c r="I142" s="10"/>
      <c r="J142" s="10"/>
      <c r="K142" s="10"/>
    </row>
    <row r="143" spans="1:11" hidden="1" outlineLevel="1">
      <c r="A143" s="31">
        <f>IF(ISBLANK('Input-Accounts'!A143),"",'Input-Accounts'!A143)</f>
        <v>128</v>
      </c>
      <c r="B143" s="1" t="str">
        <f>IF(ISBLANK('Input-Accounts'!B143),"",'Input-Accounts'!B143)</f>
        <v>Accumulated Provision for Amortization</v>
      </c>
      <c r="C143" s="31" t="str">
        <f>IF(ISBLANK('Input-Accounts'!C143),"",'Input-Accounts'!C143)</f>
        <v/>
      </c>
      <c r="D143" s="10"/>
      <c r="E143" s="10"/>
      <c r="G143" s="10"/>
      <c r="H143" s="10"/>
      <c r="I143" s="10"/>
      <c r="J143" s="10"/>
      <c r="K143" s="10"/>
    </row>
    <row r="144" spans="1:11" hidden="1" outlineLevel="1">
      <c r="A144" s="31">
        <f>IF(ISBLANK('Input-Accounts'!A144),"",'Input-Accounts'!A144)</f>
        <v>129</v>
      </c>
      <c r="B144" s="53" t="str">
        <f>IF(ISBLANK('Input-Accounts'!B144),"",'Input-Accounts'!B144)</f>
        <v>Reserved</v>
      </c>
      <c r="C144" s="31">
        <f>IF(ISBLANK('Input-Accounts'!C144),"",'Input-Accounts'!C144)</f>
        <v>111</v>
      </c>
      <c r="D144" s="10">
        <f t="shared" ref="D144:D145" ca="1" si="21">INDIRECT("Classification!"&amp;$D$5&amp;ROW())</f>
        <v>0</v>
      </c>
      <c r="E144" s="10">
        <f ca="1">IFERROR(IF(D144="","",IF(D144=0,0,IF(ABS(D144-SUM($G144:$K144))&lt;Check_Limit,0,1))),1)</f>
        <v>0</v>
      </c>
      <c r="F144" s="3" t="str" cm="1">
        <f t="array" aca="1" ref="F144" ca="1">IF(D144=0,"-",IF('Input-Accounts'!$E144&lt;&gt;0,'Input-Accounts'!$E144,INDEX('Input-Accounts'!$H144:$J144,,MATCH($F$6,'Input-Accounts'!$H$6:$J$6,0))))</f>
        <v>-</v>
      </c>
      <c r="G144" s="10">
        <f ca="1">IFERROR(INDEX(G$337:G$373,MATCH($F144,$B$337:$B$373,0))/INDEX($D$337:$D$373,MATCH($F144,$B$337:$B$373,0)),SUMIFS('Input-Ext Allocators'!D$8:D$63,'Input-Ext Allocators'!$B$8:$B$63,$F144))*$D144</f>
        <v>0</v>
      </c>
      <c r="H144" s="10">
        <f ca="1">IFERROR(INDEX(H$337:H$373,MATCH($F144,$B$337:$B$373,0))/INDEX($D$337:$D$373,MATCH($F144,$B$337:$B$373,0)),SUMIFS('Input-Ext Allocators'!E$8:E$63,'Input-Ext Allocators'!$B$8:$B$63,$F144))*$D144</f>
        <v>0</v>
      </c>
      <c r="I144" s="10">
        <f ca="1">IFERROR(INDEX(I$337:I$373,MATCH($F144,$B$337:$B$373,0))/INDEX($D$337:$D$373,MATCH($F144,$B$337:$B$373,0)),SUMIFS('Input-Ext Allocators'!F$8:F$63,'Input-Ext Allocators'!$B$8:$B$63,$F144))*$D144</f>
        <v>0</v>
      </c>
      <c r="J144" s="10">
        <f ca="1">IFERROR(INDEX(J$337:J$373,MATCH($F144,$B$337:$B$373,0))/INDEX($D$337:$D$373,MATCH($F144,$B$337:$B$373,0)),SUMIFS('Input-Ext Allocators'!G$8:G$63,'Input-Ext Allocators'!$B$8:$B$63,$F144))*$D144</f>
        <v>0</v>
      </c>
      <c r="K144" s="10">
        <f ca="1">IFERROR(INDEX(K$337:K$373,MATCH($F144,$B$337:$B$373,0))/INDEX($D$337:$D$373,MATCH($F144,$B$337:$B$373,0)),SUMIFS('Input-Ext Allocators'!H$8:H$63,'Input-Ext Allocators'!$B$8:$B$63,$F144))*$D144</f>
        <v>0</v>
      </c>
    </row>
    <row r="145" spans="1:11" hidden="1" outlineLevel="1">
      <c r="A145" s="31">
        <f>IF(ISBLANK('Input-Accounts'!A145),"",'Input-Accounts'!A145)</f>
        <v>130</v>
      </c>
      <c r="B145" s="53" t="str">
        <f>IF(ISBLANK('Input-Accounts'!B145),"",'Input-Accounts'!B145)</f>
        <v>Reserved</v>
      </c>
      <c r="C145" s="31">
        <f>IF(ISBLANK('Input-Accounts'!C145),"",'Input-Accounts'!C145)</f>
        <v>111</v>
      </c>
      <c r="D145" s="10">
        <f t="shared" ca="1" si="21"/>
        <v>0</v>
      </c>
      <c r="E145" s="10">
        <f ca="1">IFERROR(IF(D145="","",IF(D145=0,0,IF(ABS(D145-SUM($G145:$K145))&lt;Check_Limit,0,1))),1)</f>
        <v>0</v>
      </c>
      <c r="F145" s="3" t="str" cm="1">
        <f t="array" aca="1" ref="F145" ca="1">IF(D145=0,"-",IF('Input-Accounts'!$E145&lt;&gt;0,'Input-Accounts'!$E145,INDEX('Input-Accounts'!$H145:$J145,,MATCH($F$6,'Input-Accounts'!$H$6:$J$6,0))))</f>
        <v>-</v>
      </c>
      <c r="G145" s="10">
        <f ca="1">IFERROR(INDEX(G$337:G$373,MATCH($F145,$B$337:$B$373,0))/INDEX($D$337:$D$373,MATCH($F145,$B$337:$B$373,0)),SUMIFS('Input-Ext Allocators'!D$8:D$63,'Input-Ext Allocators'!$B$8:$B$63,$F145))*$D145</f>
        <v>0</v>
      </c>
      <c r="H145" s="10">
        <f ca="1">IFERROR(INDEX(H$337:H$373,MATCH($F145,$B$337:$B$373,0))/INDEX($D$337:$D$373,MATCH($F145,$B$337:$B$373,0)),SUMIFS('Input-Ext Allocators'!E$8:E$63,'Input-Ext Allocators'!$B$8:$B$63,$F145))*$D145</f>
        <v>0</v>
      </c>
      <c r="I145" s="10">
        <f ca="1">IFERROR(INDEX(I$337:I$373,MATCH($F145,$B$337:$B$373,0))/INDEX($D$337:$D$373,MATCH($F145,$B$337:$B$373,0)),SUMIFS('Input-Ext Allocators'!F$8:F$63,'Input-Ext Allocators'!$B$8:$B$63,$F145))*$D145</f>
        <v>0</v>
      </c>
      <c r="J145" s="10">
        <f ca="1">IFERROR(INDEX(J$337:J$373,MATCH($F145,$B$337:$B$373,0))/INDEX($D$337:$D$373,MATCH($F145,$B$337:$B$373,0)),SUMIFS('Input-Ext Allocators'!G$8:G$63,'Input-Ext Allocators'!$B$8:$B$63,$F145))*$D145</f>
        <v>0</v>
      </c>
      <c r="K145" s="10">
        <f ca="1">IFERROR(INDEX(K$337:K$373,MATCH($F145,$B$337:$B$373,0))/INDEX($D$337:$D$373,MATCH($F145,$B$337:$B$373,0)),SUMIFS('Input-Ext Allocators'!H$8:H$63,'Input-Ext Allocators'!$B$8:$B$63,$F145))*$D145</f>
        <v>0</v>
      </c>
    </row>
    <row r="146" spans="1:11" hidden="1" outlineLevel="1">
      <c r="A146" s="31">
        <f>IF(ISBLANK('Input-Accounts'!A146),"",'Input-Accounts'!A146)</f>
        <v>131</v>
      </c>
      <c r="B146" t="str">
        <f>IF(ISBLANK('Input-Accounts'!B146),"",'Input-Accounts'!B146)</f>
        <v>Subtotal - Accumulated Provision for Amortization</v>
      </c>
      <c r="C146" s="31" t="str">
        <f>IF(ISBLANK('Input-Accounts'!C146),"",'Input-Accounts'!C146)</f>
        <v/>
      </c>
      <c r="D146" s="123">
        <f ca="1">SUBTOTAL(9,D144:D145)</f>
        <v>0</v>
      </c>
      <c r="E146" s="10">
        <f ca="1">IFERROR(IF(D146="","",IF(D146=0,0,IF(ABS(D146-SUM($G146:$K146))&lt;Check_Limit,0,1))),1)</f>
        <v>0</v>
      </c>
      <c r="G146" s="123">
        <f t="shared" ref="G146:K146" ca="1" si="22">SUBTOTAL(9,G144:G145)</f>
        <v>0</v>
      </c>
      <c r="H146" s="123">
        <f t="shared" ca="1" si="22"/>
        <v>0</v>
      </c>
      <c r="I146" s="123">
        <f t="shared" ca="1" si="22"/>
        <v>0</v>
      </c>
      <c r="J146" s="123">
        <f t="shared" ca="1" si="22"/>
        <v>0</v>
      </c>
      <c r="K146" s="123">
        <f t="shared" ca="1" si="22"/>
        <v>0</v>
      </c>
    </row>
    <row r="147" spans="1:11" hidden="1" outlineLevel="1">
      <c r="A147" s="31" t="str">
        <f>IF(ISBLANK('Input-Accounts'!A147),"",'Input-Accounts'!A147)</f>
        <v/>
      </c>
      <c r="B147" t="str">
        <f>IF(ISBLANK('Input-Accounts'!B147),"",'Input-Accounts'!B147)</f>
        <v/>
      </c>
      <c r="C147" s="31" t="str">
        <f>IF(ISBLANK('Input-Accounts'!C147),"",'Input-Accounts'!C147)</f>
        <v/>
      </c>
      <c r="D147" s="10"/>
      <c r="E147" s="10"/>
      <c r="G147" s="10"/>
      <c r="H147" s="10"/>
      <c r="I147" s="10"/>
      <c r="J147" s="10"/>
      <c r="K147" s="10"/>
    </row>
    <row r="148" spans="1:11">
      <c r="A148" s="31">
        <f>IF(ISBLANK('Input-Accounts'!A148),"",'Input-Accounts'!A148)</f>
        <v>132</v>
      </c>
      <c r="B148" s="7" t="str">
        <f>IF(ISBLANK('Input-Accounts'!B148),"",'Input-Accounts'!B148)</f>
        <v>Total Accumulated Depreciation &amp; Amortization</v>
      </c>
      <c r="C148" s="31" t="str">
        <f>IF(ISBLANK('Input-Accounts'!C148),"",'Input-Accounts'!C148)</f>
        <v/>
      </c>
      <c r="D148" s="10">
        <f ca="1">SUBTOTAL(9,D77:D146)</f>
        <v>0</v>
      </c>
      <c r="E148" s="10">
        <f ca="1">IFERROR(IF(D148="","",IF(D148=0,0,IF(ABS(D148-SUM($G148:$K148))&lt;Check_Limit,0,1))),1)</f>
        <v>0</v>
      </c>
      <c r="F148" s="3"/>
      <c r="G148" s="10">
        <f t="shared" ref="G148:K148" ca="1" si="23">SUBTOTAL(9,G77:G146)</f>
        <v>0</v>
      </c>
      <c r="H148" s="10">
        <f t="shared" ca="1" si="23"/>
        <v>0</v>
      </c>
      <c r="I148" s="10">
        <f t="shared" ca="1" si="23"/>
        <v>0</v>
      </c>
      <c r="J148" s="10">
        <f t="shared" ca="1" si="23"/>
        <v>0</v>
      </c>
      <c r="K148" s="10">
        <f t="shared" ca="1" si="23"/>
        <v>0</v>
      </c>
    </row>
    <row r="149" spans="1:11">
      <c r="A149" s="31" t="str">
        <f>IF(ISBLANK('Input-Accounts'!A149),"",'Input-Accounts'!A149)</f>
        <v/>
      </c>
      <c r="B149" t="str">
        <f>IF(ISBLANK('Input-Accounts'!B149),"",'Input-Accounts'!B149)</f>
        <v/>
      </c>
      <c r="C149" s="31" t="str">
        <f>IF(ISBLANK('Input-Accounts'!C149),"",'Input-Accounts'!C149)</f>
        <v/>
      </c>
      <c r="D149" s="123"/>
      <c r="E149" s="10"/>
      <c r="G149" s="123"/>
      <c r="H149" s="123"/>
      <c r="I149" s="123"/>
      <c r="J149" s="123"/>
      <c r="K149" s="123"/>
    </row>
    <row r="150" spans="1:11">
      <c r="A150" s="31">
        <f>IF(ISBLANK('Input-Accounts'!A150),"",'Input-Accounts'!A150)</f>
        <v>133</v>
      </c>
      <c r="B150" s="1" t="str">
        <f>IF(ISBLANK('Input-Accounts'!B150),"",'Input-Accounts'!B150)</f>
        <v>Other Rate Base Items</v>
      </c>
      <c r="C150" s="31" t="str">
        <f>IF(ISBLANK('Input-Accounts'!C150),"",'Input-Accounts'!C150)</f>
        <v/>
      </c>
      <c r="D150" s="10"/>
      <c r="E150" s="10"/>
      <c r="G150" s="10"/>
      <c r="H150" s="10"/>
      <c r="I150" s="10"/>
      <c r="J150" s="10"/>
      <c r="K150" s="10"/>
    </row>
    <row r="151" spans="1:11" hidden="1" outlineLevel="1">
      <c r="A151" s="31">
        <f>IF(ISBLANK('Input-Accounts'!A151),"",'Input-Accounts'!A151)</f>
        <v>134</v>
      </c>
      <c r="B151" s="53" t="str">
        <f>IF(ISBLANK('Input-Accounts'!B151),"",'Input-Accounts'!B151)</f>
        <v>Accumulated deferred income taxes</v>
      </c>
      <c r="C151" s="31">
        <f>IF(ISBLANK('Input-Accounts'!C151),"",'Input-Accounts'!C151)</f>
        <v>190</v>
      </c>
      <c r="D151" s="10">
        <f t="shared" ref="D151:D153" ca="1" si="24">INDIRECT("Classification!"&amp;$D$5&amp;ROW())</f>
        <v>0</v>
      </c>
      <c r="E151" s="10">
        <f ca="1">IFERROR(IF(D151="","",IF(D151=0,0,IF(ABS(D151-SUM($G151:$K151))&lt;Check_Limit,0,1))),1)</f>
        <v>0</v>
      </c>
      <c r="F151" s="3" t="str" cm="1">
        <f t="array" aca="1" ref="F151" ca="1">IF(D151=0,"-",IF('Input-Accounts'!$E151&lt;&gt;0,'Input-Accounts'!$E151,INDEX('Input-Accounts'!$H151:$J151,,MATCH($F$6,'Input-Accounts'!$H$6:$J$6,0))))</f>
        <v>-</v>
      </c>
      <c r="G151" s="10">
        <f ca="1">IFERROR(INDEX(G$337:G$373,MATCH($F151,$B$337:$B$373,0))/INDEX($D$337:$D$373,MATCH($F151,$B$337:$B$373,0)),SUMIFS('Input-Ext Allocators'!D$8:D$63,'Input-Ext Allocators'!$B$8:$B$63,$F151))*$D151</f>
        <v>0</v>
      </c>
      <c r="H151" s="10">
        <f ca="1">IFERROR(INDEX(H$337:H$373,MATCH($F151,$B$337:$B$373,0))/INDEX($D$337:$D$373,MATCH($F151,$B$337:$B$373,0)),SUMIFS('Input-Ext Allocators'!E$8:E$63,'Input-Ext Allocators'!$B$8:$B$63,$F151))*$D151</f>
        <v>0</v>
      </c>
      <c r="I151" s="10">
        <f ca="1">IFERROR(INDEX(I$337:I$373,MATCH($F151,$B$337:$B$373,0))/INDEX($D$337:$D$373,MATCH($F151,$B$337:$B$373,0)),SUMIFS('Input-Ext Allocators'!F$8:F$63,'Input-Ext Allocators'!$B$8:$B$63,$F151))*$D151</f>
        <v>0</v>
      </c>
      <c r="J151" s="10">
        <f ca="1">IFERROR(INDEX(J$337:J$373,MATCH($F151,$B$337:$B$373,0))/INDEX($D$337:$D$373,MATCH($F151,$B$337:$B$373,0)),SUMIFS('Input-Ext Allocators'!G$8:G$63,'Input-Ext Allocators'!$B$8:$B$63,$F151))*$D151</f>
        <v>0</v>
      </c>
      <c r="K151" s="10">
        <f ca="1">IFERROR(INDEX(K$337:K$373,MATCH($F151,$B$337:$B$373,0))/INDEX($D$337:$D$373,MATCH($F151,$B$337:$B$373,0)),SUMIFS('Input-Ext Allocators'!H$8:H$63,'Input-Ext Allocators'!$B$8:$B$63,$F151))*$D151</f>
        <v>0</v>
      </c>
    </row>
    <row r="152" spans="1:11" outlineLevel="1">
      <c r="A152" s="31">
        <f>IF(ISBLANK('Input-Accounts'!A152),"",'Input-Accounts'!A152)</f>
        <v>135</v>
      </c>
      <c r="B152" s="53" t="str">
        <f>IF(ISBLANK('Input-Accounts'!B152),"",'Input-Accounts'!B152)</f>
        <v>Materials &amp; Supplies</v>
      </c>
      <c r="C152" s="31">
        <f>IF(ISBLANK('Input-Accounts'!C152),"",'Input-Accounts'!C152)</f>
        <v>154</v>
      </c>
      <c r="D152" s="10">
        <f t="shared" ca="1" si="24"/>
        <v>0</v>
      </c>
      <c r="E152" s="10">
        <f ca="1">IFERROR(IF(D152="","",IF(D152=0,0,IF(ABS(D152-SUM($G152:$K152))&lt;Check_Limit,0,1))),1)</f>
        <v>0</v>
      </c>
      <c r="F152" s="3" t="str" cm="1">
        <f t="array" aca="1" ref="F152" ca="1">IF(D152=0,"-",IF('Input-Accounts'!$E152&lt;&gt;0,'Input-Accounts'!$E152,INDEX('Input-Accounts'!$H152:$J152,,MATCH($F$6,'Input-Accounts'!$H$6:$J$6,0))))</f>
        <v>-</v>
      </c>
      <c r="G152" s="10">
        <f ca="1">IFERROR(INDEX(G$337:G$373,MATCH($F152,$B$337:$B$373,0))/INDEX($D$337:$D$373,MATCH($F152,$B$337:$B$373,0)),SUMIFS('Input-Ext Allocators'!D$8:D$63,'Input-Ext Allocators'!$B$8:$B$63,$F152))*$D152</f>
        <v>0</v>
      </c>
      <c r="H152" s="10">
        <f ca="1">IFERROR(INDEX(H$337:H$373,MATCH($F152,$B$337:$B$373,0))/INDEX($D$337:$D$373,MATCH($F152,$B$337:$B$373,0)),SUMIFS('Input-Ext Allocators'!E$8:E$63,'Input-Ext Allocators'!$B$8:$B$63,$F152))*$D152</f>
        <v>0</v>
      </c>
      <c r="I152" s="10">
        <f ca="1">IFERROR(INDEX(I$337:I$373,MATCH($F152,$B$337:$B$373,0))/INDEX($D$337:$D$373,MATCH($F152,$B$337:$B$373,0)),SUMIFS('Input-Ext Allocators'!F$8:F$63,'Input-Ext Allocators'!$B$8:$B$63,$F152))*$D152</f>
        <v>0</v>
      </c>
      <c r="J152" s="10">
        <f ca="1">IFERROR(INDEX(J$337:J$373,MATCH($F152,$B$337:$B$373,0))/INDEX($D$337:$D$373,MATCH($F152,$B$337:$B$373,0)),SUMIFS('Input-Ext Allocators'!G$8:G$63,'Input-Ext Allocators'!$B$8:$B$63,$F152))*$D152</f>
        <v>0</v>
      </c>
      <c r="K152" s="10">
        <f ca="1">IFERROR(INDEX(K$337:K$373,MATCH($F152,$B$337:$B$373,0))/INDEX($D$337:$D$373,MATCH($F152,$B$337:$B$373,0)),SUMIFS('Input-Ext Allocators'!H$8:H$63,'Input-Ext Allocators'!$B$8:$B$63,$F152))*$D152</f>
        <v>0</v>
      </c>
    </row>
    <row r="153" spans="1:11" hidden="1" outlineLevel="1">
      <c r="A153" s="31">
        <f>IF(ISBLANK('Input-Accounts'!A153),"",'Input-Accounts'!A153)</f>
        <v>136</v>
      </c>
      <c r="B153" s="53" t="str">
        <f>IF(ISBLANK('Input-Accounts'!B153),"",'Input-Accounts'!B153)</f>
        <v>Gas Stored Underground</v>
      </c>
      <c r="C153" s="31">
        <f>IF(ISBLANK('Input-Accounts'!C153),"",'Input-Accounts'!C153)</f>
        <v>164</v>
      </c>
      <c r="D153" s="10">
        <f t="shared" ca="1" si="24"/>
        <v>0</v>
      </c>
      <c r="E153" s="10">
        <f ca="1">IFERROR(IF(D153="","",IF(D153=0,0,IF(ABS(D153-SUM($G153:$K153))&lt;Check_Limit,0,1))),1)</f>
        <v>0</v>
      </c>
      <c r="F153" s="3" t="str" cm="1">
        <f t="array" aca="1" ref="F153" ca="1">IF(D153=0,"-",IF('Input-Accounts'!$E153&lt;&gt;0,'Input-Accounts'!$E153,INDEX('Input-Accounts'!$H153:$J153,,MATCH($F$6,'Input-Accounts'!$H$6:$J$6,0))))</f>
        <v>-</v>
      </c>
      <c r="G153" s="10">
        <f ca="1">IFERROR(INDEX(G$337:G$373,MATCH($F153,$B$337:$B$373,0))/INDEX($D$337:$D$373,MATCH($F153,$B$337:$B$373,0)),SUMIFS('Input-Ext Allocators'!D$8:D$63,'Input-Ext Allocators'!$B$8:$B$63,$F153))*$D153</f>
        <v>0</v>
      </c>
      <c r="H153" s="10">
        <f ca="1">IFERROR(INDEX(H$337:H$373,MATCH($F153,$B$337:$B$373,0))/INDEX($D$337:$D$373,MATCH($F153,$B$337:$B$373,0)),SUMIFS('Input-Ext Allocators'!E$8:E$63,'Input-Ext Allocators'!$B$8:$B$63,$F153))*$D153</f>
        <v>0</v>
      </c>
      <c r="I153" s="10">
        <f ca="1">IFERROR(INDEX(I$337:I$373,MATCH($F153,$B$337:$B$373,0))/INDEX($D$337:$D$373,MATCH($F153,$B$337:$B$373,0)),SUMIFS('Input-Ext Allocators'!F$8:F$63,'Input-Ext Allocators'!$B$8:$B$63,$F153))*$D153</f>
        <v>0</v>
      </c>
      <c r="J153" s="10">
        <f ca="1">IFERROR(INDEX(J$337:J$373,MATCH($F153,$B$337:$B$373,0))/INDEX($D$337:$D$373,MATCH($F153,$B$337:$B$373,0)),SUMIFS('Input-Ext Allocators'!G$8:G$63,'Input-Ext Allocators'!$B$8:$B$63,$F153))*$D153</f>
        <v>0</v>
      </c>
      <c r="K153" s="10">
        <f ca="1">IFERROR(INDEX(K$337:K$373,MATCH($F153,$B$337:$B$373,0))/INDEX($D$337:$D$373,MATCH($F153,$B$337:$B$373,0)),SUMIFS('Input-Ext Allocators'!H$8:H$63,'Input-Ext Allocators'!$B$8:$B$63,$F153))*$D153</f>
        <v>0</v>
      </c>
    </row>
    <row r="154" spans="1:11">
      <c r="A154" s="31">
        <f>IF(ISBLANK('Input-Accounts'!A154),"",'Input-Accounts'!A154)</f>
        <v>137</v>
      </c>
      <c r="B154" t="str">
        <f>IF(ISBLANK('Input-Accounts'!B154),"",'Input-Accounts'!B154)</f>
        <v>Total Other Rate Base Items</v>
      </c>
      <c r="C154" s="31" t="str">
        <f>IF(ISBLANK('Input-Accounts'!C154),"",'Input-Accounts'!C154)</f>
        <v/>
      </c>
      <c r="D154" s="123">
        <f ca="1">SUBTOTAL(9,D151:D153)</f>
        <v>0</v>
      </c>
      <c r="E154" s="10">
        <f ca="1">IFERROR(IF(D154="","",IF(D154=0,0,IF(ABS(D154-SUM($G154:$K154))&lt;Check_Limit,0,1))),1)</f>
        <v>0</v>
      </c>
      <c r="G154" s="123">
        <f t="shared" ref="G154:K154" ca="1" si="25">SUBTOTAL(9,G151:G153)</f>
        <v>0</v>
      </c>
      <c r="H154" s="123">
        <f t="shared" ca="1" si="25"/>
        <v>0</v>
      </c>
      <c r="I154" s="123">
        <f t="shared" ca="1" si="25"/>
        <v>0</v>
      </c>
      <c r="J154" s="123">
        <f t="shared" ca="1" si="25"/>
        <v>0</v>
      </c>
      <c r="K154" s="123">
        <f t="shared" ca="1" si="25"/>
        <v>0</v>
      </c>
    </row>
    <row r="155" spans="1:11">
      <c r="A155" s="31" t="str">
        <f>IF(ISBLANK('Input-Accounts'!A155),"",'Input-Accounts'!A155)</f>
        <v/>
      </c>
      <c r="B155" t="str">
        <f>IF(ISBLANK('Input-Accounts'!B155),"",'Input-Accounts'!B155)</f>
        <v/>
      </c>
      <c r="C155" s="31" t="str">
        <f>IF(ISBLANK('Input-Accounts'!C155),"",'Input-Accounts'!C155)</f>
        <v/>
      </c>
      <c r="D155" s="31"/>
      <c r="E155" s="10"/>
      <c r="G155" s="31"/>
      <c r="H155" s="31"/>
      <c r="I155" s="31"/>
      <c r="J155" s="31"/>
      <c r="K155" s="31"/>
    </row>
    <row r="156" spans="1:11" ht="15" thickBot="1">
      <c r="A156" s="31">
        <f>IF(ISBLANK('Input-Accounts'!A156),"",'Input-Accounts'!A156)</f>
        <v>138</v>
      </c>
      <c r="B156" s="7" t="str">
        <f>IF(ISBLANK('Input-Accounts'!B156),"",'Input-Accounts'!B156)</f>
        <v>TOTAL RATE BASE</v>
      </c>
      <c r="C156" s="31" t="str">
        <f>IF(ISBLANK('Input-Accounts'!C156),"",'Input-Accounts'!C156)</f>
        <v/>
      </c>
      <c r="D156" s="125">
        <f ca="1">SUBTOTAL(9,D11:D155)</f>
        <v>0</v>
      </c>
      <c r="E156" s="10">
        <f ca="1">IFERROR(IF(D156="","",IF(D156=0,0,IF(ABS(D156-SUM($G156:$K156))&lt;Check_Limit,0,1))),1)</f>
        <v>0</v>
      </c>
      <c r="G156" s="125">
        <f t="shared" ref="G156:K156" ca="1" si="26">SUBTOTAL(9,G11:G155)</f>
        <v>0</v>
      </c>
      <c r="H156" s="125">
        <f t="shared" ca="1" si="26"/>
        <v>0</v>
      </c>
      <c r="I156" s="125">
        <f t="shared" ca="1" si="26"/>
        <v>0</v>
      </c>
      <c r="J156" s="125">
        <f t="shared" ca="1" si="26"/>
        <v>0</v>
      </c>
      <c r="K156" s="125">
        <f t="shared" ca="1" si="26"/>
        <v>0</v>
      </c>
    </row>
    <row r="157" spans="1:11" ht="15" thickTop="1">
      <c r="A157" s="31" t="str">
        <f>IF(ISBLANK('Input-Accounts'!A157),"",'Input-Accounts'!A157)</f>
        <v/>
      </c>
      <c r="B157" t="str">
        <f>IF(ISBLANK('Input-Accounts'!B157),"",'Input-Accounts'!B157)</f>
        <v/>
      </c>
      <c r="C157" s="31" t="str">
        <f>IF(ISBLANK('Input-Accounts'!C157),"",'Input-Accounts'!C157)</f>
        <v/>
      </c>
      <c r="D157" s="10"/>
      <c r="E157" s="10"/>
      <c r="G157" s="10"/>
      <c r="H157" s="10"/>
      <c r="I157" s="10"/>
      <c r="J157" s="10"/>
      <c r="K157" s="10"/>
    </row>
    <row r="158" spans="1:11">
      <c r="A158" s="31">
        <f>IF(ISBLANK('Input-Accounts'!A158),"",'Input-Accounts'!A158)</f>
        <v>139</v>
      </c>
      <c r="B158" s="1" t="str">
        <f>IF(ISBLANK('Input-Accounts'!B158),"",'Input-Accounts'!B158)</f>
        <v>OPERATION AND MAINTENANCE EXPENSE</v>
      </c>
      <c r="C158" s="31" t="str">
        <f>IF(ISBLANK('Input-Accounts'!C158),"",'Input-Accounts'!C158)</f>
        <v/>
      </c>
      <c r="D158" s="10"/>
      <c r="E158" s="10"/>
      <c r="G158" s="10"/>
      <c r="H158" s="10"/>
      <c r="I158" s="10"/>
      <c r="J158" s="10"/>
      <c r="K158" s="10"/>
    </row>
    <row r="159" spans="1:11">
      <c r="A159" s="31">
        <f>IF(ISBLANK('Input-Accounts'!A159),"",'Input-Accounts'!A159)</f>
        <v>140</v>
      </c>
      <c r="B159" s="1" t="str">
        <f>IF(ISBLANK('Input-Accounts'!B159),"",'Input-Accounts'!B159)</f>
        <v>Production, Storage, LNG, Transmission, and Distribution Expense</v>
      </c>
      <c r="C159" s="31" t="str">
        <f>IF(ISBLANK('Input-Accounts'!C159),"",'Input-Accounts'!C159)</f>
        <v/>
      </c>
      <c r="D159" s="10"/>
      <c r="E159" s="10"/>
      <c r="G159" s="10"/>
      <c r="H159" s="10"/>
      <c r="I159" s="10"/>
      <c r="J159" s="10"/>
      <c r="K159" s="10"/>
    </row>
    <row r="160" spans="1:11" hidden="1" outlineLevel="1">
      <c r="A160" s="31">
        <f>IF(ISBLANK('Input-Accounts'!A160),"",'Input-Accounts'!A160)</f>
        <v>141</v>
      </c>
      <c r="B160" s="1" t="str">
        <f>IF(ISBLANK('Input-Accounts'!B160),"",'Input-Accounts'!B160)</f>
        <v>Other Gas Supply Expenses</v>
      </c>
      <c r="C160" s="31" t="str">
        <f>IF(ISBLANK('Input-Accounts'!C160),"",'Input-Accounts'!C160)</f>
        <v/>
      </c>
      <c r="D160" s="10"/>
      <c r="E160" s="10"/>
      <c r="G160" s="10"/>
      <c r="H160" s="10"/>
      <c r="I160" s="10"/>
      <c r="J160" s="10"/>
      <c r="K160" s="10"/>
    </row>
    <row r="161" spans="1:11" hidden="1" outlineLevel="1">
      <c r="A161" s="31">
        <f>IF(ISBLANK('Input-Accounts'!A161),"",'Input-Accounts'!A161)</f>
        <v>142</v>
      </c>
      <c r="B161" s="53" t="str">
        <f>IF(ISBLANK('Input-Accounts'!B161),"",'Input-Accounts'!B161)</f>
        <v>Natural gas well head purchases</v>
      </c>
      <c r="C161" s="31" t="str">
        <f>IF(ISBLANK('Input-Accounts'!C161),"",'Input-Accounts'!C161)</f>
        <v xml:space="preserve">801-803 </v>
      </c>
      <c r="D161" s="10">
        <f t="shared" ref="D161:D168" ca="1" si="27">INDIRECT("Classification!"&amp;$D$5&amp;ROW())</f>
        <v>17663997.75</v>
      </c>
      <c r="E161" s="10">
        <f t="shared" ref="E161:E169" ca="1" si="28">IFERROR(IF(D161="","",IF(D161=0,0,IF(ABS(D161-SUM($G161:$K161))&lt;Check_Limit,0,1))),1)</f>
        <v>0</v>
      </c>
      <c r="F161" s="3" t="str" cm="1">
        <f t="array" aca="1" ref="F161" ca="1">IF(D161=0,"-",IF('Input-Accounts'!$E161&lt;&gt;0,'Input-Accounts'!$E161,INDEX('Input-Accounts'!$H161:$J161,,MATCH($F$6,'Input-Accounts'!$H$6:$J$6,0))))</f>
        <v>GAS_COST</v>
      </c>
      <c r="G161" s="10">
        <f ca="1">IFERROR(INDEX(G$337:G$373,MATCH($F161,$B$337:$B$373,0))/INDEX($D$337:$D$373,MATCH($F161,$B$337:$B$373,0)),SUMIFS('Input-Ext Allocators'!D$8:D$63,'Input-Ext Allocators'!$B$8:$B$63,$F161))*$D161</f>
        <v>10932676.166696383</v>
      </c>
      <c r="H161" s="10">
        <f ca="1">IFERROR(INDEX(H$337:H$373,MATCH($F161,$B$337:$B$373,0))/INDEX($D$337:$D$373,MATCH($F161,$B$337:$B$373,0)),SUMIFS('Input-Ext Allocators'!E$8:E$63,'Input-Ext Allocators'!$B$8:$B$63,$F161))*$D161</f>
        <v>6716037.6680901535</v>
      </c>
      <c r="I161" s="10">
        <f ca="1">IFERROR(INDEX(I$337:I$373,MATCH($F161,$B$337:$B$373,0))/INDEX($D$337:$D$373,MATCH($F161,$B$337:$B$373,0)),SUMIFS('Input-Ext Allocators'!F$8:F$63,'Input-Ext Allocators'!$B$8:$B$63,$F161))*$D161</f>
        <v>15283.915213464192</v>
      </c>
      <c r="J161" s="10">
        <f ca="1">IFERROR(INDEX(J$337:J$373,MATCH($F161,$B$337:$B$373,0))/INDEX($D$337:$D$373,MATCH($F161,$B$337:$B$373,0)),SUMIFS('Input-Ext Allocators'!G$8:G$63,'Input-Ext Allocators'!$B$8:$B$63,$F161))*$D161</f>
        <v>0</v>
      </c>
      <c r="K161" s="10">
        <f ca="1">IFERROR(INDEX(K$337:K$373,MATCH($F161,$B$337:$B$373,0))/INDEX($D$337:$D$373,MATCH($F161,$B$337:$B$373,0)),SUMIFS('Input-Ext Allocators'!H$8:H$63,'Input-Ext Allocators'!$B$8:$B$63,$F161))*$D161</f>
        <v>0</v>
      </c>
    </row>
    <row r="162" spans="1:11" hidden="1" outlineLevel="1">
      <c r="A162" s="31">
        <f>IF(ISBLANK('Input-Accounts'!A162),"",'Input-Accounts'!A162)</f>
        <v>143</v>
      </c>
      <c r="B162" s="53" t="str">
        <f>IF(ISBLANK('Input-Accounts'!B162),"",'Input-Accounts'!B162)</f>
        <v>Natural Gas City Gate Purchases</v>
      </c>
      <c r="C162" s="31" t="str">
        <f>IF(ISBLANK('Input-Accounts'!C162),"",'Input-Accounts'!C162)</f>
        <v xml:space="preserve">804 </v>
      </c>
      <c r="D162" s="10">
        <f t="shared" ca="1" si="27"/>
        <v>1158900.76</v>
      </c>
      <c r="E162" s="10">
        <f t="shared" ca="1" si="28"/>
        <v>0</v>
      </c>
      <c r="F162" s="3" t="str" cm="1">
        <f t="array" aca="1" ref="F162" ca="1">IF(D162=0,"-",IF('Input-Accounts'!$E162&lt;&gt;0,'Input-Accounts'!$E162,INDEX('Input-Accounts'!$H162:$J162,,MATCH($F$6,'Input-Accounts'!$H$6:$J$6,0))))</f>
        <v>GAS_COST</v>
      </c>
      <c r="G162" s="10">
        <f ca="1">IFERROR(INDEX(G$337:G$373,MATCH($F162,$B$337:$B$373,0))/INDEX($D$337:$D$373,MATCH($F162,$B$337:$B$373,0)),SUMIFS('Input-Ext Allocators'!D$8:D$63,'Input-Ext Allocators'!$B$8:$B$63,$F162))*$D162</f>
        <v>717271.75794156361</v>
      </c>
      <c r="H162" s="10">
        <f ca="1">IFERROR(INDEX(H$337:H$373,MATCH($F162,$B$337:$B$373,0))/INDEX($D$337:$D$373,MATCH($F162,$B$337:$B$373,0)),SUMIFS('Input-Ext Allocators'!E$8:E$63,'Input-Ext Allocators'!$B$8:$B$63,$F162))*$D162</f>
        <v>440626.25391459343</v>
      </c>
      <c r="I162" s="10">
        <f ca="1">IFERROR(INDEX(I$337:I$373,MATCH($F162,$B$337:$B$373,0))/INDEX($D$337:$D$373,MATCH($F162,$B$337:$B$373,0)),SUMIFS('Input-Ext Allocators'!F$8:F$63,'Input-Ext Allocators'!$B$8:$B$63,$F162))*$D162</f>
        <v>1002.7481438429879</v>
      </c>
      <c r="J162" s="10">
        <f ca="1">IFERROR(INDEX(J$337:J$373,MATCH($F162,$B$337:$B$373,0))/INDEX($D$337:$D$373,MATCH($F162,$B$337:$B$373,0)),SUMIFS('Input-Ext Allocators'!G$8:G$63,'Input-Ext Allocators'!$B$8:$B$63,$F162))*$D162</f>
        <v>0</v>
      </c>
      <c r="K162" s="10">
        <f ca="1">IFERROR(INDEX(K$337:K$373,MATCH($F162,$B$337:$B$373,0))/INDEX($D$337:$D$373,MATCH($F162,$B$337:$B$373,0)),SUMIFS('Input-Ext Allocators'!H$8:H$63,'Input-Ext Allocators'!$B$8:$B$63,$F162))*$D162</f>
        <v>0</v>
      </c>
    </row>
    <row r="163" spans="1:11" hidden="1" outlineLevel="1">
      <c r="A163" s="31">
        <f>IF(ISBLANK('Input-Accounts'!A163),"",'Input-Accounts'!A163)</f>
        <v>144</v>
      </c>
      <c r="B163" s="53" t="str">
        <f>IF(ISBLANK('Input-Accounts'!B163),"",'Input-Accounts'!B163)</f>
        <v>Other gas purchases</v>
      </c>
      <c r="C163" s="31" t="str">
        <f>IF(ISBLANK('Input-Accounts'!C163),"",'Input-Accounts'!C163)</f>
        <v xml:space="preserve">805 </v>
      </c>
      <c r="D163" s="10">
        <f t="shared" ca="1" si="27"/>
        <v>15343424.85</v>
      </c>
      <c r="E163" s="10">
        <f t="shared" ca="1" si="28"/>
        <v>0</v>
      </c>
      <c r="F163" s="3" t="str" cm="1">
        <f t="array" aca="1" ref="F163" ca="1">IF(D163=0,"-",IF('Input-Accounts'!$E163&lt;&gt;0,'Input-Accounts'!$E163,INDEX('Input-Accounts'!$H163:$J163,,MATCH($F$6,'Input-Accounts'!$H$6:$J$6,0))))</f>
        <v>GAS_COST</v>
      </c>
      <c r="G163" s="10">
        <f ca="1">IFERROR(INDEX(G$337:G$373,MATCH($F163,$B$337:$B$373,0))/INDEX($D$337:$D$373,MATCH($F163,$B$337:$B$373,0)),SUMIFS('Input-Ext Allocators'!D$8:D$63,'Input-Ext Allocators'!$B$8:$B$63,$F163))*$D163</f>
        <v>9496417.3765869066</v>
      </c>
      <c r="H163" s="10">
        <f ca="1">IFERROR(INDEX(H$337:H$373,MATCH($F163,$B$337:$B$373,0))/INDEX($D$337:$D$373,MATCH($F163,$B$337:$B$373,0)),SUMIFS('Input-Ext Allocators'!E$8:E$63,'Input-Ext Allocators'!$B$8:$B$63,$F163))*$D163</f>
        <v>5833731.4524460081</v>
      </c>
      <c r="I163" s="10">
        <f ca="1">IFERROR(INDEX(I$337:I$373,MATCH($F163,$B$337:$B$373,0))/INDEX($D$337:$D$373,MATCH($F163,$B$337:$B$373,0)),SUMIFS('Input-Ext Allocators'!F$8:F$63,'Input-Ext Allocators'!$B$8:$B$63,$F163))*$D163</f>
        <v>13276.020967085977</v>
      </c>
      <c r="J163" s="10">
        <f ca="1">IFERROR(INDEX(J$337:J$373,MATCH($F163,$B$337:$B$373,0))/INDEX($D$337:$D$373,MATCH($F163,$B$337:$B$373,0)),SUMIFS('Input-Ext Allocators'!G$8:G$63,'Input-Ext Allocators'!$B$8:$B$63,$F163))*$D163</f>
        <v>0</v>
      </c>
      <c r="K163" s="10">
        <f ca="1">IFERROR(INDEX(K$337:K$373,MATCH($F163,$B$337:$B$373,0))/INDEX($D$337:$D$373,MATCH($F163,$B$337:$B$373,0)),SUMIFS('Input-Ext Allocators'!H$8:H$63,'Input-Ext Allocators'!$B$8:$B$63,$F163))*$D163</f>
        <v>0</v>
      </c>
    </row>
    <row r="164" spans="1:11" outlineLevel="1">
      <c r="A164" s="31">
        <f>IF(ISBLANK('Input-Accounts'!A164),"",'Input-Accounts'!A164)</f>
        <v>145</v>
      </c>
      <c r="B164" s="53" t="str">
        <f>IF(ISBLANK('Input-Accounts'!B164),"",'Input-Accounts'!B164)</f>
        <v>Exchange gas</v>
      </c>
      <c r="C164" s="31" t="str">
        <f>IF(ISBLANK('Input-Accounts'!C164),"",'Input-Accounts'!C164)</f>
        <v xml:space="preserve">806 </v>
      </c>
      <c r="D164" s="10">
        <f t="shared" ca="1" si="27"/>
        <v>1674085.1700000004</v>
      </c>
      <c r="E164" s="10">
        <f t="shared" ca="1" si="28"/>
        <v>0</v>
      </c>
      <c r="F164" s="3" t="str" cm="1">
        <f t="array" aca="1" ref="F164" ca="1">IF(D164=0,"-",IF('Input-Accounts'!$E164&lt;&gt;0,'Input-Accounts'!$E164,INDEX('Input-Accounts'!$H164:$J164,,MATCH($F$6,'Input-Accounts'!$H$6:$J$6,0))))</f>
        <v>GAS_COST</v>
      </c>
      <c r="G164" s="10">
        <f ca="1">IFERROR(INDEX(G$337:G$373,MATCH($F164,$B$337:$B$373,0))/INDEX($D$337:$D$373,MATCH($F164,$B$337:$B$373,0)),SUMIFS('Input-Ext Allocators'!D$8:D$63,'Input-Ext Allocators'!$B$8:$B$63,$F164))*$D164</f>
        <v>1036131.8710583999</v>
      </c>
      <c r="H164" s="10">
        <f ca="1">IFERROR(INDEX(H$337:H$373,MATCH($F164,$B$337:$B$373,0))/INDEX($D$337:$D$373,MATCH($F164,$B$337:$B$373,0)),SUMIFS('Input-Ext Allocators'!E$8:E$63,'Input-Ext Allocators'!$B$8:$B$63,$F164))*$D164</f>
        <v>636504.78336995433</v>
      </c>
      <c r="I164" s="10">
        <f ca="1">IFERROR(INDEX(I$337:I$373,MATCH($F164,$B$337:$B$373,0))/INDEX($D$337:$D$373,MATCH($F164,$B$337:$B$373,0)),SUMIFS('Input-Ext Allocators'!F$8:F$63,'Input-Ext Allocators'!$B$8:$B$63,$F164))*$D164</f>
        <v>1448.5155716461634</v>
      </c>
      <c r="J164" s="10">
        <f ca="1">IFERROR(INDEX(J$337:J$373,MATCH($F164,$B$337:$B$373,0))/INDEX($D$337:$D$373,MATCH($F164,$B$337:$B$373,0)),SUMIFS('Input-Ext Allocators'!G$8:G$63,'Input-Ext Allocators'!$B$8:$B$63,$F164))*$D164</f>
        <v>0</v>
      </c>
      <c r="K164" s="10">
        <f ca="1">IFERROR(INDEX(K$337:K$373,MATCH($F164,$B$337:$B$373,0))/INDEX($D$337:$D$373,MATCH($F164,$B$337:$B$373,0)),SUMIFS('Input-Ext Allocators'!H$8:H$63,'Input-Ext Allocators'!$B$8:$B$63,$F164))*$D164</f>
        <v>0</v>
      </c>
    </row>
    <row r="165" spans="1:11" outlineLevel="1">
      <c r="A165" s="31">
        <f>IF(ISBLANK('Input-Accounts'!A165),"",'Input-Accounts'!A165)</f>
        <v>146</v>
      </c>
      <c r="B165" s="53" t="str">
        <f>IF(ISBLANK('Input-Accounts'!B165),"",'Input-Accounts'!B165)</f>
        <v>Gas Withdrawn from Storage</v>
      </c>
      <c r="C165" s="31" t="str">
        <f>IF(ISBLANK('Input-Accounts'!C165),"",'Input-Accounts'!C165)</f>
        <v xml:space="preserve">808 </v>
      </c>
      <c r="D165" s="10">
        <f t="shared" ca="1" si="27"/>
        <v>-386972.68999999971</v>
      </c>
      <c r="E165" s="10">
        <f t="shared" ca="1" si="28"/>
        <v>0</v>
      </c>
      <c r="F165" s="3" t="str" cm="1">
        <f t="array" aca="1" ref="F165" ca="1">IF(D165=0,"-",IF('Input-Accounts'!$E165&lt;&gt;0,'Input-Accounts'!$E165,INDEX('Input-Accounts'!$H165:$J165,,MATCH($F$6,'Input-Accounts'!$H$6:$J$6,0))))</f>
        <v>GAS_COST</v>
      </c>
      <c r="G165" s="10">
        <f ca="1">IFERROR(INDEX(G$337:G$373,MATCH($F165,$B$337:$B$373,0))/INDEX($D$337:$D$373,MATCH($F165,$B$337:$B$373,0)),SUMIFS('Input-Ext Allocators'!D$8:D$63,'Input-Ext Allocators'!$B$8:$B$63,$F165))*$D165</f>
        <v>-239506.77332515988</v>
      </c>
      <c r="H165" s="10">
        <f ca="1">IFERROR(INDEX(H$337:H$373,MATCH($F165,$B$337:$B$373,0))/INDEX($D$337:$D$373,MATCH($F165,$B$337:$B$373,0)),SUMIFS('Input-Ext Allocators'!E$8:E$63,'Input-Ext Allocators'!$B$8:$B$63,$F165))*$D165</f>
        <v>-147131.08546235927</v>
      </c>
      <c r="I165" s="10">
        <f ca="1">IFERROR(INDEX(I$337:I$373,MATCH($F165,$B$337:$B$373,0))/INDEX($D$337:$D$373,MATCH($F165,$B$337:$B$373,0)),SUMIFS('Input-Ext Allocators'!F$8:F$63,'Input-Ext Allocators'!$B$8:$B$63,$F165))*$D165</f>
        <v>-334.83121248054721</v>
      </c>
      <c r="J165" s="10">
        <f ca="1">IFERROR(INDEX(J$337:J$373,MATCH($F165,$B$337:$B$373,0))/INDEX($D$337:$D$373,MATCH($F165,$B$337:$B$373,0)),SUMIFS('Input-Ext Allocators'!G$8:G$63,'Input-Ext Allocators'!$B$8:$B$63,$F165))*$D165</f>
        <v>0</v>
      </c>
      <c r="K165" s="10">
        <f ca="1">IFERROR(INDEX(K$337:K$373,MATCH($F165,$B$337:$B$373,0))/INDEX($D$337:$D$373,MATCH($F165,$B$337:$B$373,0)),SUMIFS('Input-Ext Allocators'!H$8:H$63,'Input-Ext Allocators'!$B$8:$B$63,$F165))*$D165</f>
        <v>0</v>
      </c>
    </row>
    <row r="166" spans="1:11" outlineLevel="1">
      <c r="A166" s="31">
        <f>IF(ISBLANK('Input-Accounts'!A166),"",'Input-Accounts'!A166)</f>
        <v>147</v>
      </c>
      <c r="B166" s="53" t="str">
        <f>IF(ISBLANK('Input-Accounts'!B166),"",'Input-Accounts'!B166)</f>
        <v>Gas Used for Other Utility Operations</v>
      </c>
      <c r="C166" s="31" t="str">
        <f>IF(ISBLANK('Input-Accounts'!C166),"",'Input-Accounts'!C166)</f>
        <v xml:space="preserve">812 </v>
      </c>
      <c r="D166" s="10">
        <f t="shared" ca="1" si="27"/>
        <v>-40414.18</v>
      </c>
      <c r="E166" s="10">
        <f t="shared" ca="1" si="28"/>
        <v>0</v>
      </c>
      <c r="F166" s="3" t="str" cm="1">
        <f t="array" aca="1" ref="F166" ca="1">IF(D166=0,"-",IF('Input-Accounts'!$E166&lt;&gt;0,'Input-Accounts'!$E166,INDEX('Input-Accounts'!$H166:$J166,,MATCH($F$6,'Input-Accounts'!$H$6:$J$6,0))))</f>
        <v>GAS_COST</v>
      </c>
      <c r="G166" s="10">
        <f ca="1">IFERROR(INDEX(G$337:G$373,MATCH($F166,$B$337:$B$373,0))/INDEX($D$337:$D$373,MATCH($F166,$B$337:$B$373,0)),SUMIFS('Input-Ext Allocators'!D$8:D$63,'Input-Ext Allocators'!$B$8:$B$63,$F166))*$D166</f>
        <v>-25013.315147335637</v>
      </c>
      <c r="H166" s="10">
        <f ca="1">IFERROR(INDEX(H$337:H$373,MATCH($F166,$B$337:$B$373,0))/INDEX($D$337:$D$373,MATCH($F166,$B$337:$B$373,0)),SUMIFS('Input-Ext Allocators'!E$8:E$63,'Input-Ext Allocators'!$B$8:$B$63,$F166))*$D166</f>
        <v>-15365.896160453018</v>
      </c>
      <c r="I166" s="10">
        <f ca="1">IFERROR(INDEX(I$337:I$373,MATCH($F166,$B$337:$B$373,0))/INDEX($D$337:$D$373,MATCH($F166,$B$337:$B$373,0)),SUMIFS('Input-Ext Allocators'!F$8:F$63,'Input-Ext Allocators'!$B$8:$B$63,$F166))*$D166</f>
        <v>-34.968692211347246</v>
      </c>
      <c r="J166" s="10">
        <f ca="1">IFERROR(INDEX(J$337:J$373,MATCH($F166,$B$337:$B$373,0))/INDEX($D$337:$D$373,MATCH($F166,$B$337:$B$373,0)),SUMIFS('Input-Ext Allocators'!G$8:G$63,'Input-Ext Allocators'!$B$8:$B$63,$F166))*$D166</f>
        <v>0</v>
      </c>
      <c r="K166" s="10">
        <f ca="1">IFERROR(INDEX(K$337:K$373,MATCH($F166,$B$337:$B$373,0))/INDEX($D$337:$D$373,MATCH($F166,$B$337:$B$373,0)),SUMIFS('Input-Ext Allocators'!H$8:H$63,'Input-Ext Allocators'!$B$8:$B$63,$F166))*$D166</f>
        <v>0</v>
      </c>
    </row>
    <row r="167" spans="1:11" outlineLevel="1">
      <c r="A167" s="31">
        <f>IF(ISBLANK('Input-Accounts'!A167),"",'Input-Accounts'!A167)</f>
        <v>148</v>
      </c>
      <c r="B167" s="53" t="str">
        <f>IF(ISBLANK('Input-Accounts'!B167),"",'Input-Accounts'!B167)</f>
        <v>Exchange Fees</v>
      </c>
      <c r="C167" s="31" t="str">
        <f>IF(ISBLANK('Input-Accounts'!C167),"",'Input-Accounts'!C167)</f>
        <v xml:space="preserve">813 </v>
      </c>
      <c r="D167" s="10">
        <f t="shared" ca="1" si="27"/>
        <v>0</v>
      </c>
      <c r="E167" s="10">
        <f t="shared" ca="1" si="28"/>
        <v>0</v>
      </c>
      <c r="F167" s="3" t="str" cm="1">
        <f t="array" aca="1" ref="F167" ca="1">IF(D167=0,"-",IF('Input-Accounts'!$E167&lt;&gt;0,'Input-Accounts'!$E167,INDEX('Input-Accounts'!$H167:$J167,,MATCH($F$6,'Input-Accounts'!$H$6:$J$6,0))))</f>
        <v>-</v>
      </c>
      <c r="G167" s="10">
        <f ca="1">IFERROR(INDEX(G$337:G$373,MATCH($F167,$B$337:$B$373,0))/INDEX($D$337:$D$373,MATCH($F167,$B$337:$B$373,0)),SUMIFS('Input-Ext Allocators'!D$8:D$63,'Input-Ext Allocators'!$B$8:$B$63,$F167))*$D167</f>
        <v>0</v>
      </c>
      <c r="H167" s="10">
        <f ca="1">IFERROR(INDEX(H$337:H$373,MATCH($F167,$B$337:$B$373,0))/INDEX($D$337:$D$373,MATCH($F167,$B$337:$B$373,0)),SUMIFS('Input-Ext Allocators'!E$8:E$63,'Input-Ext Allocators'!$B$8:$B$63,$F167))*$D167</f>
        <v>0</v>
      </c>
      <c r="I167" s="10">
        <f ca="1">IFERROR(INDEX(I$337:I$373,MATCH($F167,$B$337:$B$373,0))/INDEX($D$337:$D$373,MATCH($F167,$B$337:$B$373,0)),SUMIFS('Input-Ext Allocators'!F$8:F$63,'Input-Ext Allocators'!$B$8:$B$63,$F167))*$D167</f>
        <v>0</v>
      </c>
      <c r="J167" s="10">
        <f ca="1">IFERROR(INDEX(J$337:J$373,MATCH($F167,$B$337:$B$373,0))/INDEX($D$337:$D$373,MATCH($F167,$B$337:$B$373,0)),SUMIFS('Input-Ext Allocators'!G$8:G$63,'Input-Ext Allocators'!$B$8:$B$63,$F167))*$D167</f>
        <v>0</v>
      </c>
      <c r="K167" s="10">
        <f ca="1">IFERROR(INDEX(K$337:K$373,MATCH($F167,$B$337:$B$373,0))/INDEX($D$337:$D$373,MATCH($F167,$B$337:$B$373,0)),SUMIFS('Input-Ext Allocators'!H$8:H$63,'Input-Ext Allocators'!$B$8:$B$63,$F167))*$D167</f>
        <v>0</v>
      </c>
    </row>
    <row r="168" spans="1:11" hidden="1" outlineLevel="1">
      <c r="A168" s="31">
        <f>IF(ISBLANK('Input-Accounts'!A168),"",'Input-Accounts'!A168)</f>
        <v>149</v>
      </c>
      <c r="B168" s="53" t="str">
        <f>IF(ISBLANK('Input-Accounts'!B168),"",'Input-Accounts'!B168)</f>
        <v>Purchased Gas Expense</v>
      </c>
      <c r="C168" s="31">
        <f>IF(ISBLANK('Input-Accounts'!C168),"",'Input-Accounts'!C168)</f>
        <v>807</v>
      </c>
      <c r="D168" s="10">
        <f t="shared" ca="1" si="27"/>
        <v>0</v>
      </c>
      <c r="E168" s="10">
        <f t="shared" ca="1" si="28"/>
        <v>0</v>
      </c>
      <c r="F168" s="3" t="str" cm="1">
        <f t="array" aca="1" ref="F168" ca="1">IF(D168=0,"-",IF('Input-Accounts'!$E168&lt;&gt;0,'Input-Accounts'!$E168,INDEX('Input-Accounts'!$H168:$J168,,MATCH($F$6,'Input-Accounts'!$H$6:$J$6,0))))</f>
        <v>-</v>
      </c>
      <c r="G168" s="10">
        <f ca="1">IFERROR(INDEX(G$337:G$373,MATCH($F168,$B$337:$B$373,0))/INDEX($D$337:$D$373,MATCH($F168,$B$337:$B$373,0)),SUMIFS('Input-Ext Allocators'!D$8:D$63,'Input-Ext Allocators'!$B$8:$B$63,$F168))*$D168</f>
        <v>0</v>
      </c>
      <c r="H168" s="10">
        <f ca="1">IFERROR(INDEX(H$337:H$373,MATCH($F168,$B$337:$B$373,0))/INDEX($D$337:$D$373,MATCH($F168,$B$337:$B$373,0)),SUMIFS('Input-Ext Allocators'!E$8:E$63,'Input-Ext Allocators'!$B$8:$B$63,$F168))*$D168</f>
        <v>0</v>
      </c>
      <c r="I168" s="10">
        <f ca="1">IFERROR(INDEX(I$337:I$373,MATCH($F168,$B$337:$B$373,0))/INDEX($D$337:$D$373,MATCH($F168,$B$337:$B$373,0)),SUMIFS('Input-Ext Allocators'!F$8:F$63,'Input-Ext Allocators'!$B$8:$B$63,$F168))*$D168</f>
        <v>0</v>
      </c>
      <c r="J168" s="10">
        <f ca="1">IFERROR(INDEX(J$337:J$373,MATCH($F168,$B$337:$B$373,0))/INDEX($D$337:$D$373,MATCH($F168,$B$337:$B$373,0)),SUMIFS('Input-Ext Allocators'!G$8:G$63,'Input-Ext Allocators'!$B$8:$B$63,$F168))*$D168</f>
        <v>0</v>
      </c>
      <c r="K168" s="10">
        <f ca="1">IFERROR(INDEX(K$337:K$373,MATCH($F168,$B$337:$B$373,0))/INDEX($D$337:$D$373,MATCH($F168,$B$337:$B$373,0)),SUMIFS('Input-Ext Allocators'!H$8:H$63,'Input-Ext Allocators'!$B$8:$B$63,$F168))*$D168</f>
        <v>0</v>
      </c>
    </row>
    <row r="169" spans="1:11" hidden="1" outlineLevel="1">
      <c r="A169" s="31">
        <f>IF(ISBLANK('Input-Accounts'!A169),"",'Input-Accounts'!A169)</f>
        <v>150</v>
      </c>
      <c r="B169" t="str">
        <f>IF(ISBLANK('Input-Accounts'!B169),"",'Input-Accounts'!B169)</f>
        <v>Subtotal - Other Gas Supply Expenses</v>
      </c>
      <c r="C169" s="31" t="str">
        <f>IF(ISBLANK('Input-Accounts'!C169),"",'Input-Accounts'!C169)</f>
        <v/>
      </c>
      <c r="D169" s="123">
        <f ca="1">SUBTOTAL(9,D161:D168)</f>
        <v>35413021.660000004</v>
      </c>
      <c r="E169" s="10">
        <f t="shared" ca="1" si="28"/>
        <v>0</v>
      </c>
      <c r="G169" s="123">
        <f t="shared" ref="G169:K169" ca="1" si="29">SUBTOTAL(9,G161:G168)</f>
        <v>21917977.083810758</v>
      </c>
      <c r="H169" s="123">
        <f t="shared" ca="1" si="29"/>
        <v>13464403.176197896</v>
      </c>
      <c r="I169" s="123">
        <f t="shared" ca="1" si="29"/>
        <v>30641.399991347425</v>
      </c>
      <c r="J169" s="123">
        <f t="shared" ca="1" si="29"/>
        <v>0</v>
      </c>
      <c r="K169" s="123">
        <f t="shared" ca="1" si="29"/>
        <v>0</v>
      </c>
    </row>
    <row r="170" spans="1:11" hidden="1" outlineLevel="1">
      <c r="A170" s="31" t="str">
        <f>IF(ISBLANK('Input-Accounts'!A170),"",'Input-Accounts'!A170)</f>
        <v/>
      </c>
      <c r="B170" t="str">
        <f>IF(ISBLANK('Input-Accounts'!B170),"",'Input-Accounts'!B170)</f>
        <v/>
      </c>
      <c r="C170" s="31" t="str">
        <f>IF(ISBLANK('Input-Accounts'!C170),"",'Input-Accounts'!C170)</f>
        <v/>
      </c>
      <c r="D170" s="10"/>
      <c r="E170" s="10"/>
      <c r="G170" s="10"/>
      <c r="H170" s="10"/>
      <c r="I170" s="10"/>
      <c r="J170" s="10"/>
      <c r="K170" s="10"/>
    </row>
    <row r="171" spans="1:11" hidden="1" outlineLevel="1">
      <c r="A171" s="31">
        <f>IF(ISBLANK('Input-Accounts'!A171),"",'Input-Accounts'!A171)</f>
        <v>151</v>
      </c>
      <c r="B171" s="1" t="str">
        <f>IF(ISBLANK('Input-Accounts'!B171),"",'Input-Accounts'!B171)</f>
        <v>Operation Expenses</v>
      </c>
      <c r="C171" s="31" t="str">
        <f>IF(ISBLANK('Input-Accounts'!C171),"",'Input-Accounts'!C171)</f>
        <v/>
      </c>
      <c r="D171" s="10"/>
      <c r="E171" s="10"/>
      <c r="F171" s="3"/>
      <c r="G171" s="10"/>
      <c r="H171" s="10"/>
      <c r="I171" s="10"/>
      <c r="J171" s="10"/>
      <c r="K171" s="10"/>
    </row>
    <row r="172" spans="1:11" hidden="1" outlineLevel="1">
      <c r="A172" s="31">
        <f>IF(ISBLANK('Input-Accounts'!A172),"",'Input-Accounts'!A172)</f>
        <v>152</v>
      </c>
      <c r="B172" s="53" t="str">
        <f>IF(ISBLANK('Input-Accounts'!B172),"",'Input-Accounts'!B172)</f>
        <v>Transmission Expense - Operations</v>
      </c>
      <c r="C172" s="31" t="str">
        <f>IF(ISBLANK('Input-Accounts'!C172),"",'Input-Accounts'!C172)</f>
        <v>852</v>
      </c>
      <c r="D172" s="10">
        <f t="shared" ref="D172:D183" ca="1" si="30">INDIRECT("Classification!"&amp;$D$5&amp;ROW())</f>
        <v>0</v>
      </c>
      <c r="E172" s="10">
        <f t="shared" ref="E172:E184" ca="1" si="31">IFERROR(IF(D172="","",IF(D172=0,0,IF(ABS(D172-SUM($G172:$K172))&lt;Check_Limit,0,1))),1)</f>
        <v>0</v>
      </c>
      <c r="F172" s="3" t="str" cm="1">
        <f t="array" aca="1" ref="F172" ca="1">IF(D172=0,"-",IF('Input-Accounts'!$E172&lt;&gt;0,'Input-Accounts'!$E172,INDEX('Input-Accounts'!$H172:$J172,,MATCH($F$6,'Input-Accounts'!$H$6:$J$6,0))))</f>
        <v>-</v>
      </c>
      <c r="G172" s="10">
        <f ca="1">IFERROR(INDEX(G$337:G$373,MATCH($F172,$B$337:$B$373,0))/INDEX($D$337:$D$373,MATCH($F172,$B$337:$B$373,0)),SUMIFS('Input-Ext Allocators'!D$8:D$63,'Input-Ext Allocators'!$B$8:$B$63,$F172))*$D172</f>
        <v>0</v>
      </c>
      <c r="H172" s="10">
        <f ca="1">IFERROR(INDEX(H$337:H$373,MATCH($F172,$B$337:$B$373,0))/INDEX($D$337:$D$373,MATCH($F172,$B$337:$B$373,0)),SUMIFS('Input-Ext Allocators'!E$8:E$63,'Input-Ext Allocators'!$B$8:$B$63,$F172))*$D172</f>
        <v>0</v>
      </c>
      <c r="I172" s="10">
        <f ca="1">IFERROR(INDEX(I$337:I$373,MATCH($F172,$B$337:$B$373,0))/INDEX($D$337:$D$373,MATCH($F172,$B$337:$B$373,0)),SUMIFS('Input-Ext Allocators'!F$8:F$63,'Input-Ext Allocators'!$B$8:$B$63,$F172))*$D172</f>
        <v>0</v>
      </c>
      <c r="J172" s="10">
        <f ca="1">IFERROR(INDEX(J$337:J$373,MATCH($F172,$B$337:$B$373,0))/INDEX($D$337:$D$373,MATCH($F172,$B$337:$B$373,0)),SUMIFS('Input-Ext Allocators'!G$8:G$63,'Input-Ext Allocators'!$B$8:$B$63,$F172))*$D172</f>
        <v>0</v>
      </c>
      <c r="K172" s="10">
        <f ca="1">IFERROR(INDEX(K$337:K$373,MATCH($F172,$B$337:$B$373,0))/INDEX($D$337:$D$373,MATCH($F172,$B$337:$B$373,0)),SUMIFS('Input-Ext Allocators'!H$8:H$63,'Input-Ext Allocators'!$B$8:$B$63,$F172))*$D172</f>
        <v>0</v>
      </c>
    </row>
    <row r="173" spans="1:11" outlineLevel="1">
      <c r="A173" s="31">
        <f>IF(ISBLANK('Input-Accounts'!A173),"",'Input-Accounts'!A173)</f>
        <v>153</v>
      </c>
      <c r="B173" s="53" t="str">
        <f>IF(ISBLANK('Input-Accounts'!B173),"",'Input-Accounts'!B173)</f>
        <v>Other expenses</v>
      </c>
      <c r="C173" s="31" t="str">
        <f>IF(ISBLANK('Input-Accounts'!C173),"",'Input-Accounts'!C173)</f>
        <v>859</v>
      </c>
      <c r="D173" s="10">
        <f t="shared" ca="1" si="30"/>
        <v>0</v>
      </c>
      <c r="E173" s="10">
        <f t="shared" ca="1" si="31"/>
        <v>0</v>
      </c>
      <c r="F173" s="3" t="str" cm="1">
        <f t="array" aca="1" ref="F173" ca="1">IF(D173=0,"-",IF('Input-Accounts'!$E173&lt;&gt;0,'Input-Accounts'!$E173,INDEX('Input-Accounts'!$H173:$J173,,MATCH($F$6,'Input-Accounts'!$H$6:$J$6,0))))</f>
        <v>-</v>
      </c>
      <c r="G173" s="10">
        <f ca="1">IFERROR(INDEX(G$337:G$373,MATCH($F173,$B$337:$B$373,0))/INDEX($D$337:$D$373,MATCH($F173,$B$337:$B$373,0)),SUMIFS('Input-Ext Allocators'!D$8:D$63,'Input-Ext Allocators'!$B$8:$B$63,$F173))*$D173</f>
        <v>0</v>
      </c>
      <c r="H173" s="10">
        <f ca="1">IFERROR(INDEX(H$337:H$373,MATCH($F173,$B$337:$B$373,0))/INDEX($D$337:$D$373,MATCH($F173,$B$337:$B$373,0)),SUMIFS('Input-Ext Allocators'!E$8:E$63,'Input-Ext Allocators'!$B$8:$B$63,$F173))*$D173</f>
        <v>0</v>
      </c>
      <c r="I173" s="10">
        <f ca="1">IFERROR(INDEX(I$337:I$373,MATCH($F173,$B$337:$B$373,0))/INDEX($D$337:$D$373,MATCH($F173,$B$337:$B$373,0)),SUMIFS('Input-Ext Allocators'!F$8:F$63,'Input-Ext Allocators'!$B$8:$B$63,$F173))*$D173</f>
        <v>0</v>
      </c>
      <c r="J173" s="10">
        <f ca="1">IFERROR(INDEX(J$337:J$373,MATCH($F173,$B$337:$B$373,0))/INDEX($D$337:$D$373,MATCH($F173,$B$337:$B$373,0)),SUMIFS('Input-Ext Allocators'!G$8:G$63,'Input-Ext Allocators'!$B$8:$B$63,$F173))*$D173</f>
        <v>0</v>
      </c>
      <c r="K173" s="10">
        <f ca="1">IFERROR(INDEX(K$337:K$373,MATCH($F173,$B$337:$B$373,0))/INDEX($D$337:$D$373,MATCH($F173,$B$337:$B$373,0)),SUMIFS('Input-Ext Allocators'!H$8:H$63,'Input-Ext Allocators'!$B$8:$B$63,$F173))*$D173</f>
        <v>0</v>
      </c>
    </row>
    <row r="174" spans="1:11" hidden="1" outlineLevel="1">
      <c r="A174" s="31">
        <f>IF(ISBLANK('Input-Accounts'!A174),"",'Input-Accounts'!A174)</f>
        <v>154</v>
      </c>
      <c r="B174" s="53" t="str">
        <f>IF(ISBLANK('Input-Accounts'!B174),"",'Input-Accounts'!B174)</f>
        <v xml:space="preserve">M&amp;R Station Equipment </v>
      </c>
      <c r="C174" s="31" t="str">
        <f>IF(ISBLANK('Input-Accounts'!C174),"",'Input-Accounts'!C174)</f>
        <v>865</v>
      </c>
      <c r="D174" s="10">
        <f t="shared" ca="1" si="30"/>
        <v>0</v>
      </c>
      <c r="E174" s="10">
        <f t="shared" ca="1" si="31"/>
        <v>0</v>
      </c>
      <c r="F174" s="3" t="str" cm="1">
        <f t="array" aca="1" ref="F174" ca="1">IF(D174=0,"-",IF('Input-Accounts'!$E174&lt;&gt;0,'Input-Accounts'!$E174,INDEX('Input-Accounts'!$H174:$J174,,MATCH($F$6,'Input-Accounts'!$H$6:$J$6,0))))</f>
        <v>-</v>
      </c>
      <c r="G174" s="10">
        <f ca="1">IFERROR(INDEX(G$337:G$373,MATCH($F174,$B$337:$B$373,0))/INDEX($D$337:$D$373,MATCH($F174,$B$337:$B$373,0)),SUMIFS('Input-Ext Allocators'!D$8:D$63,'Input-Ext Allocators'!$B$8:$B$63,$F174))*$D174</f>
        <v>0</v>
      </c>
      <c r="H174" s="10">
        <f ca="1">IFERROR(INDEX(H$337:H$373,MATCH($F174,$B$337:$B$373,0))/INDEX($D$337:$D$373,MATCH($F174,$B$337:$B$373,0)),SUMIFS('Input-Ext Allocators'!E$8:E$63,'Input-Ext Allocators'!$B$8:$B$63,$F174))*$D174</f>
        <v>0</v>
      </c>
      <c r="I174" s="10">
        <f ca="1">IFERROR(INDEX(I$337:I$373,MATCH($F174,$B$337:$B$373,0))/INDEX($D$337:$D$373,MATCH($F174,$B$337:$B$373,0)),SUMIFS('Input-Ext Allocators'!F$8:F$63,'Input-Ext Allocators'!$B$8:$B$63,$F174))*$D174</f>
        <v>0</v>
      </c>
      <c r="J174" s="10">
        <f ca="1">IFERROR(INDEX(J$337:J$373,MATCH($F174,$B$337:$B$373,0))/INDEX($D$337:$D$373,MATCH($F174,$B$337:$B$373,0)),SUMIFS('Input-Ext Allocators'!G$8:G$63,'Input-Ext Allocators'!$B$8:$B$63,$F174))*$D174</f>
        <v>0</v>
      </c>
      <c r="K174" s="10">
        <f ca="1">IFERROR(INDEX(K$337:K$373,MATCH($F174,$B$337:$B$373,0))/INDEX($D$337:$D$373,MATCH($F174,$B$337:$B$373,0)),SUMIFS('Input-Ext Allocators'!H$8:H$63,'Input-Ext Allocators'!$B$8:$B$63,$F174))*$D174</f>
        <v>0</v>
      </c>
    </row>
    <row r="175" spans="1:11" hidden="1" outlineLevel="1">
      <c r="A175" s="31">
        <f>IF(ISBLANK('Input-Accounts'!A175),"",'Input-Accounts'!A175)</f>
        <v>155</v>
      </c>
      <c r="B175" s="53" t="str">
        <f>IF(ISBLANK('Input-Accounts'!B175),"",'Input-Accounts'!B175)</f>
        <v>Operation supervision and engineering</v>
      </c>
      <c r="C175" s="31">
        <f>IF(ISBLANK('Input-Accounts'!C175),"",'Input-Accounts'!C175)</f>
        <v>870</v>
      </c>
      <c r="D175" s="10">
        <f t="shared" ca="1" si="30"/>
        <v>0</v>
      </c>
      <c r="E175" s="10">
        <f t="shared" ca="1" si="31"/>
        <v>0</v>
      </c>
      <c r="F175" s="3" t="str" cm="1">
        <f t="array" aca="1" ref="F175" ca="1">IF(D175=0,"-",IF('Input-Accounts'!$E175&lt;&gt;0,'Input-Accounts'!$E175,INDEX('Input-Accounts'!$H175:$J175,,MATCH($F$6,'Input-Accounts'!$H$6:$J$6,0))))</f>
        <v>-</v>
      </c>
      <c r="G175" s="10">
        <f ca="1">IFERROR(INDEX(G$337:G$373,MATCH($F175,$B$337:$B$373,0))/INDEX($D$337:$D$373,MATCH($F175,$B$337:$B$373,0)),SUMIFS('Input-Ext Allocators'!D$8:D$63,'Input-Ext Allocators'!$B$8:$B$63,$F175))*$D175</f>
        <v>0</v>
      </c>
      <c r="H175" s="10">
        <f ca="1">IFERROR(INDEX(H$337:H$373,MATCH($F175,$B$337:$B$373,0))/INDEX($D$337:$D$373,MATCH($F175,$B$337:$B$373,0)),SUMIFS('Input-Ext Allocators'!E$8:E$63,'Input-Ext Allocators'!$B$8:$B$63,$F175))*$D175</f>
        <v>0</v>
      </c>
      <c r="I175" s="10">
        <f ca="1">IFERROR(INDEX(I$337:I$373,MATCH($F175,$B$337:$B$373,0))/INDEX($D$337:$D$373,MATCH($F175,$B$337:$B$373,0)),SUMIFS('Input-Ext Allocators'!F$8:F$63,'Input-Ext Allocators'!$B$8:$B$63,$F175))*$D175</f>
        <v>0</v>
      </c>
      <c r="J175" s="10">
        <f ca="1">IFERROR(INDEX(J$337:J$373,MATCH($F175,$B$337:$B$373,0))/INDEX($D$337:$D$373,MATCH($F175,$B$337:$B$373,0)),SUMIFS('Input-Ext Allocators'!G$8:G$63,'Input-Ext Allocators'!$B$8:$B$63,$F175))*$D175</f>
        <v>0</v>
      </c>
      <c r="K175" s="10">
        <f ca="1">IFERROR(INDEX(K$337:K$373,MATCH($F175,$B$337:$B$373,0))/INDEX($D$337:$D$373,MATCH($F175,$B$337:$B$373,0)),SUMIFS('Input-Ext Allocators'!H$8:H$63,'Input-Ext Allocators'!$B$8:$B$63,$F175))*$D175</f>
        <v>0</v>
      </c>
    </row>
    <row r="176" spans="1:11" hidden="1" outlineLevel="1">
      <c r="A176" s="31">
        <f>IF(ISBLANK('Input-Accounts'!A176),"",'Input-Accounts'!A176)</f>
        <v>156</v>
      </c>
      <c r="B176" s="53" t="str">
        <f>IF(ISBLANK('Input-Accounts'!B176),"",'Input-Accounts'!B176)</f>
        <v>Distribution load dispatching</v>
      </c>
      <c r="C176" s="31">
        <f>IF(ISBLANK('Input-Accounts'!C176),"",'Input-Accounts'!C176)</f>
        <v>871</v>
      </c>
      <c r="D176" s="10">
        <f t="shared" ca="1" si="30"/>
        <v>0</v>
      </c>
      <c r="E176" s="10">
        <f t="shared" ca="1" si="31"/>
        <v>0</v>
      </c>
      <c r="F176" s="3" t="str" cm="1">
        <f t="array" aca="1" ref="F176" ca="1">IF(D176=0,"-",IF('Input-Accounts'!$E176&lt;&gt;0,'Input-Accounts'!$E176,INDEX('Input-Accounts'!$H176:$J176,,MATCH($F$6,'Input-Accounts'!$H$6:$J$6,0))))</f>
        <v>-</v>
      </c>
      <c r="G176" s="10">
        <f ca="1">IFERROR(INDEX(G$337:G$373,MATCH($F176,$B$337:$B$373,0))/INDEX($D$337:$D$373,MATCH($F176,$B$337:$B$373,0)),SUMIFS('Input-Ext Allocators'!D$8:D$63,'Input-Ext Allocators'!$B$8:$B$63,$F176))*$D176</f>
        <v>0</v>
      </c>
      <c r="H176" s="10">
        <f ca="1">IFERROR(INDEX(H$337:H$373,MATCH($F176,$B$337:$B$373,0))/INDEX($D$337:$D$373,MATCH($F176,$B$337:$B$373,0)),SUMIFS('Input-Ext Allocators'!E$8:E$63,'Input-Ext Allocators'!$B$8:$B$63,$F176))*$D176</f>
        <v>0</v>
      </c>
      <c r="I176" s="10">
        <f ca="1">IFERROR(INDEX(I$337:I$373,MATCH($F176,$B$337:$B$373,0))/INDEX($D$337:$D$373,MATCH($F176,$B$337:$B$373,0)),SUMIFS('Input-Ext Allocators'!F$8:F$63,'Input-Ext Allocators'!$B$8:$B$63,$F176))*$D176</f>
        <v>0</v>
      </c>
      <c r="J176" s="10">
        <f ca="1">IFERROR(INDEX(J$337:J$373,MATCH($F176,$B$337:$B$373,0))/INDEX($D$337:$D$373,MATCH($F176,$B$337:$B$373,0)),SUMIFS('Input-Ext Allocators'!G$8:G$63,'Input-Ext Allocators'!$B$8:$B$63,$F176))*$D176</f>
        <v>0</v>
      </c>
      <c r="K176" s="10">
        <f ca="1">IFERROR(INDEX(K$337:K$373,MATCH($F176,$B$337:$B$373,0))/INDEX($D$337:$D$373,MATCH($F176,$B$337:$B$373,0)),SUMIFS('Input-Ext Allocators'!H$8:H$63,'Input-Ext Allocators'!$B$8:$B$63,$F176))*$D176</f>
        <v>0</v>
      </c>
    </row>
    <row r="177" spans="1:11" hidden="1" outlineLevel="1">
      <c r="A177" s="31">
        <f>IF(ISBLANK('Input-Accounts'!A177),"",'Input-Accounts'!A177)</f>
        <v>157</v>
      </c>
      <c r="B177" s="53" t="str">
        <f>IF(ISBLANK('Input-Accounts'!B177),"",'Input-Accounts'!B177)</f>
        <v>Mains and services expenses</v>
      </c>
      <c r="C177" s="31">
        <f>IF(ISBLANK('Input-Accounts'!C177),"",'Input-Accounts'!C177)</f>
        <v>874</v>
      </c>
      <c r="D177" s="10">
        <f t="shared" ca="1" si="30"/>
        <v>0</v>
      </c>
      <c r="E177" s="10">
        <f t="shared" ca="1" si="31"/>
        <v>0</v>
      </c>
      <c r="F177" s="3" t="str" cm="1">
        <f t="array" aca="1" ref="F177" ca="1">IF(D177=0,"-",IF('Input-Accounts'!$E177&lt;&gt;0,'Input-Accounts'!$E177,INDEX('Input-Accounts'!$H177:$J177,,MATCH($F$6,'Input-Accounts'!$H$6:$J$6,0))))</f>
        <v>-</v>
      </c>
      <c r="G177" s="10">
        <f ca="1">IFERROR(INDEX(G$337:G$373,MATCH($F177,$B$337:$B$373,0))/INDEX($D$337:$D$373,MATCH($F177,$B$337:$B$373,0)),SUMIFS('Input-Ext Allocators'!D$8:D$63,'Input-Ext Allocators'!$B$8:$B$63,$F177))*$D177</f>
        <v>0</v>
      </c>
      <c r="H177" s="10">
        <f ca="1">IFERROR(INDEX(H$337:H$373,MATCH($F177,$B$337:$B$373,0))/INDEX($D$337:$D$373,MATCH($F177,$B$337:$B$373,0)),SUMIFS('Input-Ext Allocators'!E$8:E$63,'Input-Ext Allocators'!$B$8:$B$63,$F177))*$D177</f>
        <v>0</v>
      </c>
      <c r="I177" s="10">
        <f ca="1">IFERROR(INDEX(I$337:I$373,MATCH($F177,$B$337:$B$373,0))/INDEX($D$337:$D$373,MATCH($F177,$B$337:$B$373,0)),SUMIFS('Input-Ext Allocators'!F$8:F$63,'Input-Ext Allocators'!$B$8:$B$63,$F177))*$D177</f>
        <v>0</v>
      </c>
      <c r="J177" s="10">
        <f ca="1">IFERROR(INDEX(J$337:J$373,MATCH($F177,$B$337:$B$373,0))/INDEX($D$337:$D$373,MATCH($F177,$B$337:$B$373,0)),SUMIFS('Input-Ext Allocators'!G$8:G$63,'Input-Ext Allocators'!$B$8:$B$63,$F177))*$D177</f>
        <v>0</v>
      </c>
      <c r="K177" s="10">
        <f ca="1">IFERROR(INDEX(K$337:K$373,MATCH($F177,$B$337:$B$373,0))/INDEX($D$337:$D$373,MATCH($F177,$B$337:$B$373,0)),SUMIFS('Input-Ext Allocators'!H$8:H$63,'Input-Ext Allocators'!$B$8:$B$63,$F177))*$D177</f>
        <v>0</v>
      </c>
    </row>
    <row r="178" spans="1:11" hidden="1" outlineLevel="1">
      <c r="A178" s="31">
        <f>IF(ISBLANK('Input-Accounts'!A178),"",'Input-Accounts'!A178)</f>
        <v>158</v>
      </c>
      <c r="B178" s="53" t="str">
        <f>IF(ISBLANK('Input-Accounts'!B178),"",'Input-Accounts'!B178)</f>
        <v>Measuring and regulating station expenses—general</v>
      </c>
      <c r="C178" s="31">
        <f>IF(ISBLANK('Input-Accounts'!C178),"",'Input-Accounts'!C178)</f>
        <v>875</v>
      </c>
      <c r="D178" s="10">
        <f t="shared" ca="1" si="30"/>
        <v>0</v>
      </c>
      <c r="E178" s="10">
        <f t="shared" ca="1" si="31"/>
        <v>0</v>
      </c>
      <c r="F178" s="3" t="str" cm="1">
        <f t="array" aca="1" ref="F178" ca="1">IF(D178=0,"-",IF('Input-Accounts'!$E178&lt;&gt;0,'Input-Accounts'!$E178,INDEX('Input-Accounts'!$H178:$J178,,MATCH($F$6,'Input-Accounts'!$H$6:$J$6,0))))</f>
        <v>-</v>
      </c>
      <c r="G178" s="10">
        <f ca="1">IFERROR(INDEX(G$337:G$373,MATCH($F178,$B$337:$B$373,0))/INDEX($D$337:$D$373,MATCH($F178,$B$337:$B$373,0)),SUMIFS('Input-Ext Allocators'!D$8:D$63,'Input-Ext Allocators'!$B$8:$B$63,$F178))*$D178</f>
        <v>0</v>
      </c>
      <c r="H178" s="10">
        <f ca="1">IFERROR(INDEX(H$337:H$373,MATCH($F178,$B$337:$B$373,0))/INDEX($D$337:$D$373,MATCH($F178,$B$337:$B$373,0)),SUMIFS('Input-Ext Allocators'!E$8:E$63,'Input-Ext Allocators'!$B$8:$B$63,$F178))*$D178</f>
        <v>0</v>
      </c>
      <c r="I178" s="10">
        <f ca="1">IFERROR(INDEX(I$337:I$373,MATCH($F178,$B$337:$B$373,0))/INDEX($D$337:$D$373,MATCH($F178,$B$337:$B$373,0)),SUMIFS('Input-Ext Allocators'!F$8:F$63,'Input-Ext Allocators'!$B$8:$B$63,$F178))*$D178</f>
        <v>0</v>
      </c>
      <c r="J178" s="10">
        <f ca="1">IFERROR(INDEX(J$337:J$373,MATCH($F178,$B$337:$B$373,0))/INDEX($D$337:$D$373,MATCH($F178,$B$337:$B$373,0)),SUMIFS('Input-Ext Allocators'!G$8:G$63,'Input-Ext Allocators'!$B$8:$B$63,$F178))*$D178</f>
        <v>0</v>
      </c>
      <c r="K178" s="10">
        <f ca="1">IFERROR(INDEX(K$337:K$373,MATCH($F178,$B$337:$B$373,0))/INDEX($D$337:$D$373,MATCH($F178,$B$337:$B$373,0)),SUMIFS('Input-Ext Allocators'!H$8:H$63,'Input-Ext Allocators'!$B$8:$B$63,$F178))*$D178</f>
        <v>0</v>
      </c>
    </row>
    <row r="179" spans="1:11" hidden="1" outlineLevel="1">
      <c r="A179" s="31">
        <f>IF(ISBLANK('Input-Accounts'!A179),"",'Input-Accounts'!A179)</f>
        <v>159</v>
      </c>
      <c r="B179" s="53" t="str">
        <f>IF(ISBLANK('Input-Accounts'!B179),"",'Input-Accounts'!B179)</f>
        <v>Measuring and regulating station expenses—industrial</v>
      </c>
      <c r="C179" s="31">
        <f>IF(ISBLANK('Input-Accounts'!C179),"",'Input-Accounts'!C179)</f>
        <v>876</v>
      </c>
      <c r="D179" s="10">
        <f t="shared" ca="1" si="30"/>
        <v>0</v>
      </c>
      <c r="E179" s="10">
        <f t="shared" ca="1" si="31"/>
        <v>0</v>
      </c>
      <c r="F179" s="3" t="str" cm="1">
        <f t="array" aca="1" ref="F179" ca="1">IF(D179=0,"-",IF('Input-Accounts'!$E179&lt;&gt;0,'Input-Accounts'!$E179,INDEX('Input-Accounts'!$H179:$J179,,MATCH($F$6,'Input-Accounts'!$H$6:$J$6,0))))</f>
        <v>-</v>
      </c>
      <c r="G179" s="10">
        <f ca="1">IFERROR(INDEX(G$337:G$373,MATCH($F179,$B$337:$B$373,0))/INDEX($D$337:$D$373,MATCH($F179,$B$337:$B$373,0)),SUMIFS('Input-Ext Allocators'!D$8:D$63,'Input-Ext Allocators'!$B$8:$B$63,$F179))*$D179</f>
        <v>0</v>
      </c>
      <c r="H179" s="10">
        <f ca="1">IFERROR(INDEX(H$337:H$373,MATCH($F179,$B$337:$B$373,0))/INDEX($D$337:$D$373,MATCH($F179,$B$337:$B$373,0)),SUMIFS('Input-Ext Allocators'!E$8:E$63,'Input-Ext Allocators'!$B$8:$B$63,$F179))*$D179</f>
        <v>0</v>
      </c>
      <c r="I179" s="10">
        <f ca="1">IFERROR(INDEX(I$337:I$373,MATCH($F179,$B$337:$B$373,0))/INDEX($D$337:$D$373,MATCH($F179,$B$337:$B$373,0)),SUMIFS('Input-Ext Allocators'!F$8:F$63,'Input-Ext Allocators'!$B$8:$B$63,$F179))*$D179</f>
        <v>0</v>
      </c>
      <c r="J179" s="10">
        <f ca="1">IFERROR(INDEX(J$337:J$373,MATCH($F179,$B$337:$B$373,0))/INDEX($D$337:$D$373,MATCH($F179,$B$337:$B$373,0)),SUMIFS('Input-Ext Allocators'!G$8:G$63,'Input-Ext Allocators'!$B$8:$B$63,$F179))*$D179</f>
        <v>0</v>
      </c>
      <c r="K179" s="10">
        <f ca="1">IFERROR(INDEX(K$337:K$373,MATCH($F179,$B$337:$B$373,0))/INDEX($D$337:$D$373,MATCH($F179,$B$337:$B$373,0)),SUMIFS('Input-Ext Allocators'!H$8:H$63,'Input-Ext Allocators'!$B$8:$B$63,$F179))*$D179</f>
        <v>0</v>
      </c>
    </row>
    <row r="180" spans="1:11" hidden="1" outlineLevel="1">
      <c r="A180" s="31">
        <f>IF(ISBLANK('Input-Accounts'!A180),"",'Input-Accounts'!A180)</f>
        <v>160</v>
      </c>
      <c r="B180" s="53" t="str">
        <f>IF(ISBLANK('Input-Accounts'!B180),"",'Input-Accounts'!B180)</f>
        <v>Meter and house regulator expenses</v>
      </c>
      <c r="C180" s="31">
        <f>IF(ISBLANK('Input-Accounts'!C180),"",'Input-Accounts'!C180)</f>
        <v>878</v>
      </c>
      <c r="D180" s="10">
        <f t="shared" ca="1" si="30"/>
        <v>0</v>
      </c>
      <c r="E180" s="10">
        <f t="shared" ca="1" si="31"/>
        <v>0</v>
      </c>
      <c r="F180" s="3" t="str" cm="1">
        <f t="array" aca="1" ref="F180" ca="1">IF(D180=0,"-",IF('Input-Accounts'!$E180&lt;&gt;0,'Input-Accounts'!$E180,INDEX('Input-Accounts'!$H180:$J180,,MATCH($F$6,'Input-Accounts'!$H$6:$J$6,0))))</f>
        <v>-</v>
      </c>
      <c r="G180" s="10">
        <f ca="1">IFERROR(INDEX(G$337:G$373,MATCH($F180,$B$337:$B$373,0))/INDEX($D$337:$D$373,MATCH($F180,$B$337:$B$373,0)),SUMIFS('Input-Ext Allocators'!D$8:D$63,'Input-Ext Allocators'!$B$8:$B$63,$F180))*$D180</f>
        <v>0</v>
      </c>
      <c r="H180" s="10">
        <f ca="1">IFERROR(INDEX(H$337:H$373,MATCH($F180,$B$337:$B$373,0))/INDEX($D$337:$D$373,MATCH($F180,$B$337:$B$373,0)),SUMIFS('Input-Ext Allocators'!E$8:E$63,'Input-Ext Allocators'!$B$8:$B$63,$F180))*$D180</f>
        <v>0</v>
      </c>
      <c r="I180" s="10">
        <f ca="1">IFERROR(INDEX(I$337:I$373,MATCH($F180,$B$337:$B$373,0))/INDEX($D$337:$D$373,MATCH($F180,$B$337:$B$373,0)),SUMIFS('Input-Ext Allocators'!F$8:F$63,'Input-Ext Allocators'!$B$8:$B$63,$F180))*$D180</f>
        <v>0</v>
      </c>
      <c r="J180" s="10">
        <f ca="1">IFERROR(INDEX(J$337:J$373,MATCH($F180,$B$337:$B$373,0))/INDEX($D$337:$D$373,MATCH($F180,$B$337:$B$373,0)),SUMIFS('Input-Ext Allocators'!G$8:G$63,'Input-Ext Allocators'!$B$8:$B$63,$F180))*$D180</f>
        <v>0</v>
      </c>
      <c r="K180" s="10">
        <f ca="1">IFERROR(INDEX(K$337:K$373,MATCH($F180,$B$337:$B$373,0))/INDEX($D$337:$D$373,MATCH($F180,$B$337:$B$373,0)),SUMIFS('Input-Ext Allocators'!H$8:H$63,'Input-Ext Allocators'!$B$8:$B$63,$F180))*$D180</f>
        <v>0</v>
      </c>
    </row>
    <row r="181" spans="1:11" hidden="1" outlineLevel="1">
      <c r="A181" s="31">
        <f>IF(ISBLANK('Input-Accounts'!A181),"",'Input-Accounts'!A181)</f>
        <v>161</v>
      </c>
      <c r="B181" s="53" t="str">
        <f>IF(ISBLANK('Input-Accounts'!B181),"",'Input-Accounts'!B181)</f>
        <v>Customer installations expenses</v>
      </c>
      <c r="C181" s="31">
        <f>IF(ISBLANK('Input-Accounts'!C181),"",'Input-Accounts'!C181)</f>
        <v>879</v>
      </c>
      <c r="D181" s="10">
        <f t="shared" ca="1" si="30"/>
        <v>0</v>
      </c>
      <c r="E181" s="10">
        <f t="shared" ca="1" si="31"/>
        <v>0</v>
      </c>
      <c r="F181" s="3" t="str" cm="1">
        <f t="array" aca="1" ref="F181" ca="1">IF(D181=0,"-",IF('Input-Accounts'!$E181&lt;&gt;0,'Input-Accounts'!$E181,INDEX('Input-Accounts'!$H181:$J181,,MATCH($F$6,'Input-Accounts'!$H$6:$J$6,0))))</f>
        <v>-</v>
      </c>
      <c r="G181" s="10">
        <f ca="1">IFERROR(INDEX(G$337:G$373,MATCH($F181,$B$337:$B$373,0))/INDEX($D$337:$D$373,MATCH($F181,$B$337:$B$373,0)),SUMIFS('Input-Ext Allocators'!D$8:D$63,'Input-Ext Allocators'!$B$8:$B$63,$F181))*$D181</f>
        <v>0</v>
      </c>
      <c r="H181" s="10">
        <f ca="1">IFERROR(INDEX(H$337:H$373,MATCH($F181,$B$337:$B$373,0))/INDEX($D$337:$D$373,MATCH($F181,$B$337:$B$373,0)),SUMIFS('Input-Ext Allocators'!E$8:E$63,'Input-Ext Allocators'!$B$8:$B$63,$F181))*$D181</f>
        <v>0</v>
      </c>
      <c r="I181" s="10">
        <f ca="1">IFERROR(INDEX(I$337:I$373,MATCH($F181,$B$337:$B$373,0))/INDEX($D$337:$D$373,MATCH($F181,$B$337:$B$373,0)),SUMIFS('Input-Ext Allocators'!F$8:F$63,'Input-Ext Allocators'!$B$8:$B$63,$F181))*$D181</f>
        <v>0</v>
      </c>
      <c r="J181" s="10">
        <f ca="1">IFERROR(INDEX(J$337:J$373,MATCH($F181,$B$337:$B$373,0))/INDEX($D$337:$D$373,MATCH($F181,$B$337:$B$373,0)),SUMIFS('Input-Ext Allocators'!G$8:G$63,'Input-Ext Allocators'!$B$8:$B$63,$F181))*$D181</f>
        <v>0</v>
      </c>
      <c r="K181" s="10">
        <f ca="1">IFERROR(INDEX(K$337:K$373,MATCH($F181,$B$337:$B$373,0))/INDEX($D$337:$D$373,MATCH($F181,$B$337:$B$373,0)),SUMIFS('Input-Ext Allocators'!H$8:H$63,'Input-Ext Allocators'!$B$8:$B$63,$F181))*$D181</f>
        <v>0</v>
      </c>
    </row>
    <row r="182" spans="1:11" outlineLevel="1">
      <c r="A182" s="31">
        <f>IF(ISBLANK('Input-Accounts'!A182),"",'Input-Accounts'!A182)</f>
        <v>162</v>
      </c>
      <c r="B182" s="53" t="str">
        <f>IF(ISBLANK('Input-Accounts'!B182),"",'Input-Accounts'!B182)</f>
        <v>OTHER EXPENSE</v>
      </c>
      <c r="C182" s="31">
        <f>IF(ISBLANK('Input-Accounts'!C182),"",'Input-Accounts'!C182)</f>
        <v>880</v>
      </c>
      <c r="D182" s="10">
        <f t="shared" ca="1" si="30"/>
        <v>0</v>
      </c>
      <c r="E182" s="10">
        <f t="shared" ca="1" si="31"/>
        <v>0</v>
      </c>
      <c r="F182" s="3" t="str" cm="1">
        <f t="array" aca="1" ref="F182" ca="1">IF(D182=0,"-",IF('Input-Accounts'!$E182&lt;&gt;0,'Input-Accounts'!$E182,INDEX('Input-Accounts'!$H182:$J182,,MATCH($F$6,'Input-Accounts'!$H$6:$J$6,0))))</f>
        <v>-</v>
      </c>
      <c r="G182" s="10">
        <f ca="1">IFERROR(INDEX(G$337:G$373,MATCH($F182,$B$337:$B$373,0))/INDEX($D$337:$D$373,MATCH($F182,$B$337:$B$373,0)),SUMIFS('Input-Ext Allocators'!D$8:D$63,'Input-Ext Allocators'!$B$8:$B$63,$F182))*$D182</f>
        <v>0</v>
      </c>
      <c r="H182" s="10">
        <f ca="1">IFERROR(INDEX(H$337:H$373,MATCH($F182,$B$337:$B$373,0))/INDEX($D$337:$D$373,MATCH($F182,$B$337:$B$373,0)),SUMIFS('Input-Ext Allocators'!E$8:E$63,'Input-Ext Allocators'!$B$8:$B$63,$F182))*$D182</f>
        <v>0</v>
      </c>
      <c r="I182" s="10">
        <f ca="1">IFERROR(INDEX(I$337:I$373,MATCH($F182,$B$337:$B$373,0))/INDEX($D$337:$D$373,MATCH($F182,$B$337:$B$373,0)),SUMIFS('Input-Ext Allocators'!F$8:F$63,'Input-Ext Allocators'!$B$8:$B$63,$F182))*$D182</f>
        <v>0</v>
      </c>
      <c r="J182" s="10">
        <f ca="1">IFERROR(INDEX(J$337:J$373,MATCH($F182,$B$337:$B$373,0))/INDEX($D$337:$D$373,MATCH($F182,$B$337:$B$373,0)),SUMIFS('Input-Ext Allocators'!G$8:G$63,'Input-Ext Allocators'!$B$8:$B$63,$F182))*$D182</f>
        <v>0</v>
      </c>
      <c r="K182" s="10">
        <f ca="1">IFERROR(INDEX(K$337:K$373,MATCH($F182,$B$337:$B$373,0))/INDEX($D$337:$D$373,MATCH($F182,$B$337:$B$373,0)),SUMIFS('Input-Ext Allocators'!H$8:H$63,'Input-Ext Allocators'!$B$8:$B$63,$F182))*$D182</f>
        <v>0</v>
      </c>
    </row>
    <row r="183" spans="1:11" hidden="1" outlineLevel="1">
      <c r="A183" s="31">
        <f>IF(ISBLANK('Input-Accounts'!A183),"",'Input-Accounts'!A183)</f>
        <v>163</v>
      </c>
      <c r="B183" s="53" t="str">
        <f>IF(ISBLANK('Input-Accounts'!B183),"",'Input-Accounts'!B183)</f>
        <v>TELECOMMUNICATION EXPENSE - ENGINEERING</v>
      </c>
      <c r="C183" s="31">
        <f>IF(ISBLANK('Input-Accounts'!C183),"",'Input-Accounts'!C183)</f>
        <v>881</v>
      </c>
      <c r="D183" s="10">
        <f t="shared" ca="1" si="30"/>
        <v>0</v>
      </c>
      <c r="E183" s="10">
        <f t="shared" ca="1" si="31"/>
        <v>0</v>
      </c>
      <c r="F183" s="3" t="str" cm="1">
        <f t="array" aca="1" ref="F183" ca="1">IF(D183=0,"-",IF('Input-Accounts'!$E183&lt;&gt;0,'Input-Accounts'!$E183,INDEX('Input-Accounts'!$H183:$J183,,MATCH($F$6,'Input-Accounts'!$H$6:$J$6,0))))</f>
        <v>-</v>
      </c>
      <c r="G183" s="10">
        <f ca="1">IFERROR(INDEX(G$337:G$373,MATCH($F183,$B$337:$B$373,0))/INDEX($D$337:$D$373,MATCH($F183,$B$337:$B$373,0)),SUMIFS('Input-Ext Allocators'!D$8:D$63,'Input-Ext Allocators'!$B$8:$B$63,$F183))*$D183</f>
        <v>0</v>
      </c>
      <c r="H183" s="10">
        <f ca="1">IFERROR(INDEX(H$337:H$373,MATCH($F183,$B$337:$B$373,0))/INDEX($D$337:$D$373,MATCH($F183,$B$337:$B$373,0)),SUMIFS('Input-Ext Allocators'!E$8:E$63,'Input-Ext Allocators'!$B$8:$B$63,$F183))*$D183</f>
        <v>0</v>
      </c>
      <c r="I183" s="10">
        <f ca="1">IFERROR(INDEX(I$337:I$373,MATCH($F183,$B$337:$B$373,0))/INDEX($D$337:$D$373,MATCH($F183,$B$337:$B$373,0)),SUMIFS('Input-Ext Allocators'!F$8:F$63,'Input-Ext Allocators'!$B$8:$B$63,$F183))*$D183</f>
        <v>0</v>
      </c>
      <c r="J183" s="10">
        <f ca="1">IFERROR(INDEX(J$337:J$373,MATCH($F183,$B$337:$B$373,0))/INDEX($D$337:$D$373,MATCH($F183,$B$337:$B$373,0)),SUMIFS('Input-Ext Allocators'!G$8:G$63,'Input-Ext Allocators'!$B$8:$B$63,$F183))*$D183</f>
        <v>0</v>
      </c>
      <c r="K183" s="10">
        <f ca="1">IFERROR(INDEX(K$337:K$373,MATCH($F183,$B$337:$B$373,0))/INDEX($D$337:$D$373,MATCH($F183,$B$337:$B$373,0)),SUMIFS('Input-Ext Allocators'!H$8:H$63,'Input-Ext Allocators'!$B$8:$B$63,$F183))*$D183</f>
        <v>0</v>
      </c>
    </row>
    <row r="184" spans="1:11" hidden="1" outlineLevel="1">
      <c r="A184" s="31">
        <f>IF(ISBLANK('Input-Accounts'!A184),"",'Input-Accounts'!A184)</f>
        <v>164</v>
      </c>
      <c r="B184" t="str">
        <f>IF(ISBLANK('Input-Accounts'!B184),"",'Input-Accounts'!B184)</f>
        <v>Subtotal - Operation Expenses</v>
      </c>
      <c r="C184" s="31" t="str">
        <f>IF(ISBLANK('Input-Accounts'!C184),"",'Input-Accounts'!C184)</f>
        <v/>
      </c>
      <c r="D184" s="123">
        <f ca="1">SUBTOTAL(9,D172:D183)</f>
        <v>0</v>
      </c>
      <c r="E184" s="10">
        <f t="shared" ca="1" si="31"/>
        <v>0</v>
      </c>
      <c r="G184" s="123">
        <f t="shared" ref="G184:K184" ca="1" si="32">SUBTOTAL(9,G172:G183)</f>
        <v>0</v>
      </c>
      <c r="H184" s="123">
        <f t="shared" ca="1" si="32"/>
        <v>0</v>
      </c>
      <c r="I184" s="123">
        <f t="shared" ca="1" si="32"/>
        <v>0</v>
      </c>
      <c r="J184" s="123">
        <f t="shared" ca="1" si="32"/>
        <v>0</v>
      </c>
      <c r="K184" s="123">
        <f t="shared" ca="1" si="32"/>
        <v>0</v>
      </c>
    </row>
    <row r="185" spans="1:11" hidden="1" outlineLevel="1">
      <c r="A185" s="31" t="str">
        <f>IF(ISBLANK('Input-Accounts'!A185),"",'Input-Accounts'!A185)</f>
        <v/>
      </c>
      <c r="B185" t="str">
        <f>IF(ISBLANK('Input-Accounts'!B185),"",'Input-Accounts'!B185)</f>
        <v/>
      </c>
      <c r="C185" s="31" t="str">
        <f>IF(ISBLANK('Input-Accounts'!C185),"",'Input-Accounts'!C185)</f>
        <v/>
      </c>
      <c r="D185" s="10"/>
      <c r="E185" s="10"/>
      <c r="G185" s="10"/>
      <c r="H185" s="10"/>
      <c r="I185" s="10"/>
      <c r="J185" s="10"/>
      <c r="K185" s="10"/>
    </row>
    <row r="186" spans="1:11" hidden="1" outlineLevel="1">
      <c r="A186" s="31">
        <f>IF(ISBLANK('Input-Accounts'!A186),"",'Input-Accounts'!A186)</f>
        <v>165</v>
      </c>
      <c r="B186" s="1" t="str">
        <f>IF(ISBLANK('Input-Accounts'!B186),"",'Input-Accounts'!B186)</f>
        <v>Maintenance Expenses</v>
      </c>
      <c r="C186" s="31" t="str">
        <f>IF(ISBLANK('Input-Accounts'!C186),"",'Input-Accounts'!C186)</f>
        <v/>
      </c>
      <c r="D186" s="10"/>
      <c r="E186" s="10"/>
      <c r="G186" s="10"/>
      <c r="H186" s="10"/>
      <c r="I186" s="10"/>
      <c r="J186" s="10"/>
      <c r="K186" s="10"/>
    </row>
    <row r="187" spans="1:11" hidden="1" outlineLevel="1">
      <c r="A187" s="31">
        <f>IF(ISBLANK('Input-Accounts'!A187),"",'Input-Accounts'!A187)</f>
        <v>166</v>
      </c>
      <c r="B187" s="53" t="str">
        <f>IF(ISBLANK('Input-Accounts'!B187),"",'Input-Accounts'!B187)</f>
        <v>Maintenance supervision and engineering</v>
      </c>
      <c r="C187" s="31">
        <f>IF(ISBLANK('Input-Accounts'!C187),"",'Input-Accounts'!C187)</f>
        <v>885</v>
      </c>
      <c r="D187" s="10">
        <f t="shared" ref="D187:D194" ca="1" si="33">INDIRECT("Classification!"&amp;$D$5&amp;ROW())</f>
        <v>0</v>
      </c>
      <c r="E187" s="10">
        <f t="shared" ref="E187:E195" ca="1" si="34">IFERROR(IF(D187="","",IF(D187=0,0,IF(ABS(D187-SUM($G187:$K187))&lt;Check_Limit,0,1))),1)</f>
        <v>0</v>
      </c>
      <c r="F187" s="3" t="str" cm="1">
        <f t="array" aca="1" ref="F187" ca="1">IF(D187=0,"-",IF('Input-Accounts'!$E187&lt;&gt;0,'Input-Accounts'!$E187,INDEX('Input-Accounts'!$H187:$J187,,MATCH($F$6,'Input-Accounts'!$H$6:$J$6,0))))</f>
        <v>-</v>
      </c>
      <c r="G187" s="10">
        <f ca="1">IFERROR(INDEX(G$337:G$373,MATCH($F187,$B$337:$B$373,0))/INDEX($D$337:$D$373,MATCH($F187,$B$337:$B$373,0)),SUMIFS('Input-Ext Allocators'!D$8:D$63,'Input-Ext Allocators'!$B$8:$B$63,$F187))*$D187</f>
        <v>0</v>
      </c>
      <c r="H187" s="10">
        <f ca="1">IFERROR(INDEX(H$337:H$373,MATCH($F187,$B$337:$B$373,0))/INDEX($D$337:$D$373,MATCH($F187,$B$337:$B$373,0)),SUMIFS('Input-Ext Allocators'!E$8:E$63,'Input-Ext Allocators'!$B$8:$B$63,$F187))*$D187</f>
        <v>0</v>
      </c>
      <c r="I187" s="10">
        <f ca="1">IFERROR(INDEX(I$337:I$373,MATCH($F187,$B$337:$B$373,0))/INDEX($D$337:$D$373,MATCH($F187,$B$337:$B$373,0)),SUMIFS('Input-Ext Allocators'!F$8:F$63,'Input-Ext Allocators'!$B$8:$B$63,$F187))*$D187</f>
        <v>0</v>
      </c>
      <c r="J187" s="10">
        <f ca="1">IFERROR(INDEX(J$337:J$373,MATCH($F187,$B$337:$B$373,0))/INDEX($D$337:$D$373,MATCH($F187,$B$337:$B$373,0)),SUMIFS('Input-Ext Allocators'!G$8:G$63,'Input-Ext Allocators'!$B$8:$B$63,$F187))*$D187</f>
        <v>0</v>
      </c>
      <c r="K187" s="10">
        <f ca="1">IFERROR(INDEX(K$337:K$373,MATCH($F187,$B$337:$B$373,0))/INDEX($D$337:$D$373,MATCH($F187,$B$337:$B$373,0)),SUMIFS('Input-Ext Allocators'!H$8:H$63,'Input-Ext Allocators'!$B$8:$B$63,$F187))*$D187</f>
        <v>0</v>
      </c>
    </row>
    <row r="188" spans="1:11" hidden="1" outlineLevel="1">
      <c r="A188" s="31">
        <f>IF(ISBLANK('Input-Accounts'!A188),"",'Input-Accounts'!A188)</f>
        <v>167</v>
      </c>
      <c r="B188" s="53" t="str">
        <f>IF(ISBLANK('Input-Accounts'!B188),"",'Input-Accounts'!B188)</f>
        <v>Maintenance of structures and improvements</v>
      </c>
      <c r="C188" s="31">
        <f>IF(ISBLANK('Input-Accounts'!C188),"",'Input-Accounts'!C188)</f>
        <v>886</v>
      </c>
      <c r="D188" s="10">
        <f t="shared" ca="1" si="33"/>
        <v>0</v>
      </c>
      <c r="E188" s="10">
        <f t="shared" ca="1" si="34"/>
        <v>0</v>
      </c>
      <c r="F188" s="3" t="str" cm="1">
        <f t="array" aca="1" ref="F188" ca="1">IF(D188=0,"-",IF('Input-Accounts'!$E188&lt;&gt;0,'Input-Accounts'!$E188,INDEX('Input-Accounts'!$H188:$J188,,MATCH($F$6,'Input-Accounts'!$H$6:$J$6,0))))</f>
        <v>-</v>
      </c>
      <c r="G188" s="10">
        <f ca="1">IFERROR(INDEX(G$337:G$373,MATCH($F188,$B$337:$B$373,0))/INDEX($D$337:$D$373,MATCH($F188,$B$337:$B$373,0)),SUMIFS('Input-Ext Allocators'!D$8:D$63,'Input-Ext Allocators'!$B$8:$B$63,$F188))*$D188</f>
        <v>0</v>
      </c>
      <c r="H188" s="10">
        <f ca="1">IFERROR(INDEX(H$337:H$373,MATCH($F188,$B$337:$B$373,0))/INDEX($D$337:$D$373,MATCH($F188,$B$337:$B$373,0)),SUMIFS('Input-Ext Allocators'!E$8:E$63,'Input-Ext Allocators'!$B$8:$B$63,$F188))*$D188</f>
        <v>0</v>
      </c>
      <c r="I188" s="10">
        <f ca="1">IFERROR(INDEX(I$337:I$373,MATCH($F188,$B$337:$B$373,0))/INDEX($D$337:$D$373,MATCH($F188,$B$337:$B$373,0)),SUMIFS('Input-Ext Allocators'!F$8:F$63,'Input-Ext Allocators'!$B$8:$B$63,$F188))*$D188</f>
        <v>0</v>
      </c>
      <c r="J188" s="10">
        <f ca="1">IFERROR(INDEX(J$337:J$373,MATCH($F188,$B$337:$B$373,0))/INDEX($D$337:$D$373,MATCH($F188,$B$337:$B$373,0)),SUMIFS('Input-Ext Allocators'!G$8:G$63,'Input-Ext Allocators'!$B$8:$B$63,$F188))*$D188</f>
        <v>0</v>
      </c>
      <c r="K188" s="10">
        <f ca="1">IFERROR(INDEX(K$337:K$373,MATCH($F188,$B$337:$B$373,0))/INDEX($D$337:$D$373,MATCH($F188,$B$337:$B$373,0)),SUMIFS('Input-Ext Allocators'!H$8:H$63,'Input-Ext Allocators'!$B$8:$B$63,$F188))*$D188</f>
        <v>0</v>
      </c>
    </row>
    <row r="189" spans="1:11" hidden="1" outlineLevel="1">
      <c r="A189" s="31">
        <f>IF(ISBLANK('Input-Accounts'!A189),"",'Input-Accounts'!A189)</f>
        <v>168</v>
      </c>
      <c r="B189" s="53" t="str">
        <f>IF(ISBLANK('Input-Accounts'!B189),"",'Input-Accounts'!B189)</f>
        <v>Maintenance of mains</v>
      </c>
      <c r="C189" s="31">
        <f>IF(ISBLANK('Input-Accounts'!C189),"",'Input-Accounts'!C189)</f>
        <v>887</v>
      </c>
      <c r="D189" s="10">
        <f t="shared" ca="1" si="33"/>
        <v>0</v>
      </c>
      <c r="E189" s="10">
        <f t="shared" ca="1" si="34"/>
        <v>0</v>
      </c>
      <c r="F189" s="3" t="str" cm="1">
        <f t="array" aca="1" ref="F189" ca="1">IF(D189=0,"-",IF('Input-Accounts'!$E189&lt;&gt;0,'Input-Accounts'!$E189,INDEX('Input-Accounts'!$H189:$J189,,MATCH($F$6,'Input-Accounts'!$H$6:$J$6,0))))</f>
        <v>-</v>
      </c>
      <c r="G189" s="10">
        <f ca="1">IFERROR(INDEX(G$337:G$373,MATCH($F189,$B$337:$B$373,0))/INDEX($D$337:$D$373,MATCH($F189,$B$337:$B$373,0)),SUMIFS('Input-Ext Allocators'!D$8:D$63,'Input-Ext Allocators'!$B$8:$B$63,$F189))*$D189</f>
        <v>0</v>
      </c>
      <c r="H189" s="10">
        <f ca="1">IFERROR(INDEX(H$337:H$373,MATCH($F189,$B$337:$B$373,0))/INDEX($D$337:$D$373,MATCH($F189,$B$337:$B$373,0)),SUMIFS('Input-Ext Allocators'!E$8:E$63,'Input-Ext Allocators'!$B$8:$B$63,$F189))*$D189</f>
        <v>0</v>
      </c>
      <c r="I189" s="10">
        <f ca="1">IFERROR(INDEX(I$337:I$373,MATCH($F189,$B$337:$B$373,0))/INDEX($D$337:$D$373,MATCH($F189,$B$337:$B$373,0)),SUMIFS('Input-Ext Allocators'!F$8:F$63,'Input-Ext Allocators'!$B$8:$B$63,$F189))*$D189</f>
        <v>0</v>
      </c>
      <c r="J189" s="10">
        <f ca="1">IFERROR(INDEX(J$337:J$373,MATCH($F189,$B$337:$B$373,0))/INDEX($D$337:$D$373,MATCH($F189,$B$337:$B$373,0)),SUMIFS('Input-Ext Allocators'!G$8:G$63,'Input-Ext Allocators'!$B$8:$B$63,$F189))*$D189</f>
        <v>0</v>
      </c>
      <c r="K189" s="10">
        <f ca="1">IFERROR(INDEX(K$337:K$373,MATCH($F189,$B$337:$B$373,0))/INDEX($D$337:$D$373,MATCH($F189,$B$337:$B$373,0)),SUMIFS('Input-Ext Allocators'!H$8:H$63,'Input-Ext Allocators'!$B$8:$B$63,$F189))*$D189</f>
        <v>0</v>
      </c>
    </row>
    <row r="190" spans="1:11" hidden="1" outlineLevel="1">
      <c r="A190" s="31">
        <f>IF(ISBLANK('Input-Accounts'!A190),"",'Input-Accounts'!A190)</f>
        <v>169</v>
      </c>
      <c r="B190" s="53" t="str">
        <f>IF(ISBLANK('Input-Accounts'!B190),"",'Input-Accounts'!B190)</f>
        <v>Maintenance of measuring and regulating station equipment—general</v>
      </c>
      <c r="C190" s="31">
        <f>IF(ISBLANK('Input-Accounts'!C190),"",'Input-Accounts'!C190)</f>
        <v>889</v>
      </c>
      <c r="D190" s="10">
        <f t="shared" ca="1" si="33"/>
        <v>0</v>
      </c>
      <c r="E190" s="10">
        <f t="shared" ca="1" si="34"/>
        <v>0</v>
      </c>
      <c r="F190" s="3" t="str" cm="1">
        <f t="array" aca="1" ref="F190" ca="1">IF(D190=0,"-",IF('Input-Accounts'!$E190&lt;&gt;0,'Input-Accounts'!$E190,INDEX('Input-Accounts'!$H190:$J190,,MATCH($F$6,'Input-Accounts'!$H$6:$J$6,0))))</f>
        <v>-</v>
      </c>
      <c r="G190" s="10">
        <f ca="1">IFERROR(INDEX(G$337:G$373,MATCH($F190,$B$337:$B$373,0))/INDEX($D$337:$D$373,MATCH($F190,$B$337:$B$373,0)),SUMIFS('Input-Ext Allocators'!D$8:D$63,'Input-Ext Allocators'!$B$8:$B$63,$F190))*$D190</f>
        <v>0</v>
      </c>
      <c r="H190" s="10">
        <f ca="1">IFERROR(INDEX(H$337:H$373,MATCH($F190,$B$337:$B$373,0))/INDEX($D$337:$D$373,MATCH($F190,$B$337:$B$373,0)),SUMIFS('Input-Ext Allocators'!E$8:E$63,'Input-Ext Allocators'!$B$8:$B$63,$F190))*$D190</f>
        <v>0</v>
      </c>
      <c r="I190" s="10">
        <f ca="1">IFERROR(INDEX(I$337:I$373,MATCH($F190,$B$337:$B$373,0))/INDEX($D$337:$D$373,MATCH($F190,$B$337:$B$373,0)),SUMIFS('Input-Ext Allocators'!F$8:F$63,'Input-Ext Allocators'!$B$8:$B$63,$F190))*$D190</f>
        <v>0</v>
      </c>
      <c r="J190" s="10">
        <f ca="1">IFERROR(INDEX(J$337:J$373,MATCH($F190,$B$337:$B$373,0))/INDEX($D$337:$D$373,MATCH($F190,$B$337:$B$373,0)),SUMIFS('Input-Ext Allocators'!G$8:G$63,'Input-Ext Allocators'!$B$8:$B$63,$F190))*$D190</f>
        <v>0</v>
      </c>
      <c r="K190" s="10">
        <f ca="1">IFERROR(INDEX(K$337:K$373,MATCH($F190,$B$337:$B$373,0))/INDEX($D$337:$D$373,MATCH($F190,$B$337:$B$373,0)),SUMIFS('Input-Ext Allocators'!H$8:H$63,'Input-Ext Allocators'!$B$8:$B$63,$F190))*$D190</f>
        <v>0</v>
      </c>
    </row>
    <row r="191" spans="1:11" hidden="1" outlineLevel="1">
      <c r="A191" s="31">
        <f>IF(ISBLANK('Input-Accounts'!A191),"",'Input-Accounts'!A191)</f>
        <v>170</v>
      </c>
      <c r="B191" s="53" t="str">
        <f>IF(ISBLANK('Input-Accounts'!B191),"",'Input-Accounts'!B191)</f>
        <v>Maintenance of measuring and regulating station equipment—industrial</v>
      </c>
      <c r="C191" s="31">
        <f>IF(ISBLANK('Input-Accounts'!C191),"",'Input-Accounts'!C191)</f>
        <v>890</v>
      </c>
      <c r="D191" s="10">
        <f t="shared" ca="1" si="33"/>
        <v>0</v>
      </c>
      <c r="E191" s="10">
        <f t="shared" ca="1" si="34"/>
        <v>0</v>
      </c>
      <c r="F191" s="3" t="str" cm="1">
        <f t="array" aca="1" ref="F191" ca="1">IF(D191=0,"-",IF('Input-Accounts'!$E191&lt;&gt;0,'Input-Accounts'!$E191,INDEX('Input-Accounts'!$H191:$J191,,MATCH($F$6,'Input-Accounts'!$H$6:$J$6,0))))</f>
        <v>-</v>
      </c>
      <c r="G191" s="10">
        <f ca="1">IFERROR(INDEX(G$337:G$373,MATCH($F191,$B$337:$B$373,0))/INDEX($D$337:$D$373,MATCH($F191,$B$337:$B$373,0)),SUMIFS('Input-Ext Allocators'!D$8:D$63,'Input-Ext Allocators'!$B$8:$B$63,$F191))*$D191</f>
        <v>0</v>
      </c>
      <c r="H191" s="10">
        <f ca="1">IFERROR(INDEX(H$337:H$373,MATCH($F191,$B$337:$B$373,0))/INDEX($D$337:$D$373,MATCH($F191,$B$337:$B$373,0)),SUMIFS('Input-Ext Allocators'!E$8:E$63,'Input-Ext Allocators'!$B$8:$B$63,$F191))*$D191</f>
        <v>0</v>
      </c>
      <c r="I191" s="10">
        <f ca="1">IFERROR(INDEX(I$337:I$373,MATCH($F191,$B$337:$B$373,0))/INDEX($D$337:$D$373,MATCH($F191,$B$337:$B$373,0)),SUMIFS('Input-Ext Allocators'!F$8:F$63,'Input-Ext Allocators'!$B$8:$B$63,$F191))*$D191</f>
        <v>0</v>
      </c>
      <c r="J191" s="10">
        <f ca="1">IFERROR(INDEX(J$337:J$373,MATCH($F191,$B$337:$B$373,0))/INDEX($D$337:$D$373,MATCH($F191,$B$337:$B$373,0)),SUMIFS('Input-Ext Allocators'!G$8:G$63,'Input-Ext Allocators'!$B$8:$B$63,$F191))*$D191</f>
        <v>0</v>
      </c>
      <c r="K191" s="10">
        <f ca="1">IFERROR(INDEX(K$337:K$373,MATCH($F191,$B$337:$B$373,0))/INDEX($D$337:$D$373,MATCH($F191,$B$337:$B$373,0)),SUMIFS('Input-Ext Allocators'!H$8:H$63,'Input-Ext Allocators'!$B$8:$B$63,$F191))*$D191</f>
        <v>0</v>
      </c>
    </row>
    <row r="192" spans="1:11" hidden="1" outlineLevel="1">
      <c r="A192" s="31">
        <f>IF(ISBLANK('Input-Accounts'!A192),"",'Input-Accounts'!A192)</f>
        <v>171</v>
      </c>
      <c r="B192" s="53" t="str">
        <f>IF(ISBLANK('Input-Accounts'!B192),"",'Input-Accounts'!B192)</f>
        <v>Maintenance of services</v>
      </c>
      <c r="C192" s="31">
        <f>IF(ISBLANK('Input-Accounts'!C192),"",'Input-Accounts'!C192)</f>
        <v>892</v>
      </c>
      <c r="D192" s="10">
        <f t="shared" ca="1" si="33"/>
        <v>0</v>
      </c>
      <c r="E192" s="10">
        <f t="shared" ca="1" si="34"/>
        <v>0</v>
      </c>
      <c r="F192" s="3" t="str" cm="1">
        <f t="array" aca="1" ref="F192" ca="1">IF(D192=0,"-",IF('Input-Accounts'!$E192&lt;&gt;0,'Input-Accounts'!$E192,INDEX('Input-Accounts'!$H192:$J192,,MATCH($F$6,'Input-Accounts'!$H$6:$J$6,0))))</f>
        <v>-</v>
      </c>
      <c r="G192" s="10">
        <f ca="1">IFERROR(INDEX(G$337:G$373,MATCH($F192,$B$337:$B$373,0))/INDEX($D$337:$D$373,MATCH($F192,$B$337:$B$373,0)),SUMIFS('Input-Ext Allocators'!D$8:D$63,'Input-Ext Allocators'!$B$8:$B$63,$F192))*$D192</f>
        <v>0</v>
      </c>
      <c r="H192" s="10">
        <f ca="1">IFERROR(INDEX(H$337:H$373,MATCH($F192,$B$337:$B$373,0))/INDEX($D$337:$D$373,MATCH($F192,$B$337:$B$373,0)),SUMIFS('Input-Ext Allocators'!E$8:E$63,'Input-Ext Allocators'!$B$8:$B$63,$F192))*$D192</f>
        <v>0</v>
      </c>
      <c r="I192" s="10">
        <f ca="1">IFERROR(INDEX(I$337:I$373,MATCH($F192,$B$337:$B$373,0))/INDEX($D$337:$D$373,MATCH($F192,$B$337:$B$373,0)),SUMIFS('Input-Ext Allocators'!F$8:F$63,'Input-Ext Allocators'!$B$8:$B$63,$F192))*$D192</f>
        <v>0</v>
      </c>
      <c r="J192" s="10">
        <f ca="1">IFERROR(INDEX(J$337:J$373,MATCH($F192,$B$337:$B$373,0))/INDEX($D$337:$D$373,MATCH($F192,$B$337:$B$373,0)),SUMIFS('Input-Ext Allocators'!G$8:G$63,'Input-Ext Allocators'!$B$8:$B$63,$F192))*$D192</f>
        <v>0</v>
      </c>
      <c r="K192" s="10">
        <f ca="1">IFERROR(INDEX(K$337:K$373,MATCH($F192,$B$337:$B$373,0))/INDEX($D$337:$D$373,MATCH($F192,$B$337:$B$373,0)),SUMIFS('Input-Ext Allocators'!H$8:H$63,'Input-Ext Allocators'!$B$8:$B$63,$F192))*$D192</f>
        <v>0</v>
      </c>
    </row>
    <row r="193" spans="1:11" hidden="1" outlineLevel="1">
      <c r="A193" s="31">
        <f>IF(ISBLANK('Input-Accounts'!A193),"",'Input-Accounts'!A193)</f>
        <v>172</v>
      </c>
      <c r="B193" s="53" t="str">
        <f>IF(ISBLANK('Input-Accounts'!B193),"",'Input-Accounts'!B193)</f>
        <v>Maintenance of meters and house regulators</v>
      </c>
      <c r="C193" s="31">
        <f>IF(ISBLANK('Input-Accounts'!C193),"",'Input-Accounts'!C193)</f>
        <v>893</v>
      </c>
      <c r="D193" s="10">
        <f t="shared" ca="1" si="33"/>
        <v>0</v>
      </c>
      <c r="E193" s="10">
        <f t="shared" ca="1" si="34"/>
        <v>0</v>
      </c>
      <c r="F193" s="3" t="str" cm="1">
        <f t="array" aca="1" ref="F193" ca="1">IF(D193=0,"-",IF('Input-Accounts'!$E193&lt;&gt;0,'Input-Accounts'!$E193,INDEX('Input-Accounts'!$H193:$J193,,MATCH($F$6,'Input-Accounts'!$H$6:$J$6,0))))</f>
        <v>-</v>
      </c>
      <c r="G193" s="10">
        <f ca="1">IFERROR(INDEX(G$337:G$373,MATCH($F193,$B$337:$B$373,0))/INDEX($D$337:$D$373,MATCH($F193,$B$337:$B$373,0)),SUMIFS('Input-Ext Allocators'!D$8:D$63,'Input-Ext Allocators'!$B$8:$B$63,$F193))*$D193</f>
        <v>0</v>
      </c>
      <c r="H193" s="10">
        <f ca="1">IFERROR(INDEX(H$337:H$373,MATCH($F193,$B$337:$B$373,0))/INDEX($D$337:$D$373,MATCH($F193,$B$337:$B$373,0)),SUMIFS('Input-Ext Allocators'!E$8:E$63,'Input-Ext Allocators'!$B$8:$B$63,$F193))*$D193</f>
        <v>0</v>
      </c>
      <c r="I193" s="10">
        <f ca="1">IFERROR(INDEX(I$337:I$373,MATCH($F193,$B$337:$B$373,0))/INDEX($D$337:$D$373,MATCH($F193,$B$337:$B$373,0)),SUMIFS('Input-Ext Allocators'!F$8:F$63,'Input-Ext Allocators'!$B$8:$B$63,$F193))*$D193</f>
        <v>0</v>
      </c>
      <c r="J193" s="10">
        <f ca="1">IFERROR(INDEX(J$337:J$373,MATCH($F193,$B$337:$B$373,0))/INDEX($D$337:$D$373,MATCH($F193,$B$337:$B$373,0)),SUMIFS('Input-Ext Allocators'!G$8:G$63,'Input-Ext Allocators'!$B$8:$B$63,$F193))*$D193</f>
        <v>0</v>
      </c>
      <c r="K193" s="10">
        <f ca="1">IFERROR(INDEX(K$337:K$373,MATCH($F193,$B$337:$B$373,0))/INDEX($D$337:$D$373,MATCH($F193,$B$337:$B$373,0)),SUMIFS('Input-Ext Allocators'!H$8:H$63,'Input-Ext Allocators'!$B$8:$B$63,$F193))*$D193</f>
        <v>0</v>
      </c>
    </row>
    <row r="194" spans="1:11" hidden="1" outlineLevel="1">
      <c r="A194" s="31">
        <f>IF(ISBLANK('Input-Accounts'!A194),"",'Input-Accounts'!A194)</f>
        <v>173</v>
      </c>
      <c r="B194" s="53" t="str">
        <f>IF(ISBLANK('Input-Accounts'!B194),"",'Input-Accounts'!B194)</f>
        <v>Maintenance of other equipment</v>
      </c>
      <c r="C194" s="31">
        <f>IF(ISBLANK('Input-Accounts'!C194),"",'Input-Accounts'!C194)</f>
        <v>894</v>
      </c>
      <c r="D194" s="10">
        <f t="shared" ca="1" si="33"/>
        <v>0</v>
      </c>
      <c r="E194" s="10">
        <f t="shared" ca="1" si="34"/>
        <v>0</v>
      </c>
      <c r="F194" s="3" t="str" cm="1">
        <f t="array" aca="1" ref="F194" ca="1">IF(D194=0,"-",IF('Input-Accounts'!$E194&lt;&gt;0,'Input-Accounts'!$E194,INDEX('Input-Accounts'!$H194:$J194,,MATCH($F$6,'Input-Accounts'!$H$6:$J$6,0))))</f>
        <v>-</v>
      </c>
      <c r="G194" s="10">
        <f ca="1">IFERROR(INDEX(G$337:G$373,MATCH($F194,$B$337:$B$373,0))/INDEX($D$337:$D$373,MATCH($F194,$B$337:$B$373,0)),SUMIFS('Input-Ext Allocators'!D$8:D$63,'Input-Ext Allocators'!$B$8:$B$63,$F194))*$D194</f>
        <v>0</v>
      </c>
      <c r="H194" s="10">
        <f ca="1">IFERROR(INDEX(H$337:H$373,MATCH($F194,$B$337:$B$373,0))/INDEX($D$337:$D$373,MATCH($F194,$B$337:$B$373,0)),SUMIFS('Input-Ext Allocators'!E$8:E$63,'Input-Ext Allocators'!$B$8:$B$63,$F194))*$D194</f>
        <v>0</v>
      </c>
      <c r="I194" s="10">
        <f ca="1">IFERROR(INDEX(I$337:I$373,MATCH($F194,$B$337:$B$373,0))/INDEX($D$337:$D$373,MATCH($F194,$B$337:$B$373,0)),SUMIFS('Input-Ext Allocators'!F$8:F$63,'Input-Ext Allocators'!$B$8:$B$63,$F194))*$D194</f>
        <v>0</v>
      </c>
      <c r="J194" s="10">
        <f ca="1">IFERROR(INDEX(J$337:J$373,MATCH($F194,$B$337:$B$373,0))/INDEX($D$337:$D$373,MATCH($F194,$B$337:$B$373,0)),SUMIFS('Input-Ext Allocators'!G$8:G$63,'Input-Ext Allocators'!$B$8:$B$63,$F194))*$D194</f>
        <v>0</v>
      </c>
      <c r="K194" s="10">
        <f ca="1">IFERROR(INDEX(K$337:K$373,MATCH($F194,$B$337:$B$373,0))/INDEX($D$337:$D$373,MATCH($F194,$B$337:$B$373,0)),SUMIFS('Input-Ext Allocators'!H$8:H$63,'Input-Ext Allocators'!$B$8:$B$63,$F194))*$D194</f>
        <v>0</v>
      </c>
    </row>
    <row r="195" spans="1:11" hidden="1" outlineLevel="1">
      <c r="A195" s="31">
        <f>IF(ISBLANK('Input-Accounts'!A195),"",'Input-Accounts'!A195)</f>
        <v>174</v>
      </c>
      <c r="B195" t="str">
        <f>IF(ISBLANK('Input-Accounts'!B195),"",'Input-Accounts'!B195)</f>
        <v>Subtotal - Maintenance Expenses</v>
      </c>
      <c r="C195" s="31" t="str">
        <f>IF(ISBLANK('Input-Accounts'!C195),"",'Input-Accounts'!C195)</f>
        <v/>
      </c>
      <c r="D195" s="123">
        <f ca="1">SUBTOTAL(9,D187:D194)</f>
        <v>0</v>
      </c>
      <c r="E195" s="10">
        <f t="shared" ca="1" si="34"/>
        <v>0</v>
      </c>
      <c r="G195" s="123">
        <f t="shared" ref="G195:K195" ca="1" si="35">SUBTOTAL(9,G187:G194)</f>
        <v>0</v>
      </c>
      <c r="H195" s="123">
        <f t="shared" ca="1" si="35"/>
        <v>0</v>
      </c>
      <c r="I195" s="123">
        <f t="shared" ca="1" si="35"/>
        <v>0</v>
      </c>
      <c r="J195" s="123">
        <f t="shared" ca="1" si="35"/>
        <v>0</v>
      </c>
      <c r="K195" s="123">
        <f t="shared" ca="1" si="35"/>
        <v>0</v>
      </c>
    </row>
    <row r="196" spans="1:11" hidden="1" outlineLevel="1">
      <c r="A196" s="31" t="str">
        <f>IF(ISBLANK('Input-Accounts'!A196),"",'Input-Accounts'!A196)</f>
        <v/>
      </c>
      <c r="B196" t="str">
        <f>IF(ISBLANK('Input-Accounts'!B196),"",'Input-Accounts'!B196)</f>
        <v/>
      </c>
      <c r="C196" s="31" t="str">
        <f>IF(ISBLANK('Input-Accounts'!C196),"",'Input-Accounts'!C196)</f>
        <v/>
      </c>
      <c r="D196" s="10"/>
      <c r="E196" s="10"/>
      <c r="G196" s="10"/>
      <c r="H196" s="10"/>
      <c r="I196" s="10"/>
      <c r="J196" s="10"/>
      <c r="K196" s="10"/>
    </row>
    <row r="197" spans="1:11">
      <c r="A197" s="31">
        <f>IF(ISBLANK('Input-Accounts'!A197),"",'Input-Accounts'!A197)</f>
        <v>175</v>
      </c>
      <c r="B197" s="7" t="str">
        <f>IF(ISBLANK('Input-Accounts'!B197),"",'Input-Accounts'!B197)</f>
        <v>Total Production, Storage, LNG, Transmission, and Distribution Expense</v>
      </c>
      <c r="C197" s="31" t="str">
        <f>IF(ISBLANK('Input-Accounts'!C197),"",'Input-Accounts'!C197)</f>
        <v/>
      </c>
      <c r="D197" s="10">
        <f ca="1">SUBTOTAL(9,D160:D195)</f>
        <v>35413021.660000004</v>
      </c>
      <c r="E197" s="10">
        <f ca="1">IFERROR(IF(D197="","",IF(D197=0,0,IF(ABS(D197-SUM($G197:$K197))&lt;Check_Limit,0,1))),1)</f>
        <v>0</v>
      </c>
      <c r="F197" s="3"/>
      <c r="G197" s="10">
        <f t="shared" ref="G197:K197" ca="1" si="36">SUBTOTAL(9,G160:G195)</f>
        <v>21917977.083810758</v>
      </c>
      <c r="H197" s="10">
        <f t="shared" ca="1" si="36"/>
        <v>13464403.176197896</v>
      </c>
      <c r="I197" s="10">
        <f t="shared" ca="1" si="36"/>
        <v>30641.399991347425</v>
      </c>
      <c r="J197" s="10">
        <f t="shared" ca="1" si="36"/>
        <v>0</v>
      </c>
      <c r="K197" s="10">
        <f t="shared" ca="1" si="36"/>
        <v>0</v>
      </c>
    </row>
    <row r="198" spans="1:11">
      <c r="A198" s="31" t="str">
        <f>IF(ISBLANK('Input-Accounts'!A198),"",'Input-Accounts'!A198)</f>
        <v/>
      </c>
      <c r="B198" t="str">
        <f>IF(ISBLANK('Input-Accounts'!B198),"",'Input-Accounts'!B198)</f>
        <v/>
      </c>
      <c r="C198" s="31" t="str">
        <f>IF(ISBLANK('Input-Accounts'!C198),"",'Input-Accounts'!C198)</f>
        <v/>
      </c>
      <c r="D198" s="123"/>
      <c r="E198" s="10"/>
      <c r="G198" s="123"/>
      <c r="H198" s="123"/>
      <c r="I198" s="123"/>
      <c r="J198" s="123"/>
      <c r="K198" s="123"/>
    </row>
    <row r="199" spans="1:11">
      <c r="A199" s="31">
        <f>IF(ISBLANK('Input-Accounts'!A199),"",'Input-Accounts'!A199)</f>
        <v>176</v>
      </c>
      <c r="B199" s="7" t="str">
        <f>IF(ISBLANK('Input-Accounts'!B199),"",'Input-Accounts'!B199)</f>
        <v>Customer Accounts, Service, and Sales Expense</v>
      </c>
      <c r="C199" s="31" t="str">
        <f>IF(ISBLANK('Input-Accounts'!C199),"",'Input-Accounts'!C199)</f>
        <v/>
      </c>
      <c r="D199" s="10"/>
      <c r="E199" s="10"/>
      <c r="G199" s="10"/>
      <c r="H199" s="10"/>
      <c r="I199" s="10"/>
      <c r="J199" s="10"/>
      <c r="K199" s="10"/>
    </row>
    <row r="200" spans="1:11" hidden="1" outlineLevel="1">
      <c r="A200" s="31">
        <f>IF(ISBLANK('Input-Accounts'!A200),"",'Input-Accounts'!A200)</f>
        <v>177</v>
      </c>
      <c r="B200" s="1" t="str">
        <f>IF(ISBLANK('Input-Accounts'!B200),"",'Input-Accounts'!B200)</f>
        <v>Customer Account</v>
      </c>
      <c r="C200" s="31" t="str">
        <f>IF(ISBLANK('Input-Accounts'!C200),"",'Input-Accounts'!C200)</f>
        <v/>
      </c>
      <c r="D200" s="10"/>
      <c r="E200" s="10"/>
      <c r="G200" s="10"/>
      <c r="H200" s="10"/>
      <c r="I200" s="10"/>
      <c r="J200" s="10"/>
      <c r="K200" s="10"/>
    </row>
    <row r="201" spans="1:11" hidden="1" outlineLevel="1">
      <c r="A201" s="31">
        <f>IF(ISBLANK('Input-Accounts'!A201),"",'Input-Accounts'!A201)</f>
        <v>178</v>
      </c>
      <c r="B201" s="53" t="str">
        <f>IF(ISBLANK('Input-Accounts'!B201),"",'Input-Accounts'!B201)</f>
        <v xml:space="preserve">Supervision </v>
      </c>
      <c r="C201" s="31">
        <f>IF(ISBLANK('Input-Accounts'!C201),"",'Input-Accounts'!C201)</f>
        <v>901</v>
      </c>
      <c r="D201" s="10">
        <f t="shared" ref="D201:D205" ca="1" si="37">INDIRECT("Classification!"&amp;$D$5&amp;ROW())</f>
        <v>0</v>
      </c>
      <c r="E201" s="10">
        <f t="shared" ref="E201:E206" ca="1" si="38">IFERROR(IF(D201="","",IF(D201=0,0,IF(ABS(D201-SUM($G201:$K201))&lt;Check_Limit,0,1))),1)</f>
        <v>0</v>
      </c>
      <c r="F201" s="3" t="str" cm="1">
        <f t="array" aca="1" ref="F201" ca="1">IF(D201=0,"-",IF('Input-Accounts'!$E201&lt;&gt;0,'Input-Accounts'!$E201,INDEX('Input-Accounts'!$H201:$J201,,MATCH($F$6,'Input-Accounts'!$H$6:$J$6,0))))</f>
        <v>-</v>
      </c>
      <c r="G201" s="10">
        <f ca="1">IFERROR(INDEX(G$337:G$373,MATCH($F201,$B$337:$B$373,0))/INDEX($D$337:$D$373,MATCH($F201,$B$337:$B$373,0)),SUMIFS('Input-Ext Allocators'!D$8:D$63,'Input-Ext Allocators'!$B$8:$B$63,$F201))*$D201</f>
        <v>0</v>
      </c>
      <c r="H201" s="10">
        <f ca="1">IFERROR(INDEX(H$337:H$373,MATCH($F201,$B$337:$B$373,0))/INDEX($D$337:$D$373,MATCH($F201,$B$337:$B$373,0)),SUMIFS('Input-Ext Allocators'!E$8:E$63,'Input-Ext Allocators'!$B$8:$B$63,$F201))*$D201</f>
        <v>0</v>
      </c>
      <c r="I201" s="10">
        <f ca="1">IFERROR(INDEX(I$337:I$373,MATCH($F201,$B$337:$B$373,0))/INDEX($D$337:$D$373,MATCH($F201,$B$337:$B$373,0)),SUMIFS('Input-Ext Allocators'!F$8:F$63,'Input-Ext Allocators'!$B$8:$B$63,$F201))*$D201</f>
        <v>0</v>
      </c>
      <c r="J201" s="10">
        <f ca="1">IFERROR(INDEX(J$337:J$373,MATCH($F201,$B$337:$B$373,0))/INDEX($D$337:$D$373,MATCH($F201,$B$337:$B$373,0)),SUMIFS('Input-Ext Allocators'!G$8:G$63,'Input-Ext Allocators'!$B$8:$B$63,$F201))*$D201</f>
        <v>0</v>
      </c>
      <c r="K201" s="10">
        <f ca="1">IFERROR(INDEX(K$337:K$373,MATCH($F201,$B$337:$B$373,0))/INDEX($D$337:$D$373,MATCH($F201,$B$337:$B$373,0)),SUMIFS('Input-Ext Allocators'!H$8:H$63,'Input-Ext Allocators'!$B$8:$B$63,$F201))*$D201</f>
        <v>0</v>
      </c>
    </row>
    <row r="202" spans="1:11" hidden="1" outlineLevel="1">
      <c r="A202" s="31">
        <f>IF(ISBLANK('Input-Accounts'!A202),"",'Input-Accounts'!A202)</f>
        <v>179</v>
      </c>
      <c r="B202" s="53" t="str">
        <f>IF(ISBLANK('Input-Accounts'!B202),"",'Input-Accounts'!B202)</f>
        <v>Meter reading expenses</v>
      </c>
      <c r="C202" s="31">
        <f>IF(ISBLANK('Input-Accounts'!C202),"",'Input-Accounts'!C202)</f>
        <v>902</v>
      </c>
      <c r="D202" s="10">
        <f t="shared" ca="1" si="37"/>
        <v>0</v>
      </c>
      <c r="E202" s="10">
        <f t="shared" ca="1" si="38"/>
        <v>0</v>
      </c>
      <c r="F202" s="3" t="str" cm="1">
        <f t="array" aca="1" ref="F202" ca="1">IF(D202=0,"-",IF('Input-Accounts'!$E202&lt;&gt;0,'Input-Accounts'!$E202,INDEX('Input-Accounts'!$H202:$J202,,MATCH($F$6,'Input-Accounts'!$H$6:$J$6,0))))</f>
        <v>-</v>
      </c>
      <c r="G202" s="10">
        <f ca="1">IFERROR(INDEX(G$337:G$373,MATCH($F202,$B$337:$B$373,0))/INDEX($D$337:$D$373,MATCH($F202,$B$337:$B$373,0)),SUMIFS('Input-Ext Allocators'!D$8:D$63,'Input-Ext Allocators'!$B$8:$B$63,$F202))*$D202</f>
        <v>0</v>
      </c>
      <c r="H202" s="10">
        <f ca="1">IFERROR(INDEX(H$337:H$373,MATCH($F202,$B$337:$B$373,0))/INDEX($D$337:$D$373,MATCH($F202,$B$337:$B$373,0)),SUMIFS('Input-Ext Allocators'!E$8:E$63,'Input-Ext Allocators'!$B$8:$B$63,$F202))*$D202</f>
        <v>0</v>
      </c>
      <c r="I202" s="10">
        <f ca="1">IFERROR(INDEX(I$337:I$373,MATCH($F202,$B$337:$B$373,0))/INDEX($D$337:$D$373,MATCH($F202,$B$337:$B$373,0)),SUMIFS('Input-Ext Allocators'!F$8:F$63,'Input-Ext Allocators'!$B$8:$B$63,$F202))*$D202</f>
        <v>0</v>
      </c>
      <c r="J202" s="10">
        <f ca="1">IFERROR(INDEX(J$337:J$373,MATCH($F202,$B$337:$B$373,0))/INDEX($D$337:$D$373,MATCH($F202,$B$337:$B$373,0)),SUMIFS('Input-Ext Allocators'!G$8:G$63,'Input-Ext Allocators'!$B$8:$B$63,$F202))*$D202</f>
        <v>0</v>
      </c>
      <c r="K202" s="10">
        <f ca="1">IFERROR(INDEX(K$337:K$373,MATCH($F202,$B$337:$B$373,0))/INDEX($D$337:$D$373,MATCH($F202,$B$337:$B$373,0)),SUMIFS('Input-Ext Allocators'!H$8:H$63,'Input-Ext Allocators'!$B$8:$B$63,$F202))*$D202</f>
        <v>0</v>
      </c>
    </row>
    <row r="203" spans="1:11" hidden="1" outlineLevel="1">
      <c r="A203" s="31">
        <f>IF(ISBLANK('Input-Accounts'!A203),"",'Input-Accounts'!A203)</f>
        <v>180</v>
      </c>
      <c r="B203" s="53" t="str">
        <f>IF(ISBLANK('Input-Accounts'!B203),"",'Input-Accounts'!B203)</f>
        <v>Customer records and collection expenses</v>
      </c>
      <c r="C203" s="31">
        <f>IF(ISBLANK('Input-Accounts'!C203),"",'Input-Accounts'!C203)</f>
        <v>903</v>
      </c>
      <c r="D203" s="10">
        <f t="shared" ca="1" si="37"/>
        <v>0</v>
      </c>
      <c r="E203" s="10">
        <f t="shared" ca="1" si="38"/>
        <v>0</v>
      </c>
      <c r="F203" s="3" t="str" cm="1">
        <f t="array" aca="1" ref="F203" ca="1">IF(D203=0,"-",IF('Input-Accounts'!$E203&lt;&gt;0,'Input-Accounts'!$E203,INDEX('Input-Accounts'!$H203:$J203,,MATCH($F$6,'Input-Accounts'!$H$6:$J$6,0))))</f>
        <v>-</v>
      </c>
      <c r="G203" s="10">
        <f ca="1">IFERROR(INDEX(G$337:G$373,MATCH($F203,$B$337:$B$373,0))/INDEX($D$337:$D$373,MATCH($F203,$B$337:$B$373,0)),SUMIFS('Input-Ext Allocators'!D$8:D$63,'Input-Ext Allocators'!$B$8:$B$63,$F203))*$D203</f>
        <v>0</v>
      </c>
      <c r="H203" s="10">
        <f ca="1">IFERROR(INDEX(H$337:H$373,MATCH($F203,$B$337:$B$373,0))/INDEX($D$337:$D$373,MATCH($F203,$B$337:$B$373,0)),SUMIFS('Input-Ext Allocators'!E$8:E$63,'Input-Ext Allocators'!$B$8:$B$63,$F203))*$D203</f>
        <v>0</v>
      </c>
      <c r="I203" s="10">
        <f ca="1">IFERROR(INDEX(I$337:I$373,MATCH($F203,$B$337:$B$373,0))/INDEX($D$337:$D$373,MATCH($F203,$B$337:$B$373,0)),SUMIFS('Input-Ext Allocators'!F$8:F$63,'Input-Ext Allocators'!$B$8:$B$63,$F203))*$D203</f>
        <v>0</v>
      </c>
      <c r="J203" s="10">
        <f ca="1">IFERROR(INDEX(J$337:J$373,MATCH($F203,$B$337:$B$373,0))/INDEX($D$337:$D$373,MATCH($F203,$B$337:$B$373,0)),SUMIFS('Input-Ext Allocators'!G$8:G$63,'Input-Ext Allocators'!$B$8:$B$63,$F203))*$D203</f>
        <v>0</v>
      </c>
      <c r="K203" s="10">
        <f ca="1">IFERROR(INDEX(K$337:K$373,MATCH($F203,$B$337:$B$373,0))/INDEX($D$337:$D$373,MATCH($F203,$B$337:$B$373,0)),SUMIFS('Input-Ext Allocators'!H$8:H$63,'Input-Ext Allocators'!$B$8:$B$63,$F203))*$D203</f>
        <v>0</v>
      </c>
    </row>
    <row r="204" spans="1:11" hidden="1" outlineLevel="1">
      <c r="A204" s="31">
        <f>IF(ISBLANK('Input-Accounts'!A204),"",'Input-Accounts'!A204)</f>
        <v>181</v>
      </c>
      <c r="B204" s="53" t="str">
        <f>IF(ISBLANK('Input-Accounts'!B204),"",'Input-Accounts'!B204)</f>
        <v>Uncollectible accounts</v>
      </c>
      <c r="C204" s="31">
        <f>IF(ISBLANK('Input-Accounts'!C204),"",'Input-Accounts'!C204)</f>
        <v>904</v>
      </c>
      <c r="D204" s="10">
        <f t="shared" ca="1" si="37"/>
        <v>0</v>
      </c>
      <c r="E204" s="10">
        <f t="shared" ca="1" si="38"/>
        <v>0</v>
      </c>
      <c r="F204" s="3" t="str" cm="1">
        <f t="array" aca="1" ref="F204" ca="1">IF(D204=0,"-",IF('Input-Accounts'!$E204&lt;&gt;0,'Input-Accounts'!$E204,INDEX('Input-Accounts'!$H204:$J204,,MATCH($F$6,'Input-Accounts'!$H$6:$J$6,0))))</f>
        <v>-</v>
      </c>
      <c r="G204" s="10">
        <f ca="1">IFERROR(INDEX(G$337:G$373,MATCH($F204,$B$337:$B$373,0))/INDEX($D$337:$D$373,MATCH($F204,$B$337:$B$373,0)),SUMIFS('Input-Ext Allocators'!D$8:D$63,'Input-Ext Allocators'!$B$8:$B$63,$F204))*$D204</f>
        <v>0</v>
      </c>
      <c r="H204" s="10">
        <f ca="1">IFERROR(INDEX(H$337:H$373,MATCH($F204,$B$337:$B$373,0))/INDEX($D$337:$D$373,MATCH($F204,$B$337:$B$373,0)),SUMIFS('Input-Ext Allocators'!E$8:E$63,'Input-Ext Allocators'!$B$8:$B$63,$F204))*$D204</f>
        <v>0</v>
      </c>
      <c r="I204" s="10">
        <f ca="1">IFERROR(INDEX(I$337:I$373,MATCH($F204,$B$337:$B$373,0))/INDEX($D$337:$D$373,MATCH($F204,$B$337:$B$373,0)),SUMIFS('Input-Ext Allocators'!F$8:F$63,'Input-Ext Allocators'!$B$8:$B$63,$F204))*$D204</f>
        <v>0</v>
      </c>
      <c r="J204" s="10">
        <f ca="1">IFERROR(INDEX(J$337:J$373,MATCH($F204,$B$337:$B$373,0))/INDEX($D$337:$D$373,MATCH($F204,$B$337:$B$373,0)),SUMIFS('Input-Ext Allocators'!G$8:G$63,'Input-Ext Allocators'!$B$8:$B$63,$F204))*$D204</f>
        <v>0</v>
      </c>
      <c r="K204" s="10">
        <f ca="1">IFERROR(INDEX(K$337:K$373,MATCH($F204,$B$337:$B$373,0))/INDEX($D$337:$D$373,MATCH($F204,$B$337:$B$373,0)),SUMIFS('Input-Ext Allocators'!H$8:H$63,'Input-Ext Allocators'!$B$8:$B$63,$F204))*$D204</f>
        <v>0</v>
      </c>
    </row>
    <row r="205" spans="1:11" hidden="1" outlineLevel="1">
      <c r="A205" s="31">
        <f>IF(ISBLANK('Input-Accounts'!A205),"",'Input-Accounts'!A205)</f>
        <v>182</v>
      </c>
      <c r="B205" s="53" t="str">
        <f>IF(ISBLANK('Input-Accounts'!B205),"",'Input-Accounts'!B205)</f>
        <v xml:space="preserve">Miscellaneous customer accounts expenses </v>
      </c>
      <c r="C205" s="31">
        <f>IF(ISBLANK('Input-Accounts'!C205),"",'Input-Accounts'!C205)</f>
        <v>905</v>
      </c>
      <c r="D205" s="10">
        <f t="shared" ca="1" si="37"/>
        <v>0</v>
      </c>
      <c r="E205" s="10">
        <f t="shared" ca="1" si="38"/>
        <v>0</v>
      </c>
      <c r="F205" s="3" t="str" cm="1">
        <f t="array" aca="1" ref="F205" ca="1">IF(D205=0,"-",IF('Input-Accounts'!$E205&lt;&gt;0,'Input-Accounts'!$E205,INDEX('Input-Accounts'!$H205:$J205,,MATCH($F$6,'Input-Accounts'!$H$6:$J$6,0))))</f>
        <v>-</v>
      </c>
      <c r="G205" s="10">
        <f ca="1">IFERROR(INDEX(G$337:G$373,MATCH($F205,$B$337:$B$373,0))/INDEX($D$337:$D$373,MATCH($F205,$B$337:$B$373,0)),SUMIFS('Input-Ext Allocators'!D$8:D$63,'Input-Ext Allocators'!$B$8:$B$63,$F205))*$D205</f>
        <v>0</v>
      </c>
      <c r="H205" s="10">
        <f ca="1">IFERROR(INDEX(H$337:H$373,MATCH($F205,$B$337:$B$373,0))/INDEX($D$337:$D$373,MATCH($F205,$B$337:$B$373,0)),SUMIFS('Input-Ext Allocators'!E$8:E$63,'Input-Ext Allocators'!$B$8:$B$63,$F205))*$D205</f>
        <v>0</v>
      </c>
      <c r="I205" s="10">
        <f ca="1">IFERROR(INDEX(I$337:I$373,MATCH($F205,$B$337:$B$373,0))/INDEX($D$337:$D$373,MATCH($F205,$B$337:$B$373,0)),SUMIFS('Input-Ext Allocators'!F$8:F$63,'Input-Ext Allocators'!$B$8:$B$63,$F205))*$D205</f>
        <v>0</v>
      </c>
      <c r="J205" s="10">
        <f ca="1">IFERROR(INDEX(J$337:J$373,MATCH($F205,$B$337:$B$373,0))/INDEX($D$337:$D$373,MATCH($F205,$B$337:$B$373,0)),SUMIFS('Input-Ext Allocators'!G$8:G$63,'Input-Ext Allocators'!$B$8:$B$63,$F205))*$D205</f>
        <v>0</v>
      </c>
      <c r="K205" s="10">
        <f ca="1">IFERROR(INDEX(K$337:K$373,MATCH($F205,$B$337:$B$373,0))/INDEX($D$337:$D$373,MATCH($F205,$B$337:$B$373,0)),SUMIFS('Input-Ext Allocators'!H$8:H$63,'Input-Ext Allocators'!$B$8:$B$63,$F205))*$D205</f>
        <v>0</v>
      </c>
    </row>
    <row r="206" spans="1:11" hidden="1" outlineLevel="1">
      <c r="A206" s="31">
        <f>IF(ISBLANK('Input-Accounts'!A206),"",'Input-Accounts'!A206)</f>
        <v>183</v>
      </c>
      <c r="B206" t="str">
        <f>IF(ISBLANK('Input-Accounts'!B206),"",'Input-Accounts'!B206)</f>
        <v>Subtotal - Customer Account</v>
      </c>
      <c r="C206" s="31" t="str">
        <f>IF(ISBLANK('Input-Accounts'!C206),"",'Input-Accounts'!C206)</f>
        <v/>
      </c>
      <c r="D206" s="123">
        <f ca="1">SUBTOTAL(9,D201:D205)</f>
        <v>0</v>
      </c>
      <c r="E206" s="10">
        <f t="shared" ca="1" si="38"/>
        <v>0</v>
      </c>
      <c r="G206" s="123">
        <f t="shared" ref="G206:K206" ca="1" si="39">SUBTOTAL(9,G201:G205)</f>
        <v>0</v>
      </c>
      <c r="H206" s="123">
        <f t="shared" ca="1" si="39"/>
        <v>0</v>
      </c>
      <c r="I206" s="123">
        <f t="shared" ca="1" si="39"/>
        <v>0</v>
      </c>
      <c r="J206" s="123">
        <f t="shared" ca="1" si="39"/>
        <v>0</v>
      </c>
      <c r="K206" s="123">
        <f t="shared" ca="1" si="39"/>
        <v>0</v>
      </c>
    </row>
    <row r="207" spans="1:11" hidden="1" outlineLevel="1">
      <c r="A207" s="31" t="str">
        <f>IF(ISBLANK('Input-Accounts'!A207),"",'Input-Accounts'!A207)</f>
        <v/>
      </c>
      <c r="B207" t="str">
        <f>IF(ISBLANK('Input-Accounts'!B207),"",'Input-Accounts'!B207)</f>
        <v/>
      </c>
      <c r="C207" s="31" t="str">
        <f>IF(ISBLANK('Input-Accounts'!C207),"",'Input-Accounts'!C207)</f>
        <v/>
      </c>
      <c r="D207" s="10"/>
      <c r="E207" s="10"/>
      <c r="G207" s="10"/>
      <c r="H207" s="10"/>
      <c r="I207" s="10"/>
      <c r="J207" s="10"/>
      <c r="K207" s="10"/>
    </row>
    <row r="208" spans="1:11" hidden="1" outlineLevel="1">
      <c r="A208" s="31">
        <f>IF(ISBLANK('Input-Accounts'!A208),"",'Input-Accounts'!A208)</f>
        <v>184</v>
      </c>
      <c r="B208" s="1" t="str">
        <f>IF(ISBLANK('Input-Accounts'!B208),"",'Input-Accounts'!B208)</f>
        <v>Customer Service &amp; Information Expenses</v>
      </c>
      <c r="C208" s="31" t="str">
        <f>IF(ISBLANK('Input-Accounts'!C208),"",'Input-Accounts'!C208)</f>
        <v/>
      </c>
      <c r="D208" s="10"/>
      <c r="E208" s="10"/>
      <c r="G208" s="10"/>
      <c r="H208" s="10"/>
      <c r="I208" s="10"/>
      <c r="J208" s="10"/>
      <c r="K208" s="10"/>
    </row>
    <row r="209" spans="1:11" hidden="1" outlineLevel="1">
      <c r="A209" s="31">
        <f>IF(ISBLANK('Input-Accounts'!A209),"",'Input-Accounts'!A209)</f>
        <v>185</v>
      </c>
      <c r="B209" s="53" t="str">
        <f>IF(ISBLANK('Input-Accounts'!B209),"",'Input-Accounts'!B209)</f>
        <v xml:space="preserve">Supervision </v>
      </c>
      <c r="C209" s="31">
        <f>IF(ISBLANK('Input-Accounts'!C209),"",'Input-Accounts'!C209)</f>
        <v>907</v>
      </c>
      <c r="D209" s="10">
        <f t="shared" ref="D209:D212" ca="1" si="40">INDIRECT("Classification!"&amp;$D$5&amp;ROW())</f>
        <v>0</v>
      </c>
      <c r="E209" s="10">
        <f ca="1">IFERROR(IF(D209="","",IF(D209=0,0,IF(ABS(D209-SUM($G209:$K209))&lt;Check_Limit,0,1))),1)</f>
        <v>0</v>
      </c>
      <c r="F209" s="3" t="str" cm="1">
        <f t="array" aca="1" ref="F209" ca="1">IF(D209=0,"-",IF('Input-Accounts'!$E209&lt;&gt;0,'Input-Accounts'!$E209,INDEX('Input-Accounts'!$H209:$J209,,MATCH($F$6,'Input-Accounts'!$H$6:$J$6,0))))</f>
        <v>-</v>
      </c>
      <c r="G209" s="10">
        <f ca="1">IFERROR(INDEX(G$337:G$373,MATCH($F209,$B$337:$B$373,0))/INDEX($D$337:$D$373,MATCH($F209,$B$337:$B$373,0)),SUMIFS('Input-Ext Allocators'!D$8:D$63,'Input-Ext Allocators'!$B$8:$B$63,$F209))*$D209</f>
        <v>0</v>
      </c>
      <c r="H209" s="10">
        <f ca="1">IFERROR(INDEX(H$337:H$373,MATCH($F209,$B$337:$B$373,0))/INDEX($D$337:$D$373,MATCH($F209,$B$337:$B$373,0)),SUMIFS('Input-Ext Allocators'!E$8:E$63,'Input-Ext Allocators'!$B$8:$B$63,$F209))*$D209</f>
        <v>0</v>
      </c>
      <c r="I209" s="10">
        <f ca="1">IFERROR(INDEX(I$337:I$373,MATCH($F209,$B$337:$B$373,0))/INDEX($D$337:$D$373,MATCH($F209,$B$337:$B$373,0)),SUMIFS('Input-Ext Allocators'!F$8:F$63,'Input-Ext Allocators'!$B$8:$B$63,$F209))*$D209</f>
        <v>0</v>
      </c>
      <c r="J209" s="10">
        <f ca="1">IFERROR(INDEX(J$337:J$373,MATCH($F209,$B$337:$B$373,0))/INDEX($D$337:$D$373,MATCH($F209,$B$337:$B$373,0)),SUMIFS('Input-Ext Allocators'!G$8:G$63,'Input-Ext Allocators'!$B$8:$B$63,$F209))*$D209</f>
        <v>0</v>
      </c>
      <c r="K209" s="10">
        <f ca="1">IFERROR(INDEX(K$337:K$373,MATCH($F209,$B$337:$B$373,0))/INDEX($D$337:$D$373,MATCH($F209,$B$337:$B$373,0)),SUMIFS('Input-Ext Allocators'!H$8:H$63,'Input-Ext Allocators'!$B$8:$B$63,$F209))*$D209</f>
        <v>0</v>
      </c>
    </row>
    <row r="210" spans="1:11" hidden="1" outlineLevel="1">
      <c r="A210" s="31">
        <f>IF(ISBLANK('Input-Accounts'!A210),"",'Input-Accounts'!A210)</f>
        <v>186</v>
      </c>
      <c r="B210" s="53" t="str">
        <f>IF(ISBLANK('Input-Accounts'!B210),"",'Input-Accounts'!B210)</f>
        <v xml:space="preserve">Customer assistance expenses </v>
      </c>
      <c r="C210" s="31">
        <f>IF(ISBLANK('Input-Accounts'!C210),"",'Input-Accounts'!C210)</f>
        <v>908</v>
      </c>
      <c r="D210" s="10">
        <f t="shared" ca="1" si="40"/>
        <v>0</v>
      </c>
      <c r="E210" s="10">
        <f ca="1">IFERROR(IF(D210="","",IF(D210=0,0,IF(ABS(D210-SUM($G210:$K210))&lt;Check_Limit,0,1))),1)</f>
        <v>0</v>
      </c>
      <c r="F210" s="3" t="str" cm="1">
        <f t="array" aca="1" ref="F210" ca="1">IF(D210=0,"-",IF('Input-Accounts'!$E210&lt;&gt;0,'Input-Accounts'!$E210,INDEX('Input-Accounts'!$H210:$J210,,MATCH($F$6,'Input-Accounts'!$H$6:$J$6,0))))</f>
        <v>-</v>
      </c>
      <c r="G210" s="10">
        <f ca="1">IFERROR(INDEX(G$337:G$373,MATCH($F210,$B$337:$B$373,0))/INDEX($D$337:$D$373,MATCH($F210,$B$337:$B$373,0)),SUMIFS('Input-Ext Allocators'!D$8:D$63,'Input-Ext Allocators'!$B$8:$B$63,$F210))*$D210</f>
        <v>0</v>
      </c>
      <c r="H210" s="10">
        <f ca="1">IFERROR(INDEX(H$337:H$373,MATCH($F210,$B$337:$B$373,0))/INDEX($D$337:$D$373,MATCH($F210,$B$337:$B$373,0)),SUMIFS('Input-Ext Allocators'!E$8:E$63,'Input-Ext Allocators'!$B$8:$B$63,$F210))*$D210</f>
        <v>0</v>
      </c>
      <c r="I210" s="10">
        <f ca="1">IFERROR(INDEX(I$337:I$373,MATCH($F210,$B$337:$B$373,0))/INDEX($D$337:$D$373,MATCH($F210,$B$337:$B$373,0)),SUMIFS('Input-Ext Allocators'!F$8:F$63,'Input-Ext Allocators'!$B$8:$B$63,$F210))*$D210</f>
        <v>0</v>
      </c>
      <c r="J210" s="10">
        <f ca="1">IFERROR(INDEX(J$337:J$373,MATCH($F210,$B$337:$B$373,0))/INDEX($D$337:$D$373,MATCH($F210,$B$337:$B$373,0)),SUMIFS('Input-Ext Allocators'!G$8:G$63,'Input-Ext Allocators'!$B$8:$B$63,$F210))*$D210</f>
        <v>0</v>
      </c>
      <c r="K210" s="10">
        <f ca="1">IFERROR(INDEX(K$337:K$373,MATCH($F210,$B$337:$B$373,0))/INDEX($D$337:$D$373,MATCH($F210,$B$337:$B$373,0)),SUMIFS('Input-Ext Allocators'!H$8:H$63,'Input-Ext Allocators'!$B$8:$B$63,$F210))*$D210</f>
        <v>0</v>
      </c>
    </row>
    <row r="211" spans="1:11" hidden="1" outlineLevel="1">
      <c r="A211" s="31">
        <f>IF(ISBLANK('Input-Accounts'!A211),"",'Input-Accounts'!A211)</f>
        <v>187</v>
      </c>
      <c r="B211" s="53" t="str">
        <f>IF(ISBLANK('Input-Accounts'!B211),"",'Input-Accounts'!B211)</f>
        <v xml:space="preserve">Informational and instructional advertising expenses </v>
      </c>
      <c r="C211" s="31">
        <f>IF(ISBLANK('Input-Accounts'!C211),"",'Input-Accounts'!C211)</f>
        <v>909</v>
      </c>
      <c r="D211" s="10">
        <f t="shared" ca="1" si="40"/>
        <v>0</v>
      </c>
      <c r="E211" s="10">
        <f ca="1">IFERROR(IF(D211="","",IF(D211=0,0,IF(ABS(D211-SUM($G211:$K211))&lt;Check_Limit,0,1))),1)</f>
        <v>0</v>
      </c>
      <c r="F211" s="3" t="str" cm="1">
        <f t="array" aca="1" ref="F211" ca="1">IF(D211=0,"-",IF('Input-Accounts'!$E211&lt;&gt;0,'Input-Accounts'!$E211,INDEX('Input-Accounts'!$H211:$J211,,MATCH($F$6,'Input-Accounts'!$H$6:$J$6,0))))</f>
        <v>-</v>
      </c>
      <c r="G211" s="10">
        <f ca="1">IFERROR(INDEX(G$337:G$373,MATCH($F211,$B$337:$B$373,0))/INDEX($D$337:$D$373,MATCH($F211,$B$337:$B$373,0)),SUMIFS('Input-Ext Allocators'!D$8:D$63,'Input-Ext Allocators'!$B$8:$B$63,$F211))*$D211</f>
        <v>0</v>
      </c>
      <c r="H211" s="10">
        <f ca="1">IFERROR(INDEX(H$337:H$373,MATCH($F211,$B$337:$B$373,0))/INDEX($D$337:$D$373,MATCH($F211,$B$337:$B$373,0)),SUMIFS('Input-Ext Allocators'!E$8:E$63,'Input-Ext Allocators'!$B$8:$B$63,$F211))*$D211</f>
        <v>0</v>
      </c>
      <c r="I211" s="10">
        <f ca="1">IFERROR(INDEX(I$337:I$373,MATCH($F211,$B$337:$B$373,0))/INDEX($D$337:$D$373,MATCH($F211,$B$337:$B$373,0)),SUMIFS('Input-Ext Allocators'!F$8:F$63,'Input-Ext Allocators'!$B$8:$B$63,$F211))*$D211</f>
        <v>0</v>
      </c>
      <c r="J211" s="10">
        <f ca="1">IFERROR(INDEX(J$337:J$373,MATCH($F211,$B$337:$B$373,0))/INDEX($D$337:$D$373,MATCH($F211,$B$337:$B$373,0)),SUMIFS('Input-Ext Allocators'!G$8:G$63,'Input-Ext Allocators'!$B$8:$B$63,$F211))*$D211</f>
        <v>0</v>
      </c>
      <c r="K211" s="10">
        <f ca="1">IFERROR(INDEX(K$337:K$373,MATCH($F211,$B$337:$B$373,0))/INDEX($D$337:$D$373,MATCH($F211,$B$337:$B$373,0)),SUMIFS('Input-Ext Allocators'!H$8:H$63,'Input-Ext Allocators'!$B$8:$B$63,$F211))*$D211</f>
        <v>0</v>
      </c>
    </row>
    <row r="212" spans="1:11" hidden="1" outlineLevel="1">
      <c r="A212" s="31">
        <f>IF(ISBLANK('Input-Accounts'!A212),"",'Input-Accounts'!A212)</f>
        <v>188</v>
      </c>
      <c r="B212" s="53" t="str">
        <f>IF(ISBLANK('Input-Accounts'!B212),"",'Input-Accounts'!B212)</f>
        <v>Miscellaneous customer service and informational expenses</v>
      </c>
      <c r="C212" s="31">
        <f>IF(ISBLANK('Input-Accounts'!C212),"",'Input-Accounts'!C212)</f>
        <v>910</v>
      </c>
      <c r="D212" s="10">
        <f t="shared" ca="1" si="40"/>
        <v>0</v>
      </c>
      <c r="E212" s="10">
        <f ca="1">IFERROR(IF(D212="","",IF(D212=0,0,IF(ABS(D212-SUM($G212:$K212))&lt;Check_Limit,0,1))),1)</f>
        <v>0</v>
      </c>
      <c r="F212" s="3" t="str" cm="1">
        <f t="array" aca="1" ref="F212" ca="1">IF(D212=0,"-",IF('Input-Accounts'!$E212&lt;&gt;0,'Input-Accounts'!$E212,INDEX('Input-Accounts'!$H212:$J212,,MATCH($F$6,'Input-Accounts'!$H$6:$J$6,0))))</f>
        <v>-</v>
      </c>
      <c r="G212" s="10">
        <f ca="1">IFERROR(INDEX(G$337:G$373,MATCH($F212,$B$337:$B$373,0))/INDEX($D$337:$D$373,MATCH($F212,$B$337:$B$373,0)),SUMIFS('Input-Ext Allocators'!D$8:D$63,'Input-Ext Allocators'!$B$8:$B$63,$F212))*$D212</f>
        <v>0</v>
      </c>
      <c r="H212" s="10">
        <f ca="1">IFERROR(INDEX(H$337:H$373,MATCH($F212,$B$337:$B$373,0))/INDEX($D$337:$D$373,MATCH($F212,$B$337:$B$373,0)),SUMIFS('Input-Ext Allocators'!E$8:E$63,'Input-Ext Allocators'!$B$8:$B$63,$F212))*$D212</f>
        <v>0</v>
      </c>
      <c r="I212" s="10">
        <f ca="1">IFERROR(INDEX(I$337:I$373,MATCH($F212,$B$337:$B$373,0))/INDEX($D$337:$D$373,MATCH($F212,$B$337:$B$373,0)),SUMIFS('Input-Ext Allocators'!F$8:F$63,'Input-Ext Allocators'!$B$8:$B$63,$F212))*$D212</f>
        <v>0</v>
      </c>
      <c r="J212" s="10">
        <f ca="1">IFERROR(INDEX(J$337:J$373,MATCH($F212,$B$337:$B$373,0))/INDEX($D$337:$D$373,MATCH($F212,$B$337:$B$373,0)),SUMIFS('Input-Ext Allocators'!G$8:G$63,'Input-Ext Allocators'!$B$8:$B$63,$F212))*$D212</f>
        <v>0</v>
      </c>
      <c r="K212" s="10">
        <f ca="1">IFERROR(INDEX(K$337:K$373,MATCH($F212,$B$337:$B$373,0))/INDEX($D$337:$D$373,MATCH($F212,$B$337:$B$373,0)),SUMIFS('Input-Ext Allocators'!H$8:H$63,'Input-Ext Allocators'!$B$8:$B$63,$F212))*$D212</f>
        <v>0</v>
      </c>
    </row>
    <row r="213" spans="1:11" hidden="1" outlineLevel="1">
      <c r="A213" s="31">
        <f>IF(ISBLANK('Input-Accounts'!A213),"",'Input-Accounts'!A213)</f>
        <v>189</v>
      </c>
      <c r="B213" t="str">
        <f>IF(ISBLANK('Input-Accounts'!B213),"",'Input-Accounts'!B213)</f>
        <v>Subtotal - Customer Service &amp; Information Expenses</v>
      </c>
      <c r="C213" s="31" t="str">
        <f>IF(ISBLANK('Input-Accounts'!C213),"",'Input-Accounts'!C213)</f>
        <v/>
      </c>
      <c r="D213" s="123">
        <f ca="1">SUBTOTAL(9,D209:D212)</f>
        <v>0</v>
      </c>
      <c r="E213" s="10">
        <f ca="1">IFERROR(IF(D213="","",IF(D213=0,0,IF(ABS(D213-SUM($G213:$K213))&lt;Check_Limit,0,1))),1)</f>
        <v>0</v>
      </c>
      <c r="G213" s="123">
        <f t="shared" ref="G213:K213" ca="1" si="41">SUBTOTAL(9,G209:G212)</f>
        <v>0</v>
      </c>
      <c r="H213" s="123">
        <f t="shared" ca="1" si="41"/>
        <v>0</v>
      </c>
      <c r="I213" s="123">
        <f t="shared" ca="1" si="41"/>
        <v>0</v>
      </c>
      <c r="J213" s="123">
        <f t="shared" ca="1" si="41"/>
        <v>0</v>
      </c>
      <c r="K213" s="123">
        <f t="shared" ca="1" si="41"/>
        <v>0</v>
      </c>
    </row>
    <row r="214" spans="1:11" hidden="1" outlineLevel="1">
      <c r="A214" s="31" t="str">
        <f>IF(ISBLANK('Input-Accounts'!A214),"",'Input-Accounts'!A214)</f>
        <v/>
      </c>
      <c r="B214" s="1" t="str">
        <f>IF(ISBLANK('Input-Accounts'!B214),"",'Input-Accounts'!B214)</f>
        <v/>
      </c>
      <c r="C214" s="31" t="str">
        <f>IF(ISBLANK('Input-Accounts'!C214),"",'Input-Accounts'!C214)</f>
        <v/>
      </c>
      <c r="D214" s="10"/>
      <c r="E214" s="10"/>
      <c r="F214" s="3"/>
      <c r="G214" s="10"/>
      <c r="H214" s="10"/>
      <c r="I214" s="10"/>
      <c r="J214" s="10"/>
      <c r="K214" s="10"/>
    </row>
    <row r="215" spans="1:11" hidden="1" outlineLevel="1">
      <c r="A215" s="31">
        <f>IF(ISBLANK('Input-Accounts'!A215),"",'Input-Accounts'!A215)</f>
        <v>190</v>
      </c>
      <c r="B215" s="1" t="str">
        <f>IF(ISBLANK('Input-Accounts'!B215),"",'Input-Accounts'!B215)</f>
        <v>Sales Expenses</v>
      </c>
      <c r="C215" s="31" t="str">
        <f>IF(ISBLANK('Input-Accounts'!C215),"",'Input-Accounts'!C215)</f>
        <v/>
      </c>
      <c r="D215" s="10"/>
      <c r="E215" s="10"/>
      <c r="F215" s="3"/>
      <c r="G215" s="10"/>
      <c r="H215" s="10"/>
      <c r="I215" s="10"/>
      <c r="J215" s="10"/>
      <c r="K215" s="10"/>
    </row>
    <row r="216" spans="1:11" hidden="1" outlineLevel="1">
      <c r="A216" s="31">
        <f>IF(ISBLANK('Input-Accounts'!A216),"",'Input-Accounts'!A216)</f>
        <v>191</v>
      </c>
      <c r="B216" s="53" t="str">
        <f>IF(ISBLANK('Input-Accounts'!B216),"",'Input-Accounts'!B216)</f>
        <v>Supervision</v>
      </c>
      <c r="C216" s="31">
        <f>IF(ISBLANK('Input-Accounts'!C216),"",'Input-Accounts'!C216)</f>
        <v>911</v>
      </c>
      <c r="D216" s="10">
        <f t="shared" ref="D216:D219" ca="1" si="42">INDIRECT("Classification!"&amp;$D$5&amp;ROW())</f>
        <v>0</v>
      </c>
      <c r="E216" s="10">
        <f ca="1">IFERROR(IF(D216="","",IF(D216=0,0,IF(ABS(D216-SUM($G216:$K216))&lt;Check_Limit,0,1))),1)</f>
        <v>0</v>
      </c>
      <c r="F216" s="3" t="str" cm="1">
        <f t="array" aca="1" ref="F216" ca="1">IF(D216=0,"-",IF('Input-Accounts'!$E216&lt;&gt;0,'Input-Accounts'!$E216,INDEX('Input-Accounts'!$H216:$J216,,MATCH($F$6,'Input-Accounts'!$H$6:$J$6,0))))</f>
        <v>-</v>
      </c>
      <c r="G216" s="10">
        <f ca="1">IFERROR(INDEX(G$337:G$373,MATCH($F216,$B$337:$B$373,0))/INDEX($D$337:$D$373,MATCH($F216,$B$337:$B$373,0)),SUMIFS('Input-Ext Allocators'!D$8:D$63,'Input-Ext Allocators'!$B$8:$B$63,$F216))*$D216</f>
        <v>0</v>
      </c>
      <c r="H216" s="10">
        <f ca="1">IFERROR(INDEX(H$337:H$373,MATCH($F216,$B$337:$B$373,0))/INDEX($D$337:$D$373,MATCH($F216,$B$337:$B$373,0)),SUMIFS('Input-Ext Allocators'!E$8:E$63,'Input-Ext Allocators'!$B$8:$B$63,$F216))*$D216</f>
        <v>0</v>
      </c>
      <c r="I216" s="10">
        <f ca="1">IFERROR(INDEX(I$337:I$373,MATCH($F216,$B$337:$B$373,0))/INDEX($D$337:$D$373,MATCH($F216,$B$337:$B$373,0)),SUMIFS('Input-Ext Allocators'!F$8:F$63,'Input-Ext Allocators'!$B$8:$B$63,$F216))*$D216</f>
        <v>0</v>
      </c>
      <c r="J216" s="10">
        <f ca="1">IFERROR(INDEX(J$337:J$373,MATCH($F216,$B$337:$B$373,0))/INDEX($D$337:$D$373,MATCH($F216,$B$337:$B$373,0)),SUMIFS('Input-Ext Allocators'!G$8:G$63,'Input-Ext Allocators'!$B$8:$B$63,$F216))*$D216</f>
        <v>0</v>
      </c>
      <c r="K216" s="10">
        <f ca="1">IFERROR(INDEX(K$337:K$373,MATCH($F216,$B$337:$B$373,0))/INDEX($D$337:$D$373,MATCH($F216,$B$337:$B$373,0)),SUMIFS('Input-Ext Allocators'!H$8:H$63,'Input-Ext Allocators'!$B$8:$B$63,$F216))*$D216</f>
        <v>0</v>
      </c>
    </row>
    <row r="217" spans="1:11" hidden="1" outlineLevel="1">
      <c r="A217" s="31">
        <f>IF(ISBLANK('Input-Accounts'!A217),"",'Input-Accounts'!A217)</f>
        <v>192</v>
      </c>
      <c r="B217" s="53" t="str">
        <f>IF(ISBLANK('Input-Accounts'!B217),"",'Input-Accounts'!B217)</f>
        <v>Demonstrating and selling expenses</v>
      </c>
      <c r="C217" s="31">
        <f>IF(ISBLANK('Input-Accounts'!C217),"",'Input-Accounts'!C217)</f>
        <v>912</v>
      </c>
      <c r="D217" s="10">
        <f t="shared" ca="1" si="42"/>
        <v>0</v>
      </c>
      <c r="E217" s="10">
        <f ca="1">IFERROR(IF(D217="","",IF(D217=0,0,IF(ABS(D217-SUM($G217:$K217))&lt;Check_Limit,0,1))),1)</f>
        <v>0</v>
      </c>
      <c r="F217" s="3" t="str" cm="1">
        <f t="array" aca="1" ref="F217" ca="1">IF(D217=0,"-",IF('Input-Accounts'!$E217&lt;&gt;0,'Input-Accounts'!$E217,INDEX('Input-Accounts'!$H217:$J217,,MATCH($F$6,'Input-Accounts'!$H$6:$J$6,0))))</f>
        <v>-</v>
      </c>
      <c r="G217" s="10">
        <f ca="1">IFERROR(INDEX(G$337:G$373,MATCH($F217,$B$337:$B$373,0))/INDEX($D$337:$D$373,MATCH($F217,$B$337:$B$373,0)),SUMIFS('Input-Ext Allocators'!D$8:D$63,'Input-Ext Allocators'!$B$8:$B$63,$F217))*$D217</f>
        <v>0</v>
      </c>
      <c r="H217" s="10">
        <f ca="1">IFERROR(INDEX(H$337:H$373,MATCH($F217,$B$337:$B$373,0))/INDEX($D$337:$D$373,MATCH($F217,$B$337:$B$373,0)),SUMIFS('Input-Ext Allocators'!E$8:E$63,'Input-Ext Allocators'!$B$8:$B$63,$F217))*$D217</f>
        <v>0</v>
      </c>
      <c r="I217" s="10">
        <f ca="1">IFERROR(INDEX(I$337:I$373,MATCH($F217,$B$337:$B$373,0))/INDEX($D$337:$D$373,MATCH($F217,$B$337:$B$373,0)),SUMIFS('Input-Ext Allocators'!F$8:F$63,'Input-Ext Allocators'!$B$8:$B$63,$F217))*$D217</f>
        <v>0</v>
      </c>
      <c r="J217" s="10">
        <f ca="1">IFERROR(INDEX(J$337:J$373,MATCH($F217,$B$337:$B$373,0))/INDEX($D$337:$D$373,MATCH($F217,$B$337:$B$373,0)),SUMIFS('Input-Ext Allocators'!G$8:G$63,'Input-Ext Allocators'!$B$8:$B$63,$F217))*$D217</f>
        <v>0</v>
      </c>
      <c r="K217" s="10">
        <f ca="1">IFERROR(INDEX(K$337:K$373,MATCH($F217,$B$337:$B$373,0))/INDEX($D$337:$D$373,MATCH($F217,$B$337:$B$373,0)),SUMIFS('Input-Ext Allocators'!H$8:H$63,'Input-Ext Allocators'!$B$8:$B$63,$F217))*$D217</f>
        <v>0</v>
      </c>
    </row>
    <row r="218" spans="1:11" hidden="1" outlineLevel="1">
      <c r="A218" s="31">
        <f>IF(ISBLANK('Input-Accounts'!A218),"",'Input-Accounts'!A218)</f>
        <v>193</v>
      </c>
      <c r="B218" s="53" t="str">
        <f>IF(ISBLANK('Input-Accounts'!B218),"",'Input-Accounts'!B218)</f>
        <v>Advertising expenses</v>
      </c>
      <c r="C218" s="31">
        <f>IF(ISBLANK('Input-Accounts'!C218),"",'Input-Accounts'!C218)</f>
        <v>913</v>
      </c>
      <c r="D218" s="10">
        <f t="shared" ca="1" si="42"/>
        <v>0</v>
      </c>
      <c r="E218" s="10">
        <f ca="1">IFERROR(IF(D218="","",IF(D218=0,0,IF(ABS(D218-SUM($G218:$K218))&lt;Check_Limit,0,1))),1)</f>
        <v>0</v>
      </c>
      <c r="F218" s="3" t="str" cm="1">
        <f t="array" aca="1" ref="F218" ca="1">IF(D218=0,"-",IF('Input-Accounts'!$E218&lt;&gt;0,'Input-Accounts'!$E218,INDEX('Input-Accounts'!$H218:$J218,,MATCH($F$6,'Input-Accounts'!$H$6:$J$6,0))))</f>
        <v>-</v>
      </c>
      <c r="G218" s="10">
        <f ca="1">IFERROR(INDEX(G$337:G$373,MATCH($F218,$B$337:$B$373,0))/INDEX($D$337:$D$373,MATCH($F218,$B$337:$B$373,0)),SUMIFS('Input-Ext Allocators'!D$8:D$63,'Input-Ext Allocators'!$B$8:$B$63,$F218))*$D218</f>
        <v>0</v>
      </c>
      <c r="H218" s="10">
        <f ca="1">IFERROR(INDEX(H$337:H$373,MATCH($F218,$B$337:$B$373,0))/INDEX($D$337:$D$373,MATCH($F218,$B$337:$B$373,0)),SUMIFS('Input-Ext Allocators'!E$8:E$63,'Input-Ext Allocators'!$B$8:$B$63,$F218))*$D218</f>
        <v>0</v>
      </c>
      <c r="I218" s="10">
        <f ca="1">IFERROR(INDEX(I$337:I$373,MATCH($F218,$B$337:$B$373,0))/INDEX($D$337:$D$373,MATCH($F218,$B$337:$B$373,0)),SUMIFS('Input-Ext Allocators'!F$8:F$63,'Input-Ext Allocators'!$B$8:$B$63,$F218))*$D218</f>
        <v>0</v>
      </c>
      <c r="J218" s="10">
        <f ca="1">IFERROR(INDEX(J$337:J$373,MATCH($F218,$B$337:$B$373,0))/INDEX($D$337:$D$373,MATCH($F218,$B$337:$B$373,0)),SUMIFS('Input-Ext Allocators'!G$8:G$63,'Input-Ext Allocators'!$B$8:$B$63,$F218))*$D218</f>
        <v>0</v>
      </c>
      <c r="K218" s="10">
        <f ca="1">IFERROR(INDEX(K$337:K$373,MATCH($F218,$B$337:$B$373,0))/INDEX($D$337:$D$373,MATCH($F218,$B$337:$B$373,0)),SUMIFS('Input-Ext Allocators'!H$8:H$63,'Input-Ext Allocators'!$B$8:$B$63,$F218))*$D218</f>
        <v>0</v>
      </c>
    </row>
    <row r="219" spans="1:11" hidden="1" outlineLevel="1">
      <c r="A219" s="31">
        <f>IF(ISBLANK('Input-Accounts'!A219),"",'Input-Accounts'!A219)</f>
        <v>194</v>
      </c>
      <c r="B219" s="53" t="str">
        <f>IF(ISBLANK('Input-Accounts'!B219),"",'Input-Accounts'!B219)</f>
        <v>Miscellaneous sales expenses</v>
      </c>
      <c r="C219" s="31">
        <f>IF(ISBLANK('Input-Accounts'!C219),"",'Input-Accounts'!C219)</f>
        <v>916</v>
      </c>
      <c r="D219" s="10">
        <f t="shared" ca="1" si="42"/>
        <v>0</v>
      </c>
      <c r="E219" s="10">
        <f ca="1">IFERROR(IF(D219="","",IF(D219=0,0,IF(ABS(D219-SUM($G219:$K219))&lt;Check_Limit,0,1))),1)</f>
        <v>0</v>
      </c>
      <c r="F219" s="3" t="str" cm="1">
        <f t="array" aca="1" ref="F219" ca="1">IF(D219=0,"-",IF('Input-Accounts'!$E219&lt;&gt;0,'Input-Accounts'!$E219,INDEX('Input-Accounts'!$H219:$J219,,MATCH($F$6,'Input-Accounts'!$H$6:$J$6,0))))</f>
        <v>-</v>
      </c>
      <c r="G219" s="10">
        <f ca="1">IFERROR(INDEX(G$337:G$373,MATCH($F219,$B$337:$B$373,0))/INDEX($D$337:$D$373,MATCH($F219,$B$337:$B$373,0)),SUMIFS('Input-Ext Allocators'!D$8:D$63,'Input-Ext Allocators'!$B$8:$B$63,$F219))*$D219</f>
        <v>0</v>
      </c>
      <c r="H219" s="10">
        <f ca="1">IFERROR(INDEX(H$337:H$373,MATCH($F219,$B$337:$B$373,0))/INDEX($D$337:$D$373,MATCH($F219,$B$337:$B$373,0)),SUMIFS('Input-Ext Allocators'!E$8:E$63,'Input-Ext Allocators'!$B$8:$B$63,$F219))*$D219</f>
        <v>0</v>
      </c>
      <c r="I219" s="10">
        <f ca="1">IFERROR(INDEX(I$337:I$373,MATCH($F219,$B$337:$B$373,0))/INDEX($D$337:$D$373,MATCH($F219,$B$337:$B$373,0)),SUMIFS('Input-Ext Allocators'!F$8:F$63,'Input-Ext Allocators'!$B$8:$B$63,$F219))*$D219</f>
        <v>0</v>
      </c>
      <c r="J219" s="10">
        <f ca="1">IFERROR(INDEX(J$337:J$373,MATCH($F219,$B$337:$B$373,0))/INDEX($D$337:$D$373,MATCH($F219,$B$337:$B$373,0)),SUMIFS('Input-Ext Allocators'!G$8:G$63,'Input-Ext Allocators'!$B$8:$B$63,$F219))*$D219</f>
        <v>0</v>
      </c>
      <c r="K219" s="10">
        <f ca="1">IFERROR(INDEX(K$337:K$373,MATCH($F219,$B$337:$B$373,0))/INDEX($D$337:$D$373,MATCH($F219,$B$337:$B$373,0)),SUMIFS('Input-Ext Allocators'!H$8:H$63,'Input-Ext Allocators'!$B$8:$B$63,$F219))*$D219</f>
        <v>0</v>
      </c>
    </row>
    <row r="220" spans="1:11" hidden="1" outlineLevel="1">
      <c r="A220" s="31">
        <f>IF(ISBLANK('Input-Accounts'!A220),"",'Input-Accounts'!A220)</f>
        <v>195</v>
      </c>
      <c r="B220" t="str">
        <f>IF(ISBLANK('Input-Accounts'!B220),"",'Input-Accounts'!B220)</f>
        <v>Subtotal - Sales Expenses</v>
      </c>
      <c r="C220" s="31" t="str">
        <f>IF(ISBLANK('Input-Accounts'!C220),"",'Input-Accounts'!C220)</f>
        <v/>
      </c>
      <c r="D220" s="123">
        <f ca="1">SUBTOTAL(9,D216:D219)</f>
        <v>0</v>
      </c>
      <c r="E220" s="10">
        <f ca="1">IFERROR(IF(D220="","",IF(D220=0,0,IF(ABS(D220-SUM($G220:$K220))&lt;Check_Limit,0,1))),1)</f>
        <v>0</v>
      </c>
      <c r="G220" s="123">
        <f t="shared" ref="G220:K220" ca="1" si="43">SUBTOTAL(9,G216:G219)</f>
        <v>0</v>
      </c>
      <c r="H220" s="123">
        <f t="shared" ca="1" si="43"/>
        <v>0</v>
      </c>
      <c r="I220" s="123">
        <f t="shared" ca="1" si="43"/>
        <v>0</v>
      </c>
      <c r="J220" s="123">
        <f t="shared" ca="1" si="43"/>
        <v>0</v>
      </c>
      <c r="K220" s="123">
        <f t="shared" ca="1" si="43"/>
        <v>0</v>
      </c>
    </row>
    <row r="221" spans="1:11" hidden="1" outlineLevel="1">
      <c r="A221" s="31" t="str">
        <f>IF(ISBLANK('Input-Accounts'!A221),"",'Input-Accounts'!A221)</f>
        <v/>
      </c>
      <c r="B221" t="str">
        <f>IF(ISBLANK('Input-Accounts'!B221),"",'Input-Accounts'!B221)</f>
        <v/>
      </c>
      <c r="C221" s="31" t="str">
        <f>IF(ISBLANK('Input-Accounts'!C221),"",'Input-Accounts'!C221)</f>
        <v/>
      </c>
      <c r="D221" s="10"/>
      <c r="E221" s="10"/>
      <c r="G221" s="10"/>
      <c r="H221" s="10"/>
      <c r="I221" s="10"/>
      <c r="J221" s="10"/>
      <c r="K221" s="10"/>
    </row>
    <row r="222" spans="1:11" collapsed="1">
      <c r="A222" s="31">
        <f>IF(ISBLANK('Input-Accounts'!A222),"",'Input-Accounts'!A222)</f>
        <v>196</v>
      </c>
      <c r="B222" s="7" t="str">
        <f>IF(ISBLANK('Input-Accounts'!B222),"",'Input-Accounts'!B222)</f>
        <v>Total Customer Accounts, Service, and Sales Expense</v>
      </c>
      <c r="C222" s="31" t="str">
        <f>IF(ISBLANK('Input-Accounts'!C222),"",'Input-Accounts'!C222)</f>
        <v/>
      </c>
      <c r="D222" s="10">
        <f ca="1">SUBTOTAL(9,D201:D220)</f>
        <v>0</v>
      </c>
      <c r="E222" s="10">
        <f ca="1">IFERROR(IF(D222="","",IF(D222=0,0,IF(ABS(D222-SUM($G222:$K222))&lt;Check_Limit,0,1))),1)</f>
        <v>0</v>
      </c>
      <c r="F222" s="3"/>
      <c r="G222" s="10">
        <f t="shared" ref="G222:K222" ca="1" si="44">SUBTOTAL(9,G201:G220)</f>
        <v>0</v>
      </c>
      <c r="H222" s="10">
        <f t="shared" ca="1" si="44"/>
        <v>0</v>
      </c>
      <c r="I222" s="10">
        <f t="shared" ca="1" si="44"/>
        <v>0</v>
      </c>
      <c r="J222" s="10">
        <f t="shared" ca="1" si="44"/>
        <v>0</v>
      </c>
      <c r="K222" s="10">
        <f t="shared" ca="1" si="44"/>
        <v>0</v>
      </c>
    </row>
    <row r="223" spans="1:11">
      <c r="A223" s="31" t="str">
        <f>IF(ISBLANK('Input-Accounts'!A223),"",'Input-Accounts'!A223)</f>
        <v/>
      </c>
      <c r="B223" s="7" t="str">
        <f>IF(ISBLANK('Input-Accounts'!B223),"",'Input-Accounts'!B223)</f>
        <v/>
      </c>
      <c r="C223" s="31" t="str">
        <f>IF(ISBLANK('Input-Accounts'!C223),"",'Input-Accounts'!C223)</f>
        <v/>
      </c>
      <c r="D223" s="123"/>
      <c r="E223" s="10"/>
      <c r="G223" s="123"/>
      <c r="H223" s="123"/>
      <c r="I223" s="123"/>
      <c r="J223" s="123"/>
      <c r="K223" s="123"/>
    </row>
    <row r="224" spans="1:11">
      <c r="A224" s="31">
        <f>IF(ISBLANK('Input-Accounts'!A224),"",'Input-Accounts'!A224)</f>
        <v>197</v>
      </c>
      <c r="B224" s="7" t="str">
        <f>IF(ISBLANK('Input-Accounts'!B224),"",'Input-Accounts'!B224)</f>
        <v>Administrative and General Expenses</v>
      </c>
      <c r="C224" s="31" t="str">
        <f>IF(ISBLANK('Input-Accounts'!C224),"",'Input-Accounts'!C224)</f>
        <v/>
      </c>
      <c r="D224" s="10"/>
      <c r="E224" s="10"/>
      <c r="G224" s="10"/>
      <c r="H224" s="10"/>
      <c r="I224" s="10"/>
      <c r="J224" s="10"/>
      <c r="K224" s="10"/>
    </row>
    <row r="225" spans="1:11" hidden="1" outlineLevel="1">
      <c r="A225" s="31">
        <f>IF(ISBLANK('Input-Accounts'!A225),"",'Input-Accounts'!A225)</f>
        <v>198</v>
      </c>
      <c r="B225" s="53" t="str">
        <f>IF(ISBLANK('Input-Accounts'!B225),"",'Input-Accounts'!B225)</f>
        <v>Administrative and general salaries</v>
      </c>
      <c r="C225" s="31">
        <f>IF(ISBLANK('Input-Accounts'!C225),"",'Input-Accounts'!C225)</f>
        <v>920</v>
      </c>
      <c r="D225" s="10">
        <f t="shared" ref="D225:D235" ca="1" si="45">INDIRECT("Classification!"&amp;$D$5&amp;ROW())</f>
        <v>0</v>
      </c>
      <c r="E225" s="10">
        <f t="shared" ref="E225:E236" ca="1" si="46">IFERROR(IF(D225="","",IF(D225=0,0,IF(ABS(D225-SUM($G225:$K225))&lt;Check_Limit,0,1))),1)</f>
        <v>0</v>
      </c>
      <c r="F225" s="3" t="str" cm="1">
        <f t="array" aca="1" ref="F225" ca="1">IF(D225=0,"-",IF('Input-Accounts'!$E225&lt;&gt;0,'Input-Accounts'!$E225,INDEX('Input-Accounts'!$H225:$J225,,MATCH($F$6,'Input-Accounts'!$H$6:$J$6,0))))</f>
        <v>-</v>
      </c>
      <c r="G225" s="10">
        <f ca="1">IFERROR(INDEX(G$337:G$373,MATCH($F225,$B$337:$B$373,0))/INDEX($D$337:$D$373,MATCH($F225,$B$337:$B$373,0)),SUMIFS('Input-Ext Allocators'!D$8:D$63,'Input-Ext Allocators'!$B$8:$B$63,$F225))*$D225</f>
        <v>0</v>
      </c>
      <c r="H225" s="10">
        <f ca="1">IFERROR(INDEX(H$337:H$373,MATCH($F225,$B$337:$B$373,0))/INDEX($D$337:$D$373,MATCH($F225,$B$337:$B$373,0)),SUMIFS('Input-Ext Allocators'!E$8:E$63,'Input-Ext Allocators'!$B$8:$B$63,$F225))*$D225</f>
        <v>0</v>
      </c>
      <c r="I225" s="10">
        <f ca="1">IFERROR(INDEX(I$337:I$373,MATCH($F225,$B$337:$B$373,0))/INDEX($D$337:$D$373,MATCH($F225,$B$337:$B$373,0)),SUMIFS('Input-Ext Allocators'!F$8:F$63,'Input-Ext Allocators'!$B$8:$B$63,$F225))*$D225</f>
        <v>0</v>
      </c>
      <c r="J225" s="10">
        <f ca="1">IFERROR(INDEX(J$337:J$373,MATCH($F225,$B$337:$B$373,0))/INDEX($D$337:$D$373,MATCH($F225,$B$337:$B$373,0)),SUMIFS('Input-Ext Allocators'!G$8:G$63,'Input-Ext Allocators'!$B$8:$B$63,$F225))*$D225</f>
        <v>0</v>
      </c>
      <c r="K225" s="10">
        <f ca="1">IFERROR(INDEX(K$337:K$373,MATCH($F225,$B$337:$B$373,0))/INDEX($D$337:$D$373,MATCH($F225,$B$337:$B$373,0)),SUMIFS('Input-Ext Allocators'!H$8:H$63,'Input-Ext Allocators'!$B$8:$B$63,$F225))*$D225</f>
        <v>0</v>
      </c>
    </row>
    <row r="226" spans="1:11" hidden="1" outlineLevel="1">
      <c r="A226" s="31">
        <f>IF(ISBLANK('Input-Accounts'!A226),"",'Input-Accounts'!A226)</f>
        <v>199</v>
      </c>
      <c r="B226" s="53" t="str">
        <f>IF(ISBLANK('Input-Accounts'!B226),"",'Input-Accounts'!B226)</f>
        <v>Office supplies and expenses</v>
      </c>
      <c r="C226" s="31">
        <f>IF(ISBLANK('Input-Accounts'!C226),"",'Input-Accounts'!C226)</f>
        <v>921</v>
      </c>
      <c r="D226" s="10">
        <f t="shared" ca="1" si="45"/>
        <v>0</v>
      </c>
      <c r="E226" s="10">
        <f t="shared" ca="1" si="46"/>
        <v>0</v>
      </c>
      <c r="F226" s="3" t="str" cm="1">
        <f t="array" aca="1" ref="F226" ca="1">IF(D226=0,"-",IF('Input-Accounts'!$E226&lt;&gt;0,'Input-Accounts'!$E226,INDEX('Input-Accounts'!$H226:$J226,,MATCH($F$6,'Input-Accounts'!$H$6:$J$6,0))))</f>
        <v>-</v>
      </c>
      <c r="G226" s="10">
        <f ca="1">IFERROR(INDEX(G$337:G$373,MATCH($F226,$B$337:$B$373,0))/INDEX($D$337:$D$373,MATCH($F226,$B$337:$B$373,0)),SUMIFS('Input-Ext Allocators'!D$8:D$63,'Input-Ext Allocators'!$B$8:$B$63,$F226))*$D226</f>
        <v>0</v>
      </c>
      <c r="H226" s="10">
        <f ca="1">IFERROR(INDEX(H$337:H$373,MATCH($F226,$B$337:$B$373,0))/INDEX($D$337:$D$373,MATCH($F226,$B$337:$B$373,0)),SUMIFS('Input-Ext Allocators'!E$8:E$63,'Input-Ext Allocators'!$B$8:$B$63,$F226))*$D226</f>
        <v>0</v>
      </c>
      <c r="I226" s="10">
        <f ca="1">IFERROR(INDEX(I$337:I$373,MATCH($F226,$B$337:$B$373,0))/INDEX($D$337:$D$373,MATCH($F226,$B$337:$B$373,0)),SUMIFS('Input-Ext Allocators'!F$8:F$63,'Input-Ext Allocators'!$B$8:$B$63,$F226))*$D226</f>
        <v>0</v>
      </c>
      <c r="J226" s="10">
        <f ca="1">IFERROR(INDEX(J$337:J$373,MATCH($F226,$B$337:$B$373,0))/INDEX($D$337:$D$373,MATCH($F226,$B$337:$B$373,0)),SUMIFS('Input-Ext Allocators'!G$8:G$63,'Input-Ext Allocators'!$B$8:$B$63,$F226))*$D226</f>
        <v>0</v>
      </c>
      <c r="K226" s="10">
        <f ca="1">IFERROR(INDEX(K$337:K$373,MATCH($F226,$B$337:$B$373,0))/INDEX($D$337:$D$373,MATCH($F226,$B$337:$B$373,0)),SUMIFS('Input-Ext Allocators'!H$8:H$63,'Input-Ext Allocators'!$B$8:$B$63,$F226))*$D226</f>
        <v>0</v>
      </c>
    </row>
    <row r="227" spans="1:11" hidden="1" outlineLevel="1">
      <c r="A227" s="31">
        <f>IF(ISBLANK('Input-Accounts'!A227),"",'Input-Accounts'!A227)</f>
        <v>200</v>
      </c>
      <c r="B227" s="53" t="str">
        <f>IF(ISBLANK('Input-Accounts'!B227),"",'Input-Accounts'!B227)</f>
        <v>Outside services employed</v>
      </c>
      <c r="C227" s="31">
        <f>IF(ISBLANK('Input-Accounts'!C227),"",'Input-Accounts'!C227)</f>
        <v>923</v>
      </c>
      <c r="D227" s="10">
        <f t="shared" ca="1" si="45"/>
        <v>0</v>
      </c>
      <c r="E227" s="10">
        <f t="shared" ca="1" si="46"/>
        <v>0</v>
      </c>
      <c r="F227" s="3" t="str" cm="1">
        <f t="array" aca="1" ref="F227" ca="1">IF(D227=0,"-",IF('Input-Accounts'!$E227&lt;&gt;0,'Input-Accounts'!$E227,INDEX('Input-Accounts'!$H227:$J227,,MATCH($F$6,'Input-Accounts'!$H$6:$J$6,0))))</f>
        <v>-</v>
      </c>
      <c r="G227" s="10">
        <f ca="1">IFERROR(INDEX(G$337:G$373,MATCH($F227,$B$337:$B$373,0))/INDEX($D$337:$D$373,MATCH($F227,$B$337:$B$373,0)),SUMIFS('Input-Ext Allocators'!D$8:D$63,'Input-Ext Allocators'!$B$8:$B$63,$F227))*$D227</f>
        <v>0</v>
      </c>
      <c r="H227" s="10">
        <f ca="1">IFERROR(INDEX(H$337:H$373,MATCH($F227,$B$337:$B$373,0))/INDEX($D$337:$D$373,MATCH($F227,$B$337:$B$373,0)),SUMIFS('Input-Ext Allocators'!E$8:E$63,'Input-Ext Allocators'!$B$8:$B$63,$F227))*$D227</f>
        <v>0</v>
      </c>
      <c r="I227" s="10">
        <f ca="1">IFERROR(INDEX(I$337:I$373,MATCH($F227,$B$337:$B$373,0))/INDEX($D$337:$D$373,MATCH($F227,$B$337:$B$373,0)),SUMIFS('Input-Ext Allocators'!F$8:F$63,'Input-Ext Allocators'!$B$8:$B$63,$F227))*$D227</f>
        <v>0</v>
      </c>
      <c r="J227" s="10">
        <f ca="1">IFERROR(INDEX(J$337:J$373,MATCH($F227,$B$337:$B$373,0))/INDEX($D$337:$D$373,MATCH($F227,$B$337:$B$373,0)),SUMIFS('Input-Ext Allocators'!G$8:G$63,'Input-Ext Allocators'!$B$8:$B$63,$F227))*$D227</f>
        <v>0</v>
      </c>
      <c r="K227" s="10">
        <f ca="1">IFERROR(INDEX(K$337:K$373,MATCH($F227,$B$337:$B$373,0))/INDEX($D$337:$D$373,MATCH($F227,$B$337:$B$373,0)),SUMIFS('Input-Ext Allocators'!H$8:H$63,'Input-Ext Allocators'!$B$8:$B$63,$F227))*$D227</f>
        <v>0</v>
      </c>
    </row>
    <row r="228" spans="1:11" hidden="1" outlineLevel="1">
      <c r="A228" s="31">
        <f>IF(ISBLANK('Input-Accounts'!A228),"",'Input-Accounts'!A228)</f>
        <v>201</v>
      </c>
      <c r="B228" s="53" t="str">
        <f>IF(ISBLANK('Input-Accounts'!B228),"",'Input-Accounts'!B228)</f>
        <v>Property insurance</v>
      </c>
      <c r="C228" s="31">
        <f>IF(ISBLANK('Input-Accounts'!C228),"",'Input-Accounts'!C228)</f>
        <v>924</v>
      </c>
      <c r="D228" s="10">
        <f t="shared" ca="1" si="45"/>
        <v>0</v>
      </c>
      <c r="E228" s="10">
        <f t="shared" ca="1" si="46"/>
        <v>0</v>
      </c>
      <c r="F228" s="3" t="str" cm="1">
        <f t="array" aca="1" ref="F228" ca="1">IF(D228=0,"-",IF('Input-Accounts'!$E228&lt;&gt;0,'Input-Accounts'!$E228,INDEX('Input-Accounts'!$H228:$J228,,MATCH($F$6,'Input-Accounts'!$H$6:$J$6,0))))</f>
        <v>-</v>
      </c>
      <c r="G228" s="10">
        <f ca="1">IFERROR(INDEX(G$337:G$373,MATCH($F228,$B$337:$B$373,0))/INDEX($D$337:$D$373,MATCH($F228,$B$337:$B$373,0)),SUMIFS('Input-Ext Allocators'!D$8:D$63,'Input-Ext Allocators'!$B$8:$B$63,$F228))*$D228</f>
        <v>0</v>
      </c>
      <c r="H228" s="10">
        <f ca="1">IFERROR(INDEX(H$337:H$373,MATCH($F228,$B$337:$B$373,0))/INDEX($D$337:$D$373,MATCH($F228,$B$337:$B$373,0)),SUMIFS('Input-Ext Allocators'!E$8:E$63,'Input-Ext Allocators'!$B$8:$B$63,$F228))*$D228</f>
        <v>0</v>
      </c>
      <c r="I228" s="10">
        <f ca="1">IFERROR(INDEX(I$337:I$373,MATCH($F228,$B$337:$B$373,0))/INDEX($D$337:$D$373,MATCH($F228,$B$337:$B$373,0)),SUMIFS('Input-Ext Allocators'!F$8:F$63,'Input-Ext Allocators'!$B$8:$B$63,$F228))*$D228</f>
        <v>0</v>
      </c>
      <c r="J228" s="10">
        <f ca="1">IFERROR(INDEX(J$337:J$373,MATCH($F228,$B$337:$B$373,0))/INDEX($D$337:$D$373,MATCH($F228,$B$337:$B$373,0)),SUMIFS('Input-Ext Allocators'!G$8:G$63,'Input-Ext Allocators'!$B$8:$B$63,$F228))*$D228</f>
        <v>0</v>
      </c>
      <c r="K228" s="10">
        <f ca="1">IFERROR(INDEX(K$337:K$373,MATCH($F228,$B$337:$B$373,0))/INDEX($D$337:$D$373,MATCH($F228,$B$337:$B$373,0)),SUMIFS('Input-Ext Allocators'!H$8:H$63,'Input-Ext Allocators'!$B$8:$B$63,$F228))*$D228</f>
        <v>0</v>
      </c>
    </row>
    <row r="229" spans="1:11" hidden="1" outlineLevel="1">
      <c r="A229" s="31">
        <f>IF(ISBLANK('Input-Accounts'!A229),"",'Input-Accounts'!A229)</f>
        <v>202</v>
      </c>
      <c r="B229" s="53" t="str">
        <f>IF(ISBLANK('Input-Accounts'!B229),"",'Input-Accounts'!B229)</f>
        <v>Injuries and damages</v>
      </c>
      <c r="C229" s="31">
        <f>IF(ISBLANK('Input-Accounts'!C229),"",'Input-Accounts'!C229)</f>
        <v>925</v>
      </c>
      <c r="D229" s="10">
        <f t="shared" ca="1" si="45"/>
        <v>0</v>
      </c>
      <c r="E229" s="10">
        <f t="shared" ca="1" si="46"/>
        <v>0</v>
      </c>
      <c r="F229" s="3" t="str" cm="1">
        <f t="array" aca="1" ref="F229" ca="1">IF(D229=0,"-",IF('Input-Accounts'!$E229&lt;&gt;0,'Input-Accounts'!$E229,INDEX('Input-Accounts'!$H229:$J229,,MATCH($F$6,'Input-Accounts'!$H$6:$J$6,0))))</f>
        <v>-</v>
      </c>
      <c r="G229" s="10">
        <f ca="1">IFERROR(INDEX(G$337:G$373,MATCH($F229,$B$337:$B$373,0))/INDEX($D$337:$D$373,MATCH($F229,$B$337:$B$373,0)),SUMIFS('Input-Ext Allocators'!D$8:D$63,'Input-Ext Allocators'!$B$8:$B$63,$F229))*$D229</f>
        <v>0</v>
      </c>
      <c r="H229" s="10">
        <f ca="1">IFERROR(INDEX(H$337:H$373,MATCH($F229,$B$337:$B$373,0))/INDEX($D$337:$D$373,MATCH($F229,$B$337:$B$373,0)),SUMIFS('Input-Ext Allocators'!E$8:E$63,'Input-Ext Allocators'!$B$8:$B$63,$F229))*$D229</f>
        <v>0</v>
      </c>
      <c r="I229" s="10">
        <f ca="1">IFERROR(INDEX(I$337:I$373,MATCH($F229,$B$337:$B$373,0))/INDEX($D$337:$D$373,MATCH($F229,$B$337:$B$373,0)),SUMIFS('Input-Ext Allocators'!F$8:F$63,'Input-Ext Allocators'!$B$8:$B$63,$F229))*$D229</f>
        <v>0</v>
      </c>
      <c r="J229" s="10">
        <f ca="1">IFERROR(INDEX(J$337:J$373,MATCH($F229,$B$337:$B$373,0))/INDEX($D$337:$D$373,MATCH($F229,$B$337:$B$373,0)),SUMIFS('Input-Ext Allocators'!G$8:G$63,'Input-Ext Allocators'!$B$8:$B$63,$F229))*$D229</f>
        <v>0</v>
      </c>
      <c r="K229" s="10">
        <f ca="1">IFERROR(INDEX(K$337:K$373,MATCH($F229,$B$337:$B$373,0))/INDEX($D$337:$D$373,MATCH($F229,$B$337:$B$373,0)),SUMIFS('Input-Ext Allocators'!H$8:H$63,'Input-Ext Allocators'!$B$8:$B$63,$F229))*$D229</f>
        <v>0</v>
      </c>
    </row>
    <row r="230" spans="1:11" hidden="1" outlineLevel="1">
      <c r="A230" s="31">
        <f>IF(ISBLANK('Input-Accounts'!A230),"",'Input-Accounts'!A230)</f>
        <v>203</v>
      </c>
      <c r="B230" s="53" t="str">
        <f>IF(ISBLANK('Input-Accounts'!B230),"",'Input-Accounts'!B230)</f>
        <v>Employee pensions and benefits</v>
      </c>
      <c r="C230" s="31">
        <f>IF(ISBLANK('Input-Accounts'!C230),"",'Input-Accounts'!C230)</f>
        <v>926</v>
      </c>
      <c r="D230" s="10">
        <f t="shared" ca="1" si="45"/>
        <v>0</v>
      </c>
      <c r="E230" s="10">
        <f t="shared" ca="1" si="46"/>
        <v>0</v>
      </c>
      <c r="F230" s="3" t="str" cm="1">
        <f t="array" aca="1" ref="F230" ca="1">IF(D230=0,"-",IF('Input-Accounts'!$E230&lt;&gt;0,'Input-Accounts'!$E230,INDEX('Input-Accounts'!$H230:$J230,,MATCH($F$6,'Input-Accounts'!$H$6:$J$6,0))))</f>
        <v>-</v>
      </c>
      <c r="G230" s="10">
        <f ca="1">IFERROR(INDEX(G$337:G$373,MATCH($F230,$B$337:$B$373,0))/INDEX($D$337:$D$373,MATCH($F230,$B$337:$B$373,0)),SUMIFS('Input-Ext Allocators'!D$8:D$63,'Input-Ext Allocators'!$B$8:$B$63,$F230))*$D230</f>
        <v>0</v>
      </c>
      <c r="H230" s="10">
        <f ca="1">IFERROR(INDEX(H$337:H$373,MATCH($F230,$B$337:$B$373,0))/INDEX($D$337:$D$373,MATCH($F230,$B$337:$B$373,0)),SUMIFS('Input-Ext Allocators'!E$8:E$63,'Input-Ext Allocators'!$B$8:$B$63,$F230))*$D230</f>
        <v>0</v>
      </c>
      <c r="I230" s="10">
        <f ca="1">IFERROR(INDEX(I$337:I$373,MATCH($F230,$B$337:$B$373,0))/INDEX($D$337:$D$373,MATCH($F230,$B$337:$B$373,0)),SUMIFS('Input-Ext Allocators'!F$8:F$63,'Input-Ext Allocators'!$B$8:$B$63,$F230))*$D230</f>
        <v>0</v>
      </c>
      <c r="J230" s="10">
        <f ca="1">IFERROR(INDEX(J$337:J$373,MATCH($F230,$B$337:$B$373,0))/INDEX($D$337:$D$373,MATCH($F230,$B$337:$B$373,0)),SUMIFS('Input-Ext Allocators'!G$8:G$63,'Input-Ext Allocators'!$B$8:$B$63,$F230))*$D230</f>
        <v>0</v>
      </c>
      <c r="K230" s="10">
        <f ca="1">IFERROR(INDEX(K$337:K$373,MATCH($F230,$B$337:$B$373,0))/INDEX($D$337:$D$373,MATCH($F230,$B$337:$B$373,0)),SUMIFS('Input-Ext Allocators'!H$8:H$63,'Input-Ext Allocators'!$B$8:$B$63,$F230))*$D230</f>
        <v>0</v>
      </c>
    </row>
    <row r="231" spans="1:11" hidden="1" outlineLevel="1">
      <c r="A231" s="31">
        <f>IF(ISBLANK('Input-Accounts'!A231),"",'Input-Accounts'!A231)</f>
        <v>204</v>
      </c>
      <c r="B231" s="53" t="str">
        <f>IF(ISBLANK('Input-Accounts'!B231),"",'Input-Accounts'!B231)</f>
        <v>Regulatory commission expenses</v>
      </c>
      <c r="C231" s="31">
        <f>IF(ISBLANK('Input-Accounts'!C231),"",'Input-Accounts'!C231)</f>
        <v>928</v>
      </c>
      <c r="D231" s="10">
        <f t="shared" ca="1" si="45"/>
        <v>0</v>
      </c>
      <c r="E231" s="10">
        <f t="shared" ca="1" si="46"/>
        <v>0</v>
      </c>
      <c r="F231" s="3" t="str" cm="1">
        <f t="array" aca="1" ref="F231" ca="1">IF(D231=0,"-",IF('Input-Accounts'!$E231&lt;&gt;0,'Input-Accounts'!$E231,INDEX('Input-Accounts'!$H231:$J231,,MATCH($F$6,'Input-Accounts'!$H$6:$J$6,0))))</f>
        <v>-</v>
      </c>
      <c r="G231" s="10">
        <f ca="1">IFERROR(INDEX(G$337:G$373,MATCH($F231,$B$337:$B$373,0))/INDEX($D$337:$D$373,MATCH($F231,$B$337:$B$373,0)),SUMIFS('Input-Ext Allocators'!D$8:D$63,'Input-Ext Allocators'!$B$8:$B$63,$F231))*$D231</f>
        <v>0</v>
      </c>
      <c r="H231" s="10">
        <f ca="1">IFERROR(INDEX(H$337:H$373,MATCH($F231,$B$337:$B$373,0))/INDEX($D$337:$D$373,MATCH($F231,$B$337:$B$373,0)),SUMIFS('Input-Ext Allocators'!E$8:E$63,'Input-Ext Allocators'!$B$8:$B$63,$F231))*$D231</f>
        <v>0</v>
      </c>
      <c r="I231" s="10">
        <f ca="1">IFERROR(INDEX(I$337:I$373,MATCH($F231,$B$337:$B$373,0))/INDEX($D$337:$D$373,MATCH($F231,$B$337:$B$373,0)),SUMIFS('Input-Ext Allocators'!F$8:F$63,'Input-Ext Allocators'!$B$8:$B$63,$F231))*$D231</f>
        <v>0</v>
      </c>
      <c r="J231" s="10">
        <f ca="1">IFERROR(INDEX(J$337:J$373,MATCH($F231,$B$337:$B$373,0))/INDEX($D$337:$D$373,MATCH($F231,$B$337:$B$373,0)),SUMIFS('Input-Ext Allocators'!G$8:G$63,'Input-Ext Allocators'!$B$8:$B$63,$F231))*$D231</f>
        <v>0</v>
      </c>
      <c r="K231" s="10">
        <f ca="1">IFERROR(INDEX(K$337:K$373,MATCH($F231,$B$337:$B$373,0))/INDEX($D$337:$D$373,MATCH($F231,$B$337:$B$373,0)),SUMIFS('Input-Ext Allocators'!H$8:H$63,'Input-Ext Allocators'!$B$8:$B$63,$F231))*$D231</f>
        <v>0</v>
      </c>
    </row>
    <row r="232" spans="1:11" hidden="1" outlineLevel="1">
      <c r="A232" s="31">
        <f>IF(ISBLANK('Input-Accounts'!A232),"",'Input-Accounts'!A232)</f>
        <v>205</v>
      </c>
      <c r="B232" s="53" t="str">
        <f>IF(ISBLANK('Input-Accounts'!B232),"",'Input-Accounts'!B232)</f>
        <v>General advertising expenses</v>
      </c>
      <c r="C232" s="31">
        <f>IF(ISBLANK('Input-Accounts'!C232),"",'Input-Accounts'!C232)</f>
        <v>930.1</v>
      </c>
      <c r="D232" s="10">
        <f t="shared" ca="1" si="45"/>
        <v>0</v>
      </c>
      <c r="E232" s="10">
        <f t="shared" ca="1" si="46"/>
        <v>0</v>
      </c>
      <c r="F232" s="3" t="str" cm="1">
        <f t="array" aca="1" ref="F232" ca="1">IF(D232=0,"-",IF('Input-Accounts'!$E232&lt;&gt;0,'Input-Accounts'!$E232,INDEX('Input-Accounts'!$H232:$J232,,MATCH($F$6,'Input-Accounts'!$H$6:$J$6,0))))</f>
        <v>-</v>
      </c>
      <c r="G232" s="10">
        <f ca="1">IFERROR(INDEX(G$337:G$373,MATCH($F232,$B$337:$B$373,0))/INDEX($D$337:$D$373,MATCH($F232,$B$337:$B$373,0)),SUMIFS('Input-Ext Allocators'!D$8:D$63,'Input-Ext Allocators'!$B$8:$B$63,$F232))*$D232</f>
        <v>0</v>
      </c>
      <c r="H232" s="10">
        <f ca="1">IFERROR(INDEX(H$337:H$373,MATCH($F232,$B$337:$B$373,0))/INDEX($D$337:$D$373,MATCH($F232,$B$337:$B$373,0)),SUMIFS('Input-Ext Allocators'!E$8:E$63,'Input-Ext Allocators'!$B$8:$B$63,$F232))*$D232</f>
        <v>0</v>
      </c>
      <c r="I232" s="10">
        <f ca="1">IFERROR(INDEX(I$337:I$373,MATCH($F232,$B$337:$B$373,0))/INDEX($D$337:$D$373,MATCH($F232,$B$337:$B$373,0)),SUMIFS('Input-Ext Allocators'!F$8:F$63,'Input-Ext Allocators'!$B$8:$B$63,$F232))*$D232</f>
        <v>0</v>
      </c>
      <c r="J232" s="10">
        <f ca="1">IFERROR(INDEX(J$337:J$373,MATCH($F232,$B$337:$B$373,0))/INDEX($D$337:$D$373,MATCH($F232,$B$337:$B$373,0)),SUMIFS('Input-Ext Allocators'!G$8:G$63,'Input-Ext Allocators'!$B$8:$B$63,$F232))*$D232</f>
        <v>0</v>
      </c>
      <c r="K232" s="10">
        <f ca="1">IFERROR(INDEX(K$337:K$373,MATCH($F232,$B$337:$B$373,0))/INDEX($D$337:$D$373,MATCH($F232,$B$337:$B$373,0)),SUMIFS('Input-Ext Allocators'!H$8:H$63,'Input-Ext Allocators'!$B$8:$B$63,$F232))*$D232</f>
        <v>0</v>
      </c>
    </row>
    <row r="233" spans="1:11" hidden="1" outlineLevel="1">
      <c r="A233" s="31">
        <f>IF(ISBLANK('Input-Accounts'!A233),"",'Input-Accounts'!A233)</f>
        <v>206</v>
      </c>
      <c r="B233" s="53" t="str">
        <f>IF(ISBLANK('Input-Accounts'!B233),"",'Input-Accounts'!B233)</f>
        <v>Miscellaneous general expenses</v>
      </c>
      <c r="C233" s="31">
        <f>IF(ISBLANK('Input-Accounts'!C233),"",'Input-Accounts'!C233)</f>
        <v>930.2</v>
      </c>
      <c r="D233" s="10">
        <f t="shared" ca="1" si="45"/>
        <v>0</v>
      </c>
      <c r="E233" s="10">
        <f t="shared" ca="1" si="46"/>
        <v>0</v>
      </c>
      <c r="F233" s="3" t="str" cm="1">
        <f t="array" aca="1" ref="F233" ca="1">IF(D233=0,"-",IF('Input-Accounts'!$E233&lt;&gt;0,'Input-Accounts'!$E233,INDEX('Input-Accounts'!$H233:$J233,,MATCH($F$6,'Input-Accounts'!$H$6:$J$6,0))))</f>
        <v>-</v>
      </c>
      <c r="G233" s="10">
        <f ca="1">IFERROR(INDEX(G$337:G$373,MATCH($F233,$B$337:$B$373,0))/INDEX($D$337:$D$373,MATCH($F233,$B$337:$B$373,0)),SUMIFS('Input-Ext Allocators'!D$8:D$63,'Input-Ext Allocators'!$B$8:$B$63,$F233))*$D233</f>
        <v>0</v>
      </c>
      <c r="H233" s="10">
        <f ca="1">IFERROR(INDEX(H$337:H$373,MATCH($F233,$B$337:$B$373,0))/INDEX($D$337:$D$373,MATCH($F233,$B$337:$B$373,0)),SUMIFS('Input-Ext Allocators'!E$8:E$63,'Input-Ext Allocators'!$B$8:$B$63,$F233))*$D233</f>
        <v>0</v>
      </c>
      <c r="I233" s="10">
        <f ca="1">IFERROR(INDEX(I$337:I$373,MATCH($F233,$B$337:$B$373,0))/INDEX($D$337:$D$373,MATCH($F233,$B$337:$B$373,0)),SUMIFS('Input-Ext Allocators'!F$8:F$63,'Input-Ext Allocators'!$B$8:$B$63,$F233))*$D233</f>
        <v>0</v>
      </c>
      <c r="J233" s="10">
        <f ca="1">IFERROR(INDEX(J$337:J$373,MATCH($F233,$B$337:$B$373,0))/INDEX($D$337:$D$373,MATCH($F233,$B$337:$B$373,0)),SUMIFS('Input-Ext Allocators'!G$8:G$63,'Input-Ext Allocators'!$B$8:$B$63,$F233))*$D233</f>
        <v>0</v>
      </c>
      <c r="K233" s="10">
        <f ca="1">IFERROR(INDEX(K$337:K$373,MATCH($F233,$B$337:$B$373,0))/INDEX($D$337:$D$373,MATCH($F233,$B$337:$B$373,0)),SUMIFS('Input-Ext Allocators'!H$8:H$63,'Input-Ext Allocators'!$B$8:$B$63,$F233))*$D233</f>
        <v>0</v>
      </c>
    </row>
    <row r="234" spans="1:11" hidden="1" outlineLevel="1">
      <c r="A234" s="31">
        <f>IF(ISBLANK('Input-Accounts'!A234),"",'Input-Accounts'!A234)</f>
        <v>207</v>
      </c>
      <c r="B234" s="53" t="str">
        <f>IF(ISBLANK('Input-Accounts'!B234),"",'Input-Accounts'!B234)</f>
        <v>Rents</v>
      </c>
      <c r="C234" s="31">
        <f>IF(ISBLANK('Input-Accounts'!C234),"",'Input-Accounts'!C234)</f>
        <v>931</v>
      </c>
      <c r="D234" s="10">
        <f t="shared" ca="1" si="45"/>
        <v>0</v>
      </c>
      <c r="E234" s="10">
        <f t="shared" ca="1" si="46"/>
        <v>0</v>
      </c>
      <c r="F234" s="3" t="str" cm="1">
        <f t="array" aca="1" ref="F234" ca="1">IF(D234=0,"-",IF('Input-Accounts'!$E234&lt;&gt;0,'Input-Accounts'!$E234,INDEX('Input-Accounts'!$H234:$J234,,MATCH($F$6,'Input-Accounts'!$H$6:$J$6,0))))</f>
        <v>-</v>
      </c>
      <c r="G234" s="10">
        <f ca="1">IFERROR(INDEX(G$337:G$373,MATCH($F234,$B$337:$B$373,0))/INDEX($D$337:$D$373,MATCH($F234,$B$337:$B$373,0)),SUMIFS('Input-Ext Allocators'!D$8:D$63,'Input-Ext Allocators'!$B$8:$B$63,$F234))*$D234</f>
        <v>0</v>
      </c>
      <c r="H234" s="10">
        <f ca="1">IFERROR(INDEX(H$337:H$373,MATCH($F234,$B$337:$B$373,0))/INDEX($D$337:$D$373,MATCH($F234,$B$337:$B$373,0)),SUMIFS('Input-Ext Allocators'!E$8:E$63,'Input-Ext Allocators'!$B$8:$B$63,$F234))*$D234</f>
        <v>0</v>
      </c>
      <c r="I234" s="10">
        <f ca="1">IFERROR(INDEX(I$337:I$373,MATCH($F234,$B$337:$B$373,0))/INDEX($D$337:$D$373,MATCH($F234,$B$337:$B$373,0)),SUMIFS('Input-Ext Allocators'!F$8:F$63,'Input-Ext Allocators'!$B$8:$B$63,$F234))*$D234</f>
        <v>0</v>
      </c>
      <c r="J234" s="10">
        <f ca="1">IFERROR(INDEX(J$337:J$373,MATCH($F234,$B$337:$B$373,0))/INDEX($D$337:$D$373,MATCH($F234,$B$337:$B$373,0)),SUMIFS('Input-Ext Allocators'!G$8:G$63,'Input-Ext Allocators'!$B$8:$B$63,$F234))*$D234</f>
        <v>0</v>
      </c>
      <c r="K234" s="10">
        <f ca="1">IFERROR(INDEX(K$337:K$373,MATCH($F234,$B$337:$B$373,0))/INDEX($D$337:$D$373,MATCH($F234,$B$337:$B$373,0)),SUMIFS('Input-Ext Allocators'!H$8:H$63,'Input-Ext Allocators'!$B$8:$B$63,$F234))*$D234</f>
        <v>0</v>
      </c>
    </row>
    <row r="235" spans="1:11" hidden="1" outlineLevel="1">
      <c r="A235" s="31">
        <f>IF(ISBLANK('Input-Accounts'!A235),"",'Input-Accounts'!A235)</f>
        <v>208</v>
      </c>
      <c r="B235" s="53" t="str">
        <f>IF(ISBLANK('Input-Accounts'!B235),"",'Input-Accounts'!B235)</f>
        <v>Maintenance of general plant</v>
      </c>
      <c r="C235" s="31">
        <f>IF(ISBLANK('Input-Accounts'!C235),"",'Input-Accounts'!C235)</f>
        <v>932</v>
      </c>
      <c r="D235" s="10">
        <f t="shared" ca="1" si="45"/>
        <v>0</v>
      </c>
      <c r="E235" s="10">
        <f t="shared" ca="1" si="46"/>
        <v>0</v>
      </c>
      <c r="F235" s="3" t="str" cm="1">
        <f t="array" aca="1" ref="F235" ca="1">IF(D235=0,"-",IF('Input-Accounts'!$E235&lt;&gt;0,'Input-Accounts'!$E235,INDEX('Input-Accounts'!$H235:$J235,,MATCH($F$6,'Input-Accounts'!$H$6:$J$6,0))))</f>
        <v>-</v>
      </c>
      <c r="G235" s="10">
        <f ca="1">IFERROR(INDEX(G$337:G$373,MATCH($F235,$B$337:$B$373,0))/INDEX($D$337:$D$373,MATCH($F235,$B$337:$B$373,0)),SUMIFS('Input-Ext Allocators'!D$8:D$63,'Input-Ext Allocators'!$B$8:$B$63,$F235))*$D235</f>
        <v>0</v>
      </c>
      <c r="H235" s="10">
        <f ca="1">IFERROR(INDEX(H$337:H$373,MATCH($F235,$B$337:$B$373,0))/INDEX($D$337:$D$373,MATCH($F235,$B$337:$B$373,0)),SUMIFS('Input-Ext Allocators'!E$8:E$63,'Input-Ext Allocators'!$B$8:$B$63,$F235))*$D235</f>
        <v>0</v>
      </c>
      <c r="I235" s="10">
        <f ca="1">IFERROR(INDEX(I$337:I$373,MATCH($F235,$B$337:$B$373,0))/INDEX($D$337:$D$373,MATCH($F235,$B$337:$B$373,0)),SUMIFS('Input-Ext Allocators'!F$8:F$63,'Input-Ext Allocators'!$B$8:$B$63,$F235))*$D235</f>
        <v>0</v>
      </c>
      <c r="J235" s="10">
        <f ca="1">IFERROR(INDEX(J$337:J$373,MATCH($F235,$B$337:$B$373,0))/INDEX($D$337:$D$373,MATCH($F235,$B$337:$B$373,0)),SUMIFS('Input-Ext Allocators'!G$8:G$63,'Input-Ext Allocators'!$B$8:$B$63,$F235))*$D235</f>
        <v>0</v>
      </c>
      <c r="K235" s="10">
        <f ca="1">IFERROR(INDEX(K$337:K$373,MATCH($F235,$B$337:$B$373,0))/INDEX($D$337:$D$373,MATCH($F235,$B$337:$B$373,0)),SUMIFS('Input-Ext Allocators'!H$8:H$63,'Input-Ext Allocators'!$B$8:$B$63,$F235))*$D235</f>
        <v>0</v>
      </c>
    </row>
    <row r="236" spans="1:11" collapsed="1">
      <c r="A236" s="31">
        <f>IF(ISBLANK('Input-Accounts'!A236),"",'Input-Accounts'!A236)</f>
        <v>209</v>
      </c>
      <c r="B236" t="str">
        <f>IF(ISBLANK('Input-Accounts'!B236),"",'Input-Accounts'!B236)</f>
        <v>Total Administrative and General Expenses</v>
      </c>
      <c r="C236" s="31" t="str">
        <f>IF(ISBLANK('Input-Accounts'!C236),"",'Input-Accounts'!C236)</f>
        <v/>
      </c>
      <c r="D236" s="123">
        <f ca="1">SUBTOTAL(9,D225:D235)</f>
        <v>0</v>
      </c>
      <c r="E236" s="10">
        <f t="shared" ca="1" si="46"/>
        <v>0</v>
      </c>
      <c r="G236" s="123">
        <f t="shared" ref="G236:K236" ca="1" si="47">SUBTOTAL(9,G225:G235)</f>
        <v>0</v>
      </c>
      <c r="H236" s="123">
        <f t="shared" ca="1" si="47"/>
        <v>0</v>
      </c>
      <c r="I236" s="123">
        <f t="shared" ca="1" si="47"/>
        <v>0</v>
      </c>
      <c r="J236" s="123">
        <f t="shared" ca="1" si="47"/>
        <v>0</v>
      </c>
      <c r="K236" s="123">
        <f t="shared" ca="1" si="47"/>
        <v>0</v>
      </c>
    </row>
    <row r="237" spans="1:11">
      <c r="A237" s="31" t="str">
        <f>IF(ISBLANK('Input-Accounts'!A237),"",'Input-Accounts'!A237)</f>
        <v/>
      </c>
      <c r="B237" s="6" t="str">
        <f>IF(ISBLANK('Input-Accounts'!B237),"",'Input-Accounts'!B237)</f>
        <v/>
      </c>
      <c r="C237" s="31" t="str">
        <f>IF(ISBLANK('Input-Accounts'!C237),"",'Input-Accounts'!C237)</f>
        <v/>
      </c>
      <c r="D237" s="10"/>
      <c r="E237" s="10"/>
      <c r="G237" s="10"/>
      <c r="H237" s="10"/>
      <c r="I237" s="10"/>
      <c r="J237" s="10"/>
      <c r="K237" s="10"/>
    </row>
    <row r="238" spans="1:11" ht="15" thickBot="1">
      <c r="A238" s="31">
        <f>IF(ISBLANK('Input-Accounts'!A238),"",'Input-Accounts'!A238)</f>
        <v>210</v>
      </c>
      <c r="B238" s="7" t="str">
        <f>IF(ISBLANK('Input-Accounts'!B238),"",'Input-Accounts'!B238)</f>
        <v>TOTAL OPERATION AND MAINTENANCE EXPENSE</v>
      </c>
      <c r="C238" s="31" t="str">
        <f>IF(ISBLANK('Input-Accounts'!C238),"",'Input-Accounts'!C238)</f>
        <v/>
      </c>
      <c r="D238" s="125">
        <f ca="1">SUBTOTAL(9,D159:D237)</f>
        <v>35413021.660000004</v>
      </c>
      <c r="E238" s="10">
        <f ca="1">IFERROR(IF(D238="","",IF(D238=0,0,IF(ABS(D238-SUM($G238:$K238))&lt;Check_Limit,0,1))),1)</f>
        <v>0</v>
      </c>
      <c r="G238" s="125">
        <f t="shared" ref="G238:K238" ca="1" si="48">SUBTOTAL(9,G159:G237)</f>
        <v>21917977.083810758</v>
      </c>
      <c r="H238" s="125">
        <f t="shared" ca="1" si="48"/>
        <v>13464403.176197896</v>
      </c>
      <c r="I238" s="125">
        <f t="shared" ca="1" si="48"/>
        <v>30641.399991347425</v>
      </c>
      <c r="J238" s="125">
        <f t="shared" ca="1" si="48"/>
        <v>0</v>
      </c>
      <c r="K238" s="125">
        <f t="shared" ca="1" si="48"/>
        <v>0</v>
      </c>
    </row>
    <row r="239" spans="1:11" ht="15" thickTop="1">
      <c r="A239" s="31" t="str">
        <f>IF(ISBLANK('Input-Accounts'!A239),"",'Input-Accounts'!A239)</f>
        <v/>
      </c>
      <c r="B239" t="str">
        <f>IF(ISBLANK('Input-Accounts'!B239),"",'Input-Accounts'!B239)</f>
        <v/>
      </c>
      <c r="C239" s="31" t="str">
        <f>IF(ISBLANK('Input-Accounts'!C239),"",'Input-Accounts'!C239)</f>
        <v/>
      </c>
      <c r="D239" s="10"/>
      <c r="E239" s="10"/>
      <c r="G239" s="10"/>
      <c r="H239" s="10"/>
      <c r="I239" s="10"/>
      <c r="J239" s="10"/>
      <c r="K239" s="10"/>
    </row>
    <row r="240" spans="1:11">
      <c r="A240" s="31">
        <f>IF(ISBLANK('Input-Accounts'!A240),"",'Input-Accounts'!A240)</f>
        <v>211</v>
      </c>
      <c r="B240" s="7" t="str">
        <f>IF(ISBLANK('Input-Accounts'!B240),"",'Input-Accounts'!B240)</f>
        <v>Adjustments, Depreciation and Amortization Expense</v>
      </c>
      <c r="C240" s="31" t="str">
        <f>IF(ISBLANK('Input-Accounts'!C240),"",'Input-Accounts'!C240)</f>
        <v/>
      </c>
      <c r="D240" s="10"/>
      <c r="E240" s="10"/>
      <c r="G240" s="10"/>
      <c r="H240" s="10"/>
      <c r="I240" s="10"/>
      <c r="J240" s="10"/>
      <c r="K240" s="10"/>
    </row>
    <row r="241" spans="1:11">
      <c r="A241" s="31">
        <f>IF(ISBLANK('Input-Accounts'!A241),"",'Input-Accounts'!A241)</f>
        <v>212</v>
      </c>
      <c r="B241" s="7" t="str">
        <f>IF(ISBLANK('Input-Accounts'!B241),"",'Input-Accounts'!B241)</f>
        <v>Depreciation Expense</v>
      </c>
      <c r="C241" s="31" t="str">
        <f>IF(ISBLANK('Input-Accounts'!C241),"",'Input-Accounts'!C241)</f>
        <v/>
      </c>
      <c r="D241" s="10"/>
      <c r="E241" s="10"/>
      <c r="G241" s="10"/>
      <c r="H241" s="10"/>
      <c r="I241" s="10"/>
      <c r="J241" s="10"/>
      <c r="K241" s="10"/>
    </row>
    <row r="242" spans="1:11" outlineLevel="1">
      <c r="A242" s="31">
        <f>IF(ISBLANK('Input-Accounts'!A242),"",'Input-Accounts'!A242)</f>
        <v>213</v>
      </c>
      <c r="B242" s="1" t="str">
        <f>IF(ISBLANK('Input-Accounts'!B242),"",'Input-Accounts'!B242)</f>
        <v>Intangible Plant</v>
      </c>
      <c r="C242" s="31" t="str">
        <f>IF(ISBLANK('Input-Accounts'!C242),"",'Input-Accounts'!C242)</f>
        <v/>
      </c>
      <c r="E242" s="10"/>
      <c r="G242" s="10"/>
      <c r="H242" s="10"/>
      <c r="I242" s="10"/>
      <c r="J242" s="10"/>
      <c r="K242" s="10"/>
    </row>
    <row r="243" spans="1:11" outlineLevel="1">
      <c r="A243" s="31">
        <f>IF(ISBLANK('Input-Accounts'!A243),"",'Input-Accounts'!A243)</f>
        <v>214</v>
      </c>
      <c r="B243" s="53" t="str">
        <f>IF(ISBLANK('Input-Accounts'!B243),"",'Input-Accounts'!B243)</f>
        <v>Organization</v>
      </c>
      <c r="C243" s="31">
        <f>IF(ISBLANK('Input-Accounts'!C243),"",'Input-Accounts'!C243)</f>
        <v>301</v>
      </c>
      <c r="D243" s="10">
        <f ca="1">INDIRECT("Classification!"&amp;$D$5&amp;ROW())</f>
        <v>0</v>
      </c>
      <c r="E243" s="10">
        <f t="shared" ref="E243:E249" ca="1" si="49">IFERROR(IF(D243="","",IF(D243=0,0,IF(ABS(D243-SUM($G243:$K243))&lt;Check_Limit,0,1))),1)</f>
        <v>0</v>
      </c>
      <c r="F243" s="3" t="str" cm="1">
        <f t="array" aca="1" ref="F243" ca="1">IF(D243=0,"-",IF('Input-Accounts'!$E243&lt;&gt;0,'Input-Accounts'!$E243,INDEX('Input-Accounts'!$H243:$J243,,MATCH($F$6,'Input-Accounts'!$H$6:$J$6,0))))</f>
        <v>-</v>
      </c>
      <c r="G243" s="10">
        <f ca="1">IFERROR(INDEX(G$337:G$373,MATCH($F243,$B$337:$B$373,0))/INDEX($D$337:$D$373,MATCH($F243,$B$337:$B$373,0)),SUMIFS('Input-Ext Allocators'!D$8:D$63,'Input-Ext Allocators'!$B$8:$B$63,$F243))*$D243</f>
        <v>0</v>
      </c>
      <c r="H243" s="10">
        <f ca="1">IFERROR(INDEX(H$337:H$373,MATCH($F243,$B$337:$B$373,0))/INDEX($D$337:$D$373,MATCH($F243,$B$337:$B$373,0)),SUMIFS('Input-Ext Allocators'!E$8:E$63,'Input-Ext Allocators'!$B$8:$B$63,$F243))*$D243</f>
        <v>0</v>
      </c>
      <c r="I243" s="10">
        <f ca="1">IFERROR(INDEX(I$337:I$373,MATCH($F243,$B$337:$B$373,0))/INDEX($D$337:$D$373,MATCH($F243,$B$337:$B$373,0)),SUMIFS('Input-Ext Allocators'!F$8:F$63,'Input-Ext Allocators'!$B$8:$B$63,$F243))*$D243</f>
        <v>0</v>
      </c>
      <c r="J243" s="10">
        <f ca="1">IFERROR(INDEX(J$337:J$373,MATCH($F243,$B$337:$B$373,0))/INDEX($D$337:$D$373,MATCH($F243,$B$337:$B$373,0)),SUMIFS('Input-Ext Allocators'!G$8:G$63,'Input-Ext Allocators'!$B$8:$B$63,$F243))*$D243</f>
        <v>0</v>
      </c>
      <c r="K243" s="10">
        <f ca="1">IFERROR(INDEX(K$337:K$373,MATCH($F243,$B$337:$B$373,0))/INDEX($D$337:$D$373,MATCH($F243,$B$337:$B$373,0)),SUMIFS('Input-Ext Allocators'!H$8:H$63,'Input-Ext Allocators'!$B$8:$B$63,$F243))*$D243</f>
        <v>0</v>
      </c>
    </row>
    <row r="244" spans="1:11" outlineLevel="1">
      <c r="A244" s="31">
        <f>IF(ISBLANK('Input-Accounts'!A244),"",'Input-Accounts'!A244)</f>
        <v>215</v>
      </c>
      <c r="B244" s="53" t="str">
        <f>IF(ISBLANK('Input-Accounts'!B244),"",'Input-Accounts'!B244)</f>
        <v>Misc. Intangible Plant - Plant Related</v>
      </c>
      <c r="C244" s="31">
        <f>IF(ISBLANK('Input-Accounts'!C244),"",'Input-Accounts'!C244)</f>
        <v>303</v>
      </c>
      <c r="D244" s="10">
        <f t="shared" ref="D244:D246" ca="1" si="50">INDIRECT("Classification!"&amp;$D$5&amp;ROW())</f>
        <v>0</v>
      </c>
      <c r="E244" s="10">
        <f t="shared" ca="1" si="49"/>
        <v>0</v>
      </c>
      <c r="F244" s="3" t="str" cm="1">
        <f t="array" aca="1" ref="F244" ca="1">IF(D244=0,"-",IF('Input-Accounts'!$E244&lt;&gt;0,'Input-Accounts'!$E244,INDEX('Input-Accounts'!$H244:$J244,,MATCH($F$6,'Input-Accounts'!$H$6:$J$6,0))))</f>
        <v>-</v>
      </c>
      <c r="G244" s="10">
        <f ca="1">IFERROR(INDEX(G$337:G$373,MATCH($F244,$B$337:$B$373,0))/INDEX($D$337:$D$373,MATCH($F244,$B$337:$B$373,0)),SUMIFS('Input-Ext Allocators'!D$8:D$63,'Input-Ext Allocators'!$B$8:$B$63,$F244))*$D244</f>
        <v>0</v>
      </c>
      <c r="H244" s="10">
        <f ca="1">IFERROR(INDEX(H$337:H$373,MATCH($F244,$B$337:$B$373,0))/INDEX($D$337:$D$373,MATCH($F244,$B$337:$B$373,0)),SUMIFS('Input-Ext Allocators'!E$8:E$63,'Input-Ext Allocators'!$B$8:$B$63,$F244))*$D244</f>
        <v>0</v>
      </c>
      <c r="I244" s="10">
        <f ca="1">IFERROR(INDEX(I$337:I$373,MATCH($F244,$B$337:$B$373,0))/INDEX($D$337:$D$373,MATCH($F244,$B$337:$B$373,0)),SUMIFS('Input-Ext Allocators'!F$8:F$63,'Input-Ext Allocators'!$B$8:$B$63,$F244))*$D244</f>
        <v>0</v>
      </c>
      <c r="J244" s="10">
        <f ca="1">IFERROR(INDEX(J$337:J$373,MATCH($F244,$B$337:$B$373,0))/INDEX($D$337:$D$373,MATCH($F244,$B$337:$B$373,0)),SUMIFS('Input-Ext Allocators'!G$8:G$63,'Input-Ext Allocators'!$B$8:$B$63,$F244))*$D244</f>
        <v>0</v>
      </c>
      <c r="K244" s="10">
        <f ca="1">IFERROR(INDEX(K$337:K$373,MATCH($F244,$B$337:$B$373,0))/INDEX($D$337:$D$373,MATCH($F244,$B$337:$B$373,0)),SUMIFS('Input-Ext Allocators'!H$8:H$63,'Input-Ext Allocators'!$B$8:$B$63,$F244))*$D244</f>
        <v>0</v>
      </c>
    </row>
    <row r="245" spans="1:11" outlineLevel="1">
      <c r="A245" s="31">
        <f>IF(ISBLANK('Input-Accounts'!A245),"",'Input-Accounts'!A245)</f>
        <v>216</v>
      </c>
      <c r="B245" s="53" t="str">
        <f>IF(ISBLANK('Input-Accounts'!B245),"",'Input-Accounts'!B245)</f>
        <v>MISC INTANGIBLE PLANT-DIS SOFTWARE</v>
      </c>
      <c r="C245" s="31">
        <f>IF(ISBLANK('Input-Accounts'!C245),"",'Input-Accounts'!C245)</f>
        <v>303.10000000000002</v>
      </c>
      <c r="D245" s="10">
        <f t="shared" ca="1" si="50"/>
        <v>0</v>
      </c>
      <c r="E245" s="10">
        <f t="shared" ca="1" si="49"/>
        <v>0</v>
      </c>
      <c r="F245" s="3" t="str" cm="1">
        <f t="array" aca="1" ref="F245" ca="1">IF(D245=0,"-",IF('Input-Accounts'!$E245&lt;&gt;0,'Input-Accounts'!$E245,INDEX('Input-Accounts'!$H245:$J245,,MATCH($F$6,'Input-Accounts'!$H$6:$J$6,0))))</f>
        <v>-</v>
      </c>
      <c r="G245" s="10">
        <f ca="1">IFERROR(INDEX(G$337:G$373,MATCH($F245,$B$337:$B$373,0))/INDEX($D$337:$D$373,MATCH($F245,$B$337:$B$373,0)),SUMIFS('Input-Ext Allocators'!D$8:D$63,'Input-Ext Allocators'!$B$8:$B$63,$F245))*$D245</f>
        <v>0</v>
      </c>
      <c r="H245" s="10">
        <f ca="1">IFERROR(INDEX(H$337:H$373,MATCH($F245,$B$337:$B$373,0))/INDEX($D$337:$D$373,MATCH($F245,$B$337:$B$373,0)),SUMIFS('Input-Ext Allocators'!E$8:E$63,'Input-Ext Allocators'!$B$8:$B$63,$F245))*$D245</f>
        <v>0</v>
      </c>
      <c r="I245" s="10">
        <f ca="1">IFERROR(INDEX(I$337:I$373,MATCH($F245,$B$337:$B$373,0))/INDEX($D$337:$D$373,MATCH($F245,$B$337:$B$373,0)),SUMIFS('Input-Ext Allocators'!F$8:F$63,'Input-Ext Allocators'!$B$8:$B$63,$F245))*$D245</f>
        <v>0</v>
      </c>
      <c r="J245" s="10">
        <f ca="1">IFERROR(INDEX(J$337:J$373,MATCH($F245,$B$337:$B$373,0))/INDEX($D$337:$D$373,MATCH($F245,$B$337:$B$373,0)),SUMIFS('Input-Ext Allocators'!G$8:G$63,'Input-Ext Allocators'!$B$8:$B$63,$F245))*$D245</f>
        <v>0</v>
      </c>
      <c r="K245" s="10">
        <f ca="1">IFERROR(INDEX(K$337:K$373,MATCH($F245,$B$337:$B$373,0))/INDEX($D$337:$D$373,MATCH($F245,$B$337:$B$373,0)),SUMIFS('Input-Ext Allocators'!H$8:H$63,'Input-Ext Allocators'!$B$8:$B$63,$F245))*$D245</f>
        <v>0</v>
      </c>
    </row>
    <row r="246" spans="1:11" outlineLevel="1">
      <c r="A246" s="31">
        <f>IF(ISBLANK('Input-Accounts'!A246),"",'Input-Accounts'!A246)</f>
        <v>217</v>
      </c>
      <c r="B246" s="53" t="str">
        <f>IF(ISBLANK('Input-Accounts'!B246),"",'Input-Accounts'!B246)</f>
        <v>MISC INTANGIBLE PLANT-FARA SOFTWARE</v>
      </c>
      <c r="C246" s="31">
        <f>IF(ISBLANK('Input-Accounts'!C246),"",'Input-Accounts'!C246)</f>
        <v>303.2</v>
      </c>
      <c r="D246" s="10">
        <f t="shared" ca="1" si="50"/>
        <v>0</v>
      </c>
      <c r="E246" s="10">
        <f t="shared" ca="1" si="49"/>
        <v>0</v>
      </c>
      <c r="F246" s="3" t="str" cm="1">
        <f t="array" aca="1" ref="F246" ca="1">IF(D246=0,"-",IF('Input-Accounts'!$E246&lt;&gt;0,'Input-Accounts'!$E246,INDEX('Input-Accounts'!$H246:$J246,,MATCH($F$6,'Input-Accounts'!$H$6:$J$6,0))))</f>
        <v>-</v>
      </c>
      <c r="G246" s="10">
        <f ca="1">IFERROR(INDEX(G$337:G$373,MATCH($F246,$B$337:$B$373,0))/INDEX($D$337:$D$373,MATCH($F246,$B$337:$B$373,0)),SUMIFS('Input-Ext Allocators'!D$8:D$63,'Input-Ext Allocators'!$B$8:$B$63,$F246))*$D246</f>
        <v>0</v>
      </c>
      <c r="H246" s="10">
        <f ca="1">IFERROR(INDEX(H$337:H$373,MATCH($F246,$B$337:$B$373,0))/INDEX($D$337:$D$373,MATCH($F246,$B$337:$B$373,0)),SUMIFS('Input-Ext Allocators'!E$8:E$63,'Input-Ext Allocators'!$B$8:$B$63,$F246))*$D246</f>
        <v>0</v>
      </c>
      <c r="I246" s="10">
        <f ca="1">IFERROR(INDEX(I$337:I$373,MATCH($F246,$B$337:$B$373,0))/INDEX($D$337:$D$373,MATCH($F246,$B$337:$B$373,0)),SUMIFS('Input-Ext Allocators'!F$8:F$63,'Input-Ext Allocators'!$B$8:$B$63,$F246))*$D246</f>
        <v>0</v>
      </c>
      <c r="J246" s="10">
        <f ca="1">IFERROR(INDEX(J$337:J$373,MATCH($F246,$B$337:$B$373,0))/INDEX($D$337:$D$373,MATCH($F246,$B$337:$B$373,0)),SUMIFS('Input-Ext Allocators'!G$8:G$63,'Input-Ext Allocators'!$B$8:$B$63,$F246))*$D246</f>
        <v>0</v>
      </c>
      <c r="K246" s="10">
        <f ca="1">IFERROR(INDEX(K$337:K$373,MATCH($F246,$B$337:$B$373,0))/INDEX($D$337:$D$373,MATCH($F246,$B$337:$B$373,0)),SUMIFS('Input-Ext Allocators'!H$8:H$63,'Input-Ext Allocators'!$B$8:$B$63,$F246))*$D246</f>
        <v>0</v>
      </c>
    </row>
    <row r="247" spans="1:11" outlineLevel="1">
      <c r="A247" s="31">
        <f>IF(ISBLANK('Input-Accounts'!A247),"",'Input-Accounts'!A247)</f>
        <v>218</v>
      </c>
      <c r="B247" s="53" t="str">
        <f>IF(ISBLANK('Input-Accounts'!B247),"",'Input-Accounts'!B247)</f>
        <v>MISC INTANGIBLE PLANT-OTHER SOFTWARE</v>
      </c>
      <c r="C247" s="31">
        <f>IF(ISBLANK('Input-Accounts'!C247),"",'Input-Accounts'!C247)</f>
        <v>303.3</v>
      </c>
      <c r="D247" s="10">
        <f ca="1">INDIRECT("Classification!"&amp;$D$5&amp;ROW())</f>
        <v>0</v>
      </c>
      <c r="E247" s="10">
        <f t="shared" ca="1" si="49"/>
        <v>0</v>
      </c>
      <c r="F247" s="3" t="str" cm="1">
        <f t="array" aca="1" ref="F247" ca="1">IF(D247=0,"-",IF('Input-Accounts'!$E247&lt;&gt;0,'Input-Accounts'!$E247,INDEX('Input-Accounts'!$H247:$J247,,MATCH($F$6,'Input-Accounts'!$H$6:$J$6,0))))</f>
        <v>-</v>
      </c>
      <c r="G247" s="10">
        <f ca="1">IFERROR(INDEX(G$337:G$373,MATCH($F247,$B$337:$B$373,0))/INDEX($D$337:$D$373,MATCH($F247,$B$337:$B$373,0)),SUMIFS('Input-Ext Allocators'!D$8:D$63,'Input-Ext Allocators'!$B$8:$B$63,$F247))*$D247</f>
        <v>0</v>
      </c>
      <c r="H247" s="10">
        <f ca="1">IFERROR(INDEX(H$337:H$373,MATCH($F247,$B$337:$B$373,0))/INDEX($D$337:$D$373,MATCH($F247,$B$337:$B$373,0)),SUMIFS('Input-Ext Allocators'!E$8:E$63,'Input-Ext Allocators'!$B$8:$B$63,$F247))*$D247</f>
        <v>0</v>
      </c>
      <c r="I247" s="10">
        <f ca="1">IFERROR(INDEX(I$337:I$373,MATCH($F247,$B$337:$B$373,0))/INDEX($D$337:$D$373,MATCH($F247,$B$337:$B$373,0)),SUMIFS('Input-Ext Allocators'!F$8:F$63,'Input-Ext Allocators'!$B$8:$B$63,$F247))*$D247</f>
        <v>0</v>
      </c>
      <c r="J247" s="10">
        <f ca="1">IFERROR(INDEX(J$337:J$373,MATCH($F247,$B$337:$B$373,0))/INDEX($D$337:$D$373,MATCH($F247,$B$337:$B$373,0)),SUMIFS('Input-Ext Allocators'!G$8:G$63,'Input-Ext Allocators'!$B$8:$B$63,$F247))*$D247</f>
        <v>0</v>
      </c>
      <c r="K247" s="10">
        <f ca="1">IFERROR(INDEX(K$337:K$373,MATCH($F247,$B$337:$B$373,0))/INDEX($D$337:$D$373,MATCH($F247,$B$337:$B$373,0)),SUMIFS('Input-Ext Allocators'!H$8:H$63,'Input-Ext Allocators'!$B$8:$B$63,$F247))*$D247</f>
        <v>0</v>
      </c>
    </row>
    <row r="248" spans="1:11" outlineLevel="1">
      <c r="A248" s="31">
        <f>IF(ISBLANK('Input-Accounts'!A248),"",'Input-Accounts'!A248)</f>
        <v>219</v>
      </c>
      <c r="B248" s="53" t="str">
        <f>IF(ISBLANK('Input-Accounts'!B248),"",'Input-Accounts'!B248)</f>
        <v>MISC INTANGIBLE PLANT-CLOUD SOFTWARE</v>
      </c>
      <c r="C248" s="31">
        <f>IF(ISBLANK('Input-Accounts'!C248),"",'Input-Accounts'!C248)</f>
        <v>303.99</v>
      </c>
      <c r="D248" s="10">
        <f ca="1">INDIRECT("Classification!"&amp;$D$5&amp;ROW())</f>
        <v>0</v>
      </c>
      <c r="E248" s="10">
        <f t="shared" ca="1" si="49"/>
        <v>0</v>
      </c>
      <c r="F248" s="3" t="str" cm="1">
        <f t="array" aca="1" ref="F248" ca="1">IF(D248=0,"-",IF('Input-Accounts'!$E248&lt;&gt;0,'Input-Accounts'!$E248,INDEX('Input-Accounts'!$H248:$J248,,MATCH($F$6,'Input-Accounts'!$H$6:$J$6,0))))</f>
        <v>-</v>
      </c>
      <c r="G248" s="10">
        <f ca="1">IFERROR(INDEX(G$337:G$373,MATCH($F248,$B$337:$B$373,0))/INDEX($D$337:$D$373,MATCH($F248,$B$337:$B$373,0)),SUMIFS('Input-Ext Allocators'!D$8:D$63,'Input-Ext Allocators'!$B$8:$B$63,$F248))*$D248</f>
        <v>0</v>
      </c>
      <c r="H248" s="10">
        <f ca="1">IFERROR(INDEX(H$337:H$373,MATCH($F248,$B$337:$B$373,0))/INDEX($D$337:$D$373,MATCH($F248,$B$337:$B$373,0)),SUMIFS('Input-Ext Allocators'!E$8:E$63,'Input-Ext Allocators'!$B$8:$B$63,$F248))*$D248</f>
        <v>0</v>
      </c>
      <c r="I248" s="10">
        <f ca="1">IFERROR(INDEX(I$337:I$373,MATCH($F248,$B$337:$B$373,0))/INDEX($D$337:$D$373,MATCH($F248,$B$337:$B$373,0)),SUMIFS('Input-Ext Allocators'!F$8:F$63,'Input-Ext Allocators'!$B$8:$B$63,$F248))*$D248</f>
        <v>0</v>
      </c>
      <c r="J248" s="10">
        <f ca="1">IFERROR(INDEX(J$337:J$373,MATCH($F248,$B$337:$B$373,0))/INDEX($D$337:$D$373,MATCH($F248,$B$337:$B$373,0)),SUMIFS('Input-Ext Allocators'!G$8:G$63,'Input-Ext Allocators'!$B$8:$B$63,$F248))*$D248</f>
        <v>0</v>
      </c>
      <c r="K248" s="10">
        <f ca="1">IFERROR(INDEX(K$337:K$373,MATCH($F248,$B$337:$B$373,0))/INDEX($D$337:$D$373,MATCH($F248,$B$337:$B$373,0)),SUMIFS('Input-Ext Allocators'!H$8:H$63,'Input-Ext Allocators'!$B$8:$B$63,$F248))*$D248</f>
        <v>0</v>
      </c>
    </row>
    <row r="249" spans="1:11" outlineLevel="1">
      <c r="A249" s="31">
        <f>IF(ISBLANK('Input-Accounts'!A249),"",'Input-Accounts'!A249)</f>
        <v>220</v>
      </c>
      <c r="B249" t="str">
        <f>IF(ISBLANK('Input-Accounts'!B249),"",'Input-Accounts'!B249)</f>
        <v>Subtotal - Intangible Plant</v>
      </c>
      <c r="C249" s="31" t="str">
        <f>IF(ISBLANK('Input-Accounts'!C249),"",'Input-Accounts'!C249)</f>
        <v/>
      </c>
      <c r="D249" s="123">
        <f ca="1">SUBTOTAL(9,D243:D248)</f>
        <v>0</v>
      </c>
      <c r="E249" s="10">
        <f t="shared" ca="1" si="49"/>
        <v>0</v>
      </c>
      <c r="G249" s="123">
        <f t="shared" ref="G249:K249" ca="1" si="51">SUBTOTAL(9,G243:G248)</f>
        <v>0</v>
      </c>
      <c r="H249" s="123">
        <f t="shared" ca="1" si="51"/>
        <v>0</v>
      </c>
      <c r="I249" s="123">
        <f t="shared" ca="1" si="51"/>
        <v>0</v>
      </c>
      <c r="J249" s="123">
        <f t="shared" ca="1" si="51"/>
        <v>0</v>
      </c>
      <c r="K249" s="123">
        <f t="shared" ca="1" si="51"/>
        <v>0</v>
      </c>
    </row>
    <row r="250" spans="1:11" outlineLevel="1">
      <c r="A250" s="31" t="str">
        <f>IF(ISBLANK('Input-Accounts'!A250),"",'Input-Accounts'!A250)</f>
        <v/>
      </c>
      <c r="B250" t="str">
        <f>IF(ISBLANK('Input-Accounts'!B250),"",'Input-Accounts'!B250)</f>
        <v/>
      </c>
      <c r="C250" s="31" t="str">
        <f>IF(ISBLANK('Input-Accounts'!C250),"",'Input-Accounts'!C250)</f>
        <v/>
      </c>
      <c r="D250" s="10"/>
      <c r="E250" s="10"/>
      <c r="G250" s="10"/>
      <c r="H250" s="10"/>
      <c r="I250" s="10"/>
      <c r="J250" s="10"/>
      <c r="K250" s="10"/>
    </row>
    <row r="251" spans="1:11" outlineLevel="1">
      <c r="A251" s="31">
        <f>IF(ISBLANK('Input-Accounts'!A251),"",'Input-Accounts'!A251)</f>
        <v>221</v>
      </c>
      <c r="B251" s="1" t="str">
        <f>IF(ISBLANK('Input-Accounts'!B251),"",'Input-Accounts'!B251)</f>
        <v>Distribution Plant</v>
      </c>
      <c r="C251" s="31" t="str">
        <f>IF(ISBLANK('Input-Accounts'!C251),"",'Input-Accounts'!C251)</f>
        <v/>
      </c>
      <c r="D251" s="10"/>
      <c r="E251" s="10" t="str">
        <f t="shared" ref="E251:E286" si="52">IFERROR(IF(D251="","",IF(D251=0,0,IF(ABS(D251-SUM($G251:$K251))&lt;Check_Limit,0,1))),1)</f>
        <v/>
      </c>
      <c r="F251" s="3"/>
      <c r="G251" s="10"/>
      <c r="H251" s="10"/>
      <c r="I251" s="10"/>
      <c r="J251" s="10"/>
      <c r="K251" s="10"/>
    </row>
    <row r="252" spans="1:11" outlineLevel="1">
      <c r="A252" s="31">
        <f>IF(ISBLANK('Input-Accounts'!A252),"",'Input-Accounts'!A252)</f>
        <v>222</v>
      </c>
      <c r="B252" s="53" t="str">
        <f>IF(ISBLANK('Input-Accounts'!B252),"",'Input-Accounts'!B252)</f>
        <v>LAND-CITY GATE &amp; MAIN LINE IND. M &amp; R</v>
      </c>
      <c r="C252" s="31">
        <f>IF(ISBLANK('Input-Accounts'!C252),"",'Input-Accounts'!C252)</f>
        <v>374.1</v>
      </c>
      <c r="D252" s="10">
        <f t="shared" ref="D252:D285" ca="1" si="53">INDIRECT("Classification!"&amp;$D$5&amp;ROW())</f>
        <v>0</v>
      </c>
      <c r="E252" s="10">
        <f t="shared" ca="1" si="52"/>
        <v>0</v>
      </c>
      <c r="F252" s="3" t="str" cm="1">
        <f t="array" aca="1" ref="F252" ca="1">IF(D252=0,"-",IF('Input-Accounts'!$E252&lt;&gt;0,'Input-Accounts'!$E252,INDEX('Input-Accounts'!$H252:$J252,,MATCH($F$6,'Input-Accounts'!$H$6:$J$6,0))))</f>
        <v>-</v>
      </c>
      <c r="G252" s="10">
        <f ca="1">IFERROR(INDEX(G$337:G$373,MATCH($F252,$B$337:$B$373,0))/INDEX($D$337:$D$373,MATCH($F252,$B$337:$B$373,0)),SUMIFS('Input-Ext Allocators'!D$8:D$63,'Input-Ext Allocators'!$B$8:$B$63,$F252))*$D252</f>
        <v>0</v>
      </c>
      <c r="H252" s="10">
        <f ca="1">IFERROR(INDEX(H$337:H$373,MATCH($F252,$B$337:$B$373,0))/INDEX($D$337:$D$373,MATCH($F252,$B$337:$B$373,0)),SUMIFS('Input-Ext Allocators'!E$8:E$63,'Input-Ext Allocators'!$B$8:$B$63,$F252))*$D252</f>
        <v>0</v>
      </c>
      <c r="I252" s="10">
        <f ca="1">IFERROR(INDEX(I$337:I$373,MATCH($F252,$B$337:$B$373,0))/INDEX($D$337:$D$373,MATCH($F252,$B$337:$B$373,0)),SUMIFS('Input-Ext Allocators'!F$8:F$63,'Input-Ext Allocators'!$B$8:$B$63,$F252))*$D252</f>
        <v>0</v>
      </c>
      <c r="J252" s="10">
        <f ca="1">IFERROR(INDEX(J$337:J$373,MATCH($F252,$B$337:$B$373,0))/INDEX($D$337:$D$373,MATCH($F252,$B$337:$B$373,0)),SUMIFS('Input-Ext Allocators'!G$8:G$63,'Input-Ext Allocators'!$B$8:$B$63,$F252))*$D252</f>
        <v>0</v>
      </c>
      <c r="K252" s="10">
        <f ca="1">IFERROR(INDEX(K$337:K$373,MATCH($F252,$B$337:$B$373,0))/INDEX($D$337:$D$373,MATCH($F252,$B$337:$B$373,0)),SUMIFS('Input-Ext Allocators'!H$8:H$63,'Input-Ext Allocators'!$B$8:$B$63,$F252))*$D252</f>
        <v>0</v>
      </c>
    </row>
    <row r="253" spans="1:11" outlineLevel="1">
      <c r="A253" s="31">
        <f>IF(ISBLANK('Input-Accounts'!A253),"",'Input-Accounts'!A253)</f>
        <v>223</v>
      </c>
      <c r="B253" s="53" t="str">
        <f>IF(ISBLANK('Input-Accounts'!B253),"",'Input-Accounts'!B253)</f>
        <v>LAND-OTHER DISTRIBUTION SYSTEMS</v>
      </c>
      <c r="C253" s="31">
        <f>IF(ISBLANK('Input-Accounts'!C253),"",'Input-Accounts'!C253)</f>
        <v>374.2</v>
      </c>
      <c r="D253" s="10">
        <f t="shared" ca="1" si="53"/>
        <v>0</v>
      </c>
      <c r="E253" s="10">
        <f t="shared" ca="1" si="52"/>
        <v>0</v>
      </c>
      <c r="F253" s="3" t="str" cm="1">
        <f t="array" aca="1" ref="F253" ca="1">IF(D253=0,"-",IF('Input-Accounts'!$E253&lt;&gt;0,'Input-Accounts'!$E253,INDEX('Input-Accounts'!$H253:$J253,,MATCH($F$6,'Input-Accounts'!$H$6:$J$6,0))))</f>
        <v>-</v>
      </c>
      <c r="G253" s="10">
        <f ca="1">IFERROR(INDEX(G$337:G$373,MATCH($F253,$B$337:$B$373,0))/INDEX($D$337:$D$373,MATCH($F253,$B$337:$B$373,0)),SUMIFS('Input-Ext Allocators'!D$8:D$63,'Input-Ext Allocators'!$B$8:$B$63,$F253))*$D253</f>
        <v>0</v>
      </c>
      <c r="H253" s="10">
        <f ca="1">IFERROR(INDEX(H$337:H$373,MATCH($F253,$B$337:$B$373,0))/INDEX($D$337:$D$373,MATCH($F253,$B$337:$B$373,0)),SUMIFS('Input-Ext Allocators'!E$8:E$63,'Input-Ext Allocators'!$B$8:$B$63,$F253))*$D253</f>
        <v>0</v>
      </c>
      <c r="I253" s="10">
        <f ca="1">IFERROR(INDEX(I$337:I$373,MATCH($F253,$B$337:$B$373,0))/INDEX($D$337:$D$373,MATCH($F253,$B$337:$B$373,0)),SUMIFS('Input-Ext Allocators'!F$8:F$63,'Input-Ext Allocators'!$B$8:$B$63,$F253))*$D253</f>
        <v>0</v>
      </c>
      <c r="J253" s="10">
        <f ca="1">IFERROR(INDEX(J$337:J$373,MATCH($F253,$B$337:$B$373,0))/INDEX($D$337:$D$373,MATCH($F253,$B$337:$B$373,0)),SUMIFS('Input-Ext Allocators'!G$8:G$63,'Input-Ext Allocators'!$B$8:$B$63,$F253))*$D253</f>
        <v>0</v>
      </c>
      <c r="K253" s="10">
        <f ca="1">IFERROR(INDEX(K$337:K$373,MATCH($F253,$B$337:$B$373,0))/INDEX($D$337:$D$373,MATCH($F253,$B$337:$B$373,0)),SUMIFS('Input-Ext Allocators'!H$8:H$63,'Input-Ext Allocators'!$B$8:$B$63,$F253))*$D253</f>
        <v>0</v>
      </c>
    </row>
    <row r="254" spans="1:11" outlineLevel="1">
      <c r="A254" s="31">
        <f>IF(ISBLANK('Input-Accounts'!A254),"",'Input-Accounts'!A254)</f>
        <v>224</v>
      </c>
      <c r="B254" s="53" t="str">
        <f>IF(ISBLANK('Input-Accounts'!B254),"",'Input-Accounts'!B254)</f>
        <v>LAND RIGHTS-OTHER DISTR SYSTEMS</v>
      </c>
      <c r="C254" s="31">
        <f>IF(ISBLANK('Input-Accounts'!C254),"",'Input-Accounts'!C254)</f>
        <v>374.4</v>
      </c>
      <c r="D254" s="10">
        <f t="shared" ca="1" si="53"/>
        <v>0</v>
      </c>
      <c r="E254" s="10">
        <f t="shared" ca="1" si="52"/>
        <v>0</v>
      </c>
      <c r="F254" s="3" t="str" cm="1">
        <f t="array" aca="1" ref="F254" ca="1">IF(D254=0,"-",IF('Input-Accounts'!$E254&lt;&gt;0,'Input-Accounts'!$E254,INDEX('Input-Accounts'!$H254:$J254,,MATCH($F$6,'Input-Accounts'!$H$6:$J$6,0))))</f>
        <v>-</v>
      </c>
      <c r="G254" s="10">
        <f ca="1">IFERROR(INDEX(G$337:G$373,MATCH($F254,$B$337:$B$373,0))/INDEX($D$337:$D$373,MATCH($F254,$B$337:$B$373,0)),SUMIFS('Input-Ext Allocators'!D$8:D$63,'Input-Ext Allocators'!$B$8:$B$63,$F254))*$D254</f>
        <v>0</v>
      </c>
      <c r="H254" s="10">
        <f ca="1">IFERROR(INDEX(H$337:H$373,MATCH($F254,$B$337:$B$373,0))/INDEX($D$337:$D$373,MATCH($F254,$B$337:$B$373,0)),SUMIFS('Input-Ext Allocators'!E$8:E$63,'Input-Ext Allocators'!$B$8:$B$63,$F254))*$D254</f>
        <v>0</v>
      </c>
      <c r="I254" s="10">
        <f ca="1">IFERROR(INDEX(I$337:I$373,MATCH($F254,$B$337:$B$373,0))/INDEX($D$337:$D$373,MATCH($F254,$B$337:$B$373,0)),SUMIFS('Input-Ext Allocators'!F$8:F$63,'Input-Ext Allocators'!$B$8:$B$63,$F254))*$D254</f>
        <v>0</v>
      </c>
      <c r="J254" s="10">
        <f ca="1">IFERROR(INDEX(J$337:J$373,MATCH($F254,$B$337:$B$373,0))/INDEX($D$337:$D$373,MATCH($F254,$B$337:$B$373,0)),SUMIFS('Input-Ext Allocators'!G$8:G$63,'Input-Ext Allocators'!$B$8:$B$63,$F254))*$D254</f>
        <v>0</v>
      </c>
      <c r="K254" s="10">
        <f ca="1">IFERROR(INDEX(K$337:K$373,MATCH($F254,$B$337:$B$373,0))/INDEX($D$337:$D$373,MATCH($F254,$B$337:$B$373,0)),SUMIFS('Input-Ext Allocators'!H$8:H$63,'Input-Ext Allocators'!$B$8:$B$63,$F254))*$D254</f>
        <v>0</v>
      </c>
    </row>
    <row r="255" spans="1:11" outlineLevel="1">
      <c r="A255" s="31">
        <f>IF(ISBLANK('Input-Accounts'!A255),"",'Input-Accounts'!A255)</f>
        <v>225</v>
      </c>
      <c r="B255" s="53" t="str">
        <f>IF(ISBLANK('Input-Accounts'!B255),"",'Input-Accounts'!B255)</f>
        <v>RIGHTS OF WAY</v>
      </c>
      <c r="C255" s="31">
        <f>IF(ISBLANK('Input-Accounts'!C255),"",'Input-Accounts'!C255)</f>
        <v>374.5</v>
      </c>
      <c r="D255" s="10">
        <f t="shared" ca="1" si="53"/>
        <v>0</v>
      </c>
      <c r="E255" s="10">
        <f t="shared" ca="1" si="52"/>
        <v>0</v>
      </c>
      <c r="F255" s="3" t="str" cm="1">
        <f t="array" aca="1" ref="F255" ca="1">IF(D255=0,"-",IF('Input-Accounts'!$E255&lt;&gt;0,'Input-Accounts'!$E255,INDEX('Input-Accounts'!$H255:$J255,,MATCH($F$6,'Input-Accounts'!$H$6:$J$6,0))))</f>
        <v>-</v>
      </c>
      <c r="G255" s="10">
        <f ca="1">IFERROR(INDEX(G$337:G$373,MATCH($F255,$B$337:$B$373,0))/INDEX($D$337:$D$373,MATCH($F255,$B$337:$B$373,0)),SUMIFS('Input-Ext Allocators'!D$8:D$63,'Input-Ext Allocators'!$B$8:$B$63,$F255))*$D255</f>
        <v>0</v>
      </c>
      <c r="H255" s="10">
        <f ca="1">IFERROR(INDEX(H$337:H$373,MATCH($F255,$B$337:$B$373,0))/INDEX($D$337:$D$373,MATCH($F255,$B$337:$B$373,0)),SUMIFS('Input-Ext Allocators'!E$8:E$63,'Input-Ext Allocators'!$B$8:$B$63,$F255))*$D255</f>
        <v>0</v>
      </c>
      <c r="I255" s="10">
        <f ca="1">IFERROR(INDEX(I$337:I$373,MATCH($F255,$B$337:$B$373,0))/INDEX($D$337:$D$373,MATCH($F255,$B$337:$B$373,0)),SUMIFS('Input-Ext Allocators'!F$8:F$63,'Input-Ext Allocators'!$B$8:$B$63,$F255))*$D255</f>
        <v>0</v>
      </c>
      <c r="J255" s="10">
        <f ca="1">IFERROR(INDEX(J$337:J$373,MATCH($F255,$B$337:$B$373,0))/INDEX($D$337:$D$373,MATCH($F255,$B$337:$B$373,0)),SUMIFS('Input-Ext Allocators'!G$8:G$63,'Input-Ext Allocators'!$B$8:$B$63,$F255))*$D255</f>
        <v>0</v>
      </c>
      <c r="K255" s="10">
        <f ca="1">IFERROR(INDEX(K$337:K$373,MATCH($F255,$B$337:$B$373,0))/INDEX($D$337:$D$373,MATCH($F255,$B$337:$B$373,0)),SUMIFS('Input-Ext Allocators'!H$8:H$63,'Input-Ext Allocators'!$B$8:$B$63,$F255))*$D255</f>
        <v>0</v>
      </c>
    </row>
    <row r="256" spans="1:11" outlineLevel="1">
      <c r="A256" s="31">
        <f>IF(ISBLANK('Input-Accounts'!A256),"",'Input-Accounts'!A256)</f>
        <v>226</v>
      </c>
      <c r="B256" s="53" t="str">
        <f>IF(ISBLANK('Input-Accounts'!B256),"",'Input-Accounts'!B256)</f>
        <v>STRUC &amp; IMPROV-CITY GATE M &amp; R</v>
      </c>
      <c r="C256" s="31">
        <f>IF(ISBLANK('Input-Accounts'!C256),"",'Input-Accounts'!C256)</f>
        <v>375.2</v>
      </c>
      <c r="D256" s="10">
        <f t="shared" ca="1" si="53"/>
        <v>0</v>
      </c>
      <c r="E256" s="10">
        <f t="shared" ca="1" si="52"/>
        <v>0</v>
      </c>
      <c r="F256" s="3" t="str" cm="1">
        <f t="array" aca="1" ref="F256" ca="1">IF(D256=0,"-",IF('Input-Accounts'!$E256&lt;&gt;0,'Input-Accounts'!$E256,INDEX('Input-Accounts'!$H256:$J256,,MATCH($F$6,'Input-Accounts'!$H$6:$J$6,0))))</f>
        <v>-</v>
      </c>
      <c r="G256" s="10">
        <f ca="1">IFERROR(INDEX(G$337:G$373,MATCH($F256,$B$337:$B$373,0))/INDEX($D$337:$D$373,MATCH($F256,$B$337:$B$373,0)),SUMIFS('Input-Ext Allocators'!D$8:D$63,'Input-Ext Allocators'!$B$8:$B$63,$F256))*$D256</f>
        <v>0</v>
      </c>
      <c r="H256" s="10">
        <f ca="1">IFERROR(INDEX(H$337:H$373,MATCH($F256,$B$337:$B$373,0))/INDEX($D$337:$D$373,MATCH($F256,$B$337:$B$373,0)),SUMIFS('Input-Ext Allocators'!E$8:E$63,'Input-Ext Allocators'!$B$8:$B$63,$F256))*$D256</f>
        <v>0</v>
      </c>
      <c r="I256" s="10">
        <f ca="1">IFERROR(INDEX(I$337:I$373,MATCH($F256,$B$337:$B$373,0))/INDEX($D$337:$D$373,MATCH($F256,$B$337:$B$373,0)),SUMIFS('Input-Ext Allocators'!F$8:F$63,'Input-Ext Allocators'!$B$8:$B$63,$F256))*$D256</f>
        <v>0</v>
      </c>
      <c r="J256" s="10">
        <f ca="1">IFERROR(INDEX(J$337:J$373,MATCH($F256,$B$337:$B$373,0))/INDEX($D$337:$D$373,MATCH($F256,$B$337:$B$373,0)),SUMIFS('Input-Ext Allocators'!G$8:G$63,'Input-Ext Allocators'!$B$8:$B$63,$F256))*$D256</f>
        <v>0</v>
      </c>
      <c r="K256" s="10">
        <f ca="1">IFERROR(INDEX(K$337:K$373,MATCH($F256,$B$337:$B$373,0))/INDEX($D$337:$D$373,MATCH($F256,$B$337:$B$373,0)),SUMIFS('Input-Ext Allocators'!H$8:H$63,'Input-Ext Allocators'!$B$8:$B$63,$F256))*$D256</f>
        <v>0</v>
      </c>
    </row>
    <row r="257" spans="1:11" outlineLevel="1">
      <c r="A257" s="31">
        <f>IF(ISBLANK('Input-Accounts'!A257),"",'Input-Accounts'!A257)</f>
        <v>227</v>
      </c>
      <c r="B257" s="53" t="str">
        <f>IF(ISBLANK('Input-Accounts'!B257),"",'Input-Accounts'!B257)</f>
        <v>STRUC &amp; IMPROV-GENERAL M &amp; R</v>
      </c>
      <c r="C257" s="31">
        <f>IF(ISBLANK('Input-Accounts'!C257),"",'Input-Accounts'!C257)</f>
        <v>375.3</v>
      </c>
      <c r="D257" s="10">
        <f t="shared" ca="1" si="53"/>
        <v>0</v>
      </c>
      <c r="E257" s="10">
        <f t="shared" ca="1" si="52"/>
        <v>0</v>
      </c>
      <c r="F257" s="3" t="str" cm="1">
        <f t="array" aca="1" ref="F257" ca="1">IF(D257=0,"-",IF('Input-Accounts'!$E257&lt;&gt;0,'Input-Accounts'!$E257,INDEX('Input-Accounts'!$H257:$J257,,MATCH($F$6,'Input-Accounts'!$H$6:$J$6,0))))</f>
        <v>-</v>
      </c>
      <c r="G257" s="10">
        <f ca="1">IFERROR(INDEX(G$337:G$373,MATCH($F257,$B$337:$B$373,0))/INDEX($D$337:$D$373,MATCH($F257,$B$337:$B$373,0)),SUMIFS('Input-Ext Allocators'!D$8:D$63,'Input-Ext Allocators'!$B$8:$B$63,$F257))*$D257</f>
        <v>0</v>
      </c>
      <c r="H257" s="10">
        <f ca="1">IFERROR(INDEX(H$337:H$373,MATCH($F257,$B$337:$B$373,0))/INDEX($D$337:$D$373,MATCH($F257,$B$337:$B$373,0)),SUMIFS('Input-Ext Allocators'!E$8:E$63,'Input-Ext Allocators'!$B$8:$B$63,$F257))*$D257</f>
        <v>0</v>
      </c>
      <c r="I257" s="10">
        <f ca="1">IFERROR(INDEX(I$337:I$373,MATCH($F257,$B$337:$B$373,0))/INDEX($D$337:$D$373,MATCH($F257,$B$337:$B$373,0)),SUMIFS('Input-Ext Allocators'!F$8:F$63,'Input-Ext Allocators'!$B$8:$B$63,$F257))*$D257</f>
        <v>0</v>
      </c>
      <c r="J257" s="10">
        <f ca="1">IFERROR(INDEX(J$337:J$373,MATCH($F257,$B$337:$B$373,0))/INDEX($D$337:$D$373,MATCH($F257,$B$337:$B$373,0)),SUMIFS('Input-Ext Allocators'!G$8:G$63,'Input-Ext Allocators'!$B$8:$B$63,$F257))*$D257</f>
        <v>0</v>
      </c>
      <c r="K257" s="10">
        <f ca="1">IFERROR(INDEX(K$337:K$373,MATCH($F257,$B$337:$B$373,0))/INDEX($D$337:$D$373,MATCH($F257,$B$337:$B$373,0)),SUMIFS('Input-Ext Allocators'!H$8:H$63,'Input-Ext Allocators'!$B$8:$B$63,$F257))*$D257</f>
        <v>0</v>
      </c>
    </row>
    <row r="258" spans="1:11" outlineLevel="1">
      <c r="A258" s="31">
        <f>IF(ISBLANK('Input-Accounts'!A258),"",'Input-Accounts'!A258)</f>
        <v>228</v>
      </c>
      <c r="B258" s="53" t="str">
        <f>IF(ISBLANK('Input-Accounts'!B258),"",'Input-Accounts'!B258)</f>
        <v xml:space="preserve">STRUC &amp; IMPROV-REGULATING </v>
      </c>
      <c r="C258" s="31">
        <f>IF(ISBLANK('Input-Accounts'!C258),"",'Input-Accounts'!C258)</f>
        <v>375.4</v>
      </c>
      <c r="D258" s="10">
        <f t="shared" ca="1" si="53"/>
        <v>0</v>
      </c>
      <c r="E258" s="10">
        <f t="shared" ca="1" si="52"/>
        <v>0</v>
      </c>
      <c r="F258" s="3" t="str" cm="1">
        <f t="array" aca="1" ref="F258" ca="1">IF(D258=0,"-",IF('Input-Accounts'!$E258&lt;&gt;0,'Input-Accounts'!$E258,INDEX('Input-Accounts'!$H258:$J258,,MATCH($F$6,'Input-Accounts'!$H$6:$J$6,0))))</f>
        <v>-</v>
      </c>
      <c r="G258" s="10">
        <f ca="1">IFERROR(INDEX(G$337:G$373,MATCH($F258,$B$337:$B$373,0))/INDEX($D$337:$D$373,MATCH($F258,$B$337:$B$373,0)),SUMIFS('Input-Ext Allocators'!D$8:D$63,'Input-Ext Allocators'!$B$8:$B$63,$F258))*$D258</f>
        <v>0</v>
      </c>
      <c r="H258" s="10">
        <f ca="1">IFERROR(INDEX(H$337:H$373,MATCH($F258,$B$337:$B$373,0))/INDEX($D$337:$D$373,MATCH($F258,$B$337:$B$373,0)),SUMIFS('Input-Ext Allocators'!E$8:E$63,'Input-Ext Allocators'!$B$8:$B$63,$F258))*$D258</f>
        <v>0</v>
      </c>
      <c r="I258" s="10">
        <f ca="1">IFERROR(INDEX(I$337:I$373,MATCH($F258,$B$337:$B$373,0))/INDEX($D$337:$D$373,MATCH($F258,$B$337:$B$373,0)),SUMIFS('Input-Ext Allocators'!F$8:F$63,'Input-Ext Allocators'!$B$8:$B$63,$F258))*$D258</f>
        <v>0</v>
      </c>
      <c r="J258" s="10">
        <f ca="1">IFERROR(INDEX(J$337:J$373,MATCH($F258,$B$337:$B$373,0))/INDEX($D$337:$D$373,MATCH($F258,$B$337:$B$373,0)),SUMIFS('Input-Ext Allocators'!G$8:G$63,'Input-Ext Allocators'!$B$8:$B$63,$F258))*$D258</f>
        <v>0</v>
      </c>
      <c r="K258" s="10">
        <f ca="1">IFERROR(INDEX(K$337:K$373,MATCH($F258,$B$337:$B$373,0))/INDEX($D$337:$D$373,MATCH($F258,$B$337:$B$373,0)),SUMIFS('Input-Ext Allocators'!H$8:H$63,'Input-Ext Allocators'!$B$8:$B$63,$F258))*$D258</f>
        <v>0</v>
      </c>
    </row>
    <row r="259" spans="1:11" outlineLevel="1">
      <c r="A259" s="31">
        <f>IF(ISBLANK('Input-Accounts'!A259),"",'Input-Accounts'!A259)</f>
        <v>229</v>
      </c>
      <c r="B259" s="53" t="str">
        <f>IF(ISBLANK('Input-Accounts'!B259),"",'Input-Accounts'!B259)</f>
        <v>STRUC &amp; IMPROV-REGULATING - DS-ML DIRECT ASSIGNMENT</v>
      </c>
      <c r="C259" s="31">
        <f>IF(ISBLANK('Input-Accounts'!C259),"",'Input-Accounts'!C259)</f>
        <v>375.4</v>
      </c>
      <c r="D259" s="10">
        <f t="shared" ca="1" si="53"/>
        <v>0</v>
      </c>
      <c r="E259" s="10">
        <f t="shared" ca="1" si="52"/>
        <v>0</v>
      </c>
      <c r="F259" s="3" t="str" cm="1">
        <f t="array" aca="1" ref="F259" ca="1">IF(D259=0,"-",IF('Input-Accounts'!$E259&lt;&gt;0,'Input-Accounts'!$E259,INDEX('Input-Accounts'!$H259:$J259,,MATCH($F$6,'Input-Accounts'!$H$6:$J$6,0))))</f>
        <v>-</v>
      </c>
      <c r="G259" s="10">
        <f ca="1">IFERROR(INDEX(G$337:G$373,MATCH($F259,$B$337:$B$373,0))/INDEX($D$337:$D$373,MATCH($F259,$B$337:$B$373,0)),SUMIFS('Input-Ext Allocators'!D$8:D$63,'Input-Ext Allocators'!$B$8:$B$63,$F259))*$D259</f>
        <v>0</v>
      </c>
      <c r="H259" s="10">
        <f ca="1">IFERROR(INDEX(H$337:H$373,MATCH($F259,$B$337:$B$373,0))/INDEX($D$337:$D$373,MATCH($F259,$B$337:$B$373,0)),SUMIFS('Input-Ext Allocators'!E$8:E$63,'Input-Ext Allocators'!$B$8:$B$63,$F259))*$D259</f>
        <v>0</v>
      </c>
      <c r="I259" s="10">
        <f ca="1">IFERROR(INDEX(I$337:I$373,MATCH($F259,$B$337:$B$373,0))/INDEX($D$337:$D$373,MATCH($F259,$B$337:$B$373,0)),SUMIFS('Input-Ext Allocators'!F$8:F$63,'Input-Ext Allocators'!$B$8:$B$63,$F259))*$D259</f>
        <v>0</v>
      </c>
      <c r="J259" s="10">
        <f ca="1">IFERROR(INDEX(J$337:J$373,MATCH($F259,$B$337:$B$373,0))/INDEX($D$337:$D$373,MATCH($F259,$B$337:$B$373,0)),SUMIFS('Input-Ext Allocators'!G$8:G$63,'Input-Ext Allocators'!$B$8:$B$63,$F259))*$D259</f>
        <v>0</v>
      </c>
      <c r="K259" s="10">
        <f ca="1">IFERROR(INDEX(K$337:K$373,MATCH($F259,$B$337:$B$373,0))/INDEX($D$337:$D$373,MATCH($F259,$B$337:$B$373,0)),SUMIFS('Input-Ext Allocators'!H$8:H$63,'Input-Ext Allocators'!$B$8:$B$63,$F259))*$D259</f>
        <v>0</v>
      </c>
    </row>
    <row r="260" spans="1:11" outlineLevel="1">
      <c r="A260" s="31">
        <f>IF(ISBLANK('Input-Accounts'!A260),"",'Input-Accounts'!A260)</f>
        <v>230</v>
      </c>
      <c r="B260" s="53" t="str">
        <f>IF(ISBLANK('Input-Accounts'!B260),"",'Input-Accounts'!B260)</f>
        <v>STRUC &amp; IMPROV-DISTR. IND. M &amp; R</v>
      </c>
      <c r="C260" s="31">
        <f>IF(ISBLANK('Input-Accounts'!C260),"",'Input-Accounts'!C260)</f>
        <v>375.6</v>
      </c>
      <c r="D260" s="10">
        <f t="shared" ca="1" si="53"/>
        <v>0</v>
      </c>
      <c r="E260" s="10">
        <f t="shared" ca="1" si="52"/>
        <v>0</v>
      </c>
      <c r="F260" s="3" t="str" cm="1">
        <f t="array" aca="1" ref="F260" ca="1">IF(D260=0,"-",IF('Input-Accounts'!$E260&lt;&gt;0,'Input-Accounts'!$E260,INDEX('Input-Accounts'!$H260:$J260,,MATCH($F$6,'Input-Accounts'!$H$6:$J$6,0))))</f>
        <v>-</v>
      </c>
      <c r="G260" s="10">
        <f ca="1">IFERROR(INDEX(G$337:G$373,MATCH($F260,$B$337:$B$373,0))/INDEX($D$337:$D$373,MATCH($F260,$B$337:$B$373,0)),SUMIFS('Input-Ext Allocators'!D$8:D$63,'Input-Ext Allocators'!$B$8:$B$63,$F260))*$D260</f>
        <v>0</v>
      </c>
      <c r="H260" s="10">
        <f ca="1">IFERROR(INDEX(H$337:H$373,MATCH($F260,$B$337:$B$373,0))/INDEX($D$337:$D$373,MATCH($F260,$B$337:$B$373,0)),SUMIFS('Input-Ext Allocators'!E$8:E$63,'Input-Ext Allocators'!$B$8:$B$63,$F260))*$D260</f>
        <v>0</v>
      </c>
      <c r="I260" s="10">
        <f ca="1">IFERROR(INDEX(I$337:I$373,MATCH($F260,$B$337:$B$373,0))/INDEX($D$337:$D$373,MATCH($F260,$B$337:$B$373,0)),SUMIFS('Input-Ext Allocators'!F$8:F$63,'Input-Ext Allocators'!$B$8:$B$63,$F260))*$D260</f>
        <v>0</v>
      </c>
      <c r="J260" s="10">
        <f ca="1">IFERROR(INDEX(J$337:J$373,MATCH($F260,$B$337:$B$373,0))/INDEX($D$337:$D$373,MATCH($F260,$B$337:$B$373,0)),SUMIFS('Input-Ext Allocators'!G$8:G$63,'Input-Ext Allocators'!$B$8:$B$63,$F260))*$D260</f>
        <v>0</v>
      </c>
      <c r="K260" s="10">
        <f ca="1">IFERROR(INDEX(K$337:K$373,MATCH($F260,$B$337:$B$373,0))/INDEX($D$337:$D$373,MATCH($F260,$B$337:$B$373,0)),SUMIFS('Input-Ext Allocators'!H$8:H$63,'Input-Ext Allocators'!$B$8:$B$63,$F260))*$D260</f>
        <v>0</v>
      </c>
    </row>
    <row r="261" spans="1:11" outlineLevel="1">
      <c r="A261" s="31">
        <f>IF(ISBLANK('Input-Accounts'!A261),"",'Input-Accounts'!A261)</f>
        <v>231</v>
      </c>
      <c r="B261" s="53" t="str">
        <f>IF(ISBLANK('Input-Accounts'!B261),"",'Input-Accounts'!B261)</f>
        <v>STRUC &amp; IMPROV-OTHER DISTR. SYSTEMS</v>
      </c>
      <c r="C261" s="31">
        <f>IF(ISBLANK('Input-Accounts'!C261),"",'Input-Accounts'!C261)</f>
        <v>375.7</v>
      </c>
      <c r="D261" s="10">
        <f t="shared" ca="1" si="53"/>
        <v>0</v>
      </c>
      <c r="E261" s="10">
        <f t="shared" ca="1" si="52"/>
        <v>0</v>
      </c>
      <c r="F261" s="3" t="str" cm="1">
        <f t="array" aca="1" ref="F261" ca="1">IF(D261=0,"-",IF('Input-Accounts'!$E261&lt;&gt;0,'Input-Accounts'!$E261,INDEX('Input-Accounts'!$H261:$J261,,MATCH($F$6,'Input-Accounts'!$H$6:$J$6,0))))</f>
        <v>-</v>
      </c>
      <c r="G261" s="10">
        <f ca="1">IFERROR(INDEX(G$337:G$373,MATCH($F261,$B$337:$B$373,0))/INDEX($D$337:$D$373,MATCH($F261,$B$337:$B$373,0)),SUMIFS('Input-Ext Allocators'!D$8:D$63,'Input-Ext Allocators'!$B$8:$B$63,$F261))*$D261</f>
        <v>0</v>
      </c>
      <c r="H261" s="10">
        <f ca="1">IFERROR(INDEX(H$337:H$373,MATCH($F261,$B$337:$B$373,0))/INDEX($D$337:$D$373,MATCH($F261,$B$337:$B$373,0)),SUMIFS('Input-Ext Allocators'!E$8:E$63,'Input-Ext Allocators'!$B$8:$B$63,$F261))*$D261</f>
        <v>0</v>
      </c>
      <c r="I261" s="10">
        <f ca="1">IFERROR(INDEX(I$337:I$373,MATCH($F261,$B$337:$B$373,0))/INDEX($D$337:$D$373,MATCH($F261,$B$337:$B$373,0)),SUMIFS('Input-Ext Allocators'!F$8:F$63,'Input-Ext Allocators'!$B$8:$B$63,$F261))*$D261</f>
        <v>0</v>
      </c>
      <c r="J261" s="10">
        <f ca="1">IFERROR(INDEX(J$337:J$373,MATCH($F261,$B$337:$B$373,0))/INDEX($D$337:$D$373,MATCH($F261,$B$337:$B$373,0)),SUMIFS('Input-Ext Allocators'!G$8:G$63,'Input-Ext Allocators'!$B$8:$B$63,$F261))*$D261</f>
        <v>0</v>
      </c>
      <c r="K261" s="10">
        <f ca="1">IFERROR(INDEX(K$337:K$373,MATCH($F261,$B$337:$B$373,0))/INDEX($D$337:$D$373,MATCH($F261,$B$337:$B$373,0)),SUMIFS('Input-Ext Allocators'!H$8:H$63,'Input-Ext Allocators'!$B$8:$B$63,$F261))*$D261</f>
        <v>0</v>
      </c>
    </row>
    <row r="262" spans="1:11" outlineLevel="1">
      <c r="A262" s="31">
        <f>IF(ISBLANK('Input-Accounts'!A262),"",'Input-Accounts'!A262)</f>
        <v>232</v>
      </c>
      <c r="B262" s="53" t="str">
        <f>IF(ISBLANK('Input-Accounts'!B262),"",'Input-Accounts'!B262)</f>
        <v>STRUC &amp; IMPROV-OTHER DISTR SYS-ILP</v>
      </c>
      <c r="C262" s="31">
        <f>IF(ISBLANK('Input-Accounts'!C262),"",'Input-Accounts'!C262)</f>
        <v>375.71</v>
      </c>
      <c r="D262" s="10">
        <f t="shared" ca="1" si="53"/>
        <v>0</v>
      </c>
      <c r="E262" s="10">
        <f t="shared" ca="1" si="52"/>
        <v>0</v>
      </c>
      <c r="F262" s="3" t="str" cm="1">
        <f t="array" aca="1" ref="F262" ca="1">IF(D262=0,"-",IF('Input-Accounts'!$E262&lt;&gt;0,'Input-Accounts'!$E262,INDEX('Input-Accounts'!$H262:$J262,,MATCH($F$6,'Input-Accounts'!$H$6:$J$6,0))))</f>
        <v>-</v>
      </c>
      <c r="G262" s="10">
        <f ca="1">IFERROR(INDEX(G$337:G$373,MATCH($F262,$B$337:$B$373,0))/INDEX($D$337:$D$373,MATCH($F262,$B$337:$B$373,0)),SUMIFS('Input-Ext Allocators'!D$8:D$63,'Input-Ext Allocators'!$B$8:$B$63,$F262))*$D262</f>
        <v>0</v>
      </c>
      <c r="H262" s="10">
        <f ca="1">IFERROR(INDEX(H$337:H$373,MATCH($F262,$B$337:$B$373,0))/INDEX($D$337:$D$373,MATCH($F262,$B$337:$B$373,0)),SUMIFS('Input-Ext Allocators'!E$8:E$63,'Input-Ext Allocators'!$B$8:$B$63,$F262))*$D262</f>
        <v>0</v>
      </c>
      <c r="I262" s="10">
        <f ca="1">IFERROR(INDEX(I$337:I$373,MATCH($F262,$B$337:$B$373,0))/INDEX($D$337:$D$373,MATCH($F262,$B$337:$B$373,0)),SUMIFS('Input-Ext Allocators'!F$8:F$63,'Input-Ext Allocators'!$B$8:$B$63,$F262))*$D262</f>
        <v>0</v>
      </c>
      <c r="J262" s="10">
        <f ca="1">IFERROR(INDEX(J$337:J$373,MATCH($F262,$B$337:$B$373,0))/INDEX($D$337:$D$373,MATCH($F262,$B$337:$B$373,0)),SUMIFS('Input-Ext Allocators'!G$8:G$63,'Input-Ext Allocators'!$B$8:$B$63,$F262))*$D262</f>
        <v>0</v>
      </c>
      <c r="K262" s="10">
        <f ca="1">IFERROR(INDEX(K$337:K$373,MATCH($F262,$B$337:$B$373,0))/INDEX($D$337:$D$373,MATCH($F262,$B$337:$B$373,0)),SUMIFS('Input-Ext Allocators'!H$8:H$63,'Input-Ext Allocators'!$B$8:$B$63,$F262))*$D262</f>
        <v>0</v>
      </c>
    </row>
    <row r="263" spans="1:11" outlineLevel="1">
      <c r="A263" s="31">
        <f>IF(ISBLANK('Input-Accounts'!A263),"",'Input-Accounts'!A263)</f>
        <v>233</v>
      </c>
      <c r="B263" s="53" t="str">
        <f>IF(ISBLANK('Input-Accounts'!B263),"",'Input-Accounts'!B263)</f>
        <v>STRUC &amp; IMPROV-COMMUNICATIONS</v>
      </c>
      <c r="C263" s="31">
        <f>IF(ISBLANK('Input-Accounts'!C263),"",'Input-Accounts'!C263)</f>
        <v>375.8</v>
      </c>
      <c r="D263" s="10">
        <f t="shared" ca="1" si="53"/>
        <v>0</v>
      </c>
      <c r="E263" s="10">
        <f t="shared" ca="1" si="52"/>
        <v>0</v>
      </c>
      <c r="F263" s="3" t="str" cm="1">
        <f t="array" aca="1" ref="F263" ca="1">IF(D263=0,"-",IF('Input-Accounts'!$E263&lt;&gt;0,'Input-Accounts'!$E263,INDEX('Input-Accounts'!$H263:$J263,,MATCH($F$6,'Input-Accounts'!$H$6:$J$6,0))))</f>
        <v>-</v>
      </c>
      <c r="G263" s="10">
        <f ca="1">IFERROR(INDEX(G$337:G$373,MATCH($F263,$B$337:$B$373,0))/INDEX($D$337:$D$373,MATCH($F263,$B$337:$B$373,0)),SUMIFS('Input-Ext Allocators'!D$8:D$63,'Input-Ext Allocators'!$B$8:$B$63,$F263))*$D263</f>
        <v>0</v>
      </c>
      <c r="H263" s="10">
        <f ca="1">IFERROR(INDEX(H$337:H$373,MATCH($F263,$B$337:$B$373,0))/INDEX($D$337:$D$373,MATCH($F263,$B$337:$B$373,0)),SUMIFS('Input-Ext Allocators'!E$8:E$63,'Input-Ext Allocators'!$B$8:$B$63,$F263))*$D263</f>
        <v>0</v>
      </c>
      <c r="I263" s="10">
        <f ca="1">IFERROR(INDEX(I$337:I$373,MATCH($F263,$B$337:$B$373,0))/INDEX($D$337:$D$373,MATCH($F263,$B$337:$B$373,0)),SUMIFS('Input-Ext Allocators'!F$8:F$63,'Input-Ext Allocators'!$B$8:$B$63,$F263))*$D263</f>
        <v>0</v>
      </c>
      <c r="J263" s="10">
        <f ca="1">IFERROR(INDEX(J$337:J$373,MATCH($F263,$B$337:$B$373,0))/INDEX($D$337:$D$373,MATCH($F263,$B$337:$B$373,0)),SUMIFS('Input-Ext Allocators'!G$8:G$63,'Input-Ext Allocators'!$B$8:$B$63,$F263))*$D263</f>
        <v>0</v>
      </c>
      <c r="K263" s="10">
        <f ca="1">IFERROR(INDEX(K$337:K$373,MATCH($F263,$B$337:$B$373,0))/INDEX($D$337:$D$373,MATCH($F263,$B$337:$B$373,0)),SUMIFS('Input-Ext Allocators'!H$8:H$63,'Input-Ext Allocators'!$B$8:$B$63,$F263))*$D263</f>
        <v>0</v>
      </c>
    </row>
    <row r="264" spans="1:11" outlineLevel="1">
      <c r="A264" s="31">
        <f>IF(ISBLANK('Input-Accounts'!A264),"",'Input-Accounts'!A264)</f>
        <v>234</v>
      </c>
      <c r="B264" s="53" t="str">
        <f>IF(ISBLANK('Input-Accounts'!B264),"",'Input-Accounts'!B264)</f>
        <v>MAINS (Less SMRP)</v>
      </c>
      <c r="C264" s="31">
        <f>IF(ISBLANK('Input-Accounts'!C264),"",'Input-Accounts'!C264)</f>
        <v>376</v>
      </c>
      <c r="D264" s="10">
        <f t="shared" ca="1" si="53"/>
        <v>0</v>
      </c>
      <c r="E264" s="10">
        <f t="shared" ca="1" si="52"/>
        <v>0</v>
      </c>
      <c r="F264" s="3" t="str" cm="1">
        <f t="array" aca="1" ref="F264" ca="1">IF(D264=0,"-",IF('Input-Accounts'!$E264&lt;&gt;0,'Input-Accounts'!$E264,INDEX('Input-Accounts'!$H264:$J264,,MATCH($F$6,'Input-Accounts'!$H$6:$J$6,0))))</f>
        <v>-</v>
      </c>
      <c r="G264" s="10">
        <f ca="1">IFERROR(INDEX(G$337:G$373,MATCH($F264,$B$337:$B$373,0))/INDEX($D$337:$D$373,MATCH($F264,$B$337:$B$373,0)),SUMIFS('Input-Ext Allocators'!D$8:D$63,'Input-Ext Allocators'!$B$8:$B$63,$F264))*$D264</f>
        <v>0</v>
      </c>
      <c r="H264" s="10">
        <f ca="1">IFERROR(INDEX(H$337:H$373,MATCH($F264,$B$337:$B$373,0))/INDEX($D$337:$D$373,MATCH($F264,$B$337:$B$373,0)),SUMIFS('Input-Ext Allocators'!E$8:E$63,'Input-Ext Allocators'!$B$8:$B$63,$F264))*$D264</f>
        <v>0</v>
      </c>
      <c r="I264" s="10">
        <f ca="1">IFERROR(INDEX(I$337:I$373,MATCH($F264,$B$337:$B$373,0))/INDEX($D$337:$D$373,MATCH($F264,$B$337:$B$373,0)),SUMIFS('Input-Ext Allocators'!F$8:F$63,'Input-Ext Allocators'!$B$8:$B$63,$F264))*$D264</f>
        <v>0</v>
      </c>
      <c r="J264" s="10">
        <f ca="1">IFERROR(INDEX(J$337:J$373,MATCH($F264,$B$337:$B$373,0))/INDEX($D$337:$D$373,MATCH($F264,$B$337:$B$373,0)),SUMIFS('Input-Ext Allocators'!G$8:G$63,'Input-Ext Allocators'!$B$8:$B$63,$F264))*$D264</f>
        <v>0</v>
      </c>
      <c r="K264" s="10">
        <f ca="1">IFERROR(INDEX(K$337:K$373,MATCH($F264,$B$337:$B$373,0))/INDEX($D$337:$D$373,MATCH($F264,$B$337:$B$373,0)),SUMIFS('Input-Ext Allocators'!H$8:H$63,'Input-Ext Allocators'!$B$8:$B$63,$F264))*$D264</f>
        <v>0</v>
      </c>
    </row>
    <row r="265" spans="1:11" outlineLevel="1">
      <c r="A265" s="31">
        <f>IF(ISBLANK('Input-Accounts'!A265),"",'Input-Accounts'!A265)</f>
        <v>235</v>
      </c>
      <c r="B265" s="53" t="str">
        <f>IF(ISBLANK('Input-Accounts'!B265),"",'Input-Accounts'!B265)</f>
        <v>MAINS - DS-ML DIRECT ASSIGNMENT</v>
      </c>
      <c r="C265" s="31">
        <f>IF(ISBLANK('Input-Accounts'!C265),"",'Input-Accounts'!C265)</f>
        <v>376</v>
      </c>
      <c r="D265" s="10">
        <f t="shared" ca="1" si="53"/>
        <v>0</v>
      </c>
      <c r="E265" s="10">
        <f t="shared" ca="1" si="52"/>
        <v>0</v>
      </c>
      <c r="F265" s="3" t="str" cm="1">
        <f t="array" aca="1" ref="F265" ca="1">IF(D265=0,"-",IF('Input-Accounts'!$E265&lt;&gt;0,'Input-Accounts'!$E265,INDEX('Input-Accounts'!$H265:$J265,,MATCH($F$6,'Input-Accounts'!$H$6:$J$6,0))))</f>
        <v>-</v>
      </c>
      <c r="G265" s="10">
        <f ca="1">IFERROR(INDEX(G$337:G$373,MATCH($F265,$B$337:$B$373,0))/INDEX($D$337:$D$373,MATCH($F265,$B$337:$B$373,0)),SUMIFS('Input-Ext Allocators'!D$8:D$63,'Input-Ext Allocators'!$B$8:$B$63,$F265))*$D265</f>
        <v>0</v>
      </c>
      <c r="H265" s="10">
        <f ca="1">IFERROR(INDEX(H$337:H$373,MATCH($F265,$B$337:$B$373,0))/INDEX($D$337:$D$373,MATCH($F265,$B$337:$B$373,0)),SUMIFS('Input-Ext Allocators'!E$8:E$63,'Input-Ext Allocators'!$B$8:$B$63,$F265))*$D265</f>
        <v>0</v>
      </c>
      <c r="I265" s="10">
        <f ca="1">IFERROR(INDEX(I$337:I$373,MATCH($F265,$B$337:$B$373,0))/INDEX($D$337:$D$373,MATCH($F265,$B$337:$B$373,0)),SUMIFS('Input-Ext Allocators'!F$8:F$63,'Input-Ext Allocators'!$B$8:$B$63,$F265))*$D265</f>
        <v>0</v>
      </c>
      <c r="J265" s="10">
        <f ca="1">IFERROR(INDEX(J$337:J$373,MATCH($F265,$B$337:$B$373,0))/INDEX($D$337:$D$373,MATCH($F265,$B$337:$B$373,0)),SUMIFS('Input-Ext Allocators'!G$8:G$63,'Input-Ext Allocators'!$B$8:$B$63,$F265))*$D265</f>
        <v>0</v>
      </c>
      <c r="K265" s="10">
        <f ca="1">IFERROR(INDEX(K$337:K$373,MATCH($F265,$B$337:$B$373,0))/INDEX($D$337:$D$373,MATCH($F265,$B$337:$B$373,0)),SUMIFS('Input-Ext Allocators'!H$8:H$63,'Input-Ext Allocators'!$B$8:$B$63,$F265))*$D265</f>
        <v>0</v>
      </c>
    </row>
    <row r="266" spans="1:11" outlineLevel="1">
      <c r="A266" s="31">
        <f>IF(ISBLANK('Input-Accounts'!A266),"",'Input-Accounts'!A266)</f>
        <v>236</v>
      </c>
      <c r="B266" s="53" t="str">
        <f>IF(ISBLANK('Input-Accounts'!B266),"",'Input-Accounts'!B266)</f>
        <v>M &amp; R STATION EQUIP-GENERAL</v>
      </c>
      <c r="C266" s="31">
        <f>IF(ISBLANK('Input-Accounts'!C266),"",'Input-Accounts'!C266)</f>
        <v>378.1</v>
      </c>
      <c r="D266" s="10">
        <f t="shared" ca="1" si="53"/>
        <v>0</v>
      </c>
      <c r="E266" s="10">
        <f t="shared" ca="1" si="52"/>
        <v>0</v>
      </c>
      <c r="F266" s="3" t="str" cm="1">
        <f t="array" aca="1" ref="F266" ca="1">IF(D266=0,"-",IF('Input-Accounts'!$E266&lt;&gt;0,'Input-Accounts'!$E266,INDEX('Input-Accounts'!$H266:$J266,,MATCH($F$6,'Input-Accounts'!$H$6:$J$6,0))))</f>
        <v>-</v>
      </c>
      <c r="G266" s="10">
        <f ca="1">IFERROR(INDEX(G$337:G$373,MATCH($F266,$B$337:$B$373,0))/INDEX($D$337:$D$373,MATCH($F266,$B$337:$B$373,0)),SUMIFS('Input-Ext Allocators'!D$8:D$63,'Input-Ext Allocators'!$B$8:$B$63,$F266))*$D266</f>
        <v>0</v>
      </c>
      <c r="H266" s="10">
        <f ca="1">IFERROR(INDEX(H$337:H$373,MATCH($F266,$B$337:$B$373,0))/INDEX($D$337:$D$373,MATCH($F266,$B$337:$B$373,0)),SUMIFS('Input-Ext Allocators'!E$8:E$63,'Input-Ext Allocators'!$B$8:$B$63,$F266))*$D266</f>
        <v>0</v>
      </c>
      <c r="I266" s="10">
        <f ca="1">IFERROR(INDEX(I$337:I$373,MATCH($F266,$B$337:$B$373,0))/INDEX($D$337:$D$373,MATCH($F266,$B$337:$B$373,0)),SUMIFS('Input-Ext Allocators'!F$8:F$63,'Input-Ext Allocators'!$B$8:$B$63,$F266))*$D266</f>
        <v>0</v>
      </c>
      <c r="J266" s="10">
        <f ca="1">IFERROR(INDEX(J$337:J$373,MATCH($F266,$B$337:$B$373,0))/INDEX($D$337:$D$373,MATCH($F266,$B$337:$B$373,0)),SUMIFS('Input-Ext Allocators'!G$8:G$63,'Input-Ext Allocators'!$B$8:$B$63,$F266))*$D266</f>
        <v>0</v>
      </c>
      <c r="K266" s="10">
        <f ca="1">IFERROR(INDEX(K$337:K$373,MATCH($F266,$B$337:$B$373,0))/INDEX($D$337:$D$373,MATCH($F266,$B$337:$B$373,0)),SUMIFS('Input-Ext Allocators'!H$8:H$63,'Input-Ext Allocators'!$B$8:$B$63,$F266))*$D266</f>
        <v>0</v>
      </c>
    </row>
    <row r="267" spans="1:11" outlineLevel="1">
      <c r="A267" s="31">
        <f>IF(ISBLANK('Input-Accounts'!A267),"",'Input-Accounts'!A267)</f>
        <v>237</v>
      </c>
      <c r="B267" s="53" t="str">
        <f>IF(ISBLANK('Input-Accounts'!B267),"",'Input-Accounts'!B267)</f>
        <v>M &amp; R STA EQUIP-GENERAL-REGULATING (Less SMRP)</v>
      </c>
      <c r="C267" s="31">
        <f>IF(ISBLANK('Input-Accounts'!C267),"",'Input-Accounts'!C267)</f>
        <v>378.2</v>
      </c>
      <c r="D267" s="10">
        <f t="shared" ca="1" si="53"/>
        <v>0</v>
      </c>
      <c r="E267" s="10">
        <f t="shared" ca="1" si="52"/>
        <v>0</v>
      </c>
      <c r="F267" s="3" t="str" cm="1">
        <f t="array" aca="1" ref="F267" ca="1">IF(D267=0,"-",IF('Input-Accounts'!$E267&lt;&gt;0,'Input-Accounts'!$E267,INDEX('Input-Accounts'!$H267:$J267,,MATCH($F$6,'Input-Accounts'!$H$6:$J$6,0))))</f>
        <v>-</v>
      </c>
      <c r="G267" s="10">
        <f ca="1">IFERROR(INDEX(G$337:G$373,MATCH($F267,$B$337:$B$373,0))/INDEX($D$337:$D$373,MATCH($F267,$B$337:$B$373,0)),SUMIFS('Input-Ext Allocators'!D$8:D$63,'Input-Ext Allocators'!$B$8:$B$63,$F267))*$D267</f>
        <v>0</v>
      </c>
      <c r="H267" s="10">
        <f ca="1">IFERROR(INDEX(H$337:H$373,MATCH($F267,$B$337:$B$373,0))/INDEX($D$337:$D$373,MATCH($F267,$B$337:$B$373,0)),SUMIFS('Input-Ext Allocators'!E$8:E$63,'Input-Ext Allocators'!$B$8:$B$63,$F267))*$D267</f>
        <v>0</v>
      </c>
      <c r="I267" s="10">
        <f ca="1">IFERROR(INDEX(I$337:I$373,MATCH($F267,$B$337:$B$373,0))/INDEX($D$337:$D$373,MATCH($F267,$B$337:$B$373,0)),SUMIFS('Input-Ext Allocators'!F$8:F$63,'Input-Ext Allocators'!$B$8:$B$63,$F267))*$D267</f>
        <v>0</v>
      </c>
      <c r="J267" s="10">
        <f ca="1">IFERROR(INDEX(J$337:J$373,MATCH($F267,$B$337:$B$373,0))/INDEX($D$337:$D$373,MATCH($F267,$B$337:$B$373,0)),SUMIFS('Input-Ext Allocators'!G$8:G$63,'Input-Ext Allocators'!$B$8:$B$63,$F267))*$D267</f>
        <v>0</v>
      </c>
      <c r="K267" s="10">
        <f ca="1">IFERROR(INDEX(K$337:K$373,MATCH($F267,$B$337:$B$373,0))/INDEX($D$337:$D$373,MATCH($F267,$B$337:$B$373,0)),SUMIFS('Input-Ext Allocators'!H$8:H$63,'Input-Ext Allocators'!$B$8:$B$63,$F267))*$D267</f>
        <v>0</v>
      </c>
    </row>
    <row r="268" spans="1:11" outlineLevel="1">
      <c r="A268" s="31">
        <f>IF(ISBLANK('Input-Accounts'!A268),"",'Input-Accounts'!A268)</f>
        <v>238</v>
      </c>
      <c r="B268" s="53" t="str">
        <f>IF(ISBLANK('Input-Accounts'!B268),"",'Input-Accounts'!B268)</f>
        <v>M &amp; R STA EQUIP REG FMV</v>
      </c>
      <c r="C268" s="31">
        <f>IF(ISBLANK('Input-Accounts'!C268),"",'Input-Accounts'!C268)</f>
        <v>378.21</v>
      </c>
      <c r="D268" s="10">
        <f t="shared" ca="1" si="53"/>
        <v>0</v>
      </c>
      <c r="E268" s="10">
        <f t="shared" ca="1" si="52"/>
        <v>0</v>
      </c>
      <c r="F268" s="3" t="str" cm="1">
        <f t="array" aca="1" ref="F268" ca="1">IF(D268=0,"-",IF('Input-Accounts'!$E268&lt;&gt;0,'Input-Accounts'!$E268,INDEX('Input-Accounts'!$H268:$J268,,MATCH($F$6,'Input-Accounts'!$H$6:$J$6,0))))</f>
        <v>-</v>
      </c>
      <c r="G268" s="10">
        <f ca="1">IFERROR(INDEX(G$337:G$373,MATCH($F268,$B$337:$B$373,0))/INDEX($D$337:$D$373,MATCH($F268,$B$337:$B$373,0)),SUMIFS('Input-Ext Allocators'!D$8:D$63,'Input-Ext Allocators'!$B$8:$B$63,$F268))*$D268</f>
        <v>0</v>
      </c>
      <c r="H268" s="10">
        <f ca="1">IFERROR(INDEX(H$337:H$373,MATCH($F268,$B$337:$B$373,0))/INDEX($D$337:$D$373,MATCH($F268,$B$337:$B$373,0)),SUMIFS('Input-Ext Allocators'!E$8:E$63,'Input-Ext Allocators'!$B$8:$B$63,$F268))*$D268</f>
        <v>0</v>
      </c>
      <c r="I268" s="10">
        <f ca="1">IFERROR(INDEX(I$337:I$373,MATCH($F268,$B$337:$B$373,0))/INDEX($D$337:$D$373,MATCH($F268,$B$337:$B$373,0)),SUMIFS('Input-Ext Allocators'!F$8:F$63,'Input-Ext Allocators'!$B$8:$B$63,$F268))*$D268</f>
        <v>0</v>
      </c>
      <c r="J268" s="10">
        <f ca="1">IFERROR(INDEX(J$337:J$373,MATCH($F268,$B$337:$B$373,0))/INDEX($D$337:$D$373,MATCH($F268,$B$337:$B$373,0)),SUMIFS('Input-Ext Allocators'!G$8:G$63,'Input-Ext Allocators'!$B$8:$B$63,$F268))*$D268</f>
        <v>0</v>
      </c>
      <c r="K268" s="10">
        <f ca="1">IFERROR(INDEX(K$337:K$373,MATCH($F268,$B$337:$B$373,0))/INDEX($D$337:$D$373,MATCH($F268,$B$337:$B$373,0)),SUMIFS('Input-Ext Allocators'!H$8:H$63,'Input-Ext Allocators'!$B$8:$B$63,$F268))*$D268</f>
        <v>0</v>
      </c>
    </row>
    <row r="269" spans="1:11" outlineLevel="1">
      <c r="A269" s="31">
        <f>IF(ISBLANK('Input-Accounts'!A269),"",'Input-Accounts'!A269)</f>
        <v>239</v>
      </c>
      <c r="B269" s="53" t="str">
        <f>IF(ISBLANK('Input-Accounts'!B269),"",'Input-Accounts'!B269)</f>
        <v>M &amp; R STA EQUIP-GEN-LOCAL GAS PURCH</v>
      </c>
      <c r="C269" s="31">
        <f>IF(ISBLANK('Input-Accounts'!C269),"",'Input-Accounts'!C269)</f>
        <v>378.3</v>
      </c>
      <c r="D269" s="10">
        <f t="shared" ca="1" si="53"/>
        <v>0</v>
      </c>
      <c r="E269" s="10">
        <f t="shared" ca="1" si="52"/>
        <v>0</v>
      </c>
      <c r="F269" s="3" t="str" cm="1">
        <f t="array" aca="1" ref="F269" ca="1">IF(D269=0,"-",IF('Input-Accounts'!$E269&lt;&gt;0,'Input-Accounts'!$E269,INDEX('Input-Accounts'!$H269:$J269,,MATCH($F$6,'Input-Accounts'!$H$6:$J$6,0))))</f>
        <v>-</v>
      </c>
      <c r="G269" s="10">
        <f ca="1">IFERROR(INDEX(G$337:G$373,MATCH($F269,$B$337:$B$373,0))/INDEX($D$337:$D$373,MATCH($F269,$B$337:$B$373,0)),SUMIFS('Input-Ext Allocators'!D$8:D$63,'Input-Ext Allocators'!$B$8:$B$63,$F269))*$D269</f>
        <v>0</v>
      </c>
      <c r="H269" s="10">
        <f ca="1">IFERROR(INDEX(H$337:H$373,MATCH($F269,$B$337:$B$373,0))/INDEX($D$337:$D$373,MATCH($F269,$B$337:$B$373,0)),SUMIFS('Input-Ext Allocators'!E$8:E$63,'Input-Ext Allocators'!$B$8:$B$63,$F269))*$D269</f>
        <v>0</v>
      </c>
      <c r="I269" s="10">
        <f ca="1">IFERROR(INDEX(I$337:I$373,MATCH($F269,$B$337:$B$373,0))/INDEX($D$337:$D$373,MATCH($F269,$B$337:$B$373,0)),SUMIFS('Input-Ext Allocators'!F$8:F$63,'Input-Ext Allocators'!$B$8:$B$63,$F269))*$D269</f>
        <v>0</v>
      </c>
      <c r="J269" s="10">
        <f ca="1">IFERROR(INDEX(J$337:J$373,MATCH($F269,$B$337:$B$373,0))/INDEX($D$337:$D$373,MATCH($F269,$B$337:$B$373,0)),SUMIFS('Input-Ext Allocators'!G$8:G$63,'Input-Ext Allocators'!$B$8:$B$63,$F269))*$D269</f>
        <v>0</v>
      </c>
      <c r="K269" s="10">
        <f ca="1">IFERROR(INDEX(K$337:K$373,MATCH($F269,$B$337:$B$373,0))/INDEX($D$337:$D$373,MATCH($F269,$B$337:$B$373,0)),SUMIFS('Input-Ext Allocators'!H$8:H$63,'Input-Ext Allocators'!$B$8:$B$63,$F269))*$D269</f>
        <v>0</v>
      </c>
    </row>
    <row r="270" spans="1:11" outlineLevel="1">
      <c r="A270" s="31">
        <f>IF(ISBLANK('Input-Accounts'!A270),"",'Input-Accounts'!A270)</f>
        <v>240</v>
      </c>
      <c r="B270" s="53" t="str">
        <f>IF(ISBLANK('Input-Accounts'!B270),"",'Input-Accounts'!B270)</f>
        <v>Measuring and regulating station equipment—city gate check stations</v>
      </c>
      <c r="C270" s="31">
        <f>IF(ISBLANK('Input-Accounts'!C270),"",'Input-Accounts'!C270)</f>
        <v>379.1</v>
      </c>
      <c r="D270" s="10">
        <f t="shared" ca="1" si="53"/>
        <v>0</v>
      </c>
      <c r="E270" s="10">
        <f t="shared" ca="1" si="52"/>
        <v>0</v>
      </c>
      <c r="F270" s="3" t="str" cm="1">
        <f t="array" aca="1" ref="F270" ca="1">IF(D270=0,"-",IF('Input-Accounts'!$E270&lt;&gt;0,'Input-Accounts'!$E270,INDEX('Input-Accounts'!$H270:$J270,,MATCH($F$6,'Input-Accounts'!$H$6:$J$6,0))))</f>
        <v>-</v>
      </c>
      <c r="G270" s="10">
        <f ca="1">IFERROR(INDEX(G$337:G$373,MATCH($F270,$B$337:$B$373,0))/INDEX($D$337:$D$373,MATCH($F270,$B$337:$B$373,0)),SUMIFS('Input-Ext Allocators'!D$8:D$63,'Input-Ext Allocators'!$B$8:$B$63,$F270))*$D270</f>
        <v>0</v>
      </c>
      <c r="H270" s="10">
        <f ca="1">IFERROR(INDEX(H$337:H$373,MATCH($F270,$B$337:$B$373,0))/INDEX($D$337:$D$373,MATCH($F270,$B$337:$B$373,0)),SUMIFS('Input-Ext Allocators'!E$8:E$63,'Input-Ext Allocators'!$B$8:$B$63,$F270))*$D270</f>
        <v>0</v>
      </c>
      <c r="I270" s="10">
        <f ca="1">IFERROR(INDEX(I$337:I$373,MATCH($F270,$B$337:$B$373,0))/INDEX($D$337:$D$373,MATCH($F270,$B$337:$B$373,0)),SUMIFS('Input-Ext Allocators'!F$8:F$63,'Input-Ext Allocators'!$B$8:$B$63,$F270))*$D270</f>
        <v>0</v>
      </c>
      <c r="J270" s="10">
        <f ca="1">IFERROR(INDEX(J$337:J$373,MATCH($F270,$B$337:$B$373,0))/INDEX($D$337:$D$373,MATCH($F270,$B$337:$B$373,0)),SUMIFS('Input-Ext Allocators'!G$8:G$63,'Input-Ext Allocators'!$B$8:$B$63,$F270))*$D270</f>
        <v>0</v>
      </c>
      <c r="K270" s="10">
        <f ca="1">IFERROR(INDEX(K$337:K$373,MATCH($F270,$B$337:$B$373,0))/INDEX($D$337:$D$373,MATCH($F270,$B$337:$B$373,0)),SUMIFS('Input-Ext Allocators'!H$8:H$63,'Input-Ext Allocators'!$B$8:$B$63,$F270))*$D270</f>
        <v>0</v>
      </c>
    </row>
    <row r="271" spans="1:11" outlineLevel="1">
      <c r="A271" s="31">
        <f>IF(ISBLANK('Input-Accounts'!A271),"",'Input-Accounts'!A271)</f>
        <v>241</v>
      </c>
      <c r="B271" s="53" t="str">
        <f>IF(ISBLANK('Input-Accounts'!B271),"",'Input-Accounts'!B271)</f>
        <v>SERVICES (Less SMRP)</v>
      </c>
      <c r="C271" s="31">
        <f>IF(ISBLANK('Input-Accounts'!C271),"",'Input-Accounts'!C271)</f>
        <v>380</v>
      </c>
      <c r="D271" s="10">
        <f t="shared" ca="1" si="53"/>
        <v>0</v>
      </c>
      <c r="E271" s="10">
        <f t="shared" ca="1" si="52"/>
        <v>0</v>
      </c>
      <c r="F271" s="3" t="str" cm="1">
        <f t="array" aca="1" ref="F271" ca="1">IF(D271=0,"-",IF('Input-Accounts'!$E271&lt;&gt;0,'Input-Accounts'!$E271,INDEX('Input-Accounts'!$H271:$J271,,MATCH($F$6,'Input-Accounts'!$H$6:$J$6,0))))</f>
        <v>-</v>
      </c>
      <c r="G271" s="10">
        <f ca="1">IFERROR(INDEX(G$337:G$373,MATCH($F271,$B$337:$B$373,0))/INDEX($D$337:$D$373,MATCH($F271,$B$337:$B$373,0)),SUMIFS('Input-Ext Allocators'!D$8:D$63,'Input-Ext Allocators'!$B$8:$B$63,$F271))*$D271</f>
        <v>0</v>
      </c>
      <c r="H271" s="10">
        <f ca="1">IFERROR(INDEX(H$337:H$373,MATCH($F271,$B$337:$B$373,0))/INDEX($D$337:$D$373,MATCH($F271,$B$337:$B$373,0)),SUMIFS('Input-Ext Allocators'!E$8:E$63,'Input-Ext Allocators'!$B$8:$B$63,$F271))*$D271</f>
        <v>0</v>
      </c>
      <c r="I271" s="10">
        <f ca="1">IFERROR(INDEX(I$337:I$373,MATCH($F271,$B$337:$B$373,0))/INDEX($D$337:$D$373,MATCH($F271,$B$337:$B$373,0)),SUMIFS('Input-Ext Allocators'!F$8:F$63,'Input-Ext Allocators'!$B$8:$B$63,$F271))*$D271</f>
        <v>0</v>
      </c>
      <c r="J271" s="10">
        <f ca="1">IFERROR(INDEX(J$337:J$373,MATCH($F271,$B$337:$B$373,0))/INDEX($D$337:$D$373,MATCH($F271,$B$337:$B$373,0)),SUMIFS('Input-Ext Allocators'!G$8:G$63,'Input-Ext Allocators'!$B$8:$B$63,$F271))*$D271</f>
        <v>0</v>
      </c>
      <c r="K271" s="10">
        <f ca="1">IFERROR(INDEX(K$337:K$373,MATCH($F271,$B$337:$B$373,0))/INDEX($D$337:$D$373,MATCH($F271,$B$337:$B$373,0)),SUMIFS('Input-Ext Allocators'!H$8:H$63,'Input-Ext Allocators'!$B$8:$B$63,$F271))*$D271</f>
        <v>0</v>
      </c>
    </row>
    <row r="272" spans="1:11" outlineLevel="1">
      <c r="A272" s="31">
        <f>IF(ISBLANK('Input-Accounts'!A272),"",'Input-Accounts'!A272)</f>
        <v>242</v>
      </c>
      <c r="B272" s="53" t="str">
        <f>IF(ISBLANK('Input-Accounts'!B272),"",'Input-Accounts'!B272)</f>
        <v>METERS</v>
      </c>
      <c r="C272" s="31">
        <f>IF(ISBLANK('Input-Accounts'!C272),"",'Input-Accounts'!C272)</f>
        <v>381</v>
      </c>
      <c r="D272" s="10">
        <f t="shared" ca="1" si="53"/>
        <v>0</v>
      </c>
      <c r="E272" s="10">
        <f t="shared" ca="1" si="52"/>
        <v>0</v>
      </c>
      <c r="F272" s="3" t="str" cm="1">
        <f t="array" aca="1" ref="F272" ca="1">IF(D272=0,"-",IF('Input-Accounts'!$E272&lt;&gt;0,'Input-Accounts'!$E272,INDEX('Input-Accounts'!$H272:$J272,,MATCH($F$6,'Input-Accounts'!$H$6:$J$6,0))))</f>
        <v>-</v>
      </c>
      <c r="G272" s="10">
        <f ca="1">IFERROR(INDEX(G$337:G$373,MATCH($F272,$B$337:$B$373,0))/INDEX($D$337:$D$373,MATCH($F272,$B$337:$B$373,0)),SUMIFS('Input-Ext Allocators'!D$8:D$63,'Input-Ext Allocators'!$B$8:$B$63,$F272))*$D272</f>
        <v>0</v>
      </c>
      <c r="H272" s="10">
        <f ca="1">IFERROR(INDEX(H$337:H$373,MATCH($F272,$B$337:$B$373,0))/INDEX($D$337:$D$373,MATCH($F272,$B$337:$B$373,0)),SUMIFS('Input-Ext Allocators'!E$8:E$63,'Input-Ext Allocators'!$B$8:$B$63,$F272))*$D272</f>
        <v>0</v>
      </c>
      <c r="I272" s="10">
        <f ca="1">IFERROR(INDEX(I$337:I$373,MATCH($F272,$B$337:$B$373,0))/INDEX($D$337:$D$373,MATCH($F272,$B$337:$B$373,0)),SUMIFS('Input-Ext Allocators'!F$8:F$63,'Input-Ext Allocators'!$B$8:$B$63,$F272))*$D272</f>
        <v>0</v>
      </c>
      <c r="J272" s="10">
        <f ca="1">IFERROR(INDEX(J$337:J$373,MATCH($F272,$B$337:$B$373,0))/INDEX($D$337:$D$373,MATCH($F272,$B$337:$B$373,0)),SUMIFS('Input-Ext Allocators'!G$8:G$63,'Input-Ext Allocators'!$B$8:$B$63,$F272))*$D272</f>
        <v>0</v>
      </c>
      <c r="K272" s="10">
        <f ca="1">IFERROR(INDEX(K$337:K$373,MATCH($F272,$B$337:$B$373,0))/INDEX($D$337:$D$373,MATCH($F272,$B$337:$B$373,0)),SUMIFS('Input-Ext Allocators'!H$8:H$63,'Input-Ext Allocators'!$B$8:$B$63,$F272))*$D272</f>
        <v>0</v>
      </c>
    </row>
    <row r="273" spans="1:11" outlineLevel="1">
      <c r="A273" s="31">
        <f>IF(ISBLANK('Input-Accounts'!A273),"",'Input-Accounts'!A273)</f>
        <v>243</v>
      </c>
      <c r="B273" s="53" t="str">
        <f>IF(ISBLANK('Input-Accounts'!B273),"",'Input-Accounts'!B273)</f>
        <v>METERS - AMI</v>
      </c>
      <c r="C273" s="31">
        <f>IF(ISBLANK('Input-Accounts'!C273),"",'Input-Accounts'!C273)</f>
        <v>381.1</v>
      </c>
      <c r="D273" s="10">
        <f t="shared" ca="1" si="53"/>
        <v>0</v>
      </c>
      <c r="E273" s="10">
        <f t="shared" ca="1" si="52"/>
        <v>0</v>
      </c>
      <c r="F273" s="3" t="str" cm="1">
        <f t="array" aca="1" ref="F273" ca="1">IF(D273=0,"-",IF('Input-Accounts'!$E273&lt;&gt;0,'Input-Accounts'!$E273,INDEX('Input-Accounts'!$H273:$J273,,MATCH($F$6,'Input-Accounts'!$H$6:$J$6,0))))</f>
        <v>-</v>
      </c>
      <c r="G273" s="10">
        <f ca="1">IFERROR(INDEX(G$337:G$373,MATCH($F273,$B$337:$B$373,0))/INDEX($D$337:$D$373,MATCH($F273,$B$337:$B$373,0)),SUMIFS('Input-Ext Allocators'!D$8:D$63,'Input-Ext Allocators'!$B$8:$B$63,$F273))*$D273</f>
        <v>0</v>
      </c>
      <c r="H273" s="10">
        <f ca="1">IFERROR(INDEX(H$337:H$373,MATCH($F273,$B$337:$B$373,0))/INDEX($D$337:$D$373,MATCH($F273,$B$337:$B$373,0)),SUMIFS('Input-Ext Allocators'!E$8:E$63,'Input-Ext Allocators'!$B$8:$B$63,$F273))*$D273</f>
        <v>0</v>
      </c>
      <c r="I273" s="10">
        <f ca="1">IFERROR(INDEX(I$337:I$373,MATCH($F273,$B$337:$B$373,0))/INDEX($D$337:$D$373,MATCH($F273,$B$337:$B$373,0)),SUMIFS('Input-Ext Allocators'!F$8:F$63,'Input-Ext Allocators'!$B$8:$B$63,$F273))*$D273</f>
        <v>0</v>
      </c>
      <c r="J273" s="10">
        <f ca="1">IFERROR(INDEX(J$337:J$373,MATCH($F273,$B$337:$B$373,0))/INDEX($D$337:$D$373,MATCH($F273,$B$337:$B$373,0)),SUMIFS('Input-Ext Allocators'!G$8:G$63,'Input-Ext Allocators'!$B$8:$B$63,$F273))*$D273</f>
        <v>0</v>
      </c>
      <c r="K273" s="10">
        <f ca="1">IFERROR(INDEX(K$337:K$373,MATCH($F273,$B$337:$B$373,0))/INDEX($D$337:$D$373,MATCH($F273,$B$337:$B$373,0)),SUMIFS('Input-Ext Allocators'!H$8:H$63,'Input-Ext Allocators'!$B$8:$B$63,$F273))*$D273</f>
        <v>0</v>
      </c>
    </row>
    <row r="274" spans="1:11" outlineLevel="1">
      <c r="A274" s="31">
        <f>IF(ISBLANK('Input-Accounts'!A274),"",'Input-Accounts'!A274)</f>
        <v>244</v>
      </c>
      <c r="B274" s="53" t="str">
        <f>IF(ISBLANK('Input-Accounts'!B274),"",'Input-Accounts'!B274)</f>
        <v>METER INSTALLATIONS (Less SMRP)</v>
      </c>
      <c r="C274" s="31">
        <f>IF(ISBLANK('Input-Accounts'!C274),"",'Input-Accounts'!C274)</f>
        <v>382</v>
      </c>
      <c r="D274" s="10">
        <f t="shared" ca="1" si="53"/>
        <v>0</v>
      </c>
      <c r="E274" s="10">
        <f t="shared" ca="1" si="52"/>
        <v>0</v>
      </c>
      <c r="F274" s="3" t="str" cm="1">
        <f t="array" aca="1" ref="F274" ca="1">IF(D274=0,"-",IF('Input-Accounts'!$E274&lt;&gt;0,'Input-Accounts'!$E274,INDEX('Input-Accounts'!$H274:$J274,,MATCH($F$6,'Input-Accounts'!$H$6:$J$6,0))))</f>
        <v>-</v>
      </c>
      <c r="G274" s="10">
        <f ca="1">IFERROR(INDEX(G$337:G$373,MATCH($F274,$B$337:$B$373,0))/INDEX($D$337:$D$373,MATCH($F274,$B$337:$B$373,0)),SUMIFS('Input-Ext Allocators'!D$8:D$63,'Input-Ext Allocators'!$B$8:$B$63,$F274))*$D274</f>
        <v>0</v>
      </c>
      <c r="H274" s="10">
        <f ca="1">IFERROR(INDEX(H$337:H$373,MATCH($F274,$B$337:$B$373,0))/INDEX($D$337:$D$373,MATCH($F274,$B$337:$B$373,0)),SUMIFS('Input-Ext Allocators'!E$8:E$63,'Input-Ext Allocators'!$B$8:$B$63,$F274))*$D274</f>
        <v>0</v>
      </c>
      <c r="I274" s="10">
        <f ca="1">IFERROR(INDEX(I$337:I$373,MATCH($F274,$B$337:$B$373,0))/INDEX($D$337:$D$373,MATCH($F274,$B$337:$B$373,0)),SUMIFS('Input-Ext Allocators'!F$8:F$63,'Input-Ext Allocators'!$B$8:$B$63,$F274))*$D274</f>
        <v>0</v>
      </c>
      <c r="J274" s="10">
        <f ca="1">IFERROR(INDEX(J$337:J$373,MATCH($F274,$B$337:$B$373,0))/INDEX($D$337:$D$373,MATCH($F274,$B$337:$B$373,0)),SUMIFS('Input-Ext Allocators'!G$8:G$63,'Input-Ext Allocators'!$B$8:$B$63,$F274))*$D274</f>
        <v>0</v>
      </c>
      <c r="K274" s="10">
        <f ca="1">IFERROR(INDEX(K$337:K$373,MATCH($F274,$B$337:$B$373,0))/INDEX($D$337:$D$373,MATCH($F274,$B$337:$B$373,0)),SUMIFS('Input-Ext Allocators'!H$8:H$63,'Input-Ext Allocators'!$B$8:$B$63,$F274))*$D274</f>
        <v>0</v>
      </c>
    </row>
    <row r="275" spans="1:11" outlineLevel="1">
      <c r="A275" s="31">
        <f>IF(ISBLANK('Input-Accounts'!A275),"",'Input-Accounts'!A275)</f>
        <v>245</v>
      </c>
      <c r="B275" s="53" t="str">
        <f>IF(ISBLANK('Input-Accounts'!B275),"",'Input-Accounts'!B275)</f>
        <v>HOUSE REGULATORS (Less SMRP)</v>
      </c>
      <c r="C275" s="31">
        <f>IF(ISBLANK('Input-Accounts'!C275),"",'Input-Accounts'!C275)</f>
        <v>383</v>
      </c>
      <c r="D275" s="10">
        <f t="shared" ca="1" si="53"/>
        <v>0</v>
      </c>
      <c r="E275" s="10">
        <f t="shared" ca="1" si="52"/>
        <v>0</v>
      </c>
      <c r="F275" s="3" t="str" cm="1">
        <f t="array" aca="1" ref="F275" ca="1">IF(D275=0,"-",IF('Input-Accounts'!$E275&lt;&gt;0,'Input-Accounts'!$E275,INDEX('Input-Accounts'!$H275:$J275,,MATCH($F$6,'Input-Accounts'!$H$6:$J$6,0))))</f>
        <v>-</v>
      </c>
      <c r="G275" s="10">
        <f ca="1">IFERROR(INDEX(G$337:G$373,MATCH($F275,$B$337:$B$373,0))/INDEX($D$337:$D$373,MATCH($F275,$B$337:$B$373,0)),SUMIFS('Input-Ext Allocators'!D$8:D$63,'Input-Ext Allocators'!$B$8:$B$63,$F275))*$D275</f>
        <v>0</v>
      </c>
      <c r="H275" s="10">
        <f ca="1">IFERROR(INDEX(H$337:H$373,MATCH($F275,$B$337:$B$373,0))/INDEX($D$337:$D$373,MATCH($F275,$B$337:$B$373,0)),SUMIFS('Input-Ext Allocators'!E$8:E$63,'Input-Ext Allocators'!$B$8:$B$63,$F275))*$D275</f>
        <v>0</v>
      </c>
      <c r="I275" s="10">
        <f ca="1">IFERROR(INDEX(I$337:I$373,MATCH($F275,$B$337:$B$373,0))/INDEX($D$337:$D$373,MATCH($F275,$B$337:$B$373,0)),SUMIFS('Input-Ext Allocators'!F$8:F$63,'Input-Ext Allocators'!$B$8:$B$63,$F275))*$D275</f>
        <v>0</v>
      </c>
      <c r="J275" s="10">
        <f ca="1">IFERROR(INDEX(J$337:J$373,MATCH($F275,$B$337:$B$373,0))/INDEX($D$337:$D$373,MATCH($F275,$B$337:$B$373,0)),SUMIFS('Input-Ext Allocators'!G$8:G$63,'Input-Ext Allocators'!$B$8:$B$63,$F275))*$D275</f>
        <v>0</v>
      </c>
      <c r="K275" s="10">
        <f ca="1">IFERROR(INDEX(K$337:K$373,MATCH($F275,$B$337:$B$373,0))/INDEX($D$337:$D$373,MATCH($F275,$B$337:$B$373,0)),SUMIFS('Input-Ext Allocators'!H$8:H$63,'Input-Ext Allocators'!$B$8:$B$63,$F275))*$D275</f>
        <v>0</v>
      </c>
    </row>
    <row r="276" spans="1:11" outlineLevel="1">
      <c r="A276" s="31">
        <f>IF(ISBLANK('Input-Accounts'!A276),"",'Input-Accounts'!A276)</f>
        <v>246</v>
      </c>
      <c r="B276" s="53" t="str">
        <f>IF(ISBLANK('Input-Accounts'!B276),"",'Input-Accounts'!B276)</f>
        <v>HOUSE REGULATOR INSTALLATIONS</v>
      </c>
      <c r="C276" s="31">
        <f>IF(ISBLANK('Input-Accounts'!C276),"",'Input-Accounts'!C276)</f>
        <v>384</v>
      </c>
      <c r="D276" s="10">
        <f t="shared" ca="1" si="53"/>
        <v>0</v>
      </c>
      <c r="E276" s="10">
        <f t="shared" ca="1" si="52"/>
        <v>0</v>
      </c>
      <c r="F276" s="3" t="str" cm="1">
        <f t="array" aca="1" ref="F276" ca="1">IF(D276=0,"-",IF('Input-Accounts'!$E276&lt;&gt;0,'Input-Accounts'!$E276,INDEX('Input-Accounts'!$H276:$J276,,MATCH($F$6,'Input-Accounts'!$H$6:$J$6,0))))</f>
        <v>-</v>
      </c>
      <c r="G276" s="10">
        <f ca="1">IFERROR(INDEX(G$337:G$373,MATCH($F276,$B$337:$B$373,0))/INDEX($D$337:$D$373,MATCH($F276,$B$337:$B$373,0)),SUMIFS('Input-Ext Allocators'!D$8:D$63,'Input-Ext Allocators'!$B$8:$B$63,$F276))*$D276</f>
        <v>0</v>
      </c>
      <c r="H276" s="10">
        <f ca="1">IFERROR(INDEX(H$337:H$373,MATCH($F276,$B$337:$B$373,0))/INDEX($D$337:$D$373,MATCH($F276,$B$337:$B$373,0)),SUMIFS('Input-Ext Allocators'!E$8:E$63,'Input-Ext Allocators'!$B$8:$B$63,$F276))*$D276</f>
        <v>0</v>
      </c>
      <c r="I276" s="10">
        <f ca="1">IFERROR(INDEX(I$337:I$373,MATCH($F276,$B$337:$B$373,0))/INDEX($D$337:$D$373,MATCH($F276,$B$337:$B$373,0)),SUMIFS('Input-Ext Allocators'!F$8:F$63,'Input-Ext Allocators'!$B$8:$B$63,$F276))*$D276</f>
        <v>0</v>
      </c>
      <c r="J276" s="10">
        <f ca="1">IFERROR(INDEX(J$337:J$373,MATCH($F276,$B$337:$B$373,0))/INDEX($D$337:$D$373,MATCH($F276,$B$337:$B$373,0)),SUMIFS('Input-Ext Allocators'!G$8:G$63,'Input-Ext Allocators'!$B$8:$B$63,$F276))*$D276</f>
        <v>0</v>
      </c>
      <c r="K276" s="10">
        <f ca="1">IFERROR(INDEX(K$337:K$373,MATCH($F276,$B$337:$B$373,0))/INDEX($D$337:$D$373,MATCH($F276,$B$337:$B$373,0)),SUMIFS('Input-Ext Allocators'!H$8:H$63,'Input-Ext Allocators'!$B$8:$B$63,$F276))*$D276</f>
        <v>0</v>
      </c>
    </row>
    <row r="277" spans="1:11" outlineLevel="1">
      <c r="A277" s="31">
        <f>IF(ISBLANK('Input-Accounts'!A277),"",'Input-Accounts'!A277)</f>
        <v>247</v>
      </c>
      <c r="B277" s="53" t="str">
        <f>IF(ISBLANK('Input-Accounts'!B277),"",'Input-Accounts'!B277)</f>
        <v>INDUSTRIAL M &amp; R STATION EQUIPMENT</v>
      </c>
      <c r="C277" s="31">
        <f>IF(ISBLANK('Input-Accounts'!C277),"",'Input-Accounts'!C277)</f>
        <v>385</v>
      </c>
      <c r="D277" s="10">
        <f t="shared" ca="1" si="53"/>
        <v>0</v>
      </c>
      <c r="E277" s="10">
        <f t="shared" ca="1" si="52"/>
        <v>0</v>
      </c>
      <c r="F277" s="3" t="str" cm="1">
        <f t="array" aca="1" ref="F277" ca="1">IF(D277=0,"-",IF('Input-Accounts'!$E277&lt;&gt;0,'Input-Accounts'!$E277,INDEX('Input-Accounts'!$H277:$J277,,MATCH($F$6,'Input-Accounts'!$H$6:$J$6,0))))</f>
        <v>-</v>
      </c>
      <c r="G277" s="10">
        <f ca="1">IFERROR(INDEX(G$337:G$373,MATCH($F277,$B$337:$B$373,0))/INDEX($D$337:$D$373,MATCH($F277,$B$337:$B$373,0)),SUMIFS('Input-Ext Allocators'!D$8:D$63,'Input-Ext Allocators'!$B$8:$B$63,$F277))*$D277</f>
        <v>0</v>
      </c>
      <c r="H277" s="10">
        <f ca="1">IFERROR(INDEX(H$337:H$373,MATCH($F277,$B$337:$B$373,0))/INDEX($D$337:$D$373,MATCH($F277,$B$337:$B$373,0)),SUMIFS('Input-Ext Allocators'!E$8:E$63,'Input-Ext Allocators'!$B$8:$B$63,$F277))*$D277</f>
        <v>0</v>
      </c>
      <c r="I277" s="10">
        <f ca="1">IFERROR(INDEX(I$337:I$373,MATCH($F277,$B$337:$B$373,0))/INDEX($D$337:$D$373,MATCH($F277,$B$337:$B$373,0)),SUMIFS('Input-Ext Allocators'!F$8:F$63,'Input-Ext Allocators'!$B$8:$B$63,$F277))*$D277</f>
        <v>0</v>
      </c>
      <c r="J277" s="10">
        <f ca="1">IFERROR(INDEX(J$337:J$373,MATCH($F277,$B$337:$B$373,0))/INDEX($D$337:$D$373,MATCH($F277,$B$337:$B$373,0)),SUMIFS('Input-Ext Allocators'!G$8:G$63,'Input-Ext Allocators'!$B$8:$B$63,$F277))*$D277</f>
        <v>0</v>
      </c>
      <c r="K277" s="10">
        <f ca="1">IFERROR(INDEX(K$337:K$373,MATCH($F277,$B$337:$B$373,0))/INDEX($D$337:$D$373,MATCH($F277,$B$337:$B$373,0)),SUMIFS('Input-Ext Allocators'!H$8:H$63,'Input-Ext Allocators'!$B$8:$B$63,$F277))*$D277</f>
        <v>0</v>
      </c>
    </row>
    <row r="278" spans="1:11" outlineLevel="1">
      <c r="A278" s="31">
        <f>IF(ISBLANK('Input-Accounts'!A278),"",'Input-Accounts'!A278)</f>
        <v>248</v>
      </c>
      <c r="B278" s="53" t="str">
        <f>IF(ISBLANK('Input-Accounts'!B278),"",'Input-Accounts'!B278)</f>
        <v>INDUSTRIAL M &amp; R STATION EQUIPMENT - DS-ML DIRECT ASSIGNMENT</v>
      </c>
      <c r="C278" s="31">
        <f>IF(ISBLANK('Input-Accounts'!C278),"",'Input-Accounts'!C278)</f>
        <v>385</v>
      </c>
      <c r="D278" s="10">
        <f t="shared" ca="1" si="53"/>
        <v>0</v>
      </c>
      <c r="E278" s="10">
        <f t="shared" ca="1" si="52"/>
        <v>0</v>
      </c>
      <c r="F278" s="3" t="str" cm="1">
        <f t="array" aca="1" ref="F278" ca="1">IF(D278=0,"-",IF('Input-Accounts'!$E278&lt;&gt;0,'Input-Accounts'!$E278,INDEX('Input-Accounts'!$H278:$J278,,MATCH($F$6,'Input-Accounts'!$H$6:$J$6,0))))</f>
        <v>-</v>
      </c>
      <c r="G278" s="10">
        <f ca="1">IFERROR(INDEX(G$337:G$373,MATCH($F278,$B$337:$B$373,0))/INDEX($D$337:$D$373,MATCH($F278,$B$337:$B$373,0)),SUMIFS('Input-Ext Allocators'!D$8:D$63,'Input-Ext Allocators'!$B$8:$B$63,$F278))*$D278</f>
        <v>0</v>
      </c>
      <c r="H278" s="10">
        <f ca="1">IFERROR(INDEX(H$337:H$373,MATCH($F278,$B$337:$B$373,0))/INDEX($D$337:$D$373,MATCH($F278,$B$337:$B$373,0)),SUMIFS('Input-Ext Allocators'!E$8:E$63,'Input-Ext Allocators'!$B$8:$B$63,$F278))*$D278</f>
        <v>0</v>
      </c>
      <c r="I278" s="10">
        <f ca="1">IFERROR(INDEX(I$337:I$373,MATCH($F278,$B$337:$B$373,0))/INDEX($D$337:$D$373,MATCH($F278,$B$337:$B$373,0)),SUMIFS('Input-Ext Allocators'!F$8:F$63,'Input-Ext Allocators'!$B$8:$B$63,$F278))*$D278</f>
        <v>0</v>
      </c>
      <c r="J278" s="10">
        <f ca="1">IFERROR(INDEX(J$337:J$373,MATCH($F278,$B$337:$B$373,0))/INDEX($D$337:$D$373,MATCH($F278,$B$337:$B$373,0)),SUMIFS('Input-Ext Allocators'!G$8:G$63,'Input-Ext Allocators'!$B$8:$B$63,$F278))*$D278</f>
        <v>0</v>
      </c>
      <c r="K278" s="10">
        <f ca="1">IFERROR(INDEX(K$337:K$373,MATCH($F278,$B$337:$B$373,0))/INDEX($D$337:$D$373,MATCH($F278,$B$337:$B$373,0)),SUMIFS('Input-Ext Allocators'!H$8:H$63,'Input-Ext Allocators'!$B$8:$B$63,$F278))*$D278</f>
        <v>0</v>
      </c>
    </row>
    <row r="279" spans="1:11" outlineLevel="1">
      <c r="A279" s="31">
        <f>IF(ISBLANK('Input-Accounts'!A279),"",'Input-Accounts'!A279)</f>
        <v>249</v>
      </c>
      <c r="B279" s="53" t="str">
        <f>IF(ISBLANK('Input-Accounts'!B279),"",'Input-Accounts'!B279)</f>
        <v>OTHER EQUIP-ODORIZATION</v>
      </c>
      <c r="C279" s="31">
        <f>IF(ISBLANK('Input-Accounts'!C279),"",'Input-Accounts'!C279)</f>
        <v>387.2</v>
      </c>
      <c r="D279" s="10">
        <f t="shared" ca="1" si="53"/>
        <v>0</v>
      </c>
      <c r="E279" s="10">
        <f t="shared" ca="1" si="52"/>
        <v>0</v>
      </c>
      <c r="F279" s="3" t="str" cm="1">
        <f t="array" aca="1" ref="F279" ca="1">IF(D279=0,"-",IF('Input-Accounts'!$E279&lt;&gt;0,'Input-Accounts'!$E279,INDEX('Input-Accounts'!$H279:$J279,,MATCH($F$6,'Input-Accounts'!$H$6:$J$6,0))))</f>
        <v>-</v>
      </c>
      <c r="G279" s="10">
        <f ca="1">IFERROR(INDEX(G$337:G$373,MATCH($F279,$B$337:$B$373,0))/INDEX($D$337:$D$373,MATCH($F279,$B$337:$B$373,0)),SUMIFS('Input-Ext Allocators'!D$8:D$63,'Input-Ext Allocators'!$B$8:$B$63,$F279))*$D279</f>
        <v>0</v>
      </c>
      <c r="H279" s="10">
        <f ca="1">IFERROR(INDEX(H$337:H$373,MATCH($F279,$B$337:$B$373,0))/INDEX($D$337:$D$373,MATCH($F279,$B$337:$B$373,0)),SUMIFS('Input-Ext Allocators'!E$8:E$63,'Input-Ext Allocators'!$B$8:$B$63,$F279))*$D279</f>
        <v>0</v>
      </c>
      <c r="I279" s="10">
        <f ca="1">IFERROR(INDEX(I$337:I$373,MATCH($F279,$B$337:$B$373,0))/INDEX($D$337:$D$373,MATCH($F279,$B$337:$B$373,0)),SUMIFS('Input-Ext Allocators'!F$8:F$63,'Input-Ext Allocators'!$B$8:$B$63,$F279))*$D279</f>
        <v>0</v>
      </c>
      <c r="J279" s="10">
        <f ca="1">IFERROR(INDEX(J$337:J$373,MATCH($F279,$B$337:$B$373,0))/INDEX($D$337:$D$373,MATCH($F279,$B$337:$B$373,0)),SUMIFS('Input-Ext Allocators'!G$8:G$63,'Input-Ext Allocators'!$B$8:$B$63,$F279))*$D279</f>
        <v>0</v>
      </c>
      <c r="K279" s="10">
        <f ca="1">IFERROR(INDEX(K$337:K$373,MATCH($F279,$B$337:$B$373,0))/INDEX($D$337:$D$373,MATCH($F279,$B$337:$B$373,0)),SUMIFS('Input-Ext Allocators'!H$8:H$63,'Input-Ext Allocators'!$B$8:$B$63,$F279))*$D279</f>
        <v>0</v>
      </c>
    </row>
    <row r="280" spans="1:11" outlineLevel="1">
      <c r="A280" s="31">
        <f>IF(ISBLANK('Input-Accounts'!A280),"",'Input-Accounts'!A280)</f>
        <v>250</v>
      </c>
      <c r="B280" s="53" t="str">
        <f>IF(ISBLANK('Input-Accounts'!B280),"",'Input-Accounts'!B280)</f>
        <v>OTHER EQUIP-TELEPHONE</v>
      </c>
      <c r="C280" s="31">
        <f>IF(ISBLANK('Input-Accounts'!C280),"",'Input-Accounts'!C280)</f>
        <v>387.41</v>
      </c>
      <c r="D280" s="10">
        <f t="shared" ca="1" si="53"/>
        <v>0</v>
      </c>
      <c r="E280" s="10">
        <f t="shared" ca="1" si="52"/>
        <v>0</v>
      </c>
      <c r="F280" s="3" t="str" cm="1">
        <f t="array" aca="1" ref="F280" ca="1">IF(D280=0,"-",IF('Input-Accounts'!$E280&lt;&gt;0,'Input-Accounts'!$E280,INDEX('Input-Accounts'!$H280:$J280,,MATCH($F$6,'Input-Accounts'!$H$6:$J$6,0))))</f>
        <v>-</v>
      </c>
      <c r="G280" s="10">
        <f ca="1">IFERROR(INDEX(G$337:G$373,MATCH($F280,$B$337:$B$373,0))/INDEX($D$337:$D$373,MATCH($F280,$B$337:$B$373,0)),SUMIFS('Input-Ext Allocators'!D$8:D$63,'Input-Ext Allocators'!$B$8:$B$63,$F280))*$D280</f>
        <v>0</v>
      </c>
      <c r="H280" s="10">
        <f ca="1">IFERROR(INDEX(H$337:H$373,MATCH($F280,$B$337:$B$373,0))/INDEX($D$337:$D$373,MATCH($F280,$B$337:$B$373,0)),SUMIFS('Input-Ext Allocators'!E$8:E$63,'Input-Ext Allocators'!$B$8:$B$63,$F280))*$D280</f>
        <v>0</v>
      </c>
      <c r="I280" s="10">
        <f ca="1">IFERROR(INDEX(I$337:I$373,MATCH($F280,$B$337:$B$373,0))/INDEX($D$337:$D$373,MATCH($F280,$B$337:$B$373,0)),SUMIFS('Input-Ext Allocators'!F$8:F$63,'Input-Ext Allocators'!$B$8:$B$63,$F280))*$D280</f>
        <v>0</v>
      </c>
      <c r="J280" s="10">
        <f ca="1">IFERROR(INDEX(J$337:J$373,MATCH($F280,$B$337:$B$373,0))/INDEX($D$337:$D$373,MATCH($F280,$B$337:$B$373,0)),SUMIFS('Input-Ext Allocators'!G$8:G$63,'Input-Ext Allocators'!$B$8:$B$63,$F280))*$D280</f>
        <v>0</v>
      </c>
      <c r="K280" s="10">
        <f ca="1">IFERROR(INDEX(K$337:K$373,MATCH($F280,$B$337:$B$373,0))/INDEX($D$337:$D$373,MATCH($F280,$B$337:$B$373,0)),SUMIFS('Input-Ext Allocators'!H$8:H$63,'Input-Ext Allocators'!$B$8:$B$63,$F280))*$D280</f>
        <v>0</v>
      </c>
    </row>
    <row r="281" spans="1:11" outlineLevel="1">
      <c r="A281" s="31">
        <f>IF(ISBLANK('Input-Accounts'!A281),"",'Input-Accounts'!A281)</f>
        <v>251</v>
      </c>
      <c r="B281" s="53" t="str">
        <f>IF(ISBLANK('Input-Accounts'!B281),"",'Input-Accounts'!B281)</f>
        <v>OTHER EQUIPMENT-RADIO</v>
      </c>
      <c r="C281" s="31">
        <f>IF(ISBLANK('Input-Accounts'!C281),"",'Input-Accounts'!C281)</f>
        <v>387.42</v>
      </c>
      <c r="D281" s="10">
        <f t="shared" ca="1" si="53"/>
        <v>0</v>
      </c>
      <c r="E281" s="10">
        <f t="shared" ca="1" si="52"/>
        <v>0</v>
      </c>
      <c r="F281" s="3" t="str" cm="1">
        <f t="array" aca="1" ref="F281" ca="1">IF(D281=0,"-",IF('Input-Accounts'!$E281&lt;&gt;0,'Input-Accounts'!$E281,INDEX('Input-Accounts'!$H281:$J281,,MATCH($F$6,'Input-Accounts'!$H$6:$J$6,0))))</f>
        <v>-</v>
      </c>
      <c r="G281" s="10">
        <f ca="1">IFERROR(INDEX(G$337:G$373,MATCH($F281,$B$337:$B$373,0))/INDEX($D$337:$D$373,MATCH($F281,$B$337:$B$373,0)),SUMIFS('Input-Ext Allocators'!D$8:D$63,'Input-Ext Allocators'!$B$8:$B$63,$F281))*$D281</f>
        <v>0</v>
      </c>
      <c r="H281" s="10">
        <f ca="1">IFERROR(INDEX(H$337:H$373,MATCH($F281,$B$337:$B$373,0))/INDEX($D$337:$D$373,MATCH($F281,$B$337:$B$373,0)),SUMIFS('Input-Ext Allocators'!E$8:E$63,'Input-Ext Allocators'!$B$8:$B$63,$F281))*$D281</f>
        <v>0</v>
      </c>
      <c r="I281" s="10">
        <f ca="1">IFERROR(INDEX(I$337:I$373,MATCH($F281,$B$337:$B$373,0))/INDEX($D$337:$D$373,MATCH($F281,$B$337:$B$373,0)),SUMIFS('Input-Ext Allocators'!F$8:F$63,'Input-Ext Allocators'!$B$8:$B$63,$F281))*$D281</f>
        <v>0</v>
      </c>
      <c r="J281" s="10">
        <f ca="1">IFERROR(INDEX(J$337:J$373,MATCH($F281,$B$337:$B$373,0))/INDEX($D$337:$D$373,MATCH($F281,$B$337:$B$373,0)),SUMIFS('Input-Ext Allocators'!G$8:G$63,'Input-Ext Allocators'!$B$8:$B$63,$F281))*$D281</f>
        <v>0</v>
      </c>
      <c r="K281" s="10">
        <f ca="1">IFERROR(INDEX(K$337:K$373,MATCH($F281,$B$337:$B$373,0))/INDEX($D$337:$D$373,MATCH($F281,$B$337:$B$373,0)),SUMIFS('Input-Ext Allocators'!H$8:H$63,'Input-Ext Allocators'!$B$8:$B$63,$F281))*$D281</f>
        <v>0</v>
      </c>
    </row>
    <row r="282" spans="1:11" outlineLevel="1">
      <c r="A282" s="31">
        <f>IF(ISBLANK('Input-Accounts'!A282),"",'Input-Accounts'!A282)</f>
        <v>252</v>
      </c>
      <c r="B282" s="53" t="str">
        <f>IF(ISBLANK('Input-Accounts'!B282),"",'Input-Accounts'!B282)</f>
        <v>OTHER EQUIP-OTHER COMMUNICATION</v>
      </c>
      <c r="C282" s="31">
        <f>IF(ISBLANK('Input-Accounts'!C282),"",'Input-Accounts'!C282)</f>
        <v>387.44</v>
      </c>
      <c r="D282" s="10">
        <f t="shared" ca="1" si="53"/>
        <v>0</v>
      </c>
      <c r="E282" s="10">
        <f t="shared" ca="1" si="52"/>
        <v>0</v>
      </c>
      <c r="F282" s="3" t="str" cm="1">
        <f t="array" aca="1" ref="F282" ca="1">IF(D282=0,"-",IF('Input-Accounts'!$E282&lt;&gt;0,'Input-Accounts'!$E282,INDEX('Input-Accounts'!$H282:$J282,,MATCH($F$6,'Input-Accounts'!$H$6:$J$6,0))))</f>
        <v>-</v>
      </c>
      <c r="G282" s="10">
        <f ca="1">IFERROR(INDEX(G$337:G$373,MATCH($F282,$B$337:$B$373,0))/INDEX($D$337:$D$373,MATCH($F282,$B$337:$B$373,0)),SUMIFS('Input-Ext Allocators'!D$8:D$63,'Input-Ext Allocators'!$B$8:$B$63,$F282))*$D282</f>
        <v>0</v>
      </c>
      <c r="H282" s="10">
        <f ca="1">IFERROR(INDEX(H$337:H$373,MATCH($F282,$B$337:$B$373,0))/INDEX($D$337:$D$373,MATCH($F282,$B$337:$B$373,0)),SUMIFS('Input-Ext Allocators'!E$8:E$63,'Input-Ext Allocators'!$B$8:$B$63,$F282))*$D282</f>
        <v>0</v>
      </c>
      <c r="I282" s="10">
        <f ca="1">IFERROR(INDEX(I$337:I$373,MATCH($F282,$B$337:$B$373,0))/INDEX($D$337:$D$373,MATCH($F282,$B$337:$B$373,0)),SUMIFS('Input-Ext Allocators'!F$8:F$63,'Input-Ext Allocators'!$B$8:$B$63,$F282))*$D282</f>
        <v>0</v>
      </c>
      <c r="J282" s="10">
        <f ca="1">IFERROR(INDEX(J$337:J$373,MATCH($F282,$B$337:$B$373,0))/INDEX($D$337:$D$373,MATCH($F282,$B$337:$B$373,0)),SUMIFS('Input-Ext Allocators'!G$8:G$63,'Input-Ext Allocators'!$B$8:$B$63,$F282))*$D282</f>
        <v>0</v>
      </c>
      <c r="K282" s="10">
        <f ca="1">IFERROR(INDEX(K$337:K$373,MATCH($F282,$B$337:$B$373,0))/INDEX($D$337:$D$373,MATCH($F282,$B$337:$B$373,0)),SUMIFS('Input-Ext Allocators'!H$8:H$63,'Input-Ext Allocators'!$B$8:$B$63,$F282))*$D282</f>
        <v>0</v>
      </c>
    </row>
    <row r="283" spans="1:11" outlineLevel="1">
      <c r="A283" s="31">
        <f>IF(ISBLANK('Input-Accounts'!A283),"",'Input-Accounts'!A283)</f>
        <v>253</v>
      </c>
      <c r="B283" s="53" t="str">
        <f>IF(ISBLANK('Input-Accounts'!B283),"",'Input-Accounts'!B283)</f>
        <v>OTHER EQUIP-TELEMETERING</v>
      </c>
      <c r="C283" s="31">
        <f>IF(ISBLANK('Input-Accounts'!C283),"",'Input-Accounts'!C283)</f>
        <v>387.45</v>
      </c>
      <c r="D283" s="10">
        <f t="shared" ca="1" si="53"/>
        <v>0</v>
      </c>
      <c r="E283" s="10">
        <f t="shared" ca="1" si="52"/>
        <v>0</v>
      </c>
      <c r="F283" s="3" t="str" cm="1">
        <f t="array" aca="1" ref="F283" ca="1">IF(D283=0,"-",IF('Input-Accounts'!$E283&lt;&gt;0,'Input-Accounts'!$E283,INDEX('Input-Accounts'!$H283:$J283,,MATCH($F$6,'Input-Accounts'!$H$6:$J$6,0))))</f>
        <v>-</v>
      </c>
      <c r="G283" s="10">
        <f ca="1">IFERROR(INDEX(G$337:G$373,MATCH($F283,$B$337:$B$373,0))/INDEX($D$337:$D$373,MATCH($F283,$B$337:$B$373,0)),SUMIFS('Input-Ext Allocators'!D$8:D$63,'Input-Ext Allocators'!$B$8:$B$63,$F283))*$D283</f>
        <v>0</v>
      </c>
      <c r="H283" s="10">
        <f ca="1">IFERROR(INDEX(H$337:H$373,MATCH($F283,$B$337:$B$373,0))/INDEX($D$337:$D$373,MATCH($F283,$B$337:$B$373,0)),SUMIFS('Input-Ext Allocators'!E$8:E$63,'Input-Ext Allocators'!$B$8:$B$63,$F283))*$D283</f>
        <v>0</v>
      </c>
      <c r="I283" s="10">
        <f ca="1">IFERROR(INDEX(I$337:I$373,MATCH($F283,$B$337:$B$373,0))/INDEX($D$337:$D$373,MATCH($F283,$B$337:$B$373,0)),SUMIFS('Input-Ext Allocators'!F$8:F$63,'Input-Ext Allocators'!$B$8:$B$63,$F283))*$D283</f>
        <v>0</v>
      </c>
      <c r="J283" s="10">
        <f ca="1">IFERROR(INDEX(J$337:J$373,MATCH($F283,$B$337:$B$373,0))/INDEX($D$337:$D$373,MATCH($F283,$B$337:$B$373,0)),SUMIFS('Input-Ext Allocators'!G$8:G$63,'Input-Ext Allocators'!$B$8:$B$63,$F283))*$D283</f>
        <v>0</v>
      </c>
      <c r="K283" s="10">
        <f ca="1">IFERROR(INDEX(K$337:K$373,MATCH($F283,$B$337:$B$373,0))/INDEX($D$337:$D$373,MATCH($F283,$B$337:$B$373,0)),SUMIFS('Input-Ext Allocators'!H$8:H$63,'Input-Ext Allocators'!$B$8:$B$63,$F283))*$D283</f>
        <v>0</v>
      </c>
    </row>
    <row r="284" spans="1:11" outlineLevel="1">
      <c r="A284" s="31">
        <f>IF(ISBLANK('Input-Accounts'!A284),"",'Input-Accounts'!A284)</f>
        <v>254</v>
      </c>
      <c r="B284" s="53" t="str">
        <f>IF(ISBLANK('Input-Accounts'!B284),"",'Input-Accounts'!B284)</f>
        <v>OTHER EQUIP-CUST INFO SERVICE</v>
      </c>
      <c r="C284" s="31">
        <f>IF(ISBLANK('Input-Accounts'!C284),"",'Input-Accounts'!C284)</f>
        <v>387.46</v>
      </c>
      <c r="D284" s="10">
        <f t="shared" ca="1" si="53"/>
        <v>0</v>
      </c>
      <c r="E284" s="10">
        <f t="shared" ca="1" si="52"/>
        <v>0</v>
      </c>
      <c r="F284" s="3" t="str" cm="1">
        <f t="array" aca="1" ref="F284" ca="1">IF(D284=0,"-",IF('Input-Accounts'!$E284&lt;&gt;0,'Input-Accounts'!$E284,INDEX('Input-Accounts'!$H284:$J284,,MATCH($F$6,'Input-Accounts'!$H$6:$J$6,0))))</f>
        <v>-</v>
      </c>
      <c r="G284" s="10">
        <f ca="1">IFERROR(INDEX(G$337:G$373,MATCH($F284,$B$337:$B$373,0))/INDEX($D$337:$D$373,MATCH($F284,$B$337:$B$373,0)),SUMIFS('Input-Ext Allocators'!D$8:D$63,'Input-Ext Allocators'!$B$8:$B$63,$F284))*$D284</f>
        <v>0</v>
      </c>
      <c r="H284" s="10">
        <f ca="1">IFERROR(INDEX(H$337:H$373,MATCH($F284,$B$337:$B$373,0))/INDEX($D$337:$D$373,MATCH($F284,$B$337:$B$373,0)),SUMIFS('Input-Ext Allocators'!E$8:E$63,'Input-Ext Allocators'!$B$8:$B$63,$F284))*$D284</f>
        <v>0</v>
      </c>
      <c r="I284" s="10">
        <f ca="1">IFERROR(INDEX(I$337:I$373,MATCH($F284,$B$337:$B$373,0))/INDEX($D$337:$D$373,MATCH($F284,$B$337:$B$373,0)),SUMIFS('Input-Ext Allocators'!F$8:F$63,'Input-Ext Allocators'!$B$8:$B$63,$F284))*$D284</f>
        <v>0</v>
      </c>
      <c r="J284" s="10">
        <f ca="1">IFERROR(INDEX(J$337:J$373,MATCH($F284,$B$337:$B$373,0))/INDEX($D$337:$D$373,MATCH($F284,$B$337:$B$373,0)),SUMIFS('Input-Ext Allocators'!G$8:G$63,'Input-Ext Allocators'!$B$8:$B$63,$F284))*$D284</f>
        <v>0</v>
      </c>
      <c r="K284" s="10">
        <f ca="1">IFERROR(INDEX(K$337:K$373,MATCH($F284,$B$337:$B$373,0))/INDEX($D$337:$D$373,MATCH($F284,$B$337:$B$373,0)),SUMIFS('Input-Ext Allocators'!H$8:H$63,'Input-Ext Allocators'!$B$8:$B$63,$F284))*$D284</f>
        <v>0</v>
      </c>
    </row>
    <row r="285" spans="1:11" outlineLevel="1">
      <c r="A285" s="31">
        <f>IF(ISBLANK('Input-Accounts'!A285),"",'Input-Accounts'!A285)</f>
        <v>255</v>
      </c>
      <c r="B285" s="53" t="str">
        <f>IF(ISBLANK('Input-Accounts'!B285),"",'Input-Accounts'!B285)</f>
        <v>GPS PIPE LOCATORS</v>
      </c>
      <c r="C285" s="31">
        <f>IF(ISBLANK('Input-Accounts'!C285),"",'Input-Accounts'!C285)</f>
        <v>387.5</v>
      </c>
      <c r="D285" s="10">
        <f t="shared" ca="1" si="53"/>
        <v>0</v>
      </c>
      <c r="E285" s="10">
        <f t="shared" ca="1" si="52"/>
        <v>0</v>
      </c>
      <c r="F285" s="3" t="str" cm="1">
        <f t="array" aca="1" ref="F285" ca="1">IF(D285=0,"-",IF('Input-Accounts'!$E285&lt;&gt;0,'Input-Accounts'!$E285,INDEX('Input-Accounts'!$H285:$J285,,MATCH($F$6,'Input-Accounts'!$H$6:$J$6,0))))</f>
        <v>-</v>
      </c>
      <c r="G285" s="10">
        <f ca="1">IFERROR(INDEX(G$337:G$373,MATCH($F285,$B$337:$B$373,0))/INDEX($D$337:$D$373,MATCH($F285,$B$337:$B$373,0)),SUMIFS('Input-Ext Allocators'!D$8:D$63,'Input-Ext Allocators'!$B$8:$B$63,$F285))*$D285</f>
        <v>0</v>
      </c>
      <c r="H285" s="10">
        <f ca="1">IFERROR(INDEX(H$337:H$373,MATCH($F285,$B$337:$B$373,0))/INDEX($D$337:$D$373,MATCH($F285,$B$337:$B$373,0)),SUMIFS('Input-Ext Allocators'!E$8:E$63,'Input-Ext Allocators'!$B$8:$B$63,$F285))*$D285</f>
        <v>0</v>
      </c>
      <c r="I285" s="10">
        <f ca="1">IFERROR(INDEX(I$337:I$373,MATCH($F285,$B$337:$B$373,0))/INDEX($D$337:$D$373,MATCH($F285,$B$337:$B$373,0)),SUMIFS('Input-Ext Allocators'!F$8:F$63,'Input-Ext Allocators'!$B$8:$B$63,$F285))*$D285</f>
        <v>0</v>
      </c>
      <c r="J285" s="10">
        <f ca="1">IFERROR(INDEX(J$337:J$373,MATCH($F285,$B$337:$B$373,0))/INDEX($D$337:$D$373,MATCH($F285,$B$337:$B$373,0)),SUMIFS('Input-Ext Allocators'!G$8:G$63,'Input-Ext Allocators'!$B$8:$B$63,$F285))*$D285</f>
        <v>0</v>
      </c>
      <c r="K285" s="10">
        <f ca="1">IFERROR(INDEX(K$337:K$373,MATCH($F285,$B$337:$B$373,0))/INDEX($D$337:$D$373,MATCH($F285,$B$337:$B$373,0)),SUMIFS('Input-Ext Allocators'!H$8:H$63,'Input-Ext Allocators'!$B$8:$B$63,$F285))*$D285</f>
        <v>0</v>
      </c>
    </row>
    <row r="286" spans="1:11" outlineLevel="1">
      <c r="A286" s="31">
        <f>IF(ISBLANK('Input-Accounts'!A286),"",'Input-Accounts'!A286)</f>
        <v>256</v>
      </c>
      <c r="B286" t="str">
        <f>IF(ISBLANK('Input-Accounts'!B286),"",'Input-Accounts'!B286)</f>
        <v>Subtotal - Distribution Plant</v>
      </c>
      <c r="C286" s="31" t="str">
        <f>IF(ISBLANK('Input-Accounts'!C286),"",'Input-Accounts'!C286)</f>
        <v/>
      </c>
      <c r="D286" s="123">
        <f ca="1">SUBTOTAL(9,D252:D285)</f>
        <v>0</v>
      </c>
      <c r="E286" s="10">
        <f t="shared" ca="1" si="52"/>
        <v>0</v>
      </c>
      <c r="G286" s="123">
        <f t="shared" ref="G286:K286" ca="1" si="54">SUBTOTAL(9,G252:G285)</f>
        <v>0</v>
      </c>
      <c r="H286" s="123">
        <f t="shared" ca="1" si="54"/>
        <v>0</v>
      </c>
      <c r="I286" s="123">
        <f t="shared" ca="1" si="54"/>
        <v>0</v>
      </c>
      <c r="J286" s="123">
        <f t="shared" ca="1" si="54"/>
        <v>0</v>
      </c>
      <c r="K286" s="123">
        <f t="shared" ca="1" si="54"/>
        <v>0</v>
      </c>
    </row>
    <row r="287" spans="1:11" outlineLevel="1">
      <c r="A287" s="31" t="str">
        <f>IF(ISBLANK('Input-Accounts'!A287),"",'Input-Accounts'!A287)</f>
        <v/>
      </c>
      <c r="B287" s="53" t="str">
        <f>IF(ISBLANK('Input-Accounts'!B287),"",'Input-Accounts'!B287)</f>
        <v/>
      </c>
      <c r="C287" s="31" t="str">
        <f>IF(ISBLANK('Input-Accounts'!C287),"",'Input-Accounts'!C287)</f>
        <v/>
      </c>
      <c r="D287" s="10"/>
      <c r="E287" s="10"/>
      <c r="G287" s="10"/>
      <c r="H287" s="10"/>
      <c r="I287" s="10"/>
      <c r="J287" s="10"/>
      <c r="K287" s="10"/>
    </row>
    <row r="288" spans="1:11" outlineLevel="1">
      <c r="A288" s="31">
        <f>IF(ISBLANK('Input-Accounts'!A288),"",'Input-Accounts'!A288)</f>
        <v>257</v>
      </c>
      <c r="B288" s="1" t="str">
        <f>IF(ISBLANK('Input-Accounts'!B288),"",'Input-Accounts'!B288)</f>
        <v>General Plant</v>
      </c>
      <c r="C288" s="31" t="str">
        <f>IF(ISBLANK('Input-Accounts'!C288),"",'Input-Accounts'!C288)</f>
        <v/>
      </c>
      <c r="D288" s="10"/>
      <c r="E288" s="10"/>
      <c r="G288" s="10"/>
      <c r="H288" s="10"/>
      <c r="I288" s="10"/>
      <c r="J288" s="10"/>
      <c r="K288" s="10"/>
    </row>
    <row r="289" spans="1:11" outlineLevel="1">
      <c r="A289" s="31">
        <f>IF(ISBLANK('Input-Accounts'!A289),"",'Input-Accounts'!A289)</f>
        <v>258</v>
      </c>
      <c r="B289" s="53" t="str">
        <f>IF(ISBLANK('Input-Accounts'!B289),"",'Input-Accounts'!B289)</f>
        <v>OFFICE FURN &amp; EQUIP-UNSPECIFIED</v>
      </c>
      <c r="C289" s="31">
        <f>IF(ISBLANK('Input-Accounts'!C289),"",'Input-Accounts'!C289)</f>
        <v>391.1</v>
      </c>
      <c r="D289" s="10">
        <f t="shared" ref="D289:D302" ca="1" si="55">INDIRECT("Classification!"&amp;$D$5&amp;ROW())</f>
        <v>0</v>
      </c>
      <c r="E289" s="10">
        <f t="shared" ref="E289:E303" ca="1" si="56">IFERROR(IF(D289="","",IF(D289=0,0,IF(ABS(D289-SUM($G289:$K289))&lt;Check_Limit,0,1))),1)</f>
        <v>0</v>
      </c>
      <c r="F289" s="3" t="str" cm="1">
        <f t="array" aca="1" ref="F289" ca="1">IF(D289=0,"-",IF('Input-Accounts'!$E289&lt;&gt;0,'Input-Accounts'!$E289,INDEX('Input-Accounts'!$H289:$J289,,MATCH($F$6,'Input-Accounts'!$H$6:$J$6,0))))</f>
        <v>-</v>
      </c>
      <c r="G289" s="10">
        <f ca="1">IFERROR(INDEX(G$337:G$373,MATCH($F289,$B$337:$B$373,0))/INDEX($D$337:$D$373,MATCH($F289,$B$337:$B$373,0)),SUMIFS('Input-Ext Allocators'!D$8:D$63,'Input-Ext Allocators'!$B$8:$B$63,$F289))*$D289</f>
        <v>0</v>
      </c>
      <c r="H289" s="10">
        <f ca="1">IFERROR(INDEX(H$337:H$373,MATCH($F289,$B$337:$B$373,0))/INDEX($D$337:$D$373,MATCH($F289,$B$337:$B$373,0)),SUMIFS('Input-Ext Allocators'!E$8:E$63,'Input-Ext Allocators'!$B$8:$B$63,$F289))*$D289</f>
        <v>0</v>
      </c>
      <c r="I289" s="10">
        <f ca="1">IFERROR(INDEX(I$337:I$373,MATCH($F289,$B$337:$B$373,0))/INDEX($D$337:$D$373,MATCH($F289,$B$337:$B$373,0)),SUMIFS('Input-Ext Allocators'!F$8:F$63,'Input-Ext Allocators'!$B$8:$B$63,$F289))*$D289</f>
        <v>0</v>
      </c>
      <c r="J289" s="10">
        <f ca="1">IFERROR(INDEX(J$337:J$373,MATCH($F289,$B$337:$B$373,0))/INDEX($D$337:$D$373,MATCH($F289,$B$337:$B$373,0)),SUMIFS('Input-Ext Allocators'!G$8:G$63,'Input-Ext Allocators'!$B$8:$B$63,$F289))*$D289</f>
        <v>0</v>
      </c>
      <c r="K289" s="10">
        <f ca="1">IFERROR(INDEX(K$337:K$373,MATCH($F289,$B$337:$B$373,0))/INDEX($D$337:$D$373,MATCH($F289,$B$337:$B$373,0)),SUMIFS('Input-Ext Allocators'!H$8:H$63,'Input-Ext Allocators'!$B$8:$B$63,$F289))*$D289</f>
        <v>0</v>
      </c>
    </row>
    <row r="290" spans="1:11" outlineLevel="1">
      <c r="A290" s="31">
        <f>IF(ISBLANK('Input-Accounts'!A290),"",'Input-Accounts'!A290)</f>
        <v>259</v>
      </c>
      <c r="B290" s="53" t="str">
        <f>IF(ISBLANK('Input-Accounts'!B290),"",'Input-Accounts'!B290)</f>
        <v xml:space="preserve">OFFICE FURN &amp; EQUIP-DATA HANDLING </v>
      </c>
      <c r="C290" s="31">
        <f>IF(ISBLANK('Input-Accounts'!C290),"",'Input-Accounts'!C290)</f>
        <v>391.11</v>
      </c>
      <c r="D290" s="10">
        <f t="shared" ca="1" si="55"/>
        <v>0</v>
      </c>
      <c r="E290" s="10">
        <f t="shared" ca="1" si="56"/>
        <v>0</v>
      </c>
      <c r="F290" s="3" t="str" cm="1">
        <f t="array" aca="1" ref="F290" ca="1">IF(D290=0,"-",IF('Input-Accounts'!$E290&lt;&gt;0,'Input-Accounts'!$E290,INDEX('Input-Accounts'!$H290:$J290,,MATCH($F$6,'Input-Accounts'!$H$6:$J$6,0))))</f>
        <v>-</v>
      </c>
      <c r="G290" s="10">
        <f ca="1">IFERROR(INDEX(G$337:G$373,MATCH($F290,$B$337:$B$373,0))/INDEX($D$337:$D$373,MATCH($F290,$B$337:$B$373,0)),SUMIFS('Input-Ext Allocators'!D$8:D$63,'Input-Ext Allocators'!$B$8:$B$63,$F290))*$D290</f>
        <v>0</v>
      </c>
      <c r="H290" s="10">
        <f ca="1">IFERROR(INDEX(H$337:H$373,MATCH($F290,$B$337:$B$373,0))/INDEX($D$337:$D$373,MATCH($F290,$B$337:$B$373,0)),SUMIFS('Input-Ext Allocators'!E$8:E$63,'Input-Ext Allocators'!$B$8:$B$63,$F290))*$D290</f>
        <v>0</v>
      </c>
      <c r="I290" s="10">
        <f ca="1">IFERROR(INDEX(I$337:I$373,MATCH($F290,$B$337:$B$373,0))/INDEX($D$337:$D$373,MATCH($F290,$B$337:$B$373,0)),SUMIFS('Input-Ext Allocators'!F$8:F$63,'Input-Ext Allocators'!$B$8:$B$63,$F290))*$D290</f>
        <v>0</v>
      </c>
      <c r="J290" s="10">
        <f ca="1">IFERROR(INDEX(J$337:J$373,MATCH($F290,$B$337:$B$373,0))/INDEX($D$337:$D$373,MATCH($F290,$B$337:$B$373,0)),SUMIFS('Input-Ext Allocators'!G$8:G$63,'Input-Ext Allocators'!$B$8:$B$63,$F290))*$D290</f>
        <v>0</v>
      </c>
      <c r="K290" s="10">
        <f ca="1">IFERROR(INDEX(K$337:K$373,MATCH($F290,$B$337:$B$373,0))/INDEX($D$337:$D$373,MATCH($F290,$B$337:$B$373,0)),SUMIFS('Input-Ext Allocators'!H$8:H$63,'Input-Ext Allocators'!$B$8:$B$63,$F290))*$D290</f>
        <v>0</v>
      </c>
    </row>
    <row r="291" spans="1:11" outlineLevel="1">
      <c r="A291" s="31">
        <f>IF(ISBLANK('Input-Accounts'!A291),"",'Input-Accounts'!A291)</f>
        <v>260</v>
      </c>
      <c r="B291" s="53" t="str">
        <f>IF(ISBLANK('Input-Accounts'!B291),"",'Input-Accounts'!B291)</f>
        <v>OFFICE FURN &amp; EQUIP-INFO SYSTEMS</v>
      </c>
      <c r="C291" s="31">
        <f>IF(ISBLANK('Input-Accounts'!C291),"",'Input-Accounts'!C291)</f>
        <v>391.12</v>
      </c>
      <c r="D291" s="10">
        <f t="shared" ca="1" si="55"/>
        <v>0</v>
      </c>
      <c r="E291" s="10">
        <f t="shared" ca="1" si="56"/>
        <v>0</v>
      </c>
      <c r="F291" s="3" t="str" cm="1">
        <f t="array" aca="1" ref="F291" ca="1">IF(D291=0,"-",IF('Input-Accounts'!$E291&lt;&gt;0,'Input-Accounts'!$E291,INDEX('Input-Accounts'!$H291:$J291,,MATCH($F$6,'Input-Accounts'!$H$6:$J$6,0))))</f>
        <v>-</v>
      </c>
      <c r="G291" s="10">
        <f ca="1">IFERROR(INDEX(G$337:G$373,MATCH($F291,$B$337:$B$373,0))/INDEX($D$337:$D$373,MATCH($F291,$B$337:$B$373,0)),SUMIFS('Input-Ext Allocators'!D$8:D$63,'Input-Ext Allocators'!$B$8:$B$63,$F291))*$D291</f>
        <v>0</v>
      </c>
      <c r="H291" s="10">
        <f ca="1">IFERROR(INDEX(H$337:H$373,MATCH($F291,$B$337:$B$373,0))/INDEX($D$337:$D$373,MATCH($F291,$B$337:$B$373,0)),SUMIFS('Input-Ext Allocators'!E$8:E$63,'Input-Ext Allocators'!$B$8:$B$63,$F291))*$D291</f>
        <v>0</v>
      </c>
      <c r="I291" s="10">
        <f ca="1">IFERROR(INDEX(I$337:I$373,MATCH($F291,$B$337:$B$373,0))/INDEX($D$337:$D$373,MATCH($F291,$B$337:$B$373,0)),SUMIFS('Input-Ext Allocators'!F$8:F$63,'Input-Ext Allocators'!$B$8:$B$63,$F291))*$D291</f>
        <v>0</v>
      </c>
      <c r="J291" s="10">
        <f ca="1">IFERROR(INDEX(J$337:J$373,MATCH($F291,$B$337:$B$373,0))/INDEX($D$337:$D$373,MATCH($F291,$B$337:$B$373,0)),SUMIFS('Input-Ext Allocators'!G$8:G$63,'Input-Ext Allocators'!$B$8:$B$63,$F291))*$D291</f>
        <v>0</v>
      </c>
      <c r="K291" s="10">
        <f ca="1">IFERROR(INDEX(K$337:K$373,MATCH($F291,$B$337:$B$373,0))/INDEX($D$337:$D$373,MATCH($F291,$B$337:$B$373,0)),SUMIFS('Input-Ext Allocators'!H$8:H$63,'Input-Ext Allocators'!$B$8:$B$63,$F291))*$D291</f>
        <v>0</v>
      </c>
    </row>
    <row r="292" spans="1:11" outlineLevel="1">
      <c r="A292" s="31">
        <f>IF(ISBLANK('Input-Accounts'!A292),"",'Input-Accounts'!A292)</f>
        <v>261</v>
      </c>
      <c r="B292" s="53" t="str">
        <f>IF(ISBLANK('Input-Accounts'!B292),"",'Input-Accounts'!B292)</f>
        <v>TRANS EQUIP-TRAILERS OVER $1,000</v>
      </c>
      <c r="C292" s="31">
        <f>IF(ISBLANK('Input-Accounts'!C292),"",'Input-Accounts'!C292)</f>
        <v>392.2</v>
      </c>
      <c r="D292" s="10">
        <f t="shared" ca="1" si="55"/>
        <v>0</v>
      </c>
      <c r="E292" s="10">
        <f t="shared" ca="1" si="56"/>
        <v>0</v>
      </c>
      <c r="F292" s="3" t="str" cm="1">
        <f t="array" aca="1" ref="F292" ca="1">IF(D292=0,"-",IF('Input-Accounts'!$E292&lt;&gt;0,'Input-Accounts'!$E292,INDEX('Input-Accounts'!$H292:$J292,,MATCH($F$6,'Input-Accounts'!$H$6:$J$6,0))))</f>
        <v>-</v>
      </c>
      <c r="G292" s="10">
        <f ca="1">IFERROR(INDEX(G$337:G$373,MATCH($F292,$B$337:$B$373,0))/INDEX($D$337:$D$373,MATCH($F292,$B$337:$B$373,0)),SUMIFS('Input-Ext Allocators'!D$8:D$63,'Input-Ext Allocators'!$B$8:$B$63,$F292))*$D292</f>
        <v>0</v>
      </c>
      <c r="H292" s="10">
        <f ca="1">IFERROR(INDEX(H$337:H$373,MATCH($F292,$B$337:$B$373,0))/INDEX($D$337:$D$373,MATCH($F292,$B$337:$B$373,0)),SUMIFS('Input-Ext Allocators'!E$8:E$63,'Input-Ext Allocators'!$B$8:$B$63,$F292))*$D292</f>
        <v>0</v>
      </c>
      <c r="I292" s="10">
        <f ca="1">IFERROR(INDEX(I$337:I$373,MATCH($F292,$B$337:$B$373,0))/INDEX($D$337:$D$373,MATCH($F292,$B$337:$B$373,0)),SUMIFS('Input-Ext Allocators'!F$8:F$63,'Input-Ext Allocators'!$B$8:$B$63,$F292))*$D292</f>
        <v>0</v>
      </c>
      <c r="J292" s="10">
        <f ca="1">IFERROR(INDEX(J$337:J$373,MATCH($F292,$B$337:$B$373,0))/INDEX($D$337:$D$373,MATCH($F292,$B$337:$B$373,0)),SUMIFS('Input-Ext Allocators'!G$8:G$63,'Input-Ext Allocators'!$B$8:$B$63,$F292))*$D292</f>
        <v>0</v>
      </c>
      <c r="K292" s="10">
        <f ca="1">IFERROR(INDEX(K$337:K$373,MATCH($F292,$B$337:$B$373,0))/INDEX($D$337:$D$373,MATCH($F292,$B$337:$B$373,0)),SUMIFS('Input-Ext Allocators'!H$8:H$63,'Input-Ext Allocators'!$B$8:$B$63,$F292))*$D292</f>
        <v>0</v>
      </c>
    </row>
    <row r="293" spans="1:11" outlineLevel="1">
      <c r="A293" s="31">
        <f>IF(ISBLANK('Input-Accounts'!A293),"",'Input-Accounts'!A293)</f>
        <v>262</v>
      </c>
      <c r="B293" s="53" t="str">
        <f>IF(ISBLANK('Input-Accounts'!B293),"",'Input-Accounts'!B293)</f>
        <v>TRANS EQUIP-TRAILERS $1,000 or LESS</v>
      </c>
      <c r="C293" s="31">
        <f>IF(ISBLANK('Input-Accounts'!C293),"",'Input-Accounts'!C293)</f>
        <v>392.21</v>
      </c>
      <c r="D293" s="10">
        <f t="shared" ca="1" si="55"/>
        <v>0</v>
      </c>
      <c r="E293" s="10">
        <f t="shared" ca="1" si="56"/>
        <v>0</v>
      </c>
      <c r="F293" s="3" t="str" cm="1">
        <f t="array" aca="1" ref="F293" ca="1">IF(D293=0,"-",IF('Input-Accounts'!$E293&lt;&gt;0,'Input-Accounts'!$E293,INDEX('Input-Accounts'!$H293:$J293,,MATCH($F$6,'Input-Accounts'!$H$6:$J$6,0))))</f>
        <v>-</v>
      </c>
      <c r="G293" s="10">
        <f ca="1">IFERROR(INDEX(G$337:G$373,MATCH($F293,$B$337:$B$373,0))/INDEX($D$337:$D$373,MATCH($F293,$B$337:$B$373,0)),SUMIFS('Input-Ext Allocators'!D$8:D$63,'Input-Ext Allocators'!$B$8:$B$63,$F293))*$D293</f>
        <v>0</v>
      </c>
      <c r="H293" s="10">
        <f ca="1">IFERROR(INDEX(H$337:H$373,MATCH($F293,$B$337:$B$373,0))/INDEX($D$337:$D$373,MATCH($F293,$B$337:$B$373,0)),SUMIFS('Input-Ext Allocators'!E$8:E$63,'Input-Ext Allocators'!$B$8:$B$63,$F293))*$D293</f>
        <v>0</v>
      </c>
      <c r="I293" s="10">
        <f ca="1">IFERROR(INDEX(I$337:I$373,MATCH($F293,$B$337:$B$373,0))/INDEX($D$337:$D$373,MATCH($F293,$B$337:$B$373,0)),SUMIFS('Input-Ext Allocators'!F$8:F$63,'Input-Ext Allocators'!$B$8:$B$63,$F293))*$D293</f>
        <v>0</v>
      </c>
      <c r="J293" s="10">
        <f ca="1">IFERROR(INDEX(J$337:J$373,MATCH($F293,$B$337:$B$373,0))/INDEX($D$337:$D$373,MATCH($F293,$B$337:$B$373,0)),SUMIFS('Input-Ext Allocators'!G$8:G$63,'Input-Ext Allocators'!$B$8:$B$63,$F293))*$D293</f>
        <v>0</v>
      </c>
      <c r="K293" s="10">
        <f ca="1">IFERROR(INDEX(K$337:K$373,MATCH($F293,$B$337:$B$373,0))/INDEX($D$337:$D$373,MATCH($F293,$B$337:$B$373,0)),SUMIFS('Input-Ext Allocators'!H$8:H$63,'Input-Ext Allocators'!$B$8:$B$63,$F293))*$D293</f>
        <v>0</v>
      </c>
    </row>
    <row r="294" spans="1:11" outlineLevel="1">
      <c r="A294" s="31">
        <f>IF(ISBLANK('Input-Accounts'!A294),"",'Input-Accounts'!A294)</f>
        <v>263</v>
      </c>
      <c r="B294" s="53" t="str">
        <f>IF(ISBLANK('Input-Accounts'!B294),"",'Input-Accounts'!B294)</f>
        <v>STORES EQUIPMENT</v>
      </c>
      <c r="C294" s="31">
        <f>IF(ISBLANK('Input-Accounts'!C294),"",'Input-Accounts'!C294)</f>
        <v>393</v>
      </c>
      <c r="D294" s="10">
        <f t="shared" ca="1" si="55"/>
        <v>0</v>
      </c>
      <c r="E294" s="10">
        <f t="shared" ca="1" si="56"/>
        <v>0</v>
      </c>
      <c r="F294" s="3" t="str" cm="1">
        <f t="array" aca="1" ref="F294" ca="1">IF(D294=0,"-",IF('Input-Accounts'!$E294&lt;&gt;0,'Input-Accounts'!$E294,INDEX('Input-Accounts'!$H294:$J294,,MATCH($F$6,'Input-Accounts'!$H$6:$J$6,0))))</f>
        <v>-</v>
      </c>
      <c r="G294" s="10">
        <f ca="1">IFERROR(INDEX(G$337:G$373,MATCH($F294,$B$337:$B$373,0))/INDEX($D$337:$D$373,MATCH($F294,$B$337:$B$373,0)),SUMIFS('Input-Ext Allocators'!D$8:D$63,'Input-Ext Allocators'!$B$8:$B$63,$F294))*$D294</f>
        <v>0</v>
      </c>
      <c r="H294" s="10">
        <f ca="1">IFERROR(INDEX(H$337:H$373,MATCH($F294,$B$337:$B$373,0))/INDEX($D$337:$D$373,MATCH($F294,$B$337:$B$373,0)),SUMIFS('Input-Ext Allocators'!E$8:E$63,'Input-Ext Allocators'!$B$8:$B$63,$F294))*$D294</f>
        <v>0</v>
      </c>
      <c r="I294" s="10">
        <f ca="1">IFERROR(INDEX(I$337:I$373,MATCH($F294,$B$337:$B$373,0))/INDEX($D$337:$D$373,MATCH($F294,$B$337:$B$373,0)),SUMIFS('Input-Ext Allocators'!F$8:F$63,'Input-Ext Allocators'!$B$8:$B$63,$F294))*$D294</f>
        <v>0</v>
      </c>
      <c r="J294" s="10">
        <f ca="1">IFERROR(INDEX(J$337:J$373,MATCH($F294,$B$337:$B$373,0))/INDEX($D$337:$D$373,MATCH($F294,$B$337:$B$373,0)),SUMIFS('Input-Ext Allocators'!G$8:G$63,'Input-Ext Allocators'!$B$8:$B$63,$F294))*$D294</f>
        <v>0</v>
      </c>
      <c r="K294" s="10">
        <f ca="1">IFERROR(INDEX(K$337:K$373,MATCH($F294,$B$337:$B$373,0))/INDEX($D$337:$D$373,MATCH($F294,$B$337:$B$373,0)),SUMIFS('Input-Ext Allocators'!H$8:H$63,'Input-Ext Allocators'!$B$8:$B$63,$F294))*$D294</f>
        <v>0</v>
      </c>
    </row>
    <row r="295" spans="1:11" outlineLevel="1">
      <c r="A295" s="31">
        <f>IF(ISBLANK('Input-Accounts'!A295),"",'Input-Accounts'!A295)</f>
        <v>264</v>
      </c>
      <c r="B295" s="53" t="str">
        <f>IF(ISBLANK('Input-Accounts'!B295),"",'Input-Accounts'!B295)</f>
        <v xml:space="preserve">TOOLS,SHOP, &amp; GAR EQ-GARAGE &amp; SERV </v>
      </c>
      <c r="C295" s="31">
        <f>IF(ISBLANK('Input-Accounts'!C295),"",'Input-Accounts'!C295)</f>
        <v>394.1</v>
      </c>
      <c r="D295" s="10">
        <f t="shared" ca="1" si="55"/>
        <v>0</v>
      </c>
      <c r="E295" s="10">
        <f t="shared" ca="1" si="56"/>
        <v>0</v>
      </c>
      <c r="F295" s="3" t="str" cm="1">
        <f t="array" aca="1" ref="F295" ca="1">IF(D295=0,"-",IF('Input-Accounts'!$E295&lt;&gt;0,'Input-Accounts'!$E295,INDEX('Input-Accounts'!$H295:$J295,,MATCH($F$6,'Input-Accounts'!$H$6:$J$6,0))))</f>
        <v>-</v>
      </c>
      <c r="G295" s="10">
        <f ca="1">IFERROR(INDEX(G$337:G$373,MATCH($F295,$B$337:$B$373,0))/INDEX($D$337:$D$373,MATCH($F295,$B$337:$B$373,0)),SUMIFS('Input-Ext Allocators'!D$8:D$63,'Input-Ext Allocators'!$B$8:$B$63,$F295))*$D295</f>
        <v>0</v>
      </c>
      <c r="H295" s="10">
        <f ca="1">IFERROR(INDEX(H$337:H$373,MATCH($F295,$B$337:$B$373,0))/INDEX($D$337:$D$373,MATCH($F295,$B$337:$B$373,0)),SUMIFS('Input-Ext Allocators'!E$8:E$63,'Input-Ext Allocators'!$B$8:$B$63,$F295))*$D295</f>
        <v>0</v>
      </c>
      <c r="I295" s="10">
        <f ca="1">IFERROR(INDEX(I$337:I$373,MATCH($F295,$B$337:$B$373,0))/INDEX($D$337:$D$373,MATCH($F295,$B$337:$B$373,0)),SUMIFS('Input-Ext Allocators'!F$8:F$63,'Input-Ext Allocators'!$B$8:$B$63,$F295))*$D295</f>
        <v>0</v>
      </c>
      <c r="J295" s="10">
        <f ca="1">IFERROR(INDEX(J$337:J$373,MATCH($F295,$B$337:$B$373,0))/INDEX($D$337:$D$373,MATCH($F295,$B$337:$B$373,0)),SUMIFS('Input-Ext Allocators'!G$8:G$63,'Input-Ext Allocators'!$B$8:$B$63,$F295))*$D295</f>
        <v>0</v>
      </c>
      <c r="K295" s="10">
        <f ca="1">IFERROR(INDEX(K$337:K$373,MATCH($F295,$B$337:$B$373,0))/INDEX($D$337:$D$373,MATCH($F295,$B$337:$B$373,0)),SUMIFS('Input-Ext Allocators'!H$8:H$63,'Input-Ext Allocators'!$B$8:$B$63,$F295))*$D295</f>
        <v>0</v>
      </c>
    </row>
    <row r="296" spans="1:11" outlineLevel="1">
      <c r="A296" s="31">
        <f>IF(ISBLANK('Input-Accounts'!A296),"",'Input-Accounts'!A296)</f>
        <v>265</v>
      </c>
      <c r="B296" s="53" t="str">
        <f>IF(ISBLANK('Input-Accounts'!B296),"",'Input-Accounts'!B296)</f>
        <v>TOOLS,SHOP, &amp; GAR EQ-CNG STATIONARY</v>
      </c>
      <c r="C296" s="31">
        <f>IF(ISBLANK('Input-Accounts'!C296),"",'Input-Accounts'!C296)</f>
        <v>394.11</v>
      </c>
      <c r="D296" s="10">
        <f t="shared" ca="1" si="55"/>
        <v>0</v>
      </c>
      <c r="E296" s="10">
        <f t="shared" ca="1" si="56"/>
        <v>0</v>
      </c>
      <c r="F296" s="3" t="str" cm="1">
        <f t="array" aca="1" ref="F296" ca="1">IF(D296=0,"-",IF('Input-Accounts'!$E296&lt;&gt;0,'Input-Accounts'!$E296,INDEX('Input-Accounts'!$H296:$J296,,MATCH($F$6,'Input-Accounts'!$H$6:$J$6,0))))</f>
        <v>-</v>
      </c>
      <c r="G296" s="10">
        <f ca="1">IFERROR(INDEX(G$337:G$373,MATCH($F296,$B$337:$B$373,0))/INDEX($D$337:$D$373,MATCH($F296,$B$337:$B$373,0)),SUMIFS('Input-Ext Allocators'!D$8:D$63,'Input-Ext Allocators'!$B$8:$B$63,$F296))*$D296</f>
        <v>0</v>
      </c>
      <c r="H296" s="10">
        <f ca="1">IFERROR(INDEX(H$337:H$373,MATCH($F296,$B$337:$B$373,0))/INDEX($D$337:$D$373,MATCH($F296,$B$337:$B$373,0)),SUMIFS('Input-Ext Allocators'!E$8:E$63,'Input-Ext Allocators'!$B$8:$B$63,$F296))*$D296</f>
        <v>0</v>
      </c>
      <c r="I296" s="10">
        <f ca="1">IFERROR(INDEX(I$337:I$373,MATCH($F296,$B$337:$B$373,0))/INDEX($D$337:$D$373,MATCH($F296,$B$337:$B$373,0)),SUMIFS('Input-Ext Allocators'!F$8:F$63,'Input-Ext Allocators'!$B$8:$B$63,$F296))*$D296</f>
        <v>0</v>
      </c>
      <c r="J296" s="10">
        <f ca="1">IFERROR(INDEX(J$337:J$373,MATCH($F296,$B$337:$B$373,0))/INDEX($D$337:$D$373,MATCH($F296,$B$337:$B$373,0)),SUMIFS('Input-Ext Allocators'!G$8:G$63,'Input-Ext Allocators'!$B$8:$B$63,$F296))*$D296</f>
        <v>0</v>
      </c>
      <c r="K296" s="10">
        <f ca="1">IFERROR(INDEX(K$337:K$373,MATCH($F296,$B$337:$B$373,0))/INDEX($D$337:$D$373,MATCH($F296,$B$337:$B$373,0)),SUMIFS('Input-Ext Allocators'!H$8:H$63,'Input-Ext Allocators'!$B$8:$B$63,$F296))*$D296</f>
        <v>0</v>
      </c>
    </row>
    <row r="297" spans="1:11" outlineLevel="1">
      <c r="A297" s="31">
        <f>IF(ISBLANK('Input-Accounts'!A297),"",'Input-Accounts'!A297)</f>
        <v>266</v>
      </c>
      <c r="B297" s="53" t="str">
        <f>IF(ISBLANK('Input-Accounts'!B297),"",'Input-Accounts'!B297)</f>
        <v>TOOLS,SHOP, &amp; GAR EQ-UND TANK CLEANUP</v>
      </c>
      <c r="C297" s="31">
        <f>IF(ISBLANK('Input-Accounts'!C297),"",'Input-Accounts'!C297)</f>
        <v>394.13</v>
      </c>
      <c r="D297" s="10">
        <f t="shared" ca="1" si="55"/>
        <v>0</v>
      </c>
      <c r="E297" s="10">
        <f t="shared" ca="1" si="56"/>
        <v>0</v>
      </c>
      <c r="F297" s="3" t="str" cm="1">
        <f t="array" aca="1" ref="F297" ca="1">IF(D297=0,"-",IF('Input-Accounts'!$E297&lt;&gt;0,'Input-Accounts'!$E297,INDEX('Input-Accounts'!$H297:$J297,,MATCH($F$6,'Input-Accounts'!$H$6:$J$6,0))))</f>
        <v>-</v>
      </c>
      <c r="G297" s="10">
        <f ca="1">IFERROR(INDEX(G$337:G$373,MATCH($F297,$B$337:$B$373,0))/INDEX($D$337:$D$373,MATCH($F297,$B$337:$B$373,0)),SUMIFS('Input-Ext Allocators'!D$8:D$63,'Input-Ext Allocators'!$B$8:$B$63,$F297))*$D297</f>
        <v>0</v>
      </c>
      <c r="H297" s="10">
        <f ca="1">IFERROR(INDEX(H$337:H$373,MATCH($F297,$B$337:$B$373,0))/INDEX($D$337:$D$373,MATCH($F297,$B$337:$B$373,0)),SUMIFS('Input-Ext Allocators'!E$8:E$63,'Input-Ext Allocators'!$B$8:$B$63,$F297))*$D297</f>
        <v>0</v>
      </c>
      <c r="I297" s="10">
        <f ca="1">IFERROR(INDEX(I$337:I$373,MATCH($F297,$B$337:$B$373,0))/INDEX($D$337:$D$373,MATCH($F297,$B$337:$B$373,0)),SUMIFS('Input-Ext Allocators'!F$8:F$63,'Input-Ext Allocators'!$B$8:$B$63,$F297))*$D297</f>
        <v>0</v>
      </c>
      <c r="J297" s="10">
        <f ca="1">IFERROR(INDEX(J$337:J$373,MATCH($F297,$B$337:$B$373,0))/INDEX($D$337:$D$373,MATCH($F297,$B$337:$B$373,0)),SUMIFS('Input-Ext Allocators'!G$8:G$63,'Input-Ext Allocators'!$B$8:$B$63,$F297))*$D297</f>
        <v>0</v>
      </c>
      <c r="K297" s="10">
        <f ca="1">IFERROR(INDEX(K$337:K$373,MATCH($F297,$B$337:$B$373,0))/INDEX($D$337:$D$373,MATCH($F297,$B$337:$B$373,0)),SUMIFS('Input-Ext Allocators'!H$8:H$63,'Input-Ext Allocators'!$B$8:$B$63,$F297))*$D297</f>
        <v>0</v>
      </c>
    </row>
    <row r="298" spans="1:11" outlineLevel="1">
      <c r="A298" s="31">
        <f>IF(ISBLANK('Input-Accounts'!A298),"",'Input-Accounts'!A298)</f>
        <v>267</v>
      </c>
      <c r="B298" s="53" t="str">
        <f>IF(ISBLANK('Input-Accounts'!B298),"",'Input-Accounts'!B298)</f>
        <v>TOOLS,SHOP, &amp; GAR EQ-SHOP EQUIP</v>
      </c>
      <c r="C298" s="31">
        <f>IF(ISBLANK('Input-Accounts'!C298),"",'Input-Accounts'!C298)</f>
        <v>394.2</v>
      </c>
      <c r="D298" s="10">
        <f t="shared" ca="1" si="55"/>
        <v>0</v>
      </c>
      <c r="E298" s="10">
        <f t="shared" ca="1" si="56"/>
        <v>0</v>
      </c>
      <c r="F298" s="3" t="str" cm="1">
        <f t="array" aca="1" ref="F298" ca="1">IF(D298=0,"-",IF('Input-Accounts'!$E298&lt;&gt;0,'Input-Accounts'!$E298,INDEX('Input-Accounts'!$H298:$J298,,MATCH($F$6,'Input-Accounts'!$H$6:$J$6,0))))</f>
        <v>-</v>
      </c>
      <c r="G298" s="10">
        <f ca="1">IFERROR(INDEX(G$337:G$373,MATCH($F298,$B$337:$B$373,0))/INDEX($D$337:$D$373,MATCH($F298,$B$337:$B$373,0)),SUMIFS('Input-Ext Allocators'!D$8:D$63,'Input-Ext Allocators'!$B$8:$B$63,$F298))*$D298</f>
        <v>0</v>
      </c>
      <c r="H298" s="10">
        <f ca="1">IFERROR(INDEX(H$337:H$373,MATCH($F298,$B$337:$B$373,0))/INDEX($D$337:$D$373,MATCH($F298,$B$337:$B$373,0)),SUMIFS('Input-Ext Allocators'!E$8:E$63,'Input-Ext Allocators'!$B$8:$B$63,$F298))*$D298</f>
        <v>0</v>
      </c>
      <c r="I298" s="10">
        <f ca="1">IFERROR(INDEX(I$337:I$373,MATCH($F298,$B$337:$B$373,0))/INDEX($D$337:$D$373,MATCH($F298,$B$337:$B$373,0)),SUMIFS('Input-Ext Allocators'!F$8:F$63,'Input-Ext Allocators'!$B$8:$B$63,$F298))*$D298</f>
        <v>0</v>
      </c>
      <c r="J298" s="10">
        <f ca="1">IFERROR(INDEX(J$337:J$373,MATCH($F298,$B$337:$B$373,0))/INDEX($D$337:$D$373,MATCH($F298,$B$337:$B$373,0)),SUMIFS('Input-Ext Allocators'!G$8:G$63,'Input-Ext Allocators'!$B$8:$B$63,$F298))*$D298</f>
        <v>0</v>
      </c>
      <c r="K298" s="10">
        <f ca="1">IFERROR(INDEX(K$337:K$373,MATCH($F298,$B$337:$B$373,0))/INDEX($D$337:$D$373,MATCH($F298,$B$337:$B$373,0)),SUMIFS('Input-Ext Allocators'!H$8:H$63,'Input-Ext Allocators'!$B$8:$B$63,$F298))*$D298</f>
        <v>0</v>
      </c>
    </row>
    <row r="299" spans="1:11" outlineLevel="1">
      <c r="A299" s="31">
        <f>IF(ISBLANK('Input-Accounts'!A299),"",'Input-Accounts'!A299)</f>
        <v>268</v>
      </c>
      <c r="B299" s="53" t="str">
        <f>IF(ISBLANK('Input-Accounts'!B299),"",'Input-Accounts'!B299)</f>
        <v>TOOLS,SHOP, &amp; GAR EQ-TOOLS &amp; OTHER</v>
      </c>
      <c r="C299" s="31">
        <f>IF(ISBLANK('Input-Accounts'!C299),"",'Input-Accounts'!C299)</f>
        <v>394.3</v>
      </c>
      <c r="D299" s="10">
        <f t="shared" ca="1" si="55"/>
        <v>0</v>
      </c>
      <c r="E299" s="10">
        <f t="shared" ca="1" si="56"/>
        <v>0</v>
      </c>
      <c r="F299" s="3" t="str" cm="1">
        <f t="array" aca="1" ref="F299" ca="1">IF(D299=0,"-",IF('Input-Accounts'!$E299&lt;&gt;0,'Input-Accounts'!$E299,INDEX('Input-Accounts'!$H299:$J299,,MATCH($F$6,'Input-Accounts'!$H$6:$J$6,0))))</f>
        <v>-</v>
      </c>
      <c r="G299" s="10">
        <f ca="1">IFERROR(INDEX(G$337:G$373,MATCH($F299,$B$337:$B$373,0))/INDEX($D$337:$D$373,MATCH($F299,$B$337:$B$373,0)),SUMIFS('Input-Ext Allocators'!D$8:D$63,'Input-Ext Allocators'!$B$8:$B$63,$F299))*$D299</f>
        <v>0</v>
      </c>
      <c r="H299" s="10">
        <f ca="1">IFERROR(INDEX(H$337:H$373,MATCH($F299,$B$337:$B$373,0))/INDEX($D$337:$D$373,MATCH($F299,$B$337:$B$373,0)),SUMIFS('Input-Ext Allocators'!E$8:E$63,'Input-Ext Allocators'!$B$8:$B$63,$F299))*$D299</f>
        <v>0</v>
      </c>
      <c r="I299" s="10">
        <f ca="1">IFERROR(INDEX(I$337:I$373,MATCH($F299,$B$337:$B$373,0))/INDEX($D$337:$D$373,MATCH($F299,$B$337:$B$373,0)),SUMIFS('Input-Ext Allocators'!F$8:F$63,'Input-Ext Allocators'!$B$8:$B$63,$F299))*$D299</f>
        <v>0</v>
      </c>
      <c r="J299" s="10">
        <f ca="1">IFERROR(INDEX(J$337:J$373,MATCH($F299,$B$337:$B$373,0))/INDEX($D$337:$D$373,MATCH($F299,$B$337:$B$373,0)),SUMIFS('Input-Ext Allocators'!G$8:G$63,'Input-Ext Allocators'!$B$8:$B$63,$F299))*$D299</f>
        <v>0</v>
      </c>
      <c r="K299" s="10">
        <f ca="1">IFERROR(INDEX(K$337:K$373,MATCH($F299,$B$337:$B$373,0))/INDEX($D$337:$D$373,MATCH($F299,$B$337:$B$373,0)),SUMIFS('Input-Ext Allocators'!H$8:H$63,'Input-Ext Allocators'!$B$8:$B$63,$F299))*$D299</f>
        <v>0</v>
      </c>
    </row>
    <row r="300" spans="1:11" outlineLevel="1">
      <c r="A300" s="31">
        <f>IF(ISBLANK('Input-Accounts'!A300),"",'Input-Accounts'!A300)</f>
        <v>269</v>
      </c>
      <c r="B300" s="53" t="str">
        <f>IF(ISBLANK('Input-Accounts'!B300),"",'Input-Accounts'!B300)</f>
        <v>LABORATORY EQUIPMENT</v>
      </c>
      <c r="C300" s="31">
        <f>IF(ISBLANK('Input-Accounts'!C300),"",'Input-Accounts'!C300)</f>
        <v>395</v>
      </c>
      <c r="D300" s="10">
        <f t="shared" ca="1" si="55"/>
        <v>0</v>
      </c>
      <c r="E300" s="10">
        <f t="shared" ca="1" si="56"/>
        <v>0</v>
      </c>
      <c r="F300" s="3" t="str" cm="1">
        <f t="array" aca="1" ref="F300" ca="1">IF(D300=0,"-",IF('Input-Accounts'!$E300&lt;&gt;0,'Input-Accounts'!$E300,INDEX('Input-Accounts'!$H300:$J300,,MATCH($F$6,'Input-Accounts'!$H$6:$J$6,0))))</f>
        <v>-</v>
      </c>
      <c r="G300" s="10">
        <f ca="1">IFERROR(INDEX(G$337:G$373,MATCH($F300,$B$337:$B$373,0))/INDEX($D$337:$D$373,MATCH($F300,$B$337:$B$373,0)),SUMIFS('Input-Ext Allocators'!D$8:D$63,'Input-Ext Allocators'!$B$8:$B$63,$F300))*$D300</f>
        <v>0</v>
      </c>
      <c r="H300" s="10">
        <f ca="1">IFERROR(INDEX(H$337:H$373,MATCH($F300,$B$337:$B$373,0))/INDEX($D$337:$D$373,MATCH($F300,$B$337:$B$373,0)),SUMIFS('Input-Ext Allocators'!E$8:E$63,'Input-Ext Allocators'!$B$8:$B$63,$F300))*$D300</f>
        <v>0</v>
      </c>
      <c r="I300" s="10">
        <f ca="1">IFERROR(INDEX(I$337:I$373,MATCH($F300,$B$337:$B$373,0))/INDEX($D$337:$D$373,MATCH($F300,$B$337:$B$373,0)),SUMIFS('Input-Ext Allocators'!F$8:F$63,'Input-Ext Allocators'!$B$8:$B$63,$F300))*$D300</f>
        <v>0</v>
      </c>
      <c r="J300" s="10">
        <f ca="1">IFERROR(INDEX(J$337:J$373,MATCH($F300,$B$337:$B$373,0))/INDEX($D$337:$D$373,MATCH($F300,$B$337:$B$373,0)),SUMIFS('Input-Ext Allocators'!G$8:G$63,'Input-Ext Allocators'!$B$8:$B$63,$F300))*$D300</f>
        <v>0</v>
      </c>
      <c r="K300" s="10">
        <f ca="1">IFERROR(INDEX(K$337:K$373,MATCH($F300,$B$337:$B$373,0))/INDEX($D$337:$D$373,MATCH($F300,$B$337:$B$373,0)),SUMIFS('Input-Ext Allocators'!H$8:H$63,'Input-Ext Allocators'!$B$8:$B$63,$F300))*$D300</f>
        <v>0</v>
      </c>
    </row>
    <row r="301" spans="1:11" outlineLevel="1">
      <c r="A301" s="31">
        <f>IF(ISBLANK('Input-Accounts'!A301),"",'Input-Accounts'!A301)</f>
        <v>270</v>
      </c>
      <c r="B301" s="53" t="str">
        <f>IF(ISBLANK('Input-Accounts'!B301),"",'Input-Accounts'!B301)</f>
        <v>POWER OPERATED EQUIP-GENERAL TOOLS</v>
      </c>
      <c r="C301" s="31">
        <f>IF(ISBLANK('Input-Accounts'!C301),"",'Input-Accounts'!C301)</f>
        <v>396</v>
      </c>
      <c r="D301" s="10">
        <f t="shared" ca="1" si="55"/>
        <v>0</v>
      </c>
      <c r="E301" s="10">
        <f t="shared" ca="1" si="56"/>
        <v>0</v>
      </c>
      <c r="F301" s="3" t="str" cm="1">
        <f t="array" aca="1" ref="F301" ca="1">IF(D301=0,"-",IF('Input-Accounts'!$E301&lt;&gt;0,'Input-Accounts'!$E301,INDEX('Input-Accounts'!$H301:$J301,,MATCH($F$6,'Input-Accounts'!$H$6:$J$6,0))))</f>
        <v>-</v>
      </c>
      <c r="G301" s="10">
        <f ca="1">IFERROR(INDEX(G$337:G$373,MATCH($F301,$B$337:$B$373,0))/INDEX($D$337:$D$373,MATCH($F301,$B$337:$B$373,0)),SUMIFS('Input-Ext Allocators'!D$8:D$63,'Input-Ext Allocators'!$B$8:$B$63,$F301))*$D301</f>
        <v>0</v>
      </c>
      <c r="H301" s="10">
        <f ca="1">IFERROR(INDEX(H$337:H$373,MATCH($F301,$B$337:$B$373,0))/INDEX($D$337:$D$373,MATCH($F301,$B$337:$B$373,0)),SUMIFS('Input-Ext Allocators'!E$8:E$63,'Input-Ext Allocators'!$B$8:$B$63,$F301))*$D301</f>
        <v>0</v>
      </c>
      <c r="I301" s="10">
        <f ca="1">IFERROR(INDEX(I$337:I$373,MATCH($F301,$B$337:$B$373,0))/INDEX($D$337:$D$373,MATCH($F301,$B$337:$B$373,0)),SUMIFS('Input-Ext Allocators'!F$8:F$63,'Input-Ext Allocators'!$B$8:$B$63,$F301))*$D301</f>
        <v>0</v>
      </c>
      <c r="J301" s="10">
        <f ca="1">IFERROR(INDEX(J$337:J$373,MATCH($F301,$B$337:$B$373,0))/INDEX($D$337:$D$373,MATCH($F301,$B$337:$B$373,0)),SUMIFS('Input-Ext Allocators'!G$8:G$63,'Input-Ext Allocators'!$B$8:$B$63,$F301))*$D301</f>
        <v>0</v>
      </c>
      <c r="K301" s="10">
        <f ca="1">IFERROR(INDEX(K$337:K$373,MATCH($F301,$B$337:$B$373,0))/INDEX($D$337:$D$373,MATCH($F301,$B$337:$B$373,0)),SUMIFS('Input-Ext Allocators'!H$8:H$63,'Input-Ext Allocators'!$B$8:$B$63,$F301))*$D301</f>
        <v>0</v>
      </c>
    </row>
    <row r="302" spans="1:11" outlineLevel="1">
      <c r="A302" s="31">
        <f>IF(ISBLANK('Input-Accounts'!A302),"",'Input-Accounts'!A302)</f>
        <v>271</v>
      </c>
      <c r="B302" s="53" t="str">
        <f>IF(ISBLANK('Input-Accounts'!B302),"",'Input-Accounts'!B302)</f>
        <v>MISCELLANEOUS EQUIPMENT</v>
      </c>
      <c r="C302" s="31">
        <f>IF(ISBLANK('Input-Accounts'!C302),"",'Input-Accounts'!C302)</f>
        <v>398</v>
      </c>
      <c r="D302" s="10">
        <f t="shared" ca="1" si="55"/>
        <v>0</v>
      </c>
      <c r="E302" s="10">
        <f t="shared" ca="1" si="56"/>
        <v>0</v>
      </c>
      <c r="F302" s="3" t="str" cm="1">
        <f t="array" aca="1" ref="F302" ca="1">IF(D302=0,"-",IF('Input-Accounts'!$E302&lt;&gt;0,'Input-Accounts'!$E302,INDEX('Input-Accounts'!$H302:$J302,,MATCH($F$6,'Input-Accounts'!$H$6:$J$6,0))))</f>
        <v>-</v>
      </c>
      <c r="G302" s="10">
        <f ca="1">IFERROR(INDEX(G$337:G$373,MATCH($F302,$B$337:$B$373,0))/INDEX($D$337:$D$373,MATCH($F302,$B$337:$B$373,0)),SUMIFS('Input-Ext Allocators'!D$8:D$63,'Input-Ext Allocators'!$B$8:$B$63,$F302))*$D302</f>
        <v>0</v>
      </c>
      <c r="H302" s="10">
        <f ca="1">IFERROR(INDEX(H$337:H$373,MATCH($F302,$B$337:$B$373,0))/INDEX($D$337:$D$373,MATCH($F302,$B$337:$B$373,0)),SUMIFS('Input-Ext Allocators'!E$8:E$63,'Input-Ext Allocators'!$B$8:$B$63,$F302))*$D302</f>
        <v>0</v>
      </c>
      <c r="I302" s="10">
        <f ca="1">IFERROR(INDEX(I$337:I$373,MATCH($F302,$B$337:$B$373,0))/INDEX($D$337:$D$373,MATCH($F302,$B$337:$B$373,0)),SUMIFS('Input-Ext Allocators'!F$8:F$63,'Input-Ext Allocators'!$B$8:$B$63,$F302))*$D302</f>
        <v>0</v>
      </c>
      <c r="J302" s="10">
        <f ca="1">IFERROR(INDEX(J$337:J$373,MATCH($F302,$B$337:$B$373,0))/INDEX($D$337:$D$373,MATCH($F302,$B$337:$B$373,0)),SUMIFS('Input-Ext Allocators'!G$8:G$63,'Input-Ext Allocators'!$B$8:$B$63,$F302))*$D302</f>
        <v>0</v>
      </c>
      <c r="K302" s="10">
        <f ca="1">IFERROR(INDEX(K$337:K$373,MATCH($F302,$B$337:$B$373,0))/INDEX($D$337:$D$373,MATCH($F302,$B$337:$B$373,0)),SUMIFS('Input-Ext Allocators'!H$8:H$63,'Input-Ext Allocators'!$B$8:$B$63,$F302))*$D302</f>
        <v>0</v>
      </c>
    </row>
    <row r="303" spans="1:11" outlineLevel="1">
      <c r="A303" s="31">
        <f>IF(ISBLANK('Input-Accounts'!A303),"",'Input-Accounts'!A303)</f>
        <v>272</v>
      </c>
      <c r="B303" t="str">
        <f>IF(ISBLANK('Input-Accounts'!B303),"",'Input-Accounts'!B303)</f>
        <v>Subtotal - General Plant</v>
      </c>
      <c r="C303" s="31" t="str">
        <f>IF(ISBLANK('Input-Accounts'!C303),"",'Input-Accounts'!C303)</f>
        <v/>
      </c>
      <c r="D303" s="123">
        <f ca="1">SUBTOTAL(9,D289:D302)</f>
        <v>0</v>
      </c>
      <c r="E303" s="10">
        <f t="shared" ca="1" si="56"/>
        <v>0</v>
      </c>
      <c r="G303" s="123">
        <f t="shared" ref="G303:K303" ca="1" si="57">SUBTOTAL(9,G289:G302)</f>
        <v>0</v>
      </c>
      <c r="H303" s="123">
        <f t="shared" ca="1" si="57"/>
        <v>0</v>
      </c>
      <c r="I303" s="123">
        <f t="shared" ca="1" si="57"/>
        <v>0</v>
      </c>
      <c r="J303" s="123">
        <f t="shared" ca="1" si="57"/>
        <v>0</v>
      </c>
      <c r="K303" s="123">
        <f t="shared" ca="1" si="57"/>
        <v>0</v>
      </c>
    </row>
    <row r="304" spans="1:11" outlineLevel="1">
      <c r="A304" s="31" t="str">
        <f>IF(ISBLANK('Input-Accounts'!A304),"",'Input-Accounts'!A304)</f>
        <v/>
      </c>
      <c r="B304" t="str">
        <f>IF(ISBLANK('Input-Accounts'!B304),"",'Input-Accounts'!B304)</f>
        <v/>
      </c>
      <c r="C304" s="31" t="str">
        <f>IF(ISBLANK('Input-Accounts'!C304),"",'Input-Accounts'!C304)</f>
        <v/>
      </c>
      <c r="D304" s="10"/>
      <c r="E304" s="10"/>
      <c r="G304" s="10"/>
      <c r="H304" s="10"/>
      <c r="I304" s="10"/>
      <c r="J304" s="10"/>
      <c r="K304" s="10"/>
    </row>
    <row r="305" spans="1:11" outlineLevel="1">
      <c r="A305" s="31">
        <f>IF(ISBLANK('Input-Accounts'!A305),"",'Input-Accounts'!A305)</f>
        <v>273</v>
      </c>
      <c r="B305" t="str">
        <f>IF(ISBLANK('Input-Accounts'!B305),"",'Input-Accounts'!B305)</f>
        <v>Total - Depreciation Expense</v>
      </c>
      <c r="C305" s="31" t="str">
        <f>IF(ISBLANK('Input-Accounts'!C305),"",'Input-Accounts'!C305)</f>
        <v/>
      </c>
      <c r="D305" s="123">
        <f ca="1">SUBTOTAL(9,D243:D304)</f>
        <v>0</v>
      </c>
      <c r="E305" s="10">
        <f ca="1">IFERROR(IF(D305="","",IF(D305=0,0,IF(ABS(D305-SUM($G305:$K305))&lt;Check_Limit,0,1))),1)</f>
        <v>0</v>
      </c>
      <c r="G305" s="123">
        <f t="shared" ref="G305:K305" ca="1" si="58">SUBTOTAL(9,G243:G304)</f>
        <v>0</v>
      </c>
      <c r="H305" s="123">
        <f t="shared" ca="1" si="58"/>
        <v>0</v>
      </c>
      <c r="I305" s="123">
        <f t="shared" ca="1" si="58"/>
        <v>0</v>
      </c>
      <c r="J305" s="123">
        <f t="shared" ca="1" si="58"/>
        <v>0</v>
      </c>
      <c r="K305" s="123">
        <f t="shared" ca="1" si="58"/>
        <v>0</v>
      </c>
    </row>
    <row r="306" spans="1:11" outlineLevel="1">
      <c r="A306" s="31" t="str">
        <f>IF(ISBLANK('Input-Accounts'!A306),"",'Input-Accounts'!A306)</f>
        <v/>
      </c>
      <c r="B306" t="str">
        <f>IF(ISBLANK('Input-Accounts'!B306),"",'Input-Accounts'!B306)</f>
        <v/>
      </c>
      <c r="C306" s="31" t="str">
        <f>IF(ISBLANK('Input-Accounts'!C306),"",'Input-Accounts'!C306)</f>
        <v/>
      </c>
      <c r="D306" s="10"/>
      <c r="E306" s="10"/>
      <c r="G306" s="10"/>
      <c r="H306" s="10"/>
      <c r="I306" s="10"/>
      <c r="J306" s="10"/>
      <c r="K306" s="10"/>
    </row>
    <row r="307" spans="1:11">
      <c r="A307" s="31">
        <f>IF(ISBLANK('Input-Accounts'!A307),"",'Input-Accounts'!A307)</f>
        <v>274</v>
      </c>
      <c r="B307" s="7" t="str">
        <f>IF(ISBLANK('Input-Accounts'!B307),"",'Input-Accounts'!B307)</f>
        <v>Total Adjustments, Depreciation and Amortization Expense</v>
      </c>
      <c r="C307" s="31" t="str">
        <f>IF(ISBLANK('Input-Accounts'!C307),"",'Input-Accounts'!C307)</f>
        <v/>
      </c>
      <c r="D307" s="10">
        <f ca="1">SUBTOTAL(9,D243:D306)</f>
        <v>0</v>
      </c>
      <c r="E307" s="10">
        <f ca="1">IFERROR(IF(D307="","",IF(D307=0,0,IF(ABS(D307-SUM($G307:$K307))&lt;Check_Limit,0,1))),1)</f>
        <v>0</v>
      </c>
      <c r="F307" s="3"/>
      <c r="G307" s="10">
        <f t="shared" ref="G307:K307" ca="1" si="59">SUBTOTAL(9,G243:G306)</f>
        <v>0</v>
      </c>
      <c r="H307" s="10">
        <f t="shared" ca="1" si="59"/>
        <v>0</v>
      </c>
      <c r="I307" s="10">
        <f t="shared" ca="1" si="59"/>
        <v>0</v>
      </c>
      <c r="J307" s="10">
        <f t="shared" ca="1" si="59"/>
        <v>0</v>
      </c>
      <c r="K307" s="10">
        <f t="shared" ca="1" si="59"/>
        <v>0</v>
      </c>
    </row>
    <row r="308" spans="1:11">
      <c r="A308" s="31" t="str">
        <f>IF(ISBLANK('Input-Accounts'!A308),"",'Input-Accounts'!A308)</f>
        <v/>
      </c>
      <c r="B308" t="str">
        <f>IF(ISBLANK('Input-Accounts'!B308),"",'Input-Accounts'!B308)</f>
        <v/>
      </c>
      <c r="C308" s="31" t="str">
        <f>IF(ISBLANK('Input-Accounts'!C308),"",'Input-Accounts'!C308)</f>
        <v/>
      </c>
      <c r="D308" s="123"/>
      <c r="E308" s="10"/>
      <c r="G308" s="123"/>
      <c r="H308" s="123"/>
      <c r="I308" s="123"/>
      <c r="J308" s="123"/>
      <c r="K308" s="123"/>
    </row>
    <row r="309" spans="1:11">
      <c r="A309" s="31">
        <f>IF(ISBLANK('Input-Accounts'!A309),"",'Input-Accounts'!A309)</f>
        <v>275</v>
      </c>
      <c r="B309" s="7" t="str">
        <f>IF(ISBLANK('Input-Accounts'!B309),"",'Input-Accounts'!B309)</f>
        <v>Taxes</v>
      </c>
      <c r="C309" s="31" t="str">
        <f>IF(ISBLANK('Input-Accounts'!C309),"",'Input-Accounts'!C309)</f>
        <v/>
      </c>
      <c r="D309" s="10"/>
      <c r="E309" s="10"/>
      <c r="G309" s="10"/>
      <c r="H309" s="10"/>
      <c r="I309" s="10"/>
      <c r="J309" s="10"/>
      <c r="K309" s="10"/>
    </row>
    <row r="310" spans="1:11" hidden="1" outlineLevel="1">
      <c r="A310" s="31">
        <f>IF(ISBLANK('Input-Accounts'!A310),"",'Input-Accounts'!A310)</f>
        <v>276</v>
      </c>
      <c r="B310" s="7" t="str">
        <f>IF(ISBLANK('Input-Accounts'!B310),"",'Input-Accounts'!B310)</f>
        <v>Taxes Other Than Income Taxes</v>
      </c>
      <c r="C310" s="31" t="str">
        <f>IF(ISBLANK('Input-Accounts'!C310),"",'Input-Accounts'!C310)</f>
        <v/>
      </c>
      <c r="D310" s="10"/>
      <c r="E310" s="10"/>
      <c r="G310" s="10"/>
      <c r="H310" s="10"/>
      <c r="I310" s="10"/>
      <c r="J310" s="10"/>
      <c r="K310" s="10"/>
    </row>
    <row r="311" spans="1:11" hidden="1" outlineLevel="1">
      <c r="A311" s="31">
        <f>IF(ISBLANK('Input-Accounts'!A311),"",'Input-Accounts'!A311)</f>
        <v>277</v>
      </c>
      <c r="B311" s="53" t="str">
        <f>IF(ISBLANK('Input-Accounts'!B311),"",'Input-Accounts'!B311)</f>
        <v>Taxes Other Than Income Taxes - Property</v>
      </c>
      <c r="C311" s="31">
        <f>IF(ISBLANK('Input-Accounts'!C311),"",'Input-Accounts'!C311)</f>
        <v>408.1</v>
      </c>
      <c r="D311" s="10">
        <f t="shared" ref="D311:D313" ca="1" si="60">INDIRECT("Classification!"&amp;$D$5&amp;ROW())</f>
        <v>0</v>
      </c>
      <c r="E311" s="10">
        <f ca="1">IFERROR(IF(D311="","",IF(D311=0,0,IF(ABS(D311-SUM($G311:$K311))&lt;Check_Limit,0,1))),1)</f>
        <v>0</v>
      </c>
      <c r="F311" s="3" t="str" cm="1">
        <f t="array" aca="1" ref="F311" ca="1">IF(D311=0,"-",IF('Input-Accounts'!$E311&lt;&gt;0,'Input-Accounts'!$E311,INDEX('Input-Accounts'!$H311:$J311,,MATCH($F$6,'Input-Accounts'!$H$6:$J$6,0))))</f>
        <v>-</v>
      </c>
      <c r="G311" s="10">
        <f ca="1">IFERROR(INDEX(G$337:G$373,MATCH($F311,$B$337:$B$373,0))/INDEX($D$337:$D$373,MATCH($F311,$B$337:$B$373,0)),SUMIFS('Input-Ext Allocators'!D$8:D$63,'Input-Ext Allocators'!$B$8:$B$63,$F311))*$D311</f>
        <v>0</v>
      </c>
      <c r="H311" s="10">
        <f ca="1">IFERROR(INDEX(H$337:H$373,MATCH($F311,$B$337:$B$373,0))/INDEX($D$337:$D$373,MATCH($F311,$B$337:$B$373,0)),SUMIFS('Input-Ext Allocators'!E$8:E$63,'Input-Ext Allocators'!$B$8:$B$63,$F311))*$D311</f>
        <v>0</v>
      </c>
      <c r="I311" s="10">
        <f ca="1">IFERROR(INDEX(I$337:I$373,MATCH($F311,$B$337:$B$373,0))/INDEX($D$337:$D$373,MATCH($F311,$B$337:$B$373,0)),SUMIFS('Input-Ext Allocators'!F$8:F$63,'Input-Ext Allocators'!$B$8:$B$63,$F311))*$D311</f>
        <v>0</v>
      </c>
      <c r="J311" s="10">
        <f ca="1">IFERROR(INDEX(J$337:J$373,MATCH($F311,$B$337:$B$373,0))/INDEX($D$337:$D$373,MATCH($F311,$B$337:$B$373,0)),SUMIFS('Input-Ext Allocators'!G$8:G$63,'Input-Ext Allocators'!$B$8:$B$63,$F311))*$D311</f>
        <v>0</v>
      </c>
      <c r="K311" s="10">
        <f ca="1">IFERROR(INDEX(K$337:K$373,MATCH($F311,$B$337:$B$373,0))/INDEX($D$337:$D$373,MATCH($F311,$B$337:$B$373,0)),SUMIFS('Input-Ext Allocators'!H$8:H$63,'Input-Ext Allocators'!$B$8:$B$63,$F311))*$D311</f>
        <v>0</v>
      </c>
    </row>
    <row r="312" spans="1:11" hidden="1" outlineLevel="1">
      <c r="A312" s="31">
        <f>IF(ISBLANK('Input-Accounts'!A312),"",'Input-Accounts'!A312)</f>
        <v>278</v>
      </c>
      <c r="B312" s="53" t="str">
        <f>IF(ISBLANK('Input-Accounts'!B312),"",'Input-Accounts'!B312)</f>
        <v>Taxes Other Than Income Taxes - Payroll</v>
      </c>
      <c r="C312" s="31">
        <f>IF(ISBLANK('Input-Accounts'!C312),"",'Input-Accounts'!C312)</f>
        <v>408.2</v>
      </c>
      <c r="D312" s="10">
        <f t="shared" ca="1" si="60"/>
        <v>0</v>
      </c>
      <c r="E312" s="10">
        <f ca="1">IFERROR(IF(D312="","",IF(D312=0,0,IF(ABS(D312-SUM($G312:$K312))&lt;Check_Limit,0,1))),1)</f>
        <v>0</v>
      </c>
      <c r="F312" s="3" t="str" cm="1">
        <f t="array" aca="1" ref="F312" ca="1">IF(D312=0,"-",IF('Input-Accounts'!$E312&lt;&gt;0,'Input-Accounts'!$E312,INDEX('Input-Accounts'!$H312:$J312,,MATCH($F$6,'Input-Accounts'!$H$6:$J$6,0))))</f>
        <v>-</v>
      </c>
      <c r="G312" s="10">
        <f ca="1">IFERROR(INDEX(G$337:G$373,MATCH($F312,$B$337:$B$373,0))/INDEX($D$337:$D$373,MATCH($F312,$B$337:$B$373,0)),SUMIFS('Input-Ext Allocators'!D$8:D$63,'Input-Ext Allocators'!$B$8:$B$63,$F312))*$D312</f>
        <v>0</v>
      </c>
      <c r="H312" s="10">
        <f ca="1">IFERROR(INDEX(H$337:H$373,MATCH($F312,$B$337:$B$373,0))/INDEX($D$337:$D$373,MATCH($F312,$B$337:$B$373,0)),SUMIFS('Input-Ext Allocators'!E$8:E$63,'Input-Ext Allocators'!$B$8:$B$63,$F312))*$D312</f>
        <v>0</v>
      </c>
      <c r="I312" s="10">
        <f ca="1">IFERROR(INDEX(I$337:I$373,MATCH($F312,$B$337:$B$373,0))/INDEX($D$337:$D$373,MATCH($F312,$B$337:$B$373,0)),SUMIFS('Input-Ext Allocators'!F$8:F$63,'Input-Ext Allocators'!$B$8:$B$63,$F312))*$D312</f>
        <v>0</v>
      </c>
      <c r="J312" s="10">
        <f ca="1">IFERROR(INDEX(J$337:J$373,MATCH($F312,$B$337:$B$373,0))/INDEX($D$337:$D$373,MATCH($F312,$B$337:$B$373,0)),SUMIFS('Input-Ext Allocators'!G$8:G$63,'Input-Ext Allocators'!$B$8:$B$63,$F312))*$D312</f>
        <v>0</v>
      </c>
      <c r="K312" s="10">
        <f ca="1">IFERROR(INDEX(K$337:K$373,MATCH($F312,$B$337:$B$373,0))/INDEX($D$337:$D$373,MATCH($F312,$B$337:$B$373,0)),SUMIFS('Input-Ext Allocators'!H$8:H$63,'Input-Ext Allocators'!$B$8:$B$63,$F312))*$D312</f>
        <v>0</v>
      </c>
    </row>
    <row r="313" spans="1:11" hidden="1" outlineLevel="1">
      <c r="A313" s="31">
        <f>IF(ISBLANK('Input-Accounts'!A313),"",'Input-Accounts'!A313)</f>
        <v>279</v>
      </c>
      <c r="B313" s="53" t="str">
        <f>IF(ISBLANK('Input-Accounts'!B313),"",'Input-Accounts'!B313)</f>
        <v>Taxes Other Than Income Taxes - Other</v>
      </c>
      <c r="C313" s="31">
        <f>IF(ISBLANK('Input-Accounts'!C313),"",'Input-Accounts'!C313)</f>
        <v>408.3</v>
      </c>
      <c r="D313" s="10">
        <f t="shared" ca="1" si="60"/>
        <v>0</v>
      </c>
      <c r="E313" s="10">
        <f ca="1">IFERROR(IF(D313="","",IF(D313=0,0,IF(ABS(D313-SUM($G313:$K313))&lt;Check_Limit,0,1))),1)</f>
        <v>0</v>
      </c>
      <c r="F313" s="3" t="str" cm="1">
        <f t="array" aca="1" ref="F313" ca="1">IF(D313=0,"-",IF('Input-Accounts'!$E313&lt;&gt;0,'Input-Accounts'!$E313,INDEX('Input-Accounts'!$H313:$J313,,MATCH($F$6,'Input-Accounts'!$H$6:$J$6,0))))</f>
        <v>-</v>
      </c>
      <c r="G313" s="10">
        <f ca="1">IFERROR(INDEX(G$337:G$373,MATCH($F313,$B$337:$B$373,0))/INDEX($D$337:$D$373,MATCH($F313,$B$337:$B$373,0)),SUMIFS('Input-Ext Allocators'!D$8:D$63,'Input-Ext Allocators'!$B$8:$B$63,$F313))*$D313</f>
        <v>0</v>
      </c>
      <c r="H313" s="10">
        <f ca="1">IFERROR(INDEX(H$337:H$373,MATCH($F313,$B$337:$B$373,0))/INDEX($D$337:$D$373,MATCH($F313,$B$337:$B$373,0)),SUMIFS('Input-Ext Allocators'!E$8:E$63,'Input-Ext Allocators'!$B$8:$B$63,$F313))*$D313</f>
        <v>0</v>
      </c>
      <c r="I313" s="10">
        <f ca="1">IFERROR(INDEX(I$337:I$373,MATCH($F313,$B$337:$B$373,0))/INDEX($D$337:$D$373,MATCH($F313,$B$337:$B$373,0)),SUMIFS('Input-Ext Allocators'!F$8:F$63,'Input-Ext Allocators'!$B$8:$B$63,$F313))*$D313</f>
        <v>0</v>
      </c>
      <c r="J313" s="10">
        <f ca="1">IFERROR(INDEX(J$337:J$373,MATCH($F313,$B$337:$B$373,0))/INDEX($D$337:$D$373,MATCH($F313,$B$337:$B$373,0)),SUMIFS('Input-Ext Allocators'!G$8:G$63,'Input-Ext Allocators'!$B$8:$B$63,$F313))*$D313</f>
        <v>0</v>
      </c>
      <c r="K313" s="10">
        <f ca="1">IFERROR(INDEX(K$337:K$373,MATCH($F313,$B$337:$B$373,0))/INDEX($D$337:$D$373,MATCH($F313,$B$337:$B$373,0)),SUMIFS('Input-Ext Allocators'!H$8:H$63,'Input-Ext Allocators'!$B$8:$B$63,$F313))*$D313</f>
        <v>0</v>
      </c>
    </row>
    <row r="314" spans="1:11" hidden="1" outlineLevel="1">
      <c r="A314" s="31">
        <f>IF(ISBLANK('Input-Accounts'!A314),"",'Input-Accounts'!A314)</f>
        <v>280</v>
      </c>
      <c r="B314" t="str">
        <f>IF(ISBLANK('Input-Accounts'!B314),"",'Input-Accounts'!B314)</f>
        <v>Subtotal - Taxes Other Than Income Taxes</v>
      </c>
      <c r="C314" s="31" t="str">
        <f>IF(ISBLANK('Input-Accounts'!C314),"",'Input-Accounts'!C314)</f>
        <v/>
      </c>
      <c r="D314" s="123">
        <f ca="1">SUBTOTAL(9,D311:D313)</f>
        <v>0</v>
      </c>
      <c r="E314" s="10">
        <f ca="1">IFERROR(IF(D314="","",IF(D314=0,0,IF(ABS(D314-SUM($G314:$K314))&lt;Check_Limit,0,1))),1)</f>
        <v>0</v>
      </c>
      <c r="G314" s="123">
        <f t="shared" ref="G314:K314" ca="1" si="61">SUBTOTAL(9,G311:G313)</f>
        <v>0</v>
      </c>
      <c r="H314" s="123">
        <f t="shared" ca="1" si="61"/>
        <v>0</v>
      </c>
      <c r="I314" s="123">
        <f t="shared" ca="1" si="61"/>
        <v>0</v>
      </c>
      <c r="J314" s="123">
        <f t="shared" ca="1" si="61"/>
        <v>0</v>
      </c>
      <c r="K314" s="123">
        <f t="shared" ca="1" si="61"/>
        <v>0</v>
      </c>
    </row>
    <row r="315" spans="1:11" hidden="1" outlineLevel="1">
      <c r="A315" s="31" t="str">
        <f>IF(ISBLANK('Input-Accounts'!A315),"",'Input-Accounts'!A315)</f>
        <v/>
      </c>
      <c r="B315" s="6" t="str">
        <f>IF(ISBLANK('Input-Accounts'!B315),"",'Input-Accounts'!B315)</f>
        <v/>
      </c>
      <c r="C315" s="31" t="str">
        <f>IF(ISBLANK('Input-Accounts'!C315),"",'Input-Accounts'!C315)</f>
        <v/>
      </c>
      <c r="D315" s="10"/>
      <c r="E315" s="10"/>
      <c r="G315" s="10"/>
      <c r="H315" s="10"/>
      <c r="I315" s="10"/>
      <c r="J315" s="10"/>
      <c r="K315" s="10"/>
    </row>
    <row r="316" spans="1:11" hidden="1" outlineLevel="1">
      <c r="A316" s="31">
        <f>IF(ISBLANK('Input-Accounts'!A316),"",'Input-Accounts'!A316)</f>
        <v>281</v>
      </c>
      <c r="B316" s="1" t="str">
        <f>IF(ISBLANK('Input-Accounts'!B316),"",'Input-Accounts'!B316)</f>
        <v>Income Taxes</v>
      </c>
      <c r="C316" s="31" t="str">
        <f>IF(ISBLANK('Input-Accounts'!C316),"",'Input-Accounts'!C316)</f>
        <v/>
      </c>
      <c r="D316" s="10"/>
      <c r="E316" s="10"/>
      <c r="G316" s="10"/>
      <c r="H316" s="10"/>
      <c r="I316" s="10"/>
      <c r="J316" s="10"/>
      <c r="K316" s="10"/>
    </row>
    <row r="317" spans="1:11" hidden="1" outlineLevel="1">
      <c r="A317" s="31">
        <f>IF(ISBLANK('Input-Accounts'!A317),"",'Input-Accounts'!A317)</f>
        <v>282</v>
      </c>
      <c r="B317" s="53" t="str">
        <f>IF(ISBLANK('Input-Accounts'!B317),"",'Input-Accounts'!B317)</f>
        <v>FEDERAL INCOME TAXES</v>
      </c>
      <c r="C317" s="31">
        <f>IF(ISBLANK('Input-Accounts'!C317),"",'Input-Accounts'!C317)</f>
        <v>409.1</v>
      </c>
      <c r="D317" s="10">
        <f t="shared" ref="D317:D320" ca="1" si="62">INDIRECT("Classification!"&amp;$D$5&amp;ROW())</f>
        <v>0</v>
      </c>
      <c r="E317" s="10">
        <f ca="1">IFERROR(IF(D317="","",IF(D317=0,0,IF(ABS(D317-SUM($G317:$K317))&lt;Check_Limit,0,1))),1)</f>
        <v>0</v>
      </c>
      <c r="F317" s="3" t="str" cm="1">
        <f t="array" aca="1" ref="F317" ca="1">IF(D317=0,"-",IF('Input-Accounts'!$E317&lt;&gt;0,'Input-Accounts'!$E317,INDEX('Input-Accounts'!$H317:$J317,,MATCH($F$6,'Input-Accounts'!$H$6:$J$6,0))))</f>
        <v>-</v>
      </c>
      <c r="G317" s="10">
        <f ca="1">IFERROR(INDEX(G$337:G$373,MATCH($F317,$B$337:$B$373,0))/INDEX($D$337:$D$373,MATCH($F317,$B$337:$B$373,0)),SUMIFS('Input-Ext Allocators'!D$8:D$63,'Input-Ext Allocators'!$B$8:$B$63,$F317))*$D317</f>
        <v>0</v>
      </c>
      <c r="H317" s="10">
        <f ca="1">IFERROR(INDEX(H$337:H$373,MATCH($F317,$B$337:$B$373,0))/INDEX($D$337:$D$373,MATCH($F317,$B$337:$B$373,0)),SUMIFS('Input-Ext Allocators'!E$8:E$63,'Input-Ext Allocators'!$B$8:$B$63,$F317))*$D317</f>
        <v>0</v>
      </c>
      <c r="I317" s="10">
        <f ca="1">IFERROR(INDEX(I$337:I$373,MATCH($F317,$B$337:$B$373,0))/INDEX($D$337:$D$373,MATCH($F317,$B$337:$B$373,0)),SUMIFS('Input-Ext Allocators'!F$8:F$63,'Input-Ext Allocators'!$B$8:$B$63,$F317))*$D317</f>
        <v>0</v>
      </c>
      <c r="J317" s="10">
        <f ca="1">IFERROR(INDEX(J$337:J$373,MATCH($F317,$B$337:$B$373,0))/INDEX($D$337:$D$373,MATCH($F317,$B$337:$B$373,0)),SUMIFS('Input-Ext Allocators'!G$8:G$63,'Input-Ext Allocators'!$B$8:$B$63,$F317))*$D317</f>
        <v>0</v>
      </c>
      <c r="K317" s="10">
        <f ca="1">IFERROR(INDEX(K$337:K$373,MATCH($F317,$B$337:$B$373,0))/INDEX($D$337:$D$373,MATCH($F317,$B$337:$B$373,0)),SUMIFS('Input-Ext Allocators'!H$8:H$63,'Input-Ext Allocators'!$B$8:$B$63,$F317))*$D317</f>
        <v>0</v>
      </c>
    </row>
    <row r="318" spans="1:11" hidden="1" outlineLevel="1">
      <c r="A318" s="31">
        <f>IF(ISBLANK('Input-Accounts'!A318),"",'Input-Accounts'!A318)</f>
        <v>283</v>
      </c>
      <c r="B318" s="53" t="str">
        <f>IF(ISBLANK('Input-Accounts'!B318),"",'Input-Accounts'!B318)</f>
        <v>STATE INCOME TAXES</v>
      </c>
      <c r="C318" s="31">
        <f>IF(ISBLANK('Input-Accounts'!C318),"",'Input-Accounts'!C318)</f>
        <v>409.2</v>
      </c>
      <c r="D318" s="10">
        <f t="shared" ca="1" si="62"/>
        <v>0</v>
      </c>
      <c r="E318" s="10">
        <f ca="1">IFERROR(IF(D318="","",IF(D318=0,0,IF(ABS(D318-SUM($G318:$K318))&lt;Check_Limit,0,1))),1)</f>
        <v>0</v>
      </c>
      <c r="F318" s="3" t="str" cm="1">
        <f t="array" aca="1" ref="F318" ca="1">IF(D318=0,"-",IF('Input-Accounts'!$E318&lt;&gt;0,'Input-Accounts'!$E318,INDEX('Input-Accounts'!$H318:$J318,,MATCH($F$6,'Input-Accounts'!$H$6:$J$6,0))))</f>
        <v>-</v>
      </c>
      <c r="G318" s="10">
        <f ca="1">IFERROR(INDEX(G$337:G$373,MATCH($F318,$B$337:$B$373,0))/INDEX($D$337:$D$373,MATCH($F318,$B$337:$B$373,0)),SUMIFS('Input-Ext Allocators'!D$8:D$63,'Input-Ext Allocators'!$B$8:$B$63,$F318))*$D318</f>
        <v>0</v>
      </c>
      <c r="H318" s="10">
        <f ca="1">IFERROR(INDEX(H$337:H$373,MATCH($F318,$B$337:$B$373,0))/INDEX($D$337:$D$373,MATCH($F318,$B$337:$B$373,0)),SUMIFS('Input-Ext Allocators'!E$8:E$63,'Input-Ext Allocators'!$B$8:$B$63,$F318))*$D318</f>
        <v>0</v>
      </c>
      <c r="I318" s="10">
        <f ca="1">IFERROR(INDEX(I$337:I$373,MATCH($F318,$B$337:$B$373,0))/INDEX($D$337:$D$373,MATCH($F318,$B$337:$B$373,0)),SUMIFS('Input-Ext Allocators'!F$8:F$63,'Input-Ext Allocators'!$B$8:$B$63,$F318))*$D318</f>
        <v>0</v>
      </c>
      <c r="J318" s="10">
        <f ca="1">IFERROR(INDEX(J$337:J$373,MATCH($F318,$B$337:$B$373,0))/INDEX($D$337:$D$373,MATCH($F318,$B$337:$B$373,0)),SUMIFS('Input-Ext Allocators'!G$8:G$63,'Input-Ext Allocators'!$B$8:$B$63,$F318))*$D318</f>
        <v>0</v>
      </c>
      <c r="K318" s="10">
        <f ca="1">IFERROR(INDEX(K$337:K$373,MATCH($F318,$B$337:$B$373,0))/INDEX($D$337:$D$373,MATCH($F318,$B$337:$B$373,0)),SUMIFS('Input-Ext Allocators'!H$8:H$63,'Input-Ext Allocators'!$B$8:$B$63,$F318))*$D318</f>
        <v>0</v>
      </c>
    </row>
    <row r="319" spans="1:11" hidden="1" outlineLevel="1">
      <c r="A319" s="31">
        <f>IF(ISBLANK('Input-Accounts'!A319),"",'Input-Accounts'!A319)</f>
        <v>284</v>
      </c>
      <c r="B319" s="53" t="str">
        <f>IF(ISBLANK('Input-Accounts'!B319),"",'Input-Accounts'!B319)</f>
        <v>DEFERRED INCOME TAX EXPENSE - FEDERAL</v>
      </c>
      <c r="C319" s="31" t="str">
        <f>IF(ISBLANK('Input-Accounts'!C319),"",'Input-Accounts'!C319)</f>
        <v>410-411.1</v>
      </c>
      <c r="D319" s="10">
        <f t="shared" ca="1" si="62"/>
        <v>0</v>
      </c>
      <c r="E319" s="10">
        <f ca="1">IFERROR(IF(D319="","",IF(D319=0,0,IF(ABS(D319-SUM($G319:$K319))&lt;Check_Limit,0,1))),1)</f>
        <v>0</v>
      </c>
      <c r="F319" s="3" t="str" cm="1">
        <f t="array" aca="1" ref="F319" ca="1">IF(D319=0,"-",IF('Input-Accounts'!$E319&lt;&gt;0,'Input-Accounts'!$E319,INDEX('Input-Accounts'!$H319:$J319,,MATCH($F$6,'Input-Accounts'!$H$6:$J$6,0))))</f>
        <v>-</v>
      </c>
      <c r="G319" s="10">
        <f ca="1">IFERROR(INDEX(G$337:G$373,MATCH($F319,$B$337:$B$373,0))/INDEX($D$337:$D$373,MATCH($F319,$B$337:$B$373,0)),SUMIFS('Input-Ext Allocators'!D$8:D$63,'Input-Ext Allocators'!$B$8:$B$63,$F319))*$D319</f>
        <v>0</v>
      </c>
      <c r="H319" s="10">
        <f ca="1">IFERROR(INDEX(H$337:H$373,MATCH($F319,$B$337:$B$373,0))/INDEX($D$337:$D$373,MATCH($F319,$B$337:$B$373,0)),SUMIFS('Input-Ext Allocators'!E$8:E$63,'Input-Ext Allocators'!$B$8:$B$63,$F319))*$D319</f>
        <v>0</v>
      </c>
      <c r="I319" s="10">
        <f ca="1">IFERROR(INDEX(I$337:I$373,MATCH($F319,$B$337:$B$373,0))/INDEX($D$337:$D$373,MATCH($F319,$B$337:$B$373,0)),SUMIFS('Input-Ext Allocators'!F$8:F$63,'Input-Ext Allocators'!$B$8:$B$63,$F319))*$D319</f>
        <v>0</v>
      </c>
      <c r="J319" s="10">
        <f ca="1">IFERROR(INDEX(J$337:J$373,MATCH($F319,$B$337:$B$373,0))/INDEX($D$337:$D$373,MATCH($F319,$B$337:$B$373,0)),SUMIFS('Input-Ext Allocators'!G$8:G$63,'Input-Ext Allocators'!$B$8:$B$63,$F319))*$D319</f>
        <v>0</v>
      </c>
      <c r="K319" s="10">
        <f ca="1">IFERROR(INDEX(K$337:K$373,MATCH($F319,$B$337:$B$373,0))/INDEX($D$337:$D$373,MATCH($F319,$B$337:$B$373,0)),SUMIFS('Input-Ext Allocators'!H$8:H$63,'Input-Ext Allocators'!$B$8:$B$63,$F319))*$D319</f>
        <v>0</v>
      </c>
    </row>
    <row r="320" spans="1:11" hidden="1" outlineLevel="1">
      <c r="A320" s="31">
        <f>IF(ISBLANK('Input-Accounts'!A320),"",'Input-Accounts'!A320)</f>
        <v>285</v>
      </c>
      <c r="B320" s="53" t="str">
        <f>IF(ISBLANK('Input-Accounts'!B320),"",'Input-Accounts'!B320)</f>
        <v>DEFERRED INCOME TAX EXPENSE - FEDERAL</v>
      </c>
      <c r="C320" s="31" t="str">
        <f>IF(ISBLANK('Input-Accounts'!C320),"",'Input-Accounts'!C320)</f>
        <v>410-411.2</v>
      </c>
      <c r="D320" s="10">
        <f t="shared" ca="1" si="62"/>
        <v>0</v>
      </c>
      <c r="E320" s="10">
        <f ca="1">IFERROR(IF(D320="","",IF(D320=0,0,IF(ABS(D320-SUM($G320:$K320))&lt;Check_Limit,0,1))),1)</f>
        <v>0</v>
      </c>
      <c r="F320" s="3" t="str" cm="1">
        <f t="array" aca="1" ref="F320" ca="1">IF(D320=0,"-",IF('Input-Accounts'!$E320&lt;&gt;0,'Input-Accounts'!$E320,INDEX('Input-Accounts'!$H320:$J320,,MATCH($F$6,'Input-Accounts'!$H$6:$J$6,0))))</f>
        <v>-</v>
      </c>
      <c r="G320" s="10">
        <f ca="1">IFERROR(INDEX(G$337:G$373,MATCH($F320,$B$337:$B$373,0))/INDEX($D$337:$D$373,MATCH($F320,$B$337:$B$373,0)),SUMIFS('Input-Ext Allocators'!D$8:D$63,'Input-Ext Allocators'!$B$8:$B$63,$F320))*$D320</f>
        <v>0</v>
      </c>
      <c r="H320" s="10">
        <f ca="1">IFERROR(INDEX(H$337:H$373,MATCH($F320,$B$337:$B$373,0))/INDEX($D$337:$D$373,MATCH($F320,$B$337:$B$373,0)),SUMIFS('Input-Ext Allocators'!E$8:E$63,'Input-Ext Allocators'!$B$8:$B$63,$F320))*$D320</f>
        <v>0</v>
      </c>
      <c r="I320" s="10">
        <f ca="1">IFERROR(INDEX(I$337:I$373,MATCH($F320,$B$337:$B$373,0))/INDEX($D$337:$D$373,MATCH($F320,$B$337:$B$373,0)),SUMIFS('Input-Ext Allocators'!F$8:F$63,'Input-Ext Allocators'!$B$8:$B$63,$F320))*$D320</f>
        <v>0</v>
      </c>
      <c r="J320" s="10">
        <f ca="1">IFERROR(INDEX(J$337:J$373,MATCH($F320,$B$337:$B$373,0))/INDEX($D$337:$D$373,MATCH($F320,$B$337:$B$373,0)),SUMIFS('Input-Ext Allocators'!G$8:G$63,'Input-Ext Allocators'!$B$8:$B$63,$F320))*$D320</f>
        <v>0</v>
      </c>
      <c r="K320" s="10">
        <f ca="1">IFERROR(INDEX(K$337:K$373,MATCH($F320,$B$337:$B$373,0))/INDEX($D$337:$D$373,MATCH($F320,$B$337:$B$373,0)),SUMIFS('Input-Ext Allocators'!H$8:H$63,'Input-Ext Allocators'!$B$8:$B$63,$F320))*$D320</f>
        <v>0</v>
      </c>
    </row>
    <row r="321" spans="1:11" hidden="1" outlineLevel="1">
      <c r="A321" s="31">
        <f>IF(ISBLANK('Input-Accounts'!A321),"",'Input-Accounts'!A321)</f>
        <v>286</v>
      </c>
      <c r="B321" t="str">
        <f>IF(ISBLANK('Input-Accounts'!B321),"",'Input-Accounts'!B321)</f>
        <v>Subtotal - Income Taxes</v>
      </c>
      <c r="C321" s="31" t="str">
        <f>IF(ISBLANK('Input-Accounts'!C321),"",'Input-Accounts'!C321)</f>
        <v/>
      </c>
      <c r="D321" s="123">
        <f ca="1">SUBTOTAL(9,D317:D320)</f>
        <v>0</v>
      </c>
      <c r="E321" s="10">
        <f ca="1">IFERROR(IF(D321="","",IF(D321=0,0,IF(ABS(D321-SUM($G321:$K321))&lt;Check_Limit,0,1))),1)</f>
        <v>0</v>
      </c>
      <c r="G321" s="123">
        <f t="shared" ref="G321:K321" ca="1" si="63">SUBTOTAL(9,G317:G320)</f>
        <v>0</v>
      </c>
      <c r="H321" s="123">
        <f t="shared" ca="1" si="63"/>
        <v>0</v>
      </c>
      <c r="I321" s="123">
        <f t="shared" ca="1" si="63"/>
        <v>0</v>
      </c>
      <c r="J321" s="123">
        <f t="shared" ca="1" si="63"/>
        <v>0</v>
      </c>
      <c r="K321" s="123">
        <f t="shared" ca="1" si="63"/>
        <v>0</v>
      </c>
    </row>
    <row r="322" spans="1:11" hidden="1" outlineLevel="1">
      <c r="A322" s="31" t="str">
        <f>IF(ISBLANK('Input-Accounts'!A322),"",'Input-Accounts'!A322)</f>
        <v/>
      </c>
      <c r="B322" t="str">
        <f>IF(ISBLANK('Input-Accounts'!B322),"",'Input-Accounts'!B322)</f>
        <v/>
      </c>
      <c r="C322" s="31" t="str">
        <f>IF(ISBLANK('Input-Accounts'!C322),"",'Input-Accounts'!C322)</f>
        <v/>
      </c>
      <c r="D322" s="10"/>
      <c r="E322" s="10"/>
      <c r="G322" s="10"/>
      <c r="H322" s="10"/>
      <c r="I322" s="10"/>
      <c r="J322" s="10"/>
      <c r="K322" s="10"/>
    </row>
    <row r="323" spans="1:11" collapsed="1">
      <c r="A323" s="31">
        <f>IF(ISBLANK('Input-Accounts'!A323),"",'Input-Accounts'!A323)</f>
        <v>287</v>
      </c>
      <c r="B323" s="7" t="str">
        <f>IF(ISBLANK('Input-Accounts'!B323),"",'Input-Accounts'!B323)</f>
        <v>Total Taxes</v>
      </c>
      <c r="C323" s="31" t="str">
        <f>IF(ISBLANK('Input-Accounts'!C323),"",'Input-Accounts'!C323)</f>
        <v/>
      </c>
      <c r="D323" s="10">
        <f ca="1">SUBTOTAL(9,D311:D321)</f>
        <v>0</v>
      </c>
      <c r="E323" s="10">
        <f ca="1">IFERROR(IF(D323="","",IF(D323=0,0,IF(ABS(D323-SUM($G323:$K323))&lt;Check_Limit,0,1))),1)</f>
        <v>0</v>
      </c>
      <c r="F323" s="3"/>
      <c r="G323" s="10">
        <f t="shared" ref="G323:K323" ca="1" si="64">SUBTOTAL(9,G311:G321)</f>
        <v>0</v>
      </c>
      <c r="H323" s="10">
        <f t="shared" ca="1" si="64"/>
        <v>0</v>
      </c>
      <c r="I323" s="10">
        <f t="shared" ca="1" si="64"/>
        <v>0</v>
      </c>
      <c r="J323" s="10">
        <f t="shared" ca="1" si="64"/>
        <v>0</v>
      </c>
      <c r="K323" s="10">
        <f t="shared" ca="1" si="64"/>
        <v>0</v>
      </c>
    </row>
    <row r="324" spans="1:11">
      <c r="A324" s="31" t="str">
        <f>IF(ISBLANK('Input-Accounts'!A324),"",'Input-Accounts'!A324)</f>
        <v/>
      </c>
      <c r="B324" t="str">
        <f>IF(ISBLANK('Input-Accounts'!B324),"",'Input-Accounts'!B324)</f>
        <v/>
      </c>
      <c r="C324" s="31" t="str">
        <f>IF(ISBLANK('Input-Accounts'!C324),"",'Input-Accounts'!C324)</f>
        <v/>
      </c>
      <c r="D324" s="123"/>
      <c r="E324" s="10"/>
      <c r="G324" s="123"/>
      <c r="H324" s="123"/>
      <c r="I324" s="123"/>
      <c r="J324" s="123"/>
      <c r="K324" s="123"/>
    </row>
    <row r="325" spans="1:11">
      <c r="A325" s="31">
        <f>IF(ISBLANK('Input-Accounts'!A325),"",'Input-Accounts'!A325)</f>
        <v>288</v>
      </c>
      <c r="B325" s="1" t="str">
        <f>IF(ISBLANK('Input-Accounts'!B325),"",'Input-Accounts'!B325)</f>
        <v>REVENUE REQUIREMENT AT EQUAL RATES OF RETURN</v>
      </c>
      <c r="C325" s="31" t="str">
        <f>IF(ISBLANK('Input-Accounts'!C325),"",'Input-Accounts'!C325)</f>
        <v/>
      </c>
      <c r="D325" s="10"/>
      <c r="E325" s="10"/>
      <c r="G325" s="10"/>
      <c r="H325" s="10"/>
      <c r="I325" s="10"/>
      <c r="J325" s="10"/>
      <c r="K325" s="10"/>
    </row>
    <row r="326" spans="1:11">
      <c r="A326" s="31">
        <f>IF(ISBLANK('Input-Accounts'!A326),"",'Input-Accounts'!A326)</f>
        <v>289</v>
      </c>
      <c r="B326" s="1" t="str">
        <f>IF(ISBLANK('Input-Accounts'!B326),"",'Input-Accounts'!B326)</f>
        <v>Test Year Expenses at Current Rates</v>
      </c>
      <c r="C326" s="31" t="str">
        <f>IF(ISBLANK('Input-Accounts'!C326),"",'Input-Accounts'!C326)</f>
        <v/>
      </c>
      <c r="D326" s="57">
        <f ca="1">SUBTOTAL(9,D159:D323)</f>
        <v>35413021.660000004</v>
      </c>
      <c r="E326" s="10">
        <f t="shared" ref="E326:E333" ca="1" si="65">IFERROR(IF(D326="","",IF(D326=0,0,IF(ABS(D326-SUM($G326:$K326))&lt;Check_Limit,0,1))),1)</f>
        <v>0</v>
      </c>
      <c r="F326" s="3"/>
      <c r="G326" s="57">
        <f t="shared" ref="G326:K326" ca="1" si="66">SUBTOTAL(9,G159:G323)</f>
        <v>21917977.083810758</v>
      </c>
      <c r="H326" s="57">
        <f t="shared" ca="1" si="66"/>
        <v>13464403.176197896</v>
      </c>
      <c r="I326" s="57">
        <f t="shared" ca="1" si="66"/>
        <v>30641.399991347425</v>
      </c>
      <c r="J326" s="57">
        <f t="shared" ca="1" si="66"/>
        <v>0</v>
      </c>
      <c r="K326" s="57">
        <f t="shared" ca="1" si="66"/>
        <v>0</v>
      </c>
    </row>
    <row r="327" spans="1:11">
      <c r="A327" s="31">
        <f>IF(ISBLANK('Input-Accounts'!A327),"",'Input-Accounts'!A327)</f>
        <v>290</v>
      </c>
      <c r="B327" s="1" t="str">
        <f>IF(ISBLANK('Input-Accounts'!B327),"",'Input-Accounts'!B327)</f>
        <v>Return on Rate Base</v>
      </c>
      <c r="C327" s="31" t="str">
        <f>IF(ISBLANK('Input-Accounts'!C327),"",'Input-Accounts'!C327)</f>
        <v/>
      </c>
      <c r="D327" s="10">
        <f t="shared" ref="D327:D330" ca="1" si="67">INDIRECT("Classification!"&amp;$D$5&amp;ROW())</f>
        <v>0</v>
      </c>
      <c r="E327" s="10">
        <f t="shared" ca="1" si="65"/>
        <v>0</v>
      </c>
      <c r="F327" s="3" t="str" cm="1">
        <f t="array" aca="1" ref="F327" ca="1">IF(D327=0,"-",IF('Input-Accounts'!$E327&lt;&gt;0,'Input-Accounts'!$E327,INDEX('Input-Accounts'!$H327:$J327,,MATCH($F$6,'Input-Accounts'!$H$6:$J$6,0))))</f>
        <v>-</v>
      </c>
      <c r="G327" s="10">
        <f ca="1">IFERROR(INDEX(G$337:G$373,MATCH($F327,$B$337:$B$373,0))/INDEX($D$337:$D$373,MATCH($F327,$B$337:$B$373,0)),SUMIFS('Input-Ext Allocators'!D$8:D$63,'Input-Ext Allocators'!$B$8:$B$63,$F327))*$D327</f>
        <v>0</v>
      </c>
      <c r="H327" s="10">
        <f ca="1">IFERROR(INDEX(H$337:H$373,MATCH($F327,$B$337:$B$373,0))/INDEX($D$337:$D$373,MATCH($F327,$B$337:$B$373,0)),SUMIFS('Input-Ext Allocators'!E$8:E$63,'Input-Ext Allocators'!$B$8:$B$63,$F327))*$D327</f>
        <v>0</v>
      </c>
      <c r="I327" s="10">
        <f ca="1">IFERROR(INDEX(I$337:I$373,MATCH($F327,$B$337:$B$373,0))/INDEX($D$337:$D$373,MATCH($F327,$B$337:$B$373,0)),SUMIFS('Input-Ext Allocators'!F$8:F$63,'Input-Ext Allocators'!$B$8:$B$63,$F327))*$D327</f>
        <v>0</v>
      </c>
      <c r="J327" s="10">
        <f ca="1">IFERROR(INDEX(J$337:J$373,MATCH($F327,$B$337:$B$373,0))/INDEX($D$337:$D$373,MATCH($F327,$B$337:$B$373,0)),SUMIFS('Input-Ext Allocators'!G$8:G$63,'Input-Ext Allocators'!$B$8:$B$63,$F327))*$D327</f>
        <v>0</v>
      </c>
      <c r="K327" s="10">
        <f ca="1">IFERROR(INDEX(K$337:K$373,MATCH($F327,$B$337:$B$373,0))/INDEX($D$337:$D$373,MATCH($F327,$B$337:$B$373,0)),SUMIFS('Input-Ext Allocators'!H$8:H$63,'Input-Ext Allocators'!$B$8:$B$63,$F327))*$D327</f>
        <v>0</v>
      </c>
    </row>
    <row r="328" spans="1:11">
      <c r="A328" s="31">
        <f>IF(ISBLANK('Input-Accounts'!A328),"",'Input-Accounts'!A328)</f>
        <v>291</v>
      </c>
      <c r="B328" s="1" t="str">
        <f>IF(ISBLANK('Input-Accounts'!B328),"",'Input-Accounts'!B328)</f>
        <v>Gross Up Items</v>
      </c>
      <c r="C328" s="31" t="str">
        <f>IF(ISBLANK('Input-Accounts'!C328),"",'Input-Accounts'!C328)</f>
        <v/>
      </c>
      <c r="D328" s="10">
        <f t="shared" ca="1" si="67"/>
        <v>0</v>
      </c>
      <c r="E328" s="10">
        <f t="shared" ca="1" si="65"/>
        <v>0</v>
      </c>
      <c r="F328" s="10" t="str" cm="1">
        <f t="array" aca="1" ref="F328" ca="1">IF(D328=0,"-",IF('Input-Accounts'!$E328&lt;&gt;0,'Input-Accounts'!$E328,INDEX('Input-Accounts'!$H328:$J328,,MATCH($F$6,'Input-Accounts'!$H$6:$J$6,0))))</f>
        <v>-</v>
      </c>
      <c r="G328" s="10">
        <f ca="1">IFERROR(INDEX(G$337:G$373,MATCH($F328,$B$337:$B$373,0))/INDEX($D$337:$D$373,MATCH($F328,$B$337:$B$373,0)),SUMIFS('Input-Func_Class'!D$83:D$83,'Input-Func_Class'!$B$83:$B$83,$F328))*$D328</f>
        <v>0</v>
      </c>
      <c r="H328" s="10">
        <f ca="1">IFERROR(INDEX(H$337:H$373,MATCH($F328,$B$337:$B$373,0))/INDEX($D$337:$D$373,MATCH($F328,$B$337:$B$373,0)),SUMIFS('Input-Func_Class'!E$83:E$83,'Input-Func_Class'!$B$83:$B$83,$F328))*$D328</f>
        <v>0</v>
      </c>
      <c r="I328" s="10">
        <f ca="1">IFERROR(INDEX(I$337:I$373,MATCH($F328,$B$337:$B$373,0))/INDEX($D$337:$D$373,MATCH($F328,$B$337:$B$373,0)),SUMIFS('Input-Func_Class'!F$83:F$83,'Input-Func_Class'!$B$83:$B$83,$F328))*$D328</f>
        <v>0</v>
      </c>
      <c r="J328" s="10">
        <f ca="1">IFERROR(INDEX(J$337:J$373,MATCH($F328,$B$337:$B$373,0))/INDEX($D$337:$D$373,MATCH($F328,$B$337:$B$373,0)),SUMIFS('Input-Func_Class'!G$83:G$83,'Input-Func_Class'!$B$83:$B$83,$F328))*$D328</f>
        <v>0</v>
      </c>
      <c r="K328" s="10">
        <f ca="1">IFERROR(INDEX(K$337:K$373,MATCH($F328,$B$337:$B$373,0))/INDEX($D$337:$D$373,MATCH($F328,$B$337:$B$373,0)),SUMIFS('Input-Func_Class'!H$83:H$83,'Input-Func_Class'!$B$83:$B$83,$F328))*$D328</f>
        <v>0</v>
      </c>
    </row>
    <row r="329" spans="1:11">
      <c r="A329" s="31">
        <f>IF(ISBLANK('Input-Accounts'!A329),"",'Input-Accounts'!A329)</f>
        <v>292</v>
      </c>
      <c r="B329" s="6" t="str">
        <f>IF(ISBLANK('Input-Accounts'!B329),"",'Input-Accounts'!B329)</f>
        <v>Gross-up Federal Income Tax</v>
      </c>
      <c r="C329" s="31" t="str">
        <f>IF(ISBLANK('Input-Accounts'!C329),"",'Input-Accounts'!C329)</f>
        <v/>
      </c>
      <c r="D329" s="10">
        <f t="shared" ca="1" si="67"/>
        <v>0</v>
      </c>
      <c r="E329" s="10">
        <f t="shared" ca="1" si="65"/>
        <v>0</v>
      </c>
      <c r="F329" s="3" t="str" cm="1">
        <f t="array" aca="1" ref="F329" ca="1">IF(D329=0,"-",IF('Input-Accounts'!$E329&lt;&gt;0,'Input-Accounts'!$E329,INDEX('Input-Accounts'!$H329:$J329,,MATCH($F$6,'Input-Accounts'!$H$6:$J$6,0))))</f>
        <v>-</v>
      </c>
      <c r="G329" s="10">
        <f ca="1">IFERROR(INDEX(G$337:G$373,MATCH($F329,$B$337:$B$373,0))/INDEX($D$337:$D$373,MATCH($F329,$B$337:$B$373,0)),SUMIFS('Input-Ext Allocators'!D$8:D$63,'Input-Ext Allocators'!$B$8:$B$63,$F329))*$D329</f>
        <v>0</v>
      </c>
      <c r="H329" s="10">
        <f ca="1">IFERROR(INDEX(H$337:H$373,MATCH($F329,$B$337:$B$373,0))/INDEX($D$337:$D$373,MATCH($F329,$B$337:$B$373,0)),SUMIFS('Input-Ext Allocators'!E$8:E$63,'Input-Ext Allocators'!$B$8:$B$63,$F329))*$D329</f>
        <v>0</v>
      </c>
      <c r="I329" s="10">
        <f ca="1">IFERROR(INDEX(I$337:I$373,MATCH($F329,$B$337:$B$373,0))/INDEX($D$337:$D$373,MATCH($F329,$B$337:$B$373,0)),SUMIFS('Input-Ext Allocators'!F$8:F$63,'Input-Ext Allocators'!$B$8:$B$63,$F329))*$D329</f>
        <v>0</v>
      </c>
      <c r="J329" s="10">
        <f ca="1">IFERROR(INDEX(J$337:J$373,MATCH($F329,$B$337:$B$373,0))/INDEX($D$337:$D$373,MATCH($F329,$B$337:$B$373,0)),SUMIFS('Input-Ext Allocators'!G$8:G$63,'Input-Ext Allocators'!$B$8:$B$63,$F329))*$D329</f>
        <v>0</v>
      </c>
      <c r="K329" s="10">
        <f ca="1">IFERROR(INDEX(K$337:K$373,MATCH($F329,$B$337:$B$373,0))/INDEX($D$337:$D$373,MATCH($F329,$B$337:$B$373,0)),SUMIFS('Input-Ext Allocators'!H$8:H$63,'Input-Ext Allocators'!$B$8:$B$63,$F329))*$D329</f>
        <v>0</v>
      </c>
    </row>
    <row r="330" spans="1:11">
      <c r="A330" s="31">
        <f>IF(ISBLANK('Input-Accounts'!A330),"",'Input-Accounts'!A330)</f>
        <v>293</v>
      </c>
      <c r="B330" s="6" t="str">
        <f>IF(ISBLANK('Input-Accounts'!B330),"",'Input-Accounts'!B330)</f>
        <v>Gross-up State Utility Tax</v>
      </c>
      <c r="C330" s="31" t="str">
        <f>IF(ISBLANK('Input-Accounts'!C330),"",'Input-Accounts'!C330)</f>
        <v/>
      </c>
      <c r="D330" s="10">
        <f t="shared" ca="1" si="67"/>
        <v>0</v>
      </c>
      <c r="E330" s="10">
        <f t="shared" ca="1" si="65"/>
        <v>0</v>
      </c>
      <c r="F330" s="3" t="str" cm="1">
        <f t="array" aca="1" ref="F330" ca="1">IF(D330=0,"-",IF('Input-Accounts'!$E330&lt;&gt;0,'Input-Accounts'!$E330,INDEX('Input-Accounts'!$H330:$J330,,MATCH($F$6,'Input-Accounts'!$H$6:$J$6,0))))</f>
        <v>-</v>
      </c>
      <c r="G330" s="10">
        <f ca="1">IFERROR(INDEX(G$337:G$373,MATCH($F330,$B$337:$B$373,0))/INDEX($D$337:$D$373,MATCH($F330,$B$337:$B$373,0)),SUMIFS('Input-Ext Allocators'!D$8:D$63,'Input-Ext Allocators'!$B$8:$B$63,$F330))*$D330</f>
        <v>0</v>
      </c>
      <c r="H330" s="10">
        <f ca="1">IFERROR(INDEX(H$337:H$373,MATCH($F330,$B$337:$B$373,0))/INDEX($D$337:$D$373,MATCH($F330,$B$337:$B$373,0)),SUMIFS('Input-Ext Allocators'!E$8:E$63,'Input-Ext Allocators'!$B$8:$B$63,$F330))*$D330</f>
        <v>0</v>
      </c>
      <c r="I330" s="10">
        <f ca="1">IFERROR(INDEX(I$337:I$373,MATCH($F330,$B$337:$B$373,0))/INDEX($D$337:$D$373,MATCH($F330,$B$337:$B$373,0)),SUMIFS('Input-Ext Allocators'!F$8:F$63,'Input-Ext Allocators'!$B$8:$B$63,$F330))*$D330</f>
        <v>0</v>
      </c>
      <c r="J330" s="10">
        <f ca="1">IFERROR(INDEX(J$337:J$373,MATCH($F330,$B$337:$B$373,0))/INDEX($D$337:$D$373,MATCH($F330,$B$337:$B$373,0)),SUMIFS('Input-Ext Allocators'!G$8:G$63,'Input-Ext Allocators'!$B$8:$B$63,$F330))*$D330</f>
        <v>0</v>
      </c>
      <c r="K330" s="10">
        <f ca="1">IFERROR(INDEX(K$337:K$373,MATCH($F330,$B$337:$B$373,0))/INDEX($D$337:$D$373,MATCH($F330,$B$337:$B$373,0)),SUMIFS('Input-Ext Allocators'!H$8:H$63,'Input-Ext Allocators'!$B$8:$B$63,$F330))*$D330</f>
        <v>0</v>
      </c>
    </row>
    <row r="331" spans="1:11">
      <c r="A331" s="31">
        <f>IF(ISBLANK('Input-Accounts'!A331),"",'Input-Accounts'!A331)</f>
        <v>294</v>
      </c>
      <c r="B331" s="6" t="str">
        <f>IF(ISBLANK('Input-Accounts'!B331),"",'Input-Accounts'!B331)</f>
        <v>Gross-up Bad Debts</v>
      </c>
      <c r="C331" s="31" t="str">
        <f>IF(ISBLANK('Input-Accounts'!C331),"",'Input-Accounts'!C331)</f>
        <v/>
      </c>
      <c r="D331" s="10">
        <f ca="1">INDIRECT("Classification!"&amp;$D$5&amp;ROW())</f>
        <v>0</v>
      </c>
      <c r="E331" s="10">
        <f t="shared" ca="1" si="65"/>
        <v>0</v>
      </c>
      <c r="F331" s="3" t="str" cm="1">
        <f t="array" aca="1" ref="F331" ca="1">IF(D331=0,"-",IF('Input-Accounts'!$E331&lt;&gt;0,'Input-Accounts'!$E331,INDEX('Input-Accounts'!$H331:$J331,,MATCH($F$6,'Input-Accounts'!$H$6:$J$6,0))))</f>
        <v>-</v>
      </c>
      <c r="G331" s="10">
        <f ca="1">IFERROR(INDEX(G$337:G$373,MATCH($F331,$B$337:$B$373,0))/INDEX($D$337:$D$373,MATCH($F331,$B$337:$B$373,0)),SUMIFS('Input-Ext Allocators'!D$8:D$63,'Input-Ext Allocators'!$B$8:$B$63,$F331))*$D331</f>
        <v>0</v>
      </c>
      <c r="H331" s="10">
        <f ca="1">IFERROR(INDEX(H$337:H$373,MATCH($F331,$B$337:$B$373,0))/INDEX($D$337:$D$373,MATCH($F331,$B$337:$B$373,0)),SUMIFS('Input-Ext Allocators'!E$8:E$63,'Input-Ext Allocators'!$B$8:$B$63,$F331))*$D331</f>
        <v>0</v>
      </c>
      <c r="I331" s="10">
        <f ca="1">IFERROR(INDEX(I$337:I$373,MATCH($F331,$B$337:$B$373,0))/INDEX($D$337:$D$373,MATCH($F331,$B$337:$B$373,0)),SUMIFS('Input-Ext Allocators'!F$8:F$63,'Input-Ext Allocators'!$B$8:$B$63,$F331))*$D331</f>
        <v>0</v>
      </c>
      <c r="J331" s="10">
        <f ca="1">IFERROR(INDEX(J$337:J$373,MATCH($F331,$B$337:$B$373,0))/INDEX($D$337:$D$373,MATCH($F331,$B$337:$B$373,0)),SUMIFS('Input-Ext Allocators'!G$8:G$63,'Input-Ext Allocators'!$B$8:$B$63,$F331))*$D331</f>
        <v>0</v>
      </c>
      <c r="K331" s="10">
        <f ca="1">IFERROR(INDEX(K$337:K$373,MATCH($F331,$B$337:$B$373,0))/INDEX($D$337:$D$373,MATCH($F331,$B$337:$B$373,0)),SUMIFS('Input-Ext Allocators'!H$8:H$63,'Input-Ext Allocators'!$B$8:$B$63,$F331))*$D331</f>
        <v>0</v>
      </c>
    </row>
    <row r="332" spans="1:11">
      <c r="A332" s="31">
        <f>IF(ISBLANK('Input-Accounts'!A332),"",'Input-Accounts'!A332)</f>
        <v>295</v>
      </c>
      <c r="B332" s="6" t="str">
        <f>IF(ISBLANK('Input-Accounts'!B332),"",'Input-Accounts'!B332)</f>
        <v>Gross-up Annual Filing Fee</v>
      </c>
      <c r="C332" s="31" t="str">
        <f>IF(ISBLANK('Input-Accounts'!C332),"",'Input-Accounts'!C332)</f>
        <v/>
      </c>
      <c r="D332" s="10">
        <f t="shared" ref="D332" ca="1" si="68">INDIRECT("Classification!"&amp;$D$5&amp;ROW())</f>
        <v>0</v>
      </c>
      <c r="E332" s="10">
        <f t="shared" ca="1" si="65"/>
        <v>0</v>
      </c>
      <c r="F332" s="3" t="str" cm="1">
        <f t="array" aca="1" ref="F332" ca="1">IF(D332=0,"-",IF('Input-Accounts'!$E332&lt;&gt;0,'Input-Accounts'!$E332,INDEX('Input-Accounts'!$H332:$J332,,MATCH($F$6,'Input-Accounts'!$H$6:$J$6,0))))</f>
        <v>-</v>
      </c>
      <c r="G332" s="10">
        <f ca="1">IFERROR(INDEX(G$337:G$373,MATCH($F332,$B$337:$B$373,0))/INDEX($D$337:$D$373,MATCH($F332,$B$337:$B$373,0)),SUMIFS('Input-Ext Allocators'!D$8:D$63,'Input-Ext Allocators'!$B$8:$B$63,$F332))*$D332</f>
        <v>0</v>
      </c>
      <c r="H332" s="10">
        <f ca="1">IFERROR(INDEX(H$337:H$373,MATCH($F332,$B$337:$B$373,0))/INDEX($D$337:$D$373,MATCH($F332,$B$337:$B$373,0)),SUMIFS('Input-Ext Allocators'!E$8:E$63,'Input-Ext Allocators'!$B$8:$B$63,$F332))*$D332</f>
        <v>0</v>
      </c>
      <c r="I332" s="10">
        <f ca="1">IFERROR(INDEX(I$337:I$373,MATCH($F332,$B$337:$B$373,0))/INDEX($D$337:$D$373,MATCH($F332,$B$337:$B$373,0)),SUMIFS('Input-Ext Allocators'!F$8:F$63,'Input-Ext Allocators'!$B$8:$B$63,$F332))*$D332</f>
        <v>0</v>
      </c>
      <c r="J332" s="10">
        <f ca="1">IFERROR(INDEX(J$337:J$373,MATCH($F332,$B$337:$B$373,0))/INDEX($D$337:$D$373,MATCH($F332,$B$337:$B$373,0)),SUMIFS('Input-Ext Allocators'!G$8:G$63,'Input-Ext Allocators'!$B$8:$B$63,$F332))*$D332</f>
        <v>0</v>
      </c>
      <c r="K332" s="10">
        <f ca="1">IFERROR(INDEX(K$337:K$373,MATCH($F332,$B$337:$B$373,0))/INDEX($D$337:$D$373,MATCH($F332,$B$337:$B$373,0)),SUMIFS('Input-Ext Allocators'!H$8:H$63,'Input-Ext Allocators'!$B$8:$B$63,$F332))*$D332</f>
        <v>0</v>
      </c>
    </row>
    <row r="333" spans="1:11" ht="15" thickBot="1">
      <c r="A333" s="31">
        <f>IF(ISBLANK('Input-Accounts'!A333),"",'Input-Accounts'!A333)</f>
        <v>296</v>
      </c>
      <c r="B333" s="1" t="str">
        <f>IF(ISBLANK('Input-Accounts'!B333),"",'Input-Accounts'!B333)</f>
        <v>TOTAL REVENUE REQUIREMENT AT EQUAL RATES OF RETURN</v>
      </c>
      <c r="C333" s="31" t="str">
        <f>IF(ISBLANK('Input-Accounts'!C333),"",'Input-Accounts'!C333)</f>
        <v/>
      </c>
      <c r="D333" s="124">
        <f ca="1">SUM(D326:D332)</f>
        <v>35413021.660000004</v>
      </c>
      <c r="E333" s="10">
        <f t="shared" ca="1" si="65"/>
        <v>0</v>
      </c>
      <c r="G333" s="124">
        <f t="shared" ref="G333:K333" ca="1" si="69">SUM(G326:G332)</f>
        <v>21917977.083810758</v>
      </c>
      <c r="H333" s="124">
        <f t="shared" ca="1" si="69"/>
        <v>13464403.176197896</v>
      </c>
      <c r="I333" s="124">
        <f t="shared" ca="1" si="69"/>
        <v>30641.399991347425</v>
      </c>
      <c r="J333" s="124">
        <f t="shared" ca="1" si="69"/>
        <v>0</v>
      </c>
      <c r="K333" s="124">
        <f t="shared" ca="1" si="69"/>
        <v>0</v>
      </c>
    </row>
    <row r="334" spans="1:11" ht="15" thickTop="1">
      <c r="A334" s="31" t="str">
        <f>IF(ISBLANK('Input-Accounts'!A334),"",'Input-Accounts'!A334)</f>
        <v/>
      </c>
      <c r="B334" t="str">
        <f>IF(ISBLANK('Input-Accounts'!B334),"",'Input-Accounts'!B334)</f>
        <v/>
      </c>
      <c r="C334" s="31" t="str">
        <f>IF(ISBLANK('Input-Accounts'!C334),"",'Input-Accounts'!C334)</f>
        <v/>
      </c>
      <c r="D334" s="10"/>
      <c r="E334" s="10"/>
      <c r="G334" s="10"/>
      <c r="H334" s="10"/>
      <c r="I334" s="10"/>
      <c r="J334" s="10"/>
      <c r="K334" s="10"/>
    </row>
    <row r="335" spans="1:11">
      <c r="A335" s="31" t="str">
        <f>IF(ISBLANK('Input-Accounts'!A335),"",'Input-Accounts'!A335)</f>
        <v/>
      </c>
      <c r="B335" s="7" t="str">
        <f>IF(ISBLANK('Input-Accounts'!B335),"",'Input-Accounts'!B335)</f>
        <v/>
      </c>
      <c r="C335" s="31" t="str">
        <f>IF(ISBLANK('Input-Accounts'!C335),"",'Input-Accounts'!C335)</f>
        <v/>
      </c>
      <c r="E335" t="str">
        <f t="shared" ref="E335:E373" si="70">IFERROR(IF(D335="","",IF(D335=0,0,IF(ABS(D335-SUM($G335:$K335))&lt;Check_Limit,0,1))),1)</f>
        <v/>
      </c>
    </row>
    <row r="336" spans="1:11">
      <c r="A336" s="31">
        <f>IF(ISBLANK('Input-Accounts'!A336),"",'Input-Accounts'!A336)</f>
        <v>297</v>
      </c>
      <c r="B336" s="7" t="str">
        <f>IF(ISBLANK('Input-Accounts'!B336),"",'Input-Accounts'!B336)</f>
        <v>INTERNAL ALLOCATION FACTORS</v>
      </c>
      <c r="C336" s="31" t="str">
        <f>IF(ISBLANK('Input-Accounts'!C336),"",'Input-Accounts'!C336)</f>
        <v/>
      </c>
      <c r="D336" s="10"/>
      <c r="E336" s="10" t="str">
        <f t="shared" si="70"/>
        <v/>
      </c>
    </row>
    <row r="337" spans="1:11" outlineLevel="1">
      <c r="A337" s="31" t="str">
        <f>IF(ISBLANK('Input-Accounts'!A337),"",'Input-Accounts'!A337)</f>
        <v/>
      </c>
      <c r="B337" t="str">
        <f>IF(ISBLANK('Input-Accounts'!B337),"",'Input-Accounts'!B337)</f>
        <v/>
      </c>
      <c r="C337" s="31" t="str">
        <f>IF(ISBLANK('Input-Accounts'!C337),"",'Input-Accounts'!C337)</f>
        <v/>
      </c>
      <c r="D337" s="127"/>
      <c r="E337" s="10" t="str">
        <f t="shared" si="70"/>
        <v/>
      </c>
      <c r="G337" s="127"/>
      <c r="H337" s="127"/>
      <c r="I337" s="127"/>
      <c r="J337" s="127"/>
      <c r="K337" s="127"/>
    </row>
    <row r="338" spans="1:11" outlineLevel="1">
      <c r="A338" s="31">
        <f>IF(ISBLANK('Input-Accounts'!A338),"",'Input-Accounts'!A338)</f>
        <v>298</v>
      </c>
      <c r="B338" t="str">
        <f>IF(ISBLANK('Input-Accounts'!B338),"",'Input-Accounts'!B338)</f>
        <v>INT_MAINS_PLANT</v>
      </c>
      <c r="C338" s="31" t="str">
        <f>IF(ISBLANK('Input-Accounts'!C338),"",'Input-Accounts'!C338)</f>
        <v/>
      </c>
      <c r="D338" s="47">
        <f ca="1">SUM(D$32:D$33)</f>
        <v>0</v>
      </c>
      <c r="E338" s="10">
        <f t="shared" ca="1" si="70"/>
        <v>0</v>
      </c>
      <c r="G338" s="47">
        <f ca="1">SUM(G$32:G$33)</f>
        <v>0</v>
      </c>
      <c r="H338" s="47">
        <f ca="1">SUM(H$32:H$33)</f>
        <v>0</v>
      </c>
      <c r="I338" s="47">
        <f ca="1">SUM(I$32:I$33)</f>
        <v>0</v>
      </c>
      <c r="J338" s="47">
        <f ca="1">SUM(J$32:J$33)</f>
        <v>0</v>
      </c>
      <c r="K338" s="47">
        <f ca="1">SUM(K$32:K$33)</f>
        <v>0</v>
      </c>
    </row>
    <row r="339" spans="1:11" outlineLevel="1">
      <c r="A339" s="31">
        <f>IF(ISBLANK('Input-Accounts'!A339),"",'Input-Accounts'!A339)</f>
        <v>299</v>
      </c>
      <c r="B339" t="str">
        <f>IF(ISBLANK('Input-Accounts'!B339),"",'Input-Accounts'!B339)</f>
        <v>INT_MAINS_SERVICES</v>
      </c>
      <c r="C339" s="31" t="str">
        <f>IF(ISBLANK('Input-Accounts'!C339),"",'Input-Accounts'!C339)</f>
        <v/>
      </c>
      <c r="D339" s="47">
        <f ca="1">SUM(D$32:D$33,D$39:D$39)</f>
        <v>0</v>
      </c>
      <c r="E339" s="10">
        <f t="shared" ca="1" si="70"/>
        <v>0</v>
      </c>
      <c r="G339" s="47">
        <f ca="1">SUM(G$32:G$33,G$39:G$39)</f>
        <v>0</v>
      </c>
      <c r="H339" s="47">
        <f ca="1">SUM(H$32:H$33,H$39:H$39)</f>
        <v>0</v>
      </c>
      <c r="I339" s="47">
        <f ca="1">SUM(I$32:I$33,I$39:I$39)</f>
        <v>0</v>
      </c>
      <c r="J339" s="47">
        <f ca="1">SUM(J$32:J$33,J$39:J$39)</f>
        <v>0</v>
      </c>
      <c r="K339" s="47">
        <f ca="1">SUM(K$32:K$33,K$39:K$39)</f>
        <v>0</v>
      </c>
    </row>
    <row r="340" spans="1:11" outlineLevel="1">
      <c r="A340" s="31">
        <f>IF(ISBLANK('Input-Accounts'!A340),"",'Input-Accounts'!A340)</f>
        <v>300</v>
      </c>
      <c r="B340" t="str">
        <f>IF(ISBLANK('Input-Accounts'!B340),"",'Input-Accounts'!B340)</f>
        <v>INT_DISTPT_SUBTOTAL</v>
      </c>
      <c r="C340" s="31" t="str">
        <f>IF(ISBLANK('Input-Accounts'!C340),"",'Input-Accounts'!C340)</f>
        <v/>
      </c>
      <c r="D340" s="47">
        <f ca="1">SUM(D$20:D$28,D$31:D$46)</f>
        <v>0</v>
      </c>
      <c r="E340" s="10">
        <f t="shared" ca="1" si="70"/>
        <v>0</v>
      </c>
      <c r="G340" s="47">
        <f ca="1">SUM(G$20:G$28,G$31:G$46)</f>
        <v>0</v>
      </c>
      <c r="H340" s="47">
        <f ca="1">SUM(H$20:H$28,H$31:H$46)</f>
        <v>0</v>
      </c>
      <c r="I340" s="47">
        <f ca="1">SUM(I$20:I$28,I$31:I$46)</f>
        <v>0</v>
      </c>
      <c r="J340" s="47">
        <f ca="1">SUM(J$20:J$28,J$31:J$46)</f>
        <v>0</v>
      </c>
      <c r="K340" s="47">
        <f ca="1">SUM(K$20:K$28,K$31:K$46)</f>
        <v>0</v>
      </c>
    </row>
    <row r="341" spans="1:11" outlineLevel="1">
      <c r="A341" s="31">
        <f>IF(ISBLANK('Input-Accounts'!A341),"",'Input-Accounts'!A341)</f>
        <v>301</v>
      </c>
      <c r="B341" t="str">
        <f>IF(ISBLANK('Input-Accounts'!B341),"",'Input-Accounts'!B341)</f>
        <v>INT_IND M&amp;R</v>
      </c>
      <c r="C341" s="31" t="str">
        <f>IF(ISBLANK('Input-Accounts'!C341),"",'Input-Accounts'!C341)</f>
        <v/>
      </c>
      <c r="D341" s="47">
        <f ca="1">SUM(D$45:D$46)</f>
        <v>0</v>
      </c>
      <c r="E341" s="10">
        <f t="shared" ca="1" si="70"/>
        <v>0</v>
      </c>
      <c r="G341" s="47">
        <f ca="1">SUM(G$45:G$46)</f>
        <v>0</v>
      </c>
      <c r="H341" s="47">
        <f ca="1">SUM(H$45:H$46)</f>
        <v>0</v>
      </c>
      <c r="I341" s="47">
        <f ca="1">SUM(I$45:I$46)</f>
        <v>0</v>
      </c>
      <c r="J341" s="47">
        <f ca="1">SUM(J$45:J$46)</f>
        <v>0</v>
      </c>
      <c r="K341" s="47">
        <f ca="1">SUM(K$45:K$46)</f>
        <v>0</v>
      </c>
    </row>
    <row r="342" spans="1:11" outlineLevel="1">
      <c r="A342" s="31">
        <f>IF(ISBLANK('Input-Accounts'!A342),"",'Input-Accounts'!A342)</f>
        <v>302</v>
      </c>
      <c r="B342" t="str">
        <f>IF(ISBLANK('Input-Accounts'!B342),"",'Input-Accounts'!B342)</f>
        <v>INT_871-879</v>
      </c>
      <c r="C342" s="31" t="str">
        <f>IF(ISBLANK('Input-Accounts'!C342),"",'Input-Accounts'!C342)</f>
        <v/>
      </c>
      <c r="D342" s="47">
        <f ca="1">SUM(D$176:D$181)</f>
        <v>0</v>
      </c>
      <c r="E342" s="10">
        <f t="shared" ca="1" si="70"/>
        <v>0</v>
      </c>
      <c r="G342" s="47">
        <f ca="1">SUM(G$176:G$181)</f>
        <v>0</v>
      </c>
      <c r="H342" s="47">
        <f ca="1">SUM(H$176:H$181)</f>
        <v>0</v>
      </c>
      <c r="I342" s="47">
        <f ca="1">SUM(I$176:I$181)</f>
        <v>0</v>
      </c>
      <c r="J342" s="47">
        <f ca="1">SUM(J$176:J$181)</f>
        <v>0</v>
      </c>
      <c r="K342" s="47">
        <f ca="1">SUM(K$176:K$181)</f>
        <v>0</v>
      </c>
    </row>
    <row r="343" spans="1:11" outlineLevel="1">
      <c r="A343" s="31">
        <f>IF(ISBLANK('Input-Accounts'!A343),"",'Input-Accounts'!A343)</f>
        <v>303</v>
      </c>
      <c r="B343" t="str">
        <f>IF(ISBLANK('Input-Accounts'!B343),"",'Input-Accounts'!B343)</f>
        <v>INT_866-893</v>
      </c>
      <c r="C343" s="31" t="str">
        <f>IF(ISBLANK('Input-Accounts'!C343),"",'Input-Accounts'!C343)</f>
        <v/>
      </c>
      <c r="D343" s="47">
        <f ca="1">SUM(D$188:D$193)</f>
        <v>0</v>
      </c>
      <c r="E343" s="10">
        <f t="shared" ca="1" si="70"/>
        <v>0</v>
      </c>
      <c r="G343" s="47">
        <f ca="1">SUM(G$188:G$193)</f>
        <v>0</v>
      </c>
      <c r="H343" s="47">
        <f ca="1">SUM(H$188:H$193)</f>
        <v>0</v>
      </c>
      <c r="I343" s="47">
        <f ca="1">SUM(I$188:I$193)</f>
        <v>0</v>
      </c>
      <c r="J343" s="47">
        <f ca="1">SUM(J$188:J$193)</f>
        <v>0</v>
      </c>
      <c r="K343" s="47">
        <f ca="1">SUM(K$188:K$193)</f>
        <v>0</v>
      </c>
    </row>
    <row r="344" spans="1:11" outlineLevel="1">
      <c r="A344" s="31">
        <f>IF(ISBLANK('Input-Accounts'!A344),"",'Input-Accounts'!A344)</f>
        <v>304</v>
      </c>
      <c r="B344" t="str">
        <f>IF(ISBLANK('Input-Accounts'!B344),"",'Input-Accounts'!B344)</f>
        <v>INT_LABOR</v>
      </c>
      <c r="C344" s="31" t="str">
        <f>IF(ISBLANK('Input-Accounts'!C344),"",'Input-Accounts'!C344)</f>
        <v/>
      </c>
      <c r="D344" s="47">
        <f ca="1">SUMPRODUCT('Input-Accounts'!$L$161:$L$219,D$161:D$219)</f>
        <v>0</v>
      </c>
      <c r="E344" s="10">
        <f t="shared" ca="1" si="70"/>
        <v>0</v>
      </c>
      <c r="G344" s="47">
        <f ca="1">SUMPRODUCT('Input-Accounts'!$L$161:$L$219,G$161:G$219)</f>
        <v>0</v>
      </c>
      <c r="H344" s="47">
        <f ca="1">SUMPRODUCT('Input-Accounts'!$L$161:$L$219,H$161:H$219)</f>
        <v>0</v>
      </c>
      <c r="I344" s="47">
        <f ca="1">SUMPRODUCT('Input-Accounts'!$L$161:$L$219,I$161:I$219)</f>
        <v>0</v>
      </c>
      <c r="J344" s="47">
        <f ca="1">SUMPRODUCT('Input-Accounts'!$L$161:$L$219,J$161:J$219)</f>
        <v>0</v>
      </c>
      <c r="K344" s="47">
        <f ca="1">SUMPRODUCT('Input-Accounts'!$L$161:$L$219,K$161:K$219)</f>
        <v>0</v>
      </c>
    </row>
    <row r="345" spans="1:11" outlineLevel="1">
      <c r="A345" s="31">
        <f>IF(ISBLANK('Input-Accounts'!A345),"",'Input-Accounts'!A345)</f>
        <v>305</v>
      </c>
      <c r="B345" t="str">
        <f>IF(ISBLANK('Input-Accounts'!B345),"",'Input-Accounts'!B345)</f>
        <v>INT_OM_Exc_A&amp;G,Gas,Uncoll</v>
      </c>
      <c r="C345" s="31" t="str">
        <f>IF(ISBLANK('Input-Accounts'!C345),"",'Input-Accounts'!C345)</f>
        <v/>
      </c>
      <c r="D345" s="47">
        <f ca="1">SUM(D$184,D$195,D$201:D$203,D$205,D$213,D$220)</f>
        <v>0</v>
      </c>
      <c r="E345" s="10">
        <f t="shared" ca="1" si="70"/>
        <v>0</v>
      </c>
      <c r="G345" s="47">
        <f ca="1">SUM(G$184,G$195,G$201:G$203,G$205,G$213,G$220)</f>
        <v>0</v>
      </c>
      <c r="H345" s="47">
        <f ca="1">SUM(H$184,H$195,H$201:H$203,H$205,H$213,H$220)</f>
        <v>0</v>
      </c>
      <c r="I345" s="47">
        <f ca="1">SUM(I$184,I$195,I$201:I$203,I$205,I$213,I$220)</f>
        <v>0</v>
      </c>
      <c r="J345" s="47">
        <f ca="1">SUM(J$184,J$195,J$201:J$203,J$205,J$213,J$220)</f>
        <v>0</v>
      </c>
      <c r="K345" s="47">
        <f ca="1">SUM(K$184,K$195,K$201:K$203,K$205,K$213,K$220)</f>
        <v>0</v>
      </c>
    </row>
    <row r="346" spans="1:11" outlineLevel="1">
      <c r="A346" s="31">
        <f>IF(ISBLANK('Input-Accounts'!A346),"",'Input-Accounts'!A346)</f>
        <v>306</v>
      </c>
      <c r="B346" t="str">
        <f>IF(ISBLANK('Input-Accounts'!B346),"",'Input-Accounts'!B346)</f>
        <v>INT_TOTAL PLANT</v>
      </c>
      <c r="C346" s="31" t="str">
        <f>IF(ISBLANK('Input-Accounts'!C346),"",'Input-Accounts'!C346)</f>
        <v/>
      </c>
      <c r="D346" s="47">
        <f ca="1">D$73</f>
        <v>0</v>
      </c>
      <c r="E346" s="10">
        <f t="shared" ca="1" si="70"/>
        <v>0</v>
      </c>
      <c r="F346" s="15"/>
      <c r="G346" s="47">
        <f ca="1">G$73</f>
        <v>0</v>
      </c>
      <c r="H346" s="47">
        <f ca="1">H$73</f>
        <v>0</v>
      </c>
      <c r="I346" s="47">
        <f ca="1">I$73</f>
        <v>0</v>
      </c>
      <c r="J346" s="47">
        <f ca="1">J$73</f>
        <v>0</v>
      </c>
      <c r="K346" s="47">
        <f ca="1">K$73</f>
        <v>0</v>
      </c>
    </row>
    <row r="347" spans="1:11" outlineLevel="1">
      <c r="A347" s="31">
        <f>IF(ISBLANK('Input-Accounts'!A347),"",'Input-Accounts'!A347)</f>
        <v>307</v>
      </c>
      <c r="B347" t="str">
        <f>IF(ISBLANK('Input-Accounts'!B347),"",'Input-Accounts'!B347)</f>
        <v>INT_RATEBASE</v>
      </c>
      <c r="C347" s="31" t="str">
        <f>IF(ISBLANK('Input-Accounts'!C347),"",'Input-Accounts'!C347)</f>
        <v/>
      </c>
      <c r="D347" s="47">
        <f ca="1">D$156</f>
        <v>0</v>
      </c>
      <c r="E347" s="10">
        <f t="shared" ca="1" si="70"/>
        <v>0</v>
      </c>
      <c r="G347" s="47">
        <f ca="1">G$156</f>
        <v>0</v>
      </c>
      <c r="H347" s="47">
        <f ca="1">H$156</f>
        <v>0</v>
      </c>
      <c r="I347" s="47">
        <f ca="1">I$156</f>
        <v>0</v>
      </c>
      <c r="J347" s="47">
        <f ca="1">J$156</f>
        <v>0</v>
      </c>
      <c r="K347" s="47">
        <f ca="1">K$156</f>
        <v>0</v>
      </c>
    </row>
    <row r="348" spans="1:11" outlineLevel="1">
      <c r="A348" s="31">
        <f>IF(ISBLANK('Input-Accounts'!A348),"",'Input-Accounts'!A348)</f>
        <v>308</v>
      </c>
      <c r="B348" t="str">
        <f>IF(ISBLANK('Input-Accounts'!B348),"",'Input-Accounts'!B348)</f>
        <v>INT_REVENUE REQUIREMENT</v>
      </c>
      <c r="C348" s="31" t="str">
        <f>IF(ISBLANK('Input-Accounts'!C348),"",'Input-Accounts'!C348)</f>
        <v/>
      </c>
      <c r="D348" s="47">
        <f ca="1">D333</f>
        <v>35413021.660000004</v>
      </c>
      <c r="E348" s="10">
        <f t="shared" ca="1" si="70"/>
        <v>0</v>
      </c>
      <c r="G348" s="47">
        <f ca="1">G333</f>
        <v>21917977.083810758</v>
      </c>
      <c r="H348" s="47">
        <f ca="1">H333</f>
        <v>13464403.176197896</v>
      </c>
      <c r="I348" s="47">
        <f ca="1">I333</f>
        <v>30641.399991347425</v>
      </c>
      <c r="J348" s="47">
        <f ca="1">J333</f>
        <v>0</v>
      </c>
      <c r="K348" s="47">
        <f ca="1">K333</f>
        <v>0</v>
      </c>
    </row>
    <row r="349" spans="1:11" outlineLevel="1">
      <c r="A349" s="31" t="str">
        <f>IF(ISBLANK('Input-Accounts'!A349),"",'Input-Accounts'!A349)</f>
        <v/>
      </c>
      <c r="B349" t="str">
        <f>IF(ISBLANK('Input-Accounts'!B349),"",'Input-Accounts'!B349)</f>
        <v/>
      </c>
      <c r="C349" s="31" t="str">
        <f>IF(ISBLANK('Input-Accounts'!C349),"",'Input-Accounts'!C349)</f>
        <v/>
      </c>
      <c r="D349" s="47"/>
      <c r="E349" s="10" t="str">
        <f t="shared" si="70"/>
        <v/>
      </c>
      <c r="G349" s="47"/>
      <c r="H349" s="47"/>
      <c r="I349" s="47"/>
      <c r="J349" s="47"/>
      <c r="K349" s="47"/>
    </row>
    <row r="350" spans="1:11" outlineLevel="1">
      <c r="A350" s="31" t="str">
        <f>IF(ISBLANK('Input-Accounts'!A350),"",'Input-Accounts'!A350)</f>
        <v/>
      </c>
      <c r="B350" t="str">
        <f>IF(ISBLANK('Input-Accounts'!B350),"",'Input-Accounts'!B350)</f>
        <v/>
      </c>
      <c r="C350" s="31" t="str">
        <f>IF(ISBLANK('Input-Accounts'!C350),"",'Input-Accounts'!C350)</f>
        <v/>
      </c>
      <c r="D350" s="47"/>
      <c r="E350" s="10" t="str">
        <f t="shared" si="70"/>
        <v/>
      </c>
      <c r="G350" s="47"/>
      <c r="H350" s="47"/>
      <c r="I350" s="47"/>
      <c r="J350" s="47"/>
      <c r="K350" s="47"/>
    </row>
    <row r="351" spans="1:11" outlineLevel="1">
      <c r="A351" s="31" t="str">
        <f>IF(ISBLANK('Input-Accounts'!A351),"",'Input-Accounts'!A351)</f>
        <v/>
      </c>
      <c r="B351" t="str">
        <f>IF(ISBLANK('Input-Accounts'!B351),"",'Input-Accounts'!B351)</f>
        <v/>
      </c>
      <c r="C351" s="31" t="str">
        <f>IF(ISBLANK('Input-Accounts'!C351),"",'Input-Accounts'!C351)</f>
        <v/>
      </c>
      <c r="D351" s="47"/>
      <c r="E351" s="10" t="str">
        <f t="shared" si="70"/>
        <v/>
      </c>
      <c r="G351" s="47"/>
      <c r="H351" s="47"/>
      <c r="I351" s="47"/>
      <c r="J351" s="47"/>
      <c r="K351" s="47"/>
    </row>
    <row r="352" spans="1:11" outlineLevel="1">
      <c r="A352" s="31" t="str">
        <f>IF(ISBLANK('Input-Accounts'!A352),"",'Input-Accounts'!A352)</f>
        <v/>
      </c>
      <c r="B352" t="str">
        <f>IF(ISBLANK('Input-Accounts'!B352),"",'Input-Accounts'!B352)</f>
        <v/>
      </c>
      <c r="C352" s="31" t="str">
        <f>IF(ISBLANK('Input-Accounts'!C352),"",'Input-Accounts'!C352)</f>
        <v/>
      </c>
      <c r="D352" s="47"/>
      <c r="E352" s="10" t="str">
        <f t="shared" si="70"/>
        <v/>
      </c>
      <c r="G352" s="47"/>
      <c r="H352" s="47"/>
      <c r="I352" s="47"/>
      <c r="J352" s="47"/>
      <c r="K352" s="47"/>
    </row>
    <row r="353" spans="1:11" outlineLevel="1">
      <c r="A353" s="31" t="str">
        <f>IF(ISBLANK('Input-Accounts'!A353),"",'Input-Accounts'!A353)</f>
        <v/>
      </c>
      <c r="B353" t="str">
        <f>IF(ISBLANK('Input-Accounts'!B353),"",'Input-Accounts'!B353)</f>
        <v/>
      </c>
      <c r="C353" s="31" t="str">
        <f>IF(ISBLANK('Input-Accounts'!C353),"",'Input-Accounts'!C353)</f>
        <v/>
      </c>
      <c r="D353" s="47"/>
      <c r="E353" s="10" t="str">
        <f t="shared" si="70"/>
        <v/>
      </c>
      <c r="G353" s="47"/>
      <c r="H353" s="47"/>
      <c r="I353" s="47"/>
      <c r="J353" s="47"/>
      <c r="K353" s="47"/>
    </row>
    <row r="354" spans="1:11" outlineLevel="1">
      <c r="A354" s="31" t="str">
        <f>IF(ISBLANK('Input-Accounts'!A354),"",'Input-Accounts'!A354)</f>
        <v/>
      </c>
      <c r="B354" t="str">
        <f>IF(ISBLANK('Input-Accounts'!B354),"",'Input-Accounts'!B354)</f>
        <v/>
      </c>
      <c r="C354" s="31" t="str">
        <f>IF(ISBLANK('Input-Accounts'!C354),"",'Input-Accounts'!C354)</f>
        <v/>
      </c>
      <c r="D354" s="47"/>
      <c r="E354" s="10" t="str">
        <f t="shared" si="70"/>
        <v/>
      </c>
      <c r="G354" s="47"/>
      <c r="H354" s="47"/>
      <c r="I354" s="47"/>
      <c r="J354" s="47"/>
      <c r="K354" s="47"/>
    </row>
    <row r="355" spans="1:11" outlineLevel="1">
      <c r="A355" s="31" t="str">
        <f>IF(ISBLANK('Input-Accounts'!A355),"",'Input-Accounts'!A355)</f>
        <v/>
      </c>
      <c r="B355" t="str">
        <f>IF(ISBLANK('Input-Accounts'!B355),"",'Input-Accounts'!B355)</f>
        <v/>
      </c>
      <c r="C355" s="31" t="str">
        <f>IF(ISBLANK('Input-Accounts'!C355),"",'Input-Accounts'!C355)</f>
        <v/>
      </c>
      <c r="D355" s="47"/>
      <c r="E355" s="10" t="str">
        <f t="shared" si="70"/>
        <v/>
      </c>
      <c r="G355" s="47"/>
      <c r="H355" s="47"/>
      <c r="I355" s="47"/>
      <c r="J355" s="47"/>
      <c r="K355" s="47"/>
    </row>
    <row r="356" spans="1:11" outlineLevel="1">
      <c r="A356" s="31" t="str">
        <f>IF(ISBLANK('Input-Accounts'!A356),"",'Input-Accounts'!A356)</f>
        <v/>
      </c>
      <c r="B356" t="str">
        <f>IF(ISBLANK('Input-Accounts'!B356),"",'Input-Accounts'!B356)</f>
        <v/>
      </c>
      <c r="C356" s="31" t="str">
        <f>IF(ISBLANK('Input-Accounts'!C356),"",'Input-Accounts'!C356)</f>
        <v/>
      </c>
      <c r="D356" s="47"/>
      <c r="E356" s="10" t="str">
        <f t="shared" si="70"/>
        <v/>
      </c>
      <c r="G356" s="47"/>
      <c r="H356" s="47"/>
      <c r="I356" s="47"/>
      <c r="J356" s="47"/>
      <c r="K356" s="47"/>
    </row>
    <row r="357" spans="1:11" outlineLevel="1">
      <c r="A357" s="31" t="str">
        <f>IF(ISBLANK('Input-Accounts'!A357),"",'Input-Accounts'!A357)</f>
        <v/>
      </c>
      <c r="B357" t="str">
        <f>IF(ISBLANK('Input-Accounts'!B357),"",'Input-Accounts'!B357)</f>
        <v/>
      </c>
      <c r="C357" s="31" t="str">
        <f>IF(ISBLANK('Input-Accounts'!C357),"",'Input-Accounts'!C357)</f>
        <v/>
      </c>
      <c r="D357" s="47"/>
      <c r="E357" s="10" t="str">
        <f t="shared" si="70"/>
        <v/>
      </c>
      <c r="G357" s="47"/>
      <c r="H357" s="47"/>
      <c r="I357" s="47"/>
      <c r="J357" s="47"/>
      <c r="K357" s="47"/>
    </row>
    <row r="358" spans="1:11" outlineLevel="1">
      <c r="A358" s="31" t="str">
        <f>IF(ISBLANK('Input-Accounts'!A358),"",'Input-Accounts'!A358)</f>
        <v/>
      </c>
      <c r="B358" t="str">
        <f>IF(ISBLANK('Input-Accounts'!B358),"",'Input-Accounts'!B358)</f>
        <v/>
      </c>
      <c r="C358" s="31" t="str">
        <f>IF(ISBLANK('Input-Accounts'!C358),"",'Input-Accounts'!C358)</f>
        <v/>
      </c>
      <c r="D358" s="47"/>
      <c r="E358" s="10" t="str">
        <f t="shared" si="70"/>
        <v/>
      </c>
      <c r="G358" s="47"/>
      <c r="H358" s="47"/>
      <c r="I358" s="47"/>
      <c r="J358" s="47"/>
      <c r="K358" s="47"/>
    </row>
    <row r="359" spans="1:11" outlineLevel="1">
      <c r="A359" s="31" t="str">
        <f>IF(ISBLANK('Input-Accounts'!A359),"",'Input-Accounts'!A359)</f>
        <v/>
      </c>
      <c r="B359" t="str">
        <f>IF(ISBLANK('Input-Accounts'!B359),"",'Input-Accounts'!B359)</f>
        <v/>
      </c>
      <c r="C359" s="31" t="str">
        <f>IF(ISBLANK('Input-Accounts'!C359),"",'Input-Accounts'!C359)</f>
        <v/>
      </c>
      <c r="D359" s="47"/>
      <c r="E359" s="10" t="str">
        <f t="shared" si="70"/>
        <v/>
      </c>
      <c r="G359" s="47"/>
      <c r="H359" s="47"/>
      <c r="I359" s="47"/>
      <c r="J359" s="47"/>
      <c r="K359" s="47"/>
    </row>
    <row r="360" spans="1:11" outlineLevel="1">
      <c r="A360" s="31" t="str">
        <f>IF(ISBLANK('Input-Accounts'!A360),"",'Input-Accounts'!A360)</f>
        <v/>
      </c>
      <c r="B360" t="str">
        <f>IF(ISBLANK('Input-Accounts'!B360),"",'Input-Accounts'!B360)</f>
        <v/>
      </c>
      <c r="C360" s="31" t="str">
        <f>IF(ISBLANK('Input-Accounts'!C360),"",'Input-Accounts'!C360)</f>
        <v/>
      </c>
      <c r="D360" s="47"/>
      <c r="E360" s="10" t="str">
        <f t="shared" si="70"/>
        <v/>
      </c>
      <c r="G360" s="47"/>
      <c r="H360" s="47"/>
      <c r="I360" s="47"/>
      <c r="J360" s="47"/>
      <c r="K360" s="47"/>
    </row>
    <row r="361" spans="1:11" outlineLevel="1">
      <c r="A361" s="31" t="str">
        <f>IF(ISBLANK('Input-Accounts'!A361),"",'Input-Accounts'!A361)</f>
        <v/>
      </c>
      <c r="B361" t="str">
        <f>IF(ISBLANK('Input-Accounts'!B361),"",'Input-Accounts'!B361)</f>
        <v/>
      </c>
      <c r="C361" s="31" t="str">
        <f>IF(ISBLANK('Input-Accounts'!C361),"",'Input-Accounts'!C361)</f>
        <v/>
      </c>
      <c r="D361" s="47"/>
      <c r="E361" s="10" t="str">
        <f t="shared" si="70"/>
        <v/>
      </c>
      <c r="G361" s="47"/>
      <c r="H361" s="47"/>
      <c r="I361" s="47"/>
      <c r="J361" s="47"/>
      <c r="K361" s="47"/>
    </row>
    <row r="362" spans="1:11" outlineLevel="1">
      <c r="A362" s="31" t="str">
        <f>IF(ISBLANK('Input-Accounts'!A362),"",'Input-Accounts'!A362)</f>
        <v/>
      </c>
      <c r="B362" t="str">
        <f>IF(ISBLANK('Input-Accounts'!B362),"",'Input-Accounts'!B362)</f>
        <v/>
      </c>
      <c r="C362" s="31" t="str">
        <f>IF(ISBLANK('Input-Accounts'!C362),"",'Input-Accounts'!C362)</f>
        <v/>
      </c>
      <c r="D362" s="47"/>
      <c r="E362" s="10" t="str">
        <f t="shared" si="70"/>
        <v/>
      </c>
      <c r="G362" s="47"/>
      <c r="H362" s="47"/>
      <c r="I362" s="47"/>
      <c r="J362" s="47"/>
      <c r="K362" s="47"/>
    </row>
    <row r="363" spans="1:11" outlineLevel="1">
      <c r="A363" s="31" t="str">
        <f>IF(ISBLANK('Input-Accounts'!A363),"",'Input-Accounts'!A363)</f>
        <v/>
      </c>
      <c r="B363" t="str">
        <f>IF(ISBLANK('Input-Accounts'!B363),"",'Input-Accounts'!B363)</f>
        <v/>
      </c>
      <c r="C363" s="31" t="str">
        <f>IF(ISBLANK('Input-Accounts'!C363),"",'Input-Accounts'!C363)</f>
        <v/>
      </c>
      <c r="D363" s="47"/>
      <c r="E363" s="10" t="str">
        <f t="shared" si="70"/>
        <v/>
      </c>
      <c r="G363" s="47"/>
      <c r="H363" s="47"/>
      <c r="I363" s="47"/>
      <c r="J363" s="47"/>
      <c r="K363" s="47"/>
    </row>
    <row r="364" spans="1:11" outlineLevel="1">
      <c r="A364" s="31" t="str">
        <f>IF(ISBLANK('Input-Accounts'!A364),"",'Input-Accounts'!A364)</f>
        <v/>
      </c>
      <c r="B364" t="str">
        <f>IF(ISBLANK('Input-Accounts'!B364),"",'Input-Accounts'!B364)</f>
        <v/>
      </c>
      <c r="C364" s="31" t="str">
        <f>IF(ISBLANK('Input-Accounts'!C364),"",'Input-Accounts'!C364)</f>
        <v/>
      </c>
      <c r="D364" s="47"/>
      <c r="E364" s="10" t="str">
        <f t="shared" si="70"/>
        <v/>
      </c>
      <c r="G364" s="47"/>
      <c r="H364" s="47"/>
      <c r="I364" s="47"/>
      <c r="J364" s="47"/>
      <c r="K364" s="47"/>
    </row>
    <row r="365" spans="1:11" outlineLevel="1">
      <c r="A365" s="31" t="str">
        <f>IF(ISBLANK('Input-Accounts'!A365),"",'Input-Accounts'!A365)</f>
        <v/>
      </c>
      <c r="B365" t="str">
        <f>IF(ISBLANK('Input-Accounts'!B365),"",'Input-Accounts'!B365)</f>
        <v/>
      </c>
      <c r="C365" s="31" t="str">
        <f>IF(ISBLANK('Input-Accounts'!C365),"",'Input-Accounts'!C365)</f>
        <v/>
      </c>
      <c r="D365" s="47"/>
      <c r="E365" s="10" t="str">
        <f t="shared" si="70"/>
        <v/>
      </c>
      <c r="G365" s="47"/>
      <c r="H365" s="47"/>
      <c r="I365" s="47"/>
      <c r="J365" s="47"/>
      <c r="K365" s="47"/>
    </row>
    <row r="366" spans="1:11" outlineLevel="1">
      <c r="A366" s="31" t="str">
        <f>IF(ISBLANK('Input-Accounts'!A366),"",'Input-Accounts'!A366)</f>
        <v/>
      </c>
      <c r="B366" t="str">
        <f>IF(ISBLANK('Input-Accounts'!B366),"",'Input-Accounts'!B366)</f>
        <v/>
      </c>
      <c r="C366" s="31" t="str">
        <f>IF(ISBLANK('Input-Accounts'!C366),"",'Input-Accounts'!C366)</f>
        <v/>
      </c>
      <c r="D366" s="47"/>
      <c r="E366" s="10" t="str">
        <f t="shared" si="70"/>
        <v/>
      </c>
      <c r="G366" s="47"/>
      <c r="H366" s="47"/>
      <c r="I366" s="47"/>
      <c r="J366" s="47"/>
      <c r="K366" s="47"/>
    </row>
    <row r="367" spans="1:11" outlineLevel="1">
      <c r="A367" s="31" t="str">
        <f>IF(ISBLANK('Input-Accounts'!A367),"",'Input-Accounts'!A367)</f>
        <v/>
      </c>
      <c r="B367" t="str">
        <f>IF(ISBLANK('Input-Accounts'!B367),"",'Input-Accounts'!B367)</f>
        <v/>
      </c>
      <c r="C367" s="31" t="str">
        <f>IF(ISBLANK('Input-Accounts'!C367),"",'Input-Accounts'!C367)</f>
        <v/>
      </c>
      <c r="D367" s="47"/>
      <c r="E367" s="10" t="str">
        <f t="shared" si="70"/>
        <v/>
      </c>
      <c r="G367" s="47"/>
      <c r="H367" s="47"/>
      <c r="I367" s="47"/>
      <c r="J367" s="47"/>
      <c r="K367" s="47"/>
    </row>
    <row r="368" spans="1:11" outlineLevel="1">
      <c r="A368" s="31" t="str">
        <f>IF(ISBLANK('Input-Accounts'!A368),"",'Input-Accounts'!A368)</f>
        <v/>
      </c>
      <c r="B368" t="str">
        <f>IF(ISBLANK('Input-Accounts'!B368),"",'Input-Accounts'!B368)</f>
        <v/>
      </c>
      <c r="C368" s="31" t="str">
        <f>IF(ISBLANK('Input-Accounts'!C368),"",'Input-Accounts'!C368)</f>
        <v/>
      </c>
      <c r="D368" s="47"/>
      <c r="E368" s="10" t="str">
        <f t="shared" si="70"/>
        <v/>
      </c>
      <c r="G368" s="47"/>
      <c r="H368" s="47"/>
      <c r="I368" s="47"/>
      <c r="J368" s="47"/>
      <c r="K368" s="47"/>
    </row>
    <row r="369" spans="1:11" outlineLevel="1">
      <c r="A369" s="31" t="str">
        <f>IF(ISBLANK('Input-Accounts'!A369),"",'Input-Accounts'!A369)</f>
        <v/>
      </c>
      <c r="B369" t="str">
        <f>IF(ISBLANK('Input-Accounts'!B369),"",'Input-Accounts'!B369)</f>
        <v/>
      </c>
      <c r="C369" s="31" t="str">
        <f>IF(ISBLANK('Input-Accounts'!C369),"",'Input-Accounts'!C369)</f>
        <v/>
      </c>
      <c r="D369" s="47"/>
      <c r="E369" s="10" t="str">
        <f t="shared" si="70"/>
        <v/>
      </c>
      <c r="G369" s="47"/>
      <c r="H369" s="47"/>
      <c r="I369" s="47"/>
      <c r="J369" s="47"/>
      <c r="K369" s="47"/>
    </row>
    <row r="370" spans="1:11" outlineLevel="1">
      <c r="A370" s="31" t="str">
        <f>IF(ISBLANK('Input-Accounts'!A370),"",'Input-Accounts'!A370)</f>
        <v/>
      </c>
      <c r="B370" t="str">
        <f>IF(ISBLANK('Input-Accounts'!B370),"",'Input-Accounts'!B370)</f>
        <v/>
      </c>
      <c r="C370" s="31" t="str">
        <f>IF(ISBLANK('Input-Accounts'!C370),"",'Input-Accounts'!C370)</f>
        <v/>
      </c>
      <c r="D370" s="47"/>
      <c r="E370" s="10" t="str">
        <f t="shared" si="70"/>
        <v/>
      </c>
      <c r="G370" s="47"/>
      <c r="H370" s="47"/>
      <c r="I370" s="47"/>
      <c r="J370" s="47"/>
      <c r="K370" s="47"/>
    </row>
    <row r="371" spans="1:11" outlineLevel="1">
      <c r="A371" s="31" t="str">
        <f>IF(ISBLANK('Input-Accounts'!A371),"",'Input-Accounts'!A371)</f>
        <v/>
      </c>
      <c r="B371" t="str">
        <f>IF(ISBLANK('Input-Accounts'!B371),"",'Input-Accounts'!B371)</f>
        <v/>
      </c>
      <c r="C371" s="31" t="str">
        <f>IF(ISBLANK('Input-Accounts'!C371),"",'Input-Accounts'!C371)</f>
        <v/>
      </c>
      <c r="D371" s="47"/>
      <c r="E371" s="10" t="str">
        <f t="shared" si="70"/>
        <v/>
      </c>
      <c r="G371" s="47"/>
      <c r="H371" s="47"/>
      <c r="I371" s="47"/>
      <c r="J371" s="47"/>
      <c r="K371" s="47"/>
    </row>
    <row r="372" spans="1:11">
      <c r="A372" s="31">
        <f>IF(ISBLANK('Input-Accounts'!A372),"",'Input-Accounts'!A372)</f>
        <v>309</v>
      </c>
      <c r="B372" t="str">
        <f>IF(ISBLANK('Input-Accounts'!B372),"",'Input-Accounts'!B372)</f>
        <v>last line for internals</v>
      </c>
      <c r="C372" s="31" t="str">
        <f>IF(ISBLANK('Input-Accounts'!C372),"",'Input-Accounts'!C372)</f>
        <v/>
      </c>
      <c r="D372" s="94"/>
      <c r="E372" s="10" t="str">
        <f t="shared" si="70"/>
        <v/>
      </c>
      <c r="G372" s="94"/>
      <c r="H372" s="94"/>
      <c r="I372" s="94"/>
      <c r="J372" s="94"/>
      <c r="K372" s="94"/>
    </row>
    <row r="373" spans="1:11">
      <c r="A373" s="31" t="str">
        <f>IF(ISBLANK('Input-Accounts'!A373),"",'Input-Accounts'!A373)</f>
        <v/>
      </c>
      <c r="B373" t="str">
        <f>IF(ISBLANK('Input-Accounts'!B373),"",'Input-Accounts'!B373)</f>
        <v/>
      </c>
      <c r="C373" s="31" t="str">
        <f>IF(ISBLANK('Input-Accounts'!C373),"",'Input-Accounts'!C373)</f>
        <v/>
      </c>
      <c r="D373" s="94"/>
      <c r="E373" s="10" t="str">
        <f t="shared" si="70"/>
        <v/>
      </c>
      <c r="G373" s="94"/>
      <c r="H373" s="94"/>
      <c r="I373" s="94"/>
      <c r="J373" s="94"/>
      <c r="K373" s="94"/>
    </row>
    <row r="374" spans="1:11">
      <c r="A374" s="31" t="str">
        <f>IF(ISBLANK('Input-Accounts'!A374),"",'Input-Accounts'!A374)</f>
        <v/>
      </c>
      <c r="B374" t="str">
        <f>IF(ISBLANK('Input-Accounts'!B374),"",'Input-Accounts'!B374)</f>
        <v/>
      </c>
      <c r="C374" s="31" t="str">
        <f>IF(ISBLANK('Input-Accounts'!C374),"",'Input-Accounts'!C374)</f>
        <v/>
      </c>
      <c r="D374" s="94"/>
      <c r="E374" s="10" t="s">
        <v>298</v>
      </c>
      <c r="G374" s="94"/>
      <c r="H374" s="94"/>
      <c r="I374" s="94"/>
      <c r="J374" s="94"/>
      <c r="K374" s="94"/>
    </row>
    <row r="384" spans="1:11">
      <c r="A384"/>
      <c r="C384"/>
      <c r="G384" s="14"/>
      <c r="H384" s="14"/>
      <c r="I384" s="14"/>
      <c r="J384" s="14"/>
      <c r="K384" s="14"/>
    </row>
    <row r="385" spans="1:11">
      <c r="A385"/>
      <c r="C385"/>
      <c r="G385" s="14"/>
      <c r="H385" s="14"/>
      <c r="I385" s="14"/>
      <c r="J385" s="14"/>
      <c r="K385" s="14"/>
    </row>
    <row r="386" spans="1:11">
      <c r="A386"/>
      <c r="C386"/>
      <c r="G386" s="14"/>
      <c r="H386" s="14"/>
      <c r="I386" s="14"/>
      <c r="J386" s="14"/>
      <c r="K386" s="14"/>
    </row>
    <row r="387" spans="1:11">
      <c r="A387"/>
      <c r="C387"/>
      <c r="G387" s="14"/>
      <c r="H387" s="14"/>
      <c r="I387" s="14"/>
      <c r="J387" s="14"/>
      <c r="K387" s="14"/>
    </row>
    <row r="388" spans="1:11">
      <c r="A388"/>
      <c r="C388"/>
      <c r="G388" s="14"/>
      <c r="H388" s="14"/>
      <c r="I388" s="14"/>
      <c r="J388" s="14"/>
      <c r="K388" s="14"/>
    </row>
  </sheetData>
  <pageMargins left="0.5" right="0.5" top="0.75" bottom="0.75" header="0.3" footer="0.3"/>
  <pageSetup scale="52" pageOrder="overThenDown" orientation="landscape" horizontalDpi="1200" verticalDpi="1200" r:id="rId1"/>
  <rowBreaks count="7" manualBreakCount="7">
    <brk id="73" max="12" man="1"/>
    <brk id="148" max="12" man="1"/>
    <brk id="159" max="12" man="1"/>
    <brk id="197" max="12" man="1"/>
    <brk id="238" max="12" man="1"/>
    <brk id="323" max="12" man="1"/>
    <brk id="358" max="12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DemandTotal">
    <tabColor theme="3" tint="0.59999389629810485"/>
  </sheetPr>
  <dimension ref="A1:K335"/>
  <sheetViews>
    <sheetView workbookViewId="0"/>
  </sheetViews>
  <sheetFormatPr defaultColWidth="9.15234375" defaultRowHeight="14.6" outlineLevelRow="1"/>
  <cols>
    <col min="1" max="1" width="4.84375" style="31" customWidth="1"/>
    <col min="2" max="2" width="37.69140625" customWidth="1"/>
    <col min="3" max="3" width="9.84375" style="31" customWidth="1"/>
    <col min="4" max="4" width="16.3828125" customWidth="1"/>
    <col min="5" max="5" width="6.69140625" customWidth="1"/>
    <col min="6" max="6" width="13.53515625" customWidth="1"/>
    <col min="7" max="11" width="14.84375" customWidth="1"/>
  </cols>
  <sheetData>
    <row r="1" spans="1:11">
      <c r="B1" s="11" t="str">
        <f>'General Inputs'!$D9</f>
        <v>COLUMBIA GAS OF KENTUCKY, INC.</v>
      </c>
    </row>
    <row r="2" spans="1:11">
      <c r="B2" s="11" t="str">
        <f>'General Inputs'!$D10</f>
        <v>Gas Class Cost of Service Study - Average of Customer-Demand and Demand-Commodity Methods</v>
      </c>
      <c r="I2" s="118"/>
    </row>
    <row r="3" spans="1:11">
      <c r="B3" s="11" t="str">
        <f>'General Inputs'!$D11</f>
        <v>FORECASTED PERIOD 12/31/2024 TO 12/31/2025</v>
      </c>
    </row>
    <row r="4" spans="1:11">
      <c r="B4" s="1" t="s">
        <v>300</v>
      </c>
      <c r="I4" s="113"/>
    </row>
    <row r="5" spans="1:11">
      <c r="B5" s="31"/>
    </row>
    <row r="6" spans="1:11" ht="34.299999999999997">
      <c r="A6" s="19" t="s">
        <v>1</v>
      </c>
      <c r="B6" s="21" t="s">
        <v>301</v>
      </c>
      <c r="C6" s="19" t="s">
        <v>302</v>
      </c>
      <c r="D6" s="19" t="s">
        <v>303</v>
      </c>
      <c r="E6" s="128" t="s">
        <v>297</v>
      </c>
      <c r="F6" s="19"/>
      <c r="G6" s="20" t="str">
        <f>'General Inputs'!D$17</f>
        <v>GS-RESIDENTIAL</v>
      </c>
      <c r="H6" s="20" t="str">
        <f>'General Inputs'!E$17</f>
        <v>GS-OTHER</v>
      </c>
      <c r="I6" s="20" t="str">
        <f>'General Inputs'!F$17</f>
        <v>IUS</v>
      </c>
      <c r="J6" s="20" t="str">
        <f>'General Inputs'!G$17</f>
        <v>DS-ML</v>
      </c>
      <c r="K6" s="20" t="str">
        <f>'General Inputs'!H$17</f>
        <v>DS/IS</v>
      </c>
    </row>
    <row r="7" spans="1:11">
      <c r="A7" s="31" t="str">
        <f>IF(B7="","",MAX(A$1:A6)+1)</f>
        <v/>
      </c>
      <c r="E7" s="10"/>
      <c r="G7" s="10"/>
      <c r="H7" s="10"/>
      <c r="I7" s="10"/>
      <c r="J7" s="10"/>
      <c r="K7" s="10"/>
    </row>
    <row r="8" spans="1:11">
      <c r="A8" s="31">
        <f>IF(ISBLANK('Input-Accounts'!A8),"",'Input-Accounts'!A8)</f>
        <v>1</v>
      </c>
      <c r="B8" s="1" t="str">
        <f>IF(ISBLANK('Input-Accounts'!B8),"",'Input-Accounts'!B8)</f>
        <v>RATE BASE</v>
      </c>
      <c r="C8" s="31" t="str">
        <f>IF(ISBLANK('Input-Accounts'!C8),"",'Input-Accounts'!C8)</f>
        <v/>
      </c>
      <c r="E8" s="10"/>
      <c r="G8" s="10"/>
      <c r="H8" s="10"/>
      <c r="I8" s="10"/>
      <c r="J8" s="10"/>
      <c r="K8" s="10"/>
    </row>
    <row r="9" spans="1:11">
      <c r="A9" s="31">
        <f>IF(ISBLANK('Input-Accounts'!A9),"",'Input-Accounts'!A9)</f>
        <v>2</v>
      </c>
      <c r="B9" s="1" t="str">
        <f>IF(ISBLANK('Input-Accounts'!B9),"",'Input-Accounts'!B9)</f>
        <v>Plant in Service</v>
      </c>
      <c r="C9" s="31" t="str">
        <f>IF(ISBLANK('Input-Accounts'!C9),"",'Input-Accounts'!C9)</f>
        <v/>
      </c>
      <c r="E9" s="10"/>
      <c r="G9" s="10"/>
      <c r="H9" s="10"/>
      <c r="I9" s="10"/>
      <c r="J9" s="10"/>
      <c r="K9" s="10"/>
    </row>
    <row r="10" spans="1:11" outlineLevel="1">
      <c r="A10" s="31">
        <f>IF(ISBLANK('Input-Accounts'!A10),"",'Input-Accounts'!A10)</f>
        <v>3</v>
      </c>
      <c r="B10" s="1" t="str">
        <f>IF(ISBLANK('Input-Accounts'!B10),"",'Input-Accounts'!B10)</f>
        <v>Intangible Plant</v>
      </c>
      <c r="C10" s="31" t="str">
        <f>IF(ISBLANK('Input-Accounts'!C10),"",'Input-Accounts'!C10)</f>
        <v/>
      </c>
      <c r="E10" s="10"/>
      <c r="G10" s="10"/>
      <c r="H10" s="10"/>
      <c r="I10" s="10"/>
      <c r="J10" s="10"/>
      <c r="K10" s="10"/>
    </row>
    <row r="11" spans="1:11" outlineLevel="1">
      <c r="A11" s="31">
        <f>IF(ISBLANK('Input-Accounts'!A11),"",'Input-Accounts'!A11)</f>
        <v>4</v>
      </c>
      <c r="B11" s="53" t="str">
        <f>IF(ISBLANK('Input-Accounts'!B11),"",'Input-Accounts'!B11)</f>
        <v>Organization</v>
      </c>
      <c r="C11" s="31">
        <f>IF(ISBLANK('Input-Accounts'!C11),"",'Input-Accounts'!C11)</f>
        <v>301</v>
      </c>
      <c r="D11" s="10" cm="1">
        <f t="array" aca="1" ref="D11" ca="1">SUM(INDIRECT("'"&amp;TOTALDemandSheets&amp;"'!"&amp;ADDRESS(ROW(),COLUMN())))</f>
        <v>246.32423127547435</v>
      </c>
      <c r="E11" s="10">
        <f t="shared" ref="E11:E74" ca="1" si="0">IFERROR(IF(D11="",0,IF(D11=0,0,IF(ABS(D11-SUM($G11:$K11))&lt;Check_Limit,0,1))),1)</f>
        <v>0</v>
      </c>
      <c r="F11" s="3"/>
      <c r="G11" s="10" cm="1">
        <f t="array" aca="1" ref="G11" ca="1">SUM(INDIRECT("'"&amp;TOTALDemandSheets&amp;"'!"&amp;ADDRESS(ROW(),COLUMN())))</f>
        <v>126.06556678724914</v>
      </c>
      <c r="H11" s="10" cm="1">
        <f t="array" aca="1" ref="H11" ca="1">SUM(INDIRECT("'"&amp;TOTALDemandSheets&amp;"'!"&amp;ADDRESS(ROW(),COLUMN())))</f>
        <v>85.994310889920868</v>
      </c>
      <c r="I11" s="10" cm="1">
        <f t="array" aca="1" ref="I11" ca="1">SUM(INDIRECT("'"&amp;TOTALDemandSheets&amp;"'!"&amp;ADDRESS(ROW(),COLUMN())))</f>
        <v>0.10309266088563093</v>
      </c>
      <c r="J11" s="10" cm="1">
        <f t="array" aca="1" ref="J11" ca="1">SUM(INDIRECT("'"&amp;TOTALDemandSheets&amp;"'!"&amp;ADDRESS(ROW(),COLUMN())))</f>
        <v>3.00820809716199E-2</v>
      </c>
      <c r="K11" s="10" cm="1">
        <f t="array" aca="1" ref="K11" ca="1">SUM(INDIRECT("'"&amp;TOTALDemandSheets&amp;"'!"&amp;ADDRESS(ROW(),COLUMN())))</f>
        <v>34.131178856447107</v>
      </c>
    </row>
    <row r="12" spans="1:11" outlineLevel="1">
      <c r="A12" s="31">
        <f>IF(ISBLANK('Input-Accounts'!A12),"",'Input-Accounts'!A12)</f>
        <v>5</v>
      </c>
      <c r="B12" s="53" t="str">
        <f>IF(ISBLANK('Input-Accounts'!B12),"",'Input-Accounts'!B12)</f>
        <v>Misc. Intangible Plant - Plant Related</v>
      </c>
      <c r="C12" s="31">
        <f>IF(ISBLANK('Input-Accounts'!C12),"",'Input-Accounts'!C12)</f>
        <v>303</v>
      </c>
      <c r="D12" s="10" cm="1">
        <f t="array" aca="1" ref="D12" ca="1">SUM(INDIRECT("'"&amp;TOTALDemandSheets&amp;"'!"&amp;ADDRESS(ROW(),COLUMN())))</f>
        <v>41663.657693268717</v>
      </c>
      <c r="E12" s="10">
        <f t="shared" ca="1" si="0"/>
        <v>0</v>
      </c>
      <c r="F12" s="3"/>
      <c r="G12" s="10" cm="1">
        <f t="array" aca="1" ref="G12" ca="1">SUM(INDIRECT("'"&amp;TOTALDemandSheets&amp;"'!"&amp;ADDRESS(ROW(),COLUMN())))</f>
        <v>21322.923020341979</v>
      </c>
      <c r="H12" s="10" cm="1">
        <f t="array" aca="1" ref="H12" ca="1">SUM(INDIRECT("'"&amp;TOTALDemandSheets&amp;"'!"&amp;ADDRESS(ROW(),COLUMN())))</f>
        <v>14545.209433656413</v>
      </c>
      <c r="I12" s="10" cm="1">
        <f t="array" aca="1" ref="I12" ca="1">SUM(INDIRECT("'"&amp;TOTALDemandSheets&amp;"'!"&amp;ADDRESS(ROW(),COLUMN())))</f>
        <v>17.43725053595578</v>
      </c>
      <c r="J12" s="10" cm="1">
        <f t="array" aca="1" ref="J12" ca="1">SUM(INDIRECT("'"&amp;TOTALDemandSheets&amp;"'!"&amp;ADDRESS(ROW(),COLUMN())))</f>
        <v>5.088129242555576</v>
      </c>
      <c r="K12" s="10" cm="1">
        <f t="array" aca="1" ref="K12" ca="1">SUM(INDIRECT("'"&amp;TOTALDemandSheets&amp;"'!"&amp;ADDRESS(ROW(),COLUMN())))</f>
        <v>5772.9998594918161</v>
      </c>
    </row>
    <row r="13" spans="1:11" outlineLevel="1">
      <c r="A13" s="31">
        <f>IF(ISBLANK('Input-Accounts'!A13),"",'Input-Accounts'!A13)</f>
        <v>6</v>
      </c>
      <c r="B13" s="53" t="str">
        <f>IF(ISBLANK('Input-Accounts'!B13),"",'Input-Accounts'!B13)</f>
        <v>MISC INTANGIBLE PLANT-DIS SOFTWARE</v>
      </c>
      <c r="C13" s="31">
        <f>IF(ISBLANK('Input-Accounts'!C13),"",'Input-Accounts'!C13)</f>
        <v>303.10000000000002</v>
      </c>
      <c r="D13" s="10" cm="1">
        <f t="array" aca="1" ref="D13" ca="1">SUM(INDIRECT("'"&amp;TOTALDemandSheets&amp;"'!"&amp;ADDRESS(ROW(),COLUMN())))</f>
        <v>445.79865240832078</v>
      </c>
      <c r="E13" s="10">
        <f t="shared" ca="1" si="0"/>
        <v>0</v>
      </c>
      <c r="F13" s="3"/>
      <c r="G13" s="10" cm="1">
        <f t="array" aca="1" ref="G13" ca="1">SUM(INDIRECT("'"&amp;TOTALDemandSheets&amp;"'!"&amp;ADDRESS(ROW(),COLUMN())))</f>
        <v>228.15400457292509</v>
      </c>
      <c r="H13" s="10" cm="1">
        <f t="array" aca="1" ref="H13" ca="1">SUM(INDIRECT("'"&amp;TOTALDemandSheets&amp;"'!"&amp;ADDRESS(ROW(),COLUMN())))</f>
        <v>155.6328734327239</v>
      </c>
      <c r="I13" s="10" cm="1">
        <f t="array" aca="1" ref="I13" ca="1">SUM(INDIRECT("'"&amp;TOTALDemandSheets&amp;"'!"&amp;ADDRESS(ROW(),COLUMN())))</f>
        <v>0.18657754073981031</v>
      </c>
      <c r="J13" s="10" cm="1">
        <f t="array" aca="1" ref="J13" ca="1">SUM(INDIRECT("'"&amp;TOTALDemandSheets&amp;"'!"&amp;ADDRESS(ROW(),COLUMN())))</f>
        <v>5.4442679428434219E-2</v>
      </c>
      <c r="K13" s="10" cm="1">
        <f t="array" aca="1" ref="K13" ca="1">SUM(INDIRECT("'"&amp;TOTALDemandSheets&amp;"'!"&amp;ADDRESS(ROW(),COLUMN())))</f>
        <v>61.770754182503602</v>
      </c>
    </row>
    <row r="14" spans="1:11" outlineLevel="1">
      <c r="A14" s="31">
        <f>IF(ISBLANK('Input-Accounts'!A14),"",'Input-Accounts'!A14)</f>
        <v>7</v>
      </c>
      <c r="B14" s="53" t="str">
        <f>IF(ISBLANK('Input-Accounts'!B14),"",'Input-Accounts'!B14)</f>
        <v>MISC INTANGIBLE PLANT-FARA SOFTWARE</v>
      </c>
      <c r="C14" s="31">
        <f>IF(ISBLANK('Input-Accounts'!C14),"",'Input-Accounts'!C14)</f>
        <v>303.2</v>
      </c>
      <c r="D14" s="10" cm="1">
        <f t="array" aca="1" ref="D14" ca="1">SUM(INDIRECT("'"&amp;TOTALDemandSheets&amp;"'!"&amp;ADDRESS(ROW(),COLUMN())))</f>
        <v>0</v>
      </c>
      <c r="E14" s="10">
        <f t="shared" ca="1" si="0"/>
        <v>0</v>
      </c>
      <c r="F14" s="3"/>
      <c r="G14" s="10" cm="1">
        <f t="array" aca="1" ref="G14" ca="1">SUM(INDIRECT("'"&amp;TOTALDemandSheets&amp;"'!"&amp;ADDRESS(ROW(),COLUMN())))</f>
        <v>0</v>
      </c>
      <c r="H14" s="10" cm="1">
        <f t="array" aca="1" ref="H14" ca="1">SUM(INDIRECT("'"&amp;TOTALDemandSheets&amp;"'!"&amp;ADDRESS(ROW(),COLUMN())))</f>
        <v>0</v>
      </c>
      <c r="I14" s="10" cm="1">
        <f t="array" aca="1" ref="I14" ca="1">SUM(INDIRECT("'"&amp;TOTALDemandSheets&amp;"'!"&amp;ADDRESS(ROW(),COLUMN())))</f>
        <v>0</v>
      </c>
      <c r="J14" s="10" cm="1">
        <f t="array" aca="1" ref="J14" ca="1">SUM(INDIRECT("'"&amp;TOTALDemandSheets&amp;"'!"&amp;ADDRESS(ROW(),COLUMN())))</f>
        <v>0</v>
      </c>
      <c r="K14" s="10" cm="1">
        <f t="array" aca="1" ref="K14" ca="1">SUM(INDIRECT("'"&amp;TOTALDemandSheets&amp;"'!"&amp;ADDRESS(ROW(),COLUMN())))</f>
        <v>0</v>
      </c>
    </row>
    <row r="15" spans="1:11" outlineLevel="1">
      <c r="A15" s="31">
        <f>IF(ISBLANK('Input-Accounts'!A15),"",'Input-Accounts'!A15)</f>
        <v>8</v>
      </c>
      <c r="B15" s="53" t="str">
        <f>IF(ISBLANK('Input-Accounts'!B15),"",'Input-Accounts'!B15)</f>
        <v>MISC INTANGIBLE PLANT-OTHER SOFTWARE</v>
      </c>
      <c r="C15" s="31">
        <f>IF(ISBLANK('Input-Accounts'!C15),"",'Input-Accounts'!C15)</f>
        <v>303.3</v>
      </c>
      <c r="D15" s="10" cm="1">
        <f t="array" aca="1" ref="D15" ca="1">SUM(INDIRECT("'"&amp;TOTALDemandSheets&amp;"'!"&amp;ADDRESS(ROW(),COLUMN())))</f>
        <v>7625661.2415195731</v>
      </c>
      <c r="E15" s="10">
        <f t="shared" ca="1" si="0"/>
        <v>0</v>
      </c>
      <c r="F15" s="3"/>
      <c r="G15" s="10" cm="1">
        <f t="array" aca="1" ref="G15" ca="1">SUM(INDIRECT("'"&amp;TOTALDemandSheets&amp;"'!"&amp;ADDRESS(ROW(),COLUMN())))</f>
        <v>3902715.1391558596</v>
      </c>
      <c r="H15" s="10" cm="1">
        <f t="array" aca="1" ref="H15" ca="1">SUM(INDIRECT("'"&amp;TOTALDemandSheets&amp;"'!"&amp;ADDRESS(ROW(),COLUMN())))</f>
        <v>2662196.4073485215</v>
      </c>
      <c r="I15" s="10" cm="1">
        <f t="array" aca="1" ref="I15" ca="1">SUM(INDIRECT("'"&amp;TOTALDemandSheets&amp;"'!"&amp;ADDRESS(ROW(),COLUMN())))</f>
        <v>3191.5240507601293</v>
      </c>
      <c r="J15" s="10" cm="1">
        <f t="array" aca="1" ref="J15" ca="1">SUM(INDIRECT("'"&amp;TOTALDemandSheets&amp;"'!"&amp;ADDRESS(ROW(),COLUMN())))</f>
        <v>931.27565137102886</v>
      </c>
      <c r="K15" s="10" cm="1">
        <f t="array" aca="1" ref="K15" ca="1">SUM(INDIRECT("'"&amp;TOTALDemandSheets&amp;"'!"&amp;ADDRESS(ROW(),COLUMN())))</f>
        <v>1056626.8953130618</v>
      </c>
    </row>
    <row r="16" spans="1:11" outlineLevel="1">
      <c r="A16" s="31">
        <f>IF(ISBLANK('Input-Accounts'!A16),"",'Input-Accounts'!A16)</f>
        <v>9</v>
      </c>
      <c r="B16" s="53" t="str">
        <f>IF(ISBLANK('Input-Accounts'!B16),"",'Input-Accounts'!B16)</f>
        <v>MISC INTANGIBLE PLANT-CLOUD SOFTWARE</v>
      </c>
      <c r="C16" s="31">
        <f>IF(ISBLANK('Input-Accounts'!C16),"",'Input-Accounts'!C16)</f>
        <v>303.99</v>
      </c>
      <c r="D16" s="10" cm="1">
        <f t="array" aca="1" ref="D16" ca="1">SUM(INDIRECT("'"&amp;TOTALDemandSheets&amp;"'!"&amp;ADDRESS(ROW(),COLUMN())))</f>
        <v>1742533.5831525973</v>
      </c>
      <c r="E16" s="10">
        <f t="shared" ca="1" si="0"/>
        <v>0</v>
      </c>
      <c r="F16" s="3"/>
      <c r="G16" s="10" cm="1">
        <f t="array" aca="1" ref="G16" ca="1">SUM(INDIRECT("'"&amp;TOTALDemandSheets&amp;"'!"&amp;ADDRESS(ROW(),COLUMN())))</f>
        <v>891806.22900342511</v>
      </c>
      <c r="H16" s="10" cm="1">
        <f t="array" aca="1" ref="H16" ca="1">SUM(INDIRECT("'"&amp;TOTALDemandSheets&amp;"'!"&amp;ADDRESS(ROW(),COLUMN())))</f>
        <v>608336.31311801879</v>
      </c>
      <c r="I16" s="10" cm="1">
        <f t="array" aca="1" ref="I16" ca="1">SUM(INDIRECT("'"&amp;TOTALDemandSheets&amp;"'!"&amp;ADDRESS(ROW(),COLUMN())))</f>
        <v>729.29253788626545</v>
      </c>
      <c r="J16" s="10" cm="1">
        <f t="array" aca="1" ref="J16" ca="1">SUM(INDIRECT("'"&amp;TOTALDemandSheets&amp;"'!"&amp;ADDRESS(ROW(),COLUMN())))</f>
        <v>212.80503372622348</v>
      </c>
      <c r="K16" s="10" cm="1">
        <f t="array" aca="1" ref="K16" ca="1">SUM(INDIRECT("'"&amp;TOTALDemandSheets&amp;"'!"&amp;ADDRESS(ROW(),COLUMN())))</f>
        <v>241448.94345954116</v>
      </c>
    </row>
    <row r="17" spans="1:11" outlineLevel="1">
      <c r="A17" s="31">
        <f>IF(ISBLANK('Input-Accounts'!A17),"",'Input-Accounts'!A17)</f>
        <v>10</v>
      </c>
      <c r="B17" t="str">
        <f>IF(ISBLANK('Input-Accounts'!B17),"",'Input-Accounts'!B17)</f>
        <v>Subtotal - Intangible Plant</v>
      </c>
      <c r="C17" s="31" t="str">
        <f>IF(ISBLANK('Input-Accounts'!C17),"",'Input-Accounts'!C17)</f>
        <v/>
      </c>
      <c r="D17" s="123" cm="1">
        <f t="array" aca="1" ref="D17" ca="1">SUM(INDIRECT("'"&amp;TOTALDemandSheets&amp;"'!"&amp;ADDRESS(ROW(),COLUMN())))</f>
        <v>9410550.6052491236</v>
      </c>
      <c r="E17" s="10">
        <f t="shared" ca="1" si="0"/>
        <v>0</v>
      </c>
      <c r="G17" s="123" cm="1">
        <f t="array" aca="1" ref="G17" ca="1">SUM(INDIRECT("'"&amp;TOTALDemandSheets&amp;"'!"&amp;ADDRESS(ROW(),COLUMN())))</f>
        <v>4816198.5107509866</v>
      </c>
      <c r="H17" s="123" cm="1">
        <f t="array" aca="1" ref="H17" ca="1">SUM(INDIRECT("'"&amp;TOTALDemandSheets&amp;"'!"&amp;ADDRESS(ROW(),COLUMN())))</f>
        <v>3285319.5570845194</v>
      </c>
      <c r="I17" s="123" cm="1">
        <f t="array" aca="1" ref="I17" ca="1">SUM(INDIRECT("'"&amp;TOTALDemandSheets&amp;"'!"&amp;ADDRESS(ROW(),COLUMN())))</f>
        <v>3938.543509383976</v>
      </c>
      <c r="J17" s="123" cm="1">
        <f t="array" aca="1" ref="J17" ca="1">SUM(INDIRECT("'"&amp;TOTALDemandSheets&amp;"'!"&amp;ADDRESS(ROW(),COLUMN())))</f>
        <v>1149.253339100208</v>
      </c>
      <c r="K17" s="123" cm="1">
        <f t="array" aca="1" ref="K17" ca="1">SUM(INDIRECT("'"&amp;TOTALDemandSheets&amp;"'!"&amp;ADDRESS(ROW(),COLUMN())))</f>
        <v>1303944.7405651335</v>
      </c>
    </row>
    <row r="18" spans="1:11" outlineLevel="1">
      <c r="D18" s="10"/>
      <c r="E18" s="10">
        <f t="shared" si="0"/>
        <v>0</v>
      </c>
      <c r="G18" s="10"/>
      <c r="H18" s="10"/>
      <c r="I18" s="10"/>
      <c r="J18" s="10"/>
      <c r="K18" s="10"/>
    </row>
    <row r="19" spans="1:11" outlineLevel="1">
      <c r="A19" s="31">
        <f>IF(ISBLANK('Input-Accounts'!A19),"",'Input-Accounts'!A19)</f>
        <v>11</v>
      </c>
      <c r="B19" s="1" t="str">
        <f>IF(ISBLANK('Input-Accounts'!B19),"",'Input-Accounts'!B19)</f>
        <v>Distribution Plant</v>
      </c>
      <c r="C19" s="31" t="str">
        <f>IF(ISBLANK('Input-Accounts'!C19),"",'Input-Accounts'!C19)</f>
        <v/>
      </c>
      <c r="D19" s="10"/>
      <c r="E19" s="10">
        <f t="shared" si="0"/>
        <v>0</v>
      </c>
      <c r="F19" s="3"/>
      <c r="G19" s="10"/>
      <c r="H19" s="10"/>
      <c r="I19" s="10"/>
      <c r="J19" s="10"/>
      <c r="K19" s="10"/>
    </row>
    <row r="20" spans="1:11" outlineLevel="1">
      <c r="A20" s="31">
        <f>IF(ISBLANK('Input-Accounts'!A20),"",'Input-Accounts'!A20)</f>
        <v>12</v>
      </c>
      <c r="B20" s="53" t="str">
        <f>IF(ISBLANK('Input-Accounts'!B20),"",'Input-Accounts'!B20)</f>
        <v>LAND-CITY GATE &amp; MAIN LINE IND. M &amp; R</v>
      </c>
      <c r="C20" s="31">
        <f>IF(ISBLANK('Input-Accounts'!C20),"",'Input-Accounts'!C20)</f>
        <v>374.1</v>
      </c>
      <c r="D20" s="10" cm="1">
        <f t="array" aca="1" ref="D20" ca="1">SUM(INDIRECT("'"&amp;TOTALDemandSheets&amp;"'!"&amp;ADDRESS(ROW(),COLUMN())))</f>
        <v>152.40142220022713</v>
      </c>
      <c r="E20" s="10">
        <f t="shared" ca="1" si="0"/>
        <v>0</v>
      </c>
      <c r="F20" s="3"/>
      <c r="G20" s="10" cm="1">
        <f t="array" aca="1" ref="G20" ca="1">SUM(INDIRECT("'"&amp;TOTALDemandSheets&amp;"'!"&amp;ADDRESS(ROW(),COLUMN())))</f>
        <v>78.006610111074892</v>
      </c>
      <c r="H20" s="10" cm="1">
        <f t="array" aca="1" ref="H20" ca="1">SUM(INDIRECT("'"&amp;TOTALDemandSheets&amp;"'!"&amp;ADDRESS(ROW(),COLUMN())))</f>
        <v>53.211395088409752</v>
      </c>
      <c r="I20" s="10" cm="1">
        <f t="array" aca="1" ref="I20" ca="1">SUM(INDIRECT("'"&amp;TOTALDemandSheets&amp;"'!"&amp;ADDRESS(ROW(),COLUMN())))</f>
        <v>6.3791479370337231E-2</v>
      </c>
      <c r="J20" s="10" cm="1">
        <f t="array" aca="1" ref="J20" ca="1">SUM(INDIRECT("'"&amp;TOTALDemandSheets&amp;"'!"&amp;ADDRESS(ROW(),COLUMN())))</f>
        <v>0</v>
      </c>
      <c r="K20" s="10" cm="1">
        <f t="array" aca="1" ref="K20" ca="1">SUM(INDIRECT("'"&amp;TOTALDemandSheets&amp;"'!"&amp;ADDRESS(ROW(),COLUMN())))</f>
        <v>21.119625521372154</v>
      </c>
    </row>
    <row r="21" spans="1:11" outlineLevel="1">
      <c r="A21" s="31">
        <f>IF(ISBLANK('Input-Accounts'!A21),"",'Input-Accounts'!A21)</f>
        <v>13</v>
      </c>
      <c r="B21" s="53" t="str">
        <f>IF(ISBLANK('Input-Accounts'!B21),"",'Input-Accounts'!B21)</f>
        <v>LAND-OTHER DISTRIBUTION SYSTEMS</v>
      </c>
      <c r="C21" s="31">
        <f>IF(ISBLANK('Input-Accounts'!C21),"",'Input-Accounts'!C21)</f>
        <v>374.2</v>
      </c>
      <c r="D21" s="10" cm="1">
        <f t="array" aca="1" ref="D21" ca="1">SUM(INDIRECT("'"&amp;TOTALDemandSheets&amp;"'!"&amp;ADDRESS(ROW(),COLUMN())))</f>
        <v>650701.14038279944</v>
      </c>
      <c r="E21" s="10">
        <f t="shared" ca="1" si="0"/>
        <v>0</v>
      </c>
      <c r="F21" s="3"/>
      <c r="G21" s="10" cm="1">
        <f t="array" aca="1" ref="G21" ca="1">SUM(INDIRECT("'"&amp;TOTALDemandSheets&amp;"'!"&amp;ADDRESS(ROW(),COLUMN())))</f>
        <v>333061.13173921022</v>
      </c>
      <c r="H21" s="10" cm="1">
        <f t="array" aca="1" ref="H21" ca="1">SUM(INDIRECT("'"&amp;TOTALDemandSheets&amp;"'!"&amp;ADDRESS(ROW(),COLUMN())))</f>
        <v>227194.17552349006</v>
      </c>
      <c r="I21" s="10" cm="1">
        <f t="array" aca="1" ref="I21" ca="1">SUM(INDIRECT("'"&amp;TOTALDemandSheets&amp;"'!"&amp;ADDRESS(ROW(),COLUMN())))</f>
        <v>272.36746070813507</v>
      </c>
      <c r="J21" s="10" cm="1">
        <f t="array" aca="1" ref="J21" ca="1">SUM(INDIRECT("'"&amp;TOTALDemandSheets&amp;"'!"&amp;ADDRESS(ROW(),COLUMN())))</f>
        <v>0</v>
      </c>
      <c r="K21" s="10" cm="1">
        <f t="array" aca="1" ref="K21" ca="1">SUM(INDIRECT("'"&amp;TOTALDemandSheets&amp;"'!"&amp;ADDRESS(ROW(),COLUMN())))</f>
        <v>90173.465659391033</v>
      </c>
    </row>
    <row r="22" spans="1:11" outlineLevel="1">
      <c r="A22" s="31">
        <f>IF(ISBLANK('Input-Accounts'!A22),"",'Input-Accounts'!A22)</f>
        <v>14</v>
      </c>
      <c r="B22" s="53" t="str">
        <f>IF(ISBLANK('Input-Accounts'!B22),"",'Input-Accounts'!B22)</f>
        <v>LAND RIGHTS-OTHER DISTR SYSTEMS</v>
      </c>
      <c r="C22" s="31">
        <f>IF(ISBLANK('Input-Accounts'!C22),"",'Input-Accounts'!C22)</f>
        <v>374.4</v>
      </c>
      <c r="D22" s="10" cm="1">
        <f t="array" aca="1" ref="D22" ca="1">SUM(INDIRECT("'"&amp;TOTALDemandSheets&amp;"'!"&amp;ADDRESS(ROW(),COLUMN())))</f>
        <v>2386709.0121993748</v>
      </c>
      <c r="E22" s="10">
        <f t="shared" ca="1" si="0"/>
        <v>0</v>
      </c>
      <c r="F22" s="3"/>
      <c r="G22" s="10" cm="1">
        <f t="array" aca="1" ref="G22" ca="1">SUM(INDIRECT("'"&amp;TOTALDemandSheets&amp;"'!"&amp;ADDRESS(ROW(),COLUMN())))</f>
        <v>1221636.1020477919</v>
      </c>
      <c r="H22" s="10" cm="1">
        <f t="array" aca="1" ref="H22" ca="1">SUM(INDIRECT("'"&amp;TOTALDemandSheets&amp;"'!"&amp;ADDRESS(ROW(),COLUMN())))</f>
        <v>833326.31924100139</v>
      </c>
      <c r="I22" s="10" cm="1">
        <f t="array" aca="1" ref="I22" ca="1">SUM(INDIRECT("'"&amp;TOTALDemandSheets&amp;"'!"&amp;ADDRESS(ROW(),COLUMN())))</f>
        <v>999.01757159906265</v>
      </c>
      <c r="J22" s="10" cm="1">
        <f t="array" aca="1" ref="J22" ca="1">SUM(INDIRECT("'"&amp;TOTALDemandSheets&amp;"'!"&amp;ADDRESS(ROW(),COLUMN())))</f>
        <v>0</v>
      </c>
      <c r="K22" s="10" cm="1">
        <f t="array" aca="1" ref="K22" ca="1">SUM(INDIRECT("'"&amp;TOTALDemandSheets&amp;"'!"&amp;ADDRESS(ROW(),COLUMN())))</f>
        <v>330747.57333898242</v>
      </c>
    </row>
    <row r="23" spans="1:11" outlineLevel="1">
      <c r="A23" s="31">
        <f>IF(ISBLANK('Input-Accounts'!A23),"",'Input-Accounts'!A23)</f>
        <v>15</v>
      </c>
      <c r="B23" s="53" t="str">
        <f>IF(ISBLANK('Input-Accounts'!B23),"",'Input-Accounts'!B23)</f>
        <v>RIGHTS OF WAY</v>
      </c>
      <c r="C23" s="31">
        <f>IF(ISBLANK('Input-Accounts'!C23),"",'Input-Accounts'!C23)</f>
        <v>374.5</v>
      </c>
      <c r="D23" s="10" cm="1">
        <f t="array" aca="1" ref="D23" ca="1">SUM(INDIRECT("'"&amp;TOTALDemandSheets&amp;"'!"&amp;ADDRESS(ROW(),COLUMN())))</f>
        <v>1978530.4361764481</v>
      </c>
      <c r="E23" s="10">
        <f t="shared" ca="1" si="0"/>
        <v>0</v>
      </c>
      <c r="F23" s="3"/>
      <c r="G23" s="10" cm="1">
        <f t="array" aca="1" ref="G23" ca="1">SUM(INDIRECT("'"&amp;TOTALDemandSheets&amp;"'!"&amp;ADDRESS(ROW(),COLUMN())))</f>
        <v>1012710.0528296849</v>
      </c>
      <c r="H23" s="10" cm="1">
        <f t="array" aca="1" ref="H23" ca="1">SUM(INDIRECT("'"&amp;TOTALDemandSheets&amp;"'!"&amp;ADDRESS(ROW(),COLUMN())))</f>
        <v>690809.59490988101</v>
      </c>
      <c r="I23" s="10" cm="1">
        <f t="array" aca="1" ref="I23" ca="1">SUM(INDIRECT("'"&amp;TOTALDemandSheets&amp;"'!"&amp;ADDRESS(ROW(),COLUMN())))</f>
        <v>828.16407931622382</v>
      </c>
      <c r="J23" s="10" cm="1">
        <f t="array" aca="1" ref="J23" ca="1">SUM(INDIRECT("'"&amp;TOTALDemandSheets&amp;"'!"&amp;ADDRESS(ROW(),COLUMN())))</f>
        <v>0</v>
      </c>
      <c r="K23" s="10" cm="1">
        <f t="array" aca="1" ref="K23" ca="1">SUM(INDIRECT("'"&amp;TOTALDemandSheets&amp;"'!"&amp;ADDRESS(ROW(),COLUMN())))</f>
        <v>274182.624357566</v>
      </c>
    </row>
    <row r="24" spans="1:11" outlineLevel="1">
      <c r="A24" s="31">
        <f>IF(ISBLANK('Input-Accounts'!A24),"",'Input-Accounts'!A24)</f>
        <v>16</v>
      </c>
      <c r="B24" s="53" t="str">
        <f>IF(ISBLANK('Input-Accounts'!B24),"",'Input-Accounts'!B24)</f>
        <v>STRUC &amp; IMPROV-CITY GATE M &amp; R</v>
      </c>
      <c r="C24" s="31">
        <f>IF(ISBLANK('Input-Accounts'!C24),"",'Input-Accounts'!C24)</f>
        <v>375.2</v>
      </c>
      <c r="D24" s="10" cm="1">
        <f t="array" aca="1" ref="D24" ca="1">SUM(INDIRECT("'"&amp;TOTALDemandSheets&amp;"'!"&amp;ADDRESS(ROW(),COLUMN())))</f>
        <v>1576.6795235980455</v>
      </c>
      <c r="E24" s="10">
        <f t="shared" ca="1" si="0"/>
        <v>0</v>
      </c>
      <c r="F24" s="3"/>
      <c r="G24" s="10" cm="1">
        <f t="array" aca="1" ref="G24" ca="1">SUM(INDIRECT("'"&amp;TOTALDemandSheets&amp;"'!"&amp;ADDRESS(ROW(),COLUMN())))</f>
        <v>807.02281574406948</v>
      </c>
      <c r="H24" s="10" cm="1">
        <f t="array" aca="1" ref="H24" ca="1">SUM(INDIRECT("'"&amp;TOTALDemandSheets&amp;"'!"&amp;ADDRESS(ROW(),COLUMN())))</f>
        <v>550.50219247794018</v>
      </c>
      <c r="I24" s="10" cm="1">
        <f t="array" aca="1" ref="I24" ca="1">SUM(INDIRECT("'"&amp;TOTALDemandSheets&amp;"'!"&amp;ADDRESS(ROW(),COLUMN())))</f>
        <v>0.65995919100476719</v>
      </c>
      <c r="J24" s="10" cm="1">
        <f t="array" aca="1" ref="J24" ca="1">SUM(INDIRECT("'"&amp;TOTALDemandSheets&amp;"'!"&amp;ADDRESS(ROW(),COLUMN())))</f>
        <v>0</v>
      </c>
      <c r="K24" s="10" cm="1">
        <f t="array" aca="1" ref="K24" ca="1">SUM(INDIRECT("'"&amp;TOTALDemandSheets&amp;"'!"&amp;ADDRESS(ROW(),COLUMN())))</f>
        <v>218.49455618503112</v>
      </c>
    </row>
    <row r="25" spans="1:11" outlineLevel="1">
      <c r="A25" s="31">
        <f>IF(ISBLANK('Input-Accounts'!A25),"",'Input-Accounts'!A25)</f>
        <v>17</v>
      </c>
      <c r="B25" s="53" t="str">
        <f>IF(ISBLANK('Input-Accounts'!B25),"",'Input-Accounts'!B25)</f>
        <v>STRUC &amp; IMPROV-GENERAL M &amp; R</v>
      </c>
      <c r="C25" s="31">
        <f>IF(ISBLANK('Input-Accounts'!C25),"",'Input-Accounts'!C25)</f>
        <v>375.3</v>
      </c>
      <c r="D25" s="10" cm="1">
        <f t="array" aca="1" ref="D25" ca="1">SUM(INDIRECT("'"&amp;TOTALDemandSheets&amp;"'!"&amp;ADDRESS(ROW(),COLUMN())))</f>
        <v>0</v>
      </c>
      <c r="E25" s="10">
        <f t="shared" ca="1" si="0"/>
        <v>0</v>
      </c>
      <c r="F25" s="3"/>
      <c r="G25" s="10" cm="1">
        <f t="array" aca="1" ref="G25" ca="1">SUM(INDIRECT("'"&amp;TOTALDemandSheets&amp;"'!"&amp;ADDRESS(ROW(),COLUMN())))</f>
        <v>0</v>
      </c>
      <c r="H25" s="10" cm="1">
        <f t="array" aca="1" ref="H25" ca="1">SUM(INDIRECT("'"&amp;TOTALDemandSheets&amp;"'!"&amp;ADDRESS(ROW(),COLUMN())))</f>
        <v>0</v>
      </c>
      <c r="I25" s="10" cm="1">
        <f t="array" aca="1" ref="I25" ca="1">SUM(INDIRECT("'"&amp;TOTALDemandSheets&amp;"'!"&amp;ADDRESS(ROW(),COLUMN())))</f>
        <v>0</v>
      </c>
      <c r="J25" s="10" cm="1">
        <f t="array" aca="1" ref="J25" ca="1">SUM(INDIRECT("'"&amp;TOTALDemandSheets&amp;"'!"&amp;ADDRESS(ROW(),COLUMN())))</f>
        <v>0</v>
      </c>
      <c r="K25" s="10" cm="1">
        <f t="array" aca="1" ref="K25" ca="1">SUM(INDIRECT("'"&amp;TOTALDemandSheets&amp;"'!"&amp;ADDRESS(ROW(),COLUMN())))</f>
        <v>0</v>
      </c>
    </row>
    <row r="26" spans="1:11" outlineLevel="1">
      <c r="A26" s="31">
        <f>IF(ISBLANK('Input-Accounts'!A26),"",'Input-Accounts'!A26)</f>
        <v>18</v>
      </c>
      <c r="B26" s="53" t="str">
        <f>IF(ISBLANK('Input-Accounts'!B26),"",'Input-Accounts'!B26)</f>
        <v xml:space="preserve">STRUC &amp; IMPROV-REGULATING </v>
      </c>
      <c r="C26" s="31">
        <f>IF(ISBLANK('Input-Accounts'!C26),"",'Input-Accounts'!C26)</f>
        <v>375.4</v>
      </c>
      <c r="D26" s="10" cm="1">
        <f t="array" aca="1" ref="D26" ca="1">SUM(INDIRECT("'"&amp;TOTALDemandSheets&amp;"'!"&amp;ADDRESS(ROW(),COLUMN())))</f>
        <v>2930109.222506918</v>
      </c>
      <c r="E26" s="10">
        <f t="shared" ca="1" si="0"/>
        <v>0</v>
      </c>
      <c r="F26" s="3"/>
      <c r="G26" s="10" cm="1">
        <f t="array" aca="1" ref="G26" ca="1">SUM(INDIRECT("'"&amp;TOTALDemandSheets&amp;"'!"&amp;ADDRESS(ROW(),COLUMN())))</f>
        <v>1499775.293452749</v>
      </c>
      <c r="H26" s="10" cm="1">
        <f t="array" aca="1" ref="H26" ca="1">SUM(INDIRECT("'"&amp;TOTALDemandSheets&amp;"'!"&amp;ADDRESS(ROW(),COLUMN())))</f>
        <v>1023056.0662758459</v>
      </c>
      <c r="I26" s="10" cm="1">
        <f t="array" aca="1" ref="I26" ca="1">SUM(INDIRECT("'"&amp;TOTALDemandSheets&amp;"'!"&amp;ADDRESS(ROW(),COLUMN())))</f>
        <v>1226.471507429977</v>
      </c>
      <c r="J26" s="10" cm="1">
        <f t="array" aca="1" ref="J26" ca="1">SUM(INDIRECT("'"&amp;TOTALDemandSheets&amp;"'!"&amp;ADDRESS(ROW(),COLUMN())))</f>
        <v>0</v>
      </c>
      <c r="K26" s="10" cm="1">
        <f t="array" aca="1" ref="K26" ca="1">SUM(INDIRECT("'"&amp;TOTALDemandSheets&amp;"'!"&amp;ADDRESS(ROW(),COLUMN())))</f>
        <v>406051.39127089328</v>
      </c>
    </row>
    <row r="27" spans="1:11" outlineLevel="1">
      <c r="A27" s="31">
        <f>IF(ISBLANK('Input-Accounts'!A27),"",'Input-Accounts'!A27)</f>
        <v>19</v>
      </c>
      <c r="B27" s="53" t="str">
        <f>IF(ISBLANK('Input-Accounts'!B27),"",'Input-Accounts'!B27)</f>
        <v>STRUC &amp; IMPROV-REGULATING - DS-ML DIRECT ASSIGNMENT</v>
      </c>
      <c r="C27" s="31">
        <f>IF(ISBLANK('Input-Accounts'!C27),"",'Input-Accounts'!C27)</f>
        <v>375.4</v>
      </c>
      <c r="D27" s="10" cm="1">
        <f t="array" aca="1" ref="D27" ca="1">SUM(INDIRECT("'"&amp;TOTALDemandSheets&amp;"'!"&amp;ADDRESS(ROW(),COLUMN())))</f>
        <v>34287.174026063127</v>
      </c>
      <c r="E27" s="10">
        <f t="shared" ca="1" si="0"/>
        <v>0</v>
      </c>
      <c r="F27" s="3"/>
      <c r="G27" s="10" cm="1">
        <f t="array" aca="1" ref="G27" ca="1">SUM(INDIRECT("'"&amp;TOTALDemandSheets&amp;"'!"&amp;ADDRESS(ROW(),COLUMN())))</f>
        <v>0</v>
      </c>
      <c r="H27" s="10" cm="1">
        <f t="array" aca="1" ref="H27" ca="1">SUM(INDIRECT("'"&amp;TOTALDemandSheets&amp;"'!"&amp;ADDRESS(ROW(),COLUMN())))</f>
        <v>0</v>
      </c>
      <c r="I27" s="10" cm="1">
        <f t="array" aca="1" ref="I27" ca="1">SUM(INDIRECT("'"&amp;TOTALDemandSheets&amp;"'!"&amp;ADDRESS(ROW(),COLUMN())))</f>
        <v>0</v>
      </c>
      <c r="J27" s="10" cm="1">
        <f t="array" aca="1" ref="J27" ca="1">SUM(INDIRECT("'"&amp;TOTALDemandSheets&amp;"'!"&amp;ADDRESS(ROW(),COLUMN())))</f>
        <v>34287.174026063127</v>
      </c>
      <c r="K27" s="10" cm="1">
        <f t="array" aca="1" ref="K27" ca="1">SUM(INDIRECT("'"&amp;TOTALDemandSheets&amp;"'!"&amp;ADDRESS(ROW(),COLUMN())))</f>
        <v>0</v>
      </c>
    </row>
    <row r="28" spans="1:11" outlineLevel="1">
      <c r="A28" s="31">
        <f>IF(ISBLANK('Input-Accounts'!A28),"",'Input-Accounts'!A28)</f>
        <v>20</v>
      </c>
      <c r="B28" s="53" t="str">
        <f>IF(ISBLANK('Input-Accounts'!B28),"",'Input-Accounts'!B28)</f>
        <v>STRUC &amp; IMPROV-DISTR. IND. M &amp; R</v>
      </c>
      <c r="C28" s="31">
        <f>IF(ISBLANK('Input-Accounts'!C28),"",'Input-Accounts'!C28)</f>
        <v>375.6</v>
      </c>
      <c r="D28" s="10" cm="1">
        <f t="array" aca="1" ref="D28" ca="1">SUM(INDIRECT("'"&amp;TOTALDemandSheets&amp;"'!"&amp;ADDRESS(ROW(),COLUMN())))</f>
        <v>0</v>
      </c>
      <c r="E28" s="10">
        <f t="shared" ca="1" si="0"/>
        <v>0</v>
      </c>
      <c r="F28" s="3"/>
      <c r="G28" s="10" cm="1">
        <f t="array" aca="1" ref="G28" ca="1">SUM(INDIRECT("'"&amp;TOTALDemandSheets&amp;"'!"&amp;ADDRESS(ROW(),COLUMN())))</f>
        <v>0</v>
      </c>
      <c r="H28" s="10" cm="1">
        <f t="array" aca="1" ref="H28" ca="1">SUM(INDIRECT("'"&amp;TOTALDemandSheets&amp;"'!"&amp;ADDRESS(ROW(),COLUMN())))</f>
        <v>0</v>
      </c>
      <c r="I28" s="10" cm="1">
        <f t="array" aca="1" ref="I28" ca="1">SUM(INDIRECT("'"&amp;TOTALDemandSheets&amp;"'!"&amp;ADDRESS(ROW(),COLUMN())))</f>
        <v>0</v>
      </c>
      <c r="J28" s="10" cm="1">
        <f t="array" aca="1" ref="J28" ca="1">SUM(INDIRECT("'"&amp;TOTALDemandSheets&amp;"'!"&amp;ADDRESS(ROW(),COLUMN())))</f>
        <v>0</v>
      </c>
      <c r="K28" s="10" cm="1">
        <f t="array" aca="1" ref="K28" ca="1">SUM(INDIRECT("'"&amp;TOTALDemandSheets&amp;"'!"&amp;ADDRESS(ROW(),COLUMN())))</f>
        <v>0</v>
      </c>
    </row>
    <row r="29" spans="1:11" outlineLevel="1">
      <c r="A29" s="31">
        <f>IF(ISBLANK('Input-Accounts'!A29),"",'Input-Accounts'!A29)</f>
        <v>21</v>
      </c>
      <c r="B29" s="53" t="str">
        <f>IF(ISBLANK('Input-Accounts'!B29),"",'Input-Accounts'!B29)</f>
        <v>STRUC &amp; IMPROV-OTHER DISTR. SYSTEMS</v>
      </c>
      <c r="C29" s="31">
        <f>IF(ISBLANK('Input-Accounts'!C29),"",'Input-Accounts'!C29)</f>
        <v>375.7</v>
      </c>
      <c r="D29" s="10" cm="1">
        <f t="array" aca="1" ref="D29" ca="1">SUM(INDIRECT("'"&amp;TOTALDemandSheets&amp;"'!"&amp;ADDRESS(ROW(),COLUMN())))</f>
        <v>4601761.8123685727</v>
      </c>
      <c r="E29" s="10">
        <f t="shared" ca="1" si="0"/>
        <v>0</v>
      </c>
      <c r="F29" s="3"/>
      <c r="G29" s="10" cm="1">
        <f t="array" aca="1" ref="G29" ca="1">SUM(INDIRECT("'"&amp;TOTALDemandSheets&amp;"'!"&amp;ADDRESS(ROW(),COLUMN())))</f>
        <v>2355122.3852085713</v>
      </c>
      <c r="H29" s="10" cm="1">
        <f t="array" aca="1" ref="H29" ca="1">SUM(INDIRECT("'"&amp;TOTALDemandSheets&amp;"'!"&amp;ADDRESS(ROW(),COLUMN())))</f>
        <v>1606522.1593714552</v>
      </c>
      <c r="I29" s="10" cm="1">
        <f t="array" aca="1" ref="I29" ca="1">SUM(INDIRECT("'"&amp;TOTALDemandSheets&amp;"'!"&amp;ADDRESS(ROW(),COLUMN())))</f>
        <v>1925.9488501900985</v>
      </c>
      <c r="J29" s="10" cm="1">
        <f t="array" aca="1" ref="J29" ca="1">SUM(INDIRECT("'"&amp;TOTALDemandSheets&amp;"'!"&amp;ADDRESS(ROW(),COLUMN())))</f>
        <v>561.98519623904656</v>
      </c>
      <c r="K29" s="10" cm="1">
        <f t="array" aca="1" ref="K29" ca="1">SUM(INDIRECT("'"&amp;TOTALDemandSheets&amp;"'!"&amp;ADDRESS(ROW(),COLUMN())))</f>
        <v>637629.33374211739</v>
      </c>
    </row>
    <row r="30" spans="1:11" outlineLevel="1">
      <c r="A30" s="31">
        <f>IF(ISBLANK('Input-Accounts'!A30),"",'Input-Accounts'!A30)</f>
        <v>22</v>
      </c>
      <c r="B30" s="53" t="str">
        <f>IF(ISBLANK('Input-Accounts'!B30),"",'Input-Accounts'!B30)</f>
        <v>STRUC &amp; IMPROV-OTHER DISTR SYS-ILP</v>
      </c>
      <c r="C30" s="31">
        <f>IF(ISBLANK('Input-Accounts'!C30),"",'Input-Accounts'!C30)</f>
        <v>375.71</v>
      </c>
      <c r="D30" s="10" cm="1">
        <f t="array" aca="1" ref="D30" ca="1">SUM(INDIRECT("'"&amp;TOTALDemandSheets&amp;"'!"&amp;ADDRESS(ROW(),COLUMN())))</f>
        <v>416366.68292325729</v>
      </c>
      <c r="E30" s="10">
        <f t="shared" ca="1" si="0"/>
        <v>0</v>
      </c>
      <c r="F30" s="3"/>
      <c r="G30" s="10" cm="1">
        <f t="array" aca="1" ref="G30" ca="1">SUM(INDIRECT("'"&amp;TOTALDemandSheets&amp;"'!"&amp;ADDRESS(ROW(),COLUMN())))</f>
        <v>213091.10192795505</v>
      </c>
      <c r="H30" s="10" cm="1">
        <f t="array" aca="1" ref="H30" ca="1">SUM(INDIRECT("'"&amp;TOTALDemandSheets&amp;"'!"&amp;ADDRESS(ROW(),COLUMN())))</f>
        <v>145357.87157482421</v>
      </c>
      <c r="I30" s="10" cm="1">
        <f t="array" aca="1" ref="I30" ca="1">SUM(INDIRECT("'"&amp;TOTALDemandSheets&amp;"'!"&amp;ADDRESS(ROW(),COLUMN())))</f>
        <v>174.25954817525991</v>
      </c>
      <c r="J30" s="10" cm="1">
        <f t="array" aca="1" ref="J30" ca="1">SUM(INDIRECT("'"&amp;TOTALDemandSheets&amp;"'!"&amp;ADDRESS(ROW(),COLUMN())))</f>
        <v>50.84833191085778</v>
      </c>
      <c r="K30" s="10" cm="1">
        <f t="array" aca="1" ref="K30" ca="1">SUM(INDIRECT("'"&amp;TOTALDemandSheets&amp;"'!"&amp;ADDRESS(ROW(),COLUMN())))</f>
        <v>57692.601540391959</v>
      </c>
    </row>
    <row r="31" spans="1:11" outlineLevel="1">
      <c r="A31" s="31">
        <f>IF(ISBLANK('Input-Accounts'!A31),"",'Input-Accounts'!A31)</f>
        <v>23</v>
      </c>
      <c r="B31" s="53" t="str">
        <f>IF(ISBLANK('Input-Accounts'!B31),"",'Input-Accounts'!B31)</f>
        <v>STRUC &amp; IMPROV-COMMUNICATIONS</v>
      </c>
      <c r="C31" s="31">
        <f>IF(ISBLANK('Input-Accounts'!C31),"",'Input-Accounts'!C31)</f>
        <v>375.8</v>
      </c>
      <c r="D31" s="10" cm="1">
        <f t="array" aca="1" ref="D31" ca="1">SUM(INDIRECT("'"&amp;TOTALDemandSheets&amp;"'!"&amp;ADDRESS(ROW(),COLUMN())))</f>
        <v>98033.320371284775</v>
      </c>
      <c r="E31" s="10">
        <f t="shared" ca="1" si="0"/>
        <v>0</v>
      </c>
      <c r="F31" s="3"/>
      <c r="G31" s="10" cm="1">
        <f t="array" aca="1" ref="G31" ca="1">SUM(INDIRECT("'"&amp;TOTALDemandSheets&amp;"'!"&amp;ADDRESS(ROW(),COLUMN())))</f>
        <v>50178.317824684382</v>
      </c>
      <c r="H31" s="10" cm="1">
        <f t="array" aca="1" ref="H31" ca="1">SUM(INDIRECT("'"&amp;TOTALDemandSheets&amp;"'!"&amp;ADDRESS(ROW(),COLUMN())))</f>
        <v>34228.615893436909</v>
      </c>
      <c r="I31" s="10" cm="1">
        <f t="array" aca="1" ref="I31" ca="1">SUM(INDIRECT("'"&amp;TOTALDemandSheets&amp;"'!"&amp;ADDRESS(ROW(),COLUMN())))</f>
        <v>41.034331857181009</v>
      </c>
      <c r="J31" s="10" cm="1">
        <f t="array" aca="1" ref="J31" ca="1">SUM(INDIRECT("'"&amp;TOTALDemandSheets&amp;"'!"&amp;ADDRESS(ROW(),COLUMN())))</f>
        <v>0</v>
      </c>
      <c r="K31" s="10" cm="1">
        <f t="array" aca="1" ref="K31" ca="1">SUM(INDIRECT("'"&amp;TOTALDemandSheets&amp;"'!"&amp;ADDRESS(ROW(),COLUMN())))</f>
        <v>13585.352321306311</v>
      </c>
    </row>
    <row r="32" spans="1:11" outlineLevel="1">
      <c r="A32" s="31">
        <f>IF(ISBLANK('Input-Accounts'!A32),"",'Input-Accounts'!A32)</f>
        <v>24</v>
      </c>
      <c r="B32" s="53" t="str">
        <f>IF(ISBLANK('Input-Accounts'!B32),"",'Input-Accounts'!B32)</f>
        <v>MAINS (Less SMRP)</v>
      </c>
      <c r="C32" s="31">
        <f>IF(ISBLANK('Input-Accounts'!C32),"",'Input-Accounts'!C32)</f>
        <v>376</v>
      </c>
      <c r="D32" s="10" cm="1">
        <f t="array" aca="1" ref="D32" ca="1">SUM(INDIRECT("'"&amp;TOTALDemandSheets&amp;"'!"&amp;ADDRESS(ROW(),COLUMN())))</f>
        <v>314155895.21024603</v>
      </c>
      <c r="E32" s="10">
        <f t="shared" ca="1" si="0"/>
        <v>0</v>
      </c>
      <c r="F32" s="3"/>
      <c r="G32" s="10" cm="1">
        <f t="array" aca="1" ref="G32" ca="1">SUM(INDIRECT("'"&amp;TOTALDemandSheets&amp;"'!"&amp;ADDRESS(ROW(),COLUMN())))</f>
        <v>160800575.7293047</v>
      </c>
      <c r="H32" s="10" cm="1">
        <f t="array" aca="1" ref="H32" ca="1">SUM(INDIRECT("'"&amp;TOTALDemandSheets&amp;"'!"&amp;ADDRESS(ROW(),COLUMN())))</f>
        <v>109688434.77997766</v>
      </c>
      <c r="I32" s="10" cm="1">
        <f t="array" aca="1" ref="I32" ca="1">SUM(INDIRECT("'"&amp;TOTALDemandSheets&amp;"'!"&amp;ADDRESS(ROW(),COLUMN())))</f>
        <v>131497.9153018978</v>
      </c>
      <c r="J32" s="10" cm="1">
        <f t="array" aca="1" ref="J32" ca="1">SUM(INDIRECT("'"&amp;TOTALDemandSheets&amp;"'!"&amp;ADDRESS(ROW(),COLUMN())))</f>
        <v>0</v>
      </c>
      <c r="K32" s="10" cm="1">
        <f t="array" aca="1" ref="K32" ca="1">SUM(INDIRECT("'"&amp;TOTALDemandSheets&amp;"'!"&amp;ADDRESS(ROW(),COLUMN())))</f>
        <v>43535386.785661772</v>
      </c>
    </row>
    <row r="33" spans="1:11" outlineLevel="1">
      <c r="A33" s="31">
        <f>IF(ISBLANK('Input-Accounts'!A33),"",'Input-Accounts'!A33)</f>
        <v>25</v>
      </c>
      <c r="B33" s="53" t="str">
        <f>IF(ISBLANK('Input-Accounts'!B33),"",'Input-Accounts'!B33)</f>
        <v>MAINS - DS-ML DIRECT ASSIGNMENT</v>
      </c>
      <c r="C33" s="31">
        <f>IF(ISBLANK('Input-Accounts'!C33),"",'Input-Accounts'!C33)</f>
        <v>376</v>
      </c>
      <c r="D33" s="10" cm="1">
        <f t="array" aca="1" ref="D33" ca="1">SUM(INDIRECT("'"&amp;TOTALDemandSheets&amp;"'!"&amp;ADDRESS(ROW(),COLUMN())))</f>
        <v>7803.3386430369437</v>
      </c>
      <c r="E33" s="10">
        <f t="shared" ca="1" si="0"/>
        <v>0</v>
      </c>
      <c r="F33" s="3"/>
      <c r="G33" s="10" cm="1">
        <f t="array" aca="1" ref="G33" ca="1">SUM(INDIRECT("'"&amp;TOTALDemandSheets&amp;"'!"&amp;ADDRESS(ROW(),COLUMN())))</f>
        <v>0</v>
      </c>
      <c r="H33" s="10" cm="1">
        <f t="array" aca="1" ref="H33" ca="1">SUM(INDIRECT("'"&amp;TOTALDemandSheets&amp;"'!"&amp;ADDRESS(ROW(),COLUMN())))</f>
        <v>0</v>
      </c>
      <c r="I33" s="10" cm="1">
        <f t="array" aca="1" ref="I33" ca="1">SUM(INDIRECT("'"&amp;TOTALDemandSheets&amp;"'!"&amp;ADDRESS(ROW(),COLUMN())))</f>
        <v>0</v>
      </c>
      <c r="J33" s="10" cm="1">
        <f t="array" aca="1" ref="J33" ca="1">SUM(INDIRECT("'"&amp;TOTALDemandSheets&amp;"'!"&amp;ADDRESS(ROW(),COLUMN())))</f>
        <v>7803.3386430369437</v>
      </c>
      <c r="K33" s="10" cm="1">
        <f t="array" aca="1" ref="K33" ca="1">SUM(INDIRECT("'"&amp;TOTALDemandSheets&amp;"'!"&amp;ADDRESS(ROW(),COLUMN())))</f>
        <v>0</v>
      </c>
    </row>
    <row r="34" spans="1:11" outlineLevel="1">
      <c r="A34" s="31">
        <f>IF(ISBLANK('Input-Accounts'!A34),"",'Input-Accounts'!A34)</f>
        <v>26</v>
      </c>
      <c r="B34" s="53" t="str">
        <f>IF(ISBLANK('Input-Accounts'!B34),"",'Input-Accounts'!B34)</f>
        <v>M &amp; R STATION EQUIP-GENERAL</v>
      </c>
      <c r="C34" s="31">
        <f>IF(ISBLANK('Input-Accounts'!C34),"",'Input-Accounts'!C34)</f>
        <v>378.1</v>
      </c>
      <c r="D34" s="10" cm="1">
        <f t="array" aca="1" ref="D34" ca="1">SUM(INDIRECT("'"&amp;TOTALDemandSheets&amp;"'!"&amp;ADDRESS(ROW(),COLUMN())))</f>
        <v>-127835.59655625548</v>
      </c>
      <c r="E34" s="10">
        <f t="shared" ca="1" si="0"/>
        <v>0</v>
      </c>
      <c r="F34" s="3"/>
      <c r="G34" s="10" cm="1">
        <f t="array" aca="1" ref="G34" ca="1">SUM(INDIRECT("'"&amp;TOTALDemandSheets&amp;"'!"&amp;ADDRESS(ROW(),COLUMN())))</f>
        <v>-65432.601578869173</v>
      </c>
      <c r="H34" s="10" cm="1">
        <f t="array" aca="1" ref="H34" ca="1">SUM(INDIRECT("'"&amp;TOTALDemandSheets&amp;"'!"&amp;ADDRESS(ROW(),COLUMN())))</f>
        <v>-44634.166377925874</v>
      </c>
      <c r="I34" s="10" cm="1">
        <f t="array" aca="1" ref="I34" ca="1">SUM(INDIRECT("'"&amp;TOTALDemandSheets&amp;"'!"&amp;ADDRESS(ROW(),COLUMN())))</f>
        <v>-53.508830185319432</v>
      </c>
      <c r="J34" s="10" cm="1">
        <f t="array" aca="1" ref="J34" ca="1">SUM(INDIRECT("'"&amp;TOTALDemandSheets&amp;"'!"&amp;ADDRESS(ROW(),COLUMN())))</f>
        <v>0</v>
      </c>
      <c r="K34" s="10" cm="1">
        <f t="array" aca="1" ref="K34" ca="1">SUM(INDIRECT("'"&amp;TOTALDemandSheets&amp;"'!"&amp;ADDRESS(ROW(),COLUMN())))</f>
        <v>-17715.31976927512</v>
      </c>
    </row>
    <row r="35" spans="1:11" outlineLevel="1">
      <c r="A35" s="31">
        <f>IF(ISBLANK('Input-Accounts'!A35),"",'Input-Accounts'!A35)</f>
        <v>27</v>
      </c>
      <c r="B35" s="53" t="str">
        <f>IF(ISBLANK('Input-Accounts'!B35),"",'Input-Accounts'!B35)</f>
        <v>M &amp; R STA EQUIP-GENERAL-REGULATING (Less SMRP)</v>
      </c>
      <c r="C35" s="31">
        <f>IF(ISBLANK('Input-Accounts'!C35),"",'Input-Accounts'!C35)</f>
        <v>378.2</v>
      </c>
      <c r="D35" s="10" cm="1">
        <f t="array" aca="1" ref="D35" ca="1">SUM(INDIRECT("'"&amp;TOTALDemandSheets&amp;"'!"&amp;ADDRESS(ROW(),COLUMN())))</f>
        <v>21927888.871031754</v>
      </c>
      <c r="E35" s="10">
        <f t="shared" ca="1" si="0"/>
        <v>0</v>
      </c>
      <c r="F35" s="3"/>
      <c r="G35" s="10" cm="1">
        <f t="array" aca="1" ref="G35" ca="1">SUM(INDIRECT("'"&amp;TOTALDemandSheets&amp;"'!"&amp;ADDRESS(ROW(),COLUMN())))</f>
        <v>11223781.596173339</v>
      </c>
      <c r="H35" s="10" cm="1">
        <f t="array" aca="1" ref="H35" ca="1">SUM(INDIRECT("'"&amp;TOTALDemandSheets&amp;"'!"&amp;ADDRESS(ROW(),COLUMN())))</f>
        <v>7656185.4956854526</v>
      </c>
      <c r="I35" s="10" cm="1">
        <f t="array" aca="1" ref="I35" ca="1">SUM(INDIRECT("'"&amp;TOTALDemandSheets&amp;"'!"&amp;ADDRESS(ROW(),COLUMN())))</f>
        <v>9178.4738643297569</v>
      </c>
      <c r="J35" s="10" cm="1">
        <f t="array" aca="1" ref="J35" ca="1">SUM(INDIRECT("'"&amp;TOTALDemandSheets&amp;"'!"&amp;ADDRESS(ROW(),COLUMN())))</f>
        <v>0</v>
      </c>
      <c r="K35" s="10" cm="1">
        <f t="array" aca="1" ref="K35" ca="1">SUM(INDIRECT("'"&amp;TOTALDemandSheets&amp;"'!"&amp;ADDRESS(ROW(),COLUMN())))</f>
        <v>3038743.305308633</v>
      </c>
    </row>
    <row r="36" spans="1:11" outlineLevel="1">
      <c r="A36" s="31">
        <f>IF(ISBLANK('Input-Accounts'!A36),"",'Input-Accounts'!A36)</f>
        <v>28</v>
      </c>
      <c r="B36" s="53" t="str">
        <f>IF(ISBLANK('Input-Accounts'!B36),"",'Input-Accounts'!B36)</f>
        <v>M &amp; R STA EQUIP REG FMV</v>
      </c>
      <c r="C36" s="31">
        <f>IF(ISBLANK('Input-Accounts'!C36),"",'Input-Accounts'!C36)</f>
        <v>378.21</v>
      </c>
      <c r="D36" s="10" cm="1">
        <f t="array" aca="1" ref="D36" ca="1">SUM(INDIRECT("'"&amp;TOTALDemandSheets&amp;"'!"&amp;ADDRESS(ROW(),COLUMN())))</f>
        <v>-576581.91811304213</v>
      </c>
      <c r="E36" s="10">
        <f t="shared" ca="1" si="0"/>
        <v>0</v>
      </c>
      <c r="F36" s="3"/>
      <c r="G36" s="10" cm="1">
        <f t="array" aca="1" ref="G36" ca="1">SUM(INDIRECT("'"&amp;TOTALDemandSheets&amp;"'!"&amp;ADDRESS(ROW(),COLUMN())))</f>
        <v>-295123.23595148674</v>
      </c>
      <c r="H36" s="10" cm="1">
        <f t="array" aca="1" ref="H36" ca="1">SUM(INDIRECT("'"&amp;TOTALDemandSheets&amp;"'!"&amp;ADDRESS(ROW(),COLUMN())))</f>
        <v>-201315.23579378042</v>
      </c>
      <c r="I36" s="10" cm="1">
        <f t="array" aca="1" ref="I36" ca="1">SUM(INDIRECT("'"&amp;TOTALDemandSheets&amp;"'!"&amp;ADDRESS(ROW(),COLUMN())))</f>
        <v>-241.34298094865667</v>
      </c>
      <c r="J36" s="10" cm="1">
        <f t="array" aca="1" ref="J36" ca="1">SUM(INDIRECT("'"&amp;TOTALDemandSheets&amp;"'!"&amp;ADDRESS(ROW(),COLUMN())))</f>
        <v>0</v>
      </c>
      <c r="K36" s="10" cm="1">
        <f t="array" aca="1" ref="K36" ca="1">SUM(INDIRECT("'"&amp;TOTALDemandSheets&amp;"'!"&amp;ADDRESS(ROW(),COLUMN())))</f>
        <v>-79902.103386826318</v>
      </c>
    </row>
    <row r="37" spans="1:11" outlineLevel="1">
      <c r="A37" s="31">
        <f>IF(ISBLANK('Input-Accounts'!A37),"",'Input-Accounts'!A37)</f>
        <v>29</v>
      </c>
      <c r="B37" s="53" t="str">
        <f>IF(ISBLANK('Input-Accounts'!B37),"",'Input-Accounts'!B37)</f>
        <v>M &amp; R STA EQUIP-GEN-LOCAL GAS PURCH</v>
      </c>
      <c r="C37" s="31">
        <f>IF(ISBLANK('Input-Accounts'!C37),"",'Input-Accounts'!C37)</f>
        <v>378.3</v>
      </c>
      <c r="D37" s="10" cm="1">
        <f t="array" aca="1" ref="D37" ca="1">SUM(INDIRECT("'"&amp;TOTALDemandSheets&amp;"'!"&amp;ADDRESS(ROW(),COLUMN())))</f>
        <v>33717.575565524319</v>
      </c>
      <c r="E37" s="10">
        <f t="shared" ca="1" si="0"/>
        <v>0</v>
      </c>
      <c r="F37" s="3"/>
      <c r="G37" s="10" cm="1">
        <f t="array" aca="1" ref="G37" ca="1">SUM(INDIRECT("'"&amp;TOTALDemandSheets&amp;"'!"&amp;ADDRESS(ROW(),COLUMN())))</f>
        <v>17258.328256116765</v>
      </c>
      <c r="H37" s="10" cm="1">
        <f t="array" aca="1" ref="H37" ca="1">SUM(INDIRECT("'"&amp;TOTALDemandSheets&amp;"'!"&amp;ADDRESS(ROW(),COLUMN())))</f>
        <v>11772.58852928048</v>
      </c>
      <c r="I37" s="10" cm="1">
        <f t="array" aca="1" ref="I37" ca="1">SUM(INDIRECT("'"&amp;TOTALDemandSheets&amp;"'!"&amp;ADDRESS(ROW(),COLUMN())))</f>
        <v>14.113346155523775</v>
      </c>
      <c r="J37" s="10" cm="1">
        <f t="array" aca="1" ref="J37" ca="1">SUM(INDIRECT("'"&amp;TOTALDemandSheets&amp;"'!"&amp;ADDRESS(ROW(),COLUMN())))</f>
        <v>0</v>
      </c>
      <c r="K37" s="10" cm="1">
        <f t="array" aca="1" ref="K37" ca="1">SUM(INDIRECT("'"&amp;TOTALDemandSheets&amp;"'!"&amp;ADDRESS(ROW(),COLUMN())))</f>
        <v>4672.5454339715498</v>
      </c>
    </row>
    <row r="38" spans="1:11" outlineLevel="1">
      <c r="A38" s="31">
        <f>IF(ISBLANK('Input-Accounts'!A38),"",'Input-Accounts'!A38)</f>
        <v>30</v>
      </c>
      <c r="B38" s="53" t="str">
        <f>IF(ISBLANK('Input-Accounts'!B38),"",'Input-Accounts'!B38)</f>
        <v>Measuring and regulating station equipment—city gate check stations</v>
      </c>
      <c r="C38" s="31">
        <f>IF(ISBLANK('Input-Accounts'!C38),"",'Input-Accounts'!C38)</f>
        <v>379.1</v>
      </c>
      <c r="D38" s="10" cm="1">
        <f t="array" aca="1" ref="D38" ca="1">SUM(INDIRECT("'"&amp;TOTALDemandSheets&amp;"'!"&amp;ADDRESS(ROW(),COLUMN())))</f>
        <v>1153134.2017917968</v>
      </c>
      <c r="E38" s="10">
        <f t="shared" ca="1" si="0"/>
        <v>0</v>
      </c>
      <c r="F38" s="3"/>
      <c r="G38" s="10" cm="1">
        <f t="array" aca="1" ref="G38" ca="1">SUM(INDIRECT("'"&amp;TOTALDemandSheets&amp;"'!"&amp;ADDRESS(ROW(),COLUMN())))</f>
        <v>590231.30352903088</v>
      </c>
      <c r="H38" s="10" cm="1">
        <f t="array" aca="1" ref="H38" ca="1">SUM(INDIRECT("'"&amp;TOTALDemandSheets&amp;"'!"&amp;ADDRESS(ROW(),COLUMN())))</f>
        <v>402620.12463955779</v>
      </c>
      <c r="I38" s="10" cm="1">
        <f t="array" aca="1" ref="I38" ca="1">SUM(INDIRECT("'"&amp;TOTALDemandSheets&amp;"'!"&amp;ADDRESS(ROW(),COLUMN())))</f>
        <v>482.67355765346701</v>
      </c>
      <c r="J38" s="10" cm="1">
        <f t="array" aca="1" ref="J38" ca="1">SUM(INDIRECT("'"&amp;TOTALDemandSheets&amp;"'!"&amp;ADDRESS(ROW(),COLUMN())))</f>
        <v>0</v>
      </c>
      <c r="K38" s="10" cm="1">
        <f t="array" aca="1" ref="K38" ca="1">SUM(INDIRECT("'"&amp;TOTALDemandSheets&amp;"'!"&amp;ADDRESS(ROW(),COLUMN())))</f>
        <v>159800.10006555467</v>
      </c>
    </row>
    <row r="39" spans="1:11" outlineLevel="1">
      <c r="A39" s="31">
        <f>IF(ISBLANK('Input-Accounts'!A39),"",'Input-Accounts'!A39)</f>
        <v>31</v>
      </c>
      <c r="B39" s="53" t="str">
        <f>IF(ISBLANK('Input-Accounts'!B39),"",'Input-Accounts'!B39)</f>
        <v>SERVICES (Less SMRP)</v>
      </c>
      <c r="C39" s="31">
        <f>IF(ISBLANK('Input-Accounts'!C39),"",'Input-Accounts'!C39)</f>
        <v>380</v>
      </c>
      <c r="D39" s="10" cm="1">
        <f t="array" aca="1" ref="D39" ca="1">SUM(INDIRECT("'"&amp;TOTALDemandSheets&amp;"'!"&amp;ADDRESS(ROW(),COLUMN())))</f>
        <v>0</v>
      </c>
      <c r="E39" s="10">
        <f t="shared" ca="1" si="0"/>
        <v>0</v>
      </c>
      <c r="F39" s="3"/>
      <c r="G39" s="10" cm="1">
        <f t="array" aca="1" ref="G39" ca="1">SUM(INDIRECT("'"&amp;TOTALDemandSheets&amp;"'!"&amp;ADDRESS(ROW(),COLUMN())))</f>
        <v>0</v>
      </c>
      <c r="H39" s="10" cm="1">
        <f t="array" aca="1" ref="H39" ca="1">SUM(INDIRECT("'"&amp;TOTALDemandSheets&amp;"'!"&amp;ADDRESS(ROW(),COLUMN())))</f>
        <v>0</v>
      </c>
      <c r="I39" s="10" cm="1">
        <f t="array" aca="1" ref="I39" ca="1">SUM(INDIRECT("'"&amp;TOTALDemandSheets&amp;"'!"&amp;ADDRESS(ROW(),COLUMN())))</f>
        <v>0</v>
      </c>
      <c r="J39" s="10" cm="1">
        <f t="array" aca="1" ref="J39" ca="1">SUM(INDIRECT("'"&amp;TOTALDemandSheets&amp;"'!"&amp;ADDRESS(ROW(),COLUMN())))</f>
        <v>0</v>
      </c>
      <c r="K39" s="10" cm="1">
        <f t="array" aca="1" ref="K39" ca="1">SUM(INDIRECT("'"&amp;TOTALDemandSheets&amp;"'!"&amp;ADDRESS(ROW(),COLUMN())))</f>
        <v>0</v>
      </c>
    </row>
    <row r="40" spans="1:11" outlineLevel="1">
      <c r="A40" s="31">
        <f>IF(ISBLANK('Input-Accounts'!A40),"",'Input-Accounts'!A40)</f>
        <v>32</v>
      </c>
      <c r="B40" s="53" t="str">
        <f>IF(ISBLANK('Input-Accounts'!B40),"",'Input-Accounts'!B40)</f>
        <v>METERS</v>
      </c>
      <c r="C40" s="31">
        <f>IF(ISBLANK('Input-Accounts'!C40),"",'Input-Accounts'!C40)</f>
        <v>381</v>
      </c>
      <c r="D40" s="10" cm="1">
        <f t="array" aca="1" ref="D40" ca="1">SUM(INDIRECT("'"&amp;TOTALDemandSheets&amp;"'!"&amp;ADDRESS(ROW(),COLUMN())))</f>
        <v>0</v>
      </c>
      <c r="E40" s="10">
        <f t="shared" ca="1" si="0"/>
        <v>0</v>
      </c>
      <c r="F40" s="3"/>
      <c r="G40" s="10" cm="1">
        <f t="array" aca="1" ref="G40" ca="1">SUM(INDIRECT("'"&amp;TOTALDemandSheets&amp;"'!"&amp;ADDRESS(ROW(),COLUMN())))</f>
        <v>0</v>
      </c>
      <c r="H40" s="10" cm="1">
        <f t="array" aca="1" ref="H40" ca="1">SUM(INDIRECT("'"&amp;TOTALDemandSheets&amp;"'!"&amp;ADDRESS(ROW(),COLUMN())))</f>
        <v>0</v>
      </c>
      <c r="I40" s="10" cm="1">
        <f t="array" aca="1" ref="I40" ca="1">SUM(INDIRECT("'"&amp;TOTALDemandSheets&amp;"'!"&amp;ADDRESS(ROW(),COLUMN())))</f>
        <v>0</v>
      </c>
      <c r="J40" s="10" cm="1">
        <f t="array" aca="1" ref="J40" ca="1">SUM(INDIRECT("'"&amp;TOTALDemandSheets&amp;"'!"&amp;ADDRESS(ROW(),COLUMN())))</f>
        <v>0</v>
      </c>
      <c r="K40" s="10" cm="1">
        <f t="array" aca="1" ref="K40" ca="1">SUM(INDIRECT("'"&amp;TOTALDemandSheets&amp;"'!"&amp;ADDRESS(ROW(),COLUMN())))</f>
        <v>0</v>
      </c>
    </row>
    <row r="41" spans="1:11" outlineLevel="1">
      <c r="A41" s="31">
        <f>IF(ISBLANK('Input-Accounts'!A41),"",'Input-Accounts'!A41)</f>
        <v>33</v>
      </c>
      <c r="B41" s="53" t="str">
        <f>IF(ISBLANK('Input-Accounts'!B41),"",'Input-Accounts'!B41)</f>
        <v>METERS - AMI</v>
      </c>
      <c r="C41" s="31">
        <f>IF(ISBLANK('Input-Accounts'!C41),"",'Input-Accounts'!C41)</f>
        <v>381.1</v>
      </c>
      <c r="D41" s="10" cm="1">
        <f t="array" aca="1" ref="D41" ca="1">SUM(INDIRECT("'"&amp;TOTALDemandSheets&amp;"'!"&amp;ADDRESS(ROW(),COLUMN())))</f>
        <v>0</v>
      </c>
      <c r="E41" s="10">
        <f t="shared" ca="1" si="0"/>
        <v>0</v>
      </c>
      <c r="F41" s="3"/>
      <c r="G41" s="10" cm="1">
        <f t="array" aca="1" ref="G41" ca="1">SUM(INDIRECT("'"&amp;TOTALDemandSheets&amp;"'!"&amp;ADDRESS(ROW(),COLUMN())))</f>
        <v>0</v>
      </c>
      <c r="H41" s="10" cm="1">
        <f t="array" aca="1" ref="H41" ca="1">SUM(INDIRECT("'"&amp;TOTALDemandSheets&amp;"'!"&amp;ADDRESS(ROW(),COLUMN())))</f>
        <v>0</v>
      </c>
      <c r="I41" s="10" cm="1">
        <f t="array" aca="1" ref="I41" ca="1">SUM(INDIRECT("'"&amp;TOTALDemandSheets&amp;"'!"&amp;ADDRESS(ROW(),COLUMN())))</f>
        <v>0</v>
      </c>
      <c r="J41" s="10" cm="1">
        <f t="array" aca="1" ref="J41" ca="1">SUM(INDIRECT("'"&amp;TOTALDemandSheets&amp;"'!"&amp;ADDRESS(ROW(),COLUMN())))</f>
        <v>0</v>
      </c>
      <c r="K41" s="10" cm="1">
        <f t="array" aca="1" ref="K41" ca="1">SUM(INDIRECT("'"&amp;TOTALDemandSheets&amp;"'!"&amp;ADDRESS(ROW(),COLUMN())))</f>
        <v>0</v>
      </c>
    </row>
    <row r="42" spans="1:11" outlineLevel="1">
      <c r="A42" s="31">
        <f>IF(ISBLANK('Input-Accounts'!A42),"",'Input-Accounts'!A42)</f>
        <v>34</v>
      </c>
      <c r="B42" s="53" t="str">
        <f>IF(ISBLANK('Input-Accounts'!B42),"",'Input-Accounts'!B42)</f>
        <v>METER INSTALLATIONS (Less SMRP)</v>
      </c>
      <c r="C42" s="31">
        <f>IF(ISBLANK('Input-Accounts'!C42),"",'Input-Accounts'!C42)</f>
        <v>382</v>
      </c>
      <c r="D42" s="10" cm="1">
        <f t="array" aca="1" ref="D42" ca="1">SUM(INDIRECT("'"&amp;TOTALDemandSheets&amp;"'!"&amp;ADDRESS(ROW(),COLUMN())))</f>
        <v>0</v>
      </c>
      <c r="E42" s="10">
        <f t="shared" ca="1" si="0"/>
        <v>0</v>
      </c>
      <c r="F42" s="3"/>
      <c r="G42" s="10" cm="1">
        <f t="array" aca="1" ref="G42" ca="1">SUM(INDIRECT("'"&amp;TOTALDemandSheets&amp;"'!"&amp;ADDRESS(ROW(),COLUMN())))</f>
        <v>0</v>
      </c>
      <c r="H42" s="10" cm="1">
        <f t="array" aca="1" ref="H42" ca="1">SUM(INDIRECT("'"&amp;TOTALDemandSheets&amp;"'!"&amp;ADDRESS(ROW(),COLUMN())))</f>
        <v>0</v>
      </c>
      <c r="I42" s="10" cm="1">
        <f t="array" aca="1" ref="I42" ca="1">SUM(INDIRECT("'"&amp;TOTALDemandSheets&amp;"'!"&amp;ADDRESS(ROW(),COLUMN())))</f>
        <v>0</v>
      </c>
      <c r="J42" s="10" cm="1">
        <f t="array" aca="1" ref="J42" ca="1">SUM(INDIRECT("'"&amp;TOTALDemandSheets&amp;"'!"&amp;ADDRESS(ROW(),COLUMN())))</f>
        <v>0</v>
      </c>
      <c r="K42" s="10" cm="1">
        <f t="array" aca="1" ref="K42" ca="1">SUM(INDIRECT("'"&amp;TOTALDemandSheets&amp;"'!"&amp;ADDRESS(ROW(),COLUMN())))</f>
        <v>0</v>
      </c>
    </row>
    <row r="43" spans="1:11" outlineLevel="1">
      <c r="A43" s="31">
        <f>IF(ISBLANK('Input-Accounts'!A43),"",'Input-Accounts'!A43)</f>
        <v>35</v>
      </c>
      <c r="B43" s="53" t="str">
        <f>IF(ISBLANK('Input-Accounts'!B43),"",'Input-Accounts'!B43)</f>
        <v>HOUSE REGULATORS (Less SMRP)</v>
      </c>
      <c r="C43" s="31">
        <f>IF(ISBLANK('Input-Accounts'!C43),"",'Input-Accounts'!C43)</f>
        <v>383</v>
      </c>
      <c r="D43" s="10" cm="1">
        <f t="array" aca="1" ref="D43" ca="1">SUM(INDIRECT("'"&amp;TOTALDemandSheets&amp;"'!"&amp;ADDRESS(ROW(),COLUMN())))</f>
        <v>0</v>
      </c>
      <c r="E43" s="10">
        <f t="shared" ca="1" si="0"/>
        <v>0</v>
      </c>
      <c r="F43" s="3"/>
      <c r="G43" s="10" cm="1">
        <f t="array" aca="1" ref="G43" ca="1">SUM(INDIRECT("'"&amp;TOTALDemandSheets&amp;"'!"&amp;ADDRESS(ROW(),COLUMN())))</f>
        <v>0</v>
      </c>
      <c r="H43" s="10" cm="1">
        <f t="array" aca="1" ref="H43" ca="1">SUM(INDIRECT("'"&amp;TOTALDemandSheets&amp;"'!"&amp;ADDRESS(ROW(),COLUMN())))</f>
        <v>0</v>
      </c>
      <c r="I43" s="10" cm="1">
        <f t="array" aca="1" ref="I43" ca="1">SUM(INDIRECT("'"&amp;TOTALDemandSheets&amp;"'!"&amp;ADDRESS(ROW(),COLUMN())))</f>
        <v>0</v>
      </c>
      <c r="J43" s="10" cm="1">
        <f t="array" aca="1" ref="J43" ca="1">SUM(INDIRECT("'"&amp;TOTALDemandSheets&amp;"'!"&amp;ADDRESS(ROW(),COLUMN())))</f>
        <v>0</v>
      </c>
      <c r="K43" s="10" cm="1">
        <f t="array" aca="1" ref="K43" ca="1">SUM(INDIRECT("'"&amp;TOTALDemandSheets&amp;"'!"&amp;ADDRESS(ROW(),COLUMN())))</f>
        <v>0</v>
      </c>
    </row>
    <row r="44" spans="1:11" outlineLevel="1">
      <c r="A44" s="31">
        <f>IF(ISBLANK('Input-Accounts'!A44),"",'Input-Accounts'!A44)</f>
        <v>36</v>
      </c>
      <c r="B44" s="53" t="str">
        <f>IF(ISBLANK('Input-Accounts'!B44),"",'Input-Accounts'!B44)</f>
        <v>HOUSE REGULATOR INSTALLATIONS</v>
      </c>
      <c r="C44" s="31">
        <f>IF(ISBLANK('Input-Accounts'!C44),"",'Input-Accounts'!C44)</f>
        <v>384</v>
      </c>
      <c r="D44" s="10" cm="1">
        <f t="array" aca="1" ref="D44" ca="1">SUM(INDIRECT("'"&amp;TOTALDemandSheets&amp;"'!"&amp;ADDRESS(ROW(),COLUMN())))</f>
        <v>0</v>
      </c>
      <c r="E44" s="10">
        <f t="shared" ca="1" si="0"/>
        <v>0</v>
      </c>
      <c r="F44" s="3"/>
      <c r="G44" s="10" cm="1">
        <f t="array" aca="1" ref="G44" ca="1">SUM(INDIRECT("'"&amp;TOTALDemandSheets&amp;"'!"&amp;ADDRESS(ROW(),COLUMN())))</f>
        <v>0</v>
      </c>
      <c r="H44" s="10" cm="1">
        <f t="array" aca="1" ref="H44" ca="1">SUM(INDIRECT("'"&amp;TOTALDemandSheets&amp;"'!"&amp;ADDRESS(ROW(),COLUMN())))</f>
        <v>0</v>
      </c>
      <c r="I44" s="10" cm="1">
        <f t="array" aca="1" ref="I44" ca="1">SUM(INDIRECT("'"&amp;TOTALDemandSheets&amp;"'!"&amp;ADDRESS(ROW(),COLUMN())))</f>
        <v>0</v>
      </c>
      <c r="J44" s="10" cm="1">
        <f t="array" aca="1" ref="J44" ca="1">SUM(INDIRECT("'"&amp;TOTALDemandSheets&amp;"'!"&amp;ADDRESS(ROW(),COLUMN())))</f>
        <v>0</v>
      </c>
      <c r="K44" s="10" cm="1">
        <f t="array" aca="1" ref="K44" ca="1">SUM(INDIRECT("'"&amp;TOTALDemandSheets&amp;"'!"&amp;ADDRESS(ROW(),COLUMN())))</f>
        <v>0</v>
      </c>
    </row>
    <row r="45" spans="1:11" outlineLevel="1">
      <c r="A45" s="31">
        <f>IF(ISBLANK('Input-Accounts'!A45),"",'Input-Accounts'!A45)</f>
        <v>37</v>
      </c>
      <c r="B45" s="53" t="str">
        <f>IF(ISBLANK('Input-Accounts'!B45),"",'Input-Accounts'!B45)</f>
        <v>INDUSTRIAL M &amp; R STATION EQUIPMENT</v>
      </c>
      <c r="C45" s="31">
        <f>IF(ISBLANK('Input-Accounts'!C45),"",'Input-Accounts'!C45)</f>
        <v>385</v>
      </c>
      <c r="D45" s="10" cm="1">
        <f t="array" aca="1" ref="D45" ca="1">SUM(INDIRECT("'"&amp;TOTALDemandSheets&amp;"'!"&amp;ADDRESS(ROW(),COLUMN())))</f>
        <v>0</v>
      </c>
      <c r="E45" s="10">
        <f t="shared" ca="1" si="0"/>
        <v>0</v>
      </c>
      <c r="F45" s="3"/>
      <c r="G45" s="10" cm="1">
        <f t="array" aca="1" ref="G45" ca="1">SUM(INDIRECT("'"&amp;TOTALDemandSheets&amp;"'!"&amp;ADDRESS(ROW(),COLUMN())))</f>
        <v>0</v>
      </c>
      <c r="H45" s="10" cm="1">
        <f t="array" aca="1" ref="H45" ca="1">SUM(INDIRECT("'"&amp;TOTALDemandSheets&amp;"'!"&amp;ADDRESS(ROW(),COLUMN())))</f>
        <v>0</v>
      </c>
      <c r="I45" s="10" cm="1">
        <f t="array" aca="1" ref="I45" ca="1">SUM(INDIRECT("'"&amp;TOTALDemandSheets&amp;"'!"&amp;ADDRESS(ROW(),COLUMN())))</f>
        <v>0</v>
      </c>
      <c r="J45" s="10" cm="1">
        <f t="array" aca="1" ref="J45" ca="1">SUM(INDIRECT("'"&amp;TOTALDemandSheets&amp;"'!"&amp;ADDRESS(ROW(),COLUMN())))</f>
        <v>0</v>
      </c>
      <c r="K45" s="10" cm="1">
        <f t="array" aca="1" ref="K45" ca="1">SUM(INDIRECT("'"&amp;TOTALDemandSheets&amp;"'!"&amp;ADDRESS(ROW(),COLUMN())))</f>
        <v>0</v>
      </c>
    </row>
    <row r="46" spans="1:11" outlineLevel="1">
      <c r="A46" s="31">
        <f>IF(ISBLANK('Input-Accounts'!A46),"",'Input-Accounts'!A46)</f>
        <v>38</v>
      </c>
      <c r="B46" s="53" t="str">
        <f>IF(ISBLANK('Input-Accounts'!B46),"",'Input-Accounts'!B46)</f>
        <v>INDUSTRIAL M &amp; R STATION EQUIPMENT - DS-ML DIRECT ASSIGNMENT</v>
      </c>
      <c r="C46" s="31">
        <f>IF(ISBLANK('Input-Accounts'!C46),"",'Input-Accounts'!C46)</f>
        <v>385</v>
      </c>
      <c r="D46" s="10" cm="1">
        <f t="array" aca="1" ref="D46" ca="1">SUM(INDIRECT("'"&amp;TOTALDemandSheets&amp;"'!"&amp;ADDRESS(ROW(),COLUMN())))</f>
        <v>0</v>
      </c>
      <c r="E46" s="10">
        <f t="shared" ca="1" si="0"/>
        <v>0</v>
      </c>
      <c r="F46" s="3"/>
      <c r="G46" s="10" cm="1">
        <f t="array" aca="1" ref="G46" ca="1">SUM(INDIRECT("'"&amp;TOTALDemandSheets&amp;"'!"&amp;ADDRESS(ROW(),COLUMN())))</f>
        <v>0</v>
      </c>
      <c r="H46" s="10" cm="1">
        <f t="array" aca="1" ref="H46" ca="1">SUM(INDIRECT("'"&amp;TOTALDemandSheets&amp;"'!"&amp;ADDRESS(ROW(),COLUMN())))</f>
        <v>0</v>
      </c>
      <c r="I46" s="10" cm="1">
        <f t="array" aca="1" ref="I46" ca="1">SUM(INDIRECT("'"&amp;TOTALDemandSheets&amp;"'!"&amp;ADDRESS(ROW(),COLUMN())))</f>
        <v>0</v>
      </c>
      <c r="J46" s="10" cm="1">
        <f t="array" aca="1" ref="J46" ca="1">SUM(INDIRECT("'"&amp;TOTALDemandSheets&amp;"'!"&amp;ADDRESS(ROW(),COLUMN())))</f>
        <v>0</v>
      </c>
      <c r="K46" s="10" cm="1">
        <f t="array" aca="1" ref="K46" ca="1">SUM(INDIRECT("'"&amp;TOTALDemandSheets&amp;"'!"&amp;ADDRESS(ROW(),COLUMN())))</f>
        <v>0</v>
      </c>
    </row>
    <row r="47" spans="1:11" outlineLevel="1">
      <c r="A47" s="31">
        <f>IF(ISBLANK('Input-Accounts'!A47),"",'Input-Accounts'!A47)</f>
        <v>39</v>
      </c>
      <c r="B47" s="53" t="str">
        <f>IF(ISBLANK('Input-Accounts'!B47),"",'Input-Accounts'!B47)</f>
        <v>OTHER EQUIP-ODORIZATION</v>
      </c>
      <c r="C47" s="31">
        <f>IF(ISBLANK('Input-Accounts'!C47),"",'Input-Accounts'!C47)</f>
        <v>387.2</v>
      </c>
      <c r="D47" s="10" cm="1">
        <f t="array" aca="1" ref="D47" ca="1">SUM(INDIRECT("'"&amp;TOTALDemandSheets&amp;"'!"&amp;ADDRESS(ROW(),COLUMN())))</f>
        <v>0</v>
      </c>
      <c r="E47" s="10">
        <f t="shared" ca="1" si="0"/>
        <v>0</v>
      </c>
      <c r="F47" s="3"/>
      <c r="G47" s="10" cm="1">
        <f t="array" aca="1" ref="G47" ca="1">SUM(INDIRECT("'"&amp;TOTALDemandSheets&amp;"'!"&amp;ADDRESS(ROW(),COLUMN())))</f>
        <v>0</v>
      </c>
      <c r="H47" s="10" cm="1">
        <f t="array" aca="1" ref="H47" ca="1">SUM(INDIRECT("'"&amp;TOTALDemandSheets&amp;"'!"&amp;ADDRESS(ROW(),COLUMN())))</f>
        <v>0</v>
      </c>
      <c r="I47" s="10" cm="1">
        <f t="array" aca="1" ref="I47" ca="1">SUM(INDIRECT("'"&amp;TOTALDemandSheets&amp;"'!"&amp;ADDRESS(ROW(),COLUMN())))</f>
        <v>0</v>
      </c>
      <c r="J47" s="10" cm="1">
        <f t="array" aca="1" ref="J47" ca="1">SUM(INDIRECT("'"&amp;TOTALDemandSheets&amp;"'!"&amp;ADDRESS(ROW(),COLUMN())))</f>
        <v>0</v>
      </c>
      <c r="K47" s="10" cm="1">
        <f t="array" aca="1" ref="K47" ca="1">SUM(INDIRECT("'"&amp;TOTALDemandSheets&amp;"'!"&amp;ADDRESS(ROW(),COLUMN())))</f>
        <v>0</v>
      </c>
    </row>
    <row r="48" spans="1:11" outlineLevel="1">
      <c r="A48" s="31">
        <f>IF(ISBLANK('Input-Accounts'!A48),"",'Input-Accounts'!A48)</f>
        <v>40</v>
      </c>
      <c r="B48" s="53" t="str">
        <f>IF(ISBLANK('Input-Accounts'!B48),"",'Input-Accounts'!B48)</f>
        <v>OTHER EQUIP-TELEPHONE</v>
      </c>
      <c r="C48" s="31">
        <f>IF(ISBLANK('Input-Accounts'!C48),"",'Input-Accounts'!C48)</f>
        <v>387.41</v>
      </c>
      <c r="D48" s="10" cm="1">
        <f t="array" aca="1" ref="D48" ca="1">SUM(INDIRECT("'"&amp;TOTALDemandSheets&amp;"'!"&amp;ADDRESS(ROW(),COLUMN())))</f>
        <v>123133.0312302301</v>
      </c>
      <c r="E48" s="10">
        <f t="shared" ca="1" si="0"/>
        <v>0</v>
      </c>
      <c r="F48" s="3"/>
      <c r="G48" s="10" cm="1">
        <f t="array" aca="1" ref="G48" ca="1">SUM(INDIRECT("'"&amp;TOTALDemandSheets&amp;"'!"&amp;ADDRESS(ROW(),COLUMN())))</f>
        <v>63017.898368720344</v>
      </c>
      <c r="H48" s="10" cm="1">
        <f t="array" aca="1" ref="H48" ca="1">SUM(INDIRECT("'"&amp;TOTALDemandSheets&amp;"'!"&amp;ADDRESS(ROW(),COLUMN())))</f>
        <v>42987.001780547231</v>
      </c>
      <c r="I48" s="10" cm="1">
        <f t="array" aca="1" ref="I48" ca="1">SUM(INDIRECT("'"&amp;TOTALDemandSheets&amp;"'!"&amp;ADDRESS(ROW(),COLUMN())))</f>
        <v>51.534157913362478</v>
      </c>
      <c r="J48" s="10" cm="1">
        <f t="array" aca="1" ref="J48" ca="1">SUM(INDIRECT("'"&amp;TOTALDemandSheets&amp;"'!"&amp;ADDRESS(ROW(),COLUMN())))</f>
        <v>15.037488583923931</v>
      </c>
      <c r="K48" s="10" cm="1">
        <f t="array" aca="1" ref="K48" ca="1">SUM(INDIRECT("'"&amp;TOTALDemandSheets&amp;"'!"&amp;ADDRESS(ROW(),COLUMN())))</f>
        <v>17061.559434465256</v>
      </c>
    </row>
    <row r="49" spans="1:11" outlineLevel="1">
      <c r="A49" s="31">
        <f>IF(ISBLANK('Input-Accounts'!A49),"",'Input-Accounts'!A49)</f>
        <v>41</v>
      </c>
      <c r="B49" s="53" t="str">
        <f>IF(ISBLANK('Input-Accounts'!B49),"",'Input-Accounts'!B49)</f>
        <v>OTHER EQUIPMENT-RADIO</v>
      </c>
      <c r="C49" s="31">
        <f>IF(ISBLANK('Input-Accounts'!C49),"",'Input-Accounts'!C49)</f>
        <v>387.42</v>
      </c>
      <c r="D49" s="10" cm="1">
        <f t="array" aca="1" ref="D49" ca="1">SUM(INDIRECT("'"&amp;TOTALDemandSheets&amp;"'!"&amp;ADDRESS(ROW(),COLUMN())))</f>
        <v>198197.14586913737</v>
      </c>
      <c r="E49" s="10">
        <f t="shared" ca="1" si="0"/>
        <v>0</v>
      </c>
      <c r="F49" s="3"/>
      <c r="G49" s="10" cm="1">
        <f t="array" aca="1" ref="G49" ca="1">SUM(INDIRECT("'"&amp;TOTALDemandSheets&amp;"'!"&amp;ADDRESS(ROW(),COLUMN())))</f>
        <v>101434.74476802579</v>
      </c>
      <c r="H49" s="10" cm="1">
        <f t="array" aca="1" ref="H49" ca="1">SUM(INDIRECT("'"&amp;TOTALDemandSheets&amp;"'!"&amp;ADDRESS(ROW(),COLUMN())))</f>
        <v>69192.652672098644</v>
      </c>
      <c r="I49" s="10" cm="1">
        <f t="array" aca="1" ref="I49" ca="1">SUM(INDIRECT("'"&amp;TOTALDemandSheets&amp;"'!"&amp;ADDRESS(ROW(),COLUMN())))</f>
        <v>82.950309199326099</v>
      </c>
      <c r="J49" s="10" cm="1">
        <f t="array" aca="1" ref="J49" ca="1">SUM(INDIRECT("'"&amp;TOTALDemandSheets&amp;"'!"&amp;ADDRESS(ROW(),COLUMN())))</f>
        <v>24.204612593357091</v>
      </c>
      <c r="K49" s="10" cm="1">
        <f t="array" aca="1" ref="K49" ca="1">SUM(INDIRECT("'"&amp;TOTALDemandSheets&amp;"'!"&amp;ADDRESS(ROW(),COLUMN())))</f>
        <v>27462.593507220266</v>
      </c>
    </row>
    <row r="50" spans="1:11" outlineLevel="1">
      <c r="A50" s="31">
        <f>IF(ISBLANK('Input-Accounts'!A50),"",'Input-Accounts'!A50)</f>
        <v>42</v>
      </c>
      <c r="B50" s="53" t="str">
        <f>IF(ISBLANK('Input-Accounts'!B50),"",'Input-Accounts'!B50)</f>
        <v>OTHER EQUIP-OTHER COMMUNICATION</v>
      </c>
      <c r="C50" s="31">
        <f>IF(ISBLANK('Input-Accounts'!C50),"",'Input-Accounts'!C50)</f>
        <v>387.44</v>
      </c>
      <c r="D50" s="10" cm="1">
        <f t="array" aca="1" ref="D50" ca="1">SUM(INDIRECT("'"&amp;TOTALDemandSheets&amp;"'!"&amp;ADDRESS(ROW(),COLUMN())))</f>
        <v>58924.404668801551</v>
      </c>
      <c r="E50" s="10">
        <f t="shared" ca="1" si="0"/>
        <v>0</v>
      </c>
      <c r="F50" s="3"/>
      <c r="G50" s="10" cm="1">
        <f t="array" aca="1" ref="G50" ca="1">SUM(INDIRECT("'"&amp;TOTALDemandSheets&amp;"'!"&amp;ADDRESS(ROW(),COLUMN())))</f>
        <v>30156.750855202248</v>
      </c>
      <c r="H50" s="10" cm="1">
        <f t="array" aca="1" ref="H50" ca="1">SUM(INDIRECT("'"&amp;TOTALDemandSheets&amp;"'!"&amp;ADDRESS(ROW(),COLUMN())))</f>
        <v>20571.112910226082</v>
      </c>
      <c r="I50" s="10" cm="1">
        <f t="array" aca="1" ref="I50" ca="1">SUM(INDIRECT("'"&amp;TOTALDemandSheets&amp;"'!"&amp;ADDRESS(ROW(),COLUMN())))</f>
        <v>24.661291489487663</v>
      </c>
      <c r="J50" s="10" cm="1">
        <f t="array" aca="1" ref="J50" ca="1">SUM(INDIRECT("'"&amp;TOTALDemandSheets&amp;"'!"&amp;ADDRESS(ROW(),COLUMN())))</f>
        <v>7.1960793433637091</v>
      </c>
      <c r="K50" s="10" cm="1">
        <f t="array" aca="1" ref="K50" ca="1">SUM(INDIRECT("'"&amp;TOTALDemandSheets&amp;"'!"&amp;ADDRESS(ROW(),COLUMN())))</f>
        <v>8164.6835325403772</v>
      </c>
    </row>
    <row r="51" spans="1:11" outlineLevel="1">
      <c r="A51" s="31">
        <f>IF(ISBLANK('Input-Accounts'!A51),"",'Input-Accounts'!A51)</f>
        <v>43</v>
      </c>
      <c r="B51" s="53" t="str">
        <f>IF(ISBLANK('Input-Accounts'!B51),"",'Input-Accounts'!B51)</f>
        <v>OTHER EQUIP-TELEMETERING</v>
      </c>
      <c r="C51" s="31">
        <f>IF(ISBLANK('Input-Accounts'!C51),"",'Input-Accounts'!C51)</f>
        <v>387.45</v>
      </c>
      <c r="D51" s="10" cm="1">
        <f t="array" aca="1" ref="D51" ca="1">SUM(INDIRECT("'"&amp;TOTALDemandSheets&amp;"'!"&amp;ADDRESS(ROW(),COLUMN())))</f>
        <v>3087131.6415356849</v>
      </c>
      <c r="E51" s="10">
        <f t="shared" ca="1" si="0"/>
        <v>0</v>
      </c>
      <c r="F51" s="3"/>
      <c r="G51" s="10" cm="1">
        <f t="array" aca="1" ref="G51" ca="1">SUM(INDIRECT("'"&amp;TOTALDemandSheets&amp;"'!"&amp;ADDRESS(ROW(),COLUMN())))</f>
        <v>1579954.1852697802</v>
      </c>
      <c r="H51" s="10" cm="1">
        <f t="array" aca="1" ref="H51" ca="1">SUM(INDIRECT("'"&amp;TOTALDemandSheets&amp;"'!"&amp;ADDRESS(ROW(),COLUMN())))</f>
        <v>1077749.2606622172</v>
      </c>
      <c r="I51" s="10" cm="1">
        <f t="array" aca="1" ref="I51" ca="1">SUM(INDIRECT("'"&amp;TOTALDemandSheets&amp;"'!"&amp;ADDRESS(ROW(),COLUMN())))</f>
        <v>1292.0394139958396</v>
      </c>
      <c r="J51" s="10" cm="1">
        <f t="array" aca="1" ref="J51" ca="1">SUM(INDIRECT("'"&amp;TOTALDemandSheets&amp;"'!"&amp;ADDRESS(ROW(),COLUMN())))</f>
        <v>377.01262084471512</v>
      </c>
      <c r="K51" s="10" cm="1">
        <f t="array" aca="1" ref="K51" ca="1">SUM(INDIRECT("'"&amp;TOTALDemandSheets&amp;"'!"&amp;ADDRESS(ROW(),COLUMN())))</f>
        <v>427759.1435688475</v>
      </c>
    </row>
    <row r="52" spans="1:11" outlineLevel="1">
      <c r="A52" s="31">
        <f>IF(ISBLANK('Input-Accounts'!A52),"",'Input-Accounts'!A52)</f>
        <v>44</v>
      </c>
      <c r="B52" s="53" t="str">
        <f>IF(ISBLANK('Input-Accounts'!B52),"",'Input-Accounts'!B52)</f>
        <v>OTHER EQUIP-CUST INFO SERVICE</v>
      </c>
      <c r="C52" s="31">
        <f>IF(ISBLANK('Input-Accounts'!C52),"",'Input-Accounts'!C52)</f>
        <v>387.46</v>
      </c>
      <c r="D52" s="10" cm="1">
        <f t="array" aca="1" ref="D52" ca="1">SUM(INDIRECT("'"&amp;TOTALDemandSheets&amp;"'!"&amp;ADDRESS(ROW(),COLUMN())))</f>
        <v>53709.491004333671</v>
      </c>
      <c r="E52" s="10">
        <f t="shared" ca="1" si="0"/>
        <v>0</v>
      </c>
      <c r="F52" s="3"/>
      <c r="G52" s="10" cm="1">
        <f t="array" aca="1" ref="G52" ca="1">SUM(INDIRECT("'"&amp;TOTALDemandSheets&amp;"'!"&amp;ADDRESS(ROW(),COLUMN())))</f>
        <v>27487.825254770785</v>
      </c>
      <c r="H52" s="10" cm="1">
        <f t="array" aca="1" ref="H52" ca="1">SUM(INDIRECT("'"&amp;TOTALDemandSheets&amp;"'!"&amp;ADDRESS(ROW(),COLUMN())))</f>
        <v>18750.533162126416</v>
      </c>
      <c r="I52" s="10" cm="1">
        <f t="array" aca="1" ref="I52" ca="1">SUM(INDIRECT("'"&amp;TOTALDemandSheets&amp;"'!"&amp;ADDRESS(ROW(),COLUMN())))</f>
        <v>22.478723728390751</v>
      </c>
      <c r="J52" s="10" cm="1">
        <f t="array" aca="1" ref="J52" ca="1">SUM(INDIRECT("'"&amp;TOTALDemandSheets&amp;"'!"&amp;ADDRESS(ROW(),COLUMN())))</f>
        <v>6.5592136387506308</v>
      </c>
      <c r="K52" s="10" cm="1">
        <f t="array" aca="1" ref="K52" ca="1">SUM(INDIRECT("'"&amp;TOTALDemandSheets&amp;"'!"&amp;ADDRESS(ROW(),COLUMN())))</f>
        <v>7442.0946500693362</v>
      </c>
    </row>
    <row r="53" spans="1:11" outlineLevel="1">
      <c r="A53" s="31">
        <f>IF(ISBLANK('Input-Accounts'!A53),"",'Input-Accounts'!A53)</f>
        <v>45</v>
      </c>
      <c r="B53" s="53" t="str">
        <f>IF(ISBLANK('Input-Accounts'!B53),"",'Input-Accounts'!B53)</f>
        <v>GPS PIPE LOCATORS</v>
      </c>
      <c r="C53" s="31">
        <f>IF(ISBLANK('Input-Accounts'!C53),"",'Input-Accounts'!C53)</f>
        <v>387.5</v>
      </c>
      <c r="D53" s="10" cm="1">
        <f t="array" aca="1" ref="D53" ca="1">SUM(INDIRECT("'"&amp;TOTALDemandSheets&amp;"'!"&amp;ADDRESS(ROW(),COLUMN())))</f>
        <v>112515.48801215332</v>
      </c>
      <c r="E53" s="10">
        <f t="shared" ca="1" si="0"/>
        <v>0</v>
      </c>
      <c r="F53" s="3"/>
      <c r="G53" s="10" cm="1">
        <f t="array" aca="1" ref="G53" ca="1">SUM(INDIRECT("'"&amp;TOTALDemandSheets&amp;"'!"&amp;ADDRESS(ROW(),COLUMN())))</f>
        <v>57583.976595193904</v>
      </c>
      <c r="H53" s="10" cm="1">
        <f t="array" aca="1" ref="H53" ca="1">SUM(INDIRECT("'"&amp;TOTALDemandSheets&amp;"'!"&amp;ADDRESS(ROW(),COLUMN())))</f>
        <v>39280.308745701761</v>
      </c>
      <c r="I53" s="10" cm="1">
        <f t="array" aca="1" ref="I53" ca="1">SUM(INDIRECT("'"&amp;TOTALDemandSheets&amp;"'!"&amp;ADDRESS(ROW(),COLUMN())))</f>
        <v>47.090458741941561</v>
      </c>
      <c r="J53" s="10" cm="1">
        <f t="array" aca="1" ref="J53" ca="1">SUM(INDIRECT("'"&amp;TOTALDemandSheets&amp;"'!"&amp;ADDRESS(ROW(),COLUMN())))</f>
        <v>13.740832574273529</v>
      </c>
      <c r="K53" s="10" cm="1">
        <f t="array" aca="1" ref="K53" ca="1">SUM(INDIRECT("'"&amp;TOTALDemandSheets&amp;"'!"&amp;ADDRESS(ROW(),COLUMN())))</f>
        <v>15590.371379941456</v>
      </c>
    </row>
    <row r="54" spans="1:11" outlineLevel="1">
      <c r="A54" s="31">
        <f>IF(ISBLANK('Input-Accounts'!A54),"",'Input-Accounts'!A54)</f>
        <v>46</v>
      </c>
      <c r="B54" t="str">
        <f>IF(ISBLANK('Input-Accounts'!B54),"",'Input-Accounts'!B54)</f>
        <v>Subtotal - Distribution Plant</v>
      </c>
      <c r="C54" s="31" t="str">
        <f>IF(ISBLANK('Input-Accounts'!C54),"",'Input-Accounts'!C54)</f>
        <v/>
      </c>
      <c r="D54" s="123" cm="1">
        <f t="array" aca="1" ref="D54" ca="1">SUM(INDIRECT("'"&amp;TOTALDemandSheets&amp;"'!"&amp;ADDRESS(ROW(),COLUMN())))</f>
        <v>353305860.76682967</v>
      </c>
      <c r="E54" s="10">
        <f t="shared" ca="1" si="0"/>
        <v>0</v>
      </c>
      <c r="G54" s="123" cm="1">
        <f t="array" aca="1" ref="G54" ca="1">SUM(INDIRECT("'"&amp;TOTALDemandSheets&amp;"'!"&amp;ADDRESS(ROW(),COLUMN())))</f>
        <v>180817385.91530105</v>
      </c>
      <c r="H54" s="123" cm="1">
        <f t="array" aca="1" ref="H54" ca="1">SUM(INDIRECT("'"&amp;TOTALDemandSheets&amp;"'!"&amp;ADDRESS(ROW(),COLUMN())))</f>
        <v>123342692.97297065</v>
      </c>
      <c r="I54" s="123" cm="1">
        <f t="array" aca="1" ref="I54" ca="1">SUM(INDIRECT("'"&amp;TOTALDemandSheets&amp;"'!"&amp;ADDRESS(ROW(),COLUMN())))</f>
        <v>147867.06571391723</v>
      </c>
      <c r="J54" s="123" cm="1">
        <f t="array" aca="1" ref="J54" ca="1">SUM(INDIRECT("'"&amp;TOTALDemandSheets&amp;"'!"&amp;ADDRESS(ROW(),COLUMN())))</f>
        <v>43147.097044828355</v>
      </c>
      <c r="K54" s="123" cm="1">
        <f t="array" aca="1" ref="K54" ca="1">SUM(INDIRECT("'"&amp;TOTALDemandSheets&amp;"'!"&amp;ADDRESS(ROW(),COLUMN())))</f>
        <v>48954767.715799265</v>
      </c>
    </row>
    <row r="55" spans="1:11" outlineLevel="1">
      <c r="A55" s="31" t="str">
        <f>IF(ISBLANK('Input-Accounts'!A55),"",'Input-Accounts'!A55)</f>
        <v/>
      </c>
      <c r="B55" s="53" t="str">
        <f>IF(ISBLANK('Input-Accounts'!B55),"",'Input-Accounts'!B55)</f>
        <v/>
      </c>
      <c r="D55" s="10"/>
      <c r="E55" s="10">
        <f t="shared" si="0"/>
        <v>0</v>
      </c>
      <c r="G55" s="10"/>
      <c r="H55" s="10"/>
      <c r="I55" s="10"/>
      <c r="J55" s="10"/>
      <c r="K55" s="10"/>
    </row>
    <row r="56" spans="1:11" outlineLevel="1">
      <c r="A56" s="31">
        <f>IF(ISBLANK('Input-Accounts'!A56),"",'Input-Accounts'!A56)</f>
        <v>47</v>
      </c>
      <c r="B56" s="1" t="str">
        <f>IF(ISBLANK('Input-Accounts'!B56),"",'Input-Accounts'!B56)</f>
        <v>General Plant</v>
      </c>
      <c r="D56" s="10"/>
      <c r="E56" s="10">
        <f t="shared" si="0"/>
        <v>0</v>
      </c>
      <c r="G56" s="10"/>
      <c r="H56" s="10"/>
      <c r="I56" s="10"/>
      <c r="J56" s="10"/>
      <c r="K56" s="10"/>
    </row>
    <row r="57" spans="1:11" outlineLevel="1">
      <c r="A57" s="31">
        <f>IF(ISBLANK('Input-Accounts'!A57),"",'Input-Accounts'!A57)</f>
        <v>48</v>
      </c>
      <c r="B57" s="53" t="str">
        <f>IF(ISBLANK('Input-Accounts'!B57),"",'Input-Accounts'!B57)</f>
        <v>OFFICE FURN &amp; EQUIP-UNSPECIFIED</v>
      </c>
      <c r="C57" s="31">
        <f>IF(ISBLANK('Input-Accounts'!C57),"",'Input-Accounts'!C57)</f>
        <v>391.1</v>
      </c>
      <c r="D57" s="10" cm="1">
        <f t="array" aca="1" ref="D57" ca="1">SUM(INDIRECT("'"&amp;TOTALDemandSheets&amp;"'!"&amp;ADDRESS(ROW(),COLUMN())))</f>
        <v>435623.99184014462</v>
      </c>
      <c r="E57" s="10">
        <f t="shared" ca="1" si="0"/>
        <v>0</v>
      </c>
      <c r="F57" s="3"/>
      <c r="G57" s="10" cm="1">
        <f t="array" aca="1" ref="G57" ca="1">SUM(INDIRECT("'"&amp;TOTALDemandSheets&amp;"'!"&amp;ADDRESS(ROW(),COLUMN())))</f>
        <v>222946.74443147136</v>
      </c>
      <c r="H57" s="10" cm="1">
        <f t="array" aca="1" ref="H57" ca="1">SUM(INDIRECT("'"&amp;TOTALDemandSheets&amp;"'!"&amp;ADDRESS(ROW(),COLUMN())))</f>
        <v>152080.79526498305</v>
      </c>
      <c r="I57" s="10" cm="1">
        <f t="array" aca="1" ref="I57" ca="1">SUM(INDIRECT("'"&amp;TOTALDemandSheets&amp;"'!"&amp;ADDRESS(ROW(),COLUMN())))</f>
        <v>182.31919869140535</v>
      </c>
      <c r="J57" s="10" cm="1">
        <f t="array" aca="1" ref="J57" ca="1">SUM(INDIRECT("'"&amp;TOTALDemandSheets&amp;"'!"&amp;ADDRESS(ROW(),COLUMN())))</f>
        <v>53.200109984552235</v>
      </c>
      <c r="K57" s="10" cm="1">
        <f t="array" aca="1" ref="K57" ca="1">SUM(INDIRECT("'"&amp;TOTALDemandSheets&amp;"'!"&amp;ADDRESS(ROW(),COLUMN())))</f>
        <v>60360.932835014282</v>
      </c>
    </row>
    <row r="58" spans="1:11" outlineLevel="1">
      <c r="A58" s="31">
        <f>IF(ISBLANK('Input-Accounts'!A58),"",'Input-Accounts'!A58)</f>
        <v>49</v>
      </c>
      <c r="B58" s="53" t="str">
        <f>IF(ISBLANK('Input-Accounts'!B58),"",'Input-Accounts'!B58)</f>
        <v xml:space="preserve">OFFICE FURN &amp; EQUIP-DATA HANDLING </v>
      </c>
      <c r="C58" s="31">
        <f>IF(ISBLANK('Input-Accounts'!C58),"",'Input-Accounts'!C58)</f>
        <v>391.11</v>
      </c>
      <c r="D58" s="10" cm="1">
        <f t="array" aca="1" ref="D58" ca="1">SUM(INDIRECT("'"&amp;TOTALDemandSheets&amp;"'!"&amp;ADDRESS(ROW(),COLUMN())))</f>
        <v>0</v>
      </c>
      <c r="E58" s="10">
        <f t="shared" ca="1" si="0"/>
        <v>0</v>
      </c>
      <c r="F58" s="3"/>
      <c r="G58" s="10" cm="1">
        <f t="array" aca="1" ref="G58" ca="1">SUM(INDIRECT("'"&amp;TOTALDemandSheets&amp;"'!"&amp;ADDRESS(ROW(),COLUMN())))</f>
        <v>0</v>
      </c>
      <c r="H58" s="10" cm="1">
        <f t="array" aca="1" ref="H58" ca="1">SUM(INDIRECT("'"&amp;TOTALDemandSheets&amp;"'!"&amp;ADDRESS(ROW(),COLUMN())))</f>
        <v>0</v>
      </c>
      <c r="I58" s="10" cm="1">
        <f t="array" aca="1" ref="I58" ca="1">SUM(INDIRECT("'"&amp;TOTALDemandSheets&amp;"'!"&amp;ADDRESS(ROW(),COLUMN())))</f>
        <v>0</v>
      </c>
      <c r="J58" s="10" cm="1">
        <f t="array" aca="1" ref="J58" ca="1">SUM(INDIRECT("'"&amp;TOTALDemandSheets&amp;"'!"&amp;ADDRESS(ROW(),COLUMN())))</f>
        <v>0</v>
      </c>
      <c r="K58" s="10" cm="1">
        <f t="array" aca="1" ref="K58" ca="1">SUM(INDIRECT("'"&amp;TOTALDemandSheets&amp;"'!"&amp;ADDRESS(ROW(),COLUMN())))</f>
        <v>0</v>
      </c>
    </row>
    <row r="59" spans="1:11" outlineLevel="1">
      <c r="A59" s="31">
        <f>IF(ISBLANK('Input-Accounts'!A59),"",'Input-Accounts'!A59)</f>
        <v>50</v>
      </c>
      <c r="B59" s="53" t="str">
        <f>IF(ISBLANK('Input-Accounts'!B59),"",'Input-Accounts'!B59)</f>
        <v>OFFICE FURN &amp; EQUIP-INFO SYSTEMS</v>
      </c>
      <c r="C59" s="31">
        <f>IF(ISBLANK('Input-Accounts'!C59),"",'Input-Accounts'!C59)</f>
        <v>391.12</v>
      </c>
      <c r="D59" s="10" cm="1">
        <f t="array" aca="1" ref="D59" ca="1">SUM(INDIRECT("'"&amp;TOTALDemandSheets&amp;"'!"&amp;ADDRESS(ROW(),COLUMN())))</f>
        <v>17547.803628321624</v>
      </c>
      <c r="E59" s="10">
        <f t="shared" ca="1" si="0"/>
        <v>0</v>
      </c>
      <c r="F59" s="3"/>
      <c r="G59" s="10" cm="1">
        <f t="array" aca="1" ref="G59" ca="1">SUM(INDIRECT("'"&amp;TOTALDemandSheets&amp;"'!"&amp;ADDRESS(ROW(),COLUMN())))</f>
        <v>8980.7397299933073</v>
      </c>
      <c r="H59" s="10" cm="1">
        <f t="array" aca="1" ref="H59" ca="1">SUM(INDIRECT("'"&amp;TOTALDemandSheets&amp;"'!"&amp;ADDRESS(ROW(),COLUMN())))</f>
        <v>6126.1178928092659</v>
      </c>
      <c r="I59" s="10" cm="1">
        <f t="array" aca="1" ref="I59" ca="1">SUM(INDIRECT("'"&amp;TOTALDemandSheets&amp;"'!"&amp;ADDRESS(ROW(),COLUMN())))</f>
        <v>7.3441811200420304</v>
      </c>
      <c r="J59" s="10" cm="1">
        <f t="array" aca="1" ref="J59" ca="1">SUM(INDIRECT("'"&amp;TOTALDemandSheets&amp;"'!"&amp;ADDRESS(ROW(),COLUMN())))</f>
        <v>2.1430065848085942</v>
      </c>
      <c r="K59" s="10" cm="1">
        <f t="array" aca="1" ref="K59" ca="1">SUM(INDIRECT("'"&amp;TOTALDemandSheets&amp;"'!"&amp;ADDRESS(ROW(),COLUMN())))</f>
        <v>2431.4588178142017</v>
      </c>
    </row>
    <row r="60" spans="1:11" outlineLevel="1">
      <c r="A60" s="31">
        <f>IF(ISBLANK('Input-Accounts'!A60),"",'Input-Accounts'!A60)</f>
        <v>51</v>
      </c>
      <c r="B60" s="53" t="str">
        <f>IF(ISBLANK('Input-Accounts'!B60),"",'Input-Accounts'!B60)</f>
        <v>TRANS EQUIP-TRAILERS OVER $1,000</v>
      </c>
      <c r="C60" s="31">
        <f>IF(ISBLANK('Input-Accounts'!C60),"",'Input-Accounts'!C60)</f>
        <v>392.2</v>
      </c>
      <c r="D60" s="10" cm="1">
        <f t="array" aca="1" ref="D60" ca="1">SUM(INDIRECT("'"&amp;TOTALDemandSheets&amp;"'!"&amp;ADDRESS(ROW(),COLUMN())))</f>
        <v>23122.151229113242</v>
      </c>
      <c r="E60" s="10">
        <f t="shared" ca="1" si="0"/>
        <v>0</v>
      </c>
      <c r="F60" s="3"/>
      <c r="G60" s="10" cm="1">
        <f t="array" aca="1" ref="G60" ca="1">SUM(INDIRECT("'"&amp;TOTALDemandSheets&amp;"'!"&amp;ADDRESS(ROW(),COLUMN())))</f>
        <v>11833.618986427657</v>
      </c>
      <c r="H60" s="10" cm="1">
        <f t="array" aca="1" ref="H60" ca="1">SUM(INDIRECT("'"&amp;TOTALDemandSheets&amp;"'!"&amp;ADDRESS(ROW(),COLUMN())))</f>
        <v>8072.1797077951769</v>
      </c>
      <c r="I60" s="10" cm="1">
        <f t="array" aca="1" ref="I60" ca="1">SUM(INDIRECT("'"&amp;TOTALDemandSheets&amp;"'!"&amp;ADDRESS(ROW(),COLUMN())))</f>
        <v>9.6771806949980128</v>
      </c>
      <c r="J60" s="10" cm="1">
        <f t="array" aca="1" ref="J60" ca="1">SUM(INDIRECT("'"&amp;TOTALDemandSheets&amp;"'!"&amp;ADDRESS(ROW(),COLUMN())))</f>
        <v>2.8237677710819669</v>
      </c>
      <c r="K60" s="10" cm="1">
        <f t="array" aca="1" ref="K60" ca="1">SUM(INDIRECT("'"&amp;TOTALDemandSheets&amp;"'!"&amp;ADDRESS(ROW(),COLUMN())))</f>
        <v>3203.8515864243313</v>
      </c>
    </row>
    <row r="61" spans="1:11" outlineLevel="1">
      <c r="A61" s="31">
        <f>IF(ISBLANK('Input-Accounts'!A61),"",'Input-Accounts'!A61)</f>
        <v>52</v>
      </c>
      <c r="B61" s="53" t="str">
        <f>IF(ISBLANK('Input-Accounts'!B61),"",'Input-Accounts'!B61)</f>
        <v>TRANS EQUIP-TRAILERS $1,000 or LESS</v>
      </c>
      <c r="C61" s="31">
        <f>IF(ISBLANK('Input-Accounts'!C61),"",'Input-Accounts'!C61)</f>
        <v>392.21</v>
      </c>
      <c r="D61" s="10" cm="1">
        <f t="array" aca="1" ref="D61" ca="1">SUM(INDIRECT("'"&amp;TOTALDemandSheets&amp;"'!"&amp;ADDRESS(ROW(),COLUMN())))</f>
        <v>11561.075614556621</v>
      </c>
      <c r="E61" s="10">
        <f t="shared" ca="1" si="0"/>
        <v>0</v>
      </c>
      <c r="F61" s="3"/>
      <c r="G61" s="10" cm="1">
        <f t="array" aca="1" ref="G61" ca="1">SUM(INDIRECT("'"&amp;TOTALDemandSheets&amp;"'!"&amp;ADDRESS(ROW(),COLUMN())))</f>
        <v>5916.8094932138283</v>
      </c>
      <c r="H61" s="10" cm="1">
        <f t="array" aca="1" ref="H61" ca="1">SUM(INDIRECT("'"&amp;TOTALDemandSheets&amp;"'!"&amp;ADDRESS(ROW(),COLUMN())))</f>
        <v>4036.0898538975885</v>
      </c>
      <c r="I61" s="10" cm="1">
        <f t="array" aca="1" ref="I61" ca="1">SUM(INDIRECT("'"&amp;TOTALDemandSheets&amp;"'!"&amp;ADDRESS(ROW(),COLUMN())))</f>
        <v>4.8385903474990064</v>
      </c>
      <c r="J61" s="10" cm="1">
        <f t="array" aca="1" ref="J61" ca="1">SUM(INDIRECT("'"&amp;TOTALDemandSheets&amp;"'!"&amp;ADDRESS(ROW(),COLUMN())))</f>
        <v>1.4118838855409834</v>
      </c>
      <c r="K61" s="10" cm="1">
        <f t="array" aca="1" ref="K61" ca="1">SUM(INDIRECT("'"&amp;TOTALDemandSheets&amp;"'!"&amp;ADDRESS(ROW(),COLUMN())))</f>
        <v>1601.9257932121657</v>
      </c>
    </row>
    <row r="62" spans="1:11" outlineLevel="1">
      <c r="A62" s="31">
        <f>IF(ISBLANK('Input-Accounts'!A62),"",'Input-Accounts'!A62)</f>
        <v>53</v>
      </c>
      <c r="B62" s="53" t="str">
        <f>IF(ISBLANK('Input-Accounts'!B62),"",'Input-Accounts'!B62)</f>
        <v>STORES EQUIPMENT</v>
      </c>
      <c r="C62" s="31">
        <f>IF(ISBLANK('Input-Accounts'!C62),"",'Input-Accounts'!C62)</f>
        <v>393</v>
      </c>
      <c r="D62" s="10" cm="1">
        <f t="array" aca="1" ref="D62" ca="1">SUM(INDIRECT("'"&amp;TOTALDemandSheets&amp;"'!"&amp;ADDRESS(ROW(),COLUMN())))</f>
        <v>0</v>
      </c>
      <c r="E62" s="10">
        <f t="shared" ca="1" si="0"/>
        <v>0</v>
      </c>
      <c r="F62" s="3"/>
      <c r="G62" s="10" cm="1">
        <f t="array" aca="1" ref="G62" ca="1">SUM(INDIRECT("'"&amp;TOTALDemandSheets&amp;"'!"&amp;ADDRESS(ROW(),COLUMN())))</f>
        <v>0</v>
      </c>
      <c r="H62" s="10" cm="1">
        <f t="array" aca="1" ref="H62" ca="1">SUM(INDIRECT("'"&amp;TOTALDemandSheets&amp;"'!"&amp;ADDRESS(ROW(),COLUMN())))</f>
        <v>0</v>
      </c>
      <c r="I62" s="10" cm="1">
        <f t="array" aca="1" ref="I62" ca="1">SUM(INDIRECT("'"&amp;TOTALDemandSheets&amp;"'!"&amp;ADDRESS(ROW(),COLUMN())))</f>
        <v>0</v>
      </c>
      <c r="J62" s="10" cm="1">
        <f t="array" aca="1" ref="J62" ca="1">SUM(INDIRECT("'"&amp;TOTALDemandSheets&amp;"'!"&amp;ADDRESS(ROW(),COLUMN())))</f>
        <v>0</v>
      </c>
      <c r="K62" s="10" cm="1">
        <f t="array" aca="1" ref="K62" ca="1">SUM(INDIRECT("'"&amp;TOTALDemandSheets&amp;"'!"&amp;ADDRESS(ROW(),COLUMN())))</f>
        <v>0</v>
      </c>
    </row>
    <row r="63" spans="1:11" outlineLevel="1">
      <c r="A63" s="31">
        <f>IF(ISBLANK('Input-Accounts'!A63),"",'Input-Accounts'!A63)</f>
        <v>54</v>
      </c>
      <c r="B63" s="53" t="str">
        <f>IF(ISBLANK('Input-Accounts'!B63),"",'Input-Accounts'!B63)</f>
        <v xml:space="preserve">TOOLS,SHOP, &amp; GAR EQ-GARAGE &amp; SERV </v>
      </c>
      <c r="C63" s="31">
        <f>IF(ISBLANK('Input-Accounts'!C63),"",'Input-Accounts'!C63)</f>
        <v>394.1</v>
      </c>
      <c r="D63" s="10" cm="1">
        <f t="array" aca="1" ref="D63" ca="1">SUM(INDIRECT("'"&amp;TOTALDemandSheets&amp;"'!"&amp;ADDRESS(ROW(),COLUMN())))</f>
        <v>4602.7469078891882</v>
      </c>
      <c r="E63" s="10">
        <f t="shared" ca="1" si="0"/>
        <v>0</v>
      </c>
      <c r="F63" s="3"/>
      <c r="G63" s="10" cm="1">
        <f t="array" aca="1" ref="G63" ca="1">SUM(INDIRECT("'"&amp;TOTALDemandSheets&amp;"'!"&amp;ADDRESS(ROW(),COLUMN())))</f>
        <v>2355.6265443995003</v>
      </c>
      <c r="H63" s="10" cm="1">
        <f t="array" aca="1" ref="H63" ca="1">SUM(INDIRECT("'"&amp;TOTALDemandSheets&amp;"'!"&amp;ADDRESS(ROW(),COLUMN())))</f>
        <v>1606.8660663026467</v>
      </c>
      <c r="I63" s="10" cm="1">
        <f t="array" aca="1" ref="I63" ca="1">SUM(INDIRECT("'"&amp;TOTALDemandSheets&amp;"'!"&amp;ADDRESS(ROW(),COLUMN())))</f>
        <v>1.9263611365409821</v>
      </c>
      <c r="J63" s="10" cm="1">
        <f t="array" aca="1" ref="J63" ca="1">SUM(INDIRECT("'"&amp;TOTALDemandSheets&amp;"'!"&amp;ADDRESS(ROW(),COLUMN())))</f>
        <v>0.5621054999666274</v>
      </c>
      <c r="K63" s="10" cm="1">
        <f t="array" aca="1" ref="K63" ca="1">SUM(INDIRECT("'"&amp;TOTALDemandSheets&amp;"'!"&amp;ADDRESS(ROW(),COLUMN())))</f>
        <v>637.76583055053413</v>
      </c>
    </row>
    <row r="64" spans="1:11" outlineLevel="1">
      <c r="A64" s="31">
        <f>IF(ISBLANK('Input-Accounts'!A64),"",'Input-Accounts'!A64)</f>
        <v>55</v>
      </c>
      <c r="B64" s="53" t="str">
        <f>IF(ISBLANK('Input-Accounts'!B64),"",'Input-Accounts'!B64)</f>
        <v>TOOLS,SHOP, &amp; GAR EQ-CNG STATIONARY</v>
      </c>
      <c r="C64" s="31">
        <f>IF(ISBLANK('Input-Accounts'!C64),"",'Input-Accounts'!C64)</f>
        <v>394.11</v>
      </c>
      <c r="D64" s="10" cm="1">
        <f t="array" aca="1" ref="D64" ca="1">SUM(INDIRECT("'"&amp;TOTALDemandSheets&amp;"'!"&amp;ADDRESS(ROW(),COLUMN())))</f>
        <v>0</v>
      </c>
      <c r="E64" s="10">
        <f t="shared" ca="1" si="0"/>
        <v>0</v>
      </c>
      <c r="F64" s="3"/>
      <c r="G64" s="10" cm="1">
        <f t="array" aca="1" ref="G64" ca="1">SUM(INDIRECT("'"&amp;TOTALDemandSheets&amp;"'!"&amp;ADDRESS(ROW(),COLUMN())))</f>
        <v>0</v>
      </c>
      <c r="H64" s="10" cm="1">
        <f t="array" aca="1" ref="H64" ca="1">SUM(INDIRECT("'"&amp;TOTALDemandSheets&amp;"'!"&amp;ADDRESS(ROW(),COLUMN())))</f>
        <v>0</v>
      </c>
      <c r="I64" s="10" cm="1">
        <f t="array" aca="1" ref="I64" ca="1">SUM(INDIRECT("'"&amp;TOTALDemandSheets&amp;"'!"&amp;ADDRESS(ROW(),COLUMN())))</f>
        <v>0</v>
      </c>
      <c r="J64" s="10" cm="1">
        <f t="array" aca="1" ref="J64" ca="1">SUM(INDIRECT("'"&amp;TOTALDemandSheets&amp;"'!"&amp;ADDRESS(ROW(),COLUMN())))</f>
        <v>0</v>
      </c>
      <c r="K64" s="10" cm="1">
        <f t="array" aca="1" ref="K64" ca="1">SUM(INDIRECT("'"&amp;TOTALDemandSheets&amp;"'!"&amp;ADDRESS(ROW(),COLUMN())))</f>
        <v>0</v>
      </c>
    </row>
    <row r="65" spans="1:11" outlineLevel="1">
      <c r="A65" s="31">
        <f>IF(ISBLANK('Input-Accounts'!A65),"",'Input-Accounts'!A65)</f>
        <v>56</v>
      </c>
      <c r="B65" s="53" t="str">
        <f>IF(ISBLANK('Input-Accounts'!B65),"",'Input-Accounts'!B65)</f>
        <v>TOOLS,SHOP, &amp; GAR EQ-UND TANK CLEANUP</v>
      </c>
      <c r="C65" s="31">
        <f>IF(ISBLANK('Input-Accounts'!C65),"",'Input-Accounts'!C65)</f>
        <v>394.13</v>
      </c>
      <c r="D65" s="10" cm="1">
        <f t="array" aca="1" ref="D65" ca="1">SUM(INDIRECT("'"&amp;TOTALDemandSheets&amp;"'!"&amp;ADDRESS(ROW(),COLUMN())))</f>
        <v>0</v>
      </c>
      <c r="E65" s="10">
        <f t="shared" ca="1" si="0"/>
        <v>0</v>
      </c>
      <c r="F65" s="3"/>
      <c r="G65" s="10" cm="1">
        <f t="array" aca="1" ref="G65" ca="1">SUM(INDIRECT("'"&amp;TOTALDemandSheets&amp;"'!"&amp;ADDRESS(ROW(),COLUMN())))</f>
        <v>0</v>
      </c>
      <c r="H65" s="10" cm="1">
        <f t="array" aca="1" ref="H65" ca="1">SUM(INDIRECT("'"&amp;TOTALDemandSheets&amp;"'!"&amp;ADDRESS(ROW(),COLUMN())))</f>
        <v>0</v>
      </c>
      <c r="I65" s="10" cm="1">
        <f t="array" aca="1" ref="I65" ca="1">SUM(INDIRECT("'"&amp;TOTALDemandSheets&amp;"'!"&amp;ADDRESS(ROW(),COLUMN())))</f>
        <v>0</v>
      </c>
      <c r="J65" s="10" cm="1">
        <f t="array" aca="1" ref="J65" ca="1">SUM(INDIRECT("'"&amp;TOTALDemandSheets&amp;"'!"&amp;ADDRESS(ROW(),COLUMN())))</f>
        <v>0</v>
      </c>
      <c r="K65" s="10" cm="1">
        <f t="array" aca="1" ref="K65" ca="1">SUM(INDIRECT("'"&amp;TOTALDemandSheets&amp;"'!"&amp;ADDRESS(ROW(),COLUMN())))</f>
        <v>0</v>
      </c>
    </row>
    <row r="66" spans="1:11" outlineLevel="1">
      <c r="A66" s="31">
        <f>IF(ISBLANK('Input-Accounts'!A66),"",'Input-Accounts'!A66)</f>
        <v>57</v>
      </c>
      <c r="B66" s="53" t="str">
        <f>IF(ISBLANK('Input-Accounts'!B66),"",'Input-Accounts'!B66)</f>
        <v>TOOLS,SHOP, &amp; GAR EQ-SHOP EQUIP</v>
      </c>
      <c r="C66" s="31">
        <f>IF(ISBLANK('Input-Accounts'!C66),"",'Input-Accounts'!C66)</f>
        <v>394.2</v>
      </c>
      <c r="D66" s="10" cm="1">
        <f t="array" aca="1" ref="D66" ca="1">SUM(INDIRECT("'"&amp;TOTALDemandSheets&amp;"'!"&amp;ADDRESS(ROW(),COLUMN())))</f>
        <v>0</v>
      </c>
      <c r="E66" s="10">
        <f t="shared" ca="1" si="0"/>
        <v>0</v>
      </c>
      <c r="F66" s="3"/>
      <c r="G66" s="10" cm="1">
        <f t="array" aca="1" ref="G66" ca="1">SUM(INDIRECT("'"&amp;TOTALDemandSheets&amp;"'!"&amp;ADDRESS(ROW(),COLUMN())))</f>
        <v>0</v>
      </c>
      <c r="H66" s="10" cm="1">
        <f t="array" aca="1" ref="H66" ca="1">SUM(INDIRECT("'"&amp;TOTALDemandSheets&amp;"'!"&amp;ADDRESS(ROW(),COLUMN())))</f>
        <v>0</v>
      </c>
      <c r="I66" s="10" cm="1">
        <f t="array" aca="1" ref="I66" ca="1">SUM(INDIRECT("'"&amp;TOTALDemandSheets&amp;"'!"&amp;ADDRESS(ROW(),COLUMN())))</f>
        <v>0</v>
      </c>
      <c r="J66" s="10" cm="1">
        <f t="array" aca="1" ref="J66" ca="1">SUM(INDIRECT("'"&amp;TOTALDemandSheets&amp;"'!"&amp;ADDRESS(ROW(),COLUMN())))</f>
        <v>0</v>
      </c>
      <c r="K66" s="10" cm="1">
        <f t="array" aca="1" ref="K66" ca="1">SUM(INDIRECT("'"&amp;TOTALDemandSheets&amp;"'!"&amp;ADDRESS(ROW(),COLUMN())))</f>
        <v>0</v>
      </c>
    </row>
    <row r="67" spans="1:11" outlineLevel="1">
      <c r="A67" s="31">
        <f>IF(ISBLANK('Input-Accounts'!A67),"",'Input-Accounts'!A67)</f>
        <v>58</v>
      </c>
      <c r="B67" s="53" t="str">
        <f>IF(ISBLANK('Input-Accounts'!B67),"",'Input-Accounts'!B67)</f>
        <v>TOOLS,SHOP, &amp; GAR EQ-TOOLS &amp; OTHER</v>
      </c>
      <c r="C67" s="31">
        <f>IF(ISBLANK('Input-Accounts'!C67),"",'Input-Accounts'!C67)</f>
        <v>394.3</v>
      </c>
      <c r="D67" s="10" cm="1">
        <f t="array" aca="1" ref="D67" ca="1">SUM(INDIRECT("'"&amp;TOTALDemandSheets&amp;"'!"&amp;ADDRESS(ROW(),COLUMN())))</f>
        <v>2909927.6276944065</v>
      </c>
      <c r="E67" s="10">
        <f t="shared" ca="1" si="0"/>
        <v>0</v>
      </c>
      <c r="F67" s="3"/>
      <c r="G67" s="10" cm="1">
        <f t="array" aca="1" ref="G67" ca="1">SUM(INDIRECT("'"&amp;TOTALDemandSheets&amp;"'!"&amp;ADDRESS(ROW(),COLUMN())))</f>
        <v>1489263.4549011006</v>
      </c>
      <c r="H67" s="10" cm="1">
        <f t="array" aca="1" ref="H67" ca="1">SUM(INDIRECT("'"&amp;TOTALDemandSheets&amp;"'!"&amp;ADDRESS(ROW(),COLUMN())))</f>
        <v>1015885.5252988583</v>
      </c>
      <c r="I67" s="10" cm="1">
        <f t="array" aca="1" ref="I67" ca="1">SUM(INDIRECT("'"&amp;TOTALDemandSheets&amp;"'!"&amp;ADDRESS(ROW(),COLUMN())))</f>
        <v>1217.8752393552975</v>
      </c>
      <c r="J67" s="10" cm="1">
        <f t="array" aca="1" ref="J67" ca="1">SUM(INDIRECT("'"&amp;TOTALDemandSheets&amp;"'!"&amp;ADDRESS(ROW(),COLUMN())))</f>
        <v>355.37177184960393</v>
      </c>
      <c r="K67" s="10" cm="1">
        <f t="array" aca="1" ref="K67" ca="1">SUM(INDIRECT("'"&amp;TOTALDemandSheets&amp;"'!"&amp;ADDRESS(ROW(),COLUMN())))</f>
        <v>403205.40048324305</v>
      </c>
    </row>
    <row r="68" spans="1:11" outlineLevel="1">
      <c r="A68" s="31">
        <f>IF(ISBLANK('Input-Accounts'!A68),"",'Input-Accounts'!A68)</f>
        <v>59</v>
      </c>
      <c r="B68" s="53" t="str">
        <f>IF(ISBLANK('Input-Accounts'!B68),"",'Input-Accounts'!B68)</f>
        <v>LABORATORY EQUIPMENT</v>
      </c>
      <c r="C68" s="31">
        <f>IF(ISBLANK('Input-Accounts'!C68),"",'Input-Accounts'!C68)</f>
        <v>395</v>
      </c>
      <c r="D68" s="10" cm="1">
        <f t="array" aca="1" ref="D68" ca="1">SUM(INDIRECT("'"&amp;TOTALDemandSheets&amp;"'!"&amp;ADDRESS(ROW(),COLUMN())))</f>
        <v>0</v>
      </c>
      <c r="E68" s="10">
        <f t="shared" ca="1" si="0"/>
        <v>0</v>
      </c>
      <c r="F68" s="3"/>
      <c r="G68" s="10" cm="1">
        <f t="array" aca="1" ref="G68" ca="1">SUM(INDIRECT("'"&amp;TOTALDemandSheets&amp;"'!"&amp;ADDRESS(ROW(),COLUMN())))</f>
        <v>0</v>
      </c>
      <c r="H68" s="10" cm="1">
        <f t="array" aca="1" ref="H68" ca="1">SUM(INDIRECT("'"&amp;TOTALDemandSheets&amp;"'!"&amp;ADDRESS(ROW(),COLUMN())))</f>
        <v>0</v>
      </c>
      <c r="I68" s="10" cm="1">
        <f t="array" aca="1" ref="I68" ca="1">SUM(INDIRECT("'"&amp;TOTALDemandSheets&amp;"'!"&amp;ADDRESS(ROW(),COLUMN())))</f>
        <v>0</v>
      </c>
      <c r="J68" s="10" cm="1">
        <f t="array" aca="1" ref="J68" ca="1">SUM(INDIRECT("'"&amp;TOTALDemandSheets&amp;"'!"&amp;ADDRESS(ROW(),COLUMN())))</f>
        <v>0</v>
      </c>
      <c r="K68" s="10" cm="1">
        <f t="array" aca="1" ref="K68" ca="1">SUM(INDIRECT("'"&amp;TOTALDemandSheets&amp;"'!"&amp;ADDRESS(ROW(),COLUMN())))</f>
        <v>0</v>
      </c>
    </row>
    <row r="69" spans="1:11" outlineLevel="1">
      <c r="A69" s="31">
        <f>IF(ISBLANK('Input-Accounts'!A69),"",'Input-Accounts'!A69)</f>
        <v>60</v>
      </c>
      <c r="B69" s="53" t="str">
        <f>IF(ISBLANK('Input-Accounts'!B69),"",'Input-Accounts'!B69)</f>
        <v>POWER OPERATED EQUIP-GENERAL TOOLS</v>
      </c>
      <c r="C69" s="31">
        <f>IF(ISBLANK('Input-Accounts'!C69),"",'Input-Accounts'!C69)</f>
        <v>396</v>
      </c>
      <c r="D69" s="10" cm="1">
        <f t="array" aca="1" ref="D69" ca="1">SUM(INDIRECT("'"&amp;TOTALDemandSheets&amp;"'!"&amp;ADDRESS(ROW(),COLUMN())))</f>
        <v>87691.331812107528</v>
      </c>
      <c r="E69" s="10">
        <f t="shared" ca="1" si="0"/>
        <v>0</v>
      </c>
      <c r="F69" s="3"/>
      <c r="G69" s="10" cm="1">
        <f t="array" aca="1" ref="G69" ca="1">SUM(INDIRECT("'"&amp;TOTALDemandSheets&amp;"'!"&amp;ADDRESS(ROW(),COLUMN())))</f>
        <v>44879.293401139141</v>
      </c>
      <c r="H69" s="10" cm="1">
        <f t="array" aca="1" ref="H69" ca="1">SUM(INDIRECT("'"&amp;TOTALDemandSheets&amp;"'!"&amp;ADDRESS(ROW(),COLUMN())))</f>
        <v>30613.941678227457</v>
      </c>
      <c r="I69" s="10" cm="1">
        <f t="array" aca="1" ref="I69" ca="1">SUM(INDIRECT("'"&amp;TOTALDemandSheets&amp;"'!"&amp;ADDRESS(ROW(),COLUMN())))</f>
        <v>36.700947715552893</v>
      </c>
      <c r="J69" s="10" cm="1">
        <f t="array" aca="1" ref="J69" ca="1">SUM(INDIRECT("'"&amp;TOTALDemandSheets&amp;"'!"&amp;ADDRESS(ROW(),COLUMN())))</f>
        <v>10.709209282504141</v>
      </c>
      <c r="K69" s="10" cm="1">
        <f t="array" aca="1" ref="K69" ca="1">SUM(INDIRECT("'"&amp;TOTALDemandSheets&amp;"'!"&amp;ADDRESS(ROW(),COLUMN())))</f>
        <v>12150.686575742886</v>
      </c>
    </row>
    <row r="70" spans="1:11" outlineLevel="1">
      <c r="A70" s="31">
        <f>IF(ISBLANK('Input-Accounts'!A70),"",'Input-Accounts'!A70)</f>
        <v>61</v>
      </c>
      <c r="B70" s="53" t="str">
        <f>IF(ISBLANK('Input-Accounts'!B70),"",'Input-Accounts'!B70)</f>
        <v>MISCELLANEOUS EQUIPMENT</v>
      </c>
      <c r="C70" s="31">
        <f>IF(ISBLANK('Input-Accounts'!C70),"",'Input-Accounts'!C70)</f>
        <v>398</v>
      </c>
      <c r="D70" s="10" cm="1">
        <f t="array" aca="1" ref="D70" ca="1">SUM(INDIRECT("'"&amp;TOTALDemandSheets&amp;"'!"&amp;ADDRESS(ROW(),COLUMN())))</f>
        <v>69959.578994804629</v>
      </c>
      <c r="E70" s="10">
        <f t="shared" ca="1" si="0"/>
        <v>0</v>
      </c>
      <c r="F70" s="3"/>
      <c r="G70" s="10" cm="1">
        <f t="array" aca="1" ref="G70" ca="1">SUM(INDIRECT("'"&amp;TOTALDemandSheets&amp;"'!"&amp;ADDRESS(ROW(),COLUMN())))</f>
        <v>35804.410847076506</v>
      </c>
      <c r="H70" s="10" cm="1">
        <f t="array" aca="1" ref="H70" ca="1">SUM(INDIRECT("'"&amp;TOTALDemandSheets&amp;"'!"&amp;ADDRESS(ROW(),COLUMN())))</f>
        <v>24423.605240359528</v>
      </c>
      <c r="I70" s="10" cm="1">
        <f t="array" aca="1" ref="I70" ca="1">SUM(INDIRECT("'"&amp;TOTALDemandSheets&amp;"'!"&amp;ADDRESS(ROW(),COLUMN())))</f>
        <v>29.27977940159316</v>
      </c>
      <c r="J70" s="10" cm="1">
        <f t="array" aca="1" ref="J70" ca="1">SUM(INDIRECT("'"&amp;TOTALDemandSheets&amp;"'!"&amp;ADDRESS(ROW(),COLUMN())))</f>
        <v>8.5437381014642071</v>
      </c>
      <c r="K70" s="10" cm="1">
        <f t="array" aca="1" ref="K70" ca="1">SUM(INDIRECT("'"&amp;TOTALDemandSheets&amp;"'!"&amp;ADDRESS(ROW(),COLUMN())))</f>
        <v>9693.7393898655482</v>
      </c>
    </row>
    <row r="71" spans="1:11" outlineLevel="1">
      <c r="A71" s="31">
        <f>IF(ISBLANK('Input-Accounts'!A71),"",'Input-Accounts'!A71)</f>
        <v>62</v>
      </c>
      <c r="B71" t="str">
        <f>IF(ISBLANK('Input-Accounts'!B71),"",'Input-Accounts'!B71)</f>
        <v>Subtotal - General Plant</v>
      </c>
      <c r="C71" s="31" t="str">
        <f>IF(ISBLANK('Input-Accounts'!C71),"",'Input-Accounts'!C71)</f>
        <v/>
      </c>
      <c r="D71" s="123" cm="1">
        <f t="array" aca="1" ref="D71" ca="1">SUM(INDIRECT("'"&amp;TOTALDemandSheets&amp;"'!"&amp;ADDRESS(ROW(),COLUMN())))</f>
        <v>3560036.3077213438</v>
      </c>
      <c r="E71" s="10">
        <f t="shared" ca="1" si="0"/>
        <v>0</v>
      </c>
      <c r="G71" s="123" cm="1">
        <f t="array" aca="1" ref="G71" ca="1">SUM(INDIRECT("'"&amp;TOTALDemandSheets&amp;"'!"&amp;ADDRESS(ROW(),COLUMN())))</f>
        <v>1821980.6983348217</v>
      </c>
      <c r="H71" s="123" cm="1">
        <f t="array" aca="1" ref="H71" ca="1">SUM(INDIRECT("'"&amp;TOTALDemandSheets&amp;"'!"&amp;ADDRESS(ROW(),COLUMN())))</f>
        <v>1242845.1210032329</v>
      </c>
      <c r="I71" s="123" cm="1">
        <f t="array" aca="1" ref="I71" ca="1">SUM(INDIRECT("'"&amp;TOTALDemandSheets&amp;"'!"&amp;ADDRESS(ROW(),COLUMN())))</f>
        <v>1489.9614784629291</v>
      </c>
      <c r="J71" s="123" cm="1">
        <f t="array" aca="1" ref="J71" ca="1">SUM(INDIRECT("'"&amp;TOTALDemandSheets&amp;"'!"&amp;ADDRESS(ROW(),COLUMN())))</f>
        <v>434.76559295952273</v>
      </c>
      <c r="K71" s="123" cm="1">
        <f t="array" aca="1" ref="K71" ca="1">SUM(INDIRECT("'"&amp;TOTALDemandSheets&amp;"'!"&amp;ADDRESS(ROW(),COLUMN())))</f>
        <v>493285.76131186704</v>
      </c>
    </row>
    <row r="72" spans="1:11" outlineLevel="1">
      <c r="A72" s="31" t="str">
        <f>IF(ISBLANK('Input-Accounts'!A72),"",'Input-Accounts'!A72)</f>
        <v/>
      </c>
      <c r="B72" t="str">
        <f>IF(ISBLANK('Input-Accounts'!B72),"",'Input-Accounts'!B72)</f>
        <v/>
      </c>
      <c r="D72" s="10"/>
      <c r="E72" s="10">
        <f t="shared" si="0"/>
        <v>0</v>
      </c>
      <c r="G72" s="10"/>
      <c r="H72" s="10"/>
      <c r="I72" s="10"/>
      <c r="J72" s="10"/>
      <c r="K72" s="10"/>
    </row>
    <row r="73" spans="1:11">
      <c r="A73" s="31">
        <f>IF(ISBLANK('Input-Accounts'!A73),"",'Input-Accounts'!A73)</f>
        <v>63</v>
      </c>
      <c r="B73" s="7" t="str">
        <f>IF(ISBLANK('Input-Accounts'!B73),"",'Input-Accounts'!B73)</f>
        <v>Total Plant in Service</v>
      </c>
      <c r="C73" s="31" t="str">
        <f>IF(ISBLANK('Input-Accounts'!C73),"",'Input-Accounts'!C73)</f>
        <v/>
      </c>
      <c r="D73" s="10" cm="1">
        <f t="array" aca="1" ref="D73" ca="1">SUM(INDIRECT("'"&amp;TOTALDemandSheets&amp;"'!"&amp;ADDRESS(ROW(),COLUMN())))</f>
        <v>366276447.67980015</v>
      </c>
      <c r="E73" s="10">
        <f t="shared" ca="1" si="0"/>
        <v>0</v>
      </c>
      <c r="F73" s="3"/>
      <c r="G73" s="10" cm="1">
        <f t="array" aca="1" ref="G73" ca="1">SUM(INDIRECT("'"&amp;TOTALDemandSheets&amp;"'!"&amp;ADDRESS(ROW(),COLUMN())))</f>
        <v>187455565.12438685</v>
      </c>
      <c r="H73" s="10" cm="1">
        <f t="array" aca="1" ref="H73" ca="1">SUM(INDIRECT("'"&amp;TOTALDemandSheets&amp;"'!"&amp;ADDRESS(ROW(),COLUMN())))</f>
        <v>127870857.65105844</v>
      </c>
      <c r="I73" s="10" cm="1">
        <f t="array" aca="1" ref="I73" ca="1">SUM(INDIRECT("'"&amp;TOTALDemandSheets&amp;"'!"&amp;ADDRESS(ROW(),COLUMN())))</f>
        <v>153295.57070176411</v>
      </c>
      <c r="J73" s="10" cm="1">
        <f t="array" aca="1" ref="J73" ca="1">SUM(INDIRECT("'"&amp;TOTALDemandSheets&amp;"'!"&amp;ADDRESS(ROW(),COLUMN())))</f>
        <v>44731.115976888083</v>
      </c>
      <c r="K73" s="10" cm="1">
        <f t="array" aca="1" ref="K73" ca="1">SUM(INDIRECT("'"&amp;TOTALDemandSheets&amp;"'!"&amp;ADDRESS(ROW(),COLUMN())))</f>
        <v>50751998.217676274</v>
      </c>
    </row>
    <row r="74" spans="1:11">
      <c r="A74" s="31" t="str">
        <f>IF(ISBLANK('Input-Accounts'!A74),"",'Input-Accounts'!A74)</f>
        <v/>
      </c>
      <c r="B74" t="str">
        <f>IF(ISBLANK('Input-Accounts'!B74),"",'Input-Accounts'!B74)</f>
        <v/>
      </c>
      <c r="D74" s="123"/>
      <c r="E74" s="10">
        <f t="shared" si="0"/>
        <v>0</v>
      </c>
      <c r="G74" s="123"/>
      <c r="H74" s="123"/>
      <c r="I74" s="123"/>
      <c r="J74" s="123"/>
      <c r="K74" s="123"/>
    </row>
    <row r="75" spans="1:11">
      <c r="A75" s="31">
        <f>IF(ISBLANK('Input-Accounts'!A75),"",'Input-Accounts'!A75)</f>
        <v>64</v>
      </c>
      <c r="B75" s="1" t="str">
        <f>IF(ISBLANK('Input-Accounts'!B75),"",'Input-Accounts'!B75)</f>
        <v>Accumulated Depreciation &amp; Amortization</v>
      </c>
      <c r="D75" s="10"/>
      <c r="E75" s="10">
        <f t="shared" ref="E75:E138" si="1">IFERROR(IF(D75="",0,IF(D75=0,0,IF(ABS(D75-SUM($G75:$K75))&lt;Check_Limit,0,1))),1)</f>
        <v>0</v>
      </c>
      <c r="G75" s="10"/>
      <c r="H75" s="10"/>
      <c r="I75" s="10"/>
      <c r="J75" s="10"/>
      <c r="K75" s="10"/>
    </row>
    <row r="76" spans="1:11" outlineLevel="1">
      <c r="A76" s="31">
        <f>IF(ISBLANK('Input-Accounts'!A76),"",'Input-Accounts'!A76)</f>
        <v>65</v>
      </c>
      <c r="B76" s="1" t="str">
        <f>IF(ISBLANK('Input-Accounts'!B76),"",'Input-Accounts'!B76)</f>
        <v>Intangible Plant</v>
      </c>
      <c r="D76" s="10"/>
      <c r="E76" s="10">
        <f t="shared" si="1"/>
        <v>0</v>
      </c>
      <c r="G76" s="10"/>
      <c r="H76" s="10"/>
      <c r="I76" s="10"/>
      <c r="J76" s="10"/>
      <c r="K76" s="10"/>
    </row>
    <row r="77" spans="1:11" outlineLevel="1">
      <c r="A77" s="31">
        <f>IF(ISBLANK('Input-Accounts'!A77),"",'Input-Accounts'!A77)</f>
        <v>66</v>
      </c>
      <c r="B77" s="53" t="str">
        <f>IF(ISBLANK('Input-Accounts'!B77),"",'Input-Accounts'!B77)</f>
        <v>Organization</v>
      </c>
      <c r="C77" s="31">
        <f>IF(ISBLANK('Input-Accounts'!C77),"",'Input-Accounts'!C77)</f>
        <v>301</v>
      </c>
      <c r="D77" s="10" cm="1">
        <f t="array" aca="1" ref="D77" ca="1">SUM(INDIRECT("'"&amp;TOTALDemandSheets&amp;"'!"&amp;ADDRESS(ROW(),COLUMN())))</f>
        <v>0</v>
      </c>
      <c r="E77" s="10">
        <f t="shared" ca="1" si="1"/>
        <v>0</v>
      </c>
      <c r="F77" s="3"/>
      <c r="G77" s="10" cm="1">
        <f t="array" aca="1" ref="G77" ca="1">SUM(INDIRECT("'"&amp;TOTALDemandSheets&amp;"'!"&amp;ADDRESS(ROW(),COLUMN())))</f>
        <v>0</v>
      </c>
      <c r="H77" s="10" cm="1">
        <f t="array" aca="1" ref="H77" ca="1">SUM(INDIRECT("'"&amp;TOTALDemandSheets&amp;"'!"&amp;ADDRESS(ROW(),COLUMN())))</f>
        <v>0</v>
      </c>
      <c r="I77" s="10" cm="1">
        <f t="array" aca="1" ref="I77" ca="1">SUM(INDIRECT("'"&amp;TOTALDemandSheets&amp;"'!"&amp;ADDRESS(ROW(),COLUMN())))</f>
        <v>0</v>
      </c>
      <c r="J77" s="10" cm="1">
        <f t="array" aca="1" ref="J77" ca="1">SUM(INDIRECT("'"&amp;TOTALDemandSheets&amp;"'!"&amp;ADDRESS(ROW(),COLUMN())))</f>
        <v>0</v>
      </c>
      <c r="K77" s="10" cm="1">
        <f t="array" aca="1" ref="K77" ca="1">SUM(INDIRECT("'"&amp;TOTALDemandSheets&amp;"'!"&amp;ADDRESS(ROW(),COLUMN())))</f>
        <v>0</v>
      </c>
    </row>
    <row r="78" spans="1:11" outlineLevel="1">
      <c r="A78" s="31">
        <f>IF(ISBLANK('Input-Accounts'!A78),"",'Input-Accounts'!A78)</f>
        <v>67</v>
      </c>
      <c r="B78" s="53" t="str">
        <f>IF(ISBLANK('Input-Accounts'!B78),"",'Input-Accounts'!B78)</f>
        <v>Misc. Intangible Plant - Plant Related</v>
      </c>
      <c r="C78" s="31">
        <f>IF(ISBLANK('Input-Accounts'!C78),"",'Input-Accounts'!C78)</f>
        <v>303</v>
      </c>
      <c r="D78" s="10" cm="1">
        <f t="array" aca="1" ref="D78" ca="1">SUM(INDIRECT("'"&amp;TOTALDemandSheets&amp;"'!"&amp;ADDRESS(ROW(),COLUMN())))</f>
        <v>-35632.846335298338</v>
      </c>
      <c r="E78" s="10">
        <f t="shared" ca="1" si="1"/>
        <v>0</v>
      </c>
      <c r="F78" s="3"/>
      <c r="G78" s="10" cm="1">
        <f t="array" aca="1" ref="G78" ca="1">SUM(INDIRECT("'"&amp;TOTALDemandSheets&amp;"'!"&amp;ADDRESS(ROW(),COLUMN())))</f>
        <v>-18236.431496171685</v>
      </c>
      <c r="H78" s="10" cm="1">
        <f t="array" aca="1" ref="H78" ca="1">SUM(INDIRECT("'"&amp;TOTALDemandSheets&amp;"'!"&amp;ADDRESS(ROW(),COLUMN())))</f>
        <v>-12439.79144797809</v>
      </c>
      <c r="I78" s="10" cm="1">
        <f t="array" aca="1" ref="I78" ca="1">SUM(INDIRECT("'"&amp;TOTALDemandSheets&amp;"'!"&amp;ADDRESS(ROW(),COLUMN())))</f>
        <v>-14.913209815426164</v>
      </c>
      <c r="J78" s="10" cm="1">
        <f t="array" aca="1" ref="J78" ca="1">SUM(INDIRECT("'"&amp;TOTALDemandSheets&amp;"'!"&amp;ADDRESS(ROW(),COLUMN())))</f>
        <v>-4.3516229124408534</v>
      </c>
      <c r="K78" s="10" cm="1">
        <f t="array" aca="1" ref="K78" ca="1">SUM(INDIRECT("'"&amp;TOTALDemandSheets&amp;"'!"&amp;ADDRESS(ROW(),COLUMN())))</f>
        <v>-4937.3585584207012</v>
      </c>
    </row>
    <row r="79" spans="1:11" outlineLevel="1">
      <c r="A79" s="31">
        <f>IF(ISBLANK('Input-Accounts'!A79),"",'Input-Accounts'!A79)</f>
        <v>68</v>
      </c>
      <c r="B79" s="53" t="str">
        <f>IF(ISBLANK('Input-Accounts'!B79),"",'Input-Accounts'!B79)</f>
        <v>MISC INTANGIBLE PLANT-DIS SOFTWARE</v>
      </c>
      <c r="C79" s="31">
        <f>IF(ISBLANK('Input-Accounts'!C79),"",'Input-Accounts'!C79)</f>
        <v>303.10000000000002</v>
      </c>
      <c r="D79" s="10" cm="1">
        <f t="array" aca="1" ref="D79" ca="1">SUM(INDIRECT("'"&amp;TOTALDemandSheets&amp;"'!"&amp;ADDRESS(ROW(),COLUMN())))</f>
        <v>-150.45533197725877</v>
      </c>
      <c r="E79" s="10">
        <f t="shared" ca="1" si="1"/>
        <v>0</v>
      </c>
      <c r="F79" s="3"/>
      <c r="G79" s="10" cm="1">
        <f t="array" aca="1" ref="G79" ca="1">SUM(INDIRECT("'"&amp;TOTALDemandSheets&amp;"'!"&amp;ADDRESS(ROW(),COLUMN())))</f>
        <v>-77.001099744283906</v>
      </c>
      <c r="H79" s="10" cm="1">
        <f t="array" aca="1" ref="H79" ca="1">SUM(INDIRECT("'"&amp;TOTALDemandSheets&amp;"'!"&amp;ADDRESS(ROW(),COLUMN())))</f>
        <v>-52.525496684202444</v>
      </c>
      <c r="I79" s="10" cm="1">
        <f t="array" aca="1" ref="I79" ca="1">SUM(INDIRECT("'"&amp;TOTALDemandSheets&amp;"'!"&amp;ADDRESS(ROW(),COLUMN())))</f>
        <v>-6.2969202979548375E-2</v>
      </c>
      <c r="J79" s="10" cm="1">
        <f t="array" aca="1" ref="J79" ca="1">SUM(INDIRECT("'"&amp;TOTALDemandSheets&amp;"'!"&amp;ADDRESS(ROW(),COLUMN())))</f>
        <v>-1.837419508310667E-2</v>
      </c>
      <c r="K79" s="10" cm="1">
        <f t="array" aca="1" ref="K79" ca="1">SUM(INDIRECT("'"&amp;TOTALDemandSheets&amp;"'!"&amp;ADDRESS(ROW(),COLUMN())))</f>
        <v>-20.847392150709783</v>
      </c>
    </row>
    <row r="80" spans="1:11" outlineLevel="1">
      <c r="A80" s="31">
        <f>IF(ISBLANK('Input-Accounts'!A80),"",'Input-Accounts'!A80)</f>
        <v>69</v>
      </c>
      <c r="B80" s="53" t="str">
        <f>IF(ISBLANK('Input-Accounts'!B80),"",'Input-Accounts'!B80)</f>
        <v>MISC INTANGIBLE PLANT-FARA SOFTWARE</v>
      </c>
      <c r="C80" s="31">
        <f>IF(ISBLANK('Input-Accounts'!C80),"",'Input-Accounts'!C80)</f>
        <v>303.2</v>
      </c>
      <c r="D80" s="10" cm="1">
        <f t="array" aca="1" ref="D80" ca="1">SUM(INDIRECT("'"&amp;TOTALDemandSheets&amp;"'!"&amp;ADDRESS(ROW(),COLUMN())))</f>
        <v>0</v>
      </c>
      <c r="E80" s="10">
        <f t="shared" ca="1" si="1"/>
        <v>0</v>
      </c>
      <c r="F80" s="3"/>
      <c r="G80" s="10" cm="1">
        <f t="array" aca="1" ref="G80" ca="1">SUM(INDIRECT("'"&amp;TOTALDemandSheets&amp;"'!"&amp;ADDRESS(ROW(),COLUMN())))</f>
        <v>0</v>
      </c>
      <c r="H80" s="10" cm="1">
        <f t="array" aca="1" ref="H80" ca="1">SUM(INDIRECT("'"&amp;TOTALDemandSheets&amp;"'!"&amp;ADDRESS(ROW(),COLUMN())))</f>
        <v>0</v>
      </c>
      <c r="I80" s="10" cm="1">
        <f t="array" aca="1" ref="I80" ca="1">SUM(INDIRECT("'"&amp;TOTALDemandSheets&amp;"'!"&amp;ADDRESS(ROW(),COLUMN())))</f>
        <v>0</v>
      </c>
      <c r="J80" s="10" cm="1">
        <f t="array" aca="1" ref="J80" ca="1">SUM(INDIRECT("'"&amp;TOTALDemandSheets&amp;"'!"&amp;ADDRESS(ROW(),COLUMN())))</f>
        <v>0</v>
      </c>
      <c r="K80" s="10" cm="1">
        <f t="array" aca="1" ref="K80" ca="1">SUM(INDIRECT("'"&amp;TOTALDemandSheets&amp;"'!"&amp;ADDRESS(ROW(),COLUMN())))</f>
        <v>0</v>
      </c>
    </row>
    <row r="81" spans="1:11" outlineLevel="1">
      <c r="A81" s="31">
        <f>IF(ISBLANK('Input-Accounts'!A81),"",'Input-Accounts'!A81)</f>
        <v>70</v>
      </c>
      <c r="B81" s="53" t="str">
        <f>IF(ISBLANK('Input-Accounts'!B81),"",'Input-Accounts'!B81)</f>
        <v>MISC INTANGIBLE PLANT-OTHER SOFTWARE</v>
      </c>
      <c r="C81" s="31">
        <f>IF(ISBLANK('Input-Accounts'!C81),"",'Input-Accounts'!C81)</f>
        <v>303.3</v>
      </c>
      <c r="D81" s="10" cm="1">
        <f t="array" aca="1" ref="D81" ca="1">SUM(INDIRECT("'"&amp;TOTALDemandSheets&amp;"'!"&amp;ADDRESS(ROW(),COLUMN())))</f>
        <v>-3159055.3798687868</v>
      </c>
      <c r="E81" s="10">
        <f t="shared" ca="1" si="1"/>
        <v>0</v>
      </c>
      <c r="F81" s="3"/>
      <c r="G81" s="10" cm="1">
        <f t="array" aca="1" ref="G81" ca="1">SUM(INDIRECT("'"&amp;TOTALDemandSheets&amp;"'!"&amp;ADDRESS(ROW(),COLUMN())))</f>
        <v>-1616763.827550893</v>
      </c>
      <c r="H81" s="10" cm="1">
        <f t="array" aca="1" ref="H81" ca="1">SUM(INDIRECT("'"&amp;TOTALDemandSheets&amp;"'!"&amp;ADDRESS(ROW(),COLUMN())))</f>
        <v>-1102858.5740357158</v>
      </c>
      <c r="I81" s="10" cm="1">
        <f t="array" aca="1" ref="I81" ca="1">SUM(INDIRECT("'"&amp;TOTALDemandSheets&amp;"'!"&amp;ADDRESS(ROW(),COLUMN())))</f>
        <v>-1322.1412416853334</v>
      </c>
      <c r="J81" s="10" cm="1">
        <f t="array" aca="1" ref="J81" ca="1">SUM(INDIRECT("'"&amp;TOTALDemandSheets&amp;"'!"&amp;ADDRESS(ROW(),COLUMN())))</f>
        <v>-385.79622978612827</v>
      </c>
      <c r="K81" s="10" cm="1">
        <f t="array" aca="1" ref="K81" ca="1">SUM(INDIRECT("'"&amp;TOTALDemandSheets&amp;"'!"&amp;ADDRESS(ROW(),COLUMN())))</f>
        <v>-437725.04081070697</v>
      </c>
    </row>
    <row r="82" spans="1:11" outlineLevel="1">
      <c r="A82" s="31">
        <f>IF(ISBLANK('Input-Accounts'!A82),"",'Input-Accounts'!A82)</f>
        <v>71</v>
      </c>
      <c r="B82" s="53" t="str">
        <f>IF(ISBLANK('Input-Accounts'!B82),"",'Input-Accounts'!B82)</f>
        <v>MISC INTANGIBLE PLANT-CLOUD SOFTWARE</v>
      </c>
      <c r="C82" s="31">
        <f>IF(ISBLANK('Input-Accounts'!C82),"",'Input-Accounts'!C82)</f>
        <v>303.99</v>
      </c>
      <c r="D82" s="10" cm="1">
        <f t="array" aca="1" ref="D82" ca="1">SUM(INDIRECT("'"&amp;TOTALDemandSheets&amp;"'!"&amp;ADDRESS(ROW(),COLUMN())))</f>
        <v>-638446.19823579479</v>
      </c>
      <c r="E82" s="10">
        <f t="shared" ca="1" si="1"/>
        <v>0</v>
      </c>
      <c r="F82" s="3"/>
      <c r="G82" s="10" cm="1">
        <f t="array" aca="1" ref="G82" ca="1">SUM(INDIRECT("'"&amp;TOTALDemandSheets&amp;"'!"&amp;ADDRESS(ROW(),COLUMN())))</f>
        <v>-326748.53556631645</v>
      </c>
      <c r="H82" s="10" cm="1">
        <f t="array" aca="1" ref="H82" ca="1">SUM(INDIRECT("'"&amp;TOTALDemandSheets&amp;"'!"&amp;ADDRESS(ROW(),COLUMN())))</f>
        <v>-222888.10391608218</v>
      </c>
      <c r="I82" s="10" cm="1">
        <f t="array" aca="1" ref="I82" ca="1">SUM(INDIRECT("'"&amp;TOTALDemandSheets&amp;"'!"&amp;ADDRESS(ROW(),COLUMN())))</f>
        <v>-267.20520781747581</v>
      </c>
      <c r="J82" s="10" cm="1">
        <f t="array" aca="1" ref="J82" ca="1">SUM(INDIRECT("'"&amp;TOTALDemandSheets&amp;"'!"&amp;ADDRESS(ROW(),COLUMN())))</f>
        <v>-77.969553104474954</v>
      </c>
      <c r="K82" s="10" cm="1">
        <f t="array" aca="1" ref="K82" ca="1">SUM(INDIRECT("'"&amp;TOTALDemandSheets&amp;"'!"&amp;ADDRESS(ROW(),COLUMN())))</f>
        <v>-88464.38399247425</v>
      </c>
    </row>
    <row r="83" spans="1:11" outlineLevel="1">
      <c r="A83" s="31">
        <f>IF(ISBLANK('Input-Accounts'!A83),"",'Input-Accounts'!A83)</f>
        <v>72</v>
      </c>
      <c r="B83" t="str">
        <f>IF(ISBLANK('Input-Accounts'!B83),"",'Input-Accounts'!B83)</f>
        <v>Subtotal - Intangible Plant</v>
      </c>
      <c r="C83" s="31" t="str">
        <f>IF(ISBLANK('Input-Accounts'!C83),"",'Input-Accounts'!C83)</f>
        <v/>
      </c>
      <c r="D83" s="123" cm="1">
        <f t="array" aca="1" ref="D83" ca="1">SUM(INDIRECT("'"&amp;TOTALDemandSheets&amp;"'!"&amp;ADDRESS(ROW(),COLUMN())))</f>
        <v>-3833284.8797718571</v>
      </c>
      <c r="E83" s="10">
        <f t="shared" ca="1" si="1"/>
        <v>0</v>
      </c>
      <c r="G83" s="123" cm="1">
        <f t="array" aca="1" ref="G83" ca="1">SUM(INDIRECT("'"&amp;TOTALDemandSheets&amp;"'!"&amp;ADDRESS(ROW(),COLUMN())))</f>
        <v>-1961825.7957131253</v>
      </c>
      <c r="H83" s="123" cm="1">
        <f t="array" aca="1" ref="H83" ca="1">SUM(INDIRECT("'"&amp;TOTALDemandSheets&amp;"'!"&amp;ADDRESS(ROW(),COLUMN())))</f>
        <v>-1338238.9948964603</v>
      </c>
      <c r="I83" s="123" cm="1">
        <f t="array" aca="1" ref="I83" ca="1">SUM(INDIRECT("'"&amp;TOTALDemandSheets&amp;"'!"&amp;ADDRESS(ROW(),COLUMN())))</f>
        <v>-1604.3226285212149</v>
      </c>
      <c r="J83" s="123" cm="1">
        <f t="array" aca="1" ref="J83" ca="1">SUM(INDIRECT("'"&amp;TOTALDemandSheets&amp;"'!"&amp;ADDRESS(ROW(),COLUMN())))</f>
        <v>-468.13577999812719</v>
      </c>
      <c r="K83" s="123" cm="1">
        <f t="array" aca="1" ref="K83" ca="1">SUM(INDIRECT("'"&amp;TOTALDemandSheets&amp;"'!"&amp;ADDRESS(ROW(),COLUMN())))</f>
        <v>-531147.63075375266</v>
      </c>
    </row>
    <row r="84" spans="1:11" outlineLevel="1">
      <c r="A84" s="31" t="str">
        <f>IF(ISBLANK('Input-Accounts'!A84),"",'Input-Accounts'!A84)</f>
        <v/>
      </c>
      <c r="B84" t="str">
        <f>IF(ISBLANK('Input-Accounts'!B84),"",'Input-Accounts'!B84)</f>
        <v/>
      </c>
      <c r="D84" s="10"/>
      <c r="E84" s="10">
        <f t="shared" si="1"/>
        <v>0</v>
      </c>
      <c r="G84" s="10"/>
      <c r="H84" s="10"/>
      <c r="I84" s="10"/>
      <c r="J84" s="10"/>
      <c r="K84" s="10"/>
    </row>
    <row r="85" spans="1:11" outlineLevel="1">
      <c r="A85" s="31">
        <f>IF(ISBLANK('Input-Accounts'!A85),"",'Input-Accounts'!A85)</f>
        <v>73</v>
      </c>
      <c r="B85" s="1" t="str">
        <f>IF(ISBLANK('Input-Accounts'!B85),"",'Input-Accounts'!B85)</f>
        <v>Distribution Plant</v>
      </c>
      <c r="C85" s="31" t="str">
        <f>IF(ISBLANK('Input-Accounts'!C85),"",'Input-Accounts'!C85)</f>
        <v/>
      </c>
      <c r="D85" s="10"/>
      <c r="E85" s="10">
        <f t="shared" si="1"/>
        <v>0</v>
      </c>
      <c r="F85" s="3"/>
      <c r="G85" s="10"/>
      <c r="H85" s="10"/>
      <c r="I85" s="10"/>
      <c r="J85" s="10"/>
      <c r="K85" s="10"/>
    </row>
    <row r="86" spans="1:11" outlineLevel="1">
      <c r="A86" s="31">
        <f>IF(ISBLANK('Input-Accounts'!A86),"",'Input-Accounts'!A86)</f>
        <v>74</v>
      </c>
      <c r="B86" s="53" t="str">
        <f>IF(ISBLANK('Input-Accounts'!B86),"",'Input-Accounts'!B86)</f>
        <v>LAND-CITY GATE &amp; MAIN LINE IND. M &amp; R</v>
      </c>
      <c r="C86" s="31">
        <f>IF(ISBLANK('Input-Accounts'!C86),"",'Input-Accounts'!C86)</f>
        <v>374.1</v>
      </c>
      <c r="D86" s="10" cm="1">
        <f t="array" aca="1" ref="D86" ca="1">SUM(INDIRECT("'"&amp;TOTALDemandSheets&amp;"'!"&amp;ADDRESS(ROW(),COLUMN())))</f>
        <v>0</v>
      </c>
      <c r="E86" s="10">
        <f t="shared" ca="1" si="1"/>
        <v>0</v>
      </c>
      <c r="F86" s="3"/>
      <c r="G86" s="10" cm="1">
        <f t="array" aca="1" ref="G86" ca="1">SUM(INDIRECT("'"&amp;TOTALDemandSheets&amp;"'!"&amp;ADDRESS(ROW(),COLUMN())))</f>
        <v>0</v>
      </c>
      <c r="H86" s="10" cm="1">
        <f t="array" aca="1" ref="H86" ca="1">SUM(INDIRECT("'"&amp;TOTALDemandSheets&amp;"'!"&amp;ADDRESS(ROW(),COLUMN())))</f>
        <v>0</v>
      </c>
      <c r="I86" s="10" cm="1">
        <f t="array" aca="1" ref="I86" ca="1">SUM(INDIRECT("'"&amp;TOTALDemandSheets&amp;"'!"&amp;ADDRESS(ROW(),COLUMN())))</f>
        <v>0</v>
      </c>
      <c r="J86" s="10" cm="1">
        <f t="array" aca="1" ref="J86" ca="1">SUM(INDIRECT("'"&amp;TOTALDemandSheets&amp;"'!"&amp;ADDRESS(ROW(),COLUMN())))</f>
        <v>0</v>
      </c>
      <c r="K86" s="10" cm="1">
        <f t="array" aca="1" ref="K86" ca="1">SUM(INDIRECT("'"&amp;TOTALDemandSheets&amp;"'!"&amp;ADDRESS(ROW(),COLUMN())))</f>
        <v>0</v>
      </c>
    </row>
    <row r="87" spans="1:11" outlineLevel="1">
      <c r="A87" s="31">
        <f>IF(ISBLANK('Input-Accounts'!A87),"",'Input-Accounts'!A87)</f>
        <v>75</v>
      </c>
      <c r="B87" s="53" t="str">
        <f>IF(ISBLANK('Input-Accounts'!B87),"",'Input-Accounts'!B87)</f>
        <v>LAND-OTHER DISTRIBUTION SYSTEMS</v>
      </c>
      <c r="C87" s="31">
        <f>IF(ISBLANK('Input-Accounts'!C87),"",'Input-Accounts'!C87)</f>
        <v>374.2</v>
      </c>
      <c r="D87" s="10" cm="1">
        <f t="array" aca="1" ref="D87" ca="1">SUM(INDIRECT("'"&amp;TOTALDemandSheets&amp;"'!"&amp;ADDRESS(ROW(),COLUMN())))</f>
        <v>387.49582640734468</v>
      </c>
      <c r="E87" s="10">
        <f t="shared" ca="1" si="1"/>
        <v>0</v>
      </c>
      <c r="F87" s="3"/>
      <c r="G87" s="10" cm="1">
        <f t="array" aca="1" ref="G87" ca="1">SUM(INDIRECT("'"&amp;TOTALDemandSheets&amp;"'!"&amp;ADDRESS(ROW(),COLUMN())))</f>
        <v>198.33959167725828</v>
      </c>
      <c r="H87" s="10" cm="1">
        <f t="array" aca="1" ref="H87" ca="1">SUM(INDIRECT("'"&amp;TOTALDemandSheets&amp;"'!"&amp;ADDRESS(ROW(),COLUMN())))</f>
        <v>135.29528278929885</v>
      </c>
      <c r="I87" s="10" cm="1">
        <f t="array" aca="1" ref="I87" ca="1">SUM(INDIRECT("'"&amp;TOTALDemandSheets&amp;"'!"&amp;ADDRESS(ROW(),COLUMN())))</f>
        <v>0.16219620302414126</v>
      </c>
      <c r="J87" s="10" cm="1">
        <f t="array" aca="1" ref="J87" ca="1">SUM(INDIRECT("'"&amp;TOTALDemandSheets&amp;"'!"&amp;ADDRESS(ROW(),COLUMN())))</f>
        <v>0</v>
      </c>
      <c r="K87" s="10" cm="1">
        <f t="array" aca="1" ref="K87" ca="1">SUM(INDIRECT("'"&amp;TOTALDemandSheets&amp;"'!"&amp;ADDRESS(ROW(),COLUMN())))</f>
        <v>53.698755737763413</v>
      </c>
    </row>
    <row r="88" spans="1:11" outlineLevel="1">
      <c r="A88" s="31">
        <f>IF(ISBLANK('Input-Accounts'!A88),"",'Input-Accounts'!A88)</f>
        <v>76</v>
      </c>
      <c r="B88" s="53" t="str">
        <f>IF(ISBLANK('Input-Accounts'!B88),"",'Input-Accounts'!B88)</f>
        <v>LAND RIGHTS-OTHER DISTR SYSTEMS</v>
      </c>
      <c r="C88" s="31">
        <f>IF(ISBLANK('Input-Accounts'!C88),"",'Input-Accounts'!C88)</f>
        <v>374.4</v>
      </c>
      <c r="D88" s="10" cm="1">
        <f t="array" aca="1" ref="D88" ca="1">SUM(INDIRECT("'"&amp;TOTALDemandSheets&amp;"'!"&amp;ADDRESS(ROW(),COLUMN())))</f>
        <v>-306412.61196108762</v>
      </c>
      <c r="E88" s="10">
        <f t="shared" ca="1" si="1"/>
        <v>0</v>
      </c>
      <c r="F88" s="3"/>
      <c r="G88" s="10" cm="1">
        <f t="array" aca="1" ref="G88" ca="1">SUM(INDIRECT("'"&amp;TOTALDemandSheets&amp;"'!"&amp;ADDRESS(ROW(),COLUMN())))</f>
        <v>-156837.1791370922</v>
      </c>
      <c r="H88" s="10" cm="1">
        <f t="array" aca="1" ref="H88" ca="1">SUM(INDIRECT("'"&amp;TOTALDemandSheets&amp;"'!"&amp;ADDRESS(ROW(),COLUMN())))</f>
        <v>-106984.84515263744</v>
      </c>
      <c r="I88" s="10" cm="1">
        <f t="array" aca="1" ref="I88" ca="1">SUM(INDIRECT("'"&amp;TOTALDemandSheets&amp;"'!"&amp;ADDRESS(ROW(),COLUMN())))</f>
        <v>-128.25676776852112</v>
      </c>
      <c r="J88" s="10" cm="1">
        <f t="array" aca="1" ref="J88" ca="1">SUM(INDIRECT("'"&amp;TOTALDemandSheets&amp;"'!"&amp;ADDRESS(ROW(),COLUMN())))</f>
        <v>0</v>
      </c>
      <c r="K88" s="10" cm="1">
        <f t="array" aca="1" ref="K88" ca="1">SUM(INDIRECT("'"&amp;TOTALDemandSheets&amp;"'!"&amp;ADDRESS(ROW(),COLUMN())))</f>
        <v>-42462.330903589456</v>
      </c>
    </row>
    <row r="89" spans="1:11" outlineLevel="1">
      <c r="A89" s="31">
        <f>IF(ISBLANK('Input-Accounts'!A89),"",'Input-Accounts'!A89)</f>
        <v>77</v>
      </c>
      <c r="B89" s="53" t="str">
        <f>IF(ISBLANK('Input-Accounts'!B89),"",'Input-Accounts'!B89)</f>
        <v>RIGHTS OF WAY</v>
      </c>
      <c r="C89" s="31">
        <f>IF(ISBLANK('Input-Accounts'!C89),"",'Input-Accounts'!C89)</f>
        <v>374.5</v>
      </c>
      <c r="D89" s="10" cm="1">
        <f t="array" aca="1" ref="D89" ca="1">SUM(INDIRECT("'"&amp;TOTALDemandSheets&amp;"'!"&amp;ADDRESS(ROW(),COLUMN())))</f>
        <v>-890585.37883069809</v>
      </c>
      <c r="E89" s="10">
        <f t="shared" ca="1" si="1"/>
        <v>0</v>
      </c>
      <c r="F89" s="3"/>
      <c r="G89" s="10" cm="1">
        <f t="array" aca="1" ref="G89" ca="1">SUM(INDIRECT("'"&amp;TOTALDemandSheets&amp;"'!"&amp;ADDRESS(ROW(),COLUMN())))</f>
        <v>-455845.7881436139</v>
      </c>
      <c r="H89" s="10" cm="1">
        <f t="array" aca="1" ref="H89" ca="1">SUM(INDIRECT("'"&amp;TOTALDemandSheets&amp;"'!"&amp;ADDRESS(ROW(),COLUMN())))</f>
        <v>-310950.44763204787</v>
      </c>
      <c r="I89" s="10" cm="1">
        <f t="array" aca="1" ref="I89" ca="1">SUM(INDIRECT("'"&amp;TOTALDemandSheets&amp;"'!"&amp;ADDRESS(ROW(),COLUMN())))</f>
        <v>-372.77709092873397</v>
      </c>
      <c r="J89" s="10" cm="1">
        <f t="array" aca="1" ref="J89" ca="1">SUM(INDIRECT("'"&amp;TOTALDemandSheets&amp;"'!"&amp;ADDRESS(ROW(),COLUMN())))</f>
        <v>0</v>
      </c>
      <c r="K89" s="10" cm="1">
        <f t="array" aca="1" ref="K89" ca="1">SUM(INDIRECT("'"&amp;TOTALDemandSheets&amp;"'!"&amp;ADDRESS(ROW(),COLUMN())))</f>
        <v>-123416.36596410758</v>
      </c>
    </row>
    <row r="90" spans="1:11" outlineLevel="1">
      <c r="A90" s="31">
        <f>IF(ISBLANK('Input-Accounts'!A90),"",'Input-Accounts'!A90)</f>
        <v>78</v>
      </c>
      <c r="B90" s="53" t="str">
        <f>IF(ISBLANK('Input-Accounts'!B90),"",'Input-Accounts'!B90)</f>
        <v>STRUC &amp; IMPROV-CITY GATE M &amp; R</v>
      </c>
      <c r="C90" s="31">
        <f>IF(ISBLANK('Input-Accounts'!C90),"",'Input-Accounts'!C90)</f>
        <v>375.2</v>
      </c>
      <c r="D90" s="10" cm="1">
        <f t="array" aca="1" ref="D90" ca="1">SUM(INDIRECT("'"&amp;TOTALDemandSheets&amp;"'!"&amp;ADDRESS(ROW(),COLUMN())))</f>
        <v>-1578.4009028556136</v>
      </c>
      <c r="E90" s="10">
        <f t="shared" ca="1" si="1"/>
        <v>0</v>
      </c>
      <c r="F90" s="3"/>
      <c r="G90" s="10" cm="1">
        <f t="array" aca="1" ref="G90" ca="1">SUM(INDIRECT("'"&amp;TOTALDemandSheets&amp;"'!"&amp;ADDRESS(ROW(),COLUMN())))</f>
        <v>-807.90390306372706</v>
      </c>
      <c r="H90" s="10" cm="1">
        <f t="array" aca="1" ref="H90" ca="1">SUM(INDIRECT("'"&amp;TOTALDemandSheets&amp;"'!"&amp;ADDRESS(ROW(),COLUMN())))</f>
        <v>-551.10321699889982</v>
      </c>
      <c r="I90" s="10" cm="1">
        <f t="array" aca="1" ref="I90" ca="1">SUM(INDIRECT("'"&amp;TOTALDemandSheets&amp;"'!"&amp;ADDRESS(ROW(),COLUMN())))</f>
        <v>-0.66067971793825875</v>
      </c>
      <c r="J90" s="10" cm="1">
        <f t="array" aca="1" ref="J90" ca="1">SUM(INDIRECT("'"&amp;TOTALDemandSheets&amp;"'!"&amp;ADDRESS(ROW(),COLUMN())))</f>
        <v>0</v>
      </c>
      <c r="K90" s="10" cm="1">
        <f t="array" aca="1" ref="K90" ca="1">SUM(INDIRECT("'"&amp;TOTALDemandSheets&amp;"'!"&amp;ADDRESS(ROW(),COLUMN())))</f>
        <v>-218.73310307504852</v>
      </c>
    </row>
    <row r="91" spans="1:11" outlineLevel="1">
      <c r="A91" s="31">
        <f>IF(ISBLANK('Input-Accounts'!A91),"",'Input-Accounts'!A91)</f>
        <v>79</v>
      </c>
      <c r="B91" s="53" t="str">
        <f>IF(ISBLANK('Input-Accounts'!B91),"",'Input-Accounts'!B91)</f>
        <v>STRUC &amp; IMPROV-GENERAL M &amp; R</v>
      </c>
      <c r="C91" s="31">
        <f>IF(ISBLANK('Input-Accounts'!C91),"",'Input-Accounts'!C91)</f>
        <v>375.3</v>
      </c>
      <c r="D91" s="10" cm="1">
        <f t="array" aca="1" ref="D91" ca="1">SUM(INDIRECT("'"&amp;TOTALDemandSheets&amp;"'!"&amp;ADDRESS(ROW(),COLUMN())))</f>
        <v>57.621686699462671</v>
      </c>
      <c r="E91" s="10">
        <f t="shared" ca="1" si="1"/>
        <v>0</v>
      </c>
      <c r="F91" s="3"/>
      <c r="G91" s="10" cm="1">
        <f t="array" aca="1" ref="G91" ca="1">SUM(INDIRECT("'"&amp;TOTALDemandSheets&amp;"'!"&amp;ADDRESS(ROW(),COLUMN())))</f>
        <v>29.493638467507655</v>
      </c>
      <c r="H91" s="10" cm="1">
        <f t="array" aca="1" ref="H91" ca="1">SUM(INDIRECT("'"&amp;TOTALDemandSheets&amp;"'!"&amp;ADDRESS(ROW(),COLUMN())))</f>
        <v>20.118777714536996</v>
      </c>
      <c r="I91" s="10" cm="1">
        <f t="array" aca="1" ref="I91" ca="1">SUM(INDIRECT("'"&amp;TOTALDemandSheets&amp;"'!"&amp;ADDRESS(ROW(),COLUMN())))</f>
        <v>2.4119017954724375E-2</v>
      </c>
      <c r="J91" s="10" cm="1">
        <f t="array" aca="1" ref="J91" ca="1">SUM(INDIRECT("'"&amp;TOTALDemandSheets&amp;"'!"&amp;ADDRESS(ROW(),COLUMN())))</f>
        <v>0</v>
      </c>
      <c r="K91" s="10" cm="1">
        <f t="array" aca="1" ref="K91" ca="1">SUM(INDIRECT("'"&amp;TOTALDemandSheets&amp;"'!"&amp;ADDRESS(ROW(),COLUMN())))</f>
        <v>7.9851514994632948</v>
      </c>
    </row>
    <row r="92" spans="1:11" outlineLevel="1">
      <c r="A92" s="31">
        <f>IF(ISBLANK('Input-Accounts'!A92),"",'Input-Accounts'!A92)</f>
        <v>80</v>
      </c>
      <c r="B92" s="53" t="str">
        <f>IF(ISBLANK('Input-Accounts'!B92),"",'Input-Accounts'!B92)</f>
        <v xml:space="preserve">STRUC &amp; IMPROV-REGULATING </v>
      </c>
      <c r="C92" s="31">
        <f>IF(ISBLANK('Input-Accounts'!C92),"",'Input-Accounts'!C92)</f>
        <v>375.4</v>
      </c>
      <c r="D92" s="10" cm="1">
        <f t="array" aca="1" ref="D92" ca="1">SUM(INDIRECT("'"&amp;TOTALDemandSheets&amp;"'!"&amp;ADDRESS(ROW(),COLUMN())))</f>
        <v>-105288.45394194993</v>
      </c>
      <c r="E92" s="10">
        <f t="shared" ca="1" si="1"/>
        <v>0</v>
      </c>
      <c r="F92" s="3"/>
      <c r="G92" s="10" cm="1">
        <f t="array" aca="1" ref="G92" ca="1">SUM(INDIRECT("'"&amp;TOTALDemandSheets&amp;"'!"&amp;ADDRESS(ROW(),COLUMN())))</f>
        <v>-53891.855189231392</v>
      </c>
      <c r="H92" s="10" cm="1">
        <f t="array" aca="1" ref="H92" ca="1">SUM(INDIRECT("'"&amp;TOTALDemandSheets&amp;"'!"&amp;ADDRESS(ROW(),COLUMN())))</f>
        <v>-36761.766655905798</v>
      </c>
      <c r="I92" s="10" cm="1">
        <f t="array" aca="1" ref="I92" ca="1">SUM(INDIRECT("'"&amp;TOTALDemandSheets&amp;"'!"&amp;ADDRESS(ROW(),COLUMN())))</f>
        <v>-44.071151965684159</v>
      </c>
      <c r="J92" s="10" cm="1">
        <f t="array" aca="1" ref="J92" ca="1">SUM(INDIRECT("'"&amp;TOTALDemandSheets&amp;"'!"&amp;ADDRESS(ROW(),COLUMN())))</f>
        <v>0</v>
      </c>
      <c r="K92" s="10" cm="1">
        <f t="array" aca="1" ref="K92" ca="1">SUM(INDIRECT("'"&amp;TOTALDemandSheets&amp;"'!"&amp;ADDRESS(ROW(),COLUMN())))</f>
        <v>-14590.760944847065</v>
      </c>
    </row>
    <row r="93" spans="1:11" outlineLevel="1">
      <c r="A93" s="31">
        <f>IF(ISBLANK('Input-Accounts'!A93),"",'Input-Accounts'!A93)</f>
        <v>81</v>
      </c>
      <c r="B93" s="53" t="str">
        <f>IF(ISBLANK('Input-Accounts'!B93),"",'Input-Accounts'!B93)</f>
        <v>STRUC &amp; IMPROV-REGULATING - DS-ML DIRECT ASSIGNMENT</v>
      </c>
      <c r="C93" s="31">
        <f>IF(ISBLANK('Input-Accounts'!C93),"",'Input-Accounts'!C93)</f>
        <v>375.4</v>
      </c>
      <c r="D93" s="10" cm="1">
        <f t="array" aca="1" ref="D93" ca="1">SUM(INDIRECT("'"&amp;TOTALDemandSheets&amp;"'!"&amp;ADDRESS(ROW(),COLUMN())))</f>
        <v>-4498.4759619603055</v>
      </c>
      <c r="E93" s="10">
        <f t="shared" ca="1" si="1"/>
        <v>0</v>
      </c>
      <c r="F93" s="3"/>
      <c r="G93" s="10" cm="1">
        <f t="array" aca="1" ref="G93" ca="1">SUM(INDIRECT("'"&amp;TOTALDemandSheets&amp;"'!"&amp;ADDRESS(ROW(),COLUMN())))</f>
        <v>0</v>
      </c>
      <c r="H93" s="10" cm="1">
        <f t="array" aca="1" ref="H93" ca="1">SUM(INDIRECT("'"&amp;TOTALDemandSheets&amp;"'!"&amp;ADDRESS(ROW(),COLUMN())))</f>
        <v>0</v>
      </c>
      <c r="I93" s="10" cm="1">
        <f t="array" aca="1" ref="I93" ca="1">SUM(INDIRECT("'"&amp;TOTALDemandSheets&amp;"'!"&amp;ADDRESS(ROW(),COLUMN())))</f>
        <v>0</v>
      </c>
      <c r="J93" s="10" cm="1">
        <f t="array" aca="1" ref="J93" ca="1">SUM(INDIRECT("'"&amp;TOTALDemandSheets&amp;"'!"&amp;ADDRESS(ROW(),COLUMN())))</f>
        <v>-4498.4759619603055</v>
      </c>
      <c r="K93" s="10" cm="1">
        <f t="array" aca="1" ref="K93" ca="1">SUM(INDIRECT("'"&amp;TOTALDemandSheets&amp;"'!"&amp;ADDRESS(ROW(),COLUMN())))</f>
        <v>0</v>
      </c>
    </row>
    <row r="94" spans="1:11" outlineLevel="1">
      <c r="A94" s="31">
        <f>IF(ISBLANK('Input-Accounts'!A94),"",'Input-Accounts'!A94)</f>
        <v>82</v>
      </c>
      <c r="B94" s="53" t="str">
        <f>IF(ISBLANK('Input-Accounts'!B94),"",'Input-Accounts'!B94)</f>
        <v>STRUC &amp; IMPROV-DISTR. IND. M &amp; R</v>
      </c>
      <c r="C94" s="31">
        <f>IF(ISBLANK('Input-Accounts'!C94),"",'Input-Accounts'!C94)</f>
        <v>375.6</v>
      </c>
      <c r="D94" s="10" cm="1">
        <f t="array" aca="1" ref="D94" ca="1">SUM(INDIRECT("'"&amp;TOTALDemandSheets&amp;"'!"&amp;ADDRESS(ROW(),COLUMN())))</f>
        <v>0</v>
      </c>
      <c r="E94" s="10">
        <f t="shared" ca="1" si="1"/>
        <v>0</v>
      </c>
      <c r="F94" s="3"/>
      <c r="G94" s="10" cm="1">
        <f t="array" aca="1" ref="G94" ca="1">SUM(INDIRECT("'"&amp;TOTALDemandSheets&amp;"'!"&amp;ADDRESS(ROW(),COLUMN())))</f>
        <v>0</v>
      </c>
      <c r="H94" s="10" cm="1">
        <f t="array" aca="1" ref="H94" ca="1">SUM(INDIRECT("'"&amp;TOTALDemandSheets&amp;"'!"&amp;ADDRESS(ROW(),COLUMN())))</f>
        <v>0</v>
      </c>
      <c r="I94" s="10" cm="1">
        <f t="array" aca="1" ref="I94" ca="1">SUM(INDIRECT("'"&amp;TOTALDemandSheets&amp;"'!"&amp;ADDRESS(ROW(),COLUMN())))</f>
        <v>0</v>
      </c>
      <c r="J94" s="10" cm="1">
        <f t="array" aca="1" ref="J94" ca="1">SUM(INDIRECT("'"&amp;TOTALDemandSheets&amp;"'!"&amp;ADDRESS(ROW(),COLUMN())))</f>
        <v>0</v>
      </c>
      <c r="K94" s="10" cm="1">
        <f t="array" aca="1" ref="K94" ca="1">SUM(INDIRECT("'"&amp;TOTALDemandSheets&amp;"'!"&amp;ADDRESS(ROW(),COLUMN())))</f>
        <v>0</v>
      </c>
    </row>
    <row r="95" spans="1:11" outlineLevel="1">
      <c r="A95" s="31">
        <f>IF(ISBLANK('Input-Accounts'!A95),"",'Input-Accounts'!A95)</f>
        <v>83</v>
      </c>
      <c r="B95" s="53" t="str">
        <f>IF(ISBLANK('Input-Accounts'!B95),"",'Input-Accounts'!B95)</f>
        <v>STRUC &amp; IMPROV-OTHER DISTR. SYSTEMS</v>
      </c>
      <c r="C95" s="31">
        <f>IF(ISBLANK('Input-Accounts'!C95),"",'Input-Accounts'!C95)</f>
        <v>375.7</v>
      </c>
      <c r="D95" s="10" cm="1">
        <f t="array" aca="1" ref="D95" ca="1">SUM(INDIRECT("'"&amp;TOTALDemandSheets&amp;"'!"&amp;ADDRESS(ROW(),COLUMN())))</f>
        <v>-2378107.4975268496</v>
      </c>
      <c r="E95" s="10">
        <f t="shared" ca="1" si="1"/>
        <v>0</v>
      </c>
      <c r="F95" s="3"/>
      <c r="G95" s="10" cm="1">
        <f t="array" aca="1" ref="G95" ca="1">SUM(INDIRECT("'"&amp;TOTALDemandSheets&amp;"'!"&amp;ADDRESS(ROW(),COLUMN())))</f>
        <v>-1217084.7667091808</v>
      </c>
      <c r="H95" s="10" cm="1">
        <f t="array" aca="1" ref="H95" ca="1">SUM(INDIRECT("'"&amp;TOTALDemandSheets&amp;"'!"&amp;ADDRESS(ROW(),COLUMN())))</f>
        <v>-830221.67333294498</v>
      </c>
      <c r="I95" s="10" cm="1">
        <f t="array" aca="1" ref="I95" ca="1">SUM(INDIRECT("'"&amp;TOTALDemandSheets&amp;"'!"&amp;ADDRESS(ROW(),COLUMN())))</f>
        <v>-995.29562529288285</v>
      </c>
      <c r="J95" s="10" cm="1">
        <f t="array" aca="1" ref="J95" ca="1">SUM(INDIRECT("'"&amp;TOTALDemandSheets&amp;"'!"&amp;ADDRESS(ROW(),COLUMN())))</f>
        <v>-290.42381226317417</v>
      </c>
      <c r="K95" s="10" cm="1">
        <f t="array" aca="1" ref="K95" ca="1">SUM(INDIRECT("'"&amp;TOTALDemandSheets&amp;"'!"&amp;ADDRESS(ROW(),COLUMN())))</f>
        <v>-329515.3380471681</v>
      </c>
    </row>
    <row r="96" spans="1:11" outlineLevel="1">
      <c r="A96" s="31">
        <f>IF(ISBLANK('Input-Accounts'!A96),"",'Input-Accounts'!A96)</f>
        <v>84</v>
      </c>
      <c r="B96" s="53" t="str">
        <f>IF(ISBLANK('Input-Accounts'!B96),"",'Input-Accounts'!B96)</f>
        <v>STRUC &amp; IMPROV-OTHER DISTR SYS-ILP</v>
      </c>
      <c r="C96" s="31">
        <f>IF(ISBLANK('Input-Accounts'!C96),"",'Input-Accounts'!C96)</f>
        <v>375.71</v>
      </c>
      <c r="D96" s="10" cm="1">
        <f t="array" aca="1" ref="D96" ca="1">SUM(INDIRECT("'"&amp;TOTALDemandSheets&amp;"'!"&amp;ADDRESS(ROW(),COLUMN())))</f>
        <v>-399046.59687812015</v>
      </c>
      <c r="E96" s="10">
        <f t="shared" ca="1" si="1"/>
        <v>0</v>
      </c>
      <c r="F96" s="3"/>
      <c r="G96" s="10" cm="1">
        <f t="array" aca="1" ref="G96" ca="1">SUM(INDIRECT("'"&amp;TOTALDemandSheets&amp;"'!"&amp;ADDRESS(ROW(),COLUMN())))</f>
        <v>-204226.90512207005</v>
      </c>
      <c r="H96" s="10" cm="1">
        <f t="array" aca="1" ref="H96" ca="1">SUM(INDIRECT("'"&amp;TOTALDemandSheets&amp;"'!"&amp;ADDRESS(ROW(),COLUMN())))</f>
        <v>-139311.25222157018</v>
      </c>
      <c r="I96" s="10" cm="1">
        <f t="array" aca="1" ref="I96" ca="1">SUM(INDIRECT("'"&amp;TOTALDemandSheets&amp;"'!"&amp;ADDRESS(ROW(),COLUMN())))</f>
        <v>-167.0106723829129</v>
      </c>
      <c r="J96" s="10" cm="1">
        <f t="array" aca="1" ref="J96" ca="1">SUM(INDIRECT("'"&amp;TOTALDemandSheets&amp;"'!"&amp;ADDRESS(ROW(),COLUMN())))</f>
        <v>-48.733135090198438</v>
      </c>
      <c r="K96" s="10" cm="1">
        <f t="array" aca="1" ref="K96" ca="1">SUM(INDIRECT("'"&amp;TOTALDemandSheets&amp;"'!"&amp;ADDRESS(ROW(),COLUMN())))</f>
        <v>-55292.695727006845</v>
      </c>
    </row>
    <row r="97" spans="1:11" outlineLevel="1">
      <c r="A97" s="31">
        <f>IF(ISBLANK('Input-Accounts'!A97),"",'Input-Accounts'!A97)</f>
        <v>85</v>
      </c>
      <c r="B97" s="53" t="str">
        <f>IF(ISBLANK('Input-Accounts'!B97),"",'Input-Accounts'!B97)</f>
        <v>STRUC &amp; IMPROV-COMMUNICATIONS</v>
      </c>
      <c r="C97" s="31">
        <f>IF(ISBLANK('Input-Accounts'!C97),"",'Input-Accounts'!C97)</f>
        <v>375.8</v>
      </c>
      <c r="D97" s="10" cm="1">
        <f t="array" aca="1" ref="D97" ca="1">SUM(INDIRECT("'"&amp;TOTALDemandSheets&amp;"'!"&amp;ADDRESS(ROW(),COLUMN())))</f>
        <v>-11827.381706344522</v>
      </c>
      <c r="E97" s="10">
        <f t="shared" ca="1" si="1"/>
        <v>0</v>
      </c>
      <c r="F97" s="3"/>
      <c r="G97" s="10" cm="1">
        <f t="array" aca="1" ref="G97" ca="1">SUM(INDIRECT("'"&amp;TOTALDemandSheets&amp;"'!"&amp;ADDRESS(ROW(),COLUMN())))</f>
        <v>-6053.8408374531673</v>
      </c>
      <c r="H97" s="10" cm="1">
        <f t="array" aca="1" ref="H97" ca="1">SUM(INDIRECT("'"&amp;TOTALDemandSheets&amp;"'!"&amp;ADDRESS(ROW(),COLUMN())))</f>
        <v>-4129.5643554485823</v>
      </c>
      <c r="I97" s="10" cm="1">
        <f t="array" aca="1" ref="I97" ca="1">SUM(INDIRECT("'"&amp;TOTALDemandSheets&amp;"'!"&amp;ADDRESS(ROW(),COLUMN())))</f>
        <v>-4.9506504941543525</v>
      </c>
      <c r="J97" s="10" cm="1">
        <f t="array" aca="1" ref="J97" ca="1">SUM(INDIRECT("'"&amp;TOTALDemandSheets&amp;"'!"&amp;ADDRESS(ROW(),COLUMN())))</f>
        <v>0</v>
      </c>
      <c r="K97" s="10" cm="1">
        <f t="array" aca="1" ref="K97" ca="1">SUM(INDIRECT("'"&amp;TOTALDemandSheets&amp;"'!"&amp;ADDRESS(ROW(),COLUMN())))</f>
        <v>-1639.0258629486179</v>
      </c>
    </row>
    <row r="98" spans="1:11" outlineLevel="1">
      <c r="A98" s="31">
        <f>IF(ISBLANK('Input-Accounts'!A98),"",'Input-Accounts'!A98)</f>
        <v>86</v>
      </c>
      <c r="B98" s="53" t="str">
        <f>IF(ISBLANK('Input-Accounts'!B98),"",'Input-Accounts'!B98)</f>
        <v>MAINS (Less SMRP)</v>
      </c>
      <c r="C98" s="31">
        <f>IF(ISBLANK('Input-Accounts'!C98),"",'Input-Accounts'!C98)</f>
        <v>376</v>
      </c>
      <c r="D98" s="10" cm="1">
        <f t="array" aca="1" ref="D98" ca="1">SUM(INDIRECT("'"&amp;TOTALDemandSheets&amp;"'!"&amp;ADDRESS(ROW(),COLUMN())))</f>
        <v>-66505908.216209628</v>
      </c>
      <c r="E98" s="10">
        <f t="shared" ca="1" si="1"/>
        <v>0</v>
      </c>
      <c r="F98" s="3"/>
      <c r="G98" s="10" cm="1">
        <f t="array" aca="1" ref="G98" ca="1">SUM(INDIRECT("'"&amp;TOTALDemandSheets&amp;"'!"&amp;ADDRESS(ROW(),COLUMN())))</f>
        <v>-34041023.878956065</v>
      </c>
      <c r="H98" s="10" cm="1">
        <f t="array" aca="1" ref="H98" ca="1">SUM(INDIRECT("'"&amp;TOTALDemandSheets&amp;"'!"&amp;ADDRESS(ROW(),COLUMN())))</f>
        <v>-23220729.220996551</v>
      </c>
      <c r="I98" s="10" cm="1">
        <f t="array" aca="1" ref="I98" ca="1">SUM(INDIRECT("'"&amp;TOTALDemandSheets&amp;"'!"&amp;ADDRESS(ROW(),COLUMN())))</f>
        <v>-27837.734128268228</v>
      </c>
      <c r="J98" s="10" cm="1">
        <f t="array" aca="1" ref="J98" ca="1">SUM(INDIRECT("'"&amp;TOTALDemandSheets&amp;"'!"&amp;ADDRESS(ROW(),COLUMN())))</f>
        <v>0</v>
      </c>
      <c r="K98" s="10" cm="1">
        <f t="array" aca="1" ref="K98" ca="1">SUM(INDIRECT("'"&amp;TOTALDemandSheets&amp;"'!"&amp;ADDRESS(ROW(),COLUMN())))</f>
        <v>-9216317.3821287453</v>
      </c>
    </row>
    <row r="99" spans="1:11" outlineLevel="1">
      <c r="A99" s="31">
        <f>IF(ISBLANK('Input-Accounts'!A99),"",'Input-Accounts'!A99)</f>
        <v>87</v>
      </c>
      <c r="B99" s="53" t="str">
        <f>IF(ISBLANK('Input-Accounts'!B99),"",'Input-Accounts'!B99)</f>
        <v>MAINS - DS-ML DIRECT ASSIGNMENT</v>
      </c>
      <c r="C99" s="31">
        <f>IF(ISBLANK('Input-Accounts'!C99),"",'Input-Accounts'!C99)</f>
        <v>376</v>
      </c>
      <c r="D99" s="10" cm="1">
        <f t="array" aca="1" ref="D99" ca="1">SUM(INDIRECT("'"&amp;TOTALDemandSheets&amp;"'!"&amp;ADDRESS(ROW(),COLUMN())))</f>
        <v>-5948.4040982435272</v>
      </c>
      <c r="E99" s="10">
        <f t="shared" ca="1" si="1"/>
        <v>0</v>
      </c>
      <c r="F99" s="3"/>
      <c r="G99" s="10" cm="1">
        <f t="array" aca="1" ref="G99" ca="1">SUM(INDIRECT("'"&amp;TOTALDemandSheets&amp;"'!"&amp;ADDRESS(ROW(),COLUMN())))</f>
        <v>0</v>
      </c>
      <c r="H99" s="10" cm="1">
        <f t="array" aca="1" ref="H99" ca="1">SUM(INDIRECT("'"&amp;TOTALDemandSheets&amp;"'!"&amp;ADDRESS(ROW(),COLUMN())))</f>
        <v>0</v>
      </c>
      <c r="I99" s="10" cm="1">
        <f t="array" aca="1" ref="I99" ca="1">SUM(INDIRECT("'"&amp;TOTALDemandSheets&amp;"'!"&amp;ADDRESS(ROW(),COLUMN())))</f>
        <v>0</v>
      </c>
      <c r="J99" s="10" cm="1">
        <f t="array" aca="1" ref="J99" ca="1">SUM(INDIRECT("'"&amp;TOTALDemandSheets&amp;"'!"&amp;ADDRESS(ROW(),COLUMN())))</f>
        <v>-5948.4040982435272</v>
      </c>
      <c r="K99" s="10" cm="1">
        <f t="array" aca="1" ref="K99" ca="1">SUM(INDIRECT("'"&amp;TOTALDemandSheets&amp;"'!"&amp;ADDRESS(ROW(),COLUMN())))</f>
        <v>0</v>
      </c>
    </row>
    <row r="100" spans="1:11" outlineLevel="1">
      <c r="A100" s="31">
        <f>IF(ISBLANK('Input-Accounts'!A100),"",'Input-Accounts'!A100)</f>
        <v>88</v>
      </c>
      <c r="B100" s="53" t="str">
        <f>IF(ISBLANK('Input-Accounts'!B100),"",'Input-Accounts'!B100)</f>
        <v>M &amp; R STATION EQUIP-GENERAL</v>
      </c>
      <c r="C100" s="31">
        <f>IF(ISBLANK('Input-Accounts'!C100),"",'Input-Accounts'!C100)</f>
        <v>378.1</v>
      </c>
      <c r="D100" s="10" cm="1">
        <f t="array" aca="1" ref="D100" ca="1">SUM(INDIRECT("'"&amp;TOTALDemandSheets&amp;"'!"&amp;ADDRESS(ROW(),COLUMN())))</f>
        <v>245199.73145971957</v>
      </c>
      <c r="E100" s="10">
        <f t="shared" ca="1" si="1"/>
        <v>0</v>
      </c>
      <c r="F100" s="3"/>
      <c r="G100" s="10" cm="1">
        <f t="array" aca="1" ref="G100" ca="1">SUM(INDIRECT("'"&amp;TOTALDemandSheets&amp;"'!"&amp;ADDRESS(ROW(),COLUMN())))</f>
        <v>125505.38948507333</v>
      </c>
      <c r="H100" s="10" cm="1">
        <f t="array" aca="1" ref="H100" ca="1">SUM(INDIRECT("'"&amp;TOTALDemandSheets&amp;"'!"&amp;ADDRESS(ROW(),COLUMN())))</f>
        <v>85612.19178869098</v>
      </c>
      <c r="I100" s="10" cm="1">
        <f t="array" aca="1" ref="I100" ca="1">SUM(INDIRECT("'"&amp;TOTALDemandSheets&amp;"'!"&amp;ADDRESS(ROW(),COLUMN())))</f>
        <v>102.63456459398854</v>
      </c>
      <c r="J100" s="10" cm="1">
        <f t="array" aca="1" ref="J100" ca="1">SUM(INDIRECT("'"&amp;TOTALDemandSheets&amp;"'!"&amp;ADDRESS(ROW(),COLUMN())))</f>
        <v>0</v>
      </c>
      <c r="K100" s="10" cm="1">
        <f t="array" aca="1" ref="K100" ca="1">SUM(INDIRECT("'"&amp;TOTALDemandSheets&amp;"'!"&amp;ADDRESS(ROW(),COLUMN())))</f>
        <v>33979.515621361272</v>
      </c>
    </row>
    <row r="101" spans="1:11" outlineLevel="1">
      <c r="A101" s="31">
        <f>IF(ISBLANK('Input-Accounts'!A101),"",'Input-Accounts'!A101)</f>
        <v>89</v>
      </c>
      <c r="B101" s="53" t="str">
        <f>IF(ISBLANK('Input-Accounts'!B101),"",'Input-Accounts'!B101)</f>
        <v>M &amp; R STA EQUIP-GENERAL-REGULATING (Less SMRP)</v>
      </c>
      <c r="C101" s="31">
        <f>IF(ISBLANK('Input-Accounts'!C101),"",'Input-Accounts'!C101)</f>
        <v>378.2</v>
      </c>
      <c r="D101" s="10" cm="1">
        <f t="array" aca="1" ref="D101" ca="1">SUM(INDIRECT("'"&amp;TOTALDemandSheets&amp;"'!"&amp;ADDRESS(ROW(),COLUMN())))</f>
        <v>-2437762.1037963452</v>
      </c>
      <c r="E101" s="10">
        <f t="shared" ca="1" si="1"/>
        <v>0</v>
      </c>
      <c r="F101" s="3"/>
      <c r="G101" s="10" cm="1">
        <f t="array" aca="1" ref="G101" ca="1">SUM(INDIRECT("'"&amp;TOTALDemandSheets&amp;"'!"&amp;ADDRESS(ROW(),COLUMN())))</f>
        <v>-1247767.6076051197</v>
      </c>
      <c r="H101" s="10" cm="1">
        <f t="array" aca="1" ref="H101" ca="1">SUM(INDIRECT("'"&amp;TOTALDemandSheets&amp;"'!"&amp;ADDRESS(ROW(),COLUMN())))</f>
        <v>-851151.65307471086</v>
      </c>
      <c r="I101" s="10" cm="1">
        <f t="array" aca="1" ref="I101" ca="1">SUM(INDIRECT("'"&amp;TOTALDemandSheets&amp;"'!"&amp;ADDRESS(ROW(),COLUMN())))</f>
        <v>-1020.3871375281869</v>
      </c>
      <c r="J101" s="10" cm="1">
        <f t="array" aca="1" ref="J101" ca="1">SUM(INDIRECT("'"&amp;TOTALDemandSheets&amp;"'!"&amp;ADDRESS(ROW(),COLUMN())))</f>
        <v>0</v>
      </c>
      <c r="K101" s="10" cm="1">
        <f t="array" aca="1" ref="K101" ca="1">SUM(INDIRECT("'"&amp;TOTALDemandSheets&amp;"'!"&amp;ADDRESS(ROW(),COLUMN())))</f>
        <v>-337822.45597898652</v>
      </c>
    </row>
    <row r="102" spans="1:11" outlineLevel="1">
      <c r="A102" s="31">
        <f>IF(ISBLANK('Input-Accounts'!A102),"",'Input-Accounts'!A102)</f>
        <v>90</v>
      </c>
      <c r="B102" s="53" t="str">
        <f>IF(ISBLANK('Input-Accounts'!B102),"",'Input-Accounts'!B102)</f>
        <v>M &amp; R STA EQUIP REG FMV</v>
      </c>
      <c r="C102" s="31">
        <f>IF(ISBLANK('Input-Accounts'!C102),"",'Input-Accounts'!C102)</f>
        <v>378.21</v>
      </c>
      <c r="D102" s="10" cm="1">
        <f t="array" aca="1" ref="D102" ca="1">SUM(INDIRECT("'"&amp;TOTALDemandSheets&amp;"'!"&amp;ADDRESS(ROW(),COLUMN())))</f>
        <v>180273.96545982038</v>
      </c>
      <c r="E102" s="10">
        <f t="shared" ca="1" si="1"/>
        <v>0</v>
      </c>
      <c r="F102" s="3"/>
      <c r="G102" s="10" cm="1">
        <f t="array" aca="1" ref="G102" ca="1">SUM(INDIRECT("'"&amp;TOTALDemandSheets&amp;"'!"&amp;ADDRESS(ROW(),COLUMN())))</f>
        <v>92273.160799811958</v>
      </c>
      <c r="H102" s="10" cm="1">
        <f t="array" aca="1" ref="H102" ca="1">SUM(INDIRECT("'"&amp;TOTALDemandSheets&amp;"'!"&amp;ADDRESS(ROW(),COLUMN())))</f>
        <v>62943.17376929662</v>
      </c>
      <c r="I102" s="10" cm="1">
        <f t="array" aca="1" ref="I102" ca="1">SUM(INDIRECT("'"&amp;TOTALDemandSheets&amp;"'!"&amp;ADDRESS(ROW(),COLUMN())))</f>
        <v>75.458239054555747</v>
      </c>
      <c r="J102" s="10" cm="1">
        <f t="array" aca="1" ref="J102" ca="1">SUM(INDIRECT("'"&amp;TOTALDemandSheets&amp;"'!"&amp;ADDRESS(ROW(),COLUMN())))</f>
        <v>0</v>
      </c>
      <c r="K102" s="10" cm="1">
        <f t="array" aca="1" ref="K102" ca="1">SUM(INDIRECT("'"&amp;TOTALDemandSheets&amp;"'!"&amp;ADDRESS(ROW(),COLUMN())))</f>
        <v>24982.172651657253</v>
      </c>
    </row>
    <row r="103" spans="1:11" outlineLevel="1">
      <c r="A103" s="31">
        <f>IF(ISBLANK('Input-Accounts'!A103),"",'Input-Accounts'!A103)</f>
        <v>91</v>
      </c>
      <c r="B103" s="53" t="str">
        <f>IF(ISBLANK('Input-Accounts'!B103),"",'Input-Accounts'!B103)</f>
        <v>M &amp; R STA EQUIP-GEN-LOCAL GAS PURCH</v>
      </c>
      <c r="C103" s="31">
        <f>IF(ISBLANK('Input-Accounts'!C103),"",'Input-Accounts'!C103)</f>
        <v>378.3</v>
      </c>
      <c r="D103" s="10" cm="1">
        <f t="array" aca="1" ref="D103" ca="1">SUM(INDIRECT("'"&amp;TOTALDemandSheets&amp;"'!"&amp;ADDRESS(ROW(),COLUMN())))</f>
        <v>-33432.093719342447</v>
      </c>
      <c r="E103" s="10">
        <f t="shared" ca="1" si="1"/>
        <v>0</v>
      </c>
      <c r="F103" s="3"/>
      <c r="G103" s="10" cm="1">
        <f t="array" aca="1" ref="G103" ca="1">SUM(INDIRECT("'"&amp;TOTALDemandSheets&amp;"'!"&amp;ADDRESS(ROW(),COLUMN())))</f>
        <v>-17112.204481499746</v>
      </c>
      <c r="H103" s="10" cm="1">
        <f t="array" aca="1" ref="H103" ca="1">SUM(INDIRECT("'"&amp;TOTALDemandSheets&amp;"'!"&amp;ADDRESS(ROW(),COLUMN())))</f>
        <v>-11672.91172122685</v>
      </c>
      <c r="I103" s="10" cm="1">
        <f t="array" aca="1" ref="I103" ca="1">SUM(INDIRECT("'"&amp;TOTALDemandSheets&amp;"'!"&amp;ADDRESS(ROW(),COLUMN())))</f>
        <v>-13.993850490467644</v>
      </c>
      <c r="J103" s="10" cm="1">
        <f t="array" aca="1" ref="J103" ca="1">SUM(INDIRECT("'"&amp;TOTALDemandSheets&amp;"'!"&amp;ADDRESS(ROW(),COLUMN())))</f>
        <v>0</v>
      </c>
      <c r="K103" s="10" cm="1">
        <f t="array" aca="1" ref="K103" ca="1">SUM(INDIRECT("'"&amp;TOTALDemandSheets&amp;"'!"&amp;ADDRESS(ROW(),COLUMN())))</f>
        <v>-4632.9836661253821</v>
      </c>
    </row>
    <row r="104" spans="1:11" outlineLevel="1">
      <c r="A104" s="31">
        <f>IF(ISBLANK('Input-Accounts'!A104),"",'Input-Accounts'!A104)</f>
        <v>92</v>
      </c>
      <c r="B104" s="53" t="str">
        <f>IF(ISBLANK('Input-Accounts'!B104),"",'Input-Accounts'!B104)</f>
        <v>Measuring and regulating station equipment—city gate check stations</v>
      </c>
      <c r="C104" s="31">
        <f>IF(ISBLANK('Input-Accounts'!C104),"",'Input-Accounts'!C104)</f>
        <v>379.1</v>
      </c>
      <c r="D104" s="10" cm="1">
        <f t="array" aca="1" ref="D104" ca="1">SUM(INDIRECT("'"&amp;TOTALDemandSheets&amp;"'!"&amp;ADDRESS(ROW(),COLUMN())))</f>
        <v>-303269.3254938444</v>
      </c>
      <c r="E104" s="10">
        <f t="shared" ca="1" si="1"/>
        <v>0</v>
      </c>
      <c r="F104" s="3"/>
      <c r="G104" s="10" cm="1">
        <f t="array" aca="1" ref="G104" ca="1">SUM(INDIRECT("'"&amp;TOTALDemandSheets&amp;"'!"&amp;ADDRESS(ROW(),COLUMN())))</f>
        <v>-155228.28915183002</v>
      </c>
      <c r="H104" s="10" cm="1">
        <f t="array" aca="1" ref="H104" ca="1">SUM(INDIRECT("'"&amp;TOTALDemandSheets&amp;"'!"&amp;ADDRESS(ROW(),COLUMN())))</f>
        <v>-105887.35763795543</v>
      </c>
      <c r="I104" s="10" cm="1">
        <f t="array" aca="1" ref="I104" ca="1">SUM(INDIRECT("'"&amp;TOTALDemandSheets&amp;"'!"&amp;ADDRESS(ROW(),COLUMN())))</f>
        <v>-126.94106552023916</v>
      </c>
      <c r="J104" s="10" cm="1">
        <f t="array" aca="1" ref="J104" ca="1">SUM(INDIRECT("'"&amp;TOTALDemandSheets&amp;"'!"&amp;ADDRESS(ROW(),COLUMN())))</f>
        <v>0</v>
      </c>
      <c r="K104" s="10" cm="1">
        <f t="array" aca="1" ref="K104" ca="1">SUM(INDIRECT("'"&amp;TOTALDemandSheets&amp;"'!"&amp;ADDRESS(ROW(),COLUMN())))</f>
        <v>-42026.737638538718</v>
      </c>
    </row>
    <row r="105" spans="1:11" outlineLevel="1">
      <c r="A105" s="31">
        <f>IF(ISBLANK('Input-Accounts'!A105),"",'Input-Accounts'!A105)</f>
        <v>93</v>
      </c>
      <c r="B105" s="53" t="str">
        <f>IF(ISBLANK('Input-Accounts'!B105),"",'Input-Accounts'!B105)</f>
        <v>SERVICES (Less SMRP)</v>
      </c>
      <c r="C105" s="31">
        <f>IF(ISBLANK('Input-Accounts'!C105),"",'Input-Accounts'!C105)</f>
        <v>380</v>
      </c>
      <c r="D105" s="10" cm="1">
        <f t="array" aca="1" ref="D105" ca="1">SUM(INDIRECT("'"&amp;TOTALDemandSheets&amp;"'!"&amp;ADDRESS(ROW(),COLUMN())))</f>
        <v>0</v>
      </c>
      <c r="E105" s="10">
        <f t="shared" ca="1" si="1"/>
        <v>0</v>
      </c>
      <c r="F105" s="3"/>
      <c r="G105" s="10" cm="1">
        <f t="array" aca="1" ref="G105" ca="1">SUM(INDIRECT("'"&amp;TOTALDemandSheets&amp;"'!"&amp;ADDRESS(ROW(),COLUMN())))</f>
        <v>0</v>
      </c>
      <c r="H105" s="10" cm="1">
        <f t="array" aca="1" ref="H105" ca="1">SUM(INDIRECT("'"&amp;TOTALDemandSheets&amp;"'!"&amp;ADDRESS(ROW(),COLUMN())))</f>
        <v>0</v>
      </c>
      <c r="I105" s="10" cm="1">
        <f t="array" aca="1" ref="I105" ca="1">SUM(INDIRECT("'"&amp;TOTALDemandSheets&amp;"'!"&amp;ADDRESS(ROW(),COLUMN())))</f>
        <v>0</v>
      </c>
      <c r="J105" s="10" cm="1">
        <f t="array" aca="1" ref="J105" ca="1">SUM(INDIRECT("'"&amp;TOTALDemandSheets&amp;"'!"&amp;ADDRESS(ROW(),COLUMN())))</f>
        <v>0</v>
      </c>
      <c r="K105" s="10" cm="1">
        <f t="array" aca="1" ref="K105" ca="1">SUM(INDIRECT("'"&amp;TOTALDemandSheets&amp;"'!"&amp;ADDRESS(ROW(),COLUMN())))</f>
        <v>0</v>
      </c>
    </row>
    <row r="106" spans="1:11" outlineLevel="1">
      <c r="A106" s="31">
        <f>IF(ISBLANK('Input-Accounts'!A106),"",'Input-Accounts'!A106)</f>
        <v>94</v>
      </c>
      <c r="B106" s="53" t="str">
        <f>IF(ISBLANK('Input-Accounts'!B106),"",'Input-Accounts'!B106)</f>
        <v>METERS</v>
      </c>
      <c r="C106" s="31">
        <f>IF(ISBLANK('Input-Accounts'!C106),"",'Input-Accounts'!C106)</f>
        <v>381</v>
      </c>
      <c r="D106" s="10" cm="1">
        <f t="array" aca="1" ref="D106" ca="1">SUM(INDIRECT("'"&amp;TOTALDemandSheets&amp;"'!"&amp;ADDRESS(ROW(),COLUMN())))</f>
        <v>0</v>
      </c>
      <c r="E106" s="10">
        <f t="shared" ca="1" si="1"/>
        <v>0</v>
      </c>
      <c r="F106" s="3"/>
      <c r="G106" s="10" cm="1">
        <f t="array" aca="1" ref="G106" ca="1">SUM(INDIRECT("'"&amp;TOTALDemandSheets&amp;"'!"&amp;ADDRESS(ROW(),COLUMN())))</f>
        <v>0</v>
      </c>
      <c r="H106" s="10" cm="1">
        <f t="array" aca="1" ref="H106" ca="1">SUM(INDIRECT("'"&amp;TOTALDemandSheets&amp;"'!"&amp;ADDRESS(ROW(),COLUMN())))</f>
        <v>0</v>
      </c>
      <c r="I106" s="10" cm="1">
        <f t="array" aca="1" ref="I106" ca="1">SUM(INDIRECT("'"&amp;TOTALDemandSheets&amp;"'!"&amp;ADDRESS(ROW(),COLUMN())))</f>
        <v>0</v>
      </c>
      <c r="J106" s="10" cm="1">
        <f t="array" aca="1" ref="J106" ca="1">SUM(INDIRECT("'"&amp;TOTALDemandSheets&amp;"'!"&amp;ADDRESS(ROW(),COLUMN())))</f>
        <v>0</v>
      </c>
      <c r="K106" s="10" cm="1">
        <f t="array" aca="1" ref="K106" ca="1">SUM(INDIRECT("'"&amp;TOTALDemandSheets&amp;"'!"&amp;ADDRESS(ROW(),COLUMN())))</f>
        <v>0</v>
      </c>
    </row>
    <row r="107" spans="1:11" outlineLevel="1">
      <c r="A107" s="31">
        <f>IF(ISBLANK('Input-Accounts'!A107),"",'Input-Accounts'!A107)</f>
        <v>95</v>
      </c>
      <c r="B107" s="53" t="str">
        <f>IF(ISBLANK('Input-Accounts'!B107),"",'Input-Accounts'!B107)</f>
        <v>METERS - AMI</v>
      </c>
      <c r="C107" s="31">
        <f>IF(ISBLANK('Input-Accounts'!C107),"",'Input-Accounts'!C107)</f>
        <v>381.1</v>
      </c>
      <c r="D107" s="10" cm="1">
        <f t="array" aca="1" ref="D107" ca="1">SUM(INDIRECT("'"&amp;TOTALDemandSheets&amp;"'!"&amp;ADDRESS(ROW(),COLUMN())))</f>
        <v>0</v>
      </c>
      <c r="E107" s="10">
        <f t="shared" ca="1" si="1"/>
        <v>0</v>
      </c>
      <c r="F107" s="3"/>
      <c r="G107" s="10" cm="1">
        <f t="array" aca="1" ref="G107" ca="1">SUM(INDIRECT("'"&amp;TOTALDemandSheets&amp;"'!"&amp;ADDRESS(ROW(),COLUMN())))</f>
        <v>0</v>
      </c>
      <c r="H107" s="10" cm="1">
        <f t="array" aca="1" ref="H107" ca="1">SUM(INDIRECT("'"&amp;TOTALDemandSheets&amp;"'!"&amp;ADDRESS(ROW(),COLUMN())))</f>
        <v>0</v>
      </c>
      <c r="I107" s="10" cm="1">
        <f t="array" aca="1" ref="I107" ca="1">SUM(INDIRECT("'"&amp;TOTALDemandSheets&amp;"'!"&amp;ADDRESS(ROW(),COLUMN())))</f>
        <v>0</v>
      </c>
      <c r="J107" s="10" cm="1">
        <f t="array" aca="1" ref="J107" ca="1">SUM(INDIRECT("'"&amp;TOTALDemandSheets&amp;"'!"&amp;ADDRESS(ROW(),COLUMN())))</f>
        <v>0</v>
      </c>
      <c r="K107" s="10" cm="1">
        <f t="array" aca="1" ref="K107" ca="1">SUM(INDIRECT("'"&amp;TOTALDemandSheets&amp;"'!"&amp;ADDRESS(ROW(),COLUMN())))</f>
        <v>0</v>
      </c>
    </row>
    <row r="108" spans="1:11" outlineLevel="1">
      <c r="A108" s="31">
        <f>IF(ISBLANK('Input-Accounts'!A108),"",'Input-Accounts'!A108)</f>
        <v>96</v>
      </c>
      <c r="B108" s="53" t="str">
        <f>IF(ISBLANK('Input-Accounts'!B108),"",'Input-Accounts'!B108)</f>
        <v>METER INSTALLATIONS (Less SMRP)</v>
      </c>
      <c r="C108" s="31">
        <f>IF(ISBLANK('Input-Accounts'!C108),"",'Input-Accounts'!C108)</f>
        <v>382</v>
      </c>
      <c r="D108" s="10" cm="1">
        <f t="array" aca="1" ref="D108" ca="1">SUM(INDIRECT("'"&amp;TOTALDemandSheets&amp;"'!"&amp;ADDRESS(ROW(),COLUMN())))</f>
        <v>0</v>
      </c>
      <c r="E108" s="10">
        <f t="shared" ca="1" si="1"/>
        <v>0</v>
      </c>
      <c r="F108" s="3"/>
      <c r="G108" s="10" cm="1">
        <f t="array" aca="1" ref="G108" ca="1">SUM(INDIRECT("'"&amp;TOTALDemandSheets&amp;"'!"&amp;ADDRESS(ROW(),COLUMN())))</f>
        <v>0</v>
      </c>
      <c r="H108" s="10" cm="1">
        <f t="array" aca="1" ref="H108" ca="1">SUM(INDIRECT("'"&amp;TOTALDemandSheets&amp;"'!"&amp;ADDRESS(ROW(),COLUMN())))</f>
        <v>0</v>
      </c>
      <c r="I108" s="10" cm="1">
        <f t="array" aca="1" ref="I108" ca="1">SUM(INDIRECT("'"&amp;TOTALDemandSheets&amp;"'!"&amp;ADDRESS(ROW(),COLUMN())))</f>
        <v>0</v>
      </c>
      <c r="J108" s="10" cm="1">
        <f t="array" aca="1" ref="J108" ca="1">SUM(INDIRECT("'"&amp;TOTALDemandSheets&amp;"'!"&amp;ADDRESS(ROW(),COLUMN())))</f>
        <v>0</v>
      </c>
      <c r="K108" s="10" cm="1">
        <f t="array" aca="1" ref="K108" ca="1">SUM(INDIRECT("'"&amp;TOTALDemandSheets&amp;"'!"&amp;ADDRESS(ROW(),COLUMN())))</f>
        <v>0</v>
      </c>
    </row>
    <row r="109" spans="1:11" outlineLevel="1">
      <c r="A109" s="31">
        <f>IF(ISBLANK('Input-Accounts'!A109),"",'Input-Accounts'!A109)</f>
        <v>97</v>
      </c>
      <c r="B109" s="53" t="str">
        <f>IF(ISBLANK('Input-Accounts'!B109),"",'Input-Accounts'!B109)</f>
        <v>HOUSE REGULATORS (Less SMRP)</v>
      </c>
      <c r="C109" s="31">
        <f>IF(ISBLANK('Input-Accounts'!C109),"",'Input-Accounts'!C109)</f>
        <v>383</v>
      </c>
      <c r="D109" s="10" cm="1">
        <f t="array" aca="1" ref="D109" ca="1">SUM(INDIRECT("'"&amp;TOTALDemandSheets&amp;"'!"&amp;ADDRESS(ROW(),COLUMN())))</f>
        <v>0</v>
      </c>
      <c r="E109" s="10">
        <f t="shared" ca="1" si="1"/>
        <v>0</v>
      </c>
      <c r="F109" s="3"/>
      <c r="G109" s="10" cm="1">
        <f t="array" aca="1" ref="G109" ca="1">SUM(INDIRECT("'"&amp;TOTALDemandSheets&amp;"'!"&amp;ADDRESS(ROW(),COLUMN())))</f>
        <v>0</v>
      </c>
      <c r="H109" s="10" cm="1">
        <f t="array" aca="1" ref="H109" ca="1">SUM(INDIRECT("'"&amp;TOTALDemandSheets&amp;"'!"&amp;ADDRESS(ROW(),COLUMN())))</f>
        <v>0</v>
      </c>
      <c r="I109" s="10" cm="1">
        <f t="array" aca="1" ref="I109" ca="1">SUM(INDIRECT("'"&amp;TOTALDemandSheets&amp;"'!"&amp;ADDRESS(ROW(),COLUMN())))</f>
        <v>0</v>
      </c>
      <c r="J109" s="10" cm="1">
        <f t="array" aca="1" ref="J109" ca="1">SUM(INDIRECT("'"&amp;TOTALDemandSheets&amp;"'!"&amp;ADDRESS(ROW(),COLUMN())))</f>
        <v>0</v>
      </c>
      <c r="K109" s="10" cm="1">
        <f t="array" aca="1" ref="K109" ca="1">SUM(INDIRECT("'"&amp;TOTALDemandSheets&amp;"'!"&amp;ADDRESS(ROW(),COLUMN())))</f>
        <v>0</v>
      </c>
    </row>
    <row r="110" spans="1:11" outlineLevel="1">
      <c r="A110" s="31">
        <f>IF(ISBLANK('Input-Accounts'!A110),"",'Input-Accounts'!A110)</f>
        <v>98</v>
      </c>
      <c r="B110" s="53" t="str">
        <f>IF(ISBLANK('Input-Accounts'!B110),"",'Input-Accounts'!B110)</f>
        <v>HOUSE REGULATOR INSTALLATIONS</v>
      </c>
      <c r="C110" s="31">
        <f>IF(ISBLANK('Input-Accounts'!C110),"",'Input-Accounts'!C110)</f>
        <v>384</v>
      </c>
      <c r="D110" s="10" cm="1">
        <f t="array" aca="1" ref="D110" ca="1">SUM(INDIRECT("'"&amp;TOTALDemandSheets&amp;"'!"&amp;ADDRESS(ROW(),COLUMN())))</f>
        <v>0</v>
      </c>
      <c r="E110" s="10">
        <f t="shared" ca="1" si="1"/>
        <v>0</v>
      </c>
      <c r="F110" s="3"/>
      <c r="G110" s="10" cm="1">
        <f t="array" aca="1" ref="G110" ca="1">SUM(INDIRECT("'"&amp;TOTALDemandSheets&amp;"'!"&amp;ADDRESS(ROW(),COLUMN())))</f>
        <v>0</v>
      </c>
      <c r="H110" s="10" cm="1">
        <f t="array" aca="1" ref="H110" ca="1">SUM(INDIRECT("'"&amp;TOTALDemandSheets&amp;"'!"&amp;ADDRESS(ROW(),COLUMN())))</f>
        <v>0</v>
      </c>
      <c r="I110" s="10" cm="1">
        <f t="array" aca="1" ref="I110" ca="1">SUM(INDIRECT("'"&amp;TOTALDemandSheets&amp;"'!"&amp;ADDRESS(ROW(),COLUMN())))</f>
        <v>0</v>
      </c>
      <c r="J110" s="10" cm="1">
        <f t="array" aca="1" ref="J110" ca="1">SUM(INDIRECT("'"&amp;TOTALDemandSheets&amp;"'!"&amp;ADDRESS(ROW(),COLUMN())))</f>
        <v>0</v>
      </c>
      <c r="K110" s="10" cm="1">
        <f t="array" aca="1" ref="K110" ca="1">SUM(INDIRECT("'"&amp;TOTALDemandSheets&amp;"'!"&amp;ADDRESS(ROW(),COLUMN())))</f>
        <v>0</v>
      </c>
    </row>
    <row r="111" spans="1:11" outlineLevel="1">
      <c r="A111" s="31">
        <f>IF(ISBLANK('Input-Accounts'!A111),"",'Input-Accounts'!A111)</f>
        <v>99</v>
      </c>
      <c r="B111" s="53" t="str">
        <f>IF(ISBLANK('Input-Accounts'!B111),"",'Input-Accounts'!B111)</f>
        <v>INDUSTRIAL M &amp; R STATION EQUIPMENT</v>
      </c>
      <c r="C111" s="31">
        <f>IF(ISBLANK('Input-Accounts'!C111),"",'Input-Accounts'!C111)</f>
        <v>385</v>
      </c>
      <c r="D111" s="10" cm="1">
        <f t="array" aca="1" ref="D111" ca="1">SUM(INDIRECT("'"&amp;TOTALDemandSheets&amp;"'!"&amp;ADDRESS(ROW(),COLUMN())))</f>
        <v>0</v>
      </c>
      <c r="E111" s="10">
        <f t="shared" ca="1" si="1"/>
        <v>0</v>
      </c>
      <c r="F111" s="3"/>
      <c r="G111" s="10" cm="1">
        <f t="array" aca="1" ref="G111" ca="1">SUM(INDIRECT("'"&amp;TOTALDemandSheets&amp;"'!"&amp;ADDRESS(ROW(),COLUMN())))</f>
        <v>0</v>
      </c>
      <c r="H111" s="10" cm="1">
        <f t="array" aca="1" ref="H111" ca="1">SUM(INDIRECT("'"&amp;TOTALDemandSheets&amp;"'!"&amp;ADDRESS(ROW(),COLUMN())))</f>
        <v>0</v>
      </c>
      <c r="I111" s="10" cm="1">
        <f t="array" aca="1" ref="I111" ca="1">SUM(INDIRECT("'"&amp;TOTALDemandSheets&amp;"'!"&amp;ADDRESS(ROW(),COLUMN())))</f>
        <v>0</v>
      </c>
      <c r="J111" s="10" cm="1">
        <f t="array" aca="1" ref="J111" ca="1">SUM(INDIRECT("'"&amp;TOTALDemandSheets&amp;"'!"&amp;ADDRESS(ROW(),COLUMN())))</f>
        <v>0</v>
      </c>
      <c r="K111" s="10" cm="1">
        <f t="array" aca="1" ref="K111" ca="1">SUM(INDIRECT("'"&amp;TOTALDemandSheets&amp;"'!"&amp;ADDRESS(ROW(),COLUMN())))</f>
        <v>0</v>
      </c>
    </row>
    <row r="112" spans="1:11" outlineLevel="1">
      <c r="A112" s="31">
        <f>IF(ISBLANK('Input-Accounts'!A112),"",'Input-Accounts'!A112)</f>
        <v>100</v>
      </c>
      <c r="B112" s="53" t="str">
        <f>IF(ISBLANK('Input-Accounts'!B112),"",'Input-Accounts'!B112)</f>
        <v>INDUSTRIAL M &amp; R STATION EQUIPMENT - DS-ML DIRECT ASSIGNMENT</v>
      </c>
      <c r="C112" s="31">
        <f>IF(ISBLANK('Input-Accounts'!C112),"",'Input-Accounts'!C112)</f>
        <v>385</v>
      </c>
      <c r="D112" s="10" cm="1">
        <f t="array" aca="1" ref="D112" ca="1">SUM(INDIRECT("'"&amp;TOTALDemandSheets&amp;"'!"&amp;ADDRESS(ROW(),COLUMN())))</f>
        <v>0</v>
      </c>
      <c r="E112" s="10">
        <f t="shared" ca="1" si="1"/>
        <v>0</v>
      </c>
      <c r="F112" s="3"/>
      <c r="G112" s="10" cm="1">
        <f t="array" aca="1" ref="G112" ca="1">SUM(INDIRECT("'"&amp;TOTALDemandSheets&amp;"'!"&amp;ADDRESS(ROW(),COLUMN())))</f>
        <v>0</v>
      </c>
      <c r="H112" s="10" cm="1">
        <f t="array" aca="1" ref="H112" ca="1">SUM(INDIRECT("'"&amp;TOTALDemandSheets&amp;"'!"&amp;ADDRESS(ROW(),COLUMN())))</f>
        <v>0</v>
      </c>
      <c r="I112" s="10" cm="1">
        <f t="array" aca="1" ref="I112" ca="1">SUM(INDIRECT("'"&amp;TOTALDemandSheets&amp;"'!"&amp;ADDRESS(ROW(),COLUMN())))</f>
        <v>0</v>
      </c>
      <c r="J112" s="10" cm="1">
        <f t="array" aca="1" ref="J112" ca="1">SUM(INDIRECT("'"&amp;TOTALDemandSheets&amp;"'!"&amp;ADDRESS(ROW(),COLUMN())))</f>
        <v>0</v>
      </c>
      <c r="K112" s="10" cm="1">
        <f t="array" aca="1" ref="K112" ca="1">SUM(INDIRECT("'"&amp;TOTALDemandSheets&amp;"'!"&amp;ADDRESS(ROW(),COLUMN())))</f>
        <v>0</v>
      </c>
    </row>
    <row r="113" spans="1:11" outlineLevel="1">
      <c r="A113" s="31">
        <f>IF(ISBLANK('Input-Accounts'!A113),"",'Input-Accounts'!A113)</f>
        <v>101</v>
      </c>
      <c r="B113" s="53" t="str">
        <f>IF(ISBLANK('Input-Accounts'!B113),"",'Input-Accounts'!B113)</f>
        <v>OTHER EQUIP-ODORIZATION</v>
      </c>
      <c r="C113" s="31">
        <f>IF(ISBLANK('Input-Accounts'!C113),"",'Input-Accounts'!C113)</f>
        <v>387.2</v>
      </c>
      <c r="D113" s="10" cm="1">
        <f t="array" aca="1" ref="D113" ca="1">SUM(INDIRECT("'"&amp;TOTALDemandSheets&amp;"'!"&amp;ADDRESS(ROW(),COLUMN())))</f>
        <v>28315.012919998397</v>
      </c>
      <c r="E113" s="10">
        <f t="shared" ca="1" si="1"/>
        <v>0</v>
      </c>
      <c r="F113" s="3"/>
      <c r="G113" s="10" cm="1">
        <f t="array" aca="1" ref="G113" ca="1">SUM(INDIRECT("'"&amp;TOTALDemandSheets&amp;"'!"&amp;ADDRESS(ROW(),COLUMN())))</f>
        <v>14491.258670998999</v>
      </c>
      <c r="H113" s="10" cm="1">
        <f t="array" aca="1" ref="H113" ca="1">SUM(INDIRECT("'"&amp;TOTALDemandSheets&amp;"'!"&amp;ADDRESS(ROW(),COLUMN())))</f>
        <v>9885.0608861593792</v>
      </c>
      <c r="I113" s="10" cm="1">
        <f t="array" aca="1" ref="I113" ca="1">SUM(INDIRECT("'"&amp;TOTALDemandSheets&amp;"'!"&amp;ADDRESS(ROW(),COLUMN())))</f>
        <v>11.85051917068256</v>
      </c>
      <c r="J113" s="10" cm="1">
        <f t="array" aca="1" ref="J113" ca="1">SUM(INDIRECT("'"&amp;TOTALDemandSheets&amp;"'!"&amp;ADDRESS(ROW(),COLUMN())))</f>
        <v>3.4579404022143541</v>
      </c>
      <c r="K113" s="10" cm="1">
        <f t="array" aca="1" ref="K113" ca="1">SUM(INDIRECT("'"&amp;TOTALDemandSheets&amp;"'!"&amp;ADDRESS(ROW(),COLUMN())))</f>
        <v>3923.3849032671255</v>
      </c>
    </row>
    <row r="114" spans="1:11" outlineLevel="1">
      <c r="A114" s="31">
        <f>IF(ISBLANK('Input-Accounts'!A114),"",'Input-Accounts'!A114)</f>
        <v>102</v>
      </c>
      <c r="B114" s="53" t="str">
        <f>IF(ISBLANK('Input-Accounts'!B114),"",'Input-Accounts'!B114)</f>
        <v>OTHER EQUIP-TELEPHONE</v>
      </c>
      <c r="C114" s="31">
        <f>IF(ISBLANK('Input-Accounts'!C114),"",'Input-Accounts'!C114)</f>
        <v>387.41</v>
      </c>
      <c r="D114" s="10" cm="1">
        <f t="array" aca="1" ref="D114" ca="1">SUM(INDIRECT("'"&amp;TOTALDemandSheets&amp;"'!"&amp;ADDRESS(ROW(),COLUMN())))</f>
        <v>-35585.141220567777</v>
      </c>
      <c r="E114" s="10">
        <f t="shared" ca="1" si="1"/>
        <v>0</v>
      </c>
      <c r="F114" s="3"/>
      <c r="G114" s="10" cm="1">
        <f t="array" aca="1" ref="G114" ca="1">SUM(INDIRECT("'"&amp;TOTALDemandSheets&amp;"'!"&amp;ADDRESS(ROW(),COLUMN())))</f>
        <v>-18212.016633305702</v>
      </c>
      <c r="H114" s="10" cm="1">
        <f t="array" aca="1" ref="H114" ca="1">SUM(INDIRECT("'"&amp;TOTALDemandSheets&amp;"'!"&amp;ADDRESS(ROW(),COLUMN())))</f>
        <v>-12423.137104043119</v>
      </c>
      <c r="I114" s="10" cm="1">
        <f t="array" aca="1" ref="I114" ca="1">SUM(INDIRECT("'"&amp;TOTALDemandSheets&amp;"'!"&amp;ADDRESS(ROW(),COLUMN())))</f>
        <v>-14.893244068694866</v>
      </c>
      <c r="J114" s="10" cm="1">
        <f t="array" aca="1" ref="J114" ca="1">SUM(INDIRECT("'"&amp;TOTALDemandSheets&amp;"'!"&amp;ADDRESS(ROW(),COLUMN())))</f>
        <v>-4.3457969767760822</v>
      </c>
      <c r="K114" s="10" cm="1">
        <f t="array" aca="1" ref="K114" ca="1">SUM(INDIRECT("'"&amp;TOTALDemandSheets&amp;"'!"&amp;ADDRESS(ROW(),COLUMN())))</f>
        <v>-4930.7484421734889</v>
      </c>
    </row>
    <row r="115" spans="1:11" outlineLevel="1">
      <c r="A115" s="31">
        <f>IF(ISBLANK('Input-Accounts'!A115),"",'Input-Accounts'!A115)</f>
        <v>103</v>
      </c>
      <c r="B115" s="53" t="str">
        <f>IF(ISBLANK('Input-Accounts'!B115),"",'Input-Accounts'!B115)</f>
        <v>OTHER EQUIPMENT-RADIO</v>
      </c>
      <c r="C115" s="31">
        <f>IF(ISBLANK('Input-Accounts'!C115),"",'Input-Accounts'!C115)</f>
        <v>387.42</v>
      </c>
      <c r="D115" s="10" cm="1">
        <f t="array" aca="1" ref="D115" ca="1">SUM(INDIRECT("'"&amp;TOTALDemandSheets&amp;"'!"&amp;ADDRESS(ROW(),COLUMN())))</f>
        <v>-173628.24622571431</v>
      </c>
      <c r="E115" s="10">
        <f t="shared" ca="1" si="1"/>
        <v>0</v>
      </c>
      <c r="F115" s="3"/>
      <c r="G115" s="10" cm="1">
        <f t="array" aca="1" ref="G115" ca="1">SUM(INDIRECT("'"&amp;TOTALDemandSheets&amp;"'!"&amp;ADDRESS(ROW(),COLUMN())))</f>
        <v>-88860.698589745662</v>
      </c>
      <c r="H115" s="10" cm="1">
        <f t="array" aca="1" ref="H115" ca="1">SUM(INDIRECT("'"&amp;TOTALDemandSheets&amp;"'!"&amp;ADDRESS(ROW(),COLUMN())))</f>
        <v>-60615.398281737936</v>
      </c>
      <c r="I115" s="10" cm="1">
        <f t="array" aca="1" ref="I115" ca="1">SUM(INDIRECT("'"&amp;TOTALDemandSheets&amp;"'!"&amp;ADDRESS(ROW(),COLUMN())))</f>
        <v>-72.667629228471341</v>
      </c>
      <c r="J115" s="10" cm="1">
        <f t="array" aca="1" ref="J115" ca="1">SUM(INDIRECT("'"&amp;TOTALDemandSheets&amp;"'!"&amp;ADDRESS(ROW(),COLUMN())))</f>
        <v>-21.204162233154772</v>
      </c>
      <c r="K115" s="10" cm="1">
        <f t="array" aca="1" ref="K115" ca="1">SUM(INDIRECT("'"&amp;TOTALDemandSheets&amp;"'!"&amp;ADDRESS(ROW(),COLUMN())))</f>
        <v>-24058.277562769104</v>
      </c>
    </row>
    <row r="116" spans="1:11" outlineLevel="1">
      <c r="A116" s="31">
        <f>IF(ISBLANK('Input-Accounts'!A116),"",'Input-Accounts'!A116)</f>
        <v>104</v>
      </c>
      <c r="B116" s="53" t="str">
        <f>IF(ISBLANK('Input-Accounts'!B116),"",'Input-Accounts'!B116)</f>
        <v>OTHER EQUIP-OTHER COMMUNICATION</v>
      </c>
      <c r="C116" s="31">
        <f>IF(ISBLANK('Input-Accounts'!C116),"",'Input-Accounts'!C116)</f>
        <v>387.44</v>
      </c>
      <c r="D116" s="10" cm="1">
        <f t="array" aca="1" ref="D116" ca="1">SUM(INDIRECT("'"&amp;TOTALDemandSheets&amp;"'!"&amp;ADDRESS(ROW(),COLUMN())))</f>
        <v>-35228.046702787389</v>
      </c>
      <c r="E116" s="10">
        <f t="shared" ca="1" si="1"/>
        <v>0</v>
      </c>
      <c r="F116" s="3"/>
      <c r="G116" s="10" cm="1">
        <f t="array" aca="1" ref="G116" ca="1">SUM(INDIRECT("'"&amp;TOTALDemandSheets&amp;"'!"&amp;ADDRESS(ROW(),COLUMN())))</f>
        <v>-18029.260261561427</v>
      </c>
      <c r="H116" s="10" cm="1">
        <f t="array" aca="1" ref="H116" ca="1">SUM(INDIRECT("'"&amp;TOTALDemandSheets&amp;"'!"&amp;ADDRESS(ROW(),COLUMN())))</f>
        <v>-12298.471752120226</v>
      </c>
      <c r="I116" s="10" cm="1">
        <f t="array" aca="1" ref="I116" ca="1">SUM(INDIRECT("'"&amp;TOTALDemandSheets&amp;"'!"&amp;ADDRESS(ROW(),COLUMN())))</f>
        <v>-14.743791358196074</v>
      </c>
      <c r="J116" s="10" cm="1">
        <f t="array" aca="1" ref="J116" ca="1">SUM(INDIRECT("'"&amp;TOTALDemandSheets&amp;"'!"&amp;ADDRESS(ROW(),COLUMN())))</f>
        <v>-4.3021871940812657</v>
      </c>
      <c r="K116" s="10" cm="1">
        <f t="array" aca="1" ref="K116" ca="1">SUM(INDIRECT("'"&amp;TOTALDemandSheets&amp;"'!"&amp;ADDRESS(ROW(),COLUMN())))</f>
        <v>-4881.2687105534651</v>
      </c>
    </row>
    <row r="117" spans="1:11" outlineLevel="1">
      <c r="A117" s="31">
        <f>IF(ISBLANK('Input-Accounts'!A117),"",'Input-Accounts'!A117)</f>
        <v>105</v>
      </c>
      <c r="B117" s="53" t="str">
        <f>IF(ISBLANK('Input-Accounts'!B117),"",'Input-Accounts'!B117)</f>
        <v>OTHER EQUIP-TELEMETERING</v>
      </c>
      <c r="C117" s="31">
        <f>IF(ISBLANK('Input-Accounts'!C117),"",'Input-Accounts'!C117)</f>
        <v>387.45</v>
      </c>
      <c r="D117" s="10" cm="1">
        <f t="array" aca="1" ref="D117" ca="1">SUM(INDIRECT("'"&amp;TOTALDemandSheets&amp;"'!"&amp;ADDRESS(ROW(),COLUMN())))</f>
        <v>413047.92124769476</v>
      </c>
      <c r="E117" s="10">
        <f t="shared" ca="1" si="1"/>
        <v>0</v>
      </c>
      <c r="F117" s="3"/>
      <c r="G117" s="10" cm="1">
        <f t="array" aca="1" ref="G117" ca="1">SUM(INDIRECT("'"&amp;TOTALDemandSheets&amp;"'!"&amp;ADDRESS(ROW(),COLUMN())))</f>
        <v>211392.60247666194</v>
      </c>
      <c r="H117" s="10" cm="1">
        <f t="array" aca="1" ref="H117" ca="1">SUM(INDIRECT("'"&amp;TOTALDemandSheets&amp;"'!"&amp;ADDRESS(ROW(),COLUMN())))</f>
        <v>144199.25789796383</v>
      </c>
      <c r="I117" s="10" cm="1">
        <f t="array" aca="1" ref="I117" ca="1">SUM(INDIRECT("'"&amp;TOTALDemandSheets&amp;"'!"&amp;ADDRESS(ROW(),COLUMN())))</f>
        <v>172.87056597806645</v>
      </c>
      <c r="J117" s="10" cm="1">
        <f t="array" aca="1" ref="J117" ca="1">SUM(INDIRECT("'"&amp;TOTALDemandSheets&amp;"'!"&amp;ADDRESS(ROW(),COLUMN())))</f>
        <v>50.443031722026049</v>
      </c>
      <c r="K117" s="10" cm="1">
        <f t="array" aca="1" ref="K117" ca="1">SUM(INDIRECT("'"&amp;TOTALDemandSheets&amp;"'!"&amp;ADDRESS(ROW(),COLUMN())))</f>
        <v>57232.747275368929</v>
      </c>
    </row>
    <row r="118" spans="1:11" outlineLevel="1">
      <c r="A118" s="31">
        <f>IF(ISBLANK('Input-Accounts'!A118),"",'Input-Accounts'!A118)</f>
        <v>106</v>
      </c>
      <c r="B118" s="53" t="str">
        <f>IF(ISBLANK('Input-Accounts'!B118),"",'Input-Accounts'!B118)</f>
        <v>OTHER EQUIP-CUST INFO SERVICE</v>
      </c>
      <c r="C118" s="31">
        <f>IF(ISBLANK('Input-Accounts'!C118),"",'Input-Accounts'!C118)</f>
        <v>387.46</v>
      </c>
      <c r="D118" s="10" cm="1">
        <f t="array" aca="1" ref="D118" ca="1">SUM(INDIRECT("'"&amp;TOTALDemandSheets&amp;"'!"&amp;ADDRESS(ROW(),COLUMN())))</f>
        <v>-56896.109887292281</v>
      </c>
      <c r="E118" s="10">
        <f t="shared" ca="1" si="1"/>
        <v>0</v>
      </c>
      <c r="F118" s="3"/>
      <c r="G118" s="10" cm="1">
        <f t="array" aca="1" ref="G118" ca="1">SUM(INDIRECT("'"&amp;TOTALDemandSheets&amp;"'!"&amp;ADDRESS(ROW(),COLUMN())))</f>
        <v>-29118.695727947517</v>
      </c>
      <c r="H118" s="10" cm="1">
        <f t="array" aca="1" ref="H118" ca="1">SUM(INDIRECT("'"&amp;TOTALDemandSheets&amp;"'!"&amp;ADDRESS(ROW(),COLUMN())))</f>
        <v>-19863.01443727297</v>
      </c>
      <c r="I118" s="10" cm="1">
        <f t="array" aca="1" ref="I118" ca="1">SUM(INDIRECT("'"&amp;TOTALDemandSheets&amp;"'!"&amp;ADDRESS(ROW(),COLUMN())))</f>
        <v>-23.812400964168688</v>
      </c>
      <c r="J118" s="10" cm="1">
        <f t="array" aca="1" ref="J118" ca="1">SUM(INDIRECT("'"&amp;TOTALDemandSheets&amp;"'!"&amp;ADDRESS(ROW(),COLUMN())))</f>
        <v>-6.9483760316118088</v>
      </c>
      <c r="K118" s="10" cm="1">
        <f t="array" aca="1" ref="K118" ca="1">SUM(INDIRECT("'"&amp;TOTALDemandSheets&amp;"'!"&amp;ADDRESS(ROW(),COLUMN())))</f>
        <v>-7883.638945076018</v>
      </c>
    </row>
    <row r="119" spans="1:11" outlineLevel="1">
      <c r="A119" s="31">
        <f>IF(ISBLANK('Input-Accounts'!A119),"",'Input-Accounts'!A119)</f>
        <v>107</v>
      </c>
      <c r="B119" s="53" t="str">
        <f>IF(ISBLANK('Input-Accounts'!B119),"",'Input-Accounts'!B119)</f>
        <v>GPS PIPE LOCATORS</v>
      </c>
      <c r="C119" s="31">
        <f>IF(ISBLANK('Input-Accounts'!C119),"",'Input-Accounts'!C119)</f>
        <v>387.5</v>
      </c>
      <c r="D119" s="10" cm="1">
        <f t="array" aca="1" ref="D119" ca="1">SUM(INDIRECT("'"&amp;TOTALDemandSheets&amp;"'!"&amp;ADDRESS(ROW(),COLUMN())))</f>
        <v>-41162.645854868417</v>
      </c>
      <c r="E119" s="10">
        <f t="shared" ca="1" si="1"/>
        <v>0</v>
      </c>
      <c r="F119" s="3"/>
      <c r="G119" s="10" cm="1">
        <f t="array" aca="1" ref="G119" ca="1">SUM(INDIRECT("'"&amp;TOTALDemandSheets&amp;"'!"&amp;ADDRESS(ROW(),COLUMN())))</f>
        <v>-21066.511618800163</v>
      </c>
      <c r="H119" s="10" cm="1">
        <f t="array" aca="1" ref="H119" ca="1">SUM(INDIRECT("'"&amp;TOTALDemandSheets&amp;"'!"&amp;ADDRESS(ROW(),COLUMN())))</f>
        <v>-14370.301071747253</v>
      </c>
      <c r="I119" s="10" cm="1">
        <f t="array" aca="1" ref="I119" ca="1">SUM(INDIRECT("'"&amp;TOTALDemandSheets&amp;"'!"&amp;ADDRESS(ROW(),COLUMN())))</f>
        <v>-17.22756493869058</v>
      </c>
      <c r="J119" s="10" cm="1">
        <f t="array" aca="1" ref="J119" ca="1">SUM(INDIRECT("'"&amp;TOTALDemandSheets&amp;"'!"&amp;ADDRESS(ROW(),COLUMN())))</f>
        <v>-5.0269437123604455</v>
      </c>
      <c r="K119" s="10" cm="1">
        <f t="array" aca="1" ref="K119" ca="1">SUM(INDIRECT("'"&amp;TOTALDemandSheets&amp;"'!"&amp;ADDRESS(ROW(),COLUMN())))</f>
        <v>-5703.578655669955</v>
      </c>
    </row>
    <row r="120" spans="1:11" outlineLevel="1">
      <c r="A120" s="31">
        <f>IF(ISBLANK('Input-Accounts'!A120),"",'Input-Accounts'!A120)</f>
        <v>108</v>
      </c>
      <c r="B120" t="str">
        <f>IF(ISBLANK('Input-Accounts'!B120),"",'Input-Accounts'!B120)</f>
        <v>Subtotal - Distribution Plant</v>
      </c>
      <c r="C120" s="31" t="str">
        <f>IF(ISBLANK('Input-Accounts'!C120),"",'Input-Accounts'!C120)</f>
        <v/>
      </c>
      <c r="D120" s="123" cm="1">
        <f t="array" aca="1" ref="D120" ca="1">SUM(INDIRECT("'"&amp;TOTALDemandSheets&amp;"'!"&amp;ADDRESS(ROW(),COLUMN())))</f>
        <v>-72858883.382318169</v>
      </c>
      <c r="E120" s="10">
        <f t="shared" ca="1" si="1"/>
        <v>0</v>
      </c>
      <c r="G120" s="123" cm="1">
        <f t="array" aca="1" ref="G120" ca="1">SUM(INDIRECT("'"&amp;TOTALDemandSheets&amp;"'!"&amp;ADDRESS(ROW(),COLUMN())))</f>
        <v>-37287277.157404885</v>
      </c>
      <c r="H120" s="123" cm="1">
        <f t="array" aca="1" ref="H120" ca="1">SUM(INDIRECT("'"&amp;TOTALDemandSheets&amp;"'!"&amp;ADDRESS(ROW(),COLUMN())))</f>
        <v>-25435127.020242307</v>
      </c>
      <c r="I120" s="123" cm="1">
        <f t="array" aca="1" ref="I120" ca="1">SUM(INDIRECT("'"&amp;TOTALDemandSheets&amp;"'!"&amp;ADDRESS(ROW(),COLUMN())))</f>
        <v>-30492.423246897903</v>
      </c>
      <c r="J120" s="123" cm="1">
        <f t="array" aca="1" ref="J120" ca="1">SUM(INDIRECT("'"&amp;TOTALDemandSheets&amp;"'!"&amp;ADDRESS(ROW(),COLUMN())))</f>
        <v>-10773.963501580951</v>
      </c>
      <c r="K120" s="123" cm="1">
        <f t="array" aca="1" ref="K120" ca="1">SUM(INDIRECT("'"&amp;TOTALDemandSheets&amp;"'!"&amp;ADDRESS(ROW(),COLUMN())))</f>
        <v>-10095212.817922488</v>
      </c>
    </row>
    <row r="121" spans="1:11" outlineLevel="1">
      <c r="A121" s="31" t="str">
        <f>IF(ISBLANK('Input-Accounts'!A121),"",'Input-Accounts'!A121)</f>
        <v/>
      </c>
      <c r="B121" t="str">
        <f>IF(ISBLANK('Input-Accounts'!B121),"",'Input-Accounts'!B121)</f>
        <v/>
      </c>
      <c r="D121" s="10"/>
      <c r="E121" s="10">
        <f t="shared" si="1"/>
        <v>0</v>
      </c>
      <c r="G121" s="10"/>
      <c r="H121" s="10"/>
      <c r="I121" s="10"/>
      <c r="J121" s="10"/>
      <c r="K121" s="10"/>
    </row>
    <row r="122" spans="1:11" outlineLevel="1">
      <c r="A122" s="31">
        <f>IF(ISBLANK('Input-Accounts'!A122),"",'Input-Accounts'!A122)</f>
        <v>109</v>
      </c>
      <c r="B122" s="1" t="str">
        <f>IF(ISBLANK('Input-Accounts'!B122),"",'Input-Accounts'!B122)</f>
        <v>General Plant</v>
      </c>
      <c r="D122" s="10"/>
      <c r="E122" s="10">
        <f t="shared" si="1"/>
        <v>0</v>
      </c>
      <c r="G122" s="10"/>
      <c r="H122" s="10"/>
      <c r="I122" s="10"/>
      <c r="J122" s="10"/>
      <c r="K122" s="10"/>
    </row>
    <row r="123" spans="1:11" outlineLevel="1">
      <c r="A123" s="31">
        <f>IF(ISBLANK('Input-Accounts'!A123),"",'Input-Accounts'!A123)</f>
        <v>110</v>
      </c>
      <c r="B123" s="53" t="str">
        <f>IF(ISBLANK('Input-Accounts'!B123),"",'Input-Accounts'!B123)</f>
        <v>OFFICE FURN &amp; EQUIP-UNSPECIFIED</v>
      </c>
      <c r="C123" s="31">
        <f>IF(ISBLANK('Input-Accounts'!C123),"",'Input-Accounts'!C123)</f>
        <v>391.1</v>
      </c>
      <c r="D123" s="10" cm="1">
        <f t="array" aca="1" ref="D123" ca="1">SUM(INDIRECT("'"&amp;TOTALDemandSheets&amp;"'!"&amp;ADDRESS(ROW(),COLUMN())))</f>
        <v>-127829.54864987555</v>
      </c>
      <c r="E123" s="10">
        <f t="shared" ca="1" si="1"/>
        <v>0</v>
      </c>
      <c r="F123" s="3"/>
      <c r="G123" s="10" cm="1">
        <f t="array" aca="1" ref="G123" ca="1">SUM(INDIRECT("'"&amp;TOTALDemandSheets&amp;"'!"&amp;ADDRESS(ROW(),COLUMN())))</f>
        <v>-65421.515452464155</v>
      </c>
      <c r="H123" s="10" cm="1">
        <f t="array" aca="1" ref="H123" ca="1">SUM(INDIRECT("'"&amp;TOTALDemandSheets&amp;"'!"&amp;ADDRESS(ROW(),COLUMN())))</f>
        <v>-44626.60409248239</v>
      </c>
      <c r="I123" s="10" cm="1">
        <f t="array" aca="1" ref="I123" ca="1">SUM(INDIRECT("'"&amp;TOTALDemandSheets&amp;"'!"&amp;ADDRESS(ROW(),COLUMN())))</f>
        <v>-53.49976428176516</v>
      </c>
      <c r="J123" s="10" cm="1">
        <f t="array" aca="1" ref="J123" ca="1">SUM(INDIRECT("'"&amp;TOTALDemandSheets&amp;"'!"&amp;ADDRESS(ROW(),COLUMN())))</f>
        <v>-15.611045706464578</v>
      </c>
      <c r="K123" s="10" cm="1">
        <f t="array" aca="1" ref="K123" ca="1">SUM(INDIRECT("'"&amp;TOTALDemandSheets&amp;"'!"&amp;ADDRESS(ROW(),COLUMN())))</f>
        <v>-17712.318294940786</v>
      </c>
    </row>
    <row r="124" spans="1:11" outlineLevel="1">
      <c r="A124" s="31">
        <f>IF(ISBLANK('Input-Accounts'!A124),"",'Input-Accounts'!A124)</f>
        <v>111</v>
      </c>
      <c r="B124" s="53" t="str">
        <f>IF(ISBLANK('Input-Accounts'!B124),"",'Input-Accounts'!B124)</f>
        <v xml:space="preserve">OFFICE FURN &amp; EQUIP-DATA HANDLING </v>
      </c>
      <c r="C124" s="31">
        <f>IF(ISBLANK('Input-Accounts'!C124),"",'Input-Accounts'!C124)</f>
        <v>391.11</v>
      </c>
      <c r="D124" s="10" cm="1">
        <f t="array" aca="1" ref="D124" ca="1">SUM(INDIRECT("'"&amp;TOTALDemandSheets&amp;"'!"&amp;ADDRESS(ROW(),COLUMN())))</f>
        <v>4474.3340972985152</v>
      </c>
      <c r="E124" s="10">
        <f t="shared" ca="1" si="1"/>
        <v>0</v>
      </c>
      <c r="F124" s="3"/>
      <c r="G124" s="10" cm="1">
        <f t="array" aca="1" ref="G124" ca="1">SUM(INDIRECT("'"&amp;TOTALDemandSheets&amp;"'!"&amp;ADDRESS(ROW(),COLUMN())))</f>
        <v>2289.9065230031779</v>
      </c>
      <c r="H124" s="10" cm="1">
        <f t="array" aca="1" ref="H124" ca="1">SUM(INDIRECT("'"&amp;TOTALDemandSheets&amp;"'!"&amp;ADDRESS(ROW(),COLUMN())))</f>
        <v>1562.0358394954703</v>
      </c>
      <c r="I124" s="10" cm="1">
        <f t="array" aca="1" ref="I124" ca="1">SUM(INDIRECT("'"&amp;TOTALDemandSheets&amp;"'!"&amp;ADDRESS(ROW(),COLUMN())))</f>
        <v>1.8726172630006239</v>
      </c>
      <c r="J124" s="10" cm="1">
        <f t="array" aca="1" ref="J124" ca="1">SUM(INDIRECT("'"&amp;TOTALDemandSheets&amp;"'!"&amp;ADDRESS(ROW(),COLUMN())))</f>
        <v>0.54642322402495669</v>
      </c>
      <c r="K124" s="10" cm="1">
        <f t="array" aca="1" ref="K124" ca="1">SUM(INDIRECT("'"&amp;TOTALDemandSheets&amp;"'!"&amp;ADDRESS(ROW(),COLUMN())))</f>
        <v>619.9726943128419</v>
      </c>
    </row>
    <row r="125" spans="1:11" outlineLevel="1">
      <c r="A125" s="31">
        <f>IF(ISBLANK('Input-Accounts'!A125),"",'Input-Accounts'!A125)</f>
        <v>112</v>
      </c>
      <c r="B125" s="53" t="str">
        <f>IF(ISBLANK('Input-Accounts'!B125),"",'Input-Accounts'!B125)</f>
        <v>OFFICE FURN &amp; EQUIP-INFO SYSTEMS</v>
      </c>
      <c r="C125" s="31">
        <f>IF(ISBLANK('Input-Accounts'!C125),"",'Input-Accounts'!C125)</f>
        <v>391.12</v>
      </c>
      <c r="D125" s="10" cm="1">
        <f t="array" aca="1" ref="D125" ca="1">SUM(INDIRECT("'"&amp;TOTALDemandSheets&amp;"'!"&amp;ADDRESS(ROW(),COLUMN())))</f>
        <v>-6649.8421075107899</v>
      </c>
      <c r="E125" s="10">
        <f t="shared" ca="1" si="1"/>
        <v>0</v>
      </c>
      <c r="F125" s="3"/>
      <c r="G125" s="10" cm="1">
        <f t="array" aca="1" ref="G125" ca="1">SUM(INDIRECT("'"&amp;TOTALDemandSheets&amp;"'!"&amp;ADDRESS(ROW(),COLUMN())))</f>
        <v>-3403.303483332666</v>
      </c>
      <c r="H125" s="10" cm="1">
        <f t="array" aca="1" ref="H125" ca="1">SUM(INDIRECT("'"&amp;TOTALDemandSheets&amp;"'!"&amp;ADDRESS(ROW(),COLUMN())))</f>
        <v>-2321.5279576886128</v>
      </c>
      <c r="I125" s="10" cm="1">
        <f t="array" aca="1" ref="I125" ca="1">SUM(INDIRECT("'"&amp;TOTALDemandSheets&amp;"'!"&amp;ADDRESS(ROW(),COLUMN())))</f>
        <v>-2.7831200925008512</v>
      </c>
      <c r="J125" s="10" cm="1">
        <f t="array" aca="1" ref="J125" ca="1">SUM(INDIRECT("'"&amp;TOTALDemandSheets&amp;"'!"&amp;ADDRESS(ROW(),COLUMN())))</f>
        <v>-0.81210479249568046</v>
      </c>
      <c r="K125" s="10" cm="1">
        <f t="array" aca="1" ref="K125" ca="1">SUM(INDIRECT("'"&amp;TOTALDemandSheets&amp;"'!"&amp;ADDRESS(ROW(),COLUMN())))</f>
        <v>-921.41544160451531</v>
      </c>
    </row>
    <row r="126" spans="1:11" outlineLevel="1">
      <c r="A126" s="31">
        <f>IF(ISBLANK('Input-Accounts'!A126),"",'Input-Accounts'!A126)</f>
        <v>113</v>
      </c>
      <c r="B126" s="53" t="str">
        <f>IF(ISBLANK('Input-Accounts'!B126),"",'Input-Accounts'!B126)</f>
        <v>TRANS EQUIP-TRAILERS OVER $1,000</v>
      </c>
      <c r="C126" s="31">
        <f>IF(ISBLANK('Input-Accounts'!C126),"",'Input-Accounts'!C126)</f>
        <v>392.2</v>
      </c>
      <c r="D126" s="10" cm="1">
        <f t="array" aca="1" ref="D126" ca="1">SUM(INDIRECT("'"&amp;TOTALDemandSheets&amp;"'!"&amp;ADDRESS(ROW(),COLUMN())))</f>
        <v>-8416.8781878514437</v>
      </c>
      <c r="E126" s="10">
        <f t="shared" ca="1" si="1"/>
        <v>0</v>
      </c>
      <c r="F126" s="3"/>
      <c r="G126" s="10" cm="1">
        <f t="array" aca="1" ref="G126" ca="1">SUM(INDIRECT("'"&amp;TOTALDemandSheets&amp;"'!"&amp;ADDRESS(ROW(),COLUMN())))</f>
        <v>-4307.6497745935503</v>
      </c>
      <c r="H126" s="10" cm="1">
        <f t="array" aca="1" ref="H126" ca="1">SUM(INDIRECT("'"&amp;TOTALDemandSheets&amp;"'!"&amp;ADDRESS(ROW(),COLUMN())))</f>
        <v>-2938.4183434200268</v>
      </c>
      <c r="I126" s="10" cm="1">
        <f t="array" aca="1" ref="I126" ca="1">SUM(INDIRECT("'"&amp;TOTALDemandSheets&amp;"'!"&amp;ADDRESS(ROW(),COLUMN())))</f>
        <v>-3.5226675193210215</v>
      </c>
      <c r="J126" s="10" cm="1">
        <f t="array" aca="1" ref="J126" ca="1">SUM(INDIRECT("'"&amp;TOTALDemandSheets&amp;"'!"&amp;ADDRESS(ROW(),COLUMN())))</f>
        <v>-1.0279021672538899</v>
      </c>
      <c r="K126" s="10" cm="1">
        <f t="array" aca="1" ref="K126" ca="1">SUM(INDIRECT("'"&amp;TOTALDemandSheets&amp;"'!"&amp;ADDRESS(ROW(),COLUMN())))</f>
        <v>-1166.2595001512923</v>
      </c>
    </row>
    <row r="127" spans="1:11" outlineLevel="1">
      <c r="A127" s="31">
        <f>IF(ISBLANK('Input-Accounts'!A127),"",'Input-Accounts'!A127)</f>
        <v>114</v>
      </c>
      <c r="B127" s="53" t="str">
        <f>IF(ISBLANK('Input-Accounts'!B127),"",'Input-Accounts'!B127)</f>
        <v>TRANS EQUIP-TRAILERS $1,000 or LESS</v>
      </c>
      <c r="C127" s="31">
        <f>IF(ISBLANK('Input-Accounts'!C127),"",'Input-Accounts'!C127)</f>
        <v>392.21</v>
      </c>
      <c r="D127" s="10" cm="1">
        <f t="array" aca="1" ref="D127" ca="1">SUM(INDIRECT("'"&amp;TOTALDemandSheets&amp;"'!"&amp;ADDRESS(ROW(),COLUMN())))</f>
        <v>-21287.295641504661</v>
      </c>
      <c r="E127" s="10">
        <f t="shared" ca="1" si="1"/>
        <v>0</v>
      </c>
      <c r="F127" s="3"/>
      <c r="G127" s="10" cm="1">
        <f t="array" aca="1" ref="G127" ca="1">SUM(INDIRECT("'"&amp;TOTALDemandSheets&amp;"'!"&amp;ADDRESS(ROW(),COLUMN())))</f>
        <v>-10894.563545446939</v>
      </c>
      <c r="H127" s="10" cm="1">
        <f t="array" aca="1" ref="H127" ca="1">SUM(INDIRECT("'"&amp;TOTALDemandSheets&amp;"'!"&amp;ADDRESS(ROW(),COLUMN())))</f>
        <v>-7431.6128377723044</v>
      </c>
      <c r="I127" s="10" cm="1">
        <f t="array" aca="1" ref="I127" ca="1">SUM(INDIRECT("'"&amp;TOTALDemandSheets&amp;"'!"&amp;ADDRESS(ROW(),COLUMN())))</f>
        <v>-8.9092491606623145</v>
      </c>
      <c r="J127" s="10" cm="1">
        <f t="array" aca="1" ref="J127" ca="1">SUM(INDIRECT("'"&amp;TOTALDemandSheets&amp;"'!"&amp;ADDRESS(ROW(),COLUMN())))</f>
        <v>-2.599688012172896</v>
      </c>
      <c r="K127" s="10" cm="1">
        <f t="array" aca="1" ref="K127" ca="1">SUM(INDIRECT("'"&amp;TOTALDemandSheets&amp;"'!"&amp;ADDRESS(ROW(),COLUMN())))</f>
        <v>-2949.6103211125851</v>
      </c>
    </row>
    <row r="128" spans="1:11" outlineLevel="1">
      <c r="A128" s="31">
        <f>IF(ISBLANK('Input-Accounts'!A128),"",'Input-Accounts'!A128)</f>
        <v>115</v>
      </c>
      <c r="B128" s="53" t="str">
        <f>IF(ISBLANK('Input-Accounts'!B128),"",'Input-Accounts'!B128)</f>
        <v>STORES EQUIPMENT</v>
      </c>
      <c r="C128" s="31">
        <f>IF(ISBLANK('Input-Accounts'!C128),"",'Input-Accounts'!C128)</f>
        <v>393</v>
      </c>
      <c r="D128" s="10" cm="1">
        <f t="array" aca="1" ref="D128" ca="1">SUM(INDIRECT("'"&amp;TOTALDemandSheets&amp;"'!"&amp;ADDRESS(ROW(),COLUMN())))</f>
        <v>0</v>
      </c>
      <c r="E128" s="10">
        <f t="shared" ca="1" si="1"/>
        <v>0</v>
      </c>
      <c r="F128" s="3"/>
      <c r="G128" s="10" cm="1">
        <f t="array" aca="1" ref="G128" ca="1">SUM(INDIRECT("'"&amp;TOTALDemandSheets&amp;"'!"&amp;ADDRESS(ROW(),COLUMN())))</f>
        <v>0</v>
      </c>
      <c r="H128" s="10" cm="1">
        <f t="array" aca="1" ref="H128" ca="1">SUM(INDIRECT("'"&amp;TOTALDemandSheets&amp;"'!"&amp;ADDRESS(ROW(),COLUMN())))</f>
        <v>0</v>
      </c>
      <c r="I128" s="10" cm="1">
        <f t="array" aca="1" ref="I128" ca="1">SUM(INDIRECT("'"&amp;TOTALDemandSheets&amp;"'!"&amp;ADDRESS(ROW(),COLUMN())))</f>
        <v>0</v>
      </c>
      <c r="J128" s="10" cm="1">
        <f t="array" aca="1" ref="J128" ca="1">SUM(INDIRECT("'"&amp;TOTALDemandSheets&amp;"'!"&amp;ADDRESS(ROW(),COLUMN())))</f>
        <v>0</v>
      </c>
      <c r="K128" s="10" cm="1">
        <f t="array" aca="1" ref="K128" ca="1">SUM(INDIRECT("'"&amp;TOTALDemandSheets&amp;"'!"&amp;ADDRESS(ROW(),COLUMN())))</f>
        <v>0</v>
      </c>
    </row>
    <row r="129" spans="1:11" outlineLevel="1">
      <c r="A129" s="31">
        <f>IF(ISBLANK('Input-Accounts'!A129),"",'Input-Accounts'!A129)</f>
        <v>116</v>
      </c>
      <c r="B129" s="53" t="str">
        <f>IF(ISBLANK('Input-Accounts'!B129),"",'Input-Accounts'!B129)</f>
        <v xml:space="preserve">TOOLS,SHOP, &amp; GAR EQ-GARAGE &amp; SERV </v>
      </c>
      <c r="C129" s="31">
        <f>IF(ISBLANK('Input-Accounts'!C129),"",'Input-Accounts'!C129)</f>
        <v>394.1</v>
      </c>
      <c r="D129" s="10" cm="1">
        <f t="array" aca="1" ref="D129" ca="1">SUM(INDIRECT("'"&amp;TOTALDemandSheets&amp;"'!"&amp;ADDRESS(ROW(),COLUMN())))</f>
        <v>-2198.613903664037</v>
      </c>
      <c r="E129" s="10">
        <f t="shared" ca="1" si="1"/>
        <v>0</v>
      </c>
      <c r="F129" s="3"/>
      <c r="G129" s="10" cm="1">
        <f t="array" aca="1" ref="G129" ca="1">SUM(INDIRECT("'"&amp;TOTALDemandSheets&amp;"'!"&amp;ADDRESS(ROW(),COLUMN())))</f>
        <v>-1125.222258795008</v>
      </c>
      <c r="H129" s="10" cm="1">
        <f t="array" aca="1" ref="H129" ca="1">SUM(INDIRECT("'"&amp;TOTALDemandSheets&amp;"'!"&amp;ADDRESS(ROW(),COLUMN())))</f>
        <v>-767.55862214442493</v>
      </c>
      <c r="I129" s="10" cm="1">
        <f t="array" aca="1" ref="I129" ca="1">SUM(INDIRECT("'"&amp;TOTALDemandSheets&amp;"'!"&amp;ADDRESS(ROW(),COLUMN())))</f>
        <v>-0.92017320592136831</v>
      </c>
      <c r="J129" s="10" cm="1">
        <f t="array" aca="1" ref="J129" ca="1">SUM(INDIRECT("'"&amp;TOTALDemandSheets&amp;"'!"&amp;ADDRESS(ROW(),COLUMN())))</f>
        <v>-0.26850335077828819</v>
      </c>
      <c r="K129" s="10" cm="1">
        <f t="array" aca="1" ref="K129" ca="1">SUM(INDIRECT("'"&amp;TOTALDemandSheets&amp;"'!"&amp;ADDRESS(ROW(),COLUMN())))</f>
        <v>-304.6443461679047</v>
      </c>
    </row>
    <row r="130" spans="1:11" outlineLevel="1">
      <c r="A130" s="31">
        <f>IF(ISBLANK('Input-Accounts'!A130),"",'Input-Accounts'!A130)</f>
        <v>117</v>
      </c>
      <c r="B130" s="53" t="str">
        <f>IF(ISBLANK('Input-Accounts'!B130),"",'Input-Accounts'!B130)</f>
        <v>TOOLS,SHOP, &amp; GAR EQ-CNG STATIONARY</v>
      </c>
      <c r="C130" s="31">
        <f>IF(ISBLANK('Input-Accounts'!C130),"",'Input-Accounts'!C130)</f>
        <v>394.11</v>
      </c>
      <c r="D130" s="10" cm="1">
        <f t="array" aca="1" ref="D130" ca="1">SUM(INDIRECT("'"&amp;TOTALDemandSheets&amp;"'!"&amp;ADDRESS(ROW(),COLUMN())))</f>
        <v>12321.646576551286</v>
      </c>
      <c r="E130" s="10">
        <f t="shared" ca="1" si="1"/>
        <v>0</v>
      </c>
      <c r="F130" s="3"/>
      <c r="G130" s="10" cm="1">
        <f t="array" aca="1" ref="G130" ca="1">SUM(INDIRECT("'"&amp;TOTALDemandSheets&amp;"'!"&amp;ADDRESS(ROW(),COLUMN())))</f>
        <v>6306.0599088521994</v>
      </c>
      <c r="H130" s="10" cm="1">
        <f t="array" aca="1" ref="H130" ca="1">SUM(INDIRECT("'"&amp;TOTALDemandSheets&amp;"'!"&amp;ADDRESS(ROW(),COLUMN())))</f>
        <v>4301.6129630977975</v>
      </c>
      <c r="I130" s="10" cm="1">
        <f t="array" aca="1" ref="I130" ca="1">SUM(INDIRECT("'"&amp;TOTALDemandSheets&amp;"'!"&amp;ADDRESS(ROW(),COLUMN())))</f>
        <v>5.1569077288559617</v>
      </c>
      <c r="J130" s="10" cm="1">
        <f t="array" aca="1" ref="J130" ca="1">SUM(INDIRECT("'"&amp;TOTALDemandSheets&amp;"'!"&amp;ADDRESS(ROW(),COLUMN())))</f>
        <v>1.5047677936523183</v>
      </c>
      <c r="K130" s="10" cm="1">
        <f t="array" aca="1" ref="K130" ca="1">SUM(INDIRECT("'"&amp;TOTALDemandSheets&amp;"'!"&amp;ADDRESS(ROW(),COLUMN())))</f>
        <v>1707.3120290787815</v>
      </c>
    </row>
    <row r="131" spans="1:11" outlineLevel="1">
      <c r="A131" s="31">
        <f>IF(ISBLANK('Input-Accounts'!A131),"",'Input-Accounts'!A131)</f>
        <v>118</v>
      </c>
      <c r="B131" s="53" t="str">
        <f>IF(ISBLANK('Input-Accounts'!B131),"",'Input-Accounts'!B131)</f>
        <v>TOOLS,SHOP, &amp; GAR EQ-UND TANK CLEANUP</v>
      </c>
      <c r="C131" s="31">
        <f>IF(ISBLANK('Input-Accounts'!C131),"",'Input-Accounts'!C131)</f>
        <v>394.13</v>
      </c>
      <c r="D131" s="10" cm="1">
        <f t="array" aca="1" ref="D131" ca="1">SUM(INDIRECT("'"&amp;TOTALDemandSheets&amp;"'!"&amp;ADDRESS(ROW(),COLUMN())))</f>
        <v>-11217.563902622105</v>
      </c>
      <c r="E131" s="10">
        <f t="shared" ca="1" si="1"/>
        <v>0</v>
      </c>
      <c r="F131" s="3"/>
      <c r="G131" s="10" cm="1">
        <f t="array" aca="1" ref="G131" ca="1">SUM(INDIRECT("'"&amp;TOTALDemandSheets&amp;"'!"&amp;ADDRESS(ROW(),COLUMN())))</f>
        <v>-5741.0046264378379</v>
      </c>
      <c r="H131" s="10" cm="1">
        <f t="array" aca="1" ref="H131" ca="1">SUM(INDIRECT("'"&amp;TOTALDemandSheets&amp;"'!"&amp;ADDRESS(ROW(),COLUMN())))</f>
        <v>-3916.166398549869</v>
      </c>
      <c r="I131" s="10" cm="1">
        <f t="array" aca="1" ref="I131" ca="1">SUM(INDIRECT("'"&amp;TOTALDemandSheets&amp;"'!"&amp;ADDRESS(ROW(),COLUMN())))</f>
        <v>-4.6948223704496712</v>
      </c>
      <c r="J131" s="10" cm="1">
        <f t="array" aca="1" ref="J131" ca="1">SUM(INDIRECT("'"&amp;TOTALDemandSheets&amp;"'!"&amp;ADDRESS(ROW(),COLUMN())))</f>
        <v>-1.3699328883548501</v>
      </c>
      <c r="K131" s="10" cm="1">
        <f t="array" aca="1" ref="K131" ca="1">SUM(INDIRECT("'"&amp;TOTALDemandSheets&amp;"'!"&amp;ADDRESS(ROW(),COLUMN())))</f>
        <v>-1554.3281223755953</v>
      </c>
    </row>
    <row r="132" spans="1:11" outlineLevel="1">
      <c r="A132" s="31">
        <f>IF(ISBLANK('Input-Accounts'!A132),"",'Input-Accounts'!A132)</f>
        <v>119</v>
      </c>
      <c r="B132" s="53" t="str">
        <f>IF(ISBLANK('Input-Accounts'!B132),"",'Input-Accounts'!B132)</f>
        <v>TOOLS,SHOP, &amp; GAR EQ-SHOP EQUIP</v>
      </c>
      <c r="C132" s="31">
        <f>IF(ISBLANK('Input-Accounts'!C132),"",'Input-Accounts'!C132)</f>
        <v>394.2</v>
      </c>
      <c r="D132" s="10" cm="1">
        <f t="array" aca="1" ref="D132" ca="1">SUM(INDIRECT("'"&amp;TOTALDemandSheets&amp;"'!"&amp;ADDRESS(ROW(),COLUMN())))</f>
        <v>-87.532062307234483</v>
      </c>
      <c r="E132" s="10">
        <f t="shared" ca="1" si="1"/>
        <v>0</v>
      </c>
      <c r="F132" s="3"/>
      <c r="G132" s="10" cm="1">
        <f t="array" aca="1" ref="G132" ca="1">SUM(INDIRECT("'"&amp;TOTALDemandSheets&amp;"'!"&amp;ADDRESS(ROW(),COLUMN())))</f>
        <v>-44.797781321309323</v>
      </c>
      <c r="H132" s="10" cm="1">
        <f t="array" aca="1" ref="H132" ca="1">SUM(INDIRECT("'"&amp;TOTALDemandSheets&amp;"'!"&amp;ADDRESS(ROW(),COLUMN())))</f>
        <v>-30.558339063549976</v>
      </c>
      <c r="I132" s="10" cm="1">
        <f t="array" aca="1" ref="I132" ca="1">SUM(INDIRECT("'"&amp;TOTALDemandSheets&amp;"'!"&amp;ADDRESS(ROW(),COLUMN())))</f>
        <v>-3.6634289567589622E-2</v>
      </c>
      <c r="J132" s="10" cm="1">
        <f t="array" aca="1" ref="J132" ca="1">SUM(INDIRECT("'"&amp;TOTALDemandSheets&amp;"'!"&amp;ADDRESS(ROW(),COLUMN())))</f>
        <v>-1.0689758666066237E-2</v>
      </c>
      <c r="K132" s="10" cm="1">
        <f t="array" aca="1" ref="K132" ca="1">SUM(INDIRECT("'"&amp;TOTALDemandSheets&amp;"'!"&amp;ADDRESS(ROW(),COLUMN())))</f>
        <v>-12.12861787414154</v>
      </c>
    </row>
    <row r="133" spans="1:11" outlineLevel="1">
      <c r="A133" s="31">
        <f>IF(ISBLANK('Input-Accounts'!A133),"",'Input-Accounts'!A133)</f>
        <v>120</v>
      </c>
      <c r="B133" s="53" t="str">
        <f>IF(ISBLANK('Input-Accounts'!B133),"",'Input-Accounts'!B133)</f>
        <v>TOOLS,SHOP, &amp; GAR EQ-TOOLS &amp; OTHER</v>
      </c>
      <c r="C133" s="31">
        <f>IF(ISBLANK('Input-Accounts'!C133),"",'Input-Accounts'!C133)</f>
        <v>394.3</v>
      </c>
      <c r="D133" s="10" cm="1">
        <f t="array" aca="1" ref="D133" ca="1">SUM(INDIRECT("'"&amp;TOTALDemandSheets&amp;"'!"&amp;ADDRESS(ROW(),COLUMN())))</f>
        <v>-698740.9133345756</v>
      </c>
      <c r="E133" s="10">
        <f t="shared" ca="1" si="1"/>
        <v>0</v>
      </c>
      <c r="F133" s="3"/>
      <c r="G133" s="10" cm="1">
        <f t="array" aca="1" ref="G133" ca="1">SUM(INDIRECT("'"&amp;TOTALDemandSheets&amp;"'!"&amp;ADDRESS(ROW(),COLUMN())))</f>
        <v>-357606.59363817098</v>
      </c>
      <c r="H133" s="10" cm="1">
        <f t="array" aca="1" ref="H133" ca="1">SUM(INDIRECT("'"&amp;TOTALDemandSheets&amp;"'!"&amp;ADDRESS(ROW(),COLUMN())))</f>
        <v>-243937.60622600786</v>
      </c>
      <c r="I133" s="10" cm="1">
        <f t="array" aca="1" ref="I133" ca="1">SUM(INDIRECT("'"&amp;TOTALDemandSheets&amp;"'!"&amp;ADDRESS(ROW(),COLUMN())))</f>
        <v>-292.44000743377018</v>
      </c>
      <c r="J133" s="10" cm="1">
        <f t="array" aca="1" ref="J133" ca="1">SUM(INDIRECT("'"&amp;TOTALDemandSheets&amp;"'!"&amp;ADDRESS(ROW(),COLUMN())))</f>
        <v>-85.332980130595828</v>
      </c>
      <c r="K133" s="10" cm="1">
        <f t="array" aca="1" ref="K133" ca="1">SUM(INDIRECT("'"&amp;TOTALDemandSheets&amp;"'!"&amp;ADDRESS(ROW(),COLUMN())))</f>
        <v>-96818.940482832462</v>
      </c>
    </row>
    <row r="134" spans="1:11" outlineLevel="1">
      <c r="A134" s="31">
        <f>IF(ISBLANK('Input-Accounts'!A134),"",'Input-Accounts'!A134)</f>
        <v>121</v>
      </c>
      <c r="B134" s="53" t="str">
        <f>IF(ISBLANK('Input-Accounts'!B134),"",'Input-Accounts'!B134)</f>
        <v>LABORATORY EQUIPMENT</v>
      </c>
      <c r="C134" s="31">
        <f>IF(ISBLANK('Input-Accounts'!C134),"",'Input-Accounts'!C134)</f>
        <v>395</v>
      </c>
      <c r="D134" s="10" cm="1">
        <f t="array" aca="1" ref="D134" ca="1">SUM(INDIRECT("'"&amp;TOTALDemandSheets&amp;"'!"&amp;ADDRESS(ROW(),COLUMN())))</f>
        <v>70.985992973092607</v>
      </c>
      <c r="E134" s="10">
        <f t="shared" ca="1" si="1"/>
        <v>0</v>
      </c>
      <c r="F134" s="3"/>
      <c r="G134" s="10" cm="1">
        <f t="array" aca="1" ref="G134" ca="1">SUM(INDIRECT("'"&amp;TOTALDemandSheets&amp;"'!"&amp;ADDRESS(ROW(),COLUMN())))</f>
        <v>36.329716292104045</v>
      </c>
      <c r="H134" s="10" cm="1">
        <f t="array" aca="1" ref="H134" ca="1">SUM(INDIRECT("'"&amp;TOTALDemandSheets&amp;"'!"&amp;ADDRESS(ROW(),COLUMN())))</f>
        <v>24.781936868123527</v>
      </c>
      <c r="I134" s="10" cm="1">
        <f t="array" aca="1" ref="I134" ca="1">SUM(INDIRECT("'"&amp;TOTALDemandSheets&amp;"'!"&amp;ADDRESS(ROW(),COLUMN())))</f>
        <v>2.9709358528437466E-2</v>
      </c>
      <c r="J134" s="10" cm="1">
        <f t="array" aca="1" ref="J134" ca="1">SUM(INDIRECT("'"&amp;TOTALDemandSheets&amp;"'!"&amp;ADDRESS(ROW(),COLUMN())))</f>
        <v>8.6690878011075646E-3</v>
      </c>
      <c r="K134" s="10" cm="1">
        <f t="array" aca="1" ref="K134" ca="1">SUM(INDIRECT("'"&amp;TOTALDemandSheets&amp;"'!"&amp;ADDRESS(ROW(),COLUMN())))</f>
        <v>9.8359613665354999</v>
      </c>
    </row>
    <row r="135" spans="1:11" outlineLevel="1">
      <c r="A135" s="31">
        <f>IF(ISBLANK('Input-Accounts'!A135),"",'Input-Accounts'!A135)</f>
        <v>122</v>
      </c>
      <c r="B135" s="53" t="str">
        <f>IF(ISBLANK('Input-Accounts'!B135),"",'Input-Accounts'!B135)</f>
        <v>POWER OPERATED EQUIP-GENERAL TOOLS</v>
      </c>
      <c r="C135" s="31">
        <f>IF(ISBLANK('Input-Accounts'!C135),"",'Input-Accounts'!C135)</f>
        <v>396</v>
      </c>
      <c r="D135" s="10" cm="1">
        <f t="array" aca="1" ref="D135" ca="1">SUM(INDIRECT("'"&amp;TOTALDemandSheets&amp;"'!"&amp;ADDRESS(ROW(),COLUMN())))</f>
        <v>-81259.65111748832</v>
      </c>
      <c r="E135" s="10">
        <f t="shared" ca="1" si="1"/>
        <v>0</v>
      </c>
      <c r="F135" s="3"/>
      <c r="G135" s="10" cm="1">
        <f t="array" aca="1" ref="G135" ca="1">SUM(INDIRECT("'"&amp;TOTALDemandSheets&amp;"'!"&amp;ADDRESS(ROW(),COLUMN())))</f>
        <v>-41587.642117124728</v>
      </c>
      <c r="H135" s="10" cm="1">
        <f t="array" aca="1" ref="H135" ca="1">SUM(INDIRECT("'"&amp;TOTALDemandSheets&amp;"'!"&amp;ADDRESS(ROW(),COLUMN())))</f>
        <v>-28368.576103213254</v>
      </c>
      <c r="I135" s="10" cm="1">
        <f t="array" aca="1" ref="I135" ca="1">SUM(INDIRECT("'"&amp;TOTALDemandSheets&amp;"'!"&amp;ADDRESS(ROW(),COLUMN())))</f>
        <v>-34.009133461869048</v>
      </c>
      <c r="J135" s="10" cm="1">
        <f t="array" aca="1" ref="J135" ca="1">SUM(INDIRECT("'"&amp;TOTALDemandSheets&amp;"'!"&amp;ADDRESS(ROW(),COLUMN())))</f>
        <v>-9.9237472171713765</v>
      </c>
      <c r="K135" s="10" cm="1">
        <f t="array" aca="1" ref="K135" ca="1">SUM(INDIRECT("'"&amp;TOTALDemandSheets&amp;"'!"&amp;ADDRESS(ROW(),COLUMN())))</f>
        <v>-11259.500016471309</v>
      </c>
    </row>
    <row r="136" spans="1:11" outlineLevel="1">
      <c r="A136" s="31">
        <f>IF(ISBLANK('Input-Accounts'!A136),"",'Input-Accounts'!A136)</f>
        <v>123</v>
      </c>
      <c r="B136" s="53" t="str">
        <f>IF(ISBLANK('Input-Accounts'!B136),"",'Input-Accounts'!B136)</f>
        <v>MISCELLANEOUS EQUIPMENT</v>
      </c>
      <c r="C136" s="31">
        <f>IF(ISBLANK('Input-Accounts'!C136),"",'Input-Accounts'!C136)</f>
        <v>398</v>
      </c>
      <c r="D136" s="10" cm="1">
        <f t="array" aca="1" ref="D136" ca="1">SUM(INDIRECT("'"&amp;TOTALDemandSheets&amp;"'!"&amp;ADDRESS(ROW(),COLUMN())))</f>
        <v>-42388.633502349374</v>
      </c>
      <c r="E136" s="10">
        <f t="shared" ca="1" si="1"/>
        <v>0</v>
      </c>
      <c r="F136" s="3"/>
      <c r="G136" s="10" cm="1">
        <f t="array" aca="1" ref="G136" ca="1">SUM(INDIRECT("'"&amp;TOTALDemandSheets&amp;"'!"&amp;ADDRESS(ROW(),COLUMN())))</f>
        <v>-21693.956295491382</v>
      </c>
      <c r="H136" s="10" cm="1">
        <f t="array" aca="1" ref="H136" ca="1">SUM(INDIRECT("'"&amp;TOTALDemandSheets&amp;"'!"&amp;ADDRESS(ROW(),COLUMN())))</f>
        <v>-14798.305910567904</v>
      </c>
      <c r="I136" s="10" cm="1">
        <f t="array" aca="1" ref="I136" ca="1">SUM(INDIRECT("'"&amp;TOTALDemandSheets&amp;"'!"&amp;ADDRESS(ROW(),COLUMN())))</f>
        <v>-17.740670483107685</v>
      </c>
      <c r="J136" s="10" cm="1">
        <f t="array" aca="1" ref="J136" ca="1">SUM(INDIRECT("'"&amp;TOTALDemandSheets&amp;"'!"&amp;ADDRESS(ROW(),COLUMN())))</f>
        <v>-5.1766661310228761</v>
      </c>
      <c r="K136" s="10" cm="1">
        <f t="array" aca="1" ref="K136" ca="1">SUM(INDIRECT("'"&amp;TOTALDemandSheets&amp;"'!"&amp;ADDRESS(ROW(),COLUMN())))</f>
        <v>-5873.4539596759632</v>
      </c>
    </row>
    <row r="137" spans="1:11" outlineLevel="1">
      <c r="A137" s="31">
        <f>IF(ISBLANK('Input-Accounts'!A137),"",'Input-Accounts'!A137)</f>
        <v>124</v>
      </c>
      <c r="B137" t="str">
        <f>IF(ISBLANK('Input-Accounts'!B137),"",'Input-Accounts'!B137)</f>
        <v>Subtotal - General Plant</v>
      </c>
      <c r="C137" s="31" t="str">
        <f>IF(ISBLANK('Input-Accounts'!C137),"",'Input-Accounts'!C137)</f>
        <v/>
      </c>
      <c r="D137" s="123" cm="1">
        <f t="array" aca="1" ref="D137" ca="1">SUM(INDIRECT("'"&amp;TOTALDemandSheets&amp;"'!"&amp;ADDRESS(ROW(),COLUMN())))</f>
        <v>-983209.50574292615</v>
      </c>
      <c r="E137" s="10">
        <f t="shared" ca="1" si="1"/>
        <v>0</v>
      </c>
      <c r="G137" s="123" cm="1">
        <f t="array" aca="1" ref="G137" ca="1">SUM(INDIRECT("'"&amp;TOTALDemandSheets&amp;"'!"&amp;ADDRESS(ROW(),COLUMN())))</f>
        <v>-503193.95282503107</v>
      </c>
      <c r="H137" s="123" cm="1">
        <f t="array" aca="1" ref="H137" ca="1">SUM(INDIRECT("'"&amp;TOTALDemandSheets&amp;"'!"&amp;ADDRESS(ROW(),COLUMN())))</f>
        <v>-343248.50409144879</v>
      </c>
      <c r="I137" s="123" cm="1">
        <f t="array" aca="1" ref="I137" ca="1">SUM(INDIRECT("'"&amp;TOTALDemandSheets&amp;"'!"&amp;ADDRESS(ROW(),COLUMN())))</f>
        <v>-411.49700794854988</v>
      </c>
      <c r="J137" s="123" cm="1">
        <f t="array" aca="1" ref="J137" ca="1">SUM(INDIRECT("'"&amp;TOTALDemandSheets&amp;"'!"&amp;ADDRESS(ROW(),COLUMN())))</f>
        <v>-120.07340004949795</v>
      </c>
      <c r="K137" s="123" cm="1">
        <f t="array" aca="1" ref="K137" ca="1">SUM(INDIRECT("'"&amp;TOTALDemandSheets&amp;"'!"&amp;ADDRESS(ROW(),COLUMN())))</f>
        <v>-136235.47841844842</v>
      </c>
    </row>
    <row r="138" spans="1:11" outlineLevel="1">
      <c r="A138" s="31" t="str">
        <f>IF(ISBLANK('Input-Accounts'!A138),"",'Input-Accounts'!A138)</f>
        <v/>
      </c>
      <c r="B138" t="str">
        <f>IF(ISBLANK('Input-Accounts'!B138),"",'Input-Accounts'!B138)</f>
        <v/>
      </c>
      <c r="D138" s="10"/>
      <c r="E138" s="10">
        <f t="shared" si="1"/>
        <v>0</v>
      </c>
      <c r="G138" s="10"/>
      <c r="H138" s="10"/>
      <c r="I138" s="10"/>
      <c r="J138" s="10"/>
      <c r="K138" s="10"/>
    </row>
    <row r="139" spans="1:11" outlineLevel="1">
      <c r="A139" s="31">
        <f>IF(ISBLANK('Input-Accounts'!A139),"",'Input-Accounts'!A139)</f>
        <v>125</v>
      </c>
      <c r="B139" s="1" t="str">
        <f>IF(ISBLANK('Input-Accounts'!B139),"",'Input-Accounts'!B139)</f>
        <v>Other Assets</v>
      </c>
      <c r="D139" s="10"/>
      <c r="E139" s="10">
        <f t="shared" ref="E139:E202" si="2">IFERROR(IF(D139="",0,IF(D139=0,0,IF(ABS(D139-SUM($G139:$K139))&lt;Check_Limit,0,1))),1)</f>
        <v>0</v>
      </c>
      <c r="G139" s="10"/>
      <c r="H139" s="10"/>
      <c r="I139" s="10"/>
      <c r="J139" s="10"/>
      <c r="K139" s="10"/>
    </row>
    <row r="140" spans="1:11" outlineLevel="1">
      <c r="A140" s="31">
        <f>IF(ISBLANK('Input-Accounts'!A140),"",'Input-Accounts'!A140)</f>
        <v>126</v>
      </c>
      <c r="B140" s="53" t="str">
        <f>IF(ISBLANK('Input-Accounts'!B140),"",'Input-Accounts'!B140)</f>
        <v>Retirement Work in Progress</v>
      </c>
      <c r="C140" s="31" t="str">
        <f>IF(ISBLANK('Input-Accounts'!C140),"",'Input-Accounts'!C140)</f>
        <v>N/A</v>
      </c>
      <c r="D140" s="10" cm="1">
        <f t="array" aca="1" ref="D140" ca="1">SUM(INDIRECT("'"&amp;TOTALDemandSheets&amp;"'!"&amp;ADDRESS(ROW(),COLUMN())))</f>
        <v>4961803.5233078506</v>
      </c>
      <c r="E140" s="10">
        <f t="shared" ca="1" si="2"/>
        <v>0</v>
      </c>
      <c r="F140" s="3"/>
      <c r="G140" s="10" cm="1">
        <f t="array" aca="1" ref="G140" ca="1">SUM(INDIRECT("'"&amp;TOTALDemandSheets&amp;"'!"&amp;ADDRESS(ROW(),COLUMN())))</f>
        <v>2539634.1680750703</v>
      </c>
      <c r="H140" s="10" cm="1">
        <f t="array" aca="1" ref="H140" ca="1">SUM(INDIRECT("'"&amp;TOTALDemandSheets&amp;"'!"&amp;ADDRESS(ROW(),COLUMN())))</f>
        <v>1732384.9466736587</v>
      </c>
      <c r="I140" s="10" cm="1">
        <f t="array" aca="1" ref="I140" ca="1">SUM(INDIRECT("'"&amp;TOTALDemandSheets&amp;"'!"&amp;ADDRESS(ROW(),COLUMN())))</f>
        <v>2076.8370835533028</v>
      </c>
      <c r="J140" s="10" cm="1">
        <f t="array" aca="1" ref="J140" ca="1">SUM(INDIRECT("'"&amp;TOTALDemandSheets&amp;"'!"&amp;ADDRESS(ROW(),COLUMN())))</f>
        <v>123.24349805984906</v>
      </c>
      <c r="K140" s="10" cm="1">
        <f t="array" aca="1" ref="K140" ca="1">SUM(INDIRECT("'"&amp;TOTALDemandSheets&amp;"'!"&amp;ADDRESS(ROW(),COLUMN())))</f>
        <v>687584.327977509</v>
      </c>
    </row>
    <row r="141" spans="1:11" outlineLevel="1">
      <c r="A141" s="31">
        <f>IF(ISBLANK('Input-Accounts'!A141),"",'Input-Accounts'!A141)</f>
        <v>127</v>
      </c>
      <c r="B141" t="str">
        <f>IF(ISBLANK('Input-Accounts'!B141),"",'Input-Accounts'!B141)</f>
        <v>Subtotal - Other Assets</v>
      </c>
      <c r="C141" s="31" t="str">
        <f>IF(ISBLANK('Input-Accounts'!C141),"",'Input-Accounts'!C141)</f>
        <v/>
      </c>
      <c r="D141" s="123" cm="1">
        <f t="array" aca="1" ref="D141" ca="1">SUM(INDIRECT("'"&amp;TOTALDemandSheets&amp;"'!"&amp;ADDRESS(ROW(),COLUMN())))</f>
        <v>4961803.5233078506</v>
      </c>
      <c r="E141" s="10">
        <f t="shared" ca="1" si="2"/>
        <v>0</v>
      </c>
      <c r="G141" s="123" cm="1">
        <f t="array" aca="1" ref="G141" ca="1">SUM(INDIRECT("'"&amp;TOTALDemandSheets&amp;"'!"&amp;ADDRESS(ROW(),COLUMN())))</f>
        <v>2539634.1680750703</v>
      </c>
      <c r="H141" s="123" cm="1">
        <f t="array" aca="1" ref="H141" ca="1">SUM(INDIRECT("'"&amp;TOTALDemandSheets&amp;"'!"&amp;ADDRESS(ROW(),COLUMN())))</f>
        <v>1732384.9466736587</v>
      </c>
      <c r="I141" s="123" cm="1">
        <f t="array" aca="1" ref="I141" ca="1">SUM(INDIRECT("'"&amp;TOTALDemandSheets&amp;"'!"&amp;ADDRESS(ROW(),COLUMN())))</f>
        <v>2076.8370835533028</v>
      </c>
      <c r="J141" s="123" cm="1">
        <f t="array" aca="1" ref="J141" ca="1">SUM(INDIRECT("'"&amp;TOTALDemandSheets&amp;"'!"&amp;ADDRESS(ROW(),COLUMN())))</f>
        <v>123.24349805984906</v>
      </c>
      <c r="K141" s="123" cm="1">
        <f t="array" aca="1" ref="K141" ca="1">SUM(INDIRECT("'"&amp;TOTALDemandSheets&amp;"'!"&amp;ADDRESS(ROW(),COLUMN())))</f>
        <v>687584.327977509</v>
      </c>
    </row>
    <row r="142" spans="1:11" outlineLevel="1">
      <c r="A142" s="31" t="str">
        <f>IF(ISBLANK('Input-Accounts'!A142),"",'Input-Accounts'!A142)</f>
        <v/>
      </c>
      <c r="B142" t="str">
        <f>IF(ISBLANK('Input-Accounts'!B142),"",'Input-Accounts'!B142)</f>
        <v/>
      </c>
      <c r="D142" s="10"/>
      <c r="E142" s="10">
        <f t="shared" si="2"/>
        <v>0</v>
      </c>
      <c r="G142" s="10"/>
      <c r="H142" s="10"/>
      <c r="I142" s="10"/>
      <c r="J142" s="10"/>
      <c r="K142" s="10"/>
    </row>
    <row r="143" spans="1:11" outlineLevel="1">
      <c r="A143" s="31">
        <f>IF(ISBLANK('Input-Accounts'!A143),"",'Input-Accounts'!A143)</f>
        <v>128</v>
      </c>
      <c r="B143" s="1" t="str">
        <f>IF(ISBLANK('Input-Accounts'!B143),"",'Input-Accounts'!B143)</f>
        <v>Accumulated Provision for Amortization</v>
      </c>
      <c r="D143" s="10"/>
      <c r="E143" s="10">
        <f t="shared" si="2"/>
        <v>0</v>
      </c>
      <c r="G143" s="10"/>
      <c r="H143" s="10"/>
      <c r="I143" s="10"/>
      <c r="J143" s="10"/>
      <c r="K143" s="10"/>
    </row>
    <row r="144" spans="1:11" outlineLevel="1">
      <c r="A144" s="31">
        <f>IF(ISBLANK('Input-Accounts'!A144),"",'Input-Accounts'!A144)</f>
        <v>129</v>
      </c>
      <c r="B144" s="53" t="str">
        <f>IF(ISBLANK('Input-Accounts'!B144),"",'Input-Accounts'!B144)</f>
        <v>Reserved</v>
      </c>
      <c r="C144" s="31">
        <f>IF(ISBLANK('Input-Accounts'!C144),"",'Input-Accounts'!C144)</f>
        <v>111</v>
      </c>
      <c r="D144" s="10" cm="1">
        <f t="array" aca="1" ref="D144" ca="1">SUM(INDIRECT("'"&amp;TOTALDemandSheets&amp;"'!"&amp;ADDRESS(ROW(),COLUMN())))</f>
        <v>0</v>
      </c>
      <c r="E144" s="10">
        <f t="shared" ca="1" si="2"/>
        <v>0</v>
      </c>
      <c r="F144" s="3"/>
      <c r="G144" s="10" cm="1">
        <f t="array" aca="1" ref="G144" ca="1">SUM(INDIRECT("'"&amp;TOTALDemandSheets&amp;"'!"&amp;ADDRESS(ROW(),COLUMN())))</f>
        <v>0</v>
      </c>
      <c r="H144" s="10" cm="1">
        <f t="array" aca="1" ref="H144" ca="1">SUM(INDIRECT("'"&amp;TOTALDemandSheets&amp;"'!"&amp;ADDRESS(ROW(),COLUMN())))</f>
        <v>0</v>
      </c>
      <c r="I144" s="10" cm="1">
        <f t="array" aca="1" ref="I144" ca="1">SUM(INDIRECT("'"&amp;TOTALDemandSheets&amp;"'!"&amp;ADDRESS(ROW(),COLUMN())))</f>
        <v>0</v>
      </c>
      <c r="J144" s="10" cm="1">
        <f t="array" aca="1" ref="J144" ca="1">SUM(INDIRECT("'"&amp;TOTALDemandSheets&amp;"'!"&amp;ADDRESS(ROW(),COLUMN())))</f>
        <v>0</v>
      </c>
      <c r="K144" s="10" cm="1">
        <f t="array" aca="1" ref="K144" ca="1">SUM(INDIRECT("'"&amp;TOTALDemandSheets&amp;"'!"&amp;ADDRESS(ROW(),COLUMN())))</f>
        <v>0</v>
      </c>
    </row>
    <row r="145" spans="1:11" outlineLevel="1">
      <c r="A145" s="31">
        <f>IF(ISBLANK('Input-Accounts'!A145),"",'Input-Accounts'!A145)</f>
        <v>130</v>
      </c>
      <c r="B145" s="53" t="str">
        <f>IF(ISBLANK('Input-Accounts'!B145),"",'Input-Accounts'!B145)</f>
        <v>Reserved</v>
      </c>
      <c r="C145" s="31">
        <f>IF(ISBLANK('Input-Accounts'!C145),"",'Input-Accounts'!C145)</f>
        <v>111</v>
      </c>
      <c r="D145" s="10" cm="1">
        <f t="array" aca="1" ref="D145" ca="1">SUM(INDIRECT("'"&amp;TOTALDemandSheets&amp;"'!"&amp;ADDRESS(ROW(),COLUMN())))</f>
        <v>0</v>
      </c>
      <c r="E145" s="10">
        <f t="shared" ca="1" si="2"/>
        <v>0</v>
      </c>
      <c r="F145" s="3"/>
      <c r="G145" s="10" cm="1">
        <f t="array" aca="1" ref="G145" ca="1">SUM(INDIRECT("'"&amp;TOTALDemandSheets&amp;"'!"&amp;ADDRESS(ROW(),COLUMN())))</f>
        <v>0</v>
      </c>
      <c r="H145" s="10" cm="1">
        <f t="array" aca="1" ref="H145" ca="1">SUM(INDIRECT("'"&amp;TOTALDemandSheets&amp;"'!"&amp;ADDRESS(ROW(),COLUMN())))</f>
        <v>0</v>
      </c>
      <c r="I145" s="10" cm="1">
        <f t="array" aca="1" ref="I145" ca="1">SUM(INDIRECT("'"&amp;TOTALDemandSheets&amp;"'!"&amp;ADDRESS(ROW(),COLUMN())))</f>
        <v>0</v>
      </c>
      <c r="J145" s="10" cm="1">
        <f t="array" aca="1" ref="J145" ca="1">SUM(INDIRECT("'"&amp;TOTALDemandSheets&amp;"'!"&amp;ADDRESS(ROW(),COLUMN())))</f>
        <v>0</v>
      </c>
      <c r="K145" s="10" cm="1">
        <f t="array" aca="1" ref="K145" ca="1">SUM(INDIRECT("'"&amp;TOTALDemandSheets&amp;"'!"&amp;ADDRESS(ROW(),COLUMN())))</f>
        <v>0</v>
      </c>
    </row>
    <row r="146" spans="1:11" outlineLevel="1">
      <c r="A146" s="31">
        <f>IF(ISBLANK('Input-Accounts'!A146),"",'Input-Accounts'!A146)</f>
        <v>131</v>
      </c>
      <c r="B146" t="str">
        <f>IF(ISBLANK('Input-Accounts'!B146),"",'Input-Accounts'!B146)</f>
        <v>Subtotal - Accumulated Provision for Amortization</v>
      </c>
      <c r="C146" s="31" t="str">
        <f>IF(ISBLANK('Input-Accounts'!C146),"",'Input-Accounts'!C146)</f>
        <v/>
      </c>
      <c r="D146" s="123" cm="1">
        <f t="array" aca="1" ref="D146" ca="1">SUM(INDIRECT("'"&amp;TOTALDemandSheets&amp;"'!"&amp;ADDRESS(ROW(),COLUMN())))</f>
        <v>0</v>
      </c>
      <c r="E146" s="10">
        <f t="shared" ca="1" si="2"/>
        <v>0</v>
      </c>
      <c r="G146" s="123" cm="1">
        <f t="array" aca="1" ref="G146" ca="1">SUM(INDIRECT("'"&amp;TOTALDemandSheets&amp;"'!"&amp;ADDRESS(ROW(),COLUMN())))</f>
        <v>0</v>
      </c>
      <c r="H146" s="123" cm="1">
        <f t="array" aca="1" ref="H146" ca="1">SUM(INDIRECT("'"&amp;TOTALDemandSheets&amp;"'!"&amp;ADDRESS(ROW(),COLUMN())))</f>
        <v>0</v>
      </c>
      <c r="I146" s="123" cm="1">
        <f t="array" aca="1" ref="I146" ca="1">SUM(INDIRECT("'"&amp;TOTALDemandSheets&amp;"'!"&amp;ADDRESS(ROW(),COLUMN())))</f>
        <v>0</v>
      </c>
      <c r="J146" s="123" cm="1">
        <f t="array" aca="1" ref="J146" ca="1">SUM(INDIRECT("'"&amp;TOTALDemandSheets&amp;"'!"&amp;ADDRESS(ROW(),COLUMN())))</f>
        <v>0</v>
      </c>
      <c r="K146" s="123" cm="1">
        <f t="array" aca="1" ref="K146" ca="1">SUM(INDIRECT("'"&amp;TOTALDemandSheets&amp;"'!"&amp;ADDRESS(ROW(),COLUMN())))</f>
        <v>0</v>
      </c>
    </row>
    <row r="147" spans="1:11" outlineLevel="1">
      <c r="A147" s="31" t="str">
        <f>IF(ISBLANK('Input-Accounts'!A147),"",'Input-Accounts'!A147)</f>
        <v/>
      </c>
      <c r="B147" t="str">
        <f>IF(ISBLANK('Input-Accounts'!B147),"",'Input-Accounts'!B147)</f>
        <v/>
      </c>
      <c r="D147" s="10"/>
      <c r="E147" s="10">
        <f t="shared" si="2"/>
        <v>0</v>
      </c>
      <c r="G147" s="10"/>
      <c r="H147" s="10"/>
      <c r="I147" s="10"/>
      <c r="J147" s="10"/>
      <c r="K147" s="10"/>
    </row>
    <row r="148" spans="1:11">
      <c r="A148" s="31">
        <f>IF(ISBLANK('Input-Accounts'!A148),"",'Input-Accounts'!A148)</f>
        <v>132</v>
      </c>
      <c r="B148" s="7" t="str">
        <f>IF(ISBLANK('Input-Accounts'!B148),"",'Input-Accounts'!B148)</f>
        <v>Total Accumulated Depreciation &amp; Amortization</v>
      </c>
      <c r="C148" s="31" t="str">
        <f>IF(ISBLANK('Input-Accounts'!C148),"",'Input-Accounts'!C148)</f>
        <v/>
      </c>
      <c r="D148" s="10" cm="1">
        <f t="array" aca="1" ref="D148" ca="1">SUM(INDIRECT("'"&amp;TOTALDemandSheets&amp;"'!"&amp;ADDRESS(ROW(),COLUMN())))</f>
        <v>-72713574.244525105</v>
      </c>
      <c r="E148" s="10">
        <f t="shared" ca="1" si="2"/>
        <v>0</v>
      </c>
      <c r="F148" s="3"/>
      <c r="G148" s="10" cm="1">
        <f t="array" aca="1" ref="G148" ca="1">SUM(INDIRECT("'"&amp;TOTALDemandSheets&amp;"'!"&amp;ADDRESS(ROW(),COLUMN())))</f>
        <v>-37212662.737867966</v>
      </c>
      <c r="H148" s="10" cm="1">
        <f t="array" aca="1" ref="H148" ca="1">SUM(INDIRECT("'"&amp;TOTALDemandSheets&amp;"'!"&amp;ADDRESS(ROW(),COLUMN())))</f>
        <v>-25384229.572556563</v>
      </c>
      <c r="I148" s="10" cm="1">
        <f t="array" aca="1" ref="I148" ca="1">SUM(INDIRECT("'"&amp;TOTALDemandSheets&amp;"'!"&amp;ADDRESS(ROW(),COLUMN())))</f>
        <v>-30431.405799814369</v>
      </c>
      <c r="J148" s="10" cm="1">
        <f t="array" aca="1" ref="J148" ca="1">SUM(INDIRECT("'"&amp;TOTALDemandSheets&amp;"'!"&amp;ADDRESS(ROW(),COLUMN())))</f>
        <v>-11238.929183568727</v>
      </c>
      <c r="K148" s="10" cm="1">
        <f t="array" aca="1" ref="K148" ca="1">SUM(INDIRECT("'"&amp;TOTALDemandSheets&amp;"'!"&amp;ADDRESS(ROW(),COLUMN())))</f>
        <v>-10075011.59911718</v>
      </c>
    </row>
    <row r="149" spans="1:11">
      <c r="A149" s="31" t="str">
        <f>IF(ISBLANK('Input-Accounts'!A149),"",'Input-Accounts'!A149)</f>
        <v/>
      </c>
      <c r="B149" t="str">
        <f>IF(ISBLANK('Input-Accounts'!B149),"",'Input-Accounts'!B149)</f>
        <v/>
      </c>
      <c r="D149" s="123"/>
      <c r="E149" s="10">
        <f t="shared" si="2"/>
        <v>0</v>
      </c>
      <c r="G149" s="123"/>
      <c r="H149" s="123"/>
      <c r="I149" s="123"/>
      <c r="J149" s="123"/>
      <c r="K149" s="123"/>
    </row>
    <row r="150" spans="1:11">
      <c r="A150" s="31">
        <f>IF(ISBLANK('Input-Accounts'!A150),"",'Input-Accounts'!A150)</f>
        <v>133</v>
      </c>
      <c r="B150" s="1" t="str">
        <f>IF(ISBLANK('Input-Accounts'!B150),"",'Input-Accounts'!B150)</f>
        <v>Other Rate Base Items</v>
      </c>
      <c r="D150" s="10"/>
      <c r="E150" s="10">
        <f t="shared" si="2"/>
        <v>0</v>
      </c>
      <c r="G150" s="10"/>
      <c r="H150" s="10"/>
      <c r="I150" s="10"/>
      <c r="J150" s="10"/>
      <c r="K150" s="10"/>
    </row>
    <row r="151" spans="1:11" outlineLevel="1">
      <c r="A151" s="31">
        <f>IF(ISBLANK('Input-Accounts'!A151),"",'Input-Accounts'!A151)</f>
        <v>134</v>
      </c>
      <c r="B151" s="53" t="str">
        <f>IF(ISBLANK('Input-Accounts'!B151),"",'Input-Accounts'!B151)</f>
        <v>Accumulated deferred income taxes</v>
      </c>
      <c r="C151" s="31">
        <f>IF(ISBLANK('Input-Accounts'!C151),"",'Input-Accounts'!C151)</f>
        <v>190</v>
      </c>
      <c r="D151" s="10" cm="1">
        <f t="array" aca="1" ref="D151" ca="1">SUM(INDIRECT("'"&amp;TOTALDemandSheets&amp;"'!"&amp;ADDRESS(ROW(),COLUMN())))</f>
        <v>-46759829.591967806</v>
      </c>
      <c r="E151" s="10">
        <f t="shared" ca="1" si="2"/>
        <v>0</v>
      </c>
      <c r="F151" s="3"/>
      <c r="G151" s="10" cm="1">
        <f t="array" aca="1" ref="G151" ca="1">SUM(INDIRECT("'"&amp;TOTALDemandSheets&amp;"'!"&amp;ADDRESS(ROW(),COLUMN())))</f>
        <v>-23931078.115470532</v>
      </c>
      <c r="H151" s="10" cm="1">
        <f t="array" aca="1" ref="H151" ca="1">SUM(INDIRECT("'"&amp;TOTALDemandSheets&amp;"'!"&amp;ADDRESS(ROW(),COLUMN())))</f>
        <v>-16324335.215703836</v>
      </c>
      <c r="I151" s="10" cm="1">
        <f t="array" aca="1" ref="I151" ca="1">SUM(INDIRECT("'"&amp;TOTALDemandSheets&amp;"'!"&amp;ADDRESS(ROW(),COLUMN())))</f>
        <v>-19570.121990164906</v>
      </c>
      <c r="J151" s="10" cm="1">
        <f t="array" aca="1" ref="J151" ca="1">SUM(INDIRECT("'"&amp;TOTALDemandSheets&amp;"'!"&amp;ADDRESS(ROW(),COLUMN())))</f>
        <v>-5710.493737141227</v>
      </c>
      <c r="K151" s="10" cm="1">
        <f t="array" aca="1" ref="K151" ca="1">SUM(INDIRECT("'"&amp;TOTALDemandSheets&amp;"'!"&amp;ADDRESS(ROW(),COLUMN())))</f>
        <v>-6479135.6450661412</v>
      </c>
    </row>
    <row r="152" spans="1:11" outlineLevel="1">
      <c r="A152" s="31">
        <f>IF(ISBLANK('Input-Accounts'!A152),"",'Input-Accounts'!A152)</f>
        <v>135</v>
      </c>
      <c r="B152" s="53" t="str">
        <f>IF(ISBLANK('Input-Accounts'!B152),"",'Input-Accounts'!B152)</f>
        <v>Materials &amp; Supplies</v>
      </c>
      <c r="C152" s="31">
        <f>IF(ISBLANK('Input-Accounts'!C152),"",'Input-Accounts'!C152)</f>
        <v>154</v>
      </c>
      <c r="D152" s="10" cm="1">
        <f t="array" aca="1" ref="D152" ca="1">SUM(INDIRECT("'"&amp;TOTALDemandSheets&amp;"'!"&amp;ADDRESS(ROW(),COLUMN())))</f>
        <v>164172.70401338348</v>
      </c>
      <c r="E152" s="10">
        <f t="shared" ca="1" si="2"/>
        <v>0</v>
      </c>
      <c r="F152" s="3"/>
      <c r="G152" s="10" cm="1">
        <f t="array" aca="1" ref="G152" ca="1">SUM(INDIRECT("'"&amp;TOTALDemandSheets&amp;"'!"&amp;ADDRESS(ROW(),COLUMN())))</f>
        <v>84021.473954369998</v>
      </c>
      <c r="H152" s="10" cm="1">
        <f t="array" aca="1" ref="H152" ca="1">SUM(INDIRECT("'"&amp;TOTALDemandSheets&amp;"'!"&amp;ADDRESS(ROW(),COLUMN())))</f>
        <v>57314.371694018279</v>
      </c>
      <c r="I152" s="10" cm="1">
        <f t="array" aca="1" ref="I152" ca="1">SUM(INDIRECT("'"&amp;TOTALDemandSheets&amp;"'!"&amp;ADDRESS(ROW(),COLUMN())))</f>
        <v>68.710255641073701</v>
      </c>
      <c r="J152" s="10" cm="1">
        <f t="array" aca="1" ref="J152" ca="1">SUM(INDIRECT("'"&amp;TOTALDemandSheets&amp;"'!"&amp;ADDRESS(ROW(),COLUMN())))</f>
        <v>20.049414342583656</v>
      </c>
      <c r="K152" s="10" cm="1">
        <f t="array" aca="1" ref="K152" ca="1">SUM(INDIRECT("'"&amp;TOTALDemandSheets&amp;"'!"&amp;ADDRESS(ROW(),COLUMN())))</f>
        <v>22748.098695011558</v>
      </c>
    </row>
    <row r="153" spans="1:11" outlineLevel="1">
      <c r="A153" s="31">
        <f>IF(ISBLANK('Input-Accounts'!A153),"",'Input-Accounts'!A153)</f>
        <v>136</v>
      </c>
      <c r="B153" s="53" t="str">
        <f>IF(ISBLANK('Input-Accounts'!B153),"",'Input-Accounts'!B153)</f>
        <v>Gas Stored Underground</v>
      </c>
      <c r="C153" s="31">
        <f>IF(ISBLANK('Input-Accounts'!C153),"",'Input-Accounts'!C153)</f>
        <v>164</v>
      </c>
      <c r="D153" s="10" cm="1">
        <f t="array" aca="1" ref="D153" ca="1">SUM(INDIRECT("'"&amp;TOTALDemandSheets&amp;"'!"&amp;ADDRESS(ROW(),COLUMN())))</f>
        <v>37402515.758828245</v>
      </c>
      <c r="E153" s="10">
        <f t="shared" ca="1" si="2"/>
        <v>0</v>
      </c>
      <c r="F153" s="3"/>
      <c r="G153" s="10" cm="1">
        <f t="array" aca="1" ref="G153" ca="1">SUM(INDIRECT("'"&amp;TOTALDemandSheets&amp;"'!"&amp;ADDRESS(ROW(),COLUMN())))</f>
        <v>22509883.204097342</v>
      </c>
      <c r="H153" s="10" cm="1">
        <f t="array" aca="1" ref="H153" ca="1">SUM(INDIRECT("'"&amp;TOTALDemandSheets&amp;"'!"&amp;ADDRESS(ROW(),COLUMN())))</f>
        <v>14877183.765773714</v>
      </c>
      <c r="I153" s="10" cm="1">
        <f t="array" aca="1" ref="I153" ca="1">SUM(INDIRECT("'"&amp;TOTALDemandSheets&amp;"'!"&amp;ADDRESS(ROW(),COLUMN())))</f>
        <v>15448.788957189734</v>
      </c>
      <c r="J153" s="10" cm="1">
        <f t="array" aca="1" ref="J153" ca="1">SUM(INDIRECT("'"&amp;TOTALDemandSheets&amp;"'!"&amp;ADDRESS(ROW(),COLUMN())))</f>
        <v>0</v>
      </c>
      <c r="K153" s="10" cm="1">
        <f t="array" aca="1" ref="K153" ca="1">SUM(INDIRECT("'"&amp;TOTALDemandSheets&amp;"'!"&amp;ADDRESS(ROW(),COLUMN())))</f>
        <v>0</v>
      </c>
    </row>
    <row r="154" spans="1:11">
      <c r="A154" s="31">
        <f>IF(ISBLANK('Input-Accounts'!A154),"",'Input-Accounts'!A154)</f>
        <v>137</v>
      </c>
      <c r="B154" t="str">
        <f>IF(ISBLANK('Input-Accounts'!B154),"",'Input-Accounts'!B154)</f>
        <v>Total Other Rate Base Items</v>
      </c>
      <c r="C154" s="31" t="str">
        <f>IF(ISBLANK('Input-Accounts'!C154),"",'Input-Accounts'!C154)</f>
        <v/>
      </c>
      <c r="D154" s="123" cm="1">
        <f t="array" aca="1" ref="D154" ca="1">SUM(INDIRECT("'"&amp;TOTALDemandSheets&amp;"'!"&amp;ADDRESS(ROW(),COLUMN())))</f>
        <v>-9193141.1291261762</v>
      </c>
      <c r="E154" s="10">
        <f t="shared" ca="1" si="2"/>
        <v>0</v>
      </c>
      <c r="G154" s="123" cm="1">
        <f t="array" aca="1" ref="G154" ca="1">SUM(INDIRECT("'"&amp;TOTALDemandSheets&amp;"'!"&amp;ADDRESS(ROW(),COLUMN())))</f>
        <v>-1337173.4374188222</v>
      </c>
      <c r="H154" s="123" cm="1">
        <f t="array" aca="1" ref="H154" ca="1">SUM(INDIRECT("'"&amp;TOTALDemandSheets&amp;"'!"&amp;ADDRESS(ROW(),COLUMN())))</f>
        <v>-1389837.0782361031</v>
      </c>
      <c r="I154" s="123" cm="1">
        <f t="array" aca="1" ref="I154" ca="1">SUM(INDIRECT("'"&amp;TOTALDemandSheets&amp;"'!"&amp;ADDRESS(ROW(),COLUMN())))</f>
        <v>-4052.6227773340961</v>
      </c>
      <c r="J154" s="123" cm="1">
        <f t="array" aca="1" ref="J154" ca="1">SUM(INDIRECT("'"&amp;TOTALDemandSheets&amp;"'!"&amp;ADDRESS(ROW(),COLUMN())))</f>
        <v>-5690.444322798643</v>
      </c>
      <c r="K154" s="123" cm="1">
        <f t="array" aca="1" ref="K154" ca="1">SUM(INDIRECT("'"&amp;TOTALDemandSheets&amp;"'!"&amp;ADDRESS(ROW(),COLUMN())))</f>
        <v>-6456387.5463711293</v>
      </c>
    </row>
    <row r="155" spans="1:11">
      <c r="A155" s="31" t="str">
        <f>IF(ISBLANK('Input-Accounts'!A155),"",'Input-Accounts'!A155)</f>
        <v/>
      </c>
      <c r="B155" t="str">
        <f>IF(ISBLANK('Input-Accounts'!B155),"",'Input-Accounts'!B155)</f>
        <v/>
      </c>
      <c r="D155" s="31"/>
      <c r="E155" s="10">
        <f t="shared" si="2"/>
        <v>0</v>
      </c>
      <c r="G155" s="31"/>
      <c r="H155" s="31"/>
      <c r="I155" s="31"/>
      <c r="J155" s="31"/>
      <c r="K155" s="31"/>
    </row>
    <row r="156" spans="1:11" ht="15" thickBot="1">
      <c r="A156" s="31">
        <f>IF(ISBLANK('Input-Accounts'!A156),"",'Input-Accounts'!A156)</f>
        <v>138</v>
      </c>
      <c r="B156" s="7" t="str">
        <f>IF(ISBLANK('Input-Accounts'!B156),"",'Input-Accounts'!B156)</f>
        <v>TOTAL RATE BASE</v>
      </c>
      <c r="C156" s="31" t="str">
        <f>IF(ISBLANK('Input-Accounts'!C156),"",'Input-Accounts'!C156)</f>
        <v/>
      </c>
      <c r="D156" s="125" cm="1">
        <f t="array" aca="1" ref="D156" ca="1">SUM(INDIRECT("'"&amp;TOTALDemandSheets&amp;"'!"&amp;ADDRESS(ROW(),COLUMN())))</f>
        <v>284369732.30614889</v>
      </c>
      <c r="E156" s="10">
        <f t="shared" ca="1" si="2"/>
        <v>0</v>
      </c>
      <c r="G156" s="125" cm="1">
        <f t="array" aca="1" ref="G156" ca="1">SUM(INDIRECT("'"&amp;TOTALDemandSheets&amp;"'!"&amp;ADDRESS(ROW(),COLUMN())))</f>
        <v>148905728.94910005</v>
      </c>
      <c r="H156" s="125" cm="1">
        <f t="array" aca="1" ref="H156" ca="1">SUM(INDIRECT("'"&amp;TOTALDemandSheets&amp;"'!"&amp;ADDRESS(ROW(),COLUMN())))</f>
        <v>101096791.00026573</v>
      </c>
      <c r="I156" s="125" cm="1">
        <f t="array" aca="1" ref="I156" ca="1">SUM(INDIRECT("'"&amp;TOTALDemandSheets&amp;"'!"&amp;ADDRESS(ROW(),COLUMN())))</f>
        <v>118811.54212461565</v>
      </c>
      <c r="J156" s="125" cm="1">
        <f t="array" aca="1" ref="J156" ca="1">SUM(INDIRECT("'"&amp;TOTALDemandSheets&amp;"'!"&amp;ADDRESS(ROW(),COLUMN())))</f>
        <v>27801.742470520712</v>
      </c>
      <c r="K156" s="125" cm="1">
        <f t="array" aca="1" ref="K156" ca="1">SUM(INDIRECT("'"&amp;TOTALDemandSheets&amp;"'!"&amp;ADDRESS(ROW(),COLUMN())))</f>
        <v>34220599.072187968</v>
      </c>
    </row>
    <row r="157" spans="1:11" ht="15" thickTop="1">
      <c r="A157" s="31" t="str">
        <f>IF(ISBLANK('Input-Accounts'!A157),"",'Input-Accounts'!A157)</f>
        <v/>
      </c>
      <c r="B157" t="str">
        <f>IF(ISBLANK('Input-Accounts'!B157),"",'Input-Accounts'!B157)</f>
        <v/>
      </c>
      <c r="D157" s="10"/>
      <c r="E157" s="10">
        <f t="shared" si="2"/>
        <v>0</v>
      </c>
      <c r="G157" s="10"/>
      <c r="H157" s="10"/>
      <c r="I157" s="10"/>
      <c r="J157" s="10"/>
      <c r="K157" s="10"/>
    </row>
    <row r="158" spans="1:11">
      <c r="A158" s="31">
        <f>IF(ISBLANK('Input-Accounts'!A158),"",'Input-Accounts'!A158)</f>
        <v>139</v>
      </c>
      <c r="B158" s="1" t="str">
        <f>IF(ISBLANK('Input-Accounts'!B158),"",'Input-Accounts'!B158)</f>
        <v>OPERATION AND MAINTENANCE EXPENSE</v>
      </c>
      <c r="D158" s="10"/>
      <c r="E158" s="10">
        <f t="shared" si="2"/>
        <v>0</v>
      </c>
      <c r="G158" s="10"/>
      <c r="H158" s="10"/>
      <c r="I158" s="10"/>
      <c r="J158" s="10"/>
      <c r="K158" s="10"/>
    </row>
    <row r="159" spans="1:11">
      <c r="A159" s="31">
        <f>IF(ISBLANK('Input-Accounts'!A159),"",'Input-Accounts'!A159)</f>
        <v>140</v>
      </c>
      <c r="B159" s="1" t="str">
        <f>IF(ISBLANK('Input-Accounts'!B159),"",'Input-Accounts'!B159)</f>
        <v>Production, Storage, LNG, Transmission, and Distribution Expense</v>
      </c>
      <c r="D159" s="10"/>
      <c r="E159" s="10">
        <f t="shared" si="2"/>
        <v>0</v>
      </c>
      <c r="G159" s="10"/>
      <c r="H159" s="10"/>
      <c r="I159" s="10"/>
      <c r="J159" s="10"/>
      <c r="K159" s="10"/>
    </row>
    <row r="160" spans="1:11" outlineLevel="1">
      <c r="A160" s="31">
        <f>IF(ISBLANK('Input-Accounts'!A160),"",'Input-Accounts'!A160)</f>
        <v>141</v>
      </c>
      <c r="B160" s="1" t="str">
        <f>IF(ISBLANK('Input-Accounts'!B160),"",'Input-Accounts'!B160)</f>
        <v>Other Gas Supply Expenses</v>
      </c>
      <c r="D160" s="10"/>
      <c r="E160" s="10">
        <f t="shared" si="2"/>
        <v>0</v>
      </c>
      <c r="G160" s="10"/>
      <c r="H160" s="10"/>
      <c r="I160" s="10"/>
      <c r="J160" s="10"/>
      <c r="K160" s="10"/>
    </row>
    <row r="161" spans="1:11" outlineLevel="1">
      <c r="A161" s="31">
        <f>IF(ISBLANK('Input-Accounts'!A161),"",'Input-Accounts'!A161)</f>
        <v>142</v>
      </c>
      <c r="B161" s="53" t="str">
        <f>IF(ISBLANK('Input-Accounts'!B161),"",'Input-Accounts'!B161)</f>
        <v>Natural gas well head purchases</v>
      </c>
      <c r="C161" s="31" t="str">
        <f>IF(ISBLANK('Input-Accounts'!C161),"",'Input-Accounts'!C161)</f>
        <v xml:space="preserve">801-803 </v>
      </c>
      <c r="D161" s="10" cm="1">
        <f t="array" aca="1" ref="D161" ca="1">SUM(INDIRECT("'"&amp;TOTALDemandSheets&amp;"'!"&amp;ADDRESS(ROW(),COLUMN())))</f>
        <v>0</v>
      </c>
      <c r="E161" s="10">
        <f t="shared" ca="1" si="2"/>
        <v>0</v>
      </c>
      <c r="F161" s="3"/>
      <c r="G161" s="10" cm="1">
        <f t="array" aca="1" ref="G161" ca="1">SUM(INDIRECT("'"&amp;TOTALDemandSheets&amp;"'!"&amp;ADDRESS(ROW(),COLUMN())))</f>
        <v>0</v>
      </c>
      <c r="H161" s="10" cm="1">
        <f t="array" aca="1" ref="H161" ca="1">SUM(INDIRECT("'"&amp;TOTALDemandSheets&amp;"'!"&amp;ADDRESS(ROW(),COLUMN())))</f>
        <v>0</v>
      </c>
      <c r="I161" s="10" cm="1">
        <f t="array" aca="1" ref="I161" ca="1">SUM(INDIRECT("'"&amp;TOTALDemandSheets&amp;"'!"&amp;ADDRESS(ROW(),COLUMN())))</f>
        <v>0</v>
      </c>
      <c r="J161" s="10" cm="1">
        <f t="array" aca="1" ref="J161" ca="1">SUM(INDIRECT("'"&amp;TOTALDemandSheets&amp;"'!"&amp;ADDRESS(ROW(),COLUMN())))</f>
        <v>0</v>
      </c>
      <c r="K161" s="10" cm="1">
        <f t="array" aca="1" ref="K161" ca="1">SUM(INDIRECT("'"&amp;TOTALDemandSheets&amp;"'!"&amp;ADDRESS(ROW(),COLUMN())))</f>
        <v>0</v>
      </c>
    </row>
    <row r="162" spans="1:11" outlineLevel="1">
      <c r="A162" s="31">
        <f>IF(ISBLANK('Input-Accounts'!A162),"",'Input-Accounts'!A162)</f>
        <v>143</v>
      </c>
      <c r="B162" s="53" t="str">
        <f>IF(ISBLANK('Input-Accounts'!B162),"",'Input-Accounts'!B162)</f>
        <v>Natural Gas City Gate Purchases</v>
      </c>
      <c r="C162" s="31" t="str">
        <f>IF(ISBLANK('Input-Accounts'!C162),"",'Input-Accounts'!C162)</f>
        <v xml:space="preserve">804 </v>
      </c>
      <c r="D162" s="10" cm="1">
        <f t="array" aca="1" ref="D162" ca="1">SUM(INDIRECT("'"&amp;TOTALDemandSheets&amp;"'!"&amp;ADDRESS(ROW(),COLUMN())))</f>
        <v>0</v>
      </c>
      <c r="E162" s="10">
        <f t="shared" ca="1" si="2"/>
        <v>0</v>
      </c>
      <c r="F162" s="3"/>
      <c r="G162" s="10" cm="1">
        <f t="array" aca="1" ref="G162" ca="1">SUM(INDIRECT("'"&amp;TOTALDemandSheets&amp;"'!"&amp;ADDRESS(ROW(),COLUMN())))</f>
        <v>0</v>
      </c>
      <c r="H162" s="10" cm="1">
        <f t="array" aca="1" ref="H162" ca="1">SUM(INDIRECT("'"&amp;TOTALDemandSheets&amp;"'!"&amp;ADDRESS(ROW(),COLUMN())))</f>
        <v>0</v>
      </c>
      <c r="I162" s="10" cm="1">
        <f t="array" aca="1" ref="I162" ca="1">SUM(INDIRECT("'"&amp;TOTALDemandSheets&amp;"'!"&amp;ADDRESS(ROW(),COLUMN())))</f>
        <v>0</v>
      </c>
      <c r="J162" s="10" cm="1">
        <f t="array" aca="1" ref="J162" ca="1">SUM(INDIRECT("'"&amp;TOTALDemandSheets&amp;"'!"&amp;ADDRESS(ROW(),COLUMN())))</f>
        <v>0</v>
      </c>
      <c r="K162" s="10" cm="1">
        <f t="array" aca="1" ref="K162" ca="1">SUM(INDIRECT("'"&amp;TOTALDemandSheets&amp;"'!"&amp;ADDRESS(ROW(),COLUMN())))</f>
        <v>0</v>
      </c>
    </row>
    <row r="163" spans="1:11" outlineLevel="1">
      <c r="A163" s="31">
        <f>IF(ISBLANK('Input-Accounts'!A163),"",'Input-Accounts'!A163)</f>
        <v>144</v>
      </c>
      <c r="B163" s="53" t="str">
        <f>IF(ISBLANK('Input-Accounts'!B163),"",'Input-Accounts'!B163)</f>
        <v>Other gas purchases</v>
      </c>
      <c r="C163" s="31" t="str">
        <f>IF(ISBLANK('Input-Accounts'!C163),"",'Input-Accounts'!C163)</f>
        <v xml:space="preserve">805 </v>
      </c>
      <c r="D163" s="10" cm="1">
        <f t="array" aca="1" ref="D163" ca="1">SUM(INDIRECT("'"&amp;TOTALDemandSheets&amp;"'!"&amp;ADDRESS(ROW(),COLUMN())))</f>
        <v>0</v>
      </c>
      <c r="E163" s="10">
        <f t="shared" ca="1" si="2"/>
        <v>0</v>
      </c>
      <c r="F163" s="3"/>
      <c r="G163" s="10" cm="1">
        <f t="array" aca="1" ref="G163" ca="1">SUM(INDIRECT("'"&amp;TOTALDemandSheets&amp;"'!"&amp;ADDRESS(ROW(),COLUMN())))</f>
        <v>0</v>
      </c>
      <c r="H163" s="10" cm="1">
        <f t="array" aca="1" ref="H163" ca="1">SUM(INDIRECT("'"&amp;TOTALDemandSheets&amp;"'!"&amp;ADDRESS(ROW(),COLUMN())))</f>
        <v>0</v>
      </c>
      <c r="I163" s="10" cm="1">
        <f t="array" aca="1" ref="I163" ca="1">SUM(INDIRECT("'"&amp;TOTALDemandSheets&amp;"'!"&amp;ADDRESS(ROW(),COLUMN())))</f>
        <v>0</v>
      </c>
      <c r="J163" s="10" cm="1">
        <f t="array" aca="1" ref="J163" ca="1">SUM(INDIRECT("'"&amp;TOTALDemandSheets&amp;"'!"&amp;ADDRESS(ROW(),COLUMN())))</f>
        <v>0</v>
      </c>
      <c r="K163" s="10" cm="1">
        <f t="array" aca="1" ref="K163" ca="1">SUM(INDIRECT("'"&amp;TOTALDemandSheets&amp;"'!"&amp;ADDRESS(ROW(),COLUMN())))</f>
        <v>0</v>
      </c>
    </row>
    <row r="164" spans="1:11" outlineLevel="1">
      <c r="A164" s="31">
        <f>IF(ISBLANK('Input-Accounts'!A164),"",'Input-Accounts'!A164)</f>
        <v>145</v>
      </c>
      <c r="B164" s="53" t="str">
        <f>IF(ISBLANK('Input-Accounts'!B164),"",'Input-Accounts'!B164)</f>
        <v>Exchange gas</v>
      </c>
      <c r="C164" s="31" t="str">
        <f>IF(ISBLANK('Input-Accounts'!C164),"",'Input-Accounts'!C164)</f>
        <v xml:space="preserve">806 </v>
      </c>
      <c r="D164" s="10" cm="1">
        <f t="array" aca="1" ref="D164" ca="1">SUM(INDIRECT("'"&amp;TOTALDemandSheets&amp;"'!"&amp;ADDRESS(ROW(),COLUMN())))</f>
        <v>0</v>
      </c>
      <c r="E164" s="10">
        <f t="shared" ca="1" si="2"/>
        <v>0</v>
      </c>
      <c r="F164" s="3"/>
      <c r="G164" s="10" cm="1">
        <f t="array" aca="1" ref="G164" ca="1">SUM(INDIRECT("'"&amp;TOTALDemandSheets&amp;"'!"&amp;ADDRESS(ROW(),COLUMN())))</f>
        <v>0</v>
      </c>
      <c r="H164" s="10" cm="1">
        <f t="array" aca="1" ref="H164" ca="1">SUM(INDIRECT("'"&amp;TOTALDemandSheets&amp;"'!"&amp;ADDRESS(ROW(),COLUMN())))</f>
        <v>0</v>
      </c>
      <c r="I164" s="10" cm="1">
        <f t="array" aca="1" ref="I164" ca="1">SUM(INDIRECT("'"&amp;TOTALDemandSheets&amp;"'!"&amp;ADDRESS(ROW(),COLUMN())))</f>
        <v>0</v>
      </c>
      <c r="J164" s="10" cm="1">
        <f t="array" aca="1" ref="J164" ca="1">SUM(INDIRECT("'"&amp;TOTALDemandSheets&amp;"'!"&amp;ADDRESS(ROW(),COLUMN())))</f>
        <v>0</v>
      </c>
      <c r="K164" s="10" cm="1">
        <f t="array" aca="1" ref="K164" ca="1">SUM(INDIRECT("'"&amp;TOTALDemandSheets&amp;"'!"&amp;ADDRESS(ROW(),COLUMN())))</f>
        <v>0</v>
      </c>
    </row>
    <row r="165" spans="1:11" outlineLevel="1">
      <c r="A165" s="31">
        <f>IF(ISBLANK('Input-Accounts'!A165),"",'Input-Accounts'!A165)</f>
        <v>146</v>
      </c>
      <c r="B165" s="53" t="str">
        <f>IF(ISBLANK('Input-Accounts'!B165),"",'Input-Accounts'!B165)</f>
        <v>Gas Withdrawn from Storage</v>
      </c>
      <c r="C165" s="31" t="str">
        <f>IF(ISBLANK('Input-Accounts'!C165),"",'Input-Accounts'!C165)</f>
        <v xml:space="preserve">808 </v>
      </c>
      <c r="D165" s="10" cm="1">
        <f t="array" aca="1" ref="D165" ca="1">SUM(INDIRECT("'"&amp;TOTALDemandSheets&amp;"'!"&amp;ADDRESS(ROW(),COLUMN())))</f>
        <v>0</v>
      </c>
      <c r="E165" s="10">
        <f t="shared" ca="1" si="2"/>
        <v>0</v>
      </c>
      <c r="F165" s="3"/>
      <c r="G165" s="10" cm="1">
        <f t="array" aca="1" ref="G165" ca="1">SUM(INDIRECT("'"&amp;TOTALDemandSheets&amp;"'!"&amp;ADDRESS(ROW(),COLUMN())))</f>
        <v>0</v>
      </c>
      <c r="H165" s="10" cm="1">
        <f t="array" aca="1" ref="H165" ca="1">SUM(INDIRECT("'"&amp;TOTALDemandSheets&amp;"'!"&amp;ADDRESS(ROW(),COLUMN())))</f>
        <v>0</v>
      </c>
      <c r="I165" s="10" cm="1">
        <f t="array" aca="1" ref="I165" ca="1">SUM(INDIRECT("'"&amp;TOTALDemandSheets&amp;"'!"&amp;ADDRESS(ROW(),COLUMN())))</f>
        <v>0</v>
      </c>
      <c r="J165" s="10" cm="1">
        <f t="array" aca="1" ref="J165" ca="1">SUM(INDIRECT("'"&amp;TOTALDemandSheets&amp;"'!"&amp;ADDRESS(ROW(),COLUMN())))</f>
        <v>0</v>
      </c>
      <c r="K165" s="10" cm="1">
        <f t="array" aca="1" ref="K165" ca="1">SUM(INDIRECT("'"&amp;TOTALDemandSheets&amp;"'!"&amp;ADDRESS(ROW(),COLUMN())))</f>
        <v>0</v>
      </c>
    </row>
    <row r="166" spans="1:11" outlineLevel="1">
      <c r="A166" s="31">
        <f>IF(ISBLANK('Input-Accounts'!A166),"",'Input-Accounts'!A166)</f>
        <v>147</v>
      </c>
      <c r="B166" s="53" t="str">
        <f>IF(ISBLANK('Input-Accounts'!B166),"",'Input-Accounts'!B166)</f>
        <v>Gas Used for Other Utility Operations</v>
      </c>
      <c r="C166" s="31" t="str">
        <f>IF(ISBLANK('Input-Accounts'!C166),"",'Input-Accounts'!C166)</f>
        <v xml:space="preserve">812 </v>
      </c>
      <c r="D166" s="10" cm="1">
        <f t="array" aca="1" ref="D166" ca="1">SUM(INDIRECT("'"&amp;TOTALDemandSheets&amp;"'!"&amp;ADDRESS(ROW(),COLUMN())))</f>
        <v>0</v>
      </c>
      <c r="E166" s="10">
        <f t="shared" ca="1" si="2"/>
        <v>0</v>
      </c>
      <c r="F166" s="3"/>
      <c r="G166" s="10" cm="1">
        <f t="array" aca="1" ref="G166" ca="1">SUM(INDIRECT("'"&amp;TOTALDemandSheets&amp;"'!"&amp;ADDRESS(ROW(),COLUMN())))</f>
        <v>0</v>
      </c>
      <c r="H166" s="10" cm="1">
        <f t="array" aca="1" ref="H166" ca="1">SUM(INDIRECT("'"&amp;TOTALDemandSheets&amp;"'!"&amp;ADDRESS(ROW(),COLUMN())))</f>
        <v>0</v>
      </c>
      <c r="I166" s="10" cm="1">
        <f t="array" aca="1" ref="I166" ca="1">SUM(INDIRECT("'"&amp;TOTALDemandSheets&amp;"'!"&amp;ADDRESS(ROW(),COLUMN())))</f>
        <v>0</v>
      </c>
      <c r="J166" s="10" cm="1">
        <f t="array" aca="1" ref="J166" ca="1">SUM(INDIRECT("'"&amp;TOTALDemandSheets&amp;"'!"&amp;ADDRESS(ROW(),COLUMN())))</f>
        <v>0</v>
      </c>
      <c r="K166" s="10" cm="1">
        <f t="array" aca="1" ref="K166" ca="1">SUM(INDIRECT("'"&amp;TOTALDemandSheets&amp;"'!"&amp;ADDRESS(ROW(),COLUMN())))</f>
        <v>0</v>
      </c>
    </row>
    <row r="167" spans="1:11" outlineLevel="1">
      <c r="A167" s="31">
        <f>IF(ISBLANK('Input-Accounts'!A167),"",'Input-Accounts'!A167)</f>
        <v>148</v>
      </c>
      <c r="B167" s="53" t="str">
        <f>IF(ISBLANK('Input-Accounts'!B167),"",'Input-Accounts'!B167)</f>
        <v>Exchange Fees</v>
      </c>
      <c r="C167" s="31" t="str">
        <f>IF(ISBLANK('Input-Accounts'!C167),"",'Input-Accounts'!C167)</f>
        <v xml:space="preserve">813 </v>
      </c>
      <c r="D167" s="10" cm="1">
        <f t="array" aca="1" ref="D167" ca="1">SUM(INDIRECT("'"&amp;TOTALDemandSheets&amp;"'!"&amp;ADDRESS(ROW(),COLUMN())))</f>
        <v>0</v>
      </c>
      <c r="E167" s="10">
        <f t="shared" ca="1" si="2"/>
        <v>0</v>
      </c>
      <c r="F167" s="3"/>
      <c r="G167" s="10" cm="1">
        <f t="array" aca="1" ref="G167" ca="1">SUM(INDIRECT("'"&amp;TOTALDemandSheets&amp;"'!"&amp;ADDRESS(ROW(),COLUMN())))</f>
        <v>0</v>
      </c>
      <c r="H167" s="10" cm="1">
        <f t="array" aca="1" ref="H167" ca="1">SUM(INDIRECT("'"&amp;TOTALDemandSheets&amp;"'!"&amp;ADDRESS(ROW(),COLUMN())))</f>
        <v>0</v>
      </c>
      <c r="I167" s="10" cm="1">
        <f t="array" aca="1" ref="I167" ca="1">SUM(INDIRECT("'"&amp;TOTALDemandSheets&amp;"'!"&amp;ADDRESS(ROW(),COLUMN())))</f>
        <v>0</v>
      </c>
      <c r="J167" s="10" cm="1">
        <f t="array" aca="1" ref="J167" ca="1">SUM(INDIRECT("'"&amp;TOTALDemandSheets&amp;"'!"&amp;ADDRESS(ROW(),COLUMN())))</f>
        <v>0</v>
      </c>
      <c r="K167" s="10" cm="1">
        <f t="array" aca="1" ref="K167" ca="1">SUM(INDIRECT("'"&amp;TOTALDemandSheets&amp;"'!"&amp;ADDRESS(ROW(),COLUMN())))</f>
        <v>0</v>
      </c>
    </row>
    <row r="168" spans="1:11" outlineLevel="1">
      <c r="A168" s="31">
        <f>IF(ISBLANK('Input-Accounts'!A168),"",'Input-Accounts'!A168)</f>
        <v>149</v>
      </c>
      <c r="B168" s="53" t="str">
        <f>IF(ISBLANK('Input-Accounts'!B168),"",'Input-Accounts'!B168)</f>
        <v>Purchased Gas Expense</v>
      </c>
      <c r="C168" s="31">
        <f>IF(ISBLANK('Input-Accounts'!C168),"",'Input-Accounts'!C168)</f>
        <v>807</v>
      </c>
      <c r="D168" s="10" cm="1">
        <f t="array" aca="1" ref="D168" ca="1">SUM(INDIRECT("'"&amp;TOTALDemandSheets&amp;"'!"&amp;ADDRESS(ROW(),COLUMN())))</f>
        <v>0</v>
      </c>
      <c r="E168" s="10">
        <f t="shared" ca="1" si="2"/>
        <v>0</v>
      </c>
      <c r="F168" s="3"/>
      <c r="G168" s="10" cm="1">
        <f t="array" aca="1" ref="G168" ca="1">SUM(INDIRECT("'"&amp;TOTALDemandSheets&amp;"'!"&amp;ADDRESS(ROW(),COLUMN())))</f>
        <v>0</v>
      </c>
      <c r="H168" s="10" cm="1">
        <f t="array" aca="1" ref="H168" ca="1">SUM(INDIRECT("'"&amp;TOTALDemandSheets&amp;"'!"&amp;ADDRESS(ROW(),COLUMN())))</f>
        <v>0</v>
      </c>
      <c r="I168" s="10" cm="1">
        <f t="array" aca="1" ref="I168" ca="1">SUM(INDIRECT("'"&amp;TOTALDemandSheets&amp;"'!"&amp;ADDRESS(ROW(),COLUMN())))</f>
        <v>0</v>
      </c>
      <c r="J168" s="10" cm="1">
        <f t="array" aca="1" ref="J168" ca="1">SUM(INDIRECT("'"&amp;TOTALDemandSheets&amp;"'!"&amp;ADDRESS(ROW(),COLUMN())))</f>
        <v>0</v>
      </c>
      <c r="K168" s="10" cm="1">
        <f t="array" aca="1" ref="K168" ca="1">SUM(INDIRECT("'"&amp;TOTALDemandSheets&amp;"'!"&amp;ADDRESS(ROW(),COLUMN())))</f>
        <v>0</v>
      </c>
    </row>
    <row r="169" spans="1:11" outlineLevel="1">
      <c r="A169" s="31">
        <f>IF(ISBLANK('Input-Accounts'!A169),"",'Input-Accounts'!A169)</f>
        <v>150</v>
      </c>
      <c r="B169" t="str">
        <f>IF(ISBLANK('Input-Accounts'!B169),"",'Input-Accounts'!B169)</f>
        <v>Subtotal - Other Gas Supply Expenses</v>
      </c>
      <c r="C169" s="31" t="str">
        <f>IF(ISBLANK('Input-Accounts'!C169),"",'Input-Accounts'!C169)</f>
        <v/>
      </c>
      <c r="D169" s="123" cm="1">
        <f t="array" aca="1" ref="D169" ca="1">SUM(INDIRECT("'"&amp;TOTALDemandSheets&amp;"'!"&amp;ADDRESS(ROW(),COLUMN())))</f>
        <v>0</v>
      </c>
      <c r="E169" s="10">
        <f t="shared" ca="1" si="2"/>
        <v>0</v>
      </c>
      <c r="G169" s="123" cm="1">
        <f t="array" aca="1" ref="G169" ca="1">SUM(INDIRECT("'"&amp;TOTALDemandSheets&amp;"'!"&amp;ADDRESS(ROW(),COLUMN())))</f>
        <v>0</v>
      </c>
      <c r="H169" s="123" cm="1">
        <f t="array" aca="1" ref="H169" ca="1">SUM(INDIRECT("'"&amp;TOTALDemandSheets&amp;"'!"&amp;ADDRESS(ROW(),COLUMN())))</f>
        <v>0</v>
      </c>
      <c r="I169" s="123" cm="1">
        <f t="array" aca="1" ref="I169" ca="1">SUM(INDIRECT("'"&amp;TOTALDemandSheets&amp;"'!"&amp;ADDRESS(ROW(),COLUMN())))</f>
        <v>0</v>
      </c>
      <c r="J169" s="123" cm="1">
        <f t="array" aca="1" ref="J169" ca="1">SUM(INDIRECT("'"&amp;TOTALDemandSheets&amp;"'!"&amp;ADDRESS(ROW(),COLUMN())))</f>
        <v>0</v>
      </c>
      <c r="K169" s="123" cm="1">
        <f t="array" aca="1" ref="K169" ca="1">SUM(INDIRECT("'"&amp;TOTALDemandSheets&amp;"'!"&amp;ADDRESS(ROW(),COLUMN())))</f>
        <v>0</v>
      </c>
    </row>
    <row r="170" spans="1:11" outlineLevel="1">
      <c r="A170" s="31" t="str">
        <f>IF(ISBLANK('Input-Accounts'!A170),"",'Input-Accounts'!A170)</f>
        <v/>
      </c>
      <c r="B170" t="str">
        <f>IF(ISBLANK('Input-Accounts'!B170),"",'Input-Accounts'!B170)</f>
        <v/>
      </c>
      <c r="D170" s="10"/>
      <c r="E170" s="10">
        <f t="shared" si="2"/>
        <v>0</v>
      </c>
      <c r="G170" s="10"/>
      <c r="H170" s="10"/>
      <c r="I170" s="10"/>
      <c r="J170" s="10"/>
      <c r="K170" s="10"/>
    </row>
    <row r="171" spans="1:11" outlineLevel="1">
      <c r="A171" s="31">
        <f>IF(ISBLANK('Input-Accounts'!A171),"",'Input-Accounts'!A171)</f>
        <v>151</v>
      </c>
      <c r="B171" s="1" t="str">
        <f>IF(ISBLANK('Input-Accounts'!B171),"",'Input-Accounts'!B171)</f>
        <v>Operation Expenses</v>
      </c>
      <c r="D171" s="10"/>
      <c r="E171" s="10">
        <f t="shared" si="2"/>
        <v>0</v>
      </c>
      <c r="F171" s="3"/>
      <c r="G171" s="10"/>
      <c r="H171" s="10"/>
      <c r="I171" s="10"/>
      <c r="J171" s="10"/>
      <c r="K171" s="10"/>
    </row>
    <row r="172" spans="1:11" outlineLevel="1">
      <c r="A172" s="31">
        <f>IF(ISBLANK('Input-Accounts'!A172),"",'Input-Accounts'!A172)</f>
        <v>152</v>
      </c>
      <c r="B172" s="53" t="str">
        <f>IF(ISBLANK('Input-Accounts'!B172),"",'Input-Accounts'!B172)</f>
        <v>Transmission Expense - Operations</v>
      </c>
      <c r="C172" s="31" t="str">
        <f>IF(ISBLANK('Input-Accounts'!C172),"",'Input-Accounts'!C172)</f>
        <v>852</v>
      </c>
      <c r="D172" s="10" cm="1">
        <f t="array" aca="1" ref="D172" ca="1">SUM(INDIRECT("'"&amp;TOTALDemandSheets&amp;"'!"&amp;ADDRESS(ROW(),COLUMN())))</f>
        <v>1900.7291688352759</v>
      </c>
      <c r="E172" s="10">
        <f t="shared" ca="1" si="2"/>
        <v>0</v>
      </c>
      <c r="F172" s="3"/>
      <c r="G172" s="10" cm="1">
        <f t="array" aca="1" ref="G172" ca="1">SUM(INDIRECT("'"&amp;TOTALDemandSheets&amp;"'!"&amp;ADDRESS(ROW(),COLUMN())))</f>
        <v>972.86333865410882</v>
      </c>
      <c r="H172" s="10" cm="1">
        <f t="array" aca="1" ref="H172" ca="1">SUM(INDIRECT("'"&amp;TOTALDemandSheets&amp;"'!"&amp;ADDRESS(ROW(),COLUMN())))</f>
        <v>663.62857463541457</v>
      </c>
      <c r="I172" s="10" cm="1">
        <f t="array" aca="1" ref="I172" ca="1">SUM(INDIRECT("'"&amp;TOTALDemandSheets&amp;"'!"&amp;ADDRESS(ROW(),COLUMN())))</f>
        <v>0.79557862480554109</v>
      </c>
      <c r="J172" s="10" cm="1">
        <f t="array" aca="1" ref="J172" ca="1">SUM(INDIRECT("'"&amp;TOTALDemandSheets&amp;"'!"&amp;ADDRESS(ROW(),COLUMN())))</f>
        <v>4.7211162338705696E-2</v>
      </c>
      <c r="K172" s="10" cm="1">
        <f t="array" aca="1" ref="K172" ca="1">SUM(INDIRECT("'"&amp;TOTALDemandSheets&amp;"'!"&amp;ADDRESS(ROW(),COLUMN())))</f>
        <v>263.39446575860848</v>
      </c>
    </row>
    <row r="173" spans="1:11" outlineLevel="1">
      <c r="A173" s="31">
        <f>IF(ISBLANK('Input-Accounts'!A173),"",'Input-Accounts'!A173)</f>
        <v>153</v>
      </c>
      <c r="B173" s="53" t="str">
        <f>IF(ISBLANK('Input-Accounts'!B173),"",'Input-Accounts'!B173)</f>
        <v>Other expenses</v>
      </c>
      <c r="C173" s="31" t="str">
        <f>IF(ISBLANK('Input-Accounts'!C173),"",'Input-Accounts'!C173)</f>
        <v>859</v>
      </c>
      <c r="D173" s="10" cm="1">
        <f t="array" aca="1" ref="D173" ca="1">SUM(INDIRECT("'"&amp;TOTALDemandSheets&amp;"'!"&amp;ADDRESS(ROW(),COLUMN())))</f>
        <v>733.94489778521552</v>
      </c>
      <c r="E173" s="10">
        <f t="shared" ca="1" si="2"/>
        <v>0</v>
      </c>
      <c r="F173" s="3"/>
      <c r="G173" s="10" cm="1">
        <f t="array" aca="1" ref="G173" ca="1">SUM(INDIRECT("'"&amp;TOTALDemandSheets&amp;"'!"&amp;ADDRESS(ROW(),COLUMN())))</f>
        <v>375.6600863262459</v>
      </c>
      <c r="H173" s="10" cm="1">
        <f t="array" aca="1" ref="H173" ca="1">SUM(INDIRECT("'"&amp;TOTALDemandSheets&amp;"'!"&amp;ADDRESS(ROW(),COLUMN())))</f>
        <v>256.25260787500895</v>
      </c>
      <c r="I173" s="10" cm="1">
        <f t="array" aca="1" ref="I173" ca="1">SUM(INDIRECT("'"&amp;TOTALDemandSheets&amp;"'!"&amp;ADDRESS(ROW(),COLUMN())))</f>
        <v>0.30720361534768925</v>
      </c>
      <c r="J173" s="10" cm="1">
        <f t="array" aca="1" ref="J173" ca="1">SUM(INDIRECT("'"&amp;TOTALDemandSheets&amp;"'!"&amp;ADDRESS(ROW(),COLUMN())))</f>
        <v>1.8230052069035985E-2</v>
      </c>
      <c r="K173" s="10" cm="1">
        <f t="array" aca="1" ref="K173" ca="1">SUM(INDIRECT("'"&amp;TOTALDemandSheets&amp;"'!"&amp;ADDRESS(ROW(),COLUMN())))</f>
        <v>101.706769916544</v>
      </c>
    </row>
    <row r="174" spans="1:11" outlineLevel="1">
      <c r="A174" s="31">
        <f>IF(ISBLANK('Input-Accounts'!A174),"",'Input-Accounts'!A174)</f>
        <v>154</v>
      </c>
      <c r="B174" s="53" t="str">
        <f>IF(ISBLANK('Input-Accounts'!B174),"",'Input-Accounts'!B174)</f>
        <v xml:space="preserve">M&amp;R Station Equipment </v>
      </c>
      <c r="C174" s="31" t="str">
        <f>IF(ISBLANK('Input-Accounts'!C174),"",'Input-Accounts'!C174)</f>
        <v>865</v>
      </c>
      <c r="D174" s="10" cm="1">
        <f t="array" aca="1" ref="D174" ca="1">SUM(INDIRECT("'"&amp;TOTALDemandSheets&amp;"'!"&amp;ADDRESS(ROW(),COLUMN())))</f>
        <v>616.67669928566067</v>
      </c>
      <c r="E174" s="10">
        <f t="shared" ca="1" si="2"/>
        <v>0</v>
      </c>
      <c r="F174" s="3"/>
      <c r="G174" s="10" cm="1">
        <f t="array" aca="1" ref="G174" ca="1">SUM(INDIRECT("'"&amp;TOTALDemandSheets&amp;"'!"&amp;ADDRESS(ROW(),COLUMN())))</f>
        <v>315.63789432708859</v>
      </c>
      <c r="H174" s="10" cm="1">
        <f t="array" aca="1" ref="H174" ca="1">SUM(INDIRECT("'"&amp;TOTALDemandSheets&amp;"'!"&amp;ADDRESS(ROW(),COLUMN())))</f>
        <v>215.30909593426762</v>
      </c>
      <c r="I174" s="10" cm="1">
        <f t="array" aca="1" ref="I174" ca="1">SUM(INDIRECT("'"&amp;TOTALDemandSheets&amp;"'!"&amp;ADDRESS(ROW(),COLUMN())))</f>
        <v>0.25811925676288949</v>
      </c>
      <c r="J174" s="10" cm="1">
        <f t="array" aca="1" ref="J174" ca="1">SUM(INDIRECT("'"&amp;TOTALDemandSheets&amp;"'!"&amp;ADDRESS(ROW(),COLUMN())))</f>
        <v>1.531729203604159E-2</v>
      </c>
      <c r="K174" s="10" cm="1">
        <f t="array" aca="1" ref="K174" ca="1">SUM(INDIRECT("'"&amp;TOTALDemandSheets&amp;"'!"&amp;ADDRESS(ROW(),COLUMN())))</f>
        <v>85.456272475505614</v>
      </c>
    </row>
    <row r="175" spans="1:11" outlineLevel="1">
      <c r="A175" s="31">
        <f>IF(ISBLANK('Input-Accounts'!A175),"",'Input-Accounts'!A175)</f>
        <v>155</v>
      </c>
      <c r="B175" s="53" t="str">
        <f>IF(ISBLANK('Input-Accounts'!B175),"",'Input-Accounts'!B175)</f>
        <v>Operation supervision and engineering</v>
      </c>
      <c r="C175" s="31">
        <f>IF(ISBLANK('Input-Accounts'!C175),"",'Input-Accounts'!C175)</f>
        <v>870</v>
      </c>
      <c r="D175" s="10" cm="1">
        <f t="array" aca="1" ref="D175" ca="1">SUM(INDIRECT("'"&amp;TOTALDemandSheets&amp;"'!"&amp;ADDRESS(ROW(),COLUMN())))</f>
        <v>250462.05183016101</v>
      </c>
      <c r="E175" s="10">
        <f t="shared" ca="1" si="2"/>
        <v>0</v>
      </c>
      <c r="F175" s="3"/>
      <c r="G175" s="10" cm="1">
        <f t="array" aca="1" ref="G175" ca="1">SUM(INDIRECT("'"&amp;TOTALDemandSheets&amp;"'!"&amp;ADDRESS(ROW(),COLUMN())))</f>
        <v>128195.72190758851</v>
      </c>
      <c r="H175" s="10" cm="1">
        <f t="array" aca="1" ref="H175" ca="1">SUM(INDIRECT("'"&amp;TOTALDemandSheets&amp;"'!"&amp;ADDRESS(ROW(),COLUMN())))</f>
        <v>87447.373977094874</v>
      </c>
      <c r="I175" s="10" cm="1">
        <f t="array" aca="1" ref="I175" ca="1">SUM(INDIRECT("'"&amp;TOTALDemandSheets&amp;"'!"&amp;ADDRESS(ROW(),COLUMN())))</f>
        <v>104.83463821577332</v>
      </c>
      <c r="J175" s="10" cm="1">
        <f t="array" aca="1" ref="J175" ca="1">SUM(INDIRECT("'"&amp;TOTALDemandSheets&amp;"'!"&amp;ADDRESS(ROW(),COLUMN())))</f>
        <v>6.2210886130005054</v>
      </c>
      <c r="K175" s="10" cm="1">
        <f t="array" aca="1" ref="K175" ca="1">SUM(INDIRECT("'"&amp;TOTALDemandSheets&amp;"'!"&amp;ADDRESS(ROW(),COLUMN())))</f>
        <v>34707.900218648872</v>
      </c>
    </row>
    <row r="176" spans="1:11" outlineLevel="1">
      <c r="A176" s="31">
        <f>IF(ISBLANK('Input-Accounts'!A176),"",'Input-Accounts'!A176)</f>
        <v>156</v>
      </c>
      <c r="B176" s="53" t="str">
        <f>IF(ISBLANK('Input-Accounts'!B176),"",'Input-Accounts'!B176)</f>
        <v>Distribution load dispatching</v>
      </c>
      <c r="C176" s="31">
        <f>IF(ISBLANK('Input-Accounts'!C176),"",'Input-Accounts'!C176)</f>
        <v>871</v>
      </c>
      <c r="D176" s="10" cm="1">
        <f t="array" aca="1" ref="D176" ca="1">SUM(INDIRECT("'"&amp;TOTALDemandSheets&amp;"'!"&amp;ADDRESS(ROW(),COLUMN())))</f>
        <v>0</v>
      </c>
      <c r="E176" s="10">
        <f t="shared" ca="1" si="2"/>
        <v>0</v>
      </c>
      <c r="F176" s="3"/>
      <c r="G176" s="10" cm="1">
        <f t="array" aca="1" ref="G176" ca="1">SUM(INDIRECT("'"&amp;TOTALDemandSheets&amp;"'!"&amp;ADDRESS(ROW(),COLUMN())))</f>
        <v>0</v>
      </c>
      <c r="H176" s="10" cm="1">
        <f t="array" aca="1" ref="H176" ca="1">SUM(INDIRECT("'"&amp;TOTALDemandSheets&amp;"'!"&amp;ADDRESS(ROW(),COLUMN())))</f>
        <v>0</v>
      </c>
      <c r="I176" s="10" cm="1">
        <f t="array" aca="1" ref="I176" ca="1">SUM(INDIRECT("'"&amp;TOTALDemandSheets&amp;"'!"&amp;ADDRESS(ROW(),COLUMN())))</f>
        <v>0</v>
      </c>
      <c r="J176" s="10" cm="1">
        <f t="array" aca="1" ref="J176" ca="1">SUM(INDIRECT("'"&amp;TOTALDemandSheets&amp;"'!"&amp;ADDRESS(ROW(),COLUMN())))</f>
        <v>0</v>
      </c>
      <c r="K176" s="10" cm="1">
        <f t="array" aca="1" ref="K176" ca="1">SUM(INDIRECT("'"&amp;TOTALDemandSheets&amp;"'!"&amp;ADDRESS(ROW(),COLUMN())))</f>
        <v>0</v>
      </c>
    </row>
    <row r="177" spans="1:11" outlineLevel="1">
      <c r="A177" s="31">
        <f>IF(ISBLANK('Input-Accounts'!A177),"",'Input-Accounts'!A177)</f>
        <v>157</v>
      </c>
      <c r="B177" s="53" t="str">
        <f>IF(ISBLANK('Input-Accounts'!B177),"",'Input-Accounts'!B177)</f>
        <v>Mains and services expenses</v>
      </c>
      <c r="C177" s="31">
        <f>IF(ISBLANK('Input-Accounts'!C177),"",'Input-Accounts'!C177)</f>
        <v>874</v>
      </c>
      <c r="D177" s="10" cm="1">
        <f t="array" aca="1" ref="D177" ca="1">SUM(INDIRECT("'"&amp;TOTALDemandSheets&amp;"'!"&amp;ADDRESS(ROW(),COLUMN())))</f>
        <v>2905516.2792362254</v>
      </c>
      <c r="E177" s="10">
        <f t="shared" ca="1" si="2"/>
        <v>0</v>
      </c>
      <c r="F177" s="3"/>
      <c r="G177" s="10" cm="1">
        <f t="array" aca="1" ref="G177" ca="1">SUM(INDIRECT("'"&amp;TOTALDemandSheets&amp;"'!"&amp;ADDRESS(ROW(),COLUMN())))</f>
        <v>1487150.4653468006</v>
      </c>
      <c r="H177" s="10" cm="1">
        <f t="array" aca="1" ref="H177" ca="1">SUM(INDIRECT("'"&amp;TOTALDemandSheets&amp;"'!"&amp;ADDRESS(ROW(),COLUMN())))</f>
        <v>1014444.1715234355</v>
      </c>
      <c r="I177" s="10" cm="1">
        <f t="array" aca="1" ref="I177" ca="1">SUM(INDIRECT("'"&amp;TOTALDemandSheets&amp;"'!"&amp;ADDRESS(ROW(),COLUMN())))</f>
        <v>1216.1472995131362</v>
      </c>
      <c r="J177" s="10" cm="1">
        <f t="array" aca="1" ref="J177" ca="1">SUM(INDIRECT("'"&amp;TOTALDemandSheets&amp;"'!"&amp;ADDRESS(ROW(),COLUMN())))</f>
        <v>72.168514581606587</v>
      </c>
      <c r="K177" s="10" cm="1">
        <f t="array" aca="1" ref="K177" ca="1">SUM(INDIRECT("'"&amp;TOTALDemandSheets&amp;"'!"&amp;ADDRESS(ROW(),COLUMN())))</f>
        <v>402633.32655189495</v>
      </c>
    </row>
    <row r="178" spans="1:11" outlineLevel="1">
      <c r="A178" s="31">
        <f>IF(ISBLANK('Input-Accounts'!A178),"",'Input-Accounts'!A178)</f>
        <v>158</v>
      </c>
      <c r="B178" s="53" t="str">
        <f>IF(ISBLANK('Input-Accounts'!B178),"",'Input-Accounts'!B178)</f>
        <v>Measuring and regulating station expenses—general</v>
      </c>
      <c r="C178" s="31">
        <f>IF(ISBLANK('Input-Accounts'!C178),"",'Input-Accounts'!C178)</f>
        <v>875</v>
      </c>
      <c r="D178" s="10" cm="1">
        <f t="array" aca="1" ref="D178" ca="1">SUM(INDIRECT("'"&amp;TOTALDemandSheets&amp;"'!"&amp;ADDRESS(ROW(),COLUMN())))</f>
        <v>209515.26120210061</v>
      </c>
      <c r="E178" s="10">
        <f t="shared" ca="1" si="2"/>
        <v>0</v>
      </c>
      <c r="F178" s="3"/>
      <c r="G178" s="10" cm="1">
        <f t="array" aca="1" ref="G178" ca="1">SUM(INDIRECT("'"&amp;TOTALDemandSheets&amp;"'!"&amp;ADDRESS(ROW(),COLUMN())))</f>
        <v>107237.64324454784</v>
      </c>
      <c r="H178" s="10" cm="1">
        <f t="array" aca="1" ref="H178" ca="1">SUM(INDIRECT("'"&amp;TOTALDemandSheets&amp;"'!"&amp;ADDRESS(ROW(),COLUMN())))</f>
        <v>73151.03931462123</v>
      </c>
      <c r="I178" s="10" cm="1">
        <f t="array" aca="1" ref="I178" ca="1">SUM(INDIRECT("'"&amp;TOTALDemandSheets&amp;"'!"&amp;ADDRESS(ROW(),COLUMN())))</f>
        <v>87.695746514524359</v>
      </c>
      <c r="J178" s="10" cm="1">
        <f t="array" aca="1" ref="J178" ca="1">SUM(INDIRECT("'"&amp;TOTALDemandSheets&amp;"'!"&amp;ADDRESS(ROW(),COLUMN())))</f>
        <v>5.2040338893257276</v>
      </c>
      <c r="K178" s="10" cm="1">
        <f t="array" aca="1" ref="K178" ca="1">SUM(INDIRECT("'"&amp;TOTALDemandSheets&amp;"'!"&amp;ADDRESS(ROW(),COLUMN())))</f>
        <v>29033.6788625277</v>
      </c>
    </row>
    <row r="179" spans="1:11" outlineLevel="1">
      <c r="A179" s="31">
        <f>IF(ISBLANK('Input-Accounts'!A179),"",'Input-Accounts'!A179)</f>
        <v>159</v>
      </c>
      <c r="B179" s="53" t="str">
        <f>IF(ISBLANK('Input-Accounts'!B179),"",'Input-Accounts'!B179)</f>
        <v>Measuring and regulating station expenses—industrial</v>
      </c>
      <c r="C179" s="31">
        <f>IF(ISBLANK('Input-Accounts'!C179),"",'Input-Accounts'!C179)</f>
        <v>876</v>
      </c>
      <c r="D179" s="10" cm="1">
        <f t="array" aca="1" ref="D179" ca="1">SUM(INDIRECT("'"&amp;TOTALDemandSheets&amp;"'!"&amp;ADDRESS(ROW(),COLUMN())))</f>
        <v>0</v>
      </c>
      <c r="E179" s="10">
        <f t="shared" ca="1" si="2"/>
        <v>0</v>
      </c>
      <c r="F179" s="3"/>
      <c r="G179" s="10" cm="1">
        <f t="array" aca="1" ref="G179" ca="1">SUM(INDIRECT("'"&amp;TOTALDemandSheets&amp;"'!"&amp;ADDRESS(ROW(),COLUMN())))</f>
        <v>0</v>
      </c>
      <c r="H179" s="10" cm="1">
        <f t="array" aca="1" ref="H179" ca="1">SUM(INDIRECT("'"&amp;TOTALDemandSheets&amp;"'!"&amp;ADDRESS(ROW(),COLUMN())))</f>
        <v>0</v>
      </c>
      <c r="I179" s="10" cm="1">
        <f t="array" aca="1" ref="I179" ca="1">SUM(INDIRECT("'"&amp;TOTALDemandSheets&amp;"'!"&amp;ADDRESS(ROW(),COLUMN())))</f>
        <v>0</v>
      </c>
      <c r="J179" s="10" cm="1">
        <f t="array" aca="1" ref="J179" ca="1">SUM(INDIRECT("'"&amp;TOTALDemandSheets&amp;"'!"&amp;ADDRESS(ROW(),COLUMN())))</f>
        <v>0</v>
      </c>
      <c r="K179" s="10" cm="1">
        <f t="array" aca="1" ref="K179" ca="1">SUM(INDIRECT("'"&amp;TOTALDemandSheets&amp;"'!"&amp;ADDRESS(ROW(),COLUMN())))</f>
        <v>0</v>
      </c>
    </row>
    <row r="180" spans="1:11" outlineLevel="1">
      <c r="A180" s="31">
        <f>IF(ISBLANK('Input-Accounts'!A180),"",'Input-Accounts'!A180)</f>
        <v>160</v>
      </c>
      <c r="B180" s="53" t="str">
        <f>IF(ISBLANK('Input-Accounts'!B180),"",'Input-Accounts'!B180)</f>
        <v>Meter and house regulator expenses</v>
      </c>
      <c r="C180" s="31">
        <f>IF(ISBLANK('Input-Accounts'!C180),"",'Input-Accounts'!C180)</f>
        <v>878</v>
      </c>
      <c r="D180" s="10" cm="1">
        <f t="array" aca="1" ref="D180" ca="1">SUM(INDIRECT("'"&amp;TOTALDemandSheets&amp;"'!"&amp;ADDRESS(ROW(),COLUMN())))</f>
        <v>0</v>
      </c>
      <c r="E180" s="10">
        <f t="shared" ca="1" si="2"/>
        <v>0</v>
      </c>
      <c r="F180" s="3"/>
      <c r="G180" s="10" cm="1">
        <f t="array" aca="1" ref="G180" ca="1">SUM(INDIRECT("'"&amp;TOTALDemandSheets&amp;"'!"&amp;ADDRESS(ROW(),COLUMN())))</f>
        <v>0</v>
      </c>
      <c r="H180" s="10" cm="1">
        <f t="array" aca="1" ref="H180" ca="1">SUM(INDIRECT("'"&amp;TOTALDemandSheets&amp;"'!"&amp;ADDRESS(ROW(),COLUMN())))</f>
        <v>0</v>
      </c>
      <c r="I180" s="10" cm="1">
        <f t="array" aca="1" ref="I180" ca="1">SUM(INDIRECT("'"&amp;TOTALDemandSheets&amp;"'!"&amp;ADDRESS(ROW(),COLUMN())))</f>
        <v>0</v>
      </c>
      <c r="J180" s="10" cm="1">
        <f t="array" aca="1" ref="J180" ca="1">SUM(INDIRECT("'"&amp;TOTALDemandSheets&amp;"'!"&amp;ADDRESS(ROW(),COLUMN())))</f>
        <v>0</v>
      </c>
      <c r="K180" s="10" cm="1">
        <f t="array" aca="1" ref="K180" ca="1">SUM(INDIRECT("'"&amp;TOTALDemandSheets&amp;"'!"&amp;ADDRESS(ROW(),COLUMN())))</f>
        <v>0</v>
      </c>
    </row>
    <row r="181" spans="1:11" outlineLevel="1">
      <c r="A181" s="31">
        <f>IF(ISBLANK('Input-Accounts'!A181),"",'Input-Accounts'!A181)</f>
        <v>161</v>
      </c>
      <c r="B181" s="53" t="str">
        <f>IF(ISBLANK('Input-Accounts'!B181),"",'Input-Accounts'!B181)</f>
        <v>Customer installations expenses</v>
      </c>
      <c r="C181" s="31">
        <f>IF(ISBLANK('Input-Accounts'!C181),"",'Input-Accounts'!C181)</f>
        <v>879</v>
      </c>
      <c r="D181" s="10" cm="1">
        <f t="array" aca="1" ref="D181" ca="1">SUM(INDIRECT("'"&amp;TOTALDemandSheets&amp;"'!"&amp;ADDRESS(ROW(),COLUMN())))</f>
        <v>0</v>
      </c>
      <c r="E181" s="10">
        <f t="shared" ca="1" si="2"/>
        <v>0</v>
      </c>
      <c r="F181" s="3"/>
      <c r="G181" s="10" cm="1">
        <f t="array" aca="1" ref="G181" ca="1">SUM(INDIRECT("'"&amp;TOTALDemandSheets&amp;"'!"&amp;ADDRESS(ROW(),COLUMN())))</f>
        <v>0</v>
      </c>
      <c r="H181" s="10" cm="1">
        <f t="array" aca="1" ref="H181" ca="1">SUM(INDIRECT("'"&amp;TOTALDemandSheets&amp;"'!"&amp;ADDRESS(ROW(),COLUMN())))</f>
        <v>0</v>
      </c>
      <c r="I181" s="10" cm="1">
        <f t="array" aca="1" ref="I181" ca="1">SUM(INDIRECT("'"&amp;TOTALDemandSheets&amp;"'!"&amp;ADDRESS(ROW(),COLUMN())))</f>
        <v>0</v>
      </c>
      <c r="J181" s="10" cm="1">
        <f t="array" aca="1" ref="J181" ca="1">SUM(INDIRECT("'"&amp;TOTALDemandSheets&amp;"'!"&amp;ADDRESS(ROW(),COLUMN())))</f>
        <v>0</v>
      </c>
      <c r="K181" s="10" cm="1">
        <f t="array" aca="1" ref="K181" ca="1">SUM(INDIRECT("'"&amp;TOTALDemandSheets&amp;"'!"&amp;ADDRESS(ROW(),COLUMN())))</f>
        <v>0</v>
      </c>
    </row>
    <row r="182" spans="1:11" outlineLevel="1">
      <c r="A182" s="31">
        <f>IF(ISBLANK('Input-Accounts'!A182),"",'Input-Accounts'!A182)</f>
        <v>162</v>
      </c>
      <c r="B182" s="53" t="str">
        <f>IF(ISBLANK('Input-Accounts'!B182),"",'Input-Accounts'!B182)</f>
        <v>OTHER EXPENSE</v>
      </c>
      <c r="C182" s="31">
        <f>IF(ISBLANK('Input-Accounts'!C182),"",'Input-Accounts'!C182)</f>
        <v>880</v>
      </c>
      <c r="D182" s="10" cm="1">
        <f t="array" aca="1" ref="D182" ca="1">SUM(INDIRECT("'"&amp;TOTALDemandSheets&amp;"'!"&amp;ADDRESS(ROW(),COLUMN())))</f>
        <v>418915.78639888152</v>
      </c>
      <c r="E182" s="10">
        <f t="shared" ca="1" si="2"/>
        <v>0</v>
      </c>
      <c r="F182" s="3"/>
      <c r="G182" s="10" cm="1">
        <f t="array" aca="1" ref="G182" ca="1">SUM(INDIRECT("'"&amp;TOTALDemandSheets&amp;"'!"&amp;ADDRESS(ROW(),COLUMN())))</f>
        <v>214416.56036702142</v>
      </c>
      <c r="H182" s="10" cm="1">
        <f t="array" aca="1" ref="H182" ca="1">SUM(INDIRECT("'"&amp;TOTALDemandSheets&amp;"'!"&amp;ADDRESS(ROW(),COLUMN())))</f>
        <v>146262.01921787648</v>
      </c>
      <c r="I182" s="10" cm="1">
        <f t="array" aca="1" ref="I182" ca="1">SUM(INDIRECT("'"&amp;TOTALDemandSheets&amp;"'!"&amp;ADDRESS(ROW(),COLUMN())))</f>
        <v>175.34346855779603</v>
      </c>
      <c r="J182" s="10" cm="1">
        <f t="array" aca="1" ref="J182" ca="1">SUM(INDIRECT("'"&amp;TOTALDemandSheets&amp;"'!"&amp;ADDRESS(ROW(),COLUMN())))</f>
        <v>10.405217914366707</v>
      </c>
      <c r="K182" s="10" cm="1">
        <f t="array" aca="1" ref="K182" ca="1">SUM(INDIRECT("'"&amp;TOTALDemandSheets&amp;"'!"&amp;ADDRESS(ROW(),COLUMN())))</f>
        <v>58051.458127511491</v>
      </c>
    </row>
    <row r="183" spans="1:11" outlineLevel="1">
      <c r="A183" s="31">
        <f>IF(ISBLANK('Input-Accounts'!A183),"",'Input-Accounts'!A183)</f>
        <v>163</v>
      </c>
      <c r="B183" s="53" t="str">
        <f>IF(ISBLANK('Input-Accounts'!B183),"",'Input-Accounts'!B183)</f>
        <v>TELECOMMUNICATION EXPENSE - ENGINEERING</v>
      </c>
      <c r="C183" s="31">
        <f>IF(ISBLANK('Input-Accounts'!C183),"",'Input-Accounts'!C183)</f>
        <v>881</v>
      </c>
      <c r="D183" s="10" cm="1">
        <f t="array" aca="1" ref="D183" ca="1">SUM(INDIRECT("'"&amp;TOTALDemandSheets&amp;"'!"&amp;ADDRESS(ROW(),COLUMN())))</f>
        <v>6623.9256185814929</v>
      </c>
      <c r="E183" s="10">
        <f t="shared" ca="1" si="2"/>
        <v>0</v>
      </c>
      <c r="F183" s="3"/>
      <c r="G183" s="10" cm="1">
        <f t="array" aca="1" ref="G183" ca="1">SUM(INDIRECT("'"&amp;TOTALDemandSheets&amp;"'!"&amp;ADDRESS(ROW(),COLUMN())))</f>
        <v>3390.369600230063</v>
      </c>
      <c r="H183" s="10" cm="1">
        <f t="array" aca="1" ref="H183" ca="1">SUM(INDIRECT("'"&amp;TOTALDemandSheets&amp;"'!"&amp;ADDRESS(ROW(),COLUMN())))</f>
        <v>2312.7052442952231</v>
      </c>
      <c r="I183" s="10" cm="1">
        <f t="array" aca="1" ref="I183" ca="1">SUM(INDIRECT("'"&amp;TOTALDemandSheets&amp;"'!"&amp;ADDRESS(ROW(),COLUMN())))</f>
        <v>2.7725431486246435</v>
      </c>
      <c r="J183" s="10" cm="1">
        <f t="array" aca="1" ref="J183" ca="1">SUM(INDIRECT("'"&amp;TOTALDemandSheets&amp;"'!"&amp;ADDRESS(ROW(),COLUMN())))</f>
        <v>0.16452803104505001</v>
      </c>
      <c r="K183" s="10" cm="1">
        <f t="array" aca="1" ref="K183" ca="1">SUM(INDIRECT("'"&amp;TOTALDemandSheets&amp;"'!"&amp;ADDRESS(ROW(),COLUMN())))</f>
        <v>917.91370287653797</v>
      </c>
    </row>
    <row r="184" spans="1:11" outlineLevel="1">
      <c r="A184" s="31">
        <f>IF(ISBLANK('Input-Accounts'!A184),"",'Input-Accounts'!A184)</f>
        <v>164</v>
      </c>
      <c r="B184" t="str">
        <f>IF(ISBLANK('Input-Accounts'!B184),"",'Input-Accounts'!B184)</f>
        <v>Subtotal - Operation Expenses</v>
      </c>
      <c r="C184" s="31" t="str">
        <f>IF(ISBLANK('Input-Accounts'!C184),"",'Input-Accounts'!C184)</f>
        <v/>
      </c>
      <c r="D184" s="123" cm="1">
        <f t="array" aca="1" ref="D184" ca="1">SUM(INDIRECT("'"&amp;TOTALDemandSheets&amp;"'!"&amp;ADDRESS(ROW(),COLUMN())))</f>
        <v>3794284.6550518563</v>
      </c>
      <c r="E184" s="10">
        <f t="shared" ca="1" si="2"/>
        <v>0</v>
      </c>
      <c r="G184" s="123" cm="1">
        <f t="array" aca="1" ref="G184" ca="1">SUM(INDIRECT("'"&amp;TOTALDemandSheets&amp;"'!"&amp;ADDRESS(ROW(),COLUMN())))</f>
        <v>1942054.9217854959</v>
      </c>
      <c r="H184" s="123" cm="1">
        <f t="array" aca="1" ref="H184" ca="1">SUM(INDIRECT("'"&amp;TOTALDemandSheets&amp;"'!"&amp;ADDRESS(ROW(),COLUMN())))</f>
        <v>1324752.499555768</v>
      </c>
      <c r="I184" s="123" cm="1">
        <f t="array" aca="1" ref="I184" ca="1">SUM(INDIRECT("'"&amp;TOTALDemandSheets&amp;"'!"&amp;ADDRESS(ROW(),COLUMN())))</f>
        <v>1588.1545974467708</v>
      </c>
      <c r="J184" s="123" cm="1">
        <f t="array" aca="1" ref="J184" ca="1">SUM(INDIRECT("'"&amp;TOTALDemandSheets&amp;"'!"&amp;ADDRESS(ROW(),COLUMN())))</f>
        <v>94.244141535788359</v>
      </c>
      <c r="K184" s="123" cm="1">
        <f t="array" aca="1" ref="K184" ca="1">SUM(INDIRECT("'"&amp;TOTALDemandSheets&amp;"'!"&amp;ADDRESS(ROW(),COLUMN())))</f>
        <v>525794.83497161022</v>
      </c>
    </row>
    <row r="185" spans="1:11" outlineLevel="1">
      <c r="A185" s="31" t="str">
        <f>IF(ISBLANK('Input-Accounts'!A185),"",'Input-Accounts'!A185)</f>
        <v/>
      </c>
      <c r="B185" t="str">
        <f>IF(ISBLANK('Input-Accounts'!B185),"",'Input-Accounts'!B185)</f>
        <v/>
      </c>
      <c r="D185" s="10"/>
      <c r="E185" s="10">
        <f t="shared" si="2"/>
        <v>0</v>
      </c>
      <c r="G185" s="10"/>
      <c r="H185" s="10"/>
      <c r="I185" s="10"/>
      <c r="J185" s="10"/>
      <c r="K185" s="10"/>
    </row>
    <row r="186" spans="1:11" outlineLevel="1">
      <c r="A186" s="31">
        <f>IF(ISBLANK('Input-Accounts'!A186),"",'Input-Accounts'!A186)</f>
        <v>165</v>
      </c>
      <c r="B186" s="1" t="str">
        <f>IF(ISBLANK('Input-Accounts'!B186),"",'Input-Accounts'!B186)</f>
        <v>Maintenance Expenses</v>
      </c>
      <c r="D186" s="10"/>
      <c r="E186" s="10">
        <f t="shared" si="2"/>
        <v>0</v>
      </c>
      <c r="G186" s="10"/>
      <c r="H186" s="10"/>
      <c r="I186" s="10"/>
      <c r="J186" s="10"/>
      <c r="K186" s="10"/>
    </row>
    <row r="187" spans="1:11" outlineLevel="1">
      <c r="A187" s="31">
        <f>IF(ISBLANK('Input-Accounts'!A187),"",'Input-Accounts'!A187)</f>
        <v>166</v>
      </c>
      <c r="B187" s="53" t="str">
        <f>IF(ISBLANK('Input-Accounts'!B187),"",'Input-Accounts'!B187)</f>
        <v>Maintenance supervision and engineering</v>
      </c>
      <c r="C187" s="31">
        <f>IF(ISBLANK('Input-Accounts'!C187),"",'Input-Accounts'!C187)</f>
        <v>885</v>
      </c>
      <c r="D187" s="10" cm="1">
        <f t="array" aca="1" ref="D187" ca="1">SUM(INDIRECT("'"&amp;TOTALDemandSheets&amp;"'!"&amp;ADDRESS(ROW(),COLUMN())))</f>
        <v>50884.668907874468</v>
      </c>
      <c r="E187" s="10">
        <f t="shared" ca="1" si="2"/>
        <v>0</v>
      </c>
      <c r="F187" s="3"/>
      <c r="G187" s="10" cm="1">
        <f t="array" aca="1" ref="G187" ca="1">SUM(INDIRECT("'"&amp;TOTALDemandSheets&amp;"'!"&amp;ADDRESS(ROW(),COLUMN())))</f>
        <v>26044.651543048873</v>
      </c>
      <c r="H187" s="10" cm="1">
        <f t="array" aca="1" ref="H187" ca="1">SUM(INDIRECT("'"&amp;TOTALDemandSheets&amp;"'!"&amp;ADDRESS(ROW(),COLUMN())))</f>
        <v>17766.087274190842</v>
      </c>
      <c r="I187" s="10" cm="1">
        <f t="array" aca="1" ref="I187" ca="1">SUM(INDIRECT("'"&amp;TOTALDemandSheets&amp;"'!"&amp;ADDRESS(ROW(),COLUMN())))</f>
        <v>21.29853930648045</v>
      </c>
      <c r="J187" s="10" cm="1">
        <f t="array" aca="1" ref="J187" ca="1">SUM(INDIRECT("'"&amp;TOTALDemandSheets&amp;"'!"&amp;ADDRESS(ROW(),COLUMN())))</f>
        <v>1.2638961950760415</v>
      </c>
      <c r="K187" s="10" cm="1">
        <f t="array" aca="1" ref="K187" ca="1">SUM(INDIRECT("'"&amp;TOTALDemandSheets&amp;"'!"&amp;ADDRESS(ROW(),COLUMN())))</f>
        <v>7051.3676551331973</v>
      </c>
    </row>
    <row r="188" spans="1:11" outlineLevel="1">
      <c r="A188" s="31">
        <f>IF(ISBLANK('Input-Accounts'!A188),"",'Input-Accounts'!A188)</f>
        <v>167</v>
      </c>
      <c r="B188" s="53" t="str">
        <f>IF(ISBLANK('Input-Accounts'!B188),"",'Input-Accounts'!B188)</f>
        <v>Maintenance of structures and improvements</v>
      </c>
      <c r="C188" s="31">
        <f>IF(ISBLANK('Input-Accounts'!C188),"",'Input-Accounts'!C188)</f>
        <v>886</v>
      </c>
      <c r="D188" s="10" cm="1">
        <f t="array" aca="1" ref="D188" ca="1">SUM(INDIRECT("'"&amp;TOTALDemandSheets&amp;"'!"&amp;ADDRESS(ROW(),COLUMN())))</f>
        <v>99606.060013909664</v>
      </c>
      <c r="E188" s="10">
        <f t="shared" ca="1" si="2"/>
        <v>0</v>
      </c>
      <c r="F188" s="3"/>
      <c r="G188" s="10" cm="1">
        <f t="array" aca="1" ref="G188" ca="1">SUM(INDIRECT("'"&amp;TOTALDemandSheets&amp;"'!"&amp;ADDRESS(ROW(),COLUMN())))</f>
        <v>50982.057667212903</v>
      </c>
      <c r="H188" s="10" cm="1">
        <f t="array" aca="1" ref="H188" ca="1">SUM(INDIRECT("'"&amp;TOTALDemandSheets&amp;"'!"&amp;ADDRESS(ROW(),COLUMN())))</f>
        <v>34776.878639993673</v>
      </c>
      <c r="I188" s="10" cm="1">
        <f t="array" aca="1" ref="I188" ca="1">SUM(INDIRECT("'"&amp;TOTALDemandSheets&amp;"'!"&amp;ADDRESS(ROW(),COLUMN())))</f>
        <v>41.691606330597672</v>
      </c>
      <c r="J188" s="10" cm="1">
        <f t="array" aca="1" ref="J188" ca="1">SUM(INDIRECT("'"&amp;TOTALDemandSheets&amp;"'!"&amp;ADDRESS(ROW(),COLUMN())))</f>
        <v>2.4740599272841952</v>
      </c>
      <c r="K188" s="10" cm="1">
        <f t="array" aca="1" ref="K188" ca="1">SUM(INDIRECT("'"&amp;TOTALDemandSheets&amp;"'!"&amp;ADDRESS(ROW(),COLUMN())))</f>
        <v>13802.958040445219</v>
      </c>
    </row>
    <row r="189" spans="1:11" outlineLevel="1">
      <c r="A189" s="31">
        <f>IF(ISBLANK('Input-Accounts'!A189),"",'Input-Accounts'!A189)</f>
        <v>168</v>
      </c>
      <c r="B189" s="53" t="str">
        <f>IF(ISBLANK('Input-Accounts'!B189),"",'Input-Accounts'!B189)</f>
        <v>Maintenance of mains</v>
      </c>
      <c r="C189" s="31">
        <f>IF(ISBLANK('Input-Accounts'!C189),"",'Input-Accounts'!C189)</f>
        <v>887</v>
      </c>
      <c r="D189" s="10" cm="1">
        <f t="array" aca="1" ref="D189" ca="1">SUM(INDIRECT("'"&amp;TOTALDemandSheets&amp;"'!"&amp;ADDRESS(ROW(),COLUMN())))</f>
        <v>2547639.9890258904</v>
      </c>
      <c r="E189" s="10">
        <f t="shared" ca="1" si="2"/>
        <v>0</v>
      </c>
      <c r="F189" s="3"/>
      <c r="G189" s="10" cm="1">
        <f t="array" aca="1" ref="G189" ca="1">SUM(INDIRECT("'"&amp;TOTALDemandSheets&amp;"'!"&amp;ADDRESS(ROW(),COLUMN())))</f>
        <v>1303976.171908393</v>
      </c>
      <c r="H189" s="10" cm="1">
        <f t="array" aca="1" ref="H189" ca="1">SUM(INDIRECT("'"&amp;TOTALDemandSheets&amp;"'!"&amp;ADDRESS(ROW(),COLUMN())))</f>
        <v>889493.73867790413</v>
      </c>
      <c r="I189" s="10" cm="1">
        <f t="array" aca="1" ref="I189" ca="1">SUM(INDIRECT("'"&amp;TOTALDemandSheets&amp;"'!"&amp;ADDRESS(ROW(),COLUMN())))</f>
        <v>1066.3528251164937</v>
      </c>
      <c r="J189" s="10" cm="1">
        <f t="array" aca="1" ref="J189" ca="1">SUM(INDIRECT("'"&amp;TOTALDemandSheets&amp;"'!"&amp;ADDRESS(ROW(),COLUMN())))</f>
        <v>63.279423010161295</v>
      </c>
      <c r="K189" s="10" cm="1">
        <f t="array" aca="1" ref="K189" ca="1">SUM(INDIRECT("'"&amp;TOTALDemandSheets&amp;"'!"&amp;ADDRESS(ROW(),COLUMN())))</f>
        <v>353040.44619146676</v>
      </c>
    </row>
    <row r="190" spans="1:11" outlineLevel="1">
      <c r="A190" s="31">
        <f>IF(ISBLANK('Input-Accounts'!A190),"",'Input-Accounts'!A190)</f>
        <v>169</v>
      </c>
      <c r="B190" s="53" t="str">
        <f>IF(ISBLANK('Input-Accounts'!B190),"",'Input-Accounts'!B190)</f>
        <v>Maintenance of measuring and regulating station equipment—general</v>
      </c>
      <c r="C190" s="31">
        <f>IF(ISBLANK('Input-Accounts'!C190),"",'Input-Accounts'!C190)</f>
        <v>889</v>
      </c>
      <c r="D190" s="10" cm="1">
        <f t="array" aca="1" ref="D190" ca="1">SUM(INDIRECT("'"&amp;TOTALDemandSheets&amp;"'!"&amp;ADDRESS(ROW(),COLUMN())))</f>
        <v>545267.40653238224</v>
      </c>
      <c r="E190" s="10">
        <f t="shared" ca="1" si="2"/>
        <v>0</v>
      </c>
      <c r="F190" s="3"/>
      <c r="G190" s="10" cm="1">
        <f t="array" aca="1" ref="G190" ca="1">SUM(INDIRECT("'"&amp;TOTALDemandSheets&amp;"'!"&amp;ADDRESS(ROW(),COLUMN())))</f>
        <v>279087.98279947537</v>
      </c>
      <c r="H190" s="10" cm="1">
        <f t="array" aca="1" ref="H190" ca="1">SUM(INDIRECT("'"&amp;TOTALDemandSheets&amp;"'!"&amp;ADDRESS(ROW(),COLUMN())))</f>
        <v>190376.95518397848</v>
      </c>
      <c r="I190" s="10" cm="1">
        <f t="array" aca="1" ref="I190" ca="1">SUM(INDIRECT("'"&amp;TOTALDemandSheets&amp;"'!"&amp;ADDRESS(ROW(),COLUMN())))</f>
        <v>228.22982913769948</v>
      </c>
      <c r="J190" s="10" cm="1">
        <f t="array" aca="1" ref="J190" ca="1">SUM(INDIRECT("'"&amp;TOTALDemandSheets&amp;"'!"&amp;ADDRESS(ROW(),COLUMN())))</f>
        <v>13.543596041923156</v>
      </c>
      <c r="K190" s="10" cm="1">
        <f t="array" aca="1" ref="K190" ca="1">SUM(INDIRECT("'"&amp;TOTALDemandSheets&amp;"'!"&amp;ADDRESS(ROW(),COLUMN())))</f>
        <v>75560.695123748825</v>
      </c>
    </row>
    <row r="191" spans="1:11" outlineLevel="1">
      <c r="A191" s="31">
        <f>IF(ISBLANK('Input-Accounts'!A191),"",'Input-Accounts'!A191)</f>
        <v>170</v>
      </c>
      <c r="B191" s="53" t="str">
        <f>IF(ISBLANK('Input-Accounts'!B191),"",'Input-Accounts'!B191)</f>
        <v>Maintenance of measuring and regulating station equipment—industrial</v>
      </c>
      <c r="C191" s="31">
        <f>IF(ISBLANK('Input-Accounts'!C191),"",'Input-Accounts'!C191)</f>
        <v>890</v>
      </c>
      <c r="D191" s="10" cm="1">
        <f t="array" aca="1" ref="D191" ca="1">SUM(INDIRECT("'"&amp;TOTALDemandSheets&amp;"'!"&amp;ADDRESS(ROW(),COLUMN())))</f>
        <v>0</v>
      </c>
      <c r="E191" s="10">
        <f t="shared" ca="1" si="2"/>
        <v>0</v>
      </c>
      <c r="F191" s="3"/>
      <c r="G191" s="10" cm="1">
        <f t="array" aca="1" ref="G191" ca="1">SUM(INDIRECT("'"&amp;TOTALDemandSheets&amp;"'!"&amp;ADDRESS(ROW(),COLUMN())))</f>
        <v>0</v>
      </c>
      <c r="H191" s="10" cm="1">
        <f t="array" aca="1" ref="H191" ca="1">SUM(INDIRECT("'"&amp;TOTALDemandSheets&amp;"'!"&amp;ADDRESS(ROW(),COLUMN())))</f>
        <v>0</v>
      </c>
      <c r="I191" s="10" cm="1">
        <f t="array" aca="1" ref="I191" ca="1">SUM(INDIRECT("'"&amp;TOTALDemandSheets&amp;"'!"&amp;ADDRESS(ROW(),COLUMN())))</f>
        <v>0</v>
      </c>
      <c r="J191" s="10" cm="1">
        <f t="array" aca="1" ref="J191" ca="1">SUM(INDIRECT("'"&amp;TOTALDemandSheets&amp;"'!"&amp;ADDRESS(ROW(),COLUMN())))</f>
        <v>0</v>
      </c>
      <c r="K191" s="10" cm="1">
        <f t="array" aca="1" ref="K191" ca="1">SUM(INDIRECT("'"&amp;TOTALDemandSheets&amp;"'!"&amp;ADDRESS(ROW(),COLUMN())))</f>
        <v>0</v>
      </c>
    </row>
    <row r="192" spans="1:11" outlineLevel="1">
      <c r="A192" s="31">
        <f>IF(ISBLANK('Input-Accounts'!A192),"",'Input-Accounts'!A192)</f>
        <v>171</v>
      </c>
      <c r="B192" s="53" t="str">
        <f>IF(ISBLANK('Input-Accounts'!B192),"",'Input-Accounts'!B192)</f>
        <v>Maintenance of services</v>
      </c>
      <c r="C192" s="31">
        <f>IF(ISBLANK('Input-Accounts'!C192),"",'Input-Accounts'!C192)</f>
        <v>892</v>
      </c>
      <c r="D192" s="10" cm="1">
        <f t="array" aca="1" ref="D192" ca="1">SUM(INDIRECT("'"&amp;TOTALDemandSheets&amp;"'!"&amp;ADDRESS(ROW(),COLUMN())))</f>
        <v>0</v>
      </c>
      <c r="E192" s="10">
        <f t="shared" ca="1" si="2"/>
        <v>0</v>
      </c>
      <c r="F192" s="3"/>
      <c r="G192" s="10" cm="1">
        <f t="array" aca="1" ref="G192" ca="1">SUM(INDIRECT("'"&amp;TOTALDemandSheets&amp;"'!"&amp;ADDRESS(ROW(),COLUMN())))</f>
        <v>0</v>
      </c>
      <c r="H192" s="10" cm="1">
        <f t="array" aca="1" ref="H192" ca="1">SUM(INDIRECT("'"&amp;TOTALDemandSheets&amp;"'!"&amp;ADDRESS(ROW(),COLUMN())))</f>
        <v>0</v>
      </c>
      <c r="I192" s="10" cm="1">
        <f t="array" aca="1" ref="I192" ca="1">SUM(INDIRECT("'"&amp;TOTALDemandSheets&amp;"'!"&amp;ADDRESS(ROW(),COLUMN())))</f>
        <v>0</v>
      </c>
      <c r="J192" s="10" cm="1">
        <f t="array" aca="1" ref="J192" ca="1">SUM(INDIRECT("'"&amp;TOTALDemandSheets&amp;"'!"&amp;ADDRESS(ROW(),COLUMN())))</f>
        <v>0</v>
      </c>
      <c r="K192" s="10" cm="1">
        <f t="array" aca="1" ref="K192" ca="1">SUM(INDIRECT("'"&amp;TOTALDemandSheets&amp;"'!"&amp;ADDRESS(ROW(),COLUMN())))</f>
        <v>0</v>
      </c>
    </row>
    <row r="193" spans="1:11" outlineLevel="1">
      <c r="A193" s="31">
        <f>IF(ISBLANK('Input-Accounts'!A193),"",'Input-Accounts'!A193)</f>
        <v>172</v>
      </c>
      <c r="B193" s="53" t="str">
        <f>IF(ISBLANK('Input-Accounts'!B193),"",'Input-Accounts'!B193)</f>
        <v>Maintenance of meters and house regulators</v>
      </c>
      <c r="C193" s="31">
        <f>IF(ISBLANK('Input-Accounts'!C193),"",'Input-Accounts'!C193)</f>
        <v>893</v>
      </c>
      <c r="D193" s="10" cm="1">
        <f t="array" aca="1" ref="D193" ca="1">SUM(INDIRECT("'"&amp;TOTALDemandSheets&amp;"'!"&amp;ADDRESS(ROW(),COLUMN())))</f>
        <v>0</v>
      </c>
      <c r="E193" s="10">
        <f t="shared" ca="1" si="2"/>
        <v>0</v>
      </c>
      <c r="F193" s="3"/>
      <c r="G193" s="10" cm="1">
        <f t="array" aca="1" ref="G193" ca="1">SUM(INDIRECT("'"&amp;TOTALDemandSheets&amp;"'!"&amp;ADDRESS(ROW(),COLUMN())))</f>
        <v>0</v>
      </c>
      <c r="H193" s="10" cm="1">
        <f t="array" aca="1" ref="H193" ca="1">SUM(INDIRECT("'"&amp;TOTALDemandSheets&amp;"'!"&amp;ADDRESS(ROW(),COLUMN())))</f>
        <v>0</v>
      </c>
      <c r="I193" s="10" cm="1">
        <f t="array" aca="1" ref="I193" ca="1">SUM(INDIRECT("'"&amp;TOTALDemandSheets&amp;"'!"&amp;ADDRESS(ROW(),COLUMN())))</f>
        <v>0</v>
      </c>
      <c r="J193" s="10" cm="1">
        <f t="array" aca="1" ref="J193" ca="1">SUM(INDIRECT("'"&amp;TOTALDemandSheets&amp;"'!"&amp;ADDRESS(ROW(),COLUMN())))</f>
        <v>0</v>
      </c>
      <c r="K193" s="10" cm="1">
        <f t="array" aca="1" ref="K193" ca="1">SUM(INDIRECT("'"&amp;TOTALDemandSheets&amp;"'!"&amp;ADDRESS(ROW(),COLUMN())))</f>
        <v>0</v>
      </c>
    </row>
    <row r="194" spans="1:11" outlineLevel="1">
      <c r="A194" s="31">
        <f>IF(ISBLANK('Input-Accounts'!A194),"",'Input-Accounts'!A194)</f>
        <v>173</v>
      </c>
      <c r="B194" s="53" t="str">
        <f>IF(ISBLANK('Input-Accounts'!B194),"",'Input-Accounts'!B194)</f>
        <v>Maintenance of other equipment</v>
      </c>
      <c r="C194" s="31">
        <f>IF(ISBLANK('Input-Accounts'!C194),"",'Input-Accounts'!C194)</f>
        <v>894</v>
      </c>
      <c r="D194" s="10" cm="1">
        <f t="array" aca="1" ref="D194" ca="1">SUM(INDIRECT("'"&amp;TOTALDemandSheets&amp;"'!"&amp;ADDRESS(ROW(),COLUMN())))</f>
        <v>162932.37230532034</v>
      </c>
      <c r="E194" s="10">
        <f t="shared" ca="1" si="2"/>
        <v>0</v>
      </c>
      <c r="F194" s="3"/>
      <c r="G194" s="10" cm="1">
        <f t="array" aca="1" ref="G194" ca="1">SUM(INDIRECT("'"&amp;TOTALDemandSheets&amp;"'!"&amp;ADDRESS(ROW(),COLUMN())))</f>
        <v>83394.801476593377</v>
      </c>
      <c r="H194" s="10" cm="1">
        <f t="array" aca="1" ref="H194" ca="1">SUM(INDIRECT("'"&amp;TOTALDemandSheets&amp;"'!"&amp;ADDRESS(ROW(),COLUMN())))</f>
        <v>56886.893602629338</v>
      </c>
      <c r="I194" s="10" cm="1">
        <f t="array" aca="1" ref="I194" ca="1">SUM(INDIRECT("'"&amp;TOTALDemandSheets&amp;"'!"&amp;ADDRESS(ROW(),COLUMN())))</f>
        <v>68.197781577899804</v>
      </c>
      <c r="J194" s="10" cm="1">
        <f t="array" aca="1" ref="J194" ca="1">SUM(INDIRECT("'"&amp;TOTALDemandSheets&amp;"'!"&amp;ADDRESS(ROW(),COLUMN())))</f>
        <v>4.0469872327210821</v>
      </c>
      <c r="K194" s="10" cm="1">
        <f t="array" aca="1" ref="K194" ca="1">SUM(INDIRECT("'"&amp;TOTALDemandSheets&amp;"'!"&amp;ADDRESS(ROW(),COLUMN())))</f>
        <v>22578.432457287006</v>
      </c>
    </row>
    <row r="195" spans="1:11" outlineLevel="1">
      <c r="A195" s="31">
        <f>IF(ISBLANK('Input-Accounts'!A195),"",'Input-Accounts'!A195)</f>
        <v>174</v>
      </c>
      <c r="B195" t="str">
        <f>IF(ISBLANK('Input-Accounts'!B195),"",'Input-Accounts'!B195)</f>
        <v>Subtotal - Maintenance Expenses</v>
      </c>
      <c r="C195" s="31" t="str">
        <f>IF(ISBLANK('Input-Accounts'!C195),"",'Input-Accounts'!C195)</f>
        <v/>
      </c>
      <c r="D195" s="123" cm="1">
        <f t="array" aca="1" ref="D195" ca="1">SUM(INDIRECT("'"&amp;TOTALDemandSheets&amp;"'!"&amp;ADDRESS(ROW(),COLUMN())))</f>
        <v>3406330.4967853772</v>
      </c>
      <c r="E195" s="10">
        <f t="shared" ca="1" si="2"/>
        <v>0</v>
      </c>
      <c r="G195" s="123" cm="1">
        <f t="array" aca="1" ref="G195" ca="1">SUM(INDIRECT("'"&amp;TOTALDemandSheets&amp;"'!"&amp;ADDRESS(ROW(),COLUMN())))</f>
        <v>1743485.6653947234</v>
      </c>
      <c r="H195" s="123" cm="1">
        <f t="array" aca="1" ref="H195" ca="1">SUM(INDIRECT("'"&amp;TOTALDemandSheets&amp;"'!"&amp;ADDRESS(ROW(),COLUMN())))</f>
        <v>1189300.5533786966</v>
      </c>
      <c r="I195" s="123" cm="1">
        <f t="array" aca="1" ref="I195" ca="1">SUM(INDIRECT("'"&amp;TOTALDemandSheets&amp;"'!"&amp;ADDRESS(ROW(),COLUMN())))</f>
        <v>1425.770581469171</v>
      </c>
      <c r="J195" s="123" cm="1">
        <f t="array" aca="1" ref="J195" ca="1">SUM(INDIRECT("'"&amp;TOTALDemandSheets&amp;"'!"&amp;ADDRESS(ROW(),COLUMN())))</f>
        <v>84.607962407165758</v>
      </c>
      <c r="K195" s="123" cm="1">
        <f t="array" aca="1" ref="K195" ca="1">SUM(INDIRECT("'"&amp;TOTALDemandSheets&amp;"'!"&amp;ADDRESS(ROW(),COLUMN())))</f>
        <v>472033.89946808096</v>
      </c>
    </row>
    <row r="196" spans="1:11" outlineLevel="1">
      <c r="A196" s="31" t="str">
        <f>IF(ISBLANK('Input-Accounts'!A196),"",'Input-Accounts'!A196)</f>
        <v/>
      </c>
      <c r="B196" t="str">
        <f>IF(ISBLANK('Input-Accounts'!B196),"",'Input-Accounts'!B196)</f>
        <v/>
      </c>
      <c r="D196" s="10"/>
      <c r="E196" s="10">
        <f t="shared" si="2"/>
        <v>0</v>
      </c>
      <c r="G196" s="10"/>
      <c r="H196" s="10"/>
      <c r="I196" s="10"/>
      <c r="J196" s="10"/>
      <c r="K196" s="10"/>
    </row>
    <row r="197" spans="1:11">
      <c r="A197" s="31">
        <f>IF(ISBLANK('Input-Accounts'!A197),"",'Input-Accounts'!A197)</f>
        <v>175</v>
      </c>
      <c r="B197" s="7" t="str">
        <f>IF(ISBLANK('Input-Accounts'!B197),"",'Input-Accounts'!B197)</f>
        <v>Total Production, Storage, LNG, Transmission, and Distribution Expense</v>
      </c>
      <c r="C197" s="31" t="str">
        <f>IF(ISBLANK('Input-Accounts'!C197),"",'Input-Accounts'!C197)</f>
        <v/>
      </c>
      <c r="D197" s="10" cm="1">
        <f t="array" aca="1" ref="D197" ca="1">SUM(INDIRECT("'"&amp;TOTALDemandSheets&amp;"'!"&amp;ADDRESS(ROW(),COLUMN())))</f>
        <v>7200615.1518372335</v>
      </c>
      <c r="E197" s="10">
        <f t="shared" ca="1" si="2"/>
        <v>0</v>
      </c>
      <c r="F197" s="3"/>
      <c r="G197" s="10" cm="1">
        <f t="array" aca="1" ref="G197" ca="1">SUM(INDIRECT("'"&amp;TOTALDemandSheets&amp;"'!"&amp;ADDRESS(ROW(),COLUMN())))</f>
        <v>3685540.5871802196</v>
      </c>
      <c r="H197" s="10" cm="1">
        <f t="array" aca="1" ref="H197" ca="1">SUM(INDIRECT("'"&amp;TOTALDemandSheets&amp;"'!"&amp;ADDRESS(ROW(),COLUMN())))</f>
        <v>2514053.0529344645</v>
      </c>
      <c r="I197" s="10" cm="1">
        <f t="array" aca="1" ref="I197" ca="1">SUM(INDIRECT("'"&amp;TOTALDemandSheets&amp;"'!"&amp;ADDRESS(ROW(),COLUMN())))</f>
        <v>3013.9251789159421</v>
      </c>
      <c r="J197" s="10" cm="1">
        <f t="array" aca="1" ref="J197" ca="1">SUM(INDIRECT("'"&amp;TOTALDemandSheets&amp;"'!"&amp;ADDRESS(ROW(),COLUMN())))</f>
        <v>178.85210394295416</v>
      </c>
      <c r="K197" s="10" cm="1">
        <f t="array" aca="1" ref="K197" ca="1">SUM(INDIRECT("'"&amp;TOTALDemandSheets&amp;"'!"&amp;ADDRESS(ROW(),COLUMN())))</f>
        <v>997828.7344396913</v>
      </c>
    </row>
    <row r="198" spans="1:11">
      <c r="A198" s="31" t="str">
        <f>IF(ISBLANK('Input-Accounts'!A198),"",'Input-Accounts'!A198)</f>
        <v/>
      </c>
      <c r="B198" t="str">
        <f>IF(ISBLANK('Input-Accounts'!B198),"",'Input-Accounts'!B198)</f>
        <v/>
      </c>
      <c r="D198" s="123"/>
      <c r="E198" s="10">
        <f t="shared" si="2"/>
        <v>0</v>
      </c>
      <c r="G198" s="123"/>
      <c r="H198" s="123"/>
      <c r="I198" s="123"/>
      <c r="J198" s="123"/>
      <c r="K198" s="123"/>
    </row>
    <row r="199" spans="1:11">
      <c r="A199" s="31">
        <f>IF(ISBLANK('Input-Accounts'!A199),"",'Input-Accounts'!A199)</f>
        <v>176</v>
      </c>
      <c r="B199" s="7" t="str">
        <f>IF(ISBLANK('Input-Accounts'!B199),"",'Input-Accounts'!B199)</f>
        <v>Customer Accounts, Service, and Sales Expense</v>
      </c>
      <c r="D199" s="10"/>
      <c r="E199" s="10">
        <f t="shared" si="2"/>
        <v>0</v>
      </c>
      <c r="G199" s="10"/>
      <c r="H199" s="10"/>
      <c r="I199" s="10"/>
      <c r="J199" s="10"/>
      <c r="K199" s="10"/>
    </row>
    <row r="200" spans="1:11" outlineLevel="1">
      <c r="A200" s="31">
        <f>IF(ISBLANK('Input-Accounts'!A200),"",'Input-Accounts'!A200)</f>
        <v>177</v>
      </c>
      <c r="B200" s="1" t="str">
        <f>IF(ISBLANK('Input-Accounts'!B200),"",'Input-Accounts'!B200)</f>
        <v>Customer Account</v>
      </c>
      <c r="D200" s="10"/>
      <c r="E200" s="10">
        <f t="shared" si="2"/>
        <v>0</v>
      </c>
      <c r="G200" s="10"/>
      <c r="H200" s="10"/>
      <c r="I200" s="10"/>
      <c r="J200" s="10"/>
      <c r="K200" s="10"/>
    </row>
    <row r="201" spans="1:11" outlineLevel="1">
      <c r="A201" s="31">
        <f>IF(ISBLANK('Input-Accounts'!A201),"",'Input-Accounts'!A201)</f>
        <v>178</v>
      </c>
      <c r="B201" s="53" t="str">
        <f>IF(ISBLANK('Input-Accounts'!B201),"",'Input-Accounts'!B201)</f>
        <v xml:space="preserve">Supervision </v>
      </c>
      <c r="C201" s="31">
        <f>IF(ISBLANK('Input-Accounts'!C201),"",'Input-Accounts'!C201)</f>
        <v>901</v>
      </c>
      <c r="D201" s="10" cm="1">
        <f t="array" aca="1" ref="D201" ca="1">SUM(INDIRECT("'"&amp;TOTALDemandSheets&amp;"'!"&amp;ADDRESS(ROW(),COLUMN())))</f>
        <v>0</v>
      </c>
      <c r="E201" s="10">
        <f t="shared" ca="1" si="2"/>
        <v>0</v>
      </c>
      <c r="F201" s="3"/>
      <c r="G201" s="10" cm="1">
        <f t="array" aca="1" ref="G201" ca="1">SUM(INDIRECT("'"&amp;TOTALDemandSheets&amp;"'!"&amp;ADDRESS(ROW(),COLUMN())))</f>
        <v>0</v>
      </c>
      <c r="H201" s="10" cm="1">
        <f t="array" aca="1" ref="H201" ca="1">SUM(INDIRECT("'"&amp;TOTALDemandSheets&amp;"'!"&amp;ADDRESS(ROW(),COLUMN())))</f>
        <v>0</v>
      </c>
      <c r="I201" s="10" cm="1">
        <f t="array" aca="1" ref="I201" ca="1">SUM(INDIRECT("'"&amp;TOTALDemandSheets&amp;"'!"&amp;ADDRESS(ROW(),COLUMN())))</f>
        <v>0</v>
      </c>
      <c r="J201" s="10" cm="1">
        <f t="array" aca="1" ref="J201" ca="1">SUM(INDIRECT("'"&amp;TOTALDemandSheets&amp;"'!"&amp;ADDRESS(ROW(),COLUMN())))</f>
        <v>0</v>
      </c>
      <c r="K201" s="10" cm="1">
        <f t="array" aca="1" ref="K201" ca="1">SUM(INDIRECT("'"&amp;TOTALDemandSheets&amp;"'!"&amp;ADDRESS(ROW(),COLUMN())))</f>
        <v>0</v>
      </c>
    </row>
    <row r="202" spans="1:11" outlineLevel="1">
      <c r="A202" s="31">
        <f>IF(ISBLANK('Input-Accounts'!A202),"",'Input-Accounts'!A202)</f>
        <v>179</v>
      </c>
      <c r="B202" s="53" t="str">
        <f>IF(ISBLANK('Input-Accounts'!B202),"",'Input-Accounts'!B202)</f>
        <v>Meter reading expenses</v>
      </c>
      <c r="C202" s="31">
        <f>IF(ISBLANK('Input-Accounts'!C202),"",'Input-Accounts'!C202)</f>
        <v>902</v>
      </c>
      <c r="D202" s="10" cm="1">
        <f t="array" aca="1" ref="D202" ca="1">SUM(INDIRECT("'"&amp;TOTALDemandSheets&amp;"'!"&amp;ADDRESS(ROW(),COLUMN())))</f>
        <v>0</v>
      </c>
      <c r="E202" s="10">
        <f t="shared" ca="1" si="2"/>
        <v>0</v>
      </c>
      <c r="F202" s="3"/>
      <c r="G202" s="10" cm="1">
        <f t="array" aca="1" ref="G202" ca="1">SUM(INDIRECT("'"&amp;TOTALDemandSheets&amp;"'!"&amp;ADDRESS(ROW(),COLUMN())))</f>
        <v>0</v>
      </c>
      <c r="H202" s="10" cm="1">
        <f t="array" aca="1" ref="H202" ca="1">SUM(INDIRECT("'"&amp;TOTALDemandSheets&amp;"'!"&amp;ADDRESS(ROW(),COLUMN())))</f>
        <v>0</v>
      </c>
      <c r="I202" s="10" cm="1">
        <f t="array" aca="1" ref="I202" ca="1">SUM(INDIRECT("'"&amp;TOTALDemandSheets&amp;"'!"&amp;ADDRESS(ROW(),COLUMN())))</f>
        <v>0</v>
      </c>
      <c r="J202" s="10" cm="1">
        <f t="array" aca="1" ref="J202" ca="1">SUM(INDIRECT("'"&amp;TOTALDemandSheets&amp;"'!"&amp;ADDRESS(ROW(),COLUMN())))</f>
        <v>0</v>
      </c>
      <c r="K202" s="10" cm="1">
        <f t="array" aca="1" ref="K202" ca="1">SUM(INDIRECT("'"&amp;TOTALDemandSheets&amp;"'!"&amp;ADDRESS(ROW(),COLUMN())))</f>
        <v>0</v>
      </c>
    </row>
    <row r="203" spans="1:11" outlineLevel="1">
      <c r="A203" s="31">
        <f>IF(ISBLANK('Input-Accounts'!A203),"",'Input-Accounts'!A203)</f>
        <v>180</v>
      </c>
      <c r="B203" s="53" t="str">
        <f>IF(ISBLANK('Input-Accounts'!B203),"",'Input-Accounts'!B203)</f>
        <v>Customer records and collection expenses</v>
      </c>
      <c r="C203" s="31">
        <f>IF(ISBLANK('Input-Accounts'!C203),"",'Input-Accounts'!C203)</f>
        <v>903</v>
      </c>
      <c r="D203" s="10" cm="1">
        <f t="array" aca="1" ref="D203" ca="1">SUM(INDIRECT("'"&amp;TOTALDemandSheets&amp;"'!"&amp;ADDRESS(ROW(),COLUMN())))</f>
        <v>0</v>
      </c>
      <c r="E203" s="10">
        <f t="shared" ref="E203:E266" ca="1" si="3">IFERROR(IF(D203="",0,IF(D203=0,0,IF(ABS(D203-SUM($G203:$K203))&lt;Check_Limit,0,1))),1)</f>
        <v>0</v>
      </c>
      <c r="F203" s="3"/>
      <c r="G203" s="10" cm="1">
        <f t="array" aca="1" ref="G203" ca="1">SUM(INDIRECT("'"&amp;TOTALDemandSheets&amp;"'!"&amp;ADDRESS(ROW(),COLUMN())))</f>
        <v>0</v>
      </c>
      <c r="H203" s="10" cm="1">
        <f t="array" aca="1" ref="H203" ca="1">SUM(INDIRECT("'"&amp;TOTALDemandSheets&amp;"'!"&amp;ADDRESS(ROW(),COLUMN())))</f>
        <v>0</v>
      </c>
      <c r="I203" s="10" cm="1">
        <f t="array" aca="1" ref="I203" ca="1">SUM(INDIRECT("'"&amp;TOTALDemandSheets&amp;"'!"&amp;ADDRESS(ROW(),COLUMN())))</f>
        <v>0</v>
      </c>
      <c r="J203" s="10" cm="1">
        <f t="array" aca="1" ref="J203" ca="1">SUM(INDIRECT("'"&amp;TOTALDemandSheets&amp;"'!"&amp;ADDRESS(ROW(),COLUMN())))</f>
        <v>0</v>
      </c>
      <c r="K203" s="10" cm="1">
        <f t="array" aca="1" ref="K203" ca="1">SUM(INDIRECT("'"&amp;TOTALDemandSheets&amp;"'!"&amp;ADDRESS(ROW(),COLUMN())))</f>
        <v>0</v>
      </c>
    </row>
    <row r="204" spans="1:11" outlineLevel="1">
      <c r="A204" s="31">
        <f>IF(ISBLANK('Input-Accounts'!A204),"",'Input-Accounts'!A204)</f>
        <v>181</v>
      </c>
      <c r="B204" s="53" t="str">
        <f>IF(ISBLANK('Input-Accounts'!B204),"",'Input-Accounts'!B204)</f>
        <v>Uncollectible accounts</v>
      </c>
      <c r="C204" s="31">
        <f>IF(ISBLANK('Input-Accounts'!C204),"",'Input-Accounts'!C204)</f>
        <v>904</v>
      </c>
      <c r="D204" s="10" cm="1">
        <f t="array" aca="1" ref="D204" ca="1">SUM(INDIRECT("'"&amp;TOTALDemandSheets&amp;"'!"&amp;ADDRESS(ROW(),COLUMN())))</f>
        <v>0</v>
      </c>
      <c r="E204" s="10">
        <f t="shared" ca="1" si="3"/>
        <v>0</v>
      </c>
      <c r="F204" s="3"/>
      <c r="G204" s="10" cm="1">
        <f t="array" aca="1" ref="G204" ca="1">SUM(INDIRECT("'"&amp;TOTALDemandSheets&amp;"'!"&amp;ADDRESS(ROW(),COLUMN())))</f>
        <v>0</v>
      </c>
      <c r="H204" s="10" cm="1">
        <f t="array" aca="1" ref="H204" ca="1">SUM(INDIRECT("'"&amp;TOTALDemandSheets&amp;"'!"&amp;ADDRESS(ROW(),COLUMN())))</f>
        <v>0</v>
      </c>
      <c r="I204" s="10" cm="1">
        <f t="array" aca="1" ref="I204" ca="1">SUM(INDIRECT("'"&amp;TOTALDemandSheets&amp;"'!"&amp;ADDRESS(ROW(),COLUMN())))</f>
        <v>0</v>
      </c>
      <c r="J204" s="10" cm="1">
        <f t="array" aca="1" ref="J204" ca="1">SUM(INDIRECT("'"&amp;TOTALDemandSheets&amp;"'!"&amp;ADDRESS(ROW(),COLUMN())))</f>
        <v>0</v>
      </c>
      <c r="K204" s="10" cm="1">
        <f t="array" aca="1" ref="K204" ca="1">SUM(INDIRECT("'"&amp;TOTALDemandSheets&amp;"'!"&amp;ADDRESS(ROW(),COLUMN())))</f>
        <v>0</v>
      </c>
    </row>
    <row r="205" spans="1:11" outlineLevel="1">
      <c r="A205" s="31">
        <f>IF(ISBLANK('Input-Accounts'!A205),"",'Input-Accounts'!A205)</f>
        <v>182</v>
      </c>
      <c r="B205" s="53" t="str">
        <f>IF(ISBLANK('Input-Accounts'!B205),"",'Input-Accounts'!B205)</f>
        <v xml:space="preserve">Miscellaneous customer accounts expenses </v>
      </c>
      <c r="C205" s="31">
        <f>IF(ISBLANK('Input-Accounts'!C205),"",'Input-Accounts'!C205)</f>
        <v>905</v>
      </c>
      <c r="D205" s="10" cm="1">
        <f t="array" aca="1" ref="D205" ca="1">SUM(INDIRECT("'"&amp;TOTALDemandSheets&amp;"'!"&amp;ADDRESS(ROW(),COLUMN())))</f>
        <v>0</v>
      </c>
      <c r="E205" s="10">
        <f t="shared" ca="1" si="3"/>
        <v>0</v>
      </c>
      <c r="F205" s="3"/>
      <c r="G205" s="10" cm="1">
        <f t="array" aca="1" ref="G205" ca="1">SUM(INDIRECT("'"&amp;TOTALDemandSheets&amp;"'!"&amp;ADDRESS(ROW(),COLUMN())))</f>
        <v>0</v>
      </c>
      <c r="H205" s="10" cm="1">
        <f t="array" aca="1" ref="H205" ca="1">SUM(INDIRECT("'"&amp;TOTALDemandSheets&amp;"'!"&amp;ADDRESS(ROW(),COLUMN())))</f>
        <v>0</v>
      </c>
      <c r="I205" s="10" cm="1">
        <f t="array" aca="1" ref="I205" ca="1">SUM(INDIRECT("'"&amp;TOTALDemandSheets&amp;"'!"&amp;ADDRESS(ROW(),COLUMN())))</f>
        <v>0</v>
      </c>
      <c r="J205" s="10" cm="1">
        <f t="array" aca="1" ref="J205" ca="1">SUM(INDIRECT("'"&amp;TOTALDemandSheets&amp;"'!"&amp;ADDRESS(ROW(),COLUMN())))</f>
        <v>0</v>
      </c>
      <c r="K205" s="10" cm="1">
        <f t="array" aca="1" ref="K205" ca="1">SUM(INDIRECT("'"&amp;TOTALDemandSheets&amp;"'!"&amp;ADDRESS(ROW(),COLUMN())))</f>
        <v>0</v>
      </c>
    </row>
    <row r="206" spans="1:11" outlineLevel="1">
      <c r="A206" s="31">
        <f>IF(ISBLANK('Input-Accounts'!A206),"",'Input-Accounts'!A206)</f>
        <v>183</v>
      </c>
      <c r="B206" t="str">
        <f>IF(ISBLANK('Input-Accounts'!B206),"",'Input-Accounts'!B206)</f>
        <v>Subtotal - Customer Account</v>
      </c>
      <c r="C206" s="31" t="str">
        <f>IF(ISBLANK('Input-Accounts'!C206),"",'Input-Accounts'!C206)</f>
        <v/>
      </c>
      <c r="D206" s="123" cm="1">
        <f t="array" aca="1" ref="D206" ca="1">SUM(INDIRECT("'"&amp;TOTALDemandSheets&amp;"'!"&amp;ADDRESS(ROW(),COLUMN())))</f>
        <v>0</v>
      </c>
      <c r="E206" s="10">
        <f t="shared" ca="1" si="3"/>
        <v>0</v>
      </c>
      <c r="G206" s="123" cm="1">
        <f t="array" aca="1" ref="G206" ca="1">SUM(INDIRECT("'"&amp;TOTALDemandSheets&amp;"'!"&amp;ADDRESS(ROW(),COLUMN())))</f>
        <v>0</v>
      </c>
      <c r="H206" s="123" cm="1">
        <f t="array" aca="1" ref="H206" ca="1">SUM(INDIRECT("'"&amp;TOTALDemandSheets&amp;"'!"&amp;ADDRESS(ROW(),COLUMN())))</f>
        <v>0</v>
      </c>
      <c r="I206" s="123" cm="1">
        <f t="array" aca="1" ref="I206" ca="1">SUM(INDIRECT("'"&amp;TOTALDemandSheets&amp;"'!"&amp;ADDRESS(ROW(),COLUMN())))</f>
        <v>0</v>
      </c>
      <c r="J206" s="123" cm="1">
        <f t="array" aca="1" ref="J206" ca="1">SUM(INDIRECT("'"&amp;TOTALDemandSheets&amp;"'!"&amp;ADDRESS(ROW(),COLUMN())))</f>
        <v>0</v>
      </c>
      <c r="K206" s="123" cm="1">
        <f t="array" aca="1" ref="K206" ca="1">SUM(INDIRECT("'"&amp;TOTALDemandSheets&amp;"'!"&amp;ADDRESS(ROW(),COLUMN())))</f>
        <v>0</v>
      </c>
    </row>
    <row r="207" spans="1:11" outlineLevel="1">
      <c r="A207" s="31" t="str">
        <f>IF(ISBLANK('Input-Accounts'!A207),"",'Input-Accounts'!A207)</f>
        <v/>
      </c>
      <c r="B207" t="str">
        <f>IF(ISBLANK('Input-Accounts'!B207),"",'Input-Accounts'!B207)</f>
        <v/>
      </c>
      <c r="D207" s="10"/>
      <c r="E207" s="10">
        <f t="shared" si="3"/>
        <v>0</v>
      </c>
      <c r="G207" s="10"/>
      <c r="H207" s="10"/>
      <c r="I207" s="10"/>
      <c r="J207" s="10"/>
      <c r="K207" s="10"/>
    </row>
    <row r="208" spans="1:11" outlineLevel="1">
      <c r="A208" s="31">
        <f>IF(ISBLANK('Input-Accounts'!A208),"",'Input-Accounts'!A208)</f>
        <v>184</v>
      </c>
      <c r="B208" s="1" t="str">
        <f>IF(ISBLANK('Input-Accounts'!B208),"",'Input-Accounts'!B208)</f>
        <v>Customer Service &amp; Information Expenses</v>
      </c>
      <c r="D208" s="10"/>
      <c r="E208" s="10">
        <f t="shared" si="3"/>
        <v>0</v>
      </c>
      <c r="G208" s="10"/>
      <c r="H208" s="10"/>
      <c r="I208" s="10"/>
      <c r="J208" s="10"/>
      <c r="K208" s="10"/>
    </row>
    <row r="209" spans="1:11" outlineLevel="1">
      <c r="A209" s="31">
        <f>IF(ISBLANK('Input-Accounts'!A209),"",'Input-Accounts'!A209)</f>
        <v>185</v>
      </c>
      <c r="B209" s="53" t="str">
        <f>IF(ISBLANK('Input-Accounts'!B209),"",'Input-Accounts'!B209)</f>
        <v xml:space="preserve">Supervision </v>
      </c>
      <c r="C209" s="31">
        <f>IF(ISBLANK('Input-Accounts'!C209),"",'Input-Accounts'!C209)</f>
        <v>907</v>
      </c>
      <c r="D209" s="10" cm="1">
        <f t="array" aca="1" ref="D209" ca="1">SUM(INDIRECT("'"&amp;TOTALDemandSheets&amp;"'!"&amp;ADDRESS(ROW(),COLUMN())))</f>
        <v>0</v>
      </c>
      <c r="E209" s="10">
        <f t="shared" ca="1" si="3"/>
        <v>0</v>
      </c>
      <c r="F209" s="3"/>
      <c r="G209" s="10" cm="1">
        <f t="array" aca="1" ref="G209" ca="1">SUM(INDIRECT("'"&amp;TOTALDemandSheets&amp;"'!"&amp;ADDRESS(ROW(),COLUMN())))</f>
        <v>0</v>
      </c>
      <c r="H209" s="10" cm="1">
        <f t="array" aca="1" ref="H209" ca="1">SUM(INDIRECT("'"&amp;TOTALDemandSheets&amp;"'!"&amp;ADDRESS(ROW(),COLUMN())))</f>
        <v>0</v>
      </c>
      <c r="I209" s="10" cm="1">
        <f t="array" aca="1" ref="I209" ca="1">SUM(INDIRECT("'"&amp;TOTALDemandSheets&amp;"'!"&amp;ADDRESS(ROW(),COLUMN())))</f>
        <v>0</v>
      </c>
      <c r="J209" s="10" cm="1">
        <f t="array" aca="1" ref="J209" ca="1">SUM(INDIRECT("'"&amp;TOTALDemandSheets&amp;"'!"&amp;ADDRESS(ROW(),COLUMN())))</f>
        <v>0</v>
      </c>
      <c r="K209" s="10" cm="1">
        <f t="array" aca="1" ref="K209" ca="1">SUM(INDIRECT("'"&amp;TOTALDemandSheets&amp;"'!"&amp;ADDRESS(ROW(),COLUMN())))</f>
        <v>0</v>
      </c>
    </row>
    <row r="210" spans="1:11" outlineLevel="1">
      <c r="A210" s="31">
        <f>IF(ISBLANK('Input-Accounts'!A210),"",'Input-Accounts'!A210)</f>
        <v>186</v>
      </c>
      <c r="B210" s="53" t="str">
        <f>IF(ISBLANK('Input-Accounts'!B210),"",'Input-Accounts'!B210)</f>
        <v xml:space="preserve">Customer assistance expenses </v>
      </c>
      <c r="C210" s="31">
        <f>IF(ISBLANK('Input-Accounts'!C210),"",'Input-Accounts'!C210)</f>
        <v>908</v>
      </c>
      <c r="D210" s="10" cm="1">
        <f t="array" aca="1" ref="D210" ca="1">SUM(INDIRECT("'"&amp;TOTALDemandSheets&amp;"'!"&amp;ADDRESS(ROW(),COLUMN())))</f>
        <v>0</v>
      </c>
      <c r="E210" s="10">
        <f t="shared" ca="1" si="3"/>
        <v>0</v>
      </c>
      <c r="F210" s="3"/>
      <c r="G210" s="10" cm="1">
        <f t="array" aca="1" ref="G210" ca="1">SUM(INDIRECT("'"&amp;TOTALDemandSheets&amp;"'!"&amp;ADDRESS(ROW(),COLUMN())))</f>
        <v>0</v>
      </c>
      <c r="H210" s="10" cm="1">
        <f t="array" aca="1" ref="H210" ca="1">SUM(INDIRECT("'"&amp;TOTALDemandSheets&amp;"'!"&amp;ADDRESS(ROW(),COLUMN())))</f>
        <v>0</v>
      </c>
      <c r="I210" s="10" cm="1">
        <f t="array" aca="1" ref="I210" ca="1">SUM(INDIRECT("'"&amp;TOTALDemandSheets&amp;"'!"&amp;ADDRESS(ROW(),COLUMN())))</f>
        <v>0</v>
      </c>
      <c r="J210" s="10" cm="1">
        <f t="array" aca="1" ref="J210" ca="1">SUM(INDIRECT("'"&amp;TOTALDemandSheets&amp;"'!"&amp;ADDRESS(ROW(),COLUMN())))</f>
        <v>0</v>
      </c>
      <c r="K210" s="10" cm="1">
        <f t="array" aca="1" ref="K210" ca="1">SUM(INDIRECT("'"&amp;TOTALDemandSheets&amp;"'!"&amp;ADDRESS(ROW(),COLUMN())))</f>
        <v>0</v>
      </c>
    </row>
    <row r="211" spans="1:11" outlineLevel="1">
      <c r="A211" s="31">
        <f>IF(ISBLANK('Input-Accounts'!A211),"",'Input-Accounts'!A211)</f>
        <v>187</v>
      </c>
      <c r="B211" s="53" t="str">
        <f>IF(ISBLANK('Input-Accounts'!B211),"",'Input-Accounts'!B211)</f>
        <v xml:space="preserve">Informational and instructional advertising expenses </v>
      </c>
      <c r="C211" s="31">
        <f>IF(ISBLANK('Input-Accounts'!C211),"",'Input-Accounts'!C211)</f>
        <v>909</v>
      </c>
      <c r="D211" s="10" cm="1">
        <f t="array" aca="1" ref="D211" ca="1">SUM(INDIRECT("'"&amp;TOTALDemandSheets&amp;"'!"&amp;ADDRESS(ROW(),COLUMN())))</f>
        <v>0</v>
      </c>
      <c r="E211" s="10">
        <f t="shared" ca="1" si="3"/>
        <v>0</v>
      </c>
      <c r="F211" s="3"/>
      <c r="G211" s="10" cm="1">
        <f t="array" aca="1" ref="G211" ca="1">SUM(INDIRECT("'"&amp;TOTALDemandSheets&amp;"'!"&amp;ADDRESS(ROW(),COLUMN())))</f>
        <v>0</v>
      </c>
      <c r="H211" s="10" cm="1">
        <f t="array" aca="1" ref="H211" ca="1">SUM(INDIRECT("'"&amp;TOTALDemandSheets&amp;"'!"&amp;ADDRESS(ROW(),COLUMN())))</f>
        <v>0</v>
      </c>
      <c r="I211" s="10" cm="1">
        <f t="array" aca="1" ref="I211" ca="1">SUM(INDIRECT("'"&amp;TOTALDemandSheets&amp;"'!"&amp;ADDRESS(ROW(),COLUMN())))</f>
        <v>0</v>
      </c>
      <c r="J211" s="10" cm="1">
        <f t="array" aca="1" ref="J211" ca="1">SUM(INDIRECT("'"&amp;TOTALDemandSheets&amp;"'!"&amp;ADDRESS(ROW(),COLUMN())))</f>
        <v>0</v>
      </c>
      <c r="K211" s="10" cm="1">
        <f t="array" aca="1" ref="K211" ca="1">SUM(INDIRECT("'"&amp;TOTALDemandSheets&amp;"'!"&amp;ADDRESS(ROW(),COLUMN())))</f>
        <v>0</v>
      </c>
    </row>
    <row r="212" spans="1:11" outlineLevel="1">
      <c r="A212" s="31">
        <f>IF(ISBLANK('Input-Accounts'!A212),"",'Input-Accounts'!A212)</f>
        <v>188</v>
      </c>
      <c r="B212" s="53" t="str">
        <f>IF(ISBLANK('Input-Accounts'!B212),"",'Input-Accounts'!B212)</f>
        <v>Miscellaneous customer service and informational expenses</v>
      </c>
      <c r="C212" s="31">
        <f>IF(ISBLANK('Input-Accounts'!C212),"",'Input-Accounts'!C212)</f>
        <v>910</v>
      </c>
      <c r="D212" s="10" cm="1">
        <f t="array" aca="1" ref="D212" ca="1">SUM(INDIRECT("'"&amp;TOTALDemandSheets&amp;"'!"&amp;ADDRESS(ROW(),COLUMN())))</f>
        <v>0</v>
      </c>
      <c r="E212" s="10">
        <f t="shared" ca="1" si="3"/>
        <v>0</v>
      </c>
      <c r="F212" s="3"/>
      <c r="G212" s="10" cm="1">
        <f t="array" aca="1" ref="G212" ca="1">SUM(INDIRECT("'"&amp;TOTALDemandSheets&amp;"'!"&amp;ADDRESS(ROW(),COLUMN())))</f>
        <v>0</v>
      </c>
      <c r="H212" s="10" cm="1">
        <f t="array" aca="1" ref="H212" ca="1">SUM(INDIRECT("'"&amp;TOTALDemandSheets&amp;"'!"&amp;ADDRESS(ROW(),COLUMN())))</f>
        <v>0</v>
      </c>
      <c r="I212" s="10" cm="1">
        <f t="array" aca="1" ref="I212" ca="1">SUM(INDIRECT("'"&amp;TOTALDemandSheets&amp;"'!"&amp;ADDRESS(ROW(),COLUMN())))</f>
        <v>0</v>
      </c>
      <c r="J212" s="10" cm="1">
        <f t="array" aca="1" ref="J212" ca="1">SUM(INDIRECT("'"&amp;TOTALDemandSheets&amp;"'!"&amp;ADDRESS(ROW(),COLUMN())))</f>
        <v>0</v>
      </c>
      <c r="K212" s="10" cm="1">
        <f t="array" aca="1" ref="K212" ca="1">SUM(INDIRECT("'"&amp;TOTALDemandSheets&amp;"'!"&amp;ADDRESS(ROW(),COLUMN())))</f>
        <v>0</v>
      </c>
    </row>
    <row r="213" spans="1:11" outlineLevel="1">
      <c r="A213" s="31">
        <f>IF(ISBLANK('Input-Accounts'!A213),"",'Input-Accounts'!A213)</f>
        <v>189</v>
      </c>
      <c r="B213" t="str">
        <f>IF(ISBLANK('Input-Accounts'!B213),"",'Input-Accounts'!B213)</f>
        <v>Subtotal - Customer Service &amp; Information Expenses</v>
      </c>
      <c r="C213" s="31" t="str">
        <f>IF(ISBLANK('Input-Accounts'!C213),"",'Input-Accounts'!C213)</f>
        <v/>
      </c>
      <c r="D213" s="123" cm="1">
        <f t="array" aca="1" ref="D213" ca="1">SUM(INDIRECT("'"&amp;TOTALDemandSheets&amp;"'!"&amp;ADDRESS(ROW(),COLUMN())))</f>
        <v>0</v>
      </c>
      <c r="E213" s="10">
        <f t="shared" ca="1" si="3"/>
        <v>0</v>
      </c>
      <c r="G213" s="123" cm="1">
        <f t="array" aca="1" ref="G213" ca="1">SUM(INDIRECT("'"&amp;TOTALDemandSheets&amp;"'!"&amp;ADDRESS(ROW(),COLUMN())))</f>
        <v>0</v>
      </c>
      <c r="H213" s="123" cm="1">
        <f t="array" aca="1" ref="H213" ca="1">SUM(INDIRECT("'"&amp;TOTALDemandSheets&amp;"'!"&amp;ADDRESS(ROW(),COLUMN())))</f>
        <v>0</v>
      </c>
      <c r="I213" s="123" cm="1">
        <f t="array" aca="1" ref="I213" ca="1">SUM(INDIRECT("'"&amp;TOTALDemandSheets&amp;"'!"&amp;ADDRESS(ROW(),COLUMN())))</f>
        <v>0</v>
      </c>
      <c r="J213" s="123" cm="1">
        <f t="array" aca="1" ref="J213" ca="1">SUM(INDIRECT("'"&amp;TOTALDemandSheets&amp;"'!"&amp;ADDRESS(ROW(),COLUMN())))</f>
        <v>0</v>
      </c>
      <c r="K213" s="123" cm="1">
        <f t="array" aca="1" ref="K213" ca="1">SUM(INDIRECT("'"&amp;TOTALDemandSheets&amp;"'!"&amp;ADDRESS(ROW(),COLUMN())))</f>
        <v>0</v>
      </c>
    </row>
    <row r="214" spans="1:11" outlineLevel="1">
      <c r="A214" s="31" t="str">
        <f>IF(ISBLANK('Input-Accounts'!A214),"",'Input-Accounts'!A214)</f>
        <v/>
      </c>
      <c r="B214" s="1" t="str">
        <f>IF(ISBLANK('Input-Accounts'!B214),"",'Input-Accounts'!B214)</f>
        <v/>
      </c>
      <c r="D214" s="10"/>
      <c r="E214" s="10">
        <f t="shared" si="3"/>
        <v>0</v>
      </c>
      <c r="F214" s="3"/>
      <c r="G214" s="10"/>
      <c r="H214" s="10"/>
      <c r="I214" s="10"/>
      <c r="J214" s="10"/>
      <c r="K214" s="10"/>
    </row>
    <row r="215" spans="1:11" outlineLevel="1">
      <c r="A215" s="31">
        <f>IF(ISBLANK('Input-Accounts'!A215),"",'Input-Accounts'!A215)</f>
        <v>190</v>
      </c>
      <c r="B215" s="1" t="str">
        <f>IF(ISBLANK('Input-Accounts'!B215),"",'Input-Accounts'!B215)</f>
        <v>Sales Expenses</v>
      </c>
      <c r="D215" s="10"/>
      <c r="E215" s="10">
        <f t="shared" si="3"/>
        <v>0</v>
      </c>
      <c r="F215" s="3"/>
      <c r="G215" s="10"/>
      <c r="H215" s="10"/>
      <c r="I215" s="10"/>
      <c r="J215" s="10"/>
      <c r="K215" s="10"/>
    </row>
    <row r="216" spans="1:11" outlineLevel="1">
      <c r="A216" s="31">
        <f>IF(ISBLANK('Input-Accounts'!A216),"",'Input-Accounts'!A216)</f>
        <v>191</v>
      </c>
      <c r="B216" s="53" t="str">
        <f>IF(ISBLANK('Input-Accounts'!B216),"",'Input-Accounts'!B216)</f>
        <v>Supervision</v>
      </c>
      <c r="C216" s="31">
        <f>IF(ISBLANK('Input-Accounts'!C216),"",'Input-Accounts'!C216)</f>
        <v>911</v>
      </c>
      <c r="D216" s="10" cm="1">
        <f t="array" aca="1" ref="D216" ca="1">SUM(INDIRECT("'"&amp;TOTALDemandSheets&amp;"'!"&amp;ADDRESS(ROW(),COLUMN())))</f>
        <v>0</v>
      </c>
      <c r="E216" s="10">
        <f t="shared" ca="1" si="3"/>
        <v>0</v>
      </c>
      <c r="F216" s="3"/>
      <c r="G216" s="10" cm="1">
        <f t="array" aca="1" ref="G216" ca="1">SUM(INDIRECT("'"&amp;TOTALDemandSheets&amp;"'!"&amp;ADDRESS(ROW(),COLUMN())))</f>
        <v>0</v>
      </c>
      <c r="H216" s="10" cm="1">
        <f t="array" aca="1" ref="H216" ca="1">SUM(INDIRECT("'"&amp;TOTALDemandSheets&amp;"'!"&amp;ADDRESS(ROW(),COLUMN())))</f>
        <v>0</v>
      </c>
      <c r="I216" s="10" cm="1">
        <f t="array" aca="1" ref="I216" ca="1">SUM(INDIRECT("'"&amp;TOTALDemandSheets&amp;"'!"&amp;ADDRESS(ROW(),COLUMN())))</f>
        <v>0</v>
      </c>
      <c r="J216" s="10" cm="1">
        <f t="array" aca="1" ref="J216" ca="1">SUM(INDIRECT("'"&amp;TOTALDemandSheets&amp;"'!"&amp;ADDRESS(ROW(),COLUMN())))</f>
        <v>0</v>
      </c>
      <c r="K216" s="10" cm="1">
        <f t="array" aca="1" ref="K216" ca="1">SUM(INDIRECT("'"&amp;TOTALDemandSheets&amp;"'!"&amp;ADDRESS(ROW(),COLUMN())))</f>
        <v>0</v>
      </c>
    </row>
    <row r="217" spans="1:11" outlineLevel="1">
      <c r="A217" s="31">
        <f>IF(ISBLANK('Input-Accounts'!A217),"",'Input-Accounts'!A217)</f>
        <v>192</v>
      </c>
      <c r="B217" s="53" t="str">
        <f>IF(ISBLANK('Input-Accounts'!B217),"",'Input-Accounts'!B217)</f>
        <v>Demonstrating and selling expenses</v>
      </c>
      <c r="C217" s="31">
        <f>IF(ISBLANK('Input-Accounts'!C217),"",'Input-Accounts'!C217)</f>
        <v>912</v>
      </c>
      <c r="D217" s="10" cm="1">
        <f t="array" aca="1" ref="D217" ca="1">SUM(INDIRECT("'"&amp;TOTALDemandSheets&amp;"'!"&amp;ADDRESS(ROW(),COLUMN())))</f>
        <v>0</v>
      </c>
      <c r="E217" s="10">
        <f t="shared" ca="1" si="3"/>
        <v>0</v>
      </c>
      <c r="F217" s="3"/>
      <c r="G217" s="10" cm="1">
        <f t="array" aca="1" ref="G217" ca="1">SUM(INDIRECT("'"&amp;TOTALDemandSheets&amp;"'!"&amp;ADDRESS(ROW(),COLUMN())))</f>
        <v>0</v>
      </c>
      <c r="H217" s="10" cm="1">
        <f t="array" aca="1" ref="H217" ca="1">SUM(INDIRECT("'"&amp;TOTALDemandSheets&amp;"'!"&amp;ADDRESS(ROW(),COLUMN())))</f>
        <v>0</v>
      </c>
      <c r="I217" s="10" cm="1">
        <f t="array" aca="1" ref="I217" ca="1">SUM(INDIRECT("'"&amp;TOTALDemandSheets&amp;"'!"&amp;ADDRESS(ROW(),COLUMN())))</f>
        <v>0</v>
      </c>
      <c r="J217" s="10" cm="1">
        <f t="array" aca="1" ref="J217" ca="1">SUM(INDIRECT("'"&amp;TOTALDemandSheets&amp;"'!"&amp;ADDRESS(ROW(),COLUMN())))</f>
        <v>0</v>
      </c>
      <c r="K217" s="10" cm="1">
        <f t="array" aca="1" ref="K217" ca="1">SUM(INDIRECT("'"&amp;TOTALDemandSheets&amp;"'!"&amp;ADDRESS(ROW(),COLUMN())))</f>
        <v>0</v>
      </c>
    </row>
    <row r="218" spans="1:11" outlineLevel="1">
      <c r="A218" s="31">
        <f>IF(ISBLANK('Input-Accounts'!A218),"",'Input-Accounts'!A218)</f>
        <v>193</v>
      </c>
      <c r="B218" s="53" t="str">
        <f>IF(ISBLANK('Input-Accounts'!B218),"",'Input-Accounts'!B218)</f>
        <v>Advertising expenses</v>
      </c>
      <c r="C218" s="31">
        <f>IF(ISBLANK('Input-Accounts'!C218),"",'Input-Accounts'!C218)</f>
        <v>913</v>
      </c>
      <c r="D218" s="10" cm="1">
        <f t="array" aca="1" ref="D218" ca="1">SUM(INDIRECT("'"&amp;TOTALDemandSheets&amp;"'!"&amp;ADDRESS(ROW(),COLUMN())))</f>
        <v>0</v>
      </c>
      <c r="E218" s="10">
        <f t="shared" ca="1" si="3"/>
        <v>0</v>
      </c>
      <c r="F218" s="3"/>
      <c r="G218" s="10" cm="1">
        <f t="array" aca="1" ref="G218" ca="1">SUM(INDIRECT("'"&amp;TOTALDemandSheets&amp;"'!"&amp;ADDRESS(ROW(),COLUMN())))</f>
        <v>0</v>
      </c>
      <c r="H218" s="10" cm="1">
        <f t="array" aca="1" ref="H218" ca="1">SUM(INDIRECT("'"&amp;TOTALDemandSheets&amp;"'!"&amp;ADDRESS(ROW(),COLUMN())))</f>
        <v>0</v>
      </c>
      <c r="I218" s="10" cm="1">
        <f t="array" aca="1" ref="I218" ca="1">SUM(INDIRECT("'"&amp;TOTALDemandSheets&amp;"'!"&amp;ADDRESS(ROW(),COLUMN())))</f>
        <v>0</v>
      </c>
      <c r="J218" s="10" cm="1">
        <f t="array" aca="1" ref="J218" ca="1">SUM(INDIRECT("'"&amp;TOTALDemandSheets&amp;"'!"&amp;ADDRESS(ROW(),COLUMN())))</f>
        <v>0</v>
      </c>
      <c r="K218" s="10" cm="1">
        <f t="array" aca="1" ref="K218" ca="1">SUM(INDIRECT("'"&amp;TOTALDemandSheets&amp;"'!"&amp;ADDRESS(ROW(),COLUMN())))</f>
        <v>0</v>
      </c>
    </row>
    <row r="219" spans="1:11" outlineLevel="1">
      <c r="A219" s="31">
        <f>IF(ISBLANK('Input-Accounts'!A219),"",'Input-Accounts'!A219)</f>
        <v>194</v>
      </c>
      <c r="B219" s="53" t="str">
        <f>IF(ISBLANK('Input-Accounts'!B219),"",'Input-Accounts'!B219)</f>
        <v>Miscellaneous sales expenses</v>
      </c>
      <c r="C219" s="31">
        <f>IF(ISBLANK('Input-Accounts'!C219),"",'Input-Accounts'!C219)</f>
        <v>916</v>
      </c>
      <c r="D219" s="10" cm="1">
        <f t="array" aca="1" ref="D219" ca="1">SUM(INDIRECT("'"&amp;TOTALDemandSheets&amp;"'!"&amp;ADDRESS(ROW(),COLUMN())))</f>
        <v>0</v>
      </c>
      <c r="E219" s="10">
        <f t="shared" ca="1" si="3"/>
        <v>0</v>
      </c>
      <c r="F219" s="3"/>
      <c r="G219" s="10" cm="1">
        <f t="array" aca="1" ref="G219" ca="1">SUM(INDIRECT("'"&amp;TOTALDemandSheets&amp;"'!"&amp;ADDRESS(ROW(),COLUMN())))</f>
        <v>0</v>
      </c>
      <c r="H219" s="10" cm="1">
        <f t="array" aca="1" ref="H219" ca="1">SUM(INDIRECT("'"&amp;TOTALDemandSheets&amp;"'!"&amp;ADDRESS(ROW(),COLUMN())))</f>
        <v>0</v>
      </c>
      <c r="I219" s="10" cm="1">
        <f t="array" aca="1" ref="I219" ca="1">SUM(INDIRECT("'"&amp;TOTALDemandSheets&amp;"'!"&amp;ADDRESS(ROW(),COLUMN())))</f>
        <v>0</v>
      </c>
      <c r="J219" s="10" cm="1">
        <f t="array" aca="1" ref="J219" ca="1">SUM(INDIRECT("'"&amp;TOTALDemandSheets&amp;"'!"&amp;ADDRESS(ROW(),COLUMN())))</f>
        <v>0</v>
      </c>
      <c r="K219" s="10" cm="1">
        <f t="array" aca="1" ref="K219" ca="1">SUM(INDIRECT("'"&amp;TOTALDemandSheets&amp;"'!"&amp;ADDRESS(ROW(),COLUMN())))</f>
        <v>0</v>
      </c>
    </row>
    <row r="220" spans="1:11" outlineLevel="1">
      <c r="A220" s="31">
        <f>IF(ISBLANK('Input-Accounts'!A220),"",'Input-Accounts'!A220)</f>
        <v>195</v>
      </c>
      <c r="B220" t="str">
        <f>IF(ISBLANK('Input-Accounts'!B220),"",'Input-Accounts'!B220)</f>
        <v>Subtotal - Sales Expenses</v>
      </c>
      <c r="C220" s="31" t="str">
        <f>IF(ISBLANK('Input-Accounts'!C220),"",'Input-Accounts'!C220)</f>
        <v/>
      </c>
      <c r="D220" s="123" cm="1">
        <f t="array" aca="1" ref="D220" ca="1">SUM(INDIRECT("'"&amp;TOTALDemandSheets&amp;"'!"&amp;ADDRESS(ROW(),COLUMN())))</f>
        <v>0</v>
      </c>
      <c r="E220" s="10">
        <f t="shared" ca="1" si="3"/>
        <v>0</v>
      </c>
      <c r="G220" s="123" cm="1">
        <f t="array" aca="1" ref="G220" ca="1">SUM(INDIRECT("'"&amp;TOTALDemandSheets&amp;"'!"&amp;ADDRESS(ROW(),COLUMN())))</f>
        <v>0</v>
      </c>
      <c r="H220" s="123" cm="1">
        <f t="array" aca="1" ref="H220" ca="1">SUM(INDIRECT("'"&amp;TOTALDemandSheets&amp;"'!"&amp;ADDRESS(ROW(),COLUMN())))</f>
        <v>0</v>
      </c>
      <c r="I220" s="123" cm="1">
        <f t="array" aca="1" ref="I220" ca="1">SUM(INDIRECT("'"&amp;TOTALDemandSheets&amp;"'!"&amp;ADDRESS(ROW(),COLUMN())))</f>
        <v>0</v>
      </c>
      <c r="J220" s="123" cm="1">
        <f t="array" aca="1" ref="J220" ca="1">SUM(INDIRECT("'"&amp;TOTALDemandSheets&amp;"'!"&amp;ADDRESS(ROW(),COLUMN())))</f>
        <v>0</v>
      </c>
      <c r="K220" s="123" cm="1">
        <f t="array" aca="1" ref="K220" ca="1">SUM(INDIRECT("'"&amp;TOTALDemandSheets&amp;"'!"&amp;ADDRESS(ROW(),COLUMN())))</f>
        <v>0</v>
      </c>
    </row>
    <row r="221" spans="1:11" outlineLevel="1">
      <c r="A221" s="31" t="str">
        <f>IF(ISBLANK('Input-Accounts'!A221),"",'Input-Accounts'!A221)</f>
        <v/>
      </c>
      <c r="B221" t="str">
        <f>IF(ISBLANK('Input-Accounts'!B221),"",'Input-Accounts'!B221)</f>
        <v/>
      </c>
      <c r="D221" s="10"/>
      <c r="E221" s="10">
        <f t="shared" si="3"/>
        <v>0</v>
      </c>
      <c r="G221" s="10"/>
      <c r="H221" s="10"/>
      <c r="I221" s="10"/>
      <c r="J221" s="10"/>
      <c r="K221" s="10"/>
    </row>
    <row r="222" spans="1:11">
      <c r="A222" s="31">
        <f>IF(ISBLANK('Input-Accounts'!A222),"",'Input-Accounts'!A222)</f>
        <v>196</v>
      </c>
      <c r="B222" s="7" t="str">
        <f>IF(ISBLANK('Input-Accounts'!B222),"",'Input-Accounts'!B222)</f>
        <v>Total Customer Accounts, Service, and Sales Expense</v>
      </c>
      <c r="C222" s="31" t="str">
        <f>IF(ISBLANK('Input-Accounts'!C222),"",'Input-Accounts'!C222)</f>
        <v/>
      </c>
      <c r="D222" s="10" cm="1">
        <f t="array" aca="1" ref="D222" ca="1">SUM(INDIRECT("'"&amp;TOTALDemandSheets&amp;"'!"&amp;ADDRESS(ROW(),COLUMN())))</f>
        <v>0</v>
      </c>
      <c r="E222" s="10">
        <f t="shared" ca="1" si="3"/>
        <v>0</v>
      </c>
      <c r="F222" s="3"/>
      <c r="G222" s="10" cm="1">
        <f t="array" aca="1" ref="G222" ca="1">SUM(INDIRECT("'"&amp;TOTALDemandSheets&amp;"'!"&amp;ADDRESS(ROW(),COLUMN())))</f>
        <v>0</v>
      </c>
      <c r="H222" s="10" cm="1">
        <f t="array" aca="1" ref="H222" ca="1">SUM(INDIRECT("'"&amp;TOTALDemandSheets&amp;"'!"&amp;ADDRESS(ROW(),COLUMN())))</f>
        <v>0</v>
      </c>
      <c r="I222" s="10" cm="1">
        <f t="array" aca="1" ref="I222" ca="1">SUM(INDIRECT("'"&amp;TOTALDemandSheets&amp;"'!"&amp;ADDRESS(ROW(),COLUMN())))</f>
        <v>0</v>
      </c>
      <c r="J222" s="10" cm="1">
        <f t="array" aca="1" ref="J222" ca="1">SUM(INDIRECT("'"&amp;TOTALDemandSheets&amp;"'!"&amp;ADDRESS(ROW(),COLUMN())))</f>
        <v>0</v>
      </c>
      <c r="K222" s="10" cm="1">
        <f t="array" aca="1" ref="K222" ca="1">SUM(INDIRECT("'"&amp;TOTALDemandSheets&amp;"'!"&amp;ADDRESS(ROW(),COLUMN())))</f>
        <v>0</v>
      </c>
    </row>
    <row r="223" spans="1:11">
      <c r="A223" s="31" t="str">
        <f>IF(ISBLANK('Input-Accounts'!A223),"",'Input-Accounts'!A223)</f>
        <v/>
      </c>
      <c r="B223" s="7" t="str">
        <f>IF(ISBLANK('Input-Accounts'!B223),"",'Input-Accounts'!B223)</f>
        <v/>
      </c>
      <c r="D223" s="123"/>
      <c r="E223" s="10">
        <f t="shared" si="3"/>
        <v>0</v>
      </c>
      <c r="G223" s="123"/>
      <c r="H223" s="123"/>
      <c r="I223" s="123"/>
      <c r="J223" s="123"/>
      <c r="K223" s="123"/>
    </row>
    <row r="224" spans="1:11">
      <c r="A224" s="31">
        <f>IF(ISBLANK('Input-Accounts'!A224),"",'Input-Accounts'!A224)</f>
        <v>197</v>
      </c>
      <c r="B224" s="7" t="str">
        <f>IF(ISBLANK('Input-Accounts'!B224),"",'Input-Accounts'!B224)</f>
        <v>Administrative and General Expenses</v>
      </c>
      <c r="D224" s="10"/>
      <c r="E224" s="10">
        <f t="shared" si="3"/>
        <v>0</v>
      </c>
      <c r="G224" s="10"/>
      <c r="H224" s="10"/>
      <c r="I224" s="10"/>
      <c r="J224" s="10"/>
      <c r="K224" s="10"/>
    </row>
    <row r="225" spans="1:11" outlineLevel="1">
      <c r="A225" s="31">
        <f>IF(ISBLANK('Input-Accounts'!A225),"",'Input-Accounts'!A225)</f>
        <v>198</v>
      </c>
      <c r="B225" s="53" t="str">
        <f>IF(ISBLANK('Input-Accounts'!B225),"",'Input-Accounts'!B225)</f>
        <v>Administrative and general salaries</v>
      </c>
      <c r="C225" s="31">
        <f>IF(ISBLANK('Input-Accounts'!C225),"",'Input-Accounts'!C225)</f>
        <v>920</v>
      </c>
      <c r="D225" s="10" cm="1">
        <f t="array" aca="1" ref="D225" ca="1">SUM(INDIRECT("'"&amp;TOTALDemandSheets&amp;"'!"&amp;ADDRESS(ROW(),COLUMN())))</f>
        <v>3161750.8628194178</v>
      </c>
      <c r="E225" s="10">
        <f t="shared" ca="1" si="3"/>
        <v>0</v>
      </c>
      <c r="F225" s="3"/>
      <c r="G225" s="10" cm="1">
        <f t="array" aca="1" ref="G225" ca="1">SUM(INDIRECT("'"&amp;TOTALDemandSheets&amp;"'!"&amp;ADDRESS(ROW(),COLUMN())))</f>
        <v>1618300.782051912</v>
      </c>
      <c r="H225" s="10" cm="1">
        <f t="array" aca="1" ref="H225" ca="1">SUM(INDIRECT("'"&amp;TOTALDemandSheets&amp;"'!"&amp;ADDRESS(ROW(),COLUMN())))</f>
        <v>1103906.9915104683</v>
      </c>
      <c r="I225" s="10" cm="1">
        <f t="array" aca="1" ref="I225" ca="1">SUM(INDIRECT("'"&amp;TOTALDemandSheets&amp;"'!"&amp;ADDRESS(ROW(),COLUMN())))</f>
        <v>1323.3981172399215</v>
      </c>
      <c r="J225" s="10" cm="1">
        <f t="array" aca="1" ref="J225" ca="1">SUM(INDIRECT("'"&amp;TOTALDemandSheets&amp;"'!"&amp;ADDRESS(ROW(),COLUMN())))</f>
        <v>78.532983923522124</v>
      </c>
      <c r="K225" s="10" cm="1">
        <f t="array" aca="1" ref="K225" ca="1">SUM(INDIRECT("'"&amp;TOTALDemandSheets&amp;"'!"&amp;ADDRESS(ROW(),COLUMN())))</f>
        <v>438141.15815587417</v>
      </c>
    </row>
    <row r="226" spans="1:11" outlineLevel="1">
      <c r="A226" s="31">
        <f>IF(ISBLANK('Input-Accounts'!A226),"",'Input-Accounts'!A226)</f>
        <v>199</v>
      </c>
      <c r="B226" s="53" t="str">
        <f>IF(ISBLANK('Input-Accounts'!B226),"",'Input-Accounts'!B226)</f>
        <v>Office supplies and expenses</v>
      </c>
      <c r="C226" s="31">
        <f>IF(ISBLANK('Input-Accounts'!C226),"",'Input-Accounts'!C226)</f>
        <v>921</v>
      </c>
      <c r="D226" s="10" cm="1">
        <f t="array" aca="1" ref="D226" ca="1">SUM(INDIRECT("'"&amp;TOTALDemandSheets&amp;"'!"&amp;ADDRESS(ROW(),COLUMN())))</f>
        <v>661995.60536750802</v>
      </c>
      <c r="E226" s="10">
        <f t="shared" ca="1" si="3"/>
        <v>0</v>
      </c>
      <c r="F226" s="3"/>
      <c r="G226" s="10" cm="1">
        <f t="array" aca="1" ref="G226" ca="1">SUM(INDIRECT("'"&amp;TOTALDemandSheets&amp;"'!"&amp;ADDRESS(ROW(),COLUMN())))</f>
        <v>338833.78304065781</v>
      </c>
      <c r="H226" s="10" cm="1">
        <f t="array" aca="1" ref="H226" ca="1">SUM(INDIRECT("'"&amp;TOTALDemandSheets&amp;"'!"&amp;ADDRESS(ROW(),COLUMN())))</f>
        <v>231131.92937116479</v>
      </c>
      <c r="I226" s="10" cm="1">
        <f t="array" aca="1" ref="I226" ca="1">SUM(INDIRECT("'"&amp;TOTALDemandSheets&amp;"'!"&amp;ADDRESS(ROW(),COLUMN())))</f>
        <v>277.08816278561392</v>
      </c>
      <c r="J226" s="10" cm="1">
        <f t="array" aca="1" ref="J226" ca="1">SUM(INDIRECT("'"&amp;TOTALDemandSheets&amp;"'!"&amp;ADDRESS(ROW(),COLUMN())))</f>
        <v>16.44294332141315</v>
      </c>
      <c r="K226" s="10" cm="1">
        <f t="array" aca="1" ref="K226" ca="1">SUM(INDIRECT("'"&amp;TOTALDemandSheets&amp;"'!"&amp;ADDRESS(ROW(),COLUMN())))</f>
        <v>91736.361849578461</v>
      </c>
    </row>
    <row r="227" spans="1:11" outlineLevel="1">
      <c r="A227" s="31">
        <f>IF(ISBLANK('Input-Accounts'!A227),"",'Input-Accounts'!A227)</f>
        <v>200</v>
      </c>
      <c r="B227" s="53" t="str">
        <f>IF(ISBLANK('Input-Accounts'!B227),"",'Input-Accounts'!B227)</f>
        <v>Outside services employed</v>
      </c>
      <c r="C227" s="31">
        <f>IF(ISBLANK('Input-Accounts'!C227),"",'Input-Accounts'!C227)</f>
        <v>923</v>
      </c>
      <c r="D227" s="10" cm="1">
        <f t="array" aca="1" ref="D227" ca="1">SUM(INDIRECT("'"&amp;TOTALDemandSheets&amp;"'!"&amp;ADDRESS(ROW(),COLUMN())))</f>
        <v>2121321.5073580062</v>
      </c>
      <c r="E227" s="10">
        <f t="shared" ca="1" si="3"/>
        <v>0</v>
      </c>
      <c r="F227" s="3"/>
      <c r="G227" s="10" cm="1">
        <f t="array" aca="1" ref="G227" ca="1">SUM(INDIRECT("'"&amp;TOTALDemandSheets&amp;"'!"&amp;ADDRESS(ROW(),COLUMN())))</f>
        <v>1085770.638892073</v>
      </c>
      <c r="H227" s="10" cm="1">
        <f t="array" aca="1" ref="H227" ca="1">SUM(INDIRECT("'"&amp;TOTALDemandSheets&amp;"'!"&amp;ADDRESS(ROW(),COLUMN())))</f>
        <v>740647.11130523263</v>
      </c>
      <c r="I227" s="10" cm="1">
        <f t="array" aca="1" ref="I227" ca="1">SUM(INDIRECT("'"&amp;TOTALDemandSheets&amp;"'!"&amp;ADDRESS(ROW(),COLUMN())))</f>
        <v>887.91084772401894</v>
      </c>
      <c r="J227" s="10" cm="1">
        <f t="array" aca="1" ref="J227" ca="1">SUM(INDIRECT("'"&amp;TOTALDemandSheets&amp;"'!"&amp;ADDRESS(ROW(),COLUMN())))</f>
        <v>52.69033363539971</v>
      </c>
      <c r="K227" s="10" cm="1">
        <f t="array" aca="1" ref="K227" ca="1">SUM(INDIRECT("'"&amp;TOTALDemandSheets&amp;"'!"&amp;ADDRESS(ROW(),COLUMN())))</f>
        <v>293963.15597934136</v>
      </c>
    </row>
    <row r="228" spans="1:11" outlineLevel="1">
      <c r="A228" s="31">
        <f>IF(ISBLANK('Input-Accounts'!A228),"",'Input-Accounts'!A228)</f>
        <v>201</v>
      </c>
      <c r="B228" s="53" t="str">
        <f>IF(ISBLANK('Input-Accounts'!B228),"",'Input-Accounts'!B228)</f>
        <v>Property insurance</v>
      </c>
      <c r="C228" s="31">
        <f>IF(ISBLANK('Input-Accounts'!C228),"",'Input-Accounts'!C228)</f>
        <v>924</v>
      </c>
      <c r="D228" s="10" cm="1">
        <f t="array" aca="1" ref="D228" ca="1">SUM(INDIRECT("'"&amp;TOTALDemandSheets&amp;"'!"&amp;ADDRESS(ROW(),COLUMN())))</f>
        <v>22554.581676016951</v>
      </c>
      <c r="E228" s="10">
        <f t="shared" ca="1" si="3"/>
        <v>0</v>
      </c>
      <c r="F228" s="3"/>
      <c r="G228" s="10" cm="1">
        <f t="array" aca="1" ref="G228" ca="1">SUM(INDIRECT("'"&amp;TOTALDemandSheets&amp;"'!"&amp;ADDRESS(ROW(),COLUMN())))</f>
        <v>11544.267321747118</v>
      </c>
      <c r="H228" s="10" cm="1">
        <f t="array" aca="1" ref="H228" ca="1">SUM(INDIRECT("'"&amp;TOTALDemandSheets&amp;"'!"&amp;ADDRESS(ROW(),COLUMN())))</f>
        <v>7874.8014891175371</v>
      </c>
      <c r="I228" s="10" cm="1">
        <f t="array" aca="1" ref="I228" ca="1">SUM(INDIRECT("'"&amp;TOTALDemandSheets&amp;"'!"&amp;ADDRESS(ROW(),COLUMN())))</f>
        <v>9.4405575329101001</v>
      </c>
      <c r="J228" s="10" cm="1">
        <f t="array" aca="1" ref="J228" ca="1">SUM(INDIRECT("'"&amp;TOTALDemandSheets&amp;"'!"&amp;ADDRESS(ROW(),COLUMN())))</f>
        <v>0.56022080075749847</v>
      </c>
      <c r="K228" s="10" cm="1">
        <f t="array" aca="1" ref="K228" ca="1">SUM(INDIRECT("'"&amp;TOTALDemandSheets&amp;"'!"&amp;ADDRESS(ROW(),COLUMN())))</f>
        <v>3125.5120868186309</v>
      </c>
    </row>
    <row r="229" spans="1:11" outlineLevel="1">
      <c r="A229" s="31">
        <f>IF(ISBLANK('Input-Accounts'!A229),"",'Input-Accounts'!A229)</f>
        <v>202</v>
      </c>
      <c r="B229" s="53" t="str">
        <f>IF(ISBLANK('Input-Accounts'!B229),"",'Input-Accounts'!B229)</f>
        <v>Injuries and damages</v>
      </c>
      <c r="C229" s="31">
        <f>IF(ISBLANK('Input-Accounts'!C229),"",'Input-Accounts'!C229)</f>
        <v>925</v>
      </c>
      <c r="D229" s="10" cm="1">
        <f t="array" aca="1" ref="D229" ca="1">SUM(INDIRECT("'"&amp;TOTALDemandSheets&amp;"'!"&amp;ADDRESS(ROW(),COLUMN())))</f>
        <v>348932.11332399375</v>
      </c>
      <c r="E229" s="10">
        <f t="shared" ca="1" si="3"/>
        <v>0</v>
      </c>
      <c r="F229" s="3"/>
      <c r="G229" s="10" cm="1">
        <f t="array" aca="1" ref="G229" ca="1">SUM(INDIRECT("'"&amp;TOTALDemandSheets&amp;"'!"&amp;ADDRESS(ROW(),COLUMN())))</f>
        <v>178596.33360602861</v>
      </c>
      <c r="H229" s="10" cm="1">
        <f t="array" aca="1" ref="H229" ca="1">SUM(INDIRECT("'"&amp;TOTALDemandSheets&amp;"'!"&amp;ADDRESS(ROW(),COLUMN())))</f>
        <v>121827.62531687801</v>
      </c>
      <c r="I229" s="10" cm="1">
        <f t="array" aca="1" ref="I229" ca="1">SUM(INDIRECT("'"&amp;TOTALDemandSheets&amp;"'!"&amp;ADDRESS(ROW(),COLUMN())))</f>
        <v>146.05075537347756</v>
      </c>
      <c r="J229" s="10" cm="1">
        <f t="array" aca="1" ref="J229" ca="1">SUM(INDIRECT("'"&amp;TOTALDemandSheets&amp;"'!"&amp;ADDRESS(ROW(),COLUMN())))</f>
        <v>8.6669321002851269</v>
      </c>
      <c r="K229" s="10" cm="1">
        <f t="array" aca="1" ref="K229" ca="1">SUM(INDIRECT("'"&amp;TOTALDemandSheets&amp;"'!"&amp;ADDRESS(ROW(),COLUMN())))</f>
        <v>48353.436713613424</v>
      </c>
    </row>
    <row r="230" spans="1:11" outlineLevel="1">
      <c r="A230" s="31">
        <f>IF(ISBLANK('Input-Accounts'!A230),"",'Input-Accounts'!A230)</f>
        <v>203</v>
      </c>
      <c r="B230" s="53" t="str">
        <f>IF(ISBLANK('Input-Accounts'!B230),"",'Input-Accounts'!B230)</f>
        <v>Employee pensions and benefits</v>
      </c>
      <c r="C230" s="31">
        <f>IF(ISBLANK('Input-Accounts'!C230),"",'Input-Accounts'!C230)</f>
        <v>926</v>
      </c>
      <c r="D230" s="10" cm="1">
        <f t="array" aca="1" ref="D230" ca="1">SUM(INDIRECT("'"&amp;TOTALDemandSheets&amp;"'!"&amp;ADDRESS(ROW(),COLUMN())))</f>
        <v>1217489.1023696784</v>
      </c>
      <c r="E230" s="10">
        <f t="shared" ca="1" si="3"/>
        <v>0</v>
      </c>
      <c r="F230" s="3"/>
      <c r="G230" s="10" cm="1">
        <f t="array" aca="1" ref="G230" ca="1">SUM(INDIRECT("'"&amp;TOTALDemandSheets&amp;"'!"&amp;ADDRESS(ROW(),COLUMN())))</f>
        <v>623155.85635599203</v>
      </c>
      <c r="H230" s="10" cm="1">
        <f t="array" aca="1" ref="H230" ca="1">SUM(INDIRECT("'"&amp;TOTALDemandSheets&amp;"'!"&amp;ADDRESS(ROW(),COLUMN())))</f>
        <v>425079.26478280977</v>
      </c>
      <c r="I230" s="10" cm="1">
        <f t="array" aca="1" ref="I230" ca="1">SUM(INDIRECT("'"&amp;TOTALDemandSheets&amp;"'!"&amp;ADDRESS(ROW(),COLUMN())))</f>
        <v>509.59827505174917</v>
      </c>
      <c r="J230" s="10" cm="1">
        <f t="array" aca="1" ref="J230" ca="1">SUM(INDIRECT("'"&amp;TOTALDemandSheets&amp;"'!"&amp;ADDRESS(ROW(),COLUMN())))</f>
        <v>30.240539578188223</v>
      </c>
      <c r="K230" s="10" cm="1">
        <f t="array" aca="1" ref="K230" ca="1">SUM(INDIRECT("'"&amp;TOTALDemandSheets&amp;"'!"&amp;ADDRESS(ROW(),COLUMN())))</f>
        <v>168714.14241624685</v>
      </c>
    </row>
    <row r="231" spans="1:11" outlineLevel="1">
      <c r="A231" s="31">
        <f>IF(ISBLANK('Input-Accounts'!A231),"",'Input-Accounts'!A231)</f>
        <v>204</v>
      </c>
      <c r="B231" s="53" t="str">
        <f>IF(ISBLANK('Input-Accounts'!B231),"",'Input-Accounts'!B231)</f>
        <v>Regulatory commission expenses</v>
      </c>
      <c r="C231" s="31">
        <f>IF(ISBLANK('Input-Accounts'!C231),"",'Input-Accounts'!C231)</f>
        <v>928</v>
      </c>
      <c r="D231" s="10" cm="1">
        <f t="array" aca="1" ref="D231" ca="1">SUM(INDIRECT("'"&amp;TOTALDemandSheets&amp;"'!"&amp;ADDRESS(ROW(),COLUMN())))</f>
        <v>451955.1592624131</v>
      </c>
      <c r="E231" s="10">
        <f t="shared" ca="1" si="3"/>
        <v>0</v>
      </c>
      <c r="F231" s="3"/>
      <c r="G231" s="10" cm="1">
        <f t="array" aca="1" ref="G231" ca="1">SUM(INDIRECT("'"&amp;TOTALDemandSheets&amp;"'!"&amp;ADDRESS(ROW(),COLUMN())))</f>
        <v>231327.33077980447</v>
      </c>
      <c r="H231" s="10" cm="1">
        <f t="array" aca="1" ref="H231" ca="1">SUM(INDIRECT("'"&amp;TOTALDemandSheets&amp;"'!"&amp;ADDRESS(ROW(),COLUMN())))</f>
        <v>157797.52479109247</v>
      </c>
      <c r="I231" s="10" cm="1">
        <f t="array" aca="1" ref="I231" ca="1">SUM(INDIRECT("'"&amp;TOTALDemandSheets&amp;"'!"&amp;ADDRESS(ROW(),COLUMN())))</f>
        <v>189.17259227420271</v>
      </c>
      <c r="J231" s="10" cm="1">
        <f t="array" aca="1" ref="J231" ca="1">SUM(INDIRECT("'"&amp;TOTALDemandSheets&amp;"'!"&amp;ADDRESS(ROW(),COLUMN())))</f>
        <v>11.225864654262343</v>
      </c>
      <c r="K231" s="10" cm="1">
        <f t="array" aca="1" ref="K231" ca="1">SUM(INDIRECT("'"&amp;TOTALDemandSheets&amp;"'!"&amp;ADDRESS(ROW(),COLUMN())))</f>
        <v>62629.905234587772</v>
      </c>
    </row>
    <row r="232" spans="1:11" outlineLevel="1">
      <c r="A232" s="31">
        <f>IF(ISBLANK('Input-Accounts'!A232),"",'Input-Accounts'!A232)</f>
        <v>205</v>
      </c>
      <c r="B232" s="53" t="str">
        <f>IF(ISBLANK('Input-Accounts'!B232),"",'Input-Accounts'!B232)</f>
        <v>General advertising expenses</v>
      </c>
      <c r="C232" s="31">
        <f>IF(ISBLANK('Input-Accounts'!C232),"",'Input-Accounts'!C232)</f>
        <v>930.1</v>
      </c>
      <c r="D232" s="10" cm="1">
        <f t="array" aca="1" ref="D232" ca="1">SUM(INDIRECT("'"&amp;TOTALDemandSheets&amp;"'!"&amp;ADDRESS(ROW(),COLUMN())))</f>
        <v>5705.8083006200823</v>
      </c>
      <c r="E232" s="10">
        <f t="shared" ca="1" si="3"/>
        <v>0</v>
      </c>
      <c r="F232" s="3"/>
      <c r="G232" s="10" cm="1">
        <f t="array" aca="1" ref="G232" ca="1">SUM(INDIRECT("'"&amp;TOTALDemandSheets&amp;"'!"&amp;ADDRESS(ROW(),COLUMN())))</f>
        <v>2920.4432720223317</v>
      </c>
      <c r="H232" s="10" cm="1">
        <f t="array" aca="1" ref="H232" ca="1">SUM(INDIRECT("'"&amp;TOTALDemandSheets&amp;"'!"&amp;ADDRESS(ROW(),COLUMN())))</f>
        <v>1992.1499031888522</v>
      </c>
      <c r="I232" s="10" cm="1">
        <f t="array" aca="1" ref="I232" ca="1">SUM(INDIRECT("'"&amp;TOTALDemandSheets&amp;"'!"&amp;ADDRESS(ROW(),COLUMN())))</f>
        <v>2.3882514119531399</v>
      </c>
      <c r="J232" s="10" cm="1">
        <f t="array" aca="1" ref="J232" ca="1">SUM(INDIRECT("'"&amp;TOTALDemandSheets&amp;"'!"&amp;ADDRESS(ROW(),COLUMN())))</f>
        <v>0.14172342192190263</v>
      </c>
      <c r="K232" s="10" cm="1">
        <f t="array" aca="1" ref="K232" ca="1">SUM(INDIRECT("'"&amp;TOTALDemandSheets&amp;"'!"&amp;ADDRESS(ROW(),COLUMN())))</f>
        <v>790.68515057502395</v>
      </c>
    </row>
    <row r="233" spans="1:11" outlineLevel="1">
      <c r="A233" s="31">
        <f>IF(ISBLANK('Input-Accounts'!A233),"",'Input-Accounts'!A233)</f>
        <v>206</v>
      </c>
      <c r="B233" s="53" t="str">
        <f>IF(ISBLANK('Input-Accounts'!B233),"",'Input-Accounts'!B233)</f>
        <v>Miscellaneous general expenses</v>
      </c>
      <c r="C233" s="31">
        <f>IF(ISBLANK('Input-Accounts'!C233),"",'Input-Accounts'!C233)</f>
        <v>930.2</v>
      </c>
      <c r="D233" s="10" cm="1">
        <f t="array" aca="1" ref="D233" ca="1">SUM(INDIRECT("'"&amp;TOTALDemandSheets&amp;"'!"&amp;ADDRESS(ROW(),COLUMN())))</f>
        <v>31770.300482352253</v>
      </c>
      <c r="E233" s="10">
        <f t="shared" ca="1" si="3"/>
        <v>0</v>
      </c>
      <c r="F233" s="3"/>
      <c r="G233" s="10" cm="1">
        <f t="array" aca="1" ref="G233" ca="1">SUM(INDIRECT("'"&amp;TOTALDemandSheets&amp;"'!"&amp;ADDRESS(ROW(),COLUMN())))</f>
        <v>16261.212330552744</v>
      </c>
      <c r="H233" s="10" cm="1">
        <f t="array" aca="1" ref="H233" ca="1">SUM(INDIRECT("'"&amp;TOTALDemandSheets&amp;"'!"&amp;ADDRESS(ROW(),COLUMN())))</f>
        <v>11092.416305560173</v>
      </c>
      <c r="I233" s="10" cm="1">
        <f t="array" aca="1" ref="I233" ca="1">SUM(INDIRECT("'"&amp;TOTALDemandSheets&amp;"'!"&amp;ADDRESS(ROW(),COLUMN())))</f>
        <v>13.297934488424273</v>
      </c>
      <c r="J233" s="10" cm="1">
        <f t="array" aca="1" ref="J233" ca="1">SUM(INDIRECT("'"&amp;TOTALDemandSheets&amp;"'!"&amp;ADDRESS(ROW(),COLUMN())))</f>
        <v>0.78912495173676145</v>
      </c>
      <c r="K233" s="10" cm="1">
        <f t="array" aca="1" ref="K233" ca="1">SUM(INDIRECT("'"&amp;TOTALDemandSheets&amp;"'!"&amp;ADDRESS(ROW(),COLUMN())))</f>
        <v>4402.5847867991788</v>
      </c>
    </row>
    <row r="234" spans="1:11" outlineLevel="1">
      <c r="A234" s="31">
        <f>IF(ISBLANK('Input-Accounts'!A234),"",'Input-Accounts'!A234)</f>
        <v>207</v>
      </c>
      <c r="B234" s="53" t="str">
        <f>IF(ISBLANK('Input-Accounts'!B234),"",'Input-Accounts'!B234)</f>
        <v>Rents</v>
      </c>
      <c r="C234" s="31">
        <f>IF(ISBLANK('Input-Accounts'!C234),"",'Input-Accounts'!C234)</f>
        <v>931</v>
      </c>
      <c r="D234" s="10" cm="1">
        <f t="array" aca="1" ref="D234" ca="1">SUM(INDIRECT("'"&amp;TOTALDemandSheets&amp;"'!"&amp;ADDRESS(ROW(),COLUMN())))</f>
        <v>215461.17288281198</v>
      </c>
      <c r="E234" s="10">
        <f t="shared" ca="1" si="3"/>
        <v>0</v>
      </c>
      <c r="F234" s="3"/>
      <c r="G234" s="10" cm="1">
        <f t="array" aca="1" ref="G234" ca="1">SUM(INDIRECT("'"&amp;TOTALDemandSheets&amp;"'!"&amp;ADDRESS(ROW(),COLUMN())))</f>
        <v>110280.98028797522</v>
      </c>
      <c r="H234" s="10" cm="1">
        <f t="array" aca="1" ref="H234" ca="1">SUM(INDIRECT("'"&amp;TOTALDemandSheets&amp;"'!"&amp;ADDRESS(ROW(),COLUMN())))</f>
        <v>75227.019921577725</v>
      </c>
      <c r="I234" s="10" cm="1">
        <f t="array" aca="1" ref="I234" ca="1">SUM(INDIRECT("'"&amp;TOTALDemandSheets&amp;"'!"&amp;ADDRESS(ROW(),COLUMN())))</f>
        <v>90.184496787691501</v>
      </c>
      <c r="J234" s="10" cm="1">
        <f t="array" aca="1" ref="J234" ca="1">SUM(INDIRECT("'"&amp;TOTALDemandSheets&amp;"'!"&amp;ADDRESS(ROW(),COLUMN())))</f>
        <v>5.3517211065328398</v>
      </c>
      <c r="K234" s="10" cm="1">
        <f t="array" aca="1" ref="K234" ca="1">SUM(INDIRECT("'"&amp;TOTALDemandSheets&amp;"'!"&amp;ADDRESS(ROW(),COLUMN())))</f>
        <v>29857.636455364838</v>
      </c>
    </row>
    <row r="235" spans="1:11" outlineLevel="1">
      <c r="A235" s="31">
        <f>IF(ISBLANK('Input-Accounts'!A235),"",'Input-Accounts'!A235)</f>
        <v>208</v>
      </c>
      <c r="B235" s="53" t="str">
        <f>IF(ISBLANK('Input-Accounts'!B235),"",'Input-Accounts'!B235)</f>
        <v>Maintenance of general plant</v>
      </c>
      <c r="C235" s="31">
        <f>IF(ISBLANK('Input-Accounts'!C235),"",'Input-Accounts'!C235)</f>
        <v>932</v>
      </c>
      <c r="D235" s="10" cm="1">
        <f t="array" aca="1" ref="D235" ca="1">SUM(INDIRECT("'"&amp;TOTALDemandSheets&amp;"'!"&amp;ADDRESS(ROW(),COLUMN())))</f>
        <v>548956.07928310893</v>
      </c>
      <c r="E235" s="10">
        <f t="shared" ca="1" si="3"/>
        <v>0</v>
      </c>
      <c r="F235" s="3"/>
      <c r="G235" s="10" cm="1">
        <f t="array" aca="1" ref="G235" ca="1">SUM(INDIRECT("'"&amp;TOTALDemandSheets&amp;"'!"&amp;ADDRESS(ROW(),COLUMN())))</f>
        <v>280975.98165081796</v>
      </c>
      <c r="H235" s="10" cm="1">
        <f t="array" aca="1" ref="H235" ca="1">SUM(INDIRECT("'"&amp;TOTALDemandSheets&amp;"'!"&amp;ADDRESS(ROW(),COLUMN())))</f>
        <v>191664.83389915666</v>
      </c>
      <c r="I235" s="10" cm="1">
        <f t="array" aca="1" ref="I235" ca="1">SUM(INDIRECT("'"&amp;TOTALDemandSheets&amp;"'!"&amp;ADDRESS(ROW(),COLUMN())))</f>
        <v>229.77377829284347</v>
      </c>
      <c r="J235" s="10" cm="1">
        <f t="array" aca="1" ref="J235" ca="1">SUM(INDIRECT("'"&amp;TOTALDemandSheets&amp;"'!"&amp;ADDRESS(ROW(),COLUMN())))</f>
        <v>13.635216947680931</v>
      </c>
      <c r="K235" s="10" cm="1">
        <f t="array" aca="1" ref="K235" ca="1">SUM(INDIRECT("'"&amp;TOTALDemandSheets&amp;"'!"&amp;ADDRESS(ROW(),COLUMN())))</f>
        <v>76071.854737893838</v>
      </c>
    </row>
    <row r="236" spans="1:11">
      <c r="A236" s="31">
        <f>IF(ISBLANK('Input-Accounts'!A236),"",'Input-Accounts'!A236)</f>
        <v>209</v>
      </c>
      <c r="B236" t="str">
        <f>IF(ISBLANK('Input-Accounts'!B236),"",'Input-Accounts'!B236)</f>
        <v>Total Administrative and General Expenses</v>
      </c>
      <c r="C236" s="31" t="str">
        <f>IF(ISBLANK('Input-Accounts'!C236),"",'Input-Accounts'!C236)</f>
        <v/>
      </c>
      <c r="D236" s="123" cm="1">
        <f t="array" aca="1" ref="D236" ca="1">SUM(INDIRECT("'"&amp;TOTALDemandSheets&amp;"'!"&amp;ADDRESS(ROW(),COLUMN())))</f>
        <v>8787892.2931259274</v>
      </c>
      <c r="E236" s="10">
        <f t="shared" ca="1" si="3"/>
        <v>0</v>
      </c>
      <c r="G236" s="123" cm="1">
        <f t="array" aca="1" ref="G236" ca="1">SUM(INDIRECT("'"&amp;TOTALDemandSheets&amp;"'!"&amp;ADDRESS(ROW(),COLUMN())))</f>
        <v>4497967.6095895842</v>
      </c>
      <c r="H236" s="123" cm="1">
        <f t="array" aca="1" ref="H236" ca="1">SUM(INDIRECT("'"&amp;TOTALDemandSheets&amp;"'!"&amp;ADDRESS(ROW(),COLUMN())))</f>
        <v>3068241.6685962467</v>
      </c>
      <c r="I236" s="123" cm="1">
        <f t="array" aca="1" ref="I236" ca="1">SUM(INDIRECT("'"&amp;TOTALDemandSheets&amp;"'!"&amp;ADDRESS(ROW(),COLUMN())))</f>
        <v>3678.3037689628059</v>
      </c>
      <c r="J236" s="123" cm="1">
        <f t="array" aca="1" ref="J236" ca="1">SUM(INDIRECT("'"&amp;TOTALDemandSheets&amp;"'!"&amp;ADDRESS(ROW(),COLUMN())))</f>
        <v>218.27760444170062</v>
      </c>
      <c r="K236" s="123" cm="1">
        <f t="array" aca="1" ref="K236" ca="1">SUM(INDIRECT("'"&amp;TOTALDemandSheets&amp;"'!"&amp;ADDRESS(ROW(),COLUMN())))</f>
        <v>1217786.4335666937</v>
      </c>
    </row>
    <row r="237" spans="1:11">
      <c r="A237" s="31" t="str">
        <f>IF(ISBLANK('Input-Accounts'!A237),"",'Input-Accounts'!A237)</f>
        <v/>
      </c>
      <c r="B237" s="6" t="str">
        <f>IF(ISBLANK('Input-Accounts'!B237),"",'Input-Accounts'!B237)</f>
        <v/>
      </c>
      <c r="D237" s="10"/>
      <c r="E237" s="10">
        <f t="shared" si="3"/>
        <v>0</v>
      </c>
      <c r="G237" s="10"/>
      <c r="H237" s="10"/>
      <c r="I237" s="10"/>
      <c r="J237" s="10"/>
      <c r="K237" s="10"/>
    </row>
    <row r="238" spans="1:11" ht="15" thickBot="1">
      <c r="A238" s="31">
        <f>IF(ISBLANK('Input-Accounts'!A238),"",'Input-Accounts'!A238)</f>
        <v>210</v>
      </c>
      <c r="B238" s="7" t="str">
        <f>IF(ISBLANK('Input-Accounts'!B238),"",'Input-Accounts'!B238)</f>
        <v>TOTAL OPERATION AND MAINTENANCE EXPENSE</v>
      </c>
      <c r="C238" s="31" t="str">
        <f>IF(ISBLANK('Input-Accounts'!C238),"",'Input-Accounts'!C238)</f>
        <v/>
      </c>
      <c r="D238" s="125" cm="1">
        <f t="array" aca="1" ref="D238" ca="1">SUM(INDIRECT("'"&amp;TOTALDemandSheets&amp;"'!"&amp;ADDRESS(ROW(),COLUMN())))</f>
        <v>15988507.444963163</v>
      </c>
      <c r="E238" s="10">
        <f t="shared" ca="1" si="3"/>
        <v>0</v>
      </c>
      <c r="G238" s="125" cm="1">
        <f t="array" aca="1" ref="G238" ca="1">SUM(INDIRECT("'"&amp;TOTALDemandSheets&amp;"'!"&amp;ADDRESS(ROW(),COLUMN())))</f>
        <v>8183508.1967698038</v>
      </c>
      <c r="H238" s="125" cm="1">
        <f t="array" aca="1" ref="H238" ca="1">SUM(INDIRECT("'"&amp;TOTALDemandSheets&amp;"'!"&amp;ADDRESS(ROW(),COLUMN())))</f>
        <v>5582294.7215307113</v>
      </c>
      <c r="I238" s="125" cm="1">
        <f t="array" aca="1" ref="I238" ca="1">SUM(INDIRECT("'"&amp;TOTALDemandSheets&amp;"'!"&amp;ADDRESS(ROW(),COLUMN())))</f>
        <v>6692.2289478787488</v>
      </c>
      <c r="J238" s="125" cm="1">
        <f t="array" aca="1" ref="J238" ca="1">SUM(INDIRECT("'"&amp;TOTALDemandSheets&amp;"'!"&amp;ADDRESS(ROW(),COLUMN())))</f>
        <v>397.12970838465486</v>
      </c>
      <c r="K238" s="125" cm="1">
        <f t="array" aca="1" ref="K238" ca="1">SUM(INDIRECT("'"&amp;TOTALDemandSheets&amp;"'!"&amp;ADDRESS(ROW(),COLUMN())))</f>
        <v>2215615.1680063847</v>
      </c>
    </row>
    <row r="239" spans="1:11" ht="15" thickTop="1">
      <c r="A239" s="31" t="str">
        <f>IF(ISBLANK('Input-Accounts'!A239),"",'Input-Accounts'!A239)</f>
        <v/>
      </c>
      <c r="B239" t="str">
        <f>IF(ISBLANK('Input-Accounts'!B239),"",'Input-Accounts'!B239)</f>
        <v/>
      </c>
      <c r="D239" s="10"/>
      <c r="E239" s="10">
        <f t="shared" si="3"/>
        <v>0</v>
      </c>
      <c r="G239" s="10"/>
      <c r="H239" s="10"/>
      <c r="I239" s="10"/>
      <c r="J239" s="10"/>
      <c r="K239" s="10"/>
    </row>
    <row r="240" spans="1:11">
      <c r="A240" s="31">
        <f>IF(ISBLANK('Input-Accounts'!A240),"",'Input-Accounts'!A240)</f>
        <v>211</v>
      </c>
      <c r="B240" s="7" t="str">
        <f>IF(ISBLANK('Input-Accounts'!B240),"",'Input-Accounts'!B240)</f>
        <v>Adjustments, Depreciation and Amortization Expense</v>
      </c>
      <c r="D240" s="10"/>
      <c r="E240" s="10">
        <f t="shared" si="3"/>
        <v>0</v>
      </c>
      <c r="G240" s="10"/>
      <c r="H240" s="10"/>
      <c r="I240" s="10"/>
      <c r="J240" s="10"/>
      <c r="K240" s="10"/>
    </row>
    <row r="241" spans="1:11">
      <c r="A241" s="31">
        <f>IF(ISBLANK('Input-Accounts'!A241),"",'Input-Accounts'!A241)</f>
        <v>212</v>
      </c>
      <c r="B241" s="7" t="str">
        <f>IF(ISBLANK('Input-Accounts'!B241),"",'Input-Accounts'!B241)</f>
        <v>Depreciation Expense</v>
      </c>
      <c r="D241" s="10"/>
      <c r="E241" s="10">
        <f t="shared" si="3"/>
        <v>0</v>
      </c>
      <c r="G241" s="10"/>
      <c r="H241" s="10"/>
      <c r="I241" s="10"/>
      <c r="J241" s="10"/>
      <c r="K241" s="10"/>
    </row>
    <row r="242" spans="1:11" outlineLevel="1">
      <c r="A242" s="31">
        <f>IF(ISBLANK('Input-Accounts'!A242),"",'Input-Accounts'!A242)</f>
        <v>213</v>
      </c>
      <c r="B242" s="1" t="str">
        <f>IF(ISBLANK('Input-Accounts'!B242),"",'Input-Accounts'!B242)</f>
        <v>Intangible Plant</v>
      </c>
      <c r="C242" s="31" t="str">
        <f>IF(ISBLANK('Input-Accounts'!C242),"",'Input-Accounts'!C242)</f>
        <v/>
      </c>
      <c r="E242" s="10">
        <f t="shared" si="3"/>
        <v>0</v>
      </c>
      <c r="G242" s="10"/>
      <c r="H242" s="10"/>
      <c r="I242" s="10"/>
      <c r="J242" s="10"/>
      <c r="K242" s="10"/>
    </row>
    <row r="243" spans="1:11" outlineLevel="1">
      <c r="A243" s="31">
        <f>IF(ISBLANK('Input-Accounts'!A243),"",'Input-Accounts'!A243)</f>
        <v>214</v>
      </c>
      <c r="B243" s="53" t="str">
        <f>IF(ISBLANK('Input-Accounts'!B243),"",'Input-Accounts'!B243)</f>
        <v>Organization</v>
      </c>
      <c r="C243" s="31">
        <f>IF(ISBLANK('Input-Accounts'!C243),"",'Input-Accounts'!C243)</f>
        <v>301</v>
      </c>
      <c r="D243" s="10" cm="1">
        <f t="array" aca="1" ref="D243" ca="1">SUM(INDIRECT("'"&amp;TOTALDemandSheets&amp;"'!"&amp;ADDRESS(ROW(),COLUMN())))</f>
        <v>0</v>
      </c>
      <c r="E243" s="10">
        <f t="shared" ca="1" si="3"/>
        <v>0</v>
      </c>
      <c r="F243" s="3"/>
      <c r="G243" s="10" cm="1">
        <f t="array" aca="1" ref="G243" ca="1">SUM(INDIRECT("'"&amp;TOTALDemandSheets&amp;"'!"&amp;ADDRESS(ROW(),COLUMN())))</f>
        <v>0</v>
      </c>
      <c r="H243" s="10" cm="1">
        <f t="array" aca="1" ref="H243" ca="1">SUM(INDIRECT("'"&amp;TOTALDemandSheets&amp;"'!"&amp;ADDRESS(ROW(),COLUMN())))</f>
        <v>0</v>
      </c>
      <c r="I243" s="10" cm="1">
        <f t="array" aca="1" ref="I243" ca="1">SUM(INDIRECT("'"&amp;TOTALDemandSheets&amp;"'!"&amp;ADDRESS(ROW(),COLUMN())))</f>
        <v>0</v>
      </c>
      <c r="J243" s="10" cm="1">
        <f t="array" aca="1" ref="J243" ca="1">SUM(INDIRECT("'"&amp;TOTALDemandSheets&amp;"'!"&amp;ADDRESS(ROW(),COLUMN())))</f>
        <v>0</v>
      </c>
      <c r="K243" s="10" cm="1">
        <f t="array" aca="1" ref="K243" ca="1">SUM(INDIRECT("'"&amp;TOTALDemandSheets&amp;"'!"&amp;ADDRESS(ROW(),COLUMN())))</f>
        <v>0</v>
      </c>
    </row>
    <row r="244" spans="1:11" outlineLevel="1">
      <c r="A244" s="31">
        <f>IF(ISBLANK('Input-Accounts'!A244),"",'Input-Accounts'!A244)</f>
        <v>215</v>
      </c>
      <c r="B244" s="53" t="str">
        <f>IF(ISBLANK('Input-Accounts'!B244),"",'Input-Accounts'!B244)</f>
        <v>Misc. Intangible Plant - Plant Related</v>
      </c>
      <c r="C244" s="31">
        <f>IF(ISBLANK('Input-Accounts'!C244),"",'Input-Accounts'!C244)</f>
        <v>303</v>
      </c>
      <c r="D244" s="10" cm="1">
        <f t="array" aca="1" ref="D244" ca="1">SUM(INDIRECT("'"&amp;TOTALDemandSheets&amp;"'!"&amp;ADDRESS(ROW(),COLUMN())))</f>
        <v>1359.3085699909179</v>
      </c>
      <c r="E244" s="10">
        <f t="shared" ca="1" si="3"/>
        <v>0</v>
      </c>
      <c r="F244" s="3"/>
      <c r="G244" s="10" cm="1">
        <f t="array" aca="1" ref="G244" ca="1">SUM(INDIRECT("'"&amp;TOTALDemandSheets&amp;"'!"&amp;ADDRESS(ROW(),COLUMN())))</f>
        <v>695.67660650904111</v>
      </c>
      <c r="H244" s="10" cm="1">
        <f t="array" aca="1" ref="H244" ca="1">SUM(INDIRECT("'"&amp;TOTALDemandSheets&amp;"'!"&amp;ADDRESS(ROW(),COLUMN())))</f>
        <v>474.54853774579249</v>
      </c>
      <c r="I244" s="10" cm="1">
        <f t="array" aca="1" ref="I244" ca="1">SUM(INDIRECT("'"&amp;TOTALDemandSheets&amp;"'!"&amp;ADDRESS(ROW(),COLUMN())))</f>
        <v>0.5689035817523258</v>
      </c>
      <c r="J244" s="10" cm="1">
        <f t="array" aca="1" ref="J244" ca="1">SUM(INDIRECT("'"&amp;TOTALDemandSheets&amp;"'!"&amp;ADDRESS(ROW(),COLUMN())))</f>
        <v>0.16600409247660974</v>
      </c>
      <c r="K244" s="10" cm="1">
        <f t="array" aca="1" ref="K244" ca="1">SUM(INDIRECT("'"&amp;TOTALDemandSheets&amp;"'!"&amp;ADDRESS(ROW(),COLUMN())))</f>
        <v>188.34851806185557</v>
      </c>
    </row>
    <row r="245" spans="1:11" outlineLevel="1">
      <c r="A245" s="31">
        <f>IF(ISBLANK('Input-Accounts'!A245),"",'Input-Accounts'!A245)</f>
        <v>216</v>
      </c>
      <c r="B245" s="53" t="str">
        <f>IF(ISBLANK('Input-Accounts'!B245),"",'Input-Accounts'!B245)</f>
        <v>MISC INTANGIBLE PLANT-DIS SOFTWARE</v>
      </c>
      <c r="C245" s="31">
        <f>IF(ISBLANK('Input-Accounts'!C245),"",'Input-Accounts'!C245)</f>
        <v>303.10000000000002</v>
      </c>
      <c r="D245" s="10" cm="1">
        <f t="array" aca="1" ref="D245" ca="1">SUM(INDIRECT("'"&amp;TOTALDemandSheets&amp;"'!"&amp;ADDRESS(ROW(),COLUMN())))</f>
        <v>0</v>
      </c>
      <c r="E245" s="10">
        <f t="shared" ca="1" si="3"/>
        <v>0</v>
      </c>
      <c r="F245" s="3"/>
      <c r="G245" s="10" cm="1">
        <f t="array" aca="1" ref="G245" ca="1">SUM(INDIRECT("'"&amp;TOTALDemandSheets&amp;"'!"&amp;ADDRESS(ROW(),COLUMN())))</f>
        <v>0</v>
      </c>
      <c r="H245" s="10" cm="1">
        <f t="array" aca="1" ref="H245" ca="1">SUM(INDIRECT("'"&amp;TOTALDemandSheets&amp;"'!"&amp;ADDRESS(ROW(),COLUMN())))</f>
        <v>0</v>
      </c>
      <c r="I245" s="10" cm="1">
        <f t="array" aca="1" ref="I245" ca="1">SUM(INDIRECT("'"&amp;TOTALDemandSheets&amp;"'!"&amp;ADDRESS(ROW(),COLUMN())))</f>
        <v>0</v>
      </c>
      <c r="J245" s="10" cm="1">
        <f t="array" aca="1" ref="J245" ca="1">SUM(INDIRECT("'"&amp;TOTALDemandSheets&amp;"'!"&amp;ADDRESS(ROW(),COLUMN())))</f>
        <v>0</v>
      </c>
      <c r="K245" s="10" cm="1">
        <f t="array" aca="1" ref="K245" ca="1">SUM(INDIRECT("'"&amp;TOTALDemandSheets&amp;"'!"&amp;ADDRESS(ROW(),COLUMN())))</f>
        <v>0</v>
      </c>
    </row>
    <row r="246" spans="1:11" outlineLevel="1">
      <c r="A246" s="31">
        <f>IF(ISBLANK('Input-Accounts'!A246),"",'Input-Accounts'!A246)</f>
        <v>217</v>
      </c>
      <c r="B246" s="53" t="str">
        <f>IF(ISBLANK('Input-Accounts'!B246),"",'Input-Accounts'!B246)</f>
        <v>MISC INTANGIBLE PLANT-FARA SOFTWARE</v>
      </c>
      <c r="C246" s="31">
        <f>IF(ISBLANK('Input-Accounts'!C246),"",'Input-Accounts'!C246)</f>
        <v>303.2</v>
      </c>
      <c r="D246" s="10" cm="1">
        <f t="array" aca="1" ref="D246" ca="1">SUM(INDIRECT("'"&amp;TOTALDemandSheets&amp;"'!"&amp;ADDRESS(ROW(),COLUMN())))</f>
        <v>0</v>
      </c>
      <c r="E246" s="10">
        <f t="shared" ca="1" si="3"/>
        <v>0</v>
      </c>
      <c r="F246" s="3"/>
      <c r="G246" s="10" cm="1">
        <f t="array" aca="1" ref="G246" ca="1">SUM(INDIRECT("'"&amp;TOTALDemandSheets&amp;"'!"&amp;ADDRESS(ROW(),COLUMN())))</f>
        <v>0</v>
      </c>
      <c r="H246" s="10" cm="1">
        <f t="array" aca="1" ref="H246" ca="1">SUM(INDIRECT("'"&amp;TOTALDemandSheets&amp;"'!"&amp;ADDRESS(ROW(),COLUMN())))</f>
        <v>0</v>
      </c>
      <c r="I246" s="10" cm="1">
        <f t="array" aca="1" ref="I246" ca="1">SUM(INDIRECT("'"&amp;TOTALDemandSheets&amp;"'!"&amp;ADDRESS(ROW(),COLUMN())))</f>
        <v>0</v>
      </c>
      <c r="J246" s="10" cm="1">
        <f t="array" aca="1" ref="J246" ca="1">SUM(INDIRECT("'"&amp;TOTALDemandSheets&amp;"'!"&amp;ADDRESS(ROW(),COLUMN())))</f>
        <v>0</v>
      </c>
      <c r="K246" s="10" cm="1">
        <f t="array" aca="1" ref="K246" ca="1">SUM(INDIRECT("'"&amp;TOTALDemandSheets&amp;"'!"&amp;ADDRESS(ROW(),COLUMN())))</f>
        <v>0</v>
      </c>
    </row>
    <row r="247" spans="1:11" outlineLevel="1">
      <c r="A247" s="31">
        <f>IF(ISBLANK('Input-Accounts'!A247),"",'Input-Accounts'!A247)</f>
        <v>218</v>
      </c>
      <c r="B247" s="53" t="str">
        <f>IF(ISBLANK('Input-Accounts'!B247),"",'Input-Accounts'!B247)</f>
        <v>MISC INTANGIBLE PLANT-OTHER SOFTWARE</v>
      </c>
      <c r="C247" s="31">
        <f>IF(ISBLANK('Input-Accounts'!C247),"",'Input-Accounts'!C247)</f>
        <v>303.3</v>
      </c>
      <c r="D247" s="10" cm="1">
        <f t="array" aca="1" ref="D247" ca="1">SUM(INDIRECT("'"&amp;TOTALDemandSheets&amp;"'!"&amp;ADDRESS(ROW(),COLUMN())))</f>
        <v>1428738.1802763913</v>
      </c>
      <c r="E247" s="10">
        <f t="shared" ca="1" si="3"/>
        <v>0</v>
      </c>
      <c r="F247" s="3"/>
      <c r="G247" s="10" cm="1">
        <f t="array" aca="1" ref="G247" ca="1">SUM(INDIRECT("'"&amp;TOTALDemandSheets&amp;"'!"&amp;ADDRESS(ROW(),COLUMN())))</f>
        <v>731209.78620124736</v>
      </c>
      <c r="H247" s="10" cm="1">
        <f t="array" aca="1" ref="H247" ca="1">SUM(INDIRECT("'"&amp;TOTALDemandSheets&amp;"'!"&amp;ADDRESS(ROW(),COLUMN())))</f>
        <v>498787.12548415404</v>
      </c>
      <c r="I247" s="10" cm="1">
        <f t="array" aca="1" ref="I247" ca="1">SUM(INDIRECT("'"&amp;TOTALDemandSheets&amp;"'!"&amp;ADDRESS(ROW(),COLUMN())))</f>
        <v>597.96155640434893</v>
      </c>
      <c r="J247" s="10" cm="1">
        <f t="array" aca="1" ref="J247" ca="1">SUM(INDIRECT("'"&amp;TOTALDemandSheets&amp;"'!"&amp;ADDRESS(ROW(),COLUMN())))</f>
        <v>174.48310872125955</v>
      </c>
      <c r="K247" s="10" cm="1">
        <f t="array" aca="1" ref="K247" ca="1">SUM(INDIRECT("'"&amp;TOTALDemandSheets&amp;"'!"&amp;ADDRESS(ROW(),COLUMN())))</f>
        <v>197968.82392586442</v>
      </c>
    </row>
    <row r="248" spans="1:11" outlineLevel="1">
      <c r="A248" s="31">
        <f>IF(ISBLANK('Input-Accounts'!A248),"",'Input-Accounts'!A248)</f>
        <v>219</v>
      </c>
      <c r="B248" s="53" t="str">
        <f>IF(ISBLANK('Input-Accounts'!B248),"",'Input-Accounts'!B248)</f>
        <v>MISC INTANGIBLE PLANT-CLOUD SOFTWARE</v>
      </c>
      <c r="C248" s="31">
        <f>IF(ISBLANK('Input-Accounts'!C248),"",'Input-Accounts'!C248)</f>
        <v>303.99</v>
      </c>
      <c r="D248" s="10" cm="1">
        <f t="array" aca="1" ref="D248" ca="1">SUM(INDIRECT("'"&amp;TOTALDemandSheets&amp;"'!"&amp;ADDRESS(ROW(),COLUMN())))</f>
        <v>308307.00931221346</v>
      </c>
      <c r="E248" s="10">
        <f t="shared" ca="1" si="3"/>
        <v>0</v>
      </c>
      <c r="F248" s="3"/>
      <c r="G248" s="10" cm="1">
        <f t="array" aca="1" ref="G248" ca="1">SUM(INDIRECT("'"&amp;TOTALDemandSheets&amp;"'!"&amp;ADDRESS(ROW(),COLUMN())))</f>
        <v>157787.55371394812</v>
      </c>
      <c r="H248" s="10" cm="1">
        <f t="array" aca="1" ref="H248" ca="1">SUM(INDIRECT("'"&amp;TOTALDemandSheets&amp;"'!"&amp;ADDRESS(ROW(),COLUMN())))</f>
        <v>107633.13325308239</v>
      </c>
      <c r="I248" s="10" cm="1">
        <f t="array" aca="1" ref="I248" ca="1">SUM(INDIRECT("'"&amp;TOTALDemandSheets&amp;"'!"&amp;ADDRESS(ROW(),COLUMN())))</f>
        <v>129.03395575460678</v>
      </c>
      <c r="J248" s="10" cm="1">
        <f t="array" aca="1" ref="J248" ca="1">SUM(INDIRECT("'"&amp;TOTALDemandSheets&amp;"'!"&amp;ADDRESS(ROW(),COLUMN())))</f>
        <v>37.651660862694051</v>
      </c>
      <c r="K248" s="10" cm="1">
        <f t="array" aca="1" ref="K248" ca="1">SUM(INDIRECT("'"&amp;TOTALDemandSheets&amp;"'!"&amp;ADDRESS(ROW(),COLUMN())))</f>
        <v>42719.636728565682</v>
      </c>
    </row>
    <row r="249" spans="1:11" outlineLevel="1">
      <c r="A249" s="31">
        <f>IF(ISBLANK('Input-Accounts'!A249),"",'Input-Accounts'!A249)</f>
        <v>220</v>
      </c>
      <c r="B249" t="str">
        <f>IF(ISBLANK('Input-Accounts'!B249),"",'Input-Accounts'!B249)</f>
        <v>Subtotal - Intangible Plant</v>
      </c>
      <c r="C249" s="31" t="str">
        <f>IF(ISBLANK('Input-Accounts'!C249),"",'Input-Accounts'!C249)</f>
        <v/>
      </c>
      <c r="D249" s="123" cm="1">
        <f t="array" aca="1" ref="D249" ca="1">SUM(INDIRECT("'"&amp;TOTALDemandSheets&amp;"'!"&amp;ADDRESS(ROW(),COLUMN())))</f>
        <v>1738404.4981585958</v>
      </c>
      <c r="E249" s="10">
        <f t="shared" ca="1" si="3"/>
        <v>0</v>
      </c>
      <c r="G249" s="123" cm="1">
        <f t="array" aca="1" ref="G249" ca="1">SUM(INDIRECT("'"&amp;TOTALDemandSheets&amp;"'!"&amp;ADDRESS(ROW(),COLUMN())))</f>
        <v>889693.0165217045</v>
      </c>
      <c r="H249" s="123" cm="1">
        <f t="array" aca="1" ref="H249" ca="1">SUM(INDIRECT("'"&amp;TOTALDemandSheets&amp;"'!"&amp;ADDRESS(ROW(),COLUMN())))</f>
        <v>606894.80727498222</v>
      </c>
      <c r="I249" s="123" cm="1">
        <f t="array" aca="1" ref="I249" ca="1">SUM(INDIRECT("'"&amp;TOTALDemandSheets&amp;"'!"&amp;ADDRESS(ROW(),COLUMN())))</f>
        <v>727.564415740708</v>
      </c>
      <c r="J249" s="123" cm="1">
        <f t="array" aca="1" ref="J249" ca="1">SUM(INDIRECT("'"&amp;TOTALDemandSheets&amp;"'!"&amp;ADDRESS(ROW(),COLUMN())))</f>
        <v>212.30077367643023</v>
      </c>
      <c r="K249" s="123" cm="1">
        <f t="array" aca="1" ref="K249" ca="1">SUM(INDIRECT("'"&amp;TOTALDemandSheets&amp;"'!"&amp;ADDRESS(ROW(),COLUMN())))</f>
        <v>240876.80917249195</v>
      </c>
    </row>
    <row r="250" spans="1:11" outlineLevel="1">
      <c r="D250" s="10"/>
      <c r="E250" s="10">
        <f t="shared" si="3"/>
        <v>0</v>
      </c>
      <c r="G250" s="10"/>
      <c r="H250" s="10"/>
      <c r="I250" s="10"/>
      <c r="J250" s="10"/>
      <c r="K250" s="10"/>
    </row>
    <row r="251" spans="1:11" outlineLevel="1">
      <c r="A251" s="31">
        <f>IF(ISBLANK('Input-Accounts'!A251),"",'Input-Accounts'!A251)</f>
        <v>221</v>
      </c>
      <c r="B251" s="1" t="str">
        <f>IF(ISBLANK('Input-Accounts'!B251),"",'Input-Accounts'!B251)</f>
        <v>Distribution Plant</v>
      </c>
      <c r="C251" s="31" t="str">
        <f>IF(ISBLANK('Input-Accounts'!C251),"",'Input-Accounts'!C251)</f>
        <v/>
      </c>
      <c r="D251" s="10"/>
      <c r="E251" s="10">
        <f t="shared" si="3"/>
        <v>0</v>
      </c>
      <c r="F251" s="3"/>
      <c r="G251" s="10"/>
      <c r="H251" s="10"/>
      <c r="I251" s="10"/>
      <c r="J251" s="10"/>
      <c r="K251" s="10"/>
    </row>
    <row r="252" spans="1:11" outlineLevel="1">
      <c r="A252" s="31">
        <f>IF(ISBLANK('Input-Accounts'!A252),"",'Input-Accounts'!A252)</f>
        <v>222</v>
      </c>
      <c r="B252" s="53" t="str">
        <f>IF(ISBLANK('Input-Accounts'!B252),"",'Input-Accounts'!B252)</f>
        <v>LAND-CITY GATE &amp; MAIN LINE IND. M &amp; R</v>
      </c>
      <c r="C252" s="31">
        <f>IF(ISBLANK('Input-Accounts'!C252),"",'Input-Accounts'!C252)</f>
        <v>374.1</v>
      </c>
      <c r="D252" s="10" cm="1">
        <f t="array" aca="1" ref="D252" ca="1">SUM(INDIRECT("'"&amp;TOTALDemandSheets&amp;"'!"&amp;ADDRESS(ROW(),COLUMN())))</f>
        <v>0</v>
      </c>
      <c r="E252" s="10">
        <f t="shared" ca="1" si="3"/>
        <v>0</v>
      </c>
      <c r="F252" s="3"/>
      <c r="G252" s="10" cm="1">
        <f t="array" aca="1" ref="G252" ca="1">SUM(INDIRECT("'"&amp;TOTALDemandSheets&amp;"'!"&amp;ADDRESS(ROW(),COLUMN())))</f>
        <v>0</v>
      </c>
      <c r="H252" s="10" cm="1">
        <f t="array" aca="1" ref="H252" ca="1">SUM(INDIRECT("'"&amp;TOTALDemandSheets&amp;"'!"&amp;ADDRESS(ROW(),COLUMN())))</f>
        <v>0</v>
      </c>
      <c r="I252" s="10" cm="1">
        <f t="array" aca="1" ref="I252" ca="1">SUM(INDIRECT("'"&amp;TOTALDemandSheets&amp;"'!"&amp;ADDRESS(ROW(),COLUMN())))</f>
        <v>0</v>
      </c>
      <c r="J252" s="10" cm="1">
        <f t="array" aca="1" ref="J252" ca="1">SUM(INDIRECT("'"&amp;TOTALDemandSheets&amp;"'!"&amp;ADDRESS(ROW(),COLUMN())))</f>
        <v>0</v>
      </c>
      <c r="K252" s="10" cm="1">
        <f t="array" aca="1" ref="K252" ca="1">SUM(INDIRECT("'"&amp;TOTALDemandSheets&amp;"'!"&amp;ADDRESS(ROW(),COLUMN())))</f>
        <v>0</v>
      </c>
    </row>
    <row r="253" spans="1:11" outlineLevel="1">
      <c r="A253" s="31">
        <f>IF(ISBLANK('Input-Accounts'!A253),"",'Input-Accounts'!A253)</f>
        <v>223</v>
      </c>
      <c r="B253" s="53" t="str">
        <f>IF(ISBLANK('Input-Accounts'!B253),"",'Input-Accounts'!B253)</f>
        <v>LAND-OTHER DISTRIBUTION SYSTEMS</v>
      </c>
      <c r="C253" s="31">
        <f>IF(ISBLANK('Input-Accounts'!C253),"",'Input-Accounts'!C253)</f>
        <v>374.2</v>
      </c>
      <c r="D253" s="10" cm="1">
        <f t="array" aca="1" ref="D253" ca="1">SUM(INDIRECT("'"&amp;TOTALDemandSheets&amp;"'!"&amp;ADDRESS(ROW(),COLUMN())))</f>
        <v>0</v>
      </c>
      <c r="E253" s="10">
        <f t="shared" ca="1" si="3"/>
        <v>0</v>
      </c>
      <c r="F253" s="3"/>
      <c r="G253" s="10" cm="1">
        <f t="array" aca="1" ref="G253" ca="1">SUM(INDIRECT("'"&amp;TOTALDemandSheets&amp;"'!"&amp;ADDRESS(ROW(),COLUMN())))</f>
        <v>0</v>
      </c>
      <c r="H253" s="10" cm="1">
        <f t="array" aca="1" ref="H253" ca="1">SUM(INDIRECT("'"&amp;TOTALDemandSheets&amp;"'!"&amp;ADDRESS(ROW(),COLUMN())))</f>
        <v>0</v>
      </c>
      <c r="I253" s="10" cm="1">
        <f t="array" aca="1" ref="I253" ca="1">SUM(INDIRECT("'"&amp;TOTALDemandSheets&amp;"'!"&amp;ADDRESS(ROW(),COLUMN())))</f>
        <v>0</v>
      </c>
      <c r="J253" s="10" cm="1">
        <f t="array" aca="1" ref="J253" ca="1">SUM(INDIRECT("'"&amp;TOTALDemandSheets&amp;"'!"&amp;ADDRESS(ROW(),COLUMN())))</f>
        <v>0</v>
      </c>
      <c r="K253" s="10" cm="1">
        <f t="array" aca="1" ref="K253" ca="1">SUM(INDIRECT("'"&amp;TOTALDemandSheets&amp;"'!"&amp;ADDRESS(ROW(),COLUMN())))</f>
        <v>0</v>
      </c>
    </row>
    <row r="254" spans="1:11" outlineLevel="1">
      <c r="A254" s="31">
        <f>IF(ISBLANK('Input-Accounts'!A254),"",'Input-Accounts'!A254)</f>
        <v>224</v>
      </c>
      <c r="B254" s="53" t="str">
        <f>IF(ISBLANK('Input-Accounts'!B254),"",'Input-Accounts'!B254)</f>
        <v>LAND RIGHTS-OTHER DISTR SYSTEMS</v>
      </c>
      <c r="C254" s="31">
        <f>IF(ISBLANK('Input-Accounts'!C254),"",'Input-Accounts'!C254)</f>
        <v>374.4</v>
      </c>
      <c r="D254" s="10" cm="1">
        <f t="array" aca="1" ref="D254" ca="1">SUM(INDIRECT("'"&amp;TOTALDemandSheets&amp;"'!"&amp;ADDRESS(ROW(),COLUMN())))</f>
        <v>31727.542427964509</v>
      </c>
      <c r="E254" s="10">
        <f t="shared" ca="1" si="3"/>
        <v>0</v>
      </c>
      <c r="F254" s="3"/>
      <c r="G254" s="10" cm="1">
        <f t="array" aca="1" ref="G254" ca="1">SUM(INDIRECT("'"&amp;TOTALDemandSheets&amp;"'!"&amp;ADDRESS(ROW(),COLUMN())))</f>
        <v>16239.730549949718</v>
      </c>
      <c r="H254" s="10" cm="1">
        <f t="array" aca="1" ref="H254" ca="1">SUM(INDIRECT("'"&amp;TOTALDemandSheets&amp;"'!"&amp;ADDRESS(ROW(),COLUMN())))</f>
        <v>11077.762733084171</v>
      </c>
      <c r="I254" s="10" cm="1">
        <f t="array" aca="1" ref="I254" ca="1">SUM(INDIRECT("'"&amp;TOTALDemandSheets&amp;"'!"&amp;ADDRESS(ROW(),COLUMN())))</f>
        <v>13.280367328894789</v>
      </c>
      <c r="J254" s="10" cm="1">
        <f t="array" aca="1" ref="J254" ca="1">SUM(INDIRECT("'"&amp;TOTALDemandSheets&amp;"'!"&amp;ADDRESS(ROW(),COLUMN())))</f>
        <v>0</v>
      </c>
      <c r="K254" s="10" cm="1">
        <f t="array" aca="1" ref="K254" ca="1">SUM(INDIRECT("'"&amp;TOTALDemandSheets&amp;"'!"&amp;ADDRESS(ROW(),COLUMN())))</f>
        <v>4396.7687776017256</v>
      </c>
    </row>
    <row r="255" spans="1:11" outlineLevel="1">
      <c r="A255" s="31">
        <f>IF(ISBLANK('Input-Accounts'!A255),"",'Input-Accounts'!A255)</f>
        <v>225</v>
      </c>
      <c r="B255" s="53" t="str">
        <f>IF(ISBLANK('Input-Accounts'!B255),"",'Input-Accounts'!B255)</f>
        <v>RIGHTS OF WAY</v>
      </c>
      <c r="C255" s="31">
        <f>IF(ISBLANK('Input-Accounts'!C255),"",'Input-Accounts'!C255)</f>
        <v>374.5</v>
      </c>
      <c r="D255" s="10" cm="1">
        <f t="array" aca="1" ref="D255" ca="1">SUM(INDIRECT("'"&amp;TOTALDemandSheets&amp;"'!"&amp;ADDRESS(ROW(),COLUMN())))</f>
        <v>21760.608131880526</v>
      </c>
      <c r="E255" s="10">
        <f t="shared" ca="1" si="3"/>
        <v>0</v>
      </c>
      <c r="F255" s="3"/>
      <c r="G255" s="10" cm="1">
        <f t="array" aca="1" ref="G255" ca="1">SUM(INDIRECT("'"&amp;TOTALDemandSheets&amp;"'!"&amp;ADDRESS(ROW(),COLUMN())))</f>
        <v>11138.159013328159</v>
      </c>
      <c r="H255" s="10" cm="1">
        <f t="array" aca="1" ref="H255" ca="1">SUM(INDIRECT("'"&amp;TOTALDemandSheets&amp;"'!"&amp;ADDRESS(ROW(),COLUMN())))</f>
        <v>7597.7789442691374</v>
      </c>
      <c r="I255" s="10" cm="1">
        <f t="array" aca="1" ref="I255" ca="1">SUM(INDIRECT("'"&amp;TOTALDemandSheets&amp;"'!"&amp;ADDRESS(ROW(),COLUMN())))</f>
        <v>9.1084542695873907</v>
      </c>
      <c r="J255" s="10" cm="1">
        <f t="array" aca="1" ref="J255" ca="1">SUM(INDIRECT("'"&amp;TOTALDemandSheets&amp;"'!"&amp;ADDRESS(ROW(),COLUMN())))</f>
        <v>0</v>
      </c>
      <c r="K255" s="10" cm="1">
        <f t="array" aca="1" ref="K255" ca="1">SUM(INDIRECT("'"&amp;TOTALDemandSheets&amp;"'!"&amp;ADDRESS(ROW(),COLUMN())))</f>
        <v>3015.5617200136435</v>
      </c>
    </row>
    <row r="256" spans="1:11" outlineLevel="1">
      <c r="A256" s="31">
        <f>IF(ISBLANK('Input-Accounts'!A256),"",'Input-Accounts'!A256)</f>
        <v>226</v>
      </c>
      <c r="B256" s="53" t="str">
        <f>IF(ISBLANK('Input-Accounts'!B256),"",'Input-Accounts'!B256)</f>
        <v>STRUC &amp; IMPROV-CITY GATE M &amp; R</v>
      </c>
      <c r="C256" s="31">
        <f>IF(ISBLANK('Input-Accounts'!C256),"",'Input-Accounts'!C256)</f>
        <v>375.2</v>
      </c>
      <c r="D256" s="10" cm="1">
        <f t="array" aca="1" ref="D256" ca="1">SUM(INDIRECT("'"&amp;TOTALDemandSheets&amp;"'!"&amp;ADDRESS(ROW(),COLUMN())))</f>
        <v>35.614743260033592</v>
      </c>
      <c r="E256" s="10">
        <f t="shared" ca="1" si="3"/>
        <v>0</v>
      </c>
      <c r="F256" s="3"/>
      <c r="G256" s="10" cm="1">
        <f t="array" aca="1" ref="G256" ca="1">SUM(INDIRECT("'"&amp;TOTALDemandSheets&amp;"'!"&amp;ADDRESS(ROW(),COLUMN())))</f>
        <v>18.229392820504348</v>
      </c>
      <c r="H256" s="10" cm="1">
        <f t="array" aca="1" ref="H256" ca="1">SUM(INDIRECT("'"&amp;TOTALDemandSheets&amp;"'!"&amp;ADDRESS(ROW(),COLUMN())))</f>
        <v>12.434990088820191</v>
      </c>
      <c r="I256" s="10" cm="1">
        <f t="array" aca="1" ref="I256" ca="1">SUM(INDIRECT("'"&amp;TOTALDemandSheets&amp;"'!"&amp;ADDRESS(ROW(),COLUMN())))</f>
        <v>1.4907453796378705E-2</v>
      </c>
      <c r="J256" s="10" cm="1">
        <f t="array" aca="1" ref="J256" ca="1">SUM(INDIRECT("'"&amp;TOTALDemandSheets&amp;"'!"&amp;ADDRESS(ROW(),COLUMN())))</f>
        <v>0</v>
      </c>
      <c r="K256" s="10" cm="1">
        <f t="array" aca="1" ref="K256" ca="1">SUM(INDIRECT("'"&amp;TOTALDemandSheets&amp;"'!"&amp;ADDRESS(ROW(),COLUMN())))</f>
        <v>4.9354528969126736</v>
      </c>
    </row>
    <row r="257" spans="1:11" outlineLevel="1">
      <c r="A257" s="31">
        <f>IF(ISBLANK('Input-Accounts'!A257),"",'Input-Accounts'!A257)</f>
        <v>227</v>
      </c>
      <c r="B257" s="53" t="str">
        <f>IF(ISBLANK('Input-Accounts'!B257),"",'Input-Accounts'!B257)</f>
        <v>STRUC &amp; IMPROV-GENERAL M &amp; R</v>
      </c>
      <c r="C257" s="31">
        <f>IF(ISBLANK('Input-Accounts'!C257),"",'Input-Accounts'!C257)</f>
        <v>375.3</v>
      </c>
      <c r="D257" s="10" cm="1">
        <f t="array" aca="1" ref="D257" ca="1">SUM(INDIRECT("'"&amp;TOTALDemandSheets&amp;"'!"&amp;ADDRESS(ROW(),COLUMN())))</f>
        <v>0</v>
      </c>
      <c r="E257" s="10">
        <f t="shared" ca="1" si="3"/>
        <v>0</v>
      </c>
      <c r="F257" s="3"/>
      <c r="G257" s="10" cm="1">
        <f t="array" aca="1" ref="G257" ca="1">SUM(INDIRECT("'"&amp;TOTALDemandSheets&amp;"'!"&amp;ADDRESS(ROW(),COLUMN())))</f>
        <v>0</v>
      </c>
      <c r="H257" s="10" cm="1">
        <f t="array" aca="1" ref="H257" ca="1">SUM(INDIRECT("'"&amp;TOTALDemandSheets&amp;"'!"&amp;ADDRESS(ROW(),COLUMN())))</f>
        <v>0</v>
      </c>
      <c r="I257" s="10" cm="1">
        <f t="array" aca="1" ref="I257" ca="1">SUM(INDIRECT("'"&amp;TOTALDemandSheets&amp;"'!"&amp;ADDRESS(ROW(),COLUMN())))</f>
        <v>0</v>
      </c>
      <c r="J257" s="10" cm="1">
        <f t="array" aca="1" ref="J257" ca="1">SUM(INDIRECT("'"&amp;TOTALDemandSheets&amp;"'!"&amp;ADDRESS(ROW(),COLUMN())))</f>
        <v>0</v>
      </c>
      <c r="K257" s="10" cm="1">
        <f t="array" aca="1" ref="K257" ca="1">SUM(INDIRECT("'"&amp;TOTALDemandSheets&amp;"'!"&amp;ADDRESS(ROW(),COLUMN())))</f>
        <v>0</v>
      </c>
    </row>
    <row r="258" spans="1:11" outlineLevel="1">
      <c r="A258" s="31">
        <f>IF(ISBLANK('Input-Accounts'!A258),"",'Input-Accounts'!A258)</f>
        <v>228</v>
      </c>
      <c r="B258" s="53" t="str">
        <f>IF(ISBLANK('Input-Accounts'!B258),"",'Input-Accounts'!B258)</f>
        <v xml:space="preserve">STRUC &amp; IMPROV-REGULATING </v>
      </c>
      <c r="C258" s="31">
        <f>IF(ISBLANK('Input-Accounts'!C258),"",'Input-Accounts'!C258)</f>
        <v>375.4</v>
      </c>
      <c r="D258" s="10" cm="1">
        <f t="array" aca="1" ref="D258" ca="1">SUM(INDIRECT("'"&amp;TOTALDemandSheets&amp;"'!"&amp;ADDRESS(ROW(),COLUMN())))</f>
        <v>70294.043029127861</v>
      </c>
      <c r="E258" s="10">
        <f t="shared" ca="1" si="3"/>
        <v>0</v>
      </c>
      <c r="F258" s="3"/>
      <c r="G258" s="10" cm="1">
        <f t="array" aca="1" ref="G258" ca="1">SUM(INDIRECT("'"&amp;TOTALDemandSheets&amp;"'!"&amp;ADDRESS(ROW(),COLUMN())))</f>
        <v>35979.979245207636</v>
      </c>
      <c r="H258" s="10" cm="1">
        <f t="array" aca="1" ref="H258" ca="1">SUM(INDIRECT("'"&amp;TOTALDemandSheets&amp;"'!"&amp;ADDRESS(ROW(),COLUMN())))</f>
        <v>24543.367391088712</v>
      </c>
      <c r="I258" s="10" cm="1">
        <f t="array" aca="1" ref="I258" ca="1">SUM(INDIRECT("'"&amp;TOTALDemandSheets&amp;"'!"&amp;ADDRESS(ROW(),COLUMN())))</f>
        <v>29.423354001636902</v>
      </c>
      <c r="J258" s="10" cm="1">
        <f t="array" aca="1" ref="J258" ca="1">SUM(INDIRECT("'"&amp;TOTALDemandSheets&amp;"'!"&amp;ADDRESS(ROW(),COLUMN())))</f>
        <v>0</v>
      </c>
      <c r="K258" s="10" cm="1">
        <f t="array" aca="1" ref="K258" ca="1">SUM(INDIRECT("'"&amp;TOTALDemandSheets&amp;"'!"&amp;ADDRESS(ROW(),COLUMN())))</f>
        <v>9741.2730388298751</v>
      </c>
    </row>
    <row r="259" spans="1:11" outlineLevel="1">
      <c r="A259" s="31">
        <f>IF(ISBLANK('Input-Accounts'!A259),"",'Input-Accounts'!A259)</f>
        <v>229</v>
      </c>
      <c r="B259" s="53" t="str">
        <f>IF(ISBLANK('Input-Accounts'!B259),"",'Input-Accounts'!B259)</f>
        <v>STRUC &amp; IMPROV-REGULATING - DS-ML DIRECT ASSIGNMENT</v>
      </c>
      <c r="C259" s="31">
        <f>IF(ISBLANK('Input-Accounts'!C259),"",'Input-Accounts'!C259)</f>
        <v>375.4</v>
      </c>
      <c r="D259" s="10" cm="1">
        <f t="array" aca="1" ref="D259" ca="1">SUM(INDIRECT("'"&amp;TOTALDemandSheets&amp;"'!"&amp;ADDRESS(ROW(),COLUMN())))</f>
        <v>545.16526271478506</v>
      </c>
      <c r="E259" s="10">
        <f t="shared" ca="1" si="3"/>
        <v>0</v>
      </c>
      <c r="F259" s="3"/>
      <c r="G259" s="10" cm="1">
        <f t="array" aca="1" ref="G259" ca="1">SUM(INDIRECT("'"&amp;TOTALDemandSheets&amp;"'!"&amp;ADDRESS(ROW(),COLUMN())))</f>
        <v>0</v>
      </c>
      <c r="H259" s="10" cm="1">
        <f t="array" aca="1" ref="H259" ca="1">SUM(INDIRECT("'"&amp;TOTALDemandSheets&amp;"'!"&amp;ADDRESS(ROW(),COLUMN())))</f>
        <v>0</v>
      </c>
      <c r="I259" s="10" cm="1">
        <f t="array" aca="1" ref="I259" ca="1">SUM(INDIRECT("'"&amp;TOTALDemandSheets&amp;"'!"&amp;ADDRESS(ROW(),COLUMN())))</f>
        <v>0</v>
      </c>
      <c r="J259" s="10" cm="1">
        <f t="array" aca="1" ref="J259" ca="1">SUM(INDIRECT("'"&amp;TOTALDemandSheets&amp;"'!"&amp;ADDRESS(ROW(),COLUMN())))</f>
        <v>545.16526271478506</v>
      </c>
      <c r="K259" s="10" cm="1">
        <f t="array" aca="1" ref="K259" ca="1">SUM(INDIRECT("'"&amp;TOTALDemandSheets&amp;"'!"&amp;ADDRESS(ROW(),COLUMN())))</f>
        <v>0</v>
      </c>
    </row>
    <row r="260" spans="1:11" outlineLevel="1">
      <c r="A260" s="31">
        <f>IF(ISBLANK('Input-Accounts'!A260),"",'Input-Accounts'!A260)</f>
        <v>230</v>
      </c>
      <c r="B260" s="53" t="str">
        <f>IF(ISBLANK('Input-Accounts'!B260),"",'Input-Accounts'!B260)</f>
        <v>STRUC &amp; IMPROV-DISTR. IND. M &amp; R</v>
      </c>
      <c r="C260" s="31">
        <f>IF(ISBLANK('Input-Accounts'!C260),"",'Input-Accounts'!C260)</f>
        <v>375.6</v>
      </c>
      <c r="D260" s="10" cm="1">
        <f t="array" aca="1" ref="D260" ca="1">SUM(INDIRECT("'"&amp;TOTALDemandSheets&amp;"'!"&amp;ADDRESS(ROW(),COLUMN())))</f>
        <v>0</v>
      </c>
      <c r="E260" s="10">
        <f t="shared" ca="1" si="3"/>
        <v>0</v>
      </c>
      <c r="F260" s="3"/>
      <c r="G260" s="10" cm="1">
        <f t="array" aca="1" ref="G260" ca="1">SUM(INDIRECT("'"&amp;TOTALDemandSheets&amp;"'!"&amp;ADDRESS(ROW(),COLUMN())))</f>
        <v>0</v>
      </c>
      <c r="H260" s="10" cm="1">
        <f t="array" aca="1" ref="H260" ca="1">SUM(INDIRECT("'"&amp;TOTALDemandSheets&amp;"'!"&amp;ADDRESS(ROW(),COLUMN())))</f>
        <v>0</v>
      </c>
      <c r="I260" s="10" cm="1">
        <f t="array" aca="1" ref="I260" ca="1">SUM(INDIRECT("'"&amp;TOTALDemandSheets&amp;"'!"&amp;ADDRESS(ROW(),COLUMN())))</f>
        <v>0</v>
      </c>
      <c r="J260" s="10" cm="1">
        <f t="array" aca="1" ref="J260" ca="1">SUM(INDIRECT("'"&amp;TOTALDemandSheets&amp;"'!"&amp;ADDRESS(ROW(),COLUMN())))</f>
        <v>0</v>
      </c>
      <c r="K260" s="10" cm="1">
        <f t="array" aca="1" ref="K260" ca="1">SUM(INDIRECT("'"&amp;TOTALDemandSheets&amp;"'!"&amp;ADDRESS(ROW(),COLUMN())))</f>
        <v>0</v>
      </c>
    </row>
    <row r="261" spans="1:11" outlineLevel="1">
      <c r="A261" s="31">
        <f>IF(ISBLANK('Input-Accounts'!A261),"",'Input-Accounts'!A261)</f>
        <v>231</v>
      </c>
      <c r="B261" s="53" t="str">
        <f>IF(ISBLANK('Input-Accounts'!B261),"",'Input-Accounts'!B261)</f>
        <v>STRUC &amp; IMPROV-OTHER DISTR. SYSTEMS</v>
      </c>
      <c r="C261" s="31">
        <f>IF(ISBLANK('Input-Accounts'!C261),"",'Input-Accounts'!C261)</f>
        <v>375.7</v>
      </c>
      <c r="D261" s="10" cm="1">
        <f t="array" aca="1" ref="D261" ca="1">SUM(INDIRECT("'"&amp;TOTALDemandSheets&amp;"'!"&amp;ADDRESS(ROW(),COLUMN())))</f>
        <v>115491.65847426646</v>
      </c>
      <c r="E261" s="10">
        <f t="shared" ca="1" si="3"/>
        <v>0</v>
      </c>
      <c r="F261" s="3"/>
      <c r="G261" s="10" cm="1">
        <f t="array" aca="1" ref="G261" ca="1">SUM(INDIRECT("'"&amp;TOTALDemandSheets&amp;"'!"&amp;ADDRESS(ROW(),COLUMN())))</f>
        <v>59107.142278971754</v>
      </c>
      <c r="H261" s="10" cm="1">
        <f t="array" aca="1" ref="H261" ca="1">SUM(INDIRECT("'"&amp;TOTALDemandSheets&amp;"'!"&amp;ADDRESS(ROW(),COLUMN())))</f>
        <v>40319.320322659187</v>
      </c>
      <c r="I261" s="10" cm="1">
        <f t="array" aca="1" ref="I261" ca="1">SUM(INDIRECT("'"&amp;TOTALDemandSheets&amp;"'!"&amp;ADDRESS(ROW(),COLUMN())))</f>
        <v>48.336058213011583</v>
      </c>
      <c r="J261" s="10" cm="1">
        <f t="array" aca="1" ref="J261" ca="1">SUM(INDIRECT("'"&amp;TOTALDemandSheets&amp;"'!"&amp;ADDRESS(ROW(),COLUMN())))</f>
        <v>14.104294180803446</v>
      </c>
      <c r="K261" s="10" cm="1">
        <f t="array" aca="1" ref="K261" ca="1">SUM(INDIRECT("'"&amp;TOTALDemandSheets&amp;"'!"&amp;ADDRESS(ROW(),COLUMN())))</f>
        <v>16002.755520241713</v>
      </c>
    </row>
    <row r="262" spans="1:11" outlineLevel="1">
      <c r="A262" s="31">
        <f>IF(ISBLANK('Input-Accounts'!A262),"",'Input-Accounts'!A262)</f>
        <v>232</v>
      </c>
      <c r="B262" s="53" t="str">
        <f>IF(ISBLANK('Input-Accounts'!B262),"",'Input-Accounts'!B262)</f>
        <v>STRUC &amp; IMPROV-OTHER DISTR SYS-ILP</v>
      </c>
      <c r="C262" s="31">
        <f>IF(ISBLANK('Input-Accounts'!C262),"",'Input-Accounts'!C262)</f>
        <v>375.71</v>
      </c>
      <c r="D262" s="10" cm="1">
        <f t="array" aca="1" ref="D262" ca="1">SUM(INDIRECT("'"&amp;TOTALDemandSheets&amp;"'!"&amp;ADDRESS(ROW(),COLUMN())))</f>
        <v>26902.122272243985</v>
      </c>
      <c r="E262" s="10">
        <f t="shared" ca="1" si="3"/>
        <v>0</v>
      </c>
      <c r="F262" s="3"/>
      <c r="G262" s="10" cm="1">
        <f t="array" aca="1" ref="G262" ca="1">SUM(INDIRECT("'"&amp;TOTALDemandSheets&amp;"'!"&amp;ADDRESS(ROW(),COLUMN())))</f>
        <v>13768.159447689668</v>
      </c>
      <c r="H262" s="10" cm="1">
        <f t="array" aca="1" ref="H262" ca="1">SUM(INDIRECT("'"&amp;TOTALDemandSheets&amp;"'!"&amp;ADDRESS(ROW(),COLUMN())))</f>
        <v>9391.8062965182344</v>
      </c>
      <c r="I262" s="10" cm="1">
        <f t="array" aca="1" ref="I262" ca="1">SUM(INDIRECT("'"&amp;TOTALDemandSheets&amp;"'!"&amp;ADDRESS(ROW(),COLUMN())))</f>
        <v>11.259190190731218</v>
      </c>
      <c r="J262" s="10" cm="1">
        <f t="array" aca="1" ref="J262" ca="1">SUM(INDIRECT("'"&amp;TOTALDemandSheets&amp;"'!"&amp;ADDRESS(ROW(),COLUMN())))</f>
        <v>3.285392656303558</v>
      </c>
      <c r="K262" s="10" cm="1">
        <f t="array" aca="1" ref="K262" ca="1">SUM(INDIRECT("'"&amp;TOTALDemandSheets&amp;"'!"&amp;ADDRESS(ROW(),COLUMN())))</f>
        <v>3727.6119451890518</v>
      </c>
    </row>
    <row r="263" spans="1:11" outlineLevel="1">
      <c r="A263" s="31">
        <f>IF(ISBLANK('Input-Accounts'!A263),"",'Input-Accounts'!A263)</f>
        <v>233</v>
      </c>
      <c r="B263" s="53" t="str">
        <f>IF(ISBLANK('Input-Accounts'!B263),"",'Input-Accounts'!B263)</f>
        <v>STRUC &amp; IMPROV-COMMUNICATIONS</v>
      </c>
      <c r="C263" s="31">
        <f>IF(ISBLANK('Input-Accounts'!C263),"",'Input-Accounts'!C263)</f>
        <v>375.8</v>
      </c>
      <c r="D263" s="10" cm="1">
        <f t="array" aca="1" ref="D263" ca="1">SUM(INDIRECT("'"&amp;TOTALDemandSheets&amp;"'!"&amp;ADDRESS(ROW(),COLUMN())))</f>
        <v>2065.6551090819485</v>
      </c>
      <c r="E263" s="10">
        <f t="shared" ca="1" si="3"/>
        <v>0</v>
      </c>
      <c r="F263" s="3"/>
      <c r="G263" s="10" cm="1">
        <f t="array" aca="1" ref="G263" ca="1">SUM(INDIRECT("'"&amp;TOTALDemandSheets&amp;"'!"&amp;ADDRESS(ROW(),COLUMN())))</f>
        <v>1057.3047835892523</v>
      </c>
      <c r="H263" s="10" cm="1">
        <f t="array" aca="1" ref="H263" ca="1">SUM(INDIRECT("'"&amp;TOTALDemandSheets&amp;"'!"&amp;ADDRESS(ROW(),COLUMN())))</f>
        <v>721.22942515157115</v>
      </c>
      <c r="I263" s="10" cm="1">
        <f t="array" aca="1" ref="I263" ca="1">SUM(INDIRECT("'"&amp;TOTALDemandSheets&amp;"'!"&amp;ADDRESS(ROW(),COLUMN())))</f>
        <v>0.86463232018996505</v>
      </c>
      <c r="J263" s="10" cm="1">
        <f t="array" aca="1" ref="J263" ca="1">SUM(INDIRECT("'"&amp;TOTALDemandSheets&amp;"'!"&amp;ADDRESS(ROW(),COLUMN())))</f>
        <v>0</v>
      </c>
      <c r="K263" s="10" cm="1">
        <f t="array" aca="1" ref="K263" ca="1">SUM(INDIRECT("'"&amp;TOTALDemandSheets&amp;"'!"&amp;ADDRESS(ROW(),COLUMN())))</f>
        <v>286.25626802093507</v>
      </c>
    </row>
    <row r="264" spans="1:11" outlineLevel="1">
      <c r="A264" s="31">
        <f>IF(ISBLANK('Input-Accounts'!A264),"",'Input-Accounts'!A264)</f>
        <v>234</v>
      </c>
      <c r="B264" s="53" t="str">
        <f>IF(ISBLANK('Input-Accounts'!B264),"",'Input-Accounts'!B264)</f>
        <v>MAINS (Less SMRP)</v>
      </c>
      <c r="C264" s="31">
        <f>IF(ISBLANK('Input-Accounts'!C264),"",'Input-Accounts'!C264)</f>
        <v>376</v>
      </c>
      <c r="D264" s="10" cm="1">
        <f t="array" aca="1" ref="D264" ca="1">SUM(INDIRECT("'"&amp;TOTALDemandSheets&amp;"'!"&amp;ADDRESS(ROW(),COLUMN())))</f>
        <v>5653615.8525372203</v>
      </c>
      <c r="E264" s="10">
        <f t="shared" ca="1" si="3"/>
        <v>0</v>
      </c>
      <c r="F264" s="3"/>
      <c r="G264" s="10" cm="1">
        <f t="array" aca="1" ref="G264" ca="1">SUM(INDIRECT("'"&amp;TOTALDemandSheets&amp;"'!"&amp;ADDRESS(ROW(),COLUMN())))</f>
        <v>2893801.1283598505</v>
      </c>
      <c r="H264" s="10" cm="1">
        <f t="array" aca="1" ref="H264" ca="1">SUM(INDIRECT("'"&amp;TOTALDemandSheets&amp;"'!"&amp;ADDRESS(ROW(),COLUMN())))</f>
        <v>1973976.2429002202</v>
      </c>
      <c r="I264" s="10" cm="1">
        <f t="array" aca="1" ref="I264" ca="1">SUM(INDIRECT("'"&amp;TOTALDemandSheets&amp;"'!"&amp;ADDRESS(ROW(),COLUMN())))</f>
        <v>2366.4642614102991</v>
      </c>
      <c r="J264" s="10" cm="1">
        <f t="array" aca="1" ref="J264" ca="1">SUM(INDIRECT("'"&amp;TOTALDemandSheets&amp;"'!"&amp;ADDRESS(ROW(),COLUMN())))</f>
        <v>0</v>
      </c>
      <c r="K264" s="10" cm="1">
        <f t="array" aca="1" ref="K264" ca="1">SUM(INDIRECT("'"&amp;TOTALDemandSheets&amp;"'!"&amp;ADDRESS(ROW(),COLUMN())))</f>
        <v>783472.01701573969</v>
      </c>
    </row>
    <row r="265" spans="1:11" outlineLevel="1">
      <c r="A265" s="31">
        <f>IF(ISBLANK('Input-Accounts'!A265),"",'Input-Accounts'!A265)</f>
        <v>235</v>
      </c>
      <c r="B265" s="53" t="str">
        <f>IF(ISBLANK('Input-Accounts'!B265),"",'Input-Accounts'!B265)</f>
        <v>MAINS - DS-ML DIRECT ASSIGNMENT</v>
      </c>
      <c r="C265" s="31">
        <f>IF(ISBLANK('Input-Accounts'!C265),"",'Input-Accounts'!C265)</f>
        <v>376</v>
      </c>
      <c r="D265" s="10" cm="1">
        <f t="array" aca="1" ref="D265" ca="1">SUM(INDIRECT("'"&amp;TOTALDemandSheets&amp;"'!"&amp;ADDRESS(ROW(),COLUMN())))</f>
        <v>105.34544266790769</v>
      </c>
      <c r="E265" s="10">
        <f t="shared" ca="1" si="3"/>
        <v>0</v>
      </c>
      <c r="F265" s="3"/>
      <c r="G265" s="10" cm="1">
        <f t="array" aca="1" ref="G265" ca="1">SUM(INDIRECT("'"&amp;TOTALDemandSheets&amp;"'!"&amp;ADDRESS(ROW(),COLUMN())))</f>
        <v>0</v>
      </c>
      <c r="H265" s="10" cm="1">
        <f t="array" aca="1" ref="H265" ca="1">SUM(INDIRECT("'"&amp;TOTALDemandSheets&amp;"'!"&amp;ADDRESS(ROW(),COLUMN())))</f>
        <v>0</v>
      </c>
      <c r="I265" s="10" cm="1">
        <f t="array" aca="1" ref="I265" ca="1">SUM(INDIRECT("'"&amp;TOTALDemandSheets&amp;"'!"&amp;ADDRESS(ROW(),COLUMN())))</f>
        <v>0</v>
      </c>
      <c r="J265" s="10" cm="1">
        <f t="array" aca="1" ref="J265" ca="1">SUM(INDIRECT("'"&amp;TOTALDemandSheets&amp;"'!"&amp;ADDRESS(ROW(),COLUMN())))</f>
        <v>105.34544266790769</v>
      </c>
      <c r="K265" s="10" cm="1">
        <f t="array" aca="1" ref="K265" ca="1">SUM(INDIRECT("'"&amp;TOTALDemandSheets&amp;"'!"&amp;ADDRESS(ROW(),COLUMN())))</f>
        <v>0</v>
      </c>
    </row>
    <row r="266" spans="1:11" outlineLevel="1">
      <c r="A266" s="31">
        <f>IF(ISBLANK('Input-Accounts'!A266),"",'Input-Accounts'!A266)</f>
        <v>236</v>
      </c>
      <c r="B266" s="53" t="str">
        <f>IF(ISBLANK('Input-Accounts'!B266),"",'Input-Accounts'!B266)</f>
        <v>M &amp; R STATION EQUIP-GENERAL</v>
      </c>
      <c r="C266" s="31">
        <f>IF(ISBLANK('Input-Accounts'!C266),"",'Input-Accounts'!C266)</f>
        <v>378.1</v>
      </c>
      <c r="D266" s="10" cm="1">
        <f t="array" aca="1" ref="D266" ca="1">SUM(INDIRECT("'"&amp;TOTALDemandSheets&amp;"'!"&amp;ADDRESS(ROW(),COLUMN())))</f>
        <v>-4229.2507621289888</v>
      </c>
      <c r="E266" s="10">
        <f t="shared" ca="1" si="3"/>
        <v>0</v>
      </c>
      <c r="F266" s="3"/>
      <c r="G266" s="10" cm="1">
        <f t="array" aca="1" ref="G266" ca="1">SUM(INDIRECT("'"&amp;TOTALDemandSheets&amp;"'!"&amp;ADDRESS(ROW(),COLUMN())))</f>
        <v>-2164.7403974348913</v>
      </c>
      <c r="H266" s="10" cm="1">
        <f t="array" aca="1" ref="H266" ca="1">SUM(INDIRECT("'"&amp;TOTALDemandSheets&amp;"'!"&amp;ADDRESS(ROW(),COLUMN())))</f>
        <v>-1476.6550730473975</v>
      </c>
      <c r="I266" s="10" cm="1">
        <f t="array" aca="1" ref="I266" ca="1">SUM(INDIRECT("'"&amp;TOTALDemandSheets&amp;"'!"&amp;ADDRESS(ROW(),COLUMN())))</f>
        <v>-1.7702601383199712</v>
      </c>
      <c r="J266" s="10" cm="1">
        <f t="array" aca="1" ref="J266" ca="1">SUM(INDIRECT("'"&amp;TOTALDemandSheets&amp;"'!"&amp;ADDRESS(ROW(),COLUMN())))</f>
        <v>0</v>
      </c>
      <c r="K266" s="10" cm="1">
        <f t="array" aca="1" ref="K266" ca="1">SUM(INDIRECT("'"&amp;TOTALDemandSheets&amp;"'!"&amp;ADDRESS(ROW(),COLUMN())))</f>
        <v>-586.08503150837987</v>
      </c>
    </row>
    <row r="267" spans="1:11" outlineLevel="1">
      <c r="A267" s="31">
        <f>IF(ISBLANK('Input-Accounts'!A267),"",'Input-Accounts'!A267)</f>
        <v>237</v>
      </c>
      <c r="B267" s="53" t="str">
        <f>IF(ISBLANK('Input-Accounts'!B267),"",'Input-Accounts'!B267)</f>
        <v>M &amp; R STA EQUIP-GENERAL-REGULATING (Less SMRP)</v>
      </c>
      <c r="C267" s="31">
        <f>IF(ISBLANK('Input-Accounts'!C267),"",'Input-Accounts'!C267)</f>
        <v>378.2</v>
      </c>
      <c r="D267" s="10" cm="1">
        <f t="array" aca="1" ref="D267" ca="1">SUM(INDIRECT("'"&amp;TOTALDemandSheets&amp;"'!"&amp;ADDRESS(ROW(),COLUMN())))</f>
        <v>726227.88698514586</v>
      </c>
      <c r="E267" s="10">
        <f t="shared" ref="E267:E330" ca="1" si="4">IFERROR(IF(D267="",0,IF(D267=0,0,IF(ABS(D267-SUM($G267:$K267))&lt;Check_Limit,0,1))),1)</f>
        <v>0</v>
      </c>
      <c r="F267" s="3"/>
      <c r="G267" s="10" cm="1">
        <f t="array" aca="1" ref="G267" ca="1">SUM(INDIRECT("'"&amp;TOTALDemandSheets&amp;"'!"&amp;ADDRESS(ROW(),COLUMN())))</f>
        <v>371719.4683223606</v>
      </c>
      <c r="H267" s="10" cm="1">
        <f t="array" aca="1" ref="H267" ca="1">SUM(INDIRECT("'"&amp;TOTALDemandSheets&amp;"'!"&amp;ADDRESS(ROW(),COLUMN())))</f>
        <v>253564.55642400161</v>
      </c>
      <c r="I267" s="10" cm="1">
        <f t="array" aca="1" ref="I267" ca="1">SUM(INDIRECT("'"&amp;TOTALDemandSheets&amp;"'!"&amp;ADDRESS(ROW(),COLUMN())))</f>
        <v>303.9810954645244</v>
      </c>
      <c r="J267" s="10" cm="1">
        <f t="array" aca="1" ref="J267" ca="1">SUM(INDIRECT("'"&amp;TOTALDemandSheets&amp;"'!"&amp;ADDRESS(ROW(),COLUMN())))</f>
        <v>0</v>
      </c>
      <c r="K267" s="10" cm="1">
        <f t="array" aca="1" ref="K267" ca="1">SUM(INDIRECT("'"&amp;TOTALDemandSheets&amp;"'!"&amp;ADDRESS(ROW(),COLUMN())))</f>
        <v>100639.88114331916</v>
      </c>
    </row>
    <row r="268" spans="1:11" outlineLevel="1">
      <c r="A268" s="31">
        <f>IF(ISBLANK('Input-Accounts'!A268),"",'Input-Accounts'!A268)</f>
        <v>238</v>
      </c>
      <c r="B268" s="53" t="str">
        <f>IF(ISBLANK('Input-Accounts'!B268),"",'Input-Accounts'!B268)</f>
        <v>M &amp; R STA EQUIP REG FMV</v>
      </c>
      <c r="C268" s="31">
        <f>IF(ISBLANK('Input-Accounts'!C268),"",'Input-Accounts'!C268)</f>
        <v>378.21</v>
      </c>
      <c r="D268" s="10" cm="1">
        <f t="array" aca="1" ref="D268" ca="1">SUM(INDIRECT("'"&amp;TOTALDemandSheets&amp;"'!"&amp;ADDRESS(ROW(),COLUMN())))</f>
        <v>-19091.016013966553</v>
      </c>
      <c r="E268" s="10">
        <f t="shared" ca="1" si="4"/>
        <v>0</v>
      </c>
      <c r="F268" s="3"/>
      <c r="G268" s="10" cm="1">
        <f t="array" aca="1" ref="G268" ca="1">SUM(INDIRECT("'"&amp;TOTALDemandSheets&amp;"'!"&amp;ADDRESS(ROW(),COLUMN())))</f>
        <v>-9771.7293009852001</v>
      </c>
      <c r="H268" s="10" cm="1">
        <f t="array" aca="1" ref="H268" ca="1">SUM(INDIRECT("'"&amp;TOTALDemandSheets&amp;"'!"&amp;ADDRESS(ROW(),COLUMN())))</f>
        <v>-6665.6831746863963</v>
      </c>
      <c r="I268" s="10" cm="1">
        <f t="array" aca="1" ref="I268" ca="1">SUM(INDIRECT("'"&amp;TOTALDemandSheets&amp;"'!"&amp;ADDRESS(ROW(),COLUMN())))</f>
        <v>-7.9910288016453306</v>
      </c>
      <c r="J268" s="10" cm="1">
        <f t="array" aca="1" ref="J268" ca="1">SUM(INDIRECT("'"&amp;TOTALDemandSheets&amp;"'!"&amp;ADDRESS(ROW(),COLUMN())))</f>
        <v>0</v>
      </c>
      <c r="K268" s="10" cm="1">
        <f t="array" aca="1" ref="K268" ca="1">SUM(INDIRECT("'"&amp;TOTALDemandSheets&amp;"'!"&amp;ADDRESS(ROW(),COLUMN())))</f>
        <v>-2645.6125094933113</v>
      </c>
    </row>
    <row r="269" spans="1:11" outlineLevel="1">
      <c r="A269" s="31">
        <f>IF(ISBLANK('Input-Accounts'!A269),"",'Input-Accounts'!A269)</f>
        <v>239</v>
      </c>
      <c r="B269" s="53" t="str">
        <f>IF(ISBLANK('Input-Accounts'!B269),"",'Input-Accounts'!B269)</f>
        <v>M &amp; R STA EQUIP-GEN-LOCAL GAS PURCH</v>
      </c>
      <c r="C269" s="31">
        <f>IF(ISBLANK('Input-Accounts'!C269),"",'Input-Accounts'!C269)</f>
        <v>378.3</v>
      </c>
      <c r="D269" s="10" cm="1">
        <f t="array" aca="1" ref="D269" ca="1">SUM(INDIRECT("'"&amp;TOTALDemandSheets&amp;"'!"&amp;ADDRESS(ROW(),COLUMN())))</f>
        <v>1112.9607268760496</v>
      </c>
      <c r="E269" s="10">
        <f t="shared" ca="1" si="4"/>
        <v>0</v>
      </c>
      <c r="F269" s="3"/>
      <c r="G269" s="10" cm="1">
        <f t="array" aca="1" ref="G269" ca="1">SUM(INDIRECT("'"&amp;TOTALDemandSheets&amp;"'!"&amp;ADDRESS(ROW(),COLUMN())))</f>
        <v>569.66852564076089</v>
      </c>
      <c r="H269" s="10" cm="1">
        <f t="array" aca="1" ref="H269" ca="1">SUM(INDIRECT("'"&amp;TOTALDemandSheets&amp;"'!"&amp;ADDRESS(ROW(),COLUMN())))</f>
        <v>388.59344027563094</v>
      </c>
      <c r="I269" s="10" cm="1">
        <f t="array" aca="1" ref="I269" ca="1">SUM(INDIRECT("'"&amp;TOTALDemandSheets&amp;"'!"&amp;ADDRESS(ROW(),COLUMN())))</f>
        <v>0.46585793113683455</v>
      </c>
      <c r="J269" s="10" cm="1">
        <f t="array" aca="1" ref="J269" ca="1">SUM(INDIRECT("'"&amp;TOTALDemandSheets&amp;"'!"&amp;ADDRESS(ROW(),COLUMN())))</f>
        <v>0</v>
      </c>
      <c r="K269" s="10" cm="1">
        <f t="array" aca="1" ref="K269" ca="1">SUM(INDIRECT("'"&amp;TOTALDemandSheets&amp;"'!"&amp;ADDRESS(ROW(),COLUMN())))</f>
        <v>154.23290302852104</v>
      </c>
    </row>
    <row r="270" spans="1:11" outlineLevel="1">
      <c r="A270" s="31">
        <f>IF(ISBLANK('Input-Accounts'!A270),"",'Input-Accounts'!A270)</f>
        <v>240</v>
      </c>
      <c r="B270" s="53" t="str">
        <f>IF(ISBLANK('Input-Accounts'!B270),"",'Input-Accounts'!B270)</f>
        <v>Measuring and regulating station equipment—city gate check stations</v>
      </c>
      <c r="C270" s="31">
        <f>IF(ISBLANK('Input-Accounts'!C270),"",'Input-Accounts'!C270)</f>
        <v>379.1</v>
      </c>
      <c r="D270" s="10" cm="1">
        <f t="array" aca="1" ref="D270" ca="1">SUM(INDIRECT("'"&amp;TOTALDemandSheets&amp;"'!"&amp;ADDRESS(ROW(),COLUMN())))</f>
        <v>29293.126331377629</v>
      </c>
      <c r="E270" s="10">
        <f t="shared" ca="1" si="4"/>
        <v>0</v>
      </c>
      <c r="F270" s="3"/>
      <c r="G270" s="10" cm="1">
        <f t="array" aca="1" ref="G270" ca="1">SUM(INDIRECT("'"&amp;TOTALDemandSheets&amp;"'!"&amp;ADDRESS(ROW(),COLUMN())))</f>
        <v>14993.675594864828</v>
      </c>
      <c r="H270" s="10" cm="1">
        <f t="array" aca="1" ref="H270" ca="1">SUM(INDIRECT("'"&amp;TOTALDemandSheets&amp;"'!"&amp;ADDRESS(ROW(),COLUMN())))</f>
        <v>10227.779348054608</v>
      </c>
      <c r="I270" s="10" cm="1">
        <f t="array" aca="1" ref="I270" ca="1">SUM(INDIRECT("'"&amp;TOTALDemandSheets&amp;"'!"&amp;ADDRESS(ROW(),COLUMN())))</f>
        <v>12.261380747521486</v>
      </c>
      <c r="J270" s="10" cm="1">
        <f t="array" aca="1" ref="J270" ca="1">SUM(INDIRECT("'"&amp;TOTALDemandSheets&amp;"'!"&amp;ADDRESS(ROW(),COLUMN())))</f>
        <v>0</v>
      </c>
      <c r="K270" s="10" cm="1">
        <f t="array" aca="1" ref="K270" ca="1">SUM(INDIRECT("'"&amp;TOTALDemandSheets&amp;"'!"&amp;ADDRESS(ROW(),COLUMN())))</f>
        <v>4059.4100077106737</v>
      </c>
    </row>
    <row r="271" spans="1:11" outlineLevel="1">
      <c r="A271" s="31">
        <f>IF(ISBLANK('Input-Accounts'!A271),"",'Input-Accounts'!A271)</f>
        <v>241</v>
      </c>
      <c r="B271" s="53" t="str">
        <f>IF(ISBLANK('Input-Accounts'!B271),"",'Input-Accounts'!B271)</f>
        <v>SERVICES (Less SMRP)</v>
      </c>
      <c r="C271" s="31">
        <f>IF(ISBLANK('Input-Accounts'!C271),"",'Input-Accounts'!C271)</f>
        <v>380</v>
      </c>
      <c r="D271" s="10" cm="1">
        <f t="array" aca="1" ref="D271" ca="1">SUM(INDIRECT("'"&amp;TOTALDemandSheets&amp;"'!"&amp;ADDRESS(ROW(),COLUMN())))</f>
        <v>0</v>
      </c>
      <c r="E271" s="10">
        <f t="shared" ca="1" si="4"/>
        <v>0</v>
      </c>
      <c r="F271" s="3"/>
      <c r="G271" s="10" cm="1">
        <f t="array" aca="1" ref="G271" ca="1">SUM(INDIRECT("'"&amp;TOTALDemandSheets&amp;"'!"&amp;ADDRESS(ROW(),COLUMN())))</f>
        <v>0</v>
      </c>
      <c r="H271" s="10" cm="1">
        <f t="array" aca="1" ref="H271" ca="1">SUM(INDIRECT("'"&amp;TOTALDemandSheets&amp;"'!"&amp;ADDRESS(ROW(),COLUMN())))</f>
        <v>0</v>
      </c>
      <c r="I271" s="10" cm="1">
        <f t="array" aca="1" ref="I271" ca="1">SUM(INDIRECT("'"&amp;TOTALDemandSheets&amp;"'!"&amp;ADDRESS(ROW(),COLUMN())))</f>
        <v>0</v>
      </c>
      <c r="J271" s="10" cm="1">
        <f t="array" aca="1" ref="J271" ca="1">SUM(INDIRECT("'"&amp;TOTALDemandSheets&amp;"'!"&amp;ADDRESS(ROW(),COLUMN())))</f>
        <v>0</v>
      </c>
      <c r="K271" s="10" cm="1">
        <f t="array" aca="1" ref="K271" ca="1">SUM(INDIRECT("'"&amp;TOTALDemandSheets&amp;"'!"&amp;ADDRESS(ROW(),COLUMN())))</f>
        <v>0</v>
      </c>
    </row>
    <row r="272" spans="1:11" outlineLevel="1">
      <c r="A272" s="31">
        <f>IF(ISBLANK('Input-Accounts'!A272),"",'Input-Accounts'!A272)</f>
        <v>242</v>
      </c>
      <c r="B272" s="53" t="str">
        <f>IF(ISBLANK('Input-Accounts'!B272),"",'Input-Accounts'!B272)</f>
        <v>METERS</v>
      </c>
      <c r="C272" s="31">
        <f>IF(ISBLANK('Input-Accounts'!C272),"",'Input-Accounts'!C272)</f>
        <v>381</v>
      </c>
      <c r="D272" s="10" cm="1">
        <f t="array" aca="1" ref="D272" ca="1">SUM(INDIRECT("'"&amp;TOTALDemandSheets&amp;"'!"&amp;ADDRESS(ROW(),COLUMN())))</f>
        <v>0</v>
      </c>
      <c r="E272" s="10">
        <f t="shared" ca="1" si="4"/>
        <v>0</v>
      </c>
      <c r="F272" s="3"/>
      <c r="G272" s="10" cm="1">
        <f t="array" aca="1" ref="G272" ca="1">SUM(INDIRECT("'"&amp;TOTALDemandSheets&amp;"'!"&amp;ADDRESS(ROW(),COLUMN())))</f>
        <v>0</v>
      </c>
      <c r="H272" s="10" cm="1">
        <f t="array" aca="1" ref="H272" ca="1">SUM(INDIRECT("'"&amp;TOTALDemandSheets&amp;"'!"&amp;ADDRESS(ROW(),COLUMN())))</f>
        <v>0</v>
      </c>
      <c r="I272" s="10" cm="1">
        <f t="array" aca="1" ref="I272" ca="1">SUM(INDIRECT("'"&amp;TOTALDemandSheets&amp;"'!"&amp;ADDRESS(ROW(),COLUMN())))</f>
        <v>0</v>
      </c>
      <c r="J272" s="10" cm="1">
        <f t="array" aca="1" ref="J272" ca="1">SUM(INDIRECT("'"&amp;TOTALDemandSheets&amp;"'!"&amp;ADDRESS(ROW(),COLUMN())))</f>
        <v>0</v>
      </c>
      <c r="K272" s="10" cm="1">
        <f t="array" aca="1" ref="K272" ca="1">SUM(INDIRECT("'"&amp;TOTALDemandSheets&amp;"'!"&amp;ADDRESS(ROW(),COLUMN())))</f>
        <v>0</v>
      </c>
    </row>
    <row r="273" spans="1:11" outlineLevel="1">
      <c r="A273" s="31">
        <f>IF(ISBLANK('Input-Accounts'!A273),"",'Input-Accounts'!A273)</f>
        <v>243</v>
      </c>
      <c r="B273" s="53" t="str">
        <f>IF(ISBLANK('Input-Accounts'!B273),"",'Input-Accounts'!B273)</f>
        <v>METERS - AMI</v>
      </c>
      <c r="C273" s="31">
        <f>IF(ISBLANK('Input-Accounts'!C273),"",'Input-Accounts'!C273)</f>
        <v>381.1</v>
      </c>
      <c r="D273" s="10" cm="1">
        <f t="array" aca="1" ref="D273" ca="1">SUM(INDIRECT("'"&amp;TOTALDemandSheets&amp;"'!"&amp;ADDRESS(ROW(),COLUMN())))</f>
        <v>0</v>
      </c>
      <c r="E273" s="10">
        <f t="shared" ca="1" si="4"/>
        <v>0</v>
      </c>
      <c r="F273" s="3"/>
      <c r="G273" s="10" cm="1">
        <f t="array" aca="1" ref="G273" ca="1">SUM(INDIRECT("'"&amp;TOTALDemandSheets&amp;"'!"&amp;ADDRESS(ROW(),COLUMN())))</f>
        <v>0</v>
      </c>
      <c r="H273" s="10" cm="1">
        <f t="array" aca="1" ref="H273" ca="1">SUM(INDIRECT("'"&amp;TOTALDemandSheets&amp;"'!"&amp;ADDRESS(ROW(),COLUMN())))</f>
        <v>0</v>
      </c>
      <c r="I273" s="10" cm="1">
        <f t="array" aca="1" ref="I273" ca="1">SUM(INDIRECT("'"&amp;TOTALDemandSheets&amp;"'!"&amp;ADDRESS(ROW(),COLUMN())))</f>
        <v>0</v>
      </c>
      <c r="J273" s="10" cm="1">
        <f t="array" aca="1" ref="J273" ca="1">SUM(INDIRECT("'"&amp;TOTALDemandSheets&amp;"'!"&amp;ADDRESS(ROW(),COLUMN())))</f>
        <v>0</v>
      </c>
      <c r="K273" s="10" cm="1">
        <f t="array" aca="1" ref="K273" ca="1">SUM(INDIRECT("'"&amp;TOTALDemandSheets&amp;"'!"&amp;ADDRESS(ROW(),COLUMN())))</f>
        <v>0</v>
      </c>
    </row>
    <row r="274" spans="1:11" outlineLevel="1">
      <c r="A274" s="31">
        <f>IF(ISBLANK('Input-Accounts'!A274),"",'Input-Accounts'!A274)</f>
        <v>244</v>
      </c>
      <c r="B274" s="53" t="str">
        <f>IF(ISBLANK('Input-Accounts'!B274),"",'Input-Accounts'!B274)</f>
        <v>METER INSTALLATIONS (Less SMRP)</v>
      </c>
      <c r="C274" s="31">
        <f>IF(ISBLANK('Input-Accounts'!C274),"",'Input-Accounts'!C274)</f>
        <v>382</v>
      </c>
      <c r="D274" s="10" cm="1">
        <f t="array" aca="1" ref="D274" ca="1">SUM(INDIRECT("'"&amp;TOTALDemandSheets&amp;"'!"&amp;ADDRESS(ROW(),COLUMN())))</f>
        <v>0</v>
      </c>
      <c r="E274" s="10">
        <f t="shared" ca="1" si="4"/>
        <v>0</v>
      </c>
      <c r="F274" s="3"/>
      <c r="G274" s="10" cm="1">
        <f t="array" aca="1" ref="G274" ca="1">SUM(INDIRECT("'"&amp;TOTALDemandSheets&amp;"'!"&amp;ADDRESS(ROW(),COLUMN())))</f>
        <v>0</v>
      </c>
      <c r="H274" s="10" cm="1">
        <f t="array" aca="1" ref="H274" ca="1">SUM(INDIRECT("'"&amp;TOTALDemandSheets&amp;"'!"&amp;ADDRESS(ROW(),COLUMN())))</f>
        <v>0</v>
      </c>
      <c r="I274" s="10" cm="1">
        <f t="array" aca="1" ref="I274" ca="1">SUM(INDIRECT("'"&amp;TOTALDemandSheets&amp;"'!"&amp;ADDRESS(ROW(),COLUMN())))</f>
        <v>0</v>
      </c>
      <c r="J274" s="10" cm="1">
        <f t="array" aca="1" ref="J274" ca="1">SUM(INDIRECT("'"&amp;TOTALDemandSheets&amp;"'!"&amp;ADDRESS(ROW(),COLUMN())))</f>
        <v>0</v>
      </c>
      <c r="K274" s="10" cm="1">
        <f t="array" aca="1" ref="K274" ca="1">SUM(INDIRECT("'"&amp;TOTALDemandSheets&amp;"'!"&amp;ADDRESS(ROW(),COLUMN())))</f>
        <v>0</v>
      </c>
    </row>
    <row r="275" spans="1:11" outlineLevel="1">
      <c r="A275" s="31">
        <f>IF(ISBLANK('Input-Accounts'!A275),"",'Input-Accounts'!A275)</f>
        <v>245</v>
      </c>
      <c r="B275" s="53" t="str">
        <f>IF(ISBLANK('Input-Accounts'!B275),"",'Input-Accounts'!B275)</f>
        <v>HOUSE REGULATORS (Less SMRP)</v>
      </c>
      <c r="C275" s="31">
        <f>IF(ISBLANK('Input-Accounts'!C275),"",'Input-Accounts'!C275)</f>
        <v>383</v>
      </c>
      <c r="D275" s="10" cm="1">
        <f t="array" aca="1" ref="D275" ca="1">SUM(INDIRECT("'"&amp;TOTALDemandSheets&amp;"'!"&amp;ADDRESS(ROW(),COLUMN())))</f>
        <v>0</v>
      </c>
      <c r="E275" s="10">
        <f t="shared" ca="1" si="4"/>
        <v>0</v>
      </c>
      <c r="F275" s="3"/>
      <c r="G275" s="10" cm="1">
        <f t="array" aca="1" ref="G275" ca="1">SUM(INDIRECT("'"&amp;TOTALDemandSheets&amp;"'!"&amp;ADDRESS(ROW(),COLUMN())))</f>
        <v>0</v>
      </c>
      <c r="H275" s="10" cm="1">
        <f t="array" aca="1" ref="H275" ca="1">SUM(INDIRECT("'"&amp;TOTALDemandSheets&amp;"'!"&amp;ADDRESS(ROW(),COLUMN())))</f>
        <v>0</v>
      </c>
      <c r="I275" s="10" cm="1">
        <f t="array" aca="1" ref="I275" ca="1">SUM(INDIRECT("'"&amp;TOTALDemandSheets&amp;"'!"&amp;ADDRESS(ROW(),COLUMN())))</f>
        <v>0</v>
      </c>
      <c r="J275" s="10" cm="1">
        <f t="array" aca="1" ref="J275" ca="1">SUM(INDIRECT("'"&amp;TOTALDemandSheets&amp;"'!"&amp;ADDRESS(ROW(),COLUMN())))</f>
        <v>0</v>
      </c>
      <c r="K275" s="10" cm="1">
        <f t="array" aca="1" ref="K275" ca="1">SUM(INDIRECT("'"&amp;TOTALDemandSheets&amp;"'!"&amp;ADDRESS(ROW(),COLUMN())))</f>
        <v>0</v>
      </c>
    </row>
    <row r="276" spans="1:11" outlineLevel="1">
      <c r="A276" s="31">
        <f>IF(ISBLANK('Input-Accounts'!A276),"",'Input-Accounts'!A276)</f>
        <v>246</v>
      </c>
      <c r="B276" s="53" t="str">
        <f>IF(ISBLANK('Input-Accounts'!B276),"",'Input-Accounts'!B276)</f>
        <v>HOUSE REGULATOR INSTALLATIONS</v>
      </c>
      <c r="C276" s="31">
        <f>IF(ISBLANK('Input-Accounts'!C276),"",'Input-Accounts'!C276)</f>
        <v>384</v>
      </c>
      <c r="D276" s="10" cm="1">
        <f t="array" aca="1" ref="D276" ca="1">SUM(INDIRECT("'"&amp;TOTALDemandSheets&amp;"'!"&amp;ADDRESS(ROW(),COLUMN())))</f>
        <v>0</v>
      </c>
      <c r="E276" s="10">
        <f t="shared" ca="1" si="4"/>
        <v>0</v>
      </c>
      <c r="F276" s="3"/>
      <c r="G276" s="10" cm="1">
        <f t="array" aca="1" ref="G276" ca="1">SUM(INDIRECT("'"&amp;TOTALDemandSheets&amp;"'!"&amp;ADDRESS(ROW(),COLUMN())))</f>
        <v>0</v>
      </c>
      <c r="H276" s="10" cm="1">
        <f t="array" aca="1" ref="H276" ca="1">SUM(INDIRECT("'"&amp;TOTALDemandSheets&amp;"'!"&amp;ADDRESS(ROW(),COLUMN())))</f>
        <v>0</v>
      </c>
      <c r="I276" s="10" cm="1">
        <f t="array" aca="1" ref="I276" ca="1">SUM(INDIRECT("'"&amp;TOTALDemandSheets&amp;"'!"&amp;ADDRESS(ROW(),COLUMN())))</f>
        <v>0</v>
      </c>
      <c r="J276" s="10" cm="1">
        <f t="array" aca="1" ref="J276" ca="1">SUM(INDIRECT("'"&amp;TOTALDemandSheets&amp;"'!"&amp;ADDRESS(ROW(),COLUMN())))</f>
        <v>0</v>
      </c>
      <c r="K276" s="10" cm="1">
        <f t="array" aca="1" ref="K276" ca="1">SUM(INDIRECT("'"&amp;TOTALDemandSheets&amp;"'!"&amp;ADDRESS(ROW(),COLUMN())))</f>
        <v>0</v>
      </c>
    </row>
    <row r="277" spans="1:11" outlineLevel="1">
      <c r="A277" s="31">
        <f>IF(ISBLANK('Input-Accounts'!A277),"",'Input-Accounts'!A277)</f>
        <v>247</v>
      </c>
      <c r="B277" s="53" t="str">
        <f>IF(ISBLANK('Input-Accounts'!B277),"",'Input-Accounts'!B277)</f>
        <v>INDUSTRIAL M &amp; R STATION EQUIPMENT</v>
      </c>
      <c r="C277" s="31">
        <f>IF(ISBLANK('Input-Accounts'!C277),"",'Input-Accounts'!C277)</f>
        <v>385</v>
      </c>
      <c r="D277" s="10" cm="1">
        <f t="array" aca="1" ref="D277" ca="1">SUM(INDIRECT("'"&amp;TOTALDemandSheets&amp;"'!"&amp;ADDRESS(ROW(),COLUMN())))</f>
        <v>0</v>
      </c>
      <c r="E277" s="10">
        <f t="shared" ca="1" si="4"/>
        <v>0</v>
      </c>
      <c r="F277" s="3"/>
      <c r="G277" s="10" cm="1">
        <f t="array" aca="1" ref="G277" ca="1">SUM(INDIRECT("'"&amp;TOTALDemandSheets&amp;"'!"&amp;ADDRESS(ROW(),COLUMN())))</f>
        <v>0</v>
      </c>
      <c r="H277" s="10" cm="1">
        <f t="array" aca="1" ref="H277" ca="1">SUM(INDIRECT("'"&amp;TOTALDemandSheets&amp;"'!"&amp;ADDRESS(ROW(),COLUMN())))</f>
        <v>0</v>
      </c>
      <c r="I277" s="10" cm="1">
        <f t="array" aca="1" ref="I277" ca="1">SUM(INDIRECT("'"&amp;TOTALDemandSheets&amp;"'!"&amp;ADDRESS(ROW(),COLUMN())))</f>
        <v>0</v>
      </c>
      <c r="J277" s="10" cm="1">
        <f t="array" aca="1" ref="J277" ca="1">SUM(INDIRECT("'"&amp;TOTALDemandSheets&amp;"'!"&amp;ADDRESS(ROW(),COLUMN())))</f>
        <v>0</v>
      </c>
      <c r="K277" s="10" cm="1">
        <f t="array" aca="1" ref="K277" ca="1">SUM(INDIRECT("'"&amp;TOTALDemandSheets&amp;"'!"&amp;ADDRESS(ROW(),COLUMN())))</f>
        <v>0</v>
      </c>
    </row>
    <row r="278" spans="1:11" outlineLevel="1">
      <c r="A278" s="31">
        <f>IF(ISBLANK('Input-Accounts'!A278),"",'Input-Accounts'!A278)</f>
        <v>248</v>
      </c>
      <c r="B278" s="53" t="str">
        <f>IF(ISBLANK('Input-Accounts'!B278),"",'Input-Accounts'!B278)</f>
        <v>INDUSTRIAL M &amp; R STATION EQUIPMENT - DS-ML DIRECT ASSIGNMENT</v>
      </c>
      <c r="C278" s="31">
        <f>IF(ISBLANK('Input-Accounts'!C278),"",'Input-Accounts'!C278)</f>
        <v>385</v>
      </c>
      <c r="D278" s="10" cm="1">
        <f t="array" aca="1" ref="D278" ca="1">SUM(INDIRECT("'"&amp;TOTALDemandSheets&amp;"'!"&amp;ADDRESS(ROW(),COLUMN())))</f>
        <v>0</v>
      </c>
      <c r="E278" s="10">
        <f t="shared" ca="1" si="4"/>
        <v>0</v>
      </c>
      <c r="F278" s="3"/>
      <c r="G278" s="10" cm="1">
        <f t="array" aca="1" ref="G278" ca="1">SUM(INDIRECT("'"&amp;TOTALDemandSheets&amp;"'!"&amp;ADDRESS(ROW(),COLUMN())))</f>
        <v>0</v>
      </c>
      <c r="H278" s="10" cm="1">
        <f t="array" aca="1" ref="H278" ca="1">SUM(INDIRECT("'"&amp;TOTALDemandSheets&amp;"'!"&amp;ADDRESS(ROW(),COLUMN())))</f>
        <v>0</v>
      </c>
      <c r="I278" s="10" cm="1">
        <f t="array" aca="1" ref="I278" ca="1">SUM(INDIRECT("'"&amp;TOTALDemandSheets&amp;"'!"&amp;ADDRESS(ROW(),COLUMN())))</f>
        <v>0</v>
      </c>
      <c r="J278" s="10" cm="1">
        <f t="array" aca="1" ref="J278" ca="1">SUM(INDIRECT("'"&amp;TOTALDemandSheets&amp;"'!"&amp;ADDRESS(ROW(),COLUMN())))</f>
        <v>0</v>
      </c>
      <c r="K278" s="10" cm="1">
        <f t="array" aca="1" ref="K278" ca="1">SUM(INDIRECT("'"&amp;TOTALDemandSheets&amp;"'!"&amp;ADDRESS(ROW(),COLUMN())))</f>
        <v>0</v>
      </c>
    </row>
    <row r="279" spans="1:11" outlineLevel="1">
      <c r="A279" s="31">
        <f>IF(ISBLANK('Input-Accounts'!A279),"",'Input-Accounts'!A279)</f>
        <v>249</v>
      </c>
      <c r="B279" s="53" t="str">
        <f>IF(ISBLANK('Input-Accounts'!B279),"",'Input-Accounts'!B279)</f>
        <v>OTHER EQUIP-ODORIZATION</v>
      </c>
      <c r="C279" s="31">
        <f>IF(ISBLANK('Input-Accounts'!C279),"",'Input-Accounts'!C279)</f>
        <v>387.2</v>
      </c>
      <c r="D279" s="10" cm="1">
        <f t="array" aca="1" ref="D279" ca="1">SUM(INDIRECT("'"&amp;TOTALDemandSheets&amp;"'!"&amp;ADDRESS(ROW(),COLUMN())))</f>
        <v>0</v>
      </c>
      <c r="E279" s="10">
        <f t="shared" ca="1" si="4"/>
        <v>0</v>
      </c>
      <c r="F279" s="3"/>
      <c r="G279" s="10" cm="1">
        <f t="array" aca="1" ref="G279" ca="1">SUM(INDIRECT("'"&amp;TOTALDemandSheets&amp;"'!"&amp;ADDRESS(ROW(),COLUMN())))</f>
        <v>0</v>
      </c>
      <c r="H279" s="10" cm="1">
        <f t="array" aca="1" ref="H279" ca="1">SUM(INDIRECT("'"&amp;TOTALDemandSheets&amp;"'!"&amp;ADDRESS(ROW(),COLUMN())))</f>
        <v>0</v>
      </c>
      <c r="I279" s="10" cm="1">
        <f t="array" aca="1" ref="I279" ca="1">SUM(INDIRECT("'"&amp;TOTALDemandSheets&amp;"'!"&amp;ADDRESS(ROW(),COLUMN())))</f>
        <v>0</v>
      </c>
      <c r="J279" s="10" cm="1">
        <f t="array" aca="1" ref="J279" ca="1">SUM(INDIRECT("'"&amp;TOTALDemandSheets&amp;"'!"&amp;ADDRESS(ROW(),COLUMN())))</f>
        <v>0</v>
      </c>
      <c r="K279" s="10" cm="1">
        <f t="array" aca="1" ref="K279" ca="1">SUM(INDIRECT("'"&amp;TOTALDemandSheets&amp;"'!"&amp;ADDRESS(ROW(),COLUMN())))</f>
        <v>0</v>
      </c>
    </row>
    <row r="280" spans="1:11" outlineLevel="1">
      <c r="A280" s="31">
        <f>IF(ISBLANK('Input-Accounts'!A280),"",'Input-Accounts'!A280)</f>
        <v>250</v>
      </c>
      <c r="B280" s="53" t="str">
        <f>IF(ISBLANK('Input-Accounts'!B280),"",'Input-Accounts'!B280)</f>
        <v>OTHER EQUIP-TELEPHONE</v>
      </c>
      <c r="C280" s="31">
        <f>IF(ISBLANK('Input-Accounts'!C280),"",'Input-Accounts'!C280)</f>
        <v>387.41</v>
      </c>
      <c r="D280" s="10" cm="1">
        <f t="array" aca="1" ref="D280" ca="1">SUM(INDIRECT("'"&amp;TOTALDemandSheets&amp;"'!"&amp;ADDRESS(ROW(),COLUMN())))</f>
        <v>6108.0091423718932</v>
      </c>
      <c r="E280" s="10">
        <f t="shared" ca="1" si="4"/>
        <v>0</v>
      </c>
      <c r="F280" s="3"/>
      <c r="G280" s="10" cm="1">
        <f t="array" aca="1" ref="G280" ca="1">SUM(INDIRECT("'"&amp;TOTALDemandSheets&amp;"'!"&amp;ADDRESS(ROW(),COLUMN())))</f>
        <v>3126.0003552540447</v>
      </c>
      <c r="H280" s="10" cm="1">
        <f t="array" aca="1" ref="H280" ca="1">SUM(INDIRECT("'"&amp;TOTALDemandSheets&amp;"'!"&amp;ADDRESS(ROW(),COLUMN())))</f>
        <v>2132.3685225275085</v>
      </c>
      <c r="I280" s="10" cm="1">
        <f t="array" aca="1" ref="I280" ca="1">SUM(INDIRECT("'"&amp;TOTALDemandSheets&amp;"'!"&amp;ADDRESS(ROW(),COLUMN())))</f>
        <v>2.5563498643244329</v>
      </c>
      <c r="J280" s="10" cm="1">
        <f t="array" aca="1" ref="J280" ca="1">SUM(INDIRECT("'"&amp;TOTALDemandSheets&amp;"'!"&amp;ADDRESS(ROW(),COLUMN())))</f>
        <v>0.74593402624177974</v>
      </c>
      <c r="K280" s="10" cm="1">
        <f t="array" aca="1" ref="K280" ca="1">SUM(INDIRECT("'"&amp;TOTALDemandSheets&amp;"'!"&amp;ADDRESS(ROW(),COLUMN())))</f>
        <v>846.33798069977445</v>
      </c>
    </row>
    <row r="281" spans="1:11" outlineLevel="1">
      <c r="A281" s="31">
        <f>IF(ISBLANK('Input-Accounts'!A281),"",'Input-Accounts'!A281)</f>
        <v>251</v>
      </c>
      <c r="B281" s="53" t="str">
        <f>IF(ISBLANK('Input-Accounts'!B281),"",'Input-Accounts'!B281)</f>
        <v>OTHER EQUIPMENT-RADIO</v>
      </c>
      <c r="C281" s="31">
        <f>IF(ISBLANK('Input-Accounts'!C281),"",'Input-Accounts'!C281)</f>
        <v>387.42</v>
      </c>
      <c r="D281" s="10" cm="1">
        <f t="array" aca="1" ref="D281" ca="1">SUM(INDIRECT("'"&amp;TOTALDemandSheets&amp;"'!"&amp;ADDRESS(ROW(),COLUMN())))</f>
        <v>9828.393541068237</v>
      </c>
      <c r="E281" s="10">
        <f t="shared" ca="1" si="4"/>
        <v>0</v>
      </c>
      <c r="F281" s="3"/>
      <c r="G281" s="10" cm="1">
        <f t="array" aca="1" ref="G281" ca="1">SUM(INDIRECT("'"&amp;TOTALDemandSheets&amp;"'!"&amp;ADDRESS(ROW(),COLUMN())))</f>
        <v>5030.0451398841778</v>
      </c>
      <c r="H281" s="10" cm="1">
        <f t="array" aca="1" ref="H281" ca="1">SUM(INDIRECT("'"&amp;TOTALDemandSheets&amp;"'!"&amp;ADDRESS(ROW(),COLUMN())))</f>
        <v>3431.19280365847</v>
      </c>
      <c r="I281" s="10" cm="1">
        <f t="array" aca="1" ref="I281" ca="1">SUM(INDIRECT("'"&amp;TOTALDemandSheets&amp;"'!"&amp;ADDRESS(ROW(),COLUMN())))</f>
        <v>4.1134209051757127</v>
      </c>
      <c r="J281" s="10" cm="1">
        <f t="array" aca="1" ref="J281" ca="1">SUM(INDIRECT("'"&amp;TOTALDemandSheets&amp;"'!"&amp;ADDRESS(ROW(),COLUMN())))</f>
        <v>1.2002819568031611</v>
      </c>
      <c r="K281" s="10" cm="1">
        <f t="array" aca="1" ref="K281" ca="1">SUM(INDIRECT("'"&amp;TOTALDemandSheets&amp;"'!"&amp;ADDRESS(ROW(),COLUMN())))</f>
        <v>1361.8418946636111</v>
      </c>
    </row>
    <row r="282" spans="1:11" outlineLevel="1">
      <c r="A282" s="31">
        <f>IF(ISBLANK('Input-Accounts'!A282),"",'Input-Accounts'!A282)</f>
        <v>252</v>
      </c>
      <c r="B282" s="53" t="str">
        <f>IF(ISBLANK('Input-Accounts'!B282),"",'Input-Accounts'!B282)</f>
        <v>OTHER EQUIP-OTHER COMMUNICATION</v>
      </c>
      <c r="C282" s="31">
        <f>IF(ISBLANK('Input-Accounts'!C282),"",'Input-Accounts'!C282)</f>
        <v>387.44</v>
      </c>
      <c r="D282" s="10" cm="1">
        <f t="array" aca="1" ref="D282" ca="1">SUM(INDIRECT("'"&amp;TOTALDemandSheets&amp;"'!"&amp;ADDRESS(ROW(),COLUMN())))</f>
        <v>2920.7286056838675</v>
      </c>
      <c r="E282" s="10">
        <f t="shared" ca="1" si="4"/>
        <v>0</v>
      </c>
      <c r="F282" s="3"/>
      <c r="G282" s="10" cm="1">
        <f t="array" aca="1" ref="G282" ca="1">SUM(INDIRECT("'"&amp;TOTALDemandSheets&amp;"'!"&amp;ADDRESS(ROW(),COLUMN())))</f>
        <v>1494.7912562264003</v>
      </c>
      <c r="H282" s="10" cm="1">
        <f t="array" aca="1" ref="H282" ca="1">SUM(INDIRECT("'"&amp;TOTALDemandSheets&amp;"'!"&amp;ADDRESS(ROW(),COLUMN())))</f>
        <v>1019.6562572903129</v>
      </c>
      <c r="I282" s="10" cm="1">
        <f t="array" aca="1" ref="I282" ca="1">SUM(INDIRECT("'"&amp;TOTALDemandSheets&amp;"'!"&amp;ADDRESS(ROW(),COLUMN())))</f>
        <v>1.2223957104244039</v>
      </c>
      <c r="J282" s="10" cm="1">
        <f t="array" aca="1" ref="J282" ca="1">SUM(INDIRECT("'"&amp;TOTALDemandSheets&amp;"'!"&amp;ADDRESS(ROW(),COLUMN())))</f>
        <v>0.35669082963279164</v>
      </c>
      <c r="K282" s="10" cm="1">
        <f t="array" aca="1" ref="K282" ca="1">SUM(INDIRECT("'"&amp;TOTALDemandSheets&amp;"'!"&amp;ADDRESS(ROW(),COLUMN())))</f>
        <v>404.70200562709738</v>
      </c>
    </row>
    <row r="283" spans="1:11" outlineLevel="1">
      <c r="A283" s="31">
        <f>IF(ISBLANK('Input-Accounts'!A283),"",'Input-Accounts'!A283)</f>
        <v>253</v>
      </c>
      <c r="B283" s="53" t="str">
        <f>IF(ISBLANK('Input-Accounts'!B283),"",'Input-Accounts'!B283)</f>
        <v>OTHER EQUIP-TELEMETERING</v>
      </c>
      <c r="C283" s="31">
        <f>IF(ISBLANK('Input-Accounts'!C283),"",'Input-Accounts'!C283)</f>
        <v>387.45</v>
      </c>
      <c r="D283" s="10" cm="1">
        <f t="array" aca="1" ref="D283" ca="1">SUM(INDIRECT("'"&amp;TOTALDemandSheets&amp;"'!"&amp;ADDRESS(ROW(),COLUMN())))</f>
        <v>152643.51538248794</v>
      </c>
      <c r="E283" s="10">
        <f t="shared" ca="1" si="4"/>
        <v>0</v>
      </c>
      <c r="F283" s="3"/>
      <c r="G283" s="10" cm="1">
        <f t="array" aca="1" ref="G283" ca="1">SUM(INDIRECT("'"&amp;TOTALDemandSheets&amp;"'!"&amp;ADDRESS(ROW(),COLUMN())))</f>
        <v>78120.98380841469</v>
      </c>
      <c r="H283" s="10" cm="1">
        <f t="array" aca="1" ref="H283" ca="1">SUM(INDIRECT("'"&amp;TOTALDemandSheets&amp;"'!"&amp;ADDRESS(ROW(),COLUMN())))</f>
        <v>53289.413912560718</v>
      </c>
      <c r="I283" s="10" cm="1">
        <f t="array" aca="1" ref="I283" ca="1">SUM(INDIRECT("'"&amp;TOTALDemandSheets&amp;"'!"&amp;ADDRESS(ROW(),COLUMN())))</f>
        <v>63.885010769073453</v>
      </c>
      <c r="J283" s="10" cm="1">
        <f t="array" aca="1" ref="J283" ca="1">SUM(INDIRECT("'"&amp;TOTALDemandSheets&amp;"'!"&amp;ADDRESS(ROW(),COLUMN())))</f>
        <v>18.641424620517643</v>
      </c>
      <c r="K283" s="10" cm="1">
        <f t="array" aca="1" ref="K283" ca="1">SUM(INDIRECT("'"&amp;TOTALDemandSheets&amp;"'!"&amp;ADDRESS(ROW(),COLUMN())))</f>
        <v>21150.591226122964</v>
      </c>
    </row>
    <row r="284" spans="1:11" outlineLevel="1">
      <c r="A284" s="31">
        <f>IF(ISBLANK('Input-Accounts'!A284),"",'Input-Accounts'!A284)</f>
        <v>254</v>
      </c>
      <c r="B284" s="53" t="str">
        <f>IF(ISBLANK('Input-Accounts'!B284),"",'Input-Accounts'!B284)</f>
        <v>OTHER EQUIP-CUST INFO SERVICE</v>
      </c>
      <c r="C284" s="31">
        <f>IF(ISBLANK('Input-Accounts'!C284),"",'Input-Accounts'!C284)</f>
        <v>387.46</v>
      </c>
      <c r="D284" s="10" cm="1">
        <f t="array" aca="1" ref="D284" ca="1">SUM(INDIRECT("'"&amp;TOTALDemandSheets&amp;"'!"&amp;ADDRESS(ROW(),COLUMN())))</f>
        <v>2665.5193100415877</v>
      </c>
      <c r="E284" s="10">
        <f t="shared" ca="1" si="4"/>
        <v>0</v>
      </c>
      <c r="F284" s="3"/>
      <c r="G284" s="10" cm="1">
        <f t="array" aca="1" ref="G284" ca="1">SUM(INDIRECT("'"&amp;TOTALDemandSheets&amp;"'!"&amp;ADDRESS(ROW(),COLUMN())))</f>
        <v>1364.178428012443</v>
      </c>
      <c r="H284" s="10" cm="1">
        <f t="array" aca="1" ref="H284" ca="1">SUM(INDIRECT("'"&amp;TOTALDemandSheets&amp;"'!"&amp;ADDRESS(ROW(),COLUMN())))</f>
        <v>930.56007946882926</v>
      </c>
      <c r="I284" s="10" cm="1">
        <f t="array" aca="1" ref="I284" ca="1">SUM(INDIRECT("'"&amp;TOTALDemandSheets&amp;"'!"&amp;ADDRESS(ROW(),COLUMN())))</f>
        <v>1.115584434756252</v>
      </c>
      <c r="J284" s="10" cm="1">
        <f t="array" aca="1" ref="J284" ca="1">SUM(INDIRECT("'"&amp;TOTALDemandSheets&amp;"'!"&amp;ADDRESS(ROW(),COLUMN())))</f>
        <v>0.32552366976196517</v>
      </c>
      <c r="K284" s="10" cm="1">
        <f t="array" aca="1" ref="K284" ca="1">SUM(INDIRECT("'"&amp;TOTALDemandSheets&amp;"'!"&amp;ADDRESS(ROW(),COLUMN())))</f>
        <v>369.3396944557976</v>
      </c>
    </row>
    <row r="285" spans="1:11" outlineLevel="1">
      <c r="A285" s="31">
        <f>IF(ISBLANK('Input-Accounts'!A285),"",'Input-Accounts'!A285)</f>
        <v>255</v>
      </c>
      <c r="B285" s="53" t="str">
        <f>IF(ISBLANK('Input-Accounts'!B285),"",'Input-Accounts'!B285)</f>
        <v>GPS PIPE LOCATORS</v>
      </c>
      <c r="C285" s="31">
        <f>IF(ISBLANK('Input-Accounts'!C285),"",'Input-Accounts'!C285)</f>
        <v>387.5</v>
      </c>
      <c r="D285" s="10" cm="1">
        <f t="array" aca="1" ref="D285" ca="1">SUM(INDIRECT("'"&amp;TOTALDemandSheets&amp;"'!"&amp;ADDRESS(ROW(),COLUMN())))</f>
        <v>15187.788749556112</v>
      </c>
      <c r="E285" s="10">
        <f t="shared" ca="1" si="4"/>
        <v>0</v>
      </c>
      <c r="F285" s="3"/>
      <c r="G285" s="10" cm="1">
        <f t="array" aca="1" ref="G285" ca="1">SUM(INDIRECT("'"&amp;TOTALDemandSheets&amp;"'!"&amp;ADDRESS(ROW(),COLUMN())))</f>
        <v>7772.9145323772818</v>
      </c>
      <c r="H285" s="10" cm="1">
        <f t="array" aca="1" ref="H285" ca="1">SUM(INDIRECT("'"&amp;TOTALDemandSheets&amp;"'!"&amp;ADDRESS(ROW(),COLUMN())))</f>
        <v>5302.2125379096269</v>
      </c>
      <c r="I285" s="10" cm="1">
        <f t="array" aca="1" ref="I285" ca="1">SUM(INDIRECT("'"&amp;TOTALDemandSheets&amp;"'!"&amp;ADDRESS(ROW(),COLUMN())))</f>
        <v>6.3564576942069007</v>
      </c>
      <c r="J285" s="10" cm="1">
        <f t="array" aca="1" ref="J285" ca="1">SUM(INDIRECT("'"&amp;TOTALDemandSheets&amp;"'!"&amp;ADDRESS(ROW(),COLUMN())))</f>
        <v>1.8547923140905167</v>
      </c>
      <c r="K285" s="10" cm="1">
        <f t="array" aca="1" ref="K285" ca="1">SUM(INDIRECT("'"&amp;TOTALDemandSheets&amp;"'!"&amp;ADDRESS(ROW(),COLUMN())))</f>
        <v>2104.4504292609067</v>
      </c>
    </row>
    <row r="286" spans="1:11" outlineLevel="1">
      <c r="A286" s="31">
        <f>IF(ISBLANK('Input-Accounts'!A286),"",'Input-Accounts'!A286)</f>
        <v>256</v>
      </c>
      <c r="B286" t="str">
        <f>IF(ISBLANK('Input-Accounts'!B286),"",'Input-Accounts'!B286)</f>
        <v>Subtotal - Distribution Plant</v>
      </c>
      <c r="C286" s="31" t="str">
        <f>IF(ISBLANK('Input-Accounts'!C286),"",'Input-Accounts'!C286)</f>
        <v/>
      </c>
      <c r="D286" s="123" cm="1">
        <f t="array" aca="1" ref="D286" ca="1">SUM(INDIRECT("'"&amp;TOTALDemandSheets&amp;"'!"&amp;ADDRESS(ROW(),COLUMN())))</f>
        <v>6845211.2694289405</v>
      </c>
      <c r="E286" s="10">
        <f t="shared" ca="1" si="4"/>
        <v>0</v>
      </c>
      <c r="G286" s="123" cm="1">
        <f t="array" aca="1" ref="G286" ca="1">SUM(INDIRECT("'"&amp;TOTALDemandSheets&amp;"'!"&amp;ADDRESS(ROW(),COLUMN())))</f>
        <v>3503365.0893360227</v>
      </c>
      <c r="H286" s="123" cm="1">
        <f t="array" aca="1" ref="H286" ca="1">SUM(INDIRECT("'"&amp;TOTALDemandSheets&amp;"'!"&amp;ADDRESS(ROW(),COLUMN())))</f>
        <v>2389783.9380810941</v>
      </c>
      <c r="I286" s="123" cm="1">
        <f t="array" aca="1" ref="I286" ca="1">SUM(INDIRECT("'"&amp;TOTALDemandSheets&amp;"'!"&amp;ADDRESS(ROW(),COLUMN())))</f>
        <v>2864.9474897693253</v>
      </c>
      <c r="J286" s="123" cm="1">
        <f t="array" aca="1" ref="J286" ca="1">SUM(INDIRECT("'"&amp;TOTALDemandSheets&amp;"'!"&amp;ADDRESS(ROW(),COLUMN())))</f>
        <v>691.02503963684774</v>
      </c>
      <c r="K286" s="123" cm="1">
        <f t="array" aca="1" ref="K286" ca="1">SUM(INDIRECT("'"&amp;TOTALDemandSheets&amp;"'!"&amp;ADDRESS(ROW(),COLUMN())))</f>
        <v>948506.26948242041</v>
      </c>
    </row>
    <row r="287" spans="1:11" outlineLevel="1">
      <c r="A287" s="31" t="str">
        <f>IF(ISBLANK('Input-Accounts'!A287),"",'Input-Accounts'!A287)</f>
        <v/>
      </c>
      <c r="B287" s="53" t="str">
        <f>IF(ISBLANK('Input-Accounts'!B287),"",'Input-Accounts'!B287)</f>
        <v/>
      </c>
      <c r="D287" s="10"/>
      <c r="E287" s="10">
        <f t="shared" si="4"/>
        <v>0</v>
      </c>
      <c r="G287" s="10"/>
      <c r="H287" s="10"/>
      <c r="I287" s="10"/>
      <c r="J287" s="10"/>
      <c r="K287" s="10"/>
    </row>
    <row r="288" spans="1:11" outlineLevel="1">
      <c r="A288" s="31">
        <f>IF(ISBLANK('Input-Accounts'!A288),"",'Input-Accounts'!A288)</f>
        <v>257</v>
      </c>
      <c r="B288" s="1" t="str">
        <f>IF(ISBLANK('Input-Accounts'!B288),"",'Input-Accounts'!B288)</f>
        <v>General Plant</v>
      </c>
      <c r="D288" s="10"/>
      <c r="E288" s="10">
        <f t="shared" si="4"/>
        <v>0</v>
      </c>
      <c r="G288" s="10"/>
      <c r="H288" s="10"/>
      <c r="I288" s="10"/>
      <c r="J288" s="10"/>
      <c r="K288" s="10"/>
    </row>
    <row r="289" spans="1:11" outlineLevel="1">
      <c r="A289" s="31">
        <f>IF(ISBLANK('Input-Accounts'!A289),"",'Input-Accounts'!A289)</f>
        <v>258</v>
      </c>
      <c r="B289" s="53" t="str">
        <f>IF(ISBLANK('Input-Accounts'!B289),"",'Input-Accounts'!B289)</f>
        <v>OFFICE FURN &amp; EQUIP-UNSPECIFIED</v>
      </c>
      <c r="C289" s="31">
        <f>IF(ISBLANK('Input-Accounts'!C289),"",'Input-Accounts'!C289)</f>
        <v>391.1</v>
      </c>
      <c r="D289" s="10" cm="1">
        <f t="array" aca="1" ref="D289" ca="1">SUM(INDIRECT("'"&amp;TOTALDemandSheets&amp;"'!"&amp;ADDRESS(ROW(),COLUMN())))</f>
        <v>49087.617577565514</v>
      </c>
      <c r="E289" s="10">
        <f t="shared" ca="1" si="4"/>
        <v>0</v>
      </c>
      <c r="F289" s="3"/>
      <c r="G289" s="10" cm="1">
        <f t="array" aca="1" ref="G289" ca="1">SUM(INDIRECT("'"&amp;TOTALDemandSheets&amp;"'!"&amp;ADDRESS(ROW(),COLUMN())))</f>
        <v>25122.410004523474</v>
      </c>
      <c r="H289" s="10" cm="1">
        <f t="array" aca="1" ref="H289" ca="1">SUM(INDIRECT("'"&amp;TOTALDemandSheets&amp;"'!"&amp;ADDRESS(ROW(),COLUMN())))</f>
        <v>17136.989832274812</v>
      </c>
      <c r="I289" s="10" cm="1">
        <f t="array" aca="1" ref="I289" ca="1">SUM(INDIRECT("'"&amp;TOTALDemandSheets&amp;"'!"&amp;ADDRESS(ROW(),COLUMN())))</f>
        <v>20.544357680134418</v>
      </c>
      <c r="J289" s="10" cm="1">
        <f t="array" aca="1" ref="J289" ca="1">SUM(INDIRECT("'"&amp;TOTALDemandSheets&amp;"'!"&amp;ADDRESS(ROW(),COLUMN())))</f>
        <v>5.9947723333025733</v>
      </c>
      <c r="K289" s="10" cm="1">
        <f t="array" aca="1" ref="K289" ca="1">SUM(INDIRECT("'"&amp;TOTALDemandSheets&amp;"'!"&amp;ADDRESS(ROW(),COLUMN())))</f>
        <v>6801.6786107537973</v>
      </c>
    </row>
    <row r="290" spans="1:11" outlineLevel="1">
      <c r="A290" s="31">
        <f>IF(ISBLANK('Input-Accounts'!A290),"",'Input-Accounts'!A290)</f>
        <v>259</v>
      </c>
      <c r="B290" s="53" t="str">
        <f>IF(ISBLANK('Input-Accounts'!B290),"",'Input-Accounts'!B290)</f>
        <v xml:space="preserve">OFFICE FURN &amp; EQUIP-DATA HANDLING </v>
      </c>
      <c r="C290" s="31">
        <f>IF(ISBLANK('Input-Accounts'!C290),"",'Input-Accounts'!C290)</f>
        <v>391.11</v>
      </c>
      <c r="D290" s="10" cm="1">
        <f t="array" aca="1" ref="D290" ca="1">SUM(INDIRECT("'"&amp;TOTALDemandSheets&amp;"'!"&amp;ADDRESS(ROW(),COLUMN())))</f>
        <v>2982.6404903674579</v>
      </c>
      <c r="E290" s="10">
        <f t="shared" ca="1" si="4"/>
        <v>0</v>
      </c>
      <c r="F290" s="3"/>
      <c r="G290" s="10" cm="1">
        <f t="array" aca="1" ref="G290" ca="1">SUM(INDIRECT("'"&amp;TOTALDemandSheets&amp;"'!"&amp;ADDRESS(ROW(),COLUMN())))</f>
        <v>1526.4769608486754</v>
      </c>
      <c r="H290" s="10" cm="1">
        <f t="array" aca="1" ref="H290" ca="1">SUM(INDIRECT("'"&amp;TOTALDemandSheets&amp;"'!"&amp;ADDRESS(ROW(),COLUMN())))</f>
        <v>1041.2703300581175</v>
      </c>
      <c r="I290" s="10" cm="1">
        <f t="array" aca="1" ref="I290" ca="1">SUM(INDIRECT("'"&amp;TOTALDemandSheets&amp;"'!"&amp;ADDRESS(ROW(),COLUMN())))</f>
        <v>1.2483073347068632</v>
      </c>
      <c r="J290" s="10" cm="1">
        <f t="array" aca="1" ref="J290" ca="1">SUM(INDIRECT("'"&amp;TOTALDemandSheets&amp;"'!"&amp;ADDRESS(ROW(),COLUMN())))</f>
        <v>0.36425175174960328</v>
      </c>
      <c r="K290" s="10" cm="1">
        <f t="array" aca="1" ref="K290" ca="1">SUM(INDIRECT("'"&amp;TOTALDemandSheets&amp;"'!"&amp;ADDRESS(ROW(),COLUMN())))</f>
        <v>413.28064037420904</v>
      </c>
    </row>
    <row r="291" spans="1:11" outlineLevel="1">
      <c r="A291" s="31">
        <f>IF(ISBLANK('Input-Accounts'!A291),"",'Input-Accounts'!A291)</f>
        <v>260</v>
      </c>
      <c r="B291" s="53" t="str">
        <f>IF(ISBLANK('Input-Accounts'!B291),"",'Input-Accounts'!B291)</f>
        <v>OFFICE FURN &amp; EQUIP-INFO SYSTEMS</v>
      </c>
      <c r="C291" s="31">
        <f>IF(ISBLANK('Input-Accounts'!C291),"",'Input-Accounts'!C291)</f>
        <v>391.12</v>
      </c>
      <c r="D291" s="10" cm="1">
        <f t="array" aca="1" ref="D291" ca="1">SUM(INDIRECT("'"&amp;TOTALDemandSheets&amp;"'!"&amp;ADDRESS(ROW(),COLUMN())))</f>
        <v>6098.0843364302482</v>
      </c>
      <c r="E291" s="10">
        <f t="shared" ca="1" si="4"/>
        <v>0</v>
      </c>
      <c r="F291" s="3"/>
      <c r="G291" s="10" cm="1">
        <f t="array" aca="1" ref="G291" ca="1">SUM(INDIRECT("'"&amp;TOTALDemandSheets&amp;"'!"&amp;ADDRESS(ROW(),COLUMN())))</f>
        <v>3120.9209674901681</v>
      </c>
      <c r="H291" s="10" cm="1">
        <f t="array" aca="1" ref="H291" ca="1">SUM(INDIRECT("'"&amp;TOTALDemandSheets&amp;"'!"&amp;ADDRESS(ROW(),COLUMN())))</f>
        <v>2128.9036711677841</v>
      </c>
      <c r="I291" s="10" cm="1">
        <f t="array" aca="1" ref="I291" ca="1">SUM(INDIRECT("'"&amp;TOTALDemandSheets&amp;"'!"&amp;ADDRESS(ROW(),COLUMN())))</f>
        <v>2.5521960924928933</v>
      </c>
      <c r="J291" s="10" cm="1">
        <f t="array" aca="1" ref="J291" ca="1">SUM(INDIRECT("'"&amp;TOTALDemandSheets&amp;"'!"&amp;ADDRESS(ROW(),COLUMN())))</f>
        <v>0.74472197002458085</v>
      </c>
      <c r="K291" s="10" cm="1">
        <f t="array" aca="1" ref="K291" ca="1">SUM(INDIRECT("'"&amp;TOTALDemandSheets&amp;"'!"&amp;ADDRESS(ROW(),COLUMN())))</f>
        <v>844.9627797097794</v>
      </c>
    </row>
    <row r="292" spans="1:11" outlineLevel="1">
      <c r="A292" s="31">
        <f>IF(ISBLANK('Input-Accounts'!A292),"",'Input-Accounts'!A292)</f>
        <v>261</v>
      </c>
      <c r="B292" s="53" t="str">
        <f>IF(ISBLANK('Input-Accounts'!B292),"",'Input-Accounts'!B292)</f>
        <v>TRANS EQUIP-TRAILERS OVER $1,000</v>
      </c>
      <c r="C292" s="31">
        <f>IF(ISBLANK('Input-Accounts'!C292),"",'Input-Accounts'!C292)</f>
        <v>392.2</v>
      </c>
      <c r="D292" s="10" cm="1">
        <f t="array" aca="1" ref="D292" ca="1">SUM(INDIRECT("'"&amp;TOTALDemandSheets&amp;"'!"&amp;ADDRESS(ROW(),COLUMN())))</f>
        <v>209.83875419476331</v>
      </c>
      <c r="E292" s="10">
        <f t="shared" ca="1" si="4"/>
        <v>0</v>
      </c>
      <c r="F292" s="3"/>
      <c r="G292" s="10" cm="1">
        <f t="array" aca="1" ref="G292" ca="1">SUM(INDIRECT("'"&amp;TOTALDemandSheets&amp;"'!"&amp;ADDRESS(ROW(),COLUMN())))</f>
        <v>107.39276986480935</v>
      </c>
      <c r="H292" s="10" cm="1">
        <f t="array" aca="1" ref="H292" ca="1">SUM(INDIRECT("'"&amp;TOTALDemandSheets&amp;"'!"&amp;ADDRESS(ROW(),COLUMN())))</f>
        <v>73.256857319886564</v>
      </c>
      <c r="I292" s="10" cm="1">
        <f t="array" aca="1" ref="I292" ca="1">SUM(INDIRECT("'"&amp;TOTALDemandSheets&amp;"'!"&amp;ADDRESS(ROW(),COLUMN())))</f>
        <v>8.7822604438258151E-2</v>
      </c>
      <c r="J292" s="10" cm="1">
        <f t="array" aca="1" ref="J292" ca="1">SUM(INDIRECT("'"&amp;TOTALDemandSheets&amp;"'!"&amp;ADDRESS(ROW(),COLUMN())))</f>
        <v>2.5626331449346198E-2</v>
      </c>
      <c r="K292" s="10" cm="1">
        <f t="array" aca="1" ref="K292" ca="1">SUM(INDIRECT("'"&amp;TOTALDemandSheets&amp;"'!"&amp;ADDRESS(ROW(),COLUMN())))</f>
        <v>29.075678074179816</v>
      </c>
    </row>
    <row r="293" spans="1:11" outlineLevel="1">
      <c r="A293" s="31">
        <f>IF(ISBLANK('Input-Accounts'!A293),"",'Input-Accounts'!A293)</f>
        <v>262</v>
      </c>
      <c r="B293" s="53" t="str">
        <f>IF(ISBLANK('Input-Accounts'!B293),"",'Input-Accounts'!B293)</f>
        <v>TRANS EQUIP-TRAILERS $1,000 or LESS</v>
      </c>
      <c r="C293" s="31">
        <f>IF(ISBLANK('Input-Accounts'!C293),"",'Input-Accounts'!C293)</f>
        <v>392.21</v>
      </c>
      <c r="D293" s="10" cm="1">
        <f t="array" aca="1" ref="D293" ca="1">SUM(INDIRECT("'"&amp;TOTALDemandSheets&amp;"'!"&amp;ADDRESS(ROW(),COLUMN())))</f>
        <v>102.08371825691187</v>
      </c>
      <c r="E293" s="10">
        <f t="shared" ca="1" si="4"/>
        <v>0</v>
      </c>
      <c r="F293" s="3"/>
      <c r="G293" s="10" cm="1">
        <f t="array" aca="1" ref="G293" ca="1">SUM(INDIRECT("'"&amp;TOTALDemandSheets&amp;"'!"&amp;ADDRESS(ROW(),COLUMN())))</f>
        <v>52.245131285582922</v>
      </c>
      <c r="H293" s="10" cm="1">
        <f t="array" aca="1" ref="H293" ca="1">SUM(INDIRECT("'"&amp;TOTALDemandSheets&amp;"'!"&amp;ADDRESS(ROW(),COLUMN())))</f>
        <v>35.638471128593459</v>
      </c>
      <c r="I293" s="10" cm="1">
        <f t="array" aca="1" ref="I293" ca="1">SUM(INDIRECT("'"&amp;TOTALDemandSheets&amp;"'!"&amp;ADDRESS(ROW(),COLUMN())))</f>
        <v>4.2724510267260714E-2</v>
      </c>
      <c r="J293" s="10" cm="1">
        <f t="array" aca="1" ref="J293" ca="1">SUM(INDIRECT("'"&amp;TOTALDemandSheets&amp;"'!"&amp;ADDRESS(ROW(),COLUMN())))</f>
        <v>1.2466863948330581E-2</v>
      </c>
      <c r="K293" s="10" cm="1">
        <f t="array" aca="1" ref="K293" ca="1">SUM(INDIRECT("'"&amp;TOTALDemandSheets&amp;"'!"&amp;ADDRESS(ROW(),COLUMN())))</f>
        <v>14.144924468519909</v>
      </c>
    </row>
    <row r="294" spans="1:11" outlineLevel="1">
      <c r="A294" s="31">
        <f>IF(ISBLANK('Input-Accounts'!A294),"",'Input-Accounts'!A294)</f>
        <v>263</v>
      </c>
      <c r="B294" s="53" t="str">
        <f>IF(ISBLANK('Input-Accounts'!B294),"",'Input-Accounts'!B294)</f>
        <v>STORES EQUIPMENT</v>
      </c>
      <c r="C294" s="31">
        <f>IF(ISBLANK('Input-Accounts'!C294),"",'Input-Accounts'!C294)</f>
        <v>393</v>
      </c>
      <c r="D294" s="10" cm="1">
        <f t="array" aca="1" ref="D294" ca="1">SUM(INDIRECT("'"&amp;TOTALDemandSheets&amp;"'!"&amp;ADDRESS(ROW(),COLUMN())))</f>
        <v>0</v>
      </c>
      <c r="E294" s="10">
        <f t="shared" ca="1" si="4"/>
        <v>0</v>
      </c>
      <c r="F294" s="3"/>
      <c r="G294" s="10" cm="1">
        <f t="array" aca="1" ref="G294" ca="1">SUM(INDIRECT("'"&amp;TOTALDemandSheets&amp;"'!"&amp;ADDRESS(ROW(),COLUMN())))</f>
        <v>0</v>
      </c>
      <c r="H294" s="10" cm="1">
        <f t="array" aca="1" ref="H294" ca="1">SUM(INDIRECT("'"&amp;TOTALDemandSheets&amp;"'!"&amp;ADDRESS(ROW(),COLUMN())))</f>
        <v>0</v>
      </c>
      <c r="I294" s="10" cm="1">
        <f t="array" aca="1" ref="I294" ca="1">SUM(INDIRECT("'"&amp;TOTALDemandSheets&amp;"'!"&amp;ADDRESS(ROW(),COLUMN())))</f>
        <v>0</v>
      </c>
      <c r="J294" s="10" cm="1">
        <f t="array" aca="1" ref="J294" ca="1">SUM(INDIRECT("'"&amp;TOTALDemandSheets&amp;"'!"&amp;ADDRESS(ROW(),COLUMN())))</f>
        <v>0</v>
      </c>
      <c r="K294" s="10" cm="1">
        <f t="array" aca="1" ref="K294" ca="1">SUM(INDIRECT("'"&amp;TOTALDemandSheets&amp;"'!"&amp;ADDRESS(ROW(),COLUMN())))</f>
        <v>0</v>
      </c>
    </row>
    <row r="295" spans="1:11" outlineLevel="1">
      <c r="A295" s="31">
        <f>IF(ISBLANK('Input-Accounts'!A295),"",'Input-Accounts'!A295)</f>
        <v>264</v>
      </c>
      <c r="B295" s="53" t="str">
        <f>IF(ISBLANK('Input-Accounts'!B295),"",'Input-Accounts'!B295)</f>
        <v xml:space="preserve">TOOLS,SHOP, &amp; GAR EQ-GARAGE &amp; SERV </v>
      </c>
      <c r="C295" s="31">
        <f>IF(ISBLANK('Input-Accounts'!C295),"",'Input-Accounts'!C295)</f>
        <v>394.1</v>
      </c>
      <c r="D295" s="10" cm="1">
        <f t="array" aca="1" ref="D295" ca="1">SUM(INDIRECT("'"&amp;TOTALDemandSheets&amp;"'!"&amp;ADDRESS(ROW(),COLUMN())))</f>
        <v>181.48216579006555</v>
      </c>
      <c r="E295" s="10">
        <f t="shared" ca="1" si="4"/>
        <v>0</v>
      </c>
      <c r="F295" s="3"/>
      <c r="G295" s="10" cm="1">
        <f t="array" aca="1" ref="G295" ca="1">SUM(INDIRECT("'"&amp;TOTALDemandSheets&amp;"'!"&amp;ADDRESS(ROW(),COLUMN())))</f>
        <v>92.880233396591862</v>
      </c>
      <c r="H295" s="10" cm="1">
        <f t="array" aca="1" ref="H295" ca="1">SUM(INDIRECT("'"&amp;TOTALDemandSheets&amp;"'!"&amp;ADDRESS(ROW(),COLUMN())))</f>
        <v>63.357282006388374</v>
      </c>
      <c r="I295" s="10" cm="1">
        <f t="array" aca="1" ref="I295" ca="1">SUM(INDIRECT("'"&amp;TOTALDemandSheets&amp;"'!"&amp;ADDRESS(ROW(),COLUMN())))</f>
        <v>7.5954684919574605E-2</v>
      </c>
      <c r="J295" s="10" cm="1">
        <f t="array" aca="1" ref="J295" ca="1">SUM(INDIRECT("'"&amp;TOTALDemandSheets&amp;"'!"&amp;ADDRESS(ROW(),COLUMN())))</f>
        <v>2.2163313685921036E-2</v>
      </c>
      <c r="K295" s="10" cm="1">
        <f t="array" aca="1" ref="K295" ca="1">SUM(INDIRECT("'"&amp;TOTALDemandSheets&amp;"'!"&amp;ADDRESS(ROW(),COLUMN())))</f>
        <v>25.146532388479837</v>
      </c>
    </row>
    <row r="296" spans="1:11" outlineLevel="1">
      <c r="A296" s="31">
        <f>IF(ISBLANK('Input-Accounts'!A296),"",'Input-Accounts'!A296)</f>
        <v>265</v>
      </c>
      <c r="B296" s="53" t="str">
        <f>IF(ISBLANK('Input-Accounts'!B296),"",'Input-Accounts'!B296)</f>
        <v>TOOLS,SHOP, &amp; GAR EQ-CNG STATIONARY</v>
      </c>
      <c r="C296" s="31">
        <f>IF(ISBLANK('Input-Accounts'!C296),"",'Input-Accounts'!C296)</f>
        <v>394.11</v>
      </c>
      <c r="D296" s="10" cm="1">
        <f t="array" aca="1" ref="D296" ca="1">SUM(INDIRECT("'"&amp;TOTALDemandSheets&amp;"'!"&amp;ADDRESS(ROW(),COLUMN())))</f>
        <v>0</v>
      </c>
      <c r="E296" s="10">
        <f t="shared" ca="1" si="4"/>
        <v>0</v>
      </c>
      <c r="F296" s="3"/>
      <c r="G296" s="10" cm="1">
        <f t="array" aca="1" ref="G296" ca="1">SUM(INDIRECT("'"&amp;TOTALDemandSheets&amp;"'!"&amp;ADDRESS(ROW(),COLUMN())))</f>
        <v>0</v>
      </c>
      <c r="H296" s="10" cm="1">
        <f t="array" aca="1" ref="H296" ca="1">SUM(INDIRECT("'"&amp;TOTALDemandSheets&amp;"'!"&amp;ADDRESS(ROW(),COLUMN())))</f>
        <v>0</v>
      </c>
      <c r="I296" s="10" cm="1">
        <f t="array" aca="1" ref="I296" ca="1">SUM(INDIRECT("'"&amp;TOTALDemandSheets&amp;"'!"&amp;ADDRESS(ROW(),COLUMN())))</f>
        <v>0</v>
      </c>
      <c r="J296" s="10" cm="1">
        <f t="array" aca="1" ref="J296" ca="1">SUM(INDIRECT("'"&amp;TOTALDemandSheets&amp;"'!"&amp;ADDRESS(ROW(),COLUMN())))</f>
        <v>0</v>
      </c>
      <c r="K296" s="10" cm="1">
        <f t="array" aca="1" ref="K296" ca="1">SUM(INDIRECT("'"&amp;TOTALDemandSheets&amp;"'!"&amp;ADDRESS(ROW(),COLUMN())))</f>
        <v>0</v>
      </c>
    </row>
    <row r="297" spans="1:11" outlineLevel="1">
      <c r="A297" s="31">
        <f>IF(ISBLANK('Input-Accounts'!A297),"",'Input-Accounts'!A297)</f>
        <v>266</v>
      </c>
      <c r="B297" s="53" t="str">
        <f>IF(ISBLANK('Input-Accounts'!B297),"",'Input-Accounts'!B297)</f>
        <v>TOOLS,SHOP, &amp; GAR EQ-UND TANK CLEANUP</v>
      </c>
      <c r="C297" s="31">
        <f>IF(ISBLANK('Input-Accounts'!C297),"",'Input-Accounts'!C297)</f>
        <v>394.13</v>
      </c>
      <c r="D297" s="10" cm="1">
        <f t="array" aca="1" ref="D297" ca="1">SUM(INDIRECT("'"&amp;TOTALDemandSheets&amp;"'!"&amp;ADDRESS(ROW(),COLUMN())))</f>
        <v>-4474.669650261304</v>
      </c>
      <c r="E297" s="10">
        <f t="shared" ca="1" si="4"/>
        <v>0</v>
      </c>
      <c r="F297" s="3"/>
      <c r="G297" s="10" cm="1">
        <f t="array" aca="1" ref="G297" ca="1">SUM(INDIRECT("'"&amp;TOTALDemandSheets&amp;"'!"&amp;ADDRESS(ROW(),COLUMN())))</f>
        <v>-2290.0782546847181</v>
      </c>
      <c r="H297" s="10" cm="1">
        <f t="array" aca="1" ref="H297" ca="1">SUM(INDIRECT("'"&amp;TOTALDemandSheets&amp;"'!"&amp;ADDRESS(ROW(),COLUMN())))</f>
        <v>-1562.1529844700135</v>
      </c>
      <c r="I297" s="10" cm="1">
        <f t="array" aca="1" ref="I297" ca="1">SUM(INDIRECT("'"&amp;TOTALDemandSheets&amp;"'!"&amp;ADDRESS(ROW(),COLUMN())))</f>
        <v>-1.8727577000482616</v>
      </c>
      <c r="J297" s="10" cm="1">
        <f t="array" aca="1" ref="J297" ca="1">SUM(INDIRECT("'"&amp;TOTALDemandSheets&amp;"'!"&amp;ADDRESS(ROW(),COLUMN())))</f>
        <v>-0.54646420306849053</v>
      </c>
      <c r="K297" s="10" cm="1">
        <f t="array" aca="1" ref="K297" ca="1">SUM(INDIRECT("'"&amp;TOTALDemandSheets&amp;"'!"&amp;ADDRESS(ROW(),COLUMN())))</f>
        <v>-620.01918920345611</v>
      </c>
    </row>
    <row r="298" spans="1:11" outlineLevel="1">
      <c r="A298" s="31">
        <f>IF(ISBLANK('Input-Accounts'!A298),"",'Input-Accounts'!A298)</f>
        <v>267</v>
      </c>
      <c r="B298" s="53" t="str">
        <f>IF(ISBLANK('Input-Accounts'!B298),"",'Input-Accounts'!B298)</f>
        <v>TOOLS,SHOP, &amp; GAR EQ-SHOP EQUIP</v>
      </c>
      <c r="C298" s="31">
        <f>IF(ISBLANK('Input-Accounts'!C298),"",'Input-Accounts'!C298)</f>
        <v>394.2</v>
      </c>
      <c r="D298" s="10" cm="1">
        <f t="array" aca="1" ref="D298" ca="1">SUM(INDIRECT("'"&amp;TOTALDemandSheets&amp;"'!"&amp;ADDRESS(ROW(),COLUMN())))</f>
        <v>0</v>
      </c>
      <c r="E298" s="10">
        <f t="shared" ca="1" si="4"/>
        <v>0</v>
      </c>
      <c r="F298" s="3"/>
      <c r="G298" s="10" cm="1">
        <f t="array" aca="1" ref="G298" ca="1">SUM(INDIRECT("'"&amp;TOTALDemandSheets&amp;"'!"&amp;ADDRESS(ROW(),COLUMN())))</f>
        <v>0</v>
      </c>
      <c r="H298" s="10" cm="1">
        <f t="array" aca="1" ref="H298" ca="1">SUM(INDIRECT("'"&amp;TOTALDemandSheets&amp;"'!"&amp;ADDRESS(ROW(),COLUMN())))</f>
        <v>0</v>
      </c>
      <c r="I298" s="10" cm="1">
        <f t="array" aca="1" ref="I298" ca="1">SUM(INDIRECT("'"&amp;TOTALDemandSheets&amp;"'!"&amp;ADDRESS(ROW(),COLUMN())))</f>
        <v>0</v>
      </c>
      <c r="J298" s="10" cm="1">
        <f t="array" aca="1" ref="J298" ca="1">SUM(INDIRECT("'"&amp;TOTALDemandSheets&amp;"'!"&amp;ADDRESS(ROW(),COLUMN())))</f>
        <v>0</v>
      </c>
      <c r="K298" s="10" cm="1">
        <f t="array" aca="1" ref="K298" ca="1">SUM(INDIRECT("'"&amp;TOTALDemandSheets&amp;"'!"&amp;ADDRESS(ROW(),COLUMN())))</f>
        <v>0</v>
      </c>
    </row>
    <row r="299" spans="1:11" outlineLevel="1">
      <c r="A299" s="31">
        <f>IF(ISBLANK('Input-Accounts'!A299),"",'Input-Accounts'!A299)</f>
        <v>268</v>
      </c>
      <c r="B299" s="53" t="str">
        <f>IF(ISBLANK('Input-Accounts'!B299),"",'Input-Accounts'!B299)</f>
        <v>TOOLS,SHOP, &amp; GAR EQ-TOOLS &amp; OTHER</v>
      </c>
      <c r="C299" s="31">
        <f>IF(ISBLANK('Input-Accounts'!C299),"",'Input-Accounts'!C299)</f>
        <v>394.3</v>
      </c>
      <c r="D299" s="10" cm="1">
        <f t="array" aca="1" ref="D299" ca="1">SUM(INDIRECT("'"&amp;TOTALDemandSheets&amp;"'!"&amp;ADDRESS(ROW(),COLUMN())))</f>
        <v>116351.33571273553</v>
      </c>
      <c r="E299" s="10">
        <f t="shared" ca="1" si="4"/>
        <v>0</v>
      </c>
      <c r="F299" s="3"/>
      <c r="G299" s="10" cm="1">
        <f t="array" aca="1" ref="G299" ca="1">SUM(INDIRECT("'"&amp;TOTALDemandSheets&amp;"'!"&amp;ADDRESS(ROW(),COLUMN())))</f>
        <v>59547.11400956654</v>
      </c>
      <c r="H299" s="10" cm="1">
        <f t="array" aca="1" ref="H299" ca="1">SUM(INDIRECT("'"&amp;TOTALDemandSheets&amp;"'!"&amp;ADDRESS(ROW(),COLUMN())))</f>
        <v>40619.44244758007</v>
      </c>
      <c r="I299" s="10" cm="1">
        <f t="array" aca="1" ref="I299" ca="1">SUM(INDIRECT("'"&amp;TOTALDemandSheets&amp;"'!"&amp;ADDRESS(ROW(),COLUMN())))</f>
        <v>48.695853973086329</v>
      </c>
      <c r="J299" s="10" cm="1">
        <f t="array" aca="1" ref="J299" ca="1">SUM(INDIRECT("'"&amp;TOTALDemandSheets&amp;"'!"&amp;ADDRESS(ROW(),COLUMN())))</f>
        <v>14.20928133599795</v>
      </c>
      <c r="K299" s="10" cm="1">
        <f t="array" aca="1" ref="K299" ca="1">SUM(INDIRECT("'"&amp;TOTALDemandSheets&amp;"'!"&amp;ADDRESS(ROW(),COLUMN())))</f>
        <v>16121.87412027985</v>
      </c>
    </row>
    <row r="300" spans="1:11" outlineLevel="1">
      <c r="A300" s="31">
        <f>IF(ISBLANK('Input-Accounts'!A300),"",'Input-Accounts'!A300)</f>
        <v>269</v>
      </c>
      <c r="B300" s="53" t="str">
        <f>IF(ISBLANK('Input-Accounts'!B300),"",'Input-Accounts'!B300)</f>
        <v>LABORATORY EQUIPMENT</v>
      </c>
      <c r="C300" s="31">
        <f>IF(ISBLANK('Input-Accounts'!C300),"",'Input-Accounts'!C300)</f>
        <v>395</v>
      </c>
      <c r="D300" s="10" cm="1">
        <f t="array" aca="1" ref="D300" ca="1">SUM(INDIRECT("'"&amp;TOTALDemandSheets&amp;"'!"&amp;ADDRESS(ROW(),COLUMN())))</f>
        <v>-15.596123622583757</v>
      </c>
      <c r="E300" s="10">
        <f t="shared" ca="1" si="4"/>
        <v>0</v>
      </c>
      <c r="F300" s="3"/>
      <c r="G300" s="10" cm="1">
        <f t="array" aca="1" ref="G300" ca="1">SUM(INDIRECT("'"&amp;TOTALDemandSheets&amp;"'!"&amp;ADDRESS(ROW(),COLUMN())))</f>
        <v>-7.9818950575196128</v>
      </c>
      <c r="H300" s="10" cm="1">
        <f t="array" aca="1" ref="H300" ca="1">SUM(INDIRECT("'"&amp;TOTALDemandSheets&amp;"'!"&amp;ADDRESS(ROW(),COLUMN())))</f>
        <v>-5.4447664224240002</v>
      </c>
      <c r="I300" s="10" cm="1">
        <f t="array" aca="1" ref="I300" ca="1">SUM(INDIRECT("'"&amp;TOTALDemandSheets&amp;"'!"&amp;ADDRESS(ROW(),COLUMN())))</f>
        <v>-6.5273557352759429E-3</v>
      </c>
      <c r="J300" s="10" cm="1">
        <f t="array" aca="1" ref="J300" ca="1">SUM(INDIRECT("'"&amp;TOTALDemandSheets&amp;"'!"&amp;ADDRESS(ROW(),COLUMN())))</f>
        <v>-1.9046597698838387E-3</v>
      </c>
      <c r="K300" s="10" cm="1">
        <f t="array" aca="1" ref="K300" ca="1">SUM(INDIRECT("'"&amp;TOTALDemandSheets&amp;"'!"&amp;ADDRESS(ROW(),COLUMN())))</f>
        <v>-2.1610301271349859</v>
      </c>
    </row>
    <row r="301" spans="1:11" outlineLevel="1">
      <c r="A301" s="31">
        <f>IF(ISBLANK('Input-Accounts'!A301),"",'Input-Accounts'!A301)</f>
        <v>270</v>
      </c>
      <c r="B301" s="53" t="str">
        <f>IF(ISBLANK('Input-Accounts'!B301),"",'Input-Accounts'!B301)</f>
        <v>POWER OPERATED EQUIP-GENERAL TOOLS</v>
      </c>
      <c r="C301" s="31">
        <f>IF(ISBLANK('Input-Accounts'!C301),"",'Input-Accounts'!C301)</f>
        <v>396</v>
      </c>
      <c r="D301" s="10" cm="1">
        <f t="array" aca="1" ref="D301" ca="1">SUM(INDIRECT("'"&amp;TOTALDemandSheets&amp;"'!"&amp;ADDRESS(ROW(),COLUMN())))</f>
        <v>0</v>
      </c>
      <c r="E301" s="10">
        <f t="shared" ca="1" si="4"/>
        <v>0</v>
      </c>
      <c r="F301" s="3"/>
      <c r="G301" s="10" cm="1">
        <f t="array" aca="1" ref="G301" ca="1">SUM(INDIRECT("'"&amp;TOTALDemandSheets&amp;"'!"&amp;ADDRESS(ROW(),COLUMN())))</f>
        <v>0</v>
      </c>
      <c r="H301" s="10" cm="1">
        <f t="array" aca="1" ref="H301" ca="1">SUM(INDIRECT("'"&amp;TOTALDemandSheets&amp;"'!"&amp;ADDRESS(ROW(),COLUMN())))</f>
        <v>0</v>
      </c>
      <c r="I301" s="10" cm="1">
        <f t="array" aca="1" ref="I301" ca="1">SUM(INDIRECT("'"&amp;TOTALDemandSheets&amp;"'!"&amp;ADDRESS(ROW(),COLUMN())))</f>
        <v>0</v>
      </c>
      <c r="J301" s="10" cm="1">
        <f t="array" aca="1" ref="J301" ca="1">SUM(INDIRECT("'"&amp;TOTALDemandSheets&amp;"'!"&amp;ADDRESS(ROW(),COLUMN())))</f>
        <v>0</v>
      </c>
      <c r="K301" s="10" cm="1">
        <f t="array" aca="1" ref="K301" ca="1">SUM(INDIRECT("'"&amp;TOTALDemandSheets&amp;"'!"&amp;ADDRESS(ROW(),COLUMN())))</f>
        <v>0</v>
      </c>
    </row>
    <row r="302" spans="1:11" outlineLevel="1">
      <c r="A302" s="31">
        <f>IF(ISBLANK('Input-Accounts'!A302),"",'Input-Accounts'!A302)</f>
        <v>271</v>
      </c>
      <c r="B302" s="53" t="str">
        <f>IF(ISBLANK('Input-Accounts'!B302),"",'Input-Accounts'!B302)</f>
        <v>MISCELLANEOUS EQUIPMENT</v>
      </c>
      <c r="C302" s="31">
        <f>IF(ISBLANK('Input-Accounts'!C302),"",'Input-Accounts'!C302)</f>
        <v>398</v>
      </c>
      <c r="D302" s="10" cm="1">
        <f t="array" aca="1" ref="D302" ca="1">SUM(INDIRECT("'"&amp;TOTALDemandSheets&amp;"'!"&amp;ADDRESS(ROW(),COLUMN())))</f>
        <v>6171.3388564757179</v>
      </c>
      <c r="E302" s="10">
        <f t="shared" ca="1" si="4"/>
        <v>0</v>
      </c>
      <c r="F302" s="3"/>
      <c r="G302" s="10" cm="1">
        <f t="array" aca="1" ref="G302" ca="1">SUM(INDIRECT("'"&amp;TOTALDemandSheets&amp;"'!"&amp;ADDRESS(ROW(),COLUMN())))</f>
        <v>3158.4116866997301</v>
      </c>
      <c r="H302" s="10" cm="1">
        <f t="array" aca="1" ref="H302" ca="1">SUM(INDIRECT("'"&amp;TOTALDemandSheets&amp;"'!"&amp;ADDRESS(ROW(),COLUMN())))</f>
        <v>2154.4775740609875</v>
      </c>
      <c r="I302" s="10" cm="1">
        <f t="array" aca="1" ref="I302" ca="1">SUM(INDIRECT("'"&amp;TOTALDemandSheets&amp;"'!"&amp;ADDRESS(ROW(),COLUMN())))</f>
        <v>2.5828548845828259</v>
      </c>
      <c r="J302" s="10" cm="1">
        <f t="array" aca="1" ref="J302" ca="1">SUM(INDIRECT("'"&amp;TOTALDemandSheets&amp;"'!"&amp;ADDRESS(ROW(),COLUMN())))</f>
        <v>0.75366809924676259</v>
      </c>
      <c r="K302" s="10" cm="1">
        <f t="array" aca="1" ref="K302" ca="1">SUM(INDIRECT("'"&amp;TOTALDemandSheets&amp;"'!"&amp;ADDRESS(ROW(),COLUMN())))</f>
        <v>855.11307273117109</v>
      </c>
    </row>
    <row r="303" spans="1:11" outlineLevel="1">
      <c r="A303" s="31">
        <f>IF(ISBLANK('Input-Accounts'!A303),"",'Input-Accounts'!A303)</f>
        <v>272</v>
      </c>
      <c r="B303" t="str">
        <f>IF(ISBLANK('Input-Accounts'!B303),"",'Input-Accounts'!B303)</f>
        <v>Subtotal - General Plant</v>
      </c>
      <c r="C303" s="31" t="str">
        <f>IF(ISBLANK('Input-Accounts'!C303),"",'Input-Accounts'!C303)</f>
        <v/>
      </c>
      <c r="D303" s="123" cm="1">
        <f t="array" aca="1" ref="D303" ca="1">SUM(INDIRECT("'"&amp;TOTALDemandSheets&amp;"'!"&amp;ADDRESS(ROW(),COLUMN())))</f>
        <v>176694.15583793231</v>
      </c>
      <c r="E303" s="10">
        <f t="shared" ca="1" si="4"/>
        <v>0</v>
      </c>
      <c r="G303" s="123" cm="1">
        <f t="array" aca="1" ref="G303" ca="1">SUM(INDIRECT("'"&amp;TOTALDemandSheets&amp;"'!"&amp;ADDRESS(ROW(),COLUMN())))</f>
        <v>90429.791613933339</v>
      </c>
      <c r="H303" s="123" cm="1">
        <f t="array" aca="1" ref="H303" ca="1">SUM(INDIRECT("'"&amp;TOTALDemandSheets&amp;"'!"&amp;ADDRESS(ROW(),COLUMN())))</f>
        <v>61685.738714704203</v>
      </c>
      <c r="I303" s="123" cm="1">
        <f t="array" aca="1" ref="I303" ca="1">SUM(INDIRECT("'"&amp;TOTALDemandSheets&amp;"'!"&amp;ADDRESS(ROW(),COLUMN())))</f>
        <v>73.950786708844888</v>
      </c>
      <c r="J303" s="123" cm="1">
        <f t="array" aca="1" ref="J303" ca="1">SUM(INDIRECT("'"&amp;TOTALDemandSheets&amp;"'!"&amp;ADDRESS(ROW(),COLUMN())))</f>
        <v>21.578583136566692</v>
      </c>
      <c r="K303" s="123" cm="1">
        <f t="array" aca="1" ref="K303" ca="1">SUM(INDIRECT("'"&amp;TOTALDemandSheets&amp;"'!"&amp;ADDRESS(ROW(),COLUMN())))</f>
        <v>24483.096139449393</v>
      </c>
    </row>
    <row r="304" spans="1:11" outlineLevel="1">
      <c r="A304" s="31" t="str">
        <f>IF(ISBLANK('Input-Accounts'!A304),"",'Input-Accounts'!A304)</f>
        <v/>
      </c>
      <c r="B304" t="str">
        <f>IF(ISBLANK('Input-Accounts'!B304),"",'Input-Accounts'!B304)</f>
        <v/>
      </c>
      <c r="D304" s="10"/>
      <c r="E304" s="10">
        <f t="shared" si="4"/>
        <v>0</v>
      </c>
      <c r="G304" s="10"/>
      <c r="H304" s="10"/>
      <c r="I304" s="10"/>
      <c r="J304" s="10"/>
      <c r="K304" s="10"/>
    </row>
    <row r="305" spans="1:11" outlineLevel="1">
      <c r="A305" s="31">
        <f>IF(ISBLANK('Input-Accounts'!A305),"",'Input-Accounts'!A305)</f>
        <v>273</v>
      </c>
      <c r="B305" t="str">
        <f>IF(ISBLANK('Input-Accounts'!B305),"",'Input-Accounts'!B305)</f>
        <v>Total - Depreciation Expense</v>
      </c>
      <c r="C305" s="31" t="str">
        <f>IF(ISBLANK('Input-Accounts'!C305),"",'Input-Accounts'!C305)</f>
        <v/>
      </c>
      <c r="D305" s="123" cm="1">
        <f t="array" aca="1" ref="D305" ca="1">SUM(INDIRECT("'"&amp;TOTALDemandSheets&amp;"'!"&amp;ADDRESS(ROW(),COLUMN())))</f>
        <v>8760309.9234254658</v>
      </c>
      <c r="E305" s="10">
        <f t="shared" ca="1" si="4"/>
        <v>0</v>
      </c>
      <c r="G305" s="123" cm="1">
        <f t="array" aca="1" ref="G305" ca="1">SUM(INDIRECT("'"&amp;TOTALDemandSheets&amp;"'!"&amp;ADDRESS(ROW(),COLUMN())))</f>
        <v>4483487.8974716626</v>
      </c>
      <c r="H305" s="123" cm="1">
        <f t="array" aca="1" ref="H305" ca="1">SUM(INDIRECT("'"&amp;TOTALDemandSheets&amp;"'!"&amp;ADDRESS(ROW(),COLUMN())))</f>
        <v>3058364.4840707793</v>
      </c>
      <c r="I305" s="123" cm="1">
        <f t="array" aca="1" ref="I305" ca="1">SUM(INDIRECT("'"&amp;TOTALDemandSheets&amp;"'!"&amp;ADDRESS(ROW(),COLUMN())))</f>
        <v>3666.4626922188791</v>
      </c>
      <c r="J305" s="123" cm="1">
        <f t="array" aca="1" ref="J305" ca="1">SUM(INDIRECT("'"&amp;TOTALDemandSheets&amp;"'!"&amp;ADDRESS(ROW(),COLUMN())))</f>
        <v>924.90439644984463</v>
      </c>
      <c r="K305" s="123" cm="1">
        <f t="array" aca="1" ref="K305" ca="1">SUM(INDIRECT("'"&amp;TOTALDemandSheets&amp;"'!"&amp;ADDRESS(ROW(),COLUMN())))</f>
        <v>1213866.1747943619</v>
      </c>
    </row>
    <row r="306" spans="1:11" outlineLevel="1">
      <c r="A306" s="31" t="str">
        <f>IF(ISBLANK('Input-Accounts'!A306),"",'Input-Accounts'!A306)</f>
        <v/>
      </c>
      <c r="B306" t="str">
        <f>IF(ISBLANK('Input-Accounts'!B306),"",'Input-Accounts'!B306)</f>
        <v/>
      </c>
      <c r="D306" s="10"/>
      <c r="E306" s="10">
        <f t="shared" si="4"/>
        <v>0</v>
      </c>
      <c r="G306" s="10"/>
      <c r="H306" s="10"/>
      <c r="I306" s="10"/>
      <c r="J306" s="10"/>
      <c r="K306" s="10"/>
    </row>
    <row r="307" spans="1:11">
      <c r="A307" s="31">
        <f>IF(ISBLANK('Input-Accounts'!A307),"",'Input-Accounts'!A307)</f>
        <v>274</v>
      </c>
      <c r="B307" s="7" t="str">
        <f>IF(ISBLANK('Input-Accounts'!B307),"",'Input-Accounts'!B307)</f>
        <v>Total Adjustments, Depreciation and Amortization Expense</v>
      </c>
      <c r="C307" s="31" t="str">
        <f>IF(ISBLANK('Input-Accounts'!C307),"",'Input-Accounts'!C307)</f>
        <v/>
      </c>
      <c r="D307" s="10" cm="1">
        <f t="array" aca="1" ref="D307" ca="1">SUM(INDIRECT("'"&amp;TOTALDemandSheets&amp;"'!"&amp;ADDRESS(ROW(),COLUMN())))</f>
        <v>8760309.9234254658</v>
      </c>
      <c r="E307" s="10">
        <f t="shared" ca="1" si="4"/>
        <v>0</v>
      </c>
      <c r="F307" s="3"/>
      <c r="G307" s="10" cm="1">
        <f t="array" aca="1" ref="G307" ca="1">SUM(INDIRECT("'"&amp;TOTALDemandSheets&amp;"'!"&amp;ADDRESS(ROW(),COLUMN())))</f>
        <v>4483487.8974716626</v>
      </c>
      <c r="H307" s="10" cm="1">
        <f t="array" aca="1" ref="H307" ca="1">SUM(INDIRECT("'"&amp;TOTALDemandSheets&amp;"'!"&amp;ADDRESS(ROW(),COLUMN())))</f>
        <v>3058364.4840707793</v>
      </c>
      <c r="I307" s="10" cm="1">
        <f t="array" aca="1" ref="I307" ca="1">SUM(INDIRECT("'"&amp;TOTALDemandSheets&amp;"'!"&amp;ADDRESS(ROW(),COLUMN())))</f>
        <v>3666.4626922188791</v>
      </c>
      <c r="J307" s="10" cm="1">
        <f t="array" aca="1" ref="J307" ca="1">SUM(INDIRECT("'"&amp;TOTALDemandSheets&amp;"'!"&amp;ADDRESS(ROW(),COLUMN())))</f>
        <v>924.90439644984463</v>
      </c>
      <c r="K307" s="10" cm="1">
        <f t="array" aca="1" ref="K307" ca="1">SUM(INDIRECT("'"&amp;TOTALDemandSheets&amp;"'!"&amp;ADDRESS(ROW(),COLUMN())))</f>
        <v>1213866.1747943619</v>
      </c>
    </row>
    <row r="308" spans="1:11">
      <c r="A308" s="31" t="str">
        <f>IF(ISBLANK('Input-Accounts'!A308),"",'Input-Accounts'!A308)</f>
        <v/>
      </c>
      <c r="B308" t="str">
        <f>IF(ISBLANK('Input-Accounts'!B308),"",'Input-Accounts'!B308)</f>
        <v/>
      </c>
      <c r="D308" s="123"/>
      <c r="E308" s="10">
        <f t="shared" si="4"/>
        <v>0</v>
      </c>
      <c r="G308" s="123"/>
      <c r="H308" s="123"/>
      <c r="I308" s="123"/>
      <c r="J308" s="123"/>
      <c r="K308" s="123"/>
    </row>
    <row r="309" spans="1:11">
      <c r="A309" s="31">
        <f>IF(ISBLANK('Input-Accounts'!A309),"",'Input-Accounts'!A309)</f>
        <v>275</v>
      </c>
      <c r="B309" s="7" t="str">
        <f>IF(ISBLANK('Input-Accounts'!B309),"",'Input-Accounts'!B309)</f>
        <v>Taxes</v>
      </c>
      <c r="D309" s="10"/>
      <c r="E309" s="10">
        <f t="shared" si="4"/>
        <v>0</v>
      </c>
      <c r="G309" s="10"/>
      <c r="H309" s="10"/>
      <c r="I309" s="10"/>
      <c r="J309" s="10"/>
      <c r="K309" s="10"/>
    </row>
    <row r="310" spans="1:11" outlineLevel="1">
      <c r="A310" s="31">
        <f>IF(ISBLANK('Input-Accounts'!A310),"",'Input-Accounts'!A310)</f>
        <v>276</v>
      </c>
      <c r="B310" s="7" t="str">
        <f>IF(ISBLANK('Input-Accounts'!B310),"",'Input-Accounts'!B310)</f>
        <v>Taxes Other Than Income Taxes</v>
      </c>
      <c r="D310" s="10"/>
      <c r="E310" s="10">
        <f t="shared" si="4"/>
        <v>0</v>
      </c>
      <c r="G310" s="10"/>
      <c r="H310" s="10"/>
      <c r="I310" s="10"/>
      <c r="J310" s="10"/>
      <c r="K310" s="10"/>
    </row>
    <row r="311" spans="1:11" outlineLevel="1">
      <c r="A311" s="31">
        <f>IF(ISBLANK('Input-Accounts'!A311),"",'Input-Accounts'!A311)</f>
        <v>277</v>
      </c>
      <c r="B311" s="53" t="str">
        <f>IF(ISBLANK('Input-Accounts'!B311),"",'Input-Accounts'!B311)</f>
        <v>Taxes Other Than Income Taxes - Property</v>
      </c>
      <c r="C311" s="31">
        <f>IF(ISBLANK('Input-Accounts'!C311),"",'Input-Accounts'!C311)</f>
        <v>408.1</v>
      </c>
      <c r="D311" s="10" cm="1">
        <f t="array" aca="1" ref="D311" ca="1">SUM(INDIRECT("'"&amp;TOTALDemandSheets&amp;"'!"&amp;ADDRESS(ROW(),COLUMN())))</f>
        <v>3521774.4266024977</v>
      </c>
      <c r="E311" s="10">
        <f t="shared" ca="1" si="4"/>
        <v>0</v>
      </c>
      <c r="F311" s="3"/>
      <c r="G311" s="10" cm="1">
        <f t="array" aca="1" ref="G311" ca="1">SUM(INDIRECT("'"&amp;TOTALDemandSheets&amp;"'!"&amp;ADDRESS(ROW(),COLUMN())))</f>
        <v>1802398.7607210621</v>
      </c>
      <c r="H311" s="10" cm="1">
        <f t="array" aca="1" ref="H311" ca="1">SUM(INDIRECT("'"&amp;TOTALDemandSheets&amp;"'!"&amp;ADDRESS(ROW(),COLUMN())))</f>
        <v>1229487.5065974963</v>
      </c>
      <c r="I311" s="10" cm="1">
        <f t="array" aca="1" ref="I311" ca="1">SUM(INDIRECT("'"&amp;TOTALDemandSheets&amp;"'!"&amp;ADDRESS(ROW(),COLUMN())))</f>
        <v>1473.9479538713501</v>
      </c>
      <c r="J311" s="10" cm="1">
        <f t="array" aca="1" ref="J311" ca="1">SUM(INDIRECT("'"&amp;TOTALDemandSheets&amp;"'!"&amp;ADDRESS(ROW(),COLUMN())))</f>
        <v>430.09290201075271</v>
      </c>
      <c r="K311" s="10" cm="1">
        <f t="array" aca="1" ref="K311" ca="1">SUM(INDIRECT("'"&amp;TOTALDemandSheets&amp;"'!"&amp;ADDRESS(ROW(),COLUMN())))</f>
        <v>487984.11842805753</v>
      </c>
    </row>
    <row r="312" spans="1:11" outlineLevel="1">
      <c r="A312" s="31">
        <f>IF(ISBLANK('Input-Accounts'!A312),"",'Input-Accounts'!A312)</f>
        <v>278</v>
      </c>
      <c r="B312" s="53" t="str">
        <f>IF(ISBLANK('Input-Accounts'!B312),"",'Input-Accounts'!B312)</f>
        <v>Taxes Other Than Income Taxes - Payroll</v>
      </c>
      <c r="C312" s="31">
        <f>IF(ISBLANK('Input-Accounts'!C312),"",'Input-Accounts'!C312)</f>
        <v>408.2</v>
      </c>
      <c r="D312" s="10" cm="1">
        <f t="array" aca="1" ref="D312" ca="1">SUM(INDIRECT("'"&amp;TOTALDemandSheets&amp;"'!"&amp;ADDRESS(ROW(),COLUMN())))</f>
        <v>207680.08933047092</v>
      </c>
      <c r="E312" s="10">
        <f t="shared" ca="1" si="4"/>
        <v>0</v>
      </c>
      <c r="F312" s="3"/>
      <c r="G312" s="10" cm="1">
        <f t="array" aca="1" ref="G312" ca="1">SUM(INDIRECT("'"&amp;TOTALDemandSheets&amp;"'!"&amp;ADDRESS(ROW(),COLUMN())))</f>
        <v>106298.33455012096</v>
      </c>
      <c r="H312" s="10" cm="1">
        <f t="array" aca="1" ref="H312" ca="1">SUM(INDIRECT("'"&amp;TOTALDemandSheets&amp;"'!"&amp;ADDRESS(ROW(),COLUMN())))</f>
        <v>72510.299690402768</v>
      </c>
      <c r="I312" s="10" cm="1">
        <f t="array" aca="1" ref="I312" ca="1">SUM(INDIRECT("'"&amp;TOTALDemandSheets&amp;"'!"&amp;ADDRESS(ROW(),COLUMN())))</f>
        <v>86.927607877073129</v>
      </c>
      <c r="J312" s="10" cm="1">
        <f t="array" aca="1" ref="J312" ca="1">SUM(INDIRECT("'"&amp;TOTALDemandSheets&amp;"'!"&amp;ADDRESS(ROW(),COLUMN())))</f>
        <v>5.1584510684949061</v>
      </c>
      <c r="K312" s="10" cm="1">
        <f t="array" aca="1" ref="K312" ca="1">SUM(INDIRECT("'"&amp;TOTALDemandSheets&amp;"'!"&amp;ADDRESS(ROW(),COLUMN())))</f>
        <v>28779.369031001661</v>
      </c>
    </row>
    <row r="313" spans="1:11" outlineLevel="1">
      <c r="A313" s="31">
        <f>IF(ISBLANK('Input-Accounts'!A313),"",'Input-Accounts'!A313)</f>
        <v>279</v>
      </c>
      <c r="B313" s="53" t="str">
        <f>IF(ISBLANK('Input-Accounts'!B313),"",'Input-Accounts'!B313)</f>
        <v>Taxes Other Than Income Taxes - Other</v>
      </c>
      <c r="C313" s="31">
        <f>IF(ISBLANK('Input-Accounts'!C313),"",'Input-Accounts'!C313)</f>
        <v>408.3</v>
      </c>
      <c r="D313" s="10" cm="1">
        <f t="array" aca="1" ref="D313" ca="1">SUM(INDIRECT("'"&amp;TOTALDemandSheets&amp;"'!"&amp;ADDRESS(ROW(),COLUMN())))</f>
        <v>52033.474053755104</v>
      </c>
      <c r="E313" s="10">
        <f t="shared" ca="1" si="4"/>
        <v>0</v>
      </c>
      <c r="F313" s="3"/>
      <c r="G313" s="10" cm="1">
        <f t="array" aca="1" ref="G313" ca="1">SUM(INDIRECT("'"&amp;TOTALDemandSheets&amp;"'!"&amp;ADDRESS(ROW(),COLUMN())))</f>
        <v>26632.652415561039</v>
      </c>
      <c r="H313" s="10" cm="1">
        <f t="array" aca="1" ref="H313" ca="1">SUM(INDIRECT("'"&amp;TOTALDemandSheets&amp;"'!"&amp;ADDRESS(ROW(),COLUMN())))</f>
        <v>18167.185933586788</v>
      </c>
      <c r="I313" s="10" cm="1">
        <f t="array" aca="1" ref="I313" ca="1">SUM(INDIRECT("'"&amp;TOTALDemandSheets&amp;"'!"&amp;ADDRESS(ROW(),COLUMN())))</f>
        <v>21.779388884166107</v>
      </c>
      <c r="J313" s="10" cm="1">
        <f t="array" aca="1" ref="J313" ca="1">SUM(INDIRECT("'"&amp;TOTALDemandSheets&amp;"'!"&amp;ADDRESS(ROW(),COLUMN())))</f>
        <v>1.2924307317827863</v>
      </c>
      <c r="K313" s="10" cm="1">
        <f t="array" aca="1" ref="K313" ca="1">SUM(INDIRECT("'"&amp;TOTALDemandSheets&amp;"'!"&amp;ADDRESS(ROW(),COLUMN())))</f>
        <v>7210.5638849913366</v>
      </c>
    </row>
    <row r="314" spans="1:11" outlineLevel="1">
      <c r="A314" s="31">
        <f>IF(ISBLANK('Input-Accounts'!A314),"",'Input-Accounts'!A314)</f>
        <v>280</v>
      </c>
      <c r="B314" t="str">
        <f>IF(ISBLANK('Input-Accounts'!B314),"",'Input-Accounts'!B314)</f>
        <v>Subtotal - Taxes Other Than Income Taxes</v>
      </c>
      <c r="C314" s="31" t="str">
        <f>IF(ISBLANK('Input-Accounts'!C314),"",'Input-Accounts'!C314)</f>
        <v/>
      </c>
      <c r="D314" s="123" cm="1">
        <f t="array" aca="1" ref="D314" ca="1">SUM(INDIRECT("'"&amp;TOTALDemandSheets&amp;"'!"&amp;ADDRESS(ROW(),COLUMN())))</f>
        <v>3781487.9899867238</v>
      </c>
      <c r="E314" s="10">
        <f t="shared" ca="1" si="4"/>
        <v>0</v>
      </c>
      <c r="G314" s="123" cm="1">
        <f t="array" aca="1" ref="G314" ca="1">SUM(INDIRECT("'"&amp;TOTALDemandSheets&amp;"'!"&amp;ADDRESS(ROW(),COLUMN())))</f>
        <v>1935329.747686744</v>
      </c>
      <c r="H314" s="123" cm="1">
        <f t="array" aca="1" ref="H314" ca="1">SUM(INDIRECT("'"&amp;TOTALDemandSheets&amp;"'!"&amp;ADDRESS(ROW(),COLUMN())))</f>
        <v>1320164.9922214858</v>
      </c>
      <c r="I314" s="123" cm="1">
        <f t="array" aca="1" ref="I314" ca="1">SUM(INDIRECT("'"&amp;TOTALDemandSheets&amp;"'!"&amp;ADDRESS(ROW(),COLUMN())))</f>
        <v>1582.6549506325894</v>
      </c>
      <c r="J314" s="123" cm="1">
        <f t="array" aca="1" ref="J314" ca="1">SUM(INDIRECT("'"&amp;TOTALDemandSheets&amp;"'!"&amp;ADDRESS(ROW(),COLUMN())))</f>
        <v>436.54378381103038</v>
      </c>
      <c r="K314" s="123" cm="1">
        <f t="array" aca="1" ref="K314" ca="1">SUM(INDIRECT("'"&amp;TOTALDemandSheets&amp;"'!"&amp;ADDRESS(ROW(),COLUMN())))</f>
        <v>523974.0513440505</v>
      </c>
    </row>
    <row r="315" spans="1:11" outlineLevel="1">
      <c r="A315" s="31" t="str">
        <f>IF(ISBLANK('Input-Accounts'!A315),"",'Input-Accounts'!A315)</f>
        <v/>
      </c>
      <c r="B315" s="6" t="str">
        <f>IF(ISBLANK('Input-Accounts'!B315),"",'Input-Accounts'!B315)</f>
        <v/>
      </c>
      <c r="D315" s="10"/>
      <c r="E315" s="10">
        <f t="shared" si="4"/>
        <v>0</v>
      </c>
      <c r="G315" s="10"/>
      <c r="H315" s="10"/>
      <c r="I315" s="10"/>
      <c r="J315" s="10"/>
      <c r="K315" s="10"/>
    </row>
    <row r="316" spans="1:11" outlineLevel="1">
      <c r="A316" s="31">
        <f>IF(ISBLANK('Input-Accounts'!A316),"",'Input-Accounts'!A316)</f>
        <v>281</v>
      </c>
      <c r="B316" s="1" t="str">
        <f>IF(ISBLANK('Input-Accounts'!B316),"",'Input-Accounts'!B316)</f>
        <v>Income Taxes</v>
      </c>
      <c r="D316" s="10"/>
      <c r="E316" s="10">
        <f t="shared" si="4"/>
        <v>0</v>
      </c>
      <c r="G316" s="10"/>
      <c r="H316" s="10"/>
      <c r="I316" s="10"/>
      <c r="J316" s="10"/>
      <c r="K316" s="10"/>
    </row>
    <row r="317" spans="1:11" outlineLevel="1">
      <c r="A317" s="31">
        <f>IF(ISBLANK('Input-Accounts'!A317),"",'Input-Accounts'!A317)</f>
        <v>282</v>
      </c>
      <c r="B317" s="53" t="str">
        <f>IF(ISBLANK('Input-Accounts'!B317),"",'Input-Accounts'!B317)</f>
        <v>FEDERAL INCOME TAXES</v>
      </c>
      <c r="C317" s="31">
        <f>IF(ISBLANK('Input-Accounts'!C317),"",'Input-Accounts'!C317)</f>
        <v>409.1</v>
      </c>
      <c r="D317" s="10" cm="1">
        <f t="array" aca="1" ref="D317" ca="1">SUM(INDIRECT("'"&amp;TOTALDemandSheets&amp;"'!"&amp;ADDRESS(ROW(),COLUMN())))</f>
        <v>709810.79246174672</v>
      </c>
      <c r="E317" s="10">
        <f t="shared" ca="1" si="4"/>
        <v>0</v>
      </c>
      <c r="F317" s="3"/>
      <c r="G317" s="10" cm="1">
        <f t="array" aca="1" ref="G317" ca="1">SUM(INDIRECT("'"&amp;TOTALDemandSheets&amp;"'!"&amp;ADDRESS(ROW(),COLUMN())))</f>
        <v>371681.23558826919</v>
      </c>
      <c r="H317" s="10" cm="1">
        <f t="array" aca="1" ref="H317" ca="1">SUM(INDIRECT("'"&amp;TOTALDemandSheets&amp;"'!"&amp;ADDRESS(ROW(),COLUMN())))</f>
        <v>252346.10151119294</v>
      </c>
      <c r="I317" s="10" cm="1">
        <f t="array" aca="1" ref="I317" ca="1">SUM(INDIRECT("'"&amp;TOTALDemandSheets&amp;"'!"&amp;ADDRESS(ROW(),COLUMN())))</f>
        <v>296.56361169367705</v>
      </c>
      <c r="J317" s="10" cm="1">
        <f t="array" aca="1" ref="J317" ca="1">SUM(INDIRECT("'"&amp;TOTALDemandSheets&amp;"'!"&amp;ADDRESS(ROW(),COLUMN())))</f>
        <v>69.395489789934302</v>
      </c>
      <c r="K317" s="10" cm="1">
        <f t="array" aca="1" ref="K317" ca="1">SUM(INDIRECT("'"&amp;TOTALDemandSheets&amp;"'!"&amp;ADDRESS(ROW(),COLUMN())))</f>
        <v>85417.49626080101</v>
      </c>
    </row>
    <row r="318" spans="1:11" outlineLevel="1">
      <c r="A318" s="31">
        <f>IF(ISBLANK('Input-Accounts'!A318),"",'Input-Accounts'!A318)</f>
        <v>283</v>
      </c>
      <c r="B318" s="53" t="str">
        <f>IF(ISBLANK('Input-Accounts'!B318),"",'Input-Accounts'!B318)</f>
        <v>STATE INCOME TAXES</v>
      </c>
      <c r="C318" s="31">
        <f>IF(ISBLANK('Input-Accounts'!C318),"",'Input-Accounts'!C318)</f>
        <v>409.2</v>
      </c>
      <c r="D318" s="10" cm="1">
        <f t="array" aca="1" ref="D318" ca="1">SUM(INDIRECT("'"&amp;TOTALDemandSheets&amp;"'!"&amp;ADDRESS(ROW(),COLUMN())))</f>
        <v>82074.229378927965</v>
      </c>
      <c r="E318" s="10">
        <f t="shared" ca="1" si="4"/>
        <v>0</v>
      </c>
      <c r="F318" s="3"/>
      <c r="G318" s="10" cm="1">
        <f t="array" aca="1" ref="G318" ca="1">SUM(INDIRECT("'"&amp;TOTALDemandSheets&amp;"'!"&amp;ADDRESS(ROW(),COLUMN())))</f>
        <v>42976.876809264599</v>
      </c>
      <c r="H318" s="10" cm="1">
        <f t="array" aca="1" ref="H318" ca="1">SUM(INDIRECT("'"&amp;TOTALDemandSheets&amp;"'!"&amp;ADDRESS(ROW(),COLUMN())))</f>
        <v>29178.355750943385</v>
      </c>
      <c r="I318" s="10" cm="1">
        <f t="array" aca="1" ref="I318" ca="1">SUM(INDIRECT("'"&amp;TOTALDemandSheets&amp;"'!"&amp;ADDRESS(ROW(),COLUMN())))</f>
        <v>34.291152163485769</v>
      </c>
      <c r="J318" s="10" cm="1">
        <f t="array" aca="1" ref="J318" ca="1">SUM(INDIRECT("'"&amp;TOTALDemandSheets&amp;"'!"&amp;ADDRESS(ROW(),COLUMN())))</f>
        <v>8.0240838930172647</v>
      </c>
      <c r="K318" s="10" cm="1">
        <f t="array" aca="1" ref="K318" ca="1">SUM(INDIRECT("'"&amp;TOTALDemandSheets&amp;"'!"&amp;ADDRESS(ROW(),COLUMN())))</f>
        <v>9876.6815826634793</v>
      </c>
    </row>
    <row r="319" spans="1:11" outlineLevel="1">
      <c r="A319" s="31">
        <f>IF(ISBLANK('Input-Accounts'!A319),"",'Input-Accounts'!A319)</f>
        <v>284</v>
      </c>
      <c r="B319" s="53" t="str">
        <f>IF(ISBLANK('Input-Accounts'!B319),"",'Input-Accounts'!B319)</f>
        <v>DEFERRED INCOME TAX EXPENSE - FEDERAL</v>
      </c>
      <c r="C319" s="31" t="str">
        <f>IF(ISBLANK('Input-Accounts'!C319),"",'Input-Accounts'!C319)</f>
        <v>410-411.1</v>
      </c>
      <c r="D319" s="10" cm="1">
        <f t="array" aca="1" ref="D319" ca="1">SUM(INDIRECT("'"&amp;TOTALDemandSheets&amp;"'!"&amp;ADDRESS(ROW(),COLUMN())))</f>
        <v>653461.08217223547</v>
      </c>
      <c r="E319" s="10">
        <f t="shared" ca="1" si="4"/>
        <v>0</v>
      </c>
      <c r="F319" s="3"/>
      <c r="G319" s="10" cm="1">
        <f t="array" aca="1" ref="G319" ca="1">SUM(INDIRECT("'"&amp;TOTALDemandSheets&amp;"'!"&amp;ADDRESS(ROW(),COLUMN())))</f>
        <v>342174.59780834941</v>
      </c>
      <c r="H319" s="10" cm="1">
        <f t="array" aca="1" ref="H319" ca="1">SUM(INDIRECT("'"&amp;TOTALDemandSheets&amp;"'!"&amp;ADDRESS(ROW(),COLUMN())))</f>
        <v>232313.11544806592</v>
      </c>
      <c r="I319" s="10" cm="1">
        <f t="array" aca="1" ref="I319" ca="1">SUM(INDIRECT("'"&amp;TOTALDemandSheets&amp;"'!"&amp;ADDRESS(ROW(),COLUMN())))</f>
        <v>273.02033258489905</v>
      </c>
      <c r="J319" s="10" cm="1">
        <f t="array" aca="1" ref="J319" ca="1">SUM(INDIRECT("'"&amp;TOTALDemandSheets&amp;"'!"&amp;ADDRESS(ROW(),COLUMN())))</f>
        <v>63.886393863822029</v>
      </c>
      <c r="K319" s="10" cm="1">
        <f t="array" aca="1" ref="K319" ca="1">SUM(INDIRECT("'"&amp;TOTALDemandSheets&amp;"'!"&amp;ADDRESS(ROW(),COLUMN())))</f>
        <v>78636.462189371407</v>
      </c>
    </row>
    <row r="320" spans="1:11" outlineLevel="1">
      <c r="A320" s="31">
        <f>IF(ISBLANK('Input-Accounts'!A320),"",'Input-Accounts'!A320)</f>
        <v>285</v>
      </c>
      <c r="B320" s="53" t="str">
        <f>IF(ISBLANK('Input-Accounts'!B320),"",'Input-Accounts'!B320)</f>
        <v>DEFERRED INCOME TAX EXPENSE - FEDERAL</v>
      </c>
      <c r="C320" s="31" t="str">
        <f>IF(ISBLANK('Input-Accounts'!C320),"",'Input-Accounts'!C320)</f>
        <v>410-411.2</v>
      </c>
      <c r="D320" s="10" cm="1">
        <f t="array" aca="1" ref="D320" ca="1">SUM(INDIRECT("'"&amp;TOTALDemandSheets&amp;"'!"&amp;ADDRESS(ROW(),COLUMN())))</f>
        <v>309867.18932662747</v>
      </c>
      <c r="E320" s="10">
        <f t="shared" ca="1" si="4"/>
        <v>0</v>
      </c>
      <c r="F320" s="3"/>
      <c r="G320" s="10" cm="1">
        <f t="array" aca="1" ref="G320" ca="1">SUM(INDIRECT("'"&amp;TOTALDemandSheets&amp;"'!"&amp;ADDRESS(ROW(),COLUMN())))</f>
        <v>162257.07050430894</v>
      </c>
      <c r="H320" s="10" cm="1">
        <f t="array" aca="1" ref="H320" ca="1">SUM(INDIRECT("'"&amp;TOTALDemandSheets&amp;"'!"&amp;ADDRESS(ROW(),COLUMN())))</f>
        <v>110161.43744675341</v>
      </c>
      <c r="I320" s="10" cm="1">
        <f t="array" aca="1" ref="I320" ca="1">SUM(INDIRECT("'"&amp;TOTALDemandSheets&amp;"'!"&amp;ADDRESS(ROW(),COLUMN())))</f>
        <v>129.46454715539636</v>
      </c>
      <c r="J320" s="10" cm="1">
        <f t="array" aca="1" ref="J320" ca="1">SUM(INDIRECT("'"&amp;TOTALDemandSheets&amp;"'!"&amp;ADDRESS(ROW(),COLUMN())))</f>
        <v>30.294531446294517</v>
      </c>
      <c r="K320" s="10" cm="1">
        <f t="array" aca="1" ref="K320" ca="1">SUM(INDIRECT("'"&amp;TOTALDemandSheets&amp;"'!"&amp;ADDRESS(ROW(),COLUMN())))</f>
        <v>37288.922296963443</v>
      </c>
    </row>
    <row r="321" spans="1:11" outlineLevel="1">
      <c r="A321" s="31">
        <f>IF(ISBLANK('Input-Accounts'!A321),"",'Input-Accounts'!A321)</f>
        <v>286</v>
      </c>
      <c r="B321" t="str">
        <f>IF(ISBLANK('Input-Accounts'!B321),"",'Input-Accounts'!B321)</f>
        <v>Subtotal - Income Taxes</v>
      </c>
      <c r="C321" s="31" t="str">
        <f>IF(ISBLANK('Input-Accounts'!C321),"",'Input-Accounts'!C321)</f>
        <v/>
      </c>
      <c r="D321" s="123" cm="1">
        <f t="array" aca="1" ref="D321" ca="1">SUM(INDIRECT("'"&amp;TOTALDemandSheets&amp;"'!"&amp;ADDRESS(ROW(),COLUMN())))</f>
        <v>1755213.2933395377</v>
      </c>
      <c r="E321" s="10">
        <f t="shared" ca="1" si="4"/>
        <v>0</v>
      </c>
      <c r="G321" s="123" cm="1">
        <f t="array" aca="1" ref="G321" ca="1">SUM(INDIRECT("'"&amp;TOTALDemandSheets&amp;"'!"&amp;ADDRESS(ROW(),COLUMN())))</f>
        <v>919089.78071019216</v>
      </c>
      <c r="H321" s="123" cm="1">
        <f t="array" aca="1" ref="H321" ca="1">SUM(INDIRECT("'"&amp;TOTALDemandSheets&amp;"'!"&amp;ADDRESS(ROW(),COLUMN())))</f>
        <v>623999.01015695569</v>
      </c>
      <c r="I321" s="123" cm="1">
        <f t="array" aca="1" ref="I321" ca="1">SUM(INDIRECT("'"&amp;TOTALDemandSheets&amp;"'!"&amp;ADDRESS(ROW(),COLUMN())))</f>
        <v>733.33964359745823</v>
      </c>
      <c r="J321" s="123" cm="1">
        <f t="array" aca="1" ref="J321" ca="1">SUM(INDIRECT("'"&amp;TOTALDemandSheets&amp;"'!"&amp;ADDRESS(ROW(),COLUMN())))</f>
        <v>171.6004989930681</v>
      </c>
      <c r="K321" s="123" cm="1">
        <f t="array" aca="1" ref="K321" ca="1">SUM(INDIRECT("'"&amp;TOTALDemandSheets&amp;"'!"&amp;ADDRESS(ROW(),COLUMN())))</f>
        <v>211219.56232979934</v>
      </c>
    </row>
    <row r="322" spans="1:11" outlineLevel="1">
      <c r="A322" s="31" t="str">
        <f>IF(ISBLANK('Input-Accounts'!A322),"",'Input-Accounts'!A322)</f>
        <v/>
      </c>
      <c r="B322" t="str">
        <f>IF(ISBLANK('Input-Accounts'!B322),"",'Input-Accounts'!B322)</f>
        <v/>
      </c>
      <c r="D322" s="10"/>
      <c r="E322" s="10">
        <f t="shared" si="4"/>
        <v>0</v>
      </c>
      <c r="G322" s="10"/>
      <c r="H322" s="10"/>
      <c r="I322" s="10"/>
      <c r="J322" s="10"/>
      <c r="K322" s="10"/>
    </row>
    <row r="323" spans="1:11">
      <c r="A323" s="31">
        <f>IF(ISBLANK('Input-Accounts'!A323),"",'Input-Accounts'!A323)</f>
        <v>287</v>
      </c>
      <c r="B323" s="7" t="str">
        <f>IF(ISBLANK('Input-Accounts'!B323),"",'Input-Accounts'!B323)</f>
        <v>Total Taxes</v>
      </c>
      <c r="C323" s="31" t="str">
        <f>IF(ISBLANK('Input-Accounts'!C323),"",'Input-Accounts'!C323)</f>
        <v/>
      </c>
      <c r="D323" s="10" cm="1">
        <f t="array" aca="1" ref="D323" ca="1">SUM(INDIRECT("'"&amp;TOTALDemandSheets&amp;"'!"&amp;ADDRESS(ROW(),COLUMN())))</f>
        <v>5536701.2833262607</v>
      </c>
      <c r="E323" s="10">
        <f t="shared" ca="1" si="4"/>
        <v>0</v>
      </c>
      <c r="F323" s="3"/>
      <c r="G323" s="10" cm="1">
        <f t="array" aca="1" ref="G323" ca="1">SUM(INDIRECT("'"&amp;TOTALDemandSheets&amp;"'!"&amp;ADDRESS(ROW(),COLUMN())))</f>
        <v>2854419.5283969361</v>
      </c>
      <c r="H323" s="10" cm="1">
        <f t="array" aca="1" ref="H323" ca="1">SUM(INDIRECT("'"&amp;TOTALDemandSheets&amp;"'!"&amp;ADDRESS(ROW(),COLUMN())))</f>
        <v>1944164.0023784414</v>
      </c>
      <c r="I323" s="10" cm="1">
        <f t="array" aca="1" ref="I323" ca="1">SUM(INDIRECT("'"&amp;TOTALDemandSheets&amp;"'!"&amp;ADDRESS(ROW(),COLUMN())))</f>
        <v>2315.9945942300478</v>
      </c>
      <c r="J323" s="10" cm="1">
        <f t="array" aca="1" ref="J323" ca="1">SUM(INDIRECT("'"&amp;TOTALDemandSheets&amp;"'!"&amp;ADDRESS(ROW(),COLUMN())))</f>
        <v>608.14428280409845</v>
      </c>
      <c r="K323" s="10" cm="1">
        <f t="array" aca="1" ref="K323" ca="1">SUM(INDIRECT("'"&amp;TOTALDemandSheets&amp;"'!"&amp;ADDRESS(ROW(),COLUMN())))</f>
        <v>735193.61367384973</v>
      </c>
    </row>
    <row r="324" spans="1:11">
      <c r="A324" s="31" t="str">
        <f>IF(ISBLANK('Input-Accounts'!A324),"",'Input-Accounts'!A324)</f>
        <v/>
      </c>
      <c r="B324" t="str">
        <f>IF(ISBLANK('Input-Accounts'!B324),"",'Input-Accounts'!B324)</f>
        <v/>
      </c>
      <c r="D324" s="123"/>
      <c r="E324" s="10">
        <f t="shared" si="4"/>
        <v>0</v>
      </c>
      <c r="G324" s="123"/>
      <c r="H324" s="123"/>
      <c r="I324" s="123"/>
      <c r="J324" s="123"/>
      <c r="K324" s="123"/>
    </row>
    <row r="325" spans="1:11">
      <c r="A325" s="31">
        <f>IF(ISBLANK('Input-Accounts'!A325),"",'Input-Accounts'!A325)</f>
        <v>288</v>
      </c>
      <c r="B325" s="1" t="str">
        <f>IF(ISBLANK('Input-Accounts'!B325),"",'Input-Accounts'!B325)</f>
        <v>REVENUE REQUIREMENT AT EQUAL RATES OF RETURN</v>
      </c>
      <c r="D325" s="10"/>
      <c r="E325" s="10">
        <f t="shared" si="4"/>
        <v>0</v>
      </c>
      <c r="G325" s="10"/>
      <c r="H325" s="10"/>
      <c r="I325" s="10"/>
      <c r="J325" s="10"/>
      <c r="K325" s="10"/>
    </row>
    <row r="326" spans="1:11">
      <c r="A326" s="31">
        <f>IF(ISBLANK('Input-Accounts'!A326),"",'Input-Accounts'!A326)</f>
        <v>289</v>
      </c>
      <c r="B326" s="1" t="str">
        <f>IF(ISBLANK('Input-Accounts'!B326),"",'Input-Accounts'!B326)</f>
        <v>Test Year Expenses at Current Rates</v>
      </c>
      <c r="C326" s="31" t="str">
        <f>IF(ISBLANK('Input-Accounts'!C326),"",'Input-Accounts'!C326)</f>
        <v/>
      </c>
      <c r="D326" s="57" cm="1">
        <f t="array" aca="1" ref="D326" ca="1">SUM(INDIRECT("'"&amp;TOTALDemandSheets&amp;"'!"&amp;ADDRESS(ROW(),COLUMN())))</f>
        <v>30285518.651714906</v>
      </c>
      <c r="E326" s="10">
        <f t="shared" ca="1" si="4"/>
        <v>0</v>
      </c>
      <c r="F326" s="3"/>
      <c r="G326" s="57" cm="1">
        <f t="array" aca="1" ref="G326" ca="1">SUM(INDIRECT("'"&amp;TOTALDemandSheets&amp;"'!"&amp;ADDRESS(ROW(),COLUMN())))</f>
        <v>15521415.622638404</v>
      </c>
      <c r="H326" s="57" cm="1">
        <f t="array" aca="1" ref="H326" ca="1">SUM(INDIRECT("'"&amp;TOTALDemandSheets&amp;"'!"&amp;ADDRESS(ROW(),COLUMN())))</f>
        <v>10584823.207979931</v>
      </c>
      <c r="I326" s="57" cm="1">
        <f t="array" aca="1" ref="I326" ca="1">SUM(INDIRECT("'"&amp;TOTALDemandSheets&amp;"'!"&amp;ADDRESS(ROW(),COLUMN())))</f>
        <v>12674.686234327668</v>
      </c>
      <c r="J326" s="57" cm="1">
        <f t="array" aca="1" ref="J326" ca="1">SUM(INDIRECT("'"&amp;TOTALDemandSheets&amp;"'!"&amp;ADDRESS(ROW(),COLUMN())))</f>
        <v>1930.1783876385975</v>
      </c>
      <c r="K326" s="57" cm="1">
        <f t="array" aca="1" ref="K326" ca="1">SUM(INDIRECT("'"&amp;TOTALDemandSheets&amp;"'!"&amp;ADDRESS(ROW(),COLUMN())))</f>
        <v>4164674.9564745948</v>
      </c>
    </row>
    <row r="327" spans="1:11">
      <c r="A327" s="31">
        <f>IF(ISBLANK('Input-Accounts'!A327),"",'Input-Accounts'!A327)</f>
        <v>290</v>
      </c>
      <c r="B327" s="1" t="str">
        <f>IF(ISBLANK('Input-Accounts'!B327),"",'Input-Accounts'!B327)</f>
        <v>Return on Rate Base</v>
      </c>
      <c r="C327" s="31" t="str">
        <f>IF(ISBLANK('Input-Accounts'!C327),"",'Input-Accounts'!C327)</f>
        <v/>
      </c>
      <c r="D327" s="10" cm="1">
        <f t="array" aca="1" ref="D327" ca="1">SUM(INDIRECT("'"&amp;TOTALDemandSheets&amp;"'!"&amp;ADDRESS(ROW(),COLUMN())))</f>
        <v>22778015.557722531</v>
      </c>
      <c r="E327" s="10">
        <f t="shared" ca="1" si="4"/>
        <v>0</v>
      </c>
      <c r="F327" s="3"/>
      <c r="G327" s="10" cm="1">
        <f t="array" aca="1" ref="G327" ca="1">SUM(INDIRECT("'"&amp;TOTALDemandSheets&amp;"'!"&amp;ADDRESS(ROW(),COLUMN())))</f>
        <v>11927348.888822917</v>
      </c>
      <c r="H327" s="10" cm="1">
        <f t="array" aca="1" ref="H327" ca="1">SUM(INDIRECT("'"&amp;TOTALDemandSheets&amp;"'!"&amp;ADDRESS(ROW(),COLUMN())))</f>
        <v>8097852.9591212878</v>
      </c>
      <c r="I327" s="10" cm="1">
        <f t="array" aca="1" ref="I327" ca="1">SUM(INDIRECT("'"&amp;TOTALDemandSheets&amp;"'!"&amp;ADDRESS(ROW(),COLUMN())))</f>
        <v>9516.8045241817144</v>
      </c>
      <c r="J327" s="10" cm="1">
        <f t="array" aca="1" ref="J327" ca="1">SUM(INDIRECT("'"&amp;TOTALDemandSheets&amp;"'!"&amp;ADDRESS(ROW(),COLUMN())))</f>
        <v>2226.9195718887095</v>
      </c>
      <c r="K327" s="10" cm="1">
        <f t="array" aca="1" ref="K327" ca="1">SUM(INDIRECT("'"&amp;TOTALDemandSheets&amp;"'!"&amp;ADDRESS(ROW(),COLUMN())))</f>
        <v>2741069.985682257</v>
      </c>
    </row>
    <row r="328" spans="1:11">
      <c r="A328" s="31">
        <f>IF(ISBLANK('Input-Accounts'!A328),"",'Input-Accounts'!A328)</f>
        <v>291</v>
      </c>
      <c r="B328" s="1" t="str">
        <f>IF(ISBLANK('Input-Accounts'!B328),"",'Input-Accounts'!B328)</f>
        <v>Gross Up Items</v>
      </c>
      <c r="C328" s="31" t="str">
        <f>IF(ISBLANK('Input-Accounts'!C328),"",'Input-Accounts'!C328)</f>
        <v/>
      </c>
      <c r="D328" s="10" cm="1">
        <f t="array" aca="1" ref="D328" ca="1">SUM(INDIRECT("'"&amp;TOTALDemandSheets&amp;"'!"&amp;ADDRESS(ROW(),COLUMN())))</f>
        <v>0</v>
      </c>
      <c r="E328" s="10">
        <f t="shared" ca="1" si="4"/>
        <v>0</v>
      </c>
      <c r="F328" s="10"/>
      <c r="G328" s="10" cm="1">
        <f t="array" aca="1" ref="G328" ca="1">SUM(INDIRECT("'"&amp;TOTALDemandSheets&amp;"'!"&amp;ADDRESS(ROW(),COLUMN())))</f>
        <v>0</v>
      </c>
      <c r="H328" s="10" cm="1">
        <f t="array" aca="1" ref="H328" ca="1">SUM(INDIRECT("'"&amp;TOTALDemandSheets&amp;"'!"&amp;ADDRESS(ROW(),COLUMN())))</f>
        <v>0</v>
      </c>
      <c r="I328" s="10" cm="1">
        <f t="array" aca="1" ref="I328" ca="1">SUM(INDIRECT("'"&amp;TOTALDemandSheets&amp;"'!"&amp;ADDRESS(ROW(),COLUMN())))</f>
        <v>0</v>
      </c>
      <c r="J328" s="10" cm="1">
        <f t="array" aca="1" ref="J328" ca="1">SUM(INDIRECT("'"&amp;TOTALDemandSheets&amp;"'!"&amp;ADDRESS(ROW(),COLUMN())))</f>
        <v>0</v>
      </c>
      <c r="K328" s="10" cm="1">
        <f t="array" aca="1" ref="K328" ca="1">SUM(INDIRECT("'"&amp;TOTALDemandSheets&amp;"'!"&amp;ADDRESS(ROW(),COLUMN())))</f>
        <v>0</v>
      </c>
    </row>
    <row r="329" spans="1:11">
      <c r="A329" s="31">
        <f>IF(ISBLANK('Input-Accounts'!A329),"",'Input-Accounts'!A329)</f>
        <v>292</v>
      </c>
      <c r="B329" s="6" t="str">
        <f>IF(ISBLANK('Input-Accounts'!B329),"",'Input-Accounts'!B329)</f>
        <v>Gross-up Federal Income Tax</v>
      </c>
      <c r="C329" s="31" t="str">
        <f>IF(ISBLANK('Input-Accounts'!C329),"",'Input-Accounts'!C329)</f>
        <v/>
      </c>
      <c r="D329" s="10" cm="1">
        <f t="array" aca="1" ref="D329" ca="1">SUM(INDIRECT("'"&amp;TOTALDemandSheets&amp;"'!"&amp;ADDRESS(ROW(),COLUMN())))</f>
        <v>2585261.3850363479</v>
      </c>
      <c r="E329" s="10">
        <f t="shared" ca="1" si="4"/>
        <v>0</v>
      </c>
      <c r="F329" s="3"/>
      <c r="G329" s="10" cm="1">
        <f t="array" aca="1" ref="G329" ca="1">SUM(INDIRECT("'"&amp;TOTALDemandSheets&amp;"'!"&amp;ADDRESS(ROW(),COLUMN())))</f>
        <v>1353731.3832273614</v>
      </c>
      <c r="H329" s="10" cm="1">
        <f t="array" aca="1" ref="H329" ca="1">SUM(INDIRECT("'"&amp;TOTALDemandSheets&amp;"'!"&amp;ADDRESS(ROW(),COLUMN())))</f>
        <v>919090.88848702982</v>
      </c>
      <c r="I329" s="10" cm="1">
        <f t="array" aca="1" ref="I329" ca="1">SUM(INDIRECT("'"&amp;TOTALDemandSheets&amp;"'!"&amp;ADDRESS(ROW(),COLUMN())))</f>
        <v>1080.1391887259817</v>
      </c>
      <c r="J329" s="10" cm="1">
        <f t="array" aca="1" ref="J329" ca="1">SUM(INDIRECT("'"&amp;TOTALDemandSheets&amp;"'!"&amp;ADDRESS(ROW(),COLUMN())))</f>
        <v>252.75113023766804</v>
      </c>
      <c r="K329" s="10" cm="1">
        <f t="array" aca="1" ref="K329" ca="1">SUM(INDIRECT("'"&amp;TOTALDemandSheets&amp;"'!"&amp;ADDRESS(ROW(),COLUMN())))</f>
        <v>311106.22300299315</v>
      </c>
    </row>
    <row r="330" spans="1:11">
      <c r="A330" s="31">
        <f>IF(ISBLANK('Input-Accounts'!A330),"",'Input-Accounts'!A330)</f>
        <v>293</v>
      </c>
      <c r="B330" s="6" t="str">
        <f>IF(ISBLANK('Input-Accounts'!B330),"",'Input-Accounts'!B330)</f>
        <v>Gross-up State Utility Tax</v>
      </c>
      <c r="C330" s="31" t="str">
        <f>IF(ISBLANK('Input-Accounts'!C330),"",'Input-Accounts'!C330)</f>
        <v/>
      </c>
      <c r="D330" s="10" cm="1">
        <f t="array" aca="1" ref="D330" ca="1">SUM(INDIRECT("'"&amp;TOTALDemandSheets&amp;"'!"&amp;ADDRESS(ROW(),COLUMN())))</f>
        <v>647935.61745553941</v>
      </c>
      <c r="E330" s="10">
        <f t="shared" ca="1" si="4"/>
        <v>0</v>
      </c>
      <c r="F330" s="3"/>
      <c r="G330" s="10" cm="1">
        <f t="array" aca="1" ref="G330" ca="1">SUM(INDIRECT("'"&amp;TOTALDemandSheets&amp;"'!"&amp;ADDRESS(ROW(),COLUMN())))</f>
        <v>339281.27528506354</v>
      </c>
      <c r="H330" s="10" cm="1">
        <f t="array" aca="1" ref="H330" ca="1">SUM(INDIRECT("'"&amp;TOTALDemandSheets&amp;"'!"&amp;ADDRESS(ROW(),COLUMN())))</f>
        <v>230348.74762624101</v>
      </c>
      <c r="I330" s="10" cm="1">
        <f t="array" aca="1" ref="I330" ca="1">SUM(INDIRECT("'"&amp;TOTALDemandSheets&amp;"'!"&amp;ADDRESS(ROW(),COLUMN())))</f>
        <v>270.71175713060614</v>
      </c>
      <c r="J330" s="10" cm="1">
        <f t="array" aca="1" ref="J330" ca="1">SUM(INDIRECT("'"&amp;TOTALDemandSheets&amp;"'!"&amp;ADDRESS(ROW(),COLUMN())))</f>
        <v>63.346190285059471</v>
      </c>
      <c r="K330" s="10" cm="1">
        <f t="array" aca="1" ref="K330" ca="1">SUM(INDIRECT("'"&amp;TOTALDemandSheets&amp;"'!"&amp;ADDRESS(ROW(),COLUMN())))</f>
        <v>77971.536596819205</v>
      </c>
    </row>
    <row r="331" spans="1:11">
      <c r="A331" s="31">
        <f>IF(ISBLANK('Input-Accounts'!A331),"",'Input-Accounts'!A331)</f>
        <v>294</v>
      </c>
      <c r="B331" s="6" t="str">
        <f>IF(ISBLANK('Input-Accounts'!B331),"",'Input-Accounts'!B331)</f>
        <v>Gross-up Bad Debts</v>
      </c>
      <c r="C331" s="31" t="str">
        <f>IF(ISBLANK('Input-Accounts'!C331),"",'Input-Accounts'!C331)</f>
        <v/>
      </c>
      <c r="D331" s="10" cm="1">
        <f t="array" aca="1" ref="D331" ca="1">SUM(INDIRECT("'"&amp;TOTALDemandSheets&amp;"'!"&amp;ADDRESS(ROW(),COLUMN())))</f>
        <v>0</v>
      </c>
      <c r="E331" s="10">
        <f t="shared" ref="E331:E334" ca="1" si="5">IFERROR(IF(D331="",0,IF(D331=0,0,IF(ABS(D331-SUM($G331:$K331))&lt;Check_Limit,0,1))),1)</f>
        <v>0</v>
      </c>
      <c r="F331" s="3"/>
      <c r="G331" s="10" cm="1">
        <f t="array" aca="1" ref="G331" ca="1">SUM(INDIRECT("'"&amp;TOTALDemandSheets&amp;"'!"&amp;ADDRESS(ROW(),COLUMN())))</f>
        <v>0</v>
      </c>
      <c r="H331" s="10" cm="1">
        <f t="array" aca="1" ref="H331" ca="1">SUM(INDIRECT("'"&amp;TOTALDemandSheets&amp;"'!"&amp;ADDRESS(ROW(),COLUMN())))</f>
        <v>0</v>
      </c>
      <c r="I331" s="10" cm="1">
        <f t="array" aca="1" ref="I331" ca="1">SUM(INDIRECT("'"&amp;TOTALDemandSheets&amp;"'!"&amp;ADDRESS(ROW(),COLUMN())))</f>
        <v>0</v>
      </c>
      <c r="J331" s="10" cm="1">
        <f t="array" aca="1" ref="J331" ca="1">SUM(INDIRECT("'"&amp;TOTALDemandSheets&amp;"'!"&amp;ADDRESS(ROW(),COLUMN())))</f>
        <v>0</v>
      </c>
      <c r="K331" s="10" cm="1">
        <f t="array" aca="1" ref="K331" ca="1">SUM(INDIRECT("'"&amp;TOTALDemandSheets&amp;"'!"&amp;ADDRESS(ROW(),COLUMN())))</f>
        <v>0</v>
      </c>
    </row>
    <row r="332" spans="1:11">
      <c r="A332" s="31">
        <f>IF(ISBLANK('Input-Accounts'!A332),"",'Input-Accounts'!A332)</f>
        <v>295</v>
      </c>
      <c r="B332" s="6" t="str">
        <f>IF(ISBLANK('Input-Accounts'!B332),"",'Input-Accounts'!B332)</f>
        <v>Gross-up Annual Filing Fee</v>
      </c>
      <c r="C332" s="31" t="str">
        <f>IF(ISBLANK('Input-Accounts'!C332),"",'Input-Accounts'!C332)</f>
        <v/>
      </c>
      <c r="D332" s="10" cm="1">
        <f t="array" aca="1" ref="D332" ca="1">SUM(INDIRECT("'"&amp;TOTALDemandSheets&amp;"'!"&amp;ADDRESS(ROW(),COLUMN())))</f>
        <v>16965.078356727394</v>
      </c>
      <c r="E332" s="10">
        <f t="shared" ca="1" si="5"/>
        <v>0</v>
      </c>
      <c r="F332" s="3"/>
      <c r="G332" s="10" cm="1">
        <f t="array" aca="1" ref="G332" ca="1">SUM(INDIRECT("'"&amp;TOTALDemandSheets&amp;"'!"&amp;ADDRESS(ROW(),COLUMN())))</f>
        <v>8883.4959294029941</v>
      </c>
      <c r="H332" s="10" cm="1">
        <f t="array" aca="1" ref="H332" ca="1">SUM(INDIRECT("'"&amp;TOTALDemandSheets&amp;"'!"&amp;ADDRESS(ROW(),COLUMN())))</f>
        <v>6031.2852813981262</v>
      </c>
      <c r="I332" s="10" cm="1">
        <f t="array" aca="1" ref="I332" ca="1">SUM(INDIRECT("'"&amp;TOTALDemandSheets&amp;"'!"&amp;ADDRESS(ROW(),COLUMN())))</f>
        <v>7.0881211776002289</v>
      </c>
      <c r="J332" s="10" cm="1">
        <f t="array" aca="1" ref="J332" ca="1">SUM(INDIRECT("'"&amp;TOTALDemandSheets&amp;"'!"&amp;ADDRESS(ROW(),COLUMN())))</f>
        <v>1.6586109064454082</v>
      </c>
      <c r="K332" s="10" cm="1">
        <f t="array" aca="1" ref="K332" ca="1">SUM(INDIRECT("'"&amp;TOTALDemandSheets&amp;"'!"&amp;ADDRESS(ROW(),COLUMN())))</f>
        <v>2041.550413842227</v>
      </c>
    </row>
    <row r="333" spans="1:11" ht="15" thickBot="1">
      <c r="A333" s="31">
        <f>IF(ISBLANK('Input-Accounts'!A333),"",'Input-Accounts'!A333)</f>
        <v>296</v>
      </c>
      <c r="B333" s="1" t="str">
        <f>IF(ISBLANK('Input-Accounts'!B333),"",'Input-Accounts'!B333)</f>
        <v>TOTAL REVENUE REQUIREMENT AT EQUAL RATES OF RETURN</v>
      </c>
      <c r="C333" s="31" t="str">
        <f>IF(ISBLANK('Input-Accounts'!C333),"",'Input-Accounts'!C333)</f>
        <v/>
      </c>
      <c r="D333" s="124" cm="1">
        <f t="array" aca="1" ref="D333" ca="1">SUM(INDIRECT("'"&amp;TOTALDemandSheets&amp;"'!"&amp;ADDRESS(ROW(),COLUMN())))</f>
        <v>56313696.290286057</v>
      </c>
      <c r="E333" s="10">
        <f t="shared" ca="1" si="5"/>
        <v>0</v>
      </c>
      <c r="G333" s="124" cm="1">
        <f t="array" aca="1" ref="G333" ca="1">SUM(INDIRECT("'"&amp;TOTALDemandSheets&amp;"'!"&amp;ADDRESS(ROW(),COLUMN())))</f>
        <v>29150660.665903147</v>
      </c>
      <c r="H333" s="124" cm="1">
        <f t="array" aca="1" ref="H333" ca="1">SUM(INDIRECT("'"&amp;TOTALDemandSheets&amp;"'!"&amp;ADDRESS(ROW(),COLUMN())))</f>
        <v>19838147.088495888</v>
      </c>
      <c r="I333" s="124" cm="1">
        <f t="array" aca="1" ref="I333" ca="1">SUM(INDIRECT("'"&amp;TOTALDemandSheets&amp;"'!"&amp;ADDRESS(ROW(),COLUMN())))</f>
        <v>23549.429825543568</v>
      </c>
      <c r="J333" s="124" cm="1">
        <f t="array" aca="1" ref="J333" ca="1">SUM(INDIRECT("'"&amp;TOTALDemandSheets&amp;"'!"&amp;ADDRESS(ROW(),COLUMN())))</f>
        <v>4474.8538909564804</v>
      </c>
      <c r="K333" s="124" cm="1">
        <f t="array" aca="1" ref="K333" ca="1">SUM(INDIRECT("'"&amp;TOTALDemandSheets&amp;"'!"&amp;ADDRESS(ROW(),COLUMN())))</f>
        <v>7296864.2521705059</v>
      </c>
    </row>
    <row r="334" spans="1:11" ht="15" thickTop="1">
      <c r="D334" s="10" cm="1">
        <f t="array" aca="1" ref="D334" ca="1">SUM(INDIRECT("'"&amp;TOTALDemandSheets&amp;"'!"&amp;ADDRESS(ROW(),COLUMN())))</f>
        <v>0</v>
      </c>
      <c r="E334" s="10">
        <f t="shared" ca="1" si="5"/>
        <v>0</v>
      </c>
      <c r="G334" s="10" cm="1">
        <f t="array" aca="1" ref="G334" ca="1">SUM(INDIRECT("'"&amp;TOTALDemandSheets&amp;"'!"&amp;ADDRESS(ROW(),COLUMN())))</f>
        <v>0</v>
      </c>
      <c r="H334" s="10" cm="1">
        <f t="array" aca="1" ref="H334" ca="1">SUM(INDIRECT("'"&amp;TOTALDemandSheets&amp;"'!"&amp;ADDRESS(ROW(),COLUMN())))</f>
        <v>0</v>
      </c>
      <c r="I334" s="10" cm="1">
        <f t="array" aca="1" ref="I334" ca="1">SUM(INDIRECT("'"&amp;TOTALDemandSheets&amp;"'!"&amp;ADDRESS(ROW(),COLUMN())))</f>
        <v>0</v>
      </c>
      <c r="J334" s="10" cm="1">
        <f t="array" aca="1" ref="J334" ca="1">SUM(INDIRECT("'"&amp;TOTALDemandSheets&amp;"'!"&amp;ADDRESS(ROW(),COLUMN())))</f>
        <v>0</v>
      </c>
      <c r="K334" s="10" cm="1">
        <f t="array" aca="1" ref="K334" ca="1">SUM(INDIRECT("'"&amp;TOTALDemandSheets&amp;"'!"&amp;ADDRESS(ROW(),COLUMN())))</f>
        <v>0</v>
      </c>
    </row>
    <row r="335" spans="1:11">
      <c r="B335" s="7"/>
      <c r="E335" t="s">
        <v>298</v>
      </c>
    </row>
  </sheetData>
  <pageMargins left="0.7" right="0.7" top="0.75" bottom="0.75" header="0.3" footer="0.3"/>
  <pageSetup scale="53" pageOrder="overThenDown" orientation="landscape" horizontalDpi="1200" verticalDpi="1200" r:id="rId1"/>
  <rowBreaks count="6" manualBreakCount="6">
    <brk id="73" max="12" man="1"/>
    <brk id="148" max="12" man="1"/>
    <brk id="159" max="12" man="1"/>
    <brk id="197" max="12" man="1"/>
    <brk id="238" max="12" man="1"/>
    <brk id="323" max="12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ECTotal">
    <tabColor theme="3" tint="0.59999389629810485"/>
  </sheetPr>
  <dimension ref="A1:K388"/>
  <sheetViews>
    <sheetView workbookViewId="0"/>
  </sheetViews>
  <sheetFormatPr defaultColWidth="9.15234375" defaultRowHeight="14.6" outlineLevelRow="1"/>
  <cols>
    <col min="1" max="1" width="4.84375" style="31" customWidth="1"/>
    <col min="2" max="2" width="37.69140625" customWidth="1"/>
    <col min="3" max="3" width="9.84375" style="31" customWidth="1"/>
    <col min="4" max="4" width="16.3828125" customWidth="1"/>
    <col min="5" max="5" width="6.69140625" customWidth="1"/>
    <col min="6" max="6" width="13.53515625" customWidth="1"/>
    <col min="7" max="11" width="14.84375" customWidth="1"/>
  </cols>
  <sheetData>
    <row r="1" spans="1:11">
      <c r="B1" s="11" t="str">
        <f>'General Inputs'!$D9</f>
        <v>COLUMBIA GAS OF KENTUCKY, INC.</v>
      </c>
    </row>
    <row r="2" spans="1:11">
      <c r="B2" s="11" t="str">
        <f>'General Inputs'!$D10</f>
        <v>Gas Class Cost of Service Study - Average of Customer-Demand and Demand-Commodity Methods</v>
      </c>
      <c r="I2" s="118"/>
    </row>
    <row r="3" spans="1:11">
      <c r="B3" s="11" t="str">
        <f>'General Inputs'!$D11</f>
        <v>FORECASTED PERIOD 12/31/2024 TO 12/31/2025</v>
      </c>
    </row>
    <row r="4" spans="1:11">
      <c r="B4" s="1" t="s">
        <v>304</v>
      </c>
      <c r="I4" s="113"/>
    </row>
    <row r="5" spans="1:11">
      <c r="B5" s="31"/>
    </row>
    <row r="6" spans="1:11" ht="34.299999999999997">
      <c r="A6" s="19" t="s">
        <v>1</v>
      </c>
      <c r="B6" s="21" t="s">
        <v>301</v>
      </c>
      <c r="C6" s="19" t="s">
        <v>302</v>
      </c>
      <c r="D6" s="19" t="s">
        <v>303</v>
      </c>
      <c r="E6" s="128" t="s">
        <v>297</v>
      </c>
      <c r="F6" s="19"/>
      <c r="G6" s="20" t="str">
        <f>'General Inputs'!D$17</f>
        <v>GS-RESIDENTIAL</v>
      </c>
      <c r="H6" s="20" t="str">
        <f>'General Inputs'!E$17</f>
        <v>GS-OTHER</v>
      </c>
      <c r="I6" s="20" t="str">
        <f>'General Inputs'!F$17</f>
        <v>IUS</v>
      </c>
      <c r="J6" s="20" t="str">
        <f>'General Inputs'!G$17</f>
        <v>DS-ML</v>
      </c>
      <c r="K6" s="20" t="str">
        <f>'General Inputs'!H$17</f>
        <v>DS/IS</v>
      </c>
    </row>
    <row r="7" spans="1:11">
      <c r="A7" s="31" t="str">
        <f>IF(B7="","",MAX(A$1:A6)+1)</f>
        <v/>
      </c>
      <c r="E7" s="10"/>
      <c r="G7" s="10"/>
      <c r="H7" s="10"/>
      <c r="I7" s="10"/>
      <c r="J7" s="10"/>
      <c r="K7" s="10"/>
    </row>
    <row r="8" spans="1:11">
      <c r="A8" s="31">
        <f>IF(ISBLANK('Input-Accounts'!A8),"",'Input-Accounts'!A8)</f>
        <v>1</v>
      </c>
      <c r="B8" s="1" t="str">
        <f>IF(ISBLANK('Input-Accounts'!B8),"",'Input-Accounts'!B8)</f>
        <v>RATE BASE</v>
      </c>
      <c r="C8" s="31" t="str">
        <f>IF(ISBLANK('Input-Accounts'!C8),"",'Input-Accounts'!C8)</f>
        <v/>
      </c>
      <c r="E8" s="10"/>
      <c r="G8" s="10"/>
      <c r="H8" s="10"/>
      <c r="I8" s="10"/>
      <c r="J8" s="10"/>
      <c r="K8" s="10"/>
    </row>
    <row r="9" spans="1:11">
      <c r="A9" s="31">
        <f>IF(ISBLANK('Input-Accounts'!A9),"",'Input-Accounts'!A9)</f>
        <v>2</v>
      </c>
      <c r="B9" s="1" t="str">
        <f>IF(ISBLANK('Input-Accounts'!B9),"",'Input-Accounts'!B9)</f>
        <v>Plant in Service</v>
      </c>
      <c r="C9" s="31" t="str">
        <f>IF(ISBLANK('Input-Accounts'!C9),"",'Input-Accounts'!C9)</f>
        <v/>
      </c>
      <c r="E9" s="10"/>
      <c r="G9" s="10"/>
      <c r="H9" s="10"/>
      <c r="I9" s="10"/>
      <c r="J9" s="10"/>
      <c r="K9" s="10"/>
    </row>
    <row r="10" spans="1:11" outlineLevel="1">
      <c r="A10" s="31">
        <f>IF(ISBLANK('Input-Accounts'!A10),"",'Input-Accounts'!A10)</f>
        <v>3</v>
      </c>
      <c r="B10" s="1" t="str">
        <f>IF(ISBLANK('Input-Accounts'!B10),"",'Input-Accounts'!B10)</f>
        <v>Intangible Plant</v>
      </c>
      <c r="C10" s="31" t="str">
        <f>IF(ISBLANK('Input-Accounts'!C10),"",'Input-Accounts'!C10)</f>
        <v/>
      </c>
      <c r="E10" s="10"/>
      <c r="G10" s="10"/>
      <c r="H10" s="10"/>
      <c r="I10" s="10"/>
      <c r="J10" s="10"/>
      <c r="K10" s="10"/>
    </row>
    <row r="11" spans="1:11" outlineLevel="1">
      <c r="A11" s="31">
        <f>IF(ISBLANK('Input-Accounts'!A11),"",'Input-Accounts'!A11)</f>
        <v>4</v>
      </c>
      <c r="B11" s="53" t="str">
        <f>IF(ISBLANK('Input-Accounts'!B11),"",'Input-Accounts'!B11)</f>
        <v>Organization</v>
      </c>
      <c r="C11" s="31">
        <f>IF(ISBLANK('Input-Accounts'!C11),"",'Input-Accounts'!C11)</f>
        <v>301</v>
      </c>
      <c r="D11" s="10" cm="1">
        <f t="array" aca="1" ref="D11" ca="1">SUM(INDIRECT("'"&amp;TOTALECSheets&amp;"'!"&amp;ADDRESS(ROW(),COLUMN())))</f>
        <v>0</v>
      </c>
      <c r="E11" s="10">
        <f t="shared" ref="E11:E42" ca="1" si="0">IFERROR(IF(D11="",0,IF(D11=0,0,IF(ABS(D11-SUM($G11:$K11))&lt;Check_Limit,0,1))),1)</f>
        <v>0</v>
      </c>
      <c r="F11" s="3"/>
      <c r="G11" s="10" cm="1">
        <f t="array" aca="1" ref="G11" ca="1">SUM(INDIRECT("'"&amp;TOTALECSheets&amp;"'!"&amp;ADDRESS(ROW(),COLUMN())))</f>
        <v>0</v>
      </c>
      <c r="H11" s="10" cm="1">
        <f t="array" aca="1" ref="H11" ca="1">SUM(INDIRECT("'"&amp;TOTALECSheets&amp;"'!"&amp;ADDRESS(ROW(),COLUMN())))</f>
        <v>0</v>
      </c>
      <c r="I11" s="10" cm="1">
        <f t="array" aca="1" ref="I11" ca="1">SUM(INDIRECT("'"&amp;TOTALECSheets&amp;"'!"&amp;ADDRESS(ROW(),COLUMN())))</f>
        <v>0</v>
      </c>
      <c r="J11" s="10" cm="1">
        <f t="array" aca="1" ref="J11" ca="1">SUM(INDIRECT("'"&amp;TOTALECSheets&amp;"'!"&amp;ADDRESS(ROW(),COLUMN())))</f>
        <v>0</v>
      </c>
      <c r="K11" s="10" cm="1">
        <f t="array" aca="1" ref="K11" ca="1">SUM(INDIRECT("'"&amp;TOTALECSheets&amp;"'!"&amp;ADDRESS(ROW(),COLUMN())))</f>
        <v>0</v>
      </c>
    </row>
    <row r="12" spans="1:11" outlineLevel="1">
      <c r="A12" s="31">
        <f>IF(ISBLANK('Input-Accounts'!A12),"",'Input-Accounts'!A12)</f>
        <v>5</v>
      </c>
      <c r="B12" s="53" t="str">
        <f>IF(ISBLANK('Input-Accounts'!B12),"",'Input-Accounts'!B12)</f>
        <v>Misc. Intangible Plant - Plant Related</v>
      </c>
      <c r="C12" s="31">
        <f>IF(ISBLANK('Input-Accounts'!C12),"",'Input-Accounts'!C12)</f>
        <v>303</v>
      </c>
      <c r="D12" s="10" cm="1">
        <f t="array" aca="1" ref="D12" ca="1">SUM(INDIRECT("'"&amp;TOTALECSheets&amp;"'!"&amp;ADDRESS(ROW(),COLUMN())))</f>
        <v>0</v>
      </c>
      <c r="E12" s="10">
        <f t="shared" ca="1" si="0"/>
        <v>0</v>
      </c>
      <c r="F12" s="3"/>
      <c r="G12" s="10" cm="1">
        <f t="array" aca="1" ref="G12" ca="1">SUM(INDIRECT("'"&amp;TOTALECSheets&amp;"'!"&amp;ADDRESS(ROW(),COLUMN())))</f>
        <v>0</v>
      </c>
      <c r="H12" s="10" cm="1">
        <f t="array" aca="1" ref="H12" ca="1">SUM(INDIRECT("'"&amp;TOTALECSheets&amp;"'!"&amp;ADDRESS(ROW(),COLUMN())))</f>
        <v>0</v>
      </c>
      <c r="I12" s="10" cm="1">
        <f t="array" aca="1" ref="I12" ca="1">SUM(INDIRECT("'"&amp;TOTALECSheets&amp;"'!"&amp;ADDRESS(ROW(),COLUMN())))</f>
        <v>0</v>
      </c>
      <c r="J12" s="10" cm="1">
        <f t="array" aca="1" ref="J12" ca="1">SUM(INDIRECT("'"&amp;TOTALECSheets&amp;"'!"&amp;ADDRESS(ROW(),COLUMN())))</f>
        <v>0</v>
      </c>
      <c r="K12" s="10" cm="1">
        <f t="array" aca="1" ref="K12" ca="1">SUM(INDIRECT("'"&amp;TOTALECSheets&amp;"'!"&amp;ADDRESS(ROW(),COLUMN())))</f>
        <v>0</v>
      </c>
    </row>
    <row r="13" spans="1:11" outlineLevel="1">
      <c r="A13" s="31">
        <f>IF(ISBLANK('Input-Accounts'!A13),"",'Input-Accounts'!A13)</f>
        <v>6</v>
      </c>
      <c r="B13" s="53" t="str">
        <f>IF(ISBLANK('Input-Accounts'!B13),"",'Input-Accounts'!B13)</f>
        <v>MISC INTANGIBLE PLANT-DIS SOFTWARE</v>
      </c>
      <c r="C13" s="31">
        <f>IF(ISBLANK('Input-Accounts'!C13),"",'Input-Accounts'!C13)</f>
        <v>303.10000000000002</v>
      </c>
      <c r="D13" s="10" cm="1">
        <f t="array" aca="1" ref="D13" ca="1">SUM(INDIRECT("'"&amp;TOTALECSheets&amp;"'!"&amp;ADDRESS(ROW(),COLUMN())))</f>
        <v>0</v>
      </c>
      <c r="E13" s="10">
        <f t="shared" ca="1" si="0"/>
        <v>0</v>
      </c>
      <c r="F13" s="3"/>
      <c r="G13" s="10" cm="1">
        <f t="array" aca="1" ref="G13" ca="1">SUM(INDIRECT("'"&amp;TOTALECSheets&amp;"'!"&amp;ADDRESS(ROW(),COLUMN())))</f>
        <v>0</v>
      </c>
      <c r="H13" s="10" cm="1">
        <f t="array" aca="1" ref="H13" ca="1">SUM(INDIRECT("'"&amp;TOTALECSheets&amp;"'!"&amp;ADDRESS(ROW(),COLUMN())))</f>
        <v>0</v>
      </c>
      <c r="I13" s="10" cm="1">
        <f t="array" aca="1" ref="I13" ca="1">SUM(INDIRECT("'"&amp;TOTALECSheets&amp;"'!"&amp;ADDRESS(ROW(),COLUMN())))</f>
        <v>0</v>
      </c>
      <c r="J13" s="10" cm="1">
        <f t="array" aca="1" ref="J13" ca="1">SUM(INDIRECT("'"&amp;TOTALECSheets&amp;"'!"&amp;ADDRESS(ROW(),COLUMN())))</f>
        <v>0</v>
      </c>
      <c r="K13" s="10" cm="1">
        <f t="array" aca="1" ref="K13" ca="1">SUM(INDIRECT("'"&amp;TOTALECSheets&amp;"'!"&amp;ADDRESS(ROW(),COLUMN())))</f>
        <v>0</v>
      </c>
    </row>
    <row r="14" spans="1:11" outlineLevel="1">
      <c r="A14" s="31">
        <f>IF(ISBLANK('Input-Accounts'!A14),"",'Input-Accounts'!A14)</f>
        <v>7</v>
      </c>
      <c r="B14" s="53" t="str">
        <f>IF(ISBLANK('Input-Accounts'!B14),"",'Input-Accounts'!B14)</f>
        <v>MISC INTANGIBLE PLANT-FARA SOFTWARE</v>
      </c>
      <c r="C14" s="31">
        <f>IF(ISBLANK('Input-Accounts'!C14),"",'Input-Accounts'!C14)</f>
        <v>303.2</v>
      </c>
      <c r="D14" s="10" cm="1">
        <f t="array" aca="1" ref="D14" ca="1">SUM(INDIRECT("'"&amp;TOTALECSheets&amp;"'!"&amp;ADDRESS(ROW(),COLUMN())))</f>
        <v>0</v>
      </c>
      <c r="E14" s="10">
        <f t="shared" ca="1" si="0"/>
        <v>0</v>
      </c>
      <c r="F14" s="3"/>
      <c r="G14" s="10" cm="1">
        <f t="array" aca="1" ref="G14" ca="1">SUM(INDIRECT("'"&amp;TOTALECSheets&amp;"'!"&amp;ADDRESS(ROW(),COLUMN())))</f>
        <v>0</v>
      </c>
      <c r="H14" s="10" cm="1">
        <f t="array" aca="1" ref="H14" ca="1">SUM(INDIRECT("'"&amp;TOTALECSheets&amp;"'!"&amp;ADDRESS(ROW(),COLUMN())))</f>
        <v>0</v>
      </c>
      <c r="I14" s="10" cm="1">
        <f t="array" aca="1" ref="I14" ca="1">SUM(INDIRECT("'"&amp;TOTALECSheets&amp;"'!"&amp;ADDRESS(ROW(),COLUMN())))</f>
        <v>0</v>
      </c>
      <c r="J14" s="10" cm="1">
        <f t="array" aca="1" ref="J14" ca="1">SUM(INDIRECT("'"&amp;TOTALECSheets&amp;"'!"&amp;ADDRESS(ROW(),COLUMN())))</f>
        <v>0</v>
      </c>
      <c r="K14" s="10" cm="1">
        <f t="array" aca="1" ref="K14" ca="1">SUM(INDIRECT("'"&amp;TOTALECSheets&amp;"'!"&amp;ADDRESS(ROW(),COLUMN())))</f>
        <v>0</v>
      </c>
    </row>
    <row r="15" spans="1:11" outlineLevel="1">
      <c r="A15" s="31">
        <f>IF(ISBLANK('Input-Accounts'!A15),"",'Input-Accounts'!A15)</f>
        <v>8</v>
      </c>
      <c r="B15" s="53" t="str">
        <f>IF(ISBLANK('Input-Accounts'!B15),"",'Input-Accounts'!B15)</f>
        <v>MISC INTANGIBLE PLANT-OTHER SOFTWARE</v>
      </c>
      <c r="C15" s="31">
        <f>IF(ISBLANK('Input-Accounts'!C15),"",'Input-Accounts'!C15)</f>
        <v>303.3</v>
      </c>
      <c r="D15" s="10" cm="1">
        <f t="array" aca="1" ref="D15" ca="1">SUM(INDIRECT("'"&amp;TOTALECSheets&amp;"'!"&amp;ADDRESS(ROW(),COLUMN())))</f>
        <v>0</v>
      </c>
      <c r="E15" s="10">
        <f t="shared" ca="1" si="0"/>
        <v>0</v>
      </c>
      <c r="F15" s="3"/>
      <c r="G15" s="10" cm="1">
        <f t="array" aca="1" ref="G15" ca="1">SUM(INDIRECT("'"&amp;TOTALECSheets&amp;"'!"&amp;ADDRESS(ROW(),COLUMN())))</f>
        <v>0</v>
      </c>
      <c r="H15" s="10" cm="1">
        <f t="array" aca="1" ref="H15" ca="1">SUM(INDIRECT("'"&amp;TOTALECSheets&amp;"'!"&amp;ADDRESS(ROW(),COLUMN())))</f>
        <v>0</v>
      </c>
      <c r="I15" s="10" cm="1">
        <f t="array" aca="1" ref="I15" ca="1">SUM(INDIRECT("'"&amp;TOTALECSheets&amp;"'!"&amp;ADDRESS(ROW(),COLUMN())))</f>
        <v>0</v>
      </c>
      <c r="J15" s="10" cm="1">
        <f t="array" aca="1" ref="J15" ca="1">SUM(INDIRECT("'"&amp;TOTALECSheets&amp;"'!"&amp;ADDRESS(ROW(),COLUMN())))</f>
        <v>0</v>
      </c>
      <c r="K15" s="10" cm="1">
        <f t="array" aca="1" ref="K15" ca="1">SUM(INDIRECT("'"&amp;TOTALECSheets&amp;"'!"&amp;ADDRESS(ROW(),COLUMN())))</f>
        <v>0</v>
      </c>
    </row>
    <row r="16" spans="1:11" outlineLevel="1">
      <c r="A16" s="31">
        <f>IF(ISBLANK('Input-Accounts'!A16),"",'Input-Accounts'!A16)</f>
        <v>9</v>
      </c>
      <c r="B16" s="53" t="str">
        <f>IF(ISBLANK('Input-Accounts'!B16),"",'Input-Accounts'!B16)</f>
        <v>MISC INTANGIBLE PLANT-CLOUD SOFTWARE</v>
      </c>
      <c r="C16" s="31">
        <f>IF(ISBLANK('Input-Accounts'!C16),"",'Input-Accounts'!C16)</f>
        <v>303.99</v>
      </c>
      <c r="D16" s="10" cm="1">
        <f t="array" aca="1" ref="D16" ca="1">SUM(INDIRECT("'"&amp;TOTALECSheets&amp;"'!"&amp;ADDRESS(ROW(),COLUMN())))</f>
        <v>0</v>
      </c>
      <c r="E16" s="10">
        <f t="shared" ca="1" si="0"/>
        <v>0</v>
      </c>
      <c r="F16" s="3"/>
      <c r="G16" s="10" cm="1">
        <f t="array" aca="1" ref="G16" ca="1">SUM(INDIRECT("'"&amp;TOTALECSheets&amp;"'!"&amp;ADDRESS(ROW(),COLUMN())))</f>
        <v>0</v>
      </c>
      <c r="H16" s="10" cm="1">
        <f t="array" aca="1" ref="H16" ca="1">SUM(INDIRECT("'"&amp;TOTALECSheets&amp;"'!"&amp;ADDRESS(ROW(),COLUMN())))</f>
        <v>0</v>
      </c>
      <c r="I16" s="10" cm="1">
        <f t="array" aca="1" ref="I16" ca="1">SUM(INDIRECT("'"&amp;TOTALECSheets&amp;"'!"&amp;ADDRESS(ROW(),COLUMN())))</f>
        <v>0</v>
      </c>
      <c r="J16" s="10" cm="1">
        <f t="array" aca="1" ref="J16" ca="1">SUM(INDIRECT("'"&amp;TOTALECSheets&amp;"'!"&amp;ADDRESS(ROW(),COLUMN())))</f>
        <v>0</v>
      </c>
      <c r="K16" s="10" cm="1">
        <f t="array" aca="1" ref="K16" ca="1">SUM(INDIRECT("'"&amp;TOTALECSheets&amp;"'!"&amp;ADDRESS(ROW(),COLUMN())))</f>
        <v>0</v>
      </c>
    </row>
    <row r="17" spans="1:11" outlineLevel="1">
      <c r="A17" s="31">
        <f>IF(ISBLANK('Input-Accounts'!A17),"",'Input-Accounts'!A17)</f>
        <v>10</v>
      </c>
      <c r="B17" t="str">
        <f>IF(ISBLANK('Input-Accounts'!B17),"",'Input-Accounts'!B17)</f>
        <v>Subtotal - Intangible Plant</v>
      </c>
      <c r="C17" s="31" t="str">
        <f>IF(ISBLANK('Input-Accounts'!C17),"",'Input-Accounts'!C17)</f>
        <v/>
      </c>
      <c r="D17" s="123" cm="1">
        <f t="array" aca="1" ref="D17" ca="1">SUM(INDIRECT("'"&amp;TOTALECSheets&amp;"'!"&amp;ADDRESS(ROW(),COLUMN())))</f>
        <v>0</v>
      </c>
      <c r="E17" s="10">
        <f t="shared" ca="1" si="0"/>
        <v>0</v>
      </c>
      <c r="G17" s="123" cm="1">
        <f t="array" aca="1" ref="G17" ca="1">SUM(INDIRECT("'"&amp;TOTALECSheets&amp;"'!"&amp;ADDRESS(ROW(),COLUMN())))</f>
        <v>0</v>
      </c>
      <c r="H17" s="123" cm="1">
        <f t="array" aca="1" ref="H17" ca="1">SUM(INDIRECT("'"&amp;TOTALECSheets&amp;"'!"&amp;ADDRESS(ROW(),COLUMN())))</f>
        <v>0</v>
      </c>
      <c r="I17" s="123" cm="1">
        <f t="array" aca="1" ref="I17" ca="1">SUM(INDIRECT("'"&amp;TOTALECSheets&amp;"'!"&amp;ADDRESS(ROW(),COLUMN())))</f>
        <v>0</v>
      </c>
      <c r="J17" s="123" cm="1">
        <f t="array" aca="1" ref="J17" ca="1">SUM(INDIRECT("'"&amp;TOTALECSheets&amp;"'!"&amp;ADDRESS(ROW(),COLUMN())))</f>
        <v>0</v>
      </c>
      <c r="K17" s="123" cm="1">
        <f t="array" aca="1" ref="K17" ca="1">SUM(INDIRECT("'"&amp;TOTALECSheets&amp;"'!"&amp;ADDRESS(ROW(),COLUMN())))</f>
        <v>0</v>
      </c>
    </row>
    <row r="18" spans="1:11" outlineLevel="1">
      <c r="A18" s="31" t="str">
        <f>IF(ISBLANK('Input-Accounts'!A18),"",'Input-Accounts'!A18)</f>
        <v/>
      </c>
      <c r="B18" t="str">
        <f>IF(ISBLANK('Input-Accounts'!B18),"",'Input-Accounts'!B18)</f>
        <v/>
      </c>
      <c r="D18" s="10"/>
      <c r="E18" s="10">
        <f t="shared" si="0"/>
        <v>0</v>
      </c>
      <c r="G18" s="10"/>
      <c r="H18" s="10"/>
      <c r="I18" s="10"/>
      <c r="J18" s="10"/>
      <c r="K18" s="10"/>
    </row>
    <row r="19" spans="1:11" outlineLevel="1">
      <c r="A19" s="31">
        <f>IF(ISBLANK('Input-Accounts'!A19),"",'Input-Accounts'!A19)</f>
        <v>11</v>
      </c>
      <c r="B19" s="1" t="str">
        <f>IF(ISBLANK('Input-Accounts'!B19),"",'Input-Accounts'!B19)</f>
        <v>Distribution Plant</v>
      </c>
      <c r="C19" s="31" t="str">
        <f>IF(ISBLANK('Input-Accounts'!C19),"",'Input-Accounts'!C19)</f>
        <v/>
      </c>
      <c r="D19" s="10"/>
      <c r="E19" s="10">
        <f t="shared" si="0"/>
        <v>0</v>
      </c>
      <c r="F19" s="3"/>
      <c r="G19" s="10"/>
      <c r="H19" s="10"/>
      <c r="I19" s="10"/>
      <c r="J19" s="10"/>
      <c r="K19" s="10"/>
    </row>
    <row r="20" spans="1:11" outlineLevel="1">
      <c r="A20" s="31">
        <f>IF(ISBLANK('Input-Accounts'!A20),"",'Input-Accounts'!A20)</f>
        <v>12</v>
      </c>
      <c r="B20" s="53" t="str">
        <f>IF(ISBLANK('Input-Accounts'!B20),"",'Input-Accounts'!B20)</f>
        <v>LAND-CITY GATE &amp; MAIN LINE IND. M &amp; R</v>
      </c>
      <c r="C20" s="31">
        <f>IF(ISBLANK('Input-Accounts'!C20),"",'Input-Accounts'!C20)</f>
        <v>374.1</v>
      </c>
      <c r="D20" s="10" cm="1">
        <f t="array" aca="1" ref="D20" ca="1">SUM(INDIRECT("'"&amp;TOTALECSheets&amp;"'!"&amp;ADDRESS(ROW(),COLUMN())))</f>
        <v>0</v>
      </c>
      <c r="E20" s="10">
        <f t="shared" ca="1" si="0"/>
        <v>0</v>
      </c>
      <c r="F20" s="3"/>
      <c r="G20" s="10" cm="1">
        <f t="array" aca="1" ref="G20" ca="1">SUM(INDIRECT("'"&amp;TOTALECSheets&amp;"'!"&amp;ADDRESS(ROW(),COLUMN())))</f>
        <v>0</v>
      </c>
      <c r="H20" s="10" cm="1">
        <f t="array" aca="1" ref="H20" ca="1">SUM(INDIRECT("'"&amp;TOTALECSheets&amp;"'!"&amp;ADDRESS(ROW(),COLUMN())))</f>
        <v>0</v>
      </c>
      <c r="I20" s="10" cm="1">
        <f t="array" aca="1" ref="I20" ca="1">SUM(INDIRECT("'"&amp;TOTALECSheets&amp;"'!"&amp;ADDRESS(ROW(),COLUMN())))</f>
        <v>0</v>
      </c>
      <c r="J20" s="10" cm="1">
        <f t="array" aca="1" ref="J20" ca="1">SUM(INDIRECT("'"&amp;TOTALECSheets&amp;"'!"&amp;ADDRESS(ROW(),COLUMN())))</f>
        <v>0</v>
      </c>
      <c r="K20" s="10" cm="1">
        <f t="array" aca="1" ref="K20" ca="1">SUM(INDIRECT("'"&amp;TOTALECSheets&amp;"'!"&amp;ADDRESS(ROW(),COLUMN())))</f>
        <v>0</v>
      </c>
    </row>
    <row r="21" spans="1:11" outlineLevel="1">
      <c r="A21" s="31">
        <f>IF(ISBLANK('Input-Accounts'!A21),"",'Input-Accounts'!A21)</f>
        <v>13</v>
      </c>
      <c r="B21" s="53" t="str">
        <f>IF(ISBLANK('Input-Accounts'!B21),"",'Input-Accounts'!B21)</f>
        <v>LAND-OTHER DISTRIBUTION SYSTEMS</v>
      </c>
      <c r="C21" s="31">
        <f>IF(ISBLANK('Input-Accounts'!C21),"",'Input-Accounts'!C21)</f>
        <v>374.2</v>
      </c>
      <c r="D21" s="10" cm="1">
        <f t="array" aca="1" ref="D21" ca="1">SUM(INDIRECT("'"&amp;TOTALECSheets&amp;"'!"&amp;ADDRESS(ROW(),COLUMN())))</f>
        <v>0</v>
      </c>
      <c r="E21" s="10">
        <f t="shared" ca="1" si="0"/>
        <v>0</v>
      </c>
      <c r="F21" s="3"/>
      <c r="G21" s="10" cm="1">
        <f t="array" aca="1" ref="G21" ca="1">SUM(INDIRECT("'"&amp;TOTALECSheets&amp;"'!"&amp;ADDRESS(ROW(),COLUMN())))</f>
        <v>0</v>
      </c>
      <c r="H21" s="10" cm="1">
        <f t="array" aca="1" ref="H21" ca="1">SUM(INDIRECT("'"&amp;TOTALECSheets&amp;"'!"&amp;ADDRESS(ROW(),COLUMN())))</f>
        <v>0</v>
      </c>
      <c r="I21" s="10" cm="1">
        <f t="array" aca="1" ref="I21" ca="1">SUM(INDIRECT("'"&amp;TOTALECSheets&amp;"'!"&amp;ADDRESS(ROW(),COLUMN())))</f>
        <v>0</v>
      </c>
      <c r="J21" s="10" cm="1">
        <f t="array" aca="1" ref="J21" ca="1">SUM(INDIRECT("'"&amp;TOTALECSheets&amp;"'!"&amp;ADDRESS(ROW(),COLUMN())))</f>
        <v>0</v>
      </c>
      <c r="K21" s="10" cm="1">
        <f t="array" aca="1" ref="K21" ca="1">SUM(INDIRECT("'"&amp;TOTALECSheets&amp;"'!"&amp;ADDRESS(ROW(),COLUMN())))</f>
        <v>0</v>
      </c>
    </row>
    <row r="22" spans="1:11" outlineLevel="1">
      <c r="A22" s="31">
        <f>IF(ISBLANK('Input-Accounts'!A22),"",'Input-Accounts'!A22)</f>
        <v>14</v>
      </c>
      <c r="B22" s="53" t="str">
        <f>IF(ISBLANK('Input-Accounts'!B22),"",'Input-Accounts'!B22)</f>
        <v>LAND RIGHTS-OTHER DISTR SYSTEMS</v>
      </c>
      <c r="C22" s="31">
        <f>IF(ISBLANK('Input-Accounts'!C22),"",'Input-Accounts'!C22)</f>
        <v>374.4</v>
      </c>
      <c r="D22" s="10" cm="1">
        <f t="array" aca="1" ref="D22" ca="1">SUM(INDIRECT("'"&amp;TOTALECSheets&amp;"'!"&amp;ADDRESS(ROW(),COLUMN())))</f>
        <v>0</v>
      </c>
      <c r="E22" s="10">
        <f t="shared" ca="1" si="0"/>
        <v>0</v>
      </c>
      <c r="F22" s="3"/>
      <c r="G22" s="10" cm="1">
        <f t="array" aca="1" ref="G22" ca="1">SUM(INDIRECT("'"&amp;TOTALECSheets&amp;"'!"&amp;ADDRESS(ROW(),COLUMN())))</f>
        <v>0</v>
      </c>
      <c r="H22" s="10" cm="1">
        <f t="array" aca="1" ref="H22" ca="1">SUM(INDIRECT("'"&amp;TOTALECSheets&amp;"'!"&amp;ADDRESS(ROW(),COLUMN())))</f>
        <v>0</v>
      </c>
      <c r="I22" s="10" cm="1">
        <f t="array" aca="1" ref="I22" ca="1">SUM(INDIRECT("'"&amp;TOTALECSheets&amp;"'!"&amp;ADDRESS(ROW(),COLUMN())))</f>
        <v>0</v>
      </c>
      <c r="J22" s="10" cm="1">
        <f t="array" aca="1" ref="J22" ca="1">SUM(INDIRECT("'"&amp;TOTALECSheets&amp;"'!"&amp;ADDRESS(ROW(),COLUMN())))</f>
        <v>0</v>
      </c>
      <c r="K22" s="10" cm="1">
        <f t="array" aca="1" ref="K22" ca="1">SUM(INDIRECT("'"&amp;TOTALECSheets&amp;"'!"&amp;ADDRESS(ROW(),COLUMN())))</f>
        <v>0</v>
      </c>
    </row>
    <row r="23" spans="1:11" outlineLevel="1">
      <c r="A23" s="31">
        <f>IF(ISBLANK('Input-Accounts'!A23),"",'Input-Accounts'!A23)</f>
        <v>15</v>
      </c>
      <c r="B23" s="53" t="str">
        <f>IF(ISBLANK('Input-Accounts'!B23),"",'Input-Accounts'!B23)</f>
        <v>RIGHTS OF WAY</v>
      </c>
      <c r="C23" s="31">
        <f>IF(ISBLANK('Input-Accounts'!C23),"",'Input-Accounts'!C23)</f>
        <v>374.5</v>
      </c>
      <c r="D23" s="10" cm="1">
        <f t="array" aca="1" ref="D23" ca="1">SUM(INDIRECT("'"&amp;TOTALECSheets&amp;"'!"&amp;ADDRESS(ROW(),COLUMN())))</f>
        <v>0</v>
      </c>
      <c r="E23" s="10">
        <f t="shared" ca="1" si="0"/>
        <v>0</v>
      </c>
      <c r="F23" s="3"/>
      <c r="G23" s="10" cm="1">
        <f t="array" aca="1" ref="G23" ca="1">SUM(INDIRECT("'"&amp;TOTALECSheets&amp;"'!"&amp;ADDRESS(ROW(),COLUMN())))</f>
        <v>0</v>
      </c>
      <c r="H23" s="10" cm="1">
        <f t="array" aca="1" ref="H23" ca="1">SUM(INDIRECT("'"&amp;TOTALECSheets&amp;"'!"&amp;ADDRESS(ROW(),COLUMN())))</f>
        <v>0</v>
      </c>
      <c r="I23" s="10" cm="1">
        <f t="array" aca="1" ref="I23" ca="1">SUM(INDIRECT("'"&amp;TOTALECSheets&amp;"'!"&amp;ADDRESS(ROW(),COLUMN())))</f>
        <v>0</v>
      </c>
      <c r="J23" s="10" cm="1">
        <f t="array" aca="1" ref="J23" ca="1">SUM(INDIRECT("'"&amp;TOTALECSheets&amp;"'!"&amp;ADDRESS(ROW(),COLUMN())))</f>
        <v>0</v>
      </c>
      <c r="K23" s="10" cm="1">
        <f t="array" aca="1" ref="K23" ca="1">SUM(INDIRECT("'"&amp;TOTALECSheets&amp;"'!"&amp;ADDRESS(ROW(),COLUMN())))</f>
        <v>0</v>
      </c>
    </row>
    <row r="24" spans="1:11" outlineLevel="1">
      <c r="A24" s="31">
        <f>IF(ISBLANK('Input-Accounts'!A24),"",'Input-Accounts'!A24)</f>
        <v>16</v>
      </c>
      <c r="B24" s="53" t="str">
        <f>IF(ISBLANK('Input-Accounts'!B24),"",'Input-Accounts'!B24)</f>
        <v>STRUC &amp; IMPROV-CITY GATE M &amp; R</v>
      </c>
      <c r="C24" s="31">
        <f>IF(ISBLANK('Input-Accounts'!C24),"",'Input-Accounts'!C24)</f>
        <v>375.2</v>
      </c>
      <c r="D24" s="10" cm="1">
        <f t="array" aca="1" ref="D24" ca="1">SUM(INDIRECT("'"&amp;TOTALECSheets&amp;"'!"&amp;ADDRESS(ROW(),COLUMN())))</f>
        <v>0</v>
      </c>
      <c r="E24" s="10">
        <f t="shared" ca="1" si="0"/>
        <v>0</v>
      </c>
      <c r="F24" s="3"/>
      <c r="G24" s="10" cm="1">
        <f t="array" aca="1" ref="G24" ca="1">SUM(INDIRECT("'"&amp;TOTALECSheets&amp;"'!"&amp;ADDRESS(ROW(),COLUMN())))</f>
        <v>0</v>
      </c>
      <c r="H24" s="10" cm="1">
        <f t="array" aca="1" ref="H24" ca="1">SUM(INDIRECT("'"&amp;TOTALECSheets&amp;"'!"&amp;ADDRESS(ROW(),COLUMN())))</f>
        <v>0</v>
      </c>
      <c r="I24" s="10" cm="1">
        <f t="array" aca="1" ref="I24" ca="1">SUM(INDIRECT("'"&amp;TOTALECSheets&amp;"'!"&amp;ADDRESS(ROW(),COLUMN())))</f>
        <v>0</v>
      </c>
      <c r="J24" s="10" cm="1">
        <f t="array" aca="1" ref="J24" ca="1">SUM(INDIRECT("'"&amp;TOTALECSheets&amp;"'!"&amp;ADDRESS(ROW(),COLUMN())))</f>
        <v>0</v>
      </c>
      <c r="K24" s="10" cm="1">
        <f t="array" aca="1" ref="K24" ca="1">SUM(INDIRECT("'"&amp;TOTALECSheets&amp;"'!"&amp;ADDRESS(ROW(),COLUMN())))</f>
        <v>0</v>
      </c>
    </row>
    <row r="25" spans="1:11" outlineLevel="1">
      <c r="A25" s="31">
        <f>IF(ISBLANK('Input-Accounts'!A25),"",'Input-Accounts'!A25)</f>
        <v>17</v>
      </c>
      <c r="B25" s="53" t="str">
        <f>IF(ISBLANK('Input-Accounts'!B25),"",'Input-Accounts'!B25)</f>
        <v>STRUC &amp; IMPROV-GENERAL M &amp; R</v>
      </c>
      <c r="C25" s="31">
        <f>IF(ISBLANK('Input-Accounts'!C25),"",'Input-Accounts'!C25)</f>
        <v>375.3</v>
      </c>
      <c r="D25" s="10" cm="1">
        <f t="array" aca="1" ref="D25" ca="1">SUM(INDIRECT("'"&amp;TOTALECSheets&amp;"'!"&amp;ADDRESS(ROW(),COLUMN())))</f>
        <v>0</v>
      </c>
      <c r="E25" s="10">
        <f t="shared" ca="1" si="0"/>
        <v>0</v>
      </c>
      <c r="F25" s="3"/>
      <c r="G25" s="10" cm="1">
        <f t="array" aca="1" ref="G25" ca="1">SUM(INDIRECT("'"&amp;TOTALECSheets&amp;"'!"&amp;ADDRESS(ROW(),COLUMN())))</f>
        <v>0</v>
      </c>
      <c r="H25" s="10" cm="1">
        <f t="array" aca="1" ref="H25" ca="1">SUM(INDIRECT("'"&amp;TOTALECSheets&amp;"'!"&amp;ADDRESS(ROW(),COLUMN())))</f>
        <v>0</v>
      </c>
      <c r="I25" s="10" cm="1">
        <f t="array" aca="1" ref="I25" ca="1">SUM(INDIRECT("'"&amp;TOTALECSheets&amp;"'!"&amp;ADDRESS(ROW(),COLUMN())))</f>
        <v>0</v>
      </c>
      <c r="J25" s="10" cm="1">
        <f t="array" aca="1" ref="J25" ca="1">SUM(INDIRECT("'"&amp;TOTALECSheets&amp;"'!"&amp;ADDRESS(ROW(),COLUMN())))</f>
        <v>0</v>
      </c>
      <c r="K25" s="10" cm="1">
        <f t="array" aca="1" ref="K25" ca="1">SUM(INDIRECT("'"&amp;TOTALECSheets&amp;"'!"&amp;ADDRESS(ROW(),COLUMN())))</f>
        <v>0</v>
      </c>
    </row>
    <row r="26" spans="1:11" outlineLevel="1">
      <c r="A26" s="31">
        <f>IF(ISBLANK('Input-Accounts'!A26),"",'Input-Accounts'!A26)</f>
        <v>18</v>
      </c>
      <c r="B26" s="53" t="str">
        <f>IF(ISBLANK('Input-Accounts'!B26),"",'Input-Accounts'!B26)</f>
        <v xml:space="preserve">STRUC &amp; IMPROV-REGULATING </v>
      </c>
      <c r="C26" s="31">
        <f>IF(ISBLANK('Input-Accounts'!C26),"",'Input-Accounts'!C26)</f>
        <v>375.4</v>
      </c>
      <c r="D26" s="10" cm="1">
        <f t="array" aca="1" ref="D26" ca="1">SUM(INDIRECT("'"&amp;TOTALECSheets&amp;"'!"&amp;ADDRESS(ROW(),COLUMN())))</f>
        <v>0</v>
      </c>
      <c r="E26" s="10">
        <f t="shared" ca="1" si="0"/>
        <v>0</v>
      </c>
      <c r="F26" s="3"/>
      <c r="G26" s="10" cm="1">
        <f t="array" aca="1" ref="G26" ca="1">SUM(INDIRECT("'"&amp;TOTALECSheets&amp;"'!"&amp;ADDRESS(ROW(),COLUMN())))</f>
        <v>0</v>
      </c>
      <c r="H26" s="10" cm="1">
        <f t="array" aca="1" ref="H26" ca="1">SUM(INDIRECT("'"&amp;TOTALECSheets&amp;"'!"&amp;ADDRESS(ROW(),COLUMN())))</f>
        <v>0</v>
      </c>
      <c r="I26" s="10" cm="1">
        <f t="array" aca="1" ref="I26" ca="1">SUM(INDIRECT("'"&amp;TOTALECSheets&amp;"'!"&amp;ADDRESS(ROW(),COLUMN())))</f>
        <v>0</v>
      </c>
      <c r="J26" s="10" cm="1">
        <f t="array" aca="1" ref="J26" ca="1">SUM(INDIRECT("'"&amp;TOTALECSheets&amp;"'!"&amp;ADDRESS(ROW(),COLUMN())))</f>
        <v>0</v>
      </c>
      <c r="K26" s="10" cm="1">
        <f t="array" aca="1" ref="K26" ca="1">SUM(INDIRECT("'"&amp;TOTALECSheets&amp;"'!"&amp;ADDRESS(ROW(),COLUMN())))</f>
        <v>0</v>
      </c>
    </row>
    <row r="27" spans="1:11" outlineLevel="1">
      <c r="A27" s="31">
        <f>IF(ISBLANK('Input-Accounts'!A27),"",'Input-Accounts'!A27)</f>
        <v>19</v>
      </c>
      <c r="B27" s="53" t="str">
        <f>IF(ISBLANK('Input-Accounts'!B27),"",'Input-Accounts'!B27)</f>
        <v>STRUC &amp; IMPROV-REGULATING - DS-ML DIRECT ASSIGNMENT</v>
      </c>
      <c r="C27" s="31">
        <f>IF(ISBLANK('Input-Accounts'!C27),"",'Input-Accounts'!C27)</f>
        <v>375.4</v>
      </c>
      <c r="D27" s="10" cm="1">
        <f t="array" aca="1" ref="D27" ca="1">SUM(INDIRECT("'"&amp;TOTALECSheets&amp;"'!"&amp;ADDRESS(ROW(),COLUMN())))</f>
        <v>0</v>
      </c>
      <c r="E27" s="10">
        <f t="shared" ca="1" si="0"/>
        <v>0</v>
      </c>
      <c r="F27" s="3"/>
      <c r="G27" s="10" cm="1">
        <f t="array" aca="1" ref="G27" ca="1">SUM(INDIRECT("'"&amp;TOTALECSheets&amp;"'!"&amp;ADDRESS(ROW(),COLUMN())))</f>
        <v>0</v>
      </c>
      <c r="H27" s="10" cm="1">
        <f t="array" aca="1" ref="H27" ca="1">SUM(INDIRECT("'"&amp;TOTALECSheets&amp;"'!"&amp;ADDRESS(ROW(),COLUMN())))</f>
        <v>0</v>
      </c>
      <c r="I27" s="10" cm="1">
        <f t="array" aca="1" ref="I27" ca="1">SUM(INDIRECT("'"&amp;TOTALECSheets&amp;"'!"&amp;ADDRESS(ROW(),COLUMN())))</f>
        <v>0</v>
      </c>
      <c r="J27" s="10" cm="1">
        <f t="array" aca="1" ref="J27" ca="1">SUM(INDIRECT("'"&amp;TOTALECSheets&amp;"'!"&amp;ADDRESS(ROW(),COLUMN())))</f>
        <v>0</v>
      </c>
      <c r="K27" s="10" cm="1">
        <f t="array" aca="1" ref="K27" ca="1">SUM(INDIRECT("'"&amp;TOTALECSheets&amp;"'!"&amp;ADDRESS(ROW(),COLUMN())))</f>
        <v>0</v>
      </c>
    </row>
    <row r="28" spans="1:11" outlineLevel="1">
      <c r="A28" s="31">
        <f>IF(ISBLANK('Input-Accounts'!A28),"",'Input-Accounts'!A28)</f>
        <v>20</v>
      </c>
      <c r="B28" s="53" t="str">
        <f>IF(ISBLANK('Input-Accounts'!B28),"",'Input-Accounts'!B28)</f>
        <v>STRUC &amp; IMPROV-DISTR. IND. M &amp; R</v>
      </c>
      <c r="C28" s="31">
        <f>IF(ISBLANK('Input-Accounts'!C28),"",'Input-Accounts'!C28)</f>
        <v>375.6</v>
      </c>
      <c r="D28" s="10" cm="1">
        <f t="array" aca="1" ref="D28" ca="1">SUM(INDIRECT("'"&amp;TOTALECSheets&amp;"'!"&amp;ADDRESS(ROW(),COLUMN())))</f>
        <v>0</v>
      </c>
      <c r="E28" s="10">
        <f t="shared" ca="1" si="0"/>
        <v>0</v>
      </c>
      <c r="F28" s="3"/>
      <c r="G28" s="10" cm="1">
        <f t="array" aca="1" ref="G28" ca="1">SUM(INDIRECT("'"&amp;TOTALECSheets&amp;"'!"&amp;ADDRESS(ROW(),COLUMN())))</f>
        <v>0</v>
      </c>
      <c r="H28" s="10" cm="1">
        <f t="array" aca="1" ref="H28" ca="1">SUM(INDIRECT("'"&amp;TOTALECSheets&amp;"'!"&amp;ADDRESS(ROW(),COLUMN())))</f>
        <v>0</v>
      </c>
      <c r="I28" s="10" cm="1">
        <f t="array" aca="1" ref="I28" ca="1">SUM(INDIRECT("'"&amp;TOTALECSheets&amp;"'!"&amp;ADDRESS(ROW(),COLUMN())))</f>
        <v>0</v>
      </c>
      <c r="J28" s="10" cm="1">
        <f t="array" aca="1" ref="J28" ca="1">SUM(INDIRECT("'"&amp;TOTALECSheets&amp;"'!"&amp;ADDRESS(ROW(),COLUMN())))</f>
        <v>0</v>
      </c>
      <c r="K28" s="10" cm="1">
        <f t="array" aca="1" ref="K28" ca="1">SUM(INDIRECT("'"&amp;TOTALECSheets&amp;"'!"&amp;ADDRESS(ROW(),COLUMN())))</f>
        <v>0</v>
      </c>
    </row>
    <row r="29" spans="1:11" outlineLevel="1">
      <c r="A29" s="31">
        <f>IF(ISBLANK('Input-Accounts'!A29),"",'Input-Accounts'!A29)</f>
        <v>21</v>
      </c>
      <c r="B29" s="53" t="str">
        <f>IF(ISBLANK('Input-Accounts'!B29),"",'Input-Accounts'!B29)</f>
        <v>STRUC &amp; IMPROV-OTHER DISTR. SYSTEMS</v>
      </c>
      <c r="C29" s="31">
        <f>IF(ISBLANK('Input-Accounts'!C29),"",'Input-Accounts'!C29)</f>
        <v>375.7</v>
      </c>
      <c r="D29" s="10" cm="1">
        <f t="array" aca="1" ref="D29" ca="1">SUM(INDIRECT("'"&amp;TOTALECSheets&amp;"'!"&amp;ADDRESS(ROW(),COLUMN())))</f>
        <v>0</v>
      </c>
      <c r="E29" s="10">
        <f t="shared" ca="1" si="0"/>
        <v>0</v>
      </c>
      <c r="F29" s="3"/>
      <c r="G29" s="10" cm="1">
        <f t="array" aca="1" ref="G29" ca="1">SUM(INDIRECT("'"&amp;TOTALECSheets&amp;"'!"&amp;ADDRESS(ROW(),COLUMN())))</f>
        <v>0</v>
      </c>
      <c r="H29" s="10" cm="1">
        <f t="array" aca="1" ref="H29" ca="1">SUM(INDIRECT("'"&amp;TOTALECSheets&amp;"'!"&amp;ADDRESS(ROW(),COLUMN())))</f>
        <v>0</v>
      </c>
      <c r="I29" s="10" cm="1">
        <f t="array" aca="1" ref="I29" ca="1">SUM(INDIRECT("'"&amp;TOTALECSheets&amp;"'!"&amp;ADDRESS(ROW(),COLUMN())))</f>
        <v>0</v>
      </c>
      <c r="J29" s="10" cm="1">
        <f t="array" aca="1" ref="J29" ca="1">SUM(INDIRECT("'"&amp;TOTALECSheets&amp;"'!"&amp;ADDRESS(ROW(),COLUMN())))</f>
        <v>0</v>
      </c>
      <c r="K29" s="10" cm="1">
        <f t="array" aca="1" ref="K29" ca="1">SUM(INDIRECT("'"&amp;TOTALECSheets&amp;"'!"&amp;ADDRESS(ROW(),COLUMN())))</f>
        <v>0</v>
      </c>
    </row>
    <row r="30" spans="1:11" outlineLevel="1">
      <c r="A30" s="31">
        <f>IF(ISBLANK('Input-Accounts'!A30),"",'Input-Accounts'!A30)</f>
        <v>22</v>
      </c>
      <c r="B30" s="53" t="str">
        <f>IF(ISBLANK('Input-Accounts'!B30),"",'Input-Accounts'!B30)</f>
        <v>STRUC &amp; IMPROV-OTHER DISTR SYS-ILP</v>
      </c>
      <c r="C30" s="31">
        <f>IF(ISBLANK('Input-Accounts'!C30),"",'Input-Accounts'!C30)</f>
        <v>375.71</v>
      </c>
      <c r="D30" s="10" cm="1">
        <f t="array" aca="1" ref="D30" ca="1">SUM(INDIRECT("'"&amp;TOTALECSheets&amp;"'!"&amp;ADDRESS(ROW(),COLUMN())))</f>
        <v>0</v>
      </c>
      <c r="E30" s="10">
        <f t="shared" ca="1" si="0"/>
        <v>0</v>
      </c>
      <c r="F30" s="3"/>
      <c r="G30" s="10" cm="1">
        <f t="array" aca="1" ref="G30" ca="1">SUM(INDIRECT("'"&amp;TOTALECSheets&amp;"'!"&amp;ADDRESS(ROW(),COLUMN())))</f>
        <v>0</v>
      </c>
      <c r="H30" s="10" cm="1">
        <f t="array" aca="1" ref="H30" ca="1">SUM(INDIRECT("'"&amp;TOTALECSheets&amp;"'!"&amp;ADDRESS(ROW(),COLUMN())))</f>
        <v>0</v>
      </c>
      <c r="I30" s="10" cm="1">
        <f t="array" aca="1" ref="I30" ca="1">SUM(INDIRECT("'"&amp;TOTALECSheets&amp;"'!"&amp;ADDRESS(ROW(),COLUMN())))</f>
        <v>0</v>
      </c>
      <c r="J30" s="10" cm="1">
        <f t="array" aca="1" ref="J30" ca="1">SUM(INDIRECT("'"&amp;TOTALECSheets&amp;"'!"&amp;ADDRESS(ROW(),COLUMN())))</f>
        <v>0</v>
      </c>
      <c r="K30" s="10" cm="1">
        <f t="array" aca="1" ref="K30" ca="1">SUM(INDIRECT("'"&amp;TOTALECSheets&amp;"'!"&amp;ADDRESS(ROW(),COLUMN())))</f>
        <v>0</v>
      </c>
    </row>
    <row r="31" spans="1:11" outlineLevel="1">
      <c r="A31" s="31">
        <f>IF(ISBLANK('Input-Accounts'!A31),"",'Input-Accounts'!A31)</f>
        <v>23</v>
      </c>
      <c r="B31" s="53" t="str">
        <f>IF(ISBLANK('Input-Accounts'!B31),"",'Input-Accounts'!B31)</f>
        <v>STRUC &amp; IMPROV-COMMUNICATIONS</v>
      </c>
      <c r="C31" s="31">
        <f>IF(ISBLANK('Input-Accounts'!C31),"",'Input-Accounts'!C31)</f>
        <v>375.8</v>
      </c>
      <c r="D31" s="10" cm="1">
        <f t="array" aca="1" ref="D31" ca="1">SUM(INDIRECT("'"&amp;TOTALECSheets&amp;"'!"&amp;ADDRESS(ROW(),COLUMN())))</f>
        <v>0</v>
      </c>
      <c r="E31" s="10">
        <f t="shared" ca="1" si="0"/>
        <v>0</v>
      </c>
      <c r="F31" s="3"/>
      <c r="G31" s="10" cm="1">
        <f t="array" aca="1" ref="G31" ca="1">SUM(INDIRECT("'"&amp;TOTALECSheets&amp;"'!"&amp;ADDRESS(ROW(),COLUMN())))</f>
        <v>0</v>
      </c>
      <c r="H31" s="10" cm="1">
        <f t="array" aca="1" ref="H31" ca="1">SUM(INDIRECT("'"&amp;TOTALECSheets&amp;"'!"&amp;ADDRESS(ROW(),COLUMN())))</f>
        <v>0</v>
      </c>
      <c r="I31" s="10" cm="1">
        <f t="array" aca="1" ref="I31" ca="1">SUM(INDIRECT("'"&amp;TOTALECSheets&amp;"'!"&amp;ADDRESS(ROW(),COLUMN())))</f>
        <v>0</v>
      </c>
      <c r="J31" s="10" cm="1">
        <f t="array" aca="1" ref="J31" ca="1">SUM(INDIRECT("'"&amp;TOTALECSheets&amp;"'!"&amp;ADDRESS(ROW(),COLUMN())))</f>
        <v>0</v>
      </c>
      <c r="K31" s="10" cm="1">
        <f t="array" aca="1" ref="K31" ca="1">SUM(INDIRECT("'"&amp;TOTALECSheets&amp;"'!"&amp;ADDRESS(ROW(),COLUMN())))</f>
        <v>0</v>
      </c>
    </row>
    <row r="32" spans="1:11" outlineLevel="1">
      <c r="A32" s="31">
        <f>IF(ISBLANK('Input-Accounts'!A32),"",'Input-Accounts'!A32)</f>
        <v>24</v>
      </c>
      <c r="B32" s="53" t="str">
        <f>IF(ISBLANK('Input-Accounts'!B32),"",'Input-Accounts'!B32)</f>
        <v>MAINS (Less SMRP)</v>
      </c>
      <c r="C32" s="31">
        <f>IF(ISBLANK('Input-Accounts'!C32),"",'Input-Accounts'!C32)</f>
        <v>376</v>
      </c>
      <c r="D32" s="10" cm="1">
        <f t="array" aca="1" ref="D32" ca="1">SUM(INDIRECT("'"&amp;TOTALECSheets&amp;"'!"&amp;ADDRESS(ROW(),COLUMN())))</f>
        <v>0</v>
      </c>
      <c r="E32" s="10">
        <f t="shared" ca="1" si="0"/>
        <v>0</v>
      </c>
      <c r="F32" s="3"/>
      <c r="G32" s="10" cm="1">
        <f t="array" aca="1" ref="G32" ca="1">SUM(INDIRECT("'"&amp;TOTALECSheets&amp;"'!"&amp;ADDRESS(ROW(),COLUMN())))</f>
        <v>0</v>
      </c>
      <c r="H32" s="10" cm="1">
        <f t="array" aca="1" ref="H32" ca="1">SUM(INDIRECT("'"&amp;TOTALECSheets&amp;"'!"&amp;ADDRESS(ROW(),COLUMN())))</f>
        <v>0</v>
      </c>
      <c r="I32" s="10" cm="1">
        <f t="array" aca="1" ref="I32" ca="1">SUM(INDIRECT("'"&amp;TOTALECSheets&amp;"'!"&amp;ADDRESS(ROW(),COLUMN())))</f>
        <v>0</v>
      </c>
      <c r="J32" s="10" cm="1">
        <f t="array" aca="1" ref="J32" ca="1">SUM(INDIRECT("'"&amp;TOTALECSheets&amp;"'!"&amp;ADDRESS(ROW(),COLUMN())))</f>
        <v>0</v>
      </c>
      <c r="K32" s="10" cm="1">
        <f t="array" aca="1" ref="K32" ca="1">SUM(INDIRECT("'"&amp;TOTALECSheets&amp;"'!"&amp;ADDRESS(ROW(),COLUMN())))</f>
        <v>0</v>
      </c>
    </row>
    <row r="33" spans="1:11" outlineLevel="1">
      <c r="A33" s="31">
        <f>IF(ISBLANK('Input-Accounts'!A33),"",'Input-Accounts'!A33)</f>
        <v>25</v>
      </c>
      <c r="B33" s="53" t="str">
        <f>IF(ISBLANK('Input-Accounts'!B33),"",'Input-Accounts'!B33)</f>
        <v>MAINS - DS-ML DIRECT ASSIGNMENT</v>
      </c>
      <c r="C33" s="31">
        <f>IF(ISBLANK('Input-Accounts'!C33),"",'Input-Accounts'!C33)</f>
        <v>376</v>
      </c>
      <c r="D33" s="10" cm="1">
        <f t="array" aca="1" ref="D33" ca="1">SUM(INDIRECT("'"&amp;TOTALECSheets&amp;"'!"&amp;ADDRESS(ROW(),COLUMN())))</f>
        <v>0</v>
      </c>
      <c r="E33" s="10">
        <f t="shared" ca="1" si="0"/>
        <v>0</v>
      </c>
      <c r="F33" s="3"/>
      <c r="G33" s="10" cm="1">
        <f t="array" aca="1" ref="G33" ca="1">SUM(INDIRECT("'"&amp;TOTALECSheets&amp;"'!"&amp;ADDRESS(ROW(),COLUMN())))</f>
        <v>0</v>
      </c>
      <c r="H33" s="10" cm="1">
        <f t="array" aca="1" ref="H33" ca="1">SUM(INDIRECT("'"&amp;TOTALECSheets&amp;"'!"&amp;ADDRESS(ROW(),COLUMN())))</f>
        <v>0</v>
      </c>
      <c r="I33" s="10" cm="1">
        <f t="array" aca="1" ref="I33" ca="1">SUM(INDIRECT("'"&amp;TOTALECSheets&amp;"'!"&amp;ADDRESS(ROW(),COLUMN())))</f>
        <v>0</v>
      </c>
      <c r="J33" s="10" cm="1">
        <f t="array" aca="1" ref="J33" ca="1">SUM(INDIRECT("'"&amp;TOTALECSheets&amp;"'!"&amp;ADDRESS(ROW(),COLUMN())))</f>
        <v>0</v>
      </c>
      <c r="K33" s="10" cm="1">
        <f t="array" aca="1" ref="K33" ca="1">SUM(INDIRECT("'"&amp;TOTALECSheets&amp;"'!"&amp;ADDRESS(ROW(),COLUMN())))</f>
        <v>0</v>
      </c>
    </row>
    <row r="34" spans="1:11" outlineLevel="1">
      <c r="A34" s="31">
        <f>IF(ISBLANK('Input-Accounts'!A34),"",'Input-Accounts'!A34)</f>
        <v>26</v>
      </c>
      <c r="B34" s="53" t="str">
        <f>IF(ISBLANK('Input-Accounts'!B34),"",'Input-Accounts'!B34)</f>
        <v>M &amp; R STATION EQUIP-GENERAL</v>
      </c>
      <c r="C34" s="31">
        <f>IF(ISBLANK('Input-Accounts'!C34),"",'Input-Accounts'!C34)</f>
        <v>378.1</v>
      </c>
      <c r="D34" s="10" cm="1">
        <f t="array" aca="1" ref="D34" ca="1">SUM(INDIRECT("'"&amp;TOTALECSheets&amp;"'!"&amp;ADDRESS(ROW(),COLUMN())))</f>
        <v>0</v>
      </c>
      <c r="E34" s="10">
        <f t="shared" ca="1" si="0"/>
        <v>0</v>
      </c>
      <c r="F34" s="3"/>
      <c r="G34" s="10" cm="1">
        <f t="array" aca="1" ref="G34" ca="1">SUM(INDIRECT("'"&amp;TOTALECSheets&amp;"'!"&amp;ADDRESS(ROW(),COLUMN())))</f>
        <v>0</v>
      </c>
      <c r="H34" s="10" cm="1">
        <f t="array" aca="1" ref="H34" ca="1">SUM(INDIRECT("'"&amp;TOTALECSheets&amp;"'!"&amp;ADDRESS(ROW(),COLUMN())))</f>
        <v>0</v>
      </c>
      <c r="I34" s="10" cm="1">
        <f t="array" aca="1" ref="I34" ca="1">SUM(INDIRECT("'"&amp;TOTALECSheets&amp;"'!"&amp;ADDRESS(ROW(),COLUMN())))</f>
        <v>0</v>
      </c>
      <c r="J34" s="10" cm="1">
        <f t="array" aca="1" ref="J34" ca="1">SUM(INDIRECT("'"&amp;TOTALECSheets&amp;"'!"&amp;ADDRESS(ROW(),COLUMN())))</f>
        <v>0</v>
      </c>
      <c r="K34" s="10" cm="1">
        <f t="array" aca="1" ref="K34" ca="1">SUM(INDIRECT("'"&amp;TOTALECSheets&amp;"'!"&amp;ADDRESS(ROW(),COLUMN())))</f>
        <v>0</v>
      </c>
    </row>
    <row r="35" spans="1:11" outlineLevel="1">
      <c r="A35" s="31">
        <f>IF(ISBLANK('Input-Accounts'!A35),"",'Input-Accounts'!A35)</f>
        <v>27</v>
      </c>
      <c r="B35" s="53" t="str">
        <f>IF(ISBLANK('Input-Accounts'!B35),"",'Input-Accounts'!B35)</f>
        <v>M &amp; R STA EQUIP-GENERAL-REGULATING (Less SMRP)</v>
      </c>
      <c r="C35" s="31">
        <f>IF(ISBLANK('Input-Accounts'!C35),"",'Input-Accounts'!C35)</f>
        <v>378.2</v>
      </c>
      <c r="D35" s="10" cm="1">
        <f t="array" aca="1" ref="D35" ca="1">SUM(INDIRECT("'"&amp;TOTALECSheets&amp;"'!"&amp;ADDRESS(ROW(),COLUMN())))</f>
        <v>0</v>
      </c>
      <c r="E35" s="10">
        <f t="shared" ca="1" si="0"/>
        <v>0</v>
      </c>
      <c r="F35" s="3"/>
      <c r="G35" s="10" cm="1">
        <f t="array" aca="1" ref="G35" ca="1">SUM(INDIRECT("'"&amp;TOTALECSheets&amp;"'!"&amp;ADDRESS(ROW(),COLUMN())))</f>
        <v>0</v>
      </c>
      <c r="H35" s="10" cm="1">
        <f t="array" aca="1" ref="H35" ca="1">SUM(INDIRECT("'"&amp;TOTALECSheets&amp;"'!"&amp;ADDRESS(ROW(),COLUMN())))</f>
        <v>0</v>
      </c>
      <c r="I35" s="10" cm="1">
        <f t="array" aca="1" ref="I35" ca="1">SUM(INDIRECT("'"&amp;TOTALECSheets&amp;"'!"&amp;ADDRESS(ROW(),COLUMN())))</f>
        <v>0</v>
      </c>
      <c r="J35" s="10" cm="1">
        <f t="array" aca="1" ref="J35" ca="1">SUM(INDIRECT("'"&amp;TOTALECSheets&amp;"'!"&amp;ADDRESS(ROW(),COLUMN())))</f>
        <v>0</v>
      </c>
      <c r="K35" s="10" cm="1">
        <f t="array" aca="1" ref="K35" ca="1">SUM(INDIRECT("'"&amp;TOTALECSheets&amp;"'!"&amp;ADDRESS(ROW(),COLUMN())))</f>
        <v>0</v>
      </c>
    </row>
    <row r="36" spans="1:11" outlineLevel="1">
      <c r="A36" s="31">
        <f>IF(ISBLANK('Input-Accounts'!A36),"",'Input-Accounts'!A36)</f>
        <v>28</v>
      </c>
      <c r="B36" s="53" t="str">
        <f>IF(ISBLANK('Input-Accounts'!B36),"",'Input-Accounts'!B36)</f>
        <v>M &amp; R STA EQUIP REG FMV</v>
      </c>
      <c r="C36" s="31">
        <f>IF(ISBLANK('Input-Accounts'!C36),"",'Input-Accounts'!C36)</f>
        <v>378.21</v>
      </c>
      <c r="D36" s="10" cm="1">
        <f t="array" aca="1" ref="D36" ca="1">SUM(INDIRECT("'"&amp;TOTALECSheets&amp;"'!"&amp;ADDRESS(ROW(),COLUMN())))</f>
        <v>0</v>
      </c>
      <c r="E36" s="10">
        <f t="shared" ca="1" si="0"/>
        <v>0</v>
      </c>
      <c r="F36" s="3"/>
      <c r="G36" s="10" cm="1">
        <f t="array" aca="1" ref="G36" ca="1">SUM(INDIRECT("'"&amp;TOTALECSheets&amp;"'!"&amp;ADDRESS(ROW(),COLUMN())))</f>
        <v>0</v>
      </c>
      <c r="H36" s="10" cm="1">
        <f t="array" aca="1" ref="H36" ca="1">SUM(INDIRECT("'"&amp;TOTALECSheets&amp;"'!"&amp;ADDRESS(ROW(),COLUMN())))</f>
        <v>0</v>
      </c>
      <c r="I36" s="10" cm="1">
        <f t="array" aca="1" ref="I36" ca="1">SUM(INDIRECT("'"&amp;TOTALECSheets&amp;"'!"&amp;ADDRESS(ROW(),COLUMN())))</f>
        <v>0</v>
      </c>
      <c r="J36" s="10" cm="1">
        <f t="array" aca="1" ref="J36" ca="1">SUM(INDIRECT("'"&amp;TOTALECSheets&amp;"'!"&amp;ADDRESS(ROW(),COLUMN())))</f>
        <v>0</v>
      </c>
      <c r="K36" s="10" cm="1">
        <f t="array" aca="1" ref="K36" ca="1">SUM(INDIRECT("'"&amp;TOTALECSheets&amp;"'!"&amp;ADDRESS(ROW(),COLUMN())))</f>
        <v>0</v>
      </c>
    </row>
    <row r="37" spans="1:11" outlineLevel="1">
      <c r="A37" s="31">
        <f>IF(ISBLANK('Input-Accounts'!A37),"",'Input-Accounts'!A37)</f>
        <v>29</v>
      </c>
      <c r="B37" s="53" t="str">
        <f>IF(ISBLANK('Input-Accounts'!B37),"",'Input-Accounts'!B37)</f>
        <v>M &amp; R STA EQUIP-GEN-LOCAL GAS PURCH</v>
      </c>
      <c r="C37" s="31">
        <f>IF(ISBLANK('Input-Accounts'!C37),"",'Input-Accounts'!C37)</f>
        <v>378.3</v>
      </c>
      <c r="D37" s="10" cm="1">
        <f t="array" aca="1" ref="D37" ca="1">SUM(INDIRECT("'"&amp;TOTALECSheets&amp;"'!"&amp;ADDRESS(ROW(),COLUMN())))</f>
        <v>0</v>
      </c>
      <c r="E37" s="10">
        <f t="shared" ca="1" si="0"/>
        <v>0</v>
      </c>
      <c r="F37" s="3"/>
      <c r="G37" s="10" cm="1">
        <f t="array" aca="1" ref="G37" ca="1">SUM(INDIRECT("'"&amp;TOTALECSheets&amp;"'!"&amp;ADDRESS(ROW(),COLUMN())))</f>
        <v>0</v>
      </c>
      <c r="H37" s="10" cm="1">
        <f t="array" aca="1" ref="H37" ca="1">SUM(INDIRECT("'"&amp;TOTALECSheets&amp;"'!"&amp;ADDRESS(ROW(),COLUMN())))</f>
        <v>0</v>
      </c>
      <c r="I37" s="10" cm="1">
        <f t="array" aca="1" ref="I37" ca="1">SUM(INDIRECT("'"&amp;TOTALECSheets&amp;"'!"&amp;ADDRESS(ROW(),COLUMN())))</f>
        <v>0</v>
      </c>
      <c r="J37" s="10" cm="1">
        <f t="array" aca="1" ref="J37" ca="1">SUM(INDIRECT("'"&amp;TOTALECSheets&amp;"'!"&amp;ADDRESS(ROW(),COLUMN())))</f>
        <v>0</v>
      </c>
      <c r="K37" s="10" cm="1">
        <f t="array" aca="1" ref="K37" ca="1">SUM(INDIRECT("'"&amp;TOTALECSheets&amp;"'!"&amp;ADDRESS(ROW(),COLUMN())))</f>
        <v>0</v>
      </c>
    </row>
    <row r="38" spans="1:11" outlineLevel="1">
      <c r="A38" s="31">
        <f>IF(ISBLANK('Input-Accounts'!A38),"",'Input-Accounts'!A38)</f>
        <v>30</v>
      </c>
      <c r="B38" s="53" t="str">
        <f>IF(ISBLANK('Input-Accounts'!B38),"",'Input-Accounts'!B38)</f>
        <v>Measuring and regulating station equipment—city gate check stations</v>
      </c>
      <c r="C38" s="31">
        <f>IF(ISBLANK('Input-Accounts'!C38),"",'Input-Accounts'!C38)</f>
        <v>379.1</v>
      </c>
      <c r="D38" s="10" cm="1">
        <f t="array" aca="1" ref="D38" ca="1">SUM(INDIRECT("'"&amp;TOTALECSheets&amp;"'!"&amp;ADDRESS(ROW(),COLUMN())))</f>
        <v>0</v>
      </c>
      <c r="E38" s="10">
        <f t="shared" ca="1" si="0"/>
        <v>0</v>
      </c>
      <c r="F38" s="3"/>
      <c r="G38" s="10" cm="1">
        <f t="array" aca="1" ref="G38" ca="1">SUM(INDIRECT("'"&amp;TOTALECSheets&amp;"'!"&amp;ADDRESS(ROW(),COLUMN())))</f>
        <v>0</v>
      </c>
      <c r="H38" s="10" cm="1">
        <f t="array" aca="1" ref="H38" ca="1">SUM(INDIRECT("'"&amp;TOTALECSheets&amp;"'!"&amp;ADDRESS(ROW(),COLUMN())))</f>
        <v>0</v>
      </c>
      <c r="I38" s="10" cm="1">
        <f t="array" aca="1" ref="I38" ca="1">SUM(INDIRECT("'"&amp;TOTALECSheets&amp;"'!"&amp;ADDRESS(ROW(),COLUMN())))</f>
        <v>0</v>
      </c>
      <c r="J38" s="10" cm="1">
        <f t="array" aca="1" ref="J38" ca="1">SUM(INDIRECT("'"&amp;TOTALECSheets&amp;"'!"&amp;ADDRESS(ROW(),COLUMN())))</f>
        <v>0</v>
      </c>
      <c r="K38" s="10" cm="1">
        <f t="array" aca="1" ref="K38" ca="1">SUM(INDIRECT("'"&amp;TOTALECSheets&amp;"'!"&amp;ADDRESS(ROW(),COLUMN())))</f>
        <v>0</v>
      </c>
    </row>
    <row r="39" spans="1:11" outlineLevel="1">
      <c r="A39" s="31">
        <f>IF(ISBLANK('Input-Accounts'!A39),"",'Input-Accounts'!A39)</f>
        <v>31</v>
      </c>
      <c r="B39" s="53" t="str">
        <f>IF(ISBLANK('Input-Accounts'!B39),"",'Input-Accounts'!B39)</f>
        <v>SERVICES (Less SMRP)</v>
      </c>
      <c r="C39" s="31">
        <f>IF(ISBLANK('Input-Accounts'!C39),"",'Input-Accounts'!C39)</f>
        <v>380</v>
      </c>
      <c r="D39" s="10" cm="1">
        <f t="array" aca="1" ref="D39" ca="1">SUM(INDIRECT("'"&amp;TOTALECSheets&amp;"'!"&amp;ADDRESS(ROW(),COLUMN())))</f>
        <v>0</v>
      </c>
      <c r="E39" s="10">
        <f t="shared" ca="1" si="0"/>
        <v>0</v>
      </c>
      <c r="F39" s="3"/>
      <c r="G39" s="10" cm="1">
        <f t="array" aca="1" ref="G39" ca="1">SUM(INDIRECT("'"&amp;TOTALECSheets&amp;"'!"&amp;ADDRESS(ROW(),COLUMN())))</f>
        <v>0</v>
      </c>
      <c r="H39" s="10" cm="1">
        <f t="array" aca="1" ref="H39" ca="1">SUM(INDIRECT("'"&amp;TOTALECSheets&amp;"'!"&amp;ADDRESS(ROW(),COLUMN())))</f>
        <v>0</v>
      </c>
      <c r="I39" s="10" cm="1">
        <f t="array" aca="1" ref="I39" ca="1">SUM(INDIRECT("'"&amp;TOTALECSheets&amp;"'!"&amp;ADDRESS(ROW(),COLUMN())))</f>
        <v>0</v>
      </c>
      <c r="J39" s="10" cm="1">
        <f t="array" aca="1" ref="J39" ca="1">SUM(INDIRECT("'"&amp;TOTALECSheets&amp;"'!"&amp;ADDRESS(ROW(),COLUMN())))</f>
        <v>0</v>
      </c>
      <c r="K39" s="10" cm="1">
        <f t="array" aca="1" ref="K39" ca="1">SUM(INDIRECT("'"&amp;TOTALECSheets&amp;"'!"&amp;ADDRESS(ROW(),COLUMN())))</f>
        <v>0</v>
      </c>
    </row>
    <row r="40" spans="1:11" outlineLevel="1">
      <c r="A40" s="31">
        <f>IF(ISBLANK('Input-Accounts'!A40),"",'Input-Accounts'!A40)</f>
        <v>32</v>
      </c>
      <c r="B40" s="53" t="str">
        <f>IF(ISBLANK('Input-Accounts'!B40),"",'Input-Accounts'!B40)</f>
        <v>METERS</v>
      </c>
      <c r="C40" s="31">
        <f>IF(ISBLANK('Input-Accounts'!C40),"",'Input-Accounts'!C40)</f>
        <v>381</v>
      </c>
      <c r="D40" s="10" cm="1">
        <f t="array" aca="1" ref="D40" ca="1">SUM(INDIRECT("'"&amp;TOTALECSheets&amp;"'!"&amp;ADDRESS(ROW(),COLUMN())))</f>
        <v>0</v>
      </c>
      <c r="E40" s="10">
        <f t="shared" ca="1" si="0"/>
        <v>0</v>
      </c>
      <c r="F40" s="3"/>
      <c r="G40" s="10" cm="1">
        <f t="array" aca="1" ref="G40" ca="1">SUM(INDIRECT("'"&amp;TOTALECSheets&amp;"'!"&amp;ADDRESS(ROW(),COLUMN())))</f>
        <v>0</v>
      </c>
      <c r="H40" s="10" cm="1">
        <f t="array" aca="1" ref="H40" ca="1">SUM(INDIRECT("'"&amp;TOTALECSheets&amp;"'!"&amp;ADDRESS(ROW(),COLUMN())))</f>
        <v>0</v>
      </c>
      <c r="I40" s="10" cm="1">
        <f t="array" aca="1" ref="I40" ca="1">SUM(INDIRECT("'"&amp;TOTALECSheets&amp;"'!"&amp;ADDRESS(ROW(),COLUMN())))</f>
        <v>0</v>
      </c>
      <c r="J40" s="10" cm="1">
        <f t="array" aca="1" ref="J40" ca="1">SUM(INDIRECT("'"&amp;TOTALECSheets&amp;"'!"&amp;ADDRESS(ROW(),COLUMN())))</f>
        <v>0</v>
      </c>
      <c r="K40" s="10" cm="1">
        <f t="array" aca="1" ref="K40" ca="1">SUM(INDIRECT("'"&amp;TOTALECSheets&amp;"'!"&amp;ADDRESS(ROW(),COLUMN())))</f>
        <v>0</v>
      </c>
    </row>
    <row r="41" spans="1:11" outlineLevel="1">
      <c r="A41" s="31">
        <f>IF(ISBLANK('Input-Accounts'!A41),"",'Input-Accounts'!A41)</f>
        <v>33</v>
      </c>
      <c r="B41" s="53" t="str">
        <f>IF(ISBLANK('Input-Accounts'!B41),"",'Input-Accounts'!B41)</f>
        <v>METERS - AMI</v>
      </c>
      <c r="C41" s="31">
        <f>IF(ISBLANK('Input-Accounts'!C41),"",'Input-Accounts'!C41)</f>
        <v>381.1</v>
      </c>
      <c r="D41" s="10" cm="1">
        <f t="array" aca="1" ref="D41" ca="1">SUM(INDIRECT("'"&amp;TOTALECSheets&amp;"'!"&amp;ADDRESS(ROW(),COLUMN())))</f>
        <v>0</v>
      </c>
      <c r="E41" s="10">
        <f t="shared" ca="1" si="0"/>
        <v>0</v>
      </c>
      <c r="F41" s="3"/>
      <c r="G41" s="10" cm="1">
        <f t="array" aca="1" ref="G41" ca="1">SUM(INDIRECT("'"&amp;TOTALECSheets&amp;"'!"&amp;ADDRESS(ROW(),COLUMN())))</f>
        <v>0</v>
      </c>
      <c r="H41" s="10" cm="1">
        <f t="array" aca="1" ref="H41" ca="1">SUM(INDIRECT("'"&amp;TOTALECSheets&amp;"'!"&amp;ADDRESS(ROW(),COLUMN())))</f>
        <v>0</v>
      </c>
      <c r="I41" s="10" cm="1">
        <f t="array" aca="1" ref="I41" ca="1">SUM(INDIRECT("'"&amp;TOTALECSheets&amp;"'!"&amp;ADDRESS(ROW(),COLUMN())))</f>
        <v>0</v>
      </c>
      <c r="J41" s="10" cm="1">
        <f t="array" aca="1" ref="J41" ca="1">SUM(INDIRECT("'"&amp;TOTALECSheets&amp;"'!"&amp;ADDRESS(ROW(),COLUMN())))</f>
        <v>0</v>
      </c>
      <c r="K41" s="10" cm="1">
        <f t="array" aca="1" ref="K41" ca="1">SUM(INDIRECT("'"&amp;TOTALECSheets&amp;"'!"&amp;ADDRESS(ROW(),COLUMN())))</f>
        <v>0</v>
      </c>
    </row>
    <row r="42" spans="1:11" outlineLevel="1">
      <c r="A42" s="31">
        <f>IF(ISBLANK('Input-Accounts'!A42),"",'Input-Accounts'!A42)</f>
        <v>34</v>
      </c>
      <c r="B42" s="53" t="str">
        <f>IF(ISBLANK('Input-Accounts'!B42),"",'Input-Accounts'!B42)</f>
        <v>METER INSTALLATIONS (Less SMRP)</v>
      </c>
      <c r="C42" s="31">
        <f>IF(ISBLANK('Input-Accounts'!C42),"",'Input-Accounts'!C42)</f>
        <v>382</v>
      </c>
      <c r="D42" s="10" cm="1">
        <f t="array" aca="1" ref="D42" ca="1">SUM(INDIRECT("'"&amp;TOTALECSheets&amp;"'!"&amp;ADDRESS(ROW(),COLUMN())))</f>
        <v>0</v>
      </c>
      <c r="E42" s="10">
        <f t="shared" ca="1" si="0"/>
        <v>0</v>
      </c>
      <c r="F42" s="3"/>
      <c r="G42" s="10" cm="1">
        <f t="array" aca="1" ref="G42" ca="1">SUM(INDIRECT("'"&amp;TOTALECSheets&amp;"'!"&amp;ADDRESS(ROW(),COLUMN())))</f>
        <v>0</v>
      </c>
      <c r="H42" s="10" cm="1">
        <f t="array" aca="1" ref="H42" ca="1">SUM(INDIRECT("'"&amp;TOTALECSheets&amp;"'!"&amp;ADDRESS(ROW(),COLUMN())))</f>
        <v>0</v>
      </c>
      <c r="I42" s="10" cm="1">
        <f t="array" aca="1" ref="I42" ca="1">SUM(INDIRECT("'"&amp;TOTALECSheets&amp;"'!"&amp;ADDRESS(ROW(),COLUMN())))</f>
        <v>0</v>
      </c>
      <c r="J42" s="10" cm="1">
        <f t="array" aca="1" ref="J42" ca="1">SUM(INDIRECT("'"&amp;TOTALECSheets&amp;"'!"&amp;ADDRESS(ROW(),COLUMN())))</f>
        <v>0</v>
      </c>
      <c r="K42" s="10" cm="1">
        <f t="array" aca="1" ref="K42" ca="1">SUM(INDIRECT("'"&amp;TOTALECSheets&amp;"'!"&amp;ADDRESS(ROW(),COLUMN())))</f>
        <v>0</v>
      </c>
    </row>
    <row r="43" spans="1:11" outlineLevel="1">
      <c r="A43" s="31">
        <f>IF(ISBLANK('Input-Accounts'!A43),"",'Input-Accounts'!A43)</f>
        <v>35</v>
      </c>
      <c r="B43" s="53" t="str">
        <f>IF(ISBLANK('Input-Accounts'!B43),"",'Input-Accounts'!B43)</f>
        <v>HOUSE REGULATORS (Less SMRP)</v>
      </c>
      <c r="C43" s="31">
        <f>IF(ISBLANK('Input-Accounts'!C43),"",'Input-Accounts'!C43)</f>
        <v>383</v>
      </c>
      <c r="D43" s="10" cm="1">
        <f t="array" aca="1" ref="D43" ca="1">SUM(INDIRECT("'"&amp;TOTALECSheets&amp;"'!"&amp;ADDRESS(ROW(),COLUMN())))</f>
        <v>0</v>
      </c>
      <c r="E43" s="10">
        <f t="shared" ref="E43:E74" ca="1" si="1">IFERROR(IF(D43="",0,IF(D43=0,0,IF(ABS(D43-SUM($G43:$K43))&lt;Check_Limit,0,1))),1)</f>
        <v>0</v>
      </c>
      <c r="F43" s="3"/>
      <c r="G43" s="10" cm="1">
        <f t="array" aca="1" ref="G43" ca="1">SUM(INDIRECT("'"&amp;TOTALECSheets&amp;"'!"&amp;ADDRESS(ROW(),COLUMN())))</f>
        <v>0</v>
      </c>
      <c r="H43" s="10" cm="1">
        <f t="array" aca="1" ref="H43" ca="1">SUM(INDIRECT("'"&amp;TOTALECSheets&amp;"'!"&amp;ADDRESS(ROW(),COLUMN())))</f>
        <v>0</v>
      </c>
      <c r="I43" s="10" cm="1">
        <f t="array" aca="1" ref="I43" ca="1">SUM(INDIRECT("'"&amp;TOTALECSheets&amp;"'!"&amp;ADDRESS(ROW(),COLUMN())))</f>
        <v>0</v>
      </c>
      <c r="J43" s="10" cm="1">
        <f t="array" aca="1" ref="J43" ca="1">SUM(INDIRECT("'"&amp;TOTALECSheets&amp;"'!"&amp;ADDRESS(ROW(),COLUMN())))</f>
        <v>0</v>
      </c>
      <c r="K43" s="10" cm="1">
        <f t="array" aca="1" ref="K43" ca="1">SUM(INDIRECT("'"&amp;TOTALECSheets&amp;"'!"&amp;ADDRESS(ROW(),COLUMN())))</f>
        <v>0</v>
      </c>
    </row>
    <row r="44" spans="1:11" outlineLevel="1">
      <c r="A44" s="31">
        <f>IF(ISBLANK('Input-Accounts'!A44),"",'Input-Accounts'!A44)</f>
        <v>36</v>
      </c>
      <c r="B44" s="53" t="str">
        <f>IF(ISBLANK('Input-Accounts'!B44),"",'Input-Accounts'!B44)</f>
        <v>HOUSE REGULATOR INSTALLATIONS</v>
      </c>
      <c r="C44" s="31">
        <f>IF(ISBLANK('Input-Accounts'!C44),"",'Input-Accounts'!C44)</f>
        <v>384</v>
      </c>
      <c r="D44" s="10" cm="1">
        <f t="array" aca="1" ref="D44" ca="1">SUM(INDIRECT("'"&amp;TOTALECSheets&amp;"'!"&amp;ADDRESS(ROW(),COLUMN())))</f>
        <v>0</v>
      </c>
      <c r="E44" s="10">
        <f t="shared" ca="1" si="1"/>
        <v>0</v>
      </c>
      <c r="F44" s="3"/>
      <c r="G44" s="10" cm="1">
        <f t="array" aca="1" ref="G44" ca="1">SUM(INDIRECT("'"&amp;TOTALECSheets&amp;"'!"&amp;ADDRESS(ROW(),COLUMN())))</f>
        <v>0</v>
      </c>
      <c r="H44" s="10" cm="1">
        <f t="array" aca="1" ref="H44" ca="1">SUM(INDIRECT("'"&amp;TOTALECSheets&amp;"'!"&amp;ADDRESS(ROW(),COLUMN())))</f>
        <v>0</v>
      </c>
      <c r="I44" s="10" cm="1">
        <f t="array" aca="1" ref="I44" ca="1">SUM(INDIRECT("'"&amp;TOTALECSheets&amp;"'!"&amp;ADDRESS(ROW(),COLUMN())))</f>
        <v>0</v>
      </c>
      <c r="J44" s="10" cm="1">
        <f t="array" aca="1" ref="J44" ca="1">SUM(INDIRECT("'"&amp;TOTALECSheets&amp;"'!"&amp;ADDRESS(ROW(),COLUMN())))</f>
        <v>0</v>
      </c>
      <c r="K44" s="10" cm="1">
        <f t="array" aca="1" ref="K44" ca="1">SUM(INDIRECT("'"&amp;TOTALECSheets&amp;"'!"&amp;ADDRESS(ROW(),COLUMN())))</f>
        <v>0</v>
      </c>
    </row>
    <row r="45" spans="1:11" outlineLevel="1">
      <c r="A45" s="31">
        <f>IF(ISBLANK('Input-Accounts'!A45),"",'Input-Accounts'!A45)</f>
        <v>37</v>
      </c>
      <c r="B45" s="53" t="str">
        <f>IF(ISBLANK('Input-Accounts'!B45),"",'Input-Accounts'!B45)</f>
        <v>INDUSTRIAL M &amp; R STATION EQUIPMENT</v>
      </c>
      <c r="C45" s="31">
        <f>IF(ISBLANK('Input-Accounts'!C45),"",'Input-Accounts'!C45)</f>
        <v>385</v>
      </c>
      <c r="D45" s="10" cm="1">
        <f t="array" aca="1" ref="D45" ca="1">SUM(INDIRECT("'"&amp;TOTALECSheets&amp;"'!"&amp;ADDRESS(ROW(),COLUMN())))</f>
        <v>0</v>
      </c>
      <c r="E45" s="10">
        <f t="shared" ca="1" si="1"/>
        <v>0</v>
      </c>
      <c r="F45" s="3"/>
      <c r="G45" s="10" cm="1">
        <f t="array" aca="1" ref="G45" ca="1">SUM(INDIRECT("'"&amp;TOTALECSheets&amp;"'!"&amp;ADDRESS(ROW(),COLUMN())))</f>
        <v>0</v>
      </c>
      <c r="H45" s="10" cm="1">
        <f t="array" aca="1" ref="H45" ca="1">SUM(INDIRECT("'"&amp;TOTALECSheets&amp;"'!"&amp;ADDRESS(ROW(),COLUMN())))</f>
        <v>0</v>
      </c>
      <c r="I45" s="10" cm="1">
        <f t="array" aca="1" ref="I45" ca="1">SUM(INDIRECT("'"&amp;TOTALECSheets&amp;"'!"&amp;ADDRESS(ROW(),COLUMN())))</f>
        <v>0</v>
      </c>
      <c r="J45" s="10" cm="1">
        <f t="array" aca="1" ref="J45" ca="1">SUM(INDIRECT("'"&amp;TOTALECSheets&amp;"'!"&amp;ADDRESS(ROW(),COLUMN())))</f>
        <v>0</v>
      </c>
      <c r="K45" s="10" cm="1">
        <f t="array" aca="1" ref="K45" ca="1">SUM(INDIRECT("'"&amp;TOTALECSheets&amp;"'!"&amp;ADDRESS(ROW(),COLUMN())))</f>
        <v>0</v>
      </c>
    </row>
    <row r="46" spans="1:11" outlineLevel="1">
      <c r="A46" s="31">
        <f>IF(ISBLANK('Input-Accounts'!A46),"",'Input-Accounts'!A46)</f>
        <v>38</v>
      </c>
      <c r="B46" s="53" t="str">
        <f>IF(ISBLANK('Input-Accounts'!B46),"",'Input-Accounts'!B46)</f>
        <v>INDUSTRIAL M &amp; R STATION EQUIPMENT - DS-ML DIRECT ASSIGNMENT</v>
      </c>
      <c r="C46" s="31">
        <f>IF(ISBLANK('Input-Accounts'!C46),"",'Input-Accounts'!C46)</f>
        <v>385</v>
      </c>
      <c r="D46" s="10" cm="1">
        <f t="array" aca="1" ref="D46" ca="1">SUM(INDIRECT("'"&amp;TOTALECSheets&amp;"'!"&amp;ADDRESS(ROW(),COLUMN())))</f>
        <v>0</v>
      </c>
      <c r="E46" s="10">
        <f t="shared" ca="1" si="1"/>
        <v>0</v>
      </c>
      <c r="F46" s="3"/>
      <c r="G46" s="10" cm="1">
        <f t="array" aca="1" ref="G46" ca="1">SUM(INDIRECT("'"&amp;TOTALECSheets&amp;"'!"&amp;ADDRESS(ROW(),COLUMN())))</f>
        <v>0</v>
      </c>
      <c r="H46" s="10" cm="1">
        <f t="array" aca="1" ref="H46" ca="1">SUM(INDIRECT("'"&amp;TOTALECSheets&amp;"'!"&amp;ADDRESS(ROW(),COLUMN())))</f>
        <v>0</v>
      </c>
      <c r="I46" s="10" cm="1">
        <f t="array" aca="1" ref="I46" ca="1">SUM(INDIRECT("'"&amp;TOTALECSheets&amp;"'!"&amp;ADDRESS(ROW(),COLUMN())))</f>
        <v>0</v>
      </c>
      <c r="J46" s="10" cm="1">
        <f t="array" aca="1" ref="J46" ca="1">SUM(INDIRECT("'"&amp;TOTALECSheets&amp;"'!"&amp;ADDRESS(ROW(),COLUMN())))</f>
        <v>0</v>
      </c>
      <c r="K46" s="10" cm="1">
        <f t="array" aca="1" ref="K46" ca="1">SUM(INDIRECT("'"&amp;TOTALECSheets&amp;"'!"&amp;ADDRESS(ROW(),COLUMN())))</f>
        <v>0</v>
      </c>
    </row>
    <row r="47" spans="1:11" outlineLevel="1">
      <c r="A47" s="31">
        <f>IF(ISBLANK('Input-Accounts'!A47),"",'Input-Accounts'!A47)</f>
        <v>39</v>
      </c>
      <c r="B47" s="53" t="str">
        <f>IF(ISBLANK('Input-Accounts'!B47),"",'Input-Accounts'!B47)</f>
        <v>OTHER EQUIP-ODORIZATION</v>
      </c>
      <c r="C47" s="31">
        <f>IF(ISBLANK('Input-Accounts'!C47),"",'Input-Accounts'!C47)</f>
        <v>387.2</v>
      </c>
      <c r="D47" s="10" cm="1">
        <f t="array" aca="1" ref="D47" ca="1">SUM(INDIRECT("'"&amp;TOTALECSheets&amp;"'!"&amp;ADDRESS(ROW(),COLUMN())))</f>
        <v>0</v>
      </c>
      <c r="E47" s="10">
        <f t="shared" ca="1" si="1"/>
        <v>0</v>
      </c>
      <c r="F47" s="3"/>
      <c r="G47" s="10" cm="1">
        <f t="array" aca="1" ref="G47" ca="1">SUM(INDIRECT("'"&amp;TOTALECSheets&amp;"'!"&amp;ADDRESS(ROW(),COLUMN())))</f>
        <v>0</v>
      </c>
      <c r="H47" s="10" cm="1">
        <f t="array" aca="1" ref="H47" ca="1">SUM(INDIRECT("'"&amp;TOTALECSheets&amp;"'!"&amp;ADDRESS(ROW(),COLUMN())))</f>
        <v>0</v>
      </c>
      <c r="I47" s="10" cm="1">
        <f t="array" aca="1" ref="I47" ca="1">SUM(INDIRECT("'"&amp;TOTALECSheets&amp;"'!"&amp;ADDRESS(ROW(),COLUMN())))</f>
        <v>0</v>
      </c>
      <c r="J47" s="10" cm="1">
        <f t="array" aca="1" ref="J47" ca="1">SUM(INDIRECT("'"&amp;TOTALECSheets&amp;"'!"&amp;ADDRESS(ROW(),COLUMN())))</f>
        <v>0</v>
      </c>
      <c r="K47" s="10" cm="1">
        <f t="array" aca="1" ref="K47" ca="1">SUM(INDIRECT("'"&amp;TOTALECSheets&amp;"'!"&amp;ADDRESS(ROW(),COLUMN())))</f>
        <v>0</v>
      </c>
    </row>
    <row r="48" spans="1:11" outlineLevel="1">
      <c r="A48" s="31">
        <f>IF(ISBLANK('Input-Accounts'!A48),"",'Input-Accounts'!A48)</f>
        <v>40</v>
      </c>
      <c r="B48" s="53" t="str">
        <f>IF(ISBLANK('Input-Accounts'!B48),"",'Input-Accounts'!B48)</f>
        <v>OTHER EQUIP-TELEPHONE</v>
      </c>
      <c r="C48" s="31">
        <f>IF(ISBLANK('Input-Accounts'!C48),"",'Input-Accounts'!C48)</f>
        <v>387.41</v>
      </c>
      <c r="D48" s="10" cm="1">
        <f t="array" aca="1" ref="D48" ca="1">SUM(INDIRECT("'"&amp;TOTALECSheets&amp;"'!"&amp;ADDRESS(ROW(),COLUMN())))</f>
        <v>0</v>
      </c>
      <c r="E48" s="10">
        <f t="shared" ca="1" si="1"/>
        <v>0</v>
      </c>
      <c r="F48" s="3"/>
      <c r="G48" s="10" cm="1">
        <f t="array" aca="1" ref="G48" ca="1">SUM(INDIRECT("'"&amp;TOTALECSheets&amp;"'!"&amp;ADDRESS(ROW(),COLUMN())))</f>
        <v>0</v>
      </c>
      <c r="H48" s="10" cm="1">
        <f t="array" aca="1" ref="H48" ca="1">SUM(INDIRECT("'"&amp;TOTALECSheets&amp;"'!"&amp;ADDRESS(ROW(),COLUMN())))</f>
        <v>0</v>
      </c>
      <c r="I48" s="10" cm="1">
        <f t="array" aca="1" ref="I48" ca="1">SUM(INDIRECT("'"&amp;TOTALECSheets&amp;"'!"&amp;ADDRESS(ROW(),COLUMN())))</f>
        <v>0</v>
      </c>
      <c r="J48" s="10" cm="1">
        <f t="array" aca="1" ref="J48" ca="1">SUM(INDIRECT("'"&amp;TOTALECSheets&amp;"'!"&amp;ADDRESS(ROW(),COLUMN())))</f>
        <v>0</v>
      </c>
      <c r="K48" s="10" cm="1">
        <f t="array" aca="1" ref="K48" ca="1">SUM(INDIRECT("'"&amp;TOTALECSheets&amp;"'!"&amp;ADDRESS(ROW(),COLUMN())))</f>
        <v>0</v>
      </c>
    </row>
    <row r="49" spans="1:11" outlineLevel="1">
      <c r="A49" s="31">
        <f>IF(ISBLANK('Input-Accounts'!A49),"",'Input-Accounts'!A49)</f>
        <v>41</v>
      </c>
      <c r="B49" s="53" t="str">
        <f>IF(ISBLANK('Input-Accounts'!B49),"",'Input-Accounts'!B49)</f>
        <v>OTHER EQUIPMENT-RADIO</v>
      </c>
      <c r="C49" s="31">
        <f>IF(ISBLANK('Input-Accounts'!C49),"",'Input-Accounts'!C49)</f>
        <v>387.42</v>
      </c>
      <c r="D49" s="10" cm="1">
        <f t="array" aca="1" ref="D49" ca="1">SUM(INDIRECT("'"&amp;TOTALECSheets&amp;"'!"&amp;ADDRESS(ROW(),COLUMN())))</f>
        <v>0</v>
      </c>
      <c r="E49" s="10">
        <f t="shared" ca="1" si="1"/>
        <v>0</v>
      </c>
      <c r="F49" s="3"/>
      <c r="G49" s="10" cm="1">
        <f t="array" aca="1" ref="G49" ca="1">SUM(INDIRECT("'"&amp;TOTALECSheets&amp;"'!"&amp;ADDRESS(ROW(),COLUMN())))</f>
        <v>0</v>
      </c>
      <c r="H49" s="10" cm="1">
        <f t="array" aca="1" ref="H49" ca="1">SUM(INDIRECT("'"&amp;TOTALECSheets&amp;"'!"&amp;ADDRESS(ROW(),COLUMN())))</f>
        <v>0</v>
      </c>
      <c r="I49" s="10" cm="1">
        <f t="array" aca="1" ref="I49" ca="1">SUM(INDIRECT("'"&amp;TOTALECSheets&amp;"'!"&amp;ADDRESS(ROW(),COLUMN())))</f>
        <v>0</v>
      </c>
      <c r="J49" s="10" cm="1">
        <f t="array" aca="1" ref="J49" ca="1">SUM(INDIRECT("'"&amp;TOTALECSheets&amp;"'!"&amp;ADDRESS(ROW(),COLUMN())))</f>
        <v>0</v>
      </c>
      <c r="K49" s="10" cm="1">
        <f t="array" aca="1" ref="K49" ca="1">SUM(INDIRECT("'"&amp;TOTALECSheets&amp;"'!"&amp;ADDRESS(ROW(),COLUMN())))</f>
        <v>0</v>
      </c>
    </row>
    <row r="50" spans="1:11" outlineLevel="1">
      <c r="A50" s="31">
        <f>IF(ISBLANK('Input-Accounts'!A50),"",'Input-Accounts'!A50)</f>
        <v>42</v>
      </c>
      <c r="B50" s="53" t="str">
        <f>IF(ISBLANK('Input-Accounts'!B50),"",'Input-Accounts'!B50)</f>
        <v>OTHER EQUIP-OTHER COMMUNICATION</v>
      </c>
      <c r="C50" s="31">
        <f>IF(ISBLANK('Input-Accounts'!C50),"",'Input-Accounts'!C50)</f>
        <v>387.44</v>
      </c>
      <c r="D50" s="10" cm="1">
        <f t="array" aca="1" ref="D50" ca="1">SUM(INDIRECT("'"&amp;TOTALECSheets&amp;"'!"&amp;ADDRESS(ROW(),COLUMN())))</f>
        <v>0</v>
      </c>
      <c r="E50" s="10">
        <f t="shared" ca="1" si="1"/>
        <v>0</v>
      </c>
      <c r="F50" s="3"/>
      <c r="G50" s="10" cm="1">
        <f t="array" aca="1" ref="G50" ca="1">SUM(INDIRECT("'"&amp;TOTALECSheets&amp;"'!"&amp;ADDRESS(ROW(),COLUMN())))</f>
        <v>0</v>
      </c>
      <c r="H50" s="10" cm="1">
        <f t="array" aca="1" ref="H50" ca="1">SUM(INDIRECT("'"&amp;TOTALECSheets&amp;"'!"&amp;ADDRESS(ROW(),COLUMN())))</f>
        <v>0</v>
      </c>
      <c r="I50" s="10" cm="1">
        <f t="array" aca="1" ref="I50" ca="1">SUM(INDIRECT("'"&amp;TOTALECSheets&amp;"'!"&amp;ADDRESS(ROW(),COLUMN())))</f>
        <v>0</v>
      </c>
      <c r="J50" s="10" cm="1">
        <f t="array" aca="1" ref="J50" ca="1">SUM(INDIRECT("'"&amp;TOTALECSheets&amp;"'!"&amp;ADDRESS(ROW(),COLUMN())))</f>
        <v>0</v>
      </c>
      <c r="K50" s="10" cm="1">
        <f t="array" aca="1" ref="K50" ca="1">SUM(INDIRECT("'"&amp;TOTALECSheets&amp;"'!"&amp;ADDRESS(ROW(),COLUMN())))</f>
        <v>0</v>
      </c>
    </row>
    <row r="51" spans="1:11" outlineLevel="1">
      <c r="A51" s="31">
        <f>IF(ISBLANK('Input-Accounts'!A51),"",'Input-Accounts'!A51)</f>
        <v>43</v>
      </c>
      <c r="B51" s="53" t="str">
        <f>IF(ISBLANK('Input-Accounts'!B51),"",'Input-Accounts'!B51)</f>
        <v>OTHER EQUIP-TELEMETERING</v>
      </c>
      <c r="C51" s="31">
        <f>IF(ISBLANK('Input-Accounts'!C51),"",'Input-Accounts'!C51)</f>
        <v>387.45</v>
      </c>
      <c r="D51" s="10" cm="1">
        <f t="array" aca="1" ref="D51" ca="1">SUM(INDIRECT("'"&amp;TOTALECSheets&amp;"'!"&amp;ADDRESS(ROW(),COLUMN())))</f>
        <v>0</v>
      </c>
      <c r="E51" s="10">
        <f t="shared" ca="1" si="1"/>
        <v>0</v>
      </c>
      <c r="F51" s="3"/>
      <c r="G51" s="10" cm="1">
        <f t="array" aca="1" ref="G51" ca="1">SUM(INDIRECT("'"&amp;TOTALECSheets&amp;"'!"&amp;ADDRESS(ROW(),COLUMN())))</f>
        <v>0</v>
      </c>
      <c r="H51" s="10" cm="1">
        <f t="array" aca="1" ref="H51" ca="1">SUM(INDIRECT("'"&amp;TOTALECSheets&amp;"'!"&amp;ADDRESS(ROW(),COLUMN())))</f>
        <v>0</v>
      </c>
      <c r="I51" s="10" cm="1">
        <f t="array" aca="1" ref="I51" ca="1">SUM(INDIRECT("'"&amp;TOTALECSheets&amp;"'!"&amp;ADDRESS(ROW(),COLUMN())))</f>
        <v>0</v>
      </c>
      <c r="J51" s="10" cm="1">
        <f t="array" aca="1" ref="J51" ca="1">SUM(INDIRECT("'"&amp;TOTALECSheets&amp;"'!"&amp;ADDRESS(ROW(),COLUMN())))</f>
        <v>0</v>
      </c>
      <c r="K51" s="10" cm="1">
        <f t="array" aca="1" ref="K51" ca="1">SUM(INDIRECT("'"&amp;TOTALECSheets&amp;"'!"&amp;ADDRESS(ROW(),COLUMN())))</f>
        <v>0</v>
      </c>
    </row>
    <row r="52" spans="1:11" outlineLevel="1">
      <c r="A52" s="31">
        <f>IF(ISBLANK('Input-Accounts'!A52),"",'Input-Accounts'!A52)</f>
        <v>44</v>
      </c>
      <c r="B52" s="53" t="str">
        <f>IF(ISBLANK('Input-Accounts'!B52),"",'Input-Accounts'!B52)</f>
        <v>OTHER EQUIP-CUST INFO SERVICE</v>
      </c>
      <c r="C52" s="31">
        <f>IF(ISBLANK('Input-Accounts'!C52),"",'Input-Accounts'!C52)</f>
        <v>387.46</v>
      </c>
      <c r="D52" s="10" cm="1">
        <f t="array" aca="1" ref="D52" ca="1">SUM(INDIRECT("'"&amp;TOTALECSheets&amp;"'!"&amp;ADDRESS(ROW(),COLUMN())))</f>
        <v>0</v>
      </c>
      <c r="E52" s="10">
        <f t="shared" ca="1" si="1"/>
        <v>0</v>
      </c>
      <c r="F52" s="3"/>
      <c r="G52" s="10" cm="1">
        <f t="array" aca="1" ref="G52" ca="1">SUM(INDIRECT("'"&amp;TOTALECSheets&amp;"'!"&amp;ADDRESS(ROW(),COLUMN())))</f>
        <v>0</v>
      </c>
      <c r="H52" s="10" cm="1">
        <f t="array" aca="1" ref="H52" ca="1">SUM(INDIRECT("'"&amp;TOTALECSheets&amp;"'!"&amp;ADDRESS(ROW(),COLUMN())))</f>
        <v>0</v>
      </c>
      <c r="I52" s="10" cm="1">
        <f t="array" aca="1" ref="I52" ca="1">SUM(INDIRECT("'"&amp;TOTALECSheets&amp;"'!"&amp;ADDRESS(ROW(),COLUMN())))</f>
        <v>0</v>
      </c>
      <c r="J52" s="10" cm="1">
        <f t="array" aca="1" ref="J52" ca="1">SUM(INDIRECT("'"&amp;TOTALECSheets&amp;"'!"&amp;ADDRESS(ROW(),COLUMN())))</f>
        <v>0</v>
      </c>
      <c r="K52" s="10" cm="1">
        <f t="array" aca="1" ref="K52" ca="1">SUM(INDIRECT("'"&amp;TOTALECSheets&amp;"'!"&amp;ADDRESS(ROW(),COLUMN())))</f>
        <v>0</v>
      </c>
    </row>
    <row r="53" spans="1:11" outlineLevel="1">
      <c r="A53" s="31">
        <f>IF(ISBLANK('Input-Accounts'!A53),"",'Input-Accounts'!A53)</f>
        <v>45</v>
      </c>
      <c r="B53" s="53" t="str">
        <f>IF(ISBLANK('Input-Accounts'!B53),"",'Input-Accounts'!B53)</f>
        <v>GPS PIPE LOCATORS</v>
      </c>
      <c r="C53" s="31">
        <f>IF(ISBLANK('Input-Accounts'!C53),"",'Input-Accounts'!C53)</f>
        <v>387.5</v>
      </c>
      <c r="D53" s="10" cm="1">
        <f t="array" aca="1" ref="D53" ca="1">SUM(INDIRECT("'"&amp;TOTALECSheets&amp;"'!"&amp;ADDRESS(ROW(),COLUMN())))</f>
        <v>0</v>
      </c>
      <c r="E53" s="10">
        <f t="shared" ca="1" si="1"/>
        <v>0</v>
      </c>
      <c r="F53" s="3"/>
      <c r="G53" s="10" cm="1">
        <f t="array" aca="1" ref="G53" ca="1">SUM(INDIRECT("'"&amp;TOTALECSheets&amp;"'!"&amp;ADDRESS(ROW(),COLUMN())))</f>
        <v>0</v>
      </c>
      <c r="H53" s="10" cm="1">
        <f t="array" aca="1" ref="H53" ca="1">SUM(INDIRECT("'"&amp;TOTALECSheets&amp;"'!"&amp;ADDRESS(ROW(),COLUMN())))</f>
        <v>0</v>
      </c>
      <c r="I53" s="10" cm="1">
        <f t="array" aca="1" ref="I53" ca="1">SUM(INDIRECT("'"&amp;TOTALECSheets&amp;"'!"&amp;ADDRESS(ROW(),COLUMN())))</f>
        <v>0</v>
      </c>
      <c r="J53" s="10" cm="1">
        <f t="array" aca="1" ref="J53" ca="1">SUM(INDIRECT("'"&amp;TOTALECSheets&amp;"'!"&amp;ADDRESS(ROW(),COLUMN())))</f>
        <v>0</v>
      </c>
      <c r="K53" s="10" cm="1">
        <f t="array" aca="1" ref="K53" ca="1">SUM(INDIRECT("'"&amp;TOTALECSheets&amp;"'!"&amp;ADDRESS(ROW(),COLUMN())))</f>
        <v>0</v>
      </c>
    </row>
    <row r="54" spans="1:11" outlineLevel="1">
      <c r="A54" s="31">
        <f>IF(ISBLANK('Input-Accounts'!A54),"",'Input-Accounts'!A54)</f>
        <v>46</v>
      </c>
      <c r="B54" t="str">
        <f>IF(ISBLANK('Input-Accounts'!B54),"",'Input-Accounts'!B54)</f>
        <v>Subtotal - Distribution Plant</v>
      </c>
      <c r="C54" s="31" t="str">
        <f>IF(ISBLANK('Input-Accounts'!C54),"",'Input-Accounts'!C54)</f>
        <v/>
      </c>
      <c r="D54" s="123" cm="1">
        <f t="array" aca="1" ref="D54" ca="1">SUM(INDIRECT("'"&amp;TOTALECSheets&amp;"'!"&amp;ADDRESS(ROW(),COLUMN())))</f>
        <v>0</v>
      </c>
      <c r="E54" s="10">
        <f t="shared" ca="1" si="1"/>
        <v>0</v>
      </c>
      <c r="G54" s="123" cm="1">
        <f t="array" aca="1" ref="G54" ca="1">SUM(INDIRECT("'"&amp;TOTALECSheets&amp;"'!"&amp;ADDRESS(ROW(),COLUMN())))</f>
        <v>0</v>
      </c>
      <c r="H54" s="123" cm="1">
        <f t="array" aca="1" ref="H54" ca="1">SUM(INDIRECT("'"&amp;TOTALECSheets&amp;"'!"&amp;ADDRESS(ROW(),COLUMN())))</f>
        <v>0</v>
      </c>
      <c r="I54" s="123" cm="1">
        <f t="array" aca="1" ref="I54" ca="1">SUM(INDIRECT("'"&amp;TOTALECSheets&amp;"'!"&amp;ADDRESS(ROW(),COLUMN())))</f>
        <v>0</v>
      </c>
      <c r="J54" s="123" cm="1">
        <f t="array" aca="1" ref="J54" ca="1">SUM(INDIRECT("'"&amp;TOTALECSheets&amp;"'!"&amp;ADDRESS(ROW(),COLUMN())))</f>
        <v>0</v>
      </c>
      <c r="K54" s="123" cm="1">
        <f t="array" aca="1" ref="K54" ca="1">SUM(INDIRECT("'"&amp;TOTALECSheets&amp;"'!"&amp;ADDRESS(ROW(),COLUMN())))</f>
        <v>0</v>
      </c>
    </row>
    <row r="55" spans="1:11" outlineLevel="1">
      <c r="A55" s="31" t="str">
        <f>IF(ISBLANK('Input-Accounts'!A55),"",'Input-Accounts'!A55)</f>
        <v/>
      </c>
      <c r="B55" s="53" t="str">
        <f>IF(ISBLANK('Input-Accounts'!B55),"",'Input-Accounts'!B55)</f>
        <v/>
      </c>
      <c r="D55" s="10"/>
      <c r="E55" s="10">
        <f t="shared" si="1"/>
        <v>0</v>
      </c>
      <c r="G55" s="10"/>
      <c r="H55" s="10"/>
      <c r="I55" s="10"/>
      <c r="J55" s="10"/>
      <c r="K55" s="10"/>
    </row>
    <row r="56" spans="1:11" outlineLevel="1">
      <c r="A56" s="31">
        <f>IF(ISBLANK('Input-Accounts'!A56),"",'Input-Accounts'!A56)</f>
        <v>47</v>
      </c>
      <c r="B56" s="1" t="str">
        <f>IF(ISBLANK('Input-Accounts'!B56),"",'Input-Accounts'!B56)</f>
        <v>General Plant</v>
      </c>
      <c r="D56" s="10"/>
      <c r="E56" s="10">
        <f t="shared" si="1"/>
        <v>0</v>
      </c>
      <c r="G56" s="10"/>
      <c r="H56" s="10"/>
      <c r="I56" s="10"/>
      <c r="J56" s="10"/>
      <c r="K56" s="10"/>
    </row>
    <row r="57" spans="1:11" outlineLevel="1">
      <c r="A57" s="31">
        <f>IF(ISBLANK('Input-Accounts'!A57),"",'Input-Accounts'!A57)</f>
        <v>48</v>
      </c>
      <c r="B57" s="53" t="str">
        <f>IF(ISBLANK('Input-Accounts'!B57),"",'Input-Accounts'!B57)</f>
        <v>OFFICE FURN &amp; EQUIP-UNSPECIFIED</v>
      </c>
      <c r="C57" s="31">
        <f>IF(ISBLANK('Input-Accounts'!C57),"",'Input-Accounts'!C57)</f>
        <v>391.1</v>
      </c>
      <c r="D57" s="10" cm="1">
        <f t="array" aca="1" ref="D57" ca="1">SUM(INDIRECT("'"&amp;TOTALECSheets&amp;"'!"&amp;ADDRESS(ROW(),COLUMN())))</f>
        <v>0</v>
      </c>
      <c r="E57" s="10">
        <f t="shared" ca="1" si="1"/>
        <v>0</v>
      </c>
      <c r="F57" s="3"/>
      <c r="G57" s="10" cm="1">
        <f t="array" aca="1" ref="G57" ca="1">SUM(INDIRECT("'"&amp;TOTALECSheets&amp;"'!"&amp;ADDRESS(ROW(),COLUMN())))</f>
        <v>0</v>
      </c>
      <c r="H57" s="10" cm="1">
        <f t="array" aca="1" ref="H57" ca="1">SUM(INDIRECT("'"&amp;TOTALECSheets&amp;"'!"&amp;ADDRESS(ROW(),COLUMN())))</f>
        <v>0</v>
      </c>
      <c r="I57" s="10" cm="1">
        <f t="array" aca="1" ref="I57" ca="1">SUM(INDIRECT("'"&amp;TOTALECSheets&amp;"'!"&amp;ADDRESS(ROW(),COLUMN())))</f>
        <v>0</v>
      </c>
      <c r="J57" s="10" cm="1">
        <f t="array" aca="1" ref="J57" ca="1">SUM(INDIRECT("'"&amp;TOTALECSheets&amp;"'!"&amp;ADDRESS(ROW(),COLUMN())))</f>
        <v>0</v>
      </c>
      <c r="K57" s="10" cm="1">
        <f t="array" aca="1" ref="K57" ca="1">SUM(INDIRECT("'"&amp;TOTALECSheets&amp;"'!"&amp;ADDRESS(ROW(),COLUMN())))</f>
        <v>0</v>
      </c>
    </row>
    <row r="58" spans="1:11" outlineLevel="1">
      <c r="A58" s="31">
        <f>IF(ISBLANK('Input-Accounts'!A58),"",'Input-Accounts'!A58)</f>
        <v>49</v>
      </c>
      <c r="B58" s="53" t="str">
        <f>IF(ISBLANK('Input-Accounts'!B58),"",'Input-Accounts'!B58)</f>
        <v xml:space="preserve">OFFICE FURN &amp; EQUIP-DATA HANDLING </v>
      </c>
      <c r="C58" s="31">
        <f>IF(ISBLANK('Input-Accounts'!C58),"",'Input-Accounts'!C58)</f>
        <v>391.11</v>
      </c>
      <c r="D58" s="10" cm="1">
        <f t="array" aca="1" ref="D58" ca="1">SUM(INDIRECT("'"&amp;TOTALECSheets&amp;"'!"&amp;ADDRESS(ROW(),COLUMN())))</f>
        <v>0</v>
      </c>
      <c r="E58" s="10">
        <f t="shared" ca="1" si="1"/>
        <v>0</v>
      </c>
      <c r="F58" s="3"/>
      <c r="G58" s="10" cm="1">
        <f t="array" aca="1" ref="G58" ca="1">SUM(INDIRECT("'"&amp;TOTALECSheets&amp;"'!"&amp;ADDRESS(ROW(),COLUMN())))</f>
        <v>0</v>
      </c>
      <c r="H58" s="10" cm="1">
        <f t="array" aca="1" ref="H58" ca="1">SUM(INDIRECT("'"&amp;TOTALECSheets&amp;"'!"&amp;ADDRESS(ROW(),COLUMN())))</f>
        <v>0</v>
      </c>
      <c r="I58" s="10" cm="1">
        <f t="array" aca="1" ref="I58" ca="1">SUM(INDIRECT("'"&amp;TOTALECSheets&amp;"'!"&amp;ADDRESS(ROW(),COLUMN())))</f>
        <v>0</v>
      </c>
      <c r="J58" s="10" cm="1">
        <f t="array" aca="1" ref="J58" ca="1">SUM(INDIRECT("'"&amp;TOTALECSheets&amp;"'!"&amp;ADDRESS(ROW(),COLUMN())))</f>
        <v>0</v>
      </c>
      <c r="K58" s="10" cm="1">
        <f t="array" aca="1" ref="K58" ca="1">SUM(INDIRECT("'"&amp;TOTALECSheets&amp;"'!"&amp;ADDRESS(ROW(),COLUMN())))</f>
        <v>0</v>
      </c>
    </row>
    <row r="59" spans="1:11" outlineLevel="1">
      <c r="A59" s="31">
        <f>IF(ISBLANK('Input-Accounts'!A59),"",'Input-Accounts'!A59)</f>
        <v>50</v>
      </c>
      <c r="B59" s="53" t="str">
        <f>IF(ISBLANK('Input-Accounts'!B59),"",'Input-Accounts'!B59)</f>
        <v>OFFICE FURN &amp; EQUIP-INFO SYSTEMS</v>
      </c>
      <c r="C59" s="31">
        <f>IF(ISBLANK('Input-Accounts'!C59),"",'Input-Accounts'!C59)</f>
        <v>391.12</v>
      </c>
      <c r="D59" s="10" cm="1">
        <f t="array" aca="1" ref="D59" ca="1">SUM(INDIRECT("'"&amp;TOTALECSheets&amp;"'!"&amp;ADDRESS(ROW(),COLUMN())))</f>
        <v>0</v>
      </c>
      <c r="E59" s="10">
        <f t="shared" ca="1" si="1"/>
        <v>0</v>
      </c>
      <c r="F59" s="3"/>
      <c r="G59" s="10" cm="1">
        <f t="array" aca="1" ref="G59" ca="1">SUM(INDIRECT("'"&amp;TOTALECSheets&amp;"'!"&amp;ADDRESS(ROW(),COLUMN())))</f>
        <v>0</v>
      </c>
      <c r="H59" s="10" cm="1">
        <f t="array" aca="1" ref="H59" ca="1">SUM(INDIRECT("'"&amp;TOTALECSheets&amp;"'!"&amp;ADDRESS(ROW(),COLUMN())))</f>
        <v>0</v>
      </c>
      <c r="I59" s="10" cm="1">
        <f t="array" aca="1" ref="I59" ca="1">SUM(INDIRECT("'"&amp;TOTALECSheets&amp;"'!"&amp;ADDRESS(ROW(),COLUMN())))</f>
        <v>0</v>
      </c>
      <c r="J59" s="10" cm="1">
        <f t="array" aca="1" ref="J59" ca="1">SUM(INDIRECT("'"&amp;TOTALECSheets&amp;"'!"&amp;ADDRESS(ROW(),COLUMN())))</f>
        <v>0</v>
      </c>
      <c r="K59" s="10" cm="1">
        <f t="array" aca="1" ref="K59" ca="1">SUM(INDIRECT("'"&amp;TOTALECSheets&amp;"'!"&amp;ADDRESS(ROW(),COLUMN())))</f>
        <v>0</v>
      </c>
    </row>
    <row r="60" spans="1:11" outlineLevel="1">
      <c r="A60" s="31">
        <f>IF(ISBLANK('Input-Accounts'!A60),"",'Input-Accounts'!A60)</f>
        <v>51</v>
      </c>
      <c r="B60" s="53" t="str">
        <f>IF(ISBLANK('Input-Accounts'!B60),"",'Input-Accounts'!B60)</f>
        <v>TRANS EQUIP-TRAILERS OVER $1,000</v>
      </c>
      <c r="C60" s="31">
        <f>IF(ISBLANK('Input-Accounts'!C60),"",'Input-Accounts'!C60)</f>
        <v>392.2</v>
      </c>
      <c r="D60" s="10" cm="1">
        <f t="array" aca="1" ref="D60" ca="1">SUM(INDIRECT("'"&amp;TOTALECSheets&amp;"'!"&amp;ADDRESS(ROW(),COLUMN())))</f>
        <v>0</v>
      </c>
      <c r="E60" s="10">
        <f t="shared" ca="1" si="1"/>
        <v>0</v>
      </c>
      <c r="F60" s="3"/>
      <c r="G60" s="10" cm="1">
        <f t="array" aca="1" ref="G60" ca="1">SUM(INDIRECT("'"&amp;TOTALECSheets&amp;"'!"&amp;ADDRESS(ROW(),COLUMN())))</f>
        <v>0</v>
      </c>
      <c r="H60" s="10" cm="1">
        <f t="array" aca="1" ref="H60" ca="1">SUM(INDIRECT("'"&amp;TOTALECSheets&amp;"'!"&amp;ADDRESS(ROW(),COLUMN())))</f>
        <v>0</v>
      </c>
      <c r="I60" s="10" cm="1">
        <f t="array" aca="1" ref="I60" ca="1">SUM(INDIRECT("'"&amp;TOTALECSheets&amp;"'!"&amp;ADDRESS(ROW(),COLUMN())))</f>
        <v>0</v>
      </c>
      <c r="J60" s="10" cm="1">
        <f t="array" aca="1" ref="J60" ca="1">SUM(INDIRECT("'"&amp;TOTALECSheets&amp;"'!"&amp;ADDRESS(ROW(),COLUMN())))</f>
        <v>0</v>
      </c>
      <c r="K60" s="10" cm="1">
        <f t="array" aca="1" ref="K60" ca="1">SUM(INDIRECT("'"&amp;TOTALECSheets&amp;"'!"&amp;ADDRESS(ROW(),COLUMN())))</f>
        <v>0</v>
      </c>
    </row>
    <row r="61" spans="1:11" outlineLevel="1">
      <c r="A61" s="31">
        <f>IF(ISBLANK('Input-Accounts'!A61),"",'Input-Accounts'!A61)</f>
        <v>52</v>
      </c>
      <c r="B61" s="53" t="str">
        <f>IF(ISBLANK('Input-Accounts'!B61),"",'Input-Accounts'!B61)</f>
        <v>TRANS EQUIP-TRAILERS $1,000 or LESS</v>
      </c>
      <c r="C61" s="31">
        <f>IF(ISBLANK('Input-Accounts'!C61),"",'Input-Accounts'!C61)</f>
        <v>392.21</v>
      </c>
      <c r="D61" s="10" cm="1">
        <f t="array" aca="1" ref="D61" ca="1">SUM(INDIRECT("'"&amp;TOTALECSheets&amp;"'!"&amp;ADDRESS(ROW(),COLUMN())))</f>
        <v>0</v>
      </c>
      <c r="E61" s="10">
        <f t="shared" ca="1" si="1"/>
        <v>0</v>
      </c>
      <c r="F61" s="3"/>
      <c r="G61" s="10" cm="1">
        <f t="array" aca="1" ref="G61" ca="1">SUM(INDIRECT("'"&amp;TOTALECSheets&amp;"'!"&amp;ADDRESS(ROW(),COLUMN())))</f>
        <v>0</v>
      </c>
      <c r="H61" s="10" cm="1">
        <f t="array" aca="1" ref="H61" ca="1">SUM(INDIRECT("'"&amp;TOTALECSheets&amp;"'!"&amp;ADDRESS(ROW(),COLUMN())))</f>
        <v>0</v>
      </c>
      <c r="I61" s="10" cm="1">
        <f t="array" aca="1" ref="I61" ca="1">SUM(INDIRECT("'"&amp;TOTALECSheets&amp;"'!"&amp;ADDRESS(ROW(),COLUMN())))</f>
        <v>0</v>
      </c>
      <c r="J61" s="10" cm="1">
        <f t="array" aca="1" ref="J61" ca="1">SUM(INDIRECT("'"&amp;TOTALECSheets&amp;"'!"&amp;ADDRESS(ROW(),COLUMN())))</f>
        <v>0</v>
      </c>
      <c r="K61" s="10" cm="1">
        <f t="array" aca="1" ref="K61" ca="1">SUM(INDIRECT("'"&amp;TOTALECSheets&amp;"'!"&amp;ADDRESS(ROW(),COLUMN())))</f>
        <v>0</v>
      </c>
    </row>
    <row r="62" spans="1:11" outlineLevel="1">
      <c r="A62" s="31">
        <f>IF(ISBLANK('Input-Accounts'!A62),"",'Input-Accounts'!A62)</f>
        <v>53</v>
      </c>
      <c r="B62" s="53" t="str">
        <f>IF(ISBLANK('Input-Accounts'!B62),"",'Input-Accounts'!B62)</f>
        <v>STORES EQUIPMENT</v>
      </c>
      <c r="C62" s="31">
        <f>IF(ISBLANK('Input-Accounts'!C62),"",'Input-Accounts'!C62)</f>
        <v>393</v>
      </c>
      <c r="D62" s="10" cm="1">
        <f t="array" aca="1" ref="D62" ca="1">SUM(INDIRECT("'"&amp;TOTALECSheets&amp;"'!"&amp;ADDRESS(ROW(),COLUMN())))</f>
        <v>0</v>
      </c>
      <c r="E62" s="10">
        <f t="shared" ca="1" si="1"/>
        <v>0</v>
      </c>
      <c r="F62" s="3"/>
      <c r="G62" s="10" cm="1">
        <f t="array" aca="1" ref="G62" ca="1">SUM(INDIRECT("'"&amp;TOTALECSheets&amp;"'!"&amp;ADDRESS(ROW(),COLUMN())))</f>
        <v>0</v>
      </c>
      <c r="H62" s="10" cm="1">
        <f t="array" aca="1" ref="H62" ca="1">SUM(INDIRECT("'"&amp;TOTALECSheets&amp;"'!"&amp;ADDRESS(ROW(),COLUMN())))</f>
        <v>0</v>
      </c>
      <c r="I62" s="10" cm="1">
        <f t="array" aca="1" ref="I62" ca="1">SUM(INDIRECT("'"&amp;TOTALECSheets&amp;"'!"&amp;ADDRESS(ROW(),COLUMN())))</f>
        <v>0</v>
      </c>
      <c r="J62" s="10" cm="1">
        <f t="array" aca="1" ref="J62" ca="1">SUM(INDIRECT("'"&amp;TOTALECSheets&amp;"'!"&amp;ADDRESS(ROW(),COLUMN())))</f>
        <v>0</v>
      </c>
      <c r="K62" s="10" cm="1">
        <f t="array" aca="1" ref="K62" ca="1">SUM(INDIRECT("'"&amp;TOTALECSheets&amp;"'!"&amp;ADDRESS(ROW(),COLUMN())))</f>
        <v>0</v>
      </c>
    </row>
    <row r="63" spans="1:11" outlineLevel="1">
      <c r="A63" s="31">
        <f>IF(ISBLANK('Input-Accounts'!A63),"",'Input-Accounts'!A63)</f>
        <v>54</v>
      </c>
      <c r="B63" s="53" t="str">
        <f>IF(ISBLANK('Input-Accounts'!B63),"",'Input-Accounts'!B63)</f>
        <v xml:space="preserve">TOOLS,SHOP, &amp; GAR EQ-GARAGE &amp; SERV </v>
      </c>
      <c r="C63" s="31">
        <f>IF(ISBLANK('Input-Accounts'!C63),"",'Input-Accounts'!C63)</f>
        <v>394.1</v>
      </c>
      <c r="D63" s="10" cm="1">
        <f t="array" aca="1" ref="D63" ca="1">SUM(INDIRECT("'"&amp;TOTALECSheets&amp;"'!"&amp;ADDRESS(ROW(),COLUMN())))</f>
        <v>0</v>
      </c>
      <c r="E63" s="10">
        <f t="shared" ca="1" si="1"/>
        <v>0</v>
      </c>
      <c r="F63" s="3"/>
      <c r="G63" s="10" cm="1">
        <f t="array" aca="1" ref="G63" ca="1">SUM(INDIRECT("'"&amp;TOTALECSheets&amp;"'!"&amp;ADDRESS(ROW(),COLUMN())))</f>
        <v>0</v>
      </c>
      <c r="H63" s="10" cm="1">
        <f t="array" aca="1" ref="H63" ca="1">SUM(INDIRECT("'"&amp;TOTALECSheets&amp;"'!"&amp;ADDRESS(ROW(),COLUMN())))</f>
        <v>0</v>
      </c>
      <c r="I63" s="10" cm="1">
        <f t="array" aca="1" ref="I63" ca="1">SUM(INDIRECT("'"&amp;TOTALECSheets&amp;"'!"&amp;ADDRESS(ROW(),COLUMN())))</f>
        <v>0</v>
      </c>
      <c r="J63" s="10" cm="1">
        <f t="array" aca="1" ref="J63" ca="1">SUM(INDIRECT("'"&amp;TOTALECSheets&amp;"'!"&amp;ADDRESS(ROW(),COLUMN())))</f>
        <v>0</v>
      </c>
      <c r="K63" s="10" cm="1">
        <f t="array" aca="1" ref="K63" ca="1">SUM(INDIRECT("'"&amp;TOTALECSheets&amp;"'!"&amp;ADDRESS(ROW(),COLUMN())))</f>
        <v>0</v>
      </c>
    </row>
    <row r="64" spans="1:11" outlineLevel="1">
      <c r="A64" s="31">
        <f>IF(ISBLANK('Input-Accounts'!A64),"",'Input-Accounts'!A64)</f>
        <v>55</v>
      </c>
      <c r="B64" s="53" t="str">
        <f>IF(ISBLANK('Input-Accounts'!B64),"",'Input-Accounts'!B64)</f>
        <v>TOOLS,SHOP, &amp; GAR EQ-CNG STATIONARY</v>
      </c>
      <c r="C64" s="31">
        <f>IF(ISBLANK('Input-Accounts'!C64),"",'Input-Accounts'!C64)</f>
        <v>394.11</v>
      </c>
      <c r="D64" s="10" cm="1">
        <f t="array" aca="1" ref="D64" ca="1">SUM(INDIRECT("'"&amp;TOTALECSheets&amp;"'!"&amp;ADDRESS(ROW(),COLUMN())))</f>
        <v>0</v>
      </c>
      <c r="E64" s="10">
        <f t="shared" ca="1" si="1"/>
        <v>0</v>
      </c>
      <c r="F64" s="3"/>
      <c r="G64" s="10" cm="1">
        <f t="array" aca="1" ref="G64" ca="1">SUM(INDIRECT("'"&amp;TOTALECSheets&amp;"'!"&amp;ADDRESS(ROW(),COLUMN())))</f>
        <v>0</v>
      </c>
      <c r="H64" s="10" cm="1">
        <f t="array" aca="1" ref="H64" ca="1">SUM(INDIRECT("'"&amp;TOTALECSheets&amp;"'!"&amp;ADDRESS(ROW(),COLUMN())))</f>
        <v>0</v>
      </c>
      <c r="I64" s="10" cm="1">
        <f t="array" aca="1" ref="I64" ca="1">SUM(INDIRECT("'"&amp;TOTALECSheets&amp;"'!"&amp;ADDRESS(ROW(),COLUMN())))</f>
        <v>0</v>
      </c>
      <c r="J64" s="10" cm="1">
        <f t="array" aca="1" ref="J64" ca="1">SUM(INDIRECT("'"&amp;TOTALECSheets&amp;"'!"&amp;ADDRESS(ROW(),COLUMN())))</f>
        <v>0</v>
      </c>
      <c r="K64" s="10" cm="1">
        <f t="array" aca="1" ref="K64" ca="1">SUM(INDIRECT("'"&amp;TOTALECSheets&amp;"'!"&amp;ADDRESS(ROW(),COLUMN())))</f>
        <v>0</v>
      </c>
    </row>
    <row r="65" spans="1:11" outlineLevel="1">
      <c r="A65" s="31">
        <f>IF(ISBLANK('Input-Accounts'!A65),"",'Input-Accounts'!A65)</f>
        <v>56</v>
      </c>
      <c r="B65" s="53" t="str">
        <f>IF(ISBLANK('Input-Accounts'!B65),"",'Input-Accounts'!B65)</f>
        <v>TOOLS,SHOP, &amp; GAR EQ-UND TANK CLEANUP</v>
      </c>
      <c r="C65" s="31">
        <f>IF(ISBLANK('Input-Accounts'!C65),"",'Input-Accounts'!C65)</f>
        <v>394.13</v>
      </c>
      <c r="D65" s="10" cm="1">
        <f t="array" aca="1" ref="D65" ca="1">SUM(INDIRECT("'"&amp;TOTALECSheets&amp;"'!"&amp;ADDRESS(ROW(),COLUMN())))</f>
        <v>0</v>
      </c>
      <c r="E65" s="10">
        <f t="shared" ca="1" si="1"/>
        <v>0</v>
      </c>
      <c r="F65" s="3"/>
      <c r="G65" s="10" cm="1">
        <f t="array" aca="1" ref="G65" ca="1">SUM(INDIRECT("'"&amp;TOTALECSheets&amp;"'!"&amp;ADDRESS(ROW(),COLUMN())))</f>
        <v>0</v>
      </c>
      <c r="H65" s="10" cm="1">
        <f t="array" aca="1" ref="H65" ca="1">SUM(INDIRECT("'"&amp;TOTALECSheets&amp;"'!"&amp;ADDRESS(ROW(),COLUMN())))</f>
        <v>0</v>
      </c>
      <c r="I65" s="10" cm="1">
        <f t="array" aca="1" ref="I65" ca="1">SUM(INDIRECT("'"&amp;TOTALECSheets&amp;"'!"&amp;ADDRESS(ROW(),COLUMN())))</f>
        <v>0</v>
      </c>
      <c r="J65" s="10" cm="1">
        <f t="array" aca="1" ref="J65" ca="1">SUM(INDIRECT("'"&amp;TOTALECSheets&amp;"'!"&amp;ADDRESS(ROW(),COLUMN())))</f>
        <v>0</v>
      </c>
      <c r="K65" s="10" cm="1">
        <f t="array" aca="1" ref="K65" ca="1">SUM(INDIRECT("'"&amp;TOTALECSheets&amp;"'!"&amp;ADDRESS(ROW(),COLUMN())))</f>
        <v>0</v>
      </c>
    </row>
    <row r="66" spans="1:11" outlineLevel="1">
      <c r="A66" s="31">
        <f>IF(ISBLANK('Input-Accounts'!A66),"",'Input-Accounts'!A66)</f>
        <v>57</v>
      </c>
      <c r="B66" s="53" t="str">
        <f>IF(ISBLANK('Input-Accounts'!B66),"",'Input-Accounts'!B66)</f>
        <v>TOOLS,SHOP, &amp; GAR EQ-SHOP EQUIP</v>
      </c>
      <c r="C66" s="31">
        <f>IF(ISBLANK('Input-Accounts'!C66),"",'Input-Accounts'!C66)</f>
        <v>394.2</v>
      </c>
      <c r="D66" s="10" cm="1">
        <f t="array" aca="1" ref="D66" ca="1">SUM(INDIRECT("'"&amp;TOTALECSheets&amp;"'!"&amp;ADDRESS(ROW(),COLUMN())))</f>
        <v>0</v>
      </c>
      <c r="E66" s="10">
        <f t="shared" ca="1" si="1"/>
        <v>0</v>
      </c>
      <c r="F66" s="3"/>
      <c r="G66" s="10" cm="1">
        <f t="array" aca="1" ref="G66" ca="1">SUM(INDIRECT("'"&amp;TOTALECSheets&amp;"'!"&amp;ADDRESS(ROW(),COLUMN())))</f>
        <v>0</v>
      </c>
      <c r="H66" s="10" cm="1">
        <f t="array" aca="1" ref="H66" ca="1">SUM(INDIRECT("'"&amp;TOTALECSheets&amp;"'!"&amp;ADDRESS(ROW(),COLUMN())))</f>
        <v>0</v>
      </c>
      <c r="I66" s="10" cm="1">
        <f t="array" aca="1" ref="I66" ca="1">SUM(INDIRECT("'"&amp;TOTALECSheets&amp;"'!"&amp;ADDRESS(ROW(),COLUMN())))</f>
        <v>0</v>
      </c>
      <c r="J66" s="10" cm="1">
        <f t="array" aca="1" ref="J66" ca="1">SUM(INDIRECT("'"&amp;TOTALECSheets&amp;"'!"&amp;ADDRESS(ROW(),COLUMN())))</f>
        <v>0</v>
      </c>
      <c r="K66" s="10" cm="1">
        <f t="array" aca="1" ref="K66" ca="1">SUM(INDIRECT("'"&amp;TOTALECSheets&amp;"'!"&amp;ADDRESS(ROW(),COLUMN())))</f>
        <v>0</v>
      </c>
    </row>
    <row r="67" spans="1:11" outlineLevel="1">
      <c r="A67" s="31">
        <f>IF(ISBLANK('Input-Accounts'!A67),"",'Input-Accounts'!A67)</f>
        <v>58</v>
      </c>
      <c r="B67" s="53" t="str">
        <f>IF(ISBLANK('Input-Accounts'!B67),"",'Input-Accounts'!B67)</f>
        <v>TOOLS,SHOP, &amp; GAR EQ-TOOLS &amp; OTHER</v>
      </c>
      <c r="C67" s="31">
        <f>IF(ISBLANK('Input-Accounts'!C67),"",'Input-Accounts'!C67)</f>
        <v>394.3</v>
      </c>
      <c r="D67" s="10" cm="1">
        <f t="array" aca="1" ref="D67" ca="1">SUM(INDIRECT("'"&amp;TOTALECSheets&amp;"'!"&amp;ADDRESS(ROW(),COLUMN())))</f>
        <v>0</v>
      </c>
      <c r="E67" s="10">
        <f t="shared" ca="1" si="1"/>
        <v>0</v>
      </c>
      <c r="F67" s="3"/>
      <c r="G67" s="10" cm="1">
        <f t="array" aca="1" ref="G67" ca="1">SUM(INDIRECT("'"&amp;TOTALECSheets&amp;"'!"&amp;ADDRESS(ROW(),COLUMN())))</f>
        <v>0</v>
      </c>
      <c r="H67" s="10" cm="1">
        <f t="array" aca="1" ref="H67" ca="1">SUM(INDIRECT("'"&amp;TOTALECSheets&amp;"'!"&amp;ADDRESS(ROW(),COLUMN())))</f>
        <v>0</v>
      </c>
      <c r="I67" s="10" cm="1">
        <f t="array" aca="1" ref="I67" ca="1">SUM(INDIRECT("'"&amp;TOTALECSheets&amp;"'!"&amp;ADDRESS(ROW(),COLUMN())))</f>
        <v>0</v>
      </c>
      <c r="J67" s="10" cm="1">
        <f t="array" aca="1" ref="J67" ca="1">SUM(INDIRECT("'"&amp;TOTALECSheets&amp;"'!"&amp;ADDRESS(ROW(),COLUMN())))</f>
        <v>0</v>
      </c>
      <c r="K67" s="10" cm="1">
        <f t="array" aca="1" ref="K67" ca="1">SUM(INDIRECT("'"&amp;TOTALECSheets&amp;"'!"&amp;ADDRESS(ROW(),COLUMN())))</f>
        <v>0</v>
      </c>
    </row>
    <row r="68" spans="1:11" outlineLevel="1">
      <c r="A68" s="31">
        <f>IF(ISBLANK('Input-Accounts'!A68),"",'Input-Accounts'!A68)</f>
        <v>59</v>
      </c>
      <c r="B68" s="53" t="str">
        <f>IF(ISBLANK('Input-Accounts'!B68),"",'Input-Accounts'!B68)</f>
        <v>LABORATORY EQUIPMENT</v>
      </c>
      <c r="C68" s="31">
        <f>IF(ISBLANK('Input-Accounts'!C68),"",'Input-Accounts'!C68)</f>
        <v>395</v>
      </c>
      <c r="D68" s="10" cm="1">
        <f t="array" aca="1" ref="D68" ca="1">SUM(INDIRECT("'"&amp;TOTALECSheets&amp;"'!"&amp;ADDRESS(ROW(),COLUMN())))</f>
        <v>0</v>
      </c>
      <c r="E68" s="10">
        <f t="shared" ca="1" si="1"/>
        <v>0</v>
      </c>
      <c r="F68" s="3"/>
      <c r="G68" s="10" cm="1">
        <f t="array" aca="1" ref="G68" ca="1">SUM(INDIRECT("'"&amp;TOTALECSheets&amp;"'!"&amp;ADDRESS(ROW(),COLUMN())))</f>
        <v>0</v>
      </c>
      <c r="H68" s="10" cm="1">
        <f t="array" aca="1" ref="H68" ca="1">SUM(INDIRECT("'"&amp;TOTALECSheets&amp;"'!"&amp;ADDRESS(ROW(),COLUMN())))</f>
        <v>0</v>
      </c>
      <c r="I68" s="10" cm="1">
        <f t="array" aca="1" ref="I68" ca="1">SUM(INDIRECT("'"&amp;TOTALECSheets&amp;"'!"&amp;ADDRESS(ROW(),COLUMN())))</f>
        <v>0</v>
      </c>
      <c r="J68" s="10" cm="1">
        <f t="array" aca="1" ref="J68" ca="1">SUM(INDIRECT("'"&amp;TOTALECSheets&amp;"'!"&amp;ADDRESS(ROW(),COLUMN())))</f>
        <v>0</v>
      </c>
      <c r="K68" s="10" cm="1">
        <f t="array" aca="1" ref="K68" ca="1">SUM(INDIRECT("'"&amp;TOTALECSheets&amp;"'!"&amp;ADDRESS(ROW(),COLUMN())))</f>
        <v>0</v>
      </c>
    </row>
    <row r="69" spans="1:11" outlineLevel="1">
      <c r="A69" s="31">
        <f>IF(ISBLANK('Input-Accounts'!A69),"",'Input-Accounts'!A69)</f>
        <v>60</v>
      </c>
      <c r="B69" s="53" t="str">
        <f>IF(ISBLANK('Input-Accounts'!B69),"",'Input-Accounts'!B69)</f>
        <v>POWER OPERATED EQUIP-GENERAL TOOLS</v>
      </c>
      <c r="C69" s="31">
        <f>IF(ISBLANK('Input-Accounts'!C69),"",'Input-Accounts'!C69)</f>
        <v>396</v>
      </c>
      <c r="D69" s="10" cm="1">
        <f t="array" aca="1" ref="D69" ca="1">SUM(INDIRECT("'"&amp;TOTALECSheets&amp;"'!"&amp;ADDRESS(ROW(),COLUMN())))</f>
        <v>0</v>
      </c>
      <c r="E69" s="10">
        <f t="shared" ca="1" si="1"/>
        <v>0</v>
      </c>
      <c r="F69" s="3"/>
      <c r="G69" s="10" cm="1">
        <f t="array" aca="1" ref="G69" ca="1">SUM(INDIRECT("'"&amp;TOTALECSheets&amp;"'!"&amp;ADDRESS(ROW(),COLUMN())))</f>
        <v>0</v>
      </c>
      <c r="H69" s="10" cm="1">
        <f t="array" aca="1" ref="H69" ca="1">SUM(INDIRECT("'"&amp;TOTALECSheets&amp;"'!"&amp;ADDRESS(ROW(),COLUMN())))</f>
        <v>0</v>
      </c>
      <c r="I69" s="10" cm="1">
        <f t="array" aca="1" ref="I69" ca="1">SUM(INDIRECT("'"&amp;TOTALECSheets&amp;"'!"&amp;ADDRESS(ROW(),COLUMN())))</f>
        <v>0</v>
      </c>
      <c r="J69" s="10" cm="1">
        <f t="array" aca="1" ref="J69" ca="1">SUM(INDIRECT("'"&amp;TOTALECSheets&amp;"'!"&amp;ADDRESS(ROW(),COLUMN())))</f>
        <v>0</v>
      </c>
      <c r="K69" s="10" cm="1">
        <f t="array" aca="1" ref="K69" ca="1">SUM(INDIRECT("'"&amp;TOTALECSheets&amp;"'!"&amp;ADDRESS(ROW(),COLUMN())))</f>
        <v>0</v>
      </c>
    </row>
    <row r="70" spans="1:11" outlineLevel="1">
      <c r="A70" s="31">
        <f>IF(ISBLANK('Input-Accounts'!A70),"",'Input-Accounts'!A70)</f>
        <v>61</v>
      </c>
      <c r="B70" s="53" t="str">
        <f>IF(ISBLANK('Input-Accounts'!B70),"",'Input-Accounts'!B70)</f>
        <v>MISCELLANEOUS EQUIPMENT</v>
      </c>
      <c r="C70" s="31">
        <f>IF(ISBLANK('Input-Accounts'!C70),"",'Input-Accounts'!C70)</f>
        <v>398</v>
      </c>
      <c r="D70" s="10" cm="1">
        <f t="array" aca="1" ref="D70" ca="1">SUM(INDIRECT("'"&amp;TOTALECSheets&amp;"'!"&amp;ADDRESS(ROW(),COLUMN())))</f>
        <v>0</v>
      </c>
      <c r="E70" s="10">
        <f t="shared" ca="1" si="1"/>
        <v>0</v>
      </c>
      <c r="F70" s="3"/>
      <c r="G70" s="10" cm="1">
        <f t="array" aca="1" ref="G70" ca="1">SUM(INDIRECT("'"&amp;TOTALECSheets&amp;"'!"&amp;ADDRESS(ROW(),COLUMN())))</f>
        <v>0</v>
      </c>
      <c r="H70" s="10" cm="1">
        <f t="array" aca="1" ref="H70" ca="1">SUM(INDIRECT("'"&amp;TOTALECSheets&amp;"'!"&amp;ADDRESS(ROW(),COLUMN())))</f>
        <v>0</v>
      </c>
      <c r="I70" s="10" cm="1">
        <f t="array" aca="1" ref="I70" ca="1">SUM(INDIRECT("'"&amp;TOTALECSheets&amp;"'!"&amp;ADDRESS(ROW(),COLUMN())))</f>
        <v>0</v>
      </c>
      <c r="J70" s="10" cm="1">
        <f t="array" aca="1" ref="J70" ca="1">SUM(INDIRECT("'"&amp;TOTALECSheets&amp;"'!"&amp;ADDRESS(ROW(),COLUMN())))</f>
        <v>0</v>
      </c>
      <c r="K70" s="10" cm="1">
        <f t="array" aca="1" ref="K70" ca="1">SUM(INDIRECT("'"&amp;TOTALECSheets&amp;"'!"&amp;ADDRESS(ROW(),COLUMN())))</f>
        <v>0</v>
      </c>
    </row>
    <row r="71" spans="1:11" outlineLevel="1">
      <c r="A71" s="31">
        <f>IF(ISBLANK('Input-Accounts'!A71),"",'Input-Accounts'!A71)</f>
        <v>62</v>
      </c>
      <c r="B71" t="str">
        <f>IF(ISBLANK('Input-Accounts'!B71),"",'Input-Accounts'!B71)</f>
        <v>Subtotal - General Plant</v>
      </c>
      <c r="C71" s="31" t="str">
        <f>IF(ISBLANK('Input-Accounts'!C71),"",'Input-Accounts'!C71)</f>
        <v/>
      </c>
      <c r="D71" s="123" cm="1">
        <f t="array" aca="1" ref="D71" ca="1">SUM(INDIRECT("'"&amp;TOTALECSheets&amp;"'!"&amp;ADDRESS(ROW(),COLUMN())))</f>
        <v>0</v>
      </c>
      <c r="E71" s="10">
        <f t="shared" ca="1" si="1"/>
        <v>0</v>
      </c>
      <c r="G71" s="123" cm="1">
        <f t="array" aca="1" ref="G71" ca="1">SUM(INDIRECT("'"&amp;TOTALECSheets&amp;"'!"&amp;ADDRESS(ROW(),COLUMN())))</f>
        <v>0</v>
      </c>
      <c r="H71" s="123" cm="1">
        <f t="array" aca="1" ref="H71" ca="1">SUM(INDIRECT("'"&amp;TOTALECSheets&amp;"'!"&amp;ADDRESS(ROW(),COLUMN())))</f>
        <v>0</v>
      </c>
      <c r="I71" s="123" cm="1">
        <f t="array" aca="1" ref="I71" ca="1">SUM(INDIRECT("'"&amp;TOTALECSheets&amp;"'!"&amp;ADDRESS(ROW(),COLUMN())))</f>
        <v>0</v>
      </c>
      <c r="J71" s="123" cm="1">
        <f t="array" aca="1" ref="J71" ca="1">SUM(INDIRECT("'"&amp;TOTALECSheets&amp;"'!"&amp;ADDRESS(ROW(),COLUMN())))</f>
        <v>0</v>
      </c>
      <c r="K71" s="123" cm="1">
        <f t="array" aca="1" ref="K71" ca="1">SUM(INDIRECT("'"&amp;TOTALECSheets&amp;"'!"&amp;ADDRESS(ROW(),COLUMN())))</f>
        <v>0</v>
      </c>
    </row>
    <row r="72" spans="1:11" outlineLevel="1">
      <c r="A72" s="31" t="str">
        <f>IF(ISBLANK('Input-Accounts'!A72),"",'Input-Accounts'!A72)</f>
        <v/>
      </c>
      <c r="B72" t="str">
        <f>IF(ISBLANK('Input-Accounts'!B72),"",'Input-Accounts'!B72)</f>
        <v/>
      </c>
      <c r="D72" s="10"/>
      <c r="E72" s="10">
        <f t="shared" si="1"/>
        <v>0</v>
      </c>
      <c r="G72" s="10"/>
      <c r="H72" s="10"/>
      <c r="I72" s="10"/>
      <c r="J72" s="10"/>
      <c r="K72" s="10"/>
    </row>
    <row r="73" spans="1:11">
      <c r="A73" s="31">
        <f>IF(ISBLANK('Input-Accounts'!A73),"",'Input-Accounts'!A73)</f>
        <v>63</v>
      </c>
      <c r="B73" s="7" t="str">
        <f>IF(ISBLANK('Input-Accounts'!B73),"",'Input-Accounts'!B73)</f>
        <v>Total Plant in Service</v>
      </c>
      <c r="C73" s="31" t="str">
        <f>IF(ISBLANK('Input-Accounts'!C73),"",'Input-Accounts'!C73)</f>
        <v/>
      </c>
      <c r="D73" s="10" cm="1">
        <f t="array" aca="1" ref="D73" ca="1">SUM(INDIRECT("'"&amp;TOTALECSheets&amp;"'!"&amp;ADDRESS(ROW(),COLUMN())))</f>
        <v>0</v>
      </c>
      <c r="E73" s="10">
        <f t="shared" ca="1" si="1"/>
        <v>0</v>
      </c>
      <c r="F73" s="3"/>
      <c r="G73" s="10" cm="1">
        <f t="array" aca="1" ref="G73" ca="1">SUM(INDIRECT("'"&amp;TOTALECSheets&amp;"'!"&amp;ADDRESS(ROW(),COLUMN())))</f>
        <v>0</v>
      </c>
      <c r="H73" s="10" cm="1">
        <f t="array" aca="1" ref="H73" ca="1">SUM(INDIRECT("'"&amp;TOTALECSheets&amp;"'!"&amp;ADDRESS(ROW(),COLUMN())))</f>
        <v>0</v>
      </c>
      <c r="I73" s="10" cm="1">
        <f t="array" aca="1" ref="I73" ca="1">SUM(INDIRECT("'"&amp;TOTALECSheets&amp;"'!"&amp;ADDRESS(ROW(),COLUMN())))</f>
        <v>0</v>
      </c>
      <c r="J73" s="10" cm="1">
        <f t="array" aca="1" ref="J73" ca="1">SUM(INDIRECT("'"&amp;TOTALECSheets&amp;"'!"&amp;ADDRESS(ROW(),COLUMN())))</f>
        <v>0</v>
      </c>
      <c r="K73" s="10" cm="1">
        <f t="array" aca="1" ref="K73" ca="1">SUM(INDIRECT("'"&amp;TOTALECSheets&amp;"'!"&amp;ADDRESS(ROW(),COLUMN())))</f>
        <v>0</v>
      </c>
    </row>
    <row r="74" spans="1:11">
      <c r="A74" s="31" t="str">
        <f>IF(ISBLANK('Input-Accounts'!A74),"",'Input-Accounts'!A74)</f>
        <v/>
      </c>
      <c r="B74" t="str">
        <f>IF(ISBLANK('Input-Accounts'!B74),"",'Input-Accounts'!B74)</f>
        <v/>
      </c>
      <c r="D74" s="123"/>
      <c r="E74" s="10">
        <f t="shared" si="1"/>
        <v>0</v>
      </c>
      <c r="G74" s="123"/>
      <c r="H74" s="123"/>
      <c r="I74" s="123"/>
      <c r="J74" s="123"/>
      <c r="K74" s="123"/>
    </row>
    <row r="75" spans="1:11">
      <c r="A75" s="31">
        <f>IF(ISBLANK('Input-Accounts'!A75),"",'Input-Accounts'!A75)</f>
        <v>64</v>
      </c>
      <c r="B75" s="1" t="str">
        <f>IF(ISBLANK('Input-Accounts'!B75),"",'Input-Accounts'!B75)</f>
        <v>Accumulated Depreciation &amp; Amortization</v>
      </c>
      <c r="D75" s="10"/>
      <c r="E75" s="10">
        <f t="shared" ref="E75:E85" si="2">IFERROR(IF(D75="",0,IF(D75=0,0,IF(ABS(D75-SUM($G75:$K75))&lt;Check_Limit,0,1))),1)</f>
        <v>0</v>
      </c>
      <c r="G75" s="10"/>
      <c r="H75" s="10"/>
      <c r="I75" s="10"/>
      <c r="J75" s="10"/>
      <c r="K75" s="10"/>
    </row>
    <row r="76" spans="1:11" outlineLevel="1">
      <c r="A76" s="31">
        <f>IF(ISBLANK('Input-Accounts'!A76),"",'Input-Accounts'!A76)</f>
        <v>65</v>
      </c>
      <c r="B76" s="1" t="str">
        <f>IF(ISBLANK('Input-Accounts'!B76),"",'Input-Accounts'!B76)</f>
        <v>Intangible Plant</v>
      </c>
      <c r="D76" s="10"/>
      <c r="E76" s="10">
        <f t="shared" si="2"/>
        <v>0</v>
      </c>
      <c r="G76" s="10"/>
      <c r="H76" s="10"/>
      <c r="I76" s="10"/>
      <c r="J76" s="10"/>
      <c r="K76" s="10"/>
    </row>
    <row r="77" spans="1:11" outlineLevel="1">
      <c r="A77" s="31">
        <f>IF(ISBLANK('Input-Accounts'!A77),"",'Input-Accounts'!A77)</f>
        <v>66</v>
      </c>
      <c r="B77" s="53" t="str">
        <f>IF(ISBLANK('Input-Accounts'!B77),"",'Input-Accounts'!B77)</f>
        <v>Organization</v>
      </c>
      <c r="C77" s="31">
        <f>IF(ISBLANK('Input-Accounts'!C77),"",'Input-Accounts'!C77)</f>
        <v>301</v>
      </c>
      <c r="D77" s="10" cm="1">
        <f t="array" aca="1" ref="D77" ca="1">SUM(INDIRECT("'"&amp;TOTALECSheets&amp;"'!"&amp;ADDRESS(ROW(),COLUMN())))</f>
        <v>0</v>
      </c>
      <c r="E77" s="10">
        <f t="shared" ca="1" si="2"/>
        <v>0</v>
      </c>
      <c r="F77" s="3"/>
      <c r="G77" s="10" cm="1">
        <f t="array" aca="1" ref="G77" ca="1">SUM(INDIRECT("'"&amp;TOTALECSheets&amp;"'!"&amp;ADDRESS(ROW(),COLUMN())))</f>
        <v>0</v>
      </c>
      <c r="H77" s="10" cm="1">
        <f t="array" aca="1" ref="H77" ca="1">SUM(INDIRECT("'"&amp;TOTALECSheets&amp;"'!"&amp;ADDRESS(ROW(),COLUMN())))</f>
        <v>0</v>
      </c>
      <c r="I77" s="10" cm="1">
        <f t="array" aca="1" ref="I77" ca="1">SUM(INDIRECT("'"&amp;TOTALECSheets&amp;"'!"&amp;ADDRESS(ROW(),COLUMN())))</f>
        <v>0</v>
      </c>
      <c r="J77" s="10" cm="1">
        <f t="array" aca="1" ref="J77" ca="1">SUM(INDIRECT("'"&amp;TOTALECSheets&amp;"'!"&amp;ADDRESS(ROW(),COLUMN())))</f>
        <v>0</v>
      </c>
      <c r="K77" s="10" cm="1">
        <f t="array" aca="1" ref="K77" ca="1">SUM(INDIRECT("'"&amp;TOTALECSheets&amp;"'!"&amp;ADDRESS(ROW(),COLUMN())))</f>
        <v>0</v>
      </c>
    </row>
    <row r="78" spans="1:11" outlineLevel="1">
      <c r="A78" s="31">
        <f>IF(ISBLANK('Input-Accounts'!A78),"",'Input-Accounts'!A78)</f>
        <v>67</v>
      </c>
      <c r="B78" s="53" t="str">
        <f>IF(ISBLANK('Input-Accounts'!B78),"",'Input-Accounts'!B78)</f>
        <v>Misc. Intangible Plant - Plant Related</v>
      </c>
      <c r="C78" s="31">
        <f>IF(ISBLANK('Input-Accounts'!C78),"",'Input-Accounts'!C78)</f>
        <v>303</v>
      </c>
      <c r="D78" s="10" cm="1">
        <f t="array" aca="1" ref="D78" ca="1">SUM(INDIRECT("'"&amp;TOTALECSheets&amp;"'!"&amp;ADDRESS(ROW(),COLUMN())))</f>
        <v>0</v>
      </c>
      <c r="E78" s="10">
        <f t="shared" ca="1" si="2"/>
        <v>0</v>
      </c>
      <c r="F78" s="3"/>
      <c r="G78" s="10" cm="1">
        <f t="array" aca="1" ref="G78" ca="1">SUM(INDIRECT("'"&amp;TOTALECSheets&amp;"'!"&amp;ADDRESS(ROW(),COLUMN())))</f>
        <v>0</v>
      </c>
      <c r="H78" s="10" cm="1">
        <f t="array" aca="1" ref="H78" ca="1">SUM(INDIRECT("'"&amp;TOTALECSheets&amp;"'!"&amp;ADDRESS(ROW(),COLUMN())))</f>
        <v>0</v>
      </c>
      <c r="I78" s="10" cm="1">
        <f t="array" aca="1" ref="I78" ca="1">SUM(INDIRECT("'"&amp;TOTALECSheets&amp;"'!"&amp;ADDRESS(ROW(),COLUMN())))</f>
        <v>0</v>
      </c>
      <c r="J78" s="10" cm="1">
        <f t="array" aca="1" ref="J78" ca="1">SUM(INDIRECT("'"&amp;TOTALECSheets&amp;"'!"&amp;ADDRESS(ROW(),COLUMN())))</f>
        <v>0</v>
      </c>
      <c r="K78" s="10" cm="1">
        <f t="array" aca="1" ref="K78" ca="1">SUM(INDIRECT("'"&amp;TOTALECSheets&amp;"'!"&amp;ADDRESS(ROW(),COLUMN())))</f>
        <v>0</v>
      </c>
    </row>
    <row r="79" spans="1:11" outlineLevel="1">
      <c r="A79" s="31">
        <f>IF(ISBLANK('Input-Accounts'!A79),"",'Input-Accounts'!A79)</f>
        <v>68</v>
      </c>
      <c r="B79" s="53" t="str">
        <f>IF(ISBLANK('Input-Accounts'!B79),"",'Input-Accounts'!B79)</f>
        <v>MISC INTANGIBLE PLANT-DIS SOFTWARE</v>
      </c>
      <c r="C79" s="31">
        <f>IF(ISBLANK('Input-Accounts'!C79),"",'Input-Accounts'!C79)</f>
        <v>303.10000000000002</v>
      </c>
      <c r="D79" s="10" cm="1">
        <f t="array" aca="1" ref="D79" ca="1">SUM(INDIRECT("'"&amp;TOTALECSheets&amp;"'!"&amp;ADDRESS(ROW(),COLUMN())))</f>
        <v>0</v>
      </c>
      <c r="E79" s="10">
        <f t="shared" ca="1" si="2"/>
        <v>0</v>
      </c>
      <c r="F79" s="3"/>
      <c r="G79" s="10" cm="1">
        <f t="array" aca="1" ref="G79" ca="1">SUM(INDIRECT("'"&amp;TOTALECSheets&amp;"'!"&amp;ADDRESS(ROW(),COLUMN())))</f>
        <v>0</v>
      </c>
      <c r="H79" s="10" cm="1">
        <f t="array" aca="1" ref="H79" ca="1">SUM(INDIRECT("'"&amp;TOTALECSheets&amp;"'!"&amp;ADDRESS(ROW(),COLUMN())))</f>
        <v>0</v>
      </c>
      <c r="I79" s="10" cm="1">
        <f t="array" aca="1" ref="I79" ca="1">SUM(INDIRECT("'"&amp;TOTALECSheets&amp;"'!"&amp;ADDRESS(ROW(),COLUMN())))</f>
        <v>0</v>
      </c>
      <c r="J79" s="10" cm="1">
        <f t="array" aca="1" ref="J79" ca="1">SUM(INDIRECT("'"&amp;TOTALECSheets&amp;"'!"&amp;ADDRESS(ROW(),COLUMN())))</f>
        <v>0</v>
      </c>
      <c r="K79" s="10" cm="1">
        <f t="array" aca="1" ref="K79" ca="1">SUM(INDIRECT("'"&amp;TOTALECSheets&amp;"'!"&amp;ADDRESS(ROW(),COLUMN())))</f>
        <v>0</v>
      </c>
    </row>
    <row r="80" spans="1:11" outlineLevel="1">
      <c r="A80" s="31">
        <f>IF(ISBLANK('Input-Accounts'!A80),"",'Input-Accounts'!A80)</f>
        <v>69</v>
      </c>
      <c r="B80" s="53" t="str">
        <f>IF(ISBLANK('Input-Accounts'!B80),"",'Input-Accounts'!B80)</f>
        <v>MISC INTANGIBLE PLANT-FARA SOFTWARE</v>
      </c>
      <c r="C80" s="31">
        <f>IF(ISBLANK('Input-Accounts'!C80),"",'Input-Accounts'!C80)</f>
        <v>303.2</v>
      </c>
      <c r="D80" s="10" cm="1">
        <f t="array" aca="1" ref="D80" ca="1">SUM(INDIRECT("'"&amp;TOTALECSheets&amp;"'!"&amp;ADDRESS(ROW(),COLUMN())))</f>
        <v>0</v>
      </c>
      <c r="E80" s="10">
        <f t="shared" ca="1" si="2"/>
        <v>0</v>
      </c>
      <c r="F80" s="3"/>
      <c r="G80" s="10" cm="1">
        <f t="array" aca="1" ref="G80" ca="1">SUM(INDIRECT("'"&amp;TOTALECSheets&amp;"'!"&amp;ADDRESS(ROW(),COLUMN())))</f>
        <v>0</v>
      </c>
      <c r="H80" s="10" cm="1">
        <f t="array" aca="1" ref="H80" ca="1">SUM(INDIRECT("'"&amp;TOTALECSheets&amp;"'!"&amp;ADDRESS(ROW(),COLUMN())))</f>
        <v>0</v>
      </c>
      <c r="I80" s="10" cm="1">
        <f t="array" aca="1" ref="I80" ca="1">SUM(INDIRECT("'"&amp;TOTALECSheets&amp;"'!"&amp;ADDRESS(ROW(),COLUMN())))</f>
        <v>0</v>
      </c>
      <c r="J80" s="10" cm="1">
        <f t="array" aca="1" ref="J80" ca="1">SUM(INDIRECT("'"&amp;TOTALECSheets&amp;"'!"&amp;ADDRESS(ROW(),COLUMN())))</f>
        <v>0</v>
      </c>
      <c r="K80" s="10" cm="1">
        <f t="array" aca="1" ref="K80" ca="1">SUM(INDIRECT("'"&amp;TOTALECSheets&amp;"'!"&amp;ADDRESS(ROW(),COLUMN())))</f>
        <v>0</v>
      </c>
    </row>
    <row r="81" spans="1:11" outlineLevel="1">
      <c r="A81" s="31">
        <f>IF(ISBLANK('Input-Accounts'!A81),"",'Input-Accounts'!A81)</f>
        <v>70</v>
      </c>
      <c r="B81" s="53" t="str">
        <f>IF(ISBLANK('Input-Accounts'!B81),"",'Input-Accounts'!B81)</f>
        <v>MISC INTANGIBLE PLANT-OTHER SOFTWARE</v>
      </c>
      <c r="C81" s="31">
        <f>IF(ISBLANK('Input-Accounts'!C81),"",'Input-Accounts'!C81)</f>
        <v>303.3</v>
      </c>
      <c r="D81" s="10" cm="1">
        <f t="array" aca="1" ref="D81" ca="1">SUM(INDIRECT("'"&amp;TOTALECSheets&amp;"'!"&amp;ADDRESS(ROW(),COLUMN())))</f>
        <v>0</v>
      </c>
      <c r="E81" s="10">
        <f t="shared" ca="1" si="2"/>
        <v>0</v>
      </c>
      <c r="F81" s="3"/>
      <c r="G81" s="10" cm="1">
        <f t="array" aca="1" ref="G81" ca="1">SUM(INDIRECT("'"&amp;TOTALECSheets&amp;"'!"&amp;ADDRESS(ROW(),COLUMN())))</f>
        <v>0</v>
      </c>
      <c r="H81" s="10" cm="1">
        <f t="array" aca="1" ref="H81" ca="1">SUM(INDIRECT("'"&amp;TOTALECSheets&amp;"'!"&amp;ADDRESS(ROW(),COLUMN())))</f>
        <v>0</v>
      </c>
      <c r="I81" s="10" cm="1">
        <f t="array" aca="1" ref="I81" ca="1">SUM(INDIRECT("'"&amp;TOTALECSheets&amp;"'!"&amp;ADDRESS(ROW(),COLUMN())))</f>
        <v>0</v>
      </c>
      <c r="J81" s="10" cm="1">
        <f t="array" aca="1" ref="J81" ca="1">SUM(INDIRECT("'"&amp;TOTALECSheets&amp;"'!"&amp;ADDRESS(ROW(),COLUMN())))</f>
        <v>0</v>
      </c>
      <c r="K81" s="10" cm="1">
        <f t="array" aca="1" ref="K81" ca="1">SUM(INDIRECT("'"&amp;TOTALECSheets&amp;"'!"&amp;ADDRESS(ROW(),COLUMN())))</f>
        <v>0</v>
      </c>
    </row>
    <row r="82" spans="1:11" outlineLevel="1">
      <c r="A82" s="31">
        <f>IF(ISBLANK('Input-Accounts'!A82),"",'Input-Accounts'!A82)</f>
        <v>71</v>
      </c>
      <c r="B82" s="53" t="str">
        <f>IF(ISBLANK('Input-Accounts'!B82),"",'Input-Accounts'!B82)</f>
        <v>MISC INTANGIBLE PLANT-CLOUD SOFTWARE</v>
      </c>
      <c r="C82" s="31">
        <f>IF(ISBLANK('Input-Accounts'!C82),"",'Input-Accounts'!C82)</f>
        <v>303.99</v>
      </c>
      <c r="D82" s="10" cm="1">
        <f t="array" aca="1" ref="D82" ca="1">SUM(INDIRECT("'"&amp;TOTALECSheets&amp;"'!"&amp;ADDRESS(ROW(),COLUMN())))</f>
        <v>0</v>
      </c>
      <c r="E82" s="10">
        <f t="shared" ca="1" si="2"/>
        <v>0</v>
      </c>
      <c r="F82" s="3"/>
      <c r="G82" s="10" cm="1">
        <f t="array" aca="1" ref="G82" ca="1">SUM(INDIRECT("'"&amp;TOTALECSheets&amp;"'!"&amp;ADDRESS(ROW(),COLUMN())))</f>
        <v>0</v>
      </c>
      <c r="H82" s="10" cm="1">
        <f t="array" aca="1" ref="H82" ca="1">SUM(INDIRECT("'"&amp;TOTALECSheets&amp;"'!"&amp;ADDRESS(ROW(),COLUMN())))</f>
        <v>0</v>
      </c>
      <c r="I82" s="10" cm="1">
        <f t="array" aca="1" ref="I82" ca="1">SUM(INDIRECT("'"&amp;TOTALECSheets&amp;"'!"&amp;ADDRESS(ROW(),COLUMN())))</f>
        <v>0</v>
      </c>
      <c r="J82" s="10" cm="1">
        <f t="array" aca="1" ref="J82" ca="1">SUM(INDIRECT("'"&amp;TOTALECSheets&amp;"'!"&amp;ADDRESS(ROW(),COLUMN())))</f>
        <v>0</v>
      </c>
      <c r="K82" s="10" cm="1">
        <f t="array" aca="1" ref="K82" ca="1">SUM(INDIRECT("'"&amp;TOTALECSheets&amp;"'!"&amp;ADDRESS(ROW(),COLUMN())))</f>
        <v>0</v>
      </c>
    </row>
    <row r="83" spans="1:11" outlineLevel="1">
      <c r="A83" s="31">
        <f>IF(ISBLANK('Input-Accounts'!A83),"",'Input-Accounts'!A83)</f>
        <v>72</v>
      </c>
      <c r="B83" t="str">
        <f>IF(ISBLANK('Input-Accounts'!B83),"",'Input-Accounts'!B83)</f>
        <v>Subtotal - Intangible Plant</v>
      </c>
      <c r="C83" s="31" t="str">
        <f>IF(ISBLANK('Input-Accounts'!C83),"",'Input-Accounts'!C83)</f>
        <v/>
      </c>
      <c r="D83" s="123" cm="1">
        <f t="array" aca="1" ref="D83" ca="1">SUM(INDIRECT("'"&amp;TOTALECSheets&amp;"'!"&amp;ADDRESS(ROW(),COLUMN())))</f>
        <v>0</v>
      </c>
      <c r="E83" s="10">
        <f t="shared" ca="1" si="2"/>
        <v>0</v>
      </c>
      <c r="G83" s="123" cm="1">
        <f t="array" aca="1" ref="G83" ca="1">SUM(INDIRECT("'"&amp;TOTALECSheets&amp;"'!"&amp;ADDRESS(ROW(),COLUMN())))</f>
        <v>0</v>
      </c>
      <c r="H83" s="123" cm="1">
        <f t="array" aca="1" ref="H83" ca="1">SUM(INDIRECT("'"&amp;TOTALECSheets&amp;"'!"&amp;ADDRESS(ROW(),COLUMN())))</f>
        <v>0</v>
      </c>
      <c r="I83" s="123" cm="1">
        <f t="array" aca="1" ref="I83" ca="1">SUM(INDIRECT("'"&amp;TOTALECSheets&amp;"'!"&amp;ADDRESS(ROW(),COLUMN())))</f>
        <v>0</v>
      </c>
      <c r="J83" s="123" cm="1">
        <f t="array" aca="1" ref="J83" ca="1">SUM(INDIRECT("'"&amp;TOTALECSheets&amp;"'!"&amp;ADDRESS(ROW(),COLUMN())))</f>
        <v>0</v>
      </c>
      <c r="K83" s="123" cm="1">
        <f t="array" aca="1" ref="K83" ca="1">SUM(INDIRECT("'"&amp;TOTALECSheets&amp;"'!"&amp;ADDRESS(ROW(),COLUMN())))</f>
        <v>0</v>
      </c>
    </row>
    <row r="84" spans="1:11" outlineLevel="1">
      <c r="A84" s="31" t="str">
        <f>IF(ISBLANK('Input-Accounts'!A84),"",'Input-Accounts'!A84)</f>
        <v/>
      </c>
      <c r="B84" t="str">
        <f>IF(ISBLANK('Input-Accounts'!B84),"",'Input-Accounts'!B84)</f>
        <v/>
      </c>
      <c r="D84" s="10"/>
      <c r="E84" s="10">
        <f t="shared" si="2"/>
        <v>0</v>
      </c>
      <c r="G84" s="10"/>
      <c r="H84" s="10"/>
      <c r="I84" s="10"/>
      <c r="J84" s="10"/>
      <c r="K84" s="10"/>
    </row>
    <row r="85" spans="1:11" outlineLevel="1">
      <c r="A85" s="31">
        <f>IF(ISBLANK('Input-Accounts'!A85),"",'Input-Accounts'!A85)</f>
        <v>73</v>
      </c>
      <c r="B85" s="1" t="str">
        <f>IF(ISBLANK('Input-Accounts'!B85),"",'Input-Accounts'!B85)</f>
        <v>Distribution Plant</v>
      </c>
      <c r="C85" s="31" t="str">
        <f>IF(ISBLANK('Input-Accounts'!C85),"",'Input-Accounts'!C85)</f>
        <v/>
      </c>
      <c r="D85" s="10"/>
      <c r="E85" s="10">
        <f t="shared" si="2"/>
        <v>0</v>
      </c>
      <c r="F85" s="3"/>
      <c r="G85" s="10"/>
      <c r="H85" s="10"/>
      <c r="I85" s="10"/>
      <c r="J85" s="10"/>
      <c r="K85" s="10"/>
    </row>
    <row r="86" spans="1:11" outlineLevel="1">
      <c r="B86" s="53"/>
      <c r="D86" s="10"/>
      <c r="E86" s="10"/>
      <c r="F86" s="3"/>
      <c r="G86" s="10"/>
      <c r="H86" s="10"/>
      <c r="I86" s="10"/>
      <c r="J86" s="10"/>
      <c r="K86" s="10"/>
    </row>
    <row r="87" spans="1:11" outlineLevel="1">
      <c r="A87" s="31">
        <f>IF(ISBLANK('Input-Accounts'!A87),"",'Input-Accounts'!A87)</f>
        <v>75</v>
      </c>
      <c r="B87" s="53" t="str">
        <f>IF(ISBLANK('Input-Accounts'!B87),"",'Input-Accounts'!B87)</f>
        <v>LAND-OTHER DISTRIBUTION SYSTEMS</v>
      </c>
      <c r="C87" s="31">
        <f>IF(ISBLANK('Input-Accounts'!C87),"",'Input-Accounts'!C87)</f>
        <v>374.2</v>
      </c>
      <c r="D87" s="10" cm="1">
        <f t="array" aca="1" ref="D87" ca="1">SUM(INDIRECT("'"&amp;TOTALECSheets&amp;"'!"&amp;ADDRESS(ROW(),COLUMN())))</f>
        <v>0</v>
      </c>
      <c r="E87" s="10">
        <f t="shared" ref="E87:E118" ca="1" si="3">IFERROR(IF(D87="",0,IF(D87=0,0,IF(ABS(D87-SUM($G87:$K87))&lt;Check_Limit,0,1))),1)</f>
        <v>0</v>
      </c>
      <c r="F87" s="3"/>
      <c r="G87" s="10" cm="1">
        <f t="array" aca="1" ref="G87" ca="1">SUM(INDIRECT("'"&amp;TOTALECSheets&amp;"'!"&amp;ADDRESS(ROW(),COLUMN())))</f>
        <v>0</v>
      </c>
      <c r="H87" s="10" cm="1">
        <f t="array" aca="1" ref="H87" ca="1">SUM(INDIRECT("'"&amp;TOTALECSheets&amp;"'!"&amp;ADDRESS(ROW(),COLUMN())))</f>
        <v>0</v>
      </c>
      <c r="I87" s="10" cm="1">
        <f t="array" aca="1" ref="I87" ca="1">SUM(INDIRECT("'"&amp;TOTALECSheets&amp;"'!"&amp;ADDRESS(ROW(),COLUMN())))</f>
        <v>0</v>
      </c>
      <c r="J87" s="10" cm="1">
        <f t="array" aca="1" ref="J87" ca="1">SUM(INDIRECT("'"&amp;TOTALECSheets&amp;"'!"&amp;ADDRESS(ROW(),COLUMN())))</f>
        <v>0</v>
      </c>
      <c r="K87" s="10" cm="1">
        <f t="array" aca="1" ref="K87" ca="1">SUM(INDIRECT("'"&amp;TOTALECSheets&amp;"'!"&amp;ADDRESS(ROW(),COLUMN())))</f>
        <v>0</v>
      </c>
    </row>
    <row r="88" spans="1:11" outlineLevel="1">
      <c r="A88" s="31">
        <f>IF(ISBLANK('Input-Accounts'!A88),"",'Input-Accounts'!A88)</f>
        <v>76</v>
      </c>
      <c r="B88" s="53" t="str">
        <f>IF(ISBLANK('Input-Accounts'!B88),"",'Input-Accounts'!B88)</f>
        <v>LAND RIGHTS-OTHER DISTR SYSTEMS</v>
      </c>
      <c r="C88" s="31">
        <f>IF(ISBLANK('Input-Accounts'!C88),"",'Input-Accounts'!C88)</f>
        <v>374.4</v>
      </c>
      <c r="D88" s="10" cm="1">
        <f t="array" aca="1" ref="D88" ca="1">SUM(INDIRECT("'"&amp;TOTALECSheets&amp;"'!"&amp;ADDRESS(ROW(),COLUMN())))</f>
        <v>0</v>
      </c>
      <c r="E88" s="10">
        <f t="shared" ca="1" si="3"/>
        <v>0</v>
      </c>
      <c r="F88" s="3"/>
      <c r="G88" s="10" cm="1">
        <f t="array" aca="1" ref="G88" ca="1">SUM(INDIRECT("'"&amp;TOTALECSheets&amp;"'!"&amp;ADDRESS(ROW(),COLUMN())))</f>
        <v>0</v>
      </c>
      <c r="H88" s="10" cm="1">
        <f t="array" aca="1" ref="H88" ca="1">SUM(INDIRECT("'"&amp;TOTALECSheets&amp;"'!"&amp;ADDRESS(ROW(),COLUMN())))</f>
        <v>0</v>
      </c>
      <c r="I88" s="10" cm="1">
        <f t="array" aca="1" ref="I88" ca="1">SUM(INDIRECT("'"&amp;TOTALECSheets&amp;"'!"&amp;ADDRESS(ROW(),COLUMN())))</f>
        <v>0</v>
      </c>
      <c r="J88" s="10" cm="1">
        <f t="array" aca="1" ref="J88" ca="1">SUM(INDIRECT("'"&amp;TOTALECSheets&amp;"'!"&amp;ADDRESS(ROW(),COLUMN())))</f>
        <v>0</v>
      </c>
      <c r="K88" s="10" cm="1">
        <f t="array" aca="1" ref="K88" ca="1">SUM(INDIRECT("'"&amp;TOTALECSheets&amp;"'!"&amp;ADDRESS(ROW(),COLUMN())))</f>
        <v>0</v>
      </c>
    </row>
    <row r="89" spans="1:11" outlineLevel="1">
      <c r="A89" s="31">
        <f>IF(ISBLANK('Input-Accounts'!A89),"",'Input-Accounts'!A89)</f>
        <v>77</v>
      </c>
      <c r="B89" s="53" t="str">
        <f>IF(ISBLANK('Input-Accounts'!B89),"",'Input-Accounts'!B89)</f>
        <v>RIGHTS OF WAY</v>
      </c>
      <c r="C89" s="31">
        <f>IF(ISBLANK('Input-Accounts'!C89),"",'Input-Accounts'!C89)</f>
        <v>374.5</v>
      </c>
      <c r="D89" s="10" cm="1">
        <f t="array" aca="1" ref="D89" ca="1">SUM(INDIRECT("'"&amp;TOTALECSheets&amp;"'!"&amp;ADDRESS(ROW(),COLUMN())))</f>
        <v>0</v>
      </c>
      <c r="E89" s="10">
        <f t="shared" ca="1" si="3"/>
        <v>0</v>
      </c>
      <c r="F89" s="3"/>
      <c r="G89" s="10" cm="1">
        <f t="array" aca="1" ref="G89" ca="1">SUM(INDIRECT("'"&amp;TOTALECSheets&amp;"'!"&amp;ADDRESS(ROW(),COLUMN())))</f>
        <v>0</v>
      </c>
      <c r="H89" s="10" cm="1">
        <f t="array" aca="1" ref="H89" ca="1">SUM(INDIRECT("'"&amp;TOTALECSheets&amp;"'!"&amp;ADDRESS(ROW(),COLUMN())))</f>
        <v>0</v>
      </c>
      <c r="I89" s="10" cm="1">
        <f t="array" aca="1" ref="I89" ca="1">SUM(INDIRECT("'"&amp;TOTALECSheets&amp;"'!"&amp;ADDRESS(ROW(),COLUMN())))</f>
        <v>0</v>
      </c>
      <c r="J89" s="10" cm="1">
        <f t="array" aca="1" ref="J89" ca="1">SUM(INDIRECT("'"&amp;TOTALECSheets&amp;"'!"&amp;ADDRESS(ROW(),COLUMN())))</f>
        <v>0</v>
      </c>
      <c r="K89" s="10" cm="1">
        <f t="array" aca="1" ref="K89" ca="1">SUM(INDIRECT("'"&amp;TOTALECSheets&amp;"'!"&amp;ADDRESS(ROW(),COLUMN())))</f>
        <v>0</v>
      </c>
    </row>
    <row r="90" spans="1:11" outlineLevel="1">
      <c r="A90" s="31">
        <f>IF(ISBLANK('Input-Accounts'!A90),"",'Input-Accounts'!A90)</f>
        <v>78</v>
      </c>
      <c r="B90" s="53" t="str">
        <f>IF(ISBLANK('Input-Accounts'!B90),"",'Input-Accounts'!B90)</f>
        <v>STRUC &amp; IMPROV-CITY GATE M &amp; R</v>
      </c>
      <c r="C90" s="31">
        <f>IF(ISBLANK('Input-Accounts'!C90),"",'Input-Accounts'!C90)</f>
        <v>375.2</v>
      </c>
      <c r="D90" s="10" cm="1">
        <f t="array" aca="1" ref="D90" ca="1">SUM(INDIRECT("'"&amp;TOTALECSheets&amp;"'!"&amp;ADDRESS(ROW(),COLUMN())))</f>
        <v>0</v>
      </c>
      <c r="E90" s="10">
        <f t="shared" ca="1" si="3"/>
        <v>0</v>
      </c>
      <c r="F90" s="3"/>
      <c r="G90" s="10" cm="1">
        <f t="array" aca="1" ref="G90" ca="1">SUM(INDIRECT("'"&amp;TOTALECSheets&amp;"'!"&amp;ADDRESS(ROW(),COLUMN())))</f>
        <v>0</v>
      </c>
      <c r="H90" s="10" cm="1">
        <f t="array" aca="1" ref="H90" ca="1">SUM(INDIRECT("'"&amp;TOTALECSheets&amp;"'!"&amp;ADDRESS(ROW(),COLUMN())))</f>
        <v>0</v>
      </c>
      <c r="I90" s="10" cm="1">
        <f t="array" aca="1" ref="I90" ca="1">SUM(INDIRECT("'"&amp;TOTALECSheets&amp;"'!"&amp;ADDRESS(ROW(),COLUMN())))</f>
        <v>0</v>
      </c>
      <c r="J90" s="10" cm="1">
        <f t="array" aca="1" ref="J90" ca="1">SUM(INDIRECT("'"&amp;TOTALECSheets&amp;"'!"&amp;ADDRESS(ROW(),COLUMN())))</f>
        <v>0</v>
      </c>
      <c r="K90" s="10" cm="1">
        <f t="array" aca="1" ref="K90" ca="1">SUM(INDIRECT("'"&amp;TOTALECSheets&amp;"'!"&amp;ADDRESS(ROW(),COLUMN())))</f>
        <v>0</v>
      </c>
    </row>
    <row r="91" spans="1:11" outlineLevel="1">
      <c r="A91" s="31">
        <f>IF(ISBLANK('Input-Accounts'!A91),"",'Input-Accounts'!A91)</f>
        <v>79</v>
      </c>
      <c r="B91" s="53" t="str">
        <f>IF(ISBLANK('Input-Accounts'!B91),"",'Input-Accounts'!B91)</f>
        <v>STRUC &amp; IMPROV-GENERAL M &amp; R</v>
      </c>
      <c r="C91" s="31">
        <f>IF(ISBLANK('Input-Accounts'!C91),"",'Input-Accounts'!C91)</f>
        <v>375.3</v>
      </c>
      <c r="D91" s="10" cm="1">
        <f t="array" aca="1" ref="D91" ca="1">SUM(INDIRECT("'"&amp;TOTALECSheets&amp;"'!"&amp;ADDRESS(ROW(),COLUMN())))</f>
        <v>0</v>
      </c>
      <c r="E91" s="10">
        <f t="shared" ca="1" si="3"/>
        <v>0</v>
      </c>
      <c r="F91" s="3"/>
      <c r="G91" s="10" cm="1">
        <f t="array" aca="1" ref="G91" ca="1">SUM(INDIRECT("'"&amp;TOTALECSheets&amp;"'!"&amp;ADDRESS(ROW(),COLUMN())))</f>
        <v>0</v>
      </c>
      <c r="H91" s="10" cm="1">
        <f t="array" aca="1" ref="H91" ca="1">SUM(INDIRECT("'"&amp;TOTALECSheets&amp;"'!"&amp;ADDRESS(ROW(),COLUMN())))</f>
        <v>0</v>
      </c>
      <c r="I91" s="10" cm="1">
        <f t="array" aca="1" ref="I91" ca="1">SUM(INDIRECT("'"&amp;TOTALECSheets&amp;"'!"&amp;ADDRESS(ROW(),COLUMN())))</f>
        <v>0</v>
      </c>
      <c r="J91" s="10" cm="1">
        <f t="array" aca="1" ref="J91" ca="1">SUM(INDIRECT("'"&amp;TOTALECSheets&amp;"'!"&amp;ADDRESS(ROW(),COLUMN())))</f>
        <v>0</v>
      </c>
      <c r="K91" s="10" cm="1">
        <f t="array" aca="1" ref="K91" ca="1">SUM(INDIRECT("'"&amp;TOTALECSheets&amp;"'!"&amp;ADDRESS(ROW(),COLUMN())))</f>
        <v>0</v>
      </c>
    </row>
    <row r="92" spans="1:11" outlineLevel="1">
      <c r="A92" s="31">
        <f>IF(ISBLANK('Input-Accounts'!A92),"",'Input-Accounts'!A92)</f>
        <v>80</v>
      </c>
      <c r="B92" s="53" t="str">
        <f>IF(ISBLANK('Input-Accounts'!B92),"",'Input-Accounts'!B92)</f>
        <v xml:space="preserve">STRUC &amp; IMPROV-REGULATING </v>
      </c>
      <c r="C92" s="31">
        <f>IF(ISBLANK('Input-Accounts'!C92),"",'Input-Accounts'!C92)</f>
        <v>375.4</v>
      </c>
      <c r="D92" s="10" cm="1">
        <f t="array" aca="1" ref="D92" ca="1">SUM(INDIRECT("'"&amp;TOTALECSheets&amp;"'!"&amp;ADDRESS(ROW(),COLUMN())))</f>
        <v>0</v>
      </c>
      <c r="E92" s="10">
        <f t="shared" ca="1" si="3"/>
        <v>0</v>
      </c>
      <c r="F92" s="3"/>
      <c r="G92" s="10" cm="1">
        <f t="array" aca="1" ref="G92" ca="1">SUM(INDIRECT("'"&amp;TOTALECSheets&amp;"'!"&amp;ADDRESS(ROW(),COLUMN())))</f>
        <v>0</v>
      </c>
      <c r="H92" s="10" cm="1">
        <f t="array" aca="1" ref="H92" ca="1">SUM(INDIRECT("'"&amp;TOTALECSheets&amp;"'!"&amp;ADDRESS(ROW(),COLUMN())))</f>
        <v>0</v>
      </c>
      <c r="I92" s="10" cm="1">
        <f t="array" aca="1" ref="I92" ca="1">SUM(INDIRECT("'"&amp;TOTALECSheets&amp;"'!"&amp;ADDRESS(ROW(),COLUMN())))</f>
        <v>0</v>
      </c>
      <c r="J92" s="10" cm="1">
        <f t="array" aca="1" ref="J92" ca="1">SUM(INDIRECT("'"&amp;TOTALECSheets&amp;"'!"&amp;ADDRESS(ROW(),COLUMN())))</f>
        <v>0</v>
      </c>
      <c r="K92" s="10" cm="1">
        <f t="array" aca="1" ref="K92" ca="1">SUM(INDIRECT("'"&amp;TOTALECSheets&amp;"'!"&amp;ADDRESS(ROW(),COLUMN())))</f>
        <v>0</v>
      </c>
    </row>
    <row r="93" spans="1:11" outlineLevel="1">
      <c r="A93" s="31">
        <f>IF(ISBLANK('Input-Accounts'!A93),"",'Input-Accounts'!A93)</f>
        <v>81</v>
      </c>
      <c r="B93" s="53" t="str">
        <f>IF(ISBLANK('Input-Accounts'!B93),"",'Input-Accounts'!B93)</f>
        <v>STRUC &amp; IMPROV-REGULATING - DS-ML DIRECT ASSIGNMENT</v>
      </c>
      <c r="C93" s="31">
        <f>IF(ISBLANK('Input-Accounts'!C93),"",'Input-Accounts'!C93)</f>
        <v>375.4</v>
      </c>
      <c r="D93" s="10" cm="1">
        <f t="array" aca="1" ref="D93" ca="1">SUM(INDIRECT("'"&amp;TOTALECSheets&amp;"'!"&amp;ADDRESS(ROW(),COLUMN())))</f>
        <v>0</v>
      </c>
      <c r="E93" s="10">
        <f t="shared" ca="1" si="3"/>
        <v>0</v>
      </c>
      <c r="F93" s="3"/>
      <c r="G93" s="10" cm="1">
        <f t="array" aca="1" ref="G93" ca="1">SUM(INDIRECT("'"&amp;TOTALECSheets&amp;"'!"&amp;ADDRESS(ROW(),COLUMN())))</f>
        <v>0</v>
      </c>
      <c r="H93" s="10" cm="1">
        <f t="array" aca="1" ref="H93" ca="1">SUM(INDIRECT("'"&amp;TOTALECSheets&amp;"'!"&amp;ADDRESS(ROW(),COLUMN())))</f>
        <v>0</v>
      </c>
      <c r="I93" s="10" cm="1">
        <f t="array" aca="1" ref="I93" ca="1">SUM(INDIRECT("'"&amp;TOTALECSheets&amp;"'!"&amp;ADDRESS(ROW(),COLUMN())))</f>
        <v>0</v>
      </c>
      <c r="J93" s="10" cm="1">
        <f t="array" aca="1" ref="J93" ca="1">SUM(INDIRECT("'"&amp;TOTALECSheets&amp;"'!"&amp;ADDRESS(ROW(),COLUMN())))</f>
        <v>0</v>
      </c>
      <c r="K93" s="10" cm="1">
        <f t="array" aca="1" ref="K93" ca="1">SUM(INDIRECT("'"&amp;TOTALECSheets&amp;"'!"&amp;ADDRESS(ROW(),COLUMN())))</f>
        <v>0</v>
      </c>
    </row>
    <row r="94" spans="1:11" outlineLevel="1">
      <c r="A94" s="31">
        <f>IF(ISBLANK('Input-Accounts'!A94),"",'Input-Accounts'!A94)</f>
        <v>82</v>
      </c>
      <c r="B94" s="53" t="str">
        <f>IF(ISBLANK('Input-Accounts'!B94),"",'Input-Accounts'!B94)</f>
        <v>STRUC &amp; IMPROV-DISTR. IND. M &amp; R</v>
      </c>
      <c r="C94" s="31">
        <f>IF(ISBLANK('Input-Accounts'!C94),"",'Input-Accounts'!C94)</f>
        <v>375.6</v>
      </c>
      <c r="D94" s="10" cm="1">
        <f t="array" aca="1" ref="D94" ca="1">SUM(INDIRECT("'"&amp;TOTALECSheets&amp;"'!"&amp;ADDRESS(ROW(),COLUMN())))</f>
        <v>0</v>
      </c>
      <c r="E94" s="10">
        <f t="shared" ca="1" si="3"/>
        <v>0</v>
      </c>
      <c r="F94" s="3"/>
      <c r="G94" s="10" cm="1">
        <f t="array" aca="1" ref="G94" ca="1">SUM(INDIRECT("'"&amp;TOTALECSheets&amp;"'!"&amp;ADDRESS(ROW(),COLUMN())))</f>
        <v>0</v>
      </c>
      <c r="H94" s="10" cm="1">
        <f t="array" aca="1" ref="H94" ca="1">SUM(INDIRECT("'"&amp;TOTALECSheets&amp;"'!"&amp;ADDRESS(ROW(),COLUMN())))</f>
        <v>0</v>
      </c>
      <c r="I94" s="10" cm="1">
        <f t="array" aca="1" ref="I94" ca="1">SUM(INDIRECT("'"&amp;TOTALECSheets&amp;"'!"&amp;ADDRESS(ROW(),COLUMN())))</f>
        <v>0</v>
      </c>
      <c r="J94" s="10" cm="1">
        <f t="array" aca="1" ref="J94" ca="1">SUM(INDIRECT("'"&amp;TOTALECSheets&amp;"'!"&amp;ADDRESS(ROW(),COLUMN())))</f>
        <v>0</v>
      </c>
      <c r="K94" s="10" cm="1">
        <f t="array" aca="1" ref="K94" ca="1">SUM(INDIRECT("'"&amp;TOTALECSheets&amp;"'!"&amp;ADDRESS(ROW(),COLUMN())))</f>
        <v>0</v>
      </c>
    </row>
    <row r="95" spans="1:11" outlineLevel="1">
      <c r="A95" s="31">
        <f>IF(ISBLANK('Input-Accounts'!A95),"",'Input-Accounts'!A95)</f>
        <v>83</v>
      </c>
      <c r="B95" s="53" t="str">
        <f>IF(ISBLANK('Input-Accounts'!B95),"",'Input-Accounts'!B95)</f>
        <v>STRUC &amp; IMPROV-OTHER DISTR. SYSTEMS</v>
      </c>
      <c r="C95" s="31">
        <f>IF(ISBLANK('Input-Accounts'!C95),"",'Input-Accounts'!C95)</f>
        <v>375.7</v>
      </c>
      <c r="D95" s="10" cm="1">
        <f t="array" aca="1" ref="D95" ca="1">SUM(INDIRECT("'"&amp;TOTALECSheets&amp;"'!"&amp;ADDRESS(ROW(),COLUMN())))</f>
        <v>0</v>
      </c>
      <c r="E95" s="10">
        <f t="shared" ca="1" si="3"/>
        <v>0</v>
      </c>
      <c r="F95" s="3"/>
      <c r="G95" s="10" cm="1">
        <f t="array" aca="1" ref="G95" ca="1">SUM(INDIRECT("'"&amp;TOTALECSheets&amp;"'!"&amp;ADDRESS(ROW(),COLUMN())))</f>
        <v>0</v>
      </c>
      <c r="H95" s="10" cm="1">
        <f t="array" aca="1" ref="H95" ca="1">SUM(INDIRECT("'"&amp;TOTALECSheets&amp;"'!"&amp;ADDRESS(ROW(),COLUMN())))</f>
        <v>0</v>
      </c>
      <c r="I95" s="10" cm="1">
        <f t="array" aca="1" ref="I95" ca="1">SUM(INDIRECT("'"&amp;TOTALECSheets&amp;"'!"&amp;ADDRESS(ROW(),COLUMN())))</f>
        <v>0</v>
      </c>
      <c r="J95" s="10" cm="1">
        <f t="array" aca="1" ref="J95" ca="1">SUM(INDIRECT("'"&amp;TOTALECSheets&amp;"'!"&amp;ADDRESS(ROW(),COLUMN())))</f>
        <v>0</v>
      </c>
      <c r="K95" s="10" cm="1">
        <f t="array" aca="1" ref="K95" ca="1">SUM(INDIRECT("'"&amp;TOTALECSheets&amp;"'!"&amp;ADDRESS(ROW(),COLUMN())))</f>
        <v>0</v>
      </c>
    </row>
    <row r="96" spans="1:11" outlineLevel="1">
      <c r="A96" s="31">
        <f>IF(ISBLANK('Input-Accounts'!A96),"",'Input-Accounts'!A96)</f>
        <v>84</v>
      </c>
      <c r="B96" s="53" t="str">
        <f>IF(ISBLANK('Input-Accounts'!B96),"",'Input-Accounts'!B96)</f>
        <v>STRUC &amp; IMPROV-OTHER DISTR SYS-ILP</v>
      </c>
      <c r="C96" s="31">
        <f>IF(ISBLANK('Input-Accounts'!C96),"",'Input-Accounts'!C96)</f>
        <v>375.71</v>
      </c>
      <c r="D96" s="10" cm="1">
        <f t="array" aca="1" ref="D96" ca="1">SUM(INDIRECT("'"&amp;TOTALECSheets&amp;"'!"&amp;ADDRESS(ROW(),COLUMN())))</f>
        <v>0</v>
      </c>
      <c r="E96" s="10">
        <f t="shared" ca="1" si="3"/>
        <v>0</v>
      </c>
      <c r="F96" s="3"/>
      <c r="G96" s="10" cm="1">
        <f t="array" aca="1" ref="G96" ca="1">SUM(INDIRECT("'"&amp;TOTALECSheets&amp;"'!"&amp;ADDRESS(ROW(),COLUMN())))</f>
        <v>0</v>
      </c>
      <c r="H96" s="10" cm="1">
        <f t="array" aca="1" ref="H96" ca="1">SUM(INDIRECT("'"&amp;TOTALECSheets&amp;"'!"&amp;ADDRESS(ROW(),COLUMN())))</f>
        <v>0</v>
      </c>
      <c r="I96" s="10" cm="1">
        <f t="array" aca="1" ref="I96" ca="1">SUM(INDIRECT("'"&amp;TOTALECSheets&amp;"'!"&amp;ADDRESS(ROW(),COLUMN())))</f>
        <v>0</v>
      </c>
      <c r="J96" s="10" cm="1">
        <f t="array" aca="1" ref="J96" ca="1">SUM(INDIRECT("'"&amp;TOTALECSheets&amp;"'!"&amp;ADDRESS(ROW(),COLUMN())))</f>
        <v>0</v>
      </c>
      <c r="K96" s="10" cm="1">
        <f t="array" aca="1" ref="K96" ca="1">SUM(INDIRECT("'"&amp;TOTALECSheets&amp;"'!"&amp;ADDRESS(ROW(),COLUMN())))</f>
        <v>0</v>
      </c>
    </row>
    <row r="97" spans="1:11" outlineLevel="1">
      <c r="A97" s="31">
        <f>IF(ISBLANK('Input-Accounts'!A97),"",'Input-Accounts'!A97)</f>
        <v>85</v>
      </c>
      <c r="B97" s="53" t="str">
        <f>IF(ISBLANK('Input-Accounts'!B97),"",'Input-Accounts'!B97)</f>
        <v>STRUC &amp; IMPROV-COMMUNICATIONS</v>
      </c>
      <c r="C97" s="31">
        <f>IF(ISBLANK('Input-Accounts'!C97),"",'Input-Accounts'!C97)</f>
        <v>375.8</v>
      </c>
      <c r="D97" s="10" cm="1">
        <f t="array" aca="1" ref="D97" ca="1">SUM(INDIRECT("'"&amp;TOTALECSheets&amp;"'!"&amp;ADDRESS(ROW(),COLUMN())))</f>
        <v>0</v>
      </c>
      <c r="E97" s="10">
        <f t="shared" ca="1" si="3"/>
        <v>0</v>
      </c>
      <c r="F97" s="3"/>
      <c r="G97" s="10" cm="1">
        <f t="array" aca="1" ref="G97" ca="1">SUM(INDIRECT("'"&amp;TOTALECSheets&amp;"'!"&amp;ADDRESS(ROW(),COLUMN())))</f>
        <v>0</v>
      </c>
      <c r="H97" s="10" cm="1">
        <f t="array" aca="1" ref="H97" ca="1">SUM(INDIRECT("'"&amp;TOTALECSheets&amp;"'!"&amp;ADDRESS(ROW(),COLUMN())))</f>
        <v>0</v>
      </c>
      <c r="I97" s="10" cm="1">
        <f t="array" aca="1" ref="I97" ca="1">SUM(INDIRECT("'"&amp;TOTALECSheets&amp;"'!"&amp;ADDRESS(ROW(),COLUMN())))</f>
        <v>0</v>
      </c>
      <c r="J97" s="10" cm="1">
        <f t="array" aca="1" ref="J97" ca="1">SUM(INDIRECT("'"&amp;TOTALECSheets&amp;"'!"&amp;ADDRESS(ROW(),COLUMN())))</f>
        <v>0</v>
      </c>
      <c r="K97" s="10" cm="1">
        <f t="array" aca="1" ref="K97" ca="1">SUM(INDIRECT("'"&amp;TOTALECSheets&amp;"'!"&amp;ADDRESS(ROW(),COLUMN())))</f>
        <v>0</v>
      </c>
    </row>
    <row r="98" spans="1:11" outlineLevel="1">
      <c r="A98" s="31">
        <f>IF(ISBLANK('Input-Accounts'!A98),"",'Input-Accounts'!A98)</f>
        <v>86</v>
      </c>
      <c r="B98" s="53" t="str">
        <f>IF(ISBLANK('Input-Accounts'!B98),"",'Input-Accounts'!B98)</f>
        <v>MAINS (Less SMRP)</v>
      </c>
      <c r="C98" s="31">
        <f>IF(ISBLANK('Input-Accounts'!C98),"",'Input-Accounts'!C98)</f>
        <v>376</v>
      </c>
      <c r="D98" s="10" cm="1">
        <f t="array" aca="1" ref="D98" ca="1">SUM(INDIRECT("'"&amp;TOTALECSheets&amp;"'!"&amp;ADDRESS(ROW(),COLUMN())))</f>
        <v>0</v>
      </c>
      <c r="E98" s="10">
        <f t="shared" ca="1" si="3"/>
        <v>0</v>
      </c>
      <c r="F98" s="3"/>
      <c r="G98" s="10" cm="1">
        <f t="array" aca="1" ref="G98" ca="1">SUM(INDIRECT("'"&amp;TOTALECSheets&amp;"'!"&amp;ADDRESS(ROW(),COLUMN())))</f>
        <v>0</v>
      </c>
      <c r="H98" s="10" cm="1">
        <f t="array" aca="1" ref="H98" ca="1">SUM(INDIRECT("'"&amp;TOTALECSheets&amp;"'!"&amp;ADDRESS(ROW(),COLUMN())))</f>
        <v>0</v>
      </c>
      <c r="I98" s="10" cm="1">
        <f t="array" aca="1" ref="I98" ca="1">SUM(INDIRECT("'"&amp;TOTALECSheets&amp;"'!"&amp;ADDRESS(ROW(),COLUMN())))</f>
        <v>0</v>
      </c>
      <c r="J98" s="10" cm="1">
        <f t="array" aca="1" ref="J98" ca="1">SUM(INDIRECT("'"&amp;TOTALECSheets&amp;"'!"&amp;ADDRESS(ROW(),COLUMN())))</f>
        <v>0</v>
      </c>
      <c r="K98" s="10" cm="1">
        <f t="array" aca="1" ref="K98" ca="1">SUM(INDIRECT("'"&amp;TOTALECSheets&amp;"'!"&amp;ADDRESS(ROW(),COLUMN())))</f>
        <v>0</v>
      </c>
    </row>
    <row r="99" spans="1:11" outlineLevel="1">
      <c r="A99" s="31">
        <f>IF(ISBLANK('Input-Accounts'!A99),"",'Input-Accounts'!A99)</f>
        <v>87</v>
      </c>
      <c r="B99" s="53" t="str">
        <f>IF(ISBLANK('Input-Accounts'!B99),"",'Input-Accounts'!B99)</f>
        <v>MAINS - DS-ML DIRECT ASSIGNMENT</v>
      </c>
      <c r="C99" s="31">
        <f>IF(ISBLANK('Input-Accounts'!C99),"",'Input-Accounts'!C99)</f>
        <v>376</v>
      </c>
      <c r="D99" s="10" cm="1">
        <f t="array" aca="1" ref="D99" ca="1">SUM(INDIRECT("'"&amp;TOTALECSheets&amp;"'!"&amp;ADDRESS(ROW(),COLUMN())))</f>
        <v>0</v>
      </c>
      <c r="E99" s="10">
        <f t="shared" ca="1" si="3"/>
        <v>0</v>
      </c>
      <c r="F99" s="3"/>
      <c r="G99" s="10" cm="1">
        <f t="array" aca="1" ref="G99" ca="1">SUM(INDIRECT("'"&amp;TOTALECSheets&amp;"'!"&amp;ADDRESS(ROW(),COLUMN())))</f>
        <v>0</v>
      </c>
      <c r="H99" s="10" cm="1">
        <f t="array" aca="1" ref="H99" ca="1">SUM(INDIRECT("'"&amp;TOTALECSheets&amp;"'!"&amp;ADDRESS(ROW(),COLUMN())))</f>
        <v>0</v>
      </c>
      <c r="I99" s="10" cm="1">
        <f t="array" aca="1" ref="I99" ca="1">SUM(INDIRECT("'"&amp;TOTALECSheets&amp;"'!"&amp;ADDRESS(ROW(),COLUMN())))</f>
        <v>0</v>
      </c>
      <c r="J99" s="10" cm="1">
        <f t="array" aca="1" ref="J99" ca="1">SUM(INDIRECT("'"&amp;TOTALECSheets&amp;"'!"&amp;ADDRESS(ROW(),COLUMN())))</f>
        <v>0</v>
      </c>
      <c r="K99" s="10" cm="1">
        <f t="array" aca="1" ref="K99" ca="1">SUM(INDIRECT("'"&amp;TOTALECSheets&amp;"'!"&amp;ADDRESS(ROW(),COLUMN())))</f>
        <v>0</v>
      </c>
    </row>
    <row r="100" spans="1:11" outlineLevel="1">
      <c r="A100" s="31">
        <f>IF(ISBLANK('Input-Accounts'!A100),"",'Input-Accounts'!A100)</f>
        <v>88</v>
      </c>
      <c r="B100" s="53" t="str">
        <f>IF(ISBLANK('Input-Accounts'!B100),"",'Input-Accounts'!B100)</f>
        <v>M &amp; R STATION EQUIP-GENERAL</v>
      </c>
      <c r="C100" s="31">
        <f>IF(ISBLANK('Input-Accounts'!C100),"",'Input-Accounts'!C100)</f>
        <v>378.1</v>
      </c>
      <c r="D100" s="10" cm="1">
        <f t="array" aca="1" ref="D100" ca="1">SUM(INDIRECT("'"&amp;TOTALECSheets&amp;"'!"&amp;ADDRESS(ROW(),COLUMN())))</f>
        <v>0</v>
      </c>
      <c r="E100" s="10">
        <f t="shared" ca="1" si="3"/>
        <v>0</v>
      </c>
      <c r="F100" s="3"/>
      <c r="G100" s="10" cm="1">
        <f t="array" aca="1" ref="G100" ca="1">SUM(INDIRECT("'"&amp;TOTALECSheets&amp;"'!"&amp;ADDRESS(ROW(),COLUMN())))</f>
        <v>0</v>
      </c>
      <c r="H100" s="10" cm="1">
        <f t="array" aca="1" ref="H100" ca="1">SUM(INDIRECT("'"&amp;TOTALECSheets&amp;"'!"&amp;ADDRESS(ROW(),COLUMN())))</f>
        <v>0</v>
      </c>
      <c r="I100" s="10" cm="1">
        <f t="array" aca="1" ref="I100" ca="1">SUM(INDIRECT("'"&amp;TOTALECSheets&amp;"'!"&amp;ADDRESS(ROW(),COLUMN())))</f>
        <v>0</v>
      </c>
      <c r="J100" s="10" cm="1">
        <f t="array" aca="1" ref="J100" ca="1">SUM(INDIRECT("'"&amp;TOTALECSheets&amp;"'!"&amp;ADDRESS(ROW(),COLUMN())))</f>
        <v>0</v>
      </c>
      <c r="K100" s="10" cm="1">
        <f t="array" aca="1" ref="K100" ca="1">SUM(INDIRECT("'"&amp;TOTALECSheets&amp;"'!"&amp;ADDRESS(ROW(),COLUMN())))</f>
        <v>0</v>
      </c>
    </row>
    <row r="101" spans="1:11" outlineLevel="1">
      <c r="A101" s="31">
        <f>IF(ISBLANK('Input-Accounts'!A101),"",'Input-Accounts'!A101)</f>
        <v>89</v>
      </c>
      <c r="B101" s="53" t="str">
        <f>IF(ISBLANK('Input-Accounts'!B101),"",'Input-Accounts'!B101)</f>
        <v>M &amp; R STA EQUIP-GENERAL-REGULATING (Less SMRP)</v>
      </c>
      <c r="C101" s="31">
        <f>IF(ISBLANK('Input-Accounts'!C101),"",'Input-Accounts'!C101)</f>
        <v>378.2</v>
      </c>
      <c r="D101" s="10" cm="1">
        <f t="array" aca="1" ref="D101" ca="1">SUM(INDIRECT("'"&amp;TOTALECSheets&amp;"'!"&amp;ADDRESS(ROW(),COLUMN())))</f>
        <v>0</v>
      </c>
      <c r="E101" s="10">
        <f t="shared" ca="1" si="3"/>
        <v>0</v>
      </c>
      <c r="F101" s="3"/>
      <c r="G101" s="10" cm="1">
        <f t="array" aca="1" ref="G101" ca="1">SUM(INDIRECT("'"&amp;TOTALECSheets&amp;"'!"&amp;ADDRESS(ROW(),COLUMN())))</f>
        <v>0</v>
      </c>
      <c r="H101" s="10" cm="1">
        <f t="array" aca="1" ref="H101" ca="1">SUM(INDIRECT("'"&amp;TOTALECSheets&amp;"'!"&amp;ADDRESS(ROW(),COLUMN())))</f>
        <v>0</v>
      </c>
      <c r="I101" s="10" cm="1">
        <f t="array" aca="1" ref="I101" ca="1">SUM(INDIRECT("'"&amp;TOTALECSheets&amp;"'!"&amp;ADDRESS(ROW(),COLUMN())))</f>
        <v>0</v>
      </c>
      <c r="J101" s="10" cm="1">
        <f t="array" aca="1" ref="J101" ca="1">SUM(INDIRECT("'"&amp;TOTALECSheets&amp;"'!"&amp;ADDRESS(ROW(),COLUMN())))</f>
        <v>0</v>
      </c>
      <c r="K101" s="10" cm="1">
        <f t="array" aca="1" ref="K101" ca="1">SUM(INDIRECT("'"&amp;TOTALECSheets&amp;"'!"&amp;ADDRESS(ROW(),COLUMN())))</f>
        <v>0</v>
      </c>
    </row>
    <row r="102" spans="1:11" outlineLevel="1">
      <c r="A102" s="31">
        <f>IF(ISBLANK('Input-Accounts'!A102),"",'Input-Accounts'!A102)</f>
        <v>90</v>
      </c>
      <c r="B102" s="53" t="str">
        <f>IF(ISBLANK('Input-Accounts'!B102),"",'Input-Accounts'!B102)</f>
        <v>M &amp; R STA EQUIP REG FMV</v>
      </c>
      <c r="C102" s="31">
        <f>IF(ISBLANK('Input-Accounts'!C102),"",'Input-Accounts'!C102)</f>
        <v>378.21</v>
      </c>
      <c r="D102" s="10" cm="1">
        <f t="array" aca="1" ref="D102" ca="1">SUM(INDIRECT("'"&amp;TOTALECSheets&amp;"'!"&amp;ADDRESS(ROW(),COLUMN())))</f>
        <v>0</v>
      </c>
      <c r="E102" s="10">
        <f t="shared" ca="1" si="3"/>
        <v>0</v>
      </c>
      <c r="F102" s="3"/>
      <c r="G102" s="10" cm="1">
        <f t="array" aca="1" ref="G102" ca="1">SUM(INDIRECT("'"&amp;TOTALECSheets&amp;"'!"&amp;ADDRESS(ROW(),COLUMN())))</f>
        <v>0</v>
      </c>
      <c r="H102" s="10" cm="1">
        <f t="array" aca="1" ref="H102" ca="1">SUM(INDIRECT("'"&amp;TOTALECSheets&amp;"'!"&amp;ADDRESS(ROW(),COLUMN())))</f>
        <v>0</v>
      </c>
      <c r="I102" s="10" cm="1">
        <f t="array" aca="1" ref="I102" ca="1">SUM(INDIRECT("'"&amp;TOTALECSheets&amp;"'!"&amp;ADDRESS(ROW(),COLUMN())))</f>
        <v>0</v>
      </c>
      <c r="J102" s="10" cm="1">
        <f t="array" aca="1" ref="J102" ca="1">SUM(INDIRECT("'"&amp;TOTALECSheets&amp;"'!"&amp;ADDRESS(ROW(),COLUMN())))</f>
        <v>0</v>
      </c>
      <c r="K102" s="10" cm="1">
        <f t="array" aca="1" ref="K102" ca="1">SUM(INDIRECT("'"&amp;TOTALECSheets&amp;"'!"&amp;ADDRESS(ROW(),COLUMN())))</f>
        <v>0</v>
      </c>
    </row>
    <row r="103" spans="1:11" outlineLevel="1">
      <c r="A103" s="31">
        <f>IF(ISBLANK('Input-Accounts'!A103),"",'Input-Accounts'!A103)</f>
        <v>91</v>
      </c>
      <c r="B103" s="53" t="str">
        <f>IF(ISBLANK('Input-Accounts'!B103),"",'Input-Accounts'!B103)</f>
        <v>M &amp; R STA EQUIP-GEN-LOCAL GAS PURCH</v>
      </c>
      <c r="C103" s="31">
        <f>IF(ISBLANK('Input-Accounts'!C103),"",'Input-Accounts'!C103)</f>
        <v>378.3</v>
      </c>
      <c r="D103" s="10" cm="1">
        <f t="array" aca="1" ref="D103" ca="1">SUM(INDIRECT("'"&amp;TOTALECSheets&amp;"'!"&amp;ADDRESS(ROW(),COLUMN())))</f>
        <v>0</v>
      </c>
      <c r="E103" s="10">
        <f t="shared" ca="1" si="3"/>
        <v>0</v>
      </c>
      <c r="F103" s="3"/>
      <c r="G103" s="10" cm="1">
        <f t="array" aca="1" ref="G103" ca="1">SUM(INDIRECT("'"&amp;TOTALECSheets&amp;"'!"&amp;ADDRESS(ROW(),COLUMN())))</f>
        <v>0</v>
      </c>
      <c r="H103" s="10" cm="1">
        <f t="array" aca="1" ref="H103" ca="1">SUM(INDIRECT("'"&amp;TOTALECSheets&amp;"'!"&amp;ADDRESS(ROW(),COLUMN())))</f>
        <v>0</v>
      </c>
      <c r="I103" s="10" cm="1">
        <f t="array" aca="1" ref="I103" ca="1">SUM(INDIRECT("'"&amp;TOTALECSheets&amp;"'!"&amp;ADDRESS(ROW(),COLUMN())))</f>
        <v>0</v>
      </c>
      <c r="J103" s="10" cm="1">
        <f t="array" aca="1" ref="J103" ca="1">SUM(INDIRECT("'"&amp;TOTALECSheets&amp;"'!"&amp;ADDRESS(ROW(),COLUMN())))</f>
        <v>0</v>
      </c>
      <c r="K103" s="10" cm="1">
        <f t="array" aca="1" ref="K103" ca="1">SUM(INDIRECT("'"&amp;TOTALECSheets&amp;"'!"&amp;ADDRESS(ROW(),COLUMN())))</f>
        <v>0</v>
      </c>
    </row>
    <row r="104" spans="1:11" outlineLevel="1">
      <c r="A104" s="31">
        <f>IF(ISBLANK('Input-Accounts'!A104),"",'Input-Accounts'!A104)</f>
        <v>92</v>
      </c>
      <c r="B104" s="53" t="str">
        <f>IF(ISBLANK('Input-Accounts'!B104),"",'Input-Accounts'!B104)</f>
        <v>Measuring and regulating station equipment—city gate check stations</v>
      </c>
      <c r="C104" s="31">
        <f>IF(ISBLANK('Input-Accounts'!C104),"",'Input-Accounts'!C104)</f>
        <v>379.1</v>
      </c>
      <c r="D104" s="10" cm="1">
        <f t="array" aca="1" ref="D104" ca="1">SUM(INDIRECT("'"&amp;TOTALECSheets&amp;"'!"&amp;ADDRESS(ROW(),COLUMN())))</f>
        <v>0</v>
      </c>
      <c r="E104" s="10">
        <f t="shared" ca="1" si="3"/>
        <v>0</v>
      </c>
      <c r="F104" s="3"/>
      <c r="G104" s="10" cm="1">
        <f t="array" aca="1" ref="G104" ca="1">SUM(INDIRECT("'"&amp;TOTALECSheets&amp;"'!"&amp;ADDRESS(ROW(),COLUMN())))</f>
        <v>0</v>
      </c>
      <c r="H104" s="10" cm="1">
        <f t="array" aca="1" ref="H104" ca="1">SUM(INDIRECT("'"&amp;TOTALECSheets&amp;"'!"&amp;ADDRESS(ROW(),COLUMN())))</f>
        <v>0</v>
      </c>
      <c r="I104" s="10" cm="1">
        <f t="array" aca="1" ref="I104" ca="1">SUM(INDIRECT("'"&amp;TOTALECSheets&amp;"'!"&amp;ADDRESS(ROW(),COLUMN())))</f>
        <v>0</v>
      </c>
      <c r="J104" s="10" cm="1">
        <f t="array" aca="1" ref="J104" ca="1">SUM(INDIRECT("'"&amp;TOTALECSheets&amp;"'!"&amp;ADDRESS(ROW(),COLUMN())))</f>
        <v>0</v>
      </c>
      <c r="K104" s="10" cm="1">
        <f t="array" aca="1" ref="K104" ca="1">SUM(INDIRECT("'"&amp;TOTALECSheets&amp;"'!"&amp;ADDRESS(ROW(),COLUMN())))</f>
        <v>0</v>
      </c>
    </row>
    <row r="105" spans="1:11" outlineLevel="1">
      <c r="A105" s="31">
        <f>IF(ISBLANK('Input-Accounts'!A105),"",'Input-Accounts'!A105)</f>
        <v>93</v>
      </c>
      <c r="B105" s="53" t="str">
        <f>IF(ISBLANK('Input-Accounts'!B105),"",'Input-Accounts'!B105)</f>
        <v>SERVICES (Less SMRP)</v>
      </c>
      <c r="C105" s="31">
        <f>IF(ISBLANK('Input-Accounts'!C105),"",'Input-Accounts'!C105)</f>
        <v>380</v>
      </c>
      <c r="D105" s="10" cm="1">
        <f t="array" aca="1" ref="D105" ca="1">SUM(INDIRECT("'"&amp;TOTALECSheets&amp;"'!"&amp;ADDRESS(ROW(),COLUMN())))</f>
        <v>0</v>
      </c>
      <c r="E105" s="10">
        <f t="shared" ca="1" si="3"/>
        <v>0</v>
      </c>
      <c r="F105" s="3"/>
      <c r="G105" s="10" cm="1">
        <f t="array" aca="1" ref="G105" ca="1">SUM(INDIRECT("'"&amp;TOTALECSheets&amp;"'!"&amp;ADDRESS(ROW(),COLUMN())))</f>
        <v>0</v>
      </c>
      <c r="H105" s="10" cm="1">
        <f t="array" aca="1" ref="H105" ca="1">SUM(INDIRECT("'"&amp;TOTALECSheets&amp;"'!"&amp;ADDRESS(ROW(),COLUMN())))</f>
        <v>0</v>
      </c>
      <c r="I105" s="10" cm="1">
        <f t="array" aca="1" ref="I105" ca="1">SUM(INDIRECT("'"&amp;TOTALECSheets&amp;"'!"&amp;ADDRESS(ROW(),COLUMN())))</f>
        <v>0</v>
      </c>
      <c r="J105" s="10" cm="1">
        <f t="array" aca="1" ref="J105" ca="1">SUM(INDIRECT("'"&amp;TOTALECSheets&amp;"'!"&amp;ADDRESS(ROW(),COLUMN())))</f>
        <v>0</v>
      </c>
      <c r="K105" s="10" cm="1">
        <f t="array" aca="1" ref="K105" ca="1">SUM(INDIRECT("'"&amp;TOTALECSheets&amp;"'!"&amp;ADDRESS(ROW(),COLUMN())))</f>
        <v>0</v>
      </c>
    </row>
    <row r="106" spans="1:11" outlineLevel="1">
      <c r="A106" s="31">
        <f>IF(ISBLANK('Input-Accounts'!A106),"",'Input-Accounts'!A106)</f>
        <v>94</v>
      </c>
      <c r="B106" s="53" t="str">
        <f>IF(ISBLANK('Input-Accounts'!B106),"",'Input-Accounts'!B106)</f>
        <v>METERS</v>
      </c>
      <c r="C106" s="31">
        <f>IF(ISBLANK('Input-Accounts'!C106),"",'Input-Accounts'!C106)</f>
        <v>381</v>
      </c>
      <c r="D106" s="10" cm="1">
        <f t="array" aca="1" ref="D106" ca="1">SUM(INDIRECT("'"&amp;TOTALECSheets&amp;"'!"&amp;ADDRESS(ROW(),COLUMN())))</f>
        <v>0</v>
      </c>
      <c r="E106" s="10">
        <f t="shared" ca="1" si="3"/>
        <v>0</v>
      </c>
      <c r="F106" s="3"/>
      <c r="G106" s="10" cm="1">
        <f t="array" aca="1" ref="G106" ca="1">SUM(INDIRECT("'"&amp;TOTALECSheets&amp;"'!"&amp;ADDRESS(ROW(),COLUMN())))</f>
        <v>0</v>
      </c>
      <c r="H106" s="10" cm="1">
        <f t="array" aca="1" ref="H106" ca="1">SUM(INDIRECT("'"&amp;TOTALECSheets&amp;"'!"&amp;ADDRESS(ROW(),COLUMN())))</f>
        <v>0</v>
      </c>
      <c r="I106" s="10" cm="1">
        <f t="array" aca="1" ref="I106" ca="1">SUM(INDIRECT("'"&amp;TOTALECSheets&amp;"'!"&amp;ADDRESS(ROW(),COLUMN())))</f>
        <v>0</v>
      </c>
      <c r="J106" s="10" cm="1">
        <f t="array" aca="1" ref="J106" ca="1">SUM(INDIRECT("'"&amp;TOTALECSheets&amp;"'!"&amp;ADDRESS(ROW(),COLUMN())))</f>
        <v>0</v>
      </c>
      <c r="K106" s="10" cm="1">
        <f t="array" aca="1" ref="K106" ca="1">SUM(INDIRECT("'"&amp;TOTALECSheets&amp;"'!"&amp;ADDRESS(ROW(),COLUMN())))</f>
        <v>0</v>
      </c>
    </row>
    <row r="107" spans="1:11" outlineLevel="1">
      <c r="A107" s="31">
        <f>IF(ISBLANK('Input-Accounts'!A107),"",'Input-Accounts'!A107)</f>
        <v>95</v>
      </c>
      <c r="B107" s="53" t="str">
        <f>IF(ISBLANK('Input-Accounts'!B107),"",'Input-Accounts'!B107)</f>
        <v>METERS - AMI</v>
      </c>
      <c r="C107" s="31">
        <f>IF(ISBLANK('Input-Accounts'!C107),"",'Input-Accounts'!C107)</f>
        <v>381.1</v>
      </c>
      <c r="D107" s="10" cm="1">
        <f t="array" aca="1" ref="D107" ca="1">SUM(INDIRECT("'"&amp;TOTALECSheets&amp;"'!"&amp;ADDRESS(ROW(),COLUMN())))</f>
        <v>0</v>
      </c>
      <c r="E107" s="10">
        <f t="shared" ca="1" si="3"/>
        <v>0</v>
      </c>
      <c r="F107" s="3"/>
      <c r="G107" s="10" cm="1">
        <f t="array" aca="1" ref="G107" ca="1">SUM(INDIRECT("'"&amp;TOTALECSheets&amp;"'!"&amp;ADDRESS(ROW(),COLUMN())))</f>
        <v>0</v>
      </c>
      <c r="H107" s="10" cm="1">
        <f t="array" aca="1" ref="H107" ca="1">SUM(INDIRECT("'"&amp;TOTALECSheets&amp;"'!"&amp;ADDRESS(ROW(),COLUMN())))</f>
        <v>0</v>
      </c>
      <c r="I107" s="10" cm="1">
        <f t="array" aca="1" ref="I107" ca="1">SUM(INDIRECT("'"&amp;TOTALECSheets&amp;"'!"&amp;ADDRESS(ROW(),COLUMN())))</f>
        <v>0</v>
      </c>
      <c r="J107" s="10" cm="1">
        <f t="array" aca="1" ref="J107" ca="1">SUM(INDIRECT("'"&amp;TOTALECSheets&amp;"'!"&amp;ADDRESS(ROW(),COLUMN())))</f>
        <v>0</v>
      </c>
      <c r="K107" s="10" cm="1">
        <f t="array" aca="1" ref="K107" ca="1">SUM(INDIRECT("'"&amp;TOTALECSheets&amp;"'!"&amp;ADDRESS(ROW(),COLUMN())))</f>
        <v>0</v>
      </c>
    </row>
    <row r="108" spans="1:11" outlineLevel="1">
      <c r="A108" s="31">
        <f>IF(ISBLANK('Input-Accounts'!A108),"",'Input-Accounts'!A108)</f>
        <v>96</v>
      </c>
      <c r="B108" s="53" t="str">
        <f>IF(ISBLANK('Input-Accounts'!B108),"",'Input-Accounts'!B108)</f>
        <v>METER INSTALLATIONS (Less SMRP)</v>
      </c>
      <c r="C108" s="31">
        <f>IF(ISBLANK('Input-Accounts'!C108),"",'Input-Accounts'!C108)</f>
        <v>382</v>
      </c>
      <c r="D108" s="10" cm="1">
        <f t="array" aca="1" ref="D108" ca="1">SUM(INDIRECT("'"&amp;TOTALECSheets&amp;"'!"&amp;ADDRESS(ROW(),COLUMN())))</f>
        <v>0</v>
      </c>
      <c r="E108" s="10">
        <f t="shared" ca="1" si="3"/>
        <v>0</v>
      </c>
      <c r="F108" s="3"/>
      <c r="G108" s="10" cm="1">
        <f t="array" aca="1" ref="G108" ca="1">SUM(INDIRECT("'"&amp;TOTALECSheets&amp;"'!"&amp;ADDRESS(ROW(),COLUMN())))</f>
        <v>0</v>
      </c>
      <c r="H108" s="10" cm="1">
        <f t="array" aca="1" ref="H108" ca="1">SUM(INDIRECT("'"&amp;TOTALECSheets&amp;"'!"&amp;ADDRESS(ROW(),COLUMN())))</f>
        <v>0</v>
      </c>
      <c r="I108" s="10" cm="1">
        <f t="array" aca="1" ref="I108" ca="1">SUM(INDIRECT("'"&amp;TOTALECSheets&amp;"'!"&amp;ADDRESS(ROW(),COLUMN())))</f>
        <v>0</v>
      </c>
      <c r="J108" s="10" cm="1">
        <f t="array" aca="1" ref="J108" ca="1">SUM(INDIRECT("'"&amp;TOTALECSheets&amp;"'!"&amp;ADDRESS(ROW(),COLUMN())))</f>
        <v>0</v>
      </c>
      <c r="K108" s="10" cm="1">
        <f t="array" aca="1" ref="K108" ca="1">SUM(INDIRECT("'"&amp;TOTALECSheets&amp;"'!"&amp;ADDRESS(ROW(),COLUMN())))</f>
        <v>0</v>
      </c>
    </row>
    <row r="109" spans="1:11" outlineLevel="1">
      <c r="A109" s="31">
        <f>IF(ISBLANK('Input-Accounts'!A109),"",'Input-Accounts'!A109)</f>
        <v>97</v>
      </c>
      <c r="B109" s="53" t="str">
        <f>IF(ISBLANK('Input-Accounts'!B109),"",'Input-Accounts'!B109)</f>
        <v>HOUSE REGULATORS (Less SMRP)</v>
      </c>
      <c r="C109" s="31">
        <f>IF(ISBLANK('Input-Accounts'!C109),"",'Input-Accounts'!C109)</f>
        <v>383</v>
      </c>
      <c r="D109" s="10" cm="1">
        <f t="array" aca="1" ref="D109" ca="1">SUM(INDIRECT("'"&amp;TOTALECSheets&amp;"'!"&amp;ADDRESS(ROW(),COLUMN())))</f>
        <v>0</v>
      </c>
      <c r="E109" s="10">
        <f t="shared" ca="1" si="3"/>
        <v>0</v>
      </c>
      <c r="F109" s="3"/>
      <c r="G109" s="10" cm="1">
        <f t="array" aca="1" ref="G109" ca="1">SUM(INDIRECT("'"&amp;TOTALECSheets&amp;"'!"&amp;ADDRESS(ROW(),COLUMN())))</f>
        <v>0</v>
      </c>
      <c r="H109" s="10" cm="1">
        <f t="array" aca="1" ref="H109" ca="1">SUM(INDIRECT("'"&amp;TOTALECSheets&amp;"'!"&amp;ADDRESS(ROW(),COLUMN())))</f>
        <v>0</v>
      </c>
      <c r="I109" s="10" cm="1">
        <f t="array" aca="1" ref="I109" ca="1">SUM(INDIRECT("'"&amp;TOTALECSheets&amp;"'!"&amp;ADDRESS(ROW(),COLUMN())))</f>
        <v>0</v>
      </c>
      <c r="J109" s="10" cm="1">
        <f t="array" aca="1" ref="J109" ca="1">SUM(INDIRECT("'"&amp;TOTALECSheets&amp;"'!"&amp;ADDRESS(ROW(),COLUMN())))</f>
        <v>0</v>
      </c>
      <c r="K109" s="10" cm="1">
        <f t="array" aca="1" ref="K109" ca="1">SUM(INDIRECT("'"&amp;TOTALECSheets&amp;"'!"&amp;ADDRESS(ROW(),COLUMN())))</f>
        <v>0</v>
      </c>
    </row>
    <row r="110" spans="1:11" outlineLevel="1">
      <c r="A110" s="31">
        <f>IF(ISBLANK('Input-Accounts'!A110),"",'Input-Accounts'!A110)</f>
        <v>98</v>
      </c>
      <c r="B110" s="53" t="str">
        <f>IF(ISBLANK('Input-Accounts'!B110),"",'Input-Accounts'!B110)</f>
        <v>HOUSE REGULATOR INSTALLATIONS</v>
      </c>
      <c r="C110" s="31">
        <f>IF(ISBLANK('Input-Accounts'!C110),"",'Input-Accounts'!C110)</f>
        <v>384</v>
      </c>
      <c r="D110" s="10" cm="1">
        <f t="array" aca="1" ref="D110" ca="1">SUM(INDIRECT("'"&amp;TOTALECSheets&amp;"'!"&amp;ADDRESS(ROW(),COLUMN())))</f>
        <v>0</v>
      </c>
      <c r="E110" s="10">
        <f t="shared" ca="1" si="3"/>
        <v>0</v>
      </c>
      <c r="F110" s="3"/>
      <c r="G110" s="10" cm="1">
        <f t="array" aca="1" ref="G110" ca="1">SUM(INDIRECT("'"&amp;TOTALECSheets&amp;"'!"&amp;ADDRESS(ROW(),COLUMN())))</f>
        <v>0</v>
      </c>
      <c r="H110" s="10" cm="1">
        <f t="array" aca="1" ref="H110" ca="1">SUM(INDIRECT("'"&amp;TOTALECSheets&amp;"'!"&amp;ADDRESS(ROW(),COLUMN())))</f>
        <v>0</v>
      </c>
      <c r="I110" s="10" cm="1">
        <f t="array" aca="1" ref="I110" ca="1">SUM(INDIRECT("'"&amp;TOTALECSheets&amp;"'!"&amp;ADDRESS(ROW(),COLUMN())))</f>
        <v>0</v>
      </c>
      <c r="J110" s="10" cm="1">
        <f t="array" aca="1" ref="J110" ca="1">SUM(INDIRECT("'"&amp;TOTALECSheets&amp;"'!"&amp;ADDRESS(ROW(),COLUMN())))</f>
        <v>0</v>
      </c>
      <c r="K110" s="10" cm="1">
        <f t="array" aca="1" ref="K110" ca="1">SUM(INDIRECT("'"&amp;TOTALECSheets&amp;"'!"&amp;ADDRESS(ROW(),COLUMN())))</f>
        <v>0</v>
      </c>
    </row>
    <row r="111" spans="1:11" outlineLevel="1">
      <c r="A111" s="31">
        <f>IF(ISBLANK('Input-Accounts'!A111),"",'Input-Accounts'!A111)</f>
        <v>99</v>
      </c>
      <c r="B111" s="53" t="str">
        <f>IF(ISBLANK('Input-Accounts'!B111),"",'Input-Accounts'!B111)</f>
        <v>INDUSTRIAL M &amp; R STATION EQUIPMENT</v>
      </c>
      <c r="C111" s="31">
        <f>IF(ISBLANK('Input-Accounts'!C111),"",'Input-Accounts'!C111)</f>
        <v>385</v>
      </c>
      <c r="D111" s="10" cm="1">
        <f t="array" aca="1" ref="D111" ca="1">SUM(INDIRECT("'"&amp;TOTALECSheets&amp;"'!"&amp;ADDRESS(ROW(),COLUMN())))</f>
        <v>0</v>
      </c>
      <c r="E111" s="10">
        <f t="shared" ca="1" si="3"/>
        <v>0</v>
      </c>
      <c r="F111" s="3"/>
      <c r="G111" s="10" cm="1">
        <f t="array" aca="1" ref="G111" ca="1">SUM(INDIRECT("'"&amp;TOTALECSheets&amp;"'!"&amp;ADDRESS(ROW(),COLUMN())))</f>
        <v>0</v>
      </c>
      <c r="H111" s="10" cm="1">
        <f t="array" aca="1" ref="H111" ca="1">SUM(INDIRECT("'"&amp;TOTALECSheets&amp;"'!"&amp;ADDRESS(ROW(),COLUMN())))</f>
        <v>0</v>
      </c>
      <c r="I111" s="10" cm="1">
        <f t="array" aca="1" ref="I111" ca="1">SUM(INDIRECT("'"&amp;TOTALECSheets&amp;"'!"&amp;ADDRESS(ROW(),COLUMN())))</f>
        <v>0</v>
      </c>
      <c r="J111" s="10" cm="1">
        <f t="array" aca="1" ref="J111" ca="1">SUM(INDIRECT("'"&amp;TOTALECSheets&amp;"'!"&amp;ADDRESS(ROW(),COLUMN())))</f>
        <v>0</v>
      </c>
      <c r="K111" s="10" cm="1">
        <f t="array" aca="1" ref="K111" ca="1">SUM(INDIRECT("'"&amp;TOTALECSheets&amp;"'!"&amp;ADDRESS(ROW(),COLUMN())))</f>
        <v>0</v>
      </c>
    </row>
    <row r="112" spans="1:11" outlineLevel="1">
      <c r="A112" s="31">
        <f>IF(ISBLANK('Input-Accounts'!A112),"",'Input-Accounts'!A112)</f>
        <v>100</v>
      </c>
      <c r="B112" s="53" t="str">
        <f>IF(ISBLANK('Input-Accounts'!B112),"",'Input-Accounts'!B112)</f>
        <v>INDUSTRIAL M &amp; R STATION EQUIPMENT - DS-ML DIRECT ASSIGNMENT</v>
      </c>
      <c r="C112" s="31">
        <f>IF(ISBLANK('Input-Accounts'!C112),"",'Input-Accounts'!C112)</f>
        <v>385</v>
      </c>
      <c r="D112" s="10" cm="1">
        <f t="array" aca="1" ref="D112" ca="1">SUM(INDIRECT("'"&amp;TOTALECSheets&amp;"'!"&amp;ADDRESS(ROW(),COLUMN())))</f>
        <v>0</v>
      </c>
      <c r="E112" s="10">
        <f t="shared" ca="1" si="3"/>
        <v>0</v>
      </c>
      <c r="F112" s="3"/>
      <c r="G112" s="10" cm="1">
        <f t="array" aca="1" ref="G112" ca="1">SUM(INDIRECT("'"&amp;TOTALECSheets&amp;"'!"&amp;ADDRESS(ROW(),COLUMN())))</f>
        <v>0</v>
      </c>
      <c r="H112" s="10" cm="1">
        <f t="array" aca="1" ref="H112" ca="1">SUM(INDIRECT("'"&amp;TOTALECSheets&amp;"'!"&amp;ADDRESS(ROW(),COLUMN())))</f>
        <v>0</v>
      </c>
      <c r="I112" s="10" cm="1">
        <f t="array" aca="1" ref="I112" ca="1">SUM(INDIRECT("'"&amp;TOTALECSheets&amp;"'!"&amp;ADDRESS(ROW(),COLUMN())))</f>
        <v>0</v>
      </c>
      <c r="J112" s="10" cm="1">
        <f t="array" aca="1" ref="J112" ca="1">SUM(INDIRECT("'"&amp;TOTALECSheets&amp;"'!"&amp;ADDRESS(ROW(),COLUMN())))</f>
        <v>0</v>
      </c>
      <c r="K112" s="10" cm="1">
        <f t="array" aca="1" ref="K112" ca="1">SUM(INDIRECT("'"&amp;TOTALECSheets&amp;"'!"&amp;ADDRESS(ROW(),COLUMN())))</f>
        <v>0</v>
      </c>
    </row>
    <row r="113" spans="1:11" outlineLevel="1">
      <c r="A113" s="31">
        <f>IF(ISBLANK('Input-Accounts'!A113),"",'Input-Accounts'!A113)</f>
        <v>101</v>
      </c>
      <c r="B113" s="53" t="str">
        <f>IF(ISBLANK('Input-Accounts'!B113),"",'Input-Accounts'!B113)</f>
        <v>OTHER EQUIP-ODORIZATION</v>
      </c>
      <c r="C113" s="31">
        <f>IF(ISBLANK('Input-Accounts'!C113),"",'Input-Accounts'!C113)</f>
        <v>387.2</v>
      </c>
      <c r="D113" s="10" cm="1">
        <f t="array" aca="1" ref="D113" ca="1">SUM(INDIRECT("'"&amp;TOTALECSheets&amp;"'!"&amp;ADDRESS(ROW(),COLUMN())))</f>
        <v>0</v>
      </c>
      <c r="E113" s="10">
        <f t="shared" ca="1" si="3"/>
        <v>0</v>
      </c>
      <c r="F113" s="3"/>
      <c r="G113" s="10" cm="1">
        <f t="array" aca="1" ref="G113" ca="1">SUM(INDIRECT("'"&amp;TOTALECSheets&amp;"'!"&amp;ADDRESS(ROW(),COLUMN())))</f>
        <v>0</v>
      </c>
      <c r="H113" s="10" cm="1">
        <f t="array" aca="1" ref="H113" ca="1">SUM(INDIRECT("'"&amp;TOTALECSheets&amp;"'!"&amp;ADDRESS(ROW(),COLUMN())))</f>
        <v>0</v>
      </c>
      <c r="I113" s="10" cm="1">
        <f t="array" aca="1" ref="I113" ca="1">SUM(INDIRECT("'"&amp;TOTALECSheets&amp;"'!"&amp;ADDRESS(ROW(),COLUMN())))</f>
        <v>0</v>
      </c>
      <c r="J113" s="10" cm="1">
        <f t="array" aca="1" ref="J113" ca="1">SUM(INDIRECT("'"&amp;TOTALECSheets&amp;"'!"&amp;ADDRESS(ROW(),COLUMN())))</f>
        <v>0</v>
      </c>
      <c r="K113" s="10" cm="1">
        <f t="array" aca="1" ref="K113" ca="1">SUM(INDIRECT("'"&amp;TOTALECSheets&amp;"'!"&amp;ADDRESS(ROW(),COLUMN())))</f>
        <v>0</v>
      </c>
    </row>
    <row r="114" spans="1:11" outlineLevel="1">
      <c r="A114" s="31">
        <f>IF(ISBLANK('Input-Accounts'!A114),"",'Input-Accounts'!A114)</f>
        <v>102</v>
      </c>
      <c r="B114" s="53" t="str">
        <f>IF(ISBLANK('Input-Accounts'!B114),"",'Input-Accounts'!B114)</f>
        <v>OTHER EQUIP-TELEPHONE</v>
      </c>
      <c r="C114" s="31">
        <f>IF(ISBLANK('Input-Accounts'!C114),"",'Input-Accounts'!C114)</f>
        <v>387.41</v>
      </c>
      <c r="D114" s="10" cm="1">
        <f t="array" aca="1" ref="D114" ca="1">SUM(INDIRECT("'"&amp;TOTALECSheets&amp;"'!"&amp;ADDRESS(ROW(),COLUMN())))</f>
        <v>0</v>
      </c>
      <c r="E114" s="10">
        <f t="shared" ca="1" si="3"/>
        <v>0</v>
      </c>
      <c r="F114" s="3"/>
      <c r="G114" s="10" cm="1">
        <f t="array" aca="1" ref="G114" ca="1">SUM(INDIRECT("'"&amp;TOTALECSheets&amp;"'!"&amp;ADDRESS(ROW(),COLUMN())))</f>
        <v>0</v>
      </c>
      <c r="H114" s="10" cm="1">
        <f t="array" aca="1" ref="H114" ca="1">SUM(INDIRECT("'"&amp;TOTALECSheets&amp;"'!"&amp;ADDRESS(ROW(),COLUMN())))</f>
        <v>0</v>
      </c>
      <c r="I114" s="10" cm="1">
        <f t="array" aca="1" ref="I114" ca="1">SUM(INDIRECT("'"&amp;TOTALECSheets&amp;"'!"&amp;ADDRESS(ROW(),COLUMN())))</f>
        <v>0</v>
      </c>
      <c r="J114" s="10" cm="1">
        <f t="array" aca="1" ref="J114" ca="1">SUM(INDIRECT("'"&amp;TOTALECSheets&amp;"'!"&amp;ADDRESS(ROW(),COLUMN())))</f>
        <v>0</v>
      </c>
      <c r="K114" s="10" cm="1">
        <f t="array" aca="1" ref="K114" ca="1">SUM(INDIRECT("'"&amp;TOTALECSheets&amp;"'!"&amp;ADDRESS(ROW(),COLUMN())))</f>
        <v>0</v>
      </c>
    </row>
    <row r="115" spans="1:11" outlineLevel="1">
      <c r="A115" s="31">
        <f>IF(ISBLANK('Input-Accounts'!A115),"",'Input-Accounts'!A115)</f>
        <v>103</v>
      </c>
      <c r="B115" s="53" t="str">
        <f>IF(ISBLANK('Input-Accounts'!B115),"",'Input-Accounts'!B115)</f>
        <v>OTHER EQUIPMENT-RADIO</v>
      </c>
      <c r="C115" s="31">
        <f>IF(ISBLANK('Input-Accounts'!C115),"",'Input-Accounts'!C115)</f>
        <v>387.42</v>
      </c>
      <c r="D115" s="10" cm="1">
        <f t="array" aca="1" ref="D115" ca="1">SUM(INDIRECT("'"&amp;TOTALECSheets&amp;"'!"&amp;ADDRESS(ROW(),COLUMN())))</f>
        <v>0</v>
      </c>
      <c r="E115" s="10">
        <f t="shared" ca="1" si="3"/>
        <v>0</v>
      </c>
      <c r="F115" s="3"/>
      <c r="G115" s="10" cm="1">
        <f t="array" aca="1" ref="G115" ca="1">SUM(INDIRECT("'"&amp;TOTALECSheets&amp;"'!"&amp;ADDRESS(ROW(),COLUMN())))</f>
        <v>0</v>
      </c>
      <c r="H115" s="10" cm="1">
        <f t="array" aca="1" ref="H115" ca="1">SUM(INDIRECT("'"&amp;TOTALECSheets&amp;"'!"&amp;ADDRESS(ROW(),COLUMN())))</f>
        <v>0</v>
      </c>
      <c r="I115" s="10" cm="1">
        <f t="array" aca="1" ref="I115" ca="1">SUM(INDIRECT("'"&amp;TOTALECSheets&amp;"'!"&amp;ADDRESS(ROW(),COLUMN())))</f>
        <v>0</v>
      </c>
      <c r="J115" s="10" cm="1">
        <f t="array" aca="1" ref="J115" ca="1">SUM(INDIRECT("'"&amp;TOTALECSheets&amp;"'!"&amp;ADDRESS(ROW(),COLUMN())))</f>
        <v>0</v>
      </c>
      <c r="K115" s="10" cm="1">
        <f t="array" aca="1" ref="K115" ca="1">SUM(INDIRECT("'"&amp;TOTALECSheets&amp;"'!"&amp;ADDRESS(ROW(),COLUMN())))</f>
        <v>0</v>
      </c>
    </row>
    <row r="116" spans="1:11" outlineLevel="1">
      <c r="A116" s="31">
        <f>IF(ISBLANK('Input-Accounts'!A116),"",'Input-Accounts'!A116)</f>
        <v>104</v>
      </c>
      <c r="B116" s="53" t="str">
        <f>IF(ISBLANK('Input-Accounts'!B116),"",'Input-Accounts'!B116)</f>
        <v>OTHER EQUIP-OTHER COMMUNICATION</v>
      </c>
      <c r="C116" s="31">
        <f>IF(ISBLANK('Input-Accounts'!C116),"",'Input-Accounts'!C116)</f>
        <v>387.44</v>
      </c>
      <c r="D116" s="10" cm="1">
        <f t="array" aca="1" ref="D116" ca="1">SUM(INDIRECT("'"&amp;TOTALECSheets&amp;"'!"&amp;ADDRESS(ROW(),COLUMN())))</f>
        <v>0</v>
      </c>
      <c r="E116" s="10">
        <f t="shared" ca="1" si="3"/>
        <v>0</v>
      </c>
      <c r="F116" s="3"/>
      <c r="G116" s="10" cm="1">
        <f t="array" aca="1" ref="G116" ca="1">SUM(INDIRECT("'"&amp;TOTALECSheets&amp;"'!"&amp;ADDRESS(ROW(),COLUMN())))</f>
        <v>0</v>
      </c>
      <c r="H116" s="10" cm="1">
        <f t="array" aca="1" ref="H116" ca="1">SUM(INDIRECT("'"&amp;TOTALECSheets&amp;"'!"&amp;ADDRESS(ROW(),COLUMN())))</f>
        <v>0</v>
      </c>
      <c r="I116" s="10" cm="1">
        <f t="array" aca="1" ref="I116" ca="1">SUM(INDIRECT("'"&amp;TOTALECSheets&amp;"'!"&amp;ADDRESS(ROW(),COLUMN())))</f>
        <v>0</v>
      </c>
      <c r="J116" s="10" cm="1">
        <f t="array" aca="1" ref="J116" ca="1">SUM(INDIRECT("'"&amp;TOTALECSheets&amp;"'!"&amp;ADDRESS(ROW(),COLUMN())))</f>
        <v>0</v>
      </c>
      <c r="K116" s="10" cm="1">
        <f t="array" aca="1" ref="K116" ca="1">SUM(INDIRECT("'"&amp;TOTALECSheets&amp;"'!"&amp;ADDRESS(ROW(),COLUMN())))</f>
        <v>0</v>
      </c>
    </row>
    <row r="117" spans="1:11" outlineLevel="1">
      <c r="A117" s="31">
        <f>IF(ISBLANK('Input-Accounts'!A117),"",'Input-Accounts'!A117)</f>
        <v>105</v>
      </c>
      <c r="B117" s="53" t="str">
        <f>IF(ISBLANK('Input-Accounts'!B117),"",'Input-Accounts'!B117)</f>
        <v>OTHER EQUIP-TELEMETERING</v>
      </c>
      <c r="C117" s="31">
        <f>IF(ISBLANK('Input-Accounts'!C117),"",'Input-Accounts'!C117)</f>
        <v>387.45</v>
      </c>
      <c r="D117" s="10" cm="1">
        <f t="array" aca="1" ref="D117" ca="1">SUM(INDIRECT("'"&amp;TOTALECSheets&amp;"'!"&amp;ADDRESS(ROW(),COLUMN())))</f>
        <v>0</v>
      </c>
      <c r="E117" s="10">
        <f t="shared" ca="1" si="3"/>
        <v>0</v>
      </c>
      <c r="F117" s="3"/>
      <c r="G117" s="10" cm="1">
        <f t="array" aca="1" ref="G117" ca="1">SUM(INDIRECT("'"&amp;TOTALECSheets&amp;"'!"&amp;ADDRESS(ROW(),COLUMN())))</f>
        <v>0</v>
      </c>
      <c r="H117" s="10" cm="1">
        <f t="array" aca="1" ref="H117" ca="1">SUM(INDIRECT("'"&amp;TOTALECSheets&amp;"'!"&amp;ADDRESS(ROW(),COLUMN())))</f>
        <v>0</v>
      </c>
      <c r="I117" s="10" cm="1">
        <f t="array" aca="1" ref="I117" ca="1">SUM(INDIRECT("'"&amp;TOTALECSheets&amp;"'!"&amp;ADDRESS(ROW(),COLUMN())))</f>
        <v>0</v>
      </c>
      <c r="J117" s="10" cm="1">
        <f t="array" aca="1" ref="J117" ca="1">SUM(INDIRECT("'"&amp;TOTALECSheets&amp;"'!"&amp;ADDRESS(ROW(),COLUMN())))</f>
        <v>0</v>
      </c>
      <c r="K117" s="10" cm="1">
        <f t="array" aca="1" ref="K117" ca="1">SUM(INDIRECT("'"&amp;TOTALECSheets&amp;"'!"&amp;ADDRESS(ROW(),COLUMN())))</f>
        <v>0</v>
      </c>
    </row>
    <row r="118" spans="1:11" outlineLevel="1">
      <c r="A118" s="31">
        <f>IF(ISBLANK('Input-Accounts'!A118),"",'Input-Accounts'!A118)</f>
        <v>106</v>
      </c>
      <c r="B118" s="53" t="str">
        <f>IF(ISBLANK('Input-Accounts'!B118),"",'Input-Accounts'!B118)</f>
        <v>OTHER EQUIP-CUST INFO SERVICE</v>
      </c>
      <c r="C118" s="31">
        <f>IF(ISBLANK('Input-Accounts'!C118),"",'Input-Accounts'!C118)</f>
        <v>387.46</v>
      </c>
      <c r="D118" s="10" cm="1">
        <f t="array" aca="1" ref="D118" ca="1">SUM(INDIRECT("'"&amp;TOTALECSheets&amp;"'!"&amp;ADDRESS(ROW(),COLUMN())))</f>
        <v>0</v>
      </c>
      <c r="E118" s="10">
        <f t="shared" ca="1" si="3"/>
        <v>0</v>
      </c>
      <c r="F118" s="3"/>
      <c r="G118" s="10" cm="1">
        <f t="array" aca="1" ref="G118" ca="1">SUM(INDIRECT("'"&amp;TOTALECSheets&amp;"'!"&amp;ADDRESS(ROW(),COLUMN())))</f>
        <v>0</v>
      </c>
      <c r="H118" s="10" cm="1">
        <f t="array" aca="1" ref="H118" ca="1">SUM(INDIRECT("'"&amp;TOTALECSheets&amp;"'!"&amp;ADDRESS(ROW(),COLUMN())))</f>
        <v>0</v>
      </c>
      <c r="I118" s="10" cm="1">
        <f t="array" aca="1" ref="I118" ca="1">SUM(INDIRECT("'"&amp;TOTALECSheets&amp;"'!"&amp;ADDRESS(ROW(),COLUMN())))</f>
        <v>0</v>
      </c>
      <c r="J118" s="10" cm="1">
        <f t="array" aca="1" ref="J118" ca="1">SUM(INDIRECT("'"&amp;TOTALECSheets&amp;"'!"&amp;ADDRESS(ROW(),COLUMN())))</f>
        <v>0</v>
      </c>
      <c r="K118" s="10" cm="1">
        <f t="array" aca="1" ref="K118" ca="1">SUM(INDIRECT("'"&amp;TOTALECSheets&amp;"'!"&amp;ADDRESS(ROW(),COLUMN())))</f>
        <v>0</v>
      </c>
    </row>
    <row r="119" spans="1:11" outlineLevel="1">
      <c r="A119" s="31">
        <f>IF(ISBLANK('Input-Accounts'!A119),"",'Input-Accounts'!A119)</f>
        <v>107</v>
      </c>
      <c r="B119" s="53" t="str">
        <f>IF(ISBLANK('Input-Accounts'!B119),"",'Input-Accounts'!B119)</f>
        <v>GPS PIPE LOCATORS</v>
      </c>
      <c r="C119" s="31">
        <f>IF(ISBLANK('Input-Accounts'!C119),"",'Input-Accounts'!C119)</f>
        <v>387.5</v>
      </c>
      <c r="D119" s="10" cm="1">
        <f t="array" aca="1" ref="D119" ca="1">SUM(INDIRECT("'"&amp;TOTALECSheets&amp;"'!"&amp;ADDRESS(ROW(),COLUMN())))</f>
        <v>0</v>
      </c>
      <c r="E119" s="10">
        <f t="shared" ref="E119:E150" ca="1" si="4">IFERROR(IF(D119="",0,IF(D119=0,0,IF(ABS(D119-SUM($G119:$K119))&lt;Check_Limit,0,1))),1)</f>
        <v>0</v>
      </c>
      <c r="F119" s="3"/>
      <c r="G119" s="10" cm="1">
        <f t="array" aca="1" ref="G119" ca="1">SUM(INDIRECT("'"&amp;TOTALECSheets&amp;"'!"&amp;ADDRESS(ROW(),COLUMN())))</f>
        <v>0</v>
      </c>
      <c r="H119" s="10" cm="1">
        <f t="array" aca="1" ref="H119" ca="1">SUM(INDIRECT("'"&amp;TOTALECSheets&amp;"'!"&amp;ADDRESS(ROW(),COLUMN())))</f>
        <v>0</v>
      </c>
      <c r="I119" s="10" cm="1">
        <f t="array" aca="1" ref="I119" ca="1">SUM(INDIRECT("'"&amp;TOTALECSheets&amp;"'!"&amp;ADDRESS(ROW(),COLUMN())))</f>
        <v>0</v>
      </c>
      <c r="J119" s="10" cm="1">
        <f t="array" aca="1" ref="J119" ca="1">SUM(INDIRECT("'"&amp;TOTALECSheets&amp;"'!"&amp;ADDRESS(ROW(),COLUMN())))</f>
        <v>0</v>
      </c>
      <c r="K119" s="10" cm="1">
        <f t="array" aca="1" ref="K119" ca="1">SUM(INDIRECT("'"&amp;TOTALECSheets&amp;"'!"&amp;ADDRESS(ROW(),COLUMN())))</f>
        <v>0</v>
      </c>
    </row>
    <row r="120" spans="1:11" outlineLevel="1">
      <c r="A120" s="31">
        <f>IF(ISBLANK('Input-Accounts'!A120),"",'Input-Accounts'!A120)</f>
        <v>108</v>
      </c>
      <c r="B120" t="str">
        <f>IF(ISBLANK('Input-Accounts'!B120),"",'Input-Accounts'!B120)</f>
        <v>Subtotal - Distribution Plant</v>
      </c>
      <c r="C120" s="31" t="str">
        <f>IF(ISBLANK('Input-Accounts'!C120),"",'Input-Accounts'!C120)</f>
        <v/>
      </c>
      <c r="D120" s="123" cm="1">
        <f t="array" aca="1" ref="D120" ca="1">SUM(INDIRECT("'"&amp;TOTALECSheets&amp;"'!"&amp;ADDRESS(ROW(),COLUMN())))</f>
        <v>0</v>
      </c>
      <c r="E120" s="10">
        <f t="shared" ca="1" si="4"/>
        <v>0</v>
      </c>
      <c r="G120" s="123" cm="1">
        <f t="array" aca="1" ref="G120" ca="1">SUM(INDIRECT("'"&amp;TOTALECSheets&amp;"'!"&amp;ADDRESS(ROW(),COLUMN())))</f>
        <v>0</v>
      </c>
      <c r="H120" s="123" cm="1">
        <f t="array" aca="1" ref="H120" ca="1">SUM(INDIRECT("'"&amp;TOTALECSheets&amp;"'!"&amp;ADDRESS(ROW(),COLUMN())))</f>
        <v>0</v>
      </c>
      <c r="I120" s="123" cm="1">
        <f t="array" aca="1" ref="I120" ca="1">SUM(INDIRECT("'"&amp;TOTALECSheets&amp;"'!"&amp;ADDRESS(ROW(),COLUMN())))</f>
        <v>0</v>
      </c>
      <c r="J120" s="123" cm="1">
        <f t="array" aca="1" ref="J120" ca="1">SUM(INDIRECT("'"&amp;TOTALECSheets&amp;"'!"&amp;ADDRESS(ROW(),COLUMN())))</f>
        <v>0</v>
      </c>
      <c r="K120" s="123" cm="1">
        <f t="array" aca="1" ref="K120" ca="1">SUM(INDIRECT("'"&amp;TOTALECSheets&amp;"'!"&amp;ADDRESS(ROW(),COLUMN())))</f>
        <v>0</v>
      </c>
    </row>
    <row r="121" spans="1:11" outlineLevel="1">
      <c r="A121" s="31" t="str">
        <f>IF(ISBLANK('Input-Accounts'!A121),"",'Input-Accounts'!A121)</f>
        <v/>
      </c>
      <c r="B121" t="str">
        <f>IF(ISBLANK('Input-Accounts'!B121),"",'Input-Accounts'!B121)</f>
        <v/>
      </c>
      <c r="D121" s="10"/>
      <c r="E121" s="10">
        <f t="shared" si="4"/>
        <v>0</v>
      </c>
      <c r="G121" s="10"/>
      <c r="H121" s="10"/>
      <c r="I121" s="10"/>
      <c r="J121" s="10"/>
      <c r="K121" s="10"/>
    </row>
    <row r="122" spans="1:11" outlineLevel="1">
      <c r="A122" s="31">
        <f>IF(ISBLANK('Input-Accounts'!A122),"",'Input-Accounts'!A122)</f>
        <v>109</v>
      </c>
      <c r="B122" s="1" t="str">
        <f>IF(ISBLANK('Input-Accounts'!B122),"",'Input-Accounts'!B122)</f>
        <v>General Plant</v>
      </c>
      <c r="D122" s="10"/>
      <c r="E122" s="10">
        <f t="shared" si="4"/>
        <v>0</v>
      </c>
      <c r="G122" s="10"/>
      <c r="H122" s="10"/>
      <c r="I122" s="10"/>
      <c r="J122" s="10"/>
      <c r="K122" s="10"/>
    </row>
    <row r="123" spans="1:11" outlineLevel="1">
      <c r="A123" s="31">
        <f>IF(ISBLANK('Input-Accounts'!A123),"",'Input-Accounts'!A123)</f>
        <v>110</v>
      </c>
      <c r="B123" s="53" t="str">
        <f>IF(ISBLANK('Input-Accounts'!B123),"",'Input-Accounts'!B123)</f>
        <v>OFFICE FURN &amp; EQUIP-UNSPECIFIED</v>
      </c>
      <c r="C123" s="31">
        <f>IF(ISBLANK('Input-Accounts'!C123),"",'Input-Accounts'!C123)</f>
        <v>391.1</v>
      </c>
      <c r="D123" s="10" cm="1">
        <f t="array" aca="1" ref="D123" ca="1">SUM(INDIRECT("'"&amp;TOTALECSheets&amp;"'!"&amp;ADDRESS(ROW(),COLUMN())))</f>
        <v>0</v>
      </c>
      <c r="E123" s="10">
        <f t="shared" ca="1" si="4"/>
        <v>0</v>
      </c>
      <c r="F123" s="3"/>
      <c r="G123" s="10" cm="1">
        <f t="array" aca="1" ref="G123" ca="1">SUM(INDIRECT("'"&amp;TOTALECSheets&amp;"'!"&amp;ADDRESS(ROW(),COLUMN())))</f>
        <v>0</v>
      </c>
      <c r="H123" s="10" cm="1">
        <f t="array" aca="1" ref="H123" ca="1">SUM(INDIRECT("'"&amp;TOTALECSheets&amp;"'!"&amp;ADDRESS(ROW(),COLUMN())))</f>
        <v>0</v>
      </c>
      <c r="I123" s="10" cm="1">
        <f t="array" aca="1" ref="I123" ca="1">SUM(INDIRECT("'"&amp;TOTALECSheets&amp;"'!"&amp;ADDRESS(ROW(),COLUMN())))</f>
        <v>0</v>
      </c>
      <c r="J123" s="10" cm="1">
        <f t="array" aca="1" ref="J123" ca="1">SUM(INDIRECT("'"&amp;TOTALECSheets&amp;"'!"&amp;ADDRESS(ROW(),COLUMN())))</f>
        <v>0</v>
      </c>
      <c r="K123" s="10" cm="1">
        <f t="array" aca="1" ref="K123" ca="1">SUM(INDIRECT("'"&amp;TOTALECSheets&amp;"'!"&amp;ADDRESS(ROW(),COLUMN())))</f>
        <v>0</v>
      </c>
    </row>
    <row r="124" spans="1:11" outlineLevel="1">
      <c r="A124" s="31">
        <f>IF(ISBLANK('Input-Accounts'!A124),"",'Input-Accounts'!A124)</f>
        <v>111</v>
      </c>
      <c r="B124" s="53" t="str">
        <f>IF(ISBLANK('Input-Accounts'!B124),"",'Input-Accounts'!B124)</f>
        <v xml:space="preserve">OFFICE FURN &amp; EQUIP-DATA HANDLING </v>
      </c>
      <c r="C124" s="31">
        <f>IF(ISBLANK('Input-Accounts'!C124),"",'Input-Accounts'!C124)</f>
        <v>391.11</v>
      </c>
      <c r="D124" s="10" cm="1">
        <f t="array" aca="1" ref="D124" ca="1">SUM(INDIRECT("'"&amp;TOTALECSheets&amp;"'!"&amp;ADDRESS(ROW(),COLUMN())))</f>
        <v>0</v>
      </c>
      <c r="E124" s="10">
        <f t="shared" ca="1" si="4"/>
        <v>0</v>
      </c>
      <c r="F124" s="3"/>
      <c r="G124" s="10" cm="1">
        <f t="array" aca="1" ref="G124" ca="1">SUM(INDIRECT("'"&amp;TOTALECSheets&amp;"'!"&amp;ADDRESS(ROW(),COLUMN())))</f>
        <v>0</v>
      </c>
      <c r="H124" s="10" cm="1">
        <f t="array" aca="1" ref="H124" ca="1">SUM(INDIRECT("'"&amp;TOTALECSheets&amp;"'!"&amp;ADDRESS(ROW(),COLUMN())))</f>
        <v>0</v>
      </c>
      <c r="I124" s="10" cm="1">
        <f t="array" aca="1" ref="I124" ca="1">SUM(INDIRECT("'"&amp;TOTALECSheets&amp;"'!"&amp;ADDRESS(ROW(),COLUMN())))</f>
        <v>0</v>
      </c>
      <c r="J124" s="10" cm="1">
        <f t="array" aca="1" ref="J124" ca="1">SUM(INDIRECT("'"&amp;TOTALECSheets&amp;"'!"&amp;ADDRESS(ROW(),COLUMN())))</f>
        <v>0</v>
      </c>
      <c r="K124" s="10" cm="1">
        <f t="array" aca="1" ref="K124" ca="1">SUM(INDIRECT("'"&amp;TOTALECSheets&amp;"'!"&amp;ADDRESS(ROW(),COLUMN())))</f>
        <v>0</v>
      </c>
    </row>
    <row r="125" spans="1:11" outlineLevel="1">
      <c r="A125" s="31">
        <f>IF(ISBLANK('Input-Accounts'!A125),"",'Input-Accounts'!A125)</f>
        <v>112</v>
      </c>
      <c r="B125" s="53" t="str">
        <f>IF(ISBLANK('Input-Accounts'!B125),"",'Input-Accounts'!B125)</f>
        <v>OFFICE FURN &amp; EQUIP-INFO SYSTEMS</v>
      </c>
      <c r="C125" s="31">
        <f>IF(ISBLANK('Input-Accounts'!C125),"",'Input-Accounts'!C125)</f>
        <v>391.12</v>
      </c>
      <c r="D125" s="10" cm="1">
        <f t="array" aca="1" ref="D125" ca="1">SUM(INDIRECT("'"&amp;TOTALECSheets&amp;"'!"&amp;ADDRESS(ROW(),COLUMN())))</f>
        <v>0</v>
      </c>
      <c r="E125" s="10">
        <f t="shared" ca="1" si="4"/>
        <v>0</v>
      </c>
      <c r="F125" s="3"/>
      <c r="G125" s="10" cm="1">
        <f t="array" aca="1" ref="G125" ca="1">SUM(INDIRECT("'"&amp;TOTALECSheets&amp;"'!"&amp;ADDRESS(ROW(),COLUMN())))</f>
        <v>0</v>
      </c>
      <c r="H125" s="10" cm="1">
        <f t="array" aca="1" ref="H125" ca="1">SUM(INDIRECT("'"&amp;TOTALECSheets&amp;"'!"&amp;ADDRESS(ROW(),COLUMN())))</f>
        <v>0</v>
      </c>
      <c r="I125" s="10" cm="1">
        <f t="array" aca="1" ref="I125" ca="1">SUM(INDIRECT("'"&amp;TOTALECSheets&amp;"'!"&amp;ADDRESS(ROW(),COLUMN())))</f>
        <v>0</v>
      </c>
      <c r="J125" s="10" cm="1">
        <f t="array" aca="1" ref="J125" ca="1">SUM(INDIRECT("'"&amp;TOTALECSheets&amp;"'!"&amp;ADDRESS(ROW(),COLUMN())))</f>
        <v>0</v>
      </c>
      <c r="K125" s="10" cm="1">
        <f t="array" aca="1" ref="K125" ca="1">SUM(INDIRECT("'"&amp;TOTALECSheets&amp;"'!"&amp;ADDRESS(ROW(),COLUMN())))</f>
        <v>0</v>
      </c>
    </row>
    <row r="126" spans="1:11" outlineLevel="1">
      <c r="A126" s="31">
        <f>IF(ISBLANK('Input-Accounts'!A126),"",'Input-Accounts'!A126)</f>
        <v>113</v>
      </c>
      <c r="B126" s="53" t="str">
        <f>IF(ISBLANK('Input-Accounts'!B126),"",'Input-Accounts'!B126)</f>
        <v>TRANS EQUIP-TRAILERS OVER $1,000</v>
      </c>
      <c r="C126" s="31">
        <f>IF(ISBLANK('Input-Accounts'!C126),"",'Input-Accounts'!C126)</f>
        <v>392.2</v>
      </c>
      <c r="D126" s="10" cm="1">
        <f t="array" aca="1" ref="D126" ca="1">SUM(INDIRECT("'"&amp;TOTALECSheets&amp;"'!"&amp;ADDRESS(ROW(),COLUMN())))</f>
        <v>0</v>
      </c>
      <c r="E126" s="10">
        <f t="shared" ca="1" si="4"/>
        <v>0</v>
      </c>
      <c r="F126" s="3"/>
      <c r="G126" s="10" cm="1">
        <f t="array" aca="1" ref="G126" ca="1">SUM(INDIRECT("'"&amp;TOTALECSheets&amp;"'!"&amp;ADDRESS(ROW(),COLUMN())))</f>
        <v>0</v>
      </c>
      <c r="H126" s="10" cm="1">
        <f t="array" aca="1" ref="H126" ca="1">SUM(INDIRECT("'"&amp;TOTALECSheets&amp;"'!"&amp;ADDRESS(ROW(),COLUMN())))</f>
        <v>0</v>
      </c>
      <c r="I126" s="10" cm="1">
        <f t="array" aca="1" ref="I126" ca="1">SUM(INDIRECT("'"&amp;TOTALECSheets&amp;"'!"&amp;ADDRESS(ROW(),COLUMN())))</f>
        <v>0</v>
      </c>
      <c r="J126" s="10" cm="1">
        <f t="array" aca="1" ref="J126" ca="1">SUM(INDIRECT("'"&amp;TOTALECSheets&amp;"'!"&amp;ADDRESS(ROW(),COLUMN())))</f>
        <v>0</v>
      </c>
      <c r="K126" s="10" cm="1">
        <f t="array" aca="1" ref="K126" ca="1">SUM(INDIRECT("'"&amp;TOTALECSheets&amp;"'!"&amp;ADDRESS(ROW(),COLUMN())))</f>
        <v>0</v>
      </c>
    </row>
    <row r="127" spans="1:11" outlineLevel="1">
      <c r="A127" s="31">
        <f>IF(ISBLANK('Input-Accounts'!A127),"",'Input-Accounts'!A127)</f>
        <v>114</v>
      </c>
      <c r="B127" s="53" t="str">
        <f>IF(ISBLANK('Input-Accounts'!B127),"",'Input-Accounts'!B127)</f>
        <v>TRANS EQUIP-TRAILERS $1,000 or LESS</v>
      </c>
      <c r="C127" s="31">
        <f>IF(ISBLANK('Input-Accounts'!C127),"",'Input-Accounts'!C127)</f>
        <v>392.21</v>
      </c>
      <c r="D127" s="10" cm="1">
        <f t="array" aca="1" ref="D127" ca="1">SUM(INDIRECT("'"&amp;TOTALECSheets&amp;"'!"&amp;ADDRESS(ROW(),COLUMN())))</f>
        <v>0</v>
      </c>
      <c r="E127" s="10">
        <f t="shared" ca="1" si="4"/>
        <v>0</v>
      </c>
      <c r="F127" s="3"/>
      <c r="G127" s="10" cm="1">
        <f t="array" aca="1" ref="G127" ca="1">SUM(INDIRECT("'"&amp;TOTALECSheets&amp;"'!"&amp;ADDRESS(ROW(),COLUMN())))</f>
        <v>0</v>
      </c>
      <c r="H127" s="10" cm="1">
        <f t="array" aca="1" ref="H127" ca="1">SUM(INDIRECT("'"&amp;TOTALECSheets&amp;"'!"&amp;ADDRESS(ROW(),COLUMN())))</f>
        <v>0</v>
      </c>
      <c r="I127" s="10" cm="1">
        <f t="array" aca="1" ref="I127" ca="1">SUM(INDIRECT("'"&amp;TOTALECSheets&amp;"'!"&amp;ADDRESS(ROW(),COLUMN())))</f>
        <v>0</v>
      </c>
      <c r="J127" s="10" cm="1">
        <f t="array" aca="1" ref="J127" ca="1">SUM(INDIRECT("'"&amp;TOTALECSheets&amp;"'!"&amp;ADDRESS(ROW(),COLUMN())))</f>
        <v>0</v>
      </c>
      <c r="K127" s="10" cm="1">
        <f t="array" aca="1" ref="K127" ca="1">SUM(INDIRECT("'"&amp;TOTALECSheets&amp;"'!"&amp;ADDRESS(ROW(),COLUMN())))</f>
        <v>0</v>
      </c>
    </row>
    <row r="128" spans="1:11" outlineLevel="1">
      <c r="A128" s="31">
        <f>IF(ISBLANK('Input-Accounts'!A128),"",'Input-Accounts'!A128)</f>
        <v>115</v>
      </c>
      <c r="B128" s="53" t="str">
        <f>IF(ISBLANK('Input-Accounts'!B128),"",'Input-Accounts'!B128)</f>
        <v>STORES EQUIPMENT</v>
      </c>
      <c r="C128" s="31">
        <f>IF(ISBLANK('Input-Accounts'!C128),"",'Input-Accounts'!C128)</f>
        <v>393</v>
      </c>
      <c r="D128" s="10" cm="1">
        <f t="array" aca="1" ref="D128" ca="1">SUM(INDIRECT("'"&amp;TOTALECSheets&amp;"'!"&amp;ADDRESS(ROW(),COLUMN())))</f>
        <v>0</v>
      </c>
      <c r="E128" s="10">
        <f t="shared" ca="1" si="4"/>
        <v>0</v>
      </c>
      <c r="F128" s="3"/>
      <c r="G128" s="10" cm="1">
        <f t="array" aca="1" ref="G128" ca="1">SUM(INDIRECT("'"&amp;TOTALECSheets&amp;"'!"&amp;ADDRESS(ROW(),COLUMN())))</f>
        <v>0</v>
      </c>
      <c r="H128" s="10" cm="1">
        <f t="array" aca="1" ref="H128" ca="1">SUM(INDIRECT("'"&amp;TOTALECSheets&amp;"'!"&amp;ADDRESS(ROW(),COLUMN())))</f>
        <v>0</v>
      </c>
      <c r="I128" s="10" cm="1">
        <f t="array" aca="1" ref="I128" ca="1">SUM(INDIRECT("'"&amp;TOTALECSheets&amp;"'!"&amp;ADDRESS(ROW(),COLUMN())))</f>
        <v>0</v>
      </c>
      <c r="J128" s="10" cm="1">
        <f t="array" aca="1" ref="J128" ca="1">SUM(INDIRECT("'"&amp;TOTALECSheets&amp;"'!"&amp;ADDRESS(ROW(),COLUMN())))</f>
        <v>0</v>
      </c>
      <c r="K128" s="10" cm="1">
        <f t="array" aca="1" ref="K128" ca="1">SUM(INDIRECT("'"&amp;TOTALECSheets&amp;"'!"&amp;ADDRESS(ROW(),COLUMN())))</f>
        <v>0</v>
      </c>
    </row>
    <row r="129" spans="1:11" outlineLevel="1">
      <c r="A129" s="31">
        <f>IF(ISBLANK('Input-Accounts'!A129),"",'Input-Accounts'!A129)</f>
        <v>116</v>
      </c>
      <c r="B129" s="53" t="str">
        <f>IF(ISBLANK('Input-Accounts'!B129),"",'Input-Accounts'!B129)</f>
        <v xml:space="preserve">TOOLS,SHOP, &amp; GAR EQ-GARAGE &amp; SERV </v>
      </c>
      <c r="C129" s="31">
        <f>IF(ISBLANK('Input-Accounts'!C129),"",'Input-Accounts'!C129)</f>
        <v>394.1</v>
      </c>
      <c r="D129" s="10" cm="1">
        <f t="array" aca="1" ref="D129" ca="1">SUM(INDIRECT("'"&amp;TOTALECSheets&amp;"'!"&amp;ADDRESS(ROW(),COLUMN())))</f>
        <v>0</v>
      </c>
      <c r="E129" s="10">
        <f t="shared" ca="1" si="4"/>
        <v>0</v>
      </c>
      <c r="F129" s="3"/>
      <c r="G129" s="10" cm="1">
        <f t="array" aca="1" ref="G129" ca="1">SUM(INDIRECT("'"&amp;TOTALECSheets&amp;"'!"&amp;ADDRESS(ROW(),COLUMN())))</f>
        <v>0</v>
      </c>
      <c r="H129" s="10" cm="1">
        <f t="array" aca="1" ref="H129" ca="1">SUM(INDIRECT("'"&amp;TOTALECSheets&amp;"'!"&amp;ADDRESS(ROW(),COLUMN())))</f>
        <v>0</v>
      </c>
      <c r="I129" s="10" cm="1">
        <f t="array" aca="1" ref="I129" ca="1">SUM(INDIRECT("'"&amp;TOTALECSheets&amp;"'!"&amp;ADDRESS(ROW(),COLUMN())))</f>
        <v>0</v>
      </c>
      <c r="J129" s="10" cm="1">
        <f t="array" aca="1" ref="J129" ca="1">SUM(INDIRECT("'"&amp;TOTALECSheets&amp;"'!"&amp;ADDRESS(ROW(),COLUMN())))</f>
        <v>0</v>
      </c>
      <c r="K129" s="10" cm="1">
        <f t="array" aca="1" ref="K129" ca="1">SUM(INDIRECT("'"&amp;TOTALECSheets&amp;"'!"&amp;ADDRESS(ROW(),COLUMN())))</f>
        <v>0</v>
      </c>
    </row>
    <row r="130" spans="1:11" outlineLevel="1">
      <c r="A130" s="31">
        <f>IF(ISBLANK('Input-Accounts'!A130),"",'Input-Accounts'!A130)</f>
        <v>117</v>
      </c>
      <c r="B130" s="53" t="str">
        <f>IF(ISBLANK('Input-Accounts'!B130),"",'Input-Accounts'!B130)</f>
        <v>TOOLS,SHOP, &amp; GAR EQ-CNG STATIONARY</v>
      </c>
      <c r="C130" s="31">
        <f>IF(ISBLANK('Input-Accounts'!C130),"",'Input-Accounts'!C130)</f>
        <v>394.11</v>
      </c>
      <c r="D130" s="10" cm="1">
        <f t="array" aca="1" ref="D130" ca="1">SUM(INDIRECT("'"&amp;TOTALECSheets&amp;"'!"&amp;ADDRESS(ROW(),COLUMN())))</f>
        <v>0</v>
      </c>
      <c r="E130" s="10">
        <f t="shared" ca="1" si="4"/>
        <v>0</v>
      </c>
      <c r="F130" s="3"/>
      <c r="G130" s="10" cm="1">
        <f t="array" aca="1" ref="G130" ca="1">SUM(INDIRECT("'"&amp;TOTALECSheets&amp;"'!"&amp;ADDRESS(ROW(),COLUMN())))</f>
        <v>0</v>
      </c>
      <c r="H130" s="10" cm="1">
        <f t="array" aca="1" ref="H130" ca="1">SUM(INDIRECT("'"&amp;TOTALECSheets&amp;"'!"&amp;ADDRESS(ROW(),COLUMN())))</f>
        <v>0</v>
      </c>
      <c r="I130" s="10" cm="1">
        <f t="array" aca="1" ref="I130" ca="1">SUM(INDIRECT("'"&amp;TOTALECSheets&amp;"'!"&amp;ADDRESS(ROW(),COLUMN())))</f>
        <v>0</v>
      </c>
      <c r="J130" s="10" cm="1">
        <f t="array" aca="1" ref="J130" ca="1">SUM(INDIRECT("'"&amp;TOTALECSheets&amp;"'!"&amp;ADDRESS(ROW(),COLUMN())))</f>
        <v>0</v>
      </c>
      <c r="K130" s="10" cm="1">
        <f t="array" aca="1" ref="K130" ca="1">SUM(INDIRECT("'"&amp;TOTALECSheets&amp;"'!"&amp;ADDRESS(ROW(),COLUMN())))</f>
        <v>0</v>
      </c>
    </row>
    <row r="131" spans="1:11" outlineLevel="1">
      <c r="A131" s="31">
        <f>IF(ISBLANK('Input-Accounts'!A131),"",'Input-Accounts'!A131)</f>
        <v>118</v>
      </c>
      <c r="B131" s="53" t="str">
        <f>IF(ISBLANK('Input-Accounts'!B131),"",'Input-Accounts'!B131)</f>
        <v>TOOLS,SHOP, &amp; GAR EQ-UND TANK CLEANUP</v>
      </c>
      <c r="C131" s="31">
        <f>IF(ISBLANK('Input-Accounts'!C131),"",'Input-Accounts'!C131)</f>
        <v>394.13</v>
      </c>
      <c r="D131" s="10" cm="1">
        <f t="array" aca="1" ref="D131" ca="1">SUM(INDIRECT("'"&amp;TOTALECSheets&amp;"'!"&amp;ADDRESS(ROW(),COLUMN())))</f>
        <v>0</v>
      </c>
      <c r="E131" s="10">
        <f t="shared" ca="1" si="4"/>
        <v>0</v>
      </c>
      <c r="F131" s="3"/>
      <c r="G131" s="10" cm="1">
        <f t="array" aca="1" ref="G131" ca="1">SUM(INDIRECT("'"&amp;TOTALECSheets&amp;"'!"&amp;ADDRESS(ROW(),COLUMN())))</f>
        <v>0</v>
      </c>
      <c r="H131" s="10" cm="1">
        <f t="array" aca="1" ref="H131" ca="1">SUM(INDIRECT("'"&amp;TOTALECSheets&amp;"'!"&amp;ADDRESS(ROW(),COLUMN())))</f>
        <v>0</v>
      </c>
      <c r="I131" s="10" cm="1">
        <f t="array" aca="1" ref="I131" ca="1">SUM(INDIRECT("'"&amp;TOTALECSheets&amp;"'!"&amp;ADDRESS(ROW(),COLUMN())))</f>
        <v>0</v>
      </c>
      <c r="J131" s="10" cm="1">
        <f t="array" aca="1" ref="J131" ca="1">SUM(INDIRECT("'"&amp;TOTALECSheets&amp;"'!"&amp;ADDRESS(ROW(),COLUMN())))</f>
        <v>0</v>
      </c>
      <c r="K131" s="10" cm="1">
        <f t="array" aca="1" ref="K131" ca="1">SUM(INDIRECT("'"&amp;TOTALECSheets&amp;"'!"&amp;ADDRESS(ROW(),COLUMN())))</f>
        <v>0</v>
      </c>
    </row>
    <row r="132" spans="1:11" outlineLevel="1">
      <c r="A132" s="31">
        <f>IF(ISBLANK('Input-Accounts'!A132),"",'Input-Accounts'!A132)</f>
        <v>119</v>
      </c>
      <c r="B132" s="53" t="str">
        <f>IF(ISBLANK('Input-Accounts'!B132),"",'Input-Accounts'!B132)</f>
        <v>TOOLS,SHOP, &amp; GAR EQ-SHOP EQUIP</v>
      </c>
      <c r="C132" s="31">
        <f>IF(ISBLANK('Input-Accounts'!C132),"",'Input-Accounts'!C132)</f>
        <v>394.2</v>
      </c>
      <c r="D132" s="10" cm="1">
        <f t="array" aca="1" ref="D132" ca="1">SUM(INDIRECT("'"&amp;TOTALECSheets&amp;"'!"&amp;ADDRESS(ROW(),COLUMN())))</f>
        <v>0</v>
      </c>
      <c r="E132" s="10">
        <f t="shared" ca="1" si="4"/>
        <v>0</v>
      </c>
      <c r="F132" s="3"/>
      <c r="G132" s="10" cm="1">
        <f t="array" aca="1" ref="G132" ca="1">SUM(INDIRECT("'"&amp;TOTALECSheets&amp;"'!"&amp;ADDRESS(ROW(),COLUMN())))</f>
        <v>0</v>
      </c>
      <c r="H132" s="10" cm="1">
        <f t="array" aca="1" ref="H132" ca="1">SUM(INDIRECT("'"&amp;TOTALECSheets&amp;"'!"&amp;ADDRESS(ROW(),COLUMN())))</f>
        <v>0</v>
      </c>
      <c r="I132" s="10" cm="1">
        <f t="array" aca="1" ref="I132" ca="1">SUM(INDIRECT("'"&amp;TOTALECSheets&amp;"'!"&amp;ADDRESS(ROW(),COLUMN())))</f>
        <v>0</v>
      </c>
      <c r="J132" s="10" cm="1">
        <f t="array" aca="1" ref="J132" ca="1">SUM(INDIRECT("'"&amp;TOTALECSheets&amp;"'!"&amp;ADDRESS(ROW(),COLUMN())))</f>
        <v>0</v>
      </c>
      <c r="K132" s="10" cm="1">
        <f t="array" aca="1" ref="K132" ca="1">SUM(INDIRECT("'"&amp;TOTALECSheets&amp;"'!"&amp;ADDRESS(ROW(),COLUMN())))</f>
        <v>0</v>
      </c>
    </row>
    <row r="133" spans="1:11" outlineLevel="1">
      <c r="A133" s="31">
        <f>IF(ISBLANK('Input-Accounts'!A133),"",'Input-Accounts'!A133)</f>
        <v>120</v>
      </c>
      <c r="B133" s="53" t="str">
        <f>IF(ISBLANK('Input-Accounts'!B133),"",'Input-Accounts'!B133)</f>
        <v>TOOLS,SHOP, &amp; GAR EQ-TOOLS &amp; OTHER</v>
      </c>
      <c r="C133" s="31">
        <f>IF(ISBLANK('Input-Accounts'!C133),"",'Input-Accounts'!C133)</f>
        <v>394.3</v>
      </c>
      <c r="D133" s="10" cm="1">
        <f t="array" aca="1" ref="D133" ca="1">SUM(INDIRECT("'"&amp;TOTALECSheets&amp;"'!"&amp;ADDRESS(ROW(),COLUMN())))</f>
        <v>0</v>
      </c>
      <c r="E133" s="10">
        <f t="shared" ca="1" si="4"/>
        <v>0</v>
      </c>
      <c r="F133" s="3"/>
      <c r="G133" s="10" cm="1">
        <f t="array" aca="1" ref="G133" ca="1">SUM(INDIRECT("'"&amp;TOTALECSheets&amp;"'!"&amp;ADDRESS(ROW(),COLUMN())))</f>
        <v>0</v>
      </c>
      <c r="H133" s="10" cm="1">
        <f t="array" aca="1" ref="H133" ca="1">SUM(INDIRECT("'"&amp;TOTALECSheets&amp;"'!"&amp;ADDRESS(ROW(),COLUMN())))</f>
        <v>0</v>
      </c>
      <c r="I133" s="10" cm="1">
        <f t="array" aca="1" ref="I133" ca="1">SUM(INDIRECT("'"&amp;TOTALECSheets&amp;"'!"&amp;ADDRESS(ROW(),COLUMN())))</f>
        <v>0</v>
      </c>
      <c r="J133" s="10" cm="1">
        <f t="array" aca="1" ref="J133" ca="1">SUM(INDIRECT("'"&amp;TOTALECSheets&amp;"'!"&amp;ADDRESS(ROW(),COLUMN())))</f>
        <v>0</v>
      </c>
      <c r="K133" s="10" cm="1">
        <f t="array" aca="1" ref="K133" ca="1">SUM(INDIRECT("'"&amp;TOTALECSheets&amp;"'!"&amp;ADDRESS(ROW(),COLUMN())))</f>
        <v>0</v>
      </c>
    </row>
    <row r="134" spans="1:11" outlineLevel="1">
      <c r="A134" s="31">
        <f>IF(ISBLANK('Input-Accounts'!A134),"",'Input-Accounts'!A134)</f>
        <v>121</v>
      </c>
      <c r="B134" s="53" t="str">
        <f>IF(ISBLANK('Input-Accounts'!B134),"",'Input-Accounts'!B134)</f>
        <v>LABORATORY EQUIPMENT</v>
      </c>
      <c r="C134" s="31">
        <f>IF(ISBLANK('Input-Accounts'!C134),"",'Input-Accounts'!C134)</f>
        <v>395</v>
      </c>
      <c r="D134" s="10" cm="1">
        <f t="array" aca="1" ref="D134" ca="1">SUM(INDIRECT("'"&amp;TOTALECSheets&amp;"'!"&amp;ADDRESS(ROW(),COLUMN())))</f>
        <v>0</v>
      </c>
      <c r="E134" s="10">
        <f t="shared" ca="1" si="4"/>
        <v>0</v>
      </c>
      <c r="F134" s="3"/>
      <c r="G134" s="10" cm="1">
        <f t="array" aca="1" ref="G134" ca="1">SUM(INDIRECT("'"&amp;TOTALECSheets&amp;"'!"&amp;ADDRESS(ROW(),COLUMN())))</f>
        <v>0</v>
      </c>
      <c r="H134" s="10" cm="1">
        <f t="array" aca="1" ref="H134" ca="1">SUM(INDIRECT("'"&amp;TOTALECSheets&amp;"'!"&amp;ADDRESS(ROW(),COLUMN())))</f>
        <v>0</v>
      </c>
      <c r="I134" s="10" cm="1">
        <f t="array" aca="1" ref="I134" ca="1">SUM(INDIRECT("'"&amp;TOTALECSheets&amp;"'!"&amp;ADDRESS(ROW(),COLUMN())))</f>
        <v>0</v>
      </c>
      <c r="J134" s="10" cm="1">
        <f t="array" aca="1" ref="J134" ca="1">SUM(INDIRECT("'"&amp;TOTALECSheets&amp;"'!"&amp;ADDRESS(ROW(),COLUMN())))</f>
        <v>0</v>
      </c>
      <c r="K134" s="10" cm="1">
        <f t="array" aca="1" ref="K134" ca="1">SUM(INDIRECT("'"&amp;TOTALECSheets&amp;"'!"&amp;ADDRESS(ROW(),COLUMN())))</f>
        <v>0</v>
      </c>
    </row>
    <row r="135" spans="1:11" outlineLevel="1">
      <c r="A135" s="31">
        <f>IF(ISBLANK('Input-Accounts'!A135),"",'Input-Accounts'!A135)</f>
        <v>122</v>
      </c>
      <c r="B135" s="53" t="str">
        <f>IF(ISBLANK('Input-Accounts'!B135),"",'Input-Accounts'!B135)</f>
        <v>POWER OPERATED EQUIP-GENERAL TOOLS</v>
      </c>
      <c r="C135" s="31">
        <f>IF(ISBLANK('Input-Accounts'!C135),"",'Input-Accounts'!C135)</f>
        <v>396</v>
      </c>
      <c r="D135" s="10" cm="1">
        <f t="array" aca="1" ref="D135" ca="1">SUM(INDIRECT("'"&amp;TOTALECSheets&amp;"'!"&amp;ADDRESS(ROW(),COLUMN())))</f>
        <v>0</v>
      </c>
      <c r="E135" s="10">
        <f t="shared" ca="1" si="4"/>
        <v>0</v>
      </c>
      <c r="F135" s="3"/>
      <c r="G135" s="10" cm="1">
        <f t="array" aca="1" ref="G135" ca="1">SUM(INDIRECT("'"&amp;TOTALECSheets&amp;"'!"&amp;ADDRESS(ROW(),COLUMN())))</f>
        <v>0</v>
      </c>
      <c r="H135" s="10" cm="1">
        <f t="array" aca="1" ref="H135" ca="1">SUM(INDIRECT("'"&amp;TOTALECSheets&amp;"'!"&amp;ADDRESS(ROW(),COLUMN())))</f>
        <v>0</v>
      </c>
      <c r="I135" s="10" cm="1">
        <f t="array" aca="1" ref="I135" ca="1">SUM(INDIRECT("'"&amp;TOTALECSheets&amp;"'!"&amp;ADDRESS(ROW(),COLUMN())))</f>
        <v>0</v>
      </c>
      <c r="J135" s="10" cm="1">
        <f t="array" aca="1" ref="J135" ca="1">SUM(INDIRECT("'"&amp;TOTALECSheets&amp;"'!"&amp;ADDRESS(ROW(),COLUMN())))</f>
        <v>0</v>
      </c>
      <c r="K135" s="10" cm="1">
        <f t="array" aca="1" ref="K135" ca="1">SUM(INDIRECT("'"&amp;TOTALECSheets&amp;"'!"&amp;ADDRESS(ROW(),COLUMN())))</f>
        <v>0</v>
      </c>
    </row>
    <row r="136" spans="1:11" outlineLevel="1">
      <c r="A136" s="31">
        <f>IF(ISBLANK('Input-Accounts'!A136),"",'Input-Accounts'!A136)</f>
        <v>123</v>
      </c>
      <c r="B136" s="53" t="str">
        <f>IF(ISBLANK('Input-Accounts'!B136),"",'Input-Accounts'!B136)</f>
        <v>MISCELLANEOUS EQUIPMENT</v>
      </c>
      <c r="C136" s="31">
        <f>IF(ISBLANK('Input-Accounts'!C136),"",'Input-Accounts'!C136)</f>
        <v>398</v>
      </c>
      <c r="D136" s="10" cm="1">
        <f t="array" aca="1" ref="D136" ca="1">SUM(INDIRECT("'"&amp;TOTALECSheets&amp;"'!"&amp;ADDRESS(ROW(),COLUMN())))</f>
        <v>0</v>
      </c>
      <c r="E136" s="10">
        <f t="shared" ca="1" si="4"/>
        <v>0</v>
      </c>
      <c r="F136" s="3"/>
      <c r="G136" s="10" cm="1">
        <f t="array" aca="1" ref="G136" ca="1">SUM(INDIRECT("'"&amp;TOTALECSheets&amp;"'!"&amp;ADDRESS(ROW(),COLUMN())))</f>
        <v>0</v>
      </c>
      <c r="H136" s="10" cm="1">
        <f t="array" aca="1" ref="H136" ca="1">SUM(INDIRECT("'"&amp;TOTALECSheets&amp;"'!"&amp;ADDRESS(ROW(),COLUMN())))</f>
        <v>0</v>
      </c>
      <c r="I136" s="10" cm="1">
        <f t="array" aca="1" ref="I136" ca="1">SUM(INDIRECT("'"&amp;TOTALECSheets&amp;"'!"&amp;ADDRESS(ROW(),COLUMN())))</f>
        <v>0</v>
      </c>
      <c r="J136" s="10" cm="1">
        <f t="array" aca="1" ref="J136" ca="1">SUM(INDIRECT("'"&amp;TOTALECSheets&amp;"'!"&amp;ADDRESS(ROW(),COLUMN())))</f>
        <v>0</v>
      </c>
      <c r="K136" s="10" cm="1">
        <f t="array" aca="1" ref="K136" ca="1">SUM(INDIRECT("'"&amp;TOTALECSheets&amp;"'!"&amp;ADDRESS(ROW(),COLUMN())))</f>
        <v>0</v>
      </c>
    </row>
    <row r="137" spans="1:11" outlineLevel="1">
      <c r="A137" s="31">
        <f>IF(ISBLANK('Input-Accounts'!A137),"",'Input-Accounts'!A137)</f>
        <v>124</v>
      </c>
      <c r="B137" t="str">
        <f>IF(ISBLANK('Input-Accounts'!B137),"",'Input-Accounts'!B137)</f>
        <v>Subtotal - General Plant</v>
      </c>
      <c r="C137" s="31" t="str">
        <f>IF(ISBLANK('Input-Accounts'!C137),"",'Input-Accounts'!C137)</f>
        <v/>
      </c>
      <c r="D137" s="123" cm="1">
        <f t="array" aca="1" ref="D137" ca="1">SUM(INDIRECT("'"&amp;TOTALECSheets&amp;"'!"&amp;ADDRESS(ROW(),COLUMN())))</f>
        <v>0</v>
      </c>
      <c r="E137" s="10">
        <f t="shared" ca="1" si="4"/>
        <v>0</v>
      </c>
      <c r="G137" s="123" cm="1">
        <f t="array" aca="1" ref="G137" ca="1">SUM(INDIRECT("'"&amp;TOTALECSheets&amp;"'!"&amp;ADDRESS(ROW(),COLUMN())))</f>
        <v>0</v>
      </c>
      <c r="H137" s="123" cm="1">
        <f t="array" aca="1" ref="H137" ca="1">SUM(INDIRECT("'"&amp;TOTALECSheets&amp;"'!"&amp;ADDRESS(ROW(),COLUMN())))</f>
        <v>0</v>
      </c>
      <c r="I137" s="123" cm="1">
        <f t="array" aca="1" ref="I137" ca="1">SUM(INDIRECT("'"&amp;TOTALECSheets&amp;"'!"&amp;ADDRESS(ROW(),COLUMN())))</f>
        <v>0</v>
      </c>
      <c r="J137" s="123" cm="1">
        <f t="array" aca="1" ref="J137" ca="1">SUM(INDIRECT("'"&amp;TOTALECSheets&amp;"'!"&amp;ADDRESS(ROW(),COLUMN())))</f>
        <v>0</v>
      </c>
      <c r="K137" s="123" cm="1">
        <f t="array" aca="1" ref="K137" ca="1">SUM(INDIRECT("'"&amp;TOTALECSheets&amp;"'!"&amp;ADDRESS(ROW(),COLUMN())))</f>
        <v>0</v>
      </c>
    </row>
    <row r="138" spans="1:11" outlineLevel="1">
      <c r="A138" s="31" t="str">
        <f>IF(ISBLANK('Input-Accounts'!A138),"",'Input-Accounts'!A138)</f>
        <v/>
      </c>
      <c r="B138" t="str">
        <f>IF(ISBLANK('Input-Accounts'!B138),"",'Input-Accounts'!B138)</f>
        <v/>
      </c>
      <c r="D138" s="10"/>
      <c r="E138" s="10">
        <f t="shared" si="4"/>
        <v>0</v>
      </c>
      <c r="G138" s="10"/>
      <c r="H138" s="10"/>
      <c r="I138" s="10"/>
      <c r="J138" s="10"/>
      <c r="K138" s="10"/>
    </row>
    <row r="139" spans="1:11" outlineLevel="1">
      <c r="A139" s="31">
        <f>IF(ISBLANK('Input-Accounts'!A139),"",'Input-Accounts'!A139)</f>
        <v>125</v>
      </c>
      <c r="B139" s="1" t="str">
        <f>IF(ISBLANK('Input-Accounts'!B139),"",'Input-Accounts'!B139)</f>
        <v>Other Assets</v>
      </c>
      <c r="D139" s="10"/>
      <c r="E139" s="10">
        <f t="shared" si="4"/>
        <v>0</v>
      </c>
      <c r="G139" s="10"/>
      <c r="H139" s="10"/>
      <c r="I139" s="10"/>
      <c r="J139" s="10"/>
      <c r="K139" s="10"/>
    </row>
    <row r="140" spans="1:11" outlineLevel="1">
      <c r="A140" s="31">
        <f>IF(ISBLANK('Input-Accounts'!A140),"",'Input-Accounts'!A140)</f>
        <v>126</v>
      </c>
      <c r="B140" s="53" t="str">
        <f>IF(ISBLANK('Input-Accounts'!B140),"",'Input-Accounts'!B140)</f>
        <v>Retirement Work in Progress</v>
      </c>
      <c r="C140" s="31" t="str">
        <f>IF(ISBLANK('Input-Accounts'!C140),"",'Input-Accounts'!C140)</f>
        <v>N/A</v>
      </c>
      <c r="D140" s="10" cm="1">
        <f t="array" aca="1" ref="D140" ca="1">SUM(INDIRECT("'"&amp;TOTALECSheets&amp;"'!"&amp;ADDRESS(ROW(),COLUMN())))</f>
        <v>0</v>
      </c>
      <c r="E140" s="10">
        <f t="shared" ca="1" si="4"/>
        <v>0</v>
      </c>
      <c r="F140" s="3"/>
      <c r="G140" s="10" cm="1">
        <f t="array" aca="1" ref="G140" ca="1">SUM(INDIRECT("'"&amp;TOTALECSheets&amp;"'!"&amp;ADDRESS(ROW(),COLUMN())))</f>
        <v>0</v>
      </c>
      <c r="H140" s="10" cm="1">
        <f t="array" aca="1" ref="H140" ca="1">SUM(INDIRECT("'"&amp;TOTALECSheets&amp;"'!"&amp;ADDRESS(ROW(),COLUMN())))</f>
        <v>0</v>
      </c>
      <c r="I140" s="10" cm="1">
        <f t="array" aca="1" ref="I140" ca="1">SUM(INDIRECT("'"&amp;TOTALECSheets&amp;"'!"&amp;ADDRESS(ROW(),COLUMN())))</f>
        <v>0</v>
      </c>
      <c r="J140" s="10" cm="1">
        <f t="array" aca="1" ref="J140" ca="1">SUM(INDIRECT("'"&amp;TOTALECSheets&amp;"'!"&amp;ADDRESS(ROW(),COLUMN())))</f>
        <v>0</v>
      </c>
      <c r="K140" s="10" cm="1">
        <f t="array" aca="1" ref="K140" ca="1">SUM(INDIRECT("'"&amp;TOTALECSheets&amp;"'!"&amp;ADDRESS(ROW(),COLUMN())))</f>
        <v>0</v>
      </c>
    </row>
    <row r="141" spans="1:11" outlineLevel="1">
      <c r="A141" s="31">
        <f>IF(ISBLANK('Input-Accounts'!A141),"",'Input-Accounts'!A141)</f>
        <v>127</v>
      </c>
      <c r="B141" t="str">
        <f>IF(ISBLANK('Input-Accounts'!B141),"",'Input-Accounts'!B141)</f>
        <v>Subtotal - Other Assets</v>
      </c>
      <c r="C141" s="31" t="str">
        <f>IF(ISBLANK('Input-Accounts'!C141),"",'Input-Accounts'!C141)</f>
        <v/>
      </c>
      <c r="D141" s="123" cm="1">
        <f t="array" aca="1" ref="D141" ca="1">SUM(INDIRECT("'"&amp;TOTALECSheets&amp;"'!"&amp;ADDRESS(ROW(),COLUMN())))</f>
        <v>0</v>
      </c>
      <c r="E141" s="10">
        <f t="shared" ca="1" si="4"/>
        <v>0</v>
      </c>
      <c r="G141" s="123" cm="1">
        <f t="array" aca="1" ref="G141" ca="1">SUM(INDIRECT("'"&amp;TOTALECSheets&amp;"'!"&amp;ADDRESS(ROW(),COLUMN())))</f>
        <v>0</v>
      </c>
      <c r="H141" s="123" cm="1">
        <f t="array" aca="1" ref="H141" ca="1">SUM(INDIRECT("'"&amp;TOTALECSheets&amp;"'!"&amp;ADDRESS(ROW(),COLUMN())))</f>
        <v>0</v>
      </c>
      <c r="I141" s="123" cm="1">
        <f t="array" aca="1" ref="I141" ca="1">SUM(INDIRECT("'"&amp;TOTALECSheets&amp;"'!"&amp;ADDRESS(ROW(),COLUMN())))</f>
        <v>0</v>
      </c>
      <c r="J141" s="123" cm="1">
        <f t="array" aca="1" ref="J141" ca="1">SUM(INDIRECT("'"&amp;TOTALECSheets&amp;"'!"&amp;ADDRESS(ROW(),COLUMN())))</f>
        <v>0</v>
      </c>
      <c r="K141" s="123" cm="1">
        <f t="array" aca="1" ref="K141" ca="1">SUM(INDIRECT("'"&amp;TOTALECSheets&amp;"'!"&amp;ADDRESS(ROW(),COLUMN())))</f>
        <v>0</v>
      </c>
    </row>
    <row r="142" spans="1:11" outlineLevel="1">
      <c r="A142" s="31" t="str">
        <f>IF(ISBLANK('Input-Accounts'!A142),"",'Input-Accounts'!A142)</f>
        <v/>
      </c>
      <c r="B142" t="str">
        <f>IF(ISBLANK('Input-Accounts'!B142),"",'Input-Accounts'!B142)</f>
        <v/>
      </c>
      <c r="D142" s="10"/>
      <c r="E142" s="10">
        <f t="shared" si="4"/>
        <v>0</v>
      </c>
      <c r="G142" s="10"/>
      <c r="H142" s="10"/>
      <c r="I142" s="10"/>
      <c r="J142" s="10"/>
      <c r="K142" s="10"/>
    </row>
    <row r="143" spans="1:11" outlineLevel="1">
      <c r="A143" s="31">
        <f>IF(ISBLANK('Input-Accounts'!A143),"",'Input-Accounts'!A143)</f>
        <v>128</v>
      </c>
      <c r="B143" s="1" t="str">
        <f>IF(ISBLANK('Input-Accounts'!B143),"",'Input-Accounts'!B143)</f>
        <v>Accumulated Provision for Amortization</v>
      </c>
      <c r="D143" s="10"/>
      <c r="E143" s="10">
        <f t="shared" si="4"/>
        <v>0</v>
      </c>
      <c r="G143" s="10"/>
      <c r="H143" s="10"/>
      <c r="I143" s="10"/>
      <c r="J143" s="10"/>
      <c r="K143" s="10"/>
    </row>
    <row r="144" spans="1:11" outlineLevel="1">
      <c r="A144" s="31">
        <f>IF(ISBLANK('Input-Accounts'!A144),"",'Input-Accounts'!A144)</f>
        <v>129</v>
      </c>
      <c r="B144" s="53" t="str">
        <f>IF(ISBLANK('Input-Accounts'!B144),"",'Input-Accounts'!B144)</f>
        <v>Reserved</v>
      </c>
      <c r="C144" s="31">
        <f>IF(ISBLANK('Input-Accounts'!C144),"",'Input-Accounts'!C144)</f>
        <v>111</v>
      </c>
      <c r="D144" s="10" cm="1">
        <f t="array" aca="1" ref="D144" ca="1">SUM(INDIRECT("'"&amp;TOTALECSheets&amp;"'!"&amp;ADDRESS(ROW(),COLUMN())))</f>
        <v>0</v>
      </c>
      <c r="E144" s="10">
        <f t="shared" ca="1" si="4"/>
        <v>0</v>
      </c>
      <c r="F144" s="3"/>
      <c r="G144" s="10" cm="1">
        <f t="array" aca="1" ref="G144" ca="1">SUM(INDIRECT("'"&amp;TOTALECSheets&amp;"'!"&amp;ADDRESS(ROW(),COLUMN())))</f>
        <v>0</v>
      </c>
      <c r="H144" s="10" cm="1">
        <f t="array" aca="1" ref="H144" ca="1">SUM(INDIRECT("'"&amp;TOTALECSheets&amp;"'!"&amp;ADDRESS(ROW(),COLUMN())))</f>
        <v>0</v>
      </c>
      <c r="I144" s="10" cm="1">
        <f t="array" aca="1" ref="I144" ca="1">SUM(INDIRECT("'"&amp;TOTALECSheets&amp;"'!"&amp;ADDRESS(ROW(),COLUMN())))</f>
        <v>0</v>
      </c>
      <c r="J144" s="10" cm="1">
        <f t="array" aca="1" ref="J144" ca="1">SUM(INDIRECT("'"&amp;TOTALECSheets&amp;"'!"&amp;ADDRESS(ROW(),COLUMN())))</f>
        <v>0</v>
      </c>
      <c r="K144" s="10" cm="1">
        <f t="array" aca="1" ref="K144" ca="1">SUM(INDIRECT("'"&amp;TOTALECSheets&amp;"'!"&amp;ADDRESS(ROW(),COLUMN())))</f>
        <v>0</v>
      </c>
    </row>
    <row r="145" spans="1:11" outlineLevel="1">
      <c r="A145" s="31">
        <f>IF(ISBLANK('Input-Accounts'!A145),"",'Input-Accounts'!A145)</f>
        <v>130</v>
      </c>
      <c r="B145" s="53" t="str">
        <f>IF(ISBLANK('Input-Accounts'!B145),"",'Input-Accounts'!B145)</f>
        <v>Reserved</v>
      </c>
      <c r="C145" s="31">
        <f>IF(ISBLANK('Input-Accounts'!C145),"",'Input-Accounts'!C145)</f>
        <v>111</v>
      </c>
      <c r="D145" s="10" cm="1">
        <f t="array" aca="1" ref="D145" ca="1">SUM(INDIRECT("'"&amp;TOTALECSheets&amp;"'!"&amp;ADDRESS(ROW(),COLUMN())))</f>
        <v>0</v>
      </c>
      <c r="E145" s="10">
        <f t="shared" ca="1" si="4"/>
        <v>0</v>
      </c>
      <c r="F145" s="3"/>
      <c r="G145" s="10" cm="1">
        <f t="array" aca="1" ref="G145" ca="1">SUM(INDIRECT("'"&amp;TOTALECSheets&amp;"'!"&amp;ADDRESS(ROW(),COLUMN())))</f>
        <v>0</v>
      </c>
      <c r="H145" s="10" cm="1">
        <f t="array" aca="1" ref="H145" ca="1">SUM(INDIRECT("'"&amp;TOTALECSheets&amp;"'!"&amp;ADDRESS(ROW(),COLUMN())))</f>
        <v>0</v>
      </c>
      <c r="I145" s="10" cm="1">
        <f t="array" aca="1" ref="I145" ca="1">SUM(INDIRECT("'"&amp;TOTALECSheets&amp;"'!"&amp;ADDRESS(ROW(),COLUMN())))</f>
        <v>0</v>
      </c>
      <c r="J145" s="10" cm="1">
        <f t="array" aca="1" ref="J145" ca="1">SUM(INDIRECT("'"&amp;TOTALECSheets&amp;"'!"&amp;ADDRESS(ROW(),COLUMN())))</f>
        <v>0</v>
      </c>
      <c r="K145" s="10" cm="1">
        <f t="array" aca="1" ref="K145" ca="1">SUM(INDIRECT("'"&amp;TOTALECSheets&amp;"'!"&amp;ADDRESS(ROW(),COLUMN())))</f>
        <v>0</v>
      </c>
    </row>
    <row r="146" spans="1:11" outlineLevel="1">
      <c r="A146" s="31">
        <f>IF(ISBLANK('Input-Accounts'!A146),"",'Input-Accounts'!A146)</f>
        <v>131</v>
      </c>
      <c r="B146" t="str">
        <f>IF(ISBLANK('Input-Accounts'!B146),"",'Input-Accounts'!B146)</f>
        <v>Subtotal - Accumulated Provision for Amortization</v>
      </c>
      <c r="C146" s="31" t="str">
        <f>IF(ISBLANK('Input-Accounts'!C146),"",'Input-Accounts'!C146)</f>
        <v/>
      </c>
      <c r="D146" s="123" cm="1">
        <f t="array" aca="1" ref="D146" ca="1">SUM(INDIRECT("'"&amp;TOTALECSheets&amp;"'!"&amp;ADDRESS(ROW(),COLUMN())))</f>
        <v>0</v>
      </c>
      <c r="E146" s="10">
        <f t="shared" ca="1" si="4"/>
        <v>0</v>
      </c>
      <c r="G146" s="123" cm="1">
        <f t="array" aca="1" ref="G146" ca="1">SUM(INDIRECT("'"&amp;TOTALECSheets&amp;"'!"&amp;ADDRESS(ROW(),COLUMN())))</f>
        <v>0</v>
      </c>
      <c r="H146" s="123" cm="1">
        <f t="array" aca="1" ref="H146" ca="1">SUM(INDIRECT("'"&amp;TOTALECSheets&amp;"'!"&amp;ADDRESS(ROW(),COLUMN())))</f>
        <v>0</v>
      </c>
      <c r="I146" s="123" cm="1">
        <f t="array" aca="1" ref="I146" ca="1">SUM(INDIRECT("'"&amp;TOTALECSheets&amp;"'!"&amp;ADDRESS(ROW(),COLUMN())))</f>
        <v>0</v>
      </c>
      <c r="J146" s="123" cm="1">
        <f t="array" aca="1" ref="J146" ca="1">SUM(INDIRECT("'"&amp;TOTALECSheets&amp;"'!"&amp;ADDRESS(ROW(),COLUMN())))</f>
        <v>0</v>
      </c>
      <c r="K146" s="123" cm="1">
        <f t="array" aca="1" ref="K146" ca="1">SUM(INDIRECT("'"&amp;TOTALECSheets&amp;"'!"&amp;ADDRESS(ROW(),COLUMN())))</f>
        <v>0</v>
      </c>
    </row>
    <row r="147" spans="1:11" outlineLevel="1">
      <c r="A147" s="31" t="str">
        <f>IF(ISBLANK('Input-Accounts'!A147),"",'Input-Accounts'!A147)</f>
        <v/>
      </c>
      <c r="B147" t="str">
        <f>IF(ISBLANK('Input-Accounts'!B147),"",'Input-Accounts'!B147)</f>
        <v/>
      </c>
      <c r="D147" s="10"/>
      <c r="E147" s="10">
        <f t="shared" si="4"/>
        <v>0</v>
      </c>
      <c r="G147" s="10"/>
      <c r="H147" s="10"/>
      <c r="I147" s="10"/>
      <c r="J147" s="10"/>
      <c r="K147" s="10"/>
    </row>
    <row r="148" spans="1:11">
      <c r="A148" s="31">
        <f>IF(ISBLANK('Input-Accounts'!A148),"",'Input-Accounts'!A148)</f>
        <v>132</v>
      </c>
      <c r="B148" s="7" t="str">
        <f>IF(ISBLANK('Input-Accounts'!B148),"",'Input-Accounts'!B148)</f>
        <v>Total Accumulated Depreciation &amp; Amortization</v>
      </c>
      <c r="C148" s="31" t="str">
        <f>IF(ISBLANK('Input-Accounts'!C148),"",'Input-Accounts'!C148)</f>
        <v/>
      </c>
      <c r="D148" s="10" cm="1">
        <f t="array" aca="1" ref="D148" ca="1">SUM(INDIRECT("'"&amp;TOTALECSheets&amp;"'!"&amp;ADDRESS(ROW(),COLUMN())))</f>
        <v>0</v>
      </c>
      <c r="E148" s="10">
        <f t="shared" ca="1" si="4"/>
        <v>0</v>
      </c>
      <c r="F148" s="3"/>
      <c r="G148" s="10" cm="1">
        <f t="array" aca="1" ref="G148" ca="1">SUM(INDIRECT("'"&amp;TOTALECSheets&amp;"'!"&amp;ADDRESS(ROW(),COLUMN())))</f>
        <v>0</v>
      </c>
      <c r="H148" s="10" cm="1">
        <f t="array" aca="1" ref="H148" ca="1">SUM(INDIRECT("'"&amp;TOTALECSheets&amp;"'!"&amp;ADDRESS(ROW(),COLUMN())))</f>
        <v>0</v>
      </c>
      <c r="I148" s="10" cm="1">
        <f t="array" aca="1" ref="I148" ca="1">SUM(INDIRECT("'"&amp;TOTALECSheets&amp;"'!"&amp;ADDRESS(ROW(),COLUMN())))</f>
        <v>0</v>
      </c>
      <c r="J148" s="10" cm="1">
        <f t="array" aca="1" ref="J148" ca="1">SUM(INDIRECT("'"&amp;TOTALECSheets&amp;"'!"&amp;ADDRESS(ROW(),COLUMN())))</f>
        <v>0</v>
      </c>
      <c r="K148" s="10" cm="1">
        <f t="array" aca="1" ref="K148" ca="1">SUM(INDIRECT("'"&amp;TOTALECSheets&amp;"'!"&amp;ADDRESS(ROW(),COLUMN())))</f>
        <v>0</v>
      </c>
    </row>
    <row r="149" spans="1:11">
      <c r="A149" s="31" t="str">
        <f>IF(ISBLANK('Input-Accounts'!A149),"",'Input-Accounts'!A149)</f>
        <v/>
      </c>
      <c r="B149" t="str">
        <f>IF(ISBLANK('Input-Accounts'!B149),"",'Input-Accounts'!B149)</f>
        <v/>
      </c>
      <c r="D149" s="123"/>
      <c r="E149" s="10">
        <f t="shared" si="4"/>
        <v>0</v>
      </c>
      <c r="G149" s="123"/>
      <c r="H149" s="123"/>
      <c r="I149" s="123"/>
      <c r="J149" s="123"/>
      <c r="K149" s="123"/>
    </row>
    <row r="150" spans="1:11">
      <c r="A150" s="31">
        <f>IF(ISBLANK('Input-Accounts'!A150),"",'Input-Accounts'!A150)</f>
        <v>133</v>
      </c>
      <c r="B150" s="1" t="str">
        <f>IF(ISBLANK('Input-Accounts'!B150),"",'Input-Accounts'!B150)</f>
        <v>Other Rate Base Items</v>
      </c>
      <c r="D150" s="10"/>
      <c r="E150" s="10">
        <f t="shared" si="4"/>
        <v>0</v>
      </c>
      <c r="G150" s="10"/>
      <c r="H150" s="10"/>
      <c r="I150" s="10"/>
      <c r="J150" s="10"/>
      <c r="K150" s="10"/>
    </row>
    <row r="151" spans="1:11" outlineLevel="1">
      <c r="A151" s="31">
        <f>IF(ISBLANK('Input-Accounts'!A151),"",'Input-Accounts'!A151)</f>
        <v>134</v>
      </c>
      <c r="B151" s="53" t="str">
        <f>IF(ISBLANK('Input-Accounts'!B151),"",'Input-Accounts'!B151)</f>
        <v>Accumulated deferred income taxes</v>
      </c>
      <c r="C151" s="31">
        <f>IF(ISBLANK('Input-Accounts'!C151),"",'Input-Accounts'!C151)</f>
        <v>190</v>
      </c>
      <c r="D151" s="10" cm="1">
        <f t="array" aca="1" ref="D151" ca="1">SUM(INDIRECT("'"&amp;TOTALECSheets&amp;"'!"&amp;ADDRESS(ROW(),COLUMN())))</f>
        <v>0</v>
      </c>
      <c r="E151" s="10">
        <f t="shared" ref="E151:E182" ca="1" si="5">IFERROR(IF(D151="",0,IF(D151=0,0,IF(ABS(D151-SUM($G151:$K151))&lt;Check_Limit,0,1))),1)</f>
        <v>0</v>
      </c>
      <c r="F151" s="3"/>
      <c r="G151" s="10" cm="1">
        <f t="array" aca="1" ref="G151" ca="1">SUM(INDIRECT("'"&amp;TOTALECSheets&amp;"'!"&amp;ADDRESS(ROW(),COLUMN())))</f>
        <v>0</v>
      </c>
      <c r="H151" s="10" cm="1">
        <f t="array" aca="1" ref="H151" ca="1">SUM(INDIRECT("'"&amp;TOTALECSheets&amp;"'!"&amp;ADDRESS(ROW(),COLUMN())))</f>
        <v>0</v>
      </c>
      <c r="I151" s="10" cm="1">
        <f t="array" aca="1" ref="I151" ca="1">SUM(INDIRECT("'"&amp;TOTALECSheets&amp;"'!"&amp;ADDRESS(ROW(),COLUMN())))</f>
        <v>0</v>
      </c>
      <c r="J151" s="10" cm="1">
        <f t="array" aca="1" ref="J151" ca="1">SUM(INDIRECT("'"&amp;TOTALECSheets&amp;"'!"&amp;ADDRESS(ROW(),COLUMN())))</f>
        <v>0</v>
      </c>
      <c r="K151" s="10" cm="1">
        <f t="array" aca="1" ref="K151" ca="1">SUM(INDIRECT("'"&amp;TOTALECSheets&amp;"'!"&amp;ADDRESS(ROW(),COLUMN())))</f>
        <v>0</v>
      </c>
    </row>
    <row r="152" spans="1:11" outlineLevel="1">
      <c r="A152" s="31">
        <f>IF(ISBLANK('Input-Accounts'!A152),"",'Input-Accounts'!A152)</f>
        <v>135</v>
      </c>
      <c r="B152" s="53" t="str">
        <f>IF(ISBLANK('Input-Accounts'!B152),"",'Input-Accounts'!B152)</f>
        <v>Materials &amp; Supplies</v>
      </c>
      <c r="C152" s="31">
        <f>IF(ISBLANK('Input-Accounts'!C152),"",'Input-Accounts'!C152)</f>
        <v>154</v>
      </c>
      <c r="D152" s="10" cm="1">
        <f t="array" aca="1" ref="D152" ca="1">SUM(INDIRECT("'"&amp;TOTALECSheets&amp;"'!"&amp;ADDRESS(ROW(),COLUMN())))</f>
        <v>0</v>
      </c>
      <c r="E152" s="10">
        <f t="shared" ca="1" si="5"/>
        <v>0</v>
      </c>
      <c r="F152" s="3"/>
      <c r="G152" s="10" cm="1">
        <f t="array" aca="1" ref="G152" ca="1">SUM(INDIRECT("'"&amp;TOTALECSheets&amp;"'!"&amp;ADDRESS(ROW(),COLUMN())))</f>
        <v>0</v>
      </c>
      <c r="H152" s="10" cm="1">
        <f t="array" aca="1" ref="H152" ca="1">SUM(INDIRECT("'"&amp;TOTALECSheets&amp;"'!"&amp;ADDRESS(ROW(),COLUMN())))</f>
        <v>0</v>
      </c>
      <c r="I152" s="10" cm="1">
        <f t="array" aca="1" ref="I152" ca="1">SUM(INDIRECT("'"&amp;TOTALECSheets&amp;"'!"&amp;ADDRESS(ROW(),COLUMN())))</f>
        <v>0</v>
      </c>
      <c r="J152" s="10" cm="1">
        <f t="array" aca="1" ref="J152" ca="1">SUM(INDIRECT("'"&amp;TOTALECSheets&amp;"'!"&amp;ADDRESS(ROW(),COLUMN())))</f>
        <v>0</v>
      </c>
      <c r="K152" s="10" cm="1">
        <f t="array" aca="1" ref="K152" ca="1">SUM(INDIRECT("'"&amp;TOTALECSheets&amp;"'!"&amp;ADDRESS(ROW(),COLUMN())))</f>
        <v>0</v>
      </c>
    </row>
    <row r="153" spans="1:11" outlineLevel="1">
      <c r="A153" s="31">
        <f>IF(ISBLANK('Input-Accounts'!A153),"",'Input-Accounts'!A153)</f>
        <v>136</v>
      </c>
      <c r="B153" s="53" t="str">
        <f>IF(ISBLANK('Input-Accounts'!B153),"",'Input-Accounts'!B153)</f>
        <v>Gas Stored Underground</v>
      </c>
      <c r="C153" s="31">
        <f>IF(ISBLANK('Input-Accounts'!C153),"",'Input-Accounts'!C153)</f>
        <v>164</v>
      </c>
      <c r="D153" s="10" cm="1">
        <f t="array" aca="1" ref="D153" ca="1">SUM(INDIRECT("'"&amp;TOTALECSheets&amp;"'!"&amp;ADDRESS(ROW(),COLUMN())))</f>
        <v>0</v>
      </c>
      <c r="E153" s="10">
        <f t="shared" ca="1" si="5"/>
        <v>0</v>
      </c>
      <c r="F153" s="3"/>
      <c r="G153" s="10" cm="1">
        <f t="array" aca="1" ref="G153" ca="1">SUM(INDIRECT("'"&amp;TOTALECSheets&amp;"'!"&amp;ADDRESS(ROW(),COLUMN())))</f>
        <v>0</v>
      </c>
      <c r="H153" s="10" cm="1">
        <f t="array" aca="1" ref="H153" ca="1">SUM(INDIRECT("'"&amp;TOTALECSheets&amp;"'!"&amp;ADDRESS(ROW(),COLUMN())))</f>
        <v>0</v>
      </c>
      <c r="I153" s="10" cm="1">
        <f t="array" aca="1" ref="I153" ca="1">SUM(INDIRECT("'"&amp;TOTALECSheets&amp;"'!"&amp;ADDRESS(ROW(),COLUMN())))</f>
        <v>0</v>
      </c>
      <c r="J153" s="10" cm="1">
        <f t="array" aca="1" ref="J153" ca="1">SUM(INDIRECT("'"&amp;TOTALECSheets&amp;"'!"&amp;ADDRESS(ROW(),COLUMN())))</f>
        <v>0</v>
      </c>
      <c r="K153" s="10" cm="1">
        <f t="array" aca="1" ref="K153" ca="1">SUM(INDIRECT("'"&amp;TOTALECSheets&amp;"'!"&amp;ADDRESS(ROW(),COLUMN())))</f>
        <v>0</v>
      </c>
    </row>
    <row r="154" spans="1:11">
      <c r="A154" s="31">
        <f>IF(ISBLANK('Input-Accounts'!A154),"",'Input-Accounts'!A154)</f>
        <v>137</v>
      </c>
      <c r="B154" t="str">
        <f>IF(ISBLANK('Input-Accounts'!B154),"",'Input-Accounts'!B154)</f>
        <v>Total Other Rate Base Items</v>
      </c>
      <c r="C154" s="31" t="str">
        <f>IF(ISBLANK('Input-Accounts'!C154),"",'Input-Accounts'!C154)</f>
        <v/>
      </c>
      <c r="D154" s="123" cm="1">
        <f t="array" aca="1" ref="D154" ca="1">SUM(INDIRECT("'"&amp;TOTALECSheets&amp;"'!"&amp;ADDRESS(ROW(),COLUMN())))</f>
        <v>0</v>
      </c>
      <c r="E154" s="10">
        <f t="shared" ca="1" si="5"/>
        <v>0</v>
      </c>
      <c r="G154" s="123" cm="1">
        <f t="array" aca="1" ref="G154" ca="1">SUM(INDIRECT("'"&amp;TOTALECSheets&amp;"'!"&amp;ADDRESS(ROW(),COLUMN())))</f>
        <v>0</v>
      </c>
      <c r="H154" s="123" cm="1">
        <f t="array" aca="1" ref="H154" ca="1">SUM(INDIRECT("'"&amp;TOTALECSheets&amp;"'!"&amp;ADDRESS(ROW(),COLUMN())))</f>
        <v>0</v>
      </c>
      <c r="I154" s="123" cm="1">
        <f t="array" aca="1" ref="I154" ca="1">SUM(INDIRECT("'"&amp;TOTALECSheets&amp;"'!"&amp;ADDRESS(ROW(),COLUMN())))</f>
        <v>0</v>
      </c>
      <c r="J154" s="123" cm="1">
        <f t="array" aca="1" ref="J154" ca="1">SUM(INDIRECT("'"&amp;TOTALECSheets&amp;"'!"&amp;ADDRESS(ROW(),COLUMN())))</f>
        <v>0</v>
      </c>
      <c r="K154" s="123" cm="1">
        <f t="array" aca="1" ref="K154" ca="1">SUM(INDIRECT("'"&amp;TOTALECSheets&amp;"'!"&amp;ADDRESS(ROW(),COLUMN())))</f>
        <v>0</v>
      </c>
    </row>
    <row r="155" spans="1:11">
      <c r="A155" s="31" t="str">
        <f>IF(ISBLANK('Input-Accounts'!A155),"",'Input-Accounts'!A155)</f>
        <v/>
      </c>
      <c r="B155" t="str">
        <f>IF(ISBLANK('Input-Accounts'!B155),"",'Input-Accounts'!B155)</f>
        <v/>
      </c>
      <c r="D155" s="31"/>
      <c r="E155" s="10">
        <f t="shared" si="5"/>
        <v>0</v>
      </c>
      <c r="G155" s="31"/>
      <c r="H155" s="31"/>
      <c r="I155" s="31"/>
      <c r="J155" s="31"/>
      <c r="K155" s="31"/>
    </row>
    <row r="156" spans="1:11" ht="15" thickBot="1">
      <c r="A156" s="31">
        <f>IF(ISBLANK('Input-Accounts'!A156),"",'Input-Accounts'!A156)</f>
        <v>138</v>
      </c>
      <c r="B156" s="7" t="str">
        <f>IF(ISBLANK('Input-Accounts'!B156),"",'Input-Accounts'!B156)</f>
        <v>TOTAL RATE BASE</v>
      </c>
      <c r="C156" s="31" t="str">
        <f>IF(ISBLANK('Input-Accounts'!C156),"",'Input-Accounts'!C156)</f>
        <v/>
      </c>
      <c r="D156" s="125" cm="1">
        <f t="array" aca="1" ref="D156" ca="1">SUM(INDIRECT("'"&amp;TOTALECSheets&amp;"'!"&amp;ADDRESS(ROW(),COLUMN())))</f>
        <v>0</v>
      </c>
      <c r="E156" s="10">
        <f t="shared" ca="1" si="5"/>
        <v>0</v>
      </c>
      <c r="G156" s="125" cm="1">
        <f t="array" aca="1" ref="G156" ca="1">SUM(INDIRECT("'"&amp;TOTALECSheets&amp;"'!"&amp;ADDRESS(ROW(),COLUMN())))</f>
        <v>0</v>
      </c>
      <c r="H156" s="125" cm="1">
        <f t="array" aca="1" ref="H156" ca="1">SUM(INDIRECT("'"&amp;TOTALECSheets&amp;"'!"&amp;ADDRESS(ROW(),COLUMN())))</f>
        <v>0</v>
      </c>
      <c r="I156" s="125" cm="1">
        <f t="array" aca="1" ref="I156" ca="1">SUM(INDIRECT("'"&amp;TOTALECSheets&amp;"'!"&amp;ADDRESS(ROW(),COLUMN())))</f>
        <v>0</v>
      </c>
      <c r="J156" s="125" cm="1">
        <f t="array" aca="1" ref="J156" ca="1">SUM(INDIRECT("'"&amp;TOTALECSheets&amp;"'!"&amp;ADDRESS(ROW(),COLUMN())))</f>
        <v>0</v>
      </c>
      <c r="K156" s="125" cm="1">
        <f t="array" aca="1" ref="K156" ca="1">SUM(INDIRECT("'"&amp;TOTALECSheets&amp;"'!"&amp;ADDRESS(ROW(),COLUMN())))</f>
        <v>0</v>
      </c>
    </row>
    <row r="157" spans="1:11" ht="15" thickTop="1">
      <c r="A157" s="31" t="str">
        <f>IF(ISBLANK('Input-Accounts'!A157),"",'Input-Accounts'!A157)</f>
        <v/>
      </c>
      <c r="B157" t="str">
        <f>IF(ISBLANK('Input-Accounts'!B157),"",'Input-Accounts'!B157)</f>
        <v/>
      </c>
      <c r="D157" s="10"/>
      <c r="E157" s="10">
        <f t="shared" si="5"/>
        <v>0</v>
      </c>
      <c r="G157" s="10"/>
      <c r="H157" s="10"/>
      <c r="I157" s="10"/>
      <c r="J157" s="10"/>
      <c r="K157" s="10"/>
    </row>
    <row r="158" spans="1:11">
      <c r="A158" s="31">
        <f>IF(ISBLANK('Input-Accounts'!A158),"",'Input-Accounts'!A158)</f>
        <v>139</v>
      </c>
      <c r="B158" s="1" t="str">
        <f>IF(ISBLANK('Input-Accounts'!B158),"",'Input-Accounts'!B158)</f>
        <v>OPERATION AND MAINTENANCE EXPENSE</v>
      </c>
      <c r="D158" s="10"/>
      <c r="E158" s="10">
        <f t="shared" si="5"/>
        <v>0</v>
      </c>
      <c r="G158" s="10"/>
      <c r="H158" s="10"/>
      <c r="I158" s="10"/>
      <c r="J158" s="10"/>
      <c r="K158" s="10"/>
    </row>
    <row r="159" spans="1:11">
      <c r="A159" s="31">
        <f>IF(ISBLANK('Input-Accounts'!A159),"",'Input-Accounts'!A159)</f>
        <v>140</v>
      </c>
      <c r="B159" s="1" t="str">
        <f>IF(ISBLANK('Input-Accounts'!B159),"",'Input-Accounts'!B159)</f>
        <v>Production, Storage, LNG, Transmission, and Distribution Expense</v>
      </c>
      <c r="D159" s="10"/>
      <c r="E159" s="10">
        <f t="shared" si="5"/>
        <v>0</v>
      </c>
      <c r="G159" s="10"/>
      <c r="H159" s="10"/>
      <c r="I159" s="10"/>
      <c r="J159" s="10"/>
      <c r="K159" s="10"/>
    </row>
    <row r="160" spans="1:11" outlineLevel="1">
      <c r="A160" s="31">
        <f>IF(ISBLANK('Input-Accounts'!A160),"",'Input-Accounts'!A160)</f>
        <v>141</v>
      </c>
      <c r="B160" s="1" t="str">
        <f>IF(ISBLANK('Input-Accounts'!B160),"",'Input-Accounts'!B160)</f>
        <v>Other Gas Supply Expenses</v>
      </c>
      <c r="D160" s="10"/>
      <c r="E160" s="10">
        <f t="shared" si="5"/>
        <v>0</v>
      </c>
      <c r="G160" s="10"/>
      <c r="H160" s="10"/>
      <c r="I160" s="10"/>
      <c r="J160" s="10"/>
      <c r="K160" s="10"/>
    </row>
    <row r="161" spans="1:11" outlineLevel="1">
      <c r="A161" s="31">
        <f>IF(ISBLANK('Input-Accounts'!A161),"",'Input-Accounts'!A161)</f>
        <v>142</v>
      </c>
      <c r="B161" s="53" t="str">
        <f>IF(ISBLANK('Input-Accounts'!B161),"",'Input-Accounts'!B161)</f>
        <v>Natural gas well head purchases</v>
      </c>
      <c r="C161" s="31" t="str">
        <f>IF(ISBLANK('Input-Accounts'!C161),"",'Input-Accounts'!C161)</f>
        <v xml:space="preserve">801-803 </v>
      </c>
      <c r="D161" s="10" cm="1">
        <f t="array" aca="1" ref="D161" ca="1">SUM(INDIRECT("'"&amp;TOTALECSheets&amp;"'!"&amp;ADDRESS(ROW(),COLUMN())))</f>
        <v>17663997.75</v>
      </c>
      <c r="E161" s="10">
        <f t="shared" ca="1" si="5"/>
        <v>0</v>
      </c>
      <c r="F161" s="3"/>
      <c r="G161" s="10" cm="1">
        <f t="array" aca="1" ref="G161" ca="1">SUM(INDIRECT("'"&amp;TOTALECSheets&amp;"'!"&amp;ADDRESS(ROW(),COLUMN())))</f>
        <v>10932676.166696383</v>
      </c>
      <c r="H161" s="10" cm="1">
        <f t="array" aca="1" ref="H161" ca="1">SUM(INDIRECT("'"&amp;TOTALECSheets&amp;"'!"&amp;ADDRESS(ROW(),COLUMN())))</f>
        <v>6716037.6680901535</v>
      </c>
      <c r="I161" s="10" cm="1">
        <f t="array" aca="1" ref="I161" ca="1">SUM(INDIRECT("'"&amp;TOTALECSheets&amp;"'!"&amp;ADDRESS(ROW(),COLUMN())))</f>
        <v>15283.915213464192</v>
      </c>
      <c r="J161" s="10" cm="1">
        <f t="array" aca="1" ref="J161" ca="1">SUM(INDIRECT("'"&amp;TOTALECSheets&amp;"'!"&amp;ADDRESS(ROW(),COLUMN())))</f>
        <v>0</v>
      </c>
      <c r="K161" s="10" cm="1">
        <f t="array" aca="1" ref="K161" ca="1">SUM(INDIRECT("'"&amp;TOTALECSheets&amp;"'!"&amp;ADDRESS(ROW(),COLUMN())))</f>
        <v>0</v>
      </c>
    </row>
    <row r="162" spans="1:11" outlineLevel="1">
      <c r="A162" s="31">
        <f>IF(ISBLANK('Input-Accounts'!A162),"",'Input-Accounts'!A162)</f>
        <v>143</v>
      </c>
      <c r="B162" s="53" t="str">
        <f>IF(ISBLANK('Input-Accounts'!B162),"",'Input-Accounts'!B162)</f>
        <v>Natural Gas City Gate Purchases</v>
      </c>
      <c r="C162" s="31" t="str">
        <f>IF(ISBLANK('Input-Accounts'!C162),"",'Input-Accounts'!C162)</f>
        <v xml:space="preserve">804 </v>
      </c>
      <c r="D162" s="10" cm="1">
        <f t="array" aca="1" ref="D162" ca="1">SUM(INDIRECT("'"&amp;TOTALECSheets&amp;"'!"&amp;ADDRESS(ROW(),COLUMN())))</f>
        <v>1158900.76</v>
      </c>
      <c r="E162" s="10">
        <f t="shared" ca="1" si="5"/>
        <v>0</v>
      </c>
      <c r="F162" s="3"/>
      <c r="G162" s="10" cm="1">
        <f t="array" aca="1" ref="G162" ca="1">SUM(INDIRECT("'"&amp;TOTALECSheets&amp;"'!"&amp;ADDRESS(ROW(),COLUMN())))</f>
        <v>717271.75794156361</v>
      </c>
      <c r="H162" s="10" cm="1">
        <f t="array" aca="1" ref="H162" ca="1">SUM(INDIRECT("'"&amp;TOTALECSheets&amp;"'!"&amp;ADDRESS(ROW(),COLUMN())))</f>
        <v>440626.25391459343</v>
      </c>
      <c r="I162" s="10" cm="1">
        <f t="array" aca="1" ref="I162" ca="1">SUM(INDIRECT("'"&amp;TOTALECSheets&amp;"'!"&amp;ADDRESS(ROW(),COLUMN())))</f>
        <v>1002.7481438429879</v>
      </c>
      <c r="J162" s="10" cm="1">
        <f t="array" aca="1" ref="J162" ca="1">SUM(INDIRECT("'"&amp;TOTALECSheets&amp;"'!"&amp;ADDRESS(ROW(),COLUMN())))</f>
        <v>0</v>
      </c>
      <c r="K162" s="10" cm="1">
        <f t="array" aca="1" ref="K162" ca="1">SUM(INDIRECT("'"&amp;TOTALECSheets&amp;"'!"&amp;ADDRESS(ROW(),COLUMN())))</f>
        <v>0</v>
      </c>
    </row>
    <row r="163" spans="1:11" outlineLevel="1">
      <c r="A163" s="31">
        <f>IF(ISBLANK('Input-Accounts'!A163),"",'Input-Accounts'!A163)</f>
        <v>144</v>
      </c>
      <c r="B163" s="53" t="str">
        <f>IF(ISBLANK('Input-Accounts'!B163),"",'Input-Accounts'!B163)</f>
        <v>Other gas purchases</v>
      </c>
      <c r="C163" s="31" t="str">
        <f>IF(ISBLANK('Input-Accounts'!C163),"",'Input-Accounts'!C163)</f>
        <v xml:space="preserve">805 </v>
      </c>
      <c r="D163" s="10" cm="1">
        <f t="array" aca="1" ref="D163" ca="1">SUM(INDIRECT("'"&amp;TOTALECSheets&amp;"'!"&amp;ADDRESS(ROW(),COLUMN())))</f>
        <v>15343424.85</v>
      </c>
      <c r="E163" s="10">
        <f t="shared" ca="1" si="5"/>
        <v>0</v>
      </c>
      <c r="F163" s="3"/>
      <c r="G163" s="10" cm="1">
        <f t="array" aca="1" ref="G163" ca="1">SUM(INDIRECT("'"&amp;TOTALECSheets&amp;"'!"&amp;ADDRESS(ROW(),COLUMN())))</f>
        <v>9496417.3765869066</v>
      </c>
      <c r="H163" s="10" cm="1">
        <f t="array" aca="1" ref="H163" ca="1">SUM(INDIRECT("'"&amp;TOTALECSheets&amp;"'!"&amp;ADDRESS(ROW(),COLUMN())))</f>
        <v>5833731.4524460081</v>
      </c>
      <c r="I163" s="10" cm="1">
        <f t="array" aca="1" ref="I163" ca="1">SUM(INDIRECT("'"&amp;TOTALECSheets&amp;"'!"&amp;ADDRESS(ROW(),COLUMN())))</f>
        <v>13276.020967085977</v>
      </c>
      <c r="J163" s="10" cm="1">
        <f t="array" aca="1" ref="J163" ca="1">SUM(INDIRECT("'"&amp;TOTALECSheets&amp;"'!"&amp;ADDRESS(ROW(),COLUMN())))</f>
        <v>0</v>
      </c>
      <c r="K163" s="10" cm="1">
        <f t="array" aca="1" ref="K163" ca="1">SUM(INDIRECT("'"&amp;TOTALECSheets&amp;"'!"&amp;ADDRESS(ROW(),COLUMN())))</f>
        <v>0</v>
      </c>
    </row>
    <row r="164" spans="1:11" outlineLevel="1">
      <c r="A164" s="31">
        <f>IF(ISBLANK('Input-Accounts'!A164),"",'Input-Accounts'!A164)</f>
        <v>145</v>
      </c>
      <c r="B164" s="53" t="str">
        <f>IF(ISBLANK('Input-Accounts'!B164),"",'Input-Accounts'!B164)</f>
        <v>Exchange gas</v>
      </c>
      <c r="C164" s="31" t="str">
        <f>IF(ISBLANK('Input-Accounts'!C164),"",'Input-Accounts'!C164)</f>
        <v xml:space="preserve">806 </v>
      </c>
      <c r="D164" s="10" cm="1">
        <f t="array" aca="1" ref="D164" ca="1">SUM(INDIRECT("'"&amp;TOTALECSheets&amp;"'!"&amp;ADDRESS(ROW(),COLUMN())))</f>
        <v>1674085.1700000004</v>
      </c>
      <c r="E164" s="10">
        <f t="shared" ca="1" si="5"/>
        <v>0</v>
      </c>
      <c r="F164" s="3"/>
      <c r="G164" s="10" cm="1">
        <f t="array" aca="1" ref="G164" ca="1">SUM(INDIRECT("'"&amp;TOTALECSheets&amp;"'!"&amp;ADDRESS(ROW(),COLUMN())))</f>
        <v>1036131.8710583999</v>
      </c>
      <c r="H164" s="10" cm="1">
        <f t="array" aca="1" ref="H164" ca="1">SUM(INDIRECT("'"&amp;TOTALECSheets&amp;"'!"&amp;ADDRESS(ROW(),COLUMN())))</f>
        <v>636504.78336995433</v>
      </c>
      <c r="I164" s="10" cm="1">
        <f t="array" aca="1" ref="I164" ca="1">SUM(INDIRECT("'"&amp;TOTALECSheets&amp;"'!"&amp;ADDRESS(ROW(),COLUMN())))</f>
        <v>1448.5155716461634</v>
      </c>
      <c r="J164" s="10" cm="1">
        <f t="array" aca="1" ref="J164" ca="1">SUM(INDIRECT("'"&amp;TOTALECSheets&amp;"'!"&amp;ADDRESS(ROW(),COLUMN())))</f>
        <v>0</v>
      </c>
      <c r="K164" s="10" cm="1">
        <f t="array" aca="1" ref="K164" ca="1">SUM(INDIRECT("'"&amp;TOTALECSheets&amp;"'!"&amp;ADDRESS(ROW(),COLUMN())))</f>
        <v>0</v>
      </c>
    </row>
    <row r="165" spans="1:11" outlineLevel="1">
      <c r="A165" s="31">
        <f>IF(ISBLANK('Input-Accounts'!A165),"",'Input-Accounts'!A165)</f>
        <v>146</v>
      </c>
      <c r="B165" s="53" t="str">
        <f>IF(ISBLANK('Input-Accounts'!B165),"",'Input-Accounts'!B165)</f>
        <v>Gas Withdrawn from Storage</v>
      </c>
      <c r="C165" s="31" t="str">
        <f>IF(ISBLANK('Input-Accounts'!C165),"",'Input-Accounts'!C165)</f>
        <v xml:space="preserve">808 </v>
      </c>
      <c r="D165" s="10" cm="1">
        <f t="array" aca="1" ref="D165" ca="1">SUM(INDIRECT("'"&amp;TOTALECSheets&amp;"'!"&amp;ADDRESS(ROW(),COLUMN())))</f>
        <v>-386972.68999999971</v>
      </c>
      <c r="E165" s="10">
        <f t="shared" ca="1" si="5"/>
        <v>0</v>
      </c>
      <c r="F165" s="3"/>
      <c r="G165" s="10" cm="1">
        <f t="array" aca="1" ref="G165" ca="1">SUM(INDIRECT("'"&amp;TOTALECSheets&amp;"'!"&amp;ADDRESS(ROW(),COLUMN())))</f>
        <v>-239506.77332515988</v>
      </c>
      <c r="H165" s="10" cm="1">
        <f t="array" aca="1" ref="H165" ca="1">SUM(INDIRECT("'"&amp;TOTALECSheets&amp;"'!"&amp;ADDRESS(ROW(),COLUMN())))</f>
        <v>-147131.08546235927</v>
      </c>
      <c r="I165" s="10" cm="1">
        <f t="array" aca="1" ref="I165" ca="1">SUM(INDIRECT("'"&amp;TOTALECSheets&amp;"'!"&amp;ADDRESS(ROW(),COLUMN())))</f>
        <v>-334.83121248054721</v>
      </c>
      <c r="J165" s="10" cm="1">
        <f t="array" aca="1" ref="J165" ca="1">SUM(INDIRECT("'"&amp;TOTALECSheets&amp;"'!"&amp;ADDRESS(ROW(),COLUMN())))</f>
        <v>0</v>
      </c>
      <c r="K165" s="10" cm="1">
        <f t="array" aca="1" ref="K165" ca="1">SUM(INDIRECT("'"&amp;TOTALECSheets&amp;"'!"&amp;ADDRESS(ROW(),COLUMN())))</f>
        <v>0</v>
      </c>
    </row>
    <row r="166" spans="1:11" outlineLevel="1">
      <c r="A166" s="31">
        <f>IF(ISBLANK('Input-Accounts'!A166),"",'Input-Accounts'!A166)</f>
        <v>147</v>
      </c>
      <c r="B166" s="53" t="str">
        <f>IF(ISBLANK('Input-Accounts'!B166),"",'Input-Accounts'!B166)</f>
        <v>Gas Used for Other Utility Operations</v>
      </c>
      <c r="C166" s="31" t="str">
        <f>IF(ISBLANK('Input-Accounts'!C166),"",'Input-Accounts'!C166)</f>
        <v xml:space="preserve">812 </v>
      </c>
      <c r="D166" s="10" cm="1">
        <f t="array" aca="1" ref="D166" ca="1">SUM(INDIRECT("'"&amp;TOTALECSheets&amp;"'!"&amp;ADDRESS(ROW(),COLUMN())))</f>
        <v>-40414.18</v>
      </c>
      <c r="E166" s="10">
        <f t="shared" ca="1" si="5"/>
        <v>0</v>
      </c>
      <c r="F166" s="3"/>
      <c r="G166" s="10" cm="1">
        <f t="array" aca="1" ref="G166" ca="1">SUM(INDIRECT("'"&amp;TOTALECSheets&amp;"'!"&amp;ADDRESS(ROW(),COLUMN())))</f>
        <v>-25013.315147335637</v>
      </c>
      <c r="H166" s="10" cm="1">
        <f t="array" aca="1" ref="H166" ca="1">SUM(INDIRECT("'"&amp;TOTALECSheets&amp;"'!"&amp;ADDRESS(ROW(),COLUMN())))</f>
        <v>-15365.896160453018</v>
      </c>
      <c r="I166" s="10" cm="1">
        <f t="array" aca="1" ref="I166" ca="1">SUM(INDIRECT("'"&amp;TOTALECSheets&amp;"'!"&amp;ADDRESS(ROW(),COLUMN())))</f>
        <v>-34.968692211347246</v>
      </c>
      <c r="J166" s="10" cm="1">
        <f t="array" aca="1" ref="J166" ca="1">SUM(INDIRECT("'"&amp;TOTALECSheets&amp;"'!"&amp;ADDRESS(ROW(),COLUMN())))</f>
        <v>0</v>
      </c>
      <c r="K166" s="10" cm="1">
        <f t="array" aca="1" ref="K166" ca="1">SUM(INDIRECT("'"&amp;TOTALECSheets&amp;"'!"&amp;ADDRESS(ROW(),COLUMN())))</f>
        <v>0</v>
      </c>
    </row>
    <row r="167" spans="1:11" outlineLevel="1">
      <c r="A167" s="31">
        <f>IF(ISBLANK('Input-Accounts'!A167),"",'Input-Accounts'!A167)</f>
        <v>148</v>
      </c>
      <c r="B167" s="53" t="str">
        <f>IF(ISBLANK('Input-Accounts'!B167),"",'Input-Accounts'!B167)</f>
        <v>Exchange Fees</v>
      </c>
      <c r="C167" s="31" t="str">
        <f>IF(ISBLANK('Input-Accounts'!C167),"",'Input-Accounts'!C167)</f>
        <v xml:space="preserve">813 </v>
      </c>
      <c r="D167" s="10" cm="1">
        <f t="array" aca="1" ref="D167" ca="1">SUM(INDIRECT("'"&amp;TOTALECSheets&amp;"'!"&amp;ADDRESS(ROW(),COLUMN())))</f>
        <v>0</v>
      </c>
      <c r="E167" s="10">
        <f t="shared" ca="1" si="5"/>
        <v>0</v>
      </c>
      <c r="F167" s="3"/>
      <c r="G167" s="10" cm="1">
        <f t="array" aca="1" ref="G167" ca="1">SUM(INDIRECT("'"&amp;TOTALECSheets&amp;"'!"&amp;ADDRESS(ROW(),COLUMN())))</f>
        <v>0</v>
      </c>
      <c r="H167" s="10" cm="1">
        <f t="array" aca="1" ref="H167" ca="1">SUM(INDIRECT("'"&amp;TOTALECSheets&amp;"'!"&amp;ADDRESS(ROW(),COLUMN())))</f>
        <v>0</v>
      </c>
      <c r="I167" s="10" cm="1">
        <f t="array" aca="1" ref="I167" ca="1">SUM(INDIRECT("'"&amp;TOTALECSheets&amp;"'!"&amp;ADDRESS(ROW(),COLUMN())))</f>
        <v>0</v>
      </c>
      <c r="J167" s="10" cm="1">
        <f t="array" aca="1" ref="J167" ca="1">SUM(INDIRECT("'"&amp;TOTALECSheets&amp;"'!"&amp;ADDRESS(ROW(),COLUMN())))</f>
        <v>0</v>
      </c>
      <c r="K167" s="10" cm="1">
        <f t="array" aca="1" ref="K167" ca="1">SUM(INDIRECT("'"&amp;TOTALECSheets&amp;"'!"&amp;ADDRESS(ROW(),COLUMN())))</f>
        <v>0</v>
      </c>
    </row>
    <row r="168" spans="1:11" outlineLevel="1">
      <c r="A168" s="31">
        <f>IF(ISBLANK('Input-Accounts'!A168),"",'Input-Accounts'!A168)</f>
        <v>149</v>
      </c>
      <c r="B168" s="53" t="str">
        <f>IF(ISBLANK('Input-Accounts'!B168),"",'Input-Accounts'!B168)</f>
        <v>Purchased Gas Expense</v>
      </c>
      <c r="C168" s="31">
        <f>IF(ISBLANK('Input-Accounts'!C168),"",'Input-Accounts'!C168)</f>
        <v>807</v>
      </c>
      <c r="D168" s="10" cm="1">
        <f t="array" aca="1" ref="D168" ca="1">SUM(INDIRECT("'"&amp;TOTALECSheets&amp;"'!"&amp;ADDRESS(ROW(),COLUMN())))</f>
        <v>409263.17323596525</v>
      </c>
      <c r="E168" s="10">
        <f t="shared" ca="1" si="5"/>
        <v>0</v>
      </c>
      <c r="F168" s="3"/>
      <c r="G168" s="10" cm="1">
        <f t="array" aca="1" ref="G168" ca="1">SUM(INDIRECT("'"&amp;TOTALECSheets&amp;"'!"&amp;ADDRESS(ROW(),COLUMN())))</f>
        <v>253302.89344853262</v>
      </c>
      <c r="H168" s="10" cm="1">
        <f t="array" aca="1" ref="H168" ca="1">SUM(INDIRECT("'"&amp;TOTALECSheets&amp;"'!"&amp;ADDRESS(ROW(),COLUMN())))</f>
        <v>155606.16155619975</v>
      </c>
      <c r="I168" s="10" cm="1">
        <f t="array" aca="1" ref="I168" ca="1">SUM(INDIRECT("'"&amp;TOTALECSheets&amp;"'!"&amp;ADDRESS(ROW(),COLUMN())))</f>
        <v>354.11823123289292</v>
      </c>
      <c r="J168" s="10" cm="1">
        <f t="array" aca="1" ref="J168" ca="1">SUM(INDIRECT("'"&amp;TOTALECSheets&amp;"'!"&amp;ADDRESS(ROW(),COLUMN())))</f>
        <v>0</v>
      </c>
      <c r="K168" s="10" cm="1">
        <f t="array" aca="1" ref="K168" ca="1">SUM(INDIRECT("'"&amp;TOTALECSheets&amp;"'!"&amp;ADDRESS(ROW(),COLUMN())))</f>
        <v>0</v>
      </c>
    </row>
    <row r="169" spans="1:11" outlineLevel="1">
      <c r="A169" s="31">
        <f>IF(ISBLANK('Input-Accounts'!A169),"",'Input-Accounts'!A169)</f>
        <v>150</v>
      </c>
      <c r="B169" t="str">
        <f>IF(ISBLANK('Input-Accounts'!B169),"",'Input-Accounts'!B169)</f>
        <v>Subtotal - Other Gas Supply Expenses</v>
      </c>
      <c r="C169" s="31" t="str">
        <f>IF(ISBLANK('Input-Accounts'!C169),"",'Input-Accounts'!C169)</f>
        <v/>
      </c>
      <c r="D169" s="123" cm="1">
        <f t="array" aca="1" ref="D169" ca="1">SUM(INDIRECT("'"&amp;TOTALECSheets&amp;"'!"&amp;ADDRESS(ROW(),COLUMN())))</f>
        <v>35822284.833235972</v>
      </c>
      <c r="E169" s="10">
        <f t="shared" ca="1" si="5"/>
        <v>0</v>
      </c>
      <c r="G169" s="123" cm="1">
        <f t="array" aca="1" ref="G169" ca="1">SUM(INDIRECT("'"&amp;TOTALECSheets&amp;"'!"&amp;ADDRESS(ROW(),COLUMN())))</f>
        <v>22171279.977259289</v>
      </c>
      <c r="H169" s="123" cm="1">
        <f t="array" aca="1" ref="H169" ca="1">SUM(INDIRECT("'"&amp;TOTALECSheets&amp;"'!"&amp;ADDRESS(ROW(),COLUMN())))</f>
        <v>13620009.337754095</v>
      </c>
      <c r="I169" s="123" cm="1">
        <f t="array" aca="1" ref="I169" ca="1">SUM(INDIRECT("'"&amp;TOTALECSheets&amp;"'!"&amp;ADDRESS(ROW(),COLUMN())))</f>
        <v>30995.518222580318</v>
      </c>
      <c r="J169" s="123" cm="1">
        <f t="array" aca="1" ref="J169" ca="1">SUM(INDIRECT("'"&amp;TOTALECSheets&amp;"'!"&amp;ADDRESS(ROW(),COLUMN())))</f>
        <v>0</v>
      </c>
      <c r="K169" s="123" cm="1">
        <f t="array" aca="1" ref="K169" ca="1">SUM(INDIRECT("'"&amp;TOTALECSheets&amp;"'!"&amp;ADDRESS(ROW(),COLUMN())))</f>
        <v>0</v>
      </c>
    </row>
    <row r="170" spans="1:11" outlineLevel="1">
      <c r="A170" s="31" t="str">
        <f>IF(ISBLANK('Input-Accounts'!A170),"",'Input-Accounts'!A170)</f>
        <v/>
      </c>
      <c r="B170" t="str">
        <f>IF(ISBLANK('Input-Accounts'!B170),"",'Input-Accounts'!B170)</f>
        <v/>
      </c>
      <c r="D170" s="10"/>
      <c r="E170" s="10">
        <f t="shared" si="5"/>
        <v>0</v>
      </c>
      <c r="G170" s="10"/>
      <c r="H170" s="10"/>
      <c r="I170" s="10"/>
      <c r="J170" s="10"/>
      <c r="K170" s="10"/>
    </row>
    <row r="171" spans="1:11" outlineLevel="1">
      <c r="A171" s="31">
        <f>IF(ISBLANK('Input-Accounts'!A171),"",'Input-Accounts'!A171)</f>
        <v>151</v>
      </c>
      <c r="B171" s="1" t="str">
        <f>IF(ISBLANK('Input-Accounts'!B171),"",'Input-Accounts'!B171)</f>
        <v>Operation Expenses</v>
      </c>
      <c r="D171" s="10"/>
      <c r="E171" s="10">
        <f t="shared" si="5"/>
        <v>0</v>
      </c>
      <c r="F171" s="3"/>
      <c r="G171" s="10"/>
      <c r="H171" s="10"/>
      <c r="I171" s="10"/>
      <c r="J171" s="10"/>
      <c r="K171" s="10"/>
    </row>
    <row r="172" spans="1:11" outlineLevel="1">
      <c r="A172" s="31">
        <f>IF(ISBLANK('Input-Accounts'!A172),"",'Input-Accounts'!A172)</f>
        <v>152</v>
      </c>
      <c r="B172" s="53" t="str">
        <f>IF(ISBLANK('Input-Accounts'!B172),"",'Input-Accounts'!B172)</f>
        <v>Transmission Expense - Operations</v>
      </c>
      <c r="C172" s="31" t="str">
        <f>IF(ISBLANK('Input-Accounts'!C172),"",'Input-Accounts'!C172)</f>
        <v>852</v>
      </c>
      <c r="D172" s="10" cm="1">
        <f t="array" aca="1" ref="D172" ca="1">SUM(INDIRECT("'"&amp;TOTALECSheets&amp;"'!"&amp;ADDRESS(ROW(),COLUMN())))</f>
        <v>0</v>
      </c>
      <c r="E172" s="10">
        <f t="shared" ca="1" si="5"/>
        <v>0</v>
      </c>
      <c r="F172" s="3"/>
      <c r="G172" s="10" cm="1">
        <f t="array" aca="1" ref="G172" ca="1">SUM(INDIRECT("'"&amp;TOTALECSheets&amp;"'!"&amp;ADDRESS(ROW(),COLUMN())))</f>
        <v>0</v>
      </c>
      <c r="H172" s="10" cm="1">
        <f t="array" aca="1" ref="H172" ca="1">SUM(INDIRECT("'"&amp;TOTALECSheets&amp;"'!"&amp;ADDRESS(ROW(),COLUMN())))</f>
        <v>0</v>
      </c>
      <c r="I172" s="10" cm="1">
        <f t="array" aca="1" ref="I172" ca="1">SUM(INDIRECT("'"&amp;TOTALECSheets&amp;"'!"&amp;ADDRESS(ROW(),COLUMN())))</f>
        <v>0</v>
      </c>
      <c r="J172" s="10" cm="1">
        <f t="array" aca="1" ref="J172" ca="1">SUM(INDIRECT("'"&amp;TOTALECSheets&amp;"'!"&amp;ADDRESS(ROW(),COLUMN())))</f>
        <v>0</v>
      </c>
      <c r="K172" s="10" cm="1">
        <f t="array" aca="1" ref="K172" ca="1">SUM(INDIRECT("'"&amp;TOTALECSheets&amp;"'!"&amp;ADDRESS(ROW(),COLUMN())))</f>
        <v>0</v>
      </c>
    </row>
    <row r="173" spans="1:11" outlineLevel="1">
      <c r="A173" s="31">
        <f>IF(ISBLANK('Input-Accounts'!A173),"",'Input-Accounts'!A173)</f>
        <v>153</v>
      </c>
      <c r="B173" s="53" t="str">
        <f>IF(ISBLANK('Input-Accounts'!B173),"",'Input-Accounts'!B173)</f>
        <v>Other expenses</v>
      </c>
      <c r="C173" s="31" t="str">
        <f>IF(ISBLANK('Input-Accounts'!C173),"",'Input-Accounts'!C173)</f>
        <v>859</v>
      </c>
      <c r="D173" s="10" cm="1">
        <f t="array" aca="1" ref="D173" ca="1">SUM(INDIRECT("'"&amp;TOTALECSheets&amp;"'!"&amp;ADDRESS(ROW(),COLUMN())))</f>
        <v>0</v>
      </c>
      <c r="E173" s="10">
        <f t="shared" ca="1" si="5"/>
        <v>0</v>
      </c>
      <c r="F173" s="3"/>
      <c r="G173" s="10" cm="1">
        <f t="array" aca="1" ref="G173" ca="1">SUM(INDIRECT("'"&amp;TOTALECSheets&amp;"'!"&amp;ADDRESS(ROW(),COLUMN())))</f>
        <v>0</v>
      </c>
      <c r="H173" s="10" cm="1">
        <f t="array" aca="1" ref="H173" ca="1">SUM(INDIRECT("'"&amp;TOTALECSheets&amp;"'!"&amp;ADDRESS(ROW(),COLUMN())))</f>
        <v>0</v>
      </c>
      <c r="I173" s="10" cm="1">
        <f t="array" aca="1" ref="I173" ca="1">SUM(INDIRECT("'"&amp;TOTALECSheets&amp;"'!"&amp;ADDRESS(ROW(),COLUMN())))</f>
        <v>0</v>
      </c>
      <c r="J173" s="10" cm="1">
        <f t="array" aca="1" ref="J173" ca="1">SUM(INDIRECT("'"&amp;TOTALECSheets&amp;"'!"&amp;ADDRESS(ROW(),COLUMN())))</f>
        <v>0</v>
      </c>
      <c r="K173" s="10" cm="1">
        <f t="array" aca="1" ref="K173" ca="1">SUM(INDIRECT("'"&amp;TOTALECSheets&amp;"'!"&amp;ADDRESS(ROW(),COLUMN())))</f>
        <v>0</v>
      </c>
    </row>
    <row r="174" spans="1:11" outlineLevel="1">
      <c r="A174" s="31">
        <f>IF(ISBLANK('Input-Accounts'!A174),"",'Input-Accounts'!A174)</f>
        <v>154</v>
      </c>
      <c r="B174" s="53" t="str">
        <f>IF(ISBLANK('Input-Accounts'!B174),"",'Input-Accounts'!B174)</f>
        <v xml:space="preserve">M&amp;R Station Equipment </v>
      </c>
      <c r="C174" s="31" t="str">
        <f>IF(ISBLANK('Input-Accounts'!C174),"",'Input-Accounts'!C174)</f>
        <v>865</v>
      </c>
      <c r="D174" s="10" cm="1">
        <f t="array" aca="1" ref="D174" ca="1">SUM(INDIRECT("'"&amp;TOTALECSheets&amp;"'!"&amp;ADDRESS(ROW(),COLUMN())))</f>
        <v>0</v>
      </c>
      <c r="E174" s="10">
        <f t="shared" ca="1" si="5"/>
        <v>0</v>
      </c>
      <c r="F174" s="3"/>
      <c r="G174" s="10" cm="1">
        <f t="array" aca="1" ref="G174" ca="1">SUM(INDIRECT("'"&amp;TOTALECSheets&amp;"'!"&amp;ADDRESS(ROW(),COLUMN())))</f>
        <v>0</v>
      </c>
      <c r="H174" s="10" cm="1">
        <f t="array" aca="1" ref="H174" ca="1">SUM(INDIRECT("'"&amp;TOTALECSheets&amp;"'!"&amp;ADDRESS(ROW(),COLUMN())))</f>
        <v>0</v>
      </c>
      <c r="I174" s="10" cm="1">
        <f t="array" aca="1" ref="I174" ca="1">SUM(INDIRECT("'"&amp;TOTALECSheets&amp;"'!"&amp;ADDRESS(ROW(),COLUMN())))</f>
        <v>0</v>
      </c>
      <c r="J174" s="10" cm="1">
        <f t="array" aca="1" ref="J174" ca="1">SUM(INDIRECT("'"&amp;TOTALECSheets&amp;"'!"&amp;ADDRESS(ROW(),COLUMN())))</f>
        <v>0</v>
      </c>
      <c r="K174" s="10" cm="1">
        <f t="array" aca="1" ref="K174" ca="1">SUM(INDIRECT("'"&amp;TOTALECSheets&amp;"'!"&amp;ADDRESS(ROW(),COLUMN())))</f>
        <v>0</v>
      </c>
    </row>
    <row r="175" spans="1:11" outlineLevel="1">
      <c r="A175" s="31">
        <f>IF(ISBLANK('Input-Accounts'!A175),"",'Input-Accounts'!A175)</f>
        <v>155</v>
      </c>
      <c r="B175" s="53" t="str">
        <f>IF(ISBLANK('Input-Accounts'!B175),"",'Input-Accounts'!B175)</f>
        <v>Operation supervision and engineering</v>
      </c>
      <c r="C175" s="31">
        <f>IF(ISBLANK('Input-Accounts'!C175),"",'Input-Accounts'!C175)</f>
        <v>870</v>
      </c>
      <c r="D175" s="10" cm="1">
        <f t="array" aca="1" ref="D175" ca="1">SUM(INDIRECT("'"&amp;TOTALECSheets&amp;"'!"&amp;ADDRESS(ROW(),COLUMN())))</f>
        <v>0</v>
      </c>
      <c r="E175" s="10">
        <f t="shared" ca="1" si="5"/>
        <v>0</v>
      </c>
      <c r="F175" s="3"/>
      <c r="G175" s="10" cm="1">
        <f t="array" aca="1" ref="G175" ca="1">SUM(INDIRECT("'"&amp;TOTALECSheets&amp;"'!"&amp;ADDRESS(ROW(),COLUMN())))</f>
        <v>0</v>
      </c>
      <c r="H175" s="10" cm="1">
        <f t="array" aca="1" ref="H175" ca="1">SUM(INDIRECT("'"&amp;TOTALECSheets&amp;"'!"&amp;ADDRESS(ROW(),COLUMN())))</f>
        <v>0</v>
      </c>
      <c r="I175" s="10" cm="1">
        <f t="array" aca="1" ref="I175" ca="1">SUM(INDIRECT("'"&amp;TOTALECSheets&amp;"'!"&amp;ADDRESS(ROW(),COLUMN())))</f>
        <v>0</v>
      </c>
      <c r="J175" s="10" cm="1">
        <f t="array" aca="1" ref="J175" ca="1">SUM(INDIRECT("'"&amp;TOTALECSheets&amp;"'!"&amp;ADDRESS(ROW(),COLUMN())))</f>
        <v>0</v>
      </c>
      <c r="K175" s="10" cm="1">
        <f t="array" aca="1" ref="K175" ca="1">SUM(INDIRECT("'"&amp;TOTALECSheets&amp;"'!"&amp;ADDRESS(ROW(),COLUMN())))</f>
        <v>0</v>
      </c>
    </row>
    <row r="176" spans="1:11" outlineLevel="1">
      <c r="A176" s="31">
        <f>IF(ISBLANK('Input-Accounts'!A176),"",'Input-Accounts'!A176)</f>
        <v>156</v>
      </c>
      <c r="B176" s="53" t="str">
        <f>IF(ISBLANK('Input-Accounts'!B176),"",'Input-Accounts'!B176)</f>
        <v>Distribution load dispatching</v>
      </c>
      <c r="C176" s="31">
        <f>IF(ISBLANK('Input-Accounts'!C176),"",'Input-Accounts'!C176)</f>
        <v>871</v>
      </c>
      <c r="D176" s="10" cm="1">
        <f t="array" aca="1" ref="D176" ca="1">SUM(INDIRECT("'"&amp;TOTALECSheets&amp;"'!"&amp;ADDRESS(ROW(),COLUMN())))</f>
        <v>0</v>
      </c>
      <c r="E176" s="10">
        <f t="shared" ca="1" si="5"/>
        <v>0</v>
      </c>
      <c r="F176" s="3"/>
      <c r="G176" s="10" cm="1">
        <f t="array" aca="1" ref="G176" ca="1">SUM(INDIRECT("'"&amp;TOTALECSheets&amp;"'!"&amp;ADDRESS(ROW(),COLUMN())))</f>
        <v>0</v>
      </c>
      <c r="H176" s="10" cm="1">
        <f t="array" aca="1" ref="H176" ca="1">SUM(INDIRECT("'"&amp;TOTALECSheets&amp;"'!"&amp;ADDRESS(ROW(),COLUMN())))</f>
        <v>0</v>
      </c>
      <c r="I176" s="10" cm="1">
        <f t="array" aca="1" ref="I176" ca="1">SUM(INDIRECT("'"&amp;TOTALECSheets&amp;"'!"&amp;ADDRESS(ROW(),COLUMN())))</f>
        <v>0</v>
      </c>
      <c r="J176" s="10" cm="1">
        <f t="array" aca="1" ref="J176" ca="1">SUM(INDIRECT("'"&amp;TOTALECSheets&amp;"'!"&amp;ADDRESS(ROW(),COLUMN())))</f>
        <v>0</v>
      </c>
      <c r="K176" s="10" cm="1">
        <f t="array" aca="1" ref="K176" ca="1">SUM(INDIRECT("'"&amp;TOTALECSheets&amp;"'!"&amp;ADDRESS(ROW(),COLUMN())))</f>
        <v>0</v>
      </c>
    </row>
    <row r="177" spans="1:11" outlineLevel="1">
      <c r="A177" s="31">
        <f>IF(ISBLANK('Input-Accounts'!A177),"",'Input-Accounts'!A177)</f>
        <v>157</v>
      </c>
      <c r="B177" s="53" t="str">
        <f>IF(ISBLANK('Input-Accounts'!B177),"",'Input-Accounts'!B177)</f>
        <v>Mains and services expenses</v>
      </c>
      <c r="C177" s="31">
        <f>IF(ISBLANK('Input-Accounts'!C177),"",'Input-Accounts'!C177)</f>
        <v>874</v>
      </c>
      <c r="D177" s="10" cm="1">
        <f t="array" aca="1" ref="D177" ca="1">SUM(INDIRECT("'"&amp;TOTALECSheets&amp;"'!"&amp;ADDRESS(ROW(),COLUMN())))</f>
        <v>0</v>
      </c>
      <c r="E177" s="10">
        <f t="shared" ca="1" si="5"/>
        <v>0</v>
      </c>
      <c r="F177" s="3"/>
      <c r="G177" s="10" cm="1">
        <f t="array" aca="1" ref="G177" ca="1">SUM(INDIRECT("'"&amp;TOTALECSheets&amp;"'!"&amp;ADDRESS(ROW(),COLUMN())))</f>
        <v>0</v>
      </c>
      <c r="H177" s="10" cm="1">
        <f t="array" aca="1" ref="H177" ca="1">SUM(INDIRECT("'"&amp;TOTALECSheets&amp;"'!"&amp;ADDRESS(ROW(),COLUMN())))</f>
        <v>0</v>
      </c>
      <c r="I177" s="10" cm="1">
        <f t="array" aca="1" ref="I177" ca="1">SUM(INDIRECT("'"&amp;TOTALECSheets&amp;"'!"&amp;ADDRESS(ROW(),COLUMN())))</f>
        <v>0</v>
      </c>
      <c r="J177" s="10" cm="1">
        <f t="array" aca="1" ref="J177" ca="1">SUM(INDIRECT("'"&amp;TOTALECSheets&amp;"'!"&amp;ADDRESS(ROW(),COLUMN())))</f>
        <v>0</v>
      </c>
      <c r="K177" s="10" cm="1">
        <f t="array" aca="1" ref="K177" ca="1">SUM(INDIRECT("'"&amp;TOTALECSheets&amp;"'!"&amp;ADDRESS(ROW(),COLUMN())))</f>
        <v>0</v>
      </c>
    </row>
    <row r="178" spans="1:11" outlineLevel="1">
      <c r="A178" s="31">
        <f>IF(ISBLANK('Input-Accounts'!A178),"",'Input-Accounts'!A178)</f>
        <v>158</v>
      </c>
      <c r="B178" s="53" t="str">
        <f>IF(ISBLANK('Input-Accounts'!B178),"",'Input-Accounts'!B178)</f>
        <v>Measuring and regulating station expenses—general</v>
      </c>
      <c r="C178" s="31">
        <f>IF(ISBLANK('Input-Accounts'!C178),"",'Input-Accounts'!C178)</f>
        <v>875</v>
      </c>
      <c r="D178" s="10" cm="1">
        <f t="array" aca="1" ref="D178" ca="1">SUM(INDIRECT("'"&amp;TOTALECSheets&amp;"'!"&amp;ADDRESS(ROW(),COLUMN())))</f>
        <v>0</v>
      </c>
      <c r="E178" s="10">
        <f t="shared" ca="1" si="5"/>
        <v>0</v>
      </c>
      <c r="F178" s="3"/>
      <c r="G178" s="10" cm="1">
        <f t="array" aca="1" ref="G178" ca="1">SUM(INDIRECT("'"&amp;TOTALECSheets&amp;"'!"&amp;ADDRESS(ROW(),COLUMN())))</f>
        <v>0</v>
      </c>
      <c r="H178" s="10" cm="1">
        <f t="array" aca="1" ref="H178" ca="1">SUM(INDIRECT("'"&amp;TOTALECSheets&amp;"'!"&amp;ADDRESS(ROW(),COLUMN())))</f>
        <v>0</v>
      </c>
      <c r="I178" s="10" cm="1">
        <f t="array" aca="1" ref="I178" ca="1">SUM(INDIRECT("'"&amp;TOTALECSheets&amp;"'!"&amp;ADDRESS(ROW(),COLUMN())))</f>
        <v>0</v>
      </c>
      <c r="J178" s="10" cm="1">
        <f t="array" aca="1" ref="J178" ca="1">SUM(INDIRECT("'"&amp;TOTALECSheets&amp;"'!"&amp;ADDRESS(ROW(),COLUMN())))</f>
        <v>0</v>
      </c>
      <c r="K178" s="10" cm="1">
        <f t="array" aca="1" ref="K178" ca="1">SUM(INDIRECT("'"&amp;TOTALECSheets&amp;"'!"&amp;ADDRESS(ROW(),COLUMN())))</f>
        <v>0</v>
      </c>
    </row>
    <row r="179" spans="1:11" outlineLevel="1">
      <c r="A179" s="31">
        <f>IF(ISBLANK('Input-Accounts'!A179),"",'Input-Accounts'!A179)</f>
        <v>159</v>
      </c>
      <c r="B179" s="53" t="str">
        <f>IF(ISBLANK('Input-Accounts'!B179),"",'Input-Accounts'!B179)</f>
        <v>Measuring and regulating station expenses—industrial</v>
      </c>
      <c r="C179" s="31">
        <f>IF(ISBLANK('Input-Accounts'!C179),"",'Input-Accounts'!C179)</f>
        <v>876</v>
      </c>
      <c r="D179" s="10" cm="1">
        <f t="array" aca="1" ref="D179" ca="1">SUM(INDIRECT("'"&amp;TOTALECSheets&amp;"'!"&amp;ADDRESS(ROW(),COLUMN())))</f>
        <v>0</v>
      </c>
      <c r="E179" s="10">
        <f t="shared" ca="1" si="5"/>
        <v>0</v>
      </c>
      <c r="F179" s="3"/>
      <c r="G179" s="10" cm="1">
        <f t="array" aca="1" ref="G179" ca="1">SUM(INDIRECT("'"&amp;TOTALECSheets&amp;"'!"&amp;ADDRESS(ROW(),COLUMN())))</f>
        <v>0</v>
      </c>
      <c r="H179" s="10" cm="1">
        <f t="array" aca="1" ref="H179" ca="1">SUM(INDIRECT("'"&amp;TOTALECSheets&amp;"'!"&amp;ADDRESS(ROW(),COLUMN())))</f>
        <v>0</v>
      </c>
      <c r="I179" s="10" cm="1">
        <f t="array" aca="1" ref="I179" ca="1">SUM(INDIRECT("'"&amp;TOTALECSheets&amp;"'!"&amp;ADDRESS(ROW(),COLUMN())))</f>
        <v>0</v>
      </c>
      <c r="J179" s="10" cm="1">
        <f t="array" aca="1" ref="J179" ca="1">SUM(INDIRECT("'"&amp;TOTALECSheets&amp;"'!"&amp;ADDRESS(ROW(),COLUMN())))</f>
        <v>0</v>
      </c>
      <c r="K179" s="10" cm="1">
        <f t="array" aca="1" ref="K179" ca="1">SUM(INDIRECT("'"&amp;TOTALECSheets&amp;"'!"&amp;ADDRESS(ROW(),COLUMN())))</f>
        <v>0</v>
      </c>
    </row>
    <row r="180" spans="1:11" outlineLevel="1">
      <c r="A180" s="31">
        <f>IF(ISBLANK('Input-Accounts'!A180),"",'Input-Accounts'!A180)</f>
        <v>160</v>
      </c>
      <c r="B180" s="53" t="str">
        <f>IF(ISBLANK('Input-Accounts'!B180),"",'Input-Accounts'!B180)</f>
        <v>Meter and house regulator expenses</v>
      </c>
      <c r="C180" s="31">
        <f>IF(ISBLANK('Input-Accounts'!C180),"",'Input-Accounts'!C180)</f>
        <v>878</v>
      </c>
      <c r="D180" s="10" cm="1">
        <f t="array" aca="1" ref="D180" ca="1">SUM(INDIRECT("'"&amp;TOTALECSheets&amp;"'!"&amp;ADDRESS(ROW(),COLUMN())))</f>
        <v>0</v>
      </c>
      <c r="E180" s="10">
        <f t="shared" ca="1" si="5"/>
        <v>0</v>
      </c>
      <c r="F180" s="3"/>
      <c r="G180" s="10" cm="1">
        <f t="array" aca="1" ref="G180" ca="1">SUM(INDIRECT("'"&amp;TOTALECSheets&amp;"'!"&amp;ADDRESS(ROW(),COLUMN())))</f>
        <v>0</v>
      </c>
      <c r="H180" s="10" cm="1">
        <f t="array" aca="1" ref="H180" ca="1">SUM(INDIRECT("'"&amp;TOTALECSheets&amp;"'!"&amp;ADDRESS(ROW(),COLUMN())))</f>
        <v>0</v>
      </c>
      <c r="I180" s="10" cm="1">
        <f t="array" aca="1" ref="I180" ca="1">SUM(INDIRECT("'"&amp;TOTALECSheets&amp;"'!"&amp;ADDRESS(ROW(),COLUMN())))</f>
        <v>0</v>
      </c>
      <c r="J180" s="10" cm="1">
        <f t="array" aca="1" ref="J180" ca="1">SUM(INDIRECT("'"&amp;TOTALECSheets&amp;"'!"&amp;ADDRESS(ROW(),COLUMN())))</f>
        <v>0</v>
      </c>
      <c r="K180" s="10" cm="1">
        <f t="array" aca="1" ref="K180" ca="1">SUM(INDIRECT("'"&amp;TOTALECSheets&amp;"'!"&amp;ADDRESS(ROW(),COLUMN())))</f>
        <v>0</v>
      </c>
    </row>
    <row r="181" spans="1:11" outlineLevel="1">
      <c r="A181" s="31">
        <f>IF(ISBLANK('Input-Accounts'!A181),"",'Input-Accounts'!A181)</f>
        <v>161</v>
      </c>
      <c r="B181" s="53" t="str">
        <f>IF(ISBLANK('Input-Accounts'!B181),"",'Input-Accounts'!B181)</f>
        <v>Customer installations expenses</v>
      </c>
      <c r="C181" s="31">
        <f>IF(ISBLANK('Input-Accounts'!C181),"",'Input-Accounts'!C181)</f>
        <v>879</v>
      </c>
      <c r="D181" s="10" cm="1">
        <f t="array" aca="1" ref="D181" ca="1">SUM(INDIRECT("'"&amp;TOTALECSheets&amp;"'!"&amp;ADDRESS(ROW(),COLUMN())))</f>
        <v>0</v>
      </c>
      <c r="E181" s="10">
        <f t="shared" ca="1" si="5"/>
        <v>0</v>
      </c>
      <c r="F181" s="3"/>
      <c r="G181" s="10" cm="1">
        <f t="array" aca="1" ref="G181" ca="1">SUM(INDIRECT("'"&amp;TOTALECSheets&amp;"'!"&amp;ADDRESS(ROW(),COLUMN())))</f>
        <v>0</v>
      </c>
      <c r="H181" s="10" cm="1">
        <f t="array" aca="1" ref="H181" ca="1">SUM(INDIRECT("'"&amp;TOTALECSheets&amp;"'!"&amp;ADDRESS(ROW(),COLUMN())))</f>
        <v>0</v>
      </c>
      <c r="I181" s="10" cm="1">
        <f t="array" aca="1" ref="I181" ca="1">SUM(INDIRECT("'"&amp;TOTALECSheets&amp;"'!"&amp;ADDRESS(ROW(),COLUMN())))</f>
        <v>0</v>
      </c>
      <c r="J181" s="10" cm="1">
        <f t="array" aca="1" ref="J181" ca="1">SUM(INDIRECT("'"&amp;TOTALECSheets&amp;"'!"&amp;ADDRESS(ROW(),COLUMN())))</f>
        <v>0</v>
      </c>
      <c r="K181" s="10" cm="1">
        <f t="array" aca="1" ref="K181" ca="1">SUM(INDIRECT("'"&amp;TOTALECSheets&amp;"'!"&amp;ADDRESS(ROW(),COLUMN())))</f>
        <v>0</v>
      </c>
    </row>
    <row r="182" spans="1:11" outlineLevel="1">
      <c r="A182" s="31">
        <f>IF(ISBLANK('Input-Accounts'!A182),"",'Input-Accounts'!A182)</f>
        <v>162</v>
      </c>
      <c r="B182" s="53" t="str">
        <f>IF(ISBLANK('Input-Accounts'!B182),"",'Input-Accounts'!B182)</f>
        <v>OTHER EXPENSE</v>
      </c>
      <c r="C182" s="31">
        <f>IF(ISBLANK('Input-Accounts'!C182),"",'Input-Accounts'!C182)</f>
        <v>880</v>
      </c>
      <c r="D182" s="10" cm="1">
        <f t="array" aca="1" ref="D182" ca="1">SUM(INDIRECT("'"&amp;TOTALECSheets&amp;"'!"&amp;ADDRESS(ROW(),COLUMN())))</f>
        <v>0</v>
      </c>
      <c r="E182" s="10">
        <f t="shared" ca="1" si="5"/>
        <v>0</v>
      </c>
      <c r="F182" s="3"/>
      <c r="G182" s="10" cm="1">
        <f t="array" aca="1" ref="G182" ca="1">SUM(INDIRECT("'"&amp;TOTALECSheets&amp;"'!"&amp;ADDRESS(ROW(),COLUMN())))</f>
        <v>0</v>
      </c>
      <c r="H182" s="10" cm="1">
        <f t="array" aca="1" ref="H182" ca="1">SUM(INDIRECT("'"&amp;TOTALECSheets&amp;"'!"&amp;ADDRESS(ROW(),COLUMN())))</f>
        <v>0</v>
      </c>
      <c r="I182" s="10" cm="1">
        <f t="array" aca="1" ref="I182" ca="1">SUM(INDIRECT("'"&amp;TOTALECSheets&amp;"'!"&amp;ADDRESS(ROW(),COLUMN())))</f>
        <v>0</v>
      </c>
      <c r="J182" s="10" cm="1">
        <f t="array" aca="1" ref="J182" ca="1">SUM(INDIRECT("'"&amp;TOTALECSheets&amp;"'!"&amp;ADDRESS(ROW(),COLUMN())))</f>
        <v>0</v>
      </c>
      <c r="K182" s="10" cm="1">
        <f t="array" aca="1" ref="K182" ca="1">SUM(INDIRECT("'"&amp;TOTALECSheets&amp;"'!"&amp;ADDRESS(ROW(),COLUMN())))</f>
        <v>0</v>
      </c>
    </row>
    <row r="183" spans="1:11" outlineLevel="1">
      <c r="A183" s="31">
        <f>IF(ISBLANK('Input-Accounts'!A183),"",'Input-Accounts'!A183)</f>
        <v>163</v>
      </c>
      <c r="B183" s="53" t="str">
        <f>IF(ISBLANK('Input-Accounts'!B183),"",'Input-Accounts'!B183)</f>
        <v>TELECOMMUNICATION EXPENSE - ENGINEERING</v>
      </c>
      <c r="C183" s="31">
        <f>IF(ISBLANK('Input-Accounts'!C183),"",'Input-Accounts'!C183)</f>
        <v>881</v>
      </c>
      <c r="D183" s="10" cm="1">
        <f t="array" aca="1" ref="D183" ca="1">SUM(INDIRECT("'"&amp;TOTALECSheets&amp;"'!"&amp;ADDRESS(ROW(),COLUMN())))</f>
        <v>0</v>
      </c>
      <c r="E183" s="10">
        <f t="shared" ref="E183:E214" ca="1" si="6">IFERROR(IF(D183="",0,IF(D183=0,0,IF(ABS(D183-SUM($G183:$K183))&lt;Check_Limit,0,1))),1)</f>
        <v>0</v>
      </c>
      <c r="F183" s="3"/>
      <c r="G183" s="10" cm="1">
        <f t="array" aca="1" ref="G183" ca="1">SUM(INDIRECT("'"&amp;TOTALECSheets&amp;"'!"&amp;ADDRESS(ROW(),COLUMN())))</f>
        <v>0</v>
      </c>
      <c r="H183" s="10" cm="1">
        <f t="array" aca="1" ref="H183" ca="1">SUM(INDIRECT("'"&amp;TOTALECSheets&amp;"'!"&amp;ADDRESS(ROW(),COLUMN())))</f>
        <v>0</v>
      </c>
      <c r="I183" s="10" cm="1">
        <f t="array" aca="1" ref="I183" ca="1">SUM(INDIRECT("'"&amp;TOTALECSheets&amp;"'!"&amp;ADDRESS(ROW(),COLUMN())))</f>
        <v>0</v>
      </c>
      <c r="J183" s="10" cm="1">
        <f t="array" aca="1" ref="J183" ca="1">SUM(INDIRECT("'"&amp;TOTALECSheets&amp;"'!"&amp;ADDRESS(ROW(),COLUMN())))</f>
        <v>0</v>
      </c>
      <c r="K183" s="10" cm="1">
        <f t="array" aca="1" ref="K183" ca="1">SUM(INDIRECT("'"&amp;TOTALECSheets&amp;"'!"&amp;ADDRESS(ROW(),COLUMN())))</f>
        <v>0</v>
      </c>
    </row>
    <row r="184" spans="1:11" outlineLevel="1">
      <c r="A184" s="31">
        <f>IF(ISBLANK('Input-Accounts'!A184),"",'Input-Accounts'!A184)</f>
        <v>164</v>
      </c>
      <c r="B184" t="str">
        <f>IF(ISBLANK('Input-Accounts'!B184),"",'Input-Accounts'!B184)</f>
        <v>Subtotal - Operation Expenses</v>
      </c>
      <c r="C184" s="31" t="str">
        <f>IF(ISBLANK('Input-Accounts'!C184),"",'Input-Accounts'!C184)</f>
        <v/>
      </c>
      <c r="D184" s="123" cm="1">
        <f t="array" aca="1" ref="D184" ca="1">SUM(INDIRECT("'"&amp;TOTALECSheets&amp;"'!"&amp;ADDRESS(ROW(),COLUMN())))</f>
        <v>0</v>
      </c>
      <c r="E184" s="10">
        <f t="shared" ca="1" si="6"/>
        <v>0</v>
      </c>
      <c r="G184" s="123" cm="1">
        <f t="array" aca="1" ref="G184" ca="1">SUM(INDIRECT("'"&amp;TOTALECSheets&amp;"'!"&amp;ADDRESS(ROW(),COLUMN())))</f>
        <v>0</v>
      </c>
      <c r="H184" s="123" cm="1">
        <f t="array" aca="1" ref="H184" ca="1">SUM(INDIRECT("'"&amp;TOTALECSheets&amp;"'!"&amp;ADDRESS(ROW(),COLUMN())))</f>
        <v>0</v>
      </c>
      <c r="I184" s="123" cm="1">
        <f t="array" aca="1" ref="I184" ca="1">SUM(INDIRECT("'"&amp;TOTALECSheets&amp;"'!"&amp;ADDRESS(ROW(),COLUMN())))</f>
        <v>0</v>
      </c>
      <c r="J184" s="123" cm="1">
        <f t="array" aca="1" ref="J184" ca="1">SUM(INDIRECT("'"&amp;TOTALECSheets&amp;"'!"&amp;ADDRESS(ROW(),COLUMN())))</f>
        <v>0</v>
      </c>
      <c r="K184" s="123" cm="1">
        <f t="array" aca="1" ref="K184" ca="1">SUM(INDIRECT("'"&amp;TOTALECSheets&amp;"'!"&amp;ADDRESS(ROW(),COLUMN())))</f>
        <v>0</v>
      </c>
    </row>
    <row r="185" spans="1:11" outlineLevel="1">
      <c r="A185" s="31" t="str">
        <f>IF(ISBLANK('Input-Accounts'!A185),"",'Input-Accounts'!A185)</f>
        <v/>
      </c>
      <c r="B185" t="str">
        <f>IF(ISBLANK('Input-Accounts'!B185),"",'Input-Accounts'!B185)</f>
        <v/>
      </c>
      <c r="D185" s="10"/>
      <c r="E185" s="10">
        <f t="shared" si="6"/>
        <v>0</v>
      </c>
      <c r="G185" s="10"/>
      <c r="H185" s="10"/>
      <c r="I185" s="10"/>
      <c r="J185" s="10"/>
      <c r="K185" s="10"/>
    </row>
    <row r="186" spans="1:11" outlineLevel="1">
      <c r="A186" s="31">
        <f>IF(ISBLANK('Input-Accounts'!A186),"",'Input-Accounts'!A186)</f>
        <v>165</v>
      </c>
      <c r="B186" s="1" t="str">
        <f>IF(ISBLANK('Input-Accounts'!B186),"",'Input-Accounts'!B186)</f>
        <v>Maintenance Expenses</v>
      </c>
      <c r="D186" s="10"/>
      <c r="E186" s="10">
        <f t="shared" si="6"/>
        <v>0</v>
      </c>
      <c r="G186" s="10"/>
      <c r="H186" s="10"/>
      <c r="I186" s="10"/>
      <c r="J186" s="10"/>
      <c r="K186" s="10"/>
    </row>
    <row r="187" spans="1:11" outlineLevel="1">
      <c r="A187" s="31">
        <f>IF(ISBLANK('Input-Accounts'!A187),"",'Input-Accounts'!A187)</f>
        <v>166</v>
      </c>
      <c r="B187" s="53" t="str">
        <f>IF(ISBLANK('Input-Accounts'!B187),"",'Input-Accounts'!B187)</f>
        <v>Maintenance supervision and engineering</v>
      </c>
      <c r="C187" s="31">
        <f>IF(ISBLANK('Input-Accounts'!C187),"",'Input-Accounts'!C187)</f>
        <v>885</v>
      </c>
      <c r="D187" s="10" cm="1">
        <f t="array" aca="1" ref="D187" ca="1">SUM(INDIRECT("'"&amp;TOTALECSheets&amp;"'!"&amp;ADDRESS(ROW(),COLUMN())))</f>
        <v>0</v>
      </c>
      <c r="E187" s="10">
        <f t="shared" ca="1" si="6"/>
        <v>0</v>
      </c>
      <c r="F187" s="3"/>
      <c r="G187" s="10" cm="1">
        <f t="array" aca="1" ref="G187" ca="1">SUM(INDIRECT("'"&amp;TOTALECSheets&amp;"'!"&amp;ADDRESS(ROW(),COLUMN())))</f>
        <v>0</v>
      </c>
      <c r="H187" s="10" cm="1">
        <f t="array" aca="1" ref="H187" ca="1">SUM(INDIRECT("'"&amp;TOTALECSheets&amp;"'!"&amp;ADDRESS(ROW(),COLUMN())))</f>
        <v>0</v>
      </c>
      <c r="I187" s="10" cm="1">
        <f t="array" aca="1" ref="I187" ca="1">SUM(INDIRECT("'"&amp;TOTALECSheets&amp;"'!"&amp;ADDRESS(ROW(),COLUMN())))</f>
        <v>0</v>
      </c>
      <c r="J187" s="10" cm="1">
        <f t="array" aca="1" ref="J187" ca="1">SUM(INDIRECT("'"&amp;TOTALECSheets&amp;"'!"&amp;ADDRESS(ROW(),COLUMN())))</f>
        <v>0</v>
      </c>
      <c r="K187" s="10" cm="1">
        <f t="array" aca="1" ref="K187" ca="1">SUM(INDIRECT("'"&amp;TOTALECSheets&amp;"'!"&amp;ADDRESS(ROW(),COLUMN())))</f>
        <v>0</v>
      </c>
    </row>
    <row r="188" spans="1:11" outlineLevel="1">
      <c r="A188" s="31">
        <f>IF(ISBLANK('Input-Accounts'!A188),"",'Input-Accounts'!A188)</f>
        <v>167</v>
      </c>
      <c r="B188" s="53" t="str">
        <f>IF(ISBLANK('Input-Accounts'!B188),"",'Input-Accounts'!B188)</f>
        <v>Maintenance of structures and improvements</v>
      </c>
      <c r="C188" s="31">
        <f>IF(ISBLANK('Input-Accounts'!C188),"",'Input-Accounts'!C188)</f>
        <v>886</v>
      </c>
      <c r="D188" s="10" cm="1">
        <f t="array" aca="1" ref="D188" ca="1">SUM(INDIRECT("'"&amp;TOTALECSheets&amp;"'!"&amp;ADDRESS(ROW(),COLUMN())))</f>
        <v>0</v>
      </c>
      <c r="E188" s="10">
        <f t="shared" ca="1" si="6"/>
        <v>0</v>
      </c>
      <c r="F188" s="3"/>
      <c r="G188" s="10" cm="1">
        <f t="array" aca="1" ref="G188" ca="1">SUM(INDIRECT("'"&amp;TOTALECSheets&amp;"'!"&amp;ADDRESS(ROW(),COLUMN())))</f>
        <v>0</v>
      </c>
      <c r="H188" s="10" cm="1">
        <f t="array" aca="1" ref="H188" ca="1">SUM(INDIRECT("'"&amp;TOTALECSheets&amp;"'!"&amp;ADDRESS(ROW(),COLUMN())))</f>
        <v>0</v>
      </c>
      <c r="I188" s="10" cm="1">
        <f t="array" aca="1" ref="I188" ca="1">SUM(INDIRECT("'"&amp;TOTALECSheets&amp;"'!"&amp;ADDRESS(ROW(),COLUMN())))</f>
        <v>0</v>
      </c>
      <c r="J188" s="10" cm="1">
        <f t="array" aca="1" ref="J188" ca="1">SUM(INDIRECT("'"&amp;TOTALECSheets&amp;"'!"&amp;ADDRESS(ROW(),COLUMN())))</f>
        <v>0</v>
      </c>
      <c r="K188" s="10" cm="1">
        <f t="array" aca="1" ref="K188" ca="1">SUM(INDIRECT("'"&amp;TOTALECSheets&amp;"'!"&amp;ADDRESS(ROW(),COLUMN())))</f>
        <v>0</v>
      </c>
    </row>
    <row r="189" spans="1:11" outlineLevel="1">
      <c r="A189" s="31">
        <f>IF(ISBLANK('Input-Accounts'!A189),"",'Input-Accounts'!A189)</f>
        <v>168</v>
      </c>
      <c r="B189" s="53" t="str">
        <f>IF(ISBLANK('Input-Accounts'!B189),"",'Input-Accounts'!B189)</f>
        <v>Maintenance of mains</v>
      </c>
      <c r="C189" s="31">
        <f>IF(ISBLANK('Input-Accounts'!C189),"",'Input-Accounts'!C189)</f>
        <v>887</v>
      </c>
      <c r="D189" s="10" cm="1">
        <f t="array" aca="1" ref="D189" ca="1">SUM(INDIRECT("'"&amp;TOTALECSheets&amp;"'!"&amp;ADDRESS(ROW(),COLUMN())))</f>
        <v>0</v>
      </c>
      <c r="E189" s="10">
        <f t="shared" ca="1" si="6"/>
        <v>0</v>
      </c>
      <c r="F189" s="3"/>
      <c r="G189" s="10" cm="1">
        <f t="array" aca="1" ref="G189" ca="1">SUM(INDIRECT("'"&amp;TOTALECSheets&amp;"'!"&amp;ADDRESS(ROW(),COLUMN())))</f>
        <v>0</v>
      </c>
      <c r="H189" s="10" cm="1">
        <f t="array" aca="1" ref="H189" ca="1">SUM(INDIRECT("'"&amp;TOTALECSheets&amp;"'!"&amp;ADDRESS(ROW(),COLUMN())))</f>
        <v>0</v>
      </c>
      <c r="I189" s="10" cm="1">
        <f t="array" aca="1" ref="I189" ca="1">SUM(INDIRECT("'"&amp;TOTALECSheets&amp;"'!"&amp;ADDRESS(ROW(),COLUMN())))</f>
        <v>0</v>
      </c>
      <c r="J189" s="10" cm="1">
        <f t="array" aca="1" ref="J189" ca="1">SUM(INDIRECT("'"&amp;TOTALECSheets&amp;"'!"&amp;ADDRESS(ROW(),COLUMN())))</f>
        <v>0</v>
      </c>
      <c r="K189" s="10" cm="1">
        <f t="array" aca="1" ref="K189" ca="1">SUM(INDIRECT("'"&amp;TOTALECSheets&amp;"'!"&amp;ADDRESS(ROW(),COLUMN())))</f>
        <v>0</v>
      </c>
    </row>
    <row r="190" spans="1:11" outlineLevel="1">
      <c r="A190" s="31">
        <f>IF(ISBLANK('Input-Accounts'!A190),"",'Input-Accounts'!A190)</f>
        <v>169</v>
      </c>
      <c r="B190" s="53" t="str">
        <f>IF(ISBLANK('Input-Accounts'!B190),"",'Input-Accounts'!B190)</f>
        <v>Maintenance of measuring and regulating station equipment—general</v>
      </c>
      <c r="C190" s="31">
        <f>IF(ISBLANK('Input-Accounts'!C190),"",'Input-Accounts'!C190)</f>
        <v>889</v>
      </c>
      <c r="D190" s="10" cm="1">
        <f t="array" aca="1" ref="D190" ca="1">SUM(INDIRECT("'"&amp;TOTALECSheets&amp;"'!"&amp;ADDRESS(ROW(),COLUMN())))</f>
        <v>0</v>
      </c>
      <c r="E190" s="10">
        <f t="shared" ca="1" si="6"/>
        <v>0</v>
      </c>
      <c r="F190" s="3"/>
      <c r="G190" s="10" cm="1">
        <f t="array" aca="1" ref="G190" ca="1">SUM(INDIRECT("'"&amp;TOTALECSheets&amp;"'!"&amp;ADDRESS(ROW(),COLUMN())))</f>
        <v>0</v>
      </c>
      <c r="H190" s="10" cm="1">
        <f t="array" aca="1" ref="H190" ca="1">SUM(INDIRECT("'"&amp;TOTALECSheets&amp;"'!"&amp;ADDRESS(ROW(),COLUMN())))</f>
        <v>0</v>
      </c>
      <c r="I190" s="10" cm="1">
        <f t="array" aca="1" ref="I190" ca="1">SUM(INDIRECT("'"&amp;TOTALECSheets&amp;"'!"&amp;ADDRESS(ROW(),COLUMN())))</f>
        <v>0</v>
      </c>
      <c r="J190" s="10" cm="1">
        <f t="array" aca="1" ref="J190" ca="1">SUM(INDIRECT("'"&amp;TOTALECSheets&amp;"'!"&amp;ADDRESS(ROW(),COLUMN())))</f>
        <v>0</v>
      </c>
      <c r="K190" s="10" cm="1">
        <f t="array" aca="1" ref="K190" ca="1">SUM(INDIRECT("'"&amp;TOTALECSheets&amp;"'!"&amp;ADDRESS(ROW(),COLUMN())))</f>
        <v>0</v>
      </c>
    </row>
    <row r="191" spans="1:11" outlineLevel="1">
      <c r="A191" s="31">
        <f>IF(ISBLANK('Input-Accounts'!A191),"",'Input-Accounts'!A191)</f>
        <v>170</v>
      </c>
      <c r="B191" s="53" t="str">
        <f>IF(ISBLANK('Input-Accounts'!B191),"",'Input-Accounts'!B191)</f>
        <v>Maintenance of measuring and regulating station equipment—industrial</v>
      </c>
      <c r="C191" s="31">
        <f>IF(ISBLANK('Input-Accounts'!C191),"",'Input-Accounts'!C191)</f>
        <v>890</v>
      </c>
      <c r="D191" s="10" cm="1">
        <f t="array" aca="1" ref="D191" ca="1">SUM(INDIRECT("'"&amp;TOTALECSheets&amp;"'!"&amp;ADDRESS(ROW(),COLUMN())))</f>
        <v>0</v>
      </c>
      <c r="E191" s="10">
        <f t="shared" ca="1" si="6"/>
        <v>0</v>
      </c>
      <c r="F191" s="3"/>
      <c r="G191" s="10" cm="1">
        <f t="array" aca="1" ref="G191" ca="1">SUM(INDIRECT("'"&amp;TOTALECSheets&amp;"'!"&amp;ADDRESS(ROW(),COLUMN())))</f>
        <v>0</v>
      </c>
      <c r="H191" s="10" cm="1">
        <f t="array" aca="1" ref="H191" ca="1">SUM(INDIRECT("'"&amp;TOTALECSheets&amp;"'!"&amp;ADDRESS(ROW(),COLUMN())))</f>
        <v>0</v>
      </c>
      <c r="I191" s="10" cm="1">
        <f t="array" aca="1" ref="I191" ca="1">SUM(INDIRECT("'"&amp;TOTALECSheets&amp;"'!"&amp;ADDRESS(ROW(),COLUMN())))</f>
        <v>0</v>
      </c>
      <c r="J191" s="10" cm="1">
        <f t="array" aca="1" ref="J191" ca="1">SUM(INDIRECT("'"&amp;TOTALECSheets&amp;"'!"&amp;ADDRESS(ROW(),COLUMN())))</f>
        <v>0</v>
      </c>
      <c r="K191" s="10" cm="1">
        <f t="array" aca="1" ref="K191" ca="1">SUM(INDIRECT("'"&amp;TOTALECSheets&amp;"'!"&amp;ADDRESS(ROW(),COLUMN())))</f>
        <v>0</v>
      </c>
    </row>
    <row r="192" spans="1:11" outlineLevel="1">
      <c r="A192" s="31">
        <f>IF(ISBLANK('Input-Accounts'!A192),"",'Input-Accounts'!A192)</f>
        <v>171</v>
      </c>
      <c r="B192" s="53" t="str">
        <f>IF(ISBLANK('Input-Accounts'!B192),"",'Input-Accounts'!B192)</f>
        <v>Maintenance of services</v>
      </c>
      <c r="C192" s="31">
        <f>IF(ISBLANK('Input-Accounts'!C192),"",'Input-Accounts'!C192)</f>
        <v>892</v>
      </c>
      <c r="D192" s="10" cm="1">
        <f t="array" aca="1" ref="D192" ca="1">SUM(INDIRECT("'"&amp;TOTALECSheets&amp;"'!"&amp;ADDRESS(ROW(),COLUMN())))</f>
        <v>0</v>
      </c>
      <c r="E192" s="10">
        <f t="shared" ca="1" si="6"/>
        <v>0</v>
      </c>
      <c r="F192" s="3"/>
      <c r="G192" s="10" cm="1">
        <f t="array" aca="1" ref="G192" ca="1">SUM(INDIRECT("'"&amp;TOTALECSheets&amp;"'!"&amp;ADDRESS(ROW(),COLUMN())))</f>
        <v>0</v>
      </c>
      <c r="H192" s="10" cm="1">
        <f t="array" aca="1" ref="H192" ca="1">SUM(INDIRECT("'"&amp;TOTALECSheets&amp;"'!"&amp;ADDRESS(ROW(),COLUMN())))</f>
        <v>0</v>
      </c>
      <c r="I192" s="10" cm="1">
        <f t="array" aca="1" ref="I192" ca="1">SUM(INDIRECT("'"&amp;TOTALECSheets&amp;"'!"&amp;ADDRESS(ROW(),COLUMN())))</f>
        <v>0</v>
      </c>
      <c r="J192" s="10" cm="1">
        <f t="array" aca="1" ref="J192" ca="1">SUM(INDIRECT("'"&amp;TOTALECSheets&amp;"'!"&amp;ADDRESS(ROW(),COLUMN())))</f>
        <v>0</v>
      </c>
      <c r="K192" s="10" cm="1">
        <f t="array" aca="1" ref="K192" ca="1">SUM(INDIRECT("'"&amp;TOTALECSheets&amp;"'!"&amp;ADDRESS(ROW(),COLUMN())))</f>
        <v>0</v>
      </c>
    </row>
    <row r="193" spans="1:11" outlineLevel="1">
      <c r="A193" s="31">
        <f>IF(ISBLANK('Input-Accounts'!A193),"",'Input-Accounts'!A193)</f>
        <v>172</v>
      </c>
      <c r="B193" s="53" t="str">
        <f>IF(ISBLANK('Input-Accounts'!B193),"",'Input-Accounts'!B193)</f>
        <v>Maintenance of meters and house regulators</v>
      </c>
      <c r="C193" s="31">
        <f>IF(ISBLANK('Input-Accounts'!C193),"",'Input-Accounts'!C193)</f>
        <v>893</v>
      </c>
      <c r="D193" s="10" cm="1">
        <f t="array" aca="1" ref="D193" ca="1">SUM(INDIRECT("'"&amp;TOTALECSheets&amp;"'!"&amp;ADDRESS(ROW(),COLUMN())))</f>
        <v>0</v>
      </c>
      <c r="E193" s="10">
        <f t="shared" ca="1" si="6"/>
        <v>0</v>
      </c>
      <c r="F193" s="3"/>
      <c r="G193" s="10" cm="1">
        <f t="array" aca="1" ref="G193" ca="1">SUM(INDIRECT("'"&amp;TOTALECSheets&amp;"'!"&amp;ADDRESS(ROW(),COLUMN())))</f>
        <v>0</v>
      </c>
      <c r="H193" s="10" cm="1">
        <f t="array" aca="1" ref="H193" ca="1">SUM(INDIRECT("'"&amp;TOTALECSheets&amp;"'!"&amp;ADDRESS(ROW(),COLUMN())))</f>
        <v>0</v>
      </c>
      <c r="I193" s="10" cm="1">
        <f t="array" aca="1" ref="I193" ca="1">SUM(INDIRECT("'"&amp;TOTALECSheets&amp;"'!"&amp;ADDRESS(ROW(),COLUMN())))</f>
        <v>0</v>
      </c>
      <c r="J193" s="10" cm="1">
        <f t="array" aca="1" ref="J193" ca="1">SUM(INDIRECT("'"&amp;TOTALECSheets&amp;"'!"&amp;ADDRESS(ROW(),COLUMN())))</f>
        <v>0</v>
      </c>
      <c r="K193" s="10" cm="1">
        <f t="array" aca="1" ref="K193" ca="1">SUM(INDIRECT("'"&amp;TOTALECSheets&amp;"'!"&amp;ADDRESS(ROW(),COLUMN())))</f>
        <v>0</v>
      </c>
    </row>
    <row r="194" spans="1:11" outlineLevel="1">
      <c r="A194" s="31">
        <f>IF(ISBLANK('Input-Accounts'!A194),"",'Input-Accounts'!A194)</f>
        <v>173</v>
      </c>
      <c r="B194" s="53" t="str">
        <f>IF(ISBLANK('Input-Accounts'!B194),"",'Input-Accounts'!B194)</f>
        <v>Maintenance of other equipment</v>
      </c>
      <c r="C194" s="31">
        <f>IF(ISBLANK('Input-Accounts'!C194),"",'Input-Accounts'!C194)</f>
        <v>894</v>
      </c>
      <c r="D194" s="10" cm="1">
        <f t="array" aca="1" ref="D194" ca="1">SUM(INDIRECT("'"&amp;TOTALECSheets&amp;"'!"&amp;ADDRESS(ROW(),COLUMN())))</f>
        <v>0</v>
      </c>
      <c r="E194" s="10">
        <f t="shared" ca="1" si="6"/>
        <v>0</v>
      </c>
      <c r="F194" s="3"/>
      <c r="G194" s="10" cm="1">
        <f t="array" aca="1" ref="G194" ca="1">SUM(INDIRECT("'"&amp;TOTALECSheets&amp;"'!"&amp;ADDRESS(ROW(),COLUMN())))</f>
        <v>0</v>
      </c>
      <c r="H194" s="10" cm="1">
        <f t="array" aca="1" ref="H194" ca="1">SUM(INDIRECT("'"&amp;TOTALECSheets&amp;"'!"&amp;ADDRESS(ROW(),COLUMN())))</f>
        <v>0</v>
      </c>
      <c r="I194" s="10" cm="1">
        <f t="array" aca="1" ref="I194" ca="1">SUM(INDIRECT("'"&amp;TOTALECSheets&amp;"'!"&amp;ADDRESS(ROW(),COLUMN())))</f>
        <v>0</v>
      </c>
      <c r="J194" s="10" cm="1">
        <f t="array" aca="1" ref="J194" ca="1">SUM(INDIRECT("'"&amp;TOTALECSheets&amp;"'!"&amp;ADDRESS(ROW(),COLUMN())))</f>
        <v>0</v>
      </c>
      <c r="K194" s="10" cm="1">
        <f t="array" aca="1" ref="K194" ca="1">SUM(INDIRECT("'"&amp;TOTALECSheets&amp;"'!"&amp;ADDRESS(ROW(),COLUMN())))</f>
        <v>0</v>
      </c>
    </row>
    <row r="195" spans="1:11" outlineLevel="1">
      <c r="A195" s="31">
        <f>IF(ISBLANK('Input-Accounts'!A195),"",'Input-Accounts'!A195)</f>
        <v>174</v>
      </c>
      <c r="B195" t="str">
        <f>IF(ISBLANK('Input-Accounts'!B195),"",'Input-Accounts'!B195)</f>
        <v>Subtotal - Maintenance Expenses</v>
      </c>
      <c r="C195" s="31" t="str">
        <f>IF(ISBLANK('Input-Accounts'!C195),"",'Input-Accounts'!C195)</f>
        <v/>
      </c>
      <c r="D195" s="123" cm="1">
        <f t="array" aca="1" ref="D195" ca="1">SUM(INDIRECT("'"&amp;TOTALECSheets&amp;"'!"&amp;ADDRESS(ROW(),COLUMN())))</f>
        <v>0</v>
      </c>
      <c r="E195" s="10">
        <f t="shared" ca="1" si="6"/>
        <v>0</v>
      </c>
      <c r="G195" s="123" cm="1">
        <f t="array" aca="1" ref="G195" ca="1">SUM(INDIRECT("'"&amp;TOTALECSheets&amp;"'!"&amp;ADDRESS(ROW(),COLUMN())))</f>
        <v>0</v>
      </c>
      <c r="H195" s="123" cm="1">
        <f t="array" aca="1" ref="H195" ca="1">SUM(INDIRECT("'"&amp;TOTALECSheets&amp;"'!"&amp;ADDRESS(ROW(),COLUMN())))</f>
        <v>0</v>
      </c>
      <c r="I195" s="123" cm="1">
        <f t="array" aca="1" ref="I195" ca="1">SUM(INDIRECT("'"&amp;TOTALECSheets&amp;"'!"&amp;ADDRESS(ROW(),COLUMN())))</f>
        <v>0</v>
      </c>
      <c r="J195" s="123" cm="1">
        <f t="array" aca="1" ref="J195" ca="1">SUM(INDIRECT("'"&amp;TOTALECSheets&amp;"'!"&amp;ADDRESS(ROW(),COLUMN())))</f>
        <v>0</v>
      </c>
      <c r="K195" s="123" cm="1">
        <f t="array" aca="1" ref="K195" ca="1">SUM(INDIRECT("'"&amp;TOTALECSheets&amp;"'!"&amp;ADDRESS(ROW(),COLUMN())))</f>
        <v>0</v>
      </c>
    </row>
    <row r="196" spans="1:11" outlineLevel="1">
      <c r="A196" s="31" t="str">
        <f>IF(ISBLANK('Input-Accounts'!A196),"",'Input-Accounts'!A196)</f>
        <v/>
      </c>
      <c r="B196" t="str">
        <f>IF(ISBLANK('Input-Accounts'!B196),"",'Input-Accounts'!B196)</f>
        <v/>
      </c>
      <c r="D196" s="10"/>
      <c r="E196" s="10">
        <f t="shared" si="6"/>
        <v>0</v>
      </c>
      <c r="G196" s="10"/>
      <c r="H196" s="10"/>
      <c r="I196" s="10"/>
      <c r="J196" s="10"/>
      <c r="K196" s="10"/>
    </row>
    <row r="197" spans="1:11">
      <c r="A197" s="31">
        <f>IF(ISBLANK('Input-Accounts'!A197),"",'Input-Accounts'!A197)</f>
        <v>175</v>
      </c>
      <c r="B197" s="7" t="str">
        <f>IF(ISBLANK('Input-Accounts'!B197),"",'Input-Accounts'!B197)</f>
        <v>Total Production, Storage, LNG, Transmission, and Distribution Expense</v>
      </c>
      <c r="C197" s="31" t="str">
        <f>IF(ISBLANK('Input-Accounts'!C197),"",'Input-Accounts'!C197)</f>
        <v/>
      </c>
      <c r="D197" s="10" cm="1">
        <f t="array" aca="1" ref="D197" ca="1">SUM(INDIRECT("'"&amp;TOTALECSheets&amp;"'!"&amp;ADDRESS(ROW(),COLUMN())))</f>
        <v>35822284.833235972</v>
      </c>
      <c r="E197" s="10">
        <f t="shared" ca="1" si="6"/>
        <v>0</v>
      </c>
      <c r="F197" s="3"/>
      <c r="G197" s="10" cm="1">
        <f t="array" aca="1" ref="G197" ca="1">SUM(INDIRECT("'"&amp;TOTALECSheets&amp;"'!"&amp;ADDRESS(ROW(),COLUMN())))</f>
        <v>22171279.977259289</v>
      </c>
      <c r="H197" s="10" cm="1">
        <f t="array" aca="1" ref="H197" ca="1">SUM(INDIRECT("'"&amp;TOTALECSheets&amp;"'!"&amp;ADDRESS(ROW(),COLUMN())))</f>
        <v>13620009.337754095</v>
      </c>
      <c r="I197" s="10" cm="1">
        <f t="array" aca="1" ref="I197" ca="1">SUM(INDIRECT("'"&amp;TOTALECSheets&amp;"'!"&amp;ADDRESS(ROW(),COLUMN())))</f>
        <v>30995.518222580318</v>
      </c>
      <c r="J197" s="10" cm="1">
        <f t="array" aca="1" ref="J197" ca="1">SUM(INDIRECT("'"&amp;TOTALECSheets&amp;"'!"&amp;ADDRESS(ROW(),COLUMN())))</f>
        <v>0</v>
      </c>
      <c r="K197" s="10" cm="1">
        <f t="array" aca="1" ref="K197" ca="1">SUM(INDIRECT("'"&amp;TOTALECSheets&amp;"'!"&amp;ADDRESS(ROW(),COLUMN())))</f>
        <v>0</v>
      </c>
    </row>
    <row r="198" spans="1:11">
      <c r="A198" s="31" t="str">
        <f>IF(ISBLANK('Input-Accounts'!A198),"",'Input-Accounts'!A198)</f>
        <v/>
      </c>
      <c r="B198" t="str">
        <f>IF(ISBLANK('Input-Accounts'!B198),"",'Input-Accounts'!B198)</f>
        <v/>
      </c>
      <c r="D198" s="123"/>
      <c r="E198" s="10">
        <f t="shared" si="6"/>
        <v>0</v>
      </c>
      <c r="G198" s="123"/>
      <c r="H198" s="123"/>
      <c r="I198" s="123"/>
      <c r="J198" s="123"/>
      <c r="K198" s="123"/>
    </row>
    <row r="199" spans="1:11">
      <c r="A199" s="31">
        <f>IF(ISBLANK('Input-Accounts'!A199),"",'Input-Accounts'!A199)</f>
        <v>176</v>
      </c>
      <c r="B199" s="7" t="str">
        <f>IF(ISBLANK('Input-Accounts'!B199),"",'Input-Accounts'!B199)</f>
        <v>Customer Accounts, Service, and Sales Expense</v>
      </c>
      <c r="D199" s="10"/>
      <c r="E199" s="10">
        <f t="shared" si="6"/>
        <v>0</v>
      </c>
      <c r="G199" s="10"/>
      <c r="H199" s="10"/>
      <c r="I199" s="10"/>
      <c r="J199" s="10"/>
      <c r="K199" s="10"/>
    </row>
    <row r="200" spans="1:11" outlineLevel="1">
      <c r="A200" s="31">
        <f>IF(ISBLANK('Input-Accounts'!A200),"",'Input-Accounts'!A200)</f>
        <v>177</v>
      </c>
      <c r="B200" s="1" t="str">
        <f>IF(ISBLANK('Input-Accounts'!B200),"",'Input-Accounts'!B200)</f>
        <v>Customer Account</v>
      </c>
      <c r="D200" s="10"/>
      <c r="E200" s="10">
        <f t="shared" si="6"/>
        <v>0</v>
      </c>
      <c r="G200" s="10"/>
      <c r="H200" s="10"/>
      <c r="I200" s="10"/>
      <c r="J200" s="10"/>
      <c r="K200" s="10"/>
    </row>
    <row r="201" spans="1:11" outlineLevel="1">
      <c r="A201" s="31">
        <f>IF(ISBLANK('Input-Accounts'!A201),"",'Input-Accounts'!A201)</f>
        <v>178</v>
      </c>
      <c r="B201" s="53" t="str">
        <f>IF(ISBLANK('Input-Accounts'!B201),"",'Input-Accounts'!B201)</f>
        <v xml:space="preserve">Supervision </v>
      </c>
      <c r="C201" s="31">
        <f>IF(ISBLANK('Input-Accounts'!C201),"",'Input-Accounts'!C201)</f>
        <v>901</v>
      </c>
      <c r="D201" s="10" cm="1">
        <f t="array" aca="1" ref="D201" ca="1">SUM(INDIRECT("'"&amp;TOTALECSheets&amp;"'!"&amp;ADDRESS(ROW(),COLUMN())))</f>
        <v>0</v>
      </c>
      <c r="E201" s="10">
        <f t="shared" ca="1" si="6"/>
        <v>0</v>
      </c>
      <c r="F201" s="3"/>
      <c r="G201" s="10" cm="1">
        <f t="array" aca="1" ref="G201" ca="1">SUM(INDIRECT("'"&amp;TOTALECSheets&amp;"'!"&amp;ADDRESS(ROW(),COLUMN())))</f>
        <v>0</v>
      </c>
      <c r="H201" s="10" cm="1">
        <f t="array" aca="1" ref="H201" ca="1">SUM(INDIRECT("'"&amp;TOTALECSheets&amp;"'!"&amp;ADDRESS(ROW(),COLUMN())))</f>
        <v>0</v>
      </c>
      <c r="I201" s="10" cm="1">
        <f t="array" aca="1" ref="I201" ca="1">SUM(INDIRECT("'"&amp;TOTALECSheets&amp;"'!"&amp;ADDRESS(ROW(),COLUMN())))</f>
        <v>0</v>
      </c>
      <c r="J201" s="10" cm="1">
        <f t="array" aca="1" ref="J201" ca="1">SUM(INDIRECT("'"&amp;TOTALECSheets&amp;"'!"&amp;ADDRESS(ROW(),COLUMN())))</f>
        <v>0</v>
      </c>
      <c r="K201" s="10" cm="1">
        <f t="array" aca="1" ref="K201" ca="1">SUM(INDIRECT("'"&amp;TOTALECSheets&amp;"'!"&amp;ADDRESS(ROW(),COLUMN())))</f>
        <v>0</v>
      </c>
    </row>
    <row r="202" spans="1:11" outlineLevel="1">
      <c r="A202" s="31">
        <f>IF(ISBLANK('Input-Accounts'!A202),"",'Input-Accounts'!A202)</f>
        <v>179</v>
      </c>
      <c r="B202" s="53" t="str">
        <f>IF(ISBLANK('Input-Accounts'!B202),"",'Input-Accounts'!B202)</f>
        <v>Meter reading expenses</v>
      </c>
      <c r="C202" s="31">
        <f>IF(ISBLANK('Input-Accounts'!C202),"",'Input-Accounts'!C202)</f>
        <v>902</v>
      </c>
      <c r="D202" s="10" cm="1">
        <f t="array" aca="1" ref="D202" ca="1">SUM(INDIRECT("'"&amp;TOTALECSheets&amp;"'!"&amp;ADDRESS(ROW(),COLUMN())))</f>
        <v>0</v>
      </c>
      <c r="E202" s="10">
        <f t="shared" ca="1" si="6"/>
        <v>0</v>
      </c>
      <c r="F202" s="3"/>
      <c r="G202" s="10" cm="1">
        <f t="array" aca="1" ref="G202" ca="1">SUM(INDIRECT("'"&amp;TOTALECSheets&amp;"'!"&amp;ADDRESS(ROW(),COLUMN())))</f>
        <v>0</v>
      </c>
      <c r="H202" s="10" cm="1">
        <f t="array" aca="1" ref="H202" ca="1">SUM(INDIRECT("'"&amp;TOTALECSheets&amp;"'!"&amp;ADDRESS(ROW(),COLUMN())))</f>
        <v>0</v>
      </c>
      <c r="I202" s="10" cm="1">
        <f t="array" aca="1" ref="I202" ca="1">SUM(INDIRECT("'"&amp;TOTALECSheets&amp;"'!"&amp;ADDRESS(ROW(),COLUMN())))</f>
        <v>0</v>
      </c>
      <c r="J202" s="10" cm="1">
        <f t="array" aca="1" ref="J202" ca="1">SUM(INDIRECT("'"&amp;TOTALECSheets&amp;"'!"&amp;ADDRESS(ROW(),COLUMN())))</f>
        <v>0</v>
      </c>
      <c r="K202" s="10" cm="1">
        <f t="array" aca="1" ref="K202" ca="1">SUM(INDIRECT("'"&amp;TOTALECSheets&amp;"'!"&amp;ADDRESS(ROW(),COLUMN())))</f>
        <v>0</v>
      </c>
    </row>
    <row r="203" spans="1:11" outlineLevel="1">
      <c r="A203" s="31">
        <f>IF(ISBLANK('Input-Accounts'!A203),"",'Input-Accounts'!A203)</f>
        <v>180</v>
      </c>
      <c r="B203" s="53" t="str">
        <f>IF(ISBLANK('Input-Accounts'!B203),"",'Input-Accounts'!B203)</f>
        <v>Customer records and collection expenses</v>
      </c>
      <c r="C203" s="31">
        <f>IF(ISBLANK('Input-Accounts'!C203),"",'Input-Accounts'!C203)</f>
        <v>903</v>
      </c>
      <c r="D203" s="10" cm="1">
        <f t="array" aca="1" ref="D203" ca="1">SUM(INDIRECT("'"&amp;TOTALECSheets&amp;"'!"&amp;ADDRESS(ROW(),COLUMN())))</f>
        <v>0</v>
      </c>
      <c r="E203" s="10">
        <f t="shared" ca="1" si="6"/>
        <v>0</v>
      </c>
      <c r="F203" s="3"/>
      <c r="G203" s="10" cm="1">
        <f t="array" aca="1" ref="G203" ca="1">SUM(INDIRECT("'"&amp;TOTALECSheets&amp;"'!"&amp;ADDRESS(ROW(),COLUMN())))</f>
        <v>0</v>
      </c>
      <c r="H203" s="10" cm="1">
        <f t="array" aca="1" ref="H203" ca="1">SUM(INDIRECT("'"&amp;TOTALECSheets&amp;"'!"&amp;ADDRESS(ROW(),COLUMN())))</f>
        <v>0</v>
      </c>
      <c r="I203" s="10" cm="1">
        <f t="array" aca="1" ref="I203" ca="1">SUM(INDIRECT("'"&amp;TOTALECSheets&amp;"'!"&amp;ADDRESS(ROW(),COLUMN())))</f>
        <v>0</v>
      </c>
      <c r="J203" s="10" cm="1">
        <f t="array" aca="1" ref="J203" ca="1">SUM(INDIRECT("'"&amp;TOTALECSheets&amp;"'!"&amp;ADDRESS(ROW(),COLUMN())))</f>
        <v>0</v>
      </c>
      <c r="K203" s="10" cm="1">
        <f t="array" aca="1" ref="K203" ca="1">SUM(INDIRECT("'"&amp;TOTALECSheets&amp;"'!"&amp;ADDRESS(ROW(),COLUMN())))</f>
        <v>0</v>
      </c>
    </row>
    <row r="204" spans="1:11" outlineLevel="1">
      <c r="A204" s="31">
        <f>IF(ISBLANK('Input-Accounts'!A204),"",'Input-Accounts'!A204)</f>
        <v>181</v>
      </c>
      <c r="B204" s="53" t="str">
        <f>IF(ISBLANK('Input-Accounts'!B204),"",'Input-Accounts'!B204)</f>
        <v>Uncollectible accounts</v>
      </c>
      <c r="C204" s="31">
        <f>IF(ISBLANK('Input-Accounts'!C204),"",'Input-Accounts'!C204)</f>
        <v>904</v>
      </c>
      <c r="D204" s="10" cm="1">
        <f t="array" aca="1" ref="D204" ca="1">SUM(INDIRECT("'"&amp;TOTALECSheets&amp;"'!"&amp;ADDRESS(ROW(),COLUMN())))</f>
        <v>0</v>
      </c>
      <c r="E204" s="10">
        <f t="shared" ca="1" si="6"/>
        <v>0</v>
      </c>
      <c r="F204" s="3"/>
      <c r="G204" s="10" cm="1">
        <f t="array" aca="1" ref="G204" ca="1">SUM(INDIRECT("'"&amp;TOTALECSheets&amp;"'!"&amp;ADDRESS(ROW(),COLUMN())))</f>
        <v>0</v>
      </c>
      <c r="H204" s="10" cm="1">
        <f t="array" aca="1" ref="H204" ca="1">SUM(INDIRECT("'"&amp;TOTALECSheets&amp;"'!"&amp;ADDRESS(ROW(),COLUMN())))</f>
        <v>0</v>
      </c>
      <c r="I204" s="10" cm="1">
        <f t="array" aca="1" ref="I204" ca="1">SUM(INDIRECT("'"&amp;TOTALECSheets&amp;"'!"&amp;ADDRESS(ROW(),COLUMN())))</f>
        <v>0</v>
      </c>
      <c r="J204" s="10" cm="1">
        <f t="array" aca="1" ref="J204" ca="1">SUM(INDIRECT("'"&amp;TOTALECSheets&amp;"'!"&amp;ADDRESS(ROW(),COLUMN())))</f>
        <v>0</v>
      </c>
      <c r="K204" s="10" cm="1">
        <f t="array" aca="1" ref="K204" ca="1">SUM(INDIRECT("'"&amp;TOTALECSheets&amp;"'!"&amp;ADDRESS(ROW(),COLUMN())))</f>
        <v>0</v>
      </c>
    </row>
    <row r="205" spans="1:11" outlineLevel="1">
      <c r="A205" s="31">
        <f>IF(ISBLANK('Input-Accounts'!A205),"",'Input-Accounts'!A205)</f>
        <v>182</v>
      </c>
      <c r="B205" s="53" t="str">
        <f>IF(ISBLANK('Input-Accounts'!B205),"",'Input-Accounts'!B205)</f>
        <v xml:space="preserve">Miscellaneous customer accounts expenses </v>
      </c>
      <c r="C205" s="31">
        <f>IF(ISBLANK('Input-Accounts'!C205),"",'Input-Accounts'!C205)</f>
        <v>905</v>
      </c>
      <c r="D205" s="10" cm="1">
        <f t="array" aca="1" ref="D205" ca="1">SUM(INDIRECT("'"&amp;TOTALECSheets&amp;"'!"&amp;ADDRESS(ROW(),COLUMN())))</f>
        <v>0</v>
      </c>
      <c r="E205" s="10">
        <f t="shared" ca="1" si="6"/>
        <v>0</v>
      </c>
      <c r="F205" s="3"/>
      <c r="G205" s="10" cm="1">
        <f t="array" aca="1" ref="G205" ca="1">SUM(INDIRECT("'"&amp;TOTALECSheets&amp;"'!"&amp;ADDRESS(ROW(),COLUMN())))</f>
        <v>0</v>
      </c>
      <c r="H205" s="10" cm="1">
        <f t="array" aca="1" ref="H205" ca="1">SUM(INDIRECT("'"&amp;TOTALECSheets&amp;"'!"&amp;ADDRESS(ROW(),COLUMN())))</f>
        <v>0</v>
      </c>
      <c r="I205" s="10" cm="1">
        <f t="array" aca="1" ref="I205" ca="1">SUM(INDIRECT("'"&amp;TOTALECSheets&amp;"'!"&amp;ADDRESS(ROW(),COLUMN())))</f>
        <v>0</v>
      </c>
      <c r="J205" s="10" cm="1">
        <f t="array" aca="1" ref="J205" ca="1">SUM(INDIRECT("'"&amp;TOTALECSheets&amp;"'!"&amp;ADDRESS(ROW(),COLUMN())))</f>
        <v>0</v>
      </c>
      <c r="K205" s="10" cm="1">
        <f t="array" aca="1" ref="K205" ca="1">SUM(INDIRECT("'"&amp;TOTALECSheets&amp;"'!"&amp;ADDRESS(ROW(),COLUMN())))</f>
        <v>0</v>
      </c>
    </row>
    <row r="206" spans="1:11" outlineLevel="1">
      <c r="A206" s="31">
        <f>IF(ISBLANK('Input-Accounts'!A206),"",'Input-Accounts'!A206)</f>
        <v>183</v>
      </c>
      <c r="B206" t="str">
        <f>IF(ISBLANK('Input-Accounts'!B206),"",'Input-Accounts'!B206)</f>
        <v>Subtotal - Customer Account</v>
      </c>
      <c r="C206" s="31" t="str">
        <f>IF(ISBLANK('Input-Accounts'!C206),"",'Input-Accounts'!C206)</f>
        <v/>
      </c>
      <c r="D206" s="123" cm="1">
        <f t="array" aca="1" ref="D206" ca="1">SUM(INDIRECT("'"&amp;TOTALECSheets&amp;"'!"&amp;ADDRESS(ROW(),COLUMN())))</f>
        <v>0</v>
      </c>
      <c r="E206" s="10">
        <f t="shared" ca="1" si="6"/>
        <v>0</v>
      </c>
      <c r="G206" s="123" cm="1">
        <f t="array" aca="1" ref="G206" ca="1">SUM(INDIRECT("'"&amp;TOTALECSheets&amp;"'!"&amp;ADDRESS(ROW(),COLUMN())))</f>
        <v>0</v>
      </c>
      <c r="H206" s="123" cm="1">
        <f t="array" aca="1" ref="H206" ca="1">SUM(INDIRECT("'"&amp;TOTALECSheets&amp;"'!"&amp;ADDRESS(ROW(),COLUMN())))</f>
        <v>0</v>
      </c>
      <c r="I206" s="123" cm="1">
        <f t="array" aca="1" ref="I206" ca="1">SUM(INDIRECT("'"&amp;TOTALECSheets&amp;"'!"&amp;ADDRESS(ROW(),COLUMN())))</f>
        <v>0</v>
      </c>
      <c r="J206" s="123" cm="1">
        <f t="array" aca="1" ref="J206" ca="1">SUM(INDIRECT("'"&amp;TOTALECSheets&amp;"'!"&amp;ADDRESS(ROW(),COLUMN())))</f>
        <v>0</v>
      </c>
      <c r="K206" s="123" cm="1">
        <f t="array" aca="1" ref="K206" ca="1">SUM(INDIRECT("'"&amp;TOTALECSheets&amp;"'!"&amp;ADDRESS(ROW(),COLUMN())))</f>
        <v>0</v>
      </c>
    </row>
    <row r="207" spans="1:11" outlineLevel="1">
      <c r="A207" s="31" t="str">
        <f>IF(ISBLANK('Input-Accounts'!A207),"",'Input-Accounts'!A207)</f>
        <v/>
      </c>
      <c r="B207" t="str">
        <f>IF(ISBLANK('Input-Accounts'!B207),"",'Input-Accounts'!B207)</f>
        <v/>
      </c>
      <c r="D207" s="10"/>
      <c r="E207" s="10">
        <f t="shared" si="6"/>
        <v>0</v>
      </c>
      <c r="G207" s="10"/>
      <c r="H207" s="10"/>
      <c r="I207" s="10"/>
      <c r="J207" s="10"/>
      <c r="K207" s="10"/>
    </row>
    <row r="208" spans="1:11" outlineLevel="1">
      <c r="A208" s="31">
        <f>IF(ISBLANK('Input-Accounts'!A208),"",'Input-Accounts'!A208)</f>
        <v>184</v>
      </c>
      <c r="B208" s="1" t="str">
        <f>IF(ISBLANK('Input-Accounts'!B208),"",'Input-Accounts'!B208)</f>
        <v>Customer Service &amp; Information Expenses</v>
      </c>
      <c r="D208" s="10"/>
      <c r="E208" s="10">
        <f t="shared" si="6"/>
        <v>0</v>
      </c>
      <c r="G208" s="10"/>
      <c r="H208" s="10"/>
      <c r="I208" s="10"/>
      <c r="J208" s="10"/>
      <c r="K208" s="10"/>
    </row>
    <row r="209" spans="1:11" outlineLevel="1">
      <c r="A209" s="31">
        <f>IF(ISBLANK('Input-Accounts'!A209),"",'Input-Accounts'!A209)</f>
        <v>185</v>
      </c>
      <c r="B209" s="53" t="str">
        <f>IF(ISBLANK('Input-Accounts'!B209),"",'Input-Accounts'!B209)</f>
        <v xml:space="preserve">Supervision </v>
      </c>
      <c r="C209" s="31">
        <f>IF(ISBLANK('Input-Accounts'!C209),"",'Input-Accounts'!C209)</f>
        <v>907</v>
      </c>
      <c r="D209" s="10" cm="1">
        <f t="array" aca="1" ref="D209" ca="1">SUM(INDIRECT("'"&amp;TOTALECSheets&amp;"'!"&amp;ADDRESS(ROW(),COLUMN())))</f>
        <v>0</v>
      </c>
      <c r="E209" s="10">
        <f t="shared" ca="1" si="6"/>
        <v>0</v>
      </c>
      <c r="F209" s="3"/>
      <c r="G209" s="10" cm="1">
        <f t="array" aca="1" ref="G209" ca="1">SUM(INDIRECT("'"&amp;TOTALECSheets&amp;"'!"&amp;ADDRESS(ROW(),COLUMN())))</f>
        <v>0</v>
      </c>
      <c r="H209" s="10" cm="1">
        <f t="array" aca="1" ref="H209" ca="1">SUM(INDIRECT("'"&amp;TOTALECSheets&amp;"'!"&amp;ADDRESS(ROW(),COLUMN())))</f>
        <v>0</v>
      </c>
      <c r="I209" s="10" cm="1">
        <f t="array" aca="1" ref="I209" ca="1">SUM(INDIRECT("'"&amp;TOTALECSheets&amp;"'!"&amp;ADDRESS(ROW(),COLUMN())))</f>
        <v>0</v>
      </c>
      <c r="J209" s="10" cm="1">
        <f t="array" aca="1" ref="J209" ca="1">SUM(INDIRECT("'"&amp;TOTALECSheets&amp;"'!"&amp;ADDRESS(ROW(),COLUMN())))</f>
        <v>0</v>
      </c>
      <c r="K209" s="10" cm="1">
        <f t="array" aca="1" ref="K209" ca="1">SUM(INDIRECT("'"&amp;TOTALECSheets&amp;"'!"&amp;ADDRESS(ROW(),COLUMN())))</f>
        <v>0</v>
      </c>
    </row>
    <row r="210" spans="1:11" outlineLevel="1">
      <c r="A210" s="31">
        <f>IF(ISBLANK('Input-Accounts'!A210),"",'Input-Accounts'!A210)</f>
        <v>186</v>
      </c>
      <c r="B210" s="53" t="str">
        <f>IF(ISBLANK('Input-Accounts'!B210),"",'Input-Accounts'!B210)</f>
        <v xml:space="preserve">Customer assistance expenses </v>
      </c>
      <c r="C210" s="31">
        <f>IF(ISBLANK('Input-Accounts'!C210),"",'Input-Accounts'!C210)</f>
        <v>908</v>
      </c>
      <c r="D210" s="10" cm="1">
        <f t="array" aca="1" ref="D210" ca="1">SUM(INDIRECT("'"&amp;TOTALECSheets&amp;"'!"&amp;ADDRESS(ROW(),COLUMN())))</f>
        <v>0</v>
      </c>
      <c r="E210" s="10">
        <f t="shared" ca="1" si="6"/>
        <v>0</v>
      </c>
      <c r="F210" s="3"/>
      <c r="G210" s="10" cm="1">
        <f t="array" aca="1" ref="G210" ca="1">SUM(INDIRECT("'"&amp;TOTALECSheets&amp;"'!"&amp;ADDRESS(ROW(),COLUMN())))</f>
        <v>0</v>
      </c>
      <c r="H210" s="10" cm="1">
        <f t="array" aca="1" ref="H210" ca="1">SUM(INDIRECT("'"&amp;TOTALECSheets&amp;"'!"&amp;ADDRESS(ROW(),COLUMN())))</f>
        <v>0</v>
      </c>
      <c r="I210" s="10" cm="1">
        <f t="array" aca="1" ref="I210" ca="1">SUM(INDIRECT("'"&amp;TOTALECSheets&amp;"'!"&amp;ADDRESS(ROW(),COLUMN())))</f>
        <v>0</v>
      </c>
      <c r="J210" s="10" cm="1">
        <f t="array" aca="1" ref="J210" ca="1">SUM(INDIRECT("'"&amp;TOTALECSheets&amp;"'!"&amp;ADDRESS(ROW(),COLUMN())))</f>
        <v>0</v>
      </c>
      <c r="K210" s="10" cm="1">
        <f t="array" aca="1" ref="K210" ca="1">SUM(INDIRECT("'"&amp;TOTALECSheets&amp;"'!"&amp;ADDRESS(ROW(),COLUMN())))</f>
        <v>0</v>
      </c>
    </row>
    <row r="211" spans="1:11" outlineLevel="1">
      <c r="A211" s="31">
        <f>IF(ISBLANK('Input-Accounts'!A211),"",'Input-Accounts'!A211)</f>
        <v>187</v>
      </c>
      <c r="B211" s="53" t="str">
        <f>IF(ISBLANK('Input-Accounts'!B211),"",'Input-Accounts'!B211)</f>
        <v xml:space="preserve">Informational and instructional advertising expenses </v>
      </c>
      <c r="C211" s="31">
        <f>IF(ISBLANK('Input-Accounts'!C211),"",'Input-Accounts'!C211)</f>
        <v>909</v>
      </c>
      <c r="D211" s="10" cm="1">
        <f t="array" aca="1" ref="D211" ca="1">SUM(INDIRECT("'"&amp;TOTALECSheets&amp;"'!"&amp;ADDRESS(ROW(),COLUMN())))</f>
        <v>0</v>
      </c>
      <c r="E211" s="10">
        <f t="shared" ca="1" si="6"/>
        <v>0</v>
      </c>
      <c r="F211" s="3"/>
      <c r="G211" s="10" cm="1">
        <f t="array" aca="1" ref="G211" ca="1">SUM(INDIRECT("'"&amp;TOTALECSheets&amp;"'!"&amp;ADDRESS(ROW(),COLUMN())))</f>
        <v>0</v>
      </c>
      <c r="H211" s="10" cm="1">
        <f t="array" aca="1" ref="H211" ca="1">SUM(INDIRECT("'"&amp;TOTALECSheets&amp;"'!"&amp;ADDRESS(ROW(),COLUMN())))</f>
        <v>0</v>
      </c>
      <c r="I211" s="10" cm="1">
        <f t="array" aca="1" ref="I211" ca="1">SUM(INDIRECT("'"&amp;TOTALECSheets&amp;"'!"&amp;ADDRESS(ROW(),COLUMN())))</f>
        <v>0</v>
      </c>
      <c r="J211" s="10" cm="1">
        <f t="array" aca="1" ref="J211" ca="1">SUM(INDIRECT("'"&amp;TOTALECSheets&amp;"'!"&amp;ADDRESS(ROW(),COLUMN())))</f>
        <v>0</v>
      </c>
      <c r="K211" s="10" cm="1">
        <f t="array" aca="1" ref="K211" ca="1">SUM(INDIRECT("'"&amp;TOTALECSheets&amp;"'!"&amp;ADDRESS(ROW(),COLUMN())))</f>
        <v>0</v>
      </c>
    </row>
    <row r="212" spans="1:11" outlineLevel="1">
      <c r="A212" s="31">
        <f>IF(ISBLANK('Input-Accounts'!A212),"",'Input-Accounts'!A212)</f>
        <v>188</v>
      </c>
      <c r="B212" s="53" t="str">
        <f>IF(ISBLANK('Input-Accounts'!B212),"",'Input-Accounts'!B212)</f>
        <v>Miscellaneous customer service and informational expenses</v>
      </c>
      <c r="C212" s="31">
        <f>IF(ISBLANK('Input-Accounts'!C212),"",'Input-Accounts'!C212)</f>
        <v>910</v>
      </c>
      <c r="D212" s="10" cm="1">
        <f t="array" aca="1" ref="D212" ca="1">SUM(INDIRECT("'"&amp;TOTALECSheets&amp;"'!"&amp;ADDRESS(ROW(),COLUMN())))</f>
        <v>0</v>
      </c>
      <c r="E212" s="10">
        <f t="shared" ca="1" si="6"/>
        <v>0</v>
      </c>
      <c r="F212" s="3"/>
      <c r="G212" s="10" cm="1">
        <f t="array" aca="1" ref="G212" ca="1">SUM(INDIRECT("'"&amp;TOTALECSheets&amp;"'!"&amp;ADDRESS(ROW(),COLUMN())))</f>
        <v>0</v>
      </c>
      <c r="H212" s="10" cm="1">
        <f t="array" aca="1" ref="H212" ca="1">SUM(INDIRECT("'"&amp;TOTALECSheets&amp;"'!"&amp;ADDRESS(ROW(),COLUMN())))</f>
        <v>0</v>
      </c>
      <c r="I212" s="10" cm="1">
        <f t="array" aca="1" ref="I212" ca="1">SUM(INDIRECT("'"&amp;TOTALECSheets&amp;"'!"&amp;ADDRESS(ROW(),COLUMN())))</f>
        <v>0</v>
      </c>
      <c r="J212" s="10" cm="1">
        <f t="array" aca="1" ref="J212" ca="1">SUM(INDIRECT("'"&amp;TOTALECSheets&amp;"'!"&amp;ADDRESS(ROW(),COLUMN())))</f>
        <v>0</v>
      </c>
      <c r="K212" s="10" cm="1">
        <f t="array" aca="1" ref="K212" ca="1">SUM(INDIRECT("'"&amp;TOTALECSheets&amp;"'!"&amp;ADDRESS(ROW(),COLUMN())))</f>
        <v>0</v>
      </c>
    </row>
    <row r="213" spans="1:11" outlineLevel="1">
      <c r="A213" s="31">
        <f>IF(ISBLANK('Input-Accounts'!A213),"",'Input-Accounts'!A213)</f>
        <v>189</v>
      </c>
      <c r="B213" t="str">
        <f>IF(ISBLANK('Input-Accounts'!B213),"",'Input-Accounts'!B213)</f>
        <v>Subtotal - Customer Service &amp; Information Expenses</v>
      </c>
      <c r="C213" s="31" t="str">
        <f>IF(ISBLANK('Input-Accounts'!C213),"",'Input-Accounts'!C213)</f>
        <v/>
      </c>
      <c r="D213" s="123" cm="1">
        <f t="array" aca="1" ref="D213" ca="1">SUM(INDIRECT("'"&amp;TOTALECSheets&amp;"'!"&amp;ADDRESS(ROW(),COLUMN())))</f>
        <v>0</v>
      </c>
      <c r="E213" s="10">
        <f t="shared" ca="1" si="6"/>
        <v>0</v>
      </c>
      <c r="G213" s="123" cm="1">
        <f t="array" aca="1" ref="G213" ca="1">SUM(INDIRECT("'"&amp;TOTALECSheets&amp;"'!"&amp;ADDRESS(ROW(),COLUMN())))</f>
        <v>0</v>
      </c>
      <c r="H213" s="123" cm="1">
        <f t="array" aca="1" ref="H213" ca="1">SUM(INDIRECT("'"&amp;TOTALECSheets&amp;"'!"&amp;ADDRESS(ROW(),COLUMN())))</f>
        <v>0</v>
      </c>
      <c r="I213" s="123" cm="1">
        <f t="array" aca="1" ref="I213" ca="1">SUM(INDIRECT("'"&amp;TOTALECSheets&amp;"'!"&amp;ADDRESS(ROW(),COLUMN())))</f>
        <v>0</v>
      </c>
      <c r="J213" s="123" cm="1">
        <f t="array" aca="1" ref="J213" ca="1">SUM(INDIRECT("'"&amp;TOTALECSheets&amp;"'!"&amp;ADDRESS(ROW(),COLUMN())))</f>
        <v>0</v>
      </c>
      <c r="K213" s="123" cm="1">
        <f t="array" aca="1" ref="K213" ca="1">SUM(INDIRECT("'"&amp;TOTALECSheets&amp;"'!"&amp;ADDRESS(ROW(),COLUMN())))</f>
        <v>0</v>
      </c>
    </row>
    <row r="214" spans="1:11" outlineLevel="1">
      <c r="A214" s="31" t="str">
        <f>IF(ISBLANK('Input-Accounts'!A214),"",'Input-Accounts'!A214)</f>
        <v/>
      </c>
      <c r="B214" s="1" t="str">
        <f>IF(ISBLANK('Input-Accounts'!B214),"",'Input-Accounts'!B214)</f>
        <v/>
      </c>
      <c r="D214" s="10"/>
      <c r="E214" s="10">
        <f t="shared" si="6"/>
        <v>0</v>
      </c>
      <c r="F214" s="3"/>
      <c r="G214" s="10"/>
      <c r="H214" s="10"/>
      <c r="I214" s="10"/>
      <c r="J214" s="10"/>
      <c r="K214" s="10"/>
    </row>
    <row r="215" spans="1:11" outlineLevel="1">
      <c r="A215" s="31">
        <f>IF(ISBLANK('Input-Accounts'!A215),"",'Input-Accounts'!A215)</f>
        <v>190</v>
      </c>
      <c r="B215" s="1" t="str">
        <f>IF(ISBLANK('Input-Accounts'!B215),"",'Input-Accounts'!B215)</f>
        <v>Sales Expenses</v>
      </c>
      <c r="D215" s="10"/>
      <c r="E215" s="10">
        <f t="shared" ref="E215:E241" si="7">IFERROR(IF(D215="",0,IF(D215=0,0,IF(ABS(D215-SUM($G215:$K215))&lt;Check_Limit,0,1))),1)</f>
        <v>0</v>
      </c>
      <c r="F215" s="3"/>
      <c r="G215" s="10"/>
      <c r="H215" s="10"/>
      <c r="I215" s="10"/>
      <c r="J215" s="10"/>
      <c r="K215" s="10"/>
    </row>
    <row r="216" spans="1:11" outlineLevel="1">
      <c r="A216" s="31">
        <f>IF(ISBLANK('Input-Accounts'!A216),"",'Input-Accounts'!A216)</f>
        <v>191</v>
      </c>
      <c r="B216" s="53" t="str">
        <f>IF(ISBLANK('Input-Accounts'!B216),"",'Input-Accounts'!B216)</f>
        <v>Supervision</v>
      </c>
      <c r="C216" s="31">
        <f>IF(ISBLANK('Input-Accounts'!C216),"",'Input-Accounts'!C216)</f>
        <v>911</v>
      </c>
      <c r="D216" s="10" cm="1">
        <f t="array" aca="1" ref="D216" ca="1">SUM(INDIRECT("'"&amp;TOTALECSheets&amp;"'!"&amp;ADDRESS(ROW(),COLUMN())))</f>
        <v>0</v>
      </c>
      <c r="E216" s="10">
        <f t="shared" ca="1" si="7"/>
        <v>0</v>
      </c>
      <c r="F216" s="3"/>
      <c r="G216" s="10" cm="1">
        <f t="array" aca="1" ref="G216" ca="1">SUM(INDIRECT("'"&amp;TOTALECSheets&amp;"'!"&amp;ADDRESS(ROW(),COLUMN())))</f>
        <v>0</v>
      </c>
      <c r="H216" s="10" cm="1">
        <f t="array" aca="1" ref="H216" ca="1">SUM(INDIRECT("'"&amp;TOTALECSheets&amp;"'!"&amp;ADDRESS(ROW(),COLUMN())))</f>
        <v>0</v>
      </c>
      <c r="I216" s="10" cm="1">
        <f t="array" aca="1" ref="I216" ca="1">SUM(INDIRECT("'"&amp;TOTALECSheets&amp;"'!"&amp;ADDRESS(ROW(),COLUMN())))</f>
        <v>0</v>
      </c>
      <c r="J216" s="10" cm="1">
        <f t="array" aca="1" ref="J216" ca="1">SUM(INDIRECT("'"&amp;TOTALECSheets&amp;"'!"&amp;ADDRESS(ROW(),COLUMN())))</f>
        <v>0</v>
      </c>
      <c r="K216" s="10" cm="1">
        <f t="array" aca="1" ref="K216" ca="1">SUM(INDIRECT("'"&amp;TOTALECSheets&amp;"'!"&amp;ADDRESS(ROW(),COLUMN())))</f>
        <v>0</v>
      </c>
    </row>
    <row r="217" spans="1:11" outlineLevel="1">
      <c r="A217" s="31">
        <f>IF(ISBLANK('Input-Accounts'!A217),"",'Input-Accounts'!A217)</f>
        <v>192</v>
      </c>
      <c r="B217" s="53" t="str">
        <f>IF(ISBLANK('Input-Accounts'!B217),"",'Input-Accounts'!B217)</f>
        <v>Demonstrating and selling expenses</v>
      </c>
      <c r="C217" s="31">
        <f>IF(ISBLANK('Input-Accounts'!C217),"",'Input-Accounts'!C217)</f>
        <v>912</v>
      </c>
      <c r="D217" s="10" cm="1">
        <f t="array" aca="1" ref="D217" ca="1">SUM(INDIRECT("'"&amp;TOTALECSheets&amp;"'!"&amp;ADDRESS(ROW(),COLUMN())))</f>
        <v>0</v>
      </c>
      <c r="E217" s="10">
        <f t="shared" ca="1" si="7"/>
        <v>0</v>
      </c>
      <c r="F217" s="3"/>
      <c r="G217" s="10" cm="1">
        <f t="array" aca="1" ref="G217" ca="1">SUM(INDIRECT("'"&amp;TOTALECSheets&amp;"'!"&amp;ADDRESS(ROW(),COLUMN())))</f>
        <v>0</v>
      </c>
      <c r="H217" s="10" cm="1">
        <f t="array" aca="1" ref="H217" ca="1">SUM(INDIRECT("'"&amp;TOTALECSheets&amp;"'!"&amp;ADDRESS(ROW(),COLUMN())))</f>
        <v>0</v>
      </c>
      <c r="I217" s="10" cm="1">
        <f t="array" aca="1" ref="I217" ca="1">SUM(INDIRECT("'"&amp;TOTALECSheets&amp;"'!"&amp;ADDRESS(ROW(),COLUMN())))</f>
        <v>0</v>
      </c>
      <c r="J217" s="10" cm="1">
        <f t="array" aca="1" ref="J217" ca="1">SUM(INDIRECT("'"&amp;TOTALECSheets&amp;"'!"&amp;ADDRESS(ROW(),COLUMN())))</f>
        <v>0</v>
      </c>
      <c r="K217" s="10" cm="1">
        <f t="array" aca="1" ref="K217" ca="1">SUM(INDIRECT("'"&amp;TOTALECSheets&amp;"'!"&amp;ADDRESS(ROW(),COLUMN())))</f>
        <v>0</v>
      </c>
    </row>
    <row r="218" spans="1:11" outlineLevel="1">
      <c r="A218" s="31">
        <f>IF(ISBLANK('Input-Accounts'!A218),"",'Input-Accounts'!A218)</f>
        <v>193</v>
      </c>
      <c r="B218" s="53" t="str">
        <f>IF(ISBLANK('Input-Accounts'!B218),"",'Input-Accounts'!B218)</f>
        <v>Advertising expenses</v>
      </c>
      <c r="C218" s="31">
        <f>IF(ISBLANK('Input-Accounts'!C218),"",'Input-Accounts'!C218)</f>
        <v>913</v>
      </c>
      <c r="D218" s="10" cm="1">
        <f t="array" aca="1" ref="D218" ca="1">SUM(INDIRECT("'"&amp;TOTALECSheets&amp;"'!"&amp;ADDRESS(ROW(),COLUMN())))</f>
        <v>0</v>
      </c>
      <c r="E218" s="10">
        <f t="shared" ca="1" si="7"/>
        <v>0</v>
      </c>
      <c r="F218" s="3"/>
      <c r="G218" s="10" cm="1">
        <f t="array" aca="1" ref="G218" ca="1">SUM(INDIRECT("'"&amp;TOTALECSheets&amp;"'!"&amp;ADDRESS(ROW(),COLUMN())))</f>
        <v>0</v>
      </c>
      <c r="H218" s="10" cm="1">
        <f t="array" aca="1" ref="H218" ca="1">SUM(INDIRECT("'"&amp;TOTALECSheets&amp;"'!"&amp;ADDRESS(ROW(),COLUMN())))</f>
        <v>0</v>
      </c>
      <c r="I218" s="10" cm="1">
        <f t="array" aca="1" ref="I218" ca="1">SUM(INDIRECT("'"&amp;TOTALECSheets&amp;"'!"&amp;ADDRESS(ROW(),COLUMN())))</f>
        <v>0</v>
      </c>
      <c r="J218" s="10" cm="1">
        <f t="array" aca="1" ref="J218" ca="1">SUM(INDIRECT("'"&amp;TOTALECSheets&amp;"'!"&amp;ADDRESS(ROW(),COLUMN())))</f>
        <v>0</v>
      </c>
      <c r="K218" s="10" cm="1">
        <f t="array" aca="1" ref="K218" ca="1">SUM(INDIRECT("'"&amp;TOTALECSheets&amp;"'!"&amp;ADDRESS(ROW(),COLUMN())))</f>
        <v>0</v>
      </c>
    </row>
    <row r="219" spans="1:11" outlineLevel="1">
      <c r="A219" s="31">
        <f>IF(ISBLANK('Input-Accounts'!A219),"",'Input-Accounts'!A219)</f>
        <v>194</v>
      </c>
      <c r="B219" s="53" t="str">
        <f>IF(ISBLANK('Input-Accounts'!B219),"",'Input-Accounts'!B219)</f>
        <v>Miscellaneous sales expenses</v>
      </c>
      <c r="C219" s="31">
        <f>IF(ISBLANK('Input-Accounts'!C219),"",'Input-Accounts'!C219)</f>
        <v>916</v>
      </c>
      <c r="D219" s="10" cm="1">
        <f t="array" aca="1" ref="D219" ca="1">SUM(INDIRECT("'"&amp;TOTALECSheets&amp;"'!"&amp;ADDRESS(ROW(),COLUMN())))</f>
        <v>0</v>
      </c>
      <c r="E219" s="10">
        <f t="shared" ca="1" si="7"/>
        <v>0</v>
      </c>
      <c r="F219" s="3"/>
      <c r="G219" s="10" cm="1">
        <f t="array" aca="1" ref="G219" ca="1">SUM(INDIRECT("'"&amp;TOTALECSheets&amp;"'!"&amp;ADDRESS(ROW(),COLUMN())))</f>
        <v>0</v>
      </c>
      <c r="H219" s="10" cm="1">
        <f t="array" aca="1" ref="H219" ca="1">SUM(INDIRECT("'"&amp;TOTALECSheets&amp;"'!"&amp;ADDRESS(ROW(),COLUMN())))</f>
        <v>0</v>
      </c>
      <c r="I219" s="10" cm="1">
        <f t="array" aca="1" ref="I219" ca="1">SUM(INDIRECT("'"&amp;TOTALECSheets&amp;"'!"&amp;ADDRESS(ROW(),COLUMN())))</f>
        <v>0</v>
      </c>
      <c r="J219" s="10" cm="1">
        <f t="array" aca="1" ref="J219" ca="1">SUM(INDIRECT("'"&amp;TOTALECSheets&amp;"'!"&amp;ADDRESS(ROW(),COLUMN())))</f>
        <v>0</v>
      </c>
      <c r="K219" s="10" cm="1">
        <f t="array" aca="1" ref="K219" ca="1">SUM(INDIRECT("'"&amp;TOTALECSheets&amp;"'!"&amp;ADDRESS(ROW(),COLUMN())))</f>
        <v>0</v>
      </c>
    </row>
    <row r="220" spans="1:11" outlineLevel="1">
      <c r="A220" s="31">
        <f>IF(ISBLANK('Input-Accounts'!A220),"",'Input-Accounts'!A220)</f>
        <v>195</v>
      </c>
      <c r="B220" t="str">
        <f>IF(ISBLANK('Input-Accounts'!B220),"",'Input-Accounts'!B220)</f>
        <v>Subtotal - Sales Expenses</v>
      </c>
      <c r="C220" s="31" t="str">
        <f>IF(ISBLANK('Input-Accounts'!C220),"",'Input-Accounts'!C220)</f>
        <v/>
      </c>
      <c r="D220" s="123" cm="1">
        <f t="array" aca="1" ref="D220" ca="1">SUM(INDIRECT("'"&amp;TOTALECSheets&amp;"'!"&amp;ADDRESS(ROW(),COLUMN())))</f>
        <v>0</v>
      </c>
      <c r="E220" s="10">
        <f t="shared" ca="1" si="7"/>
        <v>0</v>
      </c>
      <c r="G220" s="123" cm="1">
        <f t="array" aca="1" ref="G220" ca="1">SUM(INDIRECT("'"&amp;TOTALECSheets&amp;"'!"&amp;ADDRESS(ROW(),COLUMN())))</f>
        <v>0</v>
      </c>
      <c r="H220" s="123" cm="1">
        <f t="array" aca="1" ref="H220" ca="1">SUM(INDIRECT("'"&amp;TOTALECSheets&amp;"'!"&amp;ADDRESS(ROW(),COLUMN())))</f>
        <v>0</v>
      </c>
      <c r="I220" s="123" cm="1">
        <f t="array" aca="1" ref="I220" ca="1">SUM(INDIRECT("'"&amp;TOTALECSheets&amp;"'!"&amp;ADDRESS(ROW(),COLUMN())))</f>
        <v>0</v>
      </c>
      <c r="J220" s="123" cm="1">
        <f t="array" aca="1" ref="J220" ca="1">SUM(INDIRECT("'"&amp;TOTALECSheets&amp;"'!"&amp;ADDRESS(ROW(),COLUMN())))</f>
        <v>0</v>
      </c>
      <c r="K220" s="123" cm="1">
        <f t="array" aca="1" ref="K220" ca="1">SUM(INDIRECT("'"&amp;TOTALECSheets&amp;"'!"&amp;ADDRESS(ROW(),COLUMN())))</f>
        <v>0</v>
      </c>
    </row>
    <row r="221" spans="1:11" outlineLevel="1">
      <c r="A221" s="31" t="str">
        <f>IF(ISBLANK('Input-Accounts'!A221),"",'Input-Accounts'!A221)</f>
        <v/>
      </c>
      <c r="B221" t="str">
        <f>IF(ISBLANK('Input-Accounts'!B221),"",'Input-Accounts'!B221)</f>
        <v/>
      </c>
      <c r="D221" s="10"/>
      <c r="E221" s="10">
        <f t="shared" si="7"/>
        <v>0</v>
      </c>
      <c r="G221" s="10"/>
      <c r="H221" s="10"/>
      <c r="I221" s="10"/>
      <c r="J221" s="10"/>
      <c r="K221" s="10"/>
    </row>
    <row r="222" spans="1:11">
      <c r="A222" s="31">
        <f>IF(ISBLANK('Input-Accounts'!A222),"",'Input-Accounts'!A222)</f>
        <v>196</v>
      </c>
      <c r="B222" s="7" t="str">
        <f>IF(ISBLANK('Input-Accounts'!B222),"",'Input-Accounts'!B222)</f>
        <v>Total Customer Accounts, Service, and Sales Expense</v>
      </c>
      <c r="C222" s="31" t="str">
        <f>IF(ISBLANK('Input-Accounts'!C222),"",'Input-Accounts'!C222)</f>
        <v/>
      </c>
      <c r="D222" s="10" cm="1">
        <f t="array" aca="1" ref="D222" ca="1">SUM(INDIRECT("'"&amp;TOTALECSheets&amp;"'!"&amp;ADDRESS(ROW(),COLUMN())))</f>
        <v>0</v>
      </c>
      <c r="E222" s="10">
        <f t="shared" ca="1" si="7"/>
        <v>0</v>
      </c>
      <c r="F222" s="3"/>
      <c r="G222" s="10" cm="1">
        <f t="array" aca="1" ref="G222" ca="1">SUM(INDIRECT("'"&amp;TOTALECSheets&amp;"'!"&amp;ADDRESS(ROW(),COLUMN())))</f>
        <v>0</v>
      </c>
      <c r="H222" s="10" cm="1">
        <f t="array" aca="1" ref="H222" ca="1">SUM(INDIRECT("'"&amp;TOTALECSheets&amp;"'!"&amp;ADDRESS(ROW(),COLUMN())))</f>
        <v>0</v>
      </c>
      <c r="I222" s="10" cm="1">
        <f t="array" aca="1" ref="I222" ca="1">SUM(INDIRECT("'"&amp;TOTALECSheets&amp;"'!"&amp;ADDRESS(ROW(),COLUMN())))</f>
        <v>0</v>
      </c>
      <c r="J222" s="10" cm="1">
        <f t="array" aca="1" ref="J222" ca="1">SUM(INDIRECT("'"&amp;TOTALECSheets&amp;"'!"&amp;ADDRESS(ROW(),COLUMN())))</f>
        <v>0</v>
      </c>
      <c r="K222" s="10" cm="1">
        <f t="array" aca="1" ref="K222" ca="1">SUM(INDIRECT("'"&amp;TOTALECSheets&amp;"'!"&amp;ADDRESS(ROW(),COLUMN())))</f>
        <v>0</v>
      </c>
    </row>
    <row r="223" spans="1:11">
      <c r="A223" s="31" t="str">
        <f>IF(ISBLANK('Input-Accounts'!A223),"",'Input-Accounts'!A223)</f>
        <v/>
      </c>
      <c r="B223" s="7" t="str">
        <f>IF(ISBLANK('Input-Accounts'!B223),"",'Input-Accounts'!B223)</f>
        <v/>
      </c>
      <c r="D223" s="123"/>
      <c r="E223" s="10">
        <f t="shared" si="7"/>
        <v>0</v>
      </c>
      <c r="G223" s="123"/>
      <c r="H223" s="123"/>
      <c r="I223" s="123"/>
      <c r="J223" s="123"/>
      <c r="K223" s="123"/>
    </row>
    <row r="224" spans="1:11">
      <c r="A224" s="31">
        <f>IF(ISBLANK('Input-Accounts'!A224),"",'Input-Accounts'!A224)</f>
        <v>197</v>
      </c>
      <c r="B224" s="7" t="str">
        <f>IF(ISBLANK('Input-Accounts'!B224),"",'Input-Accounts'!B224)</f>
        <v>Administrative and General Expenses</v>
      </c>
      <c r="D224" s="10"/>
      <c r="E224" s="10">
        <f t="shared" si="7"/>
        <v>0</v>
      </c>
      <c r="G224" s="10"/>
      <c r="H224" s="10"/>
      <c r="I224" s="10"/>
      <c r="J224" s="10"/>
      <c r="K224" s="10"/>
    </row>
    <row r="225" spans="1:11" outlineLevel="1">
      <c r="A225" s="31">
        <f>IF(ISBLANK('Input-Accounts'!A225),"",'Input-Accounts'!A225)</f>
        <v>198</v>
      </c>
      <c r="B225" s="53" t="str">
        <f>IF(ISBLANK('Input-Accounts'!B225),"",'Input-Accounts'!B225)</f>
        <v>Administrative and general salaries</v>
      </c>
      <c r="C225" s="31">
        <f>IF(ISBLANK('Input-Accounts'!C225),"",'Input-Accounts'!C225)</f>
        <v>920</v>
      </c>
      <c r="D225" s="10" cm="1">
        <f t="array" aca="1" ref="D225" ca="1">SUM(INDIRECT("'"&amp;TOTALECSheets&amp;"'!"&amp;ADDRESS(ROW(),COLUMN())))</f>
        <v>0</v>
      </c>
      <c r="E225" s="10">
        <f t="shared" ca="1" si="7"/>
        <v>0</v>
      </c>
      <c r="F225" s="3"/>
      <c r="G225" s="10" cm="1">
        <f t="array" aca="1" ref="G225" ca="1">SUM(INDIRECT("'"&amp;TOTALECSheets&amp;"'!"&amp;ADDRESS(ROW(),COLUMN())))</f>
        <v>0</v>
      </c>
      <c r="H225" s="10" cm="1">
        <f t="array" aca="1" ref="H225" ca="1">SUM(INDIRECT("'"&amp;TOTALECSheets&amp;"'!"&amp;ADDRESS(ROW(),COLUMN())))</f>
        <v>0</v>
      </c>
      <c r="I225" s="10" cm="1">
        <f t="array" aca="1" ref="I225" ca="1">SUM(INDIRECT("'"&amp;TOTALECSheets&amp;"'!"&amp;ADDRESS(ROW(),COLUMN())))</f>
        <v>0</v>
      </c>
      <c r="J225" s="10" cm="1">
        <f t="array" aca="1" ref="J225" ca="1">SUM(INDIRECT("'"&amp;TOTALECSheets&amp;"'!"&amp;ADDRESS(ROW(),COLUMN())))</f>
        <v>0</v>
      </c>
      <c r="K225" s="10" cm="1">
        <f t="array" aca="1" ref="K225" ca="1">SUM(INDIRECT("'"&amp;TOTALECSheets&amp;"'!"&amp;ADDRESS(ROW(),COLUMN())))</f>
        <v>0</v>
      </c>
    </row>
    <row r="226" spans="1:11" outlineLevel="1">
      <c r="A226" s="31">
        <f>IF(ISBLANK('Input-Accounts'!A226),"",'Input-Accounts'!A226)</f>
        <v>199</v>
      </c>
      <c r="B226" s="53" t="str">
        <f>IF(ISBLANK('Input-Accounts'!B226),"",'Input-Accounts'!B226)</f>
        <v>Office supplies and expenses</v>
      </c>
      <c r="C226" s="31">
        <f>IF(ISBLANK('Input-Accounts'!C226),"",'Input-Accounts'!C226)</f>
        <v>921</v>
      </c>
      <c r="D226" s="10" cm="1">
        <f t="array" aca="1" ref="D226" ca="1">SUM(INDIRECT("'"&amp;TOTALECSheets&amp;"'!"&amp;ADDRESS(ROW(),COLUMN())))</f>
        <v>0</v>
      </c>
      <c r="E226" s="10">
        <f t="shared" ca="1" si="7"/>
        <v>0</v>
      </c>
      <c r="F226" s="3"/>
      <c r="G226" s="10" cm="1">
        <f t="array" aca="1" ref="G226" ca="1">SUM(INDIRECT("'"&amp;TOTALECSheets&amp;"'!"&amp;ADDRESS(ROW(),COLUMN())))</f>
        <v>0</v>
      </c>
      <c r="H226" s="10" cm="1">
        <f t="array" aca="1" ref="H226" ca="1">SUM(INDIRECT("'"&amp;TOTALECSheets&amp;"'!"&amp;ADDRESS(ROW(),COLUMN())))</f>
        <v>0</v>
      </c>
      <c r="I226" s="10" cm="1">
        <f t="array" aca="1" ref="I226" ca="1">SUM(INDIRECT("'"&amp;TOTALECSheets&amp;"'!"&amp;ADDRESS(ROW(),COLUMN())))</f>
        <v>0</v>
      </c>
      <c r="J226" s="10" cm="1">
        <f t="array" aca="1" ref="J226" ca="1">SUM(INDIRECT("'"&amp;TOTALECSheets&amp;"'!"&amp;ADDRESS(ROW(),COLUMN())))</f>
        <v>0</v>
      </c>
      <c r="K226" s="10" cm="1">
        <f t="array" aca="1" ref="K226" ca="1">SUM(INDIRECT("'"&amp;TOTALECSheets&amp;"'!"&amp;ADDRESS(ROW(),COLUMN())))</f>
        <v>0</v>
      </c>
    </row>
    <row r="227" spans="1:11" outlineLevel="1">
      <c r="A227" s="31">
        <f>IF(ISBLANK('Input-Accounts'!A227),"",'Input-Accounts'!A227)</f>
        <v>200</v>
      </c>
      <c r="B227" s="53" t="str">
        <f>IF(ISBLANK('Input-Accounts'!B227),"",'Input-Accounts'!B227)</f>
        <v>Outside services employed</v>
      </c>
      <c r="C227" s="31">
        <f>IF(ISBLANK('Input-Accounts'!C227),"",'Input-Accounts'!C227)</f>
        <v>923</v>
      </c>
      <c r="D227" s="10" cm="1">
        <f t="array" aca="1" ref="D227" ca="1">SUM(INDIRECT("'"&amp;TOTALECSheets&amp;"'!"&amp;ADDRESS(ROW(),COLUMN())))</f>
        <v>0</v>
      </c>
      <c r="E227" s="10">
        <f t="shared" ca="1" si="7"/>
        <v>0</v>
      </c>
      <c r="F227" s="3"/>
      <c r="G227" s="10" cm="1">
        <f t="array" aca="1" ref="G227" ca="1">SUM(INDIRECT("'"&amp;TOTALECSheets&amp;"'!"&amp;ADDRESS(ROW(),COLUMN())))</f>
        <v>0</v>
      </c>
      <c r="H227" s="10" cm="1">
        <f t="array" aca="1" ref="H227" ca="1">SUM(INDIRECT("'"&amp;TOTALECSheets&amp;"'!"&amp;ADDRESS(ROW(),COLUMN())))</f>
        <v>0</v>
      </c>
      <c r="I227" s="10" cm="1">
        <f t="array" aca="1" ref="I227" ca="1">SUM(INDIRECT("'"&amp;TOTALECSheets&amp;"'!"&amp;ADDRESS(ROW(),COLUMN())))</f>
        <v>0</v>
      </c>
      <c r="J227" s="10" cm="1">
        <f t="array" aca="1" ref="J227" ca="1">SUM(INDIRECT("'"&amp;TOTALECSheets&amp;"'!"&amp;ADDRESS(ROW(),COLUMN())))</f>
        <v>0</v>
      </c>
      <c r="K227" s="10" cm="1">
        <f t="array" aca="1" ref="K227" ca="1">SUM(INDIRECT("'"&amp;TOTALECSheets&amp;"'!"&amp;ADDRESS(ROW(),COLUMN())))</f>
        <v>0</v>
      </c>
    </row>
    <row r="228" spans="1:11" outlineLevel="1">
      <c r="A228" s="31">
        <f>IF(ISBLANK('Input-Accounts'!A228),"",'Input-Accounts'!A228)</f>
        <v>201</v>
      </c>
      <c r="B228" s="53" t="str">
        <f>IF(ISBLANK('Input-Accounts'!B228),"",'Input-Accounts'!B228)</f>
        <v>Property insurance</v>
      </c>
      <c r="C228" s="31">
        <f>IF(ISBLANK('Input-Accounts'!C228),"",'Input-Accounts'!C228)</f>
        <v>924</v>
      </c>
      <c r="D228" s="10" cm="1">
        <f t="array" aca="1" ref="D228" ca="1">SUM(INDIRECT("'"&amp;TOTALECSheets&amp;"'!"&amp;ADDRESS(ROW(),COLUMN())))</f>
        <v>0</v>
      </c>
      <c r="E228" s="10">
        <f t="shared" ca="1" si="7"/>
        <v>0</v>
      </c>
      <c r="F228" s="3"/>
      <c r="G228" s="10" cm="1">
        <f t="array" aca="1" ref="G228" ca="1">SUM(INDIRECT("'"&amp;TOTALECSheets&amp;"'!"&amp;ADDRESS(ROW(),COLUMN())))</f>
        <v>0</v>
      </c>
      <c r="H228" s="10" cm="1">
        <f t="array" aca="1" ref="H228" ca="1">SUM(INDIRECT("'"&amp;TOTALECSheets&amp;"'!"&amp;ADDRESS(ROW(),COLUMN())))</f>
        <v>0</v>
      </c>
      <c r="I228" s="10" cm="1">
        <f t="array" aca="1" ref="I228" ca="1">SUM(INDIRECT("'"&amp;TOTALECSheets&amp;"'!"&amp;ADDRESS(ROW(),COLUMN())))</f>
        <v>0</v>
      </c>
      <c r="J228" s="10" cm="1">
        <f t="array" aca="1" ref="J228" ca="1">SUM(INDIRECT("'"&amp;TOTALECSheets&amp;"'!"&amp;ADDRESS(ROW(),COLUMN())))</f>
        <v>0</v>
      </c>
      <c r="K228" s="10" cm="1">
        <f t="array" aca="1" ref="K228" ca="1">SUM(INDIRECT("'"&amp;TOTALECSheets&amp;"'!"&amp;ADDRESS(ROW(),COLUMN())))</f>
        <v>0</v>
      </c>
    </row>
    <row r="229" spans="1:11" outlineLevel="1">
      <c r="A229" s="31">
        <f>IF(ISBLANK('Input-Accounts'!A229),"",'Input-Accounts'!A229)</f>
        <v>202</v>
      </c>
      <c r="B229" s="53" t="str">
        <f>IF(ISBLANK('Input-Accounts'!B229),"",'Input-Accounts'!B229)</f>
        <v>Injuries and damages</v>
      </c>
      <c r="C229" s="31">
        <f>IF(ISBLANK('Input-Accounts'!C229),"",'Input-Accounts'!C229)</f>
        <v>925</v>
      </c>
      <c r="D229" s="10" cm="1">
        <f t="array" aca="1" ref="D229" ca="1">SUM(INDIRECT("'"&amp;TOTALECSheets&amp;"'!"&amp;ADDRESS(ROW(),COLUMN())))</f>
        <v>47856.535829303706</v>
      </c>
      <c r="E229" s="10">
        <f t="shared" ca="1" si="7"/>
        <v>0</v>
      </c>
      <c r="F229" s="3"/>
      <c r="G229" s="10" cm="1">
        <f t="array" aca="1" ref="G229" ca="1">SUM(INDIRECT("'"&amp;TOTALECSheets&amp;"'!"&amp;ADDRESS(ROW(),COLUMN())))</f>
        <v>29619.569481754497</v>
      </c>
      <c r="H229" s="10" cm="1">
        <f t="array" aca="1" ref="H229" ca="1">SUM(INDIRECT("'"&amp;TOTALECSheets&amp;"'!"&amp;ADDRESS(ROW(),COLUMN())))</f>
        <v>18195.558097481629</v>
      </c>
      <c r="I229" s="10" cm="1">
        <f t="array" aca="1" ref="I229" ca="1">SUM(INDIRECT("'"&amp;TOTALECSheets&amp;"'!"&amp;ADDRESS(ROW(),COLUMN())))</f>
        <v>41.408250067581058</v>
      </c>
      <c r="J229" s="10" cm="1">
        <f t="array" aca="1" ref="J229" ca="1">SUM(INDIRECT("'"&amp;TOTALECSheets&amp;"'!"&amp;ADDRESS(ROW(),COLUMN())))</f>
        <v>0</v>
      </c>
      <c r="K229" s="10" cm="1">
        <f t="array" aca="1" ref="K229" ca="1">SUM(INDIRECT("'"&amp;TOTALECSheets&amp;"'!"&amp;ADDRESS(ROW(),COLUMN())))</f>
        <v>0</v>
      </c>
    </row>
    <row r="230" spans="1:11" outlineLevel="1">
      <c r="A230" s="31">
        <f>IF(ISBLANK('Input-Accounts'!A230),"",'Input-Accounts'!A230)</f>
        <v>203</v>
      </c>
      <c r="B230" s="53" t="str">
        <f>IF(ISBLANK('Input-Accounts'!B230),"",'Input-Accounts'!B230)</f>
        <v>Employee pensions and benefits</v>
      </c>
      <c r="C230" s="31">
        <f>IF(ISBLANK('Input-Accounts'!C230),"",'Input-Accounts'!C230)</f>
        <v>926</v>
      </c>
      <c r="D230" s="10" cm="1">
        <f t="array" aca="1" ref="D230" ca="1">SUM(INDIRECT("'"&amp;TOTALECSheets&amp;"'!"&amp;ADDRESS(ROW(),COLUMN())))</f>
        <v>166980.36272528672</v>
      </c>
      <c r="E230" s="10">
        <f t="shared" ca="1" si="7"/>
        <v>0</v>
      </c>
      <c r="F230" s="3"/>
      <c r="G230" s="10" cm="1">
        <f t="array" aca="1" ref="G230" ca="1">SUM(INDIRECT("'"&amp;TOTALECSheets&amp;"'!"&amp;ADDRESS(ROW(),COLUMN())))</f>
        <v>103348.19205199792</v>
      </c>
      <c r="H230" s="10" cm="1">
        <f t="array" aca="1" ref="H230" ca="1">SUM(INDIRECT("'"&amp;TOTALECSheets&amp;"'!"&amp;ADDRESS(ROW(),COLUMN())))</f>
        <v>63487.68958003194</v>
      </c>
      <c r="I230" s="10" cm="1">
        <f t="array" aca="1" ref="I230" ca="1">SUM(INDIRECT("'"&amp;TOTALECSheets&amp;"'!"&amp;ADDRESS(ROW(),COLUMN())))</f>
        <v>144.4810932568636</v>
      </c>
      <c r="J230" s="10" cm="1">
        <f t="array" aca="1" ref="J230" ca="1">SUM(INDIRECT("'"&amp;TOTALECSheets&amp;"'!"&amp;ADDRESS(ROW(),COLUMN())))</f>
        <v>0</v>
      </c>
      <c r="K230" s="10" cm="1">
        <f t="array" aca="1" ref="K230" ca="1">SUM(INDIRECT("'"&amp;TOTALECSheets&amp;"'!"&amp;ADDRESS(ROW(),COLUMN())))</f>
        <v>0</v>
      </c>
    </row>
    <row r="231" spans="1:11" outlineLevel="1">
      <c r="A231" s="31">
        <f>IF(ISBLANK('Input-Accounts'!A231),"",'Input-Accounts'!A231)</f>
        <v>204</v>
      </c>
      <c r="B231" s="53" t="str">
        <f>IF(ISBLANK('Input-Accounts'!B231),"",'Input-Accounts'!B231)</f>
        <v>Regulatory commission expenses</v>
      </c>
      <c r="C231" s="31">
        <f>IF(ISBLANK('Input-Accounts'!C231),"",'Input-Accounts'!C231)</f>
        <v>928</v>
      </c>
      <c r="D231" s="10" cm="1">
        <f t="array" aca="1" ref="D231" ca="1">SUM(INDIRECT("'"&amp;TOTALECSheets&amp;"'!"&amp;ADDRESS(ROW(),COLUMN())))</f>
        <v>0</v>
      </c>
      <c r="E231" s="10">
        <f t="shared" ca="1" si="7"/>
        <v>0</v>
      </c>
      <c r="F231" s="3"/>
      <c r="G231" s="10" cm="1">
        <f t="array" aca="1" ref="G231" ca="1">SUM(INDIRECT("'"&amp;TOTALECSheets&amp;"'!"&amp;ADDRESS(ROW(),COLUMN())))</f>
        <v>0</v>
      </c>
      <c r="H231" s="10" cm="1">
        <f t="array" aca="1" ref="H231" ca="1">SUM(INDIRECT("'"&amp;TOTALECSheets&amp;"'!"&amp;ADDRESS(ROW(),COLUMN())))</f>
        <v>0</v>
      </c>
      <c r="I231" s="10" cm="1">
        <f t="array" aca="1" ref="I231" ca="1">SUM(INDIRECT("'"&amp;TOTALECSheets&amp;"'!"&amp;ADDRESS(ROW(),COLUMN())))</f>
        <v>0</v>
      </c>
      <c r="J231" s="10" cm="1">
        <f t="array" aca="1" ref="J231" ca="1">SUM(INDIRECT("'"&amp;TOTALECSheets&amp;"'!"&amp;ADDRESS(ROW(),COLUMN())))</f>
        <v>0</v>
      </c>
      <c r="K231" s="10" cm="1">
        <f t="array" aca="1" ref="K231" ca="1">SUM(INDIRECT("'"&amp;TOTALECSheets&amp;"'!"&amp;ADDRESS(ROW(),COLUMN())))</f>
        <v>0</v>
      </c>
    </row>
    <row r="232" spans="1:11" outlineLevel="1">
      <c r="A232" s="31">
        <f>IF(ISBLANK('Input-Accounts'!A232),"",'Input-Accounts'!A232)</f>
        <v>205</v>
      </c>
      <c r="B232" s="53" t="str">
        <f>IF(ISBLANK('Input-Accounts'!B232),"",'Input-Accounts'!B232)</f>
        <v>General advertising expenses</v>
      </c>
      <c r="C232" s="31">
        <f>IF(ISBLANK('Input-Accounts'!C232),"",'Input-Accounts'!C232)</f>
        <v>930.1</v>
      </c>
      <c r="D232" s="10" cm="1">
        <f t="array" aca="1" ref="D232" ca="1">SUM(INDIRECT("'"&amp;TOTALECSheets&amp;"'!"&amp;ADDRESS(ROW(),COLUMN())))</f>
        <v>0</v>
      </c>
      <c r="E232" s="10">
        <f t="shared" ca="1" si="7"/>
        <v>0</v>
      </c>
      <c r="F232" s="3"/>
      <c r="G232" s="10" cm="1">
        <f t="array" aca="1" ref="G232" ca="1">SUM(INDIRECT("'"&amp;TOTALECSheets&amp;"'!"&amp;ADDRESS(ROW(),COLUMN())))</f>
        <v>0</v>
      </c>
      <c r="H232" s="10" cm="1">
        <f t="array" aca="1" ref="H232" ca="1">SUM(INDIRECT("'"&amp;TOTALECSheets&amp;"'!"&amp;ADDRESS(ROW(),COLUMN())))</f>
        <v>0</v>
      </c>
      <c r="I232" s="10" cm="1">
        <f t="array" aca="1" ref="I232" ca="1">SUM(INDIRECT("'"&amp;TOTALECSheets&amp;"'!"&amp;ADDRESS(ROW(),COLUMN())))</f>
        <v>0</v>
      </c>
      <c r="J232" s="10" cm="1">
        <f t="array" aca="1" ref="J232" ca="1">SUM(INDIRECT("'"&amp;TOTALECSheets&amp;"'!"&amp;ADDRESS(ROW(),COLUMN())))</f>
        <v>0</v>
      </c>
      <c r="K232" s="10" cm="1">
        <f t="array" aca="1" ref="K232" ca="1">SUM(INDIRECT("'"&amp;TOTALECSheets&amp;"'!"&amp;ADDRESS(ROW(),COLUMN())))</f>
        <v>0</v>
      </c>
    </row>
    <row r="233" spans="1:11" outlineLevel="1">
      <c r="A233" s="31">
        <f>IF(ISBLANK('Input-Accounts'!A233),"",'Input-Accounts'!A233)</f>
        <v>206</v>
      </c>
      <c r="B233" s="53" t="str">
        <f>IF(ISBLANK('Input-Accounts'!B233),"",'Input-Accounts'!B233)</f>
        <v>Miscellaneous general expenses</v>
      </c>
      <c r="C233" s="31">
        <f>IF(ISBLANK('Input-Accounts'!C233),"",'Input-Accounts'!C233)</f>
        <v>930.2</v>
      </c>
      <c r="D233" s="10" cm="1">
        <f t="array" aca="1" ref="D233" ca="1">SUM(INDIRECT("'"&amp;TOTALECSheets&amp;"'!"&amp;ADDRESS(ROW(),COLUMN())))</f>
        <v>0</v>
      </c>
      <c r="E233" s="10">
        <f t="shared" ca="1" si="7"/>
        <v>0</v>
      </c>
      <c r="F233" s="3"/>
      <c r="G233" s="10" cm="1">
        <f t="array" aca="1" ref="G233" ca="1">SUM(INDIRECT("'"&amp;TOTALECSheets&amp;"'!"&amp;ADDRESS(ROW(),COLUMN())))</f>
        <v>0</v>
      </c>
      <c r="H233" s="10" cm="1">
        <f t="array" aca="1" ref="H233" ca="1">SUM(INDIRECT("'"&amp;TOTALECSheets&amp;"'!"&amp;ADDRESS(ROW(),COLUMN())))</f>
        <v>0</v>
      </c>
      <c r="I233" s="10" cm="1">
        <f t="array" aca="1" ref="I233" ca="1">SUM(INDIRECT("'"&amp;TOTALECSheets&amp;"'!"&amp;ADDRESS(ROW(),COLUMN())))</f>
        <v>0</v>
      </c>
      <c r="J233" s="10" cm="1">
        <f t="array" aca="1" ref="J233" ca="1">SUM(INDIRECT("'"&amp;TOTALECSheets&amp;"'!"&amp;ADDRESS(ROW(),COLUMN())))</f>
        <v>0</v>
      </c>
      <c r="K233" s="10" cm="1">
        <f t="array" aca="1" ref="K233" ca="1">SUM(INDIRECT("'"&amp;TOTALECSheets&amp;"'!"&amp;ADDRESS(ROW(),COLUMN())))</f>
        <v>0</v>
      </c>
    </row>
    <row r="234" spans="1:11" outlineLevel="1">
      <c r="A234" s="31">
        <f>IF(ISBLANK('Input-Accounts'!A234),"",'Input-Accounts'!A234)</f>
        <v>207</v>
      </c>
      <c r="B234" s="53" t="str">
        <f>IF(ISBLANK('Input-Accounts'!B234),"",'Input-Accounts'!B234)</f>
        <v>Rents</v>
      </c>
      <c r="C234" s="31">
        <f>IF(ISBLANK('Input-Accounts'!C234),"",'Input-Accounts'!C234)</f>
        <v>931</v>
      </c>
      <c r="D234" s="10" cm="1">
        <f t="array" aca="1" ref="D234" ca="1">SUM(INDIRECT("'"&amp;TOTALECSheets&amp;"'!"&amp;ADDRESS(ROW(),COLUMN())))</f>
        <v>0</v>
      </c>
      <c r="E234" s="10">
        <f t="shared" ca="1" si="7"/>
        <v>0</v>
      </c>
      <c r="F234" s="3"/>
      <c r="G234" s="10" cm="1">
        <f t="array" aca="1" ref="G234" ca="1">SUM(INDIRECT("'"&amp;TOTALECSheets&amp;"'!"&amp;ADDRESS(ROW(),COLUMN())))</f>
        <v>0</v>
      </c>
      <c r="H234" s="10" cm="1">
        <f t="array" aca="1" ref="H234" ca="1">SUM(INDIRECT("'"&amp;TOTALECSheets&amp;"'!"&amp;ADDRESS(ROW(),COLUMN())))</f>
        <v>0</v>
      </c>
      <c r="I234" s="10" cm="1">
        <f t="array" aca="1" ref="I234" ca="1">SUM(INDIRECT("'"&amp;TOTALECSheets&amp;"'!"&amp;ADDRESS(ROW(),COLUMN())))</f>
        <v>0</v>
      </c>
      <c r="J234" s="10" cm="1">
        <f t="array" aca="1" ref="J234" ca="1">SUM(INDIRECT("'"&amp;TOTALECSheets&amp;"'!"&amp;ADDRESS(ROW(),COLUMN())))</f>
        <v>0</v>
      </c>
      <c r="K234" s="10" cm="1">
        <f t="array" aca="1" ref="K234" ca="1">SUM(INDIRECT("'"&amp;TOTALECSheets&amp;"'!"&amp;ADDRESS(ROW(),COLUMN())))</f>
        <v>0</v>
      </c>
    </row>
    <row r="235" spans="1:11" outlineLevel="1">
      <c r="A235" s="31">
        <f>IF(ISBLANK('Input-Accounts'!A235),"",'Input-Accounts'!A235)</f>
        <v>208</v>
      </c>
      <c r="B235" s="53" t="str">
        <f>IF(ISBLANK('Input-Accounts'!B235),"",'Input-Accounts'!B235)</f>
        <v>Maintenance of general plant</v>
      </c>
      <c r="C235" s="31">
        <f>IF(ISBLANK('Input-Accounts'!C235),"",'Input-Accounts'!C235)</f>
        <v>932</v>
      </c>
      <c r="D235" s="10" cm="1">
        <f t="array" aca="1" ref="D235" ca="1">SUM(INDIRECT("'"&amp;TOTALECSheets&amp;"'!"&amp;ADDRESS(ROW(),COLUMN())))</f>
        <v>0</v>
      </c>
      <c r="E235" s="10">
        <f t="shared" ca="1" si="7"/>
        <v>0</v>
      </c>
      <c r="F235" s="3"/>
      <c r="G235" s="10" cm="1">
        <f t="array" aca="1" ref="G235" ca="1">SUM(INDIRECT("'"&amp;TOTALECSheets&amp;"'!"&amp;ADDRESS(ROW(),COLUMN())))</f>
        <v>0</v>
      </c>
      <c r="H235" s="10" cm="1">
        <f t="array" aca="1" ref="H235" ca="1">SUM(INDIRECT("'"&amp;TOTALECSheets&amp;"'!"&amp;ADDRESS(ROW(),COLUMN())))</f>
        <v>0</v>
      </c>
      <c r="I235" s="10" cm="1">
        <f t="array" aca="1" ref="I235" ca="1">SUM(INDIRECT("'"&amp;TOTALECSheets&amp;"'!"&amp;ADDRESS(ROW(),COLUMN())))</f>
        <v>0</v>
      </c>
      <c r="J235" s="10" cm="1">
        <f t="array" aca="1" ref="J235" ca="1">SUM(INDIRECT("'"&amp;TOTALECSheets&amp;"'!"&amp;ADDRESS(ROW(),COLUMN())))</f>
        <v>0</v>
      </c>
      <c r="K235" s="10" cm="1">
        <f t="array" aca="1" ref="K235" ca="1">SUM(INDIRECT("'"&amp;TOTALECSheets&amp;"'!"&amp;ADDRESS(ROW(),COLUMN())))</f>
        <v>0</v>
      </c>
    </row>
    <row r="236" spans="1:11">
      <c r="A236" s="31">
        <f>IF(ISBLANK('Input-Accounts'!A236),"",'Input-Accounts'!A236)</f>
        <v>209</v>
      </c>
      <c r="B236" t="str">
        <f>IF(ISBLANK('Input-Accounts'!B236),"",'Input-Accounts'!B236)</f>
        <v>Total Administrative and General Expenses</v>
      </c>
      <c r="C236" s="31" t="str">
        <f>IF(ISBLANK('Input-Accounts'!C236),"",'Input-Accounts'!C236)</f>
        <v/>
      </c>
      <c r="D236" s="123" cm="1">
        <f t="array" aca="1" ref="D236" ca="1">SUM(INDIRECT("'"&amp;TOTALECSheets&amp;"'!"&amp;ADDRESS(ROW(),COLUMN())))</f>
        <v>214836.89855459041</v>
      </c>
      <c r="E236" s="10">
        <f t="shared" ca="1" si="7"/>
        <v>0</v>
      </c>
      <c r="G236" s="123" cm="1">
        <f t="array" aca="1" ref="G236" ca="1">SUM(INDIRECT("'"&amp;TOTALECSheets&amp;"'!"&amp;ADDRESS(ROW(),COLUMN())))</f>
        <v>132967.7615337524</v>
      </c>
      <c r="H236" s="123" cm="1">
        <f t="array" aca="1" ref="H236" ca="1">SUM(INDIRECT("'"&amp;TOTALECSheets&amp;"'!"&amp;ADDRESS(ROW(),COLUMN())))</f>
        <v>81683.247677513573</v>
      </c>
      <c r="I236" s="123" cm="1">
        <f t="array" aca="1" ref="I236" ca="1">SUM(INDIRECT("'"&amp;TOTALECSheets&amp;"'!"&amp;ADDRESS(ROW(),COLUMN())))</f>
        <v>185.88934332444467</v>
      </c>
      <c r="J236" s="123" cm="1">
        <f t="array" aca="1" ref="J236" ca="1">SUM(INDIRECT("'"&amp;TOTALECSheets&amp;"'!"&amp;ADDRESS(ROW(),COLUMN())))</f>
        <v>0</v>
      </c>
      <c r="K236" s="123" cm="1">
        <f t="array" aca="1" ref="K236" ca="1">SUM(INDIRECT("'"&amp;TOTALECSheets&amp;"'!"&amp;ADDRESS(ROW(),COLUMN())))</f>
        <v>0</v>
      </c>
    </row>
    <row r="237" spans="1:11">
      <c r="A237" s="31" t="str">
        <f>IF(ISBLANK('Input-Accounts'!A237),"",'Input-Accounts'!A237)</f>
        <v/>
      </c>
      <c r="B237" s="6" t="str">
        <f>IF(ISBLANK('Input-Accounts'!B237),"",'Input-Accounts'!B237)</f>
        <v/>
      </c>
      <c r="D237" s="10"/>
      <c r="E237" s="10">
        <f t="shared" si="7"/>
        <v>0</v>
      </c>
      <c r="G237" s="10"/>
      <c r="H237" s="10"/>
      <c r="I237" s="10"/>
      <c r="J237" s="10"/>
      <c r="K237" s="10"/>
    </row>
    <row r="238" spans="1:11" ht="15" thickBot="1">
      <c r="A238" s="31">
        <f>IF(ISBLANK('Input-Accounts'!A238),"",'Input-Accounts'!A238)</f>
        <v>210</v>
      </c>
      <c r="B238" s="7" t="str">
        <f>IF(ISBLANK('Input-Accounts'!B238),"",'Input-Accounts'!B238)</f>
        <v>TOTAL OPERATION AND MAINTENANCE EXPENSE</v>
      </c>
      <c r="C238" s="31" t="str">
        <f>IF(ISBLANK('Input-Accounts'!C238),"",'Input-Accounts'!C238)</f>
        <v/>
      </c>
      <c r="D238" s="125" cm="1">
        <f t="array" aca="1" ref="D238" ca="1">SUM(INDIRECT("'"&amp;TOTALECSheets&amp;"'!"&amp;ADDRESS(ROW(),COLUMN())))</f>
        <v>36037121.731790558</v>
      </c>
      <c r="E238" s="10">
        <f t="shared" ca="1" si="7"/>
        <v>0</v>
      </c>
      <c r="G238" s="125" cm="1">
        <f t="array" aca="1" ref="G238" ca="1">SUM(INDIRECT("'"&amp;TOTALECSheets&amp;"'!"&amp;ADDRESS(ROW(),COLUMN())))</f>
        <v>22304247.738793042</v>
      </c>
      <c r="H238" s="125" cm="1">
        <f t="array" aca="1" ref="H238" ca="1">SUM(INDIRECT("'"&amp;TOTALECSheets&amp;"'!"&amp;ADDRESS(ROW(),COLUMN())))</f>
        <v>13701692.585431609</v>
      </c>
      <c r="I238" s="125" cm="1">
        <f t="array" aca="1" ref="I238" ca="1">SUM(INDIRECT("'"&amp;TOTALECSheets&amp;"'!"&amp;ADDRESS(ROW(),COLUMN())))</f>
        <v>31181.407565904763</v>
      </c>
      <c r="J238" s="125" cm="1">
        <f t="array" aca="1" ref="J238" ca="1">SUM(INDIRECT("'"&amp;TOTALECSheets&amp;"'!"&amp;ADDRESS(ROW(),COLUMN())))</f>
        <v>0</v>
      </c>
      <c r="K238" s="125" cm="1">
        <f t="array" aca="1" ref="K238" ca="1">SUM(INDIRECT("'"&amp;TOTALECSheets&amp;"'!"&amp;ADDRESS(ROW(),COLUMN())))</f>
        <v>0</v>
      </c>
    </row>
    <row r="239" spans="1:11" ht="15" thickTop="1">
      <c r="A239" s="31" t="str">
        <f>IF(ISBLANK('Input-Accounts'!A239),"",'Input-Accounts'!A239)</f>
        <v/>
      </c>
      <c r="B239" t="str">
        <f>IF(ISBLANK('Input-Accounts'!B239),"",'Input-Accounts'!B239)</f>
        <v/>
      </c>
      <c r="D239" s="10"/>
      <c r="E239" s="10">
        <f t="shared" si="7"/>
        <v>0</v>
      </c>
      <c r="G239" s="10"/>
      <c r="H239" s="10"/>
      <c r="I239" s="10"/>
      <c r="J239" s="10"/>
      <c r="K239" s="10"/>
    </row>
    <row r="240" spans="1:11">
      <c r="A240" s="31">
        <f>IF(ISBLANK('Input-Accounts'!A240),"",'Input-Accounts'!A240)</f>
        <v>211</v>
      </c>
      <c r="B240" s="7" t="str">
        <f>IF(ISBLANK('Input-Accounts'!B240),"",'Input-Accounts'!B240)</f>
        <v>Adjustments, Depreciation and Amortization Expense</v>
      </c>
      <c r="D240" s="10"/>
      <c r="E240" s="10">
        <f t="shared" si="7"/>
        <v>0</v>
      </c>
      <c r="G240" s="10"/>
      <c r="H240" s="10"/>
      <c r="I240" s="10"/>
      <c r="J240" s="10"/>
      <c r="K240" s="10"/>
    </row>
    <row r="241" spans="1:11">
      <c r="A241" s="31">
        <f>IF(ISBLANK('Input-Accounts'!A241),"",'Input-Accounts'!A241)</f>
        <v>212</v>
      </c>
      <c r="B241" s="7" t="str">
        <f>IF(ISBLANK('Input-Accounts'!B241),"",'Input-Accounts'!B241)</f>
        <v>Depreciation Expense</v>
      </c>
      <c r="D241" s="10"/>
      <c r="E241" s="10">
        <f t="shared" si="7"/>
        <v>0</v>
      </c>
      <c r="G241" s="10"/>
      <c r="H241" s="10"/>
      <c r="I241" s="10"/>
      <c r="J241" s="10"/>
      <c r="K241" s="10"/>
    </row>
    <row r="242" spans="1:11" outlineLevel="1">
      <c r="A242" s="31">
        <f>IF(ISBLANK('Input-Accounts'!A242),"",'Input-Accounts'!A242)</f>
        <v>213</v>
      </c>
      <c r="B242" s="1" t="str">
        <f>IF(ISBLANK('Input-Accounts'!B242),"",'Input-Accounts'!B242)</f>
        <v>Intangible Plant</v>
      </c>
      <c r="C242" s="31" t="str">
        <f>IF(ISBLANK('Input-Accounts'!C242),"",'Input-Accounts'!C242)</f>
        <v/>
      </c>
      <c r="E242" s="10"/>
      <c r="G242" s="10"/>
      <c r="H242" s="10"/>
      <c r="I242" s="10"/>
      <c r="J242" s="10"/>
      <c r="K242" s="10"/>
    </row>
    <row r="243" spans="1:11" outlineLevel="1">
      <c r="A243" s="31">
        <f>IF(ISBLANK('Input-Accounts'!A243),"",'Input-Accounts'!A243)</f>
        <v>214</v>
      </c>
      <c r="B243" s="53" t="str">
        <f>IF(ISBLANK('Input-Accounts'!B243),"",'Input-Accounts'!B243)</f>
        <v>Organization</v>
      </c>
      <c r="C243" s="31">
        <f>IF(ISBLANK('Input-Accounts'!C243),"",'Input-Accounts'!C243)</f>
        <v>301</v>
      </c>
      <c r="D243" s="10" cm="1">
        <f t="array" aca="1" ref="D243" ca="1">SUM(INDIRECT("'"&amp;TOTALECSheets&amp;"'!"&amp;ADDRESS(ROW(),COLUMN())))</f>
        <v>0</v>
      </c>
      <c r="E243" s="10">
        <f t="shared" ref="E243:E274" ca="1" si="8">IFERROR(IF(D243="",0,IF(D243=0,0,IF(ABS(D243-SUM($G243:$K243))&lt;Check_Limit,0,1))),1)</f>
        <v>0</v>
      </c>
      <c r="F243" s="3"/>
      <c r="G243" s="10" cm="1">
        <f t="array" aca="1" ref="G243" ca="1">SUM(INDIRECT("'"&amp;TOTALECSheets&amp;"'!"&amp;ADDRESS(ROW(),COLUMN())))</f>
        <v>0</v>
      </c>
      <c r="H243" s="10" cm="1">
        <f t="array" aca="1" ref="H243" ca="1">SUM(INDIRECT("'"&amp;TOTALECSheets&amp;"'!"&amp;ADDRESS(ROW(),COLUMN())))</f>
        <v>0</v>
      </c>
      <c r="I243" s="10" cm="1">
        <f t="array" aca="1" ref="I243" ca="1">SUM(INDIRECT("'"&amp;TOTALECSheets&amp;"'!"&amp;ADDRESS(ROW(),COLUMN())))</f>
        <v>0</v>
      </c>
      <c r="J243" s="10" cm="1">
        <f t="array" aca="1" ref="J243" ca="1">SUM(INDIRECT("'"&amp;TOTALECSheets&amp;"'!"&amp;ADDRESS(ROW(),COLUMN())))</f>
        <v>0</v>
      </c>
      <c r="K243" s="10" cm="1">
        <f t="array" aca="1" ref="K243" ca="1">SUM(INDIRECT("'"&amp;TOTALECSheets&amp;"'!"&amp;ADDRESS(ROW(),COLUMN())))</f>
        <v>0</v>
      </c>
    </row>
    <row r="244" spans="1:11" outlineLevel="1">
      <c r="A244" s="31">
        <f>IF(ISBLANK('Input-Accounts'!A244),"",'Input-Accounts'!A244)</f>
        <v>215</v>
      </c>
      <c r="B244" s="53" t="str">
        <f>IF(ISBLANK('Input-Accounts'!B244),"",'Input-Accounts'!B244)</f>
        <v>Misc. Intangible Plant - Plant Related</v>
      </c>
      <c r="C244" s="31">
        <f>IF(ISBLANK('Input-Accounts'!C244),"",'Input-Accounts'!C244)</f>
        <v>303</v>
      </c>
      <c r="D244" s="10" cm="1">
        <f t="array" aca="1" ref="D244" ca="1">SUM(INDIRECT("'"&amp;TOTALECSheets&amp;"'!"&amp;ADDRESS(ROW(),COLUMN())))</f>
        <v>0</v>
      </c>
      <c r="E244" s="10">
        <f t="shared" ca="1" si="8"/>
        <v>0</v>
      </c>
      <c r="F244" s="3"/>
      <c r="G244" s="10" cm="1">
        <f t="array" aca="1" ref="G244" ca="1">SUM(INDIRECT("'"&amp;TOTALECSheets&amp;"'!"&amp;ADDRESS(ROW(),COLUMN())))</f>
        <v>0</v>
      </c>
      <c r="H244" s="10" cm="1">
        <f t="array" aca="1" ref="H244" ca="1">SUM(INDIRECT("'"&amp;TOTALECSheets&amp;"'!"&amp;ADDRESS(ROW(),COLUMN())))</f>
        <v>0</v>
      </c>
      <c r="I244" s="10" cm="1">
        <f t="array" aca="1" ref="I244" ca="1">SUM(INDIRECT("'"&amp;TOTALECSheets&amp;"'!"&amp;ADDRESS(ROW(),COLUMN())))</f>
        <v>0</v>
      </c>
      <c r="J244" s="10" cm="1">
        <f t="array" aca="1" ref="J244" ca="1">SUM(INDIRECT("'"&amp;TOTALECSheets&amp;"'!"&amp;ADDRESS(ROW(),COLUMN())))</f>
        <v>0</v>
      </c>
      <c r="K244" s="10" cm="1">
        <f t="array" aca="1" ref="K244" ca="1">SUM(INDIRECT("'"&amp;TOTALECSheets&amp;"'!"&amp;ADDRESS(ROW(),COLUMN())))</f>
        <v>0</v>
      </c>
    </row>
    <row r="245" spans="1:11" outlineLevel="1">
      <c r="A245" s="31">
        <f>IF(ISBLANK('Input-Accounts'!A245),"",'Input-Accounts'!A245)</f>
        <v>216</v>
      </c>
      <c r="B245" s="53" t="str">
        <f>IF(ISBLANK('Input-Accounts'!B245),"",'Input-Accounts'!B245)</f>
        <v>MISC INTANGIBLE PLANT-DIS SOFTWARE</v>
      </c>
      <c r="C245" s="31">
        <f>IF(ISBLANK('Input-Accounts'!C245),"",'Input-Accounts'!C245)</f>
        <v>303.10000000000002</v>
      </c>
      <c r="D245" s="10" cm="1">
        <f t="array" aca="1" ref="D245" ca="1">SUM(INDIRECT("'"&amp;TOTALECSheets&amp;"'!"&amp;ADDRESS(ROW(),COLUMN())))</f>
        <v>0</v>
      </c>
      <c r="E245" s="10">
        <f t="shared" ca="1" si="8"/>
        <v>0</v>
      </c>
      <c r="F245" s="3"/>
      <c r="G245" s="10" cm="1">
        <f t="array" aca="1" ref="G245" ca="1">SUM(INDIRECT("'"&amp;TOTALECSheets&amp;"'!"&amp;ADDRESS(ROW(),COLUMN())))</f>
        <v>0</v>
      </c>
      <c r="H245" s="10" cm="1">
        <f t="array" aca="1" ref="H245" ca="1">SUM(INDIRECT("'"&amp;TOTALECSheets&amp;"'!"&amp;ADDRESS(ROW(),COLUMN())))</f>
        <v>0</v>
      </c>
      <c r="I245" s="10" cm="1">
        <f t="array" aca="1" ref="I245" ca="1">SUM(INDIRECT("'"&amp;TOTALECSheets&amp;"'!"&amp;ADDRESS(ROW(),COLUMN())))</f>
        <v>0</v>
      </c>
      <c r="J245" s="10" cm="1">
        <f t="array" aca="1" ref="J245" ca="1">SUM(INDIRECT("'"&amp;TOTALECSheets&amp;"'!"&amp;ADDRESS(ROW(),COLUMN())))</f>
        <v>0</v>
      </c>
      <c r="K245" s="10" cm="1">
        <f t="array" aca="1" ref="K245" ca="1">SUM(INDIRECT("'"&amp;TOTALECSheets&amp;"'!"&amp;ADDRESS(ROW(),COLUMN())))</f>
        <v>0</v>
      </c>
    </row>
    <row r="246" spans="1:11" outlineLevel="1">
      <c r="A246" s="31">
        <f>IF(ISBLANK('Input-Accounts'!A246),"",'Input-Accounts'!A246)</f>
        <v>217</v>
      </c>
      <c r="B246" s="53" t="str">
        <f>IF(ISBLANK('Input-Accounts'!B246),"",'Input-Accounts'!B246)</f>
        <v>MISC INTANGIBLE PLANT-FARA SOFTWARE</v>
      </c>
      <c r="C246" s="31">
        <f>IF(ISBLANK('Input-Accounts'!C246),"",'Input-Accounts'!C246)</f>
        <v>303.2</v>
      </c>
      <c r="D246" s="10" cm="1">
        <f t="array" aca="1" ref="D246" ca="1">SUM(INDIRECT("'"&amp;TOTALECSheets&amp;"'!"&amp;ADDRESS(ROW(),COLUMN())))</f>
        <v>0</v>
      </c>
      <c r="E246" s="10">
        <f t="shared" ca="1" si="8"/>
        <v>0</v>
      </c>
      <c r="F246" s="3"/>
      <c r="G246" s="10" cm="1">
        <f t="array" aca="1" ref="G246" ca="1">SUM(INDIRECT("'"&amp;TOTALECSheets&amp;"'!"&amp;ADDRESS(ROW(),COLUMN())))</f>
        <v>0</v>
      </c>
      <c r="H246" s="10" cm="1">
        <f t="array" aca="1" ref="H246" ca="1">SUM(INDIRECT("'"&amp;TOTALECSheets&amp;"'!"&amp;ADDRESS(ROW(),COLUMN())))</f>
        <v>0</v>
      </c>
      <c r="I246" s="10" cm="1">
        <f t="array" aca="1" ref="I246" ca="1">SUM(INDIRECT("'"&amp;TOTALECSheets&amp;"'!"&amp;ADDRESS(ROW(),COLUMN())))</f>
        <v>0</v>
      </c>
      <c r="J246" s="10" cm="1">
        <f t="array" aca="1" ref="J246" ca="1">SUM(INDIRECT("'"&amp;TOTALECSheets&amp;"'!"&amp;ADDRESS(ROW(),COLUMN())))</f>
        <v>0</v>
      </c>
      <c r="K246" s="10" cm="1">
        <f t="array" aca="1" ref="K246" ca="1">SUM(INDIRECT("'"&amp;TOTALECSheets&amp;"'!"&amp;ADDRESS(ROW(),COLUMN())))</f>
        <v>0</v>
      </c>
    </row>
    <row r="247" spans="1:11" outlineLevel="1">
      <c r="A247" s="31">
        <f>IF(ISBLANK('Input-Accounts'!A247),"",'Input-Accounts'!A247)</f>
        <v>218</v>
      </c>
      <c r="B247" s="53" t="str">
        <f>IF(ISBLANK('Input-Accounts'!B247),"",'Input-Accounts'!B247)</f>
        <v>MISC INTANGIBLE PLANT-OTHER SOFTWARE</v>
      </c>
      <c r="C247" s="31">
        <f>IF(ISBLANK('Input-Accounts'!C247),"",'Input-Accounts'!C247)</f>
        <v>303.3</v>
      </c>
      <c r="D247" s="10" cm="1">
        <f t="array" aca="1" ref="D247" ca="1">SUM(INDIRECT("'"&amp;TOTALECSheets&amp;"'!"&amp;ADDRESS(ROW(),COLUMN())))</f>
        <v>0</v>
      </c>
      <c r="E247" s="10">
        <f t="shared" ca="1" si="8"/>
        <v>0</v>
      </c>
      <c r="F247" s="3"/>
      <c r="G247" s="10" cm="1">
        <f t="array" aca="1" ref="G247" ca="1">SUM(INDIRECT("'"&amp;TOTALECSheets&amp;"'!"&amp;ADDRESS(ROW(),COLUMN())))</f>
        <v>0</v>
      </c>
      <c r="H247" s="10" cm="1">
        <f t="array" aca="1" ref="H247" ca="1">SUM(INDIRECT("'"&amp;TOTALECSheets&amp;"'!"&amp;ADDRESS(ROW(),COLUMN())))</f>
        <v>0</v>
      </c>
      <c r="I247" s="10" cm="1">
        <f t="array" aca="1" ref="I247" ca="1">SUM(INDIRECT("'"&amp;TOTALECSheets&amp;"'!"&amp;ADDRESS(ROW(),COLUMN())))</f>
        <v>0</v>
      </c>
      <c r="J247" s="10" cm="1">
        <f t="array" aca="1" ref="J247" ca="1">SUM(INDIRECT("'"&amp;TOTALECSheets&amp;"'!"&amp;ADDRESS(ROW(),COLUMN())))</f>
        <v>0</v>
      </c>
      <c r="K247" s="10" cm="1">
        <f t="array" aca="1" ref="K247" ca="1">SUM(INDIRECT("'"&amp;TOTALECSheets&amp;"'!"&amp;ADDRESS(ROW(),COLUMN())))</f>
        <v>0</v>
      </c>
    </row>
    <row r="248" spans="1:11" outlineLevel="1">
      <c r="A248" s="31">
        <f>IF(ISBLANK('Input-Accounts'!A248),"",'Input-Accounts'!A248)</f>
        <v>219</v>
      </c>
      <c r="B248" s="53" t="str">
        <f>IF(ISBLANK('Input-Accounts'!B248),"",'Input-Accounts'!B248)</f>
        <v>MISC INTANGIBLE PLANT-CLOUD SOFTWARE</v>
      </c>
      <c r="C248" s="31">
        <f>IF(ISBLANK('Input-Accounts'!C248),"",'Input-Accounts'!C248)</f>
        <v>303.99</v>
      </c>
      <c r="D248" s="10" cm="1">
        <f t="array" aca="1" ref="D248" ca="1">SUM(INDIRECT("'"&amp;TOTALECSheets&amp;"'!"&amp;ADDRESS(ROW(),COLUMN())))</f>
        <v>0</v>
      </c>
      <c r="E248" s="10">
        <f t="shared" ca="1" si="8"/>
        <v>0</v>
      </c>
      <c r="F248" s="3"/>
      <c r="G248" s="10" cm="1">
        <f t="array" aca="1" ref="G248" ca="1">SUM(INDIRECT("'"&amp;TOTALECSheets&amp;"'!"&amp;ADDRESS(ROW(),COLUMN())))</f>
        <v>0</v>
      </c>
      <c r="H248" s="10" cm="1">
        <f t="array" aca="1" ref="H248" ca="1">SUM(INDIRECT("'"&amp;TOTALECSheets&amp;"'!"&amp;ADDRESS(ROW(),COLUMN())))</f>
        <v>0</v>
      </c>
      <c r="I248" s="10" cm="1">
        <f t="array" aca="1" ref="I248" ca="1">SUM(INDIRECT("'"&amp;TOTALECSheets&amp;"'!"&amp;ADDRESS(ROW(),COLUMN())))</f>
        <v>0</v>
      </c>
      <c r="J248" s="10" cm="1">
        <f t="array" aca="1" ref="J248" ca="1">SUM(INDIRECT("'"&amp;TOTALECSheets&amp;"'!"&amp;ADDRESS(ROW(),COLUMN())))</f>
        <v>0</v>
      </c>
      <c r="K248" s="10" cm="1">
        <f t="array" aca="1" ref="K248" ca="1">SUM(INDIRECT("'"&amp;TOTALECSheets&amp;"'!"&amp;ADDRESS(ROW(),COLUMN())))</f>
        <v>0</v>
      </c>
    </row>
    <row r="249" spans="1:11" outlineLevel="1">
      <c r="A249" s="31">
        <f>IF(ISBLANK('Input-Accounts'!A249),"",'Input-Accounts'!A249)</f>
        <v>220</v>
      </c>
      <c r="B249" t="str">
        <f>IF(ISBLANK('Input-Accounts'!B249),"",'Input-Accounts'!B249)</f>
        <v>Subtotal - Intangible Plant</v>
      </c>
      <c r="C249" s="31" t="str">
        <f>IF(ISBLANK('Input-Accounts'!C249),"",'Input-Accounts'!C249)</f>
        <v/>
      </c>
      <c r="D249" s="123" cm="1">
        <f t="array" aca="1" ref="D249" ca="1">SUM(INDIRECT("'"&amp;TOTALECSheets&amp;"'!"&amp;ADDRESS(ROW(),COLUMN())))</f>
        <v>0</v>
      </c>
      <c r="E249" s="10">
        <f t="shared" ca="1" si="8"/>
        <v>0</v>
      </c>
      <c r="G249" s="123" cm="1">
        <f t="array" aca="1" ref="G249" ca="1">SUM(INDIRECT("'"&amp;TOTALECSheets&amp;"'!"&amp;ADDRESS(ROW(),COLUMN())))</f>
        <v>0</v>
      </c>
      <c r="H249" s="123" cm="1">
        <f t="array" aca="1" ref="H249" ca="1">SUM(INDIRECT("'"&amp;TOTALECSheets&amp;"'!"&amp;ADDRESS(ROW(),COLUMN())))</f>
        <v>0</v>
      </c>
      <c r="I249" s="123" cm="1">
        <f t="array" aca="1" ref="I249" ca="1">SUM(INDIRECT("'"&amp;TOTALECSheets&amp;"'!"&amp;ADDRESS(ROW(),COLUMN())))</f>
        <v>0</v>
      </c>
      <c r="J249" s="123" cm="1">
        <f t="array" aca="1" ref="J249" ca="1">SUM(INDIRECT("'"&amp;TOTALECSheets&amp;"'!"&amp;ADDRESS(ROW(),COLUMN())))</f>
        <v>0</v>
      </c>
      <c r="K249" s="123" cm="1">
        <f t="array" aca="1" ref="K249" ca="1">SUM(INDIRECT("'"&amp;TOTALECSheets&amp;"'!"&amp;ADDRESS(ROW(),COLUMN())))</f>
        <v>0</v>
      </c>
    </row>
    <row r="250" spans="1:11" outlineLevel="1">
      <c r="A250" s="31" t="str">
        <f>IF(ISBLANK('Input-Accounts'!A250),"",'Input-Accounts'!A250)</f>
        <v/>
      </c>
      <c r="B250" t="str">
        <f>IF(ISBLANK('Input-Accounts'!B250),"",'Input-Accounts'!B250)</f>
        <v/>
      </c>
      <c r="D250" s="10"/>
      <c r="E250" s="10">
        <f t="shared" si="8"/>
        <v>0</v>
      </c>
      <c r="G250" s="10"/>
      <c r="H250" s="10"/>
      <c r="I250" s="10"/>
      <c r="J250" s="10"/>
      <c r="K250" s="10"/>
    </row>
    <row r="251" spans="1:11" outlineLevel="1">
      <c r="A251" s="31">
        <f>IF(ISBLANK('Input-Accounts'!A251),"",'Input-Accounts'!A251)</f>
        <v>221</v>
      </c>
      <c r="B251" s="1" t="str">
        <f>IF(ISBLANK('Input-Accounts'!B251),"",'Input-Accounts'!B251)</f>
        <v>Distribution Plant</v>
      </c>
      <c r="C251" s="31" t="str">
        <f>IF(ISBLANK('Input-Accounts'!C251),"",'Input-Accounts'!C251)</f>
        <v/>
      </c>
      <c r="D251" s="10"/>
      <c r="E251" s="10">
        <f t="shared" si="8"/>
        <v>0</v>
      </c>
      <c r="F251" s="3"/>
      <c r="G251" s="10"/>
      <c r="H251" s="10"/>
      <c r="I251" s="10"/>
      <c r="J251" s="10"/>
      <c r="K251" s="10"/>
    </row>
    <row r="252" spans="1:11" outlineLevel="1">
      <c r="A252" s="31">
        <f>IF(ISBLANK('Input-Accounts'!A252),"",'Input-Accounts'!A252)</f>
        <v>222</v>
      </c>
      <c r="B252" s="53" t="str">
        <f>IF(ISBLANK('Input-Accounts'!B252),"",'Input-Accounts'!B252)</f>
        <v>LAND-CITY GATE &amp; MAIN LINE IND. M &amp; R</v>
      </c>
      <c r="C252" s="31">
        <f>IF(ISBLANK('Input-Accounts'!C252),"",'Input-Accounts'!C252)</f>
        <v>374.1</v>
      </c>
      <c r="D252" s="10" cm="1">
        <f t="array" aca="1" ref="D252" ca="1">SUM(INDIRECT("'"&amp;TOTALECSheets&amp;"'!"&amp;ADDRESS(ROW(),COLUMN())))</f>
        <v>0</v>
      </c>
      <c r="E252" s="10">
        <f t="shared" ca="1" si="8"/>
        <v>0</v>
      </c>
      <c r="F252" s="3"/>
      <c r="G252" s="10" cm="1">
        <f t="array" aca="1" ref="G252" ca="1">SUM(INDIRECT("'"&amp;TOTALECSheets&amp;"'!"&amp;ADDRESS(ROW(),COLUMN())))</f>
        <v>0</v>
      </c>
      <c r="H252" s="10" cm="1">
        <f t="array" aca="1" ref="H252" ca="1">SUM(INDIRECT("'"&amp;TOTALECSheets&amp;"'!"&amp;ADDRESS(ROW(),COLUMN())))</f>
        <v>0</v>
      </c>
      <c r="I252" s="10" cm="1">
        <f t="array" aca="1" ref="I252" ca="1">SUM(INDIRECT("'"&amp;TOTALECSheets&amp;"'!"&amp;ADDRESS(ROW(),COLUMN())))</f>
        <v>0</v>
      </c>
      <c r="J252" s="10" cm="1">
        <f t="array" aca="1" ref="J252" ca="1">SUM(INDIRECT("'"&amp;TOTALECSheets&amp;"'!"&amp;ADDRESS(ROW(),COLUMN())))</f>
        <v>0</v>
      </c>
      <c r="K252" s="10" cm="1">
        <f t="array" aca="1" ref="K252" ca="1">SUM(INDIRECT("'"&amp;TOTALECSheets&amp;"'!"&amp;ADDRESS(ROW(),COLUMN())))</f>
        <v>0</v>
      </c>
    </row>
    <row r="253" spans="1:11" outlineLevel="1">
      <c r="A253" s="31">
        <f>IF(ISBLANK('Input-Accounts'!A253),"",'Input-Accounts'!A253)</f>
        <v>223</v>
      </c>
      <c r="B253" s="53" t="str">
        <f>IF(ISBLANK('Input-Accounts'!B253),"",'Input-Accounts'!B253)</f>
        <v>LAND-OTHER DISTRIBUTION SYSTEMS</v>
      </c>
      <c r="C253" s="31">
        <f>IF(ISBLANK('Input-Accounts'!C253),"",'Input-Accounts'!C253)</f>
        <v>374.2</v>
      </c>
      <c r="D253" s="10" cm="1">
        <f t="array" aca="1" ref="D253" ca="1">SUM(INDIRECT("'"&amp;TOTALECSheets&amp;"'!"&amp;ADDRESS(ROW(),COLUMN())))</f>
        <v>0</v>
      </c>
      <c r="E253" s="10">
        <f t="shared" ca="1" si="8"/>
        <v>0</v>
      </c>
      <c r="F253" s="3"/>
      <c r="G253" s="10" cm="1">
        <f t="array" aca="1" ref="G253" ca="1">SUM(INDIRECT("'"&amp;TOTALECSheets&amp;"'!"&amp;ADDRESS(ROW(),COLUMN())))</f>
        <v>0</v>
      </c>
      <c r="H253" s="10" cm="1">
        <f t="array" aca="1" ref="H253" ca="1">SUM(INDIRECT("'"&amp;TOTALECSheets&amp;"'!"&amp;ADDRESS(ROW(),COLUMN())))</f>
        <v>0</v>
      </c>
      <c r="I253" s="10" cm="1">
        <f t="array" aca="1" ref="I253" ca="1">SUM(INDIRECT("'"&amp;TOTALECSheets&amp;"'!"&amp;ADDRESS(ROW(),COLUMN())))</f>
        <v>0</v>
      </c>
      <c r="J253" s="10" cm="1">
        <f t="array" aca="1" ref="J253" ca="1">SUM(INDIRECT("'"&amp;TOTALECSheets&amp;"'!"&amp;ADDRESS(ROW(),COLUMN())))</f>
        <v>0</v>
      </c>
      <c r="K253" s="10" cm="1">
        <f t="array" aca="1" ref="K253" ca="1">SUM(INDIRECT("'"&amp;TOTALECSheets&amp;"'!"&amp;ADDRESS(ROW(),COLUMN())))</f>
        <v>0</v>
      </c>
    </row>
    <row r="254" spans="1:11" outlineLevel="1">
      <c r="A254" s="31">
        <f>IF(ISBLANK('Input-Accounts'!A254),"",'Input-Accounts'!A254)</f>
        <v>224</v>
      </c>
      <c r="B254" s="53" t="str">
        <f>IF(ISBLANK('Input-Accounts'!B254),"",'Input-Accounts'!B254)</f>
        <v>LAND RIGHTS-OTHER DISTR SYSTEMS</v>
      </c>
      <c r="C254" s="31">
        <f>IF(ISBLANK('Input-Accounts'!C254),"",'Input-Accounts'!C254)</f>
        <v>374.4</v>
      </c>
      <c r="D254" s="10" cm="1">
        <f t="array" aca="1" ref="D254" ca="1">SUM(INDIRECT("'"&amp;TOTALECSheets&amp;"'!"&amp;ADDRESS(ROW(),COLUMN())))</f>
        <v>0</v>
      </c>
      <c r="E254" s="10">
        <f t="shared" ca="1" si="8"/>
        <v>0</v>
      </c>
      <c r="F254" s="3"/>
      <c r="G254" s="10" cm="1">
        <f t="array" aca="1" ref="G254" ca="1">SUM(INDIRECT("'"&amp;TOTALECSheets&amp;"'!"&amp;ADDRESS(ROW(),COLUMN())))</f>
        <v>0</v>
      </c>
      <c r="H254" s="10" cm="1">
        <f t="array" aca="1" ref="H254" ca="1">SUM(INDIRECT("'"&amp;TOTALECSheets&amp;"'!"&amp;ADDRESS(ROW(),COLUMN())))</f>
        <v>0</v>
      </c>
      <c r="I254" s="10" cm="1">
        <f t="array" aca="1" ref="I254" ca="1">SUM(INDIRECT("'"&amp;TOTALECSheets&amp;"'!"&amp;ADDRESS(ROW(),COLUMN())))</f>
        <v>0</v>
      </c>
      <c r="J254" s="10" cm="1">
        <f t="array" aca="1" ref="J254" ca="1">SUM(INDIRECT("'"&amp;TOTALECSheets&amp;"'!"&amp;ADDRESS(ROW(),COLUMN())))</f>
        <v>0</v>
      </c>
      <c r="K254" s="10" cm="1">
        <f t="array" aca="1" ref="K254" ca="1">SUM(INDIRECT("'"&amp;TOTALECSheets&amp;"'!"&amp;ADDRESS(ROW(),COLUMN())))</f>
        <v>0</v>
      </c>
    </row>
    <row r="255" spans="1:11" outlineLevel="1">
      <c r="A255" s="31">
        <f>IF(ISBLANK('Input-Accounts'!A255),"",'Input-Accounts'!A255)</f>
        <v>225</v>
      </c>
      <c r="B255" s="53" t="str">
        <f>IF(ISBLANK('Input-Accounts'!B255),"",'Input-Accounts'!B255)</f>
        <v>RIGHTS OF WAY</v>
      </c>
      <c r="C255" s="31">
        <f>IF(ISBLANK('Input-Accounts'!C255),"",'Input-Accounts'!C255)</f>
        <v>374.5</v>
      </c>
      <c r="D255" s="10" cm="1">
        <f t="array" aca="1" ref="D255" ca="1">SUM(INDIRECT("'"&amp;TOTALECSheets&amp;"'!"&amp;ADDRESS(ROW(),COLUMN())))</f>
        <v>0</v>
      </c>
      <c r="E255" s="10">
        <f t="shared" ca="1" si="8"/>
        <v>0</v>
      </c>
      <c r="F255" s="3"/>
      <c r="G255" s="10" cm="1">
        <f t="array" aca="1" ref="G255" ca="1">SUM(INDIRECT("'"&amp;TOTALECSheets&amp;"'!"&amp;ADDRESS(ROW(),COLUMN())))</f>
        <v>0</v>
      </c>
      <c r="H255" s="10" cm="1">
        <f t="array" aca="1" ref="H255" ca="1">SUM(INDIRECT("'"&amp;TOTALECSheets&amp;"'!"&amp;ADDRESS(ROW(),COLUMN())))</f>
        <v>0</v>
      </c>
      <c r="I255" s="10" cm="1">
        <f t="array" aca="1" ref="I255" ca="1">SUM(INDIRECT("'"&amp;TOTALECSheets&amp;"'!"&amp;ADDRESS(ROW(),COLUMN())))</f>
        <v>0</v>
      </c>
      <c r="J255" s="10" cm="1">
        <f t="array" aca="1" ref="J255" ca="1">SUM(INDIRECT("'"&amp;TOTALECSheets&amp;"'!"&amp;ADDRESS(ROW(),COLUMN())))</f>
        <v>0</v>
      </c>
      <c r="K255" s="10" cm="1">
        <f t="array" aca="1" ref="K255" ca="1">SUM(INDIRECT("'"&amp;TOTALECSheets&amp;"'!"&amp;ADDRESS(ROW(),COLUMN())))</f>
        <v>0</v>
      </c>
    </row>
    <row r="256" spans="1:11" outlineLevel="1">
      <c r="A256" s="31">
        <f>IF(ISBLANK('Input-Accounts'!A256),"",'Input-Accounts'!A256)</f>
        <v>226</v>
      </c>
      <c r="B256" s="53" t="str">
        <f>IF(ISBLANK('Input-Accounts'!B256),"",'Input-Accounts'!B256)</f>
        <v>STRUC &amp; IMPROV-CITY GATE M &amp; R</v>
      </c>
      <c r="C256" s="31">
        <f>IF(ISBLANK('Input-Accounts'!C256),"",'Input-Accounts'!C256)</f>
        <v>375.2</v>
      </c>
      <c r="D256" s="10" cm="1">
        <f t="array" aca="1" ref="D256" ca="1">SUM(INDIRECT("'"&amp;TOTALECSheets&amp;"'!"&amp;ADDRESS(ROW(),COLUMN())))</f>
        <v>0</v>
      </c>
      <c r="E256" s="10">
        <f t="shared" ca="1" si="8"/>
        <v>0</v>
      </c>
      <c r="F256" s="3"/>
      <c r="G256" s="10" cm="1">
        <f t="array" aca="1" ref="G256" ca="1">SUM(INDIRECT("'"&amp;TOTALECSheets&amp;"'!"&amp;ADDRESS(ROW(),COLUMN())))</f>
        <v>0</v>
      </c>
      <c r="H256" s="10" cm="1">
        <f t="array" aca="1" ref="H256" ca="1">SUM(INDIRECT("'"&amp;TOTALECSheets&amp;"'!"&amp;ADDRESS(ROW(),COLUMN())))</f>
        <v>0</v>
      </c>
      <c r="I256" s="10" cm="1">
        <f t="array" aca="1" ref="I256" ca="1">SUM(INDIRECT("'"&amp;TOTALECSheets&amp;"'!"&amp;ADDRESS(ROW(),COLUMN())))</f>
        <v>0</v>
      </c>
      <c r="J256" s="10" cm="1">
        <f t="array" aca="1" ref="J256" ca="1">SUM(INDIRECT("'"&amp;TOTALECSheets&amp;"'!"&amp;ADDRESS(ROW(),COLUMN())))</f>
        <v>0</v>
      </c>
      <c r="K256" s="10" cm="1">
        <f t="array" aca="1" ref="K256" ca="1">SUM(INDIRECT("'"&amp;TOTALECSheets&amp;"'!"&amp;ADDRESS(ROW(),COLUMN())))</f>
        <v>0</v>
      </c>
    </row>
    <row r="257" spans="1:11" outlineLevel="1">
      <c r="A257" s="31">
        <f>IF(ISBLANK('Input-Accounts'!A257),"",'Input-Accounts'!A257)</f>
        <v>227</v>
      </c>
      <c r="B257" s="53" t="str">
        <f>IF(ISBLANK('Input-Accounts'!B257),"",'Input-Accounts'!B257)</f>
        <v>STRUC &amp; IMPROV-GENERAL M &amp; R</v>
      </c>
      <c r="C257" s="31">
        <f>IF(ISBLANK('Input-Accounts'!C257),"",'Input-Accounts'!C257)</f>
        <v>375.3</v>
      </c>
      <c r="D257" s="10" cm="1">
        <f t="array" aca="1" ref="D257" ca="1">SUM(INDIRECT("'"&amp;TOTALECSheets&amp;"'!"&amp;ADDRESS(ROW(),COLUMN())))</f>
        <v>0</v>
      </c>
      <c r="E257" s="10">
        <f t="shared" ca="1" si="8"/>
        <v>0</v>
      </c>
      <c r="F257" s="3"/>
      <c r="G257" s="10" cm="1">
        <f t="array" aca="1" ref="G257" ca="1">SUM(INDIRECT("'"&amp;TOTALECSheets&amp;"'!"&amp;ADDRESS(ROW(),COLUMN())))</f>
        <v>0</v>
      </c>
      <c r="H257" s="10" cm="1">
        <f t="array" aca="1" ref="H257" ca="1">SUM(INDIRECT("'"&amp;TOTALECSheets&amp;"'!"&amp;ADDRESS(ROW(),COLUMN())))</f>
        <v>0</v>
      </c>
      <c r="I257" s="10" cm="1">
        <f t="array" aca="1" ref="I257" ca="1">SUM(INDIRECT("'"&amp;TOTALECSheets&amp;"'!"&amp;ADDRESS(ROW(),COLUMN())))</f>
        <v>0</v>
      </c>
      <c r="J257" s="10" cm="1">
        <f t="array" aca="1" ref="J257" ca="1">SUM(INDIRECT("'"&amp;TOTALECSheets&amp;"'!"&amp;ADDRESS(ROW(),COLUMN())))</f>
        <v>0</v>
      </c>
      <c r="K257" s="10" cm="1">
        <f t="array" aca="1" ref="K257" ca="1">SUM(INDIRECT("'"&amp;TOTALECSheets&amp;"'!"&amp;ADDRESS(ROW(),COLUMN())))</f>
        <v>0</v>
      </c>
    </row>
    <row r="258" spans="1:11" outlineLevel="1">
      <c r="A258" s="31">
        <f>IF(ISBLANK('Input-Accounts'!A258),"",'Input-Accounts'!A258)</f>
        <v>228</v>
      </c>
      <c r="B258" s="53" t="str">
        <f>IF(ISBLANK('Input-Accounts'!B258),"",'Input-Accounts'!B258)</f>
        <v xml:space="preserve">STRUC &amp; IMPROV-REGULATING </v>
      </c>
      <c r="C258" s="31">
        <f>IF(ISBLANK('Input-Accounts'!C258),"",'Input-Accounts'!C258)</f>
        <v>375.4</v>
      </c>
      <c r="D258" s="10" cm="1">
        <f t="array" aca="1" ref="D258" ca="1">SUM(INDIRECT("'"&amp;TOTALECSheets&amp;"'!"&amp;ADDRESS(ROW(),COLUMN())))</f>
        <v>0</v>
      </c>
      <c r="E258" s="10">
        <f t="shared" ca="1" si="8"/>
        <v>0</v>
      </c>
      <c r="F258" s="3"/>
      <c r="G258" s="10" cm="1">
        <f t="array" aca="1" ref="G258" ca="1">SUM(INDIRECT("'"&amp;TOTALECSheets&amp;"'!"&amp;ADDRESS(ROW(),COLUMN())))</f>
        <v>0</v>
      </c>
      <c r="H258" s="10" cm="1">
        <f t="array" aca="1" ref="H258" ca="1">SUM(INDIRECT("'"&amp;TOTALECSheets&amp;"'!"&amp;ADDRESS(ROW(),COLUMN())))</f>
        <v>0</v>
      </c>
      <c r="I258" s="10" cm="1">
        <f t="array" aca="1" ref="I258" ca="1">SUM(INDIRECT("'"&amp;TOTALECSheets&amp;"'!"&amp;ADDRESS(ROW(),COLUMN())))</f>
        <v>0</v>
      </c>
      <c r="J258" s="10" cm="1">
        <f t="array" aca="1" ref="J258" ca="1">SUM(INDIRECT("'"&amp;TOTALECSheets&amp;"'!"&amp;ADDRESS(ROW(),COLUMN())))</f>
        <v>0</v>
      </c>
      <c r="K258" s="10" cm="1">
        <f t="array" aca="1" ref="K258" ca="1">SUM(INDIRECT("'"&amp;TOTALECSheets&amp;"'!"&amp;ADDRESS(ROW(),COLUMN())))</f>
        <v>0</v>
      </c>
    </row>
    <row r="259" spans="1:11" outlineLevel="1">
      <c r="A259" s="31">
        <f>IF(ISBLANK('Input-Accounts'!A259),"",'Input-Accounts'!A259)</f>
        <v>229</v>
      </c>
      <c r="B259" s="53" t="str">
        <f>IF(ISBLANK('Input-Accounts'!B259),"",'Input-Accounts'!B259)</f>
        <v>STRUC &amp; IMPROV-REGULATING - DS-ML DIRECT ASSIGNMENT</v>
      </c>
      <c r="C259" s="31">
        <f>IF(ISBLANK('Input-Accounts'!C259),"",'Input-Accounts'!C259)</f>
        <v>375.4</v>
      </c>
      <c r="D259" s="10" cm="1">
        <f t="array" aca="1" ref="D259" ca="1">SUM(INDIRECT("'"&amp;TOTALECSheets&amp;"'!"&amp;ADDRESS(ROW(),COLUMN())))</f>
        <v>0</v>
      </c>
      <c r="E259" s="10">
        <f t="shared" ca="1" si="8"/>
        <v>0</v>
      </c>
      <c r="F259" s="3"/>
      <c r="G259" s="10" cm="1">
        <f t="array" aca="1" ref="G259" ca="1">SUM(INDIRECT("'"&amp;TOTALECSheets&amp;"'!"&amp;ADDRESS(ROW(),COLUMN())))</f>
        <v>0</v>
      </c>
      <c r="H259" s="10" cm="1">
        <f t="array" aca="1" ref="H259" ca="1">SUM(INDIRECT("'"&amp;TOTALECSheets&amp;"'!"&amp;ADDRESS(ROW(),COLUMN())))</f>
        <v>0</v>
      </c>
      <c r="I259" s="10" cm="1">
        <f t="array" aca="1" ref="I259" ca="1">SUM(INDIRECT("'"&amp;TOTALECSheets&amp;"'!"&amp;ADDRESS(ROW(),COLUMN())))</f>
        <v>0</v>
      </c>
      <c r="J259" s="10" cm="1">
        <f t="array" aca="1" ref="J259" ca="1">SUM(INDIRECT("'"&amp;TOTALECSheets&amp;"'!"&amp;ADDRESS(ROW(),COLUMN())))</f>
        <v>0</v>
      </c>
      <c r="K259" s="10" cm="1">
        <f t="array" aca="1" ref="K259" ca="1">SUM(INDIRECT("'"&amp;TOTALECSheets&amp;"'!"&amp;ADDRESS(ROW(),COLUMN())))</f>
        <v>0</v>
      </c>
    </row>
    <row r="260" spans="1:11" outlineLevel="1">
      <c r="A260" s="31">
        <f>IF(ISBLANK('Input-Accounts'!A260),"",'Input-Accounts'!A260)</f>
        <v>230</v>
      </c>
      <c r="B260" s="53" t="str">
        <f>IF(ISBLANK('Input-Accounts'!B260),"",'Input-Accounts'!B260)</f>
        <v>STRUC &amp; IMPROV-DISTR. IND. M &amp; R</v>
      </c>
      <c r="C260" s="31">
        <f>IF(ISBLANK('Input-Accounts'!C260),"",'Input-Accounts'!C260)</f>
        <v>375.6</v>
      </c>
      <c r="D260" s="10" cm="1">
        <f t="array" aca="1" ref="D260" ca="1">SUM(INDIRECT("'"&amp;TOTALECSheets&amp;"'!"&amp;ADDRESS(ROW(),COLUMN())))</f>
        <v>0</v>
      </c>
      <c r="E260" s="10">
        <f t="shared" ca="1" si="8"/>
        <v>0</v>
      </c>
      <c r="F260" s="3"/>
      <c r="G260" s="10" cm="1">
        <f t="array" aca="1" ref="G260" ca="1">SUM(INDIRECT("'"&amp;TOTALECSheets&amp;"'!"&amp;ADDRESS(ROW(),COLUMN())))</f>
        <v>0</v>
      </c>
      <c r="H260" s="10" cm="1">
        <f t="array" aca="1" ref="H260" ca="1">SUM(INDIRECT("'"&amp;TOTALECSheets&amp;"'!"&amp;ADDRESS(ROW(),COLUMN())))</f>
        <v>0</v>
      </c>
      <c r="I260" s="10" cm="1">
        <f t="array" aca="1" ref="I260" ca="1">SUM(INDIRECT("'"&amp;TOTALECSheets&amp;"'!"&amp;ADDRESS(ROW(),COLUMN())))</f>
        <v>0</v>
      </c>
      <c r="J260" s="10" cm="1">
        <f t="array" aca="1" ref="J260" ca="1">SUM(INDIRECT("'"&amp;TOTALECSheets&amp;"'!"&amp;ADDRESS(ROW(),COLUMN())))</f>
        <v>0</v>
      </c>
      <c r="K260" s="10" cm="1">
        <f t="array" aca="1" ref="K260" ca="1">SUM(INDIRECT("'"&amp;TOTALECSheets&amp;"'!"&amp;ADDRESS(ROW(),COLUMN())))</f>
        <v>0</v>
      </c>
    </row>
    <row r="261" spans="1:11" outlineLevel="1">
      <c r="A261" s="31">
        <f>IF(ISBLANK('Input-Accounts'!A261),"",'Input-Accounts'!A261)</f>
        <v>231</v>
      </c>
      <c r="B261" s="53" t="str">
        <f>IF(ISBLANK('Input-Accounts'!B261),"",'Input-Accounts'!B261)</f>
        <v>STRUC &amp; IMPROV-OTHER DISTR. SYSTEMS</v>
      </c>
      <c r="C261" s="31">
        <f>IF(ISBLANK('Input-Accounts'!C261),"",'Input-Accounts'!C261)</f>
        <v>375.7</v>
      </c>
      <c r="D261" s="10" cm="1">
        <f t="array" aca="1" ref="D261" ca="1">SUM(INDIRECT("'"&amp;TOTALECSheets&amp;"'!"&amp;ADDRESS(ROW(),COLUMN())))</f>
        <v>0</v>
      </c>
      <c r="E261" s="10">
        <f t="shared" ca="1" si="8"/>
        <v>0</v>
      </c>
      <c r="F261" s="3"/>
      <c r="G261" s="10" cm="1">
        <f t="array" aca="1" ref="G261" ca="1">SUM(INDIRECT("'"&amp;TOTALECSheets&amp;"'!"&amp;ADDRESS(ROW(),COLUMN())))</f>
        <v>0</v>
      </c>
      <c r="H261" s="10" cm="1">
        <f t="array" aca="1" ref="H261" ca="1">SUM(INDIRECT("'"&amp;TOTALECSheets&amp;"'!"&amp;ADDRESS(ROW(),COLUMN())))</f>
        <v>0</v>
      </c>
      <c r="I261" s="10" cm="1">
        <f t="array" aca="1" ref="I261" ca="1">SUM(INDIRECT("'"&amp;TOTALECSheets&amp;"'!"&amp;ADDRESS(ROW(),COLUMN())))</f>
        <v>0</v>
      </c>
      <c r="J261" s="10" cm="1">
        <f t="array" aca="1" ref="J261" ca="1">SUM(INDIRECT("'"&amp;TOTALECSheets&amp;"'!"&amp;ADDRESS(ROW(),COLUMN())))</f>
        <v>0</v>
      </c>
      <c r="K261" s="10" cm="1">
        <f t="array" aca="1" ref="K261" ca="1">SUM(INDIRECT("'"&amp;TOTALECSheets&amp;"'!"&amp;ADDRESS(ROW(),COLUMN())))</f>
        <v>0</v>
      </c>
    </row>
    <row r="262" spans="1:11" outlineLevel="1">
      <c r="A262" s="31">
        <f>IF(ISBLANK('Input-Accounts'!A262),"",'Input-Accounts'!A262)</f>
        <v>232</v>
      </c>
      <c r="B262" s="53" t="str">
        <f>IF(ISBLANK('Input-Accounts'!B262),"",'Input-Accounts'!B262)</f>
        <v>STRUC &amp; IMPROV-OTHER DISTR SYS-ILP</v>
      </c>
      <c r="C262" s="31">
        <f>IF(ISBLANK('Input-Accounts'!C262),"",'Input-Accounts'!C262)</f>
        <v>375.71</v>
      </c>
      <c r="D262" s="10" cm="1">
        <f t="array" aca="1" ref="D262" ca="1">SUM(INDIRECT("'"&amp;TOTALECSheets&amp;"'!"&amp;ADDRESS(ROW(),COLUMN())))</f>
        <v>0</v>
      </c>
      <c r="E262" s="10">
        <f t="shared" ca="1" si="8"/>
        <v>0</v>
      </c>
      <c r="F262" s="3"/>
      <c r="G262" s="10" cm="1">
        <f t="array" aca="1" ref="G262" ca="1">SUM(INDIRECT("'"&amp;TOTALECSheets&amp;"'!"&amp;ADDRESS(ROW(),COLUMN())))</f>
        <v>0</v>
      </c>
      <c r="H262" s="10" cm="1">
        <f t="array" aca="1" ref="H262" ca="1">SUM(INDIRECT("'"&amp;TOTALECSheets&amp;"'!"&amp;ADDRESS(ROW(),COLUMN())))</f>
        <v>0</v>
      </c>
      <c r="I262" s="10" cm="1">
        <f t="array" aca="1" ref="I262" ca="1">SUM(INDIRECT("'"&amp;TOTALECSheets&amp;"'!"&amp;ADDRESS(ROW(),COLUMN())))</f>
        <v>0</v>
      </c>
      <c r="J262" s="10" cm="1">
        <f t="array" aca="1" ref="J262" ca="1">SUM(INDIRECT("'"&amp;TOTALECSheets&amp;"'!"&amp;ADDRESS(ROW(),COLUMN())))</f>
        <v>0</v>
      </c>
      <c r="K262" s="10" cm="1">
        <f t="array" aca="1" ref="K262" ca="1">SUM(INDIRECT("'"&amp;TOTALECSheets&amp;"'!"&amp;ADDRESS(ROW(),COLUMN())))</f>
        <v>0</v>
      </c>
    </row>
    <row r="263" spans="1:11" outlineLevel="1">
      <c r="A263" s="31">
        <f>IF(ISBLANK('Input-Accounts'!A263),"",'Input-Accounts'!A263)</f>
        <v>233</v>
      </c>
      <c r="B263" s="53" t="str">
        <f>IF(ISBLANK('Input-Accounts'!B263),"",'Input-Accounts'!B263)</f>
        <v>STRUC &amp; IMPROV-COMMUNICATIONS</v>
      </c>
      <c r="C263" s="31">
        <f>IF(ISBLANK('Input-Accounts'!C263),"",'Input-Accounts'!C263)</f>
        <v>375.8</v>
      </c>
      <c r="D263" s="10" cm="1">
        <f t="array" aca="1" ref="D263" ca="1">SUM(INDIRECT("'"&amp;TOTALECSheets&amp;"'!"&amp;ADDRESS(ROW(),COLUMN())))</f>
        <v>0</v>
      </c>
      <c r="E263" s="10">
        <f t="shared" ca="1" si="8"/>
        <v>0</v>
      </c>
      <c r="F263" s="3"/>
      <c r="G263" s="10" cm="1">
        <f t="array" aca="1" ref="G263" ca="1">SUM(INDIRECT("'"&amp;TOTALECSheets&amp;"'!"&amp;ADDRESS(ROW(),COLUMN())))</f>
        <v>0</v>
      </c>
      <c r="H263" s="10" cm="1">
        <f t="array" aca="1" ref="H263" ca="1">SUM(INDIRECT("'"&amp;TOTALECSheets&amp;"'!"&amp;ADDRESS(ROW(),COLUMN())))</f>
        <v>0</v>
      </c>
      <c r="I263" s="10" cm="1">
        <f t="array" aca="1" ref="I263" ca="1">SUM(INDIRECT("'"&amp;TOTALECSheets&amp;"'!"&amp;ADDRESS(ROW(),COLUMN())))</f>
        <v>0</v>
      </c>
      <c r="J263" s="10" cm="1">
        <f t="array" aca="1" ref="J263" ca="1">SUM(INDIRECT("'"&amp;TOTALECSheets&amp;"'!"&amp;ADDRESS(ROW(),COLUMN())))</f>
        <v>0</v>
      </c>
      <c r="K263" s="10" cm="1">
        <f t="array" aca="1" ref="K263" ca="1">SUM(INDIRECT("'"&amp;TOTALECSheets&amp;"'!"&amp;ADDRESS(ROW(),COLUMN())))</f>
        <v>0</v>
      </c>
    </row>
    <row r="264" spans="1:11" outlineLevel="1">
      <c r="A264" s="31">
        <f>IF(ISBLANK('Input-Accounts'!A264),"",'Input-Accounts'!A264)</f>
        <v>234</v>
      </c>
      <c r="B264" s="53" t="str">
        <f>IF(ISBLANK('Input-Accounts'!B264),"",'Input-Accounts'!B264)</f>
        <v>MAINS (Less SMRP)</v>
      </c>
      <c r="C264" s="31">
        <f>IF(ISBLANK('Input-Accounts'!C264),"",'Input-Accounts'!C264)</f>
        <v>376</v>
      </c>
      <c r="D264" s="10" cm="1">
        <f t="array" aca="1" ref="D264" ca="1">SUM(INDIRECT("'"&amp;TOTALECSheets&amp;"'!"&amp;ADDRESS(ROW(),COLUMN())))</f>
        <v>0</v>
      </c>
      <c r="E264" s="10">
        <f t="shared" ca="1" si="8"/>
        <v>0</v>
      </c>
      <c r="F264" s="3"/>
      <c r="G264" s="10" cm="1">
        <f t="array" aca="1" ref="G264" ca="1">SUM(INDIRECT("'"&amp;TOTALECSheets&amp;"'!"&amp;ADDRESS(ROW(),COLUMN())))</f>
        <v>0</v>
      </c>
      <c r="H264" s="10" cm="1">
        <f t="array" aca="1" ref="H264" ca="1">SUM(INDIRECT("'"&amp;TOTALECSheets&amp;"'!"&amp;ADDRESS(ROW(),COLUMN())))</f>
        <v>0</v>
      </c>
      <c r="I264" s="10" cm="1">
        <f t="array" aca="1" ref="I264" ca="1">SUM(INDIRECT("'"&amp;TOTALECSheets&amp;"'!"&amp;ADDRESS(ROW(),COLUMN())))</f>
        <v>0</v>
      </c>
      <c r="J264" s="10" cm="1">
        <f t="array" aca="1" ref="J264" ca="1">SUM(INDIRECT("'"&amp;TOTALECSheets&amp;"'!"&amp;ADDRESS(ROW(),COLUMN())))</f>
        <v>0</v>
      </c>
      <c r="K264" s="10" cm="1">
        <f t="array" aca="1" ref="K264" ca="1">SUM(INDIRECT("'"&amp;TOTALECSheets&amp;"'!"&amp;ADDRESS(ROW(),COLUMN())))</f>
        <v>0</v>
      </c>
    </row>
    <row r="265" spans="1:11" outlineLevel="1">
      <c r="A265" s="31">
        <f>IF(ISBLANK('Input-Accounts'!A265),"",'Input-Accounts'!A265)</f>
        <v>235</v>
      </c>
      <c r="B265" s="53" t="str">
        <f>IF(ISBLANK('Input-Accounts'!B265),"",'Input-Accounts'!B265)</f>
        <v>MAINS - DS-ML DIRECT ASSIGNMENT</v>
      </c>
      <c r="C265" s="31">
        <f>IF(ISBLANK('Input-Accounts'!C265),"",'Input-Accounts'!C265)</f>
        <v>376</v>
      </c>
      <c r="D265" s="10" cm="1">
        <f t="array" aca="1" ref="D265" ca="1">SUM(INDIRECT("'"&amp;TOTALECSheets&amp;"'!"&amp;ADDRESS(ROW(),COLUMN())))</f>
        <v>0</v>
      </c>
      <c r="E265" s="10">
        <f t="shared" ca="1" si="8"/>
        <v>0</v>
      </c>
      <c r="F265" s="3"/>
      <c r="G265" s="10" cm="1">
        <f t="array" aca="1" ref="G265" ca="1">SUM(INDIRECT("'"&amp;TOTALECSheets&amp;"'!"&amp;ADDRESS(ROW(),COLUMN())))</f>
        <v>0</v>
      </c>
      <c r="H265" s="10" cm="1">
        <f t="array" aca="1" ref="H265" ca="1">SUM(INDIRECT("'"&amp;TOTALECSheets&amp;"'!"&amp;ADDRESS(ROW(),COLUMN())))</f>
        <v>0</v>
      </c>
      <c r="I265" s="10" cm="1">
        <f t="array" aca="1" ref="I265" ca="1">SUM(INDIRECT("'"&amp;TOTALECSheets&amp;"'!"&amp;ADDRESS(ROW(),COLUMN())))</f>
        <v>0</v>
      </c>
      <c r="J265" s="10" cm="1">
        <f t="array" aca="1" ref="J265" ca="1">SUM(INDIRECT("'"&amp;TOTALECSheets&amp;"'!"&amp;ADDRESS(ROW(),COLUMN())))</f>
        <v>0</v>
      </c>
      <c r="K265" s="10" cm="1">
        <f t="array" aca="1" ref="K265" ca="1">SUM(INDIRECT("'"&amp;TOTALECSheets&amp;"'!"&amp;ADDRESS(ROW(),COLUMN())))</f>
        <v>0</v>
      </c>
    </row>
    <row r="266" spans="1:11" outlineLevel="1">
      <c r="A266" s="31">
        <f>IF(ISBLANK('Input-Accounts'!A266),"",'Input-Accounts'!A266)</f>
        <v>236</v>
      </c>
      <c r="B266" s="53" t="str">
        <f>IF(ISBLANK('Input-Accounts'!B266),"",'Input-Accounts'!B266)</f>
        <v>M &amp; R STATION EQUIP-GENERAL</v>
      </c>
      <c r="C266" s="31">
        <f>IF(ISBLANK('Input-Accounts'!C266),"",'Input-Accounts'!C266)</f>
        <v>378.1</v>
      </c>
      <c r="D266" s="10" cm="1">
        <f t="array" aca="1" ref="D266" ca="1">SUM(INDIRECT("'"&amp;TOTALECSheets&amp;"'!"&amp;ADDRESS(ROW(),COLUMN())))</f>
        <v>0</v>
      </c>
      <c r="E266" s="10">
        <f t="shared" ca="1" si="8"/>
        <v>0</v>
      </c>
      <c r="F266" s="3"/>
      <c r="G266" s="10" cm="1">
        <f t="array" aca="1" ref="G266" ca="1">SUM(INDIRECT("'"&amp;TOTALECSheets&amp;"'!"&amp;ADDRESS(ROW(),COLUMN())))</f>
        <v>0</v>
      </c>
      <c r="H266" s="10" cm="1">
        <f t="array" aca="1" ref="H266" ca="1">SUM(INDIRECT("'"&amp;TOTALECSheets&amp;"'!"&amp;ADDRESS(ROW(),COLUMN())))</f>
        <v>0</v>
      </c>
      <c r="I266" s="10" cm="1">
        <f t="array" aca="1" ref="I266" ca="1">SUM(INDIRECT("'"&amp;TOTALECSheets&amp;"'!"&amp;ADDRESS(ROW(),COLUMN())))</f>
        <v>0</v>
      </c>
      <c r="J266" s="10" cm="1">
        <f t="array" aca="1" ref="J266" ca="1">SUM(INDIRECT("'"&amp;TOTALECSheets&amp;"'!"&amp;ADDRESS(ROW(),COLUMN())))</f>
        <v>0</v>
      </c>
      <c r="K266" s="10" cm="1">
        <f t="array" aca="1" ref="K266" ca="1">SUM(INDIRECT("'"&amp;TOTALECSheets&amp;"'!"&amp;ADDRESS(ROW(),COLUMN())))</f>
        <v>0</v>
      </c>
    </row>
    <row r="267" spans="1:11" outlineLevel="1">
      <c r="A267" s="31">
        <f>IF(ISBLANK('Input-Accounts'!A267),"",'Input-Accounts'!A267)</f>
        <v>237</v>
      </c>
      <c r="B267" s="53" t="str">
        <f>IF(ISBLANK('Input-Accounts'!B267),"",'Input-Accounts'!B267)</f>
        <v>M &amp; R STA EQUIP-GENERAL-REGULATING (Less SMRP)</v>
      </c>
      <c r="C267" s="31">
        <f>IF(ISBLANK('Input-Accounts'!C267),"",'Input-Accounts'!C267)</f>
        <v>378.2</v>
      </c>
      <c r="D267" s="10" cm="1">
        <f t="array" aca="1" ref="D267" ca="1">SUM(INDIRECT("'"&amp;TOTALECSheets&amp;"'!"&amp;ADDRESS(ROW(),COLUMN())))</f>
        <v>0</v>
      </c>
      <c r="E267" s="10">
        <f t="shared" ca="1" si="8"/>
        <v>0</v>
      </c>
      <c r="F267" s="3"/>
      <c r="G267" s="10" cm="1">
        <f t="array" aca="1" ref="G267" ca="1">SUM(INDIRECT("'"&amp;TOTALECSheets&amp;"'!"&amp;ADDRESS(ROW(),COLUMN())))</f>
        <v>0</v>
      </c>
      <c r="H267" s="10" cm="1">
        <f t="array" aca="1" ref="H267" ca="1">SUM(INDIRECT("'"&amp;TOTALECSheets&amp;"'!"&amp;ADDRESS(ROW(),COLUMN())))</f>
        <v>0</v>
      </c>
      <c r="I267" s="10" cm="1">
        <f t="array" aca="1" ref="I267" ca="1">SUM(INDIRECT("'"&amp;TOTALECSheets&amp;"'!"&amp;ADDRESS(ROW(),COLUMN())))</f>
        <v>0</v>
      </c>
      <c r="J267" s="10" cm="1">
        <f t="array" aca="1" ref="J267" ca="1">SUM(INDIRECT("'"&amp;TOTALECSheets&amp;"'!"&amp;ADDRESS(ROW(),COLUMN())))</f>
        <v>0</v>
      </c>
      <c r="K267" s="10" cm="1">
        <f t="array" aca="1" ref="K267" ca="1">SUM(INDIRECT("'"&amp;TOTALECSheets&amp;"'!"&amp;ADDRESS(ROW(),COLUMN())))</f>
        <v>0</v>
      </c>
    </row>
    <row r="268" spans="1:11" outlineLevel="1">
      <c r="A268" s="31">
        <f>IF(ISBLANK('Input-Accounts'!A268),"",'Input-Accounts'!A268)</f>
        <v>238</v>
      </c>
      <c r="B268" s="53" t="str">
        <f>IF(ISBLANK('Input-Accounts'!B268),"",'Input-Accounts'!B268)</f>
        <v>M &amp; R STA EQUIP REG FMV</v>
      </c>
      <c r="C268" s="31">
        <f>IF(ISBLANK('Input-Accounts'!C268),"",'Input-Accounts'!C268)</f>
        <v>378.21</v>
      </c>
      <c r="D268" s="10" cm="1">
        <f t="array" aca="1" ref="D268" ca="1">SUM(INDIRECT("'"&amp;TOTALECSheets&amp;"'!"&amp;ADDRESS(ROW(),COLUMN())))</f>
        <v>0</v>
      </c>
      <c r="E268" s="10">
        <f t="shared" ca="1" si="8"/>
        <v>0</v>
      </c>
      <c r="F268" s="3"/>
      <c r="G268" s="10" cm="1">
        <f t="array" aca="1" ref="G268" ca="1">SUM(INDIRECT("'"&amp;TOTALECSheets&amp;"'!"&amp;ADDRESS(ROW(),COLUMN())))</f>
        <v>0</v>
      </c>
      <c r="H268" s="10" cm="1">
        <f t="array" aca="1" ref="H268" ca="1">SUM(INDIRECT("'"&amp;TOTALECSheets&amp;"'!"&amp;ADDRESS(ROW(),COLUMN())))</f>
        <v>0</v>
      </c>
      <c r="I268" s="10" cm="1">
        <f t="array" aca="1" ref="I268" ca="1">SUM(INDIRECT("'"&amp;TOTALECSheets&amp;"'!"&amp;ADDRESS(ROW(),COLUMN())))</f>
        <v>0</v>
      </c>
      <c r="J268" s="10" cm="1">
        <f t="array" aca="1" ref="J268" ca="1">SUM(INDIRECT("'"&amp;TOTALECSheets&amp;"'!"&amp;ADDRESS(ROW(),COLUMN())))</f>
        <v>0</v>
      </c>
      <c r="K268" s="10" cm="1">
        <f t="array" aca="1" ref="K268" ca="1">SUM(INDIRECT("'"&amp;TOTALECSheets&amp;"'!"&amp;ADDRESS(ROW(),COLUMN())))</f>
        <v>0</v>
      </c>
    </row>
    <row r="269" spans="1:11" outlineLevel="1">
      <c r="A269" s="31">
        <f>IF(ISBLANK('Input-Accounts'!A269),"",'Input-Accounts'!A269)</f>
        <v>239</v>
      </c>
      <c r="B269" s="53" t="str">
        <f>IF(ISBLANK('Input-Accounts'!B269),"",'Input-Accounts'!B269)</f>
        <v>M &amp; R STA EQUIP-GEN-LOCAL GAS PURCH</v>
      </c>
      <c r="C269" s="31">
        <f>IF(ISBLANK('Input-Accounts'!C269),"",'Input-Accounts'!C269)</f>
        <v>378.3</v>
      </c>
      <c r="D269" s="10" cm="1">
        <f t="array" aca="1" ref="D269" ca="1">SUM(INDIRECT("'"&amp;TOTALECSheets&amp;"'!"&amp;ADDRESS(ROW(),COLUMN())))</f>
        <v>0</v>
      </c>
      <c r="E269" s="10">
        <f t="shared" ca="1" si="8"/>
        <v>0</v>
      </c>
      <c r="F269" s="3"/>
      <c r="G269" s="10" cm="1">
        <f t="array" aca="1" ref="G269" ca="1">SUM(INDIRECT("'"&amp;TOTALECSheets&amp;"'!"&amp;ADDRESS(ROW(),COLUMN())))</f>
        <v>0</v>
      </c>
      <c r="H269" s="10" cm="1">
        <f t="array" aca="1" ref="H269" ca="1">SUM(INDIRECT("'"&amp;TOTALECSheets&amp;"'!"&amp;ADDRESS(ROW(),COLUMN())))</f>
        <v>0</v>
      </c>
      <c r="I269" s="10" cm="1">
        <f t="array" aca="1" ref="I269" ca="1">SUM(INDIRECT("'"&amp;TOTALECSheets&amp;"'!"&amp;ADDRESS(ROW(),COLUMN())))</f>
        <v>0</v>
      </c>
      <c r="J269" s="10" cm="1">
        <f t="array" aca="1" ref="J269" ca="1">SUM(INDIRECT("'"&amp;TOTALECSheets&amp;"'!"&amp;ADDRESS(ROW(),COLUMN())))</f>
        <v>0</v>
      </c>
      <c r="K269" s="10" cm="1">
        <f t="array" aca="1" ref="K269" ca="1">SUM(INDIRECT("'"&amp;TOTALECSheets&amp;"'!"&amp;ADDRESS(ROW(),COLUMN())))</f>
        <v>0</v>
      </c>
    </row>
    <row r="270" spans="1:11" outlineLevel="1">
      <c r="A270" s="31">
        <f>IF(ISBLANK('Input-Accounts'!A270),"",'Input-Accounts'!A270)</f>
        <v>240</v>
      </c>
      <c r="B270" s="53" t="str">
        <f>IF(ISBLANK('Input-Accounts'!B270),"",'Input-Accounts'!B270)</f>
        <v>Measuring and regulating station equipment—city gate check stations</v>
      </c>
      <c r="C270" s="31">
        <f>IF(ISBLANK('Input-Accounts'!C270),"",'Input-Accounts'!C270)</f>
        <v>379.1</v>
      </c>
      <c r="D270" s="10" cm="1">
        <f t="array" aca="1" ref="D270" ca="1">SUM(INDIRECT("'"&amp;TOTALECSheets&amp;"'!"&amp;ADDRESS(ROW(),COLUMN())))</f>
        <v>0</v>
      </c>
      <c r="E270" s="10">
        <f t="shared" ca="1" si="8"/>
        <v>0</v>
      </c>
      <c r="F270" s="3"/>
      <c r="G270" s="10" cm="1">
        <f t="array" aca="1" ref="G270" ca="1">SUM(INDIRECT("'"&amp;TOTALECSheets&amp;"'!"&amp;ADDRESS(ROW(),COLUMN())))</f>
        <v>0</v>
      </c>
      <c r="H270" s="10" cm="1">
        <f t="array" aca="1" ref="H270" ca="1">SUM(INDIRECT("'"&amp;TOTALECSheets&amp;"'!"&amp;ADDRESS(ROW(),COLUMN())))</f>
        <v>0</v>
      </c>
      <c r="I270" s="10" cm="1">
        <f t="array" aca="1" ref="I270" ca="1">SUM(INDIRECT("'"&amp;TOTALECSheets&amp;"'!"&amp;ADDRESS(ROW(),COLUMN())))</f>
        <v>0</v>
      </c>
      <c r="J270" s="10" cm="1">
        <f t="array" aca="1" ref="J270" ca="1">SUM(INDIRECT("'"&amp;TOTALECSheets&amp;"'!"&amp;ADDRESS(ROW(),COLUMN())))</f>
        <v>0</v>
      </c>
      <c r="K270" s="10" cm="1">
        <f t="array" aca="1" ref="K270" ca="1">SUM(INDIRECT("'"&amp;TOTALECSheets&amp;"'!"&amp;ADDRESS(ROW(),COLUMN())))</f>
        <v>0</v>
      </c>
    </row>
    <row r="271" spans="1:11" outlineLevel="1">
      <c r="A271" s="31">
        <f>IF(ISBLANK('Input-Accounts'!A271),"",'Input-Accounts'!A271)</f>
        <v>241</v>
      </c>
      <c r="B271" s="53" t="str">
        <f>IF(ISBLANK('Input-Accounts'!B271),"",'Input-Accounts'!B271)</f>
        <v>SERVICES (Less SMRP)</v>
      </c>
      <c r="C271" s="31">
        <f>IF(ISBLANK('Input-Accounts'!C271),"",'Input-Accounts'!C271)</f>
        <v>380</v>
      </c>
      <c r="D271" s="10" cm="1">
        <f t="array" aca="1" ref="D271" ca="1">SUM(INDIRECT("'"&amp;TOTALECSheets&amp;"'!"&amp;ADDRESS(ROW(),COLUMN())))</f>
        <v>0</v>
      </c>
      <c r="E271" s="10">
        <f t="shared" ca="1" si="8"/>
        <v>0</v>
      </c>
      <c r="F271" s="3"/>
      <c r="G271" s="10" cm="1">
        <f t="array" aca="1" ref="G271" ca="1">SUM(INDIRECT("'"&amp;TOTALECSheets&amp;"'!"&amp;ADDRESS(ROW(),COLUMN())))</f>
        <v>0</v>
      </c>
      <c r="H271" s="10" cm="1">
        <f t="array" aca="1" ref="H271" ca="1">SUM(INDIRECT("'"&amp;TOTALECSheets&amp;"'!"&amp;ADDRESS(ROW(),COLUMN())))</f>
        <v>0</v>
      </c>
      <c r="I271" s="10" cm="1">
        <f t="array" aca="1" ref="I271" ca="1">SUM(INDIRECT("'"&amp;TOTALECSheets&amp;"'!"&amp;ADDRESS(ROW(),COLUMN())))</f>
        <v>0</v>
      </c>
      <c r="J271" s="10" cm="1">
        <f t="array" aca="1" ref="J271" ca="1">SUM(INDIRECT("'"&amp;TOTALECSheets&amp;"'!"&amp;ADDRESS(ROW(),COLUMN())))</f>
        <v>0</v>
      </c>
      <c r="K271" s="10" cm="1">
        <f t="array" aca="1" ref="K271" ca="1">SUM(INDIRECT("'"&amp;TOTALECSheets&amp;"'!"&amp;ADDRESS(ROW(),COLUMN())))</f>
        <v>0</v>
      </c>
    </row>
    <row r="272" spans="1:11" outlineLevel="1">
      <c r="A272" s="31">
        <f>IF(ISBLANK('Input-Accounts'!A272),"",'Input-Accounts'!A272)</f>
        <v>242</v>
      </c>
      <c r="B272" s="53" t="str">
        <f>IF(ISBLANK('Input-Accounts'!B272),"",'Input-Accounts'!B272)</f>
        <v>METERS</v>
      </c>
      <c r="C272" s="31">
        <f>IF(ISBLANK('Input-Accounts'!C272),"",'Input-Accounts'!C272)</f>
        <v>381</v>
      </c>
      <c r="D272" s="10" cm="1">
        <f t="array" aca="1" ref="D272" ca="1">SUM(INDIRECT("'"&amp;TOTALECSheets&amp;"'!"&amp;ADDRESS(ROW(),COLUMN())))</f>
        <v>0</v>
      </c>
      <c r="E272" s="10">
        <f t="shared" ca="1" si="8"/>
        <v>0</v>
      </c>
      <c r="F272" s="3"/>
      <c r="G272" s="10" cm="1">
        <f t="array" aca="1" ref="G272" ca="1">SUM(INDIRECT("'"&amp;TOTALECSheets&amp;"'!"&amp;ADDRESS(ROW(),COLUMN())))</f>
        <v>0</v>
      </c>
      <c r="H272" s="10" cm="1">
        <f t="array" aca="1" ref="H272" ca="1">SUM(INDIRECT("'"&amp;TOTALECSheets&amp;"'!"&amp;ADDRESS(ROW(),COLUMN())))</f>
        <v>0</v>
      </c>
      <c r="I272" s="10" cm="1">
        <f t="array" aca="1" ref="I272" ca="1">SUM(INDIRECT("'"&amp;TOTALECSheets&amp;"'!"&amp;ADDRESS(ROW(),COLUMN())))</f>
        <v>0</v>
      </c>
      <c r="J272" s="10" cm="1">
        <f t="array" aca="1" ref="J272" ca="1">SUM(INDIRECT("'"&amp;TOTALECSheets&amp;"'!"&amp;ADDRESS(ROW(),COLUMN())))</f>
        <v>0</v>
      </c>
      <c r="K272" s="10" cm="1">
        <f t="array" aca="1" ref="K272" ca="1">SUM(INDIRECT("'"&amp;TOTALECSheets&amp;"'!"&amp;ADDRESS(ROW(),COLUMN())))</f>
        <v>0</v>
      </c>
    </row>
    <row r="273" spans="1:11" outlineLevel="1">
      <c r="A273" s="31">
        <f>IF(ISBLANK('Input-Accounts'!A273),"",'Input-Accounts'!A273)</f>
        <v>243</v>
      </c>
      <c r="B273" s="53" t="str">
        <f>IF(ISBLANK('Input-Accounts'!B273),"",'Input-Accounts'!B273)</f>
        <v>METERS - AMI</v>
      </c>
      <c r="C273" s="31">
        <f>IF(ISBLANK('Input-Accounts'!C273),"",'Input-Accounts'!C273)</f>
        <v>381.1</v>
      </c>
      <c r="D273" s="10" cm="1">
        <f t="array" aca="1" ref="D273" ca="1">SUM(INDIRECT("'"&amp;TOTALECSheets&amp;"'!"&amp;ADDRESS(ROW(),COLUMN())))</f>
        <v>0</v>
      </c>
      <c r="E273" s="10">
        <f t="shared" ca="1" si="8"/>
        <v>0</v>
      </c>
      <c r="F273" s="3"/>
      <c r="G273" s="10" cm="1">
        <f t="array" aca="1" ref="G273" ca="1">SUM(INDIRECT("'"&amp;TOTALECSheets&amp;"'!"&amp;ADDRESS(ROW(),COLUMN())))</f>
        <v>0</v>
      </c>
      <c r="H273" s="10" cm="1">
        <f t="array" aca="1" ref="H273" ca="1">SUM(INDIRECT("'"&amp;TOTALECSheets&amp;"'!"&amp;ADDRESS(ROW(),COLUMN())))</f>
        <v>0</v>
      </c>
      <c r="I273" s="10" cm="1">
        <f t="array" aca="1" ref="I273" ca="1">SUM(INDIRECT("'"&amp;TOTALECSheets&amp;"'!"&amp;ADDRESS(ROW(),COLUMN())))</f>
        <v>0</v>
      </c>
      <c r="J273" s="10" cm="1">
        <f t="array" aca="1" ref="J273" ca="1">SUM(INDIRECT("'"&amp;TOTALECSheets&amp;"'!"&amp;ADDRESS(ROW(),COLUMN())))</f>
        <v>0</v>
      </c>
      <c r="K273" s="10" cm="1">
        <f t="array" aca="1" ref="K273" ca="1">SUM(INDIRECT("'"&amp;TOTALECSheets&amp;"'!"&amp;ADDRESS(ROW(),COLUMN())))</f>
        <v>0</v>
      </c>
    </row>
    <row r="274" spans="1:11" outlineLevel="1">
      <c r="A274" s="31">
        <f>IF(ISBLANK('Input-Accounts'!A274),"",'Input-Accounts'!A274)</f>
        <v>244</v>
      </c>
      <c r="B274" s="53" t="str">
        <f>IF(ISBLANK('Input-Accounts'!B274),"",'Input-Accounts'!B274)</f>
        <v>METER INSTALLATIONS (Less SMRP)</v>
      </c>
      <c r="C274" s="31">
        <f>IF(ISBLANK('Input-Accounts'!C274),"",'Input-Accounts'!C274)</f>
        <v>382</v>
      </c>
      <c r="D274" s="10" cm="1">
        <f t="array" aca="1" ref="D274" ca="1">SUM(INDIRECT("'"&amp;TOTALECSheets&amp;"'!"&amp;ADDRESS(ROW(),COLUMN())))</f>
        <v>0</v>
      </c>
      <c r="E274" s="10">
        <f t="shared" ca="1" si="8"/>
        <v>0</v>
      </c>
      <c r="F274" s="3"/>
      <c r="G274" s="10" cm="1">
        <f t="array" aca="1" ref="G274" ca="1">SUM(INDIRECT("'"&amp;TOTALECSheets&amp;"'!"&amp;ADDRESS(ROW(),COLUMN())))</f>
        <v>0</v>
      </c>
      <c r="H274" s="10" cm="1">
        <f t="array" aca="1" ref="H274" ca="1">SUM(INDIRECT("'"&amp;TOTALECSheets&amp;"'!"&amp;ADDRESS(ROW(),COLUMN())))</f>
        <v>0</v>
      </c>
      <c r="I274" s="10" cm="1">
        <f t="array" aca="1" ref="I274" ca="1">SUM(INDIRECT("'"&amp;TOTALECSheets&amp;"'!"&amp;ADDRESS(ROW(),COLUMN())))</f>
        <v>0</v>
      </c>
      <c r="J274" s="10" cm="1">
        <f t="array" aca="1" ref="J274" ca="1">SUM(INDIRECT("'"&amp;TOTALECSheets&amp;"'!"&amp;ADDRESS(ROW(),COLUMN())))</f>
        <v>0</v>
      </c>
      <c r="K274" s="10" cm="1">
        <f t="array" aca="1" ref="K274" ca="1">SUM(INDIRECT("'"&amp;TOTALECSheets&amp;"'!"&amp;ADDRESS(ROW(),COLUMN())))</f>
        <v>0</v>
      </c>
    </row>
    <row r="275" spans="1:11" outlineLevel="1">
      <c r="A275" s="31">
        <f>IF(ISBLANK('Input-Accounts'!A275),"",'Input-Accounts'!A275)</f>
        <v>245</v>
      </c>
      <c r="B275" s="53" t="str">
        <f>IF(ISBLANK('Input-Accounts'!B275),"",'Input-Accounts'!B275)</f>
        <v>HOUSE REGULATORS (Less SMRP)</v>
      </c>
      <c r="C275" s="31">
        <f>IF(ISBLANK('Input-Accounts'!C275),"",'Input-Accounts'!C275)</f>
        <v>383</v>
      </c>
      <c r="D275" s="10" cm="1">
        <f t="array" aca="1" ref="D275" ca="1">SUM(INDIRECT("'"&amp;TOTALECSheets&amp;"'!"&amp;ADDRESS(ROW(),COLUMN())))</f>
        <v>0</v>
      </c>
      <c r="E275" s="10">
        <f t="shared" ref="E275:E306" ca="1" si="9">IFERROR(IF(D275="",0,IF(D275=0,0,IF(ABS(D275-SUM($G275:$K275))&lt;Check_Limit,0,1))),1)</f>
        <v>0</v>
      </c>
      <c r="F275" s="3"/>
      <c r="G275" s="10" cm="1">
        <f t="array" aca="1" ref="G275" ca="1">SUM(INDIRECT("'"&amp;TOTALECSheets&amp;"'!"&amp;ADDRESS(ROW(),COLUMN())))</f>
        <v>0</v>
      </c>
      <c r="H275" s="10" cm="1">
        <f t="array" aca="1" ref="H275" ca="1">SUM(INDIRECT("'"&amp;TOTALECSheets&amp;"'!"&amp;ADDRESS(ROW(),COLUMN())))</f>
        <v>0</v>
      </c>
      <c r="I275" s="10" cm="1">
        <f t="array" aca="1" ref="I275" ca="1">SUM(INDIRECT("'"&amp;TOTALECSheets&amp;"'!"&amp;ADDRESS(ROW(),COLUMN())))</f>
        <v>0</v>
      </c>
      <c r="J275" s="10" cm="1">
        <f t="array" aca="1" ref="J275" ca="1">SUM(INDIRECT("'"&amp;TOTALECSheets&amp;"'!"&amp;ADDRESS(ROW(),COLUMN())))</f>
        <v>0</v>
      </c>
      <c r="K275" s="10" cm="1">
        <f t="array" aca="1" ref="K275" ca="1">SUM(INDIRECT("'"&amp;TOTALECSheets&amp;"'!"&amp;ADDRESS(ROW(),COLUMN())))</f>
        <v>0</v>
      </c>
    </row>
    <row r="276" spans="1:11" outlineLevel="1">
      <c r="A276" s="31">
        <f>IF(ISBLANK('Input-Accounts'!A276),"",'Input-Accounts'!A276)</f>
        <v>246</v>
      </c>
      <c r="B276" s="53" t="str">
        <f>IF(ISBLANK('Input-Accounts'!B276),"",'Input-Accounts'!B276)</f>
        <v>HOUSE REGULATOR INSTALLATIONS</v>
      </c>
      <c r="C276" s="31">
        <f>IF(ISBLANK('Input-Accounts'!C276),"",'Input-Accounts'!C276)</f>
        <v>384</v>
      </c>
      <c r="D276" s="10" cm="1">
        <f t="array" aca="1" ref="D276" ca="1">SUM(INDIRECT("'"&amp;TOTALECSheets&amp;"'!"&amp;ADDRESS(ROW(),COLUMN())))</f>
        <v>0</v>
      </c>
      <c r="E276" s="10">
        <f t="shared" ca="1" si="9"/>
        <v>0</v>
      </c>
      <c r="F276" s="3"/>
      <c r="G276" s="10" cm="1">
        <f t="array" aca="1" ref="G276" ca="1">SUM(INDIRECT("'"&amp;TOTALECSheets&amp;"'!"&amp;ADDRESS(ROW(),COLUMN())))</f>
        <v>0</v>
      </c>
      <c r="H276" s="10" cm="1">
        <f t="array" aca="1" ref="H276" ca="1">SUM(INDIRECT("'"&amp;TOTALECSheets&amp;"'!"&amp;ADDRESS(ROW(),COLUMN())))</f>
        <v>0</v>
      </c>
      <c r="I276" s="10" cm="1">
        <f t="array" aca="1" ref="I276" ca="1">SUM(INDIRECT("'"&amp;TOTALECSheets&amp;"'!"&amp;ADDRESS(ROW(),COLUMN())))</f>
        <v>0</v>
      </c>
      <c r="J276" s="10" cm="1">
        <f t="array" aca="1" ref="J276" ca="1">SUM(INDIRECT("'"&amp;TOTALECSheets&amp;"'!"&amp;ADDRESS(ROW(),COLUMN())))</f>
        <v>0</v>
      </c>
      <c r="K276" s="10" cm="1">
        <f t="array" aca="1" ref="K276" ca="1">SUM(INDIRECT("'"&amp;TOTALECSheets&amp;"'!"&amp;ADDRESS(ROW(),COLUMN())))</f>
        <v>0</v>
      </c>
    </row>
    <row r="277" spans="1:11" outlineLevel="1">
      <c r="A277" s="31">
        <f>IF(ISBLANK('Input-Accounts'!A277),"",'Input-Accounts'!A277)</f>
        <v>247</v>
      </c>
      <c r="B277" s="53" t="str">
        <f>IF(ISBLANK('Input-Accounts'!B277),"",'Input-Accounts'!B277)</f>
        <v>INDUSTRIAL M &amp; R STATION EQUIPMENT</v>
      </c>
      <c r="C277" s="31">
        <f>IF(ISBLANK('Input-Accounts'!C277),"",'Input-Accounts'!C277)</f>
        <v>385</v>
      </c>
      <c r="D277" s="10" cm="1">
        <f t="array" aca="1" ref="D277" ca="1">SUM(INDIRECT("'"&amp;TOTALECSheets&amp;"'!"&amp;ADDRESS(ROW(),COLUMN())))</f>
        <v>0</v>
      </c>
      <c r="E277" s="10">
        <f t="shared" ca="1" si="9"/>
        <v>0</v>
      </c>
      <c r="F277" s="3"/>
      <c r="G277" s="10" cm="1">
        <f t="array" aca="1" ref="G277" ca="1">SUM(INDIRECT("'"&amp;TOTALECSheets&amp;"'!"&amp;ADDRESS(ROW(),COLUMN())))</f>
        <v>0</v>
      </c>
      <c r="H277" s="10" cm="1">
        <f t="array" aca="1" ref="H277" ca="1">SUM(INDIRECT("'"&amp;TOTALECSheets&amp;"'!"&amp;ADDRESS(ROW(),COLUMN())))</f>
        <v>0</v>
      </c>
      <c r="I277" s="10" cm="1">
        <f t="array" aca="1" ref="I277" ca="1">SUM(INDIRECT("'"&amp;TOTALECSheets&amp;"'!"&amp;ADDRESS(ROW(),COLUMN())))</f>
        <v>0</v>
      </c>
      <c r="J277" s="10" cm="1">
        <f t="array" aca="1" ref="J277" ca="1">SUM(INDIRECT("'"&amp;TOTALECSheets&amp;"'!"&amp;ADDRESS(ROW(),COLUMN())))</f>
        <v>0</v>
      </c>
      <c r="K277" s="10" cm="1">
        <f t="array" aca="1" ref="K277" ca="1">SUM(INDIRECT("'"&amp;TOTALECSheets&amp;"'!"&amp;ADDRESS(ROW(),COLUMN())))</f>
        <v>0</v>
      </c>
    </row>
    <row r="278" spans="1:11" outlineLevel="1">
      <c r="A278" s="31">
        <f>IF(ISBLANK('Input-Accounts'!A278),"",'Input-Accounts'!A278)</f>
        <v>248</v>
      </c>
      <c r="B278" s="53" t="str">
        <f>IF(ISBLANK('Input-Accounts'!B278),"",'Input-Accounts'!B278)</f>
        <v>INDUSTRIAL M &amp; R STATION EQUIPMENT - DS-ML DIRECT ASSIGNMENT</v>
      </c>
      <c r="C278" s="31">
        <f>IF(ISBLANK('Input-Accounts'!C278),"",'Input-Accounts'!C278)</f>
        <v>385</v>
      </c>
      <c r="D278" s="10" cm="1">
        <f t="array" aca="1" ref="D278" ca="1">SUM(INDIRECT("'"&amp;TOTALECSheets&amp;"'!"&amp;ADDRESS(ROW(),COLUMN())))</f>
        <v>0</v>
      </c>
      <c r="E278" s="10">
        <f t="shared" ca="1" si="9"/>
        <v>0</v>
      </c>
      <c r="F278" s="3"/>
      <c r="G278" s="10" cm="1">
        <f t="array" aca="1" ref="G278" ca="1">SUM(INDIRECT("'"&amp;TOTALECSheets&amp;"'!"&amp;ADDRESS(ROW(),COLUMN())))</f>
        <v>0</v>
      </c>
      <c r="H278" s="10" cm="1">
        <f t="array" aca="1" ref="H278" ca="1">SUM(INDIRECT("'"&amp;TOTALECSheets&amp;"'!"&amp;ADDRESS(ROW(),COLUMN())))</f>
        <v>0</v>
      </c>
      <c r="I278" s="10" cm="1">
        <f t="array" aca="1" ref="I278" ca="1">SUM(INDIRECT("'"&amp;TOTALECSheets&amp;"'!"&amp;ADDRESS(ROW(),COLUMN())))</f>
        <v>0</v>
      </c>
      <c r="J278" s="10" cm="1">
        <f t="array" aca="1" ref="J278" ca="1">SUM(INDIRECT("'"&amp;TOTALECSheets&amp;"'!"&amp;ADDRESS(ROW(),COLUMN())))</f>
        <v>0</v>
      </c>
      <c r="K278" s="10" cm="1">
        <f t="array" aca="1" ref="K278" ca="1">SUM(INDIRECT("'"&amp;TOTALECSheets&amp;"'!"&amp;ADDRESS(ROW(),COLUMN())))</f>
        <v>0</v>
      </c>
    </row>
    <row r="279" spans="1:11" outlineLevel="1">
      <c r="A279" s="31">
        <f>IF(ISBLANK('Input-Accounts'!A279),"",'Input-Accounts'!A279)</f>
        <v>249</v>
      </c>
      <c r="B279" s="53" t="str">
        <f>IF(ISBLANK('Input-Accounts'!B279),"",'Input-Accounts'!B279)</f>
        <v>OTHER EQUIP-ODORIZATION</v>
      </c>
      <c r="C279" s="31">
        <f>IF(ISBLANK('Input-Accounts'!C279),"",'Input-Accounts'!C279)</f>
        <v>387.2</v>
      </c>
      <c r="D279" s="10" cm="1">
        <f t="array" aca="1" ref="D279" ca="1">SUM(INDIRECT("'"&amp;TOTALECSheets&amp;"'!"&amp;ADDRESS(ROW(),COLUMN())))</f>
        <v>0</v>
      </c>
      <c r="E279" s="10">
        <f t="shared" ca="1" si="9"/>
        <v>0</v>
      </c>
      <c r="F279" s="3"/>
      <c r="G279" s="10" cm="1">
        <f t="array" aca="1" ref="G279" ca="1">SUM(INDIRECT("'"&amp;TOTALECSheets&amp;"'!"&amp;ADDRESS(ROW(),COLUMN())))</f>
        <v>0</v>
      </c>
      <c r="H279" s="10" cm="1">
        <f t="array" aca="1" ref="H279" ca="1">SUM(INDIRECT("'"&amp;TOTALECSheets&amp;"'!"&amp;ADDRESS(ROW(),COLUMN())))</f>
        <v>0</v>
      </c>
      <c r="I279" s="10" cm="1">
        <f t="array" aca="1" ref="I279" ca="1">SUM(INDIRECT("'"&amp;TOTALECSheets&amp;"'!"&amp;ADDRESS(ROW(),COLUMN())))</f>
        <v>0</v>
      </c>
      <c r="J279" s="10" cm="1">
        <f t="array" aca="1" ref="J279" ca="1">SUM(INDIRECT("'"&amp;TOTALECSheets&amp;"'!"&amp;ADDRESS(ROW(),COLUMN())))</f>
        <v>0</v>
      </c>
      <c r="K279" s="10" cm="1">
        <f t="array" aca="1" ref="K279" ca="1">SUM(INDIRECT("'"&amp;TOTALECSheets&amp;"'!"&amp;ADDRESS(ROW(),COLUMN())))</f>
        <v>0</v>
      </c>
    </row>
    <row r="280" spans="1:11" outlineLevel="1">
      <c r="A280" s="31">
        <f>IF(ISBLANK('Input-Accounts'!A280),"",'Input-Accounts'!A280)</f>
        <v>250</v>
      </c>
      <c r="B280" s="53" t="str">
        <f>IF(ISBLANK('Input-Accounts'!B280),"",'Input-Accounts'!B280)</f>
        <v>OTHER EQUIP-TELEPHONE</v>
      </c>
      <c r="C280" s="31">
        <f>IF(ISBLANK('Input-Accounts'!C280),"",'Input-Accounts'!C280)</f>
        <v>387.41</v>
      </c>
      <c r="D280" s="10" cm="1">
        <f t="array" aca="1" ref="D280" ca="1">SUM(INDIRECT("'"&amp;TOTALECSheets&amp;"'!"&amp;ADDRESS(ROW(),COLUMN())))</f>
        <v>0</v>
      </c>
      <c r="E280" s="10">
        <f t="shared" ca="1" si="9"/>
        <v>0</v>
      </c>
      <c r="F280" s="3"/>
      <c r="G280" s="10" cm="1">
        <f t="array" aca="1" ref="G280" ca="1">SUM(INDIRECT("'"&amp;TOTALECSheets&amp;"'!"&amp;ADDRESS(ROW(),COLUMN())))</f>
        <v>0</v>
      </c>
      <c r="H280" s="10" cm="1">
        <f t="array" aca="1" ref="H280" ca="1">SUM(INDIRECT("'"&amp;TOTALECSheets&amp;"'!"&amp;ADDRESS(ROW(),COLUMN())))</f>
        <v>0</v>
      </c>
      <c r="I280" s="10" cm="1">
        <f t="array" aca="1" ref="I280" ca="1">SUM(INDIRECT("'"&amp;TOTALECSheets&amp;"'!"&amp;ADDRESS(ROW(),COLUMN())))</f>
        <v>0</v>
      </c>
      <c r="J280" s="10" cm="1">
        <f t="array" aca="1" ref="J280" ca="1">SUM(INDIRECT("'"&amp;TOTALECSheets&amp;"'!"&amp;ADDRESS(ROW(),COLUMN())))</f>
        <v>0</v>
      </c>
      <c r="K280" s="10" cm="1">
        <f t="array" aca="1" ref="K280" ca="1">SUM(INDIRECT("'"&amp;TOTALECSheets&amp;"'!"&amp;ADDRESS(ROW(),COLUMN())))</f>
        <v>0</v>
      </c>
    </row>
    <row r="281" spans="1:11" outlineLevel="1">
      <c r="A281" s="31">
        <f>IF(ISBLANK('Input-Accounts'!A281),"",'Input-Accounts'!A281)</f>
        <v>251</v>
      </c>
      <c r="B281" s="53" t="str">
        <f>IF(ISBLANK('Input-Accounts'!B281),"",'Input-Accounts'!B281)</f>
        <v>OTHER EQUIPMENT-RADIO</v>
      </c>
      <c r="C281" s="31">
        <f>IF(ISBLANK('Input-Accounts'!C281),"",'Input-Accounts'!C281)</f>
        <v>387.42</v>
      </c>
      <c r="D281" s="10" cm="1">
        <f t="array" aca="1" ref="D281" ca="1">SUM(INDIRECT("'"&amp;TOTALECSheets&amp;"'!"&amp;ADDRESS(ROW(),COLUMN())))</f>
        <v>0</v>
      </c>
      <c r="E281" s="10">
        <f t="shared" ca="1" si="9"/>
        <v>0</v>
      </c>
      <c r="F281" s="3"/>
      <c r="G281" s="10" cm="1">
        <f t="array" aca="1" ref="G281" ca="1">SUM(INDIRECT("'"&amp;TOTALECSheets&amp;"'!"&amp;ADDRESS(ROW(),COLUMN())))</f>
        <v>0</v>
      </c>
      <c r="H281" s="10" cm="1">
        <f t="array" aca="1" ref="H281" ca="1">SUM(INDIRECT("'"&amp;TOTALECSheets&amp;"'!"&amp;ADDRESS(ROW(),COLUMN())))</f>
        <v>0</v>
      </c>
      <c r="I281" s="10" cm="1">
        <f t="array" aca="1" ref="I281" ca="1">SUM(INDIRECT("'"&amp;TOTALECSheets&amp;"'!"&amp;ADDRESS(ROW(),COLUMN())))</f>
        <v>0</v>
      </c>
      <c r="J281" s="10" cm="1">
        <f t="array" aca="1" ref="J281" ca="1">SUM(INDIRECT("'"&amp;TOTALECSheets&amp;"'!"&amp;ADDRESS(ROW(),COLUMN())))</f>
        <v>0</v>
      </c>
      <c r="K281" s="10" cm="1">
        <f t="array" aca="1" ref="K281" ca="1">SUM(INDIRECT("'"&amp;TOTALECSheets&amp;"'!"&amp;ADDRESS(ROW(),COLUMN())))</f>
        <v>0</v>
      </c>
    </row>
    <row r="282" spans="1:11" outlineLevel="1">
      <c r="A282" s="31">
        <f>IF(ISBLANK('Input-Accounts'!A282),"",'Input-Accounts'!A282)</f>
        <v>252</v>
      </c>
      <c r="B282" s="53" t="str">
        <f>IF(ISBLANK('Input-Accounts'!B282),"",'Input-Accounts'!B282)</f>
        <v>OTHER EQUIP-OTHER COMMUNICATION</v>
      </c>
      <c r="C282" s="31">
        <f>IF(ISBLANK('Input-Accounts'!C282),"",'Input-Accounts'!C282)</f>
        <v>387.44</v>
      </c>
      <c r="D282" s="10" cm="1">
        <f t="array" aca="1" ref="D282" ca="1">SUM(INDIRECT("'"&amp;TOTALECSheets&amp;"'!"&amp;ADDRESS(ROW(),COLUMN())))</f>
        <v>0</v>
      </c>
      <c r="E282" s="10">
        <f t="shared" ca="1" si="9"/>
        <v>0</v>
      </c>
      <c r="F282" s="3"/>
      <c r="G282" s="10" cm="1">
        <f t="array" aca="1" ref="G282" ca="1">SUM(INDIRECT("'"&amp;TOTALECSheets&amp;"'!"&amp;ADDRESS(ROW(),COLUMN())))</f>
        <v>0</v>
      </c>
      <c r="H282" s="10" cm="1">
        <f t="array" aca="1" ref="H282" ca="1">SUM(INDIRECT("'"&amp;TOTALECSheets&amp;"'!"&amp;ADDRESS(ROW(),COLUMN())))</f>
        <v>0</v>
      </c>
      <c r="I282" s="10" cm="1">
        <f t="array" aca="1" ref="I282" ca="1">SUM(INDIRECT("'"&amp;TOTALECSheets&amp;"'!"&amp;ADDRESS(ROW(),COLUMN())))</f>
        <v>0</v>
      </c>
      <c r="J282" s="10" cm="1">
        <f t="array" aca="1" ref="J282" ca="1">SUM(INDIRECT("'"&amp;TOTALECSheets&amp;"'!"&amp;ADDRESS(ROW(),COLUMN())))</f>
        <v>0</v>
      </c>
      <c r="K282" s="10" cm="1">
        <f t="array" aca="1" ref="K282" ca="1">SUM(INDIRECT("'"&amp;TOTALECSheets&amp;"'!"&amp;ADDRESS(ROW(),COLUMN())))</f>
        <v>0</v>
      </c>
    </row>
    <row r="283" spans="1:11" outlineLevel="1">
      <c r="A283" s="31">
        <f>IF(ISBLANK('Input-Accounts'!A283),"",'Input-Accounts'!A283)</f>
        <v>253</v>
      </c>
      <c r="B283" s="53" t="str">
        <f>IF(ISBLANK('Input-Accounts'!B283),"",'Input-Accounts'!B283)</f>
        <v>OTHER EQUIP-TELEMETERING</v>
      </c>
      <c r="C283" s="31">
        <f>IF(ISBLANK('Input-Accounts'!C283),"",'Input-Accounts'!C283)</f>
        <v>387.45</v>
      </c>
      <c r="D283" s="10" cm="1">
        <f t="array" aca="1" ref="D283" ca="1">SUM(INDIRECT("'"&amp;TOTALECSheets&amp;"'!"&amp;ADDRESS(ROW(),COLUMN())))</f>
        <v>0</v>
      </c>
      <c r="E283" s="10">
        <f t="shared" ca="1" si="9"/>
        <v>0</v>
      </c>
      <c r="F283" s="3"/>
      <c r="G283" s="10" cm="1">
        <f t="array" aca="1" ref="G283" ca="1">SUM(INDIRECT("'"&amp;TOTALECSheets&amp;"'!"&amp;ADDRESS(ROW(),COLUMN())))</f>
        <v>0</v>
      </c>
      <c r="H283" s="10" cm="1">
        <f t="array" aca="1" ref="H283" ca="1">SUM(INDIRECT("'"&amp;TOTALECSheets&amp;"'!"&amp;ADDRESS(ROW(),COLUMN())))</f>
        <v>0</v>
      </c>
      <c r="I283" s="10" cm="1">
        <f t="array" aca="1" ref="I283" ca="1">SUM(INDIRECT("'"&amp;TOTALECSheets&amp;"'!"&amp;ADDRESS(ROW(),COLUMN())))</f>
        <v>0</v>
      </c>
      <c r="J283" s="10" cm="1">
        <f t="array" aca="1" ref="J283" ca="1">SUM(INDIRECT("'"&amp;TOTALECSheets&amp;"'!"&amp;ADDRESS(ROW(),COLUMN())))</f>
        <v>0</v>
      </c>
      <c r="K283" s="10" cm="1">
        <f t="array" aca="1" ref="K283" ca="1">SUM(INDIRECT("'"&amp;TOTALECSheets&amp;"'!"&amp;ADDRESS(ROW(),COLUMN())))</f>
        <v>0</v>
      </c>
    </row>
    <row r="284" spans="1:11" outlineLevel="1">
      <c r="A284" s="31">
        <f>IF(ISBLANK('Input-Accounts'!A284),"",'Input-Accounts'!A284)</f>
        <v>254</v>
      </c>
      <c r="B284" s="53" t="str">
        <f>IF(ISBLANK('Input-Accounts'!B284),"",'Input-Accounts'!B284)</f>
        <v>OTHER EQUIP-CUST INFO SERVICE</v>
      </c>
      <c r="C284" s="31">
        <f>IF(ISBLANK('Input-Accounts'!C284),"",'Input-Accounts'!C284)</f>
        <v>387.46</v>
      </c>
      <c r="D284" s="10" cm="1">
        <f t="array" aca="1" ref="D284" ca="1">SUM(INDIRECT("'"&amp;TOTALECSheets&amp;"'!"&amp;ADDRESS(ROW(),COLUMN())))</f>
        <v>0</v>
      </c>
      <c r="E284" s="10">
        <f t="shared" ca="1" si="9"/>
        <v>0</v>
      </c>
      <c r="F284" s="3"/>
      <c r="G284" s="10" cm="1">
        <f t="array" aca="1" ref="G284" ca="1">SUM(INDIRECT("'"&amp;TOTALECSheets&amp;"'!"&amp;ADDRESS(ROW(),COLUMN())))</f>
        <v>0</v>
      </c>
      <c r="H284" s="10" cm="1">
        <f t="array" aca="1" ref="H284" ca="1">SUM(INDIRECT("'"&amp;TOTALECSheets&amp;"'!"&amp;ADDRESS(ROW(),COLUMN())))</f>
        <v>0</v>
      </c>
      <c r="I284" s="10" cm="1">
        <f t="array" aca="1" ref="I284" ca="1">SUM(INDIRECT("'"&amp;TOTALECSheets&amp;"'!"&amp;ADDRESS(ROW(),COLUMN())))</f>
        <v>0</v>
      </c>
      <c r="J284" s="10" cm="1">
        <f t="array" aca="1" ref="J284" ca="1">SUM(INDIRECT("'"&amp;TOTALECSheets&amp;"'!"&amp;ADDRESS(ROW(),COLUMN())))</f>
        <v>0</v>
      </c>
      <c r="K284" s="10" cm="1">
        <f t="array" aca="1" ref="K284" ca="1">SUM(INDIRECT("'"&amp;TOTALECSheets&amp;"'!"&amp;ADDRESS(ROW(),COLUMN())))</f>
        <v>0</v>
      </c>
    </row>
    <row r="285" spans="1:11" outlineLevel="1">
      <c r="A285" s="31">
        <f>IF(ISBLANK('Input-Accounts'!A285),"",'Input-Accounts'!A285)</f>
        <v>255</v>
      </c>
      <c r="B285" s="53" t="str">
        <f>IF(ISBLANK('Input-Accounts'!B285),"",'Input-Accounts'!B285)</f>
        <v>GPS PIPE LOCATORS</v>
      </c>
      <c r="C285" s="31">
        <f>IF(ISBLANK('Input-Accounts'!C285),"",'Input-Accounts'!C285)</f>
        <v>387.5</v>
      </c>
      <c r="D285" s="10" cm="1">
        <f t="array" aca="1" ref="D285" ca="1">SUM(INDIRECT("'"&amp;TOTALECSheets&amp;"'!"&amp;ADDRESS(ROW(),COLUMN())))</f>
        <v>0</v>
      </c>
      <c r="E285" s="10">
        <f t="shared" ca="1" si="9"/>
        <v>0</v>
      </c>
      <c r="F285" s="3"/>
      <c r="G285" s="10" cm="1">
        <f t="array" aca="1" ref="G285" ca="1">SUM(INDIRECT("'"&amp;TOTALECSheets&amp;"'!"&amp;ADDRESS(ROW(),COLUMN())))</f>
        <v>0</v>
      </c>
      <c r="H285" s="10" cm="1">
        <f t="array" aca="1" ref="H285" ca="1">SUM(INDIRECT("'"&amp;TOTALECSheets&amp;"'!"&amp;ADDRESS(ROW(),COLUMN())))</f>
        <v>0</v>
      </c>
      <c r="I285" s="10" cm="1">
        <f t="array" aca="1" ref="I285" ca="1">SUM(INDIRECT("'"&amp;TOTALECSheets&amp;"'!"&amp;ADDRESS(ROW(),COLUMN())))</f>
        <v>0</v>
      </c>
      <c r="J285" s="10" cm="1">
        <f t="array" aca="1" ref="J285" ca="1">SUM(INDIRECT("'"&amp;TOTALECSheets&amp;"'!"&amp;ADDRESS(ROW(),COLUMN())))</f>
        <v>0</v>
      </c>
      <c r="K285" s="10" cm="1">
        <f t="array" aca="1" ref="K285" ca="1">SUM(INDIRECT("'"&amp;TOTALECSheets&amp;"'!"&amp;ADDRESS(ROW(),COLUMN())))</f>
        <v>0</v>
      </c>
    </row>
    <row r="286" spans="1:11" outlineLevel="1">
      <c r="A286" s="31">
        <f>IF(ISBLANK('Input-Accounts'!A286),"",'Input-Accounts'!A286)</f>
        <v>256</v>
      </c>
      <c r="B286" t="str">
        <f>IF(ISBLANK('Input-Accounts'!B286),"",'Input-Accounts'!B286)</f>
        <v>Subtotal - Distribution Plant</v>
      </c>
      <c r="C286" s="31" t="str">
        <f>IF(ISBLANK('Input-Accounts'!C286),"",'Input-Accounts'!C286)</f>
        <v/>
      </c>
      <c r="D286" s="123" cm="1">
        <f t="array" aca="1" ref="D286" ca="1">SUM(INDIRECT("'"&amp;TOTALECSheets&amp;"'!"&amp;ADDRESS(ROW(),COLUMN())))</f>
        <v>0</v>
      </c>
      <c r="E286" s="10">
        <f t="shared" ca="1" si="9"/>
        <v>0</v>
      </c>
      <c r="G286" s="123" cm="1">
        <f t="array" aca="1" ref="G286" ca="1">SUM(INDIRECT("'"&amp;TOTALECSheets&amp;"'!"&amp;ADDRESS(ROW(),COLUMN())))</f>
        <v>0</v>
      </c>
      <c r="H286" s="123" cm="1">
        <f t="array" aca="1" ref="H286" ca="1">SUM(INDIRECT("'"&amp;TOTALECSheets&amp;"'!"&amp;ADDRESS(ROW(),COLUMN())))</f>
        <v>0</v>
      </c>
      <c r="I286" s="123" cm="1">
        <f t="array" aca="1" ref="I286" ca="1">SUM(INDIRECT("'"&amp;TOTALECSheets&amp;"'!"&amp;ADDRESS(ROW(),COLUMN())))</f>
        <v>0</v>
      </c>
      <c r="J286" s="123" cm="1">
        <f t="array" aca="1" ref="J286" ca="1">SUM(INDIRECT("'"&amp;TOTALECSheets&amp;"'!"&amp;ADDRESS(ROW(),COLUMN())))</f>
        <v>0</v>
      </c>
      <c r="K286" s="123" cm="1">
        <f t="array" aca="1" ref="K286" ca="1">SUM(INDIRECT("'"&amp;TOTALECSheets&amp;"'!"&amp;ADDRESS(ROW(),COLUMN())))</f>
        <v>0</v>
      </c>
    </row>
    <row r="287" spans="1:11" outlineLevel="1">
      <c r="A287" s="31" t="str">
        <f>IF(ISBLANK('Input-Accounts'!A287),"",'Input-Accounts'!A287)</f>
        <v/>
      </c>
      <c r="B287" s="53" t="str">
        <f>IF(ISBLANK('Input-Accounts'!B287),"",'Input-Accounts'!B287)</f>
        <v/>
      </c>
      <c r="D287" s="10"/>
      <c r="E287" s="10">
        <f t="shared" si="9"/>
        <v>0</v>
      </c>
      <c r="G287" s="10"/>
      <c r="H287" s="10"/>
      <c r="I287" s="10"/>
      <c r="J287" s="10"/>
      <c r="K287" s="10"/>
    </row>
    <row r="288" spans="1:11" outlineLevel="1">
      <c r="A288" s="31">
        <f>IF(ISBLANK('Input-Accounts'!A288),"",'Input-Accounts'!A288)</f>
        <v>257</v>
      </c>
      <c r="B288" s="1" t="str">
        <f>IF(ISBLANK('Input-Accounts'!B288),"",'Input-Accounts'!B288)</f>
        <v>General Plant</v>
      </c>
      <c r="D288" s="10"/>
      <c r="E288" s="10">
        <f t="shared" si="9"/>
        <v>0</v>
      </c>
      <c r="G288" s="10"/>
      <c r="H288" s="10"/>
      <c r="I288" s="10"/>
      <c r="J288" s="10"/>
      <c r="K288" s="10"/>
    </row>
    <row r="289" spans="1:11" outlineLevel="1">
      <c r="A289" s="31">
        <f>IF(ISBLANK('Input-Accounts'!A289),"",'Input-Accounts'!A289)</f>
        <v>258</v>
      </c>
      <c r="B289" s="53" t="str">
        <f>IF(ISBLANK('Input-Accounts'!B289),"",'Input-Accounts'!B289)</f>
        <v>OFFICE FURN &amp; EQUIP-UNSPECIFIED</v>
      </c>
      <c r="C289" s="31">
        <f>IF(ISBLANK('Input-Accounts'!C289),"",'Input-Accounts'!C289)</f>
        <v>391.1</v>
      </c>
      <c r="D289" s="10" cm="1">
        <f t="array" aca="1" ref="D289" ca="1">SUM(INDIRECT("'"&amp;TOTALECSheets&amp;"'!"&amp;ADDRESS(ROW(),COLUMN())))</f>
        <v>0</v>
      </c>
      <c r="E289" s="10">
        <f t="shared" ca="1" si="9"/>
        <v>0</v>
      </c>
      <c r="F289" s="3"/>
      <c r="G289" s="10" cm="1">
        <f t="array" aca="1" ref="G289" ca="1">SUM(INDIRECT("'"&amp;TOTALECSheets&amp;"'!"&amp;ADDRESS(ROW(),COLUMN())))</f>
        <v>0</v>
      </c>
      <c r="H289" s="10" cm="1">
        <f t="array" aca="1" ref="H289" ca="1">SUM(INDIRECT("'"&amp;TOTALECSheets&amp;"'!"&amp;ADDRESS(ROW(),COLUMN())))</f>
        <v>0</v>
      </c>
      <c r="I289" s="10" cm="1">
        <f t="array" aca="1" ref="I289" ca="1">SUM(INDIRECT("'"&amp;TOTALECSheets&amp;"'!"&amp;ADDRESS(ROW(),COLUMN())))</f>
        <v>0</v>
      </c>
      <c r="J289" s="10" cm="1">
        <f t="array" aca="1" ref="J289" ca="1">SUM(INDIRECT("'"&amp;TOTALECSheets&amp;"'!"&amp;ADDRESS(ROW(),COLUMN())))</f>
        <v>0</v>
      </c>
      <c r="K289" s="10" cm="1">
        <f t="array" aca="1" ref="K289" ca="1">SUM(INDIRECT("'"&amp;TOTALECSheets&amp;"'!"&amp;ADDRESS(ROW(),COLUMN())))</f>
        <v>0</v>
      </c>
    </row>
    <row r="290" spans="1:11" outlineLevel="1">
      <c r="A290" s="31">
        <f>IF(ISBLANK('Input-Accounts'!A290),"",'Input-Accounts'!A290)</f>
        <v>259</v>
      </c>
      <c r="B290" s="53" t="str">
        <f>IF(ISBLANK('Input-Accounts'!B290),"",'Input-Accounts'!B290)</f>
        <v xml:space="preserve">OFFICE FURN &amp; EQUIP-DATA HANDLING </v>
      </c>
      <c r="C290" s="31">
        <f>IF(ISBLANK('Input-Accounts'!C290),"",'Input-Accounts'!C290)</f>
        <v>391.11</v>
      </c>
      <c r="D290" s="10" cm="1">
        <f t="array" aca="1" ref="D290" ca="1">SUM(INDIRECT("'"&amp;TOTALECSheets&amp;"'!"&amp;ADDRESS(ROW(),COLUMN())))</f>
        <v>0</v>
      </c>
      <c r="E290" s="10">
        <f t="shared" ca="1" si="9"/>
        <v>0</v>
      </c>
      <c r="F290" s="3"/>
      <c r="G290" s="10" cm="1">
        <f t="array" aca="1" ref="G290" ca="1">SUM(INDIRECT("'"&amp;TOTALECSheets&amp;"'!"&amp;ADDRESS(ROW(),COLUMN())))</f>
        <v>0</v>
      </c>
      <c r="H290" s="10" cm="1">
        <f t="array" aca="1" ref="H290" ca="1">SUM(INDIRECT("'"&amp;TOTALECSheets&amp;"'!"&amp;ADDRESS(ROW(),COLUMN())))</f>
        <v>0</v>
      </c>
      <c r="I290" s="10" cm="1">
        <f t="array" aca="1" ref="I290" ca="1">SUM(INDIRECT("'"&amp;TOTALECSheets&amp;"'!"&amp;ADDRESS(ROW(),COLUMN())))</f>
        <v>0</v>
      </c>
      <c r="J290" s="10" cm="1">
        <f t="array" aca="1" ref="J290" ca="1">SUM(INDIRECT("'"&amp;TOTALECSheets&amp;"'!"&amp;ADDRESS(ROW(),COLUMN())))</f>
        <v>0</v>
      </c>
      <c r="K290" s="10" cm="1">
        <f t="array" aca="1" ref="K290" ca="1">SUM(INDIRECT("'"&amp;TOTALECSheets&amp;"'!"&amp;ADDRESS(ROW(),COLUMN())))</f>
        <v>0</v>
      </c>
    </row>
    <row r="291" spans="1:11" outlineLevel="1">
      <c r="A291" s="31">
        <f>IF(ISBLANK('Input-Accounts'!A291),"",'Input-Accounts'!A291)</f>
        <v>260</v>
      </c>
      <c r="B291" s="53" t="str">
        <f>IF(ISBLANK('Input-Accounts'!B291),"",'Input-Accounts'!B291)</f>
        <v>OFFICE FURN &amp; EQUIP-INFO SYSTEMS</v>
      </c>
      <c r="C291" s="31">
        <f>IF(ISBLANK('Input-Accounts'!C291),"",'Input-Accounts'!C291)</f>
        <v>391.12</v>
      </c>
      <c r="D291" s="10" cm="1">
        <f t="array" aca="1" ref="D291" ca="1">SUM(INDIRECT("'"&amp;TOTALECSheets&amp;"'!"&amp;ADDRESS(ROW(),COLUMN())))</f>
        <v>0</v>
      </c>
      <c r="E291" s="10">
        <f t="shared" ca="1" si="9"/>
        <v>0</v>
      </c>
      <c r="F291" s="3"/>
      <c r="G291" s="10" cm="1">
        <f t="array" aca="1" ref="G291" ca="1">SUM(INDIRECT("'"&amp;TOTALECSheets&amp;"'!"&amp;ADDRESS(ROW(),COLUMN())))</f>
        <v>0</v>
      </c>
      <c r="H291" s="10" cm="1">
        <f t="array" aca="1" ref="H291" ca="1">SUM(INDIRECT("'"&amp;TOTALECSheets&amp;"'!"&amp;ADDRESS(ROW(),COLUMN())))</f>
        <v>0</v>
      </c>
      <c r="I291" s="10" cm="1">
        <f t="array" aca="1" ref="I291" ca="1">SUM(INDIRECT("'"&amp;TOTALECSheets&amp;"'!"&amp;ADDRESS(ROW(),COLUMN())))</f>
        <v>0</v>
      </c>
      <c r="J291" s="10" cm="1">
        <f t="array" aca="1" ref="J291" ca="1">SUM(INDIRECT("'"&amp;TOTALECSheets&amp;"'!"&amp;ADDRESS(ROW(),COLUMN())))</f>
        <v>0</v>
      </c>
      <c r="K291" s="10" cm="1">
        <f t="array" aca="1" ref="K291" ca="1">SUM(INDIRECT("'"&amp;TOTALECSheets&amp;"'!"&amp;ADDRESS(ROW(),COLUMN())))</f>
        <v>0</v>
      </c>
    </row>
    <row r="292" spans="1:11" outlineLevel="1">
      <c r="A292" s="31">
        <f>IF(ISBLANK('Input-Accounts'!A292),"",'Input-Accounts'!A292)</f>
        <v>261</v>
      </c>
      <c r="B292" s="53" t="str">
        <f>IF(ISBLANK('Input-Accounts'!B292),"",'Input-Accounts'!B292)</f>
        <v>TRANS EQUIP-TRAILERS OVER $1,000</v>
      </c>
      <c r="C292" s="31">
        <f>IF(ISBLANK('Input-Accounts'!C292),"",'Input-Accounts'!C292)</f>
        <v>392.2</v>
      </c>
      <c r="D292" s="10" cm="1">
        <f t="array" aca="1" ref="D292" ca="1">SUM(INDIRECT("'"&amp;TOTALECSheets&amp;"'!"&amp;ADDRESS(ROW(),COLUMN())))</f>
        <v>0</v>
      </c>
      <c r="E292" s="10">
        <f t="shared" ca="1" si="9"/>
        <v>0</v>
      </c>
      <c r="F292" s="3"/>
      <c r="G292" s="10" cm="1">
        <f t="array" aca="1" ref="G292" ca="1">SUM(INDIRECT("'"&amp;TOTALECSheets&amp;"'!"&amp;ADDRESS(ROW(),COLUMN())))</f>
        <v>0</v>
      </c>
      <c r="H292" s="10" cm="1">
        <f t="array" aca="1" ref="H292" ca="1">SUM(INDIRECT("'"&amp;TOTALECSheets&amp;"'!"&amp;ADDRESS(ROW(),COLUMN())))</f>
        <v>0</v>
      </c>
      <c r="I292" s="10" cm="1">
        <f t="array" aca="1" ref="I292" ca="1">SUM(INDIRECT("'"&amp;TOTALECSheets&amp;"'!"&amp;ADDRESS(ROW(),COLUMN())))</f>
        <v>0</v>
      </c>
      <c r="J292" s="10" cm="1">
        <f t="array" aca="1" ref="J292" ca="1">SUM(INDIRECT("'"&amp;TOTALECSheets&amp;"'!"&amp;ADDRESS(ROW(),COLUMN())))</f>
        <v>0</v>
      </c>
      <c r="K292" s="10" cm="1">
        <f t="array" aca="1" ref="K292" ca="1">SUM(INDIRECT("'"&amp;TOTALECSheets&amp;"'!"&amp;ADDRESS(ROW(),COLUMN())))</f>
        <v>0</v>
      </c>
    </row>
    <row r="293" spans="1:11" outlineLevel="1">
      <c r="A293" s="31">
        <f>IF(ISBLANK('Input-Accounts'!A293),"",'Input-Accounts'!A293)</f>
        <v>262</v>
      </c>
      <c r="B293" s="53" t="str">
        <f>IF(ISBLANK('Input-Accounts'!B293),"",'Input-Accounts'!B293)</f>
        <v>TRANS EQUIP-TRAILERS $1,000 or LESS</v>
      </c>
      <c r="C293" s="31">
        <f>IF(ISBLANK('Input-Accounts'!C293),"",'Input-Accounts'!C293)</f>
        <v>392.21</v>
      </c>
      <c r="D293" s="10" cm="1">
        <f t="array" aca="1" ref="D293" ca="1">SUM(INDIRECT("'"&amp;TOTALECSheets&amp;"'!"&amp;ADDRESS(ROW(),COLUMN())))</f>
        <v>0</v>
      </c>
      <c r="E293" s="10">
        <f t="shared" ca="1" si="9"/>
        <v>0</v>
      </c>
      <c r="F293" s="3"/>
      <c r="G293" s="10" cm="1">
        <f t="array" aca="1" ref="G293" ca="1">SUM(INDIRECT("'"&amp;TOTALECSheets&amp;"'!"&amp;ADDRESS(ROW(),COLUMN())))</f>
        <v>0</v>
      </c>
      <c r="H293" s="10" cm="1">
        <f t="array" aca="1" ref="H293" ca="1">SUM(INDIRECT("'"&amp;TOTALECSheets&amp;"'!"&amp;ADDRESS(ROW(),COLUMN())))</f>
        <v>0</v>
      </c>
      <c r="I293" s="10" cm="1">
        <f t="array" aca="1" ref="I293" ca="1">SUM(INDIRECT("'"&amp;TOTALECSheets&amp;"'!"&amp;ADDRESS(ROW(),COLUMN())))</f>
        <v>0</v>
      </c>
      <c r="J293" s="10" cm="1">
        <f t="array" aca="1" ref="J293" ca="1">SUM(INDIRECT("'"&amp;TOTALECSheets&amp;"'!"&amp;ADDRESS(ROW(),COLUMN())))</f>
        <v>0</v>
      </c>
      <c r="K293" s="10" cm="1">
        <f t="array" aca="1" ref="K293" ca="1">SUM(INDIRECT("'"&amp;TOTALECSheets&amp;"'!"&amp;ADDRESS(ROW(),COLUMN())))</f>
        <v>0</v>
      </c>
    </row>
    <row r="294" spans="1:11" outlineLevel="1">
      <c r="A294" s="31">
        <f>IF(ISBLANK('Input-Accounts'!A294),"",'Input-Accounts'!A294)</f>
        <v>263</v>
      </c>
      <c r="B294" s="53" t="str">
        <f>IF(ISBLANK('Input-Accounts'!B294),"",'Input-Accounts'!B294)</f>
        <v>STORES EQUIPMENT</v>
      </c>
      <c r="C294" s="31">
        <f>IF(ISBLANK('Input-Accounts'!C294),"",'Input-Accounts'!C294)</f>
        <v>393</v>
      </c>
      <c r="D294" s="10" cm="1">
        <f t="array" aca="1" ref="D294" ca="1">SUM(INDIRECT("'"&amp;TOTALECSheets&amp;"'!"&amp;ADDRESS(ROW(),COLUMN())))</f>
        <v>0</v>
      </c>
      <c r="E294" s="10">
        <f t="shared" ca="1" si="9"/>
        <v>0</v>
      </c>
      <c r="F294" s="3"/>
      <c r="G294" s="10" cm="1">
        <f t="array" aca="1" ref="G294" ca="1">SUM(INDIRECT("'"&amp;TOTALECSheets&amp;"'!"&amp;ADDRESS(ROW(),COLUMN())))</f>
        <v>0</v>
      </c>
      <c r="H294" s="10" cm="1">
        <f t="array" aca="1" ref="H294" ca="1">SUM(INDIRECT("'"&amp;TOTALECSheets&amp;"'!"&amp;ADDRESS(ROW(),COLUMN())))</f>
        <v>0</v>
      </c>
      <c r="I294" s="10" cm="1">
        <f t="array" aca="1" ref="I294" ca="1">SUM(INDIRECT("'"&amp;TOTALECSheets&amp;"'!"&amp;ADDRESS(ROW(),COLUMN())))</f>
        <v>0</v>
      </c>
      <c r="J294" s="10" cm="1">
        <f t="array" aca="1" ref="J294" ca="1">SUM(INDIRECT("'"&amp;TOTALECSheets&amp;"'!"&amp;ADDRESS(ROW(),COLUMN())))</f>
        <v>0</v>
      </c>
      <c r="K294" s="10" cm="1">
        <f t="array" aca="1" ref="K294" ca="1">SUM(INDIRECT("'"&amp;TOTALECSheets&amp;"'!"&amp;ADDRESS(ROW(),COLUMN())))</f>
        <v>0</v>
      </c>
    </row>
    <row r="295" spans="1:11" outlineLevel="1">
      <c r="A295" s="31">
        <f>IF(ISBLANK('Input-Accounts'!A295),"",'Input-Accounts'!A295)</f>
        <v>264</v>
      </c>
      <c r="B295" s="53" t="str">
        <f>IF(ISBLANK('Input-Accounts'!B295),"",'Input-Accounts'!B295)</f>
        <v xml:space="preserve">TOOLS,SHOP, &amp; GAR EQ-GARAGE &amp; SERV </v>
      </c>
      <c r="C295" s="31">
        <f>IF(ISBLANK('Input-Accounts'!C295),"",'Input-Accounts'!C295)</f>
        <v>394.1</v>
      </c>
      <c r="D295" s="10" cm="1">
        <f t="array" aca="1" ref="D295" ca="1">SUM(INDIRECT("'"&amp;TOTALECSheets&amp;"'!"&amp;ADDRESS(ROW(),COLUMN())))</f>
        <v>0</v>
      </c>
      <c r="E295" s="10">
        <f t="shared" ca="1" si="9"/>
        <v>0</v>
      </c>
      <c r="F295" s="3"/>
      <c r="G295" s="10" cm="1">
        <f t="array" aca="1" ref="G295" ca="1">SUM(INDIRECT("'"&amp;TOTALECSheets&amp;"'!"&amp;ADDRESS(ROW(),COLUMN())))</f>
        <v>0</v>
      </c>
      <c r="H295" s="10" cm="1">
        <f t="array" aca="1" ref="H295" ca="1">SUM(INDIRECT("'"&amp;TOTALECSheets&amp;"'!"&amp;ADDRESS(ROW(),COLUMN())))</f>
        <v>0</v>
      </c>
      <c r="I295" s="10" cm="1">
        <f t="array" aca="1" ref="I295" ca="1">SUM(INDIRECT("'"&amp;TOTALECSheets&amp;"'!"&amp;ADDRESS(ROW(),COLUMN())))</f>
        <v>0</v>
      </c>
      <c r="J295" s="10" cm="1">
        <f t="array" aca="1" ref="J295" ca="1">SUM(INDIRECT("'"&amp;TOTALECSheets&amp;"'!"&amp;ADDRESS(ROW(),COLUMN())))</f>
        <v>0</v>
      </c>
      <c r="K295" s="10" cm="1">
        <f t="array" aca="1" ref="K295" ca="1">SUM(INDIRECT("'"&amp;TOTALECSheets&amp;"'!"&amp;ADDRESS(ROW(),COLUMN())))</f>
        <v>0</v>
      </c>
    </row>
    <row r="296" spans="1:11" outlineLevel="1">
      <c r="A296" s="31">
        <f>IF(ISBLANK('Input-Accounts'!A296),"",'Input-Accounts'!A296)</f>
        <v>265</v>
      </c>
      <c r="B296" s="53" t="str">
        <f>IF(ISBLANK('Input-Accounts'!B296),"",'Input-Accounts'!B296)</f>
        <v>TOOLS,SHOP, &amp; GAR EQ-CNG STATIONARY</v>
      </c>
      <c r="C296" s="31">
        <f>IF(ISBLANK('Input-Accounts'!C296),"",'Input-Accounts'!C296)</f>
        <v>394.11</v>
      </c>
      <c r="D296" s="10" cm="1">
        <f t="array" aca="1" ref="D296" ca="1">SUM(INDIRECT("'"&amp;TOTALECSheets&amp;"'!"&amp;ADDRESS(ROW(),COLUMN())))</f>
        <v>0</v>
      </c>
      <c r="E296" s="10">
        <f t="shared" ca="1" si="9"/>
        <v>0</v>
      </c>
      <c r="F296" s="3"/>
      <c r="G296" s="10" cm="1">
        <f t="array" aca="1" ref="G296" ca="1">SUM(INDIRECT("'"&amp;TOTALECSheets&amp;"'!"&amp;ADDRESS(ROW(),COLUMN())))</f>
        <v>0</v>
      </c>
      <c r="H296" s="10" cm="1">
        <f t="array" aca="1" ref="H296" ca="1">SUM(INDIRECT("'"&amp;TOTALECSheets&amp;"'!"&amp;ADDRESS(ROW(),COLUMN())))</f>
        <v>0</v>
      </c>
      <c r="I296" s="10" cm="1">
        <f t="array" aca="1" ref="I296" ca="1">SUM(INDIRECT("'"&amp;TOTALECSheets&amp;"'!"&amp;ADDRESS(ROW(),COLUMN())))</f>
        <v>0</v>
      </c>
      <c r="J296" s="10" cm="1">
        <f t="array" aca="1" ref="J296" ca="1">SUM(INDIRECT("'"&amp;TOTALECSheets&amp;"'!"&amp;ADDRESS(ROW(),COLUMN())))</f>
        <v>0</v>
      </c>
      <c r="K296" s="10" cm="1">
        <f t="array" aca="1" ref="K296" ca="1">SUM(INDIRECT("'"&amp;TOTALECSheets&amp;"'!"&amp;ADDRESS(ROW(),COLUMN())))</f>
        <v>0</v>
      </c>
    </row>
    <row r="297" spans="1:11" outlineLevel="1">
      <c r="A297" s="31">
        <f>IF(ISBLANK('Input-Accounts'!A297),"",'Input-Accounts'!A297)</f>
        <v>266</v>
      </c>
      <c r="B297" s="53" t="str">
        <f>IF(ISBLANK('Input-Accounts'!B297),"",'Input-Accounts'!B297)</f>
        <v>TOOLS,SHOP, &amp; GAR EQ-UND TANK CLEANUP</v>
      </c>
      <c r="C297" s="31">
        <f>IF(ISBLANK('Input-Accounts'!C297),"",'Input-Accounts'!C297)</f>
        <v>394.13</v>
      </c>
      <c r="D297" s="10" cm="1">
        <f t="array" aca="1" ref="D297" ca="1">SUM(INDIRECT("'"&amp;TOTALECSheets&amp;"'!"&amp;ADDRESS(ROW(),COLUMN())))</f>
        <v>0</v>
      </c>
      <c r="E297" s="10">
        <f t="shared" ca="1" si="9"/>
        <v>0</v>
      </c>
      <c r="F297" s="3"/>
      <c r="G297" s="10" cm="1">
        <f t="array" aca="1" ref="G297" ca="1">SUM(INDIRECT("'"&amp;TOTALECSheets&amp;"'!"&amp;ADDRESS(ROW(),COLUMN())))</f>
        <v>0</v>
      </c>
      <c r="H297" s="10" cm="1">
        <f t="array" aca="1" ref="H297" ca="1">SUM(INDIRECT("'"&amp;TOTALECSheets&amp;"'!"&amp;ADDRESS(ROW(),COLUMN())))</f>
        <v>0</v>
      </c>
      <c r="I297" s="10" cm="1">
        <f t="array" aca="1" ref="I297" ca="1">SUM(INDIRECT("'"&amp;TOTALECSheets&amp;"'!"&amp;ADDRESS(ROW(),COLUMN())))</f>
        <v>0</v>
      </c>
      <c r="J297" s="10" cm="1">
        <f t="array" aca="1" ref="J297" ca="1">SUM(INDIRECT("'"&amp;TOTALECSheets&amp;"'!"&amp;ADDRESS(ROW(),COLUMN())))</f>
        <v>0</v>
      </c>
      <c r="K297" s="10" cm="1">
        <f t="array" aca="1" ref="K297" ca="1">SUM(INDIRECT("'"&amp;TOTALECSheets&amp;"'!"&amp;ADDRESS(ROW(),COLUMN())))</f>
        <v>0</v>
      </c>
    </row>
    <row r="298" spans="1:11" outlineLevel="1">
      <c r="A298" s="31">
        <f>IF(ISBLANK('Input-Accounts'!A298),"",'Input-Accounts'!A298)</f>
        <v>267</v>
      </c>
      <c r="B298" s="53" t="str">
        <f>IF(ISBLANK('Input-Accounts'!B298),"",'Input-Accounts'!B298)</f>
        <v>TOOLS,SHOP, &amp; GAR EQ-SHOP EQUIP</v>
      </c>
      <c r="C298" s="31">
        <f>IF(ISBLANK('Input-Accounts'!C298),"",'Input-Accounts'!C298)</f>
        <v>394.2</v>
      </c>
      <c r="D298" s="10" cm="1">
        <f t="array" aca="1" ref="D298" ca="1">SUM(INDIRECT("'"&amp;TOTALECSheets&amp;"'!"&amp;ADDRESS(ROW(),COLUMN())))</f>
        <v>0</v>
      </c>
      <c r="E298" s="10">
        <f t="shared" ca="1" si="9"/>
        <v>0</v>
      </c>
      <c r="F298" s="3"/>
      <c r="G298" s="10" cm="1">
        <f t="array" aca="1" ref="G298" ca="1">SUM(INDIRECT("'"&amp;TOTALECSheets&amp;"'!"&amp;ADDRESS(ROW(),COLUMN())))</f>
        <v>0</v>
      </c>
      <c r="H298" s="10" cm="1">
        <f t="array" aca="1" ref="H298" ca="1">SUM(INDIRECT("'"&amp;TOTALECSheets&amp;"'!"&amp;ADDRESS(ROW(),COLUMN())))</f>
        <v>0</v>
      </c>
      <c r="I298" s="10" cm="1">
        <f t="array" aca="1" ref="I298" ca="1">SUM(INDIRECT("'"&amp;TOTALECSheets&amp;"'!"&amp;ADDRESS(ROW(),COLUMN())))</f>
        <v>0</v>
      </c>
      <c r="J298" s="10" cm="1">
        <f t="array" aca="1" ref="J298" ca="1">SUM(INDIRECT("'"&amp;TOTALECSheets&amp;"'!"&amp;ADDRESS(ROW(),COLUMN())))</f>
        <v>0</v>
      </c>
      <c r="K298" s="10" cm="1">
        <f t="array" aca="1" ref="K298" ca="1">SUM(INDIRECT("'"&amp;TOTALECSheets&amp;"'!"&amp;ADDRESS(ROW(),COLUMN())))</f>
        <v>0</v>
      </c>
    </row>
    <row r="299" spans="1:11" outlineLevel="1">
      <c r="A299" s="31">
        <f>IF(ISBLANK('Input-Accounts'!A299),"",'Input-Accounts'!A299)</f>
        <v>268</v>
      </c>
      <c r="B299" s="53" t="str">
        <f>IF(ISBLANK('Input-Accounts'!B299),"",'Input-Accounts'!B299)</f>
        <v>TOOLS,SHOP, &amp; GAR EQ-TOOLS &amp; OTHER</v>
      </c>
      <c r="C299" s="31">
        <f>IF(ISBLANK('Input-Accounts'!C299),"",'Input-Accounts'!C299)</f>
        <v>394.3</v>
      </c>
      <c r="D299" s="10" cm="1">
        <f t="array" aca="1" ref="D299" ca="1">SUM(INDIRECT("'"&amp;TOTALECSheets&amp;"'!"&amp;ADDRESS(ROW(),COLUMN())))</f>
        <v>0</v>
      </c>
      <c r="E299" s="10">
        <f t="shared" ca="1" si="9"/>
        <v>0</v>
      </c>
      <c r="F299" s="3"/>
      <c r="G299" s="10" cm="1">
        <f t="array" aca="1" ref="G299" ca="1">SUM(INDIRECT("'"&amp;TOTALECSheets&amp;"'!"&amp;ADDRESS(ROW(),COLUMN())))</f>
        <v>0</v>
      </c>
      <c r="H299" s="10" cm="1">
        <f t="array" aca="1" ref="H299" ca="1">SUM(INDIRECT("'"&amp;TOTALECSheets&amp;"'!"&amp;ADDRESS(ROW(),COLUMN())))</f>
        <v>0</v>
      </c>
      <c r="I299" s="10" cm="1">
        <f t="array" aca="1" ref="I299" ca="1">SUM(INDIRECT("'"&amp;TOTALECSheets&amp;"'!"&amp;ADDRESS(ROW(),COLUMN())))</f>
        <v>0</v>
      </c>
      <c r="J299" s="10" cm="1">
        <f t="array" aca="1" ref="J299" ca="1">SUM(INDIRECT("'"&amp;TOTALECSheets&amp;"'!"&amp;ADDRESS(ROW(),COLUMN())))</f>
        <v>0</v>
      </c>
      <c r="K299" s="10" cm="1">
        <f t="array" aca="1" ref="K299" ca="1">SUM(INDIRECT("'"&amp;TOTALECSheets&amp;"'!"&amp;ADDRESS(ROW(),COLUMN())))</f>
        <v>0</v>
      </c>
    </row>
    <row r="300" spans="1:11" outlineLevel="1">
      <c r="A300" s="31">
        <f>IF(ISBLANK('Input-Accounts'!A300),"",'Input-Accounts'!A300)</f>
        <v>269</v>
      </c>
      <c r="B300" s="53" t="str">
        <f>IF(ISBLANK('Input-Accounts'!B300),"",'Input-Accounts'!B300)</f>
        <v>LABORATORY EQUIPMENT</v>
      </c>
      <c r="C300" s="31">
        <f>IF(ISBLANK('Input-Accounts'!C300),"",'Input-Accounts'!C300)</f>
        <v>395</v>
      </c>
      <c r="D300" s="10" cm="1">
        <f t="array" aca="1" ref="D300" ca="1">SUM(INDIRECT("'"&amp;TOTALECSheets&amp;"'!"&amp;ADDRESS(ROW(),COLUMN())))</f>
        <v>0</v>
      </c>
      <c r="E300" s="10">
        <f t="shared" ca="1" si="9"/>
        <v>0</v>
      </c>
      <c r="F300" s="3"/>
      <c r="G300" s="10" cm="1">
        <f t="array" aca="1" ref="G300" ca="1">SUM(INDIRECT("'"&amp;TOTALECSheets&amp;"'!"&amp;ADDRESS(ROW(),COLUMN())))</f>
        <v>0</v>
      </c>
      <c r="H300" s="10" cm="1">
        <f t="array" aca="1" ref="H300" ca="1">SUM(INDIRECT("'"&amp;TOTALECSheets&amp;"'!"&amp;ADDRESS(ROW(),COLUMN())))</f>
        <v>0</v>
      </c>
      <c r="I300" s="10" cm="1">
        <f t="array" aca="1" ref="I300" ca="1">SUM(INDIRECT("'"&amp;TOTALECSheets&amp;"'!"&amp;ADDRESS(ROW(),COLUMN())))</f>
        <v>0</v>
      </c>
      <c r="J300" s="10" cm="1">
        <f t="array" aca="1" ref="J300" ca="1">SUM(INDIRECT("'"&amp;TOTALECSheets&amp;"'!"&amp;ADDRESS(ROW(),COLUMN())))</f>
        <v>0</v>
      </c>
      <c r="K300" s="10" cm="1">
        <f t="array" aca="1" ref="K300" ca="1">SUM(INDIRECT("'"&amp;TOTALECSheets&amp;"'!"&amp;ADDRESS(ROW(),COLUMN())))</f>
        <v>0</v>
      </c>
    </row>
    <row r="301" spans="1:11" outlineLevel="1">
      <c r="A301" s="31">
        <f>IF(ISBLANK('Input-Accounts'!A301),"",'Input-Accounts'!A301)</f>
        <v>270</v>
      </c>
      <c r="B301" s="53" t="str">
        <f>IF(ISBLANK('Input-Accounts'!B301),"",'Input-Accounts'!B301)</f>
        <v>POWER OPERATED EQUIP-GENERAL TOOLS</v>
      </c>
      <c r="C301" s="31">
        <f>IF(ISBLANK('Input-Accounts'!C301),"",'Input-Accounts'!C301)</f>
        <v>396</v>
      </c>
      <c r="D301" s="10" cm="1">
        <f t="array" aca="1" ref="D301" ca="1">SUM(INDIRECT("'"&amp;TOTALECSheets&amp;"'!"&amp;ADDRESS(ROW(),COLUMN())))</f>
        <v>0</v>
      </c>
      <c r="E301" s="10">
        <f t="shared" ca="1" si="9"/>
        <v>0</v>
      </c>
      <c r="F301" s="3"/>
      <c r="G301" s="10" cm="1">
        <f t="array" aca="1" ref="G301" ca="1">SUM(INDIRECT("'"&amp;TOTALECSheets&amp;"'!"&amp;ADDRESS(ROW(),COLUMN())))</f>
        <v>0</v>
      </c>
      <c r="H301" s="10" cm="1">
        <f t="array" aca="1" ref="H301" ca="1">SUM(INDIRECT("'"&amp;TOTALECSheets&amp;"'!"&amp;ADDRESS(ROW(),COLUMN())))</f>
        <v>0</v>
      </c>
      <c r="I301" s="10" cm="1">
        <f t="array" aca="1" ref="I301" ca="1">SUM(INDIRECT("'"&amp;TOTALECSheets&amp;"'!"&amp;ADDRESS(ROW(),COLUMN())))</f>
        <v>0</v>
      </c>
      <c r="J301" s="10" cm="1">
        <f t="array" aca="1" ref="J301" ca="1">SUM(INDIRECT("'"&amp;TOTALECSheets&amp;"'!"&amp;ADDRESS(ROW(),COLUMN())))</f>
        <v>0</v>
      </c>
      <c r="K301" s="10" cm="1">
        <f t="array" aca="1" ref="K301" ca="1">SUM(INDIRECT("'"&amp;TOTALECSheets&amp;"'!"&amp;ADDRESS(ROW(),COLUMN())))</f>
        <v>0</v>
      </c>
    </row>
    <row r="302" spans="1:11" outlineLevel="1">
      <c r="A302" s="31">
        <f>IF(ISBLANK('Input-Accounts'!A302),"",'Input-Accounts'!A302)</f>
        <v>271</v>
      </c>
      <c r="B302" s="53" t="str">
        <f>IF(ISBLANK('Input-Accounts'!B302),"",'Input-Accounts'!B302)</f>
        <v>MISCELLANEOUS EQUIPMENT</v>
      </c>
      <c r="C302" s="31">
        <f>IF(ISBLANK('Input-Accounts'!C302),"",'Input-Accounts'!C302)</f>
        <v>398</v>
      </c>
      <c r="D302" s="10" cm="1">
        <f t="array" aca="1" ref="D302" ca="1">SUM(INDIRECT("'"&amp;TOTALECSheets&amp;"'!"&amp;ADDRESS(ROW(),COLUMN())))</f>
        <v>0</v>
      </c>
      <c r="E302" s="10">
        <f t="shared" ca="1" si="9"/>
        <v>0</v>
      </c>
      <c r="F302" s="3"/>
      <c r="G302" s="10" cm="1">
        <f t="array" aca="1" ref="G302" ca="1">SUM(INDIRECT("'"&amp;TOTALECSheets&amp;"'!"&amp;ADDRESS(ROW(),COLUMN())))</f>
        <v>0</v>
      </c>
      <c r="H302" s="10" cm="1">
        <f t="array" aca="1" ref="H302" ca="1">SUM(INDIRECT("'"&amp;TOTALECSheets&amp;"'!"&amp;ADDRESS(ROW(),COLUMN())))</f>
        <v>0</v>
      </c>
      <c r="I302" s="10" cm="1">
        <f t="array" aca="1" ref="I302" ca="1">SUM(INDIRECT("'"&amp;TOTALECSheets&amp;"'!"&amp;ADDRESS(ROW(),COLUMN())))</f>
        <v>0</v>
      </c>
      <c r="J302" s="10" cm="1">
        <f t="array" aca="1" ref="J302" ca="1">SUM(INDIRECT("'"&amp;TOTALECSheets&amp;"'!"&amp;ADDRESS(ROW(),COLUMN())))</f>
        <v>0</v>
      </c>
      <c r="K302" s="10" cm="1">
        <f t="array" aca="1" ref="K302" ca="1">SUM(INDIRECT("'"&amp;TOTALECSheets&amp;"'!"&amp;ADDRESS(ROW(),COLUMN())))</f>
        <v>0</v>
      </c>
    </row>
    <row r="303" spans="1:11" outlineLevel="1">
      <c r="A303" s="31">
        <f>IF(ISBLANK('Input-Accounts'!A303),"",'Input-Accounts'!A303)</f>
        <v>272</v>
      </c>
      <c r="B303" t="str">
        <f>IF(ISBLANK('Input-Accounts'!B303),"",'Input-Accounts'!B303)</f>
        <v>Subtotal - General Plant</v>
      </c>
      <c r="C303" s="31" t="str">
        <f>IF(ISBLANK('Input-Accounts'!C303),"",'Input-Accounts'!C303)</f>
        <v/>
      </c>
      <c r="D303" s="123" cm="1">
        <f t="array" aca="1" ref="D303" ca="1">SUM(INDIRECT("'"&amp;TOTALECSheets&amp;"'!"&amp;ADDRESS(ROW(),COLUMN())))</f>
        <v>0</v>
      </c>
      <c r="E303" s="10">
        <f t="shared" ca="1" si="9"/>
        <v>0</v>
      </c>
      <c r="G303" s="123" cm="1">
        <f t="array" aca="1" ref="G303" ca="1">SUM(INDIRECT("'"&amp;TOTALECSheets&amp;"'!"&amp;ADDRESS(ROW(),COLUMN())))</f>
        <v>0</v>
      </c>
      <c r="H303" s="123" cm="1">
        <f t="array" aca="1" ref="H303" ca="1">SUM(INDIRECT("'"&amp;TOTALECSheets&amp;"'!"&amp;ADDRESS(ROW(),COLUMN())))</f>
        <v>0</v>
      </c>
      <c r="I303" s="123" cm="1">
        <f t="array" aca="1" ref="I303" ca="1">SUM(INDIRECT("'"&amp;TOTALECSheets&amp;"'!"&amp;ADDRESS(ROW(),COLUMN())))</f>
        <v>0</v>
      </c>
      <c r="J303" s="123" cm="1">
        <f t="array" aca="1" ref="J303" ca="1">SUM(INDIRECT("'"&amp;TOTALECSheets&amp;"'!"&amp;ADDRESS(ROW(),COLUMN())))</f>
        <v>0</v>
      </c>
      <c r="K303" s="123" cm="1">
        <f t="array" aca="1" ref="K303" ca="1">SUM(INDIRECT("'"&amp;TOTALECSheets&amp;"'!"&amp;ADDRESS(ROW(),COLUMN())))</f>
        <v>0</v>
      </c>
    </row>
    <row r="304" spans="1:11" outlineLevel="1">
      <c r="A304" s="31" t="str">
        <f>IF(ISBLANK('Input-Accounts'!A304),"",'Input-Accounts'!A304)</f>
        <v/>
      </c>
      <c r="B304" t="str">
        <f>IF(ISBLANK('Input-Accounts'!B304),"",'Input-Accounts'!B304)</f>
        <v/>
      </c>
      <c r="D304" s="10"/>
      <c r="E304" s="10">
        <f t="shared" si="9"/>
        <v>0</v>
      </c>
      <c r="G304" s="10"/>
      <c r="H304" s="10"/>
      <c r="I304" s="10"/>
      <c r="J304" s="10"/>
      <c r="K304" s="10"/>
    </row>
    <row r="305" spans="1:11" outlineLevel="1">
      <c r="A305" s="31">
        <f>IF(ISBLANK('Input-Accounts'!A305),"",'Input-Accounts'!A305)</f>
        <v>273</v>
      </c>
      <c r="B305" t="str">
        <f>IF(ISBLANK('Input-Accounts'!B305),"",'Input-Accounts'!B305)</f>
        <v>Total - Depreciation Expense</v>
      </c>
      <c r="C305" s="31" t="str">
        <f>IF(ISBLANK('Input-Accounts'!C305),"",'Input-Accounts'!C305)</f>
        <v/>
      </c>
      <c r="D305" s="123" cm="1">
        <f t="array" aca="1" ref="D305" ca="1">SUM(INDIRECT("'"&amp;TOTALECSheets&amp;"'!"&amp;ADDRESS(ROW(),COLUMN())))</f>
        <v>0</v>
      </c>
      <c r="E305" s="10">
        <f t="shared" ca="1" si="9"/>
        <v>0</v>
      </c>
      <c r="G305" s="123" cm="1">
        <f t="array" aca="1" ref="G305" ca="1">SUM(INDIRECT("'"&amp;TOTALECSheets&amp;"'!"&amp;ADDRESS(ROW(),COLUMN())))</f>
        <v>0</v>
      </c>
      <c r="H305" s="123" cm="1">
        <f t="array" aca="1" ref="H305" ca="1">SUM(INDIRECT("'"&amp;TOTALECSheets&amp;"'!"&amp;ADDRESS(ROW(),COLUMN())))</f>
        <v>0</v>
      </c>
      <c r="I305" s="123" cm="1">
        <f t="array" aca="1" ref="I305" ca="1">SUM(INDIRECT("'"&amp;TOTALECSheets&amp;"'!"&amp;ADDRESS(ROW(),COLUMN())))</f>
        <v>0</v>
      </c>
      <c r="J305" s="123" cm="1">
        <f t="array" aca="1" ref="J305" ca="1">SUM(INDIRECT("'"&amp;TOTALECSheets&amp;"'!"&amp;ADDRESS(ROW(),COLUMN())))</f>
        <v>0</v>
      </c>
      <c r="K305" s="123" cm="1">
        <f t="array" aca="1" ref="K305" ca="1">SUM(INDIRECT("'"&amp;TOTALECSheets&amp;"'!"&amp;ADDRESS(ROW(),COLUMN())))</f>
        <v>0</v>
      </c>
    </row>
    <row r="306" spans="1:11" outlineLevel="1">
      <c r="A306" s="31" t="str">
        <f>IF(ISBLANK('Input-Accounts'!A306),"",'Input-Accounts'!A306)</f>
        <v/>
      </c>
      <c r="B306" t="str">
        <f>IF(ISBLANK('Input-Accounts'!B306),"",'Input-Accounts'!B306)</f>
        <v/>
      </c>
      <c r="D306" s="10"/>
      <c r="E306" s="10">
        <f t="shared" si="9"/>
        <v>0</v>
      </c>
      <c r="G306" s="10"/>
      <c r="H306" s="10"/>
      <c r="I306" s="10"/>
      <c r="J306" s="10"/>
      <c r="K306" s="10"/>
    </row>
    <row r="307" spans="1:11">
      <c r="A307" s="31">
        <f>IF(ISBLANK('Input-Accounts'!A307),"",'Input-Accounts'!A307)</f>
        <v>274</v>
      </c>
      <c r="B307" s="7" t="str">
        <f>IF(ISBLANK('Input-Accounts'!B307),"",'Input-Accounts'!B307)</f>
        <v>Total Adjustments, Depreciation and Amortization Expense</v>
      </c>
      <c r="C307" s="31" t="str">
        <f>IF(ISBLANK('Input-Accounts'!C307),"",'Input-Accounts'!C307)</f>
        <v/>
      </c>
      <c r="D307" s="10" cm="1">
        <f t="array" aca="1" ref="D307" ca="1">SUM(INDIRECT("'"&amp;TOTALECSheets&amp;"'!"&amp;ADDRESS(ROW(),COLUMN())))</f>
        <v>0</v>
      </c>
      <c r="E307" s="10">
        <f t="shared" ref="E307:E334" ca="1" si="10">IFERROR(IF(D307="",0,IF(D307=0,0,IF(ABS(D307-SUM($G307:$K307))&lt;Check_Limit,0,1))),1)</f>
        <v>0</v>
      </c>
      <c r="F307" s="3"/>
      <c r="G307" s="10" cm="1">
        <f t="array" aca="1" ref="G307" ca="1">SUM(INDIRECT("'"&amp;TOTALECSheets&amp;"'!"&amp;ADDRESS(ROW(),COLUMN())))</f>
        <v>0</v>
      </c>
      <c r="H307" s="10" cm="1">
        <f t="array" aca="1" ref="H307" ca="1">SUM(INDIRECT("'"&amp;TOTALECSheets&amp;"'!"&amp;ADDRESS(ROW(),COLUMN())))</f>
        <v>0</v>
      </c>
      <c r="I307" s="10" cm="1">
        <f t="array" aca="1" ref="I307" ca="1">SUM(INDIRECT("'"&amp;TOTALECSheets&amp;"'!"&amp;ADDRESS(ROW(),COLUMN())))</f>
        <v>0</v>
      </c>
      <c r="J307" s="10" cm="1">
        <f t="array" aca="1" ref="J307" ca="1">SUM(INDIRECT("'"&amp;TOTALECSheets&amp;"'!"&amp;ADDRESS(ROW(),COLUMN())))</f>
        <v>0</v>
      </c>
      <c r="K307" s="10" cm="1">
        <f t="array" aca="1" ref="K307" ca="1">SUM(INDIRECT("'"&amp;TOTALECSheets&amp;"'!"&amp;ADDRESS(ROW(),COLUMN())))</f>
        <v>0</v>
      </c>
    </row>
    <row r="308" spans="1:11">
      <c r="A308" s="31" t="str">
        <f>IF(ISBLANK('Input-Accounts'!A308),"",'Input-Accounts'!A308)</f>
        <v/>
      </c>
      <c r="B308" t="str">
        <f>IF(ISBLANK('Input-Accounts'!B308),"",'Input-Accounts'!B308)</f>
        <v/>
      </c>
      <c r="D308" s="123"/>
      <c r="E308" s="10">
        <f t="shared" si="10"/>
        <v>0</v>
      </c>
      <c r="G308" s="123"/>
      <c r="H308" s="123"/>
      <c r="I308" s="123"/>
      <c r="J308" s="123"/>
      <c r="K308" s="123"/>
    </row>
    <row r="309" spans="1:11">
      <c r="A309" s="31">
        <f>IF(ISBLANK('Input-Accounts'!A309),"",'Input-Accounts'!A309)</f>
        <v>275</v>
      </c>
      <c r="B309" s="7" t="str">
        <f>IF(ISBLANK('Input-Accounts'!B309),"",'Input-Accounts'!B309)</f>
        <v>Taxes</v>
      </c>
      <c r="D309" s="10"/>
      <c r="E309" s="10">
        <f t="shared" si="10"/>
        <v>0</v>
      </c>
      <c r="G309" s="10"/>
      <c r="H309" s="10"/>
      <c r="I309" s="10"/>
      <c r="J309" s="10"/>
      <c r="K309" s="10"/>
    </row>
    <row r="310" spans="1:11" outlineLevel="1">
      <c r="A310" s="31">
        <f>IF(ISBLANK('Input-Accounts'!A310),"",'Input-Accounts'!A310)</f>
        <v>276</v>
      </c>
      <c r="B310" s="7" t="str">
        <f>IF(ISBLANK('Input-Accounts'!B310),"",'Input-Accounts'!B310)</f>
        <v>Taxes Other Than Income Taxes</v>
      </c>
      <c r="D310" s="10"/>
      <c r="E310" s="10">
        <f t="shared" si="10"/>
        <v>0</v>
      </c>
      <c r="G310" s="10"/>
      <c r="H310" s="10"/>
      <c r="I310" s="10"/>
      <c r="J310" s="10"/>
      <c r="K310" s="10"/>
    </row>
    <row r="311" spans="1:11" outlineLevel="1">
      <c r="A311" s="31">
        <f>IF(ISBLANK('Input-Accounts'!A311),"",'Input-Accounts'!A311)</f>
        <v>277</v>
      </c>
      <c r="B311" s="53" t="str">
        <f>IF(ISBLANK('Input-Accounts'!B311),"",'Input-Accounts'!B311)</f>
        <v>Taxes Other Than Income Taxes - Property</v>
      </c>
      <c r="C311" s="31">
        <f>IF(ISBLANK('Input-Accounts'!C311),"",'Input-Accounts'!C311)</f>
        <v>408.1</v>
      </c>
      <c r="D311" s="10" cm="1">
        <f t="array" aca="1" ref="D311" ca="1">SUM(INDIRECT("'"&amp;TOTALECSheets&amp;"'!"&amp;ADDRESS(ROW(),COLUMN())))</f>
        <v>0</v>
      </c>
      <c r="E311" s="10">
        <f t="shared" ca="1" si="10"/>
        <v>0</v>
      </c>
      <c r="F311" s="3"/>
      <c r="G311" s="10" cm="1">
        <f t="array" aca="1" ref="G311" ca="1">SUM(INDIRECT("'"&amp;TOTALECSheets&amp;"'!"&amp;ADDRESS(ROW(),COLUMN())))</f>
        <v>0</v>
      </c>
      <c r="H311" s="10" cm="1">
        <f t="array" aca="1" ref="H311" ca="1">SUM(INDIRECT("'"&amp;TOTALECSheets&amp;"'!"&amp;ADDRESS(ROW(),COLUMN())))</f>
        <v>0</v>
      </c>
      <c r="I311" s="10" cm="1">
        <f t="array" aca="1" ref="I311" ca="1">SUM(INDIRECT("'"&amp;TOTALECSheets&amp;"'!"&amp;ADDRESS(ROW(),COLUMN())))</f>
        <v>0</v>
      </c>
      <c r="J311" s="10" cm="1">
        <f t="array" aca="1" ref="J311" ca="1">SUM(INDIRECT("'"&amp;TOTALECSheets&amp;"'!"&amp;ADDRESS(ROW(),COLUMN())))</f>
        <v>0</v>
      </c>
      <c r="K311" s="10" cm="1">
        <f t="array" aca="1" ref="K311" ca="1">SUM(INDIRECT("'"&amp;TOTALECSheets&amp;"'!"&amp;ADDRESS(ROW(),COLUMN())))</f>
        <v>0</v>
      </c>
    </row>
    <row r="312" spans="1:11" outlineLevel="1">
      <c r="A312" s="31">
        <f>IF(ISBLANK('Input-Accounts'!A312),"",'Input-Accounts'!A312)</f>
        <v>278</v>
      </c>
      <c r="B312" s="53" t="str">
        <f>IF(ISBLANK('Input-Accounts'!B312),"",'Input-Accounts'!B312)</f>
        <v>Taxes Other Than Income Taxes - Payroll</v>
      </c>
      <c r="C312" s="31">
        <f>IF(ISBLANK('Input-Accounts'!C312),"",'Input-Accounts'!C312)</f>
        <v>408.2</v>
      </c>
      <c r="D312" s="10" cm="1">
        <f t="array" aca="1" ref="D312" ca="1">SUM(INDIRECT("'"&amp;TOTALECSheets&amp;"'!"&amp;ADDRESS(ROW(),COLUMN())))</f>
        <v>28483.619754562864</v>
      </c>
      <c r="E312" s="10">
        <f t="shared" ca="1" si="10"/>
        <v>0</v>
      </c>
      <c r="F312" s="3"/>
      <c r="G312" s="10" cm="1">
        <f t="array" aca="1" ref="G312" ca="1">SUM(INDIRECT("'"&amp;TOTALECSheets&amp;"'!"&amp;ADDRESS(ROW(),COLUMN())))</f>
        <v>17629.202360601052</v>
      </c>
      <c r="H312" s="10" cm="1">
        <f t="array" aca="1" ref="H312" ca="1">SUM(INDIRECT("'"&amp;TOTALECSheets&amp;"'!"&amp;ADDRESS(ROW(),COLUMN())))</f>
        <v>10829.771714344846</v>
      </c>
      <c r="I312" s="10" cm="1">
        <f t="array" aca="1" ref="I312" ca="1">SUM(INDIRECT("'"&amp;TOTALECSheets&amp;"'!"&amp;ADDRESS(ROW(),COLUMN())))</f>
        <v>24.645679616965108</v>
      </c>
      <c r="J312" s="10" cm="1">
        <f t="array" aca="1" ref="J312" ca="1">SUM(INDIRECT("'"&amp;TOTALECSheets&amp;"'!"&amp;ADDRESS(ROW(),COLUMN())))</f>
        <v>0</v>
      </c>
      <c r="K312" s="10" cm="1">
        <f t="array" aca="1" ref="K312" ca="1">SUM(INDIRECT("'"&amp;TOTALECSheets&amp;"'!"&amp;ADDRESS(ROW(),COLUMN())))</f>
        <v>0</v>
      </c>
    </row>
    <row r="313" spans="1:11" outlineLevel="1">
      <c r="A313" s="31">
        <f>IF(ISBLANK('Input-Accounts'!A313),"",'Input-Accounts'!A313)</f>
        <v>279</v>
      </c>
      <c r="B313" s="53" t="str">
        <f>IF(ISBLANK('Input-Accounts'!B313),"",'Input-Accounts'!B313)</f>
        <v>Taxes Other Than Income Taxes - Other</v>
      </c>
      <c r="C313" s="31">
        <f>IF(ISBLANK('Input-Accounts'!C313),"",'Input-Accounts'!C313)</f>
        <v>408.3</v>
      </c>
      <c r="D313" s="10" cm="1">
        <f t="array" aca="1" ref="D313" ca="1">SUM(INDIRECT("'"&amp;TOTALECSheets&amp;"'!"&amp;ADDRESS(ROW(),COLUMN())))</f>
        <v>7136.4650036223693</v>
      </c>
      <c r="E313" s="10">
        <f t="shared" ca="1" si="10"/>
        <v>0</v>
      </c>
      <c r="F313" s="3"/>
      <c r="G313" s="10" cm="1">
        <f t="array" aca="1" ref="G313" ca="1">SUM(INDIRECT("'"&amp;TOTALECSheets&amp;"'!"&amp;ADDRESS(ROW(),COLUMN())))</f>
        <v>4416.9310913530371</v>
      </c>
      <c r="H313" s="10" cm="1">
        <f t="array" aca="1" ref="H313" ca="1">SUM(INDIRECT("'"&amp;TOTALECSheets&amp;"'!"&amp;ADDRESS(ROW(),COLUMN())))</f>
        <v>2713.3590288945188</v>
      </c>
      <c r="I313" s="10" cm="1">
        <f t="array" aca="1" ref="I313" ca="1">SUM(INDIRECT("'"&amp;TOTALECSheets&amp;"'!"&amp;ADDRESS(ROW(),COLUMN())))</f>
        <v>6.174883374813537</v>
      </c>
      <c r="J313" s="10" cm="1">
        <f t="array" aca="1" ref="J313" ca="1">SUM(INDIRECT("'"&amp;TOTALECSheets&amp;"'!"&amp;ADDRESS(ROW(),COLUMN())))</f>
        <v>0</v>
      </c>
      <c r="K313" s="10" cm="1">
        <f t="array" aca="1" ref="K313" ca="1">SUM(INDIRECT("'"&amp;TOTALECSheets&amp;"'!"&amp;ADDRESS(ROW(),COLUMN())))</f>
        <v>0</v>
      </c>
    </row>
    <row r="314" spans="1:11" outlineLevel="1">
      <c r="A314" s="31">
        <f>IF(ISBLANK('Input-Accounts'!A314),"",'Input-Accounts'!A314)</f>
        <v>280</v>
      </c>
      <c r="B314" t="str">
        <f>IF(ISBLANK('Input-Accounts'!B314),"",'Input-Accounts'!B314)</f>
        <v>Subtotal - Taxes Other Than Income Taxes</v>
      </c>
      <c r="C314" s="31" t="str">
        <f>IF(ISBLANK('Input-Accounts'!C314),"",'Input-Accounts'!C314)</f>
        <v/>
      </c>
      <c r="D314" s="123" cm="1">
        <f t="array" aca="1" ref="D314" ca="1">SUM(INDIRECT("'"&amp;TOTALECSheets&amp;"'!"&amp;ADDRESS(ROW(),COLUMN())))</f>
        <v>35620.084758185236</v>
      </c>
      <c r="E314" s="10">
        <f t="shared" ca="1" si="10"/>
        <v>0</v>
      </c>
      <c r="G314" s="123" cm="1">
        <f t="array" aca="1" ref="G314" ca="1">SUM(INDIRECT("'"&amp;TOTALECSheets&amp;"'!"&amp;ADDRESS(ROW(),COLUMN())))</f>
        <v>22046.133451954091</v>
      </c>
      <c r="H314" s="123" cm="1">
        <f t="array" aca="1" ref="H314" ca="1">SUM(INDIRECT("'"&amp;TOTALECSheets&amp;"'!"&amp;ADDRESS(ROW(),COLUMN())))</f>
        <v>13543.130743239366</v>
      </c>
      <c r="I314" s="123" cm="1">
        <f t="array" aca="1" ref="I314" ca="1">SUM(INDIRECT("'"&amp;TOTALECSheets&amp;"'!"&amp;ADDRESS(ROW(),COLUMN())))</f>
        <v>30.820562991778644</v>
      </c>
      <c r="J314" s="123" cm="1">
        <f t="array" aca="1" ref="J314" ca="1">SUM(INDIRECT("'"&amp;TOTALECSheets&amp;"'!"&amp;ADDRESS(ROW(),COLUMN())))</f>
        <v>0</v>
      </c>
      <c r="K314" s="123" cm="1">
        <f t="array" aca="1" ref="K314" ca="1">SUM(INDIRECT("'"&amp;TOTALECSheets&amp;"'!"&amp;ADDRESS(ROW(),COLUMN())))</f>
        <v>0</v>
      </c>
    </row>
    <row r="315" spans="1:11" outlineLevel="1">
      <c r="A315" s="31" t="str">
        <f>IF(ISBLANK('Input-Accounts'!A315),"",'Input-Accounts'!A315)</f>
        <v/>
      </c>
      <c r="B315" s="6" t="str">
        <f>IF(ISBLANK('Input-Accounts'!B315),"",'Input-Accounts'!B315)</f>
        <v/>
      </c>
      <c r="D315" s="10"/>
      <c r="E315" s="10">
        <f t="shared" si="10"/>
        <v>0</v>
      </c>
      <c r="G315" s="10"/>
      <c r="H315" s="10"/>
      <c r="I315" s="10"/>
      <c r="J315" s="10"/>
      <c r="K315" s="10"/>
    </row>
    <row r="316" spans="1:11" outlineLevel="1">
      <c r="A316" s="31">
        <f>IF(ISBLANK('Input-Accounts'!A316),"",'Input-Accounts'!A316)</f>
        <v>281</v>
      </c>
      <c r="B316" s="1" t="str">
        <f>IF(ISBLANK('Input-Accounts'!B316),"",'Input-Accounts'!B316)</f>
        <v>Income Taxes</v>
      </c>
      <c r="D316" s="10"/>
      <c r="E316" s="10">
        <f t="shared" si="10"/>
        <v>0</v>
      </c>
      <c r="G316" s="10"/>
      <c r="H316" s="10"/>
      <c r="I316" s="10"/>
      <c r="J316" s="10"/>
      <c r="K316" s="10"/>
    </row>
    <row r="317" spans="1:11" outlineLevel="1">
      <c r="A317" s="31">
        <f>IF(ISBLANK('Input-Accounts'!A317),"",'Input-Accounts'!A317)</f>
        <v>282</v>
      </c>
      <c r="B317" s="53" t="str">
        <f>IF(ISBLANK('Input-Accounts'!B317),"",'Input-Accounts'!B317)</f>
        <v>FEDERAL INCOME TAXES</v>
      </c>
      <c r="C317" s="31">
        <f>IF(ISBLANK('Input-Accounts'!C317),"",'Input-Accounts'!C317)</f>
        <v>409.1</v>
      </c>
      <c r="D317" s="10" cm="1">
        <f t="array" aca="1" ref="D317" ca="1">SUM(INDIRECT("'"&amp;TOTALECSheets&amp;"'!"&amp;ADDRESS(ROW(),COLUMN())))</f>
        <v>0</v>
      </c>
      <c r="E317" s="10">
        <f t="shared" ca="1" si="10"/>
        <v>0</v>
      </c>
      <c r="F317" s="3"/>
      <c r="G317" s="10" cm="1">
        <f t="array" aca="1" ref="G317" ca="1">SUM(INDIRECT("'"&amp;TOTALECSheets&amp;"'!"&amp;ADDRESS(ROW(),COLUMN())))</f>
        <v>0</v>
      </c>
      <c r="H317" s="10" cm="1">
        <f t="array" aca="1" ref="H317" ca="1">SUM(INDIRECT("'"&amp;TOTALECSheets&amp;"'!"&amp;ADDRESS(ROW(),COLUMN())))</f>
        <v>0</v>
      </c>
      <c r="I317" s="10" cm="1">
        <f t="array" aca="1" ref="I317" ca="1">SUM(INDIRECT("'"&amp;TOTALECSheets&amp;"'!"&amp;ADDRESS(ROW(),COLUMN())))</f>
        <v>0</v>
      </c>
      <c r="J317" s="10" cm="1">
        <f t="array" aca="1" ref="J317" ca="1">SUM(INDIRECT("'"&amp;TOTALECSheets&amp;"'!"&amp;ADDRESS(ROW(),COLUMN())))</f>
        <v>0</v>
      </c>
      <c r="K317" s="10" cm="1">
        <f t="array" aca="1" ref="K317" ca="1">SUM(INDIRECT("'"&amp;TOTALECSheets&amp;"'!"&amp;ADDRESS(ROW(),COLUMN())))</f>
        <v>0</v>
      </c>
    </row>
    <row r="318" spans="1:11" outlineLevel="1">
      <c r="A318" s="31">
        <f>IF(ISBLANK('Input-Accounts'!A318),"",'Input-Accounts'!A318)</f>
        <v>283</v>
      </c>
      <c r="B318" s="53" t="str">
        <f>IF(ISBLANK('Input-Accounts'!B318),"",'Input-Accounts'!B318)</f>
        <v>STATE INCOME TAXES</v>
      </c>
      <c r="C318" s="31">
        <f>IF(ISBLANK('Input-Accounts'!C318),"",'Input-Accounts'!C318)</f>
        <v>409.2</v>
      </c>
      <c r="D318" s="10" cm="1">
        <f t="array" aca="1" ref="D318" ca="1">SUM(INDIRECT("'"&amp;TOTALECSheets&amp;"'!"&amp;ADDRESS(ROW(),COLUMN())))</f>
        <v>0</v>
      </c>
      <c r="E318" s="10">
        <f t="shared" ca="1" si="10"/>
        <v>0</v>
      </c>
      <c r="F318" s="3"/>
      <c r="G318" s="10" cm="1">
        <f t="array" aca="1" ref="G318" ca="1">SUM(INDIRECT("'"&amp;TOTALECSheets&amp;"'!"&amp;ADDRESS(ROW(),COLUMN())))</f>
        <v>0</v>
      </c>
      <c r="H318" s="10" cm="1">
        <f t="array" aca="1" ref="H318" ca="1">SUM(INDIRECT("'"&amp;TOTALECSheets&amp;"'!"&amp;ADDRESS(ROW(),COLUMN())))</f>
        <v>0</v>
      </c>
      <c r="I318" s="10" cm="1">
        <f t="array" aca="1" ref="I318" ca="1">SUM(INDIRECT("'"&amp;TOTALECSheets&amp;"'!"&amp;ADDRESS(ROW(),COLUMN())))</f>
        <v>0</v>
      </c>
      <c r="J318" s="10" cm="1">
        <f t="array" aca="1" ref="J318" ca="1">SUM(INDIRECT("'"&amp;TOTALECSheets&amp;"'!"&amp;ADDRESS(ROW(),COLUMN())))</f>
        <v>0</v>
      </c>
      <c r="K318" s="10" cm="1">
        <f t="array" aca="1" ref="K318" ca="1">SUM(INDIRECT("'"&amp;TOTALECSheets&amp;"'!"&amp;ADDRESS(ROW(),COLUMN())))</f>
        <v>0</v>
      </c>
    </row>
    <row r="319" spans="1:11" outlineLevel="1">
      <c r="A319" s="31">
        <f>IF(ISBLANK('Input-Accounts'!A319),"",'Input-Accounts'!A319)</f>
        <v>284</v>
      </c>
      <c r="B319" s="53" t="str">
        <f>IF(ISBLANK('Input-Accounts'!B319),"",'Input-Accounts'!B319)</f>
        <v>DEFERRED INCOME TAX EXPENSE - FEDERAL</v>
      </c>
      <c r="C319" s="31" t="str">
        <f>IF(ISBLANK('Input-Accounts'!C319),"",'Input-Accounts'!C319)</f>
        <v>410-411.1</v>
      </c>
      <c r="D319" s="10" cm="1">
        <f t="array" aca="1" ref="D319" ca="1">SUM(INDIRECT("'"&amp;TOTALECSheets&amp;"'!"&amp;ADDRESS(ROW(),COLUMN())))</f>
        <v>0</v>
      </c>
      <c r="E319" s="10">
        <f t="shared" ca="1" si="10"/>
        <v>0</v>
      </c>
      <c r="F319" s="3"/>
      <c r="G319" s="10" cm="1">
        <f t="array" aca="1" ref="G319" ca="1">SUM(INDIRECT("'"&amp;TOTALECSheets&amp;"'!"&amp;ADDRESS(ROW(),COLUMN())))</f>
        <v>0</v>
      </c>
      <c r="H319" s="10" cm="1">
        <f t="array" aca="1" ref="H319" ca="1">SUM(INDIRECT("'"&amp;TOTALECSheets&amp;"'!"&amp;ADDRESS(ROW(),COLUMN())))</f>
        <v>0</v>
      </c>
      <c r="I319" s="10" cm="1">
        <f t="array" aca="1" ref="I319" ca="1">SUM(INDIRECT("'"&amp;TOTALECSheets&amp;"'!"&amp;ADDRESS(ROW(),COLUMN())))</f>
        <v>0</v>
      </c>
      <c r="J319" s="10" cm="1">
        <f t="array" aca="1" ref="J319" ca="1">SUM(INDIRECT("'"&amp;TOTALECSheets&amp;"'!"&amp;ADDRESS(ROW(),COLUMN())))</f>
        <v>0</v>
      </c>
      <c r="K319" s="10" cm="1">
        <f t="array" aca="1" ref="K319" ca="1">SUM(INDIRECT("'"&amp;TOTALECSheets&amp;"'!"&amp;ADDRESS(ROW(),COLUMN())))</f>
        <v>0</v>
      </c>
    </row>
    <row r="320" spans="1:11" outlineLevel="1">
      <c r="A320" s="31">
        <f>IF(ISBLANK('Input-Accounts'!A320),"",'Input-Accounts'!A320)</f>
        <v>285</v>
      </c>
      <c r="B320" s="53" t="str">
        <f>IF(ISBLANK('Input-Accounts'!B320),"",'Input-Accounts'!B320)</f>
        <v>DEFERRED INCOME TAX EXPENSE - FEDERAL</v>
      </c>
      <c r="C320" s="31" t="str">
        <f>IF(ISBLANK('Input-Accounts'!C320),"",'Input-Accounts'!C320)</f>
        <v>410-411.2</v>
      </c>
      <c r="D320" s="10" cm="1">
        <f t="array" aca="1" ref="D320" ca="1">SUM(INDIRECT("'"&amp;TOTALECSheets&amp;"'!"&amp;ADDRESS(ROW(),COLUMN())))</f>
        <v>0</v>
      </c>
      <c r="E320" s="10">
        <f t="shared" ca="1" si="10"/>
        <v>0</v>
      </c>
      <c r="F320" s="3"/>
      <c r="G320" s="10" cm="1">
        <f t="array" aca="1" ref="G320" ca="1">SUM(INDIRECT("'"&amp;TOTALECSheets&amp;"'!"&amp;ADDRESS(ROW(),COLUMN())))</f>
        <v>0</v>
      </c>
      <c r="H320" s="10" cm="1">
        <f t="array" aca="1" ref="H320" ca="1">SUM(INDIRECT("'"&amp;TOTALECSheets&amp;"'!"&amp;ADDRESS(ROW(),COLUMN())))</f>
        <v>0</v>
      </c>
      <c r="I320" s="10" cm="1">
        <f t="array" aca="1" ref="I320" ca="1">SUM(INDIRECT("'"&amp;TOTALECSheets&amp;"'!"&amp;ADDRESS(ROW(),COLUMN())))</f>
        <v>0</v>
      </c>
      <c r="J320" s="10" cm="1">
        <f t="array" aca="1" ref="J320" ca="1">SUM(INDIRECT("'"&amp;TOTALECSheets&amp;"'!"&amp;ADDRESS(ROW(),COLUMN())))</f>
        <v>0</v>
      </c>
      <c r="K320" s="10" cm="1">
        <f t="array" aca="1" ref="K320" ca="1">SUM(INDIRECT("'"&amp;TOTALECSheets&amp;"'!"&amp;ADDRESS(ROW(),COLUMN())))</f>
        <v>0</v>
      </c>
    </row>
    <row r="321" spans="1:11" outlineLevel="1">
      <c r="A321" s="31">
        <f>IF(ISBLANK('Input-Accounts'!A321),"",'Input-Accounts'!A321)</f>
        <v>286</v>
      </c>
      <c r="B321" t="str">
        <f>IF(ISBLANK('Input-Accounts'!B321),"",'Input-Accounts'!B321)</f>
        <v>Subtotal - Income Taxes</v>
      </c>
      <c r="C321" s="31" t="str">
        <f>IF(ISBLANK('Input-Accounts'!C321),"",'Input-Accounts'!C321)</f>
        <v/>
      </c>
      <c r="D321" s="123" cm="1">
        <f t="array" aca="1" ref="D321" ca="1">SUM(INDIRECT("'"&amp;TOTALECSheets&amp;"'!"&amp;ADDRESS(ROW(),COLUMN())))</f>
        <v>0</v>
      </c>
      <c r="E321" s="10">
        <f t="shared" ca="1" si="10"/>
        <v>0</v>
      </c>
      <c r="G321" s="123" cm="1">
        <f t="array" aca="1" ref="G321" ca="1">SUM(INDIRECT("'"&amp;TOTALECSheets&amp;"'!"&amp;ADDRESS(ROW(),COLUMN())))</f>
        <v>0</v>
      </c>
      <c r="H321" s="123" cm="1">
        <f t="array" aca="1" ref="H321" ca="1">SUM(INDIRECT("'"&amp;TOTALECSheets&amp;"'!"&amp;ADDRESS(ROW(),COLUMN())))</f>
        <v>0</v>
      </c>
      <c r="I321" s="123" cm="1">
        <f t="array" aca="1" ref="I321" ca="1">SUM(INDIRECT("'"&amp;TOTALECSheets&amp;"'!"&amp;ADDRESS(ROW(),COLUMN())))</f>
        <v>0</v>
      </c>
      <c r="J321" s="123" cm="1">
        <f t="array" aca="1" ref="J321" ca="1">SUM(INDIRECT("'"&amp;TOTALECSheets&amp;"'!"&amp;ADDRESS(ROW(),COLUMN())))</f>
        <v>0</v>
      </c>
      <c r="K321" s="123" cm="1">
        <f t="array" aca="1" ref="K321" ca="1">SUM(INDIRECT("'"&amp;TOTALECSheets&amp;"'!"&amp;ADDRESS(ROW(),COLUMN())))</f>
        <v>0</v>
      </c>
    </row>
    <row r="322" spans="1:11" outlineLevel="1">
      <c r="A322" s="31" t="str">
        <f>IF(ISBLANK('Input-Accounts'!A322),"",'Input-Accounts'!A322)</f>
        <v/>
      </c>
      <c r="B322" t="str">
        <f>IF(ISBLANK('Input-Accounts'!B322),"",'Input-Accounts'!B322)</f>
        <v/>
      </c>
      <c r="D322" s="10"/>
      <c r="E322" s="10">
        <f t="shared" si="10"/>
        <v>0</v>
      </c>
      <c r="G322" s="10"/>
      <c r="H322" s="10"/>
      <c r="I322" s="10"/>
      <c r="J322" s="10"/>
      <c r="K322" s="10"/>
    </row>
    <row r="323" spans="1:11">
      <c r="A323" s="31">
        <f>IF(ISBLANK('Input-Accounts'!A323),"",'Input-Accounts'!A323)</f>
        <v>287</v>
      </c>
      <c r="B323" s="7" t="str">
        <f>IF(ISBLANK('Input-Accounts'!B323),"",'Input-Accounts'!B323)</f>
        <v>Total Taxes</v>
      </c>
      <c r="C323" s="31" t="str">
        <f>IF(ISBLANK('Input-Accounts'!C323),"",'Input-Accounts'!C323)</f>
        <v/>
      </c>
      <c r="D323" s="10" cm="1">
        <f t="array" aca="1" ref="D323" ca="1">SUM(INDIRECT("'"&amp;TOTALECSheets&amp;"'!"&amp;ADDRESS(ROW(),COLUMN())))</f>
        <v>35620.084758185236</v>
      </c>
      <c r="E323" s="10">
        <f t="shared" ca="1" si="10"/>
        <v>0</v>
      </c>
      <c r="F323" s="3"/>
      <c r="G323" s="10" cm="1">
        <f t="array" aca="1" ref="G323" ca="1">SUM(INDIRECT("'"&amp;TOTALECSheets&amp;"'!"&amp;ADDRESS(ROW(),COLUMN())))</f>
        <v>22046.133451954091</v>
      </c>
      <c r="H323" s="10" cm="1">
        <f t="array" aca="1" ref="H323" ca="1">SUM(INDIRECT("'"&amp;TOTALECSheets&amp;"'!"&amp;ADDRESS(ROW(),COLUMN())))</f>
        <v>13543.130743239366</v>
      </c>
      <c r="I323" s="10" cm="1">
        <f t="array" aca="1" ref="I323" ca="1">SUM(INDIRECT("'"&amp;TOTALECSheets&amp;"'!"&amp;ADDRESS(ROW(),COLUMN())))</f>
        <v>30.820562991778644</v>
      </c>
      <c r="J323" s="10" cm="1">
        <f t="array" aca="1" ref="J323" ca="1">SUM(INDIRECT("'"&amp;TOTALECSheets&amp;"'!"&amp;ADDRESS(ROW(),COLUMN())))</f>
        <v>0</v>
      </c>
      <c r="K323" s="10" cm="1">
        <f t="array" aca="1" ref="K323" ca="1">SUM(INDIRECT("'"&amp;TOTALECSheets&amp;"'!"&amp;ADDRESS(ROW(),COLUMN())))</f>
        <v>0</v>
      </c>
    </row>
    <row r="324" spans="1:11">
      <c r="A324" s="31" t="str">
        <f>IF(ISBLANK('Input-Accounts'!A324),"",'Input-Accounts'!A324)</f>
        <v/>
      </c>
      <c r="B324" t="str">
        <f>IF(ISBLANK('Input-Accounts'!B324),"",'Input-Accounts'!B324)</f>
        <v/>
      </c>
      <c r="D324" s="123"/>
      <c r="E324" s="10">
        <f t="shared" si="10"/>
        <v>0</v>
      </c>
      <c r="G324" s="123"/>
      <c r="H324" s="123"/>
      <c r="I324" s="123"/>
      <c r="J324" s="123"/>
      <c r="K324" s="123"/>
    </row>
    <row r="325" spans="1:11">
      <c r="A325" s="31">
        <f>IF(ISBLANK('Input-Accounts'!A325),"",'Input-Accounts'!A325)</f>
        <v>288</v>
      </c>
      <c r="B325" s="1" t="str">
        <f>IF(ISBLANK('Input-Accounts'!B325),"",'Input-Accounts'!B325)</f>
        <v>REVENUE REQUIREMENT AT EQUAL RATES OF RETURN</v>
      </c>
      <c r="D325" s="10"/>
      <c r="E325" s="10">
        <f t="shared" si="10"/>
        <v>0</v>
      </c>
      <c r="G325" s="10"/>
      <c r="H325" s="10"/>
      <c r="I325" s="10"/>
      <c r="J325" s="10"/>
      <c r="K325" s="10"/>
    </row>
    <row r="326" spans="1:11">
      <c r="A326" s="31">
        <f>IF(ISBLANK('Input-Accounts'!A326),"",'Input-Accounts'!A326)</f>
        <v>289</v>
      </c>
      <c r="B326" s="1" t="str">
        <f>IF(ISBLANK('Input-Accounts'!B326),"",'Input-Accounts'!B326)</f>
        <v>Test Year Expenses at Current Rates</v>
      </c>
      <c r="C326" s="31" t="str">
        <f>IF(ISBLANK('Input-Accounts'!C326),"",'Input-Accounts'!C326)</f>
        <v/>
      </c>
      <c r="D326" s="57" cm="1">
        <f t="array" aca="1" ref="D326" ca="1">SUM(INDIRECT("'"&amp;TOTALECSheets&amp;"'!"&amp;ADDRESS(ROW(),COLUMN())))</f>
        <v>36072741.816548742</v>
      </c>
      <c r="E326" s="10">
        <f t="shared" ca="1" si="10"/>
        <v>0</v>
      </c>
      <c r="F326" s="3"/>
      <c r="G326" s="57" cm="1">
        <f t="array" aca="1" ref="G326" ca="1">SUM(INDIRECT("'"&amp;TOTALECSheets&amp;"'!"&amp;ADDRESS(ROW(),COLUMN())))</f>
        <v>22326293.872244999</v>
      </c>
      <c r="H326" s="57" cm="1">
        <f t="array" aca="1" ref="H326" ca="1">SUM(INDIRECT("'"&amp;TOTALECSheets&amp;"'!"&amp;ADDRESS(ROW(),COLUMN())))</f>
        <v>13715235.716174848</v>
      </c>
      <c r="I326" s="57" cm="1">
        <f t="array" aca="1" ref="I326" ca="1">SUM(INDIRECT("'"&amp;TOTALECSheets&amp;"'!"&amp;ADDRESS(ROW(),COLUMN())))</f>
        <v>31212.228128896542</v>
      </c>
      <c r="J326" s="57" cm="1">
        <f t="array" aca="1" ref="J326" ca="1">SUM(INDIRECT("'"&amp;TOTALECSheets&amp;"'!"&amp;ADDRESS(ROW(),COLUMN())))</f>
        <v>0</v>
      </c>
      <c r="K326" s="57" cm="1">
        <f t="array" aca="1" ref="K326" ca="1">SUM(INDIRECT("'"&amp;TOTALECSheets&amp;"'!"&amp;ADDRESS(ROW(),COLUMN())))</f>
        <v>0</v>
      </c>
    </row>
    <row r="327" spans="1:11">
      <c r="A327" s="31">
        <f>IF(ISBLANK('Input-Accounts'!A327),"",'Input-Accounts'!A327)</f>
        <v>290</v>
      </c>
      <c r="B327" s="1" t="str">
        <f>IF(ISBLANK('Input-Accounts'!B327),"",'Input-Accounts'!B327)</f>
        <v>Return on Rate Base</v>
      </c>
      <c r="C327" s="31" t="str">
        <f>IF(ISBLANK('Input-Accounts'!C327),"",'Input-Accounts'!C327)</f>
        <v/>
      </c>
      <c r="D327" s="10" cm="1">
        <f t="array" aca="1" ref="D327" ca="1">SUM(INDIRECT("'"&amp;TOTALECSheets&amp;"'!"&amp;ADDRESS(ROW(),COLUMN())))</f>
        <v>0</v>
      </c>
      <c r="E327" s="10">
        <f t="shared" ca="1" si="10"/>
        <v>0</v>
      </c>
      <c r="F327" s="3"/>
      <c r="G327" s="10" cm="1">
        <f t="array" aca="1" ref="G327" ca="1">SUM(INDIRECT("'"&amp;TOTALECSheets&amp;"'!"&amp;ADDRESS(ROW(),COLUMN())))</f>
        <v>0</v>
      </c>
      <c r="H327" s="10" cm="1">
        <f t="array" aca="1" ref="H327" ca="1">SUM(INDIRECT("'"&amp;TOTALECSheets&amp;"'!"&amp;ADDRESS(ROW(),COLUMN())))</f>
        <v>0</v>
      </c>
      <c r="I327" s="10" cm="1">
        <f t="array" aca="1" ref="I327" ca="1">SUM(INDIRECT("'"&amp;TOTALECSheets&amp;"'!"&amp;ADDRESS(ROW(),COLUMN())))</f>
        <v>0</v>
      </c>
      <c r="J327" s="10" cm="1">
        <f t="array" aca="1" ref="J327" ca="1">SUM(INDIRECT("'"&amp;TOTALECSheets&amp;"'!"&amp;ADDRESS(ROW(),COLUMN())))</f>
        <v>0</v>
      </c>
      <c r="K327" s="10" cm="1">
        <f t="array" aca="1" ref="K327" ca="1">SUM(INDIRECT("'"&amp;TOTALECSheets&amp;"'!"&amp;ADDRESS(ROW(),COLUMN())))</f>
        <v>0</v>
      </c>
    </row>
    <row r="328" spans="1:11">
      <c r="A328" s="31">
        <f>IF(ISBLANK('Input-Accounts'!A328),"",'Input-Accounts'!A328)</f>
        <v>291</v>
      </c>
      <c r="B328" s="1" t="str">
        <f>IF(ISBLANK('Input-Accounts'!B328),"",'Input-Accounts'!B328)</f>
        <v>Gross Up Items</v>
      </c>
      <c r="C328" s="31" t="str">
        <f>IF(ISBLANK('Input-Accounts'!C328),"",'Input-Accounts'!C328)</f>
        <v/>
      </c>
      <c r="D328" s="10" cm="1">
        <f t="array" aca="1" ref="D328" ca="1">SUM(INDIRECT("'"&amp;TOTALECSheets&amp;"'!"&amp;ADDRESS(ROW(),COLUMN())))</f>
        <v>0</v>
      </c>
      <c r="E328" s="10">
        <f t="shared" ca="1" si="10"/>
        <v>0</v>
      </c>
      <c r="F328" s="10"/>
      <c r="G328" s="10" cm="1">
        <f t="array" aca="1" ref="G328" ca="1">SUM(INDIRECT("'"&amp;TOTALECSheets&amp;"'!"&amp;ADDRESS(ROW(),COLUMN())))</f>
        <v>0</v>
      </c>
      <c r="H328" s="10" cm="1">
        <f t="array" aca="1" ref="H328" ca="1">SUM(INDIRECT("'"&amp;TOTALECSheets&amp;"'!"&amp;ADDRESS(ROW(),COLUMN())))</f>
        <v>0</v>
      </c>
      <c r="I328" s="10" cm="1">
        <f t="array" aca="1" ref="I328" ca="1">SUM(INDIRECT("'"&amp;TOTALECSheets&amp;"'!"&amp;ADDRESS(ROW(),COLUMN())))</f>
        <v>0</v>
      </c>
      <c r="J328" s="10" cm="1">
        <f t="array" aca="1" ref="J328" ca="1">SUM(INDIRECT("'"&amp;TOTALECSheets&amp;"'!"&amp;ADDRESS(ROW(),COLUMN())))</f>
        <v>0</v>
      </c>
      <c r="K328" s="10" cm="1">
        <f t="array" aca="1" ref="K328" ca="1">SUM(INDIRECT("'"&amp;TOTALECSheets&amp;"'!"&amp;ADDRESS(ROW(),COLUMN())))</f>
        <v>0</v>
      </c>
    </row>
    <row r="329" spans="1:11">
      <c r="A329" s="31">
        <f>IF(ISBLANK('Input-Accounts'!A329),"",'Input-Accounts'!A329)</f>
        <v>292</v>
      </c>
      <c r="B329" s="6" t="str">
        <f>IF(ISBLANK('Input-Accounts'!B329),"",'Input-Accounts'!B329)</f>
        <v>Gross-up Federal Income Tax</v>
      </c>
      <c r="C329" s="31" t="str">
        <f>IF(ISBLANK('Input-Accounts'!C329),"",'Input-Accounts'!C329)</f>
        <v/>
      </c>
      <c r="D329" s="10" cm="1">
        <f t="array" aca="1" ref="D329" ca="1">SUM(INDIRECT("'"&amp;TOTALECSheets&amp;"'!"&amp;ADDRESS(ROW(),COLUMN())))</f>
        <v>0</v>
      </c>
      <c r="E329" s="10">
        <f t="shared" ca="1" si="10"/>
        <v>0</v>
      </c>
      <c r="F329" s="3"/>
      <c r="G329" s="10" cm="1">
        <f t="array" aca="1" ref="G329" ca="1">SUM(INDIRECT("'"&amp;TOTALECSheets&amp;"'!"&amp;ADDRESS(ROW(),COLUMN())))</f>
        <v>0</v>
      </c>
      <c r="H329" s="10" cm="1">
        <f t="array" aca="1" ref="H329" ca="1">SUM(INDIRECT("'"&amp;TOTALECSheets&amp;"'!"&amp;ADDRESS(ROW(),COLUMN())))</f>
        <v>0</v>
      </c>
      <c r="I329" s="10" cm="1">
        <f t="array" aca="1" ref="I329" ca="1">SUM(INDIRECT("'"&amp;TOTALECSheets&amp;"'!"&amp;ADDRESS(ROW(),COLUMN())))</f>
        <v>0</v>
      </c>
      <c r="J329" s="10" cm="1">
        <f t="array" aca="1" ref="J329" ca="1">SUM(INDIRECT("'"&amp;TOTALECSheets&amp;"'!"&amp;ADDRESS(ROW(),COLUMN())))</f>
        <v>0</v>
      </c>
      <c r="K329" s="10" cm="1">
        <f t="array" aca="1" ref="K329" ca="1">SUM(INDIRECT("'"&amp;TOTALECSheets&amp;"'!"&amp;ADDRESS(ROW(),COLUMN())))</f>
        <v>0</v>
      </c>
    </row>
    <row r="330" spans="1:11">
      <c r="A330" s="31">
        <f>IF(ISBLANK('Input-Accounts'!A330),"",'Input-Accounts'!A330)</f>
        <v>293</v>
      </c>
      <c r="B330" s="6" t="str">
        <f>IF(ISBLANK('Input-Accounts'!B330),"",'Input-Accounts'!B330)</f>
        <v>Gross-up State Utility Tax</v>
      </c>
      <c r="C330" s="31" t="str">
        <f>IF(ISBLANK('Input-Accounts'!C330),"",'Input-Accounts'!C330)</f>
        <v/>
      </c>
      <c r="D330" s="10" cm="1">
        <f t="array" aca="1" ref="D330" ca="1">SUM(INDIRECT("'"&amp;TOTALECSheets&amp;"'!"&amp;ADDRESS(ROW(),COLUMN())))</f>
        <v>0</v>
      </c>
      <c r="E330" s="10">
        <f t="shared" ca="1" si="10"/>
        <v>0</v>
      </c>
      <c r="F330" s="3"/>
      <c r="G330" s="10" cm="1">
        <f t="array" aca="1" ref="G330" ca="1">SUM(INDIRECT("'"&amp;TOTALECSheets&amp;"'!"&amp;ADDRESS(ROW(),COLUMN())))</f>
        <v>0</v>
      </c>
      <c r="H330" s="10" cm="1">
        <f t="array" aca="1" ref="H330" ca="1">SUM(INDIRECT("'"&amp;TOTALECSheets&amp;"'!"&amp;ADDRESS(ROW(),COLUMN())))</f>
        <v>0</v>
      </c>
      <c r="I330" s="10" cm="1">
        <f t="array" aca="1" ref="I330" ca="1">SUM(INDIRECT("'"&amp;TOTALECSheets&amp;"'!"&amp;ADDRESS(ROW(),COLUMN())))</f>
        <v>0</v>
      </c>
      <c r="J330" s="10" cm="1">
        <f t="array" aca="1" ref="J330" ca="1">SUM(INDIRECT("'"&amp;TOTALECSheets&amp;"'!"&amp;ADDRESS(ROW(),COLUMN())))</f>
        <v>0</v>
      </c>
      <c r="K330" s="10" cm="1">
        <f t="array" aca="1" ref="K330" ca="1">SUM(INDIRECT("'"&amp;TOTALECSheets&amp;"'!"&amp;ADDRESS(ROW(),COLUMN())))</f>
        <v>0</v>
      </c>
    </row>
    <row r="331" spans="1:11">
      <c r="A331" s="31">
        <f>IF(ISBLANK('Input-Accounts'!A331),"",'Input-Accounts'!A331)</f>
        <v>294</v>
      </c>
      <c r="B331" s="6" t="str">
        <f>IF(ISBLANK('Input-Accounts'!B331),"",'Input-Accounts'!B331)</f>
        <v>Gross-up Bad Debts</v>
      </c>
      <c r="C331" s="31" t="str">
        <f>IF(ISBLANK('Input-Accounts'!C331),"",'Input-Accounts'!C331)</f>
        <v/>
      </c>
      <c r="D331" s="10" cm="1">
        <f t="array" aca="1" ref="D331" ca="1">SUM(INDIRECT("'"&amp;TOTALECSheets&amp;"'!"&amp;ADDRESS(ROW(),COLUMN())))</f>
        <v>0</v>
      </c>
      <c r="E331" s="10">
        <f t="shared" ca="1" si="10"/>
        <v>0</v>
      </c>
      <c r="F331" s="3"/>
      <c r="G331" s="10" cm="1">
        <f t="array" aca="1" ref="G331" ca="1">SUM(INDIRECT("'"&amp;TOTALECSheets&amp;"'!"&amp;ADDRESS(ROW(),COLUMN())))</f>
        <v>0</v>
      </c>
      <c r="H331" s="10" cm="1">
        <f t="array" aca="1" ref="H331" ca="1">SUM(INDIRECT("'"&amp;TOTALECSheets&amp;"'!"&amp;ADDRESS(ROW(),COLUMN())))</f>
        <v>0</v>
      </c>
      <c r="I331" s="10" cm="1">
        <f t="array" aca="1" ref="I331" ca="1">SUM(INDIRECT("'"&amp;TOTALECSheets&amp;"'!"&amp;ADDRESS(ROW(),COLUMN())))</f>
        <v>0</v>
      </c>
      <c r="J331" s="10" cm="1">
        <f t="array" aca="1" ref="J331" ca="1">SUM(INDIRECT("'"&amp;TOTALECSheets&amp;"'!"&amp;ADDRESS(ROW(),COLUMN())))</f>
        <v>0</v>
      </c>
      <c r="K331" s="10" cm="1">
        <f t="array" aca="1" ref="K331" ca="1">SUM(INDIRECT("'"&amp;TOTALECSheets&amp;"'!"&amp;ADDRESS(ROW(),COLUMN())))</f>
        <v>0</v>
      </c>
    </row>
    <row r="332" spans="1:11">
      <c r="A332" s="31">
        <f>IF(ISBLANK('Input-Accounts'!A332),"",'Input-Accounts'!A332)</f>
        <v>295</v>
      </c>
      <c r="B332" s="6" t="str">
        <f>IF(ISBLANK('Input-Accounts'!B332),"",'Input-Accounts'!B332)</f>
        <v>Gross-up Annual Filing Fee</v>
      </c>
      <c r="C332" s="31" t="str">
        <f>IF(ISBLANK('Input-Accounts'!C332),"",'Input-Accounts'!C332)</f>
        <v/>
      </c>
      <c r="D332" s="10" cm="1">
        <f t="array" aca="1" ref="D332" ca="1">SUM(INDIRECT("'"&amp;TOTALECSheets&amp;"'!"&amp;ADDRESS(ROW(),COLUMN())))</f>
        <v>0</v>
      </c>
      <c r="E332" s="10">
        <f t="shared" ca="1" si="10"/>
        <v>0</v>
      </c>
      <c r="F332" s="3"/>
      <c r="G332" s="10" cm="1">
        <f t="array" aca="1" ref="G332" ca="1">SUM(INDIRECT("'"&amp;TOTALECSheets&amp;"'!"&amp;ADDRESS(ROW(),COLUMN())))</f>
        <v>0</v>
      </c>
      <c r="H332" s="10" cm="1">
        <f t="array" aca="1" ref="H332" ca="1">SUM(INDIRECT("'"&amp;TOTALECSheets&amp;"'!"&amp;ADDRESS(ROW(),COLUMN())))</f>
        <v>0</v>
      </c>
      <c r="I332" s="10" cm="1">
        <f t="array" aca="1" ref="I332" ca="1">SUM(INDIRECT("'"&amp;TOTALECSheets&amp;"'!"&amp;ADDRESS(ROW(),COLUMN())))</f>
        <v>0</v>
      </c>
      <c r="J332" s="10" cm="1">
        <f t="array" aca="1" ref="J332" ca="1">SUM(INDIRECT("'"&amp;TOTALECSheets&amp;"'!"&amp;ADDRESS(ROW(),COLUMN())))</f>
        <v>0</v>
      </c>
      <c r="K332" s="10" cm="1">
        <f t="array" aca="1" ref="K332" ca="1">SUM(INDIRECT("'"&amp;TOTALECSheets&amp;"'!"&amp;ADDRESS(ROW(),COLUMN())))</f>
        <v>0</v>
      </c>
    </row>
    <row r="333" spans="1:11" ht="15" thickBot="1">
      <c r="A333" s="31">
        <f>IF(ISBLANK('Input-Accounts'!A333),"",'Input-Accounts'!A333)</f>
        <v>296</v>
      </c>
      <c r="B333" s="1" t="str">
        <f>IF(ISBLANK('Input-Accounts'!B333),"",'Input-Accounts'!B333)</f>
        <v>TOTAL REVENUE REQUIREMENT AT EQUAL RATES OF RETURN</v>
      </c>
      <c r="C333" s="31" t="str">
        <f>IF(ISBLANK('Input-Accounts'!C333),"",'Input-Accounts'!C333)</f>
        <v/>
      </c>
      <c r="D333" s="124" cm="1">
        <f t="array" aca="1" ref="D333" ca="1">SUM(INDIRECT("'"&amp;TOTALECSheets&amp;"'!"&amp;ADDRESS(ROW(),COLUMN())))</f>
        <v>36072741.816548742</v>
      </c>
      <c r="E333" s="10">
        <f t="shared" ca="1" si="10"/>
        <v>0</v>
      </c>
      <c r="G333" s="124" cm="1">
        <f t="array" aca="1" ref="G333" ca="1">SUM(INDIRECT("'"&amp;TOTALECSheets&amp;"'!"&amp;ADDRESS(ROW(),COLUMN())))</f>
        <v>22326293.872244999</v>
      </c>
      <c r="H333" s="124" cm="1">
        <f t="array" aca="1" ref="H333" ca="1">SUM(INDIRECT("'"&amp;TOTALECSheets&amp;"'!"&amp;ADDRESS(ROW(),COLUMN())))</f>
        <v>13715235.716174848</v>
      </c>
      <c r="I333" s="124" cm="1">
        <f t="array" aca="1" ref="I333" ca="1">SUM(INDIRECT("'"&amp;TOTALECSheets&amp;"'!"&amp;ADDRESS(ROW(),COLUMN())))</f>
        <v>31212.228128896542</v>
      </c>
      <c r="J333" s="124" cm="1">
        <f t="array" aca="1" ref="J333" ca="1">SUM(INDIRECT("'"&amp;TOTALECSheets&amp;"'!"&amp;ADDRESS(ROW(),COLUMN())))</f>
        <v>0</v>
      </c>
      <c r="K333" s="124" cm="1">
        <f t="array" aca="1" ref="K333" ca="1">SUM(INDIRECT("'"&amp;TOTALECSheets&amp;"'!"&amp;ADDRESS(ROW(),COLUMN())))</f>
        <v>0</v>
      </c>
    </row>
    <row r="334" spans="1:11" ht="15" thickTop="1">
      <c r="A334" s="31" t="str">
        <f>IF(ISBLANK('Input-Accounts'!A334),"",'Input-Accounts'!A334)</f>
        <v/>
      </c>
      <c r="B334" t="str">
        <f>IF(ISBLANK('Input-Accounts'!B334),"",'Input-Accounts'!B334)</f>
        <v/>
      </c>
      <c r="C334" s="31" t="str">
        <f>IF(ISBLANK('Input-Accounts'!C334),"",'Input-Accounts'!C334)</f>
        <v/>
      </c>
      <c r="D334" s="10" cm="1">
        <f t="array" aca="1" ref="D334" ca="1">SUM(INDIRECT("'"&amp;TOTALECSheets&amp;"'!"&amp;ADDRESS(ROW(),COLUMN())))</f>
        <v>0</v>
      </c>
      <c r="E334" s="10">
        <f t="shared" ca="1" si="10"/>
        <v>0</v>
      </c>
      <c r="G334" s="10" cm="1">
        <f t="array" aca="1" ref="G334" ca="1">SUM(INDIRECT("'"&amp;TOTALECSheets&amp;"'!"&amp;ADDRESS(ROW(),COLUMN())))</f>
        <v>0</v>
      </c>
      <c r="H334" s="10" cm="1">
        <f t="array" aca="1" ref="H334" ca="1">SUM(INDIRECT("'"&amp;TOTALECSheets&amp;"'!"&amp;ADDRESS(ROW(),COLUMN())))</f>
        <v>0</v>
      </c>
      <c r="I334" s="10" cm="1">
        <f t="array" aca="1" ref="I334" ca="1">SUM(INDIRECT("'"&amp;TOTALECSheets&amp;"'!"&amp;ADDRESS(ROW(),COLUMN())))</f>
        <v>0</v>
      </c>
      <c r="J334" s="10" cm="1">
        <f t="array" aca="1" ref="J334" ca="1">SUM(INDIRECT("'"&amp;TOTALECSheets&amp;"'!"&amp;ADDRESS(ROW(),COLUMN())))</f>
        <v>0</v>
      </c>
      <c r="K334" s="10" cm="1">
        <f t="array" aca="1" ref="K334" ca="1">SUM(INDIRECT("'"&amp;TOTALECSheets&amp;"'!"&amp;ADDRESS(ROW(),COLUMN())))</f>
        <v>0</v>
      </c>
    </row>
    <row r="335" spans="1:11">
      <c r="A335" s="31" t="str">
        <f>IF(ISBLANK('Input-Accounts'!A334),"",'Input-Accounts'!A334)</f>
        <v/>
      </c>
      <c r="B335" s="7" t="str">
        <f>IF(ISBLANK('Input-Accounts'!B334),"",'Input-Accounts'!B334)</f>
        <v/>
      </c>
      <c r="C335" s="31" t="str">
        <f>IF(ISBLANK('Input-Accounts'!C334),"",'Input-Accounts'!C334)</f>
        <v/>
      </c>
      <c r="E335" t="s">
        <v>298</v>
      </c>
    </row>
    <row r="336" spans="1:11">
      <c r="A336"/>
      <c r="C336"/>
    </row>
    <row r="337" spans="1:3">
      <c r="A337"/>
      <c r="C337"/>
    </row>
    <row r="338" spans="1:3">
      <c r="A338"/>
      <c r="C338"/>
    </row>
    <row r="339" spans="1:3">
      <c r="A339"/>
      <c r="C339"/>
    </row>
    <row r="340" spans="1:3">
      <c r="A340"/>
      <c r="C340"/>
    </row>
    <row r="341" spans="1:3">
      <c r="A341"/>
      <c r="C341"/>
    </row>
    <row r="342" spans="1:3">
      <c r="A342"/>
      <c r="C342"/>
    </row>
    <row r="343" spans="1:3">
      <c r="A343"/>
      <c r="C343"/>
    </row>
    <row r="344" spans="1:3">
      <c r="A344"/>
      <c r="C344"/>
    </row>
    <row r="345" spans="1:3">
      <c r="A345"/>
      <c r="C345"/>
    </row>
    <row r="346" spans="1:3">
      <c r="A346"/>
      <c r="C346"/>
    </row>
    <row r="347" spans="1:3">
      <c r="A347"/>
      <c r="C347"/>
    </row>
    <row r="348" spans="1:3">
      <c r="A348"/>
      <c r="C348"/>
    </row>
    <row r="349" spans="1:3">
      <c r="A349"/>
      <c r="C349"/>
    </row>
    <row r="350" spans="1:3">
      <c r="A350"/>
      <c r="C350"/>
    </row>
    <row r="351" spans="1:3">
      <c r="A351"/>
      <c r="C351"/>
    </row>
    <row r="352" spans="1:3">
      <c r="A352"/>
      <c r="C352"/>
    </row>
    <row r="353" spans="1:3">
      <c r="A353"/>
      <c r="C353"/>
    </row>
    <row r="354" spans="1:3">
      <c r="A354"/>
      <c r="C354"/>
    </row>
    <row r="355" spans="1:3">
      <c r="A355"/>
      <c r="C355"/>
    </row>
    <row r="356" spans="1:3">
      <c r="A356"/>
      <c r="C356"/>
    </row>
    <row r="357" spans="1:3">
      <c r="A357"/>
      <c r="C357"/>
    </row>
    <row r="358" spans="1:3">
      <c r="A358"/>
      <c r="C358"/>
    </row>
    <row r="359" spans="1:3">
      <c r="A359"/>
      <c r="C359"/>
    </row>
    <row r="360" spans="1:3">
      <c r="A360"/>
      <c r="C360"/>
    </row>
    <row r="361" spans="1:3">
      <c r="A361"/>
      <c r="C361"/>
    </row>
    <row r="362" spans="1:3">
      <c r="A362"/>
      <c r="C362"/>
    </row>
    <row r="363" spans="1:3">
      <c r="A363"/>
      <c r="C363"/>
    </row>
    <row r="364" spans="1:3">
      <c r="A364"/>
      <c r="C364"/>
    </row>
    <row r="365" spans="1:3">
      <c r="A365"/>
      <c r="C365"/>
    </row>
    <row r="366" spans="1:3">
      <c r="A366"/>
      <c r="C366"/>
    </row>
    <row r="367" spans="1:3">
      <c r="A367"/>
      <c r="C367"/>
    </row>
    <row r="368" spans="1:3">
      <c r="A368"/>
      <c r="C368"/>
    </row>
    <row r="369" spans="1:11">
      <c r="A369"/>
      <c r="C369"/>
    </row>
    <row r="370" spans="1:11">
      <c r="A370"/>
      <c r="C370"/>
    </row>
    <row r="371" spans="1:11">
      <c r="A371"/>
      <c r="C371"/>
    </row>
    <row r="372" spans="1:11">
      <c r="A372"/>
      <c r="C372"/>
    </row>
    <row r="373" spans="1:11">
      <c r="A373"/>
      <c r="C373"/>
    </row>
    <row r="374" spans="1:11">
      <c r="A374"/>
      <c r="C374"/>
    </row>
    <row r="384" spans="1:11">
      <c r="A384"/>
      <c r="C384"/>
      <c r="G384" s="14"/>
      <c r="H384" s="14"/>
      <c r="I384" s="14"/>
      <c r="J384" s="14"/>
      <c r="K384" s="14"/>
    </row>
    <row r="385" spans="1:11">
      <c r="A385"/>
      <c r="C385"/>
      <c r="G385" s="14"/>
      <c r="H385" s="14"/>
      <c r="I385" s="14"/>
      <c r="J385" s="14"/>
      <c r="K385" s="14"/>
    </row>
    <row r="386" spans="1:11">
      <c r="A386"/>
      <c r="C386"/>
      <c r="G386" s="14"/>
      <c r="H386" s="14"/>
      <c r="I386" s="14"/>
      <c r="J386" s="14"/>
      <c r="K386" s="14"/>
    </row>
    <row r="387" spans="1:11">
      <c r="A387"/>
      <c r="C387"/>
      <c r="G387" s="14"/>
      <c r="H387" s="14"/>
      <c r="I387" s="14"/>
      <c r="J387" s="14"/>
      <c r="K387" s="14"/>
    </row>
    <row r="388" spans="1:11">
      <c r="A388"/>
      <c r="C388"/>
      <c r="G388" s="14"/>
      <c r="H388" s="14"/>
      <c r="I388" s="14"/>
      <c r="J388" s="14"/>
      <c r="K388" s="14"/>
    </row>
  </sheetData>
  <pageMargins left="0.7" right="0.7" top="0.75" bottom="0.75" header="0.3" footer="0.3"/>
  <pageSetup scale="53" pageOrder="overThenDown" orientation="landscape" horizontalDpi="1200" verticalDpi="1200" r:id="rId1"/>
  <rowBreaks count="6" manualBreakCount="6">
    <brk id="73" max="12" man="1"/>
    <brk id="148" max="12" man="1"/>
    <brk id="159" max="12" man="1"/>
    <brk id="197" max="12" man="1"/>
    <brk id="238" max="12" man="1"/>
    <brk id="323" max="12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496791-4955-4EB0-81AA-349CFFF5FA4A}">
  <sheetPr codeName="DemandTotal1">
    <tabColor theme="3" tint="0.59999389629810485"/>
  </sheetPr>
  <dimension ref="A1:K388"/>
  <sheetViews>
    <sheetView workbookViewId="0"/>
  </sheetViews>
  <sheetFormatPr defaultColWidth="9.15234375" defaultRowHeight="14.6" outlineLevelRow="1"/>
  <cols>
    <col min="1" max="1" width="4.84375" style="31" customWidth="1"/>
    <col min="2" max="2" width="47.53515625" customWidth="1"/>
    <col min="3" max="3" width="9.84375" style="31" customWidth="1"/>
    <col min="4" max="4" width="16.3828125" customWidth="1"/>
    <col min="5" max="5" width="6.69140625" customWidth="1"/>
    <col min="6" max="6" width="13.53515625" customWidth="1"/>
    <col min="7" max="11" width="14.84375" customWidth="1"/>
  </cols>
  <sheetData>
    <row r="1" spans="1:11">
      <c r="B1" s="11" t="str">
        <f>'General Inputs'!$D9</f>
        <v>COLUMBIA GAS OF KENTUCKY, INC.</v>
      </c>
    </row>
    <row r="2" spans="1:11">
      <c r="B2" s="11" t="str">
        <f>'General Inputs'!$D10</f>
        <v>Gas Class Cost of Service Study - Average of Customer-Demand and Demand-Commodity Methods</v>
      </c>
      <c r="I2" s="118"/>
    </row>
    <row r="3" spans="1:11">
      <c r="B3" s="11" t="str">
        <f>'General Inputs'!$D11</f>
        <v>FORECASTED PERIOD 12/31/2024 TO 12/31/2025</v>
      </c>
    </row>
    <row r="4" spans="1:11">
      <c r="B4" s="1" t="s">
        <v>300</v>
      </c>
      <c r="I4" s="113"/>
    </row>
    <row r="5" spans="1:11">
      <c r="B5" s="31"/>
    </row>
    <row r="6" spans="1:11" ht="34.299999999999997">
      <c r="A6" s="19" t="s">
        <v>1</v>
      </c>
      <c r="B6" s="21" t="s">
        <v>301</v>
      </c>
      <c r="C6" s="19" t="s">
        <v>302</v>
      </c>
      <c r="D6" s="19" t="s">
        <v>303</v>
      </c>
      <c r="E6" s="128" t="s">
        <v>297</v>
      </c>
      <c r="F6" s="19"/>
      <c r="G6" s="20" t="str">
        <f>'General Inputs'!D$17</f>
        <v>GS-RESIDENTIAL</v>
      </c>
      <c r="H6" s="20" t="str">
        <f>'General Inputs'!E$17</f>
        <v>GS-OTHER</v>
      </c>
      <c r="I6" s="20" t="str">
        <f>'General Inputs'!F$17</f>
        <v>IUS</v>
      </c>
      <c r="J6" s="20" t="str">
        <f>'General Inputs'!G$17</f>
        <v>DS-ML</v>
      </c>
      <c r="K6" s="20" t="str">
        <f>'General Inputs'!H$17</f>
        <v>DS/IS</v>
      </c>
    </row>
    <row r="7" spans="1:11">
      <c r="A7" s="31" t="str">
        <f>IF(B7="","",MAX(A$1:A6)+1)</f>
        <v/>
      </c>
      <c r="E7" s="10"/>
      <c r="G7" s="10"/>
      <c r="H7" s="10"/>
      <c r="I7" s="10"/>
      <c r="J7" s="10"/>
      <c r="K7" s="10"/>
    </row>
    <row r="8" spans="1:11">
      <c r="A8" s="31">
        <f>IF(ISBLANK('Input-Accounts'!A8),"",'Input-Accounts'!A8)</f>
        <v>1</v>
      </c>
      <c r="B8" s="1" t="str">
        <f>IF(ISBLANK('Input-Accounts'!B8),"",'Input-Accounts'!B8)</f>
        <v>RATE BASE</v>
      </c>
      <c r="C8" s="31" t="str">
        <f>IF(ISBLANK('Input-Accounts'!C8),"",'Input-Accounts'!C8)</f>
        <v/>
      </c>
      <c r="E8" s="10"/>
      <c r="G8" s="10"/>
      <c r="H8" s="10"/>
      <c r="I8" s="10"/>
      <c r="J8" s="10"/>
      <c r="K8" s="10"/>
    </row>
    <row r="9" spans="1:11">
      <c r="A9" s="31">
        <f>IF(ISBLANK('Input-Accounts'!A9),"",'Input-Accounts'!A9)</f>
        <v>2</v>
      </c>
      <c r="B9" s="1" t="str">
        <f>IF(ISBLANK('Input-Accounts'!B9),"",'Input-Accounts'!B9)</f>
        <v>Plant in Service</v>
      </c>
      <c r="C9" s="31" t="str">
        <f>IF(ISBLANK('Input-Accounts'!C9),"",'Input-Accounts'!C9)</f>
        <v/>
      </c>
      <c r="E9" s="10"/>
      <c r="G9" s="10"/>
      <c r="H9" s="10"/>
      <c r="I9" s="10"/>
      <c r="J9" s="10"/>
      <c r="K9" s="10"/>
    </row>
    <row r="10" spans="1:11" outlineLevel="1">
      <c r="A10" s="31">
        <f>IF(ISBLANK('Input-Accounts'!A10),"",'Input-Accounts'!A10)</f>
        <v>3</v>
      </c>
      <c r="B10" s="1" t="str">
        <f>IF(ISBLANK('Input-Accounts'!B10),"",'Input-Accounts'!B10)</f>
        <v>Intangible Plant</v>
      </c>
      <c r="C10" s="31" t="str">
        <f>IF(ISBLANK('Input-Accounts'!C10),"",'Input-Accounts'!C10)</f>
        <v/>
      </c>
      <c r="E10" s="10"/>
      <c r="G10" s="10"/>
      <c r="H10" s="10"/>
      <c r="I10" s="10"/>
      <c r="J10" s="10"/>
      <c r="K10" s="10"/>
    </row>
    <row r="11" spans="1:11" outlineLevel="1">
      <c r="A11" s="31">
        <f>IF(ISBLANK('Input-Accounts'!A11),"",'Input-Accounts'!A11)</f>
        <v>4</v>
      </c>
      <c r="B11" s="53" t="str">
        <f>IF(ISBLANK('Input-Accounts'!B11),"",'Input-Accounts'!B11)</f>
        <v>Organization</v>
      </c>
      <c r="C11" s="31">
        <f>IF(ISBLANK('Input-Accounts'!C11),"",'Input-Accounts'!C11)</f>
        <v>301</v>
      </c>
      <c r="D11" s="10" cm="1">
        <f t="array" aca="1" ref="D11" ca="1">SUM(INDIRECT("'"&amp;TOTALCustomerSheets&amp;"'!"&amp;ADDRESS(ROW(),COLUMN())))</f>
        <v>274.87576872452553</v>
      </c>
      <c r="E11" s="10">
        <f t="shared" ref="E11:E74" ca="1" si="0">IFERROR(IF(D11="",0,IF(D11=0,0,IF(ABS(D11-SUM($G11:$K11))&lt;Check_Limit,0,1))),1)</f>
        <v>0</v>
      </c>
      <c r="F11" s="3"/>
      <c r="G11" s="10" cm="1">
        <f t="array" aca="1" ref="G11" ca="1">SUM(INDIRECT("'"&amp;TOTALCustomerSheets&amp;"'!"&amp;ADDRESS(ROW(),COLUMN())))</f>
        <v>237.42300785301967</v>
      </c>
      <c r="H11" s="10" cm="1">
        <f t="array" aca="1" ref="H11" ca="1">SUM(INDIRECT("'"&amp;TOTALCustomerSheets&amp;"'!"&amp;ADDRESS(ROW(),COLUMN())))</f>
        <v>33.739243169790726</v>
      </c>
      <c r="I11" s="10" cm="1">
        <f t="array" aca="1" ref="I11" ca="1">SUM(INDIRECT("'"&amp;TOTALCustomerSheets&amp;"'!"&amp;ADDRESS(ROW(),COLUMN())))</f>
        <v>1.6056634907059227E-2</v>
      </c>
      <c r="J11" s="10" cm="1">
        <f t="array" aca="1" ref="J11" ca="1">SUM(INDIRECT("'"&amp;TOTALCustomerSheets&amp;"'!"&amp;ADDRESS(ROW(),COLUMN())))</f>
        <v>0.63509441854276805</v>
      </c>
      <c r="K11" s="10" cm="1">
        <f t="array" aca="1" ref="K11" ca="1">SUM(INDIRECT("'"&amp;TOTALCustomerSheets&amp;"'!"&amp;ADDRESS(ROW(),COLUMN())))</f>
        <v>3.062366648265292</v>
      </c>
    </row>
    <row r="12" spans="1:11" outlineLevel="1">
      <c r="A12" s="31">
        <f>IF(ISBLANK('Input-Accounts'!A12),"",'Input-Accounts'!A12)</f>
        <v>5</v>
      </c>
      <c r="B12" s="53" t="str">
        <f>IF(ISBLANK('Input-Accounts'!B12),"",'Input-Accounts'!B12)</f>
        <v>Misc. Intangible Plant - Plant Related</v>
      </c>
      <c r="C12" s="31">
        <f>IF(ISBLANK('Input-Accounts'!C12),"",'Input-Accounts'!C12)</f>
        <v>303</v>
      </c>
      <c r="D12" s="10" cm="1">
        <f t="array" aca="1" ref="D12" ca="1">SUM(INDIRECT("'"&amp;TOTALCustomerSheets&amp;"'!"&amp;ADDRESS(ROW(),COLUMN())))</f>
        <v>46492.908460577419</v>
      </c>
      <c r="E12" s="10">
        <f t="shared" ca="1" si="0"/>
        <v>0</v>
      </c>
      <c r="F12" s="3"/>
      <c r="G12" s="10" cm="1">
        <f t="array" aca="1" ref="G12" ca="1">SUM(INDIRECT("'"&amp;TOTALCustomerSheets&amp;"'!"&amp;ADDRESS(ROW(),COLUMN())))</f>
        <v>40158.091132463283</v>
      </c>
      <c r="H12" s="10" cm="1">
        <f t="array" aca="1" ref="H12" ca="1">SUM(INDIRECT("'"&amp;TOTALCustomerSheets&amp;"'!"&amp;ADDRESS(ROW(),COLUMN())))</f>
        <v>5706.7072572493444</v>
      </c>
      <c r="I12" s="10" cm="1">
        <f t="array" aca="1" ref="I12" ca="1">SUM(INDIRECT("'"&amp;TOTALCustomerSheets&amp;"'!"&amp;ADDRESS(ROW(),COLUMN())))</f>
        <v>2.7158438169461281</v>
      </c>
      <c r="J12" s="10" cm="1">
        <f t="array" aca="1" ref="J12" ca="1">SUM(INDIRECT("'"&amp;TOTALCustomerSheets&amp;"'!"&amp;ADDRESS(ROW(),COLUMN())))</f>
        <v>107.42084252149652</v>
      </c>
      <c r="K12" s="10" cm="1">
        <f t="array" aca="1" ref="K12" ca="1">SUM(INDIRECT("'"&amp;TOTALCustomerSheets&amp;"'!"&amp;ADDRESS(ROW(),COLUMN())))</f>
        <v>517.97338452634563</v>
      </c>
    </row>
    <row r="13" spans="1:11" outlineLevel="1">
      <c r="A13" s="31">
        <f>IF(ISBLANK('Input-Accounts'!A13),"",'Input-Accounts'!A13)</f>
        <v>6</v>
      </c>
      <c r="B13" s="53" t="str">
        <f>IF(ISBLANK('Input-Accounts'!B13),"",'Input-Accounts'!B13)</f>
        <v>MISC INTANGIBLE PLANT-DIS SOFTWARE</v>
      </c>
      <c r="C13" s="31">
        <f>IF(ISBLANK('Input-Accounts'!C13),"",'Input-Accounts'!C13)</f>
        <v>303.10000000000002</v>
      </c>
      <c r="D13" s="10" cm="1">
        <f t="array" aca="1" ref="D13" ca="1">SUM(INDIRECT("'"&amp;TOTALCustomerSheets&amp;"'!"&amp;ADDRESS(ROW(),COLUMN())))</f>
        <v>497.47134759167943</v>
      </c>
      <c r="E13" s="10">
        <f t="shared" ca="1" si="0"/>
        <v>0</v>
      </c>
      <c r="F13" s="3"/>
      <c r="G13" s="10" cm="1">
        <f t="array" aca="1" ref="G13" ca="1">SUM(INDIRECT("'"&amp;TOTALCustomerSheets&amp;"'!"&amp;ADDRESS(ROW(),COLUMN())))</f>
        <v>429.68918000291245</v>
      </c>
      <c r="H13" s="10" cm="1">
        <f t="array" aca="1" ref="H13" ca="1">SUM(INDIRECT("'"&amp;TOTALCustomerSheets&amp;"'!"&amp;ADDRESS(ROW(),COLUMN())))</f>
        <v>61.061427292341733</v>
      </c>
      <c r="I13" s="10" cm="1">
        <f t="array" aca="1" ref="I13" ca="1">SUM(INDIRECT("'"&amp;TOTALCustomerSheets&amp;"'!"&amp;ADDRESS(ROW(),COLUMN())))</f>
        <v>2.9059366862589718E-2</v>
      </c>
      <c r="J13" s="10" cm="1">
        <f t="array" aca="1" ref="J13" ca="1">SUM(INDIRECT("'"&amp;TOTALCustomerSheets&amp;"'!"&amp;ADDRESS(ROW(),COLUMN())))</f>
        <v>1.1493966081712146</v>
      </c>
      <c r="K13" s="10" cm="1">
        <f t="array" aca="1" ref="K13" ca="1">SUM(INDIRECT("'"&amp;TOTALCustomerSheets&amp;"'!"&amp;ADDRESS(ROW(),COLUMN())))</f>
        <v>5.5422843213914117</v>
      </c>
    </row>
    <row r="14" spans="1:11" outlineLevel="1">
      <c r="A14" s="31">
        <f>IF(ISBLANK('Input-Accounts'!A14),"",'Input-Accounts'!A14)</f>
        <v>7</v>
      </c>
      <c r="B14" s="53" t="str">
        <f>IF(ISBLANK('Input-Accounts'!B14),"",'Input-Accounts'!B14)</f>
        <v>MISC INTANGIBLE PLANT-FARA SOFTWARE</v>
      </c>
      <c r="C14" s="31">
        <f>IF(ISBLANK('Input-Accounts'!C14),"",'Input-Accounts'!C14)</f>
        <v>303.2</v>
      </c>
      <c r="D14" s="10" cm="1">
        <f t="array" aca="1" ref="D14" ca="1">SUM(INDIRECT("'"&amp;TOTALCustomerSheets&amp;"'!"&amp;ADDRESS(ROW(),COLUMN())))</f>
        <v>0</v>
      </c>
      <c r="E14" s="10">
        <f t="shared" ca="1" si="0"/>
        <v>0</v>
      </c>
      <c r="F14" s="3"/>
      <c r="G14" s="10" cm="1">
        <f t="array" aca="1" ref="G14" ca="1">SUM(INDIRECT("'"&amp;TOTALCustomerSheets&amp;"'!"&amp;ADDRESS(ROW(),COLUMN())))</f>
        <v>0</v>
      </c>
      <c r="H14" s="10" cm="1">
        <f t="array" aca="1" ref="H14" ca="1">SUM(INDIRECT("'"&amp;TOTALCustomerSheets&amp;"'!"&amp;ADDRESS(ROW(),COLUMN())))</f>
        <v>0</v>
      </c>
      <c r="I14" s="10" cm="1">
        <f t="array" aca="1" ref="I14" ca="1">SUM(INDIRECT("'"&amp;TOTALCustomerSheets&amp;"'!"&amp;ADDRESS(ROW(),COLUMN())))</f>
        <v>0</v>
      </c>
      <c r="J14" s="10" cm="1">
        <f t="array" aca="1" ref="J14" ca="1">SUM(INDIRECT("'"&amp;TOTALCustomerSheets&amp;"'!"&amp;ADDRESS(ROW(),COLUMN())))</f>
        <v>0</v>
      </c>
      <c r="K14" s="10" cm="1">
        <f t="array" aca="1" ref="K14" ca="1">SUM(INDIRECT("'"&amp;TOTALCustomerSheets&amp;"'!"&amp;ADDRESS(ROW(),COLUMN())))</f>
        <v>0</v>
      </c>
    </row>
    <row r="15" spans="1:11" outlineLevel="1">
      <c r="A15" s="31">
        <f>IF(ISBLANK('Input-Accounts'!A15),"",'Input-Accounts'!A15)</f>
        <v>8</v>
      </c>
      <c r="B15" s="53" t="str">
        <f>IF(ISBLANK('Input-Accounts'!B15),"",'Input-Accounts'!B15)</f>
        <v>MISC INTANGIBLE PLANT-OTHER SOFTWARE</v>
      </c>
      <c r="C15" s="31">
        <f>IF(ISBLANK('Input-Accounts'!C15),"",'Input-Accounts'!C15)</f>
        <v>303.3</v>
      </c>
      <c r="D15" s="10" cm="1">
        <f t="array" aca="1" ref="D15" ca="1">SUM(INDIRECT("'"&amp;TOTALCustomerSheets&amp;"'!"&amp;ADDRESS(ROW(),COLUMN())))</f>
        <v>8509554.6018424332</v>
      </c>
      <c r="E15" s="10">
        <f t="shared" ca="1" si="0"/>
        <v>0</v>
      </c>
      <c r="F15" s="3"/>
      <c r="G15" s="10" cm="1">
        <f t="array" aca="1" ref="G15" ca="1">SUM(INDIRECT("'"&amp;TOTALCustomerSheets&amp;"'!"&amp;ADDRESS(ROW(),COLUMN())))</f>
        <v>7350098.7680136338</v>
      </c>
      <c r="H15" s="10" cm="1">
        <f t="array" aca="1" ref="H15" ca="1">SUM(INDIRECT("'"&amp;TOTALCustomerSheets&amp;"'!"&amp;ADDRESS(ROW(),COLUMN())))</f>
        <v>1044493.4208293377</v>
      </c>
      <c r="I15" s="10" cm="1">
        <f t="array" aca="1" ref="I15" ca="1">SUM(INDIRECT("'"&amp;TOTALCustomerSheets&amp;"'!"&amp;ADDRESS(ROW(),COLUMN())))</f>
        <v>497.0784150872247</v>
      </c>
      <c r="J15" s="10" cm="1">
        <f t="array" aca="1" ref="J15" ca="1">SUM(INDIRECT("'"&amp;TOTALCustomerSheets&amp;"'!"&amp;ADDRESS(ROW(),COLUMN())))</f>
        <v>19661.138764585678</v>
      </c>
      <c r="K15" s="10" cm="1">
        <f t="array" aca="1" ref="K15" ca="1">SUM(INDIRECT("'"&amp;TOTALCustomerSheets&amp;"'!"&amp;ADDRESS(ROW(),COLUMN())))</f>
        <v>94804.195819788103</v>
      </c>
    </row>
    <row r="16" spans="1:11" outlineLevel="1">
      <c r="A16" s="31">
        <f>IF(ISBLANK('Input-Accounts'!A16),"",'Input-Accounts'!A16)</f>
        <v>9</v>
      </c>
      <c r="B16" s="53" t="str">
        <f>IF(ISBLANK('Input-Accounts'!B16),"",'Input-Accounts'!B16)</f>
        <v>MISC INTANGIBLE PLANT-CLOUD SOFTWARE</v>
      </c>
      <c r="C16" s="31">
        <f>IF(ISBLANK('Input-Accounts'!C16),"",'Input-Accounts'!C16)</f>
        <v>303.99</v>
      </c>
      <c r="D16" s="10" cm="1">
        <f t="array" aca="1" ref="D16" ca="1">SUM(INDIRECT("'"&amp;TOTALCustomerSheets&amp;"'!"&amp;ADDRESS(ROW(),COLUMN())))</f>
        <v>1944511.3284925229</v>
      </c>
      <c r="E16" s="10">
        <f t="shared" ca="1" si="0"/>
        <v>0</v>
      </c>
      <c r="F16" s="3"/>
      <c r="G16" s="10" cm="1">
        <f t="array" aca="1" ref="G16" ca="1">SUM(INDIRECT("'"&amp;TOTALCustomerSheets&amp;"'!"&amp;ADDRESS(ROW(),COLUMN())))</f>
        <v>1679565.028802678</v>
      </c>
      <c r="H16" s="10" cm="1">
        <f t="array" aca="1" ref="H16" ca="1">SUM(INDIRECT("'"&amp;TOTALCustomerSheets&amp;"'!"&amp;ADDRESS(ROW(),COLUMN())))</f>
        <v>238676.33317715715</v>
      </c>
      <c r="I16" s="10" cm="1">
        <f t="array" aca="1" ref="I16" ca="1">SUM(INDIRECT("'"&amp;TOTALCustomerSheets&amp;"'!"&amp;ADDRESS(ROW(),COLUMN())))</f>
        <v>113.58698010785908</v>
      </c>
      <c r="J16" s="10" cm="1">
        <f t="array" aca="1" ref="J16" ca="1">SUM(INDIRECT("'"&amp;TOTALCustomerSheets&amp;"'!"&amp;ADDRESS(ROW(),COLUMN())))</f>
        <v>4492.750660595414</v>
      </c>
      <c r="K16" s="10" cm="1">
        <f t="array" aca="1" ref="K16" ca="1">SUM(INDIRECT("'"&amp;TOTALCustomerSheets&amp;"'!"&amp;ADDRESS(ROW(),COLUMN())))</f>
        <v>21663.628871984401</v>
      </c>
    </row>
    <row r="17" spans="1:11" outlineLevel="1">
      <c r="A17" s="31">
        <f>IF(ISBLANK('Input-Accounts'!A17),"",'Input-Accounts'!A17)</f>
        <v>10</v>
      </c>
      <c r="B17" t="str">
        <f>IF(ISBLANK('Input-Accounts'!B17),"",'Input-Accounts'!B17)</f>
        <v>Subtotal - Intangible Plant</v>
      </c>
      <c r="C17" s="31" t="str">
        <f>IF(ISBLANK('Input-Accounts'!C17),"",'Input-Accounts'!C17)</f>
        <v/>
      </c>
      <c r="D17" s="123" cm="1">
        <f t="array" aca="1" ref="D17" ca="1">SUM(INDIRECT("'"&amp;TOTALCustomerSheets&amp;"'!"&amp;ADDRESS(ROW(),COLUMN())))</f>
        <v>10501331.185911849</v>
      </c>
      <c r="E17" s="10">
        <f t="shared" ca="1" si="0"/>
        <v>0</v>
      </c>
      <c r="G17" s="123" cm="1">
        <f t="array" aca="1" ref="G17" ca="1">SUM(INDIRECT("'"&amp;TOTALCustomerSheets&amp;"'!"&amp;ADDRESS(ROW(),COLUMN())))</f>
        <v>9070489.0001366306</v>
      </c>
      <c r="H17" s="123" cm="1">
        <f t="array" aca="1" ref="H17" ca="1">SUM(INDIRECT("'"&amp;TOTALCustomerSheets&amp;"'!"&amp;ADDRESS(ROW(),COLUMN())))</f>
        <v>1288971.2619342064</v>
      </c>
      <c r="I17" s="123" cm="1">
        <f t="array" aca="1" ref="I17" ca="1">SUM(INDIRECT("'"&amp;TOTALCustomerSheets&amp;"'!"&amp;ADDRESS(ROW(),COLUMN())))</f>
        <v>613.42635501379948</v>
      </c>
      <c r="J17" s="123" cm="1">
        <f t="array" aca="1" ref="J17" ca="1">SUM(INDIRECT("'"&amp;TOTALCustomerSheets&amp;"'!"&amp;ADDRESS(ROW(),COLUMN())))</f>
        <v>24263.094758729301</v>
      </c>
      <c r="K17" s="123" cm="1">
        <f t="array" aca="1" ref="K17" ca="1">SUM(INDIRECT("'"&amp;TOTALCustomerSheets&amp;"'!"&amp;ADDRESS(ROW(),COLUMN())))</f>
        <v>116994.40272726852</v>
      </c>
    </row>
    <row r="18" spans="1:11" outlineLevel="1">
      <c r="D18" s="10"/>
      <c r="E18" s="10">
        <f t="shared" si="0"/>
        <v>0</v>
      </c>
      <c r="G18" s="10"/>
      <c r="H18" s="10"/>
      <c r="I18" s="10"/>
      <c r="J18" s="10"/>
      <c r="K18" s="10"/>
    </row>
    <row r="19" spans="1:11" outlineLevel="1">
      <c r="A19" s="31">
        <f>IF(ISBLANK('Input-Accounts'!A19),"",'Input-Accounts'!A19)</f>
        <v>11</v>
      </c>
      <c r="B19" s="1" t="str">
        <f>IF(ISBLANK('Input-Accounts'!B19),"",'Input-Accounts'!B19)</f>
        <v>Distribution Plant</v>
      </c>
      <c r="C19" s="31" t="str">
        <f>IF(ISBLANK('Input-Accounts'!C19),"",'Input-Accounts'!C19)</f>
        <v/>
      </c>
      <c r="D19" s="10"/>
      <c r="E19" s="10">
        <f t="shared" si="0"/>
        <v>0</v>
      </c>
      <c r="F19" s="3"/>
      <c r="G19" s="10"/>
      <c r="H19" s="10"/>
      <c r="I19" s="10"/>
      <c r="J19" s="10"/>
      <c r="K19" s="10"/>
    </row>
    <row r="20" spans="1:11" outlineLevel="1">
      <c r="A20" s="31">
        <f>IF(ISBLANK('Input-Accounts'!A20),"",'Input-Accounts'!A20)</f>
        <v>12</v>
      </c>
      <c r="B20" s="53" t="str">
        <f>IF(ISBLANK('Input-Accounts'!B20),"",'Input-Accounts'!B20)</f>
        <v>LAND-CITY GATE &amp; MAIN LINE IND. M &amp; R</v>
      </c>
      <c r="C20" s="31">
        <f>IF(ISBLANK('Input-Accounts'!C20),"",'Input-Accounts'!C20)</f>
        <v>374.1</v>
      </c>
      <c r="D20" s="10" cm="1">
        <f t="array" aca="1" ref="D20" ca="1">SUM(INDIRECT("'"&amp;TOTALCustomerSheets&amp;"'!"&amp;ADDRESS(ROW(),COLUMN())))</f>
        <v>52.998577799772939</v>
      </c>
      <c r="E20" s="10">
        <f t="shared" ca="1" si="0"/>
        <v>0</v>
      </c>
      <c r="F20" s="3"/>
      <c r="G20" s="10" cm="1">
        <f t="array" aca="1" ref="G20" ca="1">SUM(INDIRECT("'"&amp;TOTALCustomerSheets&amp;"'!"&amp;ADDRESS(ROW(),COLUMN())))</f>
        <v>47.634188003934817</v>
      </c>
      <c r="H20" s="10" cm="1">
        <f t="array" aca="1" ref="H20" ca="1">SUM(INDIRECT("'"&amp;TOTALCustomerSheets&amp;"'!"&amp;ADDRESS(ROW(),COLUMN())))</f>
        <v>5.3401096722925994</v>
      </c>
      <c r="I20" s="10" cm="1">
        <f t="array" aca="1" ref="I20" ca="1">SUM(INDIRECT("'"&amp;TOTALCustomerSheets&amp;"'!"&amp;ADDRESS(ROW(),COLUMN())))</f>
        <v>7.5875386079747088E-4</v>
      </c>
      <c r="J20" s="10" cm="1">
        <f t="array" aca="1" ref="J20" ca="1">SUM(INDIRECT("'"&amp;TOTALCustomerSheets&amp;"'!"&amp;ADDRESS(ROW(),COLUMN())))</f>
        <v>0</v>
      </c>
      <c r="K20" s="10" cm="1">
        <f t="array" aca="1" ref="K20" ca="1">SUM(INDIRECT("'"&amp;TOTALCustomerSheets&amp;"'!"&amp;ADDRESS(ROW(),COLUMN())))</f>
        <v>2.3521369684721596E-2</v>
      </c>
    </row>
    <row r="21" spans="1:11" outlineLevel="1">
      <c r="A21" s="31">
        <f>IF(ISBLANK('Input-Accounts'!A21),"",'Input-Accounts'!A21)</f>
        <v>13</v>
      </c>
      <c r="B21" s="53" t="str">
        <f>IF(ISBLANK('Input-Accounts'!B21),"",'Input-Accounts'!B21)</f>
        <v>LAND-OTHER DISTRIBUTION SYSTEMS</v>
      </c>
      <c r="C21" s="31">
        <f>IF(ISBLANK('Input-Accounts'!C21),"",'Input-Accounts'!C21)</f>
        <v>374.2</v>
      </c>
      <c r="D21" s="10" cm="1">
        <f t="array" aca="1" ref="D21" ca="1">SUM(INDIRECT("'"&amp;TOTALCustomerSheets&amp;"'!"&amp;ADDRESS(ROW(),COLUMN())))</f>
        <v>226285.5196172006</v>
      </c>
      <c r="E21" s="10">
        <f t="shared" ca="1" si="0"/>
        <v>0</v>
      </c>
      <c r="F21" s="3"/>
      <c r="G21" s="10" cm="1">
        <f t="array" aca="1" ref="G21" ca="1">SUM(INDIRECT("'"&amp;TOTALCustomerSheets&amp;"'!"&amp;ADDRESS(ROW(),COLUMN())))</f>
        <v>203381.43836116284</v>
      </c>
      <c r="H21" s="10" cm="1">
        <f t="array" aca="1" ref="H21" ca="1">SUM(INDIRECT("'"&amp;TOTALCustomerSheets&amp;"'!"&amp;ADDRESS(ROW(),COLUMN())))</f>
        <v>22800.413561526679</v>
      </c>
      <c r="I21" s="10" cm="1">
        <f t="array" aca="1" ref="I21" ca="1">SUM(INDIRECT("'"&amp;TOTALCustomerSheets&amp;"'!"&amp;ADDRESS(ROW(),COLUMN())))</f>
        <v>3.2396154534706847</v>
      </c>
      <c r="J21" s="10" cm="1">
        <f t="array" aca="1" ref="J21" ca="1">SUM(INDIRECT("'"&amp;TOTALCustomerSheets&amp;"'!"&amp;ADDRESS(ROW(),COLUMN())))</f>
        <v>0</v>
      </c>
      <c r="K21" s="10" cm="1">
        <f t="array" aca="1" ref="K21" ca="1">SUM(INDIRECT("'"&amp;TOTALCustomerSheets&amp;"'!"&amp;ADDRESS(ROW(),COLUMN())))</f>
        <v>100.42807905759122</v>
      </c>
    </row>
    <row r="22" spans="1:11" outlineLevel="1">
      <c r="A22" s="31">
        <f>IF(ISBLANK('Input-Accounts'!A22),"",'Input-Accounts'!A22)</f>
        <v>14</v>
      </c>
      <c r="B22" s="53" t="str">
        <f>IF(ISBLANK('Input-Accounts'!B22),"",'Input-Accounts'!B22)</f>
        <v>LAND RIGHTS-OTHER DISTR SYSTEMS</v>
      </c>
      <c r="C22" s="31">
        <f>IF(ISBLANK('Input-Accounts'!C22),"",'Input-Accounts'!C22)</f>
        <v>374.4</v>
      </c>
      <c r="D22" s="10" cm="1">
        <f t="array" aca="1" ref="D22" ca="1">SUM(INDIRECT("'"&amp;TOTALCustomerSheets&amp;"'!"&amp;ADDRESS(ROW(),COLUMN())))</f>
        <v>829993.45703139552</v>
      </c>
      <c r="E22" s="10">
        <f t="shared" ca="1" si="0"/>
        <v>0</v>
      </c>
      <c r="F22" s="3"/>
      <c r="G22" s="10" cm="1">
        <f t="array" aca="1" ref="G22" ca="1">SUM(INDIRECT("'"&amp;TOTALCustomerSheets&amp;"'!"&amp;ADDRESS(ROW(),COLUMN())))</f>
        <v>745983.49645598745</v>
      </c>
      <c r="H22" s="10" cm="1">
        <f t="array" aca="1" ref="H22" ca="1">SUM(INDIRECT("'"&amp;TOTALCustomerSheets&amp;"'!"&amp;ADDRESS(ROW(),COLUMN())))</f>
        <v>83629.717472379358</v>
      </c>
      <c r="I22" s="10" cm="1">
        <f t="array" aca="1" ref="I22" ca="1">SUM(INDIRECT("'"&amp;TOTALCustomerSheets&amp;"'!"&amp;ADDRESS(ROW(),COLUMN())))</f>
        <v>11.882596969647535</v>
      </c>
      <c r="J22" s="10" cm="1">
        <f t="array" aca="1" ref="J22" ca="1">SUM(INDIRECT("'"&amp;TOTALCustomerSheets&amp;"'!"&amp;ADDRESS(ROW(),COLUMN())))</f>
        <v>0</v>
      </c>
      <c r="K22" s="10" cm="1">
        <f t="array" aca="1" ref="K22" ca="1">SUM(INDIRECT("'"&amp;TOTALCustomerSheets&amp;"'!"&amp;ADDRESS(ROW(),COLUMN())))</f>
        <v>368.3605060590736</v>
      </c>
    </row>
    <row r="23" spans="1:11" outlineLevel="1">
      <c r="A23" s="31">
        <f>IF(ISBLANK('Input-Accounts'!A23),"",'Input-Accounts'!A23)</f>
        <v>15</v>
      </c>
      <c r="B23" s="53" t="str">
        <f>IF(ISBLANK('Input-Accounts'!B23),"",'Input-Accounts'!B23)</f>
        <v>RIGHTS OF WAY</v>
      </c>
      <c r="C23" s="31">
        <f>IF(ISBLANK('Input-Accounts'!C23),"",'Input-Accounts'!C23)</f>
        <v>374.5</v>
      </c>
      <c r="D23" s="10" cm="1">
        <f t="array" aca="1" ref="D23" ca="1">SUM(INDIRECT("'"&amp;TOTALCustomerSheets&amp;"'!"&amp;ADDRESS(ROW(),COLUMN())))</f>
        <v>688046.72382355167</v>
      </c>
      <c r="E23" s="10">
        <f t="shared" ca="1" si="0"/>
        <v>0</v>
      </c>
      <c r="F23" s="3"/>
      <c r="G23" s="10" cm="1">
        <f t="array" aca="1" ref="G23" ca="1">SUM(INDIRECT("'"&amp;TOTALCustomerSheets&amp;"'!"&amp;ADDRESS(ROW(),COLUMN())))</f>
        <v>618404.27344906784</v>
      </c>
      <c r="H23" s="10" cm="1">
        <f t="array" aca="1" ref="H23" ca="1">SUM(INDIRECT("'"&amp;TOTALCustomerSheets&amp;"'!"&amp;ADDRESS(ROW(),COLUMN())))</f>
        <v>69327.237020596527</v>
      </c>
      <c r="I23" s="10" cm="1">
        <f t="array" aca="1" ref="I23" ca="1">SUM(INDIRECT("'"&amp;TOTALCustomerSheets&amp;"'!"&amp;ADDRESS(ROW(),COLUMN())))</f>
        <v>9.8504173089793294</v>
      </c>
      <c r="J23" s="10" cm="1">
        <f t="array" aca="1" ref="J23" ca="1">SUM(INDIRECT("'"&amp;TOTALCustomerSheets&amp;"'!"&amp;ADDRESS(ROW(),COLUMN())))</f>
        <v>0</v>
      </c>
      <c r="K23" s="10" cm="1">
        <f t="array" aca="1" ref="K23" ca="1">SUM(INDIRECT("'"&amp;TOTALCustomerSheets&amp;"'!"&amp;ADDRESS(ROW(),COLUMN())))</f>
        <v>305.36293657835921</v>
      </c>
    </row>
    <row r="24" spans="1:11" outlineLevel="1">
      <c r="A24" s="31">
        <f>IF(ISBLANK('Input-Accounts'!A24),"",'Input-Accounts'!A24)</f>
        <v>16</v>
      </c>
      <c r="B24" s="53" t="str">
        <f>IF(ISBLANK('Input-Accounts'!B24),"",'Input-Accounts'!B24)</f>
        <v>STRUC &amp; IMPROV-CITY GATE M &amp; R</v>
      </c>
      <c r="C24" s="31">
        <f>IF(ISBLANK('Input-Accounts'!C24),"",'Input-Accounts'!C24)</f>
        <v>375.2</v>
      </c>
      <c r="D24" s="10" cm="1">
        <f t="array" aca="1" ref="D24" ca="1">SUM(INDIRECT("'"&amp;TOTALCustomerSheets&amp;"'!"&amp;ADDRESS(ROW(),COLUMN())))</f>
        <v>548.3004764019546</v>
      </c>
      <c r="E24" s="10">
        <f t="shared" ca="1" si="0"/>
        <v>0</v>
      </c>
      <c r="F24" s="3"/>
      <c r="G24" s="10" cm="1">
        <f t="array" aca="1" ref="G24" ca="1">SUM(INDIRECT("'"&amp;TOTALCustomerSheets&amp;"'!"&amp;ADDRESS(ROW(),COLUMN())))</f>
        <v>492.8028082989357</v>
      </c>
      <c r="H24" s="10" cm="1">
        <f t="array" aca="1" ref="H24" ca="1">SUM(INDIRECT("'"&amp;TOTALCustomerSheets&amp;"'!"&amp;ADDRESS(ROW(),COLUMN())))</f>
        <v>55.246476394490386</v>
      </c>
      <c r="I24" s="10" cm="1">
        <f t="array" aca="1" ref="I24" ca="1">SUM(INDIRECT("'"&amp;TOTALCustomerSheets&amp;"'!"&amp;ADDRESS(ROW(),COLUMN())))</f>
        <v>7.8497408915161118E-3</v>
      </c>
      <c r="J24" s="10" cm="1">
        <f t="array" aca="1" ref="J24" ca="1">SUM(INDIRECT("'"&amp;TOTALCustomerSheets&amp;"'!"&amp;ADDRESS(ROW(),COLUMN())))</f>
        <v>0</v>
      </c>
      <c r="K24" s="10" cm="1">
        <f t="array" aca="1" ref="K24" ca="1">SUM(INDIRECT("'"&amp;TOTALCustomerSheets&amp;"'!"&amp;ADDRESS(ROW(),COLUMN())))</f>
        <v>0.24334196763699942</v>
      </c>
    </row>
    <row r="25" spans="1:11" outlineLevel="1">
      <c r="A25" s="31">
        <f>IF(ISBLANK('Input-Accounts'!A25),"",'Input-Accounts'!A25)</f>
        <v>17</v>
      </c>
      <c r="B25" s="53" t="str">
        <f>IF(ISBLANK('Input-Accounts'!B25),"",'Input-Accounts'!B25)</f>
        <v>STRUC &amp; IMPROV-GENERAL M &amp; R</v>
      </c>
      <c r="C25" s="31">
        <f>IF(ISBLANK('Input-Accounts'!C25),"",'Input-Accounts'!C25)</f>
        <v>375.3</v>
      </c>
      <c r="D25" s="10" cm="1">
        <f t="array" aca="1" ref="D25" ca="1">SUM(INDIRECT("'"&amp;TOTALCustomerSheets&amp;"'!"&amp;ADDRESS(ROW(),COLUMN())))</f>
        <v>0</v>
      </c>
      <c r="E25" s="10">
        <f t="shared" ca="1" si="0"/>
        <v>0</v>
      </c>
      <c r="F25" s="3"/>
      <c r="G25" s="10" cm="1">
        <f t="array" aca="1" ref="G25" ca="1">SUM(INDIRECT("'"&amp;TOTALCustomerSheets&amp;"'!"&amp;ADDRESS(ROW(),COLUMN())))</f>
        <v>0</v>
      </c>
      <c r="H25" s="10" cm="1">
        <f t="array" aca="1" ref="H25" ca="1">SUM(INDIRECT("'"&amp;TOTALCustomerSheets&amp;"'!"&amp;ADDRESS(ROW(),COLUMN())))</f>
        <v>0</v>
      </c>
      <c r="I25" s="10" cm="1">
        <f t="array" aca="1" ref="I25" ca="1">SUM(INDIRECT("'"&amp;TOTALCustomerSheets&amp;"'!"&amp;ADDRESS(ROW(),COLUMN())))</f>
        <v>0</v>
      </c>
      <c r="J25" s="10" cm="1">
        <f t="array" aca="1" ref="J25" ca="1">SUM(INDIRECT("'"&amp;TOTALCustomerSheets&amp;"'!"&amp;ADDRESS(ROW(),COLUMN())))</f>
        <v>0</v>
      </c>
      <c r="K25" s="10" cm="1">
        <f t="array" aca="1" ref="K25" ca="1">SUM(INDIRECT("'"&amp;TOTALCustomerSheets&amp;"'!"&amp;ADDRESS(ROW(),COLUMN())))</f>
        <v>0</v>
      </c>
    </row>
    <row r="26" spans="1:11" outlineLevel="1">
      <c r="A26" s="31">
        <f>IF(ISBLANK('Input-Accounts'!A26),"",'Input-Accounts'!A26)</f>
        <v>18</v>
      </c>
      <c r="B26" s="53" t="str">
        <f>IF(ISBLANK('Input-Accounts'!B26),"",'Input-Accounts'!B26)</f>
        <v xml:space="preserve">STRUC &amp; IMPROV-REGULATING </v>
      </c>
      <c r="C26" s="31">
        <f>IF(ISBLANK('Input-Accounts'!C26),"",'Input-Accounts'!C26)</f>
        <v>375.4</v>
      </c>
      <c r="D26" s="10" cm="1">
        <f t="array" aca="1" ref="D26" ca="1">SUM(INDIRECT("'"&amp;TOTALCustomerSheets&amp;"'!"&amp;ADDRESS(ROW(),COLUMN())))</f>
        <v>1018964.3859546192</v>
      </c>
      <c r="E26" s="10">
        <f t="shared" ca="1" si="0"/>
        <v>0</v>
      </c>
      <c r="F26" s="3"/>
      <c r="G26" s="10" cm="1">
        <f t="array" aca="1" ref="G26" ca="1">SUM(INDIRECT("'"&amp;TOTALCustomerSheets&amp;"'!"&amp;ADDRESS(ROW(),COLUMN())))</f>
        <v>915827.23810532666</v>
      </c>
      <c r="H26" s="10" cm="1">
        <f t="array" aca="1" ref="H26" ca="1">SUM(INDIRECT("'"&amp;TOTALCustomerSheets&amp;"'!"&amp;ADDRESS(ROW(),COLUMN())))</f>
        <v>102670.33190428864</v>
      </c>
      <c r="I26" s="10" cm="1">
        <f t="array" aca="1" ref="I26" ca="1">SUM(INDIRECT("'"&amp;TOTALCustomerSheets&amp;"'!"&amp;ADDRESS(ROW(),COLUMN())))</f>
        <v>14.587998281370936</v>
      </c>
      <c r="J26" s="10" cm="1">
        <f t="array" aca="1" ref="J26" ca="1">SUM(INDIRECT("'"&amp;TOTALCustomerSheets&amp;"'!"&amp;ADDRESS(ROW(),COLUMN())))</f>
        <v>0</v>
      </c>
      <c r="K26" s="10" cm="1">
        <f t="array" aca="1" ref="K26" ca="1">SUM(INDIRECT("'"&amp;TOTALCustomerSheets&amp;"'!"&amp;ADDRESS(ROW(),COLUMN())))</f>
        <v>452.22794672249898</v>
      </c>
    </row>
    <row r="27" spans="1:11" outlineLevel="1">
      <c r="A27" s="31">
        <f>IF(ISBLANK('Input-Accounts'!A27),"",'Input-Accounts'!A27)</f>
        <v>19</v>
      </c>
      <c r="B27" s="53" t="str">
        <f>IF(ISBLANK('Input-Accounts'!B27),"",'Input-Accounts'!B27)</f>
        <v>STRUC &amp; IMPROV-REGULATING - DS-ML DIRECT ASSIGNMENT</v>
      </c>
      <c r="C27" s="31">
        <f>IF(ISBLANK('Input-Accounts'!C27),"",'Input-Accounts'!C27)</f>
        <v>375.4</v>
      </c>
      <c r="D27" s="10" cm="1">
        <f t="array" aca="1" ref="D27" ca="1">SUM(INDIRECT("'"&amp;TOTALCustomerSheets&amp;"'!"&amp;ADDRESS(ROW(),COLUMN())))</f>
        <v>11923.585973936877</v>
      </c>
      <c r="E27" s="10">
        <f t="shared" ca="1" si="0"/>
        <v>0</v>
      </c>
      <c r="F27" s="3"/>
      <c r="G27" s="10" cm="1">
        <f t="array" aca="1" ref="G27" ca="1">SUM(INDIRECT("'"&amp;TOTALCustomerSheets&amp;"'!"&amp;ADDRESS(ROW(),COLUMN())))</f>
        <v>0</v>
      </c>
      <c r="H27" s="10" cm="1">
        <f t="array" aca="1" ref="H27" ca="1">SUM(INDIRECT("'"&amp;TOTALCustomerSheets&amp;"'!"&amp;ADDRESS(ROW(),COLUMN())))</f>
        <v>0</v>
      </c>
      <c r="I27" s="10" cm="1">
        <f t="array" aca="1" ref="I27" ca="1">SUM(INDIRECT("'"&amp;TOTALCustomerSheets&amp;"'!"&amp;ADDRESS(ROW(),COLUMN())))</f>
        <v>0</v>
      </c>
      <c r="J27" s="10" cm="1">
        <f t="array" aca="1" ref="J27" ca="1">SUM(INDIRECT("'"&amp;TOTALCustomerSheets&amp;"'!"&amp;ADDRESS(ROW(),COLUMN())))</f>
        <v>11923.585973936877</v>
      </c>
      <c r="K27" s="10" cm="1">
        <f t="array" aca="1" ref="K27" ca="1">SUM(INDIRECT("'"&amp;TOTALCustomerSheets&amp;"'!"&amp;ADDRESS(ROW(),COLUMN())))</f>
        <v>0</v>
      </c>
    </row>
    <row r="28" spans="1:11" outlineLevel="1">
      <c r="A28" s="31">
        <f>IF(ISBLANK('Input-Accounts'!A28),"",'Input-Accounts'!A28)</f>
        <v>20</v>
      </c>
      <c r="B28" s="53" t="str">
        <f>IF(ISBLANK('Input-Accounts'!B28),"",'Input-Accounts'!B28)</f>
        <v>STRUC &amp; IMPROV-DISTR. IND. M &amp; R</v>
      </c>
      <c r="C28" s="31">
        <f>IF(ISBLANK('Input-Accounts'!C28),"",'Input-Accounts'!C28)</f>
        <v>375.6</v>
      </c>
      <c r="D28" s="10" cm="1">
        <f t="array" aca="1" ref="D28" ca="1">SUM(INDIRECT("'"&amp;TOTALCustomerSheets&amp;"'!"&amp;ADDRESS(ROW(),COLUMN())))</f>
        <v>0</v>
      </c>
      <c r="E28" s="10">
        <f t="shared" ca="1" si="0"/>
        <v>0</v>
      </c>
      <c r="F28" s="3"/>
      <c r="G28" s="10" cm="1">
        <f t="array" aca="1" ref="G28" ca="1">SUM(INDIRECT("'"&amp;TOTALCustomerSheets&amp;"'!"&amp;ADDRESS(ROW(),COLUMN())))</f>
        <v>0</v>
      </c>
      <c r="H28" s="10" cm="1">
        <f t="array" aca="1" ref="H28" ca="1">SUM(INDIRECT("'"&amp;TOTALCustomerSheets&amp;"'!"&amp;ADDRESS(ROW(),COLUMN())))</f>
        <v>0</v>
      </c>
      <c r="I28" s="10" cm="1">
        <f t="array" aca="1" ref="I28" ca="1">SUM(INDIRECT("'"&amp;TOTALCustomerSheets&amp;"'!"&amp;ADDRESS(ROW(),COLUMN())))</f>
        <v>0</v>
      </c>
      <c r="J28" s="10" cm="1">
        <f t="array" aca="1" ref="J28" ca="1">SUM(INDIRECT("'"&amp;TOTALCustomerSheets&amp;"'!"&amp;ADDRESS(ROW(),COLUMN())))</f>
        <v>0</v>
      </c>
      <c r="K28" s="10" cm="1">
        <f t="array" aca="1" ref="K28" ca="1">SUM(INDIRECT("'"&amp;TOTALCustomerSheets&amp;"'!"&amp;ADDRESS(ROW(),COLUMN())))</f>
        <v>0</v>
      </c>
    </row>
    <row r="29" spans="1:11" outlineLevel="1">
      <c r="A29" s="31">
        <f>IF(ISBLANK('Input-Accounts'!A29),"",'Input-Accounts'!A29)</f>
        <v>21</v>
      </c>
      <c r="B29" s="53" t="str">
        <f>IF(ISBLANK('Input-Accounts'!B29),"",'Input-Accounts'!B29)</f>
        <v>STRUC &amp; IMPROV-OTHER DISTR. SYSTEMS</v>
      </c>
      <c r="C29" s="31">
        <f>IF(ISBLANK('Input-Accounts'!C29),"",'Input-Accounts'!C29)</f>
        <v>375.7</v>
      </c>
      <c r="D29" s="10" cm="1">
        <f t="array" aca="1" ref="D29" ca="1">SUM(INDIRECT("'"&amp;TOTALCustomerSheets&amp;"'!"&amp;ADDRESS(ROW(),COLUMN())))</f>
        <v>5135153.8137852717</v>
      </c>
      <c r="E29" s="10">
        <f t="shared" ca="1" si="0"/>
        <v>0</v>
      </c>
      <c r="F29" s="3"/>
      <c r="G29" s="10" cm="1">
        <f t="array" aca="1" ref="G29" ca="1">SUM(INDIRECT("'"&amp;TOTALCustomerSheets&amp;"'!"&amp;ADDRESS(ROW(),COLUMN())))</f>
        <v>4435471.5947285388</v>
      </c>
      <c r="H29" s="10" cm="1">
        <f t="array" aca="1" ref="H29" ca="1">SUM(INDIRECT("'"&amp;TOTALCustomerSheets&amp;"'!"&amp;ADDRESS(ROW(),COLUMN())))</f>
        <v>630307.2986080962</v>
      </c>
      <c r="I29" s="10" cm="1">
        <f t="array" aca="1" ref="I29" ca="1">SUM(INDIRECT("'"&amp;TOTALCustomerSheets&amp;"'!"&amp;ADDRESS(ROW(),COLUMN())))</f>
        <v>299.96565489254084</v>
      </c>
      <c r="J29" s="10" cm="1">
        <f t="array" aca="1" ref="J29" ca="1">SUM(INDIRECT("'"&amp;TOTALCustomerSheets&amp;"'!"&amp;ADDRESS(ROW(),COLUMN())))</f>
        <v>11864.659953937393</v>
      </c>
      <c r="K29" s="10" cm="1">
        <f t="array" aca="1" ref="K29" ca="1">SUM(INDIRECT("'"&amp;TOTALCustomerSheets&amp;"'!"&amp;ADDRESS(ROW(),COLUMN())))</f>
        <v>57210.294839805647</v>
      </c>
    </row>
    <row r="30" spans="1:11" outlineLevel="1">
      <c r="A30" s="31">
        <f>IF(ISBLANK('Input-Accounts'!A30),"",'Input-Accounts'!A30)</f>
        <v>22</v>
      </c>
      <c r="B30" s="53" t="str">
        <f>IF(ISBLANK('Input-Accounts'!B30),"",'Input-Accounts'!B30)</f>
        <v>STRUC &amp; IMPROV-OTHER DISTR SYS-ILP</v>
      </c>
      <c r="C30" s="31">
        <f>IF(ISBLANK('Input-Accounts'!C30),"",'Input-Accounts'!C30)</f>
        <v>375.71</v>
      </c>
      <c r="D30" s="10" cm="1">
        <f t="array" aca="1" ref="D30" ca="1">SUM(INDIRECT("'"&amp;TOTALCustomerSheets&amp;"'!"&amp;ADDRESS(ROW(),COLUMN())))</f>
        <v>464627.9070767425</v>
      </c>
      <c r="E30" s="10">
        <f t="shared" ca="1" si="0"/>
        <v>0</v>
      </c>
      <c r="F30" s="3"/>
      <c r="G30" s="10" cm="1">
        <f t="array" aca="1" ref="G30" ca="1">SUM(INDIRECT("'"&amp;TOTALCustomerSheets&amp;"'!"&amp;ADDRESS(ROW(),COLUMN())))</f>
        <v>401320.77026100893</v>
      </c>
      <c r="H30" s="10" cm="1">
        <f t="array" aca="1" ref="H30" ca="1">SUM(INDIRECT("'"&amp;TOTALCustomerSheets&amp;"'!"&amp;ADDRESS(ROW(),COLUMN())))</f>
        <v>57030.104956408439</v>
      </c>
      <c r="I30" s="10" cm="1">
        <f t="array" aca="1" ref="I30" ca="1">SUM(INDIRECT("'"&amp;TOTALCustomerSheets&amp;"'!"&amp;ADDRESS(ROW(),COLUMN())))</f>
        <v>27.140845139532487</v>
      </c>
      <c r="J30" s="10" cm="1">
        <f t="array" aca="1" ref="J30" ca="1">SUM(INDIRECT("'"&amp;TOTALCustomerSheets&amp;"'!"&amp;ADDRESS(ROW(),COLUMN())))</f>
        <v>1073.5125611576639</v>
      </c>
      <c r="K30" s="10" cm="1">
        <f t="array" aca="1" ref="K30" ca="1">SUM(INDIRECT("'"&amp;TOTALCustomerSheets&amp;"'!"&amp;ADDRESS(ROW(),COLUMN())))</f>
        <v>5176.3784530279263</v>
      </c>
    </row>
    <row r="31" spans="1:11" outlineLevel="1">
      <c r="A31" s="31">
        <f>IF(ISBLANK('Input-Accounts'!A31),"",'Input-Accounts'!A31)</f>
        <v>23</v>
      </c>
      <c r="B31" s="53" t="str">
        <f>IF(ISBLANK('Input-Accounts'!B31),"",'Input-Accounts'!B31)</f>
        <v>STRUC &amp; IMPROV-COMMUNICATIONS</v>
      </c>
      <c r="C31" s="31">
        <f>IF(ISBLANK('Input-Accounts'!C31),"",'Input-Accounts'!C31)</f>
        <v>375.8</v>
      </c>
      <c r="D31" s="10" cm="1">
        <f t="array" aca="1" ref="D31" ca="1">SUM(INDIRECT("'"&amp;TOTALCustomerSheets&amp;"'!"&amp;ADDRESS(ROW(),COLUMN())))</f>
        <v>34091.71962871524</v>
      </c>
      <c r="E31" s="10">
        <f t="shared" ca="1" si="0"/>
        <v>0</v>
      </c>
      <c r="F31" s="3"/>
      <c r="G31" s="10" cm="1">
        <f t="array" aca="1" ref="G31" ca="1">SUM(INDIRECT("'"&amp;TOTALCustomerSheets&amp;"'!"&amp;ADDRESS(ROW(),COLUMN())))</f>
        <v>30641.036978517073</v>
      </c>
      <c r="H31" s="10" cm="1">
        <f t="array" aca="1" ref="H31" ca="1">SUM(INDIRECT("'"&amp;TOTALCustomerSheets&amp;"'!"&amp;ADDRESS(ROW(),COLUMN())))</f>
        <v>3435.064284596137</v>
      </c>
      <c r="I31" s="10" cm="1">
        <f t="array" aca="1" ref="I31" ca="1">SUM(INDIRECT("'"&amp;TOTALCustomerSheets&amp;"'!"&amp;ADDRESS(ROW(),COLUMN())))</f>
        <v>0.4880739250633897</v>
      </c>
      <c r="J31" s="10" cm="1">
        <f t="array" aca="1" ref="J31" ca="1">SUM(INDIRECT("'"&amp;TOTALCustomerSheets&amp;"'!"&amp;ADDRESS(ROW(),COLUMN())))</f>
        <v>0</v>
      </c>
      <c r="K31" s="10" cm="1">
        <f t="array" aca="1" ref="K31" ca="1">SUM(INDIRECT("'"&amp;TOTALCustomerSheets&amp;"'!"&amp;ADDRESS(ROW(),COLUMN())))</f>
        <v>15.130291676965081</v>
      </c>
    </row>
    <row r="32" spans="1:11" outlineLevel="1">
      <c r="A32" s="31">
        <f>IF(ISBLANK('Input-Accounts'!A32),"",'Input-Accounts'!A32)</f>
        <v>24</v>
      </c>
      <c r="B32" s="53" t="str">
        <f>IF(ISBLANK('Input-Accounts'!B32),"",'Input-Accounts'!B32)</f>
        <v>MAINS (Less SMRP)</v>
      </c>
      <c r="C32" s="31">
        <f>IF(ISBLANK('Input-Accounts'!C32),"",'Input-Accounts'!C32)</f>
        <v>376</v>
      </c>
      <c r="D32" s="10" cm="1">
        <f t="array" aca="1" ref="D32" ca="1">SUM(INDIRECT("'"&amp;TOTALCustomerSheets&amp;"'!"&amp;ADDRESS(ROW(),COLUMN())))</f>
        <v>109249739.36058666</v>
      </c>
      <c r="E32" s="10">
        <f t="shared" ca="1" si="0"/>
        <v>0</v>
      </c>
      <c r="F32" s="3"/>
      <c r="G32" s="10" cm="1">
        <f t="array" aca="1" ref="G32" ca="1">SUM(INDIRECT("'"&amp;TOTALCustomerSheets&amp;"'!"&amp;ADDRESS(ROW(),COLUMN())))</f>
        <v>98191740.988667786</v>
      </c>
      <c r="H32" s="10" cm="1">
        <f t="array" aca="1" ref="H32" ca="1">SUM(INDIRECT("'"&amp;TOTALCustomerSheets&amp;"'!"&amp;ADDRESS(ROW(),COLUMN())))</f>
        <v>11007948.025681056</v>
      </c>
      <c r="I32" s="10" cm="1">
        <f t="array" aca="1" ref="I32" ca="1">SUM(INDIRECT("'"&amp;TOTALCustomerSheets&amp;"'!"&amp;ADDRESS(ROW(),COLUMN())))</f>
        <v>1564.0733199319488</v>
      </c>
      <c r="J32" s="10" cm="1">
        <f t="array" aca="1" ref="J32" ca="1">SUM(INDIRECT("'"&amp;TOTALCustomerSheets&amp;"'!"&amp;ADDRESS(ROW(),COLUMN())))</f>
        <v>0</v>
      </c>
      <c r="K32" s="10" cm="1">
        <f t="array" aca="1" ref="K32" ca="1">SUM(INDIRECT("'"&amp;TOTALCustomerSheets&amp;"'!"&amp;ADDRESS(ROW(),COLUMN())))</f>
        <v>48486.272917890412</v>
      </c>
    </row>
    <row r="33" spans="1:11" outlineLevel="1">
      <c r="A33" s="31">
        <f>IF(ISBLANK('Input-Accounts'!A33),"",'Input-Accounts'!A33)</f>
        <v>25</v>
      </c>
      <c r="B33" s="53" t="str">
        <f>IF(ISBLANK('Input-Accounts'!B33),"",'Input-Accounts'!B33)</f>
        <v>MAINS - DS-ML DIRECT ASSIGNMENT</v>
      </c>
      <c r="C33" s="31">
        <f>IF(ISBLANK('Input-Accounts'!C33),"",'Input-Accounts'!C33)</f>
        <v>376</v>
      </c>
      <c r="D33" s="10" cm="1">
        <f t="array" aca="1" ref="D33" ca="1">SUM(INDIRECT("'"&amp;TOTALCustomerSheets&amp;"'!"&amp;ADDRESS(ROW(),COLUMN())))</f>
        <v>2713.6613569630567</v>
      </c>
      <c r="E33" s="10">
        <f t="shared" ca="1" si="0"/>
        <v>0</v>
      </c>
      <c r="F33" s="3"/>
      <c r="G33" s="10" cm="1">
        <f t="array" aca="1" ref="G33" ca="1">SUM(INDIRECT("'"&amp;TOTALCustomerSheets&amp;"'!"&amp;ADDRESS(ROW(),COLUMN())))</f>
        <v>0</v>
      </c>
      <c r="H33" s="10" cm="1">
        <f t="array" aca="1" ref="H33" ca="1">SUM(INDIRECT("'"&amp;TOTALCustomerSheets&amp;"'!"&amp;ADDRESS(ROW(),COLUMN())))</f>
        <v>0</v>
      </c>
      <c r="I33" s="10" cm="1">
        <f t="array" aca="1" ref="I33" ca="1">SUM(INDIRECT("'"&amp;TOTALCustomerSheets&amp;"'!"&amp;ADDRESS(ROW(),COLUMN())))</f>
        <v>0</v>
      </c>
      <c r="J33" s="10" cm="1">
        <f t="array" aca="1" ref="J33" ca="1">SUM(INDIRECT("'"&amp;TOTALCustomerSheets&amp;"'!"&amp;ADDRESS(ROW(),COLUMN())))</f>
        <v>2713.6613569630567</v>
      </c>
      <c r="K33" s="10" cm="1">
        <f t="array" aca="1" ref="K33" ca="1">SUM(INDIRECT("'"&amp;TOTALCustomerSheets&amp;"'!"&amp;ADDRESS(ROW(),COLUMN())))</f>
        <v>0</v>
      </c>
    </row>
    <row r="34" spans="1:11" outlineLevel="1">
      <c r="A34" s="31">
        <f>IF(ISBLANK('Input-Accounts'!A34),"",'Input-Accounts'!A34)</f>
        <v>26</v>
      </c>
      <c r="B34" s="53" t="str">
        <f>IF(ISBLANK('Input-Accounts'!B34),"",'Input-Accounts'!B34)</f>
        <v>M &amp; R STATION EQUIP-GENERAL</v>
      </c>
      <c r="C34" s="31">
        <f>IF(ISBLANK('Input-Accounts'!C34),"",'Input-Accounts'!C34)</f>
        <v>378.1</v>
      </c>
      <c r="D34" s="10" cm="1">
        <f t="array" aca="1" ref="D34" ca="1">SUM(INDIRECT("'"&amp;TOTALCustomerSheets&amp;"'!"&amp;ADDRESS(ROW(),COLUMN())))</f>
        <v>-44455.65344374453</v>
      </c>
      <c r="E34" s="10">
        <f t="shared" ca="1" si="0"/>
        <v>0</v>
      </c>
      <c r="F34" s="3"/>
      <c r="G34" s="10" cm="1">
        <f t="array" aca="1" ref="G34" ca="1">SUM(INDIRECT("'"&amp;TOTALCustomerSheets&amp;"'!"&amp;ADDRESS(ROW(),COLUMN())))</f>
        <v>-39955.9581009393</v>
      </c>
      <c r="H34" s="10" cm="1">
        <f t="array" aca="1" ref="H34" ca="1">SUM(INDIRECT("'"&amp;TOTALCustomerSheets&amp;"'!"&amp;ADDRESS(ROW(),COLUMN())))</f>
        <v>-4479.3289706737196</v>
      </c>
      <c r="I34" s="10" cm="1">
        <f t="array" aca="1" ref="I34" ca="1">SUM(INDIRECT("'"&amp;TOTALCustomerSheets&amp;"'!"&amp;ADDRESS(ROW(),COLUMN())))</f>
        <v>-0.63644912910965046</v>
      </c>
      <c r="J34" s="10" cm="1">
        <f t="array" aca="1" ref="J34" ca="1">SUM(INDIRECT("'"&amp;TOTALCustomerSheets&amp;"'!"&amp;ADDRESS(ROW(),COLUMN())))</f>
        <v>0</v>
      </c>
      <c r="K34" s="10" cm="1">
        <f t="array" aca="1" ref="K34" ca="1">SUM(INDIRECT("'"&amp;TOTALCustomerSheets&amp;"'!"&amp;ADDRESS(ROW(),COLUMN())))</f>
        <v>-19.729923002399165</v>
      </c>
    </row>
    <row r="35" spans="1:11" outlineLevel="1">
      <c r="A35" s="31">
        <f>IF(ISBLANK('Input-Accounts'!A35),"",'Input-Accounts'!A35)</f>
        <v>27</v>
      </c>
      <c r="B35" s="53" t="str">
        <f>IF(ISBLANK('Input-Accounts'!B35),"",'Input-Accounts'!B35)</f>
        <v>M &amp; R STA EQUIP-GENERAL-REGULATING (Less SMRP)</v>
      </c>
      <c r="C35" s="31">
        <f>IF(ISBLANK('Input-Accounts'!C35),"",'Input-Accounts'!C35)</f>
        <v>378.2</v>
      </c>
      <c r="D35" s="10" cm="1">
        <f t="array" aca="1" ref="D35" ca="1">SUM(INDIRECT("'"&amp;TOTALCustomerSheets&amp;"'!"&amp;ADDRESS(ROW(),COLUMN())))</f>
        <v>7625564.8243840318</v>
      </c>
      <c r="E35" s="10">
        <f t="shared" ca="1" si="0"/>
        <v>0</v>
      </c>
      <c r="F35" s="3"/>
      <c r="G35" s="10" cm="1">
        <f t="array" aca="1" ref="G35" ca="1">SUM(INDIRECT("'"&amp;TOTALCustomerSheets&amp;"'!"&amp;ADDRESS(ROW(),COLUMN())))</f>
        <v>6853723.3178822659</v>
      </c>
      <c r="H35" s="10" cm="1">
        <f t="array" aca="1" ref="H35" ca="1">SUM(INDIRECT("'"&amp;TOTALCustomerSheets&amp;"'!"&amp;ADDRESS(ROW(),COLUMN())))</f>
        <v>768348.02302113571</v>
      </c>
      <c r="I35" s="10" cm="1">
        <f t="array" aca="1" ref="I35" ca="1">SUM(INDIRECT("'"&amp;TOTALCustomerSheets&amp;"'!"&amp;ADDRESS(ROW(),COLUMN())))</f>
        <v>109.17135876969816</v>
      </c>
      <c r="J35" s="10" cm="1">
        <f t="array" aca="1" ref="J35" ca="1">SUM(INDIRECT("'"&amp;TOTALCustomerSheets&amp;"'!"&amp;ADDRESS(ROW(),COLUMN())))</f>
        <v>0</v>
      </c>
      <c r="K35" s="10" cm="1">
        <f t="array" aca="1" ref="K35" ca="1">SUM(INDIRECT("'"&amp;TOTALCustomerSheets&amp;"'!"&amp;ADDRESS(ROW(),COLUMN())))</f>
        <v>3384.3121218606429</v>
      </c>
    </row>
    <row r="36" spans="1:11" outlineLevel="1">
      <c r="A36" s="31">
        <f>IF(ISBLANK('Input-Accounts'!A36),"",'Input-Accounts'!A36)</f>
        <v>28</v>
      </c>
      <c r="B36" s="53" t="str">
        <f>IF(ISBLANK('Input-Accounts'!B36),"",'Input-Accounts'!B36)</f>
        <v>M &amp; R STA EQUIP REG FMV</v>
      </c>
      <c r="C36" s="31">
        <f>IF(ISBLANK('Input-Accounts'!C36),"",'Input-Accounts'!C36)</f>
        <v>378.21</v>
      </c>
      <c r="D36" s="10" cm="1">
        <f t="array" aca="1" ref="D36" ca="1">SUM(INDIRECT("'"&amp;TOTALCustomerSheets&amp;"'!"&amp;ADDRESS(ROW(),COLUMN())))</f>
        <v>-200510.08188695784</v>
      </c>
      <c r="E36" s="10">
        <f t="shared" ca="1" si="0"/>
        <v>0</v>
      </c>
      <c r="F36" s="3"/>
      <c r="G36" s="10" cm="1">
        <f t="array" aca="1" ref="G36" ca="1">SUM(INDIRECT("'"&amp;TOTALCustomerSheets&amp;"'!"&amp;ADDRESS(ROW(),COLUMN())))</f>
        <v>-180214.9290377493</v>
      </c>
      <c r="H36" s="10" cm="1">
        <f t="array" aca="1" ref="H36" ca="1">SUM(INDIRECT("'"&amp;TOTALCustomerSheets&amp;"'!"&amp;ADDRESS(ROW(),COLUMN())))</f>
        <v>-20203.29360010321</v>
      </c>
      <c r="I36" s="10" cm="1">
        <f t="array" aca="1" ref="I36" ca="1">SUM(INDIRECT("'"&amp;TOTALCustomerSheets&amp;"'!"&amp;ADDRESS(ROW(),COLUMN())))</f>
        <v>-2.8706015345415192</v>
      </c>
      <c r="J36" s="10" cm="1">
        <f t="array" aca="1" ref="J36" ca="1">SUM(INDIRECT("'"&amp;TOTALCustomerSheets&amp;"'!"&amp;ADDRESS(ROW(),COLUMN())))</f>
        <v>0</v>
      </c>
      <c r="K36" s="10" cm="1">
        <f t="array" aca="1" ref="K36" ca="1">SUM(INDIRECT("'"&amp;TOTALCustomerSheets&amp;"'!"&amp;ADDRESS(ROW(),COLUMN())))</f>
        <v>-88.988647570787094</v>
      </c>
    </row>
    <row r="37" spans="1:11" outlineLevel="1">
      <c r="A37" s="31">
        <f>IF(ISBLANK('Input-Accounts'!A37),"",'Input-Accounts'!A37)</f>
        <v>29</v>
      </c>
      <c r="B37" s="53" t="str">
        <f>IF(ISBLANK('Input-Accounts'!B37),"",'Input-Accounts'!B37)</f>
        <v>M &amp; R STA EQUIP-GEN-LOCAL GAS PURCH</v>
      </c>
      <c r="C37" s="31">
        <f>IF(ISBLANK('Input-Accounts'!C37),"",'Input-Accounts'!C37)</f>
        <v>378.3</v>
      </c>
      <c r="D37" s="10" cm="1">
        <f t="array" aca="1" ref="D37" ca="1">SUM(INDIRECT("'"&amp;TOTALCustomerSheets&amp;"'!"&amp;ADDRESS(ROW(),COLUMN())))</f>
        <v>11725.504434475681</v>
      </c>
      <c r="E37" s="10">
        <f t="shared" ca="1" si="0"/>
        <v>0</v>
      </c>
      <c r="F37" s="3"/>
      <c r="G37" s="10" cm="1">
        <f t="array" aca="1" ref="G37" ca="1">SUM(INDIRECT("'"&amp;TOTALCustomerSheets&amp;"'!"&amp;ADDRESS(ROW(),COLUMN())))</f>
        <v>10538.676807194983</v>
      </c>
      <c r="H37" s="10" cm="1">
        <f t="array" aca="1" ref="H37" ca="1">SUM(INDIRECT("'"&amp;TOTALCustomerSheets&amp;"'!"&amp;ADDRESS(ROW(),COLUMN())))</f>
        <v>1181.4558473552402</v>
      </c>
      <c r="I37" s="10" cm="1">
        <f t="array" aca="1" ref="I37" ca="1">SUM(INDIRECT("'"&amp;TOTALCustomerSheets&amp;"'!"&amp;ADDRESS(ROW(),COLUMN())))</f>
        <v>0.16786812267053708</v>
      </c>
      <c r="J37" s="10" cm="1">
        <f t="array" aca="1" ref="J37" ca="1">SUM(INDIRECT("'"&amp;TOTALCustomerSheets&amp;"'!"&amp;ADDRESS(ROW(),COLUMN())))</f>
        <v>0</v>
      </c>
      <c r="K37" s="10" cm="1">
        <f t="array" aca="1" ref="K37" ca="1">SUM(INDIRECT("'"&amp;TOTALCustomerSheets&amp;"'!"&amp;ADDRESS(ROW(),COLUMN())))</f>
        <v>5.2039118027866493</v>
      </c>
    </row>
    <row r="38" spans="1:11" outlineLevel="1">
      <c r="A38" s="31">
        <f>IF(ISBLANK('Input-Accounts'!A38),"",'Input-Accounts'!A38)</f>
        <v>30</v>
      </c>
      <c r="B38" s="53" t="str">
        <f>IF(ISBLANK('Input-Accounts'!B38),"",'Input-Accounts'!B38)</f>
        <v>Measuring and regulating station equipment—city gate check stations</v>
      </c>
      <c r="C38" s="31">
        <f>IF(ISBLANK('Input-Accounts'!C38),"",'Input-Accounts'!C38)</f>
        <v>379.1</v>
      </c>
      <c r="D38" s="10" cm="1">
        <f t="array" aca="1" ref="D38" ca="1">SUM(INDIRECT("'"&amp;TOTALCustomerSheets&amp;"'!"&amp;ADDRESS(ROW(),COLUMN())))</f>
        <v>401009.85820820328</v>
      </c>
      <c r="E38" s="10">
        <f t="shared" ca="1" si="0"/>
        <v>0</v>
      </c>
      <c r="F38" s="3"/>
      <c r="G38" s="10" cm="1">
        <f t="array" aca="1" ref="G38" ca="1">SUM(INDIRECT("'"&amp;TOTALCustomerSheets&amp;"'!"&amp;ADDRESS(ROW(),COLUMN())))</f>
        <v>360420.59561459848</v>
      </c>
      <c r="H38" s="10" cm="1">
        <f t="array" aca="1" ref="H38" ca="1">SUM(INDIRECT("'"&amp;TOTALCustomerSheets&amp;"'!"&amp;ADDRESS(ROW(),COLUMN())))</f>
        <v>40405.548816660601</v>
      </c>
      <c r="I38" s="10" cm="1">
        <f t="array" aca="1" ref="I38" ca="1">SUM(INDIRECT("'"&amp;TOTALCustomerSheets&amp;"'!"&amp;ADDRESS(ROW(),COLUMN())))</f>
        <v>5.7410555295056271</v>
      </c>
      <c r="J38" s="10" cm="1">
        <f t="array" aca="1" ref="J38" ca="1">SUM(INDIRECT("'"&amp;TOTALCustomerSheets&amp;"'!"&amp;ADDRESS(ROW(),COLUMN())))</f>
        <v>0</v>
      </c>
      <c r="K38" s="10" cm="1">
        <f t="array" aca="1" ref="K38" ca="1">SUM(INDIRECT("'"&amp;TOTALCustomerSheets&amp;"'!"&amp;ADDRESS(ROW(),COLUMN())))</f>
        <v>177.97272141467442</v>
      </c>
    </row>
    <row r="39" spans="1:11" outlineLevel="1">
      <c r="A39" s="31">
        <f>IF(ISBLANK('Input-Accounts'!A39),"",'Input-Accounts'!A39)</f>
        <v>31</v>
      </c>
      <c r="B39" s="53" t="str">
        <f>IF(ISBLANK('Input-Accounts'!B39),"",'Input-Accounts'!B39)</f>
        <v>SERVICES (Less SMRP)</v>
      </c>
      <c r="C39" s="31">
        <f>IF(ISBLANK('Input-Accounts'!C39),"",'Input-Accounts'!C39)</f>
        <v>380</v>
      </c>
      <c r="D39" s="10" cm="1">
        <f t="array" aca="1" ref="D39" ca="1">SUM(INDIRECT("'"&amp;TOTALCustomerSheets&amp;"'!"&amp;ADDRESS(ROW(),COLUMN())))</f>
        <v>206990733.67370528</v>
      </c>
      <c r="E39" s="10">
        <f t="shared" ca="1" si="0"/>
        <v>0</v>
      </c>
      <c r="F39" s="3"/>
      <c r="G39" s="10" cm="1">
        <f t="array" aca="1" ref="G39" ca="1">SUM(INDIRECT("'"&amp;TOTALCustomerSheets&amp;"'!"&amp;ADDRESS(ROW(),COLUMN())))</f>
        <v>185259784.33056489</v>
      </c>
      <c r="H39" s="10" cm="1">
        <f t="array" aca="1" ref="H39" ca="1">SUM(INDIRECT("'"&amp;TOTALCustomerSheets&amp;"'!"&amp;ADDRESS(ROW(),COLUMN())))</f>
        <v>21411456.283358756</v>
      </c>
      <c r="I39" s="10" cm="1">
        <f t="array" aca="1" ref="I39" ca="1">SUM(INDIRECT("'"&amp;TOTALCustomerSheets&amp;"'!"&amp;ADDRESS(ROW(),COLUMN())))</f>
        <v>2995.3950016656349</v>
      </c>
      <c r="J39" s="10" cm="1">
        <f t="array" aca="1" ref="J39" ca="1">SUM(INDIRECT("'"&amp;TOTALCustomerSheets&amp;"'!"&amp;ADDRESS(ROW(),COLUMN())))</f>
        <v>0</v>
      </c>
      <c r="K39" s="10" cm="1">
        <f t="array" aca="1" ref="K39" ca="1">SUM(INDIRECT("'"&amp;TOTALCustomerSheets&amp;"'!"&amp;ADDRESS(ROW(),COLUMN())))</f>
        <v>316497.66477996344</v>
      </c>
    </row>
    <row r="40" spans="1:11" outlineLevel="1">
      <c r="A40" s="31">
        <f>IF(ISBLANK('Input-Accounts'!A40),"",'Input-Accounts'!A40)</f>
        <v>32</v>
      </c>
      <c r="B40" s="53" t="str">
        <f>IF(ISBLANK('Input-Accounts'!B40),"",'Input-Accounts'!B40)</f>
        <v>METERS</v>
      </c>
      <c r="C40" s="31">
        <f>IF(ISBLANK('Input-Accounts'!C40),"",'Input-Accounts'!C40)</f>
        <v>381</v>
      </c>
      <c r="D40" s="10" cm="1">
        <f t="array" aca="1" ref="D40" ca="1">SUM(INDIRECT("'"&amp;TOTALCustomerSheets&amp;"'!"&amp;ADDRESS(ROW(),COLUMN())))</f>
        <v>20844456.254281364</v>
      </c>
      <c r="E40" s="10">
        <f t="shared" ca="1" si="0"/>
        <v>0</v>
      </c>
      <c r="F40" s="3"/>
      <c r="G40" s="10" cm="1">
        <f t="array" aca="1" ref="G40" ca="1">SUM(INDIRECT("'"&amp;TOTALCustomerSheets&amp;"'!"&amp;ADDRESS(ROW(),COLUMN())))</f>
        <v>15910675.889565937</v>
      </c>
      <c r="H40" s="10" cm="1">
        <f t="array" aca="1" ref="H40" ca="1">SUM(INDIRECT("'"&amp;TOTALCustomerSheets&amp;"'!"&amp;ADDRESS(ROW(),COLUMN())))</f>
        <v>4887695.6128593273</v>
      </c>
      <c r="I40" s="10" cm="1">
        <f t="array" aca="1" ref="I40" ca="1">SUM(INDIRECT("'"&amp;TOTALCustomerSheets&amp;"'!"&amp;ADDRESS(ROW(),COLUMN())))</f>
        <v>1745.270070032635</v>
      </c>
      <c r="J40" s="10" cm="1">
        <f t="array" aca="1" ref="J40" ca="1">SUM(INDIRECT("'"&amp;TOTALCustomerSheets&amp;"'!"&amp;ADDRESS(ROW(),COLUMN())))</f>
        <v>0</v>
      </c>
      <c r="K40" s="10" cm="1">
        <f t="array" aca="1" ref="K40" ca="1">SUM(INDIRECT("'"&amp;TOTALCustomerSheets&amp;"'!"&amp;ADDRESS(ROW(),COLUMN())))</f>
        <v>44339.481786069526</v>
      </c>
    </row>
    <row r="41" spans="1:11" outlineLevel="1">
      <c r="A41" s="31">
        <f>IF(ISBLANK('Input-Accounts'!A41),"",'Input-Accounts'!A41)</f>
        <v>33</v>
      </c>
      <c r="B41" s="53" t="str">
        <f>IF(ISBLANK('Input-Accounts'!B41),"",'Input-Accounts'!B41)</f>
        <v>METERS - AMI</v>
      </c>
      <c r="C41" s="31">
        <f>IF(ISBLANK('Input-Accounts'!C41),"",'Input-Accounts'!C41)</f>
        <v>381.1</v>
      </c>
      <c r="D41" s="10" cm="1">
        <f t="array" aca="1" ref="D41" ca="1">SUM(INDIRECT("'"&amp;TOTALCustomerSheets&amp;"'!"&amp;ADDRESS(ROW(),COLUMN())))</f>
        <v>9980854.4800000023</v>
      </c>
      <c r="E41" s="10">
        <f t="shared" ca="1" si="0"/>
        <v>0</v>
      </c>
      <c r="F41" s="3"/>
      <c r="G41" s="10" cm="1">
        <f t="array" aca="1" ref="G41" ca="1">SUM(INDIRECT("'"&amp;TOTALCustomerSheets&amp;"'!"&amp;ADDRESS(ROW(),COLUMN())))</f>
        <v>7618435.2709888946</v>
      </c>
      <c r="H41" s="10" cm="1">
        <f t="array" aca="1" ref="H41" ca="1">SUM(INDIRECT("'"&amp;TOTALCustomerSheets&amp;"'!"&amp;ADDRESS(ROW(),COLUMN())))</f>
        <v>2340352.6606487259</v>
      </c>
      <c r="I41" s="10" cm="1">
        <f t="array" aca="1" ref="I41" ca="1">SUM(INDIRECT("'"&amp;TOTALCustomerSheets&amp;"'!"&amp;ADDRESS(ROW(),COLUMN())))</f>
        <v>835.67958716684166</v>
      </c>
      <c r="J41" s="10" cm="1">
        <f t="array" aca="1" ref="J41" ca="1">SUM(INDIRECT("'"&amp;TOTALCustomerSheets&amp;"'!"&amp;ADDRESS(ROW(),COLUMN())))</f>
        <v>0</v>
      </c>
      <c r="K41" s="10" cm="1">
        <f t="array" aca="1" ref="K41" ca="1">SUM(INDIRECT("'"&amp;TOTALCustomerSheets&amp;"'!"&amp;ADDRESS(ROW(),COLUMN())))</f>
        <v>21230.86877521564</v>
      </c>
    </row>
    <row r="42" spans="1:11" outlineLevel="1">
      <c r="A42" s="31">
        <f>IF(ISBLANK('Input-Accounts'!A42),"",'Input-Accounts'!A42)</f>
        <v>34</v>
      </c>
      <c r="B42" s="53" t="str">
        <f>IF(ISBLANK('Input-Accounts'!B42),"",'Input-Accounts'!B42)</f>
        <v>METER INSTALLATIONS (Less SMRP)</v>
      </c>
      <c r="C42" s="31">
        <f>IF(ISBLANK('Input-Accounts'!C42),"",'Input-Accounts'!C42)</f>
        <v>382</v>
      </c>
      <c r="D42" s="10" cm="1">
        <f t="array" aca="1" ref="D42" ca="1">SUM(INDIRECT("'"&amp;TOTALCustomerSheets&amp;"'!"&amp;ADDRESS(ROW(),COLUMN())))</f>
        <v>10741912.148293857</v>
      </c>
      <c r="E42" s="10">
        <f t="shared" ca="1" si="0"/>
        <v>0</v>
      </c>
      <c r="F42" s="3"/>
      <c r="G42" s="10" cm="1">
        <f t="array" aca="1" ref="G42" ca="1">SUM(INDIRECT("'"&amp;TOTALCustomerSheets&amp;"'!"&amp;ADDRESS(ROW(),COLUMN())))</f>
        <v>8199354.3290720321</v>
      </c>
      <c r="H42" s="10" cm="1">
        <f t="array" aca="1" ref="H42" ca="1">SUM(INDIRECT("'"&amp;TOTALCustomerSheets&amp;"'!"&amp;ADDRESS(ROW(),COLUMN())))</f>
        <v>2518808.6578248953</v>
      </c>
      <c r="I42" s="10" cm="1">
        <f t="array" aca="1" ref="I42" ca="1">SUM(INDIRECT("'"&amp;TOTALCustomerSheets&amp;"'!"&amp;ADDRESS(ROW(),COLUMN())))</f>
        <v>899.40162212130451</v>
      </c>
      <c r="J42" s="10" cm="1">
        <f t="array" aca="1" ref="J42" ca="1">SUM(INDIRECT("'"&amp;TOTALCustomerSheets&amp;"'!"&amp;ADDRESS(ROW(),COLUMN())))</f>
        <v>0</v>
      </c>
      <c r="K42" s="10" cm="1">
        <f t="array" aca="1" ref="K42" ca="1">SUM(INDIRECT("'"&amp;TOTALCustomerSheets&amp;"'!"&amp;ADDRESS(ROW(),COLUMN())))</f>
        <v>22849.759774808532</v>
      </c>
    </row>
    <row r="43" spans="1:11" outlineLevel="1">
      <c r="A43" s="31">
        <f>IF(ISBLANK('Input-Accounts'!A43),"",'Input-Accounts'!A43)</f>
        <v>35</v>
      </c>
      <c r="B43" s="53" t="str">
        <f>IF(ISBLANK('Input-Accounts'!B43),"",'Input-Accounts'!B43)</f>
        <v>HOUSE REGULATORS (Less SMRP)</v>
      </c>
      <c r="C43" s="31">
        <f>IF(ISBLANK('Input-Accounts'!C43),"",'Input-Accounts'!C43)</f>
        <v>383</v>
      </c>
      <c r="D43" s="10" cm="1">
        <f t="array" aca="1" ref="D43" ca="1">SUM(INDIRECT("'"&amp;TOTALCustomerSheets&amp;"'!"&amp;ADDRESS(ROW(),COLUMN())))</f>
        <v>7740847.6078520026</v>
      </c>
      <c r="E43" s="10">
        <f t="shared" ca="1" si="0"/>
        <v>0</v>
      </c>
      <c r="F43" s="3"/>
      <c r="G43" s="10" cm="1">
        <f t="array" aca="1" ref="G43" ca="1">SUM(INDIRECT("'"&amp;TOTALCustomerSheets&amp;"'!"&amp;ADDRESS(ROW(),COLUMN())))</f>
        <v>5908627.0179754887</v>
      </c>
      <c r="H43" s="10" cm="1">
        <f t="array" aca="1" ref="H43" ca="1">SUM(INDIRECT("'"&amp;TOTALCustomerSheets&amp;"'!"&amp;ADDRESS(ROW(),COLUMN())))</f>
        <v>1815106.4451460429</v>
      </c>
      <c r="I43" s="10" cm="1">
        <f t="array" aca="1" ref="I43" ca="1">SUM(INDIRECT("'"&amp;TOTALCustomerSheets&amp;"'!"&amp;ADDRESS(ROW(),COLUMN())))</f>
        <v>648.12770752381459</v>
      </c>
      <c r="J43" s="10" cm="1">
        <f t="array" aca="1" ref="J43" ca="1">SUM(INDIRECT("'"&amp;TOTALCustomerSheets&amp;"'!"&amp;ADDRESS(ROW(),COLUMN())))</f>
        <v>0</v>
      </c>
      <c r="K43" s="10" cm="1">
        <f t="array" aca="1" ref="K43" ca="1">SUM(INDIRECT("'"&amp;TOTALCustomerSheets&amp;"'!"&amp;ADDRESS(ROW(),COLUMN())))</f>
        <v>16466.01702294809</v>
      </c>
    </row>
    <row r="44" spans="1:11" outlineLevel="1">
      <c r="A44" s="31">
        <f>IF(ISBLANK('Input-Accounts'!A44),"",'Input-Accounts'!A44)</f>
        <v>36</v>
      </c>
      <c r="B44" s="53" t="str">
        <f>IF(ISBLANK('Input-Accounts'!B44),"",'Input-Accounts'!B44)</f>
        <v>HOUSE REGULATOR INSTALLATIONS</v>
      </c>
      <c r="C44" s="31">
        <f>IF(ISBLANK('Input-Accounts'!C44),"",'Input-Accounts'!C44)</f>
        <v>384</v>
      </c>
      <c r="D44" s="10" cm="1">
        <f t="array" aca="1" ref="D44" ca="1">SUM(INDIRECT("'"&amp;TOTALCustomerSheets&amp;"'!"&amp;ADDRESS(ROW(),COLUMN())))</f>
        <v>2085301.5753846152</v>
      </c>
      <c r="E44" s="10">
        <f t="shared" ca="1" si="0"/>
        <v>0</v>
      </c>
      <c r="F44" s="3"/>
      <c r="G44" s="10" cm="1">
        <f t="array" aca="1" ref="G44" ca="1">SUM(INDIRECT("'"&amp;TOTALCustomerSheets&amp;"'!"&amp;ADDRESS(ROW(),COLUMN())))</f>
        <v>1591720.9397645537</v>
      </c>
      <c r="H44" s="10" cm="1">
        <f t="array" aca="1" ref="H44" ca="1">SUM(INDIRECT("'"&amp;TOTALCustomerSheets&amp;"'!"&amp;ADDRESS(ROW(),COLUMN())))</f>
        <v>488970.26802522456</v>
      </c>
      <c r="I44" s="10" cm="1">
        <f t="array" aca="1" ref="I44" ca="1">SUM(INDIRECT("'"&amp;TOTALCustomerSheets&amp;"'!"&amp;ADDRESS(ROW(),COLUMN())))</f>
        <v>174.59867420447347</v>
      </c>
      <c r="J44" s="10" cm="1">
        <f t="array" aca="1" ref="J44" ca="1">SUM(INDIRECT("'"&amp;TOTALCustomerSheets&amp;"'!"&amp;ADDRESS(ROW(),COLUMN())))</f>
        <v>0</v>
      </c>
      <c r="K44" s="10" cm="1">
        <f t="array" aca="1" ref="K44" ca="1">SUM(INDIRECT("'"&amp;TOTALCustomerSheets&amp;"'!"&amp;ADDRESS(ROW(),COLUMN())))</f>
        <v>4435.768920632655</v>
      </c>
    </row>
    <row r="45" spans="1:11" outlineLevel="1">
      <c r="A45" s="31">
        <f>IF(ISBLANK('Input-Accounts'!A45),"",'Input-Accounts'!A45)</f>
        <v>37</v>
      </c>
      <c r="B45" s="53" t="str">
        <f>IF(ISBLANK('Input-Accounts'!B45),"",'Input-Accounts'!B45)</f>
        <v>INDUSTRIAL M &amp; R STATION EQUIPMENT</v>
      </c>
      <c r="C45" s="31">
        <f>IF(ISBLANK('Input-Accounts'!C45),"",'Input-Accounts'!C45)</f>
        <v>385</v>
      </c>
      <c r="D45" s="10" cm="1">
        <f t="array" aca="1" ref="D45" ca="1">SUM(INDIRECT("'"&amp;TOTALCustomerSheets&amp;"'!"&amp;ADDRESS(ROW(),COLUMN())))</f>
        <v>5489334.593076922</v>
      </c>
      <c r="E45" s="10">
        <f t="shared" ca="1" si="0"/>
        <v>0</v>
      </c>
      <c r="F45" s="3"/>
      <c r="G45" s="10" cm="1">
        <f t="array" aca="1" ref="G45" ca="1">SUM(INDIRECT("'"&amp;TOTALCustomerSheets&amp;"'!"&amp;ADDRESS(ROW(),COLUMN())))</f>
        <v>0</v>
      </c>
      <c r="H45" s="10" cm="1">
        <f t="array" aca="1" ref="H45" ca="1">SUM(INDIRECT("'"&amp;TOTALCustomerSheets&amp;"'!"&amp;ADDRESS(ROW(),COLUMN())))</f>
        <v>1670059.5772033106</v>
      </c>
      <c r="I45" s="10" cm="1">
        <f t="array" aca="1" ref="I45" ca="1">SUM(INDIRECT("'"&amp;TOTALCustomerSheets&amp;"'!"&amp;ADDRESS(ROW(),COLUMN())))</f>
        <v>13452.088213172667</v>
      </c>
      <c r="J45" s="10" cm="1">
        <f t="array" aca="1" ref="J45" ca="1">SUM(INDIRECT("'"&amp;TOTALCustomerSheets&amp;"'!"&amp;ADDRESS(ROW(),COLUMN())))</f>
        <v>0</v>
      </c>
      <c r="K45" s="10" cm="1">
        <f t="array" aca="1" ref="K45" ca="1">SUM(INDIRECT("'"&amp;TOTALCustomerSheets&amp;"'!"&amp;ADDRESS(ROW(),COLUMN())))</f>
        <v>3805822.9276604387</v>
      </c>
    </row>
    <row r="46" spans="1:11" outlineLevel="1">
      <c r="A46" s="31">
        <f>IF(ISBLANK('Input-Accounts'!A46),"",'Input-Accounts'!A46)</f>
        <v>38</v>
      </c>
      <c r="B46" s="53" t="str">
        <f>IF(ISBLANK('Input-Accounts'!B46),"",'Input-Accounts'!B46)</f>
        <v>INDUSTRIAL M &amp; R STATION EQUIPMENT - DS-ML DIRECT ASSIGNMENT</v>
      </c>
      <c r="C46" s="31">
        <f>IF(ISBLANK('Input-Accounts'!C46),"",'Input-Accounts'!C46)</f>
        <v>385</v>
      </c>
      <c r="D46" s="10" cm="1">
        <f t="array" aca="1" ref="D46" ca="1">SUM(INDIRECT("'"&amp;TOTALCustomerSheets&amp;"'!"&amp;ADDRESS(ROW(),COLUMN())))</f>
        <v>873979.79</v>
      </c>
      <c r="E46" s="10">
        <f t="shared" ca="1" si="0"/>
        <v>0</v>
      </c>
      <c r="F46" s="3"/>
      <c r="G46" s="10" cm="1">
        <f t="array" aca="1" ref="G46" ca="1">SUM(INDIRECT("'"&amp;TOTALCustomerSheets&amp;"'!"&amp;ADDRESS(ROW(),COLUMN())))</f>
        <v>0</v>
      </c>
      <c r="H46" s="10" cm="1">
        <f t="array" aca="1" ref="H46" ca="1">SUM(INDIRECT("'"&amp;TOTALCustomerSheets&amp;"'!"&amp;ADDRESS(ROW(),COLUMN())))</f>
        <v>0</v>
      </c>
      <c r="I46" s="10" cm="1">
        <f t="array" aca="1" ref="I46" ca="1">SUM(INDIRECT("'"&amp;TOTALCustomerSheets&amp;"'!"&amp;ADDRESS(ROW(),COLUMN())))</f>
        <v>0</v>
      </c>
      <c r="J46" s="10" cm="1">
        <f t="array" aca="1" ref="J46" ca="1">SUM(INDIRECT("'"&amp;TOTALCustomerSheets&amp;"'!"&amp;ADDRESS(ROW(),COLUMN())))</f>
        <v>873979.79</v>
      </c>
      <c r="K46" s="10" cm="1">
        <f t="array" aca="1" ref="K46" ca="1">SUM(INDIRECT("'"&amp;TOTALCustomerSheets&amp;"'!"&amp;ADDRESS(ROW(),COLUMN())))</f>
        <v>0</v>
      </c>
    </row>
    <row r="47" spans="1:11" outlineLevel="1">
      <c r="A47" s="31">
        <f>IF(ISBLANK('Input-Accounts'!A47),"",'Input-Accounts'!A47)</f>
        <v>39</v>
      </c>
      <c r="B47" s="53" t="str">
        <f>IF(ISBLANK('Input-Accounts'!B47),"",'Input-Accounts'!B47)</f>
        <v>OTHER EQUIP-ODORIZATION</v>
      </c>
      <c r="C47" s="31">
        <f>IF(ISBLANK('Input-Accounts'!C47),"",'Input-Accounts'!C47)</f>
        <v>387.2</v>
      </c>
      <c r="D47" s="10" cm="1">
        <f t="array" aca="1" ref="D47" ca="1">SUM(INDIRECT("'"&amp;TOTALCustomerSheets&amp;"'!"&amp;ADDRESS(ROW(),COLUMN())))</f>
        <v>0</v>
      </c>
      <c r="E47" s="10">
        <f t="shared" ca="1" si="0"/>
        <v>0</v>
      </c>
      <c r="F47" s="3"/>
      <c r="G47" s="10" cm="1">
        <f t="array" aca="1" ref="G47" ca="1">SUM(INDIRECT("'"&amp;TOTALCustomerSheets&amp;"'!"&amp;ADDRESS(ROW(),COLUMN())))</f>
        <v>0</v>
      </c>
      <c r="H47" s="10" cm="1">
        <f t="array" aca="1" ref="H47" ca="1">SUM(INDIRECT("'"&amp;TOTALCustomerSheets&amp;"'!"&amp;ADDRESS(ROW(),COLUMN())))</f>
        <v>0</v>
      </c>
      <c r="I47" s="10" cm="1">
        <f t="array" aca="1" ref="I47" ca="1">SUM(INDIRECT("'"&amp;TOTALCustomerSheets&amp;"'!"&amp;ADDRESS(ROW(),COLUMN())))</f>
        <v>0</v>
      </c>
      <c r="J47" s="10" cm="1">
        <f t="array" aca="1" ref="J47" ca="1">SUM(INDIRECT("'"&amp;TOTALCustomerSheets&amp;"'!"&amp;ADDRESS(ROW(),COLUMN())))</f>
        <v>0</v>
      </c>
      <c r="K47" s="10" cm="1">
        <f t="array" aca="1" ref="K47" ca="1">SUM(INDIRECT("'"&amp;TOTALCustomerSheets&amp;"'!"&amp;ADDRESS(ROW(),COLUMN())))</f>
        <v>0</v>
      </c>
    </row>
    <row r="48" spans="1:11" outlineLevel="1">
      <c r="A48" s="31">
        <f>IF(ISBLANK('Input-Accounts'!A48),"",'Input-Accounts'!A48)</f>
        <v>40</v>
      </c>
      <c r="B48" s="53" t="str">
        <f>IF(ISBLANK('Input-Accounts'!B48),"",'Input-Accounts'!B48)</f>
        <v>OTHER EQUIP-TELEPHONE</v>
      </c>
      <c r="C48" s="31">
        <f>IF(ISBLANK('Input-Accounts'!C48),"",'Input-Accounts'!C48)</f>
        <v>387.41</v>
      </c>
      <c r="D48" s="10" cm="1">
        <f t="array" aca="1" ref="D48" ca="1">SUM(INDIRECT("'"&amp;TOTALCustomerSheets&amp;"'!"&amp;ADDRESS(ROW(),COLUMN())))</f>
        <v>137405.42876976985</v>
      </c>
      <c r="E48" s="10">
        <f t="shared" ca="1" si="0"/>
        <v>0</v>
      </c>
      <c r="F48" s="3"/>
      <c r="G48" s="10" cm="1">
        <f t="array" aca="1" ref="G48" ca="1">SUM(INDIRECT("'"&amp;TOTALCustomerSheets&amp;"'!"&amp;ADDRESS(ROW(),COLUMN())))</f>
        <v>118683.47051917433</v>
      </c>
      <c r="H48" s="10" cm="1">
        <f t="array" aca="1" ref="H48" ca="1">SUM(INDIRECT("'"&amp;TOTALCustomerSheets&amp;"'!"&amp;ADDRESS(ROW(),COLUMN())))</f>
        <v>16865.637868424397</v>
      </c>
      <c r="I48" s="10" cm="1">
        <f t="array" aca="1" ref="I48" ca="1">SUM(INDIRECT("'"&amp;TOTALCustomerSheets&amp;"'!"&amp;ADDRESS(ROW(),COLUMN())))</f>
        <v>8.0264215876198275</v>
      </c>
      <c r="J48" s="10" cm="1">
        <f t="array" aca="1" ref="J48" ca="1">SUM(INDIRECT("'"&amp;TOTALCustomerSheets&amp;"'!"&amp;ADDRESS(ROW(),COLUMN())))</f>
        <v>317.47222133869576</v>
      </c>
      <c r="K48" s="10" cm="1">
        <f t="array" aca="1" ref="K48" ca="1">SUM(INDIRECT("'"&amp;TOTALCustomerSheets&amp;"'!"&amp;ADDRESS(ROW(),COLUMN())))</f>
        <v>1530.8217392448214</v>
      </c>
    </row>
    <row r="49" spans="1:11" outlineLevel="1">
      <c r="A49" s="31">
        <f>IF(ISBLANK('Input-Accounts'!A49),"",'Input-Accounts'!A49)</f>
        <v>41</v>
      </c>
      <c r="B49" s="53" t="str">
        <f>IF(ISBLANK('Input-Accounts'!B49),"",'Input-Accounts'!B49)</f>
        <v>OTHER EQUIPMENT-RADIO</v>
      </c>
      <c r="C49" s="31">
        <f>IF(ISBLANK('Input-Accounts'!C49),"",'Input-Accounts'!C49)</f>
        <v>387.42</v>
      </c>
      <c r="D49" s="10" cm="1">
        <f t="array" aca="1" ref="D49" ca="1">SUM(INDIRECT("'"&amp;TOTALCustomerSheets&amp;"'!"&amp;ADDRESS(ROW(),COLUMN())))</f>
        <v>221170.25413086265</v>
      </c>
      <c r="E49" s="10">
        <f t="shared" ca="1" si="0"/>
        <v>0</v>
      </c>
      <c r="F49" s="3"/>
      <c r="G49" s="10" cm="1">
        <f t="array" aca="1" ref="G49" ca="1">SUM(INDIRECT("'"&amp;TOTALCustomerSheets&amp;"'!"&amp;ADDRESS(ROW(),COLUMN())))</f>
        <v>191035.05276957111</v>
      </c>
      <c r="H49" s="10" cm="1">
        <f t="array" aca="1" ref="H49" ca="1">SUM(INDIRECT("'"&amp;TOTALCustomerSheets&amp;"'!"&amp;ADDRESS(ROW(),COLUMN())))</f>
        <v>27147.234624103796</v>
      </c>
      <c r="I49" s="10" cm="1">
        <f t="array" aca="1" ref="I49" ca="1">SUM(INDIRECT("'"&amp;TOTALCustomerSheets&amp;"'!"&amp;ADDRESS(ROW(),COLUMN())))</f>
        <v>12.91947281988233</v>
      </c>
      <c r="J49" s="10" cm="1">
        <f t="array" aca="1" ref="J49" ca="1">SUM(INDIRECT("'"&amp;TOTALCustomerSheets&amp;"'!"&amp;ADDRESS(ROW(),COLUMN())))</f>
        <v>511.0090081711291</v>
      </c>
      <c r="K49" s="10" cm="1">
        <f t="array" aca="1" ref="K49" ca="1">SUM(INDIRECT("'"&amp;TOTALCustomerSheets&amp;"'!"&amp;ADDRESS(ROW(),COLUMN())))</f>
        <v>2464.0382561967199</v>
      </c>
    </row>
    <row r="50" spans="1:11" outlineLevel="1">
      <c r="A50" s="31">
        <f>IF(ISBLANK('Input-Accounts'!A50),"",'Input-Accounts'!A50)</f>
        <v>42</v>
      </c>
      <c r="B50" s="53" t="str">
        <f>IF(ISBLANK('Input-Accounts'!B50),"",'Input-Accounts'!B50)</f>
        <v>OTHER EQUIP-OTHER COMMUNICATION</v>
      </c>
      <c r="C50" s="31">
        <f>IF(ISBLANK('Input-Accounts'!C50),"",'Input-Accounts'!C50)</f>
        <v>387.44</v>
      </c>
      <c r="D50" s="10" cm="1">
        <f t="array" aca="1" ref="D50" ca="1">SUM(INDIRECT("'"&amp;TOTALCustomerSheets&amp;"'!"&amp;ADDRESS(ROW(),COLUMN())))</f>
        <v>65754.355331198443</v>
      </c>
      <c r="E50" s="10">
        <f t="shared" ca="1" si="0"/>
        <v>0</v>
      </c>
      <c r="F50" s="3"/>
      <c r="G50" s="10" cm="1">
        <f t="array" aca="1" ref="G50" ca="1">SUM(INDIRECT("'"&amp;TOTALCustomerSheets&amp;"'!"&amp;ADDRESS(ROW(),COLUMN())))</f>
        <v>56795.100181474976</v>
      </c>
      <c r="H50" s="10" cm="1">
        <f t="array" aca="1" ref="H50" ca="1">SUM(INDIRECT("'"&amp;TOTALCustomerSheets&amp;"'!"&amp;ADDRESS(ROW(),COLUMN())))</f>
        <v>8070.9267109516059</v>
      </c>
      <c r="I50" s="10" cm="1">
        <f t="array" aca="1" ref="I50" ca="1">SUM(INDIRECT("'"&amp;TOTALCustomerSheets&amp;"'!"&amp;ADDRESS(ROW(),COLUMN())))</f>
        <v>3.8409849002011889</v>
      </c>
      <c r="J50" s="10" cm="1">
        <f t="array" aca="1" ref="J50" ca="1">SUM(INDIRECT("'"&amp;TOTALCustomerSheets&amp;"'!"&amp;ADDRESS(ROW(),COLUMN())))</f>
        <v>151.92399191641084</v>
      </c>
      <c r="K50" s="10" cm="1">
        <f t="array" aca="1" ref="K50" ca="1">SUM(INDIRECT("'"&amp;TOTALCustomerSheets&amp;"'!"&amp;ADDRESS(ROW(),COLUMN())))</f>
        <v>732.56346195524338</v>
      </c>
    </row>
    <row r="51" spans="1:11" outlineLevel="1">
      <c r="A51" s="31">
        <f>IF(ISBLANK('Input-Accounts'!A51),"",'Input-Accounts'!A51)</f>
        <v>43</v>
      </c>
      <c r="B51" s="53" t="str">
        <f>IF(ISBLANK('Input-Accounts'!B51),"",'Input-Accounts'!B51)</f>
        <v>OTHER EQUIP-TELEMETERING</v>
      </c>
      <c r="C51" s="31">
        <f>IF(ISBLANK('Input-Accounts'!C51),"",'Input-Accounts'!C51)</f>
        <v>387.45</v>
      </c>
      <c r="D51" s="10" cm="1">
        <f t="array" aca="1" ref="D51" ca="1">SUM(INDIRECT("'"&amp;TOTALCustomerSheets&amp;"'!"&amp;ADDRESS(ROW(),COLUMN())))</f>
        <v>3444962.2707720092</v>
      </c>
      <c r="E51" s="10">
        <f t="shared" ca="1" si="0"/>
        <v>0</v>
      </c>
      <c r="F51" s="3"/>
      <c r="G51" s="10" cm="1">
        <f t="array" aca="1" ref="G51" ca="1">SUM(INDIRECT("'"&amp;TOTALCustomerSheets&amp;"'!"&amp;ADDRESS(ROW(),COLUMN())))</f>
        <v>2975574.4133509053</v>
      </c>
      <c r="H51" s="10" cm="1">
        <f t="array" aca="1" ref="H51" ca="1">SUM(INDIRECT("'"&amp;TOTALCustomerSheets&amp;"'!"&amp;ADDRESS(ROW(),COLUMN())))</f>
        <v>422847.09308376629</v>
      </c>
      <c r="I51" s="10" cm="1">
        <f t="array" aca="1" ref="I51" ca="1">SUM(INDIRECT("'"&amp;TOTALCustomerSheets&amp;"'!"&amp;ADDRESS(ROW(),COLUMN())))</f>
        <v>201.23454936406139</v>
      </c>
      <c r="J51" s="10" cm="1">
        <f t="array" aca="1" ref="J51" ca="1">SUM(INDIRECT("'"&amp;TOTALCustomerSheets&amp;"'!"&amp;ADDRESS(ROW(),COLUMN())))</f>
        <v>7959.5095646657919</v>
      </c>
      <c r="K51" s="10" cm="1">
        <f t="array" aca="1" ref="K51" ca="1">SUM(INDIRECT("'"&amp;TOTALCustomerSheets&amp;"'!"&amp;ADDRESS(ROW(),COLUMN())))</f>
        <v>38380.020223307438</v>
      </c>
    </row>
    <row r="52" spans="1:11" outlineLevel="1">
      <c r="A52" s="31">
        <f>IF(ISBLANK('Input-Accounts'!A52),"",'Input-Accounts'!A52)</f>
        <v>44</v>
      </c>
      <c r="B52" s="53" t="str">
        <f>IF(ISBLANK('Input-Accounts'!B52),"",'Input-Accounts'!B52)</f>
        <v>OTHER EQUIP-CUST INFO SERVICE</v>
      </c>
      <c r="C52" s="31">
        <f>IF(ISBLANK('Input-Accounts'!C52),"",'Input-Accounts'!C52)</f>
        <v>387.46</v>
      </c>
      <c r="D52" s="10" cm="1">
        <f t="array" aca="1" ref="D52" ca="1">SUM(INDIRECT("'"&amp;TOTALCustomerSheets&amp;"'!"&amp;ADDRESS(ROW(),COLUMN())))</f>
        <v>59934.978995666308</v>
      </c>
      <c r="E52" s="10">
        <f t="shared" ca="1" si="0"/>
        <v>0</v>
      </c>
      <c r="F52" s="3"/>
      <c r="G52" s="10" cm="1">
        <f t="array" aca="1" ref="G52" ca="1">SUM(INDIRECT("'"&amp;TOTALCustomerSheets&amp;"'!"&amp;ADDRESS(ROW(),COLUMN())))</f>
        <v>51768.633716926823</v>
      </c>
      <c r="H52" s="10" cm="1">
        <f t="array" aca="1" ref="H52" ca="1">SUM(INDIRECT("'"&amp;TOTALCustomerSheets&amp;"'!"&amp;ADDRESS(ROW(),COLUMN())))</f>
        <v>7356.6354724328221</v>
      </c>
      <c r="I52" s="10" cm="1">
        <f t="array" aca="1" ref="I52" ca="1">SUM(INDIRECT("'"&amp;TOTALCustomerSheets&amp;"'!"&amp;ADDRESS(ROW(),COLUMN())))</f>
        <v>3.501050966992028</v>
      </c>
      <c r="J52" s="10" cm="1">
        <f t="array" aca="1" ref="J52" ca="1">SUM(INDIRECT("'"&amp;TOTALCustomerSheets&amp;"'!"&amp;ADDRESS(ROW(),COLUMN())))</f>
        <v>138.4784508734671</v>
      </c>
      <c r="K52" s="10" cm="1">
        <f t="array" aca="1" ref="K52" ca="1">SUM(INDIRECT("'"&amp;TOTALCustomerSheets&amp;"'!"&amp;ADDRESS(ROW(),COLUMN())))</f>
        <v>667.73030446620407</v>
      </c>
    </row>
    <row r="53" spans="1:11" outlineLevel="1">
      <c r="A53" s="31">
        <f>IF(ISBLANK('Input-Accounts'!A53),"",'Input-Accounts'!A53)</f>
        <v>45</v>
      </c>
      <c r="B53" s="53" t="str">
        <f>IF(ISBLANK('Input-Accounts'!B53),"",'Input-Accounts'!B53)</f>
        <v>GPS PIPE LOCATORS</v>
      </c>
      <c r="C53" s="31">
        <f>IF(ISBLANK('Input-Accounts'!C53),"",'Input-Accounts'!C53)</f>
        <v>387.5</v>
      </c>
      <c r="D53" s="10" cm="1">
        <f t="array" aca="1" ref="D53" ca="1">SUM(INDIRECT("'"&amp;TOTALCustomerSheets&amp;"'!"&amp;ADDRESS(ROW(),COLUMN())))</f>
        <v>125557.20198784664</v>
      </c>
      <c r="E53" s="10">
        <f t="shared" ca="1" si="0"/>
        <v>0</v>
      </c>
      <c r="F53" s="3"/>
      <c r="G53" s="10" cm="1">
        <f t="array" aca="1" ref="G53" ca="1">SUM(INDIRECT("'"&amp;TOTALCustomerSheets&amp;"'!"&amp;ADDRESS(ROW(),COLUMN())))</f>
        <v>108449.60504117329</v>
      </c>
      <c r="H53" s="10" cm="1">
        <f t="array" aca="1" ref="H53" ca="1">SUM(INDIRECT("'"&amp;TOTALCustomerSheets&amp;"'!"&amp;ADDRESS(ROW(),COLUMN())))</f>
        <v>15411.343783569082</v>
      </c>
      <c r="I53" s="10" cm="1">
        <f t="array" aca="1" ref="I53" ca="1">SUM(INDIRECT("'"&amp;TOTALCustomerSheets&amp;"'!"&amp;ADDRESS(ROW(),COLUMN())))</f>
        <v>7.3343174686713155</v>
      </c>
      <c r="J53" s="10" cm="1">
        <f t="array" aca="1" ref="J53" ca="1">SUM(INDIRECT("'"&amp;TOTALCustomerSheets&amp;"'!"&amp;ADDRESS(ROW(),COLUMN())))</f>
        <v>290.09715392644415</v>
      </c>
      <c r="K53" s="10" cm="1">
        <f t="array" aca="1" ref="K53" ca="1">SUM(INDIRECT("'"&amp;TOTALCustomerSheets&amp;"'!"&amp;ADDRESS(ROW(),COLUMN())))</f>
        <v>1398.8216917091365</v>
      </c>
    </row>
    <row r="54" spans="1:11" outlineLevel="1">
      <c r="A54" s="31">
        <f>IF(ISBLANK('Input-Accounts'!A54),"",'Input-Accounts'!A54)</f>
        <v>46</v>
      </c>
      <c r="B54" t="str">
        <f>IF(ISBLANK('Input-Accounts'!B54),"",'Input-Accounts'!B54)</f>
        <v>Subtotal - Distribution Plant</v>
      </c>
      <c r="C54" s="31" t="str">
        <f>IF(ISBLANK('Input-Accounts'!C54),"",'Input-Accounts'!C54)</f>
        <v/>
      </c>
      <c r="D54" s="123" cm="1">
        <f t="array" aca="1" ref="D54" ca="1">SUM(INDIRECT("'"&amp;TOTALCustomerSheets&amp;"'!"&amp;ADDRESS(ROW(),COLUMN())))</f>
        <v>394257680.49816674</v>
      </c>
      <c r="E54" s="10">
        <f t="shared" ca="1" si="0"/>
        <v>0</v>
      </c>
      <c r="G54" s="123" cm="1">
        <f t="array" aca="1" ref="G54" ca="1">SUM(INDIRECT("'"&amp;TOTALCustomerSheets&amp;"'!"&amp;ADDRESS(ROW(),COLUMN())))</f>
        <v>340538727.03068006</v>
      </c>
      <c r="H54" s="123" cm="1">
        <f t="array" aca="1" ref="H54" ca="1">SUM(INDIRECT("'"&amp;TOTALCustomerSheets&amp;"'!"&amp;ADDRESS(ROW(),COLUMN())))</f>
        <v>48392609.561798915</v>
      </c>
      <c r="I54" s="123" cm="1">
        <f t="array" aca="1" ref="I54" ca="1">SUM(INDIRECT("'"&amp;TOTALCustomerSheets&amp;"'!"&amp;ADDRESS(ROW(),COLUMN())))</f>
        <v>23030.228035150325</v>
      </c>
      <c r="J54" s="123" cm="1">
        <f t="array" aca="1" ref="J54" ca="1">SUM(INDIRECT("'"&amp;TOTALCustomerSheets&amp;"'!"&amp;ADDRESS(ROW(),COLUMN())))</f>
        <v>910923.70023688697</v>
      </c>
      <c r="K54" s="123" cm="1">
        <f t="array" aca="1" ref="K54" ca="1">SUM(INDIRECT("'"&amp;TOTALCustomerSheets&amp;"'!"&amp;ADDRESS(ROW(),COLUMN())))</f>
        <v>4392389.9774156176</v>
      </c>
    </row>
    <row r="55" spans="1:11" outlineLevel="1">
      <c r="A55" s="31" t="str">
        <f>IF(ISBLANK('Input-Accounts'!A55),"",'Input-Accounts'!A55)</f>
        <v/>
      </c>
      <c r="B55" s="53" t="str">
        <f>IF(ISBLANK('Input-Accounts'!B55),"",'Input-Accounts'!B55)</f>
        <v/>
      </c>
      <c r="D55" s="10"/>
      <c r="E55" s="10">
        <f t="shared" si="0"/>
        <v>0</v>
      </c>
      <c r="G55" s="10"/>
      <c r="H55" s="10"/>
      <c r="I55" s="10"/>
      <c r="J55" s="10"/>
      <c r="K55" s="10"/>
    </row>
    <row r="56" spans="1:11" outlineLevel="1">
      <c r="A56" s="31">
        <f>IF(ISBLANK('Input-Accounts'!A56),"",'Input-Accounts'!A56)</f>
        <v>47</v>
      </c>
      <c r="B56" s="1" t="str">
        <f>IF(ISBLANK('Input-Accounts'!B56),"",'Input-Accounts'!B56)</f>
        <v>General Plant</v>
      </c>
      <c r="D56" s="10"/>
      <c r="E56" s="10">
        <f t="shared" si="0"/>
        <v>0</v>
      </c>
      <c r="G56" s="10"/>
      <c r="H56" s="10"/>
      <c r="I56" s="10"/>
      <c r="J56" s="10"/>
      <c r="K56" s="10"/>
    </row>
    <row r="57" spans="1:11" outlineLevel="1">
      <c r="A57" s="31">
        <f>IF(ISBLANK('Input-Accounts'!A57),"",'Input-Accounts'!A57)</f>
        <v>48</v>
      </c>
      <c r="B57" s="53" t="str">
        <f>IF(ISBLANK('Input-Accounts'!B57),"",'Input-Accounts'!B57)</f>
        <v>OFFICE FURN &amp; EQUIP-UNSPECIFIED</v>
      </c>
      <c r="C57" s="31">
        <f>IF(ISBLANK('Input-Accounts'!C57),"",'Input-Accounts'!C57)</f>
        <v>391.1</v>
      </c>
      <c r="D57" s="10" cm="1">
        <f t="array" aca="1" ref="D57" ca="1">SUM(INDIRECT("'"&amp;TOTALCustomerSheets&amp;"'!"&amp;ADDRESS(ROW(),COLUMN())))</f>
        <v>486117.33815985534</v>
      </c>
      <c r="E57" s="10">
        <f t="shared" ca="1" si="0"/>
        <v>0</v>
      </c>
      <c r="F57" s="3"/>
      <c r="G57" s="10" cm="1">
        <f t="array" aca="1" ref="G57" ca="1">SUM(INDIRECT("'"&amp;TOTALCustomerSheets&amp;"'!"&amp;ADDRESS(ROW(),COLUMN())))</f>
        <v>419882.19307567697</v>
      </c>
      <c r="H57" s="10" cm="1">
        <f t="array" aca="1" ref="H57" ca="1">SUM(INDIRECT("'"&amp;TOTALCustomerSheets&amp;"'!"&amp;ADDRESS(ROW(),COLUMN())))</f>
        <v>59667.79522739126</v>
      </c>
      <c r="I57" s="10" cm="1">
        <f t="array" aca="1" ref="I57" ca="1">SUM(INDIRECT("'"&amp;TOTALCustomerSheets&amp;"'!"&amp;ADDRESS(ROW(),COLUMN())))</f>
        <v>28.396132031</v>
      </c>
      <c r="J57" s="10" cm="1">
        <f t="array" aca="1" ref="J57" ca="1">SUM(INDIRECT("'"&amp;TOTALCustomerSheets&amp;"'!"&amp;ADDRESS(ROW(),COLUMN())))</f>
        <v>1123.1634190774898</v>
      </c>
      <c r="K57" s="10" cm="1">
        <f t="array" aca="1" ref="K57" ca="1">SUM(INDIRECT("'"&amp;TOTALCustomerSheets&amp;"'!"&amp;ADDRESS(ROW(),COLUMN())))</f>
        <v>5415.7903056786135</v>
      </c>
    </row>
    <row r="58" spans="1:11" outlineLevel="1">
      <c r="A58" s="31">
        <f>IF(ISBLANK('Input-Accounts'!A58),"",'Input-Accounts'!A58)</f>
        <v>49</v>
      </c>
      <c r="B58" s="53" t="str">
        <f>IF(ISBLANK('Input-Accounts'!B58),"",'Input-Accounts'!B58)</f>
        <v xml:space="preserve">OFFICE FURN &amp; EQUIP-DATA HANDLING </v>
      </c>
      <c r="C58" s="31">
        <f>IF(ISBLANK('Input-Accounts'!C58),"",'Input-Accounts'!C58)</f>
        <v>391.11</v>
      </c>
      <c r="D58" s="10" cm="1">
        <f t="array" aca="1" ref="D58" ca="1">SUM(INDIRECT("'"&amp;TOTALCustomerSheets&amp;"'!"&amp;ADDRESS(ROW(),COLUMN())))</f>
        <v>0</v>
      </c>
      <c r="E58" s="10">
        <f t="shared" ca="1" si="0"/>
        <v>0</v>
      </c>
      <c r="F58" s="3"/>
      <c r="G58" s="10" cm="1">
        <f t="array" aca="1" ref="G58" ca="1">SUM(INDIRECT("'"&amp;TOTALCustomerSheets&amp;"'!"&amp;ADDRESS(ROW(),COLUMN())))</f>
        <v>0</v>
      </c>
      <c r="H58" s="10" cm="1">
        <f t="array" aca="1" ref="H58" ca="1">SUM(INDIRECT("'"&amp;TOTALCustomerSheets&amp;"'!"&amp;ADDRESS(ROW(),COLUMN())))</f>
        <v>0</v>
      </c>
      <c r="I58" s="10" cm="1">
        <f t="array" aca="1" ref="I58" ca="1">SUM(INDIRECT("'"&amp;TOTALCustomerSheets&amp;"'!"&amp;ADDRESS(ROW(),COLUMN())))</f>
        <v>0</v>
      </c>
      <c r="J58" s="10" cm="1">
        <f t="array" aca="1" ref="J58" ca="1">SUM(INDIRECT("'"&amp;TOTALCustomerSheets&amp;"'!"&amp;ADDRESS(ROW(),COLUMN())))</f>
        <v>0</v>
      </c>
      <c r="K58" s="10" cm="1">
        <f t="array" aca="1" ref="K58" ca="1">SUM(INDIRECT("'"&amp;TOTALCustomerSheets&amp;"'!"&amp;ADDRESS(ROW(),COLUMN())))</f>
        <v>0</v>
      </c>
    </row>
    <row r="59" spans="1:11" outlineLevel="1">
      <c r="A59" s="31">
        <f>IF(ISBLANK('Input-Accounts'!A59),"",'Input-Accounts'!A59)</f>
        <v>50</v>
      </c>
      <c r="B59" s="53" t="str">
        <f>IF(ISBLANK('Input-Accounts'!B59),"",'Input-Accounts'!B59)</f>
        <v>OFFICE FURN &amp; EQUIP-INFO SYSTEMS</v>
      </c>
      <c r="C59" s="31">
        <f>IF(ISBLANK('Input-Accounts'!C59),"",'Input-Accounts'!C59)</f>
        <v>391.12</v>
      </c>
      <c r="D59" s="10" cm="1">
        <f t="array" aca="1" ref="D59" ca="1">SUM(INDIRECT("'"&amp;TOTALCustomerSheets&amp;"'!"&amp;ADDRESS(ROW(),COLUMN())))</f>
        <v>19581.776371678381</v>
      </c>
      <c r="E59" s="10">
        <f t="shared" ca="1" si="0"/>
        <v>0</v>
      </c>
      <c r="F59" s="3"/>
      <c r="G59" s="10" cm="1">
        <f t="array" aca="1" ref="G59" ca="1">SUM(INDIRECT("'"&amp;TOTALCustomerSheets&amp;"'!"&amp;ADDRESS(ROW(),COLUMN())))</f>
        <v>16913.692563160639</v>
      </c>
      <c r="H59" s="10" cm="1">
        <f t="array" aca="1" ref="H59" ca="1">SUM(INDIRECT("'"&amp;TOTALCustomerSheets&amp;"'!"&amp;ADDRESS(ROW(),COLUMN())))</f>
        <v>2403.5378519036813</v>
      </c>
      <c r="I59" s="10" cm="1">
        <f t="array" aca="1" ref="I59" ca="1">SUM(INDIRECT("'"&amp;TOTALCustomerSheets&amp;"'!"&amp;ADDRESS(ROW(),COLUMN())))</f>
        <v>1.1438528593868924</v>
      </c>
      <c r="J59" s="10" cm="1">
        <f t="array" aca="1" ref="J59" ca="1">SUM(INDIRECT("'"&amp;TOTALCustomerSheets&amp;"'!"&amp;ADDRESS(ROW(),COLUMN())))</f>
        <v>45.243263662389097</v>
      </c>
      <c r="K59" s="10" cm="1">
        <f t="array" aca="1" ref="K59" ca="1">SUM(INDIRECT("'"&amp;TOTALCustomerSheets&amp;"'!"&amp;ADDRESS(ROW(),COLUMN())))</f>
        <v>218.15884009228333</v>
      </c>
    </row>
    <row r="60" spans="1:11" outlineLevel="1">
      <c r="A60" s="31">
        <f>IF(ISBLANK('Input-Accounts'!A60),"",'Input-Accounts'!A60)</f>
        <v>51</v>
      </c>
      <c r="B60" s="53" t="str">
        <f>IF(ISBLANK('Input-Accounts'!B60),"",'Input-Accounts'!B60)</f>
        <v>TRANS EQUIP-TRAILERS OVER $1,000</v>
      </c>
      <c r="C60" s="31">
        <f>IF(ISBLANK('Input-Accounts'!C60),"",'Input-Accounts'!C60)</f>
        <v>392.2</v>
      </c>
      <c r="D60" s="10" cm="1">
        <f t="array" aca="1" ref="D60" ca="1">SUM(INDIRECT("'"&amp;TOTALCustomerSheets&amp;"'!"&amp;ADDRESS(ROW(),COLUMN())))</f>
        <v>25802.248770886767</v>
      </c>
      <c r="E60" s="10">
        <f t="shared" ca="1" si="0"/>
        <v>0</v>
      </c>
      <c r="F60" s="3"/>
      <c r="G60" s="10" cm="1">
        <f t="array" aca="1" ref="G60" ca="1">SUM(INDIRECT("'"&amp;TOTALCustomerSheets&amp;"'!"&amp;ADDRESS(ROW(),COLUMN())))</f>
        <v>22286.604384889255</v>
      </c>
      <c r="H60" s="10" cm="1">
        <f t="array" aca="1" ref="H60" ca="1">SUM(INDIRECT("'"&amp;TOTALCustomerSheets&amp;"'!"&amp;ADDRESS(ROW(),COLUMN())))</f>
        <v>3167.0610677976019</v>
      </c>
      <c r="I60" s="10" cm="1">
        <f t="array" aca="1" ref="I60" ca="1">SUM(INDIRECT("'"&amp;TOTALCustomerSheets&amp;"'!"&amp;ADDRESS(ROW(),COLUMN())))</f>
        <v>1.5072164789848976</v>
      </c>
      <c r="J60" s="10" cm="1">
        <f t="array" aca="1" ref="J60" ca="1">SUM(INDIRECT("'"&amp;TOTALCustomerSheets&amp;"'!"&amp;ADDRESS(ROW(),COLUMN())))</f>
        <v>59.615528339512302</v>
      </c>
      <c r="K60" s="10" cm="1">
        <f t="array" aca="1" ref="K60" ca="1">SUM(INDIRECT("'"&amp;TOTALCustomerSheets&amp;"'!"&amp;ADDRESS(ROW(),COLUMN())))</f>
        <v>287.46057338140929</v>
      </c>
    </row>
    <row r="61" spans="1:11" outlineLevel="1">
      <c r="A61" s="31">
        <f>IF(ISBLANK('Input-Accounts'!A61),"",'Input-Accounts'!A61)</f>
        <v>52</v>
      </c>
      <c r="B61" s="53" t="str">
        <f>IF(ISBLANK('Input-Accounts'!B61),"",'Input-Accounts'!B61)</f>
        <v>TRANS EQUIP-TRAILERS $1,000 or LESS</v>
      </c>
      <c r="C61" s="31">
        <f>IF(ISBLANK('Input-Accounts'!C61),"",'Input-Accounts'!C61)</f>
        <v>392.21</v>
      </c>
      <c r="D61" s="10" cm="1">
        <f t="array" aca="1" ref="D61" ca="1">SUM(INDIRECT("'"&amp;TOTALCustomerSheets&amp;"'!"&amp;ADDRESS(ROW(),COLUMN())))</f>
        <v>12901.124385443383</v>
      </c>
      <c r="E61" s="10">
        <f t="shared" ca="1" si="0"/>
        <v>0</v>
      </c>
      <c r="F61" s="3"/>
      <c r="G61" s="10" cm="1">
        <f t="array" aca="1" ref="G61" ca="1">SUM(INDIRECT("'"&amp;TOTALCustomerSheets&amp;"'!"&amp;ADDRESS(ROW(),COLUMN())))</f>
        <v>11143.302192444628</v>
      </c>
      <c r="H61" s="10" cm="1">
        <f t="array" aca="1" ref="H61" ca="1">SUM(INDIRECT("'"&amp;TOTALCustomerSheets&amp;"'!"&amp;ADDRESS(ROW(),COLUMN())))</f>
        <v>1583.530533898801</v>
      </c>
      <c r="I61" s="10" cm="1">
        <f t="array" aca="1" ref="I61" ca="1">SUM(INDIRECT("'"&amp;TOTALCustomerSheets&amp;"'!"&amp;ADDRESS(ROW(),COLUMN())))</f>
        <v>0.75360823949244882</v>
      </c>
      <c r="J61" s="10" cm="1">
        <f t="array" aca="1" ref="J61" ca="1">SUM(INDIRECT("'"&amp;TOTALCustomerSheets&amp;"'!"&amp;ADDRESS(ROW(),COLUMN())))</f>
        <v>29.807764169756151</v>
      </c>
      <c r="K61" s="10" cm="1">
        <f t="array" aca="1" ref="K61" ca="1">SUM(INDIRECT("'"&amp;TOTALCustomerSheets&amp;"'!"&amp;ADDRESS(ROW(),COLUMN())))</f>
        <v>143.73028669070465</v>
      </c>
    </row>
    <row r="62" spans="1:11" outlineLevel="1">
      <c r="A62" s="31">
        <f>IF(ISBLANK('Input-Accounts'!A62),"",'Input-Accounts'!A62)</f>
        <v>53</v>
      </c>
      <c r="B62" s="53" t="str">
        <f>IF(ISBLANK('Input-Accounts'!B62),"",'Input-Accounts'!B62)</f>
        <v>STORES EQUIPMENT</v>
      </c>
      <c r="C62" s="31">
        <f>IF(ISBLANK('Input-Accounts'!C62),"",'Input-Accounts'!C62)</f>
        <v>393</v>
      </c>
      <c r="D62" s="10" cm="1">
        <f t="array" aca="1" ref="D62" ca="1">SUM(INDIRECT("'"&amp;TOTALCustomerSheets&amp;"'!"&amp;ADDRESS(ROW(),COLUMN())))</f>
        <v>0</v>
      </c>
      <c r="E62" s="10">
        <f t="shared" ca="1" si="0"/>
        <v>0</v>
      </c>
      <c r="F62" s="3"/>
      <c r="G62" s="10" cm="1">
        <f t="array" aca="1" ref="G62" ca="1">SUM(INDIRECT("'"&amp;TOTALCustomerSheets&amp;"'!"&amp;ADDRESS(ROW(),COLUMN())))</f>
        <v>0</v>
      </c>
      <c r="H62" s="10" cm="1">
        <f t="array" aca="1" ref="H62" ca="1">SUM(INDIRECT("'"&amp;TOTALCustomerSheets&amp;"'!"&amp;ADDRESS(ROW(),COLUMN())))</f>
        <v>0</v>
      </c>
      <c r="I62" s="10" cm="1">
        <f t="array" aca="1" ref="I62" ca="1">SUM(INDIRECT("'"&amp;TOTALCustomerSheets&amp;"'!"&amp;ADDRESS(ROW(),COLUMN())))</f>
        <v>0</v>
      </c>
      <c r="J62" s="10" cm="1">
        <f t="array" aca="1" ref="J62" ca="1">SUM(INDIRECT("'"&amp;TOTALCustomerSheets&amp;"'!"&amp;ADDRESS(ROW(),COLUMN())))</f>
        <v>0</v>
      </c>
      <c r="K62" s="10" cm="1">
        <f t="array" aca="1" ref="K62" ca="1">SUM(INDIRECT("'"&amp;TOTALCustomerSheets&amp;"'!"&amp;ADDRESS(ROW(),COLUMN())))</f>
        <v>0</v>
      </c>
    </row>
    <row r="63" spans="1:11" outlineLevel="1">
      <c r="A63" s="31">
        <f>IF(ISBLANK('Input-Accounts'!A63),"",'Input-Accounts'!A63)</f>
        <v>54</v>
      </c>
      <c r="B63" s="53" t="str">
        <f>IF(ISBLANK('Input-Accounts'!B63),"",'Input-Accounts'!B63)</f>
        <v xml:space="preserve">TOOLS,SHOP, &amp; GAR EQ-GARAGE &amp; SERV </v>
      </c>
      <c r="C63" s="31">
        <f>IF(ISBLANK('Input-Accounts'!C63),"",'Input-Accounts'!C63)</f>
        <v>394.1</v>
      </c>
      <c r="D63" s="10" cm="1">
        <f t="array" aca="1" ref="D63" ca="1">SUM(INDIRECT("'"&amp;TOTALCustomerSheets&amp;"'!"&amp;ADDRESS(ROW(),COLUMN())))</f>
        <v>5136.25309211081</v>
      </c>
      <c r="E63" s="10">
        <f t="shared" ca="1" si="0"/>
        <v>0</v>
      </c>
      <c r="F63" s="3"/>
      <c r="G63" s="10" cm="1">
        <f t="array" aca="1" ref="G63" ca="1">SUM(INDIRECT("'"&amp;TOTALCustomerSheets&amp;"'!"&amp;ADDRESS(ROW(),COLUMN())))</f>
        <v>4436.421092633459</v>
      </c>
      <c r="H63" s="10" cm="1">
        <f t="array" aca="1" ref="H63" ca="1">SUM(INDIRECT("'"&amp;TOTALCustomerSheets&amp;"'!"&amp;ADDRESS(ROW(),COLUMN())))</f>
        <v>630.44222799422846</v>
      </c>
      <c r="I63" s="10" cm="1">
        <f t="array" aca="1" ref="I63" ca="1">SUM(INDIRECT("'"&amp;TOTALCustomerSheets&amp;"'!"&amp;ADDRESS(ROW(),COLUMN())))</f>
        <v>0.30002986830362588</v>
      </c>
      <c r="J63" s="10" cm="1">
        <f t="array" aca="1" ref="J63" ca="1">SUM(INDIRECT("'"&amp;TOTALCustomerSheets&amp;"'!"&amp;ADDRESS(ROW(),COLUMN())))</f>
        <v>11.867199812333114</v>
      </c>
      <c r="K63" s="10" cm="1">
        <f t="array" aca="1" ref="K63" ca="1">SUM(INDIRECT("'"&amp;TOTALCustomerSheets&amp;"'!"&amp;ADDRESS(ROW(),COLUMN())))</f>
        <v>57.222541802485964</v>
      </c>
    </row>
    <row r="64" spans="1:11" outlineLevel="1">
      <c r="A64" s="31">
        <f>IF(ISBLANK('Input-Accounts'!A64),"",'Input-Accounts'!A64)</f>
        <v>55</v>
      </c>
      <c r="B64" s="53" t="str">
        <f>IF(ISBLANK('Input-Accounts'!B64),"",'Input-Accounts'!B64)</f>
        <v>TOOLS,SHOP, &amp; GAR EQ-CNG STATIONARY</v>
      </c>
      <c r="C64" s="31">
        <f>IF(ISBLANK('Input-Accounts'!C64),"",'Input-Accounts'!C64)</f>
        <v>394.11</v>
      </c>
      <c r="D64" s="10" cm="1">
        <f t="array" aca="1" ref="D64" ca="1">SUM(INDIRECT("'"&amp;TOTALCustomerSheets&amp;"'!"&amp;ADDRESS(ROW(),COLUMN())))</f>
        <v>0</v>
      </c>
      <c r="E64" s="10">
        <f t="shared" ca="1" si="0"/>
        <v>0</v>
      </c>
      <c r="F64" s="3"/>
      <c r="G64" s="10" cm="1">
        <f t="array" aca="1" ref="G64" ca="1">SUM(INDIRECT("'"&amp;TOTALCustomerSheets&amp;"'!"&amp;ADDRESS(ROW(),COLUMN())))</f>
        <v>0</v>
      </c>
      <c r="H64" s="10" cm="1">
        <f t="array" aca="1" ref="H64" ca="1">SUM(INDIRECT("'"&amp;TOTALCustomerSheets&amp;"'!"&amp;ADDRESS(ROW(),COLUMN())))</f>
        <v>0</v>
      </c>
      <c r="I64" s="10" cm="1">
        <f t="array" aca="1" ref="I64" ca="1">SUM(INDIRECT("'"&amp;TOTALCustomerSheets&amp;"'!"&amp;ADDRESS(ROW(),COLUMN())))</f>
        <v>0</v>
      </c>
      <c r="J64" s="10" cm="1">
        <f t="array" aca="1" ref="J64" ca="1">SUM(INDIRECT("'"&amp;TOTALCustomerSheets&amp;"'!"&amp;ADDRESS(ROW(),COLUMN())))</f>
        <v>0</v>
      </c>
      <c r="K64" s="10" cm="1">
        <f t="array" aca="1" ref="K64" ca="1">SUM(INDIRECT("'"&amp;TOTALCustomerSheets&amp;"'!"&amp;ADDRESS(ROW(),COLUMN())))</f>
        <v>0</v>
      </c>
    </row>
    <row r="65" spans="1:11" outlineLevel="1">
      <c r="A65" s="31">
        <f>IF(ISBLANK('Input-Accounts'!A65),"",'Input-Accounts'!A65)</f>
        <v>56</v>
      </c>
      <c r="B65" s="53" t="str">
        <f>IF(ISBLANK('Input-Accounts'!B65),"",'Input-Accounts'!B65)</f>
        <v>TOOLS,SHOP, &amp; GAR EQ-UND TANK CLEANUP</v>
      </c>
      <c r="C65" s="31">
        <f>IF(ISBLANK('Input-Accounts'!C65),"",'Input-Accounts'!C65)</f>
        <v>394.13</v>
      </c>
      <c r="D65" s="10" cm="1">
        <f t="array" aca="1" ref="D65" ca="1">SUM(INDIRECT("'"&amp;TOTALCustomerSheets&amp;"'!"&amp;ADDRESS(ROW(),COLUMN())))</f>
        <v>0</v>
      </c>
      <c r="E65" s="10">
        <f t="shared" ca="1" si="0"/>
        <v>0</v>
      </c>
      <c r="F65" s="3"/>
      <c r="G65" s="10" cm="1">
        <f t="array" aca="1" ref="G65" ca="1">SUM(INDIRECT("'"&amp;TOTALCustomerSheets&amp;"'!"&amp;ADDRESS(ROW(),COLUMN())))</f>
        <v>0</v>
      </c>
      <c r="H65" s="10" cm="1">
        <f t="array" aca="1" ref="H65" ca="1">SUM(INDIRECT("'"&amp;TOTALCustomerSheets&amp;"'!"&amp;ADDRESS(ROW(),COLUMN())))</f>
        <v>0</v>
      </c>
      <c r="I65" s="10" cm="1">
        <f t="array" aca="1" ref="I65" ca="1">SUM(INDIRECT("'"&amp;TOTALCustomerSheets&amp;"'!"&amp;ADDRESS(ROW(),COLUMN())))</f>
        <v>0</v>
      </c>
      <c r="J65" s="10" cm="1">
        <f t="array" aca="1" ref="J65" ca="1">SUM(INDIRECT("'"&amp;TOTALCustomerSheets&amp;"'!"&amp;ADDRESS(ROW(),COLUMN())))</f>
        <v>0</v>
      </c>
      <c r="K65" s="10" cm="1">
        <f t="array" aca="1" ref="K65" ca="1">SUM(INDIRECT("'"&amp;TOTALCustomerSheets&amp;"'!"&amp;ADDRESS(ROW(),COLUMN())))</f>
        <v>0</v>
      </c>
    </row>
    <row r="66" spans="1:11" outlineLevel="1">
      <c r="A66" s="31">
        <f>IF(ISBLANK('Input-Accounts'!A66),"",'Input-Accounts'!A66)</f>
        <v>57</v>
      </c>
      <c r="B66" s="53" t="str">
        <f>IF(ISBLANK('Input-Accounts'!B66),"",'Input-Accounts'!B66)</f>
        <v>TOOLS,SHOP, &amp; GAR EQ-SHOP EQUIP</v>
      </c>
      <c r="C66" s="31">
        <f>IF(ISBLANK('Input-Accounts'!C66),"",'Input-Accounts'!C66)</f>
        <v>394.2</v>
      </c>
      <c r="D66" s="10" cm="1">
        <f t="array" aca="1" ref="D66" ca="1">SUM(INDIRECT("'"&amp;TOTALCustomerSheets&amp;"'!"&amp;ADDRESS(ROW(),COLUMN())))</f>
        <v>0</v>
      </c>
      <c r="E66" s="10">
        <f t="shared" ca="1" si="0"/>
        <v>0</v>
      </c>
      <c r="F66" s="3"/>
      <c r="G66" s="10" cm="1">
        <f t="array" aca="1" ref="G66" ca="1">SUM(INDIRECT("'"&amp;TOTALCustomerSheets&amp;"'!"&amp;ADDRESS(ROW(),COLUMN())))</f>
        <v>0</v>
      </c>
      <c r="H66" s="10" cm="1">
        <f t="array" aca="1" ref="H66" ca="1">SUM(INDIRECT("'"&amp;TOTALCustomerSheets&amp;"'!"&amp;ADDRESS(ROW(),COLUMN())))</f>
        <v>0</v>
      </c>
      <c r="I66" s="10" cm="1">
        <f t="array" aca="1" ref="I66" ca="1">SUM(INDIRECT("'"&amp;TOTALCustomerSheets&amp;"'!"&amp;ADDRESS(ROW(),COLUMN())))</f>
        <v>0</v>
      </c>
      <c r="J66" s="10" cm="1">
        <f t="array" aca="1" ref="J66" ca="1">SUM(INDIRECT("'"&amp;TOTALCustomerSheets&amp;"'!"&amp;ADDRESS(ROW(),COLUMN())))</f>
        <v>0</v>
      </c>
      <c r="K66" s="10" cm="1">
        <f t="array" aca="1" ref="K66" ca="1">SUM(INDIRECT("'"&amp;TOTALCustomerSheets&amp;"'!"&amp;ADDRESS(ROW(),COLUMN())))</f>
        <v>0</v>
      </c>
    </row>
    <row r="67" spans="1:11" outlineLevel="1">
      <c r="A67" s="31">
        <f>IF(ISBLANK('Input-Accounts'!A67),"",'Input-Accounts'!A67)</f>
        <v>58</v>
      </c>
      <c r="B67" s="53" t="str">
        <f>IF(ISBLANK('Input-Accounts'!B67),"",'Input-Accounts'!B67)</f>
        <v>TOOLS,SHOP, &amp; GAR EQ-TOOLS &amp; OTHER</v>
      </c>
      <c r="C67" s="31">
        <f>IF(ISBLANK('Input-Accounts'!C67),"",'Input-Accounts'!C67)</f>
        <v>394.3</v>
      </c>
      <c r="D67" s="10" cm="1">
        <f t="array" aca="1" ref="D67" ca="1">SUM(INDIRECT("'"&amp;TOTALCustomerSheets&amp;"'!"&amp;ADDRESS(ROW(),COLUMN())))</f>
        <v>3247218.4707671311</v>
      </c>
      <c r="E67" s="10">
        <f t="shared" ca="1" si="0"/>
        <v>0</v>
      </c>
      <c r="F67" s="3"/>
      <c r="G67" s="10" cm="1">
        <f t="array" aca="1" ref="G67" ca="1">SUM(INDIRECT("'"&amp;TOTALCustomerSheets&amp;"'!"&amp;ADDRESS(ROW(),COLUMN())))</f>
        <v>2804773.8804436363</v>
      </c>
      <c r="H67" s="10" cm="1">
        <f t="array" aca="1" ref="H67" ca="1">SUM(INDIRECT("'"&amp;TOTALCustomerSheets&amp;"'!"&amp;ADDRESS(ROW(),COLUMN())))</f>
        <v>398575.30592463946</v>
      </c>
      <c r="I67" s="10" cm="1">
        <f t="array" aca="1" ref="I67" ca="1">SUM(INDIRECT("'"&amp;TOTALCustomerSheets&amp;"'!"&amp;ADDRESS(ROW(),COLUMN())))</f>
        <v>189.68351299390073</v>
      </c>
      <c r="J67" s="10" cm="1">
        <f t="array" aca="1" ref="J67" ca="1">SUM(INDIRECT("'"&amp;TOTALCustomerSheets&amp;"'!"&amp;ADDRESS(ROW(),COLUMN())))</f>
        <v>7502.6268635558399</v>
      </c>
      <c r="K67" s="10" cm="1">
        <f t="array" aca="1" ref="K67" ca="1">SUM(INDIRECT("'"&amp;TOTALCustomerSheets&amp;"'!"&amp;ADDRESS(ROW(),COLUMN())))</f>
        <v>36176.974022305032</v>
      </c>
    </row>
    <row r="68" spans="1:11" outlineLevel="1">
      <c r="A68" s="31">
        <f>IF(ISBLANK('Input-Accounts'!A68),"",'Input-Accounts'!A68)</f>
        <v>59</v>
      </c>
      <c r="B68" s="53" t="str">
        <f>IF(ISBLANK('Input-Accounts'!B68),"",'Input-Accounts'!B68)</f>
        <v>LABORATORY EQUIPMENT</v>
      </c>
      <c r="C68" s="31">
        <f>IF(ISBLANK('Input-Accounts'!C68),"",'Input-Accounts'!C68)</f>
        <v>395</v>
      </c>
      <c r="D68" s="10" cm="1">
        <f t="array" aca="1" ref="D68" ca="1">SUM(INDIRECT("'"&amp;TOTALCustomerSheets&amp;"'!"&amp;ADDRESS(ROW(),COLUMN())))</f>
        <v>0</v>
      </c>
      <c r="E68" s="10">
        <f t="shared" ca="1" si="0"/>
        <v>0</v>
      </c>
      <c r="F68" s="3"/>
      <c r="G68" s="10" cm="1">
        <f t="array" aca="1" ref="G68" ca="1">SUM(INDIRECT("'"&amp;TOTALCustomerSheets&amp;"'!"&amp;ADDRESS(ROW(),COLUMN())))</f>
        <v>0</v>
      </c>
      <c r="H68" s="10" cm="1">
        <f t="array" aca="1" ref="H68" ca="1">SUM(INDIRECT("'"&amp;TOTALCustomerSheets&amp;"'!"&amp;ADDRESS(ROW(),COLUMN())))</f>
        <v>0</v>
      </c>
      <c r="I68" s="10" cm="1">
        <f t="array" aca="1" ref="I68" ca="1">SUM(INDIRECT("'"&amp;TOTALCustomerSheets&amp;"'!"&amp;ADDRESS(ROW(),COLUMN())))</f>
        <v>0</v>
      </c>
      <c r="J68" s="10" cm="1">
        <f t="array" aca="1" ref="J68" ca="1">SUM(INDIRECT("'"&amp;TOTALCustomerSheets&amp;"'!"&amp;ADDRESS(ROW(),COLUMN())))</f>
        <v>0</v>
      </c>
      <c r="K68" s="10" cm="1">
        <f t="array" aca="1" ref="K68" ca="1">SUM(INDIRECT("'"&amp;TOTALCustomerSheets&amp;"'!"&amp;ADDRESS(ROW(),COLUMN())))</f>
        <v>0</v>
      </c>
    </row>
    <row r="69" spans="1:11" outlineLevel="1">
      <c r="A69" s="31">
        <f>IF(ISBLANK('Input-Accounts'!A69),"",'Input-Accounts'!A69)</f>
        <v>60</v>
      </c>
      <c r="B69" s="53" t="str">
        <f>IF(ISBLANK('Input-Accounts'!B69),"",'Input-Accounts'!B69)</f>
        <v>POWER OPERATED EQUIP-GENERAL TOOLS</v>
      </c>
      <c r="C69" s="31">
        <f>IF(ISBLANK('Input-Accounts'!C69),"",'Input-Accounts'!C69)</f>
        <v>396</v>
      </c>
      <c r="D69" s="10" cm="1">
        <f t="array" aca="1" ref="D69" ca="1">SUM(INDIRECT("'"&amp;TOTALCustomerSheets&amp;"'!"&amp;ADDRESS(ROW(),COLUMN())))</f>
        <v>97855.668187892443</v>
      </c>
      <c r="E69" s="10">
        <f t="shared" ca="1" si="0"/>
        <v>0</v>
      </c>
      <c r="F69" s="3"/>
      <c r="G69" s="10" cm="1">
        <f t="array" aca="1" ref="G69" ca="1">SUM(INDIRECT("'"&amp;TOTALCustomerSheets&amp;"'!"&amp;ADDRESS(ROW(),COLUMN())))</f>
        <v>84522.499689378834</v>
      </c>
      <c r="H69" s="10" cm="1">
        <f t="array" aca="1" ref="H69" ca="1">SUM(INDIRECT("'"&amp;TOTALCustomerSheets&amp;"'!"&amp;ADDRESS(ROW(),COLUMN())))</f>
        <v>12011.157621690638</v>
      </c>
      <c r="I69" s="10" cm="1">
        <f t="array" aca="1" ref="I69" ca="1">SUM(INDIRECT("'"&amp;TOTALCustomerSheets&amp;"'!"&amp;ADDRESS(ROW(),COLUMN())))</f>
        <v>5.7161558655029134</v>
      </c>
      <c r="J69" s="10" cm="1">
        <f t="array" aca="1" ref="J69" ca="1">SUM(INDIRECT("'"&amp;TOTALCustomerSheets&amp;"'!"&amp;ADDRESS(ROW(),COLUMN())))</f>
        <v>226.09336929653682</v>
      </c>
      <c r="K69" s="10" cm="1">
        <f t="array" aca="1" ref="K69" ca="1">SUM(INDIRECT("'"&amp;TOTALCustomerSheets&amp;"'!"&amp;ADDRESS(ROW(),COLUMN())))</f>
        <v>1090.2013516609368</v>
      </c>
    </row>
    <row r="70" spans="1:11" outlineLevel="1">
      <c r="A70" s="31">
        <f>IF(ISBLANK('Input-Accounts'!A70),"",'Input-Accounts'!A70)</f>
        <v>61</v>
      </c>
      <c r="B70" s="53" t="str">
        <f>IF(ISBLANK('Input-Accounts'!B70),"",'Input-Accounts'!B70)</f>
        <v>MISCELLANEOUS EQUIPMENT</v>
      </c>
      <c r="C70" s="31">
        <f>IF(ISBLANK('Input-Accounts'!C70),"",'Input-Accounts'!C70)</f>
        <v>398</v>
      </c>
      <c r="D70" s="10" cm="1">
        <f t="array" aca="1" ref="D70" ca="1">SUM(INDIRECT("'"&amp;TOTALCustomerSheets&amp;"'!"&amp;ADDRESS(ROW(),COLUMN())))</f>
        <v>78068.621005195339</v>
      </c>
      <c r="E70" s="10">
        <f t="shared" ca="1" si="0"/>
        <v>0</v>
      </c>
      <c r="F70" s="3"/>
      <c r="G70" s="10" cm="1">
        <f t="array" aca="1" ref="G70" ca="1">SUM(INDIRECT("'"&amp;TOTALCustomerSheets&amp;"'!"&amp;ADDRESS(ROW(),COLUMN())))</f>
        <v>67431.505163216352</v>
      </c>
      <c r="H70" s="10" cm="1">
        <f t="array" aca="1" ref="H70" ca="1">SUM(INDIRECT("'"&amp;TOTALCustomerSheets&amp;"'!"&amp;ADDRESS(ROW(),COLUMN())))</f>
        <v>9582.4240901504509</v>
      </c>
      <c r="I70" s="10" cm="1">
        <f t="array" aca="1" ref="I70" ca="1">SUM(INDIRECT("'"&amp;TOTALCustomerSheets&amp;"'!"&amp;ADDRESS(ROW(),COLUMN())))</f>
        <v>4.5603122857811673</v>
      </c>
      <c r="J70" s="10" cm="1">
        <f t="array" aca="1" ref="J70" ca="1">SUM(INDIRECT("'"&amp;TOTALCustomerSheets&amp;"'!"&amp;ADDRESS(ROW(),COLUMN())))</f>
        <v>180.37583193962504</v>
      </c>
      <c r="K70" s="10" cm="1">
        <f t="array" aca="1" ref="K70" ca="1">SUM(INDIRECT("'"&amp;TOTALCustomerSheets&amp;"'!"&amp;ADDRESS(ROW(),COLUMN())))</f>
        <v>869.75560760311657</v>
      </c>
    </row>
    <row r="71" spans="1:11" outlineLevel="1">
      <c r="A71" s="31">
        <f>IF(ISBLANK('Input-Accounts'!A71),"",'Input-Accounts'!A71)</f>
        <v>62</v>
      </c>
      <c r="B71" t="str">
        <f>IF(ISBLANK('Input-Accounts'!B71),"",'Input-Accounts'!B71)</f>
        <v>Subtotal - General Plant</v>
      </c>
      <c r="C71" s="31" t="str">
        <f>IF(ISBLANK('Input-Accounts'!C71),"",'Input-Accounts'!C71)</f>
        <v/>
      </c>
      <c r="D71" s="123" cm="1">
        <f t="array" aca="1" ref="D71" ca="1">SUM(INDIRECT("'"&amp;TOTALCustomerSheets&amp;"'!"&amp;ADDRESS(ROW(),COLUMN())))</f>
        <v>3972681.5007401938</v>
      </c>
      <c r="E71" s="10">
        <f t="shared" ca="1" si="0"/>
        <v>0</v>
      </c>
      <c r="G71" s="123" cm="1">
        <f t="array" aca="1" ref="G71" ca="1">SUM(INDIRECT("'"&amp;TOTALCustomerSheets&amp;"'!"&amp;ADDRESS(ROW(),COLUMN())))</f>
        <v>3431390.0986050367</v>
      </c>
      <c r="H71" s="123" cm="1">
        <f t="array" aca="1" ref="H71" ca="1">SUM(INDIRECT("'"&amp;TOTALCustomerSheets&amp;"'!"&amp;ADDRESS(ROW(),COLUMN())))</f>
        <v>487621.25454546616</v>
      </c>
      <c r="I71" s="123" cm="1">
        <f t="array" aca="1" ref="I71" ca="1">SUM(INDIRECT("'"&amp;TOTALCustomerSheets&amp;"'!"&amp;ADDRESS(ROW(),COLUMN())))</f>
        <v>232.06082062235265</v>
      </c>
      <c r="J71" s="123" cm="1">
        <f t="array" aca="1" ref="J71" ca="1">SUM(INDIRECT("'"&amp;TOTALCustomerSheets&amp;"'!"&amp;ADDRESS(ROW(),COLUMN())))</f>
        <v>9178.7932398534831</v>
      </c>
      <c r="K71" s="123" cm="1">
        <f t="array" aca="1" ref="K71" ca="1">SUM(INDIRECT("'"&amp;TOTALCustomerSheets&amp;"'!"&amp;ADDRESS(ROW(),COLUMN())))</f>
        <v>44259.293529214585</v>
      </c>
    </row>
    <row r="72" spans="1:11" outlineLevel="1">
      <c r="A72" s="31" t="str">
        <f>IF(ISBLANK('Input-Accounts'!A72),"",'Input-Accounts'!A72)</f>
        <v/>
      </c>
      <c r="B72" t="str">
        <f>IF(ISBLANK('Input-Accounts'!B72),"",'Input-Accounts'!B72)</f>
        <v/>
      </c>
      <c r="D72" s="10"/>
      <c r="E72" s="10">
        <f t="shared" si="0"/>
        <v>0</v>
      </c>
      <c r="G72" s="10"/>
      <c r="H72" s="10"/>
      <c r="I72" s="10"/>
      <c r="J72" s="10"/>
      <c r="K72" s="10"/>
    </row>
    <row r="73" spans="1:11">
      <c r="A73" s="31">
        <f>IF(ISBLANK('Input-Accounts'!A73),"",'Input-Accounts'!A73)</f>
        <v>63</v>
      </c>
      <c r="B73" s="7" t="str">
        <f>IF(ISBLANK('Input-Accounts'!B73),"",'Input-Accounts'!B73)</f>
        <v>Total Plant in Service</v>
      </c>
      <c r="C73" s="31" t="str">
        <f>IF(ISBLANK('Input-Accounts'!C73),"",'Input-Accounts'!C73)</f>
        <v/>
      </c>
      <c r="D73" s="10" cm="1">
        <f t="array" aca="1" ref="D73" ca="1">SUM(INDIRECT("'"&amp;TOTALCustomerSheets&amp;"'!"&amp;ADDRESS(ROW(),COLUMN())))</f>
        <v>408731693.1848188</v>
      </c>
      <c r="E73" s="10">
        <f t="shared" ca="1" si="0"/>
        <v>0</v>
      </c>
      <c r="F73" s="3"/>
      <c r="G73" s="10" cm="1">
        <f t="array" aca="1" ref="G73" ca="1">SUM(INDIRECT("'"&amp;TOTALCustomerSheets&amp;"'!"&amp;ADDRESS(ROW(),COLUMN())))</f>
        <v>353040606.12942171</v>
      </c>
      <c r="H73" s="10" cm="1">
        <f t="array" aca="1" ref="H73" ca="1">SUM(INDIRECT("'"&amp;TOTALCustomerSheets&amp;"'!"&amp;ADDRESS(ROW(),COLUMN())))</f>
        <v>50169202.078278586</v>
      </c>
      <c r="I73" s="10" cm="1">
        <f t="array" aca="1" ref="I73" ca="1">SUM(INDIRECT("'"&amp;TOTALCustomerSheets&amp;"'!"&amp;ADDRESS(ROW(),COLUMN())))</f>
        <v>23875.715210786479</v>
      </c>
      <c r="J73" s="10" cm="1">
        <f t="array" aca="1" ref="J73" ca="1">SUM(INDIRECT("'"&amp;TOTALCustomerSheets&amp;"'!"&amp;ADDRESS(ROW(),COLUMN())))</f>
        <v>944365.58823546977</v>
      </c>
      <c r="K73" s="10" cm="1">
        <f t="array" aca="1" ref="K73" ca="1">SUM(INDIRECT("'"&amp;TOTALCustomerSheets&amp;"'!"&amp;ADDRESS(ROW(),COLUMN())))</f>
        <v>4553643.6736721005</v>
      </c>
    </row>
    <row r="74" spans="1:11">
      <c r="A74" s="31" t="str">
        <f>IF(ISBLANK('Input-Accounts'!A74),"",'Input-Accounts'!A74)</f>
        <v/>
      </c>
      <c r="B74" t="str">
        <f>IF(ISBLANK('Input-Accounts'!B74),"",'Input-Accounts'!B74)</f>
        <v/>
      </c>
      <c r="D74" s="123"/>
      <c r="E74" s="10">
        <f t="shared" si="0"/>
        <v>0</v>
      </c>
      <c r="G74" s="123"/>
      <c r="H74" s="123"/>
      <c r="I74" s="123"/>
      <c r="J74" s="123"/>
      <c r="K74" s="123"/>
    </row>
    <row r="75" spans="1:11">
      <c r="A75" s="31">
        <f>IF(ISBLANK('Input-Accounts'!A75),"",'Input-Accounts'!A75)</f>
        <v>64</v>
      </c>
      <c r="B75" s="1" t="str">
        <f>IF(ISBLANK('Input-Accounts'!B75),"",'Input-Accounts'!B75)</f>
        <v>Accumulated Depreciation &amp; Amortization</v>
      </c>
      <c r="D75" s="10"/>
      <c r="E75" s="10">
        <f t="shared" ref="E75:E138" si="1">IFERROR(IF(D75="",0,IF(D75=0,0,IF(ABS(D75-SUM($G75:$K75))&lt;Check_Limit,0,1))),1)</f>
        <v>0</v>
      </c>
      <c r="G75" s="10"/>
      <c r="H75" s="10"/>
      <c r="I75" s="10"/>
      <c r="J75" s="10"/>
      <c r="K75" s="10"/>
    </row>
    <row r="76" spans="1:11" outlineLevel="1">
      <c r="A76" s="31">
        <f>IF(ISBLANK('Input-Accounts'!A76),"",'Input-Accounts'!A76)</f>
        <v>65</v>
      </c>
      <c r="B76" s="1" t="str">
        <f>IF(ISBLANK('Input-Accounts'!B76),"",'Input-Accounts'!B76)</f>
        <v>Intangible Plant</v>
      </c>
      <c r="D76" s="10"/>
      <c r="E76" s="10">
        <f t="shared" si="1"/>
        <v>0</v>
      </c>
      <c r="G76" s="10"/>
      <c r="H76" s="10"/>
      <c r="I76" s="10"/>
      <c r="J76" s="10"/>
      <c r="K76" s="10"/>
    </row>
    <row r="77" spans="1:11" outlineLevel="1">
      <c r="A77" s="31">
        <f>IF(ISBLANK('Input-Accounts'!A77),"",'Input-Accounts'!A77)</f>
        <v>66</v>
      </c>
      <c r="B77" s="53" t="str">
        <f>IF(ISBLANK('Input-Accounts'!B77),"",'Input-Accounts'!B77)</f>
        <v>Organization</v>
      </c>
      <c r="C77" s="31">
        <f>IF(ISBLANK('Input-Accounts'!C77),"",'Input-Accounts'!C77)</f>
        <v>301</v>
      </c>
      <c r="D77" s="10" cm="1">
        <f t="array" aca="1" ref="D77" ca="1">SUM(INDIRECT("'"&amp;TOTALCustomerSheets&amp;"'!"&amp;ADDRESS(ROW(),COLUMN())))</f>
        <v>0</v>
      </c>
      <c r="E77" s="10">
        <f t="shared" ca="1" si="1"/>
        <v>0</v>
      </c>
      <c r="F77" s="3"/>
      <c r="G77" s="10" cm="1">
        <f t="array" aca="1" ref="G77" ca="1">SUM(INDIRECT("'"&amp;TOTALCustomerSheets&amp;"'!"&amp;ADDRESS(ROW(),COLUMN())))</f>
        <v>0</v>
      </c>
      <c r="H77" s="10" cm="1">
        <f t="array" aca="1" ref="H77" ca="1">SUM(INDIRECT("'"&amp;TOTALCustomerSheets&amp;"'!"&amp;ADDRESS(ROW(),COLUMN())))</f>
        <v>0</v>
      </c>
      <c r="I77" s="10" cm="1">
        <f t="array" aca="1" ref="I77" ca="1">SUM(INDIRECT("'"&amp;TOTALCustomerSheets&amp;"'!"&amp;ADDRESS(ROW(),COLUMN())))</f>
        <v>0</v>
      </c>
      <c r="J77" s="10" cm="1">
        <f t="array" aca="1" ref="J77" ca="1">SUM(INDIRECT("'"&amp;TOTALCustomerSheets&amp;"'!"&amp;ADDRESS(ROW(),COLUMN())))</f>
        <v>0</v>
      </c>
      <c r="K77" s="10" cm="1">
        <f t="array" aca="1" ref="K77" ca="1">SUM(INDIRECT("'"&amp;TOTALCustomerSheets&amp;"'!"&amp;ADDRESS(ROW(),COLUMN())))</f>
        <v>0</v>
      </c>
    </row>
    <row r="78" spans="1:11" outlineLevel="1">
      <c r="A78" s="31">
        <f>IF(ISBLANK('Input-Accounts'!A78),"",'Input-Accounts'!A78)</f>
        <v>67</v>
      </c>
      <c r="B78" s="53" t="str">
        <f>IF(ISBLANK('Input-Accounts'!B78),"",'Input-Accounts'!B78)</f>
        <v>Misc. Intangible Plant - Plant Related</v>
      </c>
      <c r="C78" s="31">
        <f>IF(ISBLANK('Input-Accounts'!C78),"",'Input-Accounts'!C78)</f>
        <v>303</v>
      </c>
      <c r="D78" s="10" cm="1">
        <f t="array" aca="1" ref="D78" ca="1">SUM(INDIRECT("'"&amp;TOTALCustomerSheets&amp;"'!"&amp;ADDRESS(ROW(),COLUMN())))</f>
        <v>-39763.063412565032</v>
      </c>
      <c r="E78" s="10">
        <f t="shared" ca="1" si="1"/>
        <v>0</v>
      </c>
      <c r="F78" s="3"/>
      <c r="G78" s="10" cm="1">
        <f t="array" aca="1" ref="G78" ca="1">SUM(INDIRECT("'"&amp;TOTALCustomerSheets&amp;"'!"&amp;ADDRESS(ROW(),COLUMN())))</f>
        <v>-34345.210422395496</v>
      </c>
      <c r="H78" s="10" cm="1">
        <f t="array" aca="1" ref="H78" ca="1">SUM(INDIRECT("'"&amp;TOTALCustomerSheets&amp;"'!"&amp;ADDRESS(ROW(),COLUMN())))</f>
        <v>-4880.6618054312312</v>
      </c>
      <c r="I78" s="10" cm="1">
        <f t="array" aca="1" ref="I78" ca="1">SUM(INDIRECT("'"&amp;TOTALCustomerSheets&amp;"'!"&amp;ADDRESS(ROW(),COLUMN())))</f>
        <v>-2.3227256260687454</v>
      </c>
      <c r="J78" s="10" cm="1">
        <f t="array" aca="1" ref="J78" ca="1">SUM(INDIRECT("'"&amp;TOTALCustomerSheets&amp;"'!"&amp;ADDRESS(ROW(),COLUMN())))</f>
        <v>-91.871683541485623</v>
      </c>
      <c r="K78" s="10" cm="1">
        <f t="array" aca="1" ref="K78" ca="1">SUM(INDIRECT("'"&amp;TOTALCustomerSheets&amp;"'!"&amp;ADDRESS(ROW(),COLUMN())))</f>
        <v>-442.99677557075375</v>
      </c>
    </row>
    <row r="79" spans="1:11" outlineLevel="1">
      <c r="A79" s="31">
        <f>IF(ISBLANK('Input-Accounts'!A79),"",'Input-Accounts'!A79)</f>
        <v>68</v>
      </c>
      <c r="B79" s="53" t="str">
        <f>IF(ISBLANK('Input-Accounts'!B79),"",'Input-Accounts'!B79)</f>
        <v>MISC INTANGIBLE PLANT-DIS SOFTWARE</v>
      </c>
      <c r="C79" s="31">
        <f>IF(ISBLANK('Input-Accounts'!C79),"",'Input-Accounts'!C79)</f>
        <v>303.10000000000002</v>
      </c>
      <c r="D79" s="10" cm="1">
        <f t="array" aca="1" ref="D79" ca="1">SUM(INDIRECT("'"&amp;TOTALCustomerSheets&amp;"'!"&amp;ADDRESS(ROW(),COLUMN())))</f>
        <v>-167.8946680227412</v>
      </c>
      <c r="E79" s="10">
        <f t="shared" ca="1" si="1"/>
        <v>0</v>
      </c>
      <c r="F79" s="3"/>
      <c r="G79" s="10" cm="1">
        <f t="array" aca="1" ref="G79" ca="1">SUM(INDIRECT("'"&amp;TOTALCustomerSheets&amp;"'!"&amp;ADDRESS(ROW(),COLUMN())))</f>
        <v>-145.0184469493646</v>
      </c>
      <c r="H79" s="10" cm="1">
        <f t="array" aca="1" ref="H79" ca="1">SUM(INDIRECT("'"&amp;TOTALCustomerSheets&amp;"'!"&amp;ADDRESS(ROW(),COLUMN())))</f>
        <v>-20.607997051233461</v>
      </c>
      <c r="I79" s="10" cm="1">
        <f t="array" aca="1" ref="I79" ca="1">SUM(INDIRECT("'"&amp;TOTALCustomerSheets&amp;"'!"&amp;ADDRESS(ROW(),COLUMN())))</f>
        <v>-9.8074246405646694E-3</v>
      </c>
      <c r="J79" s="10" cm="1">
        <f t="array" aca="1" ref="J79" ca="1">SUM(INDIRECT("'"&amp;TOTALCustomerSheets&amp;"'!"&amp;ADDRESS(ROW(),COLUMN())))</f>
        <v>-0.38791693811030359</v>
      </c>
      <c r="K79" s="10" cm="1">
        <f t="array" aca="1" ref="K79" ca="1">SUM(INDIRECT("'"&amp;TOTALCustomerSheets&amp;"'!"&amp;ADDRESS(ROW(),COLUMN())))</f>
        <v>-1.8704996593922791</v>
      </c>
    </row>
    <row r="80" spans="1:11" outlineLevel="1">
      <c r="A80" s="31">
        <f>IF(ISBLANK('Input-Accounts'!A80),"",'Input-Accounts'!A80)</f>
        <v>69</v>
      </c>
      <c r="B80" s="53" t="str">
        <f>IF(ISBLANK('Input-Accounts'!B80),"",'Input-Accounts'!B80)</f>
        <v>MISC INTANGIBLE PLANT-FARA SOFTWARE</v>
      </c>
      <c r="C80" s="31">
        <f>IF(ISBLANK('Input-Accounts'!C80),"",'Input-Accounts'!C80)</f>
        <v>303.2</v>
      </c>
      <c r="D80" s="10" cm="1">
        <f t="array" aca="1" ref="D80" ca="1">SUM(INDIRECT("'"&amp;TOTALCustomerSheets&amp;"'!"&amp;ADDRESS(ROW(),COLUMN())))</f>
        <v>0</v>
      </c>
      <c r="E80" s="10">
        <f t="shared" ca="1" si="1"/>
        <v>0</v>
      </c>
      <c r="F80" s="3"/>
      <c r="G80" s="10" cm="1">
        <f t="array" aca="1" ref="G80" ca="1">SUM(INDIRECT("'"&amp;TOTALCustomerSheets&amp;"'!"&amp;ADDRESS(ROW(),COLUMN())))</f>
        <v>0</v>
      </c>
      <c r="H80" s="10" cm="1">
        <f t="array" aca="1" ref="H80" ca="1">SUM(INDIRECT("'"&amp;TOTALCustomerSheets&amp;"'!"&amp;ADDRESS(ROW(),COLUMN())))</f>
        <v>0</v>
      </c>
      <c r="I80" s="10" cm="1">
        <f t="array" aca="1" ref="I80" ca="1">SUM(INDIRECT("'"&amp;TOTALCustomerSheets&amp;"'!"&amp;ADDRESS(ROW(),COLUMN())))</f>
        <v>0</v>
      </c>
      <c r="J80" s="10" cm="1">
        <f t="array" aca="1" ref="J80" ca="1">SUM(INDIRECT("'"&amp;TOTALCustomerSheets&amp;"'!"&amp;ADDRESS(ROW(),COLUMN())))</f>
        <v>0</v>
      </c>
      <c r="K80" s="10" cm="1">
        <f t="array" aca="1" ref="K80" ca="1">SUM(INDIRECT("'"&amp;TOTALCustomerSheets&amp;"'!"&amp;ADDRESS(ROW(),COLUMN())))</f>
        <v>0</v>
      </c>
    </row>
    <row r="81" spans="1:11" outlineLevel="1">
      <c r="A81" s="31">
        <f>IF(ISBLANK('Input-Accounts'!A81),"",'Input-Accounts'!A81)</f>
        <v>70</v>
      </c>
      <c r="B81" s="53" t="str">
        <f>IF(ISBLANK('Input-Accounts'!B81),"",'Input-Accounts'!B81)</f>
        <v>MISC INTANGIBLE PLANT-OTHER SOFTWARE</v>
      </c>
      <c r="C81" s="31">
        <f>IF(ISBLANK('Input-Accounts'!C81),"",'Input-Accounts'!C81)</f>
        <v>303.3</v>
      </c>
      <c r="D81" s="10" cm="1">
        <f t="array" aca="1" ref="D81" ca="1">SUM(INDIRECT("'"&amp;TOTALCustomerSheets&amp;"'!"&amp;ADDRESS(ROW(),COLUMN())))</f>
        <v>-3525222.7175883166</v>
      </c>
      <c r="E81" s="10">
        <f t="shared" ca="1" si="1"/>
        <v>0</v>
      </c>
      <c r="F81" s="3"/>
      <c r="G81" s="10" cm="1">
        <f t="array" aca="1" ref="G81" ca="1">SUM(INDIRECT("'"&amp;TOTALCustomerSheets&amp;"'!"&amp;ADDRESS(ROW(),COLUMN())))</f>
        <v>-3044899.1005838942</v>
      </c>
      <c r="H81" s="10" cm="1">
        <f t="array" aca="1" ref="H81" ca="1">SUM(INDIRECT("'"&amp;TOTALCustomerSheets&amp;"'!"&amp;ADDRESS(ROW(),COLUMN())))</f>
        <v>-432698.54977860965</v>
      </c>
      <c r="I81" s="10" cm="1">
        <f t="array" aca="1" ref="I81" ca="1">SUM(INDIRECT("'"&amp;TOTALCustomerSheets&amp;"'!"&amp;ADDRESS(ROW(),COLUMN())))</f>
        <v>-205.92289529570448</v>
      </c>
      <c r="J81" s="10" cm="1">
        <f t="array" aca="1" ref="J81" ca="1">SUM(INDIRECT("'"&amp;TOTALCustomerSheets&amp;"'!"&amp;ADDRESS(ROW(),COLUMN())))</f>
        <v>-8144.94956193914</v>
      </c>
      <c r="K81" s="10" cm="1">
        <f t="array" aca="1" ref="K81" ca="1">SUM(INDIRECT("'"&amp;TOTALCustomerSheets&amp;"'!"&amp;ADDRESS(ROW(),COLUMN())))</f>
        <v>-39274.194768577931</v>
      </c>
    </row>
    <row r="82" spans="1:11" outlineLevel="1">
      <c r="A82" s="31">
        <f>IF(ISBLANK('Input-Accounts'!A82),"",'Input-Accounts'!A82)</f>
        <v>71</v>
      </c>
      <c r="B82" s="53" t="str">
        <f>IF(ISBLANK('Input-Accounts'!B82),"",'Input-Accounts'!B82)</f>
        <v>MISC INTANGIBLE PLANT-CLOUD SOFTWARE</v>
      </c>
      <c r="C82" s="31">
        <f>IF(ISBLANK('Input-Accounts'!C82),"",'Input-Accounts'!C82)</f>
        <v>303.99</v>
      </c>
      <c r="D82" s="10" cm="1">
        <f t="array" aca="1" ref="D82" ca="1">SUM(INDIRECT("'"&amp;TOTALCustomerSheets&amp;"'!"&amp;ADDRESS(ROW(),COLUMN())))</f>
        <v>-712448.74538166553</v>
      </c>
      <c r="E82" s="10">
        <f t="shared" ca="1" si="1"/>
        <v>0</v>
      </c>
      <c r="F82" s="3"/>
      <c r="G82" s="10" cm="1">
        <f t="array" aca="1" ref="G82" ca="1">SUM(INDIRECT("'"&amp;TOTALCustomerSheets&amp;"'!"&amp;ADDRESS(ROW(),COLUMN())))</f>
        <v>-615375.17422696261</v>
      </c>
      <c r="H82" s="10" cm="1">
        <f t="array" aca="1" ref="H82" ca="1">SUM(INDIRECT("'"&amp;TOTALCustomerSheets&amp;"'!"&amp;ADDRESS(ROW(),COLUMN())))</f>
        <v>-87448.528395146277</v>
      </c>
      <c r="I82" s="10" cm="1">
        <f t="array" aca="1" ref="I82" ca="1">SUM(INDIRECT("'"&amp;TOTALCustomerSheets&amp;"'!"&amp;ADDRESS(ROW(),COLUMN())))</f>
        <v>-41.617089231500238</v>
      </c>
      <c r="J82" s="10" cm="1">
        <f t="array" aca="1" ref="J82" ca="1">SUM(INDIRECT("'"&amp;TOTALCustomerSheets&amp;"'!"&amp;ADDRESS(ROW(),COLUMN())))</f>
        <v>-1646.097157960661</v>
      </c>
      <c r="K82" s="10" cm="1">
        <f t="array" aca="1" ref="K82" ca="1">SUM(INDIRECT("'"&amp;TOTALCustomerSheets&amp;"'!"&amp;ADDRESS(ROW(),COLUMN())))</f>
        <v>-7937.3285123644155</v>
      </c>
    </row>
    <row r="83" spans="1:11" outlineLevel="1">
      <c r="A83" s="31">
        <f>IF(ISBLANK('Input-Accounts'!A83),"",'Input-Accounts'!A83)</f>
        <v>72</v>
      </c>
      <c r="B83" t="str">
        <f>IF(ISBLANK('Input-Accounts'!B83),"",'Input-Accounts'!B83)</f>
        <v>Subtotal - Intangible Plant</v>
      </c>
      <c r="C83" s="31" t="str">
        <f>IF(ISBLANK('Input-Accounts'!C83),"",'Input-Accounts'!C83)</f>
        <v/>
      </c>
      <c r="D83" s="123" cm="1">
        <f t="array" aca="1" ref="D83" ca="1">SUM(INDIRECT("'"&amp;TOTALCustomerSheets&amp;"'!"&amp;ADDRESS(ROW(),COLUMN())))</f>
        <v>-4277602.4210505709</v>
      </c>
      <c r="E83" s="10">
        <f t="shared" ca="1" si="1"/>
        <v>0</v>
      </c>
      <c r="G83" s="123" cm="1">
        <f t="array" aca="1" ref="G83" ca="1">SUM(INDIRECT("'"&amp;TOTALCustomerSheets&amp;"'!"&amp;ADDRESS(ROW(),COLUMN())))</f>
        <v>-3694764.5036802017</v>
      </c>
      <c r="H83" s="123" cm="1">
        <f t="array" aca="1" ref="H83" ca="1">SUM(INDIRECT("'"&amp;TOTALCustomerSheets&amp;"'!"&amp;ADDRESS(ROW(),COLUMN())))</f>
        <v>-525048.34797623835</v>
      </c>
      <c r="I83" s="123" cm="1">
        <f t="array" aca="1" ref="I83" ca="1">SUM(INDIRECT("'"&amp;TOTALCustomerSheets&amp;"'!"&amp;ADDRESS(ROW(),COLUMN())))</f>
        <v>-249.87251757791404</v>
      </c>
      <c r="J83" s="123" cm="1">
        <f t="array" aca="1" ref="J83" ca="1">SUM(INDIRECT("'"&amp;TOTALCustomerSheets&amp;"'!"&amp;ADDRESS(ROW(),COLUMN())))</f>
        <v>-9883.3063203793954</v>
      </c>
      <c r="K83" s="123" cm="1">
        <f t="array" aca="1" ref="K83" ca="1">SUM(INDIRECT("'"&amp;TOTALCustomerSheets&amp;"'!"&amp;ADDRESS(ROW(),COLUMN())))</f>
        <v>-47656.390556172497</v>
      </c>
    </row>
    <row r="84" spans="1:11" outlineLevel="1">
      <c r="A84" s="31" t="str">
        <f>IF(ISBLANK('Input-Accounts'!A84),"",'Input-Accounts'!A84)</f>
        <v/>
      </c>
      <c r="B84" t="str">
        <f>IF(ISBLANK('Input-Accounts'!B84),"",'Input-Accounts'!B84)</f>
        <v/>
      </c>
      <c r="D84" s="10"/>
      <c r="E84" s="10">
        <f t="shared" si="1"/>
        <v>0</v>
      </c>
      <c r="G84" s="10"/>
      <c r="H84" s="10"/>
      <c r="I84" s="10"/>
      <c r="J84" s="10"/>
      <c r="K84" s="10"/>
    </row>
    <row r="85" spans="1:11" outlineLevel="1">
      <c r="A85" s="31">
        <f>IF(ISBLANK('Input-Accounts'!A85),"",'Input-Accounts'!A85)</f>
        <v>73</v>
      </c>
      <c r="B85" s="1" t="str">
        <f>IF(ISBLANK('Input-Accounts'!B85),"",'Input-Accounts'!B85)</f>
        <v>Distribution Plant</v>
      </c>
      <c r="C85" s="31" t="str">
        <f>IF(ISBLANK('Input-Accounts'!C85),"",'Input-Accounts'!C85)</f>
        <v/>
      </c>
      <c r="D85" s="10"/>
      <c r="E85" s="10">
        <f t="shared" si="1"/>
        <v>0</v>
      </c>
      <c r="F85" s="3"/>
      <c r="G85" s="10"/>
      <c r="H85" s="10"/>
      <c r="I85" s="10"/>
      <c r="J85" s="10"/>
      <c r="K85" s="10"/>
    </row>
    <row r="86" spans="1:11" outlineLevel="1">
      <c r="A86" s="31">
        <f>IF(ISBLANK('Input-Accounts'!A86),"",'Input-Accounts'!A86)</f>
        <v>74</v>
      </c>
      <c r="B86" s="53" t="str">
        <f>IF(ISBLANK('Input-Accounts'!B86),"",'Input-Accounts'!B86)</f>
        <v>LAND-CITY GATE &amp; MAIN LINE IND. M &amp; R</v>
      </c>
      <c r="C86" s="31">
        <f>IF(ISBLANK('Input-Accounts'!C86),"",'Input-Accounts'!C86)</f>
        <v>374.1</v>
      </c>
      <c r="D86" s="10" cm="1">
        <f t="array" aca="1" ref="D86" ca="1">SUM(INDIRECT("'"&amp;TOTALCustomerSheets&amp;"'!"&amp;ADDRESS(ROW(),COLUMN())))</f>
        <v>0</v>
      </c>
      <c r="E86" s="10">
        <f t="shared" ca="1" si="1"/>
        <v>0</v>
      </c>
      <c r="F86" s="3"/>
      <c r="G86" s="10" cm="1">
        <f t="array" aca="1" ref="G86" ca="1">SUM(INDIRECT("'"&amp;TOTALCustomerSheets&amp;"'!"&amp;ADDRESS(ROW(),COLUMN())))</f>
        <v>0</v>
      </c>
      <c r="H86" s="10" cm="1">
        <f t="array" aca="1" ref="H86" ca="1">SUM(INDIRECT("'"&amp;TOTALCustomerSheets&amp;"'!"&amp;ADDRESS(ROW(),COLUMN())))</f>
        <v>0</v>
      </c>
      <c r="I86" s="10" cm="1">
        <f t="array" aca="1" ref="I86" ca="1">SUM(INDIRECT("'"&amp;TOTALCustomerSheets&amp;"'!"&amp;ADDRESS(ROW(),COLUMN())))</f>
        <v>0</v>
      </c>
      <c r="J86" s="10" cm="1">
        <f t="array" aca="1" ref="J86" ca="1">SUM(INDIRECT("'"&amp;TOTALCustomerSheets&amp;"'!"&amp;ADDRESS(ROW(),COLUMN())))</f>
        <v>0</v>
      </c>
      <c r="K86" s="10" cm="1">
        <f t="array" aca="1" ref="K86" ca="1">SUM(INDIRECT("'"&amp;TOTALCustomerSheets&amp;"'!"&amp;ADDRESS(ROW(),COLUMN())))</f>
        <v>0</v>
      </c>
    </row>
    <row r="87" spans="1:11" outlineLevel="1">
      <c r="A87" s="31">
        <f>IF(ISBLANK('Input-Accounts'!A87),"",'Input-Accounts'!A87)</f>
        <v>75</v>
      </c>
      <c r="B87" s="53" t="str">
        <f>IF(ISBLANK('Input-Accounts'!B87),"",'Input-Accounts'!B87)</f>
        <v>LAND-OTHER DISTRIBUTION SYSTEMS</v>
      </c>
      <c r="C87" s="31">
        <f>IF(ISBLANK('Input-Accounts'!C87),"",'Input-Accounts'!C87)</f>
        <v>374.2</v>
      </c>
      <c r="D87" s="10" cm="1">
        <f t="array" aca="1" ref="D87" ca="1">SUM(INDIRECT("'"&amp;TOTALCustomerSheets&amp;"'!"&amp;ADDRESS(ROW(),COLUMN())))</f>
        <v>134.75417359265535</v>
      </c>
      <c r="E87" s="10">
        <f t="shared" ca="1" si="1"/>
        <v>0</v>
      </c>
      <c r="F87" s="3"/>
      <c r="G87" s="10" cm="1">
        <f t="array" aca="1" ref="G87" ca="1">SUM(INDIRECT("'"&amp;TOTALCustomerSheets&amp;"'!"&amp;ADDRESS(ROW(),COLUMN())))</f>
        <v>121.11467714242917</v>
      </c>
      <c r="H87" s="10" cm="1">
        <f t="array" aca="1" ref="H87" ca="1">SUM(INDIRECT("'"&amp;TOTALCustomerSheets&amp;"'!"&amp;ADDRESS(ROW(),COLUMN())))</f>
        <v>13.577761812827699</v>
      </c>
      <c r="I87" s="10" cm="1">
        <f t="array" aca="1" ref="I87" ca="1">SUM(INDIRECT("'"&amp;TOTALCustomerSheets&amp;"'!"&amp;ADDRESS(ROW(),COLUMN())))</f>
        <v>1.9292074187024296E-3</v>
      </c>
      <c r="J87" s="10" cm="1">
        <f t="array" aca="1" ref="J87" ca="1">SUM(INDIRECT("'"&amp;TOTALCustomerSheets&amp;"'!"&amp;ADDRESS(ROW(),COLUMN())))</f>
        <v>0</v>
      </c>
      <c r="K87" s="10" cm="1">
        <f t="array" aca="1" ref="K87" ca="1">SUM(INDIRECT("'"&amp;TOTALCustomerSheets&amp;"'!"&amp;ADDRESS(ROW(),COLUMN())))</f>
        <v>5.980542997977531E-2</v>
      </c>
    </row>
    <row r="88" spans="1:11" outlineLevel="1">
      <c r="A88" s="31">
        <f>IF(ISBLANK('Input-Accounts'!A88),"",'Input-Accounts'!A88)</f>
        <v>76</v>
      </c>
      <c r="B88" s="53" t="str">
        <f>IF(ISBLANK('Input-Accounts'!B88),"",'Input-Accounts'!B88)</f>
        <v>LAND RIGHTS-OTHER DISTR SYSTEMS</v>
      </c>
      <c r="C88" s="31">
        <f>IF(ISBLANK('Input-Accounts'!C88),"",'Input-Accounts'!C88)</f>
        <v>374.4</v>
      </c>
      <c r="D88" s="10" cm="1">
        <f t="array" aca="1" ref="D88" ca="1">SUM(INDIRECT("'"&amp;TOTALCustomerSheets&amp;"'!"&amp;ADDRESS(ROW(),COLUMN())))</f>
        <v>-106556.96265429691</v>
      </c>
      <c r="E88" s="10">
        <f t="shared" ca="1" si="1"/>
        <v>0</v>
      </c>
      <c r="F88" s="3"/>
      <c r="G88" s="10" cm="1">
        <f t="array" aca="1" ref="G88" ca="1">SUM(INDIRECT("'"&amp;TOTALCustomerSheets&amp;"'!"&amp;ADDRESS(ROW(),COLUMN())))</f>
        <v>-95771.520726067218</v>
      </c>
      <c r="H88" s="10" cm="1">
        <f t="array" aca="1" ref="H88" ca="1">SUM(INDIRECT("'"&amp;TOTALCustomerSheets&amp;"'!"&amp;ADDRESS(ROW(),COLUMN())))</f>
        <v>-10736.625217946323</v>
      </c>
      <c r="I88" s="10" cm="1">
        <f t="array" aca="1" ref="I88" ca="1">SUM(INDIRECT("'"&amp;TOTALCustomerSheets&amp;"'!"&amp;ADDRESS(ROW(),COLUMN())))</f>
        <v>-1.5255221963549761</v>
      </c>
      <c r="J88" s="10" cm="1">
        <f t="array" aca="1" ref="J88" ca="1">SUM(INDIRECT("'"&amp;TOTALCustomerSheets&amp;"'!"&amp;ADDRESS(ROW(),COLUMN())))</f>
        <v>0</v>
      </c>
      <c r="K88" s="10" cm="1">
        <f t="array" aca="1" ref="K88" ca="1">SUM(INDIRECT("'"&amp;TOTALCustomerSheets&amp;"'!"&amp;ADDRESS(ROW(),COLUMN())))</f>
        <v>-47.291188087004258</v>
      </c>
    </row>
    <row r="89" spans="1:11" outlineLevel="1">
      <c r="A89" s="31">
        <f>IF(ISBLANK('Input-Accounts'!A89),"",'Input-Accounts'!A89)</f>
        <v>77</v>
      </c>
      <c r="B89" s="53" t="str">
        <f>IF(ISBLANK('Input-Accounts'!B89),"",'Input-Accounts'!B89)</f>
        <v>RIGHTS OF WAY</v>
      </c>
      <c r="C89" s="31">
        <f>IF(ISBLANK('Input-Accounts'!C89),"",'Input-Accounts'!C89)</f>
        <v>374.5</v>
      </c>
      <c r="D89" s="10" cm="1">
        <f t="array" aca="1" ref="D89" ca="1">SUM(INDIRECT("'"&amp;TOTALCustomerSheets&amp;"'!"&amp;ADDRESS(ROW(),COLUMN())))</f>
        <v>-309706.81116930326</v>
      </c>
      <c r="E89" s="10">
        <f t="shared" ca="1" si="1"/>
        <v>0</v>
      </c>
      <c r="F89" s="3"/>
      <c r="G89" s="10" cm="1">
        <f t="array" aca="1" ref="G89" ca="1">SUM(INDIRECT("'"&amp;TOTALCustomerSheets&amp;"'!"&amp;ADDRESS(ROW(),COLUMN())))</f>
        <v>-278359.02550201898</v>
      </c>
      <c r="H89" s="10" cm="1">
        <f t="array" aca="1" ref="H89" ca="1">SUM(INDIRECT("'"&amp;TOTALCustomerSheets&amp;"'!"&amp;ADDRESS(ROW(),COLUMN())))</f>
        <v>-31205.900357333358</v>
      </c>
      <c r="I89" s="10" cm="1">
        <f t="array" aca="1" ref="I89" ca="1">SUM(INDIRECT("'"&amp;TOTALCustomerSheets&amp;"'!"&amp;ADDRESS(ROW(),COLUMN())))</f>
        <v>-4.4339159359666604</v>
      </c>
      <c r="J89" s="10" cm="1">
        <f t="array" aca="1" ref="J89" ca="1">SUM(INDIRECT("'"&amp;TOTALCustomerSheets&amp;"'!"&amp;ADDRESS(ROW(),COLUMN())))</f>
        <v>0</v>
      </c>
      <c r="K89" s="10" cm="1">
        <f t="array" aca="1" ref="K89" ca="1">SUM(INDIRECT("'"&amp;TOTALCustomerSheets&amp;"'!"&amp;ADDRESS(ROW(),COLUMN())))</f>
        <v>-137.45139401496647</v>
      </c>
    </row>
    <row r="90" spans="1:11" outlineLevel="1">
      <c r="A90" s="31">
        <f>IF(ISBLANK('Input-Accounts'!A90),"",'Input-Accounts'!A90)</f>
        <v>78</v>
      </c>
      <c r="B90" s="53" t="str">
        <f>IF(ISBLANK('Input-Accounts'!B90),"",'Input-Accounts'!B90)</f>
        <v>STRUC &amp; IMPROV-CITY GATE M &amp; R</v>
      </c>
      <c r="C90" s="31">
        <f>IF(ISBLANK('Input-Accounts'!C90),"",'Input-Accounts'!C90)</f>
        <v>375.2</v>
      </c>
      <c r="D90" s="10" cm="1">
        <f t="array" aca="1" ref="D90" ca="1">SUM(INDIRECT("'"&amp;TOTALCustomerSheets&amp;"'!"&amp;ADDRESS(ROW(),COLUMN())))</f>
        <v>-548.89909714438613</v>
      </c>
      <c r="E90" s="10">
        <f t="shared" ca="1" si="1"/>
        <v>0</v>
      </c>
      <c r="F90" s="3"/>
      <c r="G90" s="10" cm="1">
        <f t="array" aca="1" ref="G90" ca="1">SUM(INDIRECT("'"&amp;TOTALCustomerSheets&amp;"'!"&amp;ADDRESS(ROW(),COLUMN())))</f>
        <v>-493.34083807580566</v>
      </c>
      <c r="H90" s="10" cm="1">
        <f t="array" aca="1" ref="H90" ca="1">SUM(INDIRECT("'"&amp;TOTALCustomerSheets&amp;"'!"&amp;ADDRESS(ROW(),COLUMN())))</f>
        <v>-55.30679311522902</v>
      </c>
      <c r="I90" s="10" cm="1">
        <f t="array" aca="1" ref="I90" ca="1">SUM(INDIRECT("'"&amp;TOTALCustomerSheets&amp;"'!"&amp;ADDRESS(ROW(),COLUMN())))</f>
        <v>-7.8583110422320301E-3</v>
      </c>
      <c r="J90" s="10" cm="1">
        <f t="array" aca="1" ref="J90" ca="1">SUM(INDIRECT("'"&amp;TOTALCustomerSheets&amp;"'!"&amp;ADDRESS(ROW(),COLUMN())))</f>
        <v>0</v>
      </c>
      <c r="K90" s="10" cm="1">
        <f t="array" aca="1" ref="K90" ca="1">SUM(INDIRECT("'"&amp;TOTALCustomerSheets&amp;"'!"&amp;ADDRESS(ROW(),COLUMN())))</f>
        <v>-0.24360764230919291</v>
      </c>
    </row>
    <row r="91" spans="1:11" outlineLevel="1">
      <c r="A91" s="31">
        <f>IF(ISBLANK('Input-Accounts'!A91),"",'Input-Accounts'!A91)</f>
        <v>79</v>
      </c>
      <c r="B91" s="53" t="str">
        <f>IF(ISBLANK('Input-Accounts'!B91),"",'Input-Accounts'!B91)</f>
        <v>STRUC &amp; IMPROV-GENERAL M &amp; R</v>
      </c>
      <c r="C91" s="31">
        <f>IF(ISBLANK('Input-Accounts'!C91),"",'Input-Accounts'!C91)</f>
        <v>375.3</v>
      </c>
      <c r="D91" s="10" cm="1">
        <f t="array" aca="1" ref="D91" ca="1">SUM(INDIRECT("'"&amp;TOTALCustomerSheets&amp;"'!"&amp;ADDRESS(ROW(),COLUMN())))</f>
        <v>20.038313300537315</v>
      </c>
      <c r="E91" s="10">
        <f t="shared" ca="1" si="1"/>
        <v>0</v>
      </c>
      <c r="F91" s="3"/>
      <c r="G91" s="10" cm="1">
        <f t="array" aca="1" ref="G91" ca="1">SUM(INDIRECT("'"&amp;TOTALCustomerSheets&amp;"'!"&amp;ADDRESS(ROW(),COLUMN())))</f>
        <v>18.010082961955096</v>
      </c>
      <c r="H91" s="10" cm="1">
        <f t="array" aca="1" ref="H91" ca="1">SUM(INDIRECT("'"&amp;TOTALCustomerSheets&amp;"'!"&amp;ADDRESS(ROW(),COLUMN())))</f>
        <v>2.0190502295532768</v>
      </c>
      <c r="I91" s="10" cm="1">
        <f t="array" aca="1" ref="I91" ca="1">SUM(INDIRECT("'"&amp;TOTALCustomerSheets&amp;"'!"&amp;ADDRESS(ROW(),COLUMN())))</f>
        <v>2.8687840715448663E-4</v>
      </c>
      <c r="J91" s="10" cm="1">
        <f t="array" aca="1" ref="J91" ca="1">SUM(INDIRECT("'"&amp;TOTALCustomerSheets&amp;"'!"&amp;ADDRESS(ROW(),COLUMN())))</f>
        <v>0</v>
      </c>
      <c r="K91" s="10" cm="1">
        <f t="array" aca="1" ref="K91" ca="1">SUM(INDIRECT("'"&amp;TOTALCustomerSheets&amp;"'!"&amp;ADDRESS(ROW(),COLUMN())))</f>
        <v>8.8932306217890857E-3</v>
      </c>
    </row>
    <row r="92" spans="1:11" outlineLevel="1">
      <c r="A92" s="31">
        <f>IF(ISBLANK('Input-Accounts'!A92),"",'Input-Accounts'!A92)</f>
        <v>80</v>
      </c>
      <c r="B92" s="53" t="str">
        <f>IF(ISBLANK('Input-Accounts'!B92),"",'Input-Accounts'!B92)</f>
        <v xml:space="preserve">STRUC &amp; IMPROV-REGULATING </v>
      </c>
      <c r="C92" s="31">
        <f>IF(ISBLANK('Input-Accounts'!C92),"",'Input-Accounts'!C92)</f>
        <v>375.4</v>
      </c>
      <c r="D92" s="10" cm="1">
        <f t="array" aca="1" ref="D92" ca="1">SUM(INDIRECT("'"&amp;TOTALCustomerSheets&amp;"'!"&amp;ADDRESS(ROW(),COLUMN())))</f>
        <v>-36614.739134973293</v>
      </c>
      <c r="E92" s="10">
        <f t="shared" ca="1" si="1"/>
        <v>0</v>
      </c>
      <c r="F92" s="3"/>
      <c r="G92" s="10" cm="1">
        <f t="array" aca="1" ref="G92" ca="1">SUM(INDIRECT("'"&amp;TOTALCustomerSheets&amp;"'!"&amp;ADDRESS(ROW(),COLUMN())))</f>
        <v>-32908.682460490854</v>
      </c>
      <c r="H92" s="10" cm="1">
        <f t="array" aca="1" ref="H92" ca="1">SUM(INDIRECT("'"&amp;TOTALCustomerSheets&amp;"'!"&amp;ADDRESS(ROW(),COLUMN())))</f>
        <v>-3689.2824434239619</v>
      </c>
      <c r="I92" s="10" cm="1">
        <f t="array" aca="1" ref="I92" ca="1">SUM(INDIRECT("'"&amp;TOTALCustomerSheets&amp;"'!"&amp;ADDRESS(ROW(),COLUMN())))</f>
        <v>-0.52419472057743133</v>
      </c>
      <c r="J92" s="10" cm="1">
        <f t="array" aca="1" ref="J92" ca="1">SUM(INDIRECT("'"&amp;TOTALCustomerSheets&amp;"'!"&amp;ADDRESS(ROW(),COLUMN())))</f>
        <v>0</v>
      </c>
      <c r="K92" s="10" cm="1">
        <f t="array" aca="1" ref="K92" ca="1">SUM(INDIRECT("'"&amp;TOTALCustomerSheets&amp;"'!"&amp;ADDRESS(ROW(),COLUMN())))</f>
        <v>-16.250036337900372</v>
      </c>
    </row>
    <row r="93" spans="1:11" outlineLevel="1">
      <c r="A93" s="31">
        <f>IF(ISBLANK('Input-Accounts'!A93),"",'Input-Accounts'!A93)</f>
        <v>81</v>
      </c>
      <c r="B93" s="53" t="str">
        <f>IF(ISBLANK('Input-Accounts'!B93),"",'Input-Accounts'!B93)</f>
        <v>STRUC &amp; IMPROV-REGULATING - DS-ML DIRECT ASSIGNMENT</v>
      </c>
      <c r="C93" s="31">
        <f>IF(ISBLANK('Input-Accounts'!C93),"",'Input-Accounts'!C93)</f>
        <v>375.4</v>
      </c>
      <c r="D93" s="10" cm="1">
        <f t="array" aca="1" ref="D93" ca="1">SUM(INDIRECT("'"&amp;TOTALCustomerSheets&amp;"'!"&amp;ADDRESS(ROW(),COLUMN())))</f>
        <v>-1564.3740380396946</v>
      </c>
      <c r="E93" s="10">
        <f t="shared" ca="1" si="1"/>
        <v>0</v>
      </c>
      <c r="F93" s="3"/>
      <c r="G93" s="10" cm="1">
        <f t="array" aca="1" ref="G93" ca="1">SUM(INDIRECT("'"&amp;TOTALCustomerSheets&amp;"'!"&amp;ADDRESS(ROW(),COLUMN())))</f>
        <v>0</v>
      </c>
      <c r="H93" s="10" cm="1">
        <f t="array" aca="1" ref="H93" ca="1">SUM(INDIRECT("'"&amp;TOTALCustomerSheets&amp;"'!"&amp;ADDRESS(ROW(),COLUMN())))</f>
        <v>0</v>
      </c>
      <c r="I93" s="10" cm="1">
        <f t="array" aca="1" ref="I93" ca="1">SUM(INDIRECT("'"&amp;TOTALCustomerSheets&amp;"'!"&amp;ADDRESS(ROW(),COLUMN())))</f>
        <v>0</v>
      </c>
      <c r="J93" s="10" cm="1">
        <f t="array" aca="1" ref="J93" ca="1">SUM(INDIRECT("'"&amp;TOTALCustomerSheets&amp;"'!"&amp;ADDRESS(ROW(),COLUMN())))</f>
        <v>-1564.3740380396946</v>
      </c>
      <c r="K93" s="10" cm="1">
        <f t="array" aca="1" ref="K93" ca="1">SUM(INDIRECT("'"&amp;TOTALCustomerSheets&amp;"'!"&amp;ADDRESS(ROW(),COLUMN())))</f>
        <v>0</v>
      </c>
    </row>
    <row r="94" spans="1:11" outlineLevel="1">
      <c r="A94" s="31">
        <f>IF(ISBLANK('Input-Accounts'!A94),"",'Input-Accounts'!A94)</f>
        <v>82</v>
      </c>
      <c r="B94" s="53" t="str">
        <f>IF(ISBLANK('Input-Accounts'!B94),"",'Input-Accounts'!B94)</f>
        <v>STRUC &amp; IMPROV-DISTR. IND. M &amp; R</v>
      </c>
      <c r="C94" s="31">
        <f>IF(ISBLANK('Input-Accounts'!C94),"",'Input-Accounts'!C94)</f>
        <v>375.6</v>
      </c>
      <c r="D94" s="10" cm="1">
        <f t="array" aca="1" ref="D94" ca="1">SUM(INDIRECT("'"&amp;TOTALCustomerSheets&amp;"'!"&amp;ADDRESS(ROW(),COLUMN())))</f>
        <v>-1.9999999999999997E-2</v>
      </c>
      <c r="E94" s="10">
        <f t="shared" ca="1" si="1"/>
        <v>0</v>
      </c>
      <c r="F94" s="3"/>
      <c r="G94" s="10" cm="1">
        <f t="array" aca="1" ref="G94" ca="1">SUM(INDIRECT("'"&amp;TOTALCustomerSheets&amp;"'!"&amp;ADDRESS(ROW(),COLUMN())))</f>
        <v>0</v>
      </c>
      <c r="H94" s="10" cm="1">
        <f t="array" aca="1" ref="H94" ca="1">SUM(INDIRECT("'"&amp;TOTALCustomerSheets&amp;"'!"&amp;ADDRESS(ROW(),COLUMN())))</f>
        <v>-6.0847432375849995E-3</v>
      </c>
      <c r="I94" s="10" cm="1">
        <f t="array" aca="1" ref="I94" ca="1">SUM(INDIRECT("'"&amp;TOTALCustomerSheets&amp;"'!"&amp;ADDRESS(ROW(),COLUMN())))</f>
        <v>-4.9011726230491632E-5</v>
      </c>
      <c r="J94" s="10" cm="1">
        <f t="array" aca="1" ref="J94" ca="1">SUM(INDIRECT("'"&amp;TOTALCustomerSheets&amp;"'!"&amp;ADDRESS(ROW(),COLUMN())))</f>
        <v>0</v>
      </c>
      <c r="K94" s="10" cm="1">
        <f t="array" aca="1" ref="K94" ca="1">SUM(INDIRECT("'"&amp;TOTALCustomerSheets&amp;"'!"&amp;ADDRESS(ROW(),COLUMN())))</f>
        <v>-1.3866245036184506E-2</v>
      </c>
    </row>
    <row r="95" spans="1:11" outlineLevel="1">
      <c r="A95" s="31">
        <f>IF(ISBLANK('Input-Accounts'!A95),"",'Input-Accounts'!A95)</f>
        <v>83</v>
      </c>
      <c r="B95" s="53" t="str">
        <f>IF(ISBLANK('Input-Accounts'!B95),"",'Input-Accounts'!B95)</f>
        <v>STRUC &amp; IMPROV-OTHER DISTR. SYSTEMS</v>
      </c>
      <c r="C95" s="31">
        <f>IF(ISBLANK('Input-Accounts'!C95),"",'Input-Accounts'!C95)</f>
        <v>375.7</v>
      </c>
      <c r="D95" s="10" cm="1">
        <f t="array" aca="1" ref="D95" ca="1">SUM(INDIRECT("'"&amp;TOTALCustomerSheets&amp;"'!"&amp;ADDRESS(ROW(),COLUMN())))</f>
        <v>-2653754.8624731484</v>
      </c>
      <c r="E95" s="10">
        <f t="shared" ca="1" si="1"/>
        <v>0</v>
      </c>
      <c r="F95" s="3"/>
      <c r="G95" s="10" cm="1">
        <f t="array" aca="1" ref="G95" ca="1">SUM(INDIRECT("'"&amp;TOTALCustomerSheets&amp;"'!"&amp;ADDRESS(ROW(),COLUMN())))</f>
        <v>-2292171.7126124213</v>
      </c>
      <c r="H95" s="10" cm="1">
        <f t="array" aca="1" ref="H95" ca="1">SUM(INDIRECT("'"&amp;TOTALCustomerSheets&amp;"'!"&amp;ADDRESS(ROW(),COLUMN())))</f>
        <v>-325731.44236561208</v>
      </c>
      <c r="I95" s="10" cm="1">
        <f t="array" aca="1" ref="I95" ca="1">SUM(INDIRECT("'"&amp;TOTALCustomerSheets&amp;"'!"&amp;ADDRESS(ROW(),COLUMN())))</f>
        <v>-155.01683963371721</v>
      </c>
      <c r="J95" s="10" cm="1">
        <f t="array" aca="1" ref="J95" ca="1">SUM(INDIRECT("'"&amp;TOTALCustomerSheets&amp;"'!"&amp;ADDRESS(ROW(),COLUMN())))</f>
        <v>-6131.4422481032998</v>
      </c>
      <c r="K95" s="10" cm="1">
        <f t="array" aca="1" ref="K95" ca="1">SUM(INDIRECT("'"&amp;TOTALCustomerSheets&amp;"'!"&amp;ADDRESS(ROW(),COLUMN())))</f>
        <v>-29565.248407378127</v>
      </c>
    </row>
    <row r="96" spans="1:11" outlineLevel="1">
      <c r="A96" s="31">
        <f>IF(ISBLANK('Input-Accounts'!A96),"",'Input-Accounts'!A96)</f>
        <v>84</v>
      </c>
      <c r="B96" s="53" t="str">
        <f>IF(ISBLANK('Input-Accounts'!B96),"",'Input-Accounts'!B96)</f>
        <v>STRUC &amp; IMPROV-OTHER DISTR SYS-ILP</v>
      </c>
      <c r="C96" s="31">
        <f>IF(ISBLANK('Input-Accounts'!C96),"",'Input-Accounts'!C96)</f>
        <v>375.71</v>
      </c>
      <c r="D96" s="10" cm="1">
        <f t="array" aca="1" ref="D96" ca="1">SUM(INDIRECT("'"&amp;TOTALCustomerSheets&amp;"'!"&amp;ADDRESS(ROW(),COLUMN())))</f>
        <v>-445300.24312188081</v>
      </c>
      <c r="E96" s="10">
        <f t="shared" ca="1" si="1"/>
        <v>0</v>
      </c>
      <c r="F96" s="3"/>
      <c r="G96" s="10" cm="1">
        <f t="array" aca="1" ref="G96" ca="1">SUM(INDIRECT("'"&amp;TOTALCustomerSheets&amp;"'!"&amp;ADDRESS(ROW(),COLUMN())))</f>
        <v>-384626.56643129815</v>
      </c>
      <c r="H96" s="10" cm="1">
        <f t="array" aca="1" ref="H96" ca="1">SUM(INDIRECT("'"&amp;TOTALCustomerSheets&amp;"'!"&amp;ADDRESS(ROW(),COLUMN())))</f>
        <v>-54657.757778980085</v>
      </c>
      <c r="I96" s="10" cm="1">
        <f t="array" aca="1" ref="I96" ca="1">SUM(INDIRECT("'"&amp;TOTALCustomerSheets&amp;"'!"&amp;ADDRESS(ROW(),COLUMN())))</f>
        <v>-26.011836041460413</v>
      </c>
      <c r="J96" s="10" cm="1">
        <f t="array" aca="1" ref="J96" ca="1">SUM(INDIRECT("'"&amp;TOTALCustomerSheets&amp;"'!"&amp;ADDRESS(ROW(),COLUMN())))</f>
        <v>-1028.8564186458639</v>
      </c>
      <c r="K96" s="10" cm="1">
        <f t="array" aca="1" ref="K96" ca="1">SUM(INDIRECT("'"&amp;TOTALCustomerSheets&amp;"'!"&amp;ADDRESS(ROW(),COLUMN())))</f>
        <v>-4961.0506569151839</v>
      </c>
    </row>
    <row r="97" spans="1:11" outlineLevel="1">
      <c r="A97" s="31">
        <f>IF(ISBLANK('Input-Accounts'!A97),"",'Input-Accounts'!A97)</f>
        <v>85</v>
      </c>
      <c r="B97" s="53" t="str">
        <f>IF(ISBLANK('Input-Accounts'!B97),"",'Input-Accounts'!B97)</f>
        <v>STRUC &amp; IMPROV-COMMUNICATIONS</v>
      </c>
      <c r="C97" s="31">
        <f>IF(ISBLANK('Input-Accounts'!C97),"",'Input-Accounts'!C97)</f>
        <v>375.8</v>
      </c>
      <c r="D97" s="10" cm="1">
        <f t="array" aca="1" ref="D97" ca="1">SUM(INDIRECT("'"&amp;TOTALCustomerSheets&amp;"'!"&amp;ADDRESS(ROW(),COLUMN())))</f>
        <v>-4113.0482936554727</v>
      </c>
      <c r="E97" s="10">
        <f t="shared" ca="1" si="1"/>
        <v>0</v>
      </c>
      <c r="F97" s="3"/>
      <c r="G97" s="10" cm="1">
        <f t="array" aca="1" ref="G97" ca="1">SUM(INDIRECT("'"&amp;TOTALCustomerSheets&amp;"'!"&amp;ADDRESS(ROW(),COLUMN())))</f>
        <v>-3696.735343152689</v>
      </c>
      <c r="H97" s="10" cm="1">
        <f t="array" aca="1" ref="H97" ca="1">SUM(INDIRECT("'"&amp;TOTALCustomerSheets&amp;"'!"&amp;ADDRESS(ROW(),COLUMN())))</f>
        <v>-414.42864860517562</v>
      </c>
      <c r="I97" s="10" cm="1">
        <f t="array" aca="1" ref="I97" ca="1">SUM(INDIRECT("'"&amp;TOTALCustomerSheets&amp;"'!"&amp;ADDRESS(ROW(),COLUMN())))</f>
        <v>-5.8884434300252295E-2</v>
      </c>
      <c r="J97" s="10" cm="1">
        <f t="array" aca="1" ref="J97" ca="1">SUM(INDIRECT("'"&amp;TOTALCustomerSheets&amp;"'!"&amp;ADDRESS(ROW(),COLUMN())))</f>
        <v>0</v>
      </c>
      <c r="K97" s="10" cm="1">
        <f t="array" aca="1" ref="K97" ca="1">SUM(INDIRECT("'"&amp;TOTALCustomerSheets&amp;"'!"&amp;ADDRESS(ROW(),COLUMN())))</f>
        <v>-1.8254174633078211</v>
      </c>
    </row>
    <row r="98" spans="1:11" outlineLevel="1">
      <c r="A98" s="31">
        <f>IF(ISBLANK('Input-Accounts'!A98),"",'Input-Accounts'!A98)</f>
        <v>86</v>
      </c>
      <c r="B98" s="53" t="str">
        <f>IF(ISBLANK('Input-Accounts'!B98),"",'Input-Accounts'!B98)</f>
        <v>MAINS (Less SMRP)</v>
      </c>
      <c r="C98" s="31">
        <f>IF(ISBLANK('Input-Accounts'!C98),"",'Input-Accounts'!C98)</f>
        <v>376</v>
      </c>
      <c r="D98" s="10" cm="1">
        <f t="array" aca="1" ref="D98" ca="1">SUM(INDIRECT("'"&amp;TOTALCustomerSheets&amp;"'!"&amp;ADDRESS(ROW(),COLUMN())))</f>
        <v>-23127858.650233064</v>
      </c>
      <c r="E98" s="10">
        <f t="shared" ca="1" si="1"/>
        <v>0</v>
      </c>
      <c r="F98" s="3"/>
      <c r="G98" s="10" cm="1">
        <f t="array" aca="1" ref="G98" ca="1">SUM(INDIRECT("'"&amp;TOTALCustomerSheets&amp;"'!"&amp;ADDRESS(ROW(),COLUMN())))</f>
        <v>-20786911.891027231</v>
      </c>
      <c r="H98" s="10" cm="1">
        <f t="array" aca="1" ref="H98" ca="1">SUM(INDIRECT("'"&amp;TOTALCustomerSheets&amp;"'!"&amp;ADDRESS(ROW(),COLUMN())))</f>
        <v>-2330351.2434640233</v>
      </c>
      <c r="I98" s="10" cm="1">
        <f t="array" aca="1" ref="I98" ca="1">SUM(INDIRECT("'"&amp;TOTALCustomerSheets&amp;"'!"&amp;ADDRESS(ROW(),COLUMN())))</f>
        <v>-331.10986693151796</v>
      </c>
      <c r="J98" s="10" cm="1">
        <f t="array" aca="1" ref="J98" ca="1">SUM(INDIRECT("'"&amp;TOTALCustomerSheets&amp;"'!"&amp;ADDRESS(ROW(),COLUMN())))</f>
        <v>0</v>
      </c>
      <c r="K98" s="10" cm="1">
        <f t="array" aca="1" ref="K98" ca="1">SUM(INDIRECT("'"&amp;TOTALCustomerSheets&amp;"'!"&amp;ADDRESS(ROW(),COLUMN())))</f>
        <v>-10264.405874877057</v>
      </c>
    </row>
    <row r="99" spans="1:11" outlineLevel="1">
      <c r="A99" s="31">
        <f>IF(ISBLANK('Input-Accounts'!A99),"",'Input-Accounts'!A99)</f>
        <v>87</v>
      </c>
      <c r="B99" s="53" t="str">
        <f>IF(ISBLANK('Input-Accounts'!B99),"",'Input-Accounts'!B99)</f>
        <v>MAINS - DS-ML DIRECT ASSIGNMENT</v>
      </c>
      <c r="C99" s="31">
        <f>IF(ISBLANK('Input-Accounts'!C99),"",'Input-Accounts'!C99)</f>
        <v>376</v>
      </c>
      <c r="D99" s="10" cm="1">
        <f t="array" aca="1" ref="D99" ca="1">SUM(INDIRECT("'"&amp;TOTALCustomerSheets&amp;"'!"&amp;ADDRESS(ROW(),COLUMN())))</f>
        <v>-2068.5959017564728</v>
      </c>
      <c r="E99" s="10">
        <f t="shared" ca="1" si="1"/>
        <v>0</v>
      </c>
      <c r="F99" s="3"/>
      <c r="G99" s="10" cm="1">
        <f t="array" aca="1" ref="G99" ca="1">SUM(INDIRECT("'"&amp;TOTALCustomerSheets&amp;"'!"&amp;ADDRESS(ROW(),COLUMN())))</f>
        <v>0</v>
      </c>
      <c r="H99" s="10" cm="1">
        <f t="array" aca="1" ref="H99" ca="1">SUM(INDIRECT("'"&amp;TOTALCustomerSheets&amp;"'!"&amp;ADDRESS(ROW(),COLUMN())))</f>
        <v>0</v>
      </c>
      <c r="I99" s="10" cm="1">
        <f t="array" aca="1" ref="I99" ca="1">SUM(INDIRECT("'"&amp;TOTALCustomerSheets&amp;"'!"&amp;ADDRESS(ROW(),COLUMN())))</f>
        <v>0</v>
      </c>
      <c r="J99" s="10" cm="1">
        <f t="array" aca="1" ref="J99" ca="1">SUM(INDIRECT("'"&amp;TOTALCustomerSheets&amp;"'!"&amp;ADDRESS(ROW(),COLUMN())))</f>
        <v>-2068.5959017564728</v>
      </c>
      <c r="K99" s="10" cm="1">
        <f t="array" aca="1" ref="K99" ca="1">SUM(INDIRECT("'"&amp;TOTALCustomerSheets&amp;"'!"&amp;ADDRESS(ROW(),COLUMN())))</f>
        <v>0</v>
      </c>
    </row>
    <row r="100" spans="1:11" outlineLevel="1">
      <c r="A100" s="31">
        <f>IF(ISBLANK('Input-Accounts'!A100),"",'Input-Accounts'!A100)</f>
        <v>88</v>
      </c>
      <c r="B100" s="53" t="str">
        <f>IF(ISBLANK('Input-Accounts'!B100),"",'Input-Accounts'!B100)</f>
        <v>M &amp; R STATION EQUIP-GENERAL</v>
      </c>
      <c r="C100" s="31">
        <f>IF(ISBLANK('Input-Accounts'!C100),"",'Input-Accounts'!C100)</f>
        <v>378.1</v>
      </c>
      <c r="D100" s="10" cm="1">
        <f t="array" aca="1" ref="D100" ca="1">SUM(INDIRECT("'"&amp;TOTALCustomerSheets&amp;"'!"&amp;ADDRESS(ROW(),COLUMN())))</f>
        <v>85269.788540280511</v>
      </c>
      <c r="E100" s="10">
        <f t="shared" ca="1" si="1"/>
        <v>0</v>
      </c>
      <c r="F100" s="3"/>
      <c r="G100" s="10" cm="1">
        <f t="array" aca="1" ref="G100" ca="1">SUM(INDIRECT("'"&amp;TOTALCustomerSheets&amp;"'!"&amp;ADDRESS(ROW(),COLUMN())))</f>
        <v>76638.983667235138</v>
      </c>
      <c r="H100" s="10" cm="1">
        <f t="array" aca="1" ref="H100" ca="1">SUM(INDIRECT("'"&amp;TOTALCustomerSheets&amp;"'!"&amp;ADDRESS(ROW(),COLUMN())))</f>
        <v>8591.740409687889</v>
      </c>
      <c r="I100" s="10" cm="1">
        <f t="array" aca="1" ref="I100" ca="1">SUM(INDIRECT("'"&amp;TOTALCustomerSheets&amp;"'!"&amp;ADDRESS(ROW(),COLUMN())))</f>
        <v>1.2207644799215529</v>
      </c>
      <c r="J100" s="10" cm="1">
        <f t="array" aca="1" ref="J100" ca="1">SUM(INDIRECT("'"&amp;TOTALCustomerSheets&amp;"'!"&amp;ADDRESS(ROW(),COLUMN())))</f>
        <v>0</v>
      </c>
      <c r="K100" s="10" cm="1">
        <f t="array" aca="1" ref="K100" ca="1">SUM(INDIRECT("'"&amp;TOTALCustomerSheets&amp;"'!"&amp;ADDRESS(ROW(),COLUMN())))</f>
        <v>37.843698877568137</v>
      </c>
    </row>
    <row r="101" spans="1:11" outlineLevel="1">
      <c r="A101" s="31">
        <f>IF(ISBLANK('Input-Accounts'!A101),"",'Input-Accounts'!A101)</f>
        <v>89</v>
      </c>
      <c r="B101" s="53" t="str">
        <f>IF(ISBLANK('Input-Accounts'!B101),"",'Input-Accounts'!B101)</f>
        <v>M &amp; R STA EQUIP-GENERAL-REGULATING (Less SMRP)</v>
      </c>
      <c r="C101" s="31">
        <f>IF(ISBLANK('Input-Accounts'!C101),"",'Input-Accounts'!C101)</f>
        <v>378.2</v>
      </c>
      <c r="D101" s="10" cm="1">
        <f t="array" aca="1" ref="D101" ca="1">SUM(INDIRECT("'"&amp;TOTALCustomerSheets&amp;"'!"&amp;ADDRESS(ROW(),COLUMN())))</f>
        <v>-847747.49900723842</v>
      </c>
      <c r="E101" s="10">
        <f t="shared" ca="1" si="1"/>
        <v>0</v>
      </c>
      <c r="F101" s="3"/>
      <c r="G101" s="10" cm="1">
        <f t="array" aca="1" ref="G101" ca="1">SUM(INDIRECT("'"&amp;TOTALCustomerSheets&amp;"'!"&amp;ADDRESS(ROW(),COLUMN())))</f>
        <v>-761940.51659532171</v>
      </c>
      <c r="H101" s="10" cm="1">
        <f t="array" aca="1" ref="H101" ca="1">SUM(INDIRECT("'"&amp;TOTALCustomerSheets&amp;"'!"&amp;ADDRESS(ROW(),COLUMN())))</f>
        <v>-85418.605688128679</v>
      </c>
      <c r="I101" s="10" cm="1">
        <f t="array" aca="1" ref="I101" ca="1">SUM(INDIRECT("'"&amp;TOTALCustomerSheets&amp;"'!"&amp;ADDRESS(ROW(),COLUMN())))</f>
        <v>-12.136772618375771</v>
      </c>
      <c r="J101" s="10" cm="1">
        <f t="array" aca="1" ref="J101" ca="1">SUM(INDIRECT("'"&amp;TOTALCustomerSheets&amp;"'!"&amp;ADDRESS(ROW(),COLUMN())))</f>
        <v>0</v>
      </c>
      <c r="K101" s="10" cm="1">
        <f t="array" aca="1" ref="K101" ca="1">SUM(INDIRECT("'"&amp;TOTALCustomerSheets&amp;"'!"&amp;ADDRESS(ROW(),COLUMN())))</f>
        <v>-376.23995116964886</v>
      </c>
    </row>
    <row r="102" spans="1:11" outlineLevel="1">
      <c r="A102" s="31">
        <f>IF(ISBLANK('Input-Accounts'!A102),"",'Input-Accounts'!A102)</f>
        <v>90</v>
      </c>
      <c r="B102" s="53" t="str">
        <f>IF(ISBLANK('Input-Accounts'!B102),"",'Input-Accounts'!B102)</f>
        <v>M &amp; R STA EQUIP REG FMV</v>
      </c>
      <c r="C102" s="31">
        <f>IF(ISBLANK('Input-Accounts'!C102),"",'Input-Accounts'!C102)</f>
        <v>378.21</v>
      </c>
      <c r="D102" s="10" cm="1">
        <f t="array" aca="1" ref="D102" ca="1">SUM(INDIRECT("'"&amp;TOTALCustomerSheets&amp;"'!"&amp;ADDRESS(ROW(),COLUMN())))</f>
        <v>62691.434540179973</v>
      </c>
      <c r="E102" s="10">
        <f t="shared" ca="1" si="1"/>
        <v>0</v>
      </c>
      <c r="F102" s="3"/>
      <c r="G102" s="10" cm="1">
        <f t="array" aca="1" ref="G102" ca="1">SUM(INDIRECT("'"&amp;TOTALCustomerSheets&amp;"'!"&amp;ADDRESS(ROW(),COLUMN())))</f>
        <v>56345.956874640884</v>
      </c>
      <c r="H102" s="10" cm="1">
        <f t="array" aca="1" ref="H102" ca="1">SUM(INDIRECT("'"&amp;TOTALCustomerSheets&amp;"'!"&amp;ADDRESS(ROW(),COLUMN())))</f>
        <v>6316.7569745493765</v>
      </c>
      <c r="I102" s="10" cm="1">
        <f t="array" aca="1" ref="I102" ca="1">SUM(INDIRECT("'"&amp;TOTALCustomerSheets&amp;"'!"&amp;ADDRESS(ROW(),COLUMN())))</f>
        <v>0.89752159342844218</v>
      </c>
      <c r="J102" s="10" cm="1">
        <f t="array" aca="1" ref="J102" ca="1">SUM(INDIRECT("'"&amp;TOTALCustomerSheets&amp;"'!"&amp;ADDRESS(ROW(),COLUMN())))</f>
        <v>0</v>
      </c>
      <c r="K102" s="10" cm="1">
        <f t="array" aca="1" ref="K102" ca="1">SUM(INDIRECT("'"&amp;TOTALCustomerSheets&amp;"'!"&amp;ADDRESS(ROW(),COLUMN())))</f>
        <v>27.823169396281706</v>
      </c>
    </row>
    <row r="103" spans="1:11" outlineLevel="1">
      <c r="A103" s="31">
        <f>IF(ISBLANK('Input-Accounts'!A103),"",'Input-Accounts'!A103)</f>
        <v>91</v>
      </c>
      <c r="B103" s="53" t="str">
        <f>IF(ISBLANK('Input-Accounts'!B103),"",'Input-Accounts'!B103)</f>
        <v>M &amp; R STA EQUIP-GEN-LOCAL GAS PURCH</v>
      </c>
      <c r="C103" s="31">
        <f>IF(ISBLANK('Input-Accounts'!C103),"",'Input-Accounts'!C103)</f>
        <v>378.3</v>
      </c>
      <c r="D103" s="10" cm="1">
        <f t="array" aca="1" ref="D103" ca="1">SUM(INDIRECT("'"&amp;TOTALCustomerSheets&amp;"'!"&amp;ADDRESS(ROW(),COLUMN())))</f>
        <v>-11626.226280657571</v>
      </c>
      <c r="E103" s="10">
        <f t="shared" ca="1" si="1"/>
        <v>0</v>
      </c>
      <c r="F103" s="3"/>
      <c r="G103" s="10" cm="1">
        <f t="array" aca="1" ref="G103" ca="1">SUM(INDIRECT("'"&amp;TOTALCustomerSheets&amp;"'!"&amp;ADDRESS(ROW(),COLUMN())))</f>
        <v>-10449.447351613711</v>
      </c>
      <c r="H103" s="10" cm="1">
        <f t="array" aca="1" ref="H103" ca="1">SUM(INDIRECT("'"&amp;TOTALCustomerSheets&amp;"'!"&amp;ADDRESS(ROW(),COLUMN())))</f>
        <v>-1171.4526312037735</v>
      </c>
      <c r="I103" s="10" cm="1">
        <f t="array" aca="1" ref="I103" ca="1">SUM(INDIRECT("'"&amp;TOTALCustomerSheets&amp;"'!"&amp;ADDRESS(ROW(),COLUMN())))</f>
        <v>-0.16644680750266747</v>
      </c>
      <c r="J103" s="10" cm="1">
        <f t="array" aca="1" ref="J103" ca="1">SUM(INDIRECT("'"&amp;TOTALCustomerSheets&amp;"'!"&amp;ADDRESS(ROW(),COLUMN())))</f>
        <v>0</v>
      </c>
      <c r="K103" s="10" cm="1">
        <f t="array" aca="1" ref="K103" ca="1">SUM(INDIRECT("'"&amp;TOTALCustomerSheets&amp;"'!"&amp;ADDRESS(ROW(),COLUMN())))</f>
        <v>-5.159851032582691</v>
      </c>
    </row>
    <row r="104" spans="1:11" outlineLevel="1">
      <c r="A104" s="31">
        <f>IF(ISBLANK('Input-Accounts'!A104),"",'Input-Accounts'!A104)</f>
        <v>92</v>
      </c>
      <c r="B104" s="53" t="str">
        <f>IF(ISBLANK('Input-Accounts'!B104),"",'Input-Accounts'!B104)</f>
        <v>Measuring and regulating station equipment—city gate check stations</v>
      </c>
      <c r="C104" s="31">
        <f>IF(ISBLANK('Input-Accounts'!C104),"",'Input-Accounts'!C104)</f>
        <v>379.1</v>
      </c>
      <c r="D104" s="10" cm="1">
        <f t="array" aca="1" ref="D104" ca="1">SUM(INDIRECT("'"&amp;TOTALCustomerSheets&amp;"'!"&amp;ADDRESS(ROW(),COLUMN())))</f>
        <v>-105463.86450615565</v>
      </c>
      <c r="E104" s="10">
        <f t="shared" ca="1" si="1"/>
        <v>0</v>
      </c>
      <c r="F104" s="3"/>
      <c r="G104" s="10" cm="1">
        <f t="array" aca="1" ref="G104" ca="1">SUM(INDIRECT("'"&amp;TOTALCustomerSheets&amp;"'!"&amp;ADDRESS(ROW(),COLUMN())))</f>
        <v>-94789.063368588162</v>
      </c>
      <c r="H104" s="10" cm="1">
        <f t="array" aca="1" ref="H104" ca="1">SUM(INDIRECT("'"&amp;TOTALCustomerSheets&amp;"'!"&amp;ADDRESS(ROW(),COLUMN())))</f>
        <v>-10626.485205968882</v>
      </c>
      <c r="I104" s="10" cm="1">
        <f t="array" aca="1" ref="I104" ca="1">SUM(INDIRECT("'"&amp;TOTALCustomerSheets&amp;"'!"&amp;ADDRESS(ROW(),COLUMN())))</f>
        <v>-1.509872862456505</v>
      </c>
      <c r="J104" s="10" cm="1">
        <f t="array" aca="1" ref="J104" ca="1">SUM(INDIRECT("'"&amp;TOTALCustomerSheets&amp;"'!"&amp;ADDRESS(ROW(),COLUMN())))</f>
        <v>0</v>
      </c>
      <c r="K104" s="10" cm="1">
        <f t="array" aca="1" ref="K104" ca="1">SUM(INDIRECT("'"&amp;TOTALCustomerSheets&amp;"'!"&amp;ADDRESS(ROW(),COLUMN())))</f>
        <v>-46.806058736151655</v>
      </c>
    </row>
    <row r="105" spans="1:11" outlineLevel="1">
      <c r="A105" s="31">
        <f>IF(ISBLANK('Input-Accounts'!A105),"",'Input-Accounts'!A105)</f>
        <v>93</v>
      </c>
      <c r="B105" s="53" t="str">
        <f>IF(ISBLANK('Input-Accounts'!B105),"",'Input-Accounts'!B105)</f>
        <v>SERVICES (Less SMRP)</v>
      </c>
      <c r="C105" s="31">
        <f>IF(ISBLANK('Input-Accounts'!C105),"",'Input-Accounts'!C105)</f>
        <v>380</v>
      </c>
      <c r="D105" s="10" cm="1">
        <f t="array" aca="1" ref="D105" ca="1">SUM(INDIRECT("'"&amp;TOTALCustomerSheets&amp;"'!"&amp;ADDRESS(ROW(),COLUMN())))</f>
        <v>-71285388.435573325</v>
      </c>
      <c r="E105" s="10">
        <f t="shared" ca="1" si="1"/>
        <v>0</v>
      </c>
      <c r="F105" s="3"/>
      <c r="G105" s="10" cm="1">
        <f t="array" aca="1" ref="G105" ca="1">SUM(INDIRECT("'"&amp;TOTALCustomerSheets&amp;"'!"&amp;ADDRESS(ROW(),COLUMN())))</f>
        <v>-63801482.574156903</v>
      </c>
      <c r="H105" s="10" cm="1">
        <f t="array" aca="1" ref="H105" ca="1">SUM(INDIRECT("'"&amp;TOTALCustomerSheets&amp;"'!"&amp;ADDRESS(ROW(),COLUMN())))</f>
        <v>-7373875.8786013238</v>
      </c>
      <c r="I105" s="10" cm="1">
        <f t="array" aca="1" ref="I105" ca="1">SUM(INDIRECT("'"&amp;TOTALCustomerSheets&amp;"'!"&amp;ADDRESS(ROW(),COLUMN())))</f>
        <v>-1031.5819091124597</v>
      </c>
      <c r="J105" s="10" cm="1">
        <f t="array" aca="1" ref="J105" ca="1">SUM(INDIRECT("'"&amp;TOTALCustomerSheets&amp;"'!"&amp;ADDRESS(ROW(),COLUMN())))</f>
        <v>0</v>
      </c>
      <c r="K105" s="10" cm="1">
        <f t="array" aca="1" ref="K105" ca="1">SUM(INDIRECT("'"&amp;TOTALCustomerSheets&amp;"'!"&amp;ADDRESS(ROW(),COLUMN())))</f>
        <v>-108998.40090599016</v>
      </c>
    </row>
    <row r="106" spans="1:11" outlineLevel="1">
      <c r="A106" s="31">
        <f>IF(ISBLANK('Input-Accounts'!A106),"",'Input-Accounts'!A106)</f>
        <v>94</v>
      </c>
      <c r="B106" s="53" t="str">
        <f>IF(ISBLANK('Input-Accounts'!B106),"",'Input-Accounts'!B106)</f>
        <v>METERS</v>
      </c>
      <c r="C106" s="31">
        <f>IF(ISBLANK('Input-Accounts'!C106),"",'Input-Accounts'!C106)</f>
        <v>381</v>
      </c>
      <c r="D106" s="10" cm="1">
        <f t="array" aca="1" ref="D106" ca="1">SUM(INDIRECT("'"&amp;TOTALCustomerSheets&amp;"'!"&amp;ADDRESS(ROW(),COLUMN())))</f>
        <v>-1939598.9953846149</v>
      </c>
      <c r="E106" s="10">
        <f t="shared" ca="1" si="1"/>
        <v>0</v>
      </c>
      <c r="F106" s="3"/>
      <c r="G106" s="10" cm="1">
        <f t="array" aca="1" ref="G106" ca="1">SUM(INDIRECT("'"&amp;TOTALCustomerSheets&amp;"'!"&amp;ADDRESS(ROW(),COLUMN())))</f>
        <v>-1480505.4444609811</v>
      </c>
      <c r="H106" s="10" cm="1">
        <f t="array" aca="1" ref="H106" ca="1">SUM(INDIRECT("'"&amp;TOTALCustomerSheets&amp;"'!"&amp;ADDRESS(ROW(),COLUMN())))</f>
        <v>-454805.31537015043</v>
      </c>
      <c r="I106" s="10" cm="1">
        <f t="array" aca="1" ref="I106" ca="1">SUM(INDIRECT("'"&amp;TOTALCustomerSheets&amp;"'!"&amp;ADDRESS(ROW(),COLUMN())))</f>
        <v>-162.39925058322618</v>
      </c>
      <c r="J106" s="10" cm="1">
        <f t="array" aca="1" ref="J106" ca="1">SUM(INDIRECT("'"&amp;TOTALCustomerSheets&amp;"'!"&amp;ADDRESS(ROW(),COLUMN())))</f>
        <v>0</v>
      </c>
      <c r="K106" s="10" cm="1">
        <f t="array" aca="1" ref="K106" ca="1">SUM(INDIRECT("'"&amp;TOTALCustomerSheets&amp;"'!"&amp;ADDRESS(ROW(),COLUMN())))</f>
        <v>-4125.836302900474</v>
      </c>
    </row>
    <row r="107" spans="1:11" outlineLevel="1">
      <c r="A107" s="31">
        <f>IF(ISBLANK('Input-Accounts'!A107),"",'Input-Accounts'!A107)</f>
        <v>95</v>
      </c>
      <c r="B107" s="53" t="str">
        <f>IF(ISBLANK('Input-Accounts'!B107),"",'Input-Accounts'!B107)</f>
        <v>METERS - AMI</v>
      </c>
      <c r="C107" s="31">
        <f>IF(ISBLANK('Input-Accounts'!C107),"",'Input-Accounts'!C107)</f>
        <v>381.1</v>
      </c>
      <c r="D107" s="10" cm="1">
        <f t="array" aca="1" ref="D107" ca="1">SUM(INDIRECT("'"&amp;TOTALCustomerSheets&amp;"'!"&amp;ADDRESS(ROW(),COLUMN())))</f>
        <v>-6446517.0300000021</v>
      </c>
      <c r="E107" s="10">
        <f t="shared" ca="1" si="1"/>
        <v>0</v>
      </c>
      <c r="F107" s="3"/>
      <c r="G107" s="10" cm="1">
        <f t="array" aca="1" ref="G107" ca="1">SUM(INDIRECT("'"&amp;TOTALCustomerSheets&amp;"'!"&amp;ADDRESS(ROW(),COLUMN())))</f>
        <v>-4920658.1274975743</v>
      </c>
      <c r="H107" s="10" cm="1">
        <f t="array" aca="1" ref="H107" ca="1">SUM(INDIRECT("'"&amp;TOTALCustomerSheets&amp;"'!"&amp;ADDRESS(ROW(),COLUMN())))</f>
        <v>-1511606.3773206945</v>
      </c>
      <c r="I107" s="10" cm="1">
        <f t="array" aca="1" ref="I107" ca="1">SUM(INDIRECT("'"&amp;TOTALCustomerSheets&amp;"'!"&amp;ADDRESS(ROW(),COLUMN())))</f>
        <v>-539.75565930647804</v>
      </c>
      <c r="J107" s="10" cm="1">
        <f t="array" aca="1" ref="J107" ca="1">SUM(INDIRECT("'"&amp;TOTALCustomerSheets&amp;"'!"&amp;ADDRESS(ROW(),COLUMN())))</f>
        <v>0</v>
      </c>
      <c r="K107" s="10" cm="1">
        <f t="array" aca="1" ref="K107" ca="1">SUM(INDIRECT("'"&amp;TOTALCustomerSheets&amp;"'!"&amp;ADDRESS(ROW(),COLUMN())))</f>
        <v>-13712.769522426988</v>
      </c>
    </row>
    <row r="108" spans="1:11" outlineLevel="1">
      <c r="A108" s="31">
        <f>IF(ISBLANK('Input-Accounts'!A108),"",'Input-Accounts'!A108)</f>
        <v>96</v>
      </c>
      <c r="B108" s="53" t="str">
        <f>IF(ISBLANK('Input-Accounts'!B108),"",'Input-Accounts'!B108)</f>
        <v>METER INSTALLATIONS (Less SMRP)</v>
      </c>
      <c r="C108" s="31">
        <f>IF(ISBLANK('Input-Accounts'!C108),"",'Input-Accounts'!C108)</f>
        <v>382</v>
      </c>
      <c r="D108" s="10" cm="1">
        <f t="array" aca="1" ref="D108" ca="1">SUM(INDIRECT("'"&amp;TOTALCustomerSheets&amp;"'!"&amp;ADDRESS(ROW(),COLUMN())))</f>
        <v>-6129404.45784608</v>
      </c>
      <c r="E108" s="10">
        <f t="shared" ca="1" si="1"/>
        <v>0</v>
      </c>
      <c r="F108" s="3"/>
      <c r="G108" s="10" cm="1">
        <f t="array" aca="1" ref="G108" ca="1">SUM(INDIRECT("'"&amp;TOTALCustomerSheets&amp;"'!"&amp;ADDRESS(ROW(),COLUMN())))</f>
        <v>-4678604.5428658659</v>
      </c>
      <c r="H108" s="10" cm="1">
        <f t="array" aca="1" ref="H108" ca="1">SUM(INDIRECT("'"&amp;TOTALCustomerSheets&amp;"'!"&amp;ADDRESS(ROW(),COLUMN())))</f>
        <v>-1437248.4900824074</v>
      </c>
      <c r="I108" s="10" cm="1">
        <f t="array" aca="1" ref="I108" ca="1">SUM(INDIRECT("'"&amp;TOTALCustomerSheets&amp;"'!"&amp;ADDRESS(ROW(),COLUMN())))</f>
        <v>-513.2043751540009</v>
      </c>
      <c r="J108" s="10" cm="1">
        <f t="array" aca="1" ref="J108" ca="1">SUM(INDIRECT("'"&amp;TOTALCustomerSheets&amp;"'!"&amp;ADDRESS(ROW(),COLUMN())))</f>
        <v>0</v>
      </c>
      <c r="K108" s="10" cm="1">
        <f t="array" aca="1" ref="K108" ca="1">SUM(INDIRECT("'"&amp;TOTALCustomerSheets&amp;"'!"&amp;ADDRESS(ROW(),COLUMN())))</f>
        <v>-13038.220522653271</v>
      </c>
    </row>
    <row r="109" spans="1:11" outlineLevel="1">
      <c r="A109" s="31">
        <f>IF(ISBLANK('Input-Accounts'!A109),"",'Input-Accounts'!A109)</f>
        <v>97</v>
      </c>
      <c r="B109" s="53" t="str">
        <f>IF(ISBLANK('Input-Accounts'!B109),"",'Input-Accounts'!B109)</f>
        <v>HOUSE REGULATORS (Less SMRP)</v>
      </c>
      <c r="C109" s="31">
        <f>IF(ISBLANK('Input-Accounts'!C109),"",'Input-Accounts'!C109)</f>
        <v>383</v>
      </c>
      <c r="D109" s="10" cm="1">
        <f t="array" aca="1" ref="D109" ca="1">SUM(INDIRECT("'"&amp;TOTALCustomerSheets&amp;"'!"&amp;ADDRESS(ROW(),COLUMN())))</f>
        <v>-2708053.449476127</v>
      </c>
      <c r="E109" s="10">
        <f t="shared" ca="1" si="1"/>
        <v>0</v>
      </c>
      <c r="F109" s="3"/>
      <c r="G109" s="10" cm="1">
        <f t="array" aca="1" ref="G109" ca="1">SUM(INDIRECT("'"&amp;TOTALCustomerSheets&amp;"'!"&amp;ADDRESS(ROW(),COLUMN())))</f>
        <v>-2067070.5054916365</v>
      </c>
      <c r="H109" s="10" cm="1">
        <f t="array" aca="1" ref="H109" ca="1">SUM(INDIRECT("'"&amp;TOTALCustomerSheets&amp;"'!"&amp;ADDRESS(ROW(),COLUMN())))</f>
        <v>-634995.74193375208</v>
      </c>
      <c r="I109" s="10" cm="1">
        <f t="array" aca="1" ref="I109" ca="1">SUM(INDIRECT("'"&amp;TOTALCustomerSheets&amp;"'!"&amp;ADDRESS(ROW(),COLUMN())))</f>
        <v>-226.74060554822867</v>
      </c>
      <c r="J109" s="10" cm="1">
        <f t="array" aca="1" ref="J109" ca="1">SUM(INDIRECT("'"&amp;TOTALCustomerSheets&amp;"'!"&amp;ADDRESS(ROW(),COLUMN())))</f>
        <v>0</v>
      </c>
      <c r="K109" s="10" cm="1">
        <f t="array" aca="1" ref="K109" ca="1">SUM(INDIRECT("'"&amp;TOTALCustomerSheets&amp;"'!"&amp;ADDRESS(ROW(),COLUMN())))</f>
        <v>-5760.4614451905818</v>
      </c>
    </row>
    <row r="110" spans="1:11" outlineLevel="1">
      <c r="A110" s="31">
        <f>IF(ISBLANK('Input-Accounts'!A110),"",'Input-Accounts'!A110)</f>
        <v>98</v>
      </c>
      <c r="B110" s="53" t="str">
        <f>IF(ISBLANK('Input-Accounts'!B110),"",'Input-Accounts'!B110)</f>
        <v>HOUSE REGULATOR INSTALLATIONS</v>
      </c>
      <c r="C110" s="31">
        <f>IF(ISBLANK('Input-Accounts'!C110),"",'Input-Accounts'!C110)</f>
        <v>384</v>
      </c>
      <c r="D110" s="10" cm="1">
        <f t="array" aca="1" ref="D110" ca="1">SUM(INDIRECT("'"&amp;TOTALCustomerSheets&amp;"'!"&amp;ADDRESS(ROW(),COLUMN())))</f>
        <v>-1769368.1399999994</v>
      </c>
      <c r="E110" s="10">
        <f t="shared" ca="1" si="1"/>
        <v>0</v>
      </c>
      <c r="F110" s="3"/>
      <c r="G110" s="10" cm="1">
        <f t="array" aca="1" ref="G110" ca="1">SUM(INDIRECT("'"&amp;TOTALCustomerSheets&amp;"'!"&amp;ADDRESS(ROW(),COLUMN())))</f>
        <v>-1350567.396023192</v>
      </c>
      <c r="H110" s="10" cm="1">
        <f t="array" aca="1" ref="H110" ca="1">SUM(INDIRECT("'"&amp;TOTALCustomerSheets&amp;"'!"&amp;ADDRESS(ROW(),COLUMN())))</f>
        <v>-414888.86972692196</v>
      </c>
      <c r="I110" s="10" cm="1">
        <f t="array" aca="1" ref="I110" ca="1">SUM(INDIRECT("'"&amp;TOTALCustomerSheets&amp;"'!"&amp;ADDRESS(ROW(),COLUMN())))</f>
        <v>-148.14611712296619</v>
      </c>
      <c r="J110" s="10" cm="1">
        <f t="array" aca="1" ref="J110" ca="1">SUM(INDIRECT("'"&amp;TOTALCustomerSheets&amp;"'!"&amp;ADDRESS(ROW(),COLUMN())))</f>
        <v>0</v>
      </c>
      <c r="K110" s="10" cm="1">
        <f t="array" aca="1" ref="K110" ca="1">SUM(INDIRECT("'"&amp;TOTALCustomerSheets&amp;"'!"&amp;ADDRESS(ROW(),COLUMN())))</f>
        <v>-3763.7281327627725</v>
      </c>
    </row>
    <row r="111" spans="1:11" outlineLevel="1">
      <c r="A111" s="31">
        <f>IF(ISBLANK('Input-Accounts'!A111),"",'Input-Accounts'!A111)</f>
        <v>99</v>
      </c>
      <c r="B111" s="53" t="str">
        <f>IF(ISBLANK('Input-Accounts'!B111),"",'Input-Accounts'!B111)</f>
        <v>INDUSTRIAL M &amp; R STATION EQUIPMENT</v>
      </c>
      <c r="C111" s="31">
        <f>IF(ISBLANK('Input-Accounts'!C111),"",'Input-Accounts'!C111)</f>
        <v>385</v>
      </c>
      <c r="D111" s="10" cm="1">
        <f t="array" aca="1" ref="D111" ca="1">SUM(INDIRECT("'"&amp;TOTALCustomerSheets&amp;"'!"&amp;ADDRESS(ROW(),COLUMN())))</f>
        <v>-767292.43615384563</v>
      </c>
      <c r="E111" s="10">
        <f t="shared" ca="1" si="1"/>
        <v>0</v>
      </c>
      <c r="F111" s="3"/>
      <c r="G111" s="10" cm="1">
        <f t="array" aca="1" ref="G111" ca="1">SUM(INDIRECT("'"&amp;TOTALCustomerSheets&amp;"'!"&amp;ADDRESS(ROW(),COLUMN())))</f>
        <v>0</v>
      </c>
      <c r="H111" s="10" cm="1">
        <f t="array" aca="1" ref="H111" ca="1">SUM(INDIRECT("'"&amp;TOTALCustomerSheets&amp;"'!"&amp;ADDRESS(ROW(),COLUMN())))</f>
        <v>-233438.87310686166</v>
      </c>
      <c r="I111" s="10" cm="1">
        <f t="array" aca="1" ref="I111" ca="1">SUM(INDIRECT("'"&amp;TOTALCustomerSheets&amp;"'!"&amp;ADDRESS(ROW(),COLUMN())))</f>
        <v>-1880.3163409749634</v>
      </c>
      <c r="J111" s="10" cm="1">
        <f t="array" aca="1" ref="J111" ca="1">SUM(INDIRECT("'"&amp;TOTALCustomerSheets&amp;"'!"&amp;ADDRESS(ROW(),COLUMN())))</f>
        <v>0</v>
      </c>
      <c r="K111" s="10" cm="1">
        <f t="array" aca="1" ref="K111" ca="1">SUM(INDIRECT("'"&amp;TOTALCustomerSheets&amp;"'!"&amp;ADDRESS(ROW(),COLUMN())))</f>
        <v>-531973.24670600903</v>
      </c>
    </row>
    <row r="112" spans="1:11" outlineLevel="1">
      <c r="A112" s="31">
        <f>IF(ISBLANK('Input-Accounts'!A112),"",'Input-Accounts'!A112)</f>
        <v>100</v>
      </c>
      <c r="B112" s="53" t="str">
        <f>IF(ISBLANK('Input-Accounts'!B112),"",'Input-Accounts'!B112)</f>
        <v>INDUSTRIAL M &amp; R STATION EQUIPMENT - DS-ML DIRECT ASSIGNMENT</v>
      </c>
      <c r="C112" s="31">
        <f>IF(ISBLANK('Input-Accounts'!C112),"",'Input-Accounts'!C112)</f>
        <v>385</v>
      </c>
      <c r="D112" s="10" cm="1">
        <f t="array" aca="1" ref="D112" ca="1">SUM(INDIRECT("'"&amp;TOTALCustomerSheets&amp;"'!"&amp;ADDRESS(ROW(),COLUMN())))</f>
        <v>-188149.43</v>
      </c>
      <c r="E112" s="10">
        <f t="shared" ca="1" si="1"/>
        <v>0</v>
      </c>
      <c r="F112" s="3"/>
      <c r="G112" s="10" cm="1">
        <f t="array" aca="1" ref="G112" ca="1">SUM(INDIRECT("'"&amp;TOTALCustomerSheets&amp;"'!"&amp;ADDRESS(ROW(),COLUMN())))</f>
        <v>0</v>
      </c>
      <c r="H112" s="10" cm="1">
        <f t="array" aca="1" ref="H112" ca="1">SUM(INDIRECT("'"&amp;TOTALCustomerSheets&amp;"'!"&amp;ADDRESS(ROW(),COLUMN())))</f>
        <v>0</v>
      </c>
      <c r="I112" s="10" cm="1">
        <f t="array" aca="1" ref="I112" ca="1">SUM(INDIRECT("'"&amp;TOTALCustomerSheets&amp;"'!"&amp;ADDRESS(ROW(),COLUMN())))</f>
        <v>0</v>
      </c>
      <c r="J112" s="10" cm="1">
        <f t="array" aca="1" ref="J112" ca="1">SUM(INDIRECT("'"&amp;TOTALCustomerSheets&amp;"'!"&amp;ADDRESS(ROW(),COLUMN())))</f>
        <v>-188149.43</v>
      </c>
      <c r="K112" s="10" cm="1">
        <f t="array" aca="1" ref="K112" ca="1">SUM(INDIRECT("'"&amp;TOTALCustomerSheets&amp;"'!"&amp;ADDRESS(ROW(),COLUMN())))</f>
        <v>0</v>
      </c>
    </row>
    <row r="113" spans="1:11" outlineLevel="1">
      <c r="A113" s="31">
        <f>IF(ISBLANK('Input-Accounts'!A113),"",'Input-Accounts'!A113)</f>
        <v>101</v>
      </c>
      <c r="B113" s="53" t="str">
        <f>IF(ISBLANK('Input-Accounts'!B113),"",'Input-Accounts'!B113)</f>
        <v>OTHER EQUIP-ODORIZATION</v>
      </c>
      <c r="C113" s="31">
        <f>IF(ISBLANK('Input-Accounts'!C113),"",'Input-Accounts'!C113)</f>
        <v>387.2</v>
      </c>
      <c r="D113" s="10" cm="1">
        <f t="array" aca="1" ref="D113" ca="1">SUM(INDIRECT("'"&amp;TOTALCustomerSheets&amp;"'!"&amp;ADDRESS(ROW(),COLUMN())))</f>
        <v>31597.017080001617</v>
      </c>
      <c r="E113" s="10">
        <f t="shared" ca="1" si="1"/>
        <v>0</v>
      </c>
      <c r="F113" s="3"/>
      <c r="G113" s="10" cm="1">
        <f t="array" aca="1" ref="G113" ca="1">SUM(INDIRECT("'"&amp;TOTALCustomerSheets&amp;"'!"&amp;ADDRESS(ROW(),COLUMN())))</f>
        <v>27291.815750537906</v>
      </c>
      <c r="H113" s="10" cm="1">
        <f t="array" aca="1" ref="H113" ca="1">SUM(INDIRECT("'"&amp;TOTALCustomerSheets&amp;"'!"&amp;ADDRESS(ROW(),COLUMN())))</f>
        <v>3878.3318284071333</v>
      </c>
      <c r="I113" s="10" cm="1">
        <f t="array" aca="1" ref="I113" ca="1">SUM(INDIRECT("'"&amp;TOTALCustomerSheets&amp;"'!"&amp;ADDRESS(ROW(),COLUMN())))</f>
        <v>1.8457129552010358</v>
      </c>
      <c r="J113" s="10" cm="1">
        <f t="array" aca="1" ref="J113" ca="1">SUM(INDIRECT("'"&amp;TOTALCustomerSheets&amp;"'!"&amp;ADDRESS(ROW(),COLUMN())))</f>
        <v>73.004213078601097</v>
      </c>
      <c r="K113" s="10" cm="1">
        <f t="array" aca="1" ref="K113" ca="1">SUM(INDIRECT("'"&amp;TOTALCustomerSheets&amp;"'!"&amp;ADDRESS(ROW(),COLUMN())))</f>
        <v>352.01957502277384</v>
      </c>
    </row>
    <row r="114" spans="1:11" outlineLevel="1">
      <c r="A114" s="31">
        <f>IF(ISBLANK('Input-Accounts'!A114),"",'Input-Accounts'!A114)</f>
        <v>102</v>
      </c>
      <c r="B114" s="53" t="str">
        <f>IF(ISBLANK('Input-Accounts'!B114),"",'Input-Accounts'!B114)</f>
        <v>OTHER EQUIP-TELEPHONE</v>
      </c>
      <c r="C114" s="31">
        <f>IF(ISBLANK('Input-Accounts'!C114),"",'Input-Accounts'!C114)</f>
        <v>387.41</v>
      </c>
      <c r="D114" s="10" cm="1">
        <f t="array" aca="1" ref="D114" ca="1">SUM(INDIRECT("'"&amp;TOTALCustomerSheets&amp;"'!"&amp;ADDRESS(ROW(),COLUMN())))</f>
        <v>-39709.82877943229</v>
      </c>
      <c r="E114" s="10">
        <f t="shared" ca="1" si="1"/>
        <v>0</v>
      </c>
      <c r="F114" s="3"/>
      <c r="G114" s="10" cm="1">
        <f t="array" aca="1" ref="G114" ca="1">SUM(INDIRECT("'"&amp;TOTALCustomerSheets&amp;"'!"&amp;ADDRESS(ROW(),COLUMN())))</f>
        <v>-34299.229189568112</v>
      </c>
      <c r="H114" s="10" cm="1">
        <f t="array" aca="1" ref="H114" ca="1">SUM(INDIRECT("'"&amp;TOTALCustomerSheets&amp;"'!"&amp;ADDRESS(ROW(),COLUMN())))</f>
        <v>-4874.1275945742518</v>
      </c>
      <c r="I114" s="10" cm="1">
        <f t="array" aca="1" ref="I114" ca="1">SUM(INDIRECT("'"&amp;TOTALCustomerSheets&amp;"'!"&amp;ADDRESS(ROW(),COLUMN())))</f>
        <v>-2.3196159701227521</v>
      </c>
      <c r="J114" s="10" cm="1">
        <f t="array" aca="1" ref="J114" ca="1">SUM(INDIRECT("'"&amp;TOTALCustomerSheets&amp;"'!"&amp;ADDRESS(ROW(),COLUMN())))</f>
        <v>-91.748686092373774</v>
      </c>
      <c r="K114" s="10" cm="1">
        <f t="array" aca="1" ref="K114" ca="1">SUM(INDIRECT("'"&amp;TOTALCustomerSheets&amp;"'!"&amp;ADDRESS(ROW(),COLUMN())))</f>
        <v>-442.4036932274289</v>
      </c>
    </row>
    <row r="115" spans="1:11" outlineLevel="1">
      <c r="A115" s="31">
        <f>IF(ISBLANK('Input-Accounts'!A115),"",'Input-Accounts'!A115)</f>
        <v>103</v>
      </c>
      <c r="B115" s="53" t="str">
        <f>IF(ISBLANK('Input-Accounts'!B115),"",'Input-Accounts'!B115)</f>
        <v>OTHER EQUIPMENT-RADIO</v>
      </c>
      <c r="C115" s="31">
        <f>IF(ISBLANK('Input-Accounts'!C115),"",'Input-Accounts'!C115)</f>
        <v>387.42</v>
      </c>
      <c r="D115" s="10" cm="1">
        <f t="array" aca="1" ref="D115" ca="1">SUM(INDIRECT("'"&amp;TOTALCustomerSheets&amp;"'!"&amp;ADDRESS(ROW(),COLUMN())))</f>
        <v>-193753.56377428529</v>
      </c>
      <c r="E115" s="10">
        <f t="shared" ca="1" si="1"/>
        <v>0</v>
      </c>
      <c r="F115" s="3"/>
      <c r="G115" s="10" cm="1">
        <f t="array" aca="1" ref="G115" ca="1">SUM(INDIRECT("'"&amp;TOTALCustomerSheets&amp;"'!"&amp;ADDRESS(ROW(),COLUMN())))</f>
        <v>-167353.97997061876</v>
      </c>
      <c r="H115" s="10" cm="1">
        <f t="array" aca="1" ref="H115" ca="1">SUM(INDIRECT("'"&amp;TOTALCustomerSheets&amp;"'!"&amp;ADDRESS(ROW(),COLUMN())))</f>
        <v>-23782.011173729552</v>
      </c>
      <c r="I115" s="10" cm="1">
        <f t="array" aca="1" ref="I115" ca="1">SUM(INDIRECT("'"&amp;TOTALCustomerSheets&amp;"'!"&amp;ADDRESS(ROW(),COLUMN())))</f>
        <v>-11.317950104882184</v>
      </c>
      <c r="J115" s="10" cm="1">
        <f t="array" aca="1" ref="J115" ca="1">SUM(INDIRECT("'"&amp;TOTALCustomerSheets&amp;"'!"&amp;ADDRESS(ROW(),COLUMN())))</f>
        <v>-447.66334805283856</v>
      </c>
      <c r="K115" s="10" cm="1">
        <f t="array" aca="1" ref="K115" ca="1">SUM(INDIRECT("'"&amp;TOTALCustomerSheets&amp;"'!"&amp;ADDRESS(ROW(),COLUMN())))</f>
        <v>-2158.591331779231</v>
      </c>
    </row>
    <row r="116" spans="1:11" outlineLevel="1">
      <c r="A116" s="31">
        <f>IF(ISBLANK('Input-Accounts'!A116),"",'Input-Accounts'!A116)</f>
        <v>104</v>
      </c>
      <c r="B116" s="53" t="str">
        <f>IF(ISBLANK('Input-Accounts'!B116),"",'Input-Accounts'!B116)</f>
        <v>OTHER EQUIP-OTHER COMMUNICATION</v>
      </c>
      <c r="C116" s="31">
        <f>IF(ISBLANK('Input-Accounts'!C116),"",'Input-Accounts'!C116)</f>
        <v>387.44</v>
      </c>
      <c r="D116" s="10" cm="1">
        <f t="array" aca="1" ref="D116" ca="1">SUM(INDIRECT("'"&amp;TOTALCustomerSheets&amp;"'!"&amp;ADDRESS(ROW(),COLUMN())))</f>
        <v>-39311.343297212617</v>
      </c>
      <c r="E116" s="10">
        <f t="shared" ca="1" si="1"/>
        <v>0</v>
      </c>
      <c r="F116" s="3"/>
      <c r="G116" s="10" cm="1">
        <f t="array" aca="1" ref="G116" ca="1">SUM(INDIRECT("'"&amp;TOTALCustomerSheets&amp;"'!"&amp;ADDRESS(ROW(),COLUMN())))</f>
        <v>-33955.038713218149</v>
      </c>
      <c r="H116" s="10" cm="1">
        <f t="array" aca="1" ref="H116" ca="1">SUM(INDIRECT("'"&amp;TOTALCustomerSheets&amp;"'!"&amp;ADDRESS(ROW(),COLUMN())))</f>
        <v>-4825.216049381941</v>
      </c>
      <c r="I116" s="10" cm="1">
        <f t="array" aca="1" ref="I116" ca="1">SUM(INDIRECT("'"&amp;TOTALCustomerSheets&amp;"'!"&amp;ADDRESS(ROW(),COLUMN())))</f>
        <v>-2.2963387786356515</v>
      </c>
      <c r="J116" s="10" cm="1">
        <f t="array" aca="1" ref="J116" ca="1">SUM(INDIRECT("'"&amp;TOTALCustomerSheets&amp;"'!"&amp;ADDRESS(ROW(),COLUMN())))</f>
        <v>-90.827994149237583</v>
      </c>
      <c r="K116" s="10" cm="1">
        <f t="array" aca="1" ref="K116" ca="1">SUM(INDIRECT("'"&amp;TOTALCustomerSheets&amp;"'!"&amp;ADDRESS(ROW(),COLUMN())))</f>
        <v>-437.96420168464982</v>
      </c>
    </row>
    <row r="117" spans="1:11" outlineLevel="1">
      <c r="A117" s="31">
        <f>IF(ISBLANK('Input-Accounts'!A117),"",'Input-Accounts'!A117)</f>
        <v>105</v>
      </c>
      <c r="B117" s="53" t="str">
        <f>IF(ISBLANK('Input-Accounts'!B117),"",'Input-Accounts'!B117)</f>
        <v>OTHER EQUIP-TELEMETERING</v>
      </c>
      <c r="C117" s="31">
        <f>IF(ISBLANK('Input-Accounts'!C117),"",'Input-Accounts'!C117)</f>
        <v>387.45</v>
      </c>
      <c r="D117" s="10" cm="1">
        <f t="array" aca="1" ref="D117" ca="1">SUM(INDIRECT("'"&amp;TOTALCustomerSheets&amp;"'!"&amp;ADDRESS(ROW(),COLUMN())))</f>
        <v>460924.46644461271</v>
      </c>
      <c r="E117" s="10">
        <f t="shared" ca="1" si="1"/>
        <v>0</v>
      </c>
      <c r="F117" s="3"/>
      <c r="G117" s="10" cm="1">
        <f t="array" aca="1" ref="G117" ca="1">SUM(INDIRECT("'"&amp;TOTALCustomerSheets&amp;"'!"&amp;ADDRESS(ROW(),COLUMN())))</f>
        <v>398121.93604449951</v>
      </c>
      <c r="H117" s="10" cm="1">
        <f t="array" aca="1" ref="H117" ca="1">SUM(INDIRECT("'"&amp;TOTALCustomerSheets&amp;"'!"&amp;ADDRESS(ROW(),COLUMN())))</f>
        <v>56575.531297070964</v>
      </c>
      <c r="I117" s="10" cm="1">
        <f t="array" aca="1" ref="I117" ca="1">SUM(INDIRECT("'"&amp;TOTALCustomerSheets&amp;"'!"&amp;ADDRESS(ROW(),COLUMN())))</f>
        <v>26.924511795906</v>
      </c>
      <c r="J117" s="10" cm="1">
        <f t="array" aca="1" ref="J117" ca="1">SUM(INDIRECT("'"&amp;TOTALCustomerSheets&amp;"'!"&amp;ADDRESS(ROW(),COLUMN())))</f>
        <v>1064.9558430235625</v>
      </c>
      <c r="K117" s="10" cm="1">
        <f t="array" aca="1" ref="K117" ca="1">SUM(INDIRECT("'"&amp;TOTALCustomerSheets&amp;"'!"&amp;ADDRESS(ROW(),COLUMN())))</f>
        <v>5135.1187482227688</v>
      </c>
    </row>
    <row r="118" spans="1:11" outlineLevel="1">
      <c r="A118" s="31">
        <f>IF(ISBLANK('Input-Accounts'!A118),"",'Input-Accounts'!A118)</f>
        <v>106</v>
      </c>
      <c r="B118" s="53" t="str">
        <f>IF(ISBLANK('Input-Accounts'!B118),"",'Input-Accounts'!B118)</f>
        <v>OTHER EQUIP-CUST INFO SERVICE</v>
      </c>
      <c r="C118" s="31">
        <f>IF(ISBLANK('Input-Accounts'!C118),"",'Input-Accounts'!C118)</f>
        <v>387.46</v>
      </c>
      <c r="D118" s="10" cm="1">
        <f t="array" aca="1" ref="D118" ca="1">SUM(INDIRECT("'"&amp;TOTALCustomerSheets&amp;"'!"&amp;ADDRESS(ROW(),COLUMN())))</f>
        <v>-63490.960112707762</v>
      </c>
      <c r="E118" s="10">
        <f t="shared" ca="1" si="1"/>
        <v>0</v>
      </c>
      <c r="F118" s="3"/>
      <c r="G118" s="10" cm="1">
        <f t="array" aca="1" ref="G118" ca="1">SUM(INDIRECT("'"&amp;TOTALCustomerSheets&amp;"'!"&amp;ADDRESS(ROW(),COLUMN())))</f>
        <v>-54840.100280145904</v>
      </c>
      <c r="H118" s="10" cm="1">
        <f t="array" aca="1" ref="H118" ca="1">SUM(INDIRECT("'"&amp;TOTALCustomerSheets&amp;"'!"&amp;ADDRESS(ROW(),COLUMN())))</f>
        <v>-7793.109419087913</v>
      </c>
      <c r="I118" s="10" cm="1">
        <f t="array" aca="1" ref="I118" ca="1">SUM(INDIRECT("'"&amp;TOTALCustomerSheets&amp;"'!"&amp;ADDRESS(ROW(),COLUMN())))</f>
        <v>-3.708770588105494</v>
      </c>
      <c r="J118" s="10" cm="1">
        <f t="array" aca="1" ref="J118" ca="1">SUM(INDIRECT("'"&amp;TOTALCustomerSheets&amp;"'!"&amp;ADDRESS(ROW(),COLUMN())))</f>
        <v>-146.69446704090089</v>
      </c>
      <c r="K118" s="10" cm="1">
        <f t="array" aca="1" ref="K118" ca="1">SUM(INDIRECT("'"&amp;TOTALCustomerSheets&amp;"'!"&amp;ADDRESS(ROW(),COLUMN())))</f>
        <v>-707.34717584493342</v>
      </c>
    </row>
    <row r="119" spans="1:11" outlineLevel="1">
      <c r="A119" s="31">
        <f>IF(ISBLANK('Input-Accounts'!A119),"",'Input-Accounts'!A119)</f>
        <v>107</v>
      </c>
      <c r="B119" s="53" t="str">
        <f>IF(ISBLANK('Input-Accounts'!B119),"",'Input-Accounts'!B119)</f>
        <v>GPS PIPE LOCATORS</v>
      </c>
      <c r="C119" s="31">
        <f>IF(ISBLANK('Input-Accounts'!C119),"",'Input-Accounts'!C119)</f>
        <v>387.5</v>
      </c>
      <c r="D119" s="10" cm="1">
        <f t="array" aca="1" ref="D119" ca="1">SUM(INDIRECT("'"&amp;TOTALCustomerSheets&amp;"'!"&amp;ADDRESS(ROW(),COLUMN())))</f>
        <v>-45933.824145131577</v>
      </c>
      <c r="E119" s="10">
        <f t="shared" ca="1" si="1"/>
        <v>0</v>
      </c>
      <c r="F119" s="3"/>
      <c r="G119" s="10" cm="1">
        <f t="array" aca="1" ref="G119" ca="1">SUM(INDIRECT("'"&amp;TOTALCustomerSheets&amp;"'!"&amp;ADDRESS(ROW(),COLUMN())))</f>
        <v>-39675.183961589202</v>
      </c>
      <c r="H119" s="10" cm="1">
        <f t="array" aca="1" ref="H119" ca="1">SUM(INDIRECT("'"&amp;TOTALCustomerSheets&amp;"'!"&amp;ADDRESS(ROW(),COLUMN())))</f>
        <v>-5638.0832320805503</v>
      </c>
      <c r="I119" s="10" cm="1">
        <f t="array" aca="1" ref="I119" ca="1">SUM(INDIRECT("'"&amp;TOTALCustomerSheets&amp;"'!"&amp;ADDRESS(ROW(),COLUMN())))</f>
        <v>-2.6831853808204844</v>
      </c>
      <c r="J119" s="10" cm="1">
        <f t="array" aca="1" ref="J119" ca="1">SUM(INDIRECT("'"&amp;TOTALCustomerSheets&amp;"'!"&amp;ADDRESS(ROW(),COLUMN())))</f>
        <v>-106.12909050609679</v>
      </c>
      <c r="K119" s="10" cm="1">
        <f t="array" aca="1" ref="K119" ca="1">SUM(INDIRECT("'"&amp;TOTALCustomerSheets&amp;"'!"&amp;ADDRESS(ROW(),COLUMN())))</f>
        <v>-511.74467557490129</v>
      </c>
    </row>
    <row r="120" spans="1:11" outlineLevel="1">
      <c r="A120" s="31">
        <f>IF(ISBLANK('Input-Accounts'!A120),"",'Input-Accounts'!A120)</f>
        <v>108</v>
      </c>
      <c r="B120" t="str">
        <f>IF(ISBLANK('Input-Accounts'!B120),"",'Input-Accounts'!B120)</f>
        <v>Subtotal - Distribution Plant</v>
      </c>
      <c r="C120" s="31" t="str">
        <f>IF(ISBLANK('Input-Accounts'!C120),"",'Input-Accounts'!C120)</f>
        <v/>
      </c>
      <c r="D120" s="123" cm="1">
        <f t="array" aca="1" ref="D120" ca="1">SUM(INDIRECT("'"&amp;TOTALCustomerSheets&amp;"'!"&amp;ADDRESS(ROW(),COLUMN())))</f>
        <v>-118628259.19136211</v>
      </c>
      <c r="E120" s="10">
        <f t="shared" ca="1" si="1"/>
        <v>0</v>
      </c>
      <c r="G120" s="123" cm="1">
        <f t="array" aca="1" ref="G120" ca="1">SUM(INDIRECT("'"&amp;TOTALCustomerSheets&amp;"'!"&amp;ADDRESS(ROW(),COLUMN())))</f>
        <v>-102812592.80777058</v>
      </c>
      <c r="H120" s="123" cm="1">
        <f t="array" aca="1" ref="H120" ca="1">SUM(INDIRECT("'"&amp;TOTALCustomerSheets&amp;"'!"&amp;ADDRESS(ROW(),COLUMN())))</f>
        <v>-14886452.672968294</v>
      </c>
      <c r="I120" s="123" cm="1">
        <f t="array" aca="1" ref="I120" ca="1">SUM(INDIRECT("'"&amp;TOTALCustomerSheets&amp;"'!"&amp;ADDRESS(ROW(),COLUMN())))</f>
        <v>-5026.0814512196048</v>
      </c>
      <c r="J120" s="123" cm="1">
        <f t="array" aca="1" ref="J120" ca="1">SUM(INDIRECT("'"&amp;TOTALCustomerSheets&amp;"'!"&amp;ADDRESS(ROW(),COLUMN())))</f>
        <v>-198687.80213628459</v>
      </c>
      <c r="K120" s="123" cm="1">
        <f t="array" aca="1" ref="K120" ca="1">SUM(INDIRECT("'"&amp;TOTALCustomerSheets&amp;"'!"&amp;ADDRESS(ROW(),COLUMN())))</f>
        <v>-725499.82703576377</v>
      </c>
    </row>
    <row r="121" spans="1:11" outlineLevel="1">
      <c r="A121" s="31" t="str">
        <f>IF(ISBLANK('Input-Accounts'!A121),"",'Input-Accounts'!A121)</f>
        <v/>
      </c>
      <c r="B121" t="str">
        <f>IF(ISBLANK('Input-Accounts'!B121),"",'Input-Accounts'!B121)</f>
        <v/>
      </c>
      <c r="D121" s="10"/>
      <c r="E121" s="10">
        <f t="shared" si="1"/>
        <v>0</v>
      </c>
      <c r="G121" s="10"/>
      <c r="H121" s="10"/>
      <c r="I121" s="10"/>
      <c r="J121" s="10"/>
      <c r="K121" s="10"/>
    </row>
    <row r="122" spans="1:11" outlineLevel="1">
      <c r="A122" s="31">
        <f>IF(ISBLANK('Input-Accounts'!A122),"",'Input-Accounts'!A122)</f>
        <v>109</v>
      </c>
      <c r="B122" s="1" t="str">
        <f>IF(ISBLANK('Input-Accounts'!B122),"",'Input-Accounts'!B122)</f>
        <v>General Plant</v>
      </c>
      <c r="D122" s="10"/>
      <c r="E122" s="10">
        <f t="shared" si="1"/>
        <v>0</v>
      </c>
      <c r="G122" s="10"/>
      <c r="H122" s="10"/>
      <c r="I122" s="10"/>
      <c r="J122" s="10"/>
      <c r="K122" s="10"/>
    </row>
    <row r="123" spans="1:11" outlineLevel="1">
      <c r="A123" s="31">
        <f>IF(ISBLANK('Input-Accounts'!A123),"",'Input-Accounts'!A123)</f>
        <v>110</v>
      </c>
      <c r="B123" s="53" t="str">
        <f>IF(ISBLANK('Input-Accounts'!B123),"",'Input-Accounts'!B123)</f>
        <v>OFFICE FURN &amp; EQUIP-UNSPECIFIED</v>
      </c>
      <c r="C123" s="31">
        <f>IF(ISBLANK('Input-Accounts'!C123),"",'Input-Accounts'!C123)</f>
        <v>391.1</v>
      </c>
      <c r="D123" s="10" cm="1">
        <f t="array" aca="1" ref="D123" ca="1">SUM(INDIRECT("'"&amp;TOTALCustomerSheets&amp;"'!"&amp;ADDRESS(ROW(),COLUMN())))</f>
        <v>-142646.3213501244</v>
      </c>
      <c r="E123" s="10">
        <f t="shared" ca="1" si="1"/>
        <v>0</v>
      </c>
      <c r="F123" s="3"/>
      <c r="G123" s="10" cm="1">
        <f t="array" aca="1" ref="G123" ca="1">SUM(INDIRECT("'"&amp;TOTALCustomerSheets&amp;"'!"&amp;ADDRESS(ROW(),COLUMN())))</f>
        <v>-123210.27361293617</v>
      </c>
      <c r="H123" s="10" cm="1">
        <f t="array" aca="1" ref="H123" ca="1">SUM(INDIRECT("'"&amp;TOTALCustomerSheets&amp;"'!"&amp;ADDRESS(ROW(),COLUMN())))</f>
        <v>-17508.923924579249</v>
      </c>
      <c r="I123" s="10" cm="1">
        <f t="array" aca="1" ref="I123" ca="1">SUM(INDIRECT("'"&amp;TOTALCustomerSheets&amp;"'!"&amp;ADDRESS(ROW(),COLUMN())))</f>
        <v>-8.3325638828841395</v>
      </c>
      <c r="J123" s="10" cm="1">
        <f t="array" aca="1" ref="J123" ca="1">SUM(INDIRECT("'"&amp;TOTALCustomerSheets&amp;"'!"&amp;ADDRESS(ROW(),COLUMN())))</f>
        <v>-329.58118838737397</v>
      </c>
      <c r="K123" s="10" cm="1">
        <f t="array" aca="1" ref="K123" ca="1">SUM(INDIRECT("'"&amp;TOTALCustomerSheets&amp;"'!"&amp;ADDRESS(ROW(),COLUMN())))</f>
        <v>-1589.2100603387162</v>
      </c>
    </row>
    <row r="124" spans="1:11" outlineLevel="1">
      <c r="A124" s="31">
        <f>IF(ISBLANK('Input-Accounts'!A124),"",'Input-Accounts'!A124)</f>
        <v>111</v>
      </c>
      <c r="B124" s="53" t="str">
        <f>IF(ISBLANK('Input-Accounts'!B124),"",'Input-Accounts'!B124)</f>
        <v xml:space="preserve">OFFICE FURN &amp; EQUIP-DATA HANDLING </v>
      </c>
      <c r="C124" s="31">
        <f>IF(ISBLANK('Input-Accounts'!C124),"",'Input-Accounts'!C124)</f>
        <v>391.11</v>
      </c>
      <c r="D124" s="10" cm="1">
        <f t="array" aca="1" ref="D124" ca="1">SUM(INDIRECT("'"&amp;TOTALCustomerSheets&amp;"'!"&amp;ADDRESS(ROW(),COLUMN())))</f>
        <v>4992.9559027014848</v>
      </c>
      <c r="E124" s="10">
        <f t="shared" ca="1" si="1"/>
        <v>0</v>
      </c>
      <c r="F124" s="3"/>
      <c r="G124" s="10" cm="1">
        <f t="array" aca="1" ref="G124" ca="1">SUM(INDIRECT("'"&amp;TOTALCustomerSheets&amp;"'!"&amp;ADDRESS(ROW(),COLUMN())))</f>
        <v>4312.6486339539815</v>
      </c>
      <c r="H124" s="10" cm="1">
        <f t="array" aca="1" ref="H124" ca="1">SUM(INDIRECT("'"&amp;TOTALCustomerSheets&amp;"'!"&amp;ADDRESS(ROW(),COLUMN())))</f>
        <v>612.85341417676148</v>
      </c>
      <c r="I124" s="10" cm="1">
        <f t="array" aca="1" ref="I124" ca="1">SUM(INDIRECT("'"&amp;TOTALCustomerSheets&amp;"'!"&amp;ADDRESS(ROW(),COLUMN())))</f>
        <v>0.29165928451506667</v>
      </c>
      <c r="J124" s="10" cm="1">
        <f t="array" aca="1" ref="J124" ca="1">SUM(INDIRECT("'"&amp;TOTALCustomerSheets&amp;"'!"&amp;ADDRESS(ROW(),COLUMN())))</f>
        <v>11.536114807608911</v>
      </c>
      <c r="K124" s="10" cm="1">
        <f t="array" aca="1" ref="K124" ca="1">SUM(INDIRECT("'"&amp;TOTALCustomerSheets&amp;"'!"&amp;ADDRESS(ROW(),COLUMN())))</f>
        <v>55.626080478617652</v>
      </c>
    </row>
    <row r="125" spans="1:11" outlineLevel="1">
      <c r="A125" s="31">
        <f>IF(ISBLANK('Input-Accounts'!A125),"",'Input-Accounts'!A125)</f>
        <v>112</v>
      </c>
      <c r="B125" s="53" t="str">
        <f>IF(ISBLANK('Input-Accounts'!B125),"",'Input-Accounts'!B125)</f>
        <v>OFFICE FURN &amp; EQUIP-INFO SYSTEMS</v>
      </c>
      <c r="C125" s="31">
        <f>IF(ISBLANK('Input-Accounts'!C125),"",'Input-Accounts'!C125)</f>
        <v>391.12</v>
      </c>
      <c r="D125" s="10" cm="1">
        <f t="array" aca="1" ref="D125" ca="1">SUM(INDIRECT("'"&amp;TOTALCustomerSheets&amp;"'!"&amp;ADDRESS(ROW(),COLUMN())))</f>
        <v>-7420.6278924892067</v>
      </c>
      <c r="E125" s="10">
        <f t="shared" ca="1" si="1"/>
        <v>0</v>
      </c>
      <c r="F125" s="3"/>
      <c r="G125" s="10" cm="1">
        <f t="array" aca="1" ref="G125" ca="1">SUM(INDIRECT("'"&amp;TOTALCustomerSheets&amp;"'!"&amp;ADDRESS(ROW(),COLUMN())))</f>
        <v>-6409.5420362733639</v>
      </c>
      <c r="H125" s="10" cm="1">
        <f t="array" aca="1" ref="H125" ca="1">SUM(INDIRECT("'"&amp;TOTALCustomerSheets&amp;"'!"&amp;ADDRESS(ROW(),COLUMN())))</f>
        <v>-910.83462939993342</v>
      </c>
      <c r="I125" s="10" cm="1">
        <f t="array" aca="1" ref="I125" ca="1">SUM(INDIRECT("'"&amp;TOTALCustomerSheets&amp;"'!"&amp;ADDRESS(ROW(),COLUMN())))</f>
        <v>-0.43346968488244364</v>
      </c>
      <c r="J125" s="10" cm="1">
        <f t="array" aca="1" ref="J125" ca="1">SUM(INDIRECT("'"&amp;TOTALCustomerSheets&amp;"'!"&amp;ADDRESS(ROW(),COLUMN())))</f>
        <v>-17.145197550409556</v>
      </c>
      <c r="K125" s="10" cm="1">
        <f t="array" aca="1" ref="K125" ca="1">SUM(INDIRECT("'"&amp;TOTALCustomerSheets&amp;"'!"&amp;ADDRESS(ROW(),COLUMN())))</f>
        <v>-82.672559580616536</v>
      </c>
    </row>
    <row r="126" spans="1:11" outlineLevel="1">
      <c r="A126" s="31">
        <f>IF(ISBLANK('Input-Accounts'!A126),"",'Input-Accounts'!A126)</f>
        <v>113</v>
      </c>
      <c r="B126" s="53" t="str">
        <f>IF(ISBLANK('Input-Accounts'!B126),"",'Input-Accounts'!B126)</f>
        <v>TRANS EQUIP-TRAILERS OVER $1,000</v>
      </c>
      <c r="C126" s="31">
        <f>IF(ISBLANK('Input-Accounts'!C126),"",'Input-Accounts'!C126)</f>
        <v>392.2</v>
      </c>
      <c r="D126" s="10" cm="1">
        <f t="array" aca="1" ref="D126" ca="1">SUM(INDIRECT("'"&amp;TOTALCustomerSheets&amp;"'!"&amp;ADDRESS(ROW(),COLUMN())))</f>
        <v>-9392.4818121485132</v>
      </c>
      <c r="E126" s="10">
        <f t="shared" ca="1" si="1"/>
        <v>0</v>
      </c>
      <c r="F126" s="3"/>
      <c r="G126" s="10" cm="1">
        <f t="array" aca="1" ref="G126" ca="1">SUM(INDIRECT("'"&amp;TOTALCustomerSheets&amp;"'!"&amp;ADDRESS(ROW(),COLUMN())))</f>
        <v>-8112.7241349525048</v>
      </c>
      <c r="H126" s="10" cm="1">
        <f t="array" aca="1" ref="H126" ca="1">SUM(INDIRECT("'"&amp;TOTALCustomerSheets&amp;"'!"&amp;ADDRESS(ROW(),COLUMN())))</f>
        <v>-1152.867090825677</v>
      </c>
      <c r="I126" s="10" cm="1">
        <f t="array" aca="1" ref="I126" ca="1">SUM(INDIRECT("'"&amp;TOTALCustomerSheets&amp;"'!"&amp;ADDRESS(ROW(),COLUMN())))</f>
        <v>-0.54865385926397481</v>
      </c>
      <c r="J126" s="10" cm="1">
        <f t="array" aca="1" ref="J126" ca="1">SUM(INDIRECT("'"&amp;TOTALCustomerSheets&amp;"'!"&amp;ADDRESS(ROW(),COLUMN())))</f>
        <v>-21.70112266657484</v>
      </c>
      <c r="K126" s="10" cm="1">
        <f t="array" aca="1" ref="K126" ca="1">SUM(INDIRECT("'"&amp;TOTALCustomerSheets&amp;"'!"&amp;ADDRESS(ROW(),COLUMN())))</f>
        <v>-104.64080984449319</v>
      </c>
    </row>
    <row r="127" spans="1:11" outlineLevel="1">
      <c r="A127" s="31">
        <f>IF(ISBLANK('Input-Accounts'!A127),"",'Input-Accounts'!A127)</f>
        <v>114</v>
      </c>
      <c r="B127" s="53" t="str">
        <f>IF(ISBLANK('Input-Accounts'!B127),"",'Input-Accounts'!B127)</f>
        <v>TRANS EQUIP-TRAILERS $1,000 or LESS</v>
      </c>
      <c r="C127" s="31">
        <f>IF(ISBLANK('Input-Accounts'!C127),"",'Input-Accounts'!C127)</f>
        <v>392.21</v>
      </c>
      <c r="D127" s="10" cm="1">
        <f t="array" aca="1" ref="D127" ca="1">SUM(INDIRECT("'"&amp;TOTALCustomerSheets&amp;"'!"&amp;ADDRESS(ROW(),COLUMN())))</f>
        <v>-23754.714358495334</v>
      </c>
      <c r="E127" s="10">
        <f t="shared" ca="1" si="1"/>
        <v>0</v>
      </c>
      <c r="F127" s="3"/>
      <c r="G127" s="10" cm="1">
        <f t="array" aca="1" ref="G127" ca="1">SUM(INDIRECT("'"&amp;TOTALCustomerSheets&amp;"'!"&amp;ADDRESS(ROW(),COLUMN())))</f>
        <v>-20518.053518698754</v>
      </c>
      <c r="H127" s="10" cm="1">
        <f t="array" aca="1" ref="H127" ca="1">SUM(INDIRECT("'"&amp;TOTALCustomerSheets&amp;"'!"&amp;ADDRESS(ROW(),COLUMN())))</f>
        <v>-2915.73930975853</v>
      </c>
      <c r="I127" s="10" cm="1">
        <f t="array" aca="1" ref="I127" ca="1">SUM(INDIRECT("'"&amp;TOTALCustomerSheets&amp;"'!"&amp;ADDRESS(ROW(),COLUMN())))</f>
        <v>-1.3876114928052776</v>
      </c>
      <c r="J127" s="10" cm="1">
        <f t="array" aca="1" ref="J127" ca="1">SUM(INDIRECT("'"&amp;TOTALCustomerSheets&amp;"'!"&amp;ADDRESS(ROW(),COLUMN())))</f>
        <v>-54.884745109262369</v>
      </c>
      <c r="K127" s="10" cm="1">
        <f t="array" aca="1" ref="K127" ca="1">SUM(INDIRECT("'"&amp;TOTALCustomerSheets&amp;"'!"&amp;ADDRESS(ROW(),COLUMN())))</f>
        <v>-264.64917343597807</v>
      </c>
    </row>
    <row r="128" spans="1:11" outlineLevel="1">
      <c r="A128" s="31">
        <f>IF(ISBLANK('Input-Accounts'!A128),"",'Input-Accounts'!A128)</f>
        <v>115</v>
      </c>
      <c r="B128" s="53" t="str">
        <f>IF(ISBLANK('Input-Accounts'!B128),"",'Input-Accounts'!B128)</f>
        <v>STORES EQUIPMENT</v>
      </c>
      <c r="C128" s="31">
        <f>IF(ISBLANK('Input-Accounts'!C128),"",'Input-Accounts'!C128)</f>
        <v>393</v>
      </c>
      <c r="D128" s="10" cm="1">
        <f t="array" aca="1" ref="D128" ca="1">SUM(INDIRECT("'"&amp;TOTALCustomerSheets&amp;"'!"&amp;ADDRESS(ROW(),COLUMN())))</f>
        <v>0</v>
      </c>
      <c r="E128" s="10">
        <f t="shared" ca="1" si="1"/>
        <v>0</v>
      </c>
      <c r="F128" s="3"/>
      <c r="G128" s="10" cm="1">
        <f t="array" aca="1" ref="G128" ca="1">SUM(INDIRECT("'"&amp;TOTALCustomerSheets&amp;"'!"&amp;ADDRESS(ROW(),COLUMN())))</f>
        <v>0</v>
      </c>
      <c r="H128" s="10" cm="1">
        <f t="array" aca="1" ref="H128" ca="1">SUM(INDIRECT("'"&amp;TOTALCustomerSheets&amp;"'!"&amp;ADDRESS(ROW(),COLUMN())))</f>
        <v>0</v>
      </c>
      <c r="I128" s="10" cm="1">
        <f t="array" aca="1" ref="I128" ca="1">SUM(INDIRECT("'"&amp;TOTALCustomerSheets&amp;"'!"&amp;ADDRESS(ROW(),COLUMN())))</f>
        <v>0</v>
      </c>
      <c r="J128" s="10" cm="1">
        <f t="array" aca="1" ref="J128" ca="1">SUM(INDIRECT("'"&amp;TOTALCustomerSheets&amp;"'!"&amp;ADDRESS(ROW(),COLUMN())))</f>
        <v>0</v>
      </c>
      <c r="K128" s="10" cm="1">
        <f t="array" aca="1" ref="K128" ca="1">SUM(INDIRECT("'"&amp;TOTALCustomerSheets&amp;"'!"&amp;ADDRESS(ROW(),COLUMN())))</f>
        <v>0</v>
      </c>
    </row>
    <row r="129" spans="1:11" outlineLevel="1">
      <c r="A129" s="31">
        <f>IF(ISBLANK('Input-Accounts'!A129),"",'Input-Accounts'!A129)</f>
        <v>116</v>
      </c>
      <c r="B129" s="53" t="str">
        <f>IF(ISBLANK('Input-Accounts'!B129),"",'Input-Accounts'!B129)</f>
        <v xml:space="preserve">TOOLS,SHOP, &amp; GAR EQ-GARAGE &amp; SERV </v>
      </c>
      <c r="C129" s="31">
        <f>IF(ISBLANK('Input-Accounts'!C129),"",'Input-Accounts'!C129)</f>
        <v>394.1</v>
      </c>
      <c r="D129" s="10" cm="1">
        <f t="array" aca="1" ref="D129" ca="1">SUM(INDIRECT("'"&amp;TOTALCustomerSheets&amp;"'!"&amp;ADDRESS(ROW(),COLUMN())))</f>
        <v>-2453.4560963359627</v>
      </c>
      <c r="E129" s="10">
        <f t="shared" ca="1" si="1"/>
        <v>0</v>
      </c>
      <c r="F129" s="3"/>
      <c r="G129" s="10" cm="1">
        <f t="array" aca="1" ref="G129" ca="1">SUM(INDIRECT("'"&amp;TOTALCustomerSheets&amp;"'!"&amp;ADDRESS(ROW(),COLUMN())))</f>
        <v>-2119.1643364213305</v>
      </c>
      <c r="H129" s="10" cm="1">
        <f t="array" aca="1" ref="H129" ca="1">SUM(INDIRECT("'"&amp;TOTALCustomerSheets&amp;"'!"&amp;ADDRESS(ROW(),COLUMN())))</f>
        <v>-301.14604944913344</v>
      </c>
      <c r="I129" s="10" cm="1">
        <f t="array" aca="1" ref="I129" ca="1">SUM(INDIRECT("'"&amp;TOTALCustomerSheets&amp;"'!"&amp;ADDRESS(ROW(),COLUMN())))</f>
        <v>-0.14331655708381238</v>
      </c>
      <c r="J129" s="10" cm="1">
        <f t="array" aca="1" ref="J129" ca="1">SUM(INDIRECT("'"&amp;TOTALCustomerSheets&amp;"'!"&amp;ADDRESS(ROW(),COLUMN())))</f>
        <v>-5.6686563539337209</v>
      </c>
      <c r="K129" s="10" cm="1">
        <f t="array" aca="1" ref="K129" ca="1">SUM(INDIRECT("'"&amp;TOTALCustomerSheets&amp;"'!"&amp;ADDRESS(ROW(),COLUMN())))</f>
        <v>-27.333737554481043</v>
      </c>
    </row>
    <row r="130" spans="1:11" outlineLevel="1">
      <c r="A130" s="31">
        <f>IF(ISBLANK('Input-Accounts'!A130),"",'Input-Accounts'!A130)</f>
        <v>117</v>
      </c>
      <c r="B130" s="53" t="str">
        <f>IF(ISBLANK('Input-Accounts'!B130),"",'Input-Accounts'!B130)</f>
        <v>TOOLS,SHOP, &amp; GAR EQ-CNG STATIONARY</v>
      </c>
      <c r="C130" s="31">
        <f>IF(ISBLANK('Input-Accounts'!C130),"",'Input-Accounts'!C130)</f>
        <v>394.11</v>
      </c>
      <c r="D130" s="10" cm="1">
        <f t="array" aca="1" ref="D130" ca="1">SUM(INDIRECT("'"&amp;TOTALCustomerSheets&amp;"'!"&amp;ADDRESS(ROW(),COLUMN())))</f>
        <v>13749.853423448711</v>
      </c>
      <c r="E130" s="10">
        <f t="shared" ca="1" si="1"/>
        <v>0</v>
      </c>
      <c r="F130" s="3"/>
      <c r="G130" s="10" cm="1">
        <f t="array" aca="1" ref="G130" ca="1">SUM(INDIRECT("'"&amp;TOTALCustomerSheets&amp;"'!"&amp;ADDRESS(ROW(),COLUMN())))</f>
        <v>11876.38900468151</v>
      </c>
      <c r="H130" s="10" cm="1">
        <f t="array" aca="1" ref="H130" ca="1">SUM(INDIRECT("'"&amp;TOTALCustomerSheets&amp;"'!"&amp;ADDRESS(ROW(),COLUMN())))</f>
        <v>1687.7065968940885</v>
      </c>
      <c r="I130" s="10" cm="1">
        <f t="array" aca="1" ref="I130" ca="1">SUM(INDIRECT("'"&amp;TOTALCustomerSheets&amp;"'!"&amp;ADDRESS(ROW(),COLUMN())))</f>
        <v>0.80318602643782544</v>
      </c>
      <c r="J130" s="10" cm="1">
        <f t="array" aca="1" ref="J130" ca="1">SUM(INDIRECT("'"&amp;TOTALCustomerSheets&amp;"'!"&amp;ADDRESS(ROW(),COLUMN())))</f>
        <v>31.768733946734031</v>
      </c>
      <c r="K130" s="10" cm="1">
        <f t="array" aca="1" ref="K130" ca="1">SUM(INDIRECT("'"&amp;TOTALCustomerSheets&amp;"'!"&amp;ADDRESS(ROW(),COLUMN())))</f>
        <v>153.18590189993969</v>
      </c>
    </row>
    <row r="131" spans="1:11" outlineLevel="1">
      <c r="A131" s="31">
        <f>IF(ISBLANK('Input-Accounts'!A131),"",'Input-Accounts'!A131)</f>
        <v>118</v>
      </c>
      <c r="B131" s="53" t="str">
        <f>IF(ISBLANK('Input-Accounts'!B131),"",'Input-Accounts'!B131)</f>
        <v>TOOLS,SHOP, &amp; GAR EQ-UND TANK CLEANUP</v>
      </c>
      <c r="C131" s="31">
        <f>IF(ISBLANK('Input-Accounts'!C131),"",'Input-Accounts'!C131)</f>
        <v>394.13</v>
      </c>
      <c r="D131" s="10" cm="1">
        <f t="array" aca="1" ref="D131" ca="1">SUM(INDIRECT("'"&amp;TOTALCustomerSheets&amp;"'!"&amp;ADDRESS(ROW(),COLUMN())))</f>
        <v>-12517.796097377883</v>
      </c>
      <c r="E131" s="10">
        <f t="shared" ca="1" si="1"/>
        <v>0</v>
      </c>
      <c r="F131" s="3"/>
      <c r="G131" s="10" cm="1">
        <f t="array" aca="1" ref="G131" ca="1">SUM(INDIRECT("'"&amp;TOTALCustomerSheets&amp;"'!"&amp;ADDRESS(ROW(),COLUMN())))</f>
        <v>-10812.203690856193</v>
      </c>
      <c r="H131" s="10" cm="1">
        <f t="array" aca="1" ref="H131" ca="1">SUM(INDIRECT("'"&amp;TOTALCustomerSheets&amp;"'!"&amp;ADDRESS(ROW(),COLUMN())))</f>
        <v>-1536.4794373801301</v>
      </c>
      <c r="I131" s="10" cm="1">
        <f t="array" aca="1" ref="I131" ca="1">SUM(INDIRECT("'"&amp;TOTALCustomerSheets&amp;"'!"&amp;ADDRESS(ROW(),COLUMN())))</f>
        <v>-0.73121644264700147</v>
      </c>
      <c r="J131" s="10" cm="1">
        <f t="array" aca="1" ref="J131" ca="1">SUM(INDIRECT("'"&amp;TOTALCustomerSheets&amp;"'!"&amp;ADDRESS(ROW(),COLUMN())))</f>
        <v>-28.922092590374657</v>
      </c>
      <c r="K131" s="10" cm="1">
        <f t="array" aca="1" ref="K131" ca="1">SUM(INDIRECT("'"&amp;TOTALCustomerSheets&amp;"'!"&amp;ADDRESS(ROW(),COLUMN())))</f>
        <v>-139.45966010853812</v>
      </c>
    </row>
    <row r="132" spans="1:11" outlineLevel="1">
      <c r="A132" s="31">
        <f>IF(ISBLANK('Input-Accounts'!A132),"",'Input-Accounts'!A132)</f>
        <v>119</v>
      </c>
      <c r="B132" s="53" t="str">
        <f>IF(ISBLANK('Input-Accounts'!B132),"",'Input-Accounts'!B132)</f>
        <v>TOOLS,SHOP, &amp; GAR EQ-SHOP EQUIP</v>
      </c>
      <c r="C132" s="31">
        <f>IF(ISBLANK('Input-Accounts'!C132),"",'Input-Accounts'!C132)</f>
        <v>394.2</v>
      </c>
      <c r="D132" s="10" cm="1">
        <f t="array" aca="1" ref="D132" ca="1">SUM(INDIRECT("'"&amp;TOTALCustomerSheets&amp;"'!"&amp;ADDRESS(ROW(),COLUMN())))</f>
        <v>-97.677937692765511</v>
      </c>
      <c r="E132" s="10">
        <f t="shared" ca="1" si="1"/>
        <v>0</v>
      </c>
      <c r="F132" s="3"/>
      <c r="G132" s="10" cm="1">
        <f t="array" aca="1" ref="G132" ca="1">SUM(INDIRECT("'"&amp;TOTALCustomerSheets&amp;"'!"&amp;ADDRESS(ROW(),COLUMN())))</f>
        <v>-84.368985580310394</v>
      </c>
      <c r="H132" s="10" cm="1">
        <f t="array" aca="1" ref="H132" ca="1">SUM(INDIRECT("'"&amp;TOTALCustomerSheets&amp;"'!"&amp;ADDRESS(ROW(),COLUMN())))</f>
        <v>-11.989342339748543</v>
      </c>
      <c r="I132" s="10" cm="1">
        <f t="array" aca="1" ref="I132" ca="1">SUM(INDIRECT("'"&amp;TOTALCustomerSheets&amp;"'!"&amp;ADDRESS(ROW(),COLUMN())))</f>
        <v>-5.7057738893638516E-3</v>
      </c>
      <c r="J132" s="10" cm="1">
        <f t="array" aca="1" ref="J132" ca="1">SUM(INDIRECT("'"&amp;TOTALCustomerSheets&amp;"'!"&amp;ADDRESS(ROW(),COLUMN())))</f>
        <v>-0.22568272689621274</v>
      </c>
      <c r="K132" s="10" cm="1">
        <f t="array" aca="1" ref="K132" ca="1">SUM(INDIRECT("'"&amp;TOTALCustomerSheets&amp;"'!"&amp;ADDRESS(ROW(),COLUMN())))</f>
        <v>-1.0882212719209801</v>
      </c>
    </row>
    <row r="133" spans="1:11" outlineLevel="1">
      <c r="A133" s="31">
        <f>IF(ISBLANK('Input-Accounts'!A133),"",'Input-Accounts'!A133)</f>
        <v>120</v>
      </c>
      <c r="B133" s="53" t="str">
        <f>IF(ISBLANK('Input-Accounts'!B133),"",'Input-Accounts'!B133)</f>
        <v>TOOLS,SHOP, &amp; GAR EQ-TOOLS &amp; OTHER</v>
      </c>
      <c r="C133" s="31">
        <f>IF(ISBLANK('Input-Accounts'!C133),"",'Input-Accounts'!C133)</f>
        <v>394.3</v>
      </c>
      <c r="D133" s="10" cm="1">
        <f t="array" aca="1" ref="D133" ca="1">SUM(INDIRECT("'"&amp;TOTALCustomerSheets&amp;"'!"&amp;ADDRESS(ROW(),COLUMN())))</f>
        <v>-779732.24435773154</v>
      </c>
      <c r="E133" s="10">
        <f t="shared" ca="1" si="1"/>
        <v>0</v>
      </c>
      <c r="F133" s="3"/>
      <c r="G133" s="10" cm="1">
        <f t="array" aca="1" ref="G133" ca="1">SUM(INDIRECT("'"&amp;TOTALCustomerSheets&amp;"'!"&amp;ADDRESS(ROW(),COLUMN())))</f>
        <v>-673491.06701699831</v>
      </c>
      <c r="H133" s="10" cm="1">
        <f t="array" aca="1" ref="H133" ca="1">SUM(INDIRECT("'"&amp;TOTALCustomerSheets&amp;"'!"&amp;ADDRESS(ROW(),COLUMN())))</f>
        <v>-95707.147711797996</v>
      </c>
      <c r="I133" s="10" cm="1">
        <f t="array" aca="1" ref="I133" ca="1">SUM(INDIRECT("'"&amp;TOTALCustomerSheets&amp;"'!"&amp;ADDRESS(ROW(),COLUMN())))</f>
        <v>-45.547397760844937</v>
      </c>
      <c r="J133" s="10" cm="1">
        <f t="array" aca="1" ref="J133" ca="1">SUM(INDIRECT("'"&amp;TOTALCustomerSheets&amp;"'!"&amp;ADDRESS(ROW(),COLUMN())))</f>
        <v>-1801.5542026394594</v>
      </c>
      <c r="K133" s="10" cm="1">
        <f t="array" aca="1" ref="K133" ca="1">SUM(INDIRECT("'"&amp;TOTALCustomerSheets&amp;"'!"&amp;ADDRESS(ROW(),COLUMN())))</f>
        <v>-8686.9280285349087</v>
      </c>
    </row>
    <row r="134" spans="1:11" outlineLevel="1">
      <c r="A134" s="31">
        <f>IF(ISBLANK('Input-Accounts'!A134),"",'Input-Accounts'!A134)</f>
        <v>121</v>
      </c>
      <c r="B134" s="53" t="str">
        <f>IF(ISBLANK('Input-Accounts'!B134),"",'Input-Accounts'!B134)</f>
        <v>LABORATORY EQUIPMENT</v>
      </c>
      <c r="C134" s="31">
        <f>IF(ISBLANK('Input-Accounts'!C134),"",'Input-Accounts'!C134)</f>
        <v>395</v>
      </c>
      <c r="D134" s="10" cm="1">
        <f t="array" aca="1" ref="D134" ca="1">SUM(INDIRECT("'"&amp;TOTALCustomerSheets&amp;"'!"&amp;ADDRESS(ROW(),COLUMN())))</f>
        <v>79.214007026905819</v>
      </c>
      <c r="E134" s="10">
        <f t="shared" ca="1" si="1"/>
        <v>0</v>
      </c>
      <c r="F134" s="3"/>
      <c r="G134" s="10" cm="1">
        <f t="array" aca="1" ref="G134" ca="1">SUM(INDIRECT("'"&amp;TOTALCustomerSheets&amp;"'!"&amp;ADDRESS(ROW(),COLUMN())))</f>
        <v>68.420828433467364</v>
      </c>
      <c r="H134" s="10" cm="1">
        <f t="array" aca="1" ref="H134" ca="1">SUM(INDIRECT("'"&amp;TOTALCustomerSheets&amp;"'!"&amp;ADDRESS(ROW(),COLUMN())))</f>
        <v>9.7230129011943873</v>
      </c>
      <c r="I134" s="10" cm="1">
        <f t="array" aca="1" ref="I134" ca="1">SUM(INDIRECT("'"&amp;TOTALCustomerSheets&amp;"'!"&amp;ADDRESS(ROW(),COLUMN())))</f>
        <v>4.6272190388339813E-3</v>
      </c>
      <c r="J134" s="10" cm="1">
        <f t="array" aca="1" ref="J134" ca="1">SUM(INDIRECT("'"&amp;TOTALCustomerSheets&amp;"'!"&amp;ADDRESS(ROW(),COLUMN())))</f>
        <v>0.18302222115334377</v>
      </c>
      <c r="K134" s="10" cm="1">
        <f t="array" aca="1" ref="K134" ca="1">SUM(INDIRECT("'"&amp;TOTALCustomerSheets&amp;"'!"&amp;ADDRESS(ROW(),COLUMN())))</f>
        <v>0.88251625205188444</v>
      </c>
    </row>
    <row r="135" spans="1:11" outlineLevel="1">
      <c r="A135" s="31">
        <f>IF(ISBLANK('Input-Accounts'!A135),"",'Input-Accounts'!A135)</f>
        <v>122</v>
      </c>
      <c r="B135" s="53" t="str">
        <f>IF(ISBLANK('Input-Accounts'!B135),"",'Input-Accounts'!B135)</f>
        <v>POWER OPERATED EQUIP-GENERAL TOOLS</v>
      </c>
      <c r="C135" s="31">
        <f>IF(ISBLANK('Input-Accounts'!C135),"",'Input-Accounts'!C135)</f>
        <v>396</v>
      </c>
      <c r="D135" s="10" cm="1">
        <f t="array" aca="1" ref="D135" ca="1">SUM(INDIRECT("'"&amp;TOTALCustomerSheets&amp;"'!"&amp;ADDRESS(ROW(),COLUMN())))</f>
        <v>-90678.488882511738</v>
      </c>
      <c r="E135" s="10">
        <f t="shared" ca="1" si="1"/>
        <v>0</v>
      </c>
      <c r="F135" s="3"/>
      <c r="G135" s="10" cm="1">
        <f t="array" aca="1" ref="G135" ca="1">SUM(INDIRECT("'"&amp;TOTALCustomerSheets&amp;"'!"&amp;ADDRESS(ROW(),COLUMN())))</f>
        <v>-78323.235540010777</v>
      </c>
      <c r="H135" s="10" cm="1">
        <f t="array" aca="1" ref="H135" ca="1">SUM(INDIRECT("'"&amp;TOTALCustomerSheets&amp;"'!"&amp;ADDRESS(ROW(),COLUMN())))</f>
        <v>-11130.204749849434</v>
      </c>
      <c r="I135" s="10" cm="1">
        <f t="array" aca="1" ref="I135" ca="1">SUM(INDIRECT("'"&amp;TOTALCustomerSheets&amp;"'!"&amp;ADDRESS(ROW(),COLUMN())))</f>
        <v>-5.2969070233669173</v>
      </c>
      <c r="J135" s="10" cm="1">
        <f t="array" aca="1" ref="J135" ca="1">SUM(INDIRECT("'"&amp;TOTALCustomerSheets&amp;"'!"&amp;ADDRESS(ROW(),COLUMN())))</f>
        <v>-209.51065435269589</v>
      </c>
      <c r="K135" s="10" cm="1">
        <f t="array" aca="1" ref="K135" ca="1">SUM(INDIRECT("'"&amp;TOTALCustomerSheets&amp;"'!"&amp;ADDRESS(ROW(),COLUMN())))</f>
        <v>-1010.2410312754581</v>
      </c>
    </row>
    <row r="136" spans="1:11" outlineLevel="1">
      <c r="A136" s="31">
        <f>IF(ISBLANK('Input-Accounts'!A136),"",'Input-Accounts'!A136)</f>
        <v>123</v>
      </c>
      <c r="B136" s="53" t="str">
        <f>IF(ISBLANK('Input-Accounts'!B136),"",'Input-Accounts'!B136)</f>
        <v>MISCELLANEOUS EQUIPMENT</v>
      </c>
      <c r="C136" s="31">
        <f>IF(ISBLANK('Input-Accounts'!C136),"",'Input-Accounts'!C136)</f>
        <v>398</v>
      </c>
      <c r="D136" s="10" cm="1">
        <f t="array" aca="1" ref="D136" ca="1">SUM(INDIRECT("'"&amp;TOTALCustomerSheets&amp;"'!"&amp;ADDRESS(ROW(),COLUMN())))</f>
        <v>-47301.9164976506</v>
      </c>
      <c r="E136" s="10">
        <f t="shared" ca="1" si="1"/>
        <v>0</v>
      </c>
      <c r="F136" s="3"/>
      <c r="G136" s="10" cm="1">
        <f t="array" aca="1" ref="G136" ca="1">SUM(INDIRECT("'"&amp;TOTALCustomerSheets&amp;"'!"&amp;ADDRESS(ROW(),COLUMN())))</f>
        <v>-40856.869065601786</v>
      </c>
      <c r="H136" s="10" cm="1">
        <f t="array" aca="1" ref="H136" ca="1">SUM(INDIRECT("'"&amp;TOTALCustomerSheets&amp;"'!"&amp;ADDRESS(ROW(),COLUMN())))</f>
        <v>-5806.0078213397419</v>
      </c>
      <c r="I136" s="10" cm="1">
        <f t="array" aca="1" ref="I136" ca="1">SUM(INDIRECT("'"&amp;TOTALCustomerSheets&amp;"'!"&amp;ADDRESS(ROW(),COLUMN())))</f>
        <v>-2.7631013353095564</v>
      </c>
      <c r="J136" s="10" cm="1">
        <f t="array" aca="1" ref="J136" ca="1">SUM(INDIRECT("'"&amp;TOTALCustomerSheets&amp;"'!"&amp;ADDRESS(ROW(),COLUMN())))</f>
        <v>-109.29003779936889</v>
      </c>
      <c r="K136" s="10" cm="1">
        <f t="array" aca="1" ref="K136" ca="1">SUM(INDIRECT("'"&amp;TOTALCustomerSheets&amp;"'!"&amp;ADDRESS(ROW(),COLUMN())))</f>
        <v>-526.98647157438711</v>
      </c>
    </row>
    <row r="137" spans="1:11" outlineLevel="1">
      <c r="A137" s="31">
        <f>IF(ISBLANK('Input-Accounts'!A137),"",'Input-Accounts'!A137)</f>
        <v>124</v>
      </c>
      <c r="B137" t="str">
        <f>IF(ISBLANK('Input-Accounts'!B137),"",'Input-Accounts'!B137)</f>
        <v>Subtotal - General Plant</v>
      </c>
      <c r="C137" s="31" t="str">
        <f>IF(ISBLANK('Input-Accounts'!C137),"",'Input-Accounts'!C137)</f>
        <v/>
      </c>
      <c r="D137" s="123" cm="1">
        <f t="array" aca="1" ref="D137" ca="1">SUM(INDIRECT("'"&amp;TOTALCustomerSheets&amp;"'!"&amp;ADDRESS(ROW(),COLUMN())))</f>
        <v>-1097173.7019493808</v>
      </c>
      <c r="E137" s="10">
        <f t="shared" ca="1" si="1"/>
        <v>0</v>
      </c>
      <c r="G137" s="123" cm="1">
        <f t="array" aca="1" ref="G137" ca="1">SUM(INDIRECT("'"&amp;TOTALCustomerSheets&amp;"'!"&amp;ADDRESS(ROW(),COLUMN())))</f>
        <v>-947680.04347126046</v>
      </c>
      <c r="H137" s="123" cm="1">
        <f t="array" aca="1" ref="H137" ca="1">SUM(INDIRECT("'"&amp;TOTALCustomerSheets&amp;"'!"&amp;ADDRESS(ROW(),COLUMN())))</f>
        <v>-134671.05704274753</v>
      </c>
      <c r="I137" s="123" cm="1">
        <f t="array" aca="1" ref="I137" ca="1">SUM(INDIRECT("'"&amp;TOTALCustomerSheets&amp;"'!"&amp;ADDRESS(ROW(),COLUMN())))</f>
        <v>-64.090471282985703</v>
      </c>
      <c r="J137" s="123" cm="1">
        <f t="array" aca="1" ref="J137" ca="1">SUM(INDIRECT("'"&amp;TOTALCustomerSheets&amp;"'!"&amp;ADDRESS(ROW(),COLUMN())))</f>
        <v>-2534.9957092008526</v>
      </c>
      <c r="K137" s="123" cm="1">
        <f t="array" aca="1" ref="K137" ca="1">SUM(INDIRECT("'"&amp;TOTALCustomerSheets&amp;"'!"&amp;ADDRESS(ROW(),COLUMN())))</f>
        <v>-12223.515254888889</v>
      </c>
    </row>
    <row r="138" spans="1:11" outlineLevel="1">
      <c r="A138" s="31" t="str">
        <f>IF(ISBLANK('Input-Accounts'!A138),"",'Input-Accounts'!A138)</f>
        <v/>
      </c>
      <c r="B138" t="str">
        <f>IF(ISBLANK('Input-Accounts'!B138),"",'Input-Accounts'!B138)</f>
        <v/>
      </c>
      <c r="D138" s="10"/>
      <c r="E138" s="10">
        <f t="shared" si="1"/>
        <v>0</v>
      </c>
      <c r="G138" s="10"/>
      <c r="H138" s="10"/>
      <c r="I138" s="10"/>
      <c r="J138" s="10"/>
      <c r="K138" s="10"/>
    </row>
    <row r="139" spans="1:11" outlineLevel="1">
      <c r="A139" s="31">
        <f>IF(ISBLANK('Input-Accounts'!A139),"",'Input-Accounts'!A139)</f>
        <v>125</v>
      </c>
      <c r="B139" s="1" t="str">
        <f>IF(ISBLANK('Input-Accounts'!B139),"",'Input-Accounts'!B139)</f>
        <v>Other Assets</v>
      </c>
      <c r="D139" s="10"/>
      <c r="E139" s="10">
        <f t="shared" ref="E139:E202" si="2">IFERROR(IF(D139="",0,IF(D139=0,0,IF(ABS(D139-SUM($G139:$K139))&lt;Check_Limit,0,1))),1)</f>
        <v>0</v>
      </c>
      <c r="G139" s="10"/>
      <c r="H139" s="10"/>
      <c r="I139" s="10"/>
      <c r="J139" s="10"/>
      <c r="K139" s="10"/>
    </row>
    <row r="140" spans="1:11" outlineLevel="1">
      <c r="A140" s="31">
        <f>IF(ISBLANK('Input-Accounts'!A140),"",'Input-Accounts'!A140)</f>
        <v>126</v>
      </c>
      <c r="B140" s="53" t="str">
        <f>IF(ISBLANK('Input-Accounts'!B140),"",'Input-Accounts'!B140)</f>
        <v>Retirement Work in Progress</v>
      </c>
      <c r="C140" s="31" t="str">
        <f>IF(ISBLANK('Input-Accounts'!C140),"",'Input-Accounts'!C140)</f>
        <v>N/A</v>
      </c>
      <c r="D140" s="10" cm="1">
        <f t="array" aca="1" ref="D140" ca="1">SUM(INDIRECT("'"&amp;TOTALCustomerSheets&amp;"'!"&amp;ADDRESS(ROW(),COLUMN())))</f>
        <v>1725499.1866921482</v>
      </c>
      <c r="E140" s="10">
        <f t="shared" ca="1" si="2"/>
        <v>0</v>
      </c>
      <c r="F140" s="3"/>
      <c r="G140" s="10" cm="1">
        <f t="array" aca="1" ref="G140" ca="1">SUM(INDIRECT("'"&amp;TOTALCustomerSheets&amp;"'!"&amp;ADDRESS(ROW(),COLUMN())))</f>
        <v>1550809.7487001228</v>
      </c>
      <c r="H140" s="10" cm="1">
        <f t="array" aca="1" ref="H140" ca="1">SUM(INDIRECT("'"&amp;TOTALCustomerSheets&amp;"'!"&amp;ADDRESS(ROW(),COLUMN())))</f>
        <v>173856.09970374824</v>
      </c>
      <c r="I140" s="10" cm="1">
        <f t="array" aca="1" ref="I140" ca="1">SUM(INDIRECT("'"&amp;TOTALCustomerSheets&amp;"'!"&amp;ADDRESS(ROW(),COLUMN())))</f>
        <v>24.702486459753942</v>
      </c>
      <c r="J140" s="10" cm="1">
        <f t="array" aca="1" ref="J140" ca="1">SUM(INDIRECT("'"&amp;TOTALCustomerSheets&amp;"'!"&amp;ADDRESS(ROW(),COLUMN())))</f>
        <v>42.858721565338129</v>
      </c>
      <c r="K140" s="10" cm="1">
        <f t="array" aca="1" ref="K140" ca="1">SUM(INDIRECT("'"&amp;TOTALCustomerSheets&amp;"'!"&amp;ADDRESS(ROW(),COLUMN())))</f>
        <v>765.77708025237223</v>
      </c>
    </row>
    <row r="141" spans="1:11" outlineLevel="1">
      <c r="A141" s="31">
        <f>IF(ISBLANK('Input-Accounts'!A141),"",'Input-Accounts'!A141)</f>
        <v>127</v>
      </c>
      <c r="B141" t="str">
        <f>IF(ISBLANK('Input-Accounts'!B141),"",'Input-Accounts'!B141)</f>
        <v>Subtotal - Other Assets</v>
      </c>
      <c r="C141" s="31" t="str">
        <f>IF(ISBLANK('Input-Accounts'!C141),"",'Input-Accounts'!C141)</f>
        <v/>
      </c>
      <c r="D141" s="123" cm="1">
        <f t="array" aca="1" ref="D141" ca="1">SUM(INDIRECT("'"&amp;TOTALCustomerSheets&amp;"'!"&amp;ADDRESS(ROW(),COLUMN())))</f>
        <v>1725499.1866921482</v>
      </c>
      <c r="E141" s="10">
        <f t="shared" ca="1" si="2"/>
        <v>0</v>
      </c>
      <c r="G141" s="123" cm="1">
        <f t="array" aca="1" ref="G141" ca="1">SUM(INDIRECT("'"&amp;TOTALCustomerSheets&amp;"'!"&amp;ADDRESS(ROW(),COLUMN())))</f>
        <v>1550809.7487001228</v>
      </c>
      <c r="H141" s="123" cm="1">
        <f t="array" aca="1" ref="H141" ca="1">SUM(INDIRECT("'"&amp;TOTALCustomerSheets&amp;"'!"&amp;ADDRESS(ROW(),COLUMN())))</f>
        <v>173856.09970374824</v>
      </c>
      <c r="I141" s="123" cm="1">
        <f t="array" aca="1" ref="I141" ca="1">SUM(INDIRECT("'"&amp;TOTALCustomerSheets&amp;"'!"&amp;ADDRESS(ROW(),COLUMN())))</f>
        <v>24.702486459753942</v>
      </c>
      <c r="J141" s="123" cm="1">
        <f t="array" aca="1" ref="J141" ca="1">SUM(INDIRECT("'"&amp;TOTALCustomerSheets&amp;"'!"&amp;ADDRESS(ROW(),COLUMN())))</f>
        <v>42.858721565338129</v>
      </c>
      <c r="K141" s="123" cm="1">
        <f t="array" aca="1" ref="K141" ca="1">SUM(INDIRECT("'"&amp;TOTALCustomerSheets&amp;"'!"&amp;ADDRESS(ROW(),COLUMN())))</f>
        <v>765.77708025237223</v>
      </c>
    </row>
    <row r="142" spans="1:11" outlineLevel="1">
      <c r="A142" s="31" t="str">
        <f>IF(ISBLANK('Input-Accounts'!A142),"",'Input-Accounts'!A142)</f>
        <v/>
      </c>
      <c r="B142" t="str">
        <f>IF(ISBLANK('Input-Accounts'!B142),"",'Input-Accounts'!B142)</f>
        <v/>
      </c>
      <c r="D142" s="10"/>
      <c r="E142" s="10">
        <f t="shared" si="2"/>
        <v>0</v>
      </c>
      <c r="G142" s="10"/>
      <c r="H142" s="10"/>
      <c r="I142" s="10"/>
      <c r="J142" s="10"/>
      <c r="K142" s="10"/>
    </row>
    <row r="143" spans="1:11" outlineLevel="1">
      <c r="A143" s="31">
        <f>IF(ISBLANK('Input-Accounts'!A143),"",'Input-Accounts'!A143)</f>
        <v>128</v>
      </c>
      <c r="B143" s="1" t="str">
        <f>IF(ISBLANK('Input-Accounts'!B143),"",'Input-Accounts'!B143)</f>
        <v>Accumulated Provision for Amortization</v>
      </c>
      <c r="D143" s="10"/>
      <c r="E143" s="10">
        <f t="shared" si="2"/>
        <v>0</v>
      </c>
      <c r="G143" s="10"/>
      <c r="H143" s="10"/>
      <c r="I143" s="10"/>
      <c r="J143" s="10"/>
      <c r="K143" s="10"/>
    </row>
    <row r="144" spans="1:11" outlineLevel="1">
      <c r="A144" s="31">
        <f>IF(ISBLANK('Input-Accounts'!A144),"",'Input-Accounts'!A144)</f>
        <v>129</v>
      </c>
      <c r="B144" s="53" t="str">
        <f>IF(ISBLANK('Input-Accounts'!B144),"",'Input-Accounts'!B144)</f>
        <v>Reserved</v>
      </c>
      <c r="C144" s="31">
        <f>IF(ISBLANK('Input-Accounts'!C144),"",'Input-Accounts'!C144)</f>
        <v>111</v>
      </c>
      <c r="D144" s="10" cm="1">
        <f t="array" aca="1" ref="D144" ca="1">SUM(INDIRECT("'"&amp;TOTALCustomerSheets&amp;"'!"&amp;ADDRESS(ROW(),COLUMN())))</f>
        <v>0</v>
      </c>
      <c r="E144" s="10">
        <f t="shared" ca="1" si="2"/>
        <v>0</v>
      </c>
      <c r="F144" s="3"/>
      <c r="G144" s="10" cm="1">
        <f t="array" aca="1" ref="G144" ca="1">SUM(INDIRECT("'"&amp;TOTALCustomerSheets&amp;"'!"&amp;ADDRESS(ROW(),COLUMN())))</f>
        <v>0</v>
      </c>
      <c r="H144" s="10" cm="1">
        <f t="array" aca="1" ref="H144" ca="1">SUM(INDIRECT("'"&amp;TOTALCustomerSheets&amp;"'!"&amp;ADDRESS(ROW(),COLUMN())))</f>
        <v>0</v>
      </c>
      <c r="I144" s="10" cm="1">
        <f t="array" aca="1" ref="I144" ca="1">SUM(INDIRECT("'"&amp;TOTALCustomerSheets&amp;"'!"&amp;ADDRESS(ROW(),COLUMN())))</f>
        <v>0</v>
      </c>
      <c r="J144" s="10" cm="1">
        <f t="array" aca="1" ref="J144" ca="1">SUM(INDIRECT("'"&amp;TOTALCustomerSheets&amp;"'!"&amp;ADDRESS(ROW(),COLUMN())))</f>
        <v>0</v>
      </c>
      <c r="K144" s="10" cm="1">
        <f t="array" aca="1" ref="K144" ca="1">SUM(INDIRECT("'"&amp;TOTALCustomerSheets&amp;"'!"&amp;ADDRESS(ROW(),COLUMN())))</f>
        <v>0</v>
      </c>
    </row>
    <row r="145" spans="1:11" outlineLevel="1">
      <c r="A145" s="31">
        <f>IF(ISBLANK('Input-Accounts'!A145),"",'Input-Accounts'!A145)</f>
        <v>130</v>
      </c>
      <c r="B145" s="53" t="str">
        <f>IF(ISBLANK('Input-Accounts'!B145),"",'Input-Accounts'!B145)</f>
        <v>Reserved</v>
      </c>
      <c r="C145" s="31">
        <f>IF(ISBLANK('Input-Accounts'!C145),"",'Input-Accounts'!C145)</f>
        <v>111</v>
      </c>
      <c r="D145" s="10" cm="1">
        <f t="array" aca="1" ref="D145" ca="1">SUM(INDIRECT("'"&amp;TOTALCustomerSheets&amp;"'!"&amp;ADDRESS(ROW(),COLUMN())))</f>
        <v>0</v>
      </c>
      <c r="E145" s="10">
        <f t="shared" ca="1" si="2"/>
        <v>0</v>
      </c>
      <c r="F145" s="3"/>
      <c r="G145" s="10" cm="1">
        <f t="array" aca="1" ref="G145" ca="1">SUM(INDIRECT("'"&amp;TOTALCustomerSheets&amp;"'!"&amp;ADDRESS(ROW(),COLUMN())))</f>
        <v>0</v>
      </c>
      <c r="H145" s="10" cm="1">
        <f t="array" aca="1" ref="H145" ca="1">SUM(INDIRECT("'"&amp;TOTALCustomerSheets&amp;"'!"&amp;ADDRESS(ROW(),COLUMN())))</f>
        <v>0</v>
      </c>
      <c r="I145" s="10" cm="1">
        <f t="array" aca="1" ref="I145" ca="1">SUM(INDIRECT("'"&amp;TOTALCustomerSheets&amp;"'!"&amp;ADDRESS(ROW(),COLUMN())))</f>
        <v>0</v>
      </c>
      <c r="J145" s="10" cm="1">
        <f t="array" aca="1" ref="J145" ca="1">SUM(INDIRECT("'"&amp;TOTALCustomerSheets&amp;"'!"&amp;ADDRESS(ROW(),COLUMN())))</f>
        <v>0</v>
      </c>
      <c r="K145" s="10" cm="1">
        <f t="array" aca="1" ref="K145" ca="1">SUM(INDIRECT("'"&amp;TOTALCustomerSheets&amp;"'!"&amp;ADDRESS(ROW(),COLUMN())))</f>
        <v>0</v>
      </c>
    </row>
    <row r="146" spans="1:11" outlineLevel="1">
      <c r="A146" s="31">
        <f>IF(ISBLANK('Input-Accounts'!A146),"",'Input-Accounts'!A146)</f>
        <v>131</v>
      </c>
      <c r="B146" t="str">
        <f>IF(ISBLANK('Input-Accounts'!B146),"",'Input-Accounts'!B146)</f>
        <v>Subtotal - Accumulated Provision for Amortization</v>
      </c>
      <c r="C146" s="31" t="str">
        <f>IF(ISBLANK('Input-Accounts'!C146),"",'Input-Accounts'!C146)</f>
        <v/>
      </c>
      <c r="D146" s="123" cm="1">
        <f t="array" aca="1" ref="D146" ca="1">SUM(INDIRECT("'"&amp;TOTALCustomerSheets&amp;"'!"&amp;ADDRESS(ROW(),COLUMN())))</f>
        <v>0</v>
      </c>
      <c r="E146" s="10">
        <f t="shared" ca="1" si="2"/>
        <v>0</v>
      </c>
      <c r="G146" s="123" cm="1">
        <f t="array" aca="1" ref="G146" ca="1">SUM(INDIRECT("'"&amp;TOTALCustomerSheets&amp;"'!"&amp;ADDRESS(ROW(),COLUMN())))</f>
        <v>0</v>
      </c>
      <c r="H146" s="123" cm="1">
        <f t="array" aca="1" ref="H146" ca="1">SUM(INDIRECT("'"&amp;TOTALCustomerSheets&amp;"'!"&amp;ADDRESS(ROW(),COLUMN())))</f>
        <v>0</v>
      </c>
      <c r="I146" s="123" cm="1">
        <f t="array" aca="1" ref="I146" ca="1">SUM(INDIRECT("'"&amp;TOTALCustomerSheets&amp;"'!"&amp;ADDRESS(ROW(),COLUMN())))</f>
        <v>0</v>
      </c>
      <c r="J146" s="123" cm="1">
        <f t="array" aca="1" ref="J146" ca="1">SUM(INDIRECT("'"&amp;TOTALCustomerSheets&amp;"'!"&amp;ADDRESS(ROW(),COLUMN())))</f>
        <v>0</v>
      </c>
      <c r="K146" s="123" cm="1">
        <f t="array" aca="1" ref="K146" ca="1">SUM(INDIRECT("'"&amp;TOTALCustomerSheets&amp;"'!"&amp;ADDRESS(ROW(),COLUMN())))</f>
        <v>0</v>
      </c>
    </row>
    <row r="147" spans="1:11" outlineLevel="1">
      <c r="A147" s="31" t="str">
        <f>IF(ISBLANK('Input-Accounts'!A147),"",'Input-Accounts'!A147)</f>
        <v/>
      </c>
      <c r="B147" t="str">
        <f>IF(ISBLANK('Input-Accounts'!B147),"",'Input-Accounts'!B147)</f>
        <v/>
      </c>
      <c r="D147" s="10"/>
      <c r="E147" s="10">
        <f t="shared" si="2"/>
        <v>0</v>
      </c>
      <c r="G147" s="10"/>
      <c r="H147" s="10"/>
      <c r="I147" s="10"/>
      <c r="J147" s="10"/>
      <c r="K147" s="10"/>
    </row>
    <row r="148" spans="1:11">
      <c r="A148" s="31">
        <f>IF(ISBLANK('Input-Accounts'!A148),"",'Input-Accounts'!A148)</f>
        <v>132</v>
      </c>
      <c r="B148" s="7" t="str">
        <f>IF(ISBLANK('Input-Accounts'!B148),"",'Input-Accounts'!B148)</f>
        <v>Total Accumulated Depreciation &amp; Amortization</v>
      </c>
      <c r="C148" s="31" t="str">
        <f>IF(ISBLANK('Input-Accounts'!C148),"",'Input-Accounts'!C148)</f>
        <v/>
      </c>
      <c r="D148" s="10" cm="1">
        <f t="array" aca="1" ref="D148" ca="1">SUM(INDIRECT("'"&amp;TOTALCustomerSheets&amp;"'!"&amp;ADDRESS(ROW(),COLUMN())))</f>
        <v>-122277536.1276699</v>
      </c>
      <c r="E148" s="10">
        <f t="shared" ca="1" si="2"/>
        <v>0</v>
      </c>
      <c r="F148" s="3"/>
      <c r="G148" s="10" cm="1">
        <f t="array" aca="1" ref="G148" ca="1">SUM(INDIRECT("'"&amp;TOTALCustomerSheets&amp;"'!"&amp;ADDRESS(ROW(),COLUMN())))</f>
        <v>-105904227.6062219</v>
      </c>
      <c r="H148" s="10" cm="1">
        <f t="array" aca="1" ref="H148" ca="1">SUM(INDIRECT("'"&amp;TOTALCustomerSheets&amp;"'!"&amp;ADDRESS(ROW(),COLUMN())))</f>
        <v>-15372315.978283528</v>
      </c>
      <c r="I148" s="10" cm="1">
        <f t="array" aca="1" ref="I148" ca="1">SUM(INDIRECT("'"&amp;TOTALCustomerSheets&amp;"'!"&amp;ADDRESS(ROW(),COLUMN())))</f>
        <v>-5315.3419536207502</v>
      </c>
      <c r="J148" s="10" cm="1">
        <f t="array" aca="1" ref="J148" ca="1">SUM(INDIRECT("'"&amp;TOTALCustomerSheets&amp;"'!"&amp;ADDRESS(ROW(),COLUMN())))</f>
        <v>-211063.24544429951</v>
      </c>
      <c r="K148" s="10" cm="1">
        <f t="array" aca="1" ref="K148" ca="1">SUM(INDIRECT("'"&amp;TOTALCustomerSheets&amp;"'!"&amp;ADDRESS(ROW(),COLUMN())))</f>
        <v>-784613.95576657273</v>
      </c>
    </row>
    <row r="149" spans="1:11">
      <c r="A149" s="31" t="str">
        <f>IF(ISBLANK('Input-Accounts'!A149),"",'Input-Accounts'!A149)</f>
        <v/>
      </c>
      <c r="B149" t="str">
        <f>IF(ISBLANK('Input-Accounts'!B149),"",'Input-Accounts'!B149)</f>
        <v/>
      </c>
      <c r="D149" s="123"/>
      <c r="E149" s="10">
        <f t="shared" si="2"/>
        <v>0</v>
      </c>
      <c r="G149" s="123"/>
      <c r="H149" s="123"/>
      <c r="I149" s="123"/>
      <c r="J149" s="123"/>
      <c r="K149" s="123"/>
    </row>
    <row r="150" spans="1:11">
      <c r="A150" s="31">
        <f>IF(ISBLANK('Input-Accounts'!A150),"",'Input-Accounts'!A150)</f>
        <v>133</v>
      </c>
      <c r="B150" s="1" t="str">
        <f>IF(ISBLANK('Input-Accounts'!B150),"",'Input-Accounts'!B150)</f>
        <v>Other Rate Base Items</v>
      </c>
      <c r="D150" s="10"/>
      <c r="E150" s="10">
        <f t="shared" si="2"/>
        <v>0</v>
      </c>
      <c r="G150" s="10"/>
      <c r="H150" s="10"/>
      <c r="I150" s="10"/>
      <c r="J150" s="10"/>
      <c r="K150" s="10"/>
    </row>
    <row r="151" spans="1:11" outlineLevel="1">
      <c r="A151" s="31">
        <f>IF(ISBLANK('Input-Accounts'!A151),"",'Input-Accounts'!A151)</f>
        <v>134</v>
      </c>
      <c r="B151" s="53" t="str">
        <f>IF(ISBLANK('Input-Accounts'!B151),"",'Input-Accounts'!B151)</f>
        <v>Accumulated deferred income taxes</v>
      </c>
      <c r="C151" s="31">
        <f>IF(ISBLANK('Input-Accounts'!C151),"",'Input-Accounts'!C151)</f>
        <v>190</v>
      </c>
      <c r="D151" s="10" cm="1">
        <f t="array" aca="1" ref="D151" ca="1">SUM(INDIRECT("'"&amp;TOTALCustomerSheets&amp;"'!"&amp;ADDRESS(ROW(),COLUMN())))</f>
        <v>-52179779.626088753</v>
      </c>
      <c r="E151" s="10">
        <f t="shared" ca="1" si="2"/>
        <v>0</v>
      </c>
      <c r="F151" s="3"/>
      <c r="G151" s="10" cm="1">
        <f t="array" aca="1" ref="G151" ca="1">SUM(INDIRECT("'"&amp;TOTALCustomerSheets&amp;"'!"&amp;ADDRESS(ROW(),COLUMN())))</f>
        <v>-45070106.708275795</v>
      </c>
      <c r="H151" s="10" cm="1">
        <f t="array" aca="1" ref="H151" ca="1">SUM(INDIRECT("'"&amp;TOTALCustomerSheets&amp;"'!"&amp;ADDRESS(ROW(),COLUMN())))</f>
        <v>-6404734.3333309256</v>
      </c>
      <c r="I151" s="10" cm="1">
        <f t="array" aca="1" ref="I151" ca="1">SUM(INDIRECT("'"&amp;TOTALCustomerSheets&amp;"'!"&amp;ADDRESS(ROW(),COLUMN())))</f>
        <v>-3048.0375730265655</v>
      </c>
      <c r="J151" s="10" cm="1">
        <f t="array" aca="1" ref="J151" ca="1">SUM(INDIRECT("'"&amp;TOTALCustomerSheets&amp;"'!"&amp;ADDRESS(ROW(),COLUMN())))</f>
        <v>-120560.23328317408</v>
      </c>
      <c r="K151" s="10" cm="1">
        <f t="array" aca="1" ref="K151" ca="1">SUM(INDIRECT("'"&amp;TOTALCustomerSheets&amp;"'!"&amp;ADDRESS(ROW(),COLUMN())))</f>
        <v>-581330.3136258208</v>
      </c>
    </row>
    <row r="152" spans="1:11" outlineLevel="1">
      <c r="A152" s="31">
        <f>IF(ISBLANK('Input-Accounts'!A152),"",'Input-Accounts'!A152)</f>
        <v>135</v>
      </c>
      <c r="B152" s="53" t="str">
        <f>IF(ISBLANK('Input-Accounts'!B152),"",'Input-Accounts'!B152)</f>
        <v>Materials &amp; Supplies</v>
      </c>
      <c r="C152" s="31">
        <f>IF(ISBLANK('Input-Accounts'!C152),"",'Input-Accounts'!C152)</f>
        <v>154</v>
      </c>
      <c r="D152" s="10" cm="1">
        <f t="array" aca="1" ref="D152" ca="1">SUM(INDIRECT("'"&amp;TOTALCustomerSheets&amp;"'!"&amp;ADDRESS(ROW(),COLUMN())))</f>
        <v>183202.0259866165</v>
      </c>
      <c r="E152" s="10">
        <f t="shared" ca="1" si="2"/>
        <v>0</v>
      </c>
      <c r="F152" s="3"/>
      <c r="G152" s="10" cm="1">
        <f t="array" aca="1" ref="G152" ca="1">SUM(INDIRECT("'"&amp;TOTALCustomerSheets&amp;"'!"&amp;ADDRESS(ROW(),COLUMN())))</f>
        <v>158240.12518942938</v>
      </c>
      <c r="H152" s="10" cm="1">
        <f t="array" aca="1" ref="H152" ca="1">SUM(INDIRECT("'"&amp;TOTALCustomerSheets&amp;"'!"&amp;ADDRESS(ROW(),COLUMN())))</f>
        <v>22486.877372429775</v>
      </c>
      <c r="I152" s="10" cm="1">
        <f t="array" aca="1" ref="I152" ca="1">SUM(INDIRECT("'"&amp;TOTALCustomerSheets&amp;"'!"&amp;ADDRESS(ROW(),COLUMN())))</f>
        <v>10.701590973807127</v>
      </c>
      <c r="J152" s="10" cm="1">
        <f t="array" aca="1" ref="J152" ca="1">SUM(INDIRECT("'"&amp;TOTALCustomerSheets&amp;"'!"&amp;ADDRESS(ROW(),COLUMN())))</f>
        <v>423.28425204489849</v>
      </c>
      <c r="K152" s="10" cm="1">
        <f t="array" aca="1" ref="K152" ca="1">SUM(INDIRECT("'"&amp;TOTALCustomerSheets&amp;"'!"&amp;ADDRESS(ROW(),COLUMN())))</f>
        <v>2041.037581738605</v>
      </c>
    </row>
    <row r="153" spans="1:11" outlineLevel="1">
      <c r="A153" s="31">
        <f>IF(ISBLANK('Input-Accounts'!A153),"",'Input-Accounts'!A153)</f>
        <v>136</v>
      </c>
      <c r="B153" s="53" t="str">
        <f>IF(ISBLANK('Input-Accounts'!B153),"",'Input-Accounts'!B153)</f>
        <v>Gas Stored Underground</v>
      </c>
      <c r="C153" s="31">
        <f>IF(ISBLANK('Input-Accounts'!C153),"",'Input-Accounts'!C153)</f>
        <v>164</v>
      </c>
      <c r="D153" s="10" cm="1">
        <f t="array" aca="1" ref="D153" ca="1">SUM(INDIRECT("'"&amp;TOTALCustomerSheets&amp;"'!"&amp;ADDRESS(ROW(),COLUMN())))</f>
        <v>0</v>
      </c>
      <c r="E153" s="10">
        <f t="shared" ca="1" si="2"/>
        <v>0</v>
      </c>
      <c r="F153" s="3"/>
      <c r="G153" s="10" cm="1">
        <f t="array" aca="1" ref="G153" ca="1">SUM(INDIRECT("'"&amp;TOTALCustomerSheets&amp;"'!"&amp;ADDRESS(ROW(),COLUMN())))</f>
        <v>0</v>
      </c>
      <c r="H153" s="10" cm="1">
        <f t="array" aca="1" ref="H153" ca="1">SUM(INDIRECT("'"&amp;TOTALCustomerSheets&amp;"'!"&amp;ADDRESS(ROW(),COLUMN())))</f>
        <v>0</v>
      </c>
      <c r="I153" s="10" cm="1">
        <f t="array" aca="1" ref="I153" ca="1">SUM(INDIRECT("'"&amp;TOTALCustomerSheets&amp;"'!"&amp;ADDRESS(ROW(),COLUMN())))</f>
        <v>0</v>
      </c>
      <c r="J153" s="10" cm="1">
        <f t="array" aca="1" ref="J153" ca="1">SUM(INDIRECT("'"&amp;TOTALCustomerSheets&amp;"'!"&amp;ADDRESS(ROW(),COLUMN())))</f>
        <v>0</v>
      </c>
      <c r="K153" s="10" cm="1">
        <f t="array" aca="1" ref="K153" ca="1">SUM(INDIRECT("'"&amp;TOTALCustomerSheets&amp;"'!"&amp;ADDRESS(ROW(),COLUMN())))</f>
        <v>0</v>
      </c>
    </row>
    <row r="154" spans="1:11">
      <c r="A154" s="31">
        <f>IF(ISBLANK('Input-Accounts'!A154),"",'Input-Accounts'!A154)</f>
        <v>137</v>
      </c>
      <c r="B154" t="str">
        <f>IF(ISBLANK('Input-Accounts'!B154),"",'Input-Accounts'!B154)</f>
        <v>Total Other Rate Base Items</v>
      </c>
      <c r="C154" s="31" t="str">
        <f>IF(ISBLANK('Input-Accounts'!C154),"",'Input-Accounts'!C154)</f>
        <v/>
      </c>
      <c r="D154" s="123" cm="1">
        <f t="array" aca="1" ref="D154" ca="1">SUM(INDIRECT("'"&amp;TOTALCustomerSheets&amp;"'!"&amp;ADDRESS(ROW(),COLUMN())))</f>
        <v>-51996577.600102141</v>
      </c>
      <c r="E154" s="10">
        <f t="shared" ca="1" si="2"/>
        <v>0</v>
      </c>
      <c r="G154" s="123" cm="1">
        <f t="array" aca="1" ref="G154" ca="1">SUM(INDIRECT("'"&amp;TOTALCustomerSheets&amp;"'!"&amp;ADDRESS(ROW(),COLUMN())))</f>
        <v>-44911866.583086357</v>
      </c>
      <c r="H154" s="123" cm="1">
        <f t="array" aca="1" ref="H154" ca="1">SUM(INDIRECT("'"&amp;TOTALCustomerSheets&amp;"'!"&amp;ADDRESS(ROW(),COLUMN())))</f>
        <v>-6382247.4559584949</v>
      </c>
      <c r="I154" s="123" cm="1">
        <f t="array" aca="1" ref="I154" ca="1">SUM(INDIRECT("'"&amp;TOTALCustomerSheets&amp;"'!"&amp;ADDRESS(ROW(),COLUMN())))</f>
        <v>-3037.335982052758</v>
      </c>
      <c r="J154" s="123" cm="1">
        <f t="array" aca="1" ref="J154" ca="1">SUM(INDIRECT("'"&amp;TOTALCustomerSheets&amp;"'!"&amp;ADDRESS(ROW(),COLUMN())))</f>
        <v>-120136.94903112919</v>
      </c>
      <c r="K154" s="123" cm="1">
        <f t="array" aca="1" ref="K154" ca="1">SUM(INDIRECT("'"&amp;TOTALCustomerSheets&amp;"'!"&amp;ADDRESS(ROW(),COLUMN())))</f>
        <v>-579289.27604408213</v>
      </c>
    </row>
    <row r="155" spans="1:11">
      <c r="A155" s="31" t="str">
        <f>IF(ISBLANK('Input-Accounts'!A155),"",'Input-Accounts'!A155)</f>
        <v/>
      </c>
      <c r="B155" t="str">
        <f>IF(ISBLANK('Input-Accounts'!B155),"",'Input-Accounts'!B155)</f>
        <v/>
      </c>
      <c r="D155" s="31"/>
      <c r="E155" s="10">
        <f t="shared" si="2"/>
        <v>0</v>
      </c>
      <c r="G155" s="31"/>
      <c r="H155" s="31"/>
      <c r="I155" s="31"/>
      <c r="J155" s="31"/>
      <c r="K155" s="31"/>
    </row>
    <row r="156" spans="1:11" ht="15" thickBot="1">
      <c r="A156" s="31">
        <f>IF(ISBLANK('Input-Accounts'!A156),"",'Input-Accounts'!A156)</f>
        <v>138</v>
      </c>
      <c r="B156" s="7" t="str">
        <f>IF(ISBLANK('Input-Accounts'!B156),"",'Input-Accounts'!B156)</f>
        <v>TOTAL RATE BASE</v>
      </c>
      <c r="C156" s="31" t="str">
        <f>IF(ISBLANK('Input-Accounts'!C156),"",'Input-Accounts'!C156)</f>
        <v/>
      </c>
      <c r="D156" s="125" cm="1">
        <f t="array" aca="1" ref="D156" ca="1">SUM(INDIRECT("'"&amp;TOTALCustomerSheets&amp;"'!"&amp;ADDRESS(ROW(),COLUMN())))</f>
        <v>234457579.45704669</v>
      </c>
      <c r="E156" s="10">
        <f t="shared" ca="1" si="2"/>
        <v>0</v>
      </c>
      <c r="G156" s="125" cm="1">
        <f t="array" aca="1" ref="G156" ca="1">SUM(INDIRECT("'"&amp;TOTALCustomerSheets&amp;"'!"&amp;ADDRESS(ROW(),COLUMN())))</f>
        <v>202224511.94011348</v>
      </c>
      <c r="H156" s="125" cm="1">
        <f t="array" aca="1" ref="H156" ca="1">SUM(INDIRECT("'"&amp;TOTALCustomerSheets&amp;"'!"&amp;ADDRESS(ROW(),COLUMN())))</f>
        <v>28414638.644036565</v>
      </c>
      <c r="I156" s="125" cm="1">
        <f t="array" aca="1" ref="I156" ca="1">SUM(INDIRECT("'"&amp;TOTALCustomerSheets&amp;"'!"&amp;ADDRESS(ROW(),COLUMN())))</f>
        <v>15523.037275112969</v>
      </c>
      <c r="J156" s="125" cm="1">
        <f t="array" aca="1" ref="J156" ca="1">SUM(INDIRECT("'"&amp;TOTALCustomerSheets&amp;"'!"&amp;ADDRESS(ROW(),COLUMN())))</f>
        <v>613165.39376004145</v>
      </c>
      <c r="K156" s="125" cm="1">
        <f t="array" aca="1" ref="K156" ca="1">SUM(INDIRECT("'"&amp;TOTALCustomerSheets&amp;"'!"&amp;ADDRESS(ROW(),COLUMN())))</f>
        <v>3189740.4418614469</v>
      </c>
    </row>
    <row r="157" spans="1:11" ht="15" thickTop="1">
      <c r="A157" s="31" t="str">
        <f>IF(ISBLANK('Input-Accounts'!A157),"",'Input-Accounts'!A157)</f>
        <v/>
      </c>
      <c r="B157" t="str">
        <f>IF(ISBLANK('Input-Accounts'!B157),"",'Input-Accounts'!B157)</f>
        <v/>
      </c>
      <c r="D157" s="10"/>
      <c r="E157" s="10">
        <f t="shared" si="2"/>
        <v>0</v>
      </c>
      <c r="G157" s="10"/>
      <c r="H157" s="10"/>
      <c r="I157" s="10"/>
      <c r="J157" s="10"/>
      <c r="K157" s="10"/>
    </row>
    <row r="158" spans="1:11">
      <c r="A158" s="31">
        <f>IF(ISBLANK('Input-Accounts'!A158),"",'Input-Accounts'!A158)</f>
        <v>139</v>
      </c>
      <c r="B158" s="1" t="str">
        <f>IF(ISBLANK('Input-Accounts'!B158),"",'Input-Accounts'!B158)</f>
        <v>OPERATION AND MAINTENANCE EXPENSE</v>
      </c>
      <c r="D158" s="10"/>
      <c r="E158" s="10">
        <f t="shared" si="2"/>
        <v>0</v>
      </c>
      <c r="G158" s="10"/>
      <c r="H158" s="10"/>
      <c r="I158" s="10"/>
      <c r="J158" s="10"/>
      <c r="K158" s="10"/>
    </row>
    <row r="159" spans="1:11">
      <c r="A159" s="31">
        <f>IF(ISBLANK('Input-Accounts'!A159),"",'Input-Accounts'!A159)</f>
        <v>140</v>
      </c>
      <c r="B159" s="1" t="str">
        <f>IF(ISBLANK('Input-Accounts'!B159),"",'Input-Accounts'!B159)</f>
        <v>Production, Storage, LNG, Transmission, and Distribution Expense</v>
      </c>
      <c r="D159" s="10"/>
      <c r="E159" s="10">
        <f t="shared" si="2"/>
        <v>0</v>
      </c>
      <c r="G159" s="10"/>
      <c r="H159" s="10"/>
      <c r="I159" s="10"/>
      <c r="J159" s="10"/>
      <c r="K159" s="10"/>
    </row>
    <row r="160" spans="1:11" outlineLevel="1">
      <c r="A160" s="31">
        <f>IF(ISBLANK('Input-Accounts'!A160),"",'Input-Accounts'!A160)</f>
        <v>141</v>
      </c>
      <c r="B160" s="1" t="str">
        <f>IF(ISBLANK('Input-Accounts'!B160),"",'Input-Accounts'!B160)</f>
        <v>Other Gas Supply Expenses</v>
      </c>
      <c r="D160" s="10"/>
      <c r="E160" s="10">
        <f t="shared" si="2"/>
        <v>0</v>
      </c>
      <c r="G160" s="10"/>
      <c r="H160" s="10"/>
      <c r="I160" s="10"/>
      <c r="J160" s="10"/>
      <c r="K160" s="10"/>
    </row>
    <row r="161" spans="1:11" outlineLevel="1">
      <c r="A161" s="31">
        <f>IF(ISBLANK('Input-Accounts'!A161),"",'Input-Accounts'!A161)</f>
        <v>142</v>
      </c>
      <c r="B161" s="53" t="str">
        <f>IF(ISBLANK('Input-Accounts'!B161),"",'Input-Accounts'!B161)</f>
        <v>Natural gas well head purchases</v>
      </c>
      <c r="C161" s="31" t="str">
        <f>IF(ISBLANK('Input-Accounts'!C161),"",'Input-Accounts'!C161)</f>
        <v xml:space="preserve">801-803 </v>
      </c>
      <c r="D161" s="10" cm="1">
        <f t="array" aca="1" ref="D161" ca="1">SUM(INDIRECT("'"&amp;TOTALCustomerSheets&amp;"'!"&amp;ADDRESS(ROW(),COLUMN())))</f>
        <v>0</v>
      </c>
      <c r="E161" s="10">
        <f t="shared" ca="1" si="2"/>
        <v>0</v>
      </c>
      <c r="F161" s="3"/>
      <c r="G161" s="10" cm="1">
        <f t="array" aca="1" ref="G161" ca="1">SUM(INDIRECT("'"&amp;TOTALCustomerSheets&amp;"'!"&amp;ADDRESS(ROW(),COLUMN())))</f>
        <v>0</v>
      </c>
      <c r="H161" s="10" cm="1">
        <f t="array" aca="1" ref="H161" ca="1">SUM(INDIRECT("'"&amp;TOTALCustomerSheets&amp;"'!"&amp;ADDRESS(ROW(),COLUMN())))</f>
        <v>0</v>
      </c>
      <c r="I161" s="10" cm="1">
        <f t="array" aca="1" ref="I161" ca="1">SUM(INDIRECT("'"&amp;TOTALCustomerSheets&amp;"'!"&amp;ADDRESS(ROW(),COLUMN())))</f>
        <v>0</v>
      </c>
      <c r="J161" s="10" cm="1">
        <f t="array" aca="1" ref="J161" ca="1">SUM(INDIRECT("'"&amp;TOTALCustomerSheets&amp;"'!"&amp;ADDRESS(ROW(),COLUMN())))</f>
        <v>0</v>
      </c>
      <c r="K161" s="10" cm="1">
        <f t="array" aca="1" ref="K161" ca="1">SUM(INDIRECT("'"&amp;TOTALCustomerSheets&amp;"'!"&amp;ADDRESS(ROW(),COLUMN())))</f>
        <v>0</v>
      </c>
    </row>
    <row r="162" spans="1:11" outlineLevel="1">
      <c r="A162" s="31">
        <f>IF(ISBLANK('Input-Accounts'!A162),"",'Input-Accounts'!A162)</f>
        <v>143</v>
      </c>
      <c r="B162" s="53" t="str">
        <f>IF(ISBLANK('Input-Accounts'!B162),"",'Input-Accounts'!B162)</f>
        <v>Natural Gas City Gate Purchases</v>
      </c>
      <c r="C162" s="31" t="str">
        <f>IF(ISBLANK('Input-Accounts'!C162),"",'Input-Accounts'!C162)</f>
        <v xml:space="preserve">804 </v>
      </c>
      <c r="D162" s="10" cm="1">
        <f t="array" aca="1" ref="D162" ca="1">SUM(INDIRECT("'"&amp;TOTALCustomerSheets&amp;"'!"&amp;ADDRESS(ROW(),COLUMN())))</f>
        <v>0</v>
      </c>
      <c r="E162" s="10">
        <f t="shared" ca="1" si="2"/>
        <v>0</v>
      </c>
      <c r="F162" s="3"/>
      <c r="G162" s="10" cm="1">
        <f t="array" aca="1" ref="G162" ca="1">SUM(INDIRECT("'"&amp;TOTALCustomerSheets&amp;"'!"&amp;ADDRESS(ROW(),COLUMN())))</f>
        <v>0</v>
      </c>
      <c r="H162" s="10" cm="1">
        <f t="array" aca="1" ref="H162" ca="1">SUM(INDIRECT("'"&amp;TOTALCustomerSheets&amp;"'!"&amp;ADDRESS(ROW(),COLUMN())))</f>
        <v>0</v>
      </c>
      <c r="I162" s="10" cm="1">
        <f t="array" aca="1" ref="I162" ca="1">SUM(INDIRECT("'"&amp;TOTALCustomerSheets&amp;"'!"&amp;ADDRESS(ROW(),COLUMN())))</f>
        <v>0</v>
      </c>
      <c r="J162" s="10" cm="1">
        <f t="array" aca="1" ref="J162" ca="1">SUM(INDIRECT("'"&amp;TOTALCustomerSheets&amp;"'!"&amp;ADDRESS(ROW(),COLUMN())))</f>
        <v>0</v>
      </c>
      <c r="K162" s="10" cm="1">
        <f t="array" aca="1" ref="K162" ca="1">SUM(INDIRECT("'"&amp;TOTALCustomerSheets&amp;"'!"&amp;ADDRESS(ROW(),COLUMN())))</f>
        <v>0</v>
      </c>
    </row>
    <row r="163" spans="1:11" outlineLevel="1">
      <c r="A163" s="31">
        <f>IF(ISBLANK('Input-Accounts'!A163),"",'Input-Accounts'!A163)</f>
        <v>144</v>
      </c>
      <c r="B163" s="53" t="str">
        <f>IF(ISBLANK('Input-Accounts'!B163),"",'Input-Accounts'!B163)</f>
        <v>Other gas purchases</v>
      </c>
      <c r="C163" s="31" t="str">
        <f>IF(ISBLANK('Input-Accounts'!C163),"",'Input-Accounts'!C163)</f>
        <v xml:space="preserve">805 </v>
      </c>
      <c r="D163" s="10" cm="1">
        <f t="array" aca="1" ref="D163" ca="1">SUM(INDIRECT("'"&amp;TOTALCustomerSheets&amp;"'!"&amp;ADDRESS(ROW(),COLUMN())))</f>
        <v>0</v>
      </c>
      <c r="E163" s="10">
        <f t="shared" ca="1" si="2"/>
        <v>0</v>
      </c>
      <c r="F163" s="3"/>
      <c r="G163" s="10" cm="1">
        <f t="array" aca="1" ref="G163" ca="1">SUM(INDIRECT("'"&amp;TOTALCustomerSheets&amp;"'!"&amp;ADDRESS(ROW(),COLUMN())))</f>
        <v>0</v>
      </c>
      <c r="H163" s="10" cm="1">
        <f t="array" aca="1" ref="H163" ca="1">SUM(INDIRECT("'"&amp;TOTALCustomerSheets&amp;"'!"&amp;ADDRESS(ROW(),COLUMN())))</f>
        <v>0</v>
      </c>
      <c r="I163" s="10" cm="1">
        <f t="array" aca="1" ref="I163" ca="1">SUM(INDIRECT("'"&amp;TOTALCustomerSheets&amp;"'!"&amp;ADDRESS(ROW(),COLUMN())))</f>
        <v>0</v>
      </c>
      <c r="J163" s="10" cm="1">
        <f t="array" aca="1" ref="J163" ca="1">SUM(INDIRECT("'"&amp;TOTALCustomerSheets&amp;"'!"&amp;ADDRESS(ROW(),COLUMN())))</f>
        <v>0</v>
      </c>
      <c r="K163" s="10" cm="1">
        <f t="array" aca="1" ref="K163" ca="1">SUM(INDIRECT("'"&amp;TOTALCustomerSheets&amp;"'!"&amp;ADDRESS(ROW(),COLUMN())))</f>
        <v>0</v>
      </c>
    </row>
    <row r="164" spans="1:11" outlineLevel="1">
      <c r="A164" s="31">
        <f>IF(ISBLANK('Input-Accounts'!A164),"",'Input-Accounts'!A164)</f>
        <v>145</v>
      </c>
      <c r="B164" s="53" t="str">
        <f>IF(ISBLANK('Input-Accounts'!B164),"",'Input-Accounts'!B164)</f>
        <v>Exchange gas</v>
      </c>
      <c r="C164" s="31" t="str">
        <f>IF(ISBLANK('Input-Accounts'!C164),"",'Input-Accounts'!C164)</f>
        <v xml:space="preserve">806 </v>
      </c>
      <c r="D164" s="10" cm="1">
        <f t="array" aca="1" ref="D164" ca="1">SUM(INDIRECT("'"&amp;TOTALCustomerSheets&amp;"'!"&amp;ADDRESS(ROW(),COLUMN())))</f>
        <v>0</v>
      </c>
      <c r="E164" s="10">
        <f t="shared" ca="1" si="2"/>
        <v>0</v>
      </c>
      <c r="F164" s="3"/>
      <c r="G164" s="10" cm="1">
        <f t="array" aca="1" ref="G164" ca="1">SUM(INDIRECT("'"&amp;TOTALCustomerSheets&amp;"'!"&amp;ADDRESS(ROW(),COLUMN())))</f>
        <v>0</v>
      </c>
      <c r="H164" s="10" cm="1">
        <f t="array" aca="1" ref="H164" ca="1">SUM(INDIRECT("'"&amp;TOTALCustomerSheets&amp;"'!"&amp;ADDRESS(ROW(),COLUMN())))</f>
        <v>0</v>
      </c>
      <c r="I164" s="10" cm="1">
        <f t="array" aca="1" ref="I164" ca="1">SUM(INDIRECT("'"&amp;TOTALCustomerSheets&amp;"'!"&amp;ADDRESS(ROW(),COLUMN())))</f>
        <v>0</v>
      </c>
      <c r="J164" s="10" cm="1">
        <f t="array" aca="1" ref="J164" ca="1">SUM(INDIRECT("'"&amp;TOTALCustomerSheets&amp;"'!"&amp;ADDRESS(ROW(),COLUMN())))</f>
        <v>0</v>
      </c>
      <c r="K164" s="10" cm="1">
        <f t="array" aca="1" ref="K164" ca="1">SUM(INDIRECT("'"&amp;TOTALCustomerSheets&amp;"'!"&amp;ADDRESS(ROW(),COLUMN())))</f>
        <v>0</v>
      </c>
    </row>
    <row r="165" spans="1:11" outlineLevel="1">
      <c r="A165" s="31">
        <f>IF(ISBLANK('Input-Accounts'!A165),"",'Input-Accounts'!A165)</f>
        <v>146</v>
      </c>
      <c r="B165" s="53" t="str">
        <f>IF(ISBLANK('Input-Accounts'!B165),"",'Input-Accounts'!B165)</f>
        <v>Gas Withdrawn from Storage</v>
      </c>
      <c r="C165" s="31" t="str">
        <f>IF(ISBLANK('Input-Accounts'!C165),"",'Input-Accounts'!C165)</f>
        <v xml:space="preserve">808 </v>
      </c>
      <c r="D165" s="10" cm="1">
        <f t="array" aca="1" ref="D165" ca="1">SUM(INDIRECT("'"&amp;TOTALCustomerSheets&amp;"'!"&amp;ADDRESS(ROW(),COLUMN())))</f>
        <v>0</v>
      </c>
      <c r="E165" s="10">
        <f t="shared" ca="1" si="2"/>
        <v>0</v>
      </c>
      <c r="F165" s="3"/>
      <c r="G165" s="10" cm="1">
        <f t="array" aca="1" ref="G165" ca="1">SUM(INDIRECT("'"&amp;TOTALCustomerSheets&amp;"'!"&amp;ADDRESS(ROW(),COLUMN())))</f>
        <v>0</v>
      </c>
      <c r="H165" s="10" cm="1">
        <f t="array" aca="1" ref="H165" ca="1">SUM(INDIRECT("'"&amp;TOTALCustomerSheets&amp;"'!"&amp;ADDRESS(ROW(),COLUMN())))</f>
        <v>0</v>
      </c>
      <c r="I165" s="10" cm="1">
        <f t="array" aca="1" ref="I165" ca="1">SUM(INDIRECT("'"&amp;TOTALCustomerSheets&amp;"'!"&amp;ADDRESS(ROW(),COLUMN())))</f>
        <v>0</v>
      </c>
      <c r="J165" s="10" cm="1">
        <f t="array" aca="1" ref="J165" ca="1">SUM(INDIRECT("'"&amp;TOTALCustomerSheets&amp;"'!"&amp;ADDRESS(ROW(),COLUMN())))</f>
        <v>0</v>
      </c>
      <c r="K165" s="10" cm="1">
        <f t="array" aca="1" ref="K165" ca="1">SUM(INDIRECT("'"&amp;TOTALCustomerSheets&amp;"'!"&amp;ADDRESS(ROW(),COLUMN())))</f>
        <v>0</v>
      </c>
    </row>
    <row r="166" spans="1:11" outlineLevel="1">
      <c r="A166" s="31">
        <f>IF(ISBLANK('Input-Accounts'!A166),"",'Input-Accounts'!A166)</f>
        <v>147</v>
      </c>
      <c r="B166" s="53" t="str">
        <f>IF(ISBLANK('Input-Accounts'!B166),"",'Input-Accounts'!B166)</f>
        <v>Gas Used for Other Utility Operations</v>
      </c>
      <c r="C166" s="31" t="str">
        <f>IF(ISBLANK('Input-Accounts'!C166),"",'Input-Accounts'!C166)</f>
        <v xml:space="preserve">812 </v>
      </c>
      <c r="D166" s="10" cm="1">
        <f t="array" aca="1" ref="D166" ca="1">SUM(INDIRECT("'"&amp;TOTALCustomerSheets&amp;"'!"&amp;ADDRESS(ROW(),COLUMN())))</f>
        <v>0</v>
      </c>
      <c r="E166" s="10">
        <f t="shared" ca="1" si="2"/>
        <v>0</v>
      </c>
      <c r="F166" s="3"/>
      <c r="G166" s="10" cm="1">
        <f t="array" aca="1" ref="G166" ca="1">SUM(INDIRECT("'"&amp;TOTALCustomerSheets&amp;"'!"&amp;ADDRESS(ROW(),COLUMN())))</f>
        <v>0</v>
      </c>
      <c r="H166" s="10" cm="1">
        <f t="array" aca="1" ref="H166" ca="1">SUM(INDIRECT("'"&amp;TOTALCustomerSheets&amp;"'!"&amp;ADDRESS(ROW(),COLUMN())))</f>
        <v>0</v>
      </c>
      <c r="I166" s="10" cm="1">
        <f t="array" aca="1" ref="I166" ca="1">SUM(INDIRECT("'"&amp;TOTALCustomerSheets&amp;"'!"&amp;ADDRESS(ROW(),COLUMN())))</f>
        <v>0</v>
      </c>
      <c r="J166" s="10" cm="1">
        <f t="array" aca="1" ref="J166" ca="1">SUM(INDIRECT("'"&amp;TOTALCustomerSheets&amp;"'!"&amp;ADDRESS(ROW(),COLUMN())))</f>
        <v>0</v>
      </c>
      <c r="K166" s="10" cm="1">
        <f t="array" aca="1" ref="K166" ca="1">SUM(INDIRECT("'"&amp;TOTALCustomerSheets&amp;"'!"&amp;ADDRESS(ROW(),COLUMN())))</f>
        <v>0</v>
      </c>
    </row>
    <row r="167" spans="1:11" outlineLevel="1">
      <c r="A167" s="31">
        <f>IF(ISBLANK('Input-Accounts'!A167),"",'Input-Accounts'!A167)</f>
        <v>148</v>
      </c>
      <c r="B167" s="53" t="str">
        <f>IF(ISBLANK('Input-Accounts'!B167),"",'Input-Accounts'!B167)</f>
        <v>Exchange Fees</v>
      </c>
      <c r="C167" s="31" t="str">
        <f>IF(ISBLANK('Input-Accounts'!C167),"",'Input-Accounts'!C167)</f>
        <v xml:space="preserve">813 </v>
      </c>
      <c r="D167" s="10" cm="1">
        <f t="array" aca="1" ref="D167" ca="1">SUM(INDIRECT("'"&amp;TOTALCustomerSheets&amp;"'!"&amp;ADDRESS(ROW(),COLUMN())))</f>
        <v>0</v>
      </c>
      <c r="E167" s="10">
        <f t="shared" ca="1" si="2"/>
        <v>0</v>
      </c>
      <c r="F167" s="3"/>
      <c r="G167" s="10" cm="1">
        <f t="array" aca="1" ref="G167" ca="1">SUM(INDIRECT("'"&amp;TOTALCustomerSheets&amp;"'!"&amp;ADDRESS(ROW(),COLUMN())))</f>
        <v>0</v>
      </c>
      <c r="H167" s="10" cm="1">
        <f t="array" aca="1" ref="H167" ca="1">SUM(INDIRECT("'"&amp;TOTALCustomerSheets&amp;"'!"&amp;ADDRESS(ROW(),COLUMN())))</f>
        <v>0</v>
      </c>
      <c r="I167" s="10" cm="1">
        <f t="array" aca="1" ref="I167" ca="1">SUM(INDIRECT("'"&amp;TOTALCustomerSheets&amp;"'!"&amp;ADDRESS(ROW(),COLUMN())))</f>
        <v>0</v>
      </c>
      <c r="J167" s="10" cm="1">
        <f t="array" aca="1" ref="J167" ca="1">SUM(INDIRECT("'"&amp;TOTALCustomerSheets&amp;"'!"&amp;ADDRESS(ROW(),COLUMN())))</f>
        <v>0</v>
      </c>
      <c r="K167" s="10" cm="1">
        <f t="array" aca="1" ref="K167" ca="1">SUM(INDIRECT("'"&amp;TOTALCustomerSheets&amp;"'!"&amp;ADDRESS(ROW(),COLUMN())))</f>
        <v>0</v>
      </c>
    </row>
    <row r="168" spans="1:11" outlineLevel="1">
      <c r="A168" s="31">
        <f>IF(ISBLANK('Input-Accounts'!A168),"",'Input-Accounts'!A168)</f>
        <v>149</v>
      </c>
      <c r="B168" s="53" t="str">
        <f>IF(ISBLANK('Input-Accounts'!B168),"",'Input-Accounts'!B168)</f>
        <v>Purchased Gas Expense</v>
      </c>
      <c r="C168" s="31">
        <f>IF(ISBLANK('Input-Accounts'!C168),"",'Input-Accounts'!C168)</f>
        <v>807</v>
      </c>
      <c r="D168" s="10" cm="1">
        <f t="array" aca="1" ref="D168" ca="1">SUM(INDIRECT("'"&amp;TOTALCustomerSheets&amp;"'!"&amp;ADDRESS(ROW(),COLUMN())))</f>
        <v>0</v>
      </c>
      <c r="E168" s="10">
        <f t="shared" ca="1" si="2"/>
        <v>0</v>
      </c>
      <c r="F168" s="3"/>
      <c r="G168" s="10" cm="1">
        <f t="array" aca="1" ref="G168" ca="1">SUM(INDIRECT("'"&amp;TOTALCustomerSheets&amp;"'!"&amp;ADDRESS(ROW(),COLUMN())))</f>
        <v>0</v>
      </c>
      <c r="H168" s="10" cm="1">
        <f t="array" aca="1" ref="H168" ca="1">SUM(INDIRECT("'"&amp;TOTALCustomerSheets&amp;"'!"&amp;ADDRESS(ROW(),COLUMN())))</f>
        <v>0</v>
      </c>
      <c r="I168" s="10" cm="1">
        <f t="array" aca="1" ref="I168" ca="1">SUM(INDIRECT("'"&amp;TOTALCustomerSheets&amp;"'!"&amp;ADDRESS(ROW(),COLUMN())))</f>
        <v>0</v>
      </c>
      <c r="J168" s="10" cm="1">
        <f t="array" aca="1" ref="J168" ca="1">SUM(INDIRECT("'"&amp;TOTALCustomerSheets&amp;"'!"&amp;ADDRESS(ROW(),COLUMN())))</f>
        <v>0</v>
      </c>
      <c r="K168" s="10" cm="1">
        <f t="array" aca="1" ref="K168" ca="1">SUM(INDIRECT("'"&amp;TOTALCustomerSheets&amp;"'!"&amp;ADDRESS(ROW(),COLUMN())))</f>
        <v>0</v>
      </c>
    </row>
    <row r="169" spans="1:11" outlineLevel="1">
      <c r="A169" s="31">
        <f>IF(ISBLANK('Input-Accounts'!A169),"",'Input-Accounts'!A169)</f>
        <v>150</v>
      </c>
      <c r="B169" t="str">
        <f>IF(ISBLANK('Input-Accounts'!B169),"",'Input-Accounts'!B169)</f>
        <v>Subtotal - Other Gas Supply Expenses</v>
      </c>
      <c r="C169" s="31" t="str">
        <f>IF(ISBLANK('Input-Accounts'!C169),"",'Input-Accounts'!C169)</f>
        <v/>
      </c>
      <c r="D169" s="123" cm="1">
        <f t="array" aca="1" ref="D169" ca="1">SUM(INDIRECT("'"&amp;TOTALCustomerSheets&amp;"'!"&amp;ADDRESS(ROW(),COLUMN())))</f>
        <v>0</v>
      </c>
      <c r="E169" s="10">
        <f t="shared" ca="1" si="2"/>
        <v>0</v>
      </c>
      <c r="G169" s="123" cm="1">
        <f t="array" aca="1" ref="G169" ca="1">SUM(INDIRECT("'"&amp;TOTALCustomerSheets&amp;"'!"&amp;ADDRESS(ROW(),COLUMN())))</f>
        <v>0</v>
      </c>
      <c r="H169" s="123" cm="1">
        <f t="array" aca="1" ref="H169" ca="1">SUM(INDIRECT("'"&amp;TOTALCustomerSheets&amp;"'!"&amp;ADDRESS(ROW(),COLUMN())))</f>
        <v>0</v>
      </c>
      <c r="I169" s="123" cm="1">
        <f t="array" aca="1" ref="I169" ca="1">SUM(INDIRECT("'"&amp;TOTALCustomerSheets&amp;"'!"&amp;ADDRESS(ROW(),COLUMN())))</f>
        <v>0</v>
      </c>
      <c r="J169" s="123" cm="1">
        <f t="array" aca="1" ref="J169" ca="1">SUM(INDIRECT("'"&amp;TOTALCustomerSheets&amp;"'!"&amp;ADDRESS(ROW(),COLUMN())))</f>
        <v>0</v>
      </c>
      <c r="K169" s="123" cm="1">
        <f t="array" aca="1" ref="K169" ca="1">SUM(INDIRECT("'"&amp;TOTALCustomerSheets&amp;"'!"&amp;ADDRESS(ROW(),COLUMN())))</f>
        <v>0</v>
      </c>
    </row>
    <row r="170" spans="1:11" outlineLevel="1">
      <c r="A170" s="31" t="str">
        <f>IF(ISBLANK('Input-Accounts'!A170),"",'Input-Accounts'!A170)</f>
        <v/>
      </c>
      <c r="B170" t="str">
        <f>IF(ISBLANK('Input-Accounts'!B170),"",'Input-Accounts'!B170)</f>
        <v/>
      </c>
      <c r="D170" s="10"/>
      <c r="E170" s="10">
        <f t="shared" si="2"/>
        <v>0</v>
      </c>
      <c r="G170" s="10"/>
      <c r="H170" s="10"/>
      <c r="I170" s="10"/>
      <c r="J170" s="10"/>
      <c r="K170" s="10"/>
    </row>
    <row r="171" spans="1:11" outlineLevel="1">
      <c r="A171" s="31">
        <f>IF(ISBLANK('Input-Accounts'!A171),"",'Input-Accounts'!A171)</f>
        <v>151</v>
      </c>
      <c r="B171" s="1" t="str">
        <f>IF(ISBLANK('Input-Accounts'!B171),"",'Input-Accounts'!B171)</f>
        <v>Operation Expenses</v>
      </c>
      <c r="D171" s="10"/>
      <c r="E171" s="10">
        <f t="shared" si="2"/>
        <v>0</v>
      </c>
      <c r="F171" s="3"/>
      <c r="G171" s="10"/>
      <c r="H171" s="10"/>
      <c r="I171" s="10"/>
      <c r="J171" s="10"/>
      <c r="K171" s="10"/>
    </row>
    <row r="172" spans="1:11" outlineLevel="1">
      <c r="A172" s="31">
        <f>IF(ISBLANK('Input-Accounts'!A172),"",'Input-Accounts'!A172)</f>
        <v>152</v>
      </c>
      <c r="B172" s="53" t="str">
        <f>IF(ISBLANK('Input-Accounts'!B172),"",'Input-Accounts'!B172)</f>
        <v>Transmission Expense - Operations</v>
      </c>
      <c r="C172" s="31" t="str">
        <f>IF(ISBLANK('Input-Accounts'!C172),"",'Input-Accounts'!C172)</f>
        <v>852</v>
      </c>
      <c r="D172" s="10" cm="1">
        <f t="array" aca="1" ref="D172" ca="1">SUM(INDIRECT("'"&amp;TOTALCustomerSheets&amp;"'!"&amp;ADDRESS(ROW(),COLUMN())))</f>
        <v>660.99083116472389</v>
      </c>
      <c r="E172" s="10">
        <f t="shared" ca="1" si="2"/>
        <v>0</v>
      </c>
      <c r="F172" s="3"/>
      <c r="G172" s="10" cm="1">
        <f t="array" aca="1" ref="G172" ca="1">SUM(INDIRECT("'"&amp;TOTALCustomerSheets&amp;"'!"&amp;ADDRESS(ROW(),COLUMN())))</f>
        <v>594.07215759791427</v>
      </c>
      <c r="H172" s="10" cm="1">
        <f t="array" aca="1" ref="H172" ca="1">SUM(INDIRECT("'"&amp;TOTALCustomerSheets&amp;"'!"&amp;ADDRESS(ROW(),COLUMN())))</f>
        <v>66.599444805615207</v>
      </c>
      <c r="I172" s="10" cm="1">
        <f t="array" aca="1" ref="I172" ca="1">SUM(INDIRECT("'"&amp;TOTALCustomerSheets&amp;"'!"&amp;ADDRESS(ROW(),COLUMN())))</f>
        <v>9.4628367157736874E-3</v>
      </c>
      <c r="J172" s="10" cm="1">
        <f t="array" aca="1" ref="J172" ca="1">SUM(INDIRECT("'"&amp;TOTALCustomerSheets&amp;"'!"&amp;ADDRESS(ROW(),COLUMN())))</f>
        <v>1.6417986289775418E-2</v>
      </c>
      <c r="K172" s="10" cm="1">
        <f t="array" aca="1" ref="K172" ca="1">SUM(INDIRECT("'"&amp;TOTALCustomerSheets&amp;"'!"&amp;ADDRESS(ROW(),COLUMN())))</f>
        <v>0.2933479381889843</v>
      </c>
    </row>
    <row r="173" spans="1:11" outlineLevel="1">
      <c r="A173" s="31">
        <f>IF(ISBLANK('Input-Accounts'!A173),"",'Input-Accounts'!A173)</f>
        <v>153</v>
      </c>
      <c r="B173" s="53" t="str">
        <f>IF(ISBLANK('Input-Accounts'!B173),"",'Input-Accounts'!B173)</f>
        <v>Other expenses</v>
      </c>
      <c r="C173" s="31" t="str">
        <f>IF(ISBLANK('Input-Accounts'!C173),"",'Input-Accounts'!C173)</f>
        <v>859</v>
      </c>
      <c r="D173" s="10" cm="1">
        <f t="array" aca="1" ref="D173" ca="1">SUM(INDIRECT("'"&amp;TOTALCustomerSheets&amp;"'!"&amp;ADDRESS(ROW(),COLUMN())))</f>
        <v>255.23407330747452</v>
      </c>
      <c r="E173" s="10">
        <f t="shared" ca="1" si="2"/>
        <v>0</v>
      </c>
      <c r="F173" s="3"/>
      <c r="G173" s="10" cm="1">
        <f t="array" aca="1" ref="G173" ca="1">SUM(INDIRECT("'"&amp;TOTALCustomerSheets&amp;"'!"&amp;ADDRESS(ROW(),COLUMN())))</f>
        <v>229.39419046871603</v>
      </c>
      <c r="H173" s="10" cm="1">
        <f t="array" aca="1" ref="H173" ca="1">SUM(INDIRECT("'"&amp;TOTALCustomerSheets&amp;"'!"&amp;ADDRESS(ROW(),COLUMN())))</f>
        <v>25.716616292242264</v>
      </c>
      <c r="I173" s="10" cm="1">
        <f t="array" aca="1" ref="I173" ca="1">SUM(INDIRECT("'"&amp;TOTALCustomerSheets&amp;"'!"&amp;ADDRESS(ROW(),COLUMN())))</f>
        <v>3.653966509270001E-3</v>
      </c>
      <c r="J173" s="10" cm="1">
        <f t="array" aca="1" ref="J173" ca="1">SUM(INDIRECT("'"&amp;TOTALCustomerSheets&amp;"'!"&amp;ADDRESS(ROW(),COLUMN())))</f>
        <v>6.339618219607897E-3</v>
      </c>
      <c r="K173" s="10" cm="1">
        <f t="array" aca="1" ref="K173" ca="1">SUM(INDIRECT("'"&amp;TOTALCustomerSheets&amp;"'!"&amp;ADDRESS(ROW(),COLUMN())))</f>
        <v>0.11327296178737002</v>
      </c>
    </row>
    <row r="174" spans="1:11" outlineLevel="1">
      <c r="A174" s="31">
        <f>IF(ISBLANK('Input-Accounts'!A174),"",'Input-Accounts'!A174)</f>
        <v>154</v>
      </c>
      <c r="B174" s="53" t="str">
        <f>IF(ISBLANK('Input-Accounts'!B174),"",'Input-Accounts'!B174)</f>
        <v xml:space="preserve">M&amp;R Station Equipment </v>
      </c>
      <c r="C174" s="31" t="str">
        <f>IF(ISBLANK('Input-Accounts'!C174),"",'Input-Accounts'!C174)</f>
        <v>865</v>
      </c>
      <c r="D174" s="10" cm="1">
        <f t="array" aca="1" ref="D174" ca="1">SUM(INDIRECT("'"&amp;TOTALCustomerSheets&amp;"'!"&amp;ADDRESS(ROW(),COLUMN())))</f>
        <v>214.45330071433915</v>
      </c>
      <c r="E174" s="10">
        <f t="shared" ca="1" si="2"/>
        <v>0</v>
      </c>
      <c r="F174" s="3"/>
      <c r="G174" s="10" cm="1">
        <f t="array" aca="1" ref="G174" ca="1">SUM(INDIRECT("'"&amp;TOTALCustomerSheets&amp;"'!"&amp;ADDRESS(ROW(),COLUMN())))</f>
        <v>192.74206093732116</v>
      </c>
      <c r="H174" s="10" cm="1">
        <f t="array" aca="1" ref="H174" ca="1">SUM(INDIRECT("'"&amp;TOTALCustomerSheets&amp;"'!"&amp;ADDRESS(ROW(),COLUMN())))</f>
        <v>21.607668504477836</v>
      </c>
      <c r="I174" s="10" cm="1">
        <f t="array" aca="1" ref="I174" ca="1">SUM(INDIRECT("'"&amp;TOTALCustomerSheets&amp;"'!"&amp;ADDRESS(ROW(),COLUMN())))</f>
        <v>3.0701432941855409E-3</v>
      </c>
      <c r="J174" s="10" cm="1">
        <f t="array" aca="1" ref="J174" ca="1">SUM(INDIRECT("'"&amp;TOTALCustomerSheets&amp;"'!"&amp;ADDRESS(ROW(),COLUMN())))</f>
        <v>5.3266871262359046E-3</v>
      </c>
      <c r="K174" s="10" cm="1">
        <f t="array" aca="1" ref="K174" ca="1">SUM(INDIRECT("'"&amp;TOTALCustomerSheets&amp;"'!"&amp;ADDRESS(ROW(),COLUMN())))</f>
        <v>9.5174442119751762E-2</v>
      </c>
    </row>
    <row r="175" spans="1:11" outlineLevel="1">
      <c r="A175" s="31">
        <f>IF(ISBLANK('Input-Accounts'!A175),"",'Input-Accounts'!A175)</f>
        <v>155</v>
      </c>
      <c r="B175" s="53" t="str">
        <f>IF(ISBLANK('Input-Accounts'!B175),"",'Input-Accounts'!B175)</f>
        <v>Operation supervision and engineering</v>
      </c>
      <c r="C175" s="31">
        <f>IF(ISBLANK('Input-Accounts'!C175),"",'Input-Accounts'!C175)</f>
        <v>870</v>
      </c>
      <c r="D175" s="10" cm="1">
        <f t="array" aca="1" ref="D175" ca="1">SUM(INDIRECT("'"&amp;TOTALCustomerSheets&amp;"'!"&amp;ADDRESS(ROW(),COLUMN())))</f>
        <v>637266.55993673718</v>
      </c>
      <c r="E175" s="10">
        <f t="shared" ca="1" si="2"/>
        <v>0</v>
      </c>
      <c r="F175" s="3"/>
      <c r="G175" s="10" cm="1">
        <f t="array" aca="1" ref="G175" ca="1">SUM(INDIRECT("'"&amp;TOTALCustomerSheets&amp;"'!"&amp;ADDRESS(ROW(),COLUMN())))</f>
        <v>503818.96931671863</v>
      </c>
      <c r="H175" s="10" cm="1">
        <f t="array" aca="1" ref="H175" ca="1">SUM(INDIRECT("'"&amp;TOTALCustomerSheets&amp;"'!"&amp;ADDRESS(ROW(),COLUMN())))</f>
        <v>118413.68634406614</v>
      </c>
      <c r="I175" s="10" cm="1">
        <f t="array" aca="1" ref="I175" ca="1">SUM(INDIRECT("'"&amp;TOTALCustomerSheets&amp;"'!"&amp;ADDRESS(ROW(),COLUMN())))</f>
        <v>61.758539383799757</v>
      </c>
      <c r="J175" s="10" cm="1">
        <f t="array" aca="1" ref="J175" ca="1">SUM(INDIRECT("'"&amp;TOTALCustomerSheets&amp;"'!"&amp;ADDRESS(ROW(),COLUMN())))</f>
        <v>1247.9444351803836</v>
      </c>
      <c r="K175" s="10" cm="1">
        <f t="array" aca="1" ref="K175" ca="1">SUM(INDIRECT("'"&amp;TOTALCustomerSheets&amp;"'!"&amp;ADDRESS(ROW(),COLUMN())))</f>
        <v>13724.201301388157</v>
      </c>
    </row>
    <row r="176" spans="1:11" outlineLevel="1">
      <c r="A176" s="31">
        <f>IF(ISBLANK('Input-Accounts'!A176),"",'Input-Accounts'!A176)</f>
        <v>156</v>
      </c>
      <c r="B176" s="53" t="str">
        <f>IF(ISBLANK('Input-Accounts'!B176),"",'Input-Accounts'!B176)</f>
        <v>Distribution load dispatching</v>
      </c>
      <c r="C176" s="31">
        <f>IF(ISBLANK('Input-Accounts'!C176),"",'Input-Accounts'!C176)</f>
        <v>871</v>
      </c>
      <c r="D176" s="10" cm="1">
        <f t="array" aca="1" ref="D176" ca="1">SUM(INDIRECT("'"&amp;TOTALCustomerSheets&amp;"'!"&amp;ADDRESS(ROW(),COLUMN())))</f>
        <v>233563.39</v>
      </c>
      <c r="E176" s="10">
        <f t="shared" ca="1" si="2"/>
        <v>0</v>
      </c>
      <c r="F176" s="3"/>
      <c r="G176" s="10" cm="1">
        <f t="array" aca="1" ref="G176" ca="1">SUM(INDIRECT("'"&amp;TOTALCustomerSheets&amp;"'!"&amp;ADDRESS(ROW(),COLUMN())))</f>
        <v>81801.145476879567</v>
      </c>
      <c r="H176" s="10" cm="1">
        <f t="array" aca="1" ref="H176" ca="1">SUM(INDIRECT("'"&amp;TOTALCustomerSheets&amp;"'!"&amp;ADDRESS(ROW(),COLUMN())))</f>
        <v>61593.509869622983</v>
      </c>
      <c r="I176" s="10" cm="1">
        <f t="array" aca="1" ref="I176" ca="1">SUM(INDIRECT("'"&amp;TOTALCustomerSheets&amp;"'!"&amp;ADDRESS(ROW(),COLUMN())))</f>
        <v>102.78394013167525</v>
      </c>
      <c r="J176" s="10" cm="1">
        <f t="array" aca="1" ref="J176" ca="1">SUM(INDIRECT("'"&amp;TOTALCustomerSheets&amp;"'!"&amp;ADDRESS(ROW(),COLUMN())))</f>
        <v>0</v>
      </c>
      <c r="K176" s="10" cm="1">
        <f t="array" aca="1" ref="K176" ca="1">SUM(INDIRECT("'"&amp;TOTALCustomerSheets&amp;"'!"&amp;ADDRESS(ROW(),COLUMN())))</f>
        <v>90065.95071336579</v>
      </c>
    </row>
    <row r="177" spans="1:11" outlineLevel="1">
      <c r="A177" s="31">
        <f>IF(ISBLANK('Input-Accounts'!A177),"",'Input-Accounts'!A177)</f>
        <v>157</v>
      </c>
      <c r="B177" s="53" t="str">
        <f>IF(ISBLANK('Input-Accounts'!B177),"",'Input-Accounts'!B177)</f>
        <v>Mains and services expenses</v>
      </c>
      <c r="C177" s="31">
        <f>IF(ISBLANK('Input-Accounts'!C177),"",'Input-Accounts'!C177)</f>
        <v>874</v>
      </c>
      <c r="D177" s="10" cm="1">
        <f t="array" aca="1" ref="D177" ca="1">SUM(INDIRECT("'"&amp;TOTALCustomerSheets&amp;"'!"&amp;ADDRESS(ROW(),COLUMN())))</f>
        <v>2924748.2487183688</v>
      </c>
      <c r="E177" s="10">
        <f t="shared" ca="1" si="2"/>
        <v>0</v>
      </c>
      <c r="F177" s="3"/>
      <c r="G177" s="10" cm="1">
        <f t="array" aca="1" ref="G177" ca="1">SUM(INDIRECT("'"&amp;TOTALCustomerSheets&amp;"'!"&amp;ADDRESS(ROW(),COLUMN())))</f>
        <v>2621477.3539827298</v>
      </c>
      <c r="H177" s="10" cm="1">
        <f t="array" aca="1" ref="H177" ca="1">SUM(INDIRECT("'"&amp;TOTALCustomerSheets&amp;"'!"&amp;ADDRESS(ROW(),COLUMN())))</f>
        <v>299828.10686957167</v>
      </c>
      <c r="I177" s="10" cm="1">
        <f t="array" aca="1" ref="I177" ca="1">SUM(INDIRECT("'"&amp;TOTALCustomerSheets&amp;"'!"&amp;ADDRESS(ROW(),COLUMN())))</f>
        <v>42.167855465968493</v>
      </c>
      <c r="J177" s="10" cm="1">
        <f t="array" aca="1" ref="J177" ca="1">SUM(INDIRECT("'"&amp;TOTALCustomerSheets&amp;"'!"&amp;ADDRESS(ROW(),COLUMN())))</f>
        <v>25.097066546545815</v>
      </c>
      <c r="K177" s="10" cm="1">
        <f t="array" aca="1" ref="K177" ca="1">SUM(INDIRECT("'"&amp;TOTALCustomerSheets&amp;"'!"&amp;ADDRESS(ROW(),COLUMN())))</f>
        <v>3375.5229440546855</v>
      </c>
    </row>
    <row r="178" spans="1:11" outlineLevel="1">
      <c r="A178" s="31">
        <f>IF(ISBLANK('Input-Accounts'!A178),"",'Input-Accounts'!A178)</f>
        <v>158</v>
      </c>
      <c r="B178" s="53" t="str">
        <f>IF(ISBLANK('Input-Accounts'!B178),"",'Input-Accounts'!B178)</f>
        <v>Measuring and regulating station expenses—general</v>
      </c>
      <c r="C178" s="31">
        <f>IF(ISBLANK('Input-Accounts'!C178),"",'Input-Accounts'!C178)</f>
        <v>875</v>
      </c>
      <c r="D178" s="10" cm="1">
        <f t="array" aca="1" ref="D178" ca="1">SUM(INDIRECT("'"&amp;TOTALCustomerSheets&amp;"'!"&amp;ADDRESS(ROW(),COLUMN())))</f>
        <v>72860.28378705465</v>
      </c>
      <c r="E178" s="10">
        <f t="shared" ca="1" si="2"/>
        <v>0</v>
      </c>
      <c r="F178" s="3"/>
      <c r="G178" s="10" cm="1">
        <f t="array" aca="1" ref="G178" ca="1">SUM(INDIRECT("'"&amp;TOTALCustomerSheets&amp;"'!"&amp;ADDRESS(ROW(),COLUMN())))</f>
        <v>65483.912865025988</v>
      </c>
      <c r="H178" s="10" cm="1">
        <f t="array" aca="1" ref="H178" ca="1">SUM(INDIRECT("'"&amp;TOTALCustomerSheets&amp;"'!"&amp;ADDRESS(ROW(),COLUMN())))</f>
        <v>7341.1826909110914</v>
      </c>
      <c r="I178" s="10" cm="1">
        <f t="array" aca="1" ref="I178" ca="1">SUM(INDIRECT("'"&amp;TOTALCustomerSheets&amp;"'!"&amp;ADDRESS(ROW(),COLUMN())))</f>
        <v>1.0430779611979386</v>
      </c>
      <c r="J178" s="10" cm="1">
        <f t="array" aca="1" ref="J178" ca="1">SUM(INDIRECT("'"&amp;TOTALCustomerSheets&amp;"'!"&amp;ADDRESS(ROW(),COLUMN())))</f>
        <v>1.8097363592429359</v>
      </c>
      <c r="K178" s="10" cm="1">
        <f t="array" aca="1" ref="K178" ca="1">SUM(INDIRECT("'"&amp;TOTALCustomerSheets&amp;"'!"&amp;ADDRESS(ROW(),COLUMN())))</f>
        <v>32.335416797136098</v>
      </c>
    </row>
    <row r="179" spans="1:11" outlineLevel="1">
      <c r="A179" s="31">
        <f>IF(ISBLANK('Input-Accounts'!A179),"",'Input-Accounts'!A179)</f>
        <v>159</v>
      </c>
      <c r="B179" s="53" t="str">
        <f>IF(ISBLANK('Input-Accounts'!B179),"",'Input-Accounts'!B179)</f>
        <v>Measuring and regulating station expenses—industrial</v>
      </c>
      <c r="C179" s="31">
        <f>IF(ISBLANK('Input-Accounts'!C179),"",'Input-Accounts'!C179)</f>
        <v>876</v>
      </c>
      <c r="D179" s="10" cm="1">
        <f t="array" aca="1" ref="D179" ca="1">SUM(INDIRECT("'"&amp;TOTALCustomerSheets&amp;"'!"&amp;ADDRESS(ROW(),COLUMN())))</f>
        <v>112809.12002081708</v>
      </c>
      <c r="E179" s="10">
        <f t="shared" ca="1" si="2"/>
        <v>0</v>
      </c>
      <c r="F179" s="3"/>
      <c r="G179" s="10" cm="1">
        <f t="array" aca="1" ref="G179" ca="1">SUM(INDIRECT("'"&amp;TOTALCustomerSheets&amp;"'!"&amp;ADDRESS(ROW(),COLUMN())))</f>
        <v>0</v>
      </c>
      <c r="H179" s="10" cm="1">
        <f t="array" aca="1" ref="H179" ca="1">SUM(INDIRECT("'"&amp;TOTALCustomerSheets&amp;"'!"&amp;ADDRESS(ROW(),COLUMN())))</f>
        <v>29606.890363248905</v>
      </c>
      <c r="I179" s="10" cm="1">
        <f t="array" aca="1" ref="I179" ca="1">SUM(INDIRECT("'"&amp;TOTALCustomerSheets&amp;"'!"&amp;ADDRESS(ROW(),COLUMN())))</f>
        <v>238.47921734092162</v>
      </c>
      <c r="J179" s="10" cm="1">
        <f t="array" aca="1" ref="J179" ca="1">SUM(INDIRECT("'"&amp;TOTALCustomerSheets&amp;"'!"&amp;ADDRESS(ROW(),COLUMN())))</f>
        <v>15493.952536446081</v>
      </c>
      <c r="K179" s="10" cm="1">
        <f t="array" aca="1" ref="K179" ca="1">SUM(INDIRECT("'"&amp;TOTALCustomerSheets&amp;"'!"&amp;ADDRESS(ROW(),COLUMN())))</f>
        <v>67469.797903781175</v>
      </c>
    </row>
    <row r="180" spans="1:11" outlineLevel="1">
      <c r="A180" s="31">
        <f>IF(ISBLANK('Input-Accounts'!A180),"",'Input-Accounts'!A180)</f>
        <v>160</v>
      </c>
      <c r="B180" s="53" t="str">
        <f>IF(ISBLANK('Input-Accounts'!B180),"",'Input-Accounts'!B180)</f>
        <v>Meter and house regulator expenses</v>
      </c>
      <c r="C180" s="31">
        <f>IF(ISBLANK('Input-Accounts'!C180),"",'Input-Accounts'!C180)</f>
        <v>878</v>
      </c>
      <c r="D180" s="10" cm="1">
        <f t="array" aca="1" ref="D180" ca="1">SUM(INDIRECT("'"&amp;TOTALCustomerSheets&amp;"'!"&amp;ADDRESS(ROW(),COLUMN())))</f>
        <v>1688170.3419252376</v>
      </c>
      <c r="E180" s="10">
        <f t="shared" ca="1" si="2"/>
        <v>0</v>
      </c>
      <c r="F180" s="3"/>
      <c r="G180" s="10" cm="1">
        <f t="array" aca="1" ref="G180" ca="1">SUM(INDIRECT("'"&amp;TOTALCustomerSheets&amp;"'!"&amp;ADDRESS(ROW(),COLUMN())))</f>
        <v>1288588.7177427928</v>
      </c>
      <c r="H180" s="10" cm="1">
        <f t="array" aca="1" ref="H180" ca="1">SUM(INDIRECT("'"&amp;TOTALCustomerSheets&amp;"'!"&amp;ADDRESS(ROW(),COLUMN())))</f>
        <v>395849.26914524043</v>
      </c>
      <c r="I180" s="10" cm="1">
        <f t="array" aca="1" ref="I180" ca="1">SUM(INDIRECT("'"&amp;TOTALCustomerSheets&amp;"'!"&amp;ADDRESS(ROW(),COLUMN())))</f>
        <v>141.34756670727336</v>
      </c>
      <c r="J180" s="10" cm="1">
        <f t="array" aca="1" ref="J180" ca="1">SUM(INDIRECT("'"&amp;TOTALCustomerSheets&amp;"'!"&amp;ADDRESS(ROW(),COLUMN())))</f>
        <v>0</v>
      </c>
      <c r="K180" s="10" cm="1">
        <f t="array" aca="1" ref="K180" ca="1">SUM(INDIRECT("'"&amp;TOTALCustomerSheets&amp;"'!"&amp;ADDRESS(ROW(),COLUMN())))</f>
        <v>3591.007470497218</v>
      </c>
    </row>
    <row r="181" spans="1:11" outlineLevel="1">
      <c r="A181" s="31">
        <f>IF(ISBLANK('Input-Accounts'!A181),"",'Input-Accounts'!A181)</f>
        <v>161</v>
      </c>
      <c r="B181" s="53" t="str">
        <f>IF(ISBLANK('Input-Accounts'!B181),"",'Input-Accounts'!B181)</f>
        <v>Customer installations expenses</v>
      </c>
      <c r="C181" s="31">
        <f>IF(ISBLANK('Input-Accounts'!C181),"",'Input-Accounts'!C181)</f>
        <v>879</v>
      </c>
      <c r="D181" s="10" cm="1">
        <f t="array" aca="1" ref="D181" ca="1">SUM(INDIRECT("'"&amp;TOTALCustomerSheets&amp;"'!"&amp;ADDRESS(ROW(),COLUMN())))</f>
        <v>2893621.8788597728</v>
      </c>
      <c r="E181" s="10">
        <f t="shared" ca="1" si="2"/>
        <v>0</v>
      </c>
      <c r="F181" s="3"/>
      <c r="G181" s="10" cm="1">
        <f t="array" aca="1" ref="G181" ca="1">SUM(INDIRECT("'"&amp;TOTALCustomerSheets&amp;"'!"&amp;ADDRESS(ROW(),COLUMN())))</f>
        <v>2208715.7995324708</v>
      </c>
      <c r="H181" s="10" cm="1">
        <f t="array" aca="1" ref="H181" ca="1">SUM(INDIRECT("'"&amp;TOTALCustomerSheets&amp;"'!"&amp;ADDRESS(ROW(),COLUMN())))</f>
        <v>678508.60631932924</v>
      </c>
      <c r="I181" s="10" cm="1">
        <f t="array" aca="1" ref="I181" ca="1">SUM(INDIRECT("'"&amp;TOTALCustomerSheets&amp;"'!"&amp;ADDRESS(ROW(),COLUMN())))</f>
        <v>242.27792740471608</v>
      </c>
      <c r="J181" s="10" cm="1">
        <f t="array" aca="1" ref="J181" ca="1">SUM(INDIRECT("'"&amp;TOTALCustomerSheets&amp;"'!"&amp;ADDRESS(ROW(),COLUMN())))</f>
        <v>0</v>
      </c>
      <c r="K181" s="10" cm="1">
        <f t="array" aca="1" ref="K181" ca="1">SUM(INDIRECT("'"&amp;TOTALCustomerSheets&amp;"'!"&amp;ADDRESS(ROW(),COLUMN())))</f>
        <v>6155.1950805683664</v>
      </c>
    </row>
    <row r="182" spans="1:11" outlineLevel="1">
      <c r="A182" s="31">
        <f>IF(ISBLANK('Input-Accounts'!A182),"",'Input-Accounts'!A182)</f>
        <v>162</v>
      </c>
      <c r="B182" s="53" t="str">
        <f>IF(ISBLANK('Input-Accounts'!B182),"",'Input-Accounts'!B182)</f>
        <v>OTHER EXPENSE</v>
      </c>
      <c r="C182" s="31">
        <f>IF(ISBLANK('Input-Accounts'!C182),"",'Input-Accounts'!C182)</f>
        <v>880</v>
      </c>
      <c r="D182" s="10" cm="1">
        <f t="array" aca="1" ref="D182" ca="1">SUM(INDIRECT("'"&amp;TOTALCustomerSheets&amp;"'!"&amp;ADDRESS(ROW(),COLUMN())))</f>
        <v>1065874.1320327248</v>
      </c>
      <c r="E182" s="10">
        <f t="shared" ca="1" si="2"/>
        <v>0</v>
      </c>
      <c r="F182" s="3"/>
      <c r="G182" s="10" cm="1">
        <f t="array" aca="1" ref="G182" ca="1">SUM(INDIRECT("'"&amp;TOTALCustomerSheets&amp;"'!"&amp;ADDRESS(ROW(),COLUMN())))</f>
        <v>842673.44370837451</v>
      </c>
      <c r="H182" s="10" cm="1">
        <f t="array" aca="1" ref="H182" ca="1">SUM(INDIRECT("'"&amp;TOTALCustomerSheets&amp;"'!"&amp;ADDRESS(ROW(),COLUMN())))</f>
        <v>198055.40269570454</v>
      </c>
      <c r="I182" s="10" cm="1">
        <f t="array" aca="1" ref="I182" ca="1">SUM(INDIRECT("'"&amp;TOTALCustomerSheets&amp;"'!"&amp;ADDRESS(ROW(),COLUMN())))</f>
        <v>103.29559669324435</v>
      </c>
      <c r="J182" s="10" cm="1">
        <f t="array" aca="1" ref="J182" ca="1">SUM(INDIRECT("'"&amp;TOTALCustomerSheets&amp;"'!"&amp;ADDRESS(ROW(),COLUMN())))</f>
        <v>2087.2767775622929</v>
      </c>
      <c r="K182" s="10" cm="1">
        <f t="array" aca="1" ref="K182" ca="1">SUM(INDIRECT("'"&amp;TOTALCustomerSheets&amp;"'!"&amp;ADDRESS(ROW(),COLUMN())))</f>
        <v>22954.713254390244</v>
      </c>
    </row>
    <row r="183" spans="1:11" outlineLevel="1">
      <c r="A183" s="31">
        <f>IF(ISBLANK('Input-Accounts'!A183),"",'Input-Accounts'!A183)</f>
        <v>163</v>
      </c>
      <c r="B183" s="53" t="str">
        <f>IF(ISBLANK('Input-Accounts'!B183),"",'Input-Accounts'!B183)</f>
        <v>TELECOMMUNICATION EXPENSE - ENGINEERING</v>
      </c>
      <c r="C183" s="31">
        <f>IF(ISBLANK('Input-Accounts'!C183),"",'Input-Accounts'!C183)</f>
        <v>881</v>
      </c>
      <c r="D183" s="10" cm="1">
        <f t="array" aca="1" ref="D183" ca="1">SUM(INDIRECT("'"&amp;TOTALCustomerSheets&amp;"'!"&amp;ADDRESS(ROW(),COLUMN())))</f>
        <v>16853.676081407586</v>
      </c>
      <c r="E183" s="10">
        <f t="shared" ca="1" si="2"/>
        <v>0</v>
      </c>
      <c r="F183" s="3"/>
      <c r="G183" s="10" cm="1">
        <f t="array" aca="1" ref="G183" ca="1">SUM(INDIRECT("'"&amp;TOTALCustomerSheets&amp;"'!"&amp;ADDRESS(ROW(),COLUMN())))</f>
        <v>13324.41123754484</v>
      </c>
      <c r="H183" s="10" cm="1">
        <f t="array" aca="1" ref="H183" ca="1">SUM(INDIRECT("'"&amp;TOTALCustomerSheets&amp;"'!"&amp;ADDRESS(ROW(),COLUMN())))</f>
        <v>3131.6658345393262</v>
      </c>
      <c r="I183" s="10" cm="1">
        <f t="array" aca="1" ref="I183" ca="1">SUM(INDIRECT("'"&amp;TOTALCustomerSheets&amp;"'!"&amp;ADDRESS(ROW(),COLUMN())))</f>
        <v>1.6333171760004834</v>
      </c>
      <c r="J183" s="10" cm="1">
        <f t="array" aca="1" ref="J183" ca="1">SUM(INDIRECT("'"&amp;TOTALCustomerSheets&amp;"'!"&amp;ADDRESS(ROW(),COLUMN())))</f>
        <v>33.004165917968876</v>
      </c>
      <c r="K183" s="10" cm="1">
        <f t="array" aca="1" ref="K183" ca="1">SUM(INDIRECT("'"&amp;TOTALCustomerSheets&amp;"'!"&amp;ADDRESS(ROW(),COLUMN())))</f>
        <v>362.96152622944851</v>
      </c>
    </row>
    <row r="184" spans="1:11" outlineLevel="1">
      <c r="A184" s="31">
        <f>IF(ISBLANK('Input-Accounts'!A184),"",'Input-Accounts'!A184)</f>
        <v>164</v>
      </c>
      <c r="B184" t="str">
        <f>IF(ISBLANK('Input-Accounts'!B184),"",'Input-Accounts'!B184)</f>
        <v>Subtotal - Operation Expenses</v>
      </c>
      <c r="C184" s="31" t="str">
        <f>IF(ISBLANK('Input-Accounts'!C184),"",'Input-Accounts'!C184)</f>
        <v/>
      </c>
      <c r="D184" s="123" cm="1">
        <f t="array" aca="1" ref="D184" ca="1">SUM(INDIRECT("'"&amp;TOTALCustomerSheets&amp;"'!"&amp;ADDRESS(ROW(),COLUMN())))</f>
        <v>9646898.3095673081</v>
      </c>
      <c r="E184" s="10">
        <f t="shared" ca="1" si="2"/>
        <v>0</v>
      </c>
      <c r="G184" s="123" cm="1">
        <f t="array" aca="1" ref="G184" ca="1">SUM(INDIRECT("'"&amp;TOTALCustomerSheets&amp;"'!"&amp;ADDRESS(ROW(),COLUMN())))</f>
        <v>7626899.9622715414</v>
      </c>
      <c r="H184" s="123" cm="1">
        <f t="array" aca="1" ref="H184" ca="1">SUM(INDIRECT("'"&amp;TOTALCustomerSheets&amp;"'!"&amp;ADDRESS(ROW(),COLUMN())))</f>
        <v>1792442.2438618366</v>
      </c>
      <c r="I184" s="123" cm="1">
        <f t="array" aca="1" ref="I184" ca="1">SUM(INDIRECT("'"&amp;TOTALCustomerSheets&amp;"'!"&amp;ADDRESS(ROW(),COLUMN())))</f>
        <v>934.80322521131666</v>
      </c>
      <c r="J184" s="123" cm="1">
        <f t="array" aca="1" ref="J184" ca="1">SUM(INDIRECT("'"&amp;TOTALCustomerSheets&amp;"'!"&amp;ADDRESS(ROW(),COLUMN())))</f>
        <v>18889.112802304149</v>
      </c>
      <c r="K184" s="123" cm="1">
        <f t="array" aca="1" ref="K184" ca="1">SUM(INDIRECT("'"&amp;TOTALCustomerSheets&amp;"'!"&amp;ADDRESS(ROW(),COLUMN())))</f>
        <v>207732.18740641436</v>
      </c>
    </row>
    <row r="185" spans="1:11" outlineLevel="1">
      <c r="A185" s="31" t="str">
        <f>IF(ISBLANK('Input-Accounts'!A185),"",'Input-Accounts'!A185)</f>
        <v/>
      </c>
      <c r="B185" t="str">
        <f>IF(ISBLANK('Input-Accounts'!B185),"",'Input-Accounts'!B185)</f>
        <v/>
      </c>
      <c r="D185" s="10"/>
      <c r="E185" s="10">
        <f t="shared" si="2"/>
        <v>0</v>
      </c>
      <c r="G185" s="10"/>
      <c r="H185" s="10"/>
      <c r="I185" s="10"/>
      <c r="J185" s="10"/>
      <c r="K185" s="10"/>
    </row>
    <row r="186" spans="1:11" outlineLevel="1">
      <c r="A186" s="31">
        <f>IF(ISBLANK('Input-Accounts'!A186),"",'Input-Accounts'!A186)</f>
        <v>165</v>
      </c>
      <c r="B186" s="1" t="str">
        <f>IF(ISBLANK('Input-Accounts'!B186),"",'Input-Accounts'!B186)</f>
        <v>Maintenance Expenses</v>
      </c>
      <c r="D186" s="10"/>
      <c r="E186" s="10">
        <f t="shared" si="2"/>
        <v>0</v>
      </c>
      <c r="G186" s="10"/>
      <c r="H186" s="10"/>
      <c r="I186" s="10"/>
      <c r="J186" s="10"/>
      <c r="K186" s="10"/>
    </row>
    <row r="187" spans="1:11" outlineLevel="1">
      <c r="A187" s="31">
        <f>IF(ISBLANK('Input-Accounts'!A187),"",'Input-Accounts'!A187)</f>
        <v>166</v>
      </c>
      <c r="B187" s="53" t="str">
        <f>IF(ISBLANK('Input-Accounts'!B187),"",'Input-Accounts'!B187)</f>
        <v>Maintenance supervision and engineering</v>
      </c>
      <c r="C187" s="31">
        <f>IF(ISBLANK('Input-Accounts'!C187),"",'Input-Accounts'!C187)</f>
        <v>885</v>
      </c>
      <c r="D187" s="10" cm="1">
        <f t="array" aca="1" ref="D187" ca="1">SUM(INDIRECT("'"&amp;TOTALCustomerSheets&amp;"'!"&amp;ADDRESS(ROW(),COLUMN())))</f>
        <v>33317.388726361023</v>
      </c>
      <c r="E187" s="10">
        <f t="shared" ca="1" si="2"/>
        <v>0</v>
      </c>
      <c r="F187" s="3"/>
      <c r="G187" s="10" cm="1">
        <f t="array" aca="1" ref="G187" ca="1">SUM(INDIRECT("'"&amp;TOTALCustomerSheets&amp;"'!"&amp;ADDRESS(ROW(),COLUMN())))</f>
        <v>28140.414871182467</v>
      </c>
      <c r="H187" s="10" cm="1">
        <f t="array" aca="1" ref="H187" ca="1">SUM(INDIRECT("'"&amp;TOTALCustomerSheets&amp;"'!"&amp;ADDRESS(ROW(),COLUMN())))</f>
        <v>4142.1942687119999</v>
      </c>
      <c r="I187" s="10" cm="1">
        <f t="array" aca="1" ref="I187" ca="1">SUM(INDIRECT("'"&amp;TOTALCustomerSheets&amp;"'!"&amp;ADDRESS(ROW(),COLUMN())))</f>
        <v>3.6091168083719438</v>
      </c>
      <c r="J187" s="10" cm="1">
        <f t="array" aca="1" ref="J187" ca="1">SUM(INDIRECT("'"&amp;TOTALCustomerSheets&amp;"'!"&amp;ADDRESS(ROW(),COLUMN())))</f>
        <v>186.9450291397593</v>
      </c>
      <c r="K187" s="10" cm="1">
        <f t="array" aca="1" ref="K187" ca="1">SUM(INDIRECT("'"&amp;TOTALCustomerSheets&amp;"'!"&amp;ADDRESS(ROW(),COLUMN())))</f>
        <v>844.22544051842863</v>
      </c>
    </row>
    <row r="188" spans="1:11" outlineLevel="1">
      <c r="A188" s="31">
        <f>IF(ISBLANK('Input-Accounts'!A188),"",'Input-Accounts'!A188)</f>
        <v>167</v>
      </c>
      <c r="B188" s="53" t="str">
        <f>IF(ISBLANK('Input-Accounts'!B188),"",'Input-Accounts'!B188)</f>
        <v>Maintenance of structures and improvements</v>
      </c>
      <c r="C188" s="31">
        <f>IF(ISBLANK('Input-Accounts'!C188),"",'Input-Accounts'!C188)</f>
        <v>886</v>
      </c>
      <c r="D188" s="10" cm="1">
        <f t="array" aca="1" ref="D188" ca="1">SUM(INDIRECT("'"&amp;TOTALCustomerSheets&amp;"'!"&amp;ADDRESS(ROW(),COLUMN())))</f>
        <v>34638.649986090328</v>
      </c>
      <c r="E188" s="10">
        <f t="shared" ca="1" si="2"/>
        <v>0</v>
      </c>
      <c r="F188" s="3"/>
      <c r="G188" s="10" cm="1">
        <f t="array" aca="1" ref="G188" ca="1">SUM(INDIRECT("'"&amp;TOTALCustomerSheets&amp;"'!"&amp;ADDRESS(ROW(),COLUMN())))</f>
        <v>31131.835062304344</v>
      </c>
      <c r="H188" s="10" cm="1">
        <f t="array" aca="1" ref="H188" ca="1">SUM(INDIRECT("'"&amp;TOTALCustomerSheets&amp;"'!"&amp;ADDRESS(ROW(),COLUMN())))</f>
        <v>3490.0860180233667</v>
      </c>
      <c r="I188" s="10" cm="1">
        <f t="array" aca="1" ref="I188" ca="1">SUM(INDIRECT("'"&amp;TOTALCustomerSheets&amp;"'!"&amp;ADDRESS(ROW(),COLUMN())))</f>
        <v>0.49589173316615048</v>
      </c>
      <c r="J188" s="10" cm="1">
        <f t="array" aca="1" ref="J188" ca="1">SUM(INDIRECT("'"&amp;TOTALCustomerSheets&amp;"'!"&amp;ADDRESS(ROW(),COLUMN())))</f>
        <v>0.86037030130337311</v>
      </c>
      <c r="K188" s="10" cm="1">
        <f t="array" aca="1" ref="K188" ca="1">SUM(INDIRECT("'"&amp;TOTALCustomerSheets&amp;"'!"&amp;ADDRESS(ROW(),COLUMN())))</f>
        <v>15.372643728150663</v>
      </c>
    </row>
    <row r="189" spans="1:11" outlineLevel="1">
      <c r="A189" s="31">
        <f>IF(ISBLANK('Input-Accounts'!A189),"",'Input-Accounts'!A189)</f>
        <v>168</v>
      </c>
      <c r="B189" s="53" t="str">
        <f>IF(ISBLANK('Input-Accounts'!B189),"",'Input-Accounts'!B189)</f>
        <v>Maintenance of mains</v>
      </c>
      <c r="C189" s="31">
        <f>IF(ISBLANK('Input-Accounts'!C189),"",'Input-Accounts'!C189)</f>
        <v>887</v>
      </c>
      <c r="D189" s="10" cm="1">
        <f t="array" aca="1" ref="D189" ca="1">SUM(INDIRECT("'"&amp;TOTALCustomerSheets&amp;"'!"&amp;ADDRESS(ROW(),COLUMN())))</f>
        <v>885958.24248154613</v>
      </c>
      <c r="E189" s="10">
        <f t="shared" ca="1" si="2"/>
        <v>0</v>
      </c>
      <c r="F189" s="3"/>
      <c r="G189" s="10" cm="1">
        <f t="array" aca="1" ref="G189" ca="1">SUM(INDIRECT("'"&amp;TOTALCustomerSheets&amp;"'!"&amp;ADDRESS(ROW(),COLUMN())))</f>
        <v>796263.88118764164</v>
      </c>
      <c r="H189" s="10" cm="1">
        <f t="array" aca="1" ref="H189" ca="1">SUM(INDIRECT("'"&amp;TOTALCustomerSheets&amp;"'!"&amp;ADDRESS(ROW(),COLUMN())))</f>
        <v>89266.483418928488</v>
      </c>
      <c r="I189" s="10" cm="1">
        <f t="array" aca="1" ref="I189" ca="1">SUM(INDIRECT("'"&amp;TOTALCustomerSheets&amp;"'!"&amp;ADDRESS(ROW(),COLUMN())))</f>
        <v>12.683501480381997</v>
      </c>
      <c r="J189" s="10" cm="1">
        <f t="array" aca="1" ref="J189" ca="1">SUM(INDIRECT("'"&amp;TOTALCustomerSheets&amp;"'!"&amp;ADDRESS(ROW(),COLUMN())))</f>
        <v>22.005827603909175</v>
      </c>
      <c r="K189" s="10" cm="1">
        <f t="array" aca="1" ref="K189" ca="1">SUM(INDIRECT("'"&amp;TOTALCustomerSheets&amp;"'!"&amp;ADDRESS(ROW(),COLUMN())))</f>
        <v>393.1885458918419</v>
      </c>
    </row>
    <row r="190" spans="1:11" outlineLevel="1">
      <c r="A190" s="31">
        <f>IF(ISBLANK('Input-Accounts'!A190),"",'Input-Accounts'!A190)</f>
        <v>169</v>
      </c>
      <c r="B190" s="53" t="str">
        <f>IF(ISBLANK('Input-Accounts'!B190),"",'Input-Accounts'!B190)</f>
        <v>Maintenance of measuring and regulating station equipment—general</v>
      </c>
      <c r="C190" s="31">
        <f>IF(ISBLANK('Input-Accounts'!C190),"",'Input-Accounts'!C190)</f>
        <v>889</v>
      </c>
      <c r="D190" s="10" cm="1">
        <f t="array" aca="1" ref="D190" ca="1">SUM(INDIRECT("'"&amp;TOTALCustomerSheets&amp;"'!"&amp;ADDRESS(ROW(),COLUMN())))</f>
        <v>189620.25845677318</v>
      </c>
      <c r="E190" s="10">
        <f t="shared" ca="1" si="2"/>
        <v>0</v>
      </c>
      <c r="F190" s="3"/>
      <c r="G190" s="10" cm="1">
        <f t="array" aca="1" ref="G190" ca="1">SUM(INDIRECT("'"&amp;TOTALCustomerSheets&amp;"'!"&amp;ADDRESS(ROW(),COLUMN())))</f>
        <v>170423.11444349919</v>
      </c>
      <c r="H190" s="10" cm="1">
        <f t="array" aca="1" ref="H190" ca="1">SUM(INDIRECT("'"&amp;TOTALCustomerSheets&amp;"'!"&amp;ADDRESS(ROW(),COLUMN())))</f>
        <v>19105.565980190146</v>
      </c>
      <c r="I190" s="10" cm="1">
        <f t="array" aca="1" ref="I190" ca="1">SUM(INDIRECT("'"&amp;TOTALCustomerSheets&amp;"'!"&amp;ADDRESS(ROW(),COLUMN())))</f>
        <v>2.71463000571045</v>
      </c>
      <c r="J190" s="10" cm="1">
        <f t="array" aca="1" ref="J190" ca="1">SUM(INDIRECT("'"&amp;TOTALCustomerSheets&amp;"'!"&amp;ADDRESS(ROW(),COLUMN())))</f>
        <v>4.709872901143382</v>
      </c>
      <c r="K190" s="10" cm="1">
        <f t="array" aca="1" ref="K190" ca="1">SUM(INDIRECT("'"&amp;TOTALCustomerSheets&amp;"'!"&amp;ADDRESS(ROW(),COLUMN())))</f>
        <v>84.153530177023939</v>
      </c>
    </row>
    <row r="191" spans="1:11" outlineLevel="1">
      <c r="A191" s="31">
        <f>IF(ISBLANK('Input-Accounts'!A191),"",'Input-Accounts'!A191)</f>
        <v>170</v>
      </c>
      <c r="B191" s="53" t="str">
        <f>IF(ISBLANK('Input-Accounts'!B191),"",'Input-Accounts'!B191)</f>
        <v>Maintenance of measuring and regulating station equipment—industrial</v>
      </c>
      <c r="C191" s="31">
        <f>IF(ISBLANK('Input-Accounts'!C191),"",'Input-Accounts'!C191)</f>
        <v>890</v>
      </c>
      <c r="D191" s="10" cm="1">
        <f t="array" aca="1" ref="D191" ca="1">SUM(INDIRECT("'"&amp;TOTALCustomerSheets&amp;"'!"&amp;ADDRESS(ROW(),COLUMN())))</f>
        <v>85196.042138115794</v>
      </c>
      <c r="E191" s="10">
        <f t="shared" ca="1" si="2"/>
        <v>0</v>
      </c>
      <c r="F191" s="3"/>
      <c r="G191" s="10" cm="1">
        <f t="array" aca="1" ref="G191" ca="1">SUM(INDIRECT("'"&amp;TOTALCustomerSheets&amp;"'!"&amp;ADDRESS(ROW(),COLUMN())))</f>
        <v>0</v>
      </c>
      <c r="H191" s="10" cm="1">
        <f t="array" aca="1" ref="H191" ca="1">SUM(INDIRECT("'"&amp;TOTALCustomerSheets&amp;"'!"&amp;ADDRESS(ROW(),COLUMN())))</f>
        <v>22359.804584066096</v>
      </c>
      <c r="I191" s="10" cm="1">
        <f t="array" aca="1" ref="I191" ca="1">SUM(INDIRECT("'"&amp;TOTALCustomerSheets&amp;"'!"&amp;ADDRESS(ROW(),COLUMN())))</f>
        <v>180.10499014523626</v>
      </c>
      <c r="J191" s="10" cm="1">
        <f t="array" aca="1" ref="J191" ca="1">SUM(INDIRECT("'"&amp;TOTALCustomerSheets&amp;"'!"&amp;ADDRESS(ROW(),COLUMN())))</f>
        <v>11701.389328606036</v>
      </c>
      <c r="K191" s="10" cm="1">
        <f t="array" aca="1" ref="K191" ca="1">SUM(INDIRECT("'"&amp;TOTALCustomerSheets&amp;"'!"&amp;ADDRESS(ROW(),COLUMN())))</f>
        <v>50954.743235298425</v>
      </c>
    </row>
    <row r="192" spans="1:11" outlineLevel="1">
      <c r="A192" s="31">
        <f>IF(ISBLANK('Input-Accounts'!A192),"",'Input-Accounts'!A192)</f>
        <v>171</v>
      </c>
      <c r="B192" s="53" t="str">
        <f>IF(ISBLANK('Input-Accounts'!B192),"",'Input-Accounts'!B192)</f>
        <v>Maintenance of services</v>
      </c>
      <c r="C192" s="31">
        <f>IF(ISBLANK('Input-Accounts'!C192),"",'Input-Accounts'!C192)</f>
        <v>892</v>
      </c>
      <c r="D192" s="10" cm="1">
        <f t="array" aca="1" ref="D192" ca="1">SUM(INDIRECT("'"&amp;TOTALCustomerSheets&amp;"'!"&amp;ADDRESS(ROW(),COLUMN())))</f>
        <v>642431.56668051064</v>
      </c>
      <c r="E192" s="10">
        <f t="shared" ca="1" si="2"/>
        <v>0</v>
      </c>
      <c r="F192" s="3"/>
      <c r="G192" s="10" cm="1">
        <f t="array" aca="1" ref="G192" ca="1">SUM(INDIRECT("'"&amp;TOTALCustomerSheets&amp;"'!"&amp;ADDRESS(ROW(),COLUMN())))</f>
        <v>574985.80433070578</v>
      </c>
      <c r="H192" s="10" cm="1">
        <f t="array" aca="1" ref="H192" ca="1">SUM(INDIRECT("'"&amp;TOTALCustomerSheets&amp;"'!"&amp;ADDRESS(ROW(),COLUMN())))</f>
        <v>66454.160342815492</v>
      </c>
      <c r="I192" s="10" cm="1">
        <f t="array" aca="1" ref="I192" ca="1">SUM(INDIRECT("'"&amp;TOTALCustomerSheets&amp;"'!"&amp;ADDRESS(ROW(),COLUMN())))</f>
        <v>9.2967268128074636</v>
      </c>
      <c r="J192" s="10" cm="1">
        <f t="array" aca="1" ref="J192" ca="1">SUM(INDIRECT("'"&amp;TOTALCustomerSheets&amp;"'!"&amp;ADDRESS(ROW(),COLUMN())))</f>
        <v>0</v>
      </c>
      <c r="K192" s="10" cm="1">
        <f t="array" aca="1" ref="K192" ca="1">SUM(INDIRECT("'"&amp;TOTALCustomerSheets&amp;"'!"&amp;ADDRESS(ROW(),COLUMN())))</f>
        <v>982.30528017662857</v>
      </c>
    </row>
    <row r="193" spans="1:11" outlineLevel="1">
      <c r="A193" s="31">
        <f>IF(ISBLANK('Input-Accounts'!A193),"",'Input-Accounts'!A193)</f>
        <v>172</v>
      </c>
      <c r="B193" s="53" t="str">
        <f>IF(ISBLANK('Input-Accounts'!B193),"",'Input-Accounts'!B193)</f>
        <v>Maintenance of meters and house regulators</v>
      </c>
      <c r="C193" s="31">
        <f>IF(ISBLANK('Input-Accounts'!C193),"",'Input-Accounts'!C193)</f>
        <v>893</v>
      </c>
      <c r="D193" s="10" cm="1">
        <f t="array" aca="1" ref="D193" ca="1">SUM(INDIRECT("'"&amp;TOTALCustomerSheets&amp;"'!"&amp;ADDRESS(ROW(),COLUMN())))</f>
        <v>252494.31676761367</v>
      </c>
      <c r="E193" s="10">
        <f t="shared" ca="1" si="2"/>
        <v>0</v>
      </c>
      <c r="F193" s="3"/>
      <c r="G193" s="10" cm="1">
        <f t="array" aca="1" ref="G193" ca="1">SUM(INDIRECT("'"&amp;TOTALCustomerSheets&amp;"'!"&amp;ADDRESS(ROW(),COLUMN())))</f>
        <v>192730.15275808633</v>
      </c>
      <c r="H193" s="10" cm="1">
        <f t="array" aca="1" ref="H193" ca="1">SUM(INDIRECT("'"&amp;TOTALCustomerSheets&amp;"'!"&amp;ADDRESS(ROW(),COLUMN())))</f>
        <v>59205.927431352226</v>
      </c>
      <c r="I193" s="10" cm="1">
        <f t="array" aca="1" ref="I193" ca="1">SUM(INDIRECT("'"&amp;TOTALCustomerSheets&amp;"'!"&amp;ADDRESS(ROW(),COLUMN())))</f>
        <v>21.140910011377411</v>
      </c>
      <c r="J193" s="10" cm="1">
        <f t="array" aca="1" ref="J193" ca="1">SUM(INDIRECT("'"&amp;TOTALCustomerSheets&amp;"'!"&amp;ADDRESS(ROW(),COLUMN())))</f>
        <v>0</v>
      </c>
      <c r="K193" s="10" cm="1">
        <f t="array" aca="1" ref="K193" ca="1">SUM(INDIRECT("'"&amp;TOTALCustomerSheets&amp;"'!"&amp;ADDRESS(ROW(),COLUMN())))</f>
        <v>537.09566816376764</v>
      </c>
    </row>
    <row r="194" spans="1:11" outlineLevel="1">
      <c r="A194" s="31">
        <f>IF(ISBLANK('Input-Accounts'!A194),"",'Input-Accounts'!A194)</f>
        <v>173</v>
      </c>
      <c r="B194" s="53" t="str">
        <f>IF(ISBLANK('Input-Accounts'!B194),"",'Input-Accounts'!B194)</f>
        <v>Maintenance of other equipment</v>
      </c>
      <c r="C194" s="31">
        <f>IF(ISBLANK('Input-Accounts'!C194),"",'Input-Accounts'!C194)</f>
        <v>894</v>
      </c>
      <c r="D194" s="10" cm="1">
        <f t="array" aca="1" ref="D194" ca="1">SUM(INDIRECT("'"&amp;TOTALCustomerSheets&amp;"'!"&amp;ADDRESS(ROW(),COLUMN())))</f>
        <v>106682.05769467968</v>
      </c>
      <c r="E194" s="10">
        <f t="shared" ca="1" si="2"/>
        <v>0</v>
      </c>
      <c r="F194" s="3"/>
      <c r="G194" s="10" cm="1">
        <f t="array" aca="1" ref="G194" ca="1">SUM(INDIRECT("'"&amp;TOTALCustomerSheets&amp;"'!"&amp;ADDRESS(ROW(),COLUMN())))</f>
        <v>90105.421751268237</v>
      </c>
      <c r="H194" s="10" cm="1">
        <f t="array" aca="1" ref="H194" ca="1">SUM(INDIRECT("'"&amp;TOTALCustomerSheets&amp;"'!"&amp;ADDRESS(ROW(),COLUMN())))</f>
        <v>13263.278571638823</v>
      </c>
      <c r="I194" s="10" cm="1">
        <f t="array" aca="1" ref="I194" ca="1">SUM(INDIRECT("'"&amp;TOTALCustomerSheets&amp;"'!"&amp;ADDRESS(ROW(),COLUMN())))</f>
        <v>11.556368079738977</v>
      </c>
      <c r="J194" s="10" cm="1">
        <f t="array" aca="1" ref="J194" ca="1">SUM(INDIRECT("'"&amp;TOTALCustomerSheets&amp;"'!"&amp;ADDRESS(ROW(),COLUMN())))</f>
        <v>598.59674322681087</v>
      </c>
      <c r="K194" s="10" cm="1">
        <f t="array" aca="1" ref="K194" ca="1">SUM(INDIRECT("'"&amp;TOTALCustomerSheets&amp;"'!"&amp;ADDRESS(ROW(),COLUMN())))</f>
        <v>2703.2042604660705</v>
      </c>
    </row>
    <row r="195" spans="1:11" outlineLevel="1">
      <c r="A195" s="31">
        <f>IF(ISBLANK('Input-Accounts'!A195),"",'Input-Accounts'!A195)</f>
        <v>174</v>
      </c>
      <c r="B195" t="str">
        <f>IF(ISBLANK('Input-Accounts'!B195),"",'Input-Accounts'!B195)</f>
        <v>Subtotal - Maintenance Expenses</v>
      </c>
      <c r="C195" s="31" t="str">
        <f>IF(ISBLANK('Input-Accounts'!C195),"",'Input-Accounts'!C195)</f>
        <v/>
      </c>
      <c r="D195" s="123" cm="1">
        <f t="array" aca="1" ref="D195" ca="1">SUM(INDIRECT("'"&amp;TOTALCustomerSheets&amp;"'!"&amp;ADDRESS(ROW(),COLUMN())))</f>
        <v>2230338.5229316903</v>
      </c>
      <c r="E195" s="10">
        <f t="shared" ca="1" si="2"/>
        <v>0</v>
      </c>
      <c r="G195" s="123" cm="1">
        <f t="array" aca="1" ref="G195" ca="1">SUM(INDIRECT("'"&amp;TOTALCustomerSheets&amp;"'!"&amp;ADDRESS(ROW(),COLUMN())))</f>
        <v>1883780.6244046879</v>
      </c>
      <c r="H195" s="123" cm="1">
        <f t="array" aca="1" ref="H195" ca="1">SUM(INDIRECT("'"&amp;TOTALCustomerSheets&amp;"'!"&amp;ADDRESS(ROW(),COLUMN())))</f>
        <v>277287.50061572663</v>
      </c>
      <c r="I195" s="123" cm="1">
        <f t="array" aca="1" ref="I195" ca="1">SUM(INDIRECT("'"&amp;TOTALCustomerSheets&amp;"'!"&amp;ADDRESS(ROW(),COLUMN())))</f>
        <v>241.60213507679063</v>
      </c>
      <c r="J195" s="123" cm="1">
        <f t="array" aca="1" ref="J195" ca="1">SUM(INDIRECT("'"&amp;TOTALCustomerSheets&amp;"'!"&amp;ADDRESS(ROW(),COLUMN())))</f>
        <v>12514.507171778961</v>
      </c>
      <c r="K195" s="123" cm="1">
        <f t="array" aca="1" ref="K195" ca="1">SUM(INDIRECT("'"&amp;TOTALCustomerSheets&amp;"'!"&amp;ADDRESS(ROW(),COLUMN())))</f>
        <v>56514.288604420341</v>
      </c>
    </row>
    <row r="196" spans="1:11" outlineLevel="1">
      <c r="A196" s="31" t="str">
        <f>IF(ISBLANK('Input-Accounts'!A196),"",'Input-Accounts'!A196)</f>
        <v/>
      </c>
      <c r="B196" t="str">
        <f>IF(ISBLANK('Input-Accounts'!B196),"",'Input-Accounts'!B196)</f>
        <v/>
      </c>
      <c r="D196" s="10"/>
      <c r="E196" s="10">
        <f t="shared" si="2"/>
        <v>0</v>
      </c>
      <c r="G196" s="10"/>
      <c r="H196" s="10"/>
      <c r="I196" s="10"/>
      <c r="J196" s="10"/>
      <c r="K196" s="10"/>
    </row>
    <row r="197" spans="1:11">
      <c r="A197" s="31">
        <f>IF(ISBLANK('Input-Accounts'!A197),"",'Input-Accounts'!A197)</f>
        <v>175</v>
      </c>
      <c r="B197" s="7" t="str">
        <f>IF(ISBLANK('Input-Accounts'!B197),"",'Input-Accounts'!B197)</f>
        <v>Total Production, Storage, LNG, Transmission, and Distribution Expense</v>
      </c>
      <c r="C197" s="31" t="str">
        <f>IF(ISBLANK('Input-Accounts'!C197),"",'Input-Accounts'!C197)</f>
        <v/>
      </c>
      <c r="D197" s="10" cm="1">
        <f t="array" aca="1" ref="D197" ca="1">SUM(INDIRECT("'"&amp;TOTALCustomerSheets&amp;"'!"&amp;ADDRESS(ROW(),COLUMN())))</f>
        <v>11877236.832499001</v>
      </c>
      <c r="E197" s="10">
        <f t="shared" ca="1" si="2"/>
        <v>0</v>
      </c>
      <c r="F197" s="3"/>
      <c r="G197" s="10" cm="1">
        <f t="array" aca="1" ref="G197" ca="1">SUM(INDIRECT("'"&amp;TOTALCustomerSheets&amp;"'!"&amp;ADDRESS(ROW(),COLUMN())))</f>
        <v>9510680.5866762288</v>
      </c>
      <c r="H197" s="10" cm="1">
        <f t="array" aca="1" ref="H197" ca="1">SUM(INDIRECT("'"&amp;TOTALCustomerSheets&amp;"'!"&amp;ADDRESS(ROW(),COLUMN())))</f>
        <v>2069729.7444775635</v>
      </c>
      <c r="I197" s="10" cm="1">
        <f t="array" aca="1" ref="I197" ca="1">SUM(INDIRECT("'"&amp;TOTALCustomerSheets&amp;"'!"&amp;ADDRESS(ROW(),COLUMN())))</f>
        <v>1176.4053602881074</v>
      </c>
      <c r="J197" s="10" cm="1">
        <f t="array" aca="1" ref="J197" ca="1">SUM(INDIRECT("'"&amp;TOTALCustomerSheets&amp;"'!"&amp;ADDRESS(ROW(),COLUMN())))</f>
        <v>31403.619974083107</v>
      </c>
      <c r="K197" s="10" cm="1">
        <f t="array" aca="1" ref="K197" ca="1">SUM(INDIRECT("'"&amp;TOTALCustomerSheets&amp;"'!"&amp;ADDRESS(ROW(),COLUMN())))</f>
        <v>264246.47601083468</v>
      </c>
    </row>
    <row r="198" spans="1:11">
      <c r="A198" s="31" t="str">
        <f>IF(ISBLANK('Input-Accounts'!A198),"",'Input-Accounts'!A198)</f>
        <v/>
      </c>
      <c r="B198" t="str">
        <f>IF(ISBLANK('Input-Accounts'!B198),"",'Input-Accounts'!B198)</f>
        <v/>
      </c>
      <c r="D198" s="123"/>
      <c r="E198" s="10">
        <f t="shared" si="2"/>
        <v>0</v>
      </c>
      <c r="G198" s="123"/>
      <c r="H198" s="123"/>
      <c r="I198" s="123"/>
      <c r="J198" s="123"/>
      <c r="K198" s="123"/>
    </row>
    <row r="199" spans="1:11">
      <c r="A199" s="31">
        <f>IF(ISBLANK('Input-Accounts'!A199),"",'Input-Accounts'!A199)</f>
        <v>176</v>
      </c>
      <c r="B199" s="7" t="str">
        <f>IF(ISBLANK('Input-Accounts'!B199),"",'Input-Accounts'!B199)</f>
        <v>Customer Accounts, Service, and Sales Expense</v>
      </c>
      <c r="D199" s="10"/>
      <c r="E199" s="10">
        <f t="shared" si="2"/>
        <v>0</v>
      </c>
      <c r="G199" s="10"/>
      <c r="H199" s="10"/>
      <c r="I199" s="10"/>
      <c r="J199" s="10"/>
      <c r="K199" s="10"/>
    </row>
    <row r="200" spans="1:11" outlineLevel="1">
      <c r="A200" s="31">
        <f>IF(ISBLANK('Input-Accounts'!A200),"",'Input-Accounts'!A200)</f>
        <v>177</v>
      </c>
      <c r="B200" s="1" t="str">
        <f>IF(ISBLANK('Input-Accounts'!B200),"",'Input-Accounts'!B200)</f>
        <v>Customer Account</v>
      </c>
      <c r="D200" s="10"/>
      <c r="E200" s="10">
        <f t="shared" si="2"/>
        <v>0</v>
      </c>
      <c r="G200" s="10"/>
      <c r="H200" s="10"/>
      <c r="I200" s="10"/>
      <c r="J200" s="10"/>
      <c r="K200" s="10"/>
    </row>
    <row r="201" spans="1:11" outlineLevel="1">
      <c r="A201" s="31">
        <f>IF(ISBLANK('Input-Accounts'!A201),"",'Input-Accounts'!A201)</f>
        <v>178</v>
      </c>
      <c r="B201" s="53" t="str">
        <f>IF(ISBLANK('Input-Accounts'!B201),"",'Input-Accounts'!B201)</f>
        <v xml:space="preserve">Supervision </v>
      </c>
      <c r="C201" s="31">
        <f>IF(ISBLANK('Input-Accounts'!C201),"",'Input-Accounts'!C201)</f>
        <v>901</v>
      </c>
      <c r="D201" s="10" cm="1">
        <f t="array" aca="1" ref="D201" ca="1">SUM(INDIRECT("'"&amp;TOTALCustomerSheets&amp;"'!"&amp;ADDRESS(ROW(),COLUMN())))</f>
        <v>0</v>
      </c>
      <c r="E201" s="10">
        <f t="shared" ca="1" si="2"/>
        <v>0</v>
      </c>
      <c r="F201" s="3"/>
      <c r="G201" s="10" cm="1">
        <f t="array" aca="1" ref="G201" ca="1">SUM(INDIRECT("'"&amp;TOTALCustomerSheets&amp;"'!"&amp;ADDRESS(ROW(),COLUMN())))</f>
        <v>0</v>
      </c>
      <c r="H201" s="10" cm="1">
        <f t="array" aca="1" ref="H201" ca="1">SUM(INDIRECT("'"&amp;TOTALCustomerSheets&amp;"'!"&amp;ADDRESS(ROW(),COLUMN())))</f>
        <v>0</v>
      </c>
      <c r="I201" s="10" cm="1">
        <f t="array" aca="1" ref="I201" ca="1">SUM(INDIRECT("'"&amp;TOTALCustomerSheets&amp;"'!"&amp;ADDRESS(ROW(),COLUMN())))</f>
        <v>0</v>
      </c>
      <c r="J201" s="10" cm="1">
        <f t="array" aca="1" ref="J201" ca="1">SUM(INDIRECT("'"&amp;TOTALCustomerSheets&amp;"'!"&amp;ADDRESS(ROW(),COLUMN())))</f>
        <v>0</v>
      </c>
      <c r="K201" s="10" cm="1">
        <f t="array" aca="1" ref="K201" ca="1">SUM(INDIRECT("'"&amp;TOTALCustomerSheets&amp;"'!"&amp;ADDRESS(ROW(),COLUMN())))</f>
        <v>0</v>
      </c>
    </row>
    <row r="202" spans="1:11" outlineLevel="1">
      <c r="A202" s="31">
        <f>IF(ISBLANK('Input-Accounts'!A202),"",'Input-Accounts'!A202)</f>
        <v>179</v>
      </c>
      <c r="B202" s="53" t="str">
        <f>IF(ISBLANK('Input-Accounts'!B202),"",'Input-Accounts'!B202)</f>
        <v>Meter reading expenses</v>
      </c>
      <c r="C202" s="31">
        <f>IF(ISBLANK('Input-Accounts'!C202),"",'Input-Accounts'!C202)</f>
        <v>902</v>
      </c>
      <c r="D202" s="10" cm="1">
        <f t="array" aca="1" ref="D202" ca="1">SUM(INDIRECT("'"&amp;TOTALCustomerSheets&amp;"'!"&amp;ADDRESS(ROW(),COLUMN())))</f>
        <v>284462.28000000003</v>
      </c>
      <c r="E202" s="10">
        <f t="shared" ca="1" si="2"/>
        <v>0</v>
      </c>
      <c r="F202" s="3"/>
      <c r="G202" s="10" cm="1">
        <f t="array" aca="1" ref="G202" ca="1">SUM(INDIRECT("'"&amp;TOTALCustomerSheets&amp;"'!"&amp;ADDRESS(ROW(),COLUMN())))</f>
        <v>255658.70523259731</v>
      </c>
      <c r="H202" s="10" cm="1">
        <f t="array" aca="1" ref="H202" ca="1">SUM(INDIRECT("'"&amp;TOTALCustomerSheets&amp;"'!"&amp;ADDRESS(ROW(),COLUMN())))</f>
        <v>28661.043293225011</v>
      </c>
      <c r="I202" s="10" cm="1">
        <f t="array" aca="1" ref="I202" ca="1">SUM(INDIRECT("'"&amp;TOTALCustomerSheets&amp;"'!"&amp;ADDRESS(ROW(),COLUMN())))</f>
        <v>4.0723278336494761</v>
      </c>
      <c r="J202" s="10" cm="1">
        <f t="array" aca="1" ref="J202" ca="1">SUM(INDIRECT("'"&amp;TOTALCustomerSheets&amp;"'!"&amp;ADDRESS(ROW(),COLUMN())))</f>
        <v>12.216983500948428</v>
      </c>
      <c r="K202" s="10" cm="1">
        <f t="array" aca="1" ref="K202" ca="1">SUM(INDIRECT("'"&amp;TOTALCustomerSheets&amp;"'!"&amp;ADDRESS(ROW(),COLUMN())))</f>
        <v>126.24216284313376</v>
      </c>
    </row>
    <row r="203" spans="1:11" outlineLevel="1">
      <c r="A203" s="31">
        <f>IF(ISBLANK('Input-Accounts'!A203),"",'Input-Accounts'!A203)</f>
        <v>180</v>
      </c>
      <c r="B203" s="53" t="str">
        <f>IF(ISBLANK('Input-Accounts'!B203),"",'Input-Accounts'!B203)</f>
        <v>Customer records and collection expenses</v>
      </c>
      <c r="C203" s="31">
        <f>IF(ISBLANK('Input-Accounts'!C203),"",'Input-Accounts'!C203)</f>
        <v>903</v>
      </c>
      <c r="D203" s="10" cm="1">
        <f t="array" aca="1" ref="D203" ca="1">SUM(INDIRECT("'"&amp;TOTALCustomerSheets&amp;"'!"&amp;ADDRESS(ROW(),COLUMN())))</f>
        <v>2497402.2295784578</v>
      </c>
      <c r="E203" s="10">
        <f t="shared" ref="E203:E241" ca="1" si="3">IFERROR(IF(D203="",0,IF(D203=0,0,IF(ABS(D203-SUM($G203:$K203))&lt;Check_Limit,0,1))),1)</f>
        <v>0</v>
      </c>
      <c r="F203" s="3"/>
      <c r="G203" s="10" cm="1">
        <f t="array" aca="1" ref="G203" ca="1">SUM(INDIRECT("'"&amp;TOTALCustomerSheets&amp;"'!"&amp;ADDRESS(ROW(),COLUMN())))</f>
        <v>2244524.7238369538</v>
      </c>
      <c r="H203" s="10" cm="1">
        <f t="array" aca="1" ref="H203" ca="1">SUM(INDIRECT("'"&amp;TOTALCustomerSheets&amp;"'!"&amp;ADDRESS(ROW(),COLUMN())))</f>
        <v>251626.16787907641</v>
      </c>
      <c r="I203" s="10" cm="1">
        <f t="array" aca="1" ref="I203" ca="1">SUM(INDIRECT("'"&amp;TOTALCustomerSheets&amp;"'!"&amp;ADDRESS(ROW(),COLUMN())))</f>
        <v>35.752510355083324</v>
      </c>
      <c r="J203" s="10" cm="1">
        <f t="array" aca="1" ref="J203" ca="1">SUM(INDIRECT("'"&amp;TOTALCustomerSheets&amp;"'!"&amp;ADDRESS(ROW(),COLUMN())))</f>
        <v>107.25753106524998</v>
      </c>
      <c r="K203" s="10" cm="1">
        <f t="array" aca="1" ref="K203" ca="1">SUM(INDIRECT("'"&amp;TOTALCustomerSheets&amp;"'!"&amp;ADDRESS(ROW(),COLUMN())))</f>
        <v>1108.327821007583</v>
      </c>
    </row>
    <row r="204" spans="1:11" outlineLevel="1">
      <c r="A204" s="31">
        <f>IF(ISBLANK('Input-Accounts'!A204),"",'Input-Accounts'!A204)</f>
        <v>181</v>
      </c>
      <c r="B204" s="53" t="str">
        <f>IF(ISBLANK('Input-Accounts'!B204),"",'Input-Accounts'!B204)</f>
        <v>Uncollectible accounts</v>
      </c>
      <c r="C204" s="31">
        <f>IF(ISBLANK('Input-Accounts'!C204),"",'Input-Accounts'!C204)</f>
        <v>904</v>
      </c>
      <c r="D204" s="10" cm="1">
        <f t="array" aca="1" ref="D204" ca="1">SUM(INDIRECT("'"&amp;TOTALCustomerSheets&amp;"'!"&amp;ADDRESS(ROW(),COLUMN())))</f>
        <v>997769.23871068936</v>
      </c>
      <c r="E204" s="10">
        <f t="shared" ca="1" si="3"/>
        <v>0</v>
      </c>
      <c r="F204" s="3"/>
      <c r="G204" s="10" cm="1">
        <f t="array" aca="1" ref="G204" ca="1">SUM(INDIRECT("'"&amp;TOTALCustomerSheets&amp;"'!"&amp;ADDRESS(ROW(),COLUMN())))</f>
        <v>876923.99360277783</v>
      </c>
      <c r="H204" s="10" cm="1">
        <f t="array" aca="1" ref="H204" ca="1">SUM(INDIRECT("'"&amp;TOTALCustomerSheets&amp;"'!"&amp;ADDRESS(ROW(),COLUMN())))</f>
        <v>120247.65072250277</v>
      </c>
      <c r="I204" s="10" cm="1">
        <f t="array" aca="1" ref="I204" ca="1">SUM(INDIRECT("'"&amp;TOTALCustomerSheets&amp;"'!"&amp;ADDRESS(ROW(),COLUMN())))</f>
        <v>16.907548465224632</v>
      </c>
      <c r="J204" s="10" cm="1">
        <f t="array" aca="1" ref="J204" ca="1">SUM(INDIRECT("'"&amp;TOTALCustomerSheets&amp;"'!"&amp;ADDRESS(ROW(),COLUMN())))</f>
        <v>51.305664308267843</v>
      </c>
      <c r="K204" s="10" cm="1">
        <f t="array" aca="1" ref="K204" ca="1">SUM(INDIRECT("'"&amp;TOTALCustomerSheets&amp;"'!"&amp;ADDRESS(ROW(),COLUMN())))</f>
        <v>529.3811726353091</v>
      </c>
    </row>
    <row r="205" spans="1:11" outlineLevel="1">
      <c r="A205" s="31">
        <f>IF(ISBLANK('Input-Accounts'!A205),"",'Input-Accounts'!A205)</f>
        <v>182</v>
      </c>
      <c r="B205" s="53" t="str">
        <f>IF(ISBLANK('Input-Accounts'!B205),"",'Input-Accounts'!B205)</f>
        <v xml:space="preserve">Miscellaneous customer accounts expenses </v>
      </c>
      <c r="C205" s="31">
        <f>IF(ISBLANK('Input-Accounts'!C205),"",'Input-Accounts'!C205)</f>
        <v>905</v>
      </c>
      <c r="D205" s="10" cm="1">
        <f t="array" aca="1" ref="D205" ca="1">SUM(INDIRECT("'"&amp;TOTALCustomerSheets&amp;"'!"&amp;ADDRESS(ROW(),COLUMN())))</f>
        <v>15830.210000000003</v>
      </c>
      <c r="E205" s="10">
        <f t="shared" ca="1" si="3"/>
        <v>0</v>
      </c>
      <c r="F205" s="3"/>
      <c r="G205" s="10" cm="1">
        <f t="array" aca="1" ref="G205" ca="1">SUM(INDIRECT("'"&amp;TOTALCustomerSheets&amp;"'!"&amp;ADDRESS(ROW(),COLUMN())))</f>
        <v>14227.302797967148</v>
      </c>
      <c r="H205" s="10" cm="1">
        <f t="array" aca="1" ref="H205" ca="1">SUM(INDIRECT("'"&amp;TOTALCustomerSheets&amp;"'!"&amp;ADDRESS(ROW(),COLUMN())))</f>
        <v>1594.9753835582121</v>
      </c>
      <c r="I205" s="10" cm="1">
        <f t="array" aca="1" ref="I205" ca="1">SUM(INDIRECT("'"&amp;TOTALCustomerSheets&amp;"'!"&amp;ADDRESS(ROW(),COLUMN())))</f>
        <v>0.22662338498979998</v>
      </c>
      <c r="J205" s="10" cm="1">
        <f t="array" aca="1" ref="J205" ca="1">SUM(INDIRECT("'"&amp;TOTALCustomerSheets&amp;"'!"&amp;ADDRESS(ROW(),COLUMN())))</f>
        <v>0.67987015496939995</v>
      </c>
      <c r="K205" s="10" cm="1">
        <f t="array" aca="1" ref="K205" ca="1">SUM(INDIRECT("'"&amp;TOTALCustomerSheets&amp;"'!"&amp;ADDRESS(ROW(),COLUMN())))</f>
        <v>7.0253249346837991</v>
      </c>
    </row>
    <row r="206" spans="1:11" outlineLevel="1">
      <c r="A206" s="31">
        <f>IF(ISBLANK('Input-Accounts'!A206),"",'Input-Accounts'!A206)</f>
        <v>183</v>
      </c>
      <c r="B206" t="str">
        <f>IF(ISBLANK('Input-Accounts'!B206),"",'Input-Accounts'!B206)</f>
        <v>Subtotal - Customer Account</v>
      </c>
      <c r="C206" s="31" t="str">
        <f>IF(ISBLANK('Input-Accounts'!C206),"",'Input-Accounts'!C206)</f>
        <v/>
      </c>
      <c r="D206" s="123" cm="1">
        <f t="array" aca="1" ref="D206" ca="1">SUM(INDIRECT("'"&amp;TOTALCustomerSheets&amp;"'!"&amp;ADDRESS(ROW(),COLUMN())))</f>
        <v>3795463.9582891474</v>
      </c>
      <c r="E206" s="10">
        <f t="shared" ca="1" si="3"/>
        <v>0</v>
      </c>
      <c r="G206" s="123" cm="1">
        <f t="array" aca="1" ref="G206" ca="1">SUM(INDIRECT("'"&amp;TOTALCustomerSheets&amp;"'!"&amp;ADDRESS(ROW(),COLUMN())))</f>
        <v>3391334.7254702961</v>
      </c>
      <c r="H206" s="123" cm="1">
        <f t="array" aca="1" ref="H206" ca="1">SUM(INDIRECT("'"&amp;TOTALCustomerSheets&amp;"'!"&amp;ADDRESS(ROW(),COLUMN())))</f>
        <v>402129.83727836242</v>
      </c>
      <c r="I206" s="123" cm="1">
        <f t="array" aca="1" ref="I206" ca="1">SUM(INDIRECT("'"&amp;TOTALCustomerSheets&amp;"'!"&amp;ADDRESS(ROW(),COLUMN())))</f>
        <v>56.959010038947234</v>
      </c>
      <c r="J206" s="123" cm="1">
        <f t="array" aca="1" ref="J206" ca="1">SUM(INDIRECT("'"&amp;TOTALCustomerSheets&amp;"'!"&amp;ADDRESS(ROW(),COLUMN())))</f>
        <v>171.46004902943565</v>
      </c>
      <c r="K206" s="123" cm="1">
        <f t="array" aca="1" ref="K206" ca="1">SUM(INDIRECT("'"&amp;TOTALCustomerSheets&amp;"'!"&amp;ADDRESS(ROW(),COLUMN())))</f>
        <v>1770.9764814207097</v>
      </c>
    </row>
    <row r="207" spans="1:11" outlineLevel="1">
      <c r="A207" s="31" t="str">
        <f>IF(ISBLANK('Input-Accounts'!A207),"",'Input-Accounts'!A207)</f>
        <v/>
      </c>
      <c r="B207" t="str">
        <f>IF(ISBLANK('Input-Accounts'!B207),"",'Input-Accounts'!B207)</f>
        <v/>
      </c>
      <c r="D207" s="10"/>
      <c r="E207" s="10">
        <f t="shared" si="3"/>
        <v>0</v>
      </c>
      <c r="G207" s="10"/>
      <c r="H207" s="10"/>
      <c r="I207" s="10"/>
      <c r="J207" s="10"/>
      <c r="K207" s="10"/>
    </row>
    <row r="208" spans="1:11" outlineLevel="1">
      <c r="A208" s="31">
        <f>IF(ISBLANK('Input-Accounts'!A208),"",'Input-Accounts'!A208)</f>
        <v>184</v>
      </c>
      <c r="B208" s="1" t="str">
        <f>IF(ISBLANK('Input-Accounts'!B208),"",'Input-Accounts'!B208)</f>
        <v>Customer Service &amp; Information Expenses</v>
      </c>
      <c r="D208" s="10"/>
      <c r="E208" s="10">
        <f t="shared" si="3"/>
        <v>0</v>
      </c>
      <c r="G208" s="10"/>
      <c r="H208" s="10"/>
      <c r="I208" s="10"/>
      <c r="J208" s="10"/>
      <c r="K208" s="10"/>
    </row>
    <row r="209" spans="1:11" outlineLevel="1">
      <c r="A209" s="31">
        <f>IF(ISBLANK('Input-Accounts'!A209),"",'Input-Accounts'!A209)</f>
        <v>185</v>
      </c>
      <c r="B209" s="53" t="str">
        <f>IF(ISBLANK('Input-Accounts'!B209),"",'Input-Accounts'!B209)</f>
        <v xml:space="preserve">Supervision </v>
      </c>
      <c r="C209" s="31">
        <f>IF(ISBLANK('Input-Accounts'!C209),"",'Input-Accounts'!C209)</f>
        <v>907</v>
      </c>
      <c r="D209" s="10" cm="1">
        <f t="array" aca="1" ref="D209" ca="1">SUM(INDIRECT("'"&amp;TOTALCustomerSheets&amp;"'!"&amp;ADDRESS(ROW(),COLUMN())))</f>
        <v>0</v>
      </c>
      <c r="E209" s="10">
        <f t="shared" ca="1" si="3"/>
        <v>0</v>
      </c>
      <c r="F209" s="3"/>
      <c r="G209" s="10" cm="1">
        <f t="array" aca="1" ref="G209" ca="1">SUM(INDIRECT("'"&amp;TOTALCustomerSheets&amp;"'!"&amp;ADDRESS(ROW(),COLUMN())))</f>
        <v>0</v>
      </c>
      <c r="H209" s="10" cm="1">
        <f t="array" aca="1" ref="H209" ca="1">SUM(INDIRECT("'"&amp;TOTALCustomerSheets&amp;"'!"&amp;ADDRESS(ROW(),COLUMN())))</f>
        <v>0</v>
      </c>
      <c r="I209" s="10" cm="1">
        <f t="array" aca="1" ref="I209" ca="1">SUM(INDIRECT("'"&amp;TOTALCustomerSheets&amp;"'!"&amp;ADDRESS(ROW(),COLUMN())))</f>
        <v>0</v>
      </c>
      <c r="J209" s="10" cm="1">
        <f t="array" aca="1" ref="J209" ca="1">SUM(INDIRECT("'"&amp;TOTALCustomerSheets&amp;"'!"&amp;ADDRESS(ROW(),COLUMN())))</f>
        <v>0</v>
      </c>
      <c r="K209" s="10" cm="1">
        <f t="array" aca="1" ref="K209" ca="1">SUM(INDIRECT("'"&amp;TOTALCustomerSheets&amp;"'!"&amp;ADDRESS(ROW(),COLUMN())))</f>
        <v>0</v>
      </c>
    </row>
    <row r="210" spans="1:11" outlineLevel="1">
      <c r="A210" s="31">
        <f>IF(ISBLANK('Input-Accounts'!A210),"",'Input-Accounts'!A210)</f>
        <v>186</v>
      </c>
      <c r="B210" s="53" t="str">
        <f>IF(ISBLANK('Input-Accounts'!B210),"",'Input-Accounts'!B210)</f>
        <v xml:space="preserve">Customer assistance expenses </v>
      </c>
      <c r="C210" s="31">
        <f>IF(ISBLANK('Input-Accounts'!C210),"",'Input-Accounts'!C210)</f>
        <v>908</v>
      </c>
      <c r="D210" s="10" cm="1">
        <f t="array" aca="1" ref="D210" ca="1">SUM(INDIRECT("'"&amp;TOTALCustomerSheets&amp;"'!"&amp;ADDRESS(ROW(),COLUMN())))</f>
        <v>120387.91448275866</v>
      </c>
      <c r="E210" s="10">
        <f t="shared" ca="1" si="3"/>
        <v>0</v>
      </c>
      <c r="F210" s="3"/>
      <c r="G210" s="10" cm="1">
        <f t="array" aca="1" ref="G210" ca="1">SUM(INDIRECT("'"&amp;TOTALCustomerSheets&amp;"'!"&amp;ADDRESS(ROW(),COLUMN())))</f>
        <v>108197.88951390928</v>
      </c>
      <c r="H210" s="10" cm="1">
        <f t="array" aca="1" ref="H210" ca="1">SUM(INDIRECT("'"&amp;TOTALCustomerSheets&amp;"'!"&amp;ADDRESS(ROW(),COLUMN())))</f>
        <v>12129.703906512372</v>
      </c>
      <c r="I210" s="10" cm="1">
        <f t="array" aca="1" ref="I210" ca="1">SUM(INDIRECT("'"&amp;TOTALCustomerSheets&amp;"'!"&amp;ADDRESS(ROW(),COLUMN())))</f>
        <v>1.7234589239148013</v>
      </c>
      <c r="J210" s="10" cm="1">
        <f t="array" aca="1" ref="J210" ca="1">SUM(INDIRECT("'"&amp;TOTALCustomerSheets&amp;"'!"&amp;ADDRESS(ROW(),COLUMN())))</f>
        <v>5.1703767717444045</v>
      </c>
      <c r="K210" s="10" cm="1">
        <f t="array" aca="1" ref="K210" ca="1">SUM(INDIRECT("'"&amp;TOTALCustomerSheets&amp;"'!"&amp;ADDRESS(ROW(),COLUMN())))</f>
        <v>53.427226641358835</v>
      </c>
    </row>
    <row r="211" spans="1:11" outlineLevel="1">
      <c r="A211" s="31">
        <f>IF(ISBLANK('Input-Accounts'!A211),"",'Input-Accounts'!A211)</f>
        <v>187</v>
      </c>
      <c r="B211" s="53" t="str">
        <f>IF(ISBLANK('Input-Accounts'!B211),"",'Input-Accounts'!B211)</f>
        <v xml:space="preserve">Informational and instructional advertising expenses </v>
      </c>
      <c r="C211" s="31">
        <f>IF(ISBLANK('Input-Accounts'!C211),"",'Input-Accounts'!C211)</f>
        <v>909</v>
      </c>
      <c r="D211" s="10" cm="1">
        <f t="array" aca="1" ref="D211" ca="1">SUM(INDIRECT("'"&amp;TOTALCustomerSheets&amp;"'!"&amp;ADDRESS(ROW(),COLUMN())))</f>
        <v>2539.0900000000006</v>
      </c>
      <c r="E211" s="10">
        <f t="shared" ca="1" si="3"/>
        <v>0</v>
      </c>
      <c r="F211" s="3"/>
      <c r="G211" s="10" cm="1">
        <f t="array" aca="1" ref="G211" ca="1">SUM(INDIRECT("'"&amp;TOTALCustomerSheets&amp;"'!"&amp;ADDRESS(ROW(),COLUMN())))</f>
        <v>2281.9913482695688</v>
      </c>
      <c r="H211" s="10" cm="1">
        <f t="array" aca="1" ref="H211" ca="1">SUM(INDIRECT("'"&amp;TOTALCustomerSheets&amp;"'!"&amp;ADDRESS(ROW(),COLUMN())))</f>
        <v>255.82642596900618</v>
      </c>
      <c r="I211" s="10" cm="1">
        <f t="array" aca="1" ref="I211" ca="1">SUM(INDIRECT("'"&amp;TOTALCustomerSheets&amp;"'!"&amp;ADDRESS(ROW(),COLUMN())))</f>
        <v>3.6349307469310345E-2</v>
      </c>
      <c r="J211" s="10" cm="1">
        <f t="array" aca="1" ref="J211" ca="1">SUM(INDIRECT("'"&amp;TOTALCustomerSheets&amp;"'!"&amp;ADDRESS(ROW(),COLUMN())))</f>
        <v>0.10904792240793103</v>
      </c>
      <c r="K211" s="10" cm="1">
        <f t="array" aca="1" ref="K211" ca="1">SUM(INDIRECT("'"&amp;TOTALCustomerSheets&amp;"'!"&amp;ADDRESS(ROW(),COLUMN())))</f>
        <v>1.1268285315486206</v>
      </c>
    </row>
    <row r="212" spans="1:11" outlineLevel="1">
      <c r="A212" s="31">
        <f>IF(ISBLANK('Input-Accounts'!A212),"",'Input-Accounts'!A212)</f>
        <v>188</v>
      </c>
      <c r="B212" s="53" t="str">
        <f>IF(ISBLANK('Input-Accounts'!B212),"",'Input-Accounts'!B212)</f>
        <v>Miscellaneous customer service and informational expenses</v>
      </c>
      <c r="C212" s="31">
        <f>IF(ISBLANK('Input-Accounts'!C212),"",'Input-Accounts'!C212)</f>
        <v>910</v>
      </c>
      <c r="D212" s="10" cm="1">
        <f t="array" aca="1" ref="D212" ca="1">SUM(INDIRECT("'"&amp;TOTALCustomerSheets&amp;"'!"&amp;ADDRESS(ROW(),COLUMN())))</f>
        <v>290902.61375913804</v>
      </c>
      <c r="E212" s="10">
        <f t="shared" ca="1" si="3"/>
        <v>0</v>
      </c>
      <c r="F212" s="3"/>
      <c r="G212" s="10" cm="1">
        <f t="array" aca="1" ref="G212" ca="1">SUM(INDIRECT("'"&amp;TOTALCustomerSheets&amp;"'!"&amp;ADDRESS(ROW(),COLUMN())))</f>
        <v>261446.91514966261</v>
      </c>
      <c r="H212" s="10" cm="1">
        <f t="array" aca="1" ref="H212" ca="1">SUM(INDIRECT("'"&amp;TOTALCustomerSheets&amp;"'!"&amp;ADDRESS(ROW(),COLUMN())))</f>
        <v>29309.940168738605</v>
      </c>
      <c r="I212" s="10" cm="1">
        <f t="array" aca="1" ref="I212" ca="1">SUM(INDIRECT("'"&amp;TOTALCustomerSheets&amp;"'!"&amp;ADDRESS(ROW(),COLUMN())))</f>
        <v>4.1645268781953124</v>
      </c>
      <c r="J212" s="10" cm="1">
        <f t="array" aca="1" ref="J212" ca="1">SUM(INDIRECT("'"&amp;TOTALCustomerSheets&amp;"'!"&amp;ADDRESS(ROW(),COLUMN())))</f>
        <v>12.493580634585937</v>
      </c>
      <c r="K212" s="10" cm="1">
        <f t="array" aca="1" ref="K212" ca="1">SUM(INDIRECT("'"&amp;TOTALCustomerSheets&amp;"'!"&amp;ADDRESS(ROW(),COLUMN())))</f>
        <v>129.10033322405468</v>
      </c>
    </row>
    <row r="213" spans="1:11" outlineLevel="1">
      <c r="A213" s="31">
        <f>IF(ISBLANK('Input-Accounts'!A213),"",'Input-Accounts'!A213)</f>
        <v>189</v>
      </c>
      <c r="B213" t="str">
        <f>IF(ISBLANK('Input-Accounts'!B213),"",'Input-Accounts'!B213)</f>
        <v>Subtotal - Customer Service &amp; Information Expenses</v>
      </c>
      <c r="C213" s="31" t="str">
        <f>IF(ISBLANK('Input-Accounts'!C213),"",'Input-Accounts'!C213)</f>
        <v/>
      </c>
      <c r="D213" s="123" cm="1">
        <f t="array" aca="1" ref="D213" ca="1">SUM(INDIRECT("'"&amp;TOTALCustomerSheets&amp;"'!"&amp;ADDRESS(ROW(),COLUMN())))</f>
        <v>413829.61824189668</v>
      </c>
      <c r="E213" s="10">
        <f t="shared" ca="1" si="3"/>
        <v>0</v>
      </c>
      <c r="G213" s="123" cm="1">
        <f t="array" aca="1" ref="G213" ca="1">SUM(INDIRECT("'"&amp;TOTALCustomerSheets&amp;"'!"&amp;ADDRESS(ROW(),COLUMN())))</f>
        <v>371926.79601184145</v>
      </c>
      <c r="H213" s="123" cm="1">
        <f t="array" aca="1" ref="H213" ca="1">SUM(INDIRECT("'"&amp;TOTALCustomerSheets&amp;"'!"&amp;ADDRESS(ROW(),COLUMN())))</f>
        <v>41695.470501219985</v>
      </c>
      <c r="I213" s="123" cm="1">
        <f t="array" aca="1" ref="I213" ca="1">SUM(INDIRECT("'"&amp;TOTALCustomerSheets&amp;"'!"&amp;ADDRESS(ROW(),COLUMN())))</f>
        <v>5.9243351095794239</v>
      </c>
      <c r="J213" s="123" cm="1">
        <f t="array" aca="1" ref="J213" ca="1">SUM(INDIRECT("'"&amp;TOTALCustomerSheets&amp;"'!"&amp;ADDRESS(ROW(),COLUMN())))</f>
        <v>17.773005328738272</v>
      </c>
      <c r="K213" s="123" cm="1">
        <f t="array" aca="1" ref="K213" ca="1">SUM(INDIRECT("'"&amp;TOTALCustomerSheets&amp;"'!"&amp;ADDRESS(ROW(),COLUMN())))</f>
        <v>183.65438839696213</v>
      </c>
    </row>
    <row r="214" spans="1:11" outlineLevel="1">
      <c r="A214" s="31" t="str">
        <f>IF(ISBLANK('Input-Accounts'!A214),"",'Input-Accounts'!A214)</f>
        <v/>
      </c>
      <c r="B214" s="1" t="str">
        <f>IF(ISBLANK('Input-Accounts'!B214),"",'Input-Accounts'!B214)</f>
        <v/>
      </c>
      <c r="D214" s="10"/>
      <c r="E214" s="10">
        <f t="shared" si="3"/>
        <v>0</v>
      </c>
      <c r="F214" s="3"/>
      <c r="G214" s="10"/>
      <c r="H214" s="10"/>
      <c r="I214" s="10"/>
      <c r="J214" s="10"/>
      <c r="K214" s="10"/>
    </row>
    <row r="215" spans="1:11" outlineLevel="1">
      <c r="A215" s="31">
        <f>IF(ISBLANK('Input-Accounts'!A215),"",'Input-Accounts'!A215)</f>
        <v>190</v>
      </c>
      <c r="B215" s="1" t="str">
        <f>IF(ISBLANK('Input-Accounts'!B215),"",'Input-Accounts'!B215)</f>
        <v>Sales Expenses</v>
      </c>
      <c r="D215" s="10"/>
      <c r="E215" s="10">
        <f t="shared" si="3"/>
        <v>0</v>
      </c>
      <c r="F215" s="3"/>
      <c r="G215" s="10"/>
      <c r="H215" s="10"/>
      <c r="I215" s="10"/>
      <c r="J215" s="10"/>
      <c r="K215" s="10"/>
    </row>
    <row r="216" spans="1:11" outlineLevel="1">
      <c r="A216" s="31">
        <f>IF(ISBLANK('Input-Accounts'!A216),"",'Input-Accounts'!A216)</f>
        <v>191</v>
      </c>
      <c r="B216" s="53" t="str">
        <f>IF(ISBLANK('Input-Accounts'!B216),"",'Input-Accounts'!B216)</f>
        <v>Supervision</v>
      </c>
      <c r="C216" s="31">
        <f>IF(ISBLANK('Input-Accounts'!C216),"",'Input-Accounts'!C216)</f>
        <v>911</v>
      </c>
      <c r="D216" s="10" cm="1">
        <f t="array" aca="1" ref="D216" ca="1">SUM(INDIRECT("'"&amp;TOTALCustomerSheets&amp;"'!"&amp;ADDRESS(ROW(),COLUMN())))</f>
        <v>0</v>
      </c>
      <c r="E216" s="10">
        <f t="shared" ca="1" si="3"/>
        <v>0</v>
      </c>
      <c r="F216" s="3"/>
      <c r="G216" s="10" cm="1">
        <f t="array" aca="1" ref="G216" ca="1">SUM(INDIRECT("'"&amp;TOTALCustomerSheets&amp;"'!"&amp;ADDRESS(ROW(),COLUMN())))</f>
        <v>0</v>
      </c>
      <c r="H216" s="10" cm="1">
        <f t="array" aca="1" ref="H216" ca="1">SUM(INDIRECT("'"&amp;TOTALCustomerSheets&amp;"'!"&amp;ADDRESS(ROW(),COLUMN())))</f>
        <v>0</v>
      </c>
      <c r="I216" s="10" cm="1">
        <f t="array" aca="1" ref="I216" ca="1">SUM(INDIRECT("'"&amp;TOTALCustomerSheets&amp;"'!"&amp;ADDRESS(ROW(),COLUMN())))</f>
        <v>0</v>
      </c>
      <c r="J216" s="10" cm="1">
        <f t="array" aca="1" ref="J216" ca="1">SUM(INDIRECT("'"&amp;TOTALCustomerSheets&amp;"'!"&amp;ADDRESS(ROW(),COLUMN())))</f>
        <v>0</v>
      </c>
      <c r="K216" s="10" cm="1">
        <f t="array" aca="1" ref="K216" ca="1">SUM(INDIRECT("'"&amp;TOTALCustomerSheets&amp;"'!"&amp;ADDRESS(ROW(),COLUMN())))</f>
        <v>0</v>
      </c>
    </row>
    <row r="217" spans="1:11" outlineLevel="1">
      <c r="A217" s="31">
        <f>IF(ISBLANK('Input-Accounts'!A217),"",'Input-Accounts'!A217)</f>
        <v>192</v>
      </c>
      <c r="B217" s="53" t="str">
        <f>IF(ISBLANK('Input-Accounts'!B217),"",'Input-Accounts'!B217)</f>
        <v>Demonstrating and selling expenses</v>
      </c>
      <c r="C217" s="31">
        <f>IF(ISBLANK('Input-Accounts'!C217),"",'Input-Accounts'!C217)</f>
        <v>912</v>
      </c>
      <c r="D217" s="10" cm="1">
        <f t="array" aca="1" ref="D217" ca="1">SUM(INDIRECT("'"&amp;TOTALCustomerSheets&amp;"'!"&amp;ADDRESS(ROW(),COLUMN())))</f>
        <v>4678.4311386139407</v>
      </c>
      <c r="E217" s="10">
        <f t="shared" ca="1" si="3"/>
        <v>0</v>
      </c>
      <c r="F217" s="3"/>
      <c r="G217" s="10" cm="1">
        <f t="array" aca="1" ref="G217" ca="1">SUM(INDIRECT("'"&amp;TOTALCustomerSheets&amp;"'!"&amp;ADDRESS(ROW(),COLUMN())))</f>
        <v>4204.7108931908506</v>
      </c>
      <c r="H217" s="10" cm="1">
        <f t="array" aca="1" ref="H217" ca="1">SUM(INDIRECT("'"&amp;TOTALCustomerSheets&amp;"'!"&amp;ADDRESS(ROW(),COLUMN())))</f>
        <v>471.37609038423699</v>
      </c>
      <c r="I217" s="10" cm="1">
        <f t="array" aca="1" ref="I217" ca="1">SUM(INDIRECT("'"&amp;TOTALCustomerSheets&amp;"'!"&amp;ADDRESS(ROW(),COLUMN())))</f>
        <v>6.6975858252946427E-2</v>
      </c>
      <c r="J217" s="10" cm="1">
        <f t="array" aca="1" ref="J217" ca="1">SUM(INDIRECT("'"&amp;TOTALCustomerSheets&amp;"'!"&amp;ADDRESS(ROW(),COLUMN())))</f>
        <v>0.20092757475883929</v>
      </c>
      <c r="K217" s="10" cm="1">
        <f t="array" aca="1" ref="K217" ca="1">SUM(INDIRECT("'"&amp;TOTALCustomerSheets&amp;"'!"&amp;ADDRESS(ROW(),COLUMN())))</f>
        <v>2.0762516058413394</v>
      </c>
    </row>
    <row r="218" spans="1:11" outlineLevel="1">
      <c r="A218" s="31">
        <f>IF(ISBLANK('Input-Accounts'!A218),"",'Input-Accounts'!A218)</f>
        <v>193</v>
      </c>
      <c r="B218" s="53" t="str">
        <f>IF(ISBLANK('Input-Accounts'!B218),"",'Input-Accounts'!B218)</f>
        <v>Advertising expenses</v>
      </c>
      <c r="C218" s="31">
        <f>IF(ISBLANK('Input-Accounts'!C218),"",'Input-Accounts'!C218)</f>
        <v>913</v>
      </c>
      <c r="D218" s="10" cm="1">
        <f t="array" aca="1" ref="D218" ca="1">SUM(INDIRECT("'"&amp;TOTALCustomerSheets&amp;"'!"&amp;ADDRESS(ROW(),COLUMN())))</f>
        <v>7674.4151781497612</v>
      </c>
      <c r="E218" s="10">
        <f t="shared" ca="1" si="3"/>
        <v>0</v>
      </c>
      <c r="F218" s="3"/>
      <c r="G218" s="10" cm="1">
        <f t="array" aca="1" ref="G218" ca="1">SUM(INDIRECT("'"&amp;TOTALCustomerSheets&amp;"'!"&amp;ADDRESS(ROW(),COLUMN())))</f>
        <v>6897.3329183157794</v>
      </c>
      <c r="H218" s="10" cm="1">
        <f t="array" aca="1" ref="H218" ca="1">SUM(INDIRECT("'"&amp;TOTALCustomerSheets&amp;"'!"&amp;ADDRESS(ROW(),COLUMN())))</f>
        <v>773.23694962697141</v>
      </c>
      <c r="I218" s="10" cm="1">
        <f t="array" aca="1" ref="I218" ca="1">SUM(INDIRECT("'"&amp;TOTALCustomerSheets&amp;"'!"&amp;ADDRESS(ROW(),COLUMN())))</f>
        <v>0.10986600591460235</v>
      </c>
      <c r="J218" s="10" cm="1">
        <f t="array" aca="1" ref="J218" ca="1">SUM(INDIRECT("'"&amp;TOTALCustomerSheets&amp;"'!"&amp;ADDRESS(ROW(),COLUMN())))</f>
        <v>0.32959801774380709</v>
      </c>
      <c r="K218" s="10" cm="1">
        <f t="array" aca="1" ref="K218" ca="1">SUM(INDIRECT("'"&amp;TOTALCustomerSheets&amp;"'!"&amp;ADDRESS(ROW(),COLUMN())))</f>
        <v>3.405846183352673</v>
      </c>
    </row>
    <row r="219" spans="1:11" outlineLevel="1">
      <c r="A219" s="31">
        <f>IF(ISBLANK('Input-Accounts'!A219),"",'Input-Accounts'!A219)</f>
        <v>194</v>
      </c>
      <c r="B219" s="53" t="str">
        <f>IF(ISBLANK('Input-Accounts'!B219),"",'Input-Accounts'!B219)</f>
        <v>Miscellaneous sales expenses</v>
      </c>
      <c r="C219" s="31">
        <f>IF(ISBLANK('Input-Accounts'!C219),"",'Input-Accounts'!C219)</f>
        <v>916</v>
      </c>
      <c r="D219" s="10" cm="1">
        <f t="array" aca="1" ref="D219" ca="1">SUM(INDIRECT("'"&amp;TOTALCustomerSheets&amp;"'!"&amp;ADDRESS(ROW(),COLUMN())))</f>
        <v>0</v>
      </c>
      <c r="E219" s="10">
        <f t="shared" ca="1" si="3"/>
        <v>0</v>
      </c>
      <c r="F219" s="3"/>
      <c r="G219" s="10" cm="1">
        <f t="array" aca="1" ref="G219" ca="1">SUM(INDIRECT("'"&amp;TOTALCustomerSheets&amp;"'!"&amp;ADDRESS(ROW(),COLUMN())))</f>
        <v>0</v>
      </c>
      <c r="H219" s="10" cm="1">
        <f t="array" aca="1" ref="H219" ca="1">SUM(INDIRECT("'"&amp;TOTALCustomerSheets&amp;"'!"&amp;ADDRESS(ROW(),COLUMN())))</f>
        <v>0</v>
      </c>
      <c r="I219" s="10" cm="1">
        <f t="array" aca="1" ref="I219" ca="1">SUM(INDIRECT("'"&amp;TOTALCustomerSheets&amp;"'!"&amp;ADDRESS(ROW(),COLUMN())))</f>
        <v>0</v>
      </c>
      <c r="J219" s="10" cm="1">
        <f t="array" aca="1" ref="J219" ca="1">SUM(INDIRECT("'"&amp;TOTALCustomerSheets&amp;"'!"&amp;ADDRESS(ROW(),COLUMN())))</f>
        <v>0</v>
      </c>
      <c r="K219" s="10" cm="1">
        <f t="array" aca="1" ref="K219" ca="1">SUM(INDIRECT("'"&amp;TOTALCustomerSheets&amp;"'!"&amp;ADDRESS(ROW(),COLUMN())))</f>
        <v>0</v>
      </c>
    </row>
    <row r="220" spans="1:11" outlineLevel="1">
      <c r="A220" s="31">
        <f>IF(ISBLANK('Input-Accounts'!A220),"",'Input-Accounts'!A220)</f>
        <v>195</v>
      </c>
      <c r="B220" t="str">
        <f>IF(ISBLANK('Input-Accounts'!B220),"",'Input-Accounts'!B220)</f>
        <v>Subtotal - Sales Expenses</v>
      </c>
      <c r="C220" s="31" t="str">
        <f>IF(ISBLANK('Input-Accounts'!C220),"",'Input-Accounts'!C220)</f>
        <v/>
      </c>
      <c r="D220" s="123" cm="1">
        <f t="array" aca="1" ref="D220" ca="1">SUM(INDIRECT("'"&amp;TOTALCustomerSheets&amp;"'!"&amp;ADDRESS(ROW(),COLUMN())))</f>
        <v>12352.846316763702</v>
      </c>
      <c r="E220" s="10">
        <f t="shared" ca="1" si="3"/>
        <v>0</v>
      </c>
      <c r="G220" s="123" cm="1">
        <f t="array" aca="1" ref="G220" ca="1">SUM(INDIRECT("'"&amp;TOTALCustomerSheets&amp;"'!"&amp;ADDRESS(ROW(),COLUMN())))</f>
        <v>11102.04381150663</v>
      </c>
      <c r="H220" s="123" cm="1">
        <f t="array" aca="1" ref="H220" ca="1">SUM(INDIRECT("'"&amp;TOTALCustomerSheets&amp;"'!"&amp;ADDRESS(ROW(),COLUMN())))</f>
        <v>1244.6130400112083</v>
      </c>
      <c r="I220" s="123" cm="1">
        <f t="array" aca="1" ref="I220" ca="1">SUM(INDIRECT("'"&amp;TOTALCustomerSheets&amp;"'!"&amp;ADDRESS(ROW(),COLUMN())))</f>
        <v>0.17684186416754877</v>
      </c>
      <c r="J220" s="123" cm="1">
        <f t="array" aca="1" ref="J220" ca="1">SUM(INDIRECT("'"&amp;TOTALCustomerSheets&amp;"'!"&amp;ADDRESS(ROW(),COLUMN())))</f>
        <v>0.53052559250264641</v>
      </c>
      <c r="K220" s="123" cm="1">
        <f t="array" aca="1" ref="K220" ca="1">SUM(INDIRECT("'"&amp;TOTALCustomerSheets&amp;"'!"&amp;ADDRESS(ROW(),COLUMN())))</f>
        <v>5.4820977891940128</v>
      </c>
    </row>
    <row r="221" spans="1:11" outlineLevel="1">
      <c r="A221" s="31" t="str">
        <f>IF(ISBLANK('Input-Accounts'!A221),"",'Input-Accounts'!A221)</f>
        <v/>
      </c>
      <c r="B221" t="str">
        <f>IF(ISBLANK('Input-Accounts'!B221),"",'Input-Accounts'!B221)</f>
        <v/>
      </c>
      <c r="D221" s="10"/>
      <c r="E221" s="10">
        <f t="shared" si="3"/>
        <v>0</v>
      </c>
      <c r="G221" s="10"/>
      <c r="H221" s="10"/>
      <c r="I221" s="10"/>
      <c r="J221" s="10"/>
      <c r="K221" s="10"/>
    </row>
    <row r="222" spans="1:11">
      <c r="A222" s="31">
        <f>IF(ISBLANK('Input-Accounts'!A222),"",'Input-Accounts'!A222)</f>
        <v>196</v>
      </c>
      <c r="B222" s="7" t="str">
        <f>IF(ISBLANK('Input-Accounts'!B222),"",'Input-Accounts'!B222)</f>
        <v>Total Customer Accounts, Service, and Sales Expense</v>
      </c>
      <c r="C222" s="31" t="str">
        <f>IF(ISBLANK('Input-Accounts'!C222),"",'Input-Accounts'!C222)</f>
        <v/>
      </c>
      <c r="D222" s="10" cm="1">
        <f t="array" aca="1" ref="D222" ca="1">SUM(INDIRECT("'"&amp;TOTALCustomerSheets&amp;"'!"&amp;ADDRESS(ROW(),COLUMN())))</f>
        <v>4221646.4228478083</v>
      </c>
      <c r="E222" s="10">
        <f t="shared" ca="1" si="3"/>
        <v>0</v>
      </c>
      <c r="F222" s="3"/>
      <c r="G222" s="10" cm="1">
        <f t="array" aca="1" ref="G222" ca="1">SUM(INDIRECT("'"&amp;TOTALCustomerSheets&amp;"'!"&amp;ADDRESS(ROW(),COLUMN())))</f>
        <v>3774363.5652936441</v>
      </c>
      <c r="H222" s="10" cm="1">
        <f t="array" aca="1" ref="H222" ca="1">SUM(INDIRECT("'"&amp;TOTALCustomerSheets&amp;"'!"&amp;ADDRESS(ROW(),COLUMN())))</f>
        <v>445069.92081959365</v>
      </c>
      <c r="I222" s="10" cm="1">
        <f t="array" aca="1" ref="I222" ca="1">SUM(INDIRECT("'"&amp;TOTALCustomerSheets&amp;"'!"&amp;ADDRESS(ROW(),COLUMN())))</f>
        <v>63.0601870126942</v>
      </c>
      <c r="J222" s="10" cm="1">
        <f t="array" aca="1" ref="J222" ca="1">SUM(INDIRECT("'"&amp;TOTALCustomerSheets&amp;"'!"&amp;ADDRESS(ROW(),COLUMN())))</f>
        <v>189.76357995067659</v>
      </c>
      <c r="K222" s="10" cm="1">
        <f t="array" aca="1" ref="K222" ca="1">SUM(INDIRECT("'"&amp;TOTALCustomerSheets&amp;"'!"&amp;ADDRESS(ROW(),COLUMN())))</f>
        <v>1960.1129676068658</v>
      </c>
    </row>
    <row r="223" spans="1:11">
      <c r="A223" s="31" t="str">
        <f>IF(ISBLANK('Input-Accounts'!A223),"",'Input-Accounts'!A223)</f>
        <v/>
      </c>
      <c r="B223" s="7" t="str">
        <f>IF(ISBLANK('Input-Accounts'!B223),"",'Input-Accounts'!B223)</f>
        <v/>
      </c>
      <c r="D223" s="123"/>
      <c r="E223" s="10">
        <f t="shared" si="3"/>
        <v>0</v>
      </c>
      <c r="G223" s="123"/>
      <c r="H223" s="123"/>
      <c r="I223" s="123"/>
      <c r="J223" s="123"/>
      <c r="K223" s="123"/>
    </row>
    <row r="224" spans="1:11">
      <c r="A224" s="31">
        <f>IF(ISBLANK('Input-Accounts'!A224),"",'Input-Accounts'!A224)</f>
        <v>197</v>
      </c>
      <c r="B224" s="7" t="str">
        <f>IF(ISBLANK('Input-Accounts'!B224),"",'Input-Accounts'!B224)</f>
        <v>Administrative and General Expenses</v>
      </c>
      <c r="D224" s="10"/>
      <c r="E224" s="10">
        <f t="shared" si="3"/>
        <v>0</v>
      </c>
      <c r="G224" s="10"/>
      <c r="H224" s="10"/>
      <c r="I224" s="10"/>
      <c r="J224" s="10"/>
      <c r="K224" s="10"/>
    </row>
    <row r="225" spans="1:11" outlineLevel="1">
      <c r="A225" s="31">
        <f>IF(ISBLANK('Input-Accounts'!A225),"",'Input-Accounts'!A225)</f>
        <v>198</v>
      </c>
      <c r="B225" s="53" t="str">
        <f>IF(ISBLANK('Input-Accounts'!B225),"",'Input-Accounts'!B225)</f>
        <v>Administrative and general salaries</v>
      </c>
      <c r="C225" s="31">
        <f>IF(ISBLANK('Input-Accounts'!C225),"",'Input-Accounts'!C225)</f>
        <v>920</v>
      </c>
      <c r="D225" s="10" cm="1">
        <f t="array" aca="1" ref="D225" ca="1">SUM(INDIRECT("'"&amp;TOTALCustomerSheets&amp;"'!"&amp;ADDRESS(ROW(),COLUMN())))</f>
        <v>6630816.8489537016</v>
      </c>
      <c r="E225" s="10">
        <f t="shared" ca="1" si="3"/>
        <v>0</v>
      </c>
      <c r="F225" s="3"/>
      <c r="G225" s="10" cm="1">
        <f t="array" aca="1" ref="G225" ca="1">SUM(INDIRECT("'"&amp;TOTALCustomerSheets&amp;"'!"&amp;ADDRESS(ROW(),COLUMN())))</f>
        <v>5448337.9252221677</v>
      </c>
      <c r="H225" s="10" cm="1">
        <f t="array" aca="1" ref="H225" ca="1">SUM(INDIRECT("'"&amp;TOTALCustomerSheets&amp;"'!"&amp;ADDRESS(ROW(),COLUMN())))</f>
        <v>1051434.7369635019</v>
      </c>
      <c r="I225" s="10" cm="1">
        <f t="array" aca="1" ref="I225" ca="1">SUM(INDIRECT("'"&amp;TOTALCustomerSheets&amp;"'!"&amp;ADDRESS(ROW(),COLUMN())))</f>
        <v>536.81855315915686</v>
      </c>
      <c r="J225" s="10" cm="1">
        <f t="array" aca="1" ref="J225" ca="1">SUM(INDIRECT("'"&amp;TOTALCustomerSheets&amp;"'!"&amp;ADDRESS(ROW(),COLUMN())))</f>
        <v>13849.954466391853</v>
      </c>
      <c r="K225" s="10" cm="1">
        <f t="array" aca="1" ref="K225" ca="1">SUM(INDIRECT("'"&amp;TOTALCustomerSheets&amp;"'!"&amp;ADDRESS(ROW(),COLUMN())))</f>
        <v>116657.41374848159</v>
      </c>
    </row>
    <row r="226" spans="1:11" outlineLevel="1">
      <c r="A226" s="31">
        <f>IF(ISBLANK('Input-Accounts'!A226),"",'Input-Accounts'!A226)</f>
        <v>199</v>
      </c>
      <c r="B226" s="53" t="str">
        <f>IF(ISBLANK('Input-Accounts'!B226),"",'Input-Accounts'!B226)</f>
        <v>Office supplies and expenses</v>
      </c>
      <c r="C226" s="31">
        <f>IF(ISBLANK('Input-Accounts'!C226),"",'Input-Accounts'!C226)</f>
        <v>921</v>
      </c>
      <c r="D226" s="10" cm="1">
        <f t="array" aca="1" ref="D226" ca="1">SUM(INDIRECT("'"&amp;TOTALCustomerSheets&amp;"'!"&amp;ADDRESS(ROW(),COLUMN())))</f>
        <v>1388335.7052648608</v>
      </c>
      <c r="E226" s="10">
        <f t="shared" ca="1" si="3"/>
        <v>0</v>
      </c>
      <c r="F226" s="3"/>
      <c r="G226" s="10" cm="1">
        <f t="array" aca="1" ref="G226" ca="1">SUM(INDIRECT("'"&amp;TOTALCustomerSheets&amp;"'!"&amp;ADDRESS(ROW(),COLUMN())))</f>
        <v>1140752.6777229826</v>
      </c>
      <c r="H226" s="10" cm="1">
        <f t="array" aca="1" ref="H226" ca="1">SUM(INDIRECT("'"&amp;TOTALCustomerSheets&amp;"'!"&amp;ADDRESS(ROW(),COLUMN())))</f>
        <v>220145.48438516053</v>
      </c>
      <c r="I226" s="10" cm="1">
        <f t="array" aca="1" ref="I226" ca="1">SUM(INDIRECT("'"&amp;TOTALCustomerSheets&amp;"'!"&amp;ADDRESS(ROW(),COLUMN())))</f>
        <v>112.39706684359425</v>
      </c>
      <c r="J226" s="10" cm="1">
        <f t="array" aca="1" ref="J226" ca="1">SUM(INDIRECT("'"&amp;TOTALCustomerSheets&amp;"'!"&amp;ADDRESS(ROW(),COLUMN())))</f>
        <v>2899.8518191643989</v>
      </c>
      <c r="K226" s="10" cm="1">
        <f t="array" aca="1" ref="K226" ca="1">SUM(INDIRECT("'"&amp;TOTALCustomerSheets&amp;"'!"&amp;ADDRESS(ROW(),COLUMN())))</f>
        <v>24425.294270709495</v>
      </c>
    </row>
    <row r="227" spans="1:11" outlineLevel="1">
      <c r="A227" s="31">
        <f>IF(ISBLANK('Input-Accounts'!A227),"",'Input-Accounts'!A227)</f>
        <v>200</v>
      </c>
      <c r="B227" s="53" t="str">
        <f>IF(ISBLANK('Input-Accounts'!B227),"",'Input-Accounts'!B227)</f>
        <v>Outside services employed</v>
      </c>
      <c r="C227" s="31">
        <f>IF(ISBLANK('Input-Accounts'!C227),"",'Input-Accounts'!C227)</f>
        <v>923</v>
      </c>
      <c r="D227" s="10" cm="1">
        <f t="array" aca="1" ref="D227" ca="1">SUM(INDIRECT("'"&amp;TOTALCustomerSheets&amp;"'!"&amp;ADDRESS(ROW(),COLUMN())))</f>
        <v>4448830.7280777395</v>
      </c>
      <c r="E227" s="10">
        <f t="shared" ca="1" si="3"/>
        <v>0</v>
      </c>
      <c r="F227" s="3"/>
      <c r="G227" s="10" cm="1">
        <f t="array" aca="1" ref="G227" ca="1">SUM(INDIRECT("'"&amp;TOTALCustomerSheets&amp;"'!"&amp;ADDRESS(ROW(),COLUMN())))</f>
        <v>3655467.1514572753</v>
      </c>
      <c r="H227" s="10" cm="1">
        <f t="array" aca="1" ref="H227" ca="1">SUM(INDIRECT("'"&amp;TOTALCustomerSheets&amp;"'!"&amp;ADDRESS(ROW(),COLUMN())))</f>
        <v>705441.7687784069</v>
      </c>
      <c r="I227" s="10" cm="1">
        <f t="array" aca="1" ref="I227" ca="1">SUM(INDIRECT("'"&amp;TOTALCustomerSheets&amp;"'!"&amp;ADDRESS(ROW(),COLUMN())))</f>
        <v>360.16903031691106</v>
      </c>
      <c r="J227" s="10" cm="1">
        <f t="array" aca="1" ref="J227" ca="1">SUM(INDIRECT("'"&amp;TOTALCustomerSheets&amp;"'!"&amp;ADDRESS(ROW(),COLUMN())))</f>
        <v>9292.3849981294861</v>
      </c>
      <c r="K227" s="10" cm="1">
        <f t="array" aca="1" ref="K227" ca="1">SUM(INDIRECT("'"&amp;TOTALCustomerSheets&amp;"'!"&amp;ADDRESS(ROW(),COLUMN())))</f>
        <v>78269.25381361066</v>
      </c>
    </row>
    <row r="228" spans="1:11" outlineLevel="1">
      <c r="A228" s="31">
        <f>IF(ISBLANK('Input-Accounts'!A228),"",'Input-Accounts'!A228)</f>
        <v>201</v>
      </c>
      <c r="B228" s="53" t="str">
        <f>IF(ISBLANK('Input-Accounts'!B228),"",'Input-Accounts'!B228)</f>
        <v>Property insurance</v>
      </c>
      <c r="C228" s="31">
        <f>IF(ISBLANK('Input-Accounts'!C228),"",'Input-Accounts'!C228)</f>
        <v>924</v>
      </c>
      <c r="D228" s="10" cm="1">
        <f t="array" aca="1" ref="D228" ca="1">SUM(INDIRECT("'"&amp;TOTALCustomerSheets&amp;"'!"&amp;ADDRESS(ROW(),COLUMN())))</f>
        <v>47301.418323983053</v>
      </c>
      <c r="E228" s="10">
        <f t="shared" ca="1" si="3"/>
        <v>0</v>
      </c>
      <c r="F228" s="3"/>
      <c r="G228" s="10" cm="1">
        <f t="array" aca="1" ref="G228" ca="1">SUM(INDIRECT("'"&amp;TOTALCustomerSheets&amp;"'!"&amp;ADDRESS(ROW(),COLUMN())))</f>
        <v>38866.118193570859</v>
      </c>
      <c r="H228" s="10" cm="1">
        <f t="array" aca="1" ref="H228" ca="1">SUM(INDIRECT("'"&amp;TOTALCustomerSheets&amp;"'!"&amp;ADDRESS(ROW(),COLUMN())))</f>
        <v>7500.4868127711043</v>
      </c>
      <c r="I228" s="10" cm="1">
        <f t="array" aca="1" ref="I228" ca="1">SUM(INDIRECT("'"&amp;TOTALCustomerSheets&amp;"'!"&amp;ADDRESS(ROW(),COLUMN())))</f>
        <v>3.829434521489361</v>
      </c>
      <c r="J228" s="10" cm="1">
        <f t="array" aca="1" ref="J228" ca="1">SUM(INDIRECT("'"&amp;TOTALCustomerSheets&amp;"'!"&amp;ADDRESS(ROW(),COLUMN())))</f>
        <v>98.799665999867329</v>
      </c>
      <c r="K228" s="10" cm="1">
        <f t="array" aca="1" ref="K228" ca="1">SUM(INDIRECT("'"&amp;TOTALCustomerSheets&amp;"'!"&amp;ADDRESS(ROW(),COLUMN())))</f>
        <v>832.18421711973724</v>
      </c>
    </row>
    <row r="229" spans="1:11" outlineLevel="1">
      <c r="A229" s="31">
        <f>IF(ISBLANK('Input-Accounts'!A229),"",'Input-Accounts'!A229)</f>
        <v>202</v>
      </c>
      <c r="B229" s="53" t="str">
        <f>IF(ISBLANK('Input-Accounts'!B229),"",'Input-Accounts'!B229)</f>
        <v>Injuries and damages</v>
      </c>
      <c r="C229" s="31">
        <f>IF(ISBLANK('Input-Accounts'!C229),"",'Input-Accounts'!C229)</f>
        <v>925</v>
      </c>
      <c r="D229" s="10" cm="1">
        <f t="array" aca="1" ref="D229" ca="1">SUM(INDIRECT("'"&amp;TOTALCustomerSheets&amp;"'!"&amp;ADDRESS(ROW(),COLUMN())))</f>
        <v>1116066.0313658109</v>
      </c>
      <c r="E229" s="10">
        <f t="shared" ca="1" si="3"/>
        <v>0</v>
      </c>
      <c r="F229" s="3"/>
      <c r="G229" s="10" cm="1">
        <f t="array" aca="1" ref="G229" ca="1">SUM(INDIRECT("'"&amp;TOTALCustomerSheets&amp;"'!"&amp;ADDRESS(ROW(),COLUMN())))</f>
        <v>899961.75762113056</v>
      </c>
      <c r="H229" s="10" cm="1">
        <f t="array" aca="1" ref="H229" ca="1">SUM(INDIRECT("'"&amp;TOTALCustomerSheets&amp;"'!"&amp;ADDRESS(ROW(),COLUMN())))</f>
        <v>191348.49633977385</v>
      </c>
      <c r="I229" s="10" cm="1">
        <f t="array" aca="1" ref="I229" ca="1">SUM(INDIRECT("'"&amp;TOTALCustomerSheets&amp;"'!"&amp;ADDRESS(ROW(),COLUMN())))</f>
        <v>105.51396017910145</v>
      </c>
      <c r="J229" s="10" cm="1">
        <f t="array" aca="1" ref="J229" ca="1">SUM(INDIRECT("'"&amp;TOTALCustomerSheets&amp;"'!"&amp;ADDRESS(ROW(),COLUMN())))</f>
        <v>2868.1252923097904</v>
      </c>
      <c r="K229" s="10" cm="1">
        <f t="array" aca="1" ref="K229" ca="1">SUM(INDIRECT("'"&amp;TOTALCustomerSheets&amp;"'!"&amp;ADDRESS(ROW(),COLUMN())))</f>
        <v>21782.138152417745</v>
      </c>
    </row>
    <row r="230" spans="1:11" outlineLevel="1">
      <c r="A230" s="31">
        <f>IF(ISBLANK('Input-Accounts'!A230),"",'Input-Accounts'!A230)</f>
        <v>203</v>
      </c>
      <c r="B230" s="53" t="str">
        <f>IF(ISBLANK('Input-Accounts'!B230),"",'Input-Accounts'!B230)</f>
        <v>Employee pensions and benefits</v>
      </c>
      <c r="C230" s="31">
        <f>IF(ISBLANK('Input-Accounts'!C230),"",'Input-Accounts'!C230)</f>
        <v>926</v>
      </c>
      <c r="D230" s="10" cm="1">
        <f t="array" aca="1" ref="D230" ca="1">SUM(INDIRECT("'"&amp;TOTALCustomerSheets&amp;"'!"&amp;ADDRESS(ROW(),COLUMN())))</f>
        <v>3894162.1559812305</v>
      </c>
      <c r="E230" s="10">
        <f t="shared" ca="1" si="3"/>
        <v>0</v>
      </c>
      <c r="F230" s="3"/>
      <c r="G230" s="10" cm="1">
        <f t="array" aca="1" ref="G230" ca="1">SUM(INDIRECT("'"&amp;TOTALCustomerSheets&amp;"'!"&amp;ADDRESS(ROW(),COLUMN())))</f>
        <v>3140134.1138120033</v>
      </c>
      <c r="H230" s="10" cm="1">
        <f t="array" aca="1" ref="H230" ca="1">SUM(INDIRECT("'"&amp;TOTALCustomerSheets&amp;"'!"&amp;ADDRESS(ROW(),COLUMN())))</f>
        <v>667650.52614169789</v>
      </c>
      <c r="I230" s="10" cm="1">
        <f t="array" aca="1" ref="I230" ca="1">SUM(INDIRECT("'"&amp;TOTALCustomerSheets&amp;"'!"&amp;ADDRESS(ROW(),COLUMN())))</f>
        <v>368.15785008198253</v>
      </c>
      <c r="J230" s="10" cm="1">
        <f t="array" aca="1" ref="J230" ca="1">SUM(INDIRECT("'"&amp;TOTALCustomerSheets&amp;"'!"&amp;ADDRESS(ROW(),COLUMN())))</f>
        <v>10007.423089704778</v>
      </c>
      <c r="K230" s="10" cm="1">
        <f t="array" aca="1" ref="K230" ca="1">SUM(INDIRECT("'"&amp;TOTALCustomerSheets&amp;"'!"&amp;ADDRESS(ROW(),COLUMN())))</f>
        <v>76001.93508774371</v>
      </c>
    </row>
    <row r="231" spans="1:11" outlineLevel="1">
      <c r="A231" s="31">
        <f>IF(ISBLANK('Input-Accounts'!A231),"",'Input-Accounts'!A231)</f>
        <v>204</v>
      </c>
      <c r="B231" s="53" t="str">
        <f>IF(ISBLANK('Input-Accounts'!B231),"",'Input-Accounts'!B231)</f>
        <v>Regulatory commission expenses</v>
      </c>
      <c r="C231" s="31">
        <f>IF(ISBLANK('Input-Accounts'!C231),"",'Input-Accounts'!C231)</f>
        <v>928</v>
      </c>
      <c r="D231" s="10" cm="1">
        <f t="array" aca="1" ref="D231" ca="1">SUM(INDIRECT("'"&amp;TOTALCustomerSheets&amp;"'!"&amp;ADDRESS(ROW(),COLUMN())))</f>
        <v>947839.35073758708</v>
      </c>
      <c r="E231" s="10">
        <f t="shared" ca="1" si="3"/>
        <v>0</v>
      </c>
      <c r="F231" s="3"/>
      <c r="G231" s="10" cm="1">
        <f t="array" aca="1" ref="G231" ca="1">SUM(INDIRECT("'"&amp;TOTALCustomerSheets&amp;"'!"&amp;ADDRESS(ROW(),COLUMN())))</f>
        <v>778810.39384407352</v>
      </c>
      <c r="H231" s="10" cm="1">
        <f t="array" aca="1" ref="H231" ca="1">SUM(INDIRECT("'"&amp;TOTALCustomerSheets&amp;"'!"&amp;ADDRESS(ROW(),COLUMN())))</f>
        <v>150296.90023540411</v>
      </c>
      <c r="I231" s="10" cm="1">
        <f t="array" aca="1" ref="I231" ca="1">SUM(INDIRECT("'"&amp;TOTALCustomerSheets&amp;"'!"&amp;ADDRESS(ROW(),COLUMN())))</f>
        <v>76.735304334420576</v>
      </c>
      <c r="J231" s="10" cm="1">
        <f t="array" aca="1" ref="J231" ca="1">SUM(INDIRECT("'"&amp;TOTALCustomerSheets&amp;"'!"&amp;ADDRESS(ROW(),COLUMN())))</f>
        <v>1979.7759685130545</v>
      </c>
      <c r="K231" s="10" cm="1">
        <f t="array" aca="1" ref="K231" ca="1">SUM(INDIRECT("'"&amp;TOTALCustomerSheets&amp;"'!"&amp;ADDRESS(ROW(),COLUMN())))</f>
        <v>16675.54538526191</v>
      </c>
    </row>
    <row r="232" spans="1:11" outlineLevel="1">
      <c r="A232" s="31">
        <f>IF(ISBLANK('Input-Accounts'!A232),"",'Input-Accounts'!A232)</f>
        <v>205</v>
      </c>
      <c r="B232" s="53" t="str">
        <f>IF(ISBLANK('Input-Accounts'!B232),"",'Input-Accounts'!B232)</f>
        <v>General advertising expenses</v>
      </c>
      <c r="C232" s="31">
        <f>IF(ISBLANK('Input-Accounts'!C232),"",'Input-Accounts'!C232)</f>
        <v>930.1</v>
      </c>
      <c r="D232" s="10" cm="1">
        <f t="array" aca="1" ref="D232" ca="1">SUM(INDIRECT("'"&amp;TOTALCustomerSheets&amp;"'!"&amp;ADDRESS(ROW(),COLUMN())))</f>
        <v>11966.208426338117</v>
      </c>
      <c r="E232" s="10">
        <f t="shared" ca="1" si="3"/>
        <v>0</v>
      </c>
      <c r="F232" s="3"/>
      <c r="G232" s="10" cm="1">
        <f t="array" aca="1" ref="G232" ca="1">SUM(INDIRECT("'"&amp;TOTALCustomerSheets&amp;"'!"&amp;ADDRESS(ROW(),COLUMN())))</f>
        <v>9832.2648137413889</v>
      </c>
      <c r="H232" s="10" cm="1">
        <f t="array" aca="1" ref="H232" ca="1">SUM(INDIRECT("'"&amp;TOTALCustomerSheets&amp;"'!"&amp;ADDRESS(ROW(),COLUMN())))</f>
        <v>1897.4566023766081</v>
      </c>
      <c r="I232" s="10" cm="1">
        <f t="array" aca="1" ref="I232" ca="1">SUM(INDIRECT("'"&amp;TOTALCustomerSheets&amp;"'!"&amp;ADDRESS(ROW(),COLUMN())))</f>
        <v>0.96876189473418395</v>
      </c>
      <c r="J232" s="10" cm="1">
        <f t="array" aca="1" ref="J232" ca="1">SUM(INDIRECT("'"&amp;TOTALCustomerSheets&amp;"'!"&amp;ADDRESS(ROW(),COLUMN())))</f>
        <v>24.994121480868341</v>
      </c>
      <c r="K232" s="10" cm="1">
        <f t="array" aca="1" ref="K232" ca="1">SUM(INDIRECT("'"&amp;TOTALCustomerSheets&amp;"'!"&amp;ADDRESS(ROW(),COLUMN())))</f>
        <v>210.52412684451741</v>
      </c>
    </row>
    <row r="233" spans="1:11" outlineLevel="1">
      <c r="A233" s="31">
        <f>IF(ISBLANK('Input-Accounts'!A233),"",'Input-Accounts'!A233)</f>
        <v>206</v>
      </c>
      <c r="B233" s="53" t="str">
        <f>IF(ISBLANK('Input-Accounts'!B233),"",'Input-Accounts'!B233)</f>
        <v>Miscellaneous general expenses</v>
      </c>
      <c r="C233" s="31">
        <f>IF(ISBLANK('Input-Accounts'!C233),"",'Input-Accounts'!C233)</f>
        <v>930.2</v>
      </c>
      <c r="D233" s="10" cm="1">
        <f t="array" aca="1" ref="D233" ca="1">SUM(INDIRECT("'"&amp;TOTALCustomerSheets&amp;"'!"&amp;ADDRESS(ROW(),COLUMN())))</f>
        <v>66628.603224875667</v>
      </c>
      <c r="E233" s="10">
        <f t="shared" ca="1" si="3"/>
        <v>0</v>
      </c>
      <c r="F233" s="3"/>
      <c r="G233" s="10" cm="1">
        <f t="array" aca="1" ref="G233" ca="1">SUM(INDIRECT("'"&amp;TOTALCustomerSheets&amp;"'!"&amp;ADDRESS(ROW(),COLUMN())))</f>
        <v>54746.670602423808</v>
      </c>
      <c r="H233" s="10" cm="1">
        <f t="array" aca="1" ref="H233" ca="1">SUM(INDIRECT("'"&amp;TOTALCustomerSheets&amp;"'!"&amp;ADDRESS(ROW(),COLUMN())))</f>
        <v>10565.15803434489</v>
      </c>
      <c r="I233" s="10" cm="1">
        <f t="array" aca="1" ref="I233" ca="1">SUM(INDIRECT("'"&amp;TOTALCustomerSheets&amp;"'!"&amp;ADDRESS(ROW(),COLUMN())))</f>
        <v>5.3941273295517354</v>
      </c>
      <c r="J233" s="10" cm="1">
        <f t="array" aca="1" ref="J233" ca="1">SUM(INDIRECT("'"&amp;TOTALCustomerSheets&amp;"'!"&amp;ADDRESS(ROW(),COLUMN())))</f>
        <v>139.16884478108145</v>
      </c>
      <c r="K233" s="10" cm="1">
        <f t="array" aca="1" ref="K233" ca="1">SUM(INDIRECT("'"&amp;TOTALCustomerSheets&amp;"'!"&amp;ADDRESS(ROW(),COLUMN())))</f>
        <v>1172.2116159963334</v>
      </c>
    </row>
    <row r="234" spans="1:11" outlineLevel="1">
      <c r="A234" s="31">
        <f>IF(ISBLANK('Input-Accounts'!A234),"",'Input-Accounts'!A234)</f>
        <v>207</v>
      </c>
      <c r="B234" s="53" t="str">
        <f>IF(ISBLANK('Input-Accounts'!B234),"",'Input-Accounts'!B234)</f>
        <v>Rents</v>
      </c>
      <c r="C234" s="31">
        <f>IF(ISBLANK('Input-Accounts'!C234),"",'Input-Accounts'!C234)</f>
        <v>931</v>
      </c>
      <c r="D234" s="10" cm="1">
        <f t="array" aca="1" ref="D234" ca="1">SUM(INDIRECT("'"&amp;TOTALCustomerSheets&amp;"'!"&amp;ADDRESS(ROW(),COLUMN())))</f>
        <v>451864.69062039908</v>
      </c>
      <c r="E234" s="10">
        <f t="shared" ca="1" si="3"/>
        <v>0</v>
      </c>
      <c r="F234" s="3"/>
      <c r="G234" s="10" cm="1">
        <f t="array" aca="1" ref="G234" ca="1">SUM(INDIRECT("'"&amp;TOTALCustomerSheets&amp;"'!"&amp;ADDRESS(ROW(),COLUMN())))</f>
        <v>371283.29541546229</v>
      </c>
      <c r="H234" s="10" cm="1">
        <f t="array" aca="1" ref="H234" ca="1">SUM(INDIRECT("'"&amp;TOTALCustomerSheets&amp;"'!"&amp;ADDRESS(ROW(),COLUMN())))</f>
        <v>71651.237388727153</v>
      </c>
      <c r="I234" s="10" cm="1">
        <f t="array" aca="1" ref="I234" ca="1">SUM(INDIRECT("'"&amp;TOTALCustomerSheets&amp;"'!"&amp;ADDRESS(ROW(),COLUMN())))</f>
        <v>36.582121775966179</v>
      </c>
      <c r="J234" s="10" cm="1">
        <f t="array" aca="1" ref="J234" ca="1">SUM(INDIRECT("'"&amp;TOTALCustomerSheets&amp;"'!"&amp;ADDRESS(ROW(),COLUMN())))</f>
        <v>943.82118110384647</v>
      </c>
      <c r="K234" s="10" cm="1">
        <f t="array" aca="1" ref="K234" ca="1">SUM(INDIRECT("'"&amp;TOTALCustomerSheets&amp;"'!"&amp;ADDRESS(ROW(),COLUMN())))</f>
        <v>7949.7545133298818</v>
      </c>
    </row>
    <row r="235" spans="1:11" outlineLevel="1">
      <c r="A235" s="31">
        <f>IF(ISBLANK('Input-Accounts'!A235),"",'Input-Accounts'!A235)</f>
        <v>208</v>
      </c>
      <c r="B235" s="53" t="str">
        <f>IF(ISBLANK('Input-Accounts'!B235),"",'Input-Accounts'!B235)</f>
        <v>Maintenance of general plant</v>
      </c>
      <c r="C235" s="31">
        <f>IF(ISBLANK('Input-Accounts'!C235),"",'Input-Accounts'!C235)</f>
        <v>932</v>
      </c>
      <c r="D235" s="10" cm="1">
        <f t="array" aca="1" ref="D235" ca="1">SUM(INDIRECT("'"&amp;TOTALCustomerSheets&amp;"'!"&amp;ADDRESS(ROW(),COLUMN())))</f>
        <v>1151269.463590845</v>
      </c>
      <c r="E235" s="10">
        <f t="shared" ca="1" si="3"/>
        <v>0</v>
      </c>
      <c r="F235" s="3"/>
      <c r="G235" s="10" cm="1">
        <f t="array" aca="1" ref="G235" ca="1">SUM(INDIRECT("'"&amp;TOTALCustomerSheets&amp;"'!"&amp;ADDRESS(ROW(),COLUMN())))</f>
        <v>945962.65038174624</v>
      </c>
      <c r="H235" s="10" cm="1">
        <f t="array" aca="1" ref="H235" ca="1">SUM(INDIRECT("'"&amp;TOTALCustomerSheets&amp;"'!"&amp;ADDRESS(ROW(),COLUMN())))</f>
        <v>182554.38706857941</v>
      </c>
      <c r="I235" s="10" cm="1">
        <f t="array" aca="1" ref="I235" ca="1">SUM(INDIRECT("'"&amp;TOTALCustomerSheets&amp;"'!"&amp;ADDRESS(ROW(),COLUMN())))</f>
        <v>93.204626491632908</v>
      </c>
      <c r="J235" s="10" cm="1">
        <f t="array" aca="1" ref="J235" ca="1">SUM(INDIRECT("'"&amp;TOTALCustomerSheets&amp;"'!"&amp;ADDRESS(ROW(),COLUMN())))</f>
        <v>2404.6855783381493</v>
      </c>
      <c r="K235" s="10" cm="1">
        <f t="array" aca="1" ref="K235" ca="1">SUM(INDIRECT("'"&amp;TOTALCustomerSheets&amp;"'!"&amp;ADDRESS(ROW(),COLUMN())))</f>
        <v>20254.535935689724</v>
      </c>
    </row>
    <row r="236" spans="1:11">
      <c r="A236" s="31">
        <f>IF(ISBLANK('Input-Accounts'!A236),"",'Input-Accounts'!A236)</f>
        <v>209</v>
      </c>
      <c r="B236" t="str">
        <f>IF(ISBLANK('Input-Accounts'!B236),"",'Input-Accounts'!B236)</f>
        <v>Total Administrative and General Expenses</v>
      </c>
      <c r="C236" s="31" t="str">
        <f>IF(ISBLANK('Input-Accounts'!C236),"",'Input-Accounts'!C236)</f>
        <v/>
      </c>
      <c r="D236" s="123" cm="1">
        <f t="array" aca="1" ref="D236" ca="1">SUM(INDIRECT("'"&amp;TOTALCustomerSheets&amp;"'!"&amp;ADDRESS(ROW(),COLUMN())))</f>
        <v>20155081.204567373</v>
      </c>
      <c r="E236" s="10">
        <f t="shared" ca="1" si="3"/>
        <v>0</v>
      </c>
      <c r="G236" s="123" cm="1">
        <f t="array" aca="1" ref="G236" ca="1">SUM(INDIRECT("'"&amp;TOTALCustomerSheets&amp;"'!"&amp;ADDRESS(ROW(),COLUMN())))</f>
        <v>16484155.019086577</v>
      </c>
      <c r="H236" s="123" cm="1">
        <f t="array" aca="1" ref="H236" ca="1">SUM(INDIRECT("'"&amp;TOTALCustomerSheets&amp;"'!"&amp;ADDRESS(ROW(),COLUMN())))</f>
        <v>3260486.6387507445</v>
      </c>
      <c r="I236" s="123" cm="1">
        <f t="array" aca="1" ref="I236" ca="1">SUM(INDIRECT("'"&amp;TOTALCustomerSheets&amp;"'!"&amp;ADDRESS(ROW(),COLUMN())))</f>
        <v>1699.7708369285415</v>
      </c>
      <c r="J236" s="123" cm="1">
        <f t="array" aca="1" ref="J236" ca="1">SUM(INDIRECT("'"&amp;TOTALCustomerSheets&amp;"'!"&amp;ADDRESS(ROW(),COLUMN())))</f>
        <v>44508.985025917173</v>
      </c>
      <c r="K236" s="123" cm="1">
        <f t="array" aca="1" ref="K236" ca="1">SUM(INDIRECT("'"&amp;TOTALCustomerSheets&amp;"'!"&amp;ADDRESS(ROW(),COLUMN())))</f>
        <v>364230.79086720536</v>
      </c>
    </row>
    <row r="237" spans="1:11">
      <c r="A237" s="31" t="str">
        <f>IF(ISBLANK('Input-Accounts'!A237),"",'Input-Accounts'!A237)</f>
        <v/>
      </c>
      <c r="B237" s="6" t="str">
        <f>IF(ISBLANK('Input-Accounts'!B237),"",'Input-Accounts'!B237)</f>
        <v/>
      </c>
      <c r="D237" s="10"/>
      <c r="E237" s="10">
        <f t="shared" si="3"/>
        <v>0</v>
      </c>
      <c r="G237" s="10"/>
      <c r="H237" s="10"/>
      <c r="I237" s="10"/>
      <c r="J237" s="10"/>
      <c r="K237" s="10"/>
    </row>
    <row r="238" spans="1:11" ht="15" thickBot="1">
      <c r="A238" s="31">
        <f>IF(ISBLANK('Input-Accounts'!A238),"",'Input-Accounts'!A238)</f>
        <v>210</v>
      </c>
      <c r="B238" s="7" t="str">
        <f>IF(ISBLANK('Input-Accounts'!B238),"",'Input-Accounts'!B238)</f>
        <v>TOTAL OPERATION AND MAINTENANCE EXPENSE</v>
      </c>
      <c r="C238" s="31" t="str">
        <f>IF(ISBLANK('Input-Accounts'!C238),"",'Input-Accounts'!C238)</f>
        <v/>
      </c>
      <c r="D238" s="125" cm="1">
        <f t="array" aca="1" ref="D238" ca="1">SUM(INDIRECT("'"&amp;TOTALCustomerSheets&amp;"'!"&amp;ADDRESS(ROW(),COLUMN())))</f>
        <v>36253964.459914185</v>
      </c>
      <c r="E238" s="10">
        <f t="shared" ca="1" si="3"/>
        <v>0</v>
      </c>
      <c r="G238" s="125" cm="1">
        <f t="array" aca="1" ref="G238" ca="1">SUM(INDIRECT("'"&amp;TOTALCustomerSheets&amp;"'!"&amp;ADDRESS(ROW(),COLUMN())))</f>
        <v>29769199.171056453</v>
      </c>
      <c r="H238" s="125" cm="1">
        <f t="array" aca="1" ref="H238" ca="1">SUM(INDIRECT("'"&amp;TOTALCustomerSheets&amp;"'!"&amp;ADDRESS(ROW(),COLUMN())))</f>
        <v>5775286.3040479012</v>
      </c>
      <c r="I238" s="125" cm="1">
        <f t="array" aca="1" ref="I238" ca="1">SUM(INDIRECT("'"&amp;TOTALCustomerSheets&amp;"'!"&amp;ADDRESS(ROW(),COLUMN())))</f>
        <v>2939.2363842293425</v>
      </c>
      <c r="J238" s="125" cm="1">
        <f t="array" aca="1" ref="J238" ca="1">SUM(INDIRECT("'"&amp;TOTALCustomerSheets&amp;"'!"&amp;ADDRESS(ROW(),COLUMN())))</f>
        <v>76102.368579950969</v>
      </c>
      <c r="K238" s="125" cm="1">
        <f t="array" aca="1" ref="K238" ca="1">SUM(INDIRECT("'"&amp;TOTALCustomerSheets&amp;"'!"&amp;ADDRESS(ROW(),COLUMN())))</f>
        <v>630437.37984564679</v>
      </c>
    </row>
    <row r="239" spans="1:11" ht="15" thickTop="1">
      <c r="A239" s="31" t="str">
        <f>IF(ISBLANK('Input-Accounts'!A239),"",'Input-Accounts'!A239)</f>
        <v/>
      </c>
      <c r="B239" t="str">
        <f>IF(ISBLANK('Input-Accounts'!B239),"",'Input-Accounts'!B239)</f>
        <v/>
      </c>
      <c r="D239" s="10"/>
      <c r="E239" s="10">
        <f t="shared" si="3"/>
        <v>0</v>
      </c>
      <c r="G239" s="10"/>
      <c r="H239" s="10"/>
      <c r="I239" s="10"/>
      <c r="J239" s="10"/>
      <c r="K239" s="10"/>
    </row>
    <row r="240" spans="1:11">
      <c r="A240" s="31">
        <f>IF(ISBLANK('Input-Accounts'!A240),"",'Input-Accounts'!A240)</f>
        <v>211</v>
      </c>
      <c r="B240" s="7" t="str">
        <f>IF(ISBLANK('Input-Accounts'!B240),"",'Input-Accounts'!B240)</f>
        <v>Adjustments, Depreciation and Amortization Expense</v>
      </c>
      <c r="D240" s="10"/>
      <c r="E240" s="10">
        <f t="shared" si="3"/>
        <v>0</v>
      </c>
      <c r="G240" s="10"/>
      <c r="H240" s="10"/>
      <c r="I240" s="10"/>
      <c r="J240" s="10"/>
      <c r="K240" s="10"/>
    </row>
    <row r="241" spans="1:11">
      <c r="A241" s="31">
        <f>IF(ISBLANK('Input-Accounts'!A241),"",'Input-Accounts'!A241)</f>
        <v>212</v>
      </c>
      <c r="B241" s="7" t="str">
        <f>IF(ISBLANK('Input-Accounts'!B241),"",'Input-Accounts'!B241)</f>
        <v>Depreciation Expense</v>
      </c>
      <c r="D241" s="10"/>
      <c r="E241" s="10">
        <f t="shared" si="3"/>
        <v>0</v>
      </c>
      <c r="G241" s="10"/>
      <c r="H241" s="10"/>
      <c r="I241" s="10"/>
      <c r="J241" s="10"/>
      <c r="K241" s="10"/>
    </row>
    <row r="242" spans="1:11" outlineLevel="1">
      <c r="A242" s="31">
        <f>IF(ISBLANK('Input-Accounts'!A242),"",'Input-Accounts'!A242)</f>
        <v>213</v>
      </c>
      <c r="B242" s="1" t="str">
        <f>IF(ISBLANK('Input-Accounts'!B242),"",'Input-Accounts'!B242)</f>
        <v>Intangible Plant</v>
      </c>
      <c r="C242" s="31" t="str">
        <f>IF(ISBLANK('Input-Accounts'!C242),"",'Input-Accounts'!C242)</f>
        <v/>
      </c>
      <c r="E242" s="10"/>
      <c r="G242" s="10"/>
      <c r="H242" s="10"/>
      <c r="I242" s="10"/>
      <c r="J242" s="10"/>
      <c r="K242" s="10"/>
    </row>
    <row r="243" spans="1:11" outlineLevel="1">
      <c r="A243" s="31">
        <f>IF(ISBLANK('Input-Accounts'!A243),"",'Input-Accounts'!A243)</f>
        <v>214</v>
      </c>
      <c r="B243" s="53" t="str">
        <f>IF(ISBLANK('Input-Accounts'!B243),"",'Input-Accounts'!B243)</f>
        <v>Organization</v>
      </c>
      <c r="C243" s="31">
        <f>IF(ISBLANK('Input-Accounts'!C243),"",'Input-Accounts'!C243)</f>
        <v>301</v>
      </c>
      <c r="D243" s="10" cm="1">
        <f t="array" aca="1" ref="D243" ca="1">SUM(INDIRECT("'"&amp;TOTALCustomerSheets&amp;"'!"&amp;ADDRESS(ROW(),COLUMN())))</f>
        <v>0</v>
      </c>
      <c r="E243" s="10">
        <f t="shared" ref="E243:E274" ca="1" si="4">IFERROR(IF(D243="",0,IF(D243=0,0,IF(ABS(D243-SUM($G243:$K243))&lt;Check_Limit,0,1))),1)</f>
        <v>0</v>
      </c>
      <c r="F243" s="3"/>
      <c r="G243" s="10" cm="1">
        <f t="array" aca="1" ref="G243" ca="1">SUM(INDIRECT("'"&amp;TOTALCustomerSheets&amp;"'!"&amp;ADDRESS(ROW(),COLUMN())))</f>
        <v>0</v>
      </c>
      <c r="H243" s="10" cm="1">
        <f t="array" aca="1" ref="H243" ca="1">SUM(INDIRECT("'"&amp;TOTALCustomerSheets&amp;"'!"&amp;ADDRESS(ROW(),COLUMN())))</f>
        <v>0</v>
      </c>
      <c r="I243" s="10" cm="1">
        <f t="array" aca="1" ref="I243" ca="1">SUM(INDIRECT("'"&amp;TOTALCustomerSheets&amp;"'!"&amp;ADDRESS(ROW(),COLUMN())))</f>
        <v>0</v>
      </c>
      <c r="J243" s="10" cm="1">
        <f t="array" aca="1" ref="J243" ca="1">SUM(INDIRECT("'"&amp;TOTALCustomerSheets&amp;"'!"&amp;ADDRESS(ROW(),COLUMN())))</f>
        <v>0</v>
      </c>
      <c r="K243" s="10" cm="1">
        <f t="array" aca="1" ref="K243" ca="1">SUM(INDIRECT("'"&amp;TOTALCustomerSheets&amp;"'!"&amp;ADDRESS(ROW(),COLUMN())))</f>
        <v>0</v>
      </c>
    </row>
    <row r="244" spans="1:11" outlineLevel="1">
      <c r="A244" s="31">
        <f>IF(ISBLANK('Input-Accounts'!A244),"",'Input-Accounts'!A244)</f>
        <v>215</v>
      </c>
      <c r="B244" s="53" t="str">
        <f>IF(ISBLANK('Input-Accounts'!B244),"",'Input-Accounts'!B244)</f>
        <v>Misc. Intangible Plant - Plant Related</v>
      </c>
      <c r="C244" s="31">
        <f>IF(ISBLANK('Input-Accounts'!C244),"",'Input-Accounts'!C244)</f>
        <v>303</v>
      </c>
      <c r="D244" s="10" cm="1">
        <f t="array" aca="1" ref="D244" ca="1">SUM(INDIRECT("'"&amp;TOTALCustomerSheets&amp;"'!"&amp;ADDRESS(ROW(),COLUMN())))</f>
        <v>1516.8665550090818</v>
      </c>
      <c r="E244" s="10">
        <f t="shared" ca="1" si="4"/>
        <v>0</v>
      </c>
      <c r="F244" s="3"/>
      <c r="G244" s="10" cm="1">
        <f t="array" aca="1" ref="G244" ca="1">SUM(INDIRECT("'"&amp;TOTALCustomerSheets&amp;"'!"&amp;ADDRESS(ROW(),COLUMN())))</f>
        <v>1310.188314062807</v>
      </c>
      <c r="H244" s="10" cm="1">
        <f t="array" aca="1" ref="H244" ca="1">SUM(INDIRECT("'"&amp;TOTALCustomerSheets&amp;"'!"&amp;ADDRESS(ROW(),COLUMN())))</f>
        <v>186.18567141457837</v>
      </c>
      <c r="I244" s="10" cm="1">
        <f t="array" aca="1" ref="I244" ca="1">SUM(INDIRECT("'"&amp;TOTALCustomerSheets&amp;"'!"&amp;ADDRESS(ROW(),COLUMN())))</f>
        <v>8.8606473351670059E-2</v>
      </c>
      <c r="J244" s="10" cm="1">
        <f t="array" aca="1" ref="J244" ca="1">SUM(INDIRECT("'"&amp;TOTALCustomerSheets&amp;"'!"&amp;ADDRESS(ROW(),COLUMN())))</f>
        <v>3.50468681626832</v>
      </c>
      <c r="K244" s="10" cm="1">
        <f t="array" aca="1" ref="K244" ca="1">SUM(INDIRECT("'"&amp;TOTALCustomerSheets&amp;"'!"&amp;ADDRESS(ROW(),COLUMN())))</f>
        <v>16.899276242076475</v>
      </c>
    </row>
    <row r="245" spans="1:11" outlineLevel="1">
      <c r="A245" s="31">
        <f>IF(ISBLANK('Input-Accounts'!A245),"",'Input-Accounts'!A245)</f>
        <v>216</v>
      </c>
      <c r="B245" s="53" t="str">
        <f>IF(ISBLANK('Input-Accounts'!B245),"",'Input-Accounts'!B245)</f>
        <v>MISC INTANGIBLE PLANT-DIS SOFTWARE</v>
      </c>
      <c r="C245" s="31">
        <f>IF(ISBLANK('Input-Accounts'!C245),"",'Input-Accounts'!C245)</f>
        <v>303.10000000000002</v>
      </c>
      <c r="D245" s="10" cm="1">
        <f t="array" aca="1" ref="D245" ca="1">SUM(INDIRECT("'"&amp;TOTALCustomerSheets&amp;"'!"&amp;ADDRESS(ROW(),COLUMN())))</f>
        <v>0</v>
      </c>
      <c r="E245" s="10">
        <f t="shared" ca="1" si="4"/>
        <v>0</v>
      </c>
      <c r="F245" s="3"/>
      <c r="G245" s="10" cm="1">
        <f t="array" aca="1" ref="G245" ca="1">SUM(INDIRECT("'"&amp;TOTALCustomerSheets&amp;"'!"&amp;ADDRESS(ROW(),COLUMN())))</f>
        <v>0</v>
      </c>
      <c r="H245" s="10" cm="1">
        <f t="array" aca="1" ref="H245" ca="1">SUM(INDIRECT("'"&amp;TOTALCustomerSheets&amp;"'!"&amp;ADDRESS(ROW(),COLUMN())))</f>
        <v>0</v>
      </c>
      <c r="I245" s="10" cm="1">
        <f t="array" aca="1" ref="I245" ca="1">SUM(INDIRECT("'"&amp;TOTALCustomerSheets&amp;"'!"&amp;ADDRESS(ROW(),COLUMN())))</f>
        <v>0</v>
      </c>
      <c r="J245" s="10" cm="1">
        <f t="array" aca="1" ref="J245" ca="1">SUM(INDIRECT("'"&amp;TOTALCustomerSheets&amp;"'!"&amp;ADDRESS(ROW(),COLUMN())))</f>
        <v>0</v>
      </c>
      <c r="K245" s="10" cm="1">
        <f t="array" aca="1" ref="K245" ca="1">SUM(INDIRECT("'"&amp;TOTALCustomerSheets&amp;"'!"&amp;ADDRESS(ROW(),COLUMN())))</f>
        <v>0</v>
      </c>
    </row>
    <row r="246" spans="1:11" outlineLevel="1">
      <c r="A246" s="31">
        <f>IF(ISBLANK('Input-Accounts'!A246),"",'Input-Accounts'!A246)</f>
        <v>217</v>
      </c>
      <c r="B246" s="53" t="str">
        <f>IF(ISBLANK('Input-Accounts'!B246),"",'Input-Accounts'!B246)</f>
        <v>MISC INTANGIBLE PLANT-FARA SOFTWARE</v>
      </c>
      <c r="C246" s="31">
        <f>IF(ISBLANK('Input-Accounts'!C246),"",'Input-Accounts'!C246)</f>
        <v>303.2</v>
      </c>
      <c r="D246" s="10" cm="1">
        <f t="array" aca="1" ref="D246" ca="1">SUM(INDIRECT("'"&amp;TOTALCustomerSheets&amp;"'!"&amp;ADDRESS(ROW(),COLUMN())))</f>
        <v>0</v>
      </c>
      <c r="E246" s="10">
        <f t="shared" ca="1" si="4"/>
        <v>0</v>
      </c>
      <c r="F246" s="3"/>
      <c r="G246" s="10" cm="1">
        <f t="array" aca="1" ref="G246" ca="1">SUM(INDIRECT("'"&amp;TOTALCustomerSheets&amp;"'!"&amp;ADDRESS(ROW(),COLUMN())))</f>
        <v>0</v>
      </c>
      <c r="H246" s="10" cm="1">
        <f t="array" aca="1" ref="H246" ca="1">SUM(INDIRECT("'"&amp;TOTALCustomerSheets&amp;"'!"&amp;ADDRESS(ROW(),COLUMN())))</f>
        <v>0</v>
      </c>
      <c r="I246" s="10" cm="1">
        <f t="array" aca="1" ref="I246" ca="1">SUM(INDIRECT("'"&amp;TOTALCustomerSheets&amp;"'!"&amp;ADDRESS(ROW(),COLUMN())))</f>
        <v>0</v>
      </c>
      <c r="J246" s="10" cm="1">
        <f t="array" aca="1" ref="J246" ca="1">SUM(INDIRECT("'"&amp;TOTALCustomerSheets&amp;"'!"&amp;ADDRESS(ROW(),COLUMN())))</f>
        <v>0</v>
      </c>
      <c r="K246" s="10" cm="1">
        <f t="array" aca="1" ref="K246" ca="1">SUM(INDIRECT("'"&amp;TOTALCustomerSheets&amp;"'!"&amp;ADDRESS(ROW(),COLUMN())))</f>
        <v>0</v>
      </c>
    </row>
    <row r="247" spans="1:11" outlineLevel="1">
      <c r="A247" s="31">
        <f>IF(ISBLANK('Input-Accounts'!A247),"",'Input-Accounts'!A247)</f>
        <v>218</v>
      </c>
      <c r="B247" s="53" t="str">
        <f>IF(ISBLANK('Input-Accounts'!B247),"",'Input-Accounts'!B247)</f>
        <v>MISC INTANGIBLE PLANT-OTHER SOFTWARE</v>
      </c>
      <c r="C247" s="31">
        <f>IF(ISBLANK('Input-Accounts'!C247),"",'Input-Accounts'!C247)</f>
        <v>303.3</v>
      </c>
      <c r="D247" s="10" cm="1">
        <f t="array" aca="1" ref="D247" ca="1">SUM(INDIRECT("'"&amp;TOTALCustomerSheets&amp;"'!"&amp;ADDRESS(ROW(),COLUMN())))</f>
        <v>1594343.7784257287</v>
      </c>
      <c r="E247" s="10">
        <f t="shared" ca="1" si="4"/>
        <v>0</v>
      </c>
      <c r="F247" s="3"/>
      <c r="G247" s="10" cm="1">
        <f t="array" aca="1" ref="G247" ca="1">SUM(INDIRECT("'"&amp;TOTALCustomerSheets&amp;"'!"&amp;ADDRESS(ROW(),COLUMN())))</f>
        <v>1377109.0015757016</v>
      </c>
      <c r="H247" s="10" cm="1">
        <f t="array" aca="1" ref="H247" ca="1">SUM(INDIRECT("'"&amp;TOTALCustomerSheets&amp;"'!"&amp;ADDRESS(ROW(),COLUMN())))</f>
        <v>195695.50523188428</v>
      </c>
      <c r="I247" s="10" cm="1">
        <f t="array" aca="1" ref="I247" ca="1">SUM(INDIRECT("'"&amp;TOTALCustomerSheets&amp;"'!"&amp;ADDRESS(ROW(),COLUMN())))</f>
        <v>93.13223964888229</v>
      </c>
      <c r="J247" s="10" cm="1">
        <f t="array" aca="1" ref="J247" ca="1">SUM(INDIRECT("'"&amp;TOTALCustomerSheets&amp;"'!"&amp;ADDRESS(ROW(),COLUMN())))</f>
        <v>3683.6962370856786</v>
      </c>
      <c r="K247" s="10" cm="1">
        <f t="array" aca="1" ref="K247" ca="1">SUM(INDIRECT("'"&amp;TOTALCustomerSheets&amp;"'!"&amp;ADDRESS(ROW(),COLUMN())))</f>
        <v>17762.443141408075</v>
      </c>
    </row>
    <row r="248" spans="1:11" outlineLevel="1">
      <c r="A248" s="31">
        <f>IF(ISBLANK('Input-Accounts'!A248),"",'Input-Accounts'!A248)</f>
        <v>219</v>
      </c>
      <c r="B248" s="53" t="str">
        <f>IF(ISBLANK('Input-Accounts'!B248),"",'Input-Accounts'!B248)</f>
        <v>MISC INTANGIBLE PLANT-CLOUD SOFTWARE</v>
      </c>
      <c r="C248" s="31">
        <f>IF(ISBLANK('Input-Accounts'!C248),"",'Input-Accounts'!C248)</f>
        <v>303.99</v>
      </c>
      <c r="D248" s="10" cm="1">
        <f t="array" aca="1" ref="D248" ca="1">SUM(INDIRECT("'"&amp;TOTALCustomerSheets&amp;"'!"&amp;ADDRESS(ROW(),COLUMN())))</f>
        <v>344042.9946702203</v>
      </c>
      <c r="E248" s="10">
        <f t="shared" ca="1" si="4"/>
        <v>0</v>
      </c>
      <c r="F248" s="3"/>
      <c r="G248" s="10" cm="1">
        <f t="array" aca="1" ref="G248" ca="1">SUM(INDIRECT("'"&amp;TOTALCustomerSheets&amp;"'!"&amp;ADDRESS(ROW(),COLUMN())))</f>
        <v>297165.96338917653</v>
      </c>
      <c r="H248" s="10" cm="1">
        <f t="array" aca="1" ref="H248" ca="1">SUM(INDIRECT("'"&amp;TOTALCustomerSheets&amp;"'!"&amp;ADDRESS(ROW(),COLUMN())))</f>
        <v>42229.077928198938</v>
      </c>
      <c r="I248" s="10" cm="1">
        <f t="array" aca="1" ref="I248" ca="1">SUM(INDIRECT("'"&amp;TOTALCustomerSheets&amp;"'!"&amp;ADDRESS(ROW(),COLUMN())))</f>
        <v>20.096979749740161</v>
      </c>
      <c r="J248" s="10" cm="1">
        <f t="array" aca="1" ref="J248" ca="1">SUM(INDIRECT("'"&amp;TOTALCustomerSheets&amp;"'!"&amp;ADDRESS(ROW(),COLUMN())))</f>
        <v>794.90377295778251</v>
      </c>
      <c r="K248" s="10" cm="1">
        <f t="array" aca="1" ref="K248" ca="1">SUM(INDIRECT("'"&amp;TOTALCustomerSheets&amp;"'!"&amp;ADDRESS(ROW(),COLUMN())))</f>
        <v>3832.9526001372524</v>
      </c>
    </row>
    <row r="249" spans="1:11" outlineLevel="1">
      <c r="A249" s="31">
        <f>IF(ISBLANK('Input-Accounts'!A249),"",'Input-Accounts'!A249)</f>
        <v>220</v>
      </c>
      <c r="B249" t="str">
        <f>IF(ISBLANK('Input-Accounts'!B249),"",'Input-Accounts'!B249)</f>
        <v>Subtotal - Intangible Plant</v>
      </c>
      <c r="C249" s="31" t="str">
        <f>IF(ISBLANK('Input-Accounts'!C249),"",'Input-Accounts'!C249)</f>
        <v/>
      </c>
      <c r="D249" s="123" cm="1">
        <f t="array" aca="1" ref="D249" ca="1">SUM(INDIRECT("'"&amp;TOTALCustomerSheets&amp;"'!"&amp;ADDRESS(ROW(),COLUMN())))</f>
        <v>1939903.6396509579</v>
      </c>
      <c r="E249" s="10">
        <f t="shared" ca="1" si="4"/>
        <v>0</v>
      </c>
      <c r="G249" s="123" cm="1">
        <f t="array" aca="1" ref="G249" ca="1">SUM(INDIRECT("'"&amp;TOTALCustomerSheets&amp;"'!"&amp;ADDRESS(ROW(),COLUMN())))</f>
        <v>1675585.1532789413</v>
      </c>
      <c r="H249" s="123" cm="1">
        <f t="array" aca="1" ref="H249" ca="1">SUM(INDIRECT("'"&amp;TOTALCustomerSheets&amp;"'!"&amp;ADDRESS(ROW(),COLUMN())))</f>
        <v>238110.76883149781</v>
      </c>
      <c r="I249" s="123" cm="1">
        <f t="array" aca="1" ref="I249" ca="1">SUM(INDIRECT("'"&amp;TOTALCustomerSheets&amp;"'!"&amp;ADDRESS(ROW(),COLUMN())))</f>
        <v>113.31782587197412</v>
      </c>
      <c r="J249" s="123" cm="1">
        <f t="array" aca="1" ref="J249" ca="1">SUM(INDIRECT("'"&amp;TOTALCustomerSheets&amp;"'!"&amp;ADDRESS(ROW(),COLUMN())))</f>
        <v>4482.1046968597293</v>
      </c>
      <c r="K249" s="123" cm="1">
        <f t="array" aca="1" ref="K249" ca="1">SUM(INDIRECT("'"&amp;TOTALCustomerSheets&amp;"'!"&amp;ADDRESS(ROW(),COLUMN())))</f>
        <v>21612.295017787405</v>
      </c>
    </row>
    <row r="250" spans="1:11" outlineLevel="1">
      <c r="D250" s="10"/>
      <c r="E250" s="10">
        <f t="shared" si="4"/>
        <v>0</v>
      </c>
      <c r="G250" s="10"/>
      <c r="H250" s="10"/>
      <c r="I250" s="10"/>
      <c r="J250" s="10"/>
      <c r="K250" s="10"/>
    </row>
    <row r="251" spans="1:11" outlineLevel="1">
      <c r="A251" s="31">
        <f>IF(ISBLANK('Input-Accounts'!A251),"",'Input-Accounts'!A251)</f>
        <v>221</v>
      </c>
      <c r="B251" s="1" t="str">
        <f>IF(ISBLANK('Input-Accounts'!B251),"",'Input-Accounts'!B251)</f>
        <v>Distribution Plant</v>
      </c>
      <c r="C251" s="31" t="str">
        <f>IF(ISBLANK('Input-Accounts'!C251),"",'Input-Accounts'!C251)</f>
        <v/>
      </c>
      <c r="D251" s="10"/>
      <c r="E251" s="10">
        <f t="shared" si="4"/>
        <v>0</v>
      </c>
      <c r="F251" s="3"/>
      <c r="G251" s="10"/>
      <c r="H251" s="10"/>
      <c r="I251" s="10"/>
      <c r="J251" s="10"/>
      <c r="K251" s="10"/>
    </row>
    <row r="252" spans="1:11" outlineLevel="1">
      <c r="A252" s="31">
        <f>IF(ISBLANK('Input-Accounts'!A252),"",'Input-Accounts'!A252)</f>
        <v>222</v>
      </c>
      <c r="B252" s="53" t="str">
        <f>IF(ISBLANK('Input-Accounts'!B252),"",'Input-Accounts'!B252)</f>
        <v>LAND-CITY GATE &amp; MAIN LINE IND. M &amp; R</v>
      </c>
      <c r="C252" s="31">
        <f>IF(ISBLANK('Input-Accounts'!C252),"",'Input-Accounts'!C252)</f>
        <v>374.1</v>
      </c>
      <c r="D252" s="10" cm="1">
        <f t="array" aca="1" ref="D252" ca="1">SUM(INDIRECT("'"&amp;TOTALCustomerSheets&amp;"'!"&amp;ADDRESS(ROW(),COLUMN())))</f>
        <v>0</v>
      </c>
      <c r="E252" s="10">
        <f t="shared" ca="1" si="4"/>
        <v>0</v>
      </c>
      <c r="F252" s="3"/>
      <c r="G252" s="10" cm="1">
        <f t="array" aca="1" ref="G252" ca="1">SUM(INDIRECT("'"&amp;TOTALCustomerSheets&amp;"'!"&amp;ADDRESS(ROW(),COLUMN())))</f>
        <v>0</v>
      </c>
      <c r="H252" s="10" cm="1">
        <f t="array" aca="1" ref="H252" ca="1">SUM(INDIRECT("'"&amp;TOTALCustomerSheets&amp;"'!"&amp;ADDRESS(ROW(),COLUMN())))</f>
        <v>0</v>
      </c>
      <c r="I252" s="10" cm="1">
        <f t="array" aca="1" ref="I252" ca="1">SUM(INDIRECT("'"&amp;TOTALCustomerSheets&amp;"'!"&amp;ADDRESS(ROW(),COLUMN())))</f>
        <v>0</v>
      </c>
      <c r="J252" s="10" cm="1">
        <f t="array" aca="1" ref="J252" ca="1">SUM(INDIRECT("'"&amp;TOTALCustomerSheets&amp;"'!"&amp;ADDRESS(ROW(),COLUMN())))</f>
        <v>0</v>
      </c>
      <c r="K252" s="10" cm="1">
        <f t="array" aca="1" ref="K252" ca="1">SUM(INDIRECT("'"&amp;TOTALCustomerSheets&amp;"'!"&amp;ADDRESS(ROW(),COLUMN())))</f>
        <v>0</v>
      </c>
    </row>
    <row r="253" spans="1:11" outlineLevel="1">
      <c r="A253" s="31">
        <f>IF(ISBLANK('Input-Accounts'!A253),"",'Input-Accounts'!A253)</f>
        <v>223</v>
      </c>
      <c r="B253" s="53" t="str">
        <f>IF(ISBLANK('Input-Accounts'!B253),"",'Input-Accounts'!B253)</f>
        <v>LAND-OTHER DISTRIBUTION SYSTEMS</v>
      </c>
      <c r="C253" s="31">
        <f>IF(ISBLANK('Input-Accounts'!C253),"",'Input-Accounts'!C253)</f>
        <v>374.2</v>
      </c>
      <c r="D253" s="10" cm="1">
        <f t="array" aca="1" ref="D253" ca="1">SUM(INDIRECT("'"&amp;TOTALCustomerSheets&amp;"'!"&amp;ADDRESS(ROW(),COLUMN())))</f>
        <v>0</v>
      </c>
      <c r="E253" s="10">
        <f t="shared" ca="1" si="4"/>
        <v>0</v>
      </c>
      <c r="F253" s="3"/>
      <c r="G253" s="10" cm="1">
        <f t="array" aca="1" ref="G253" ca="1">SUM(INDIRECT("'"&amp;TOTALCustomerSheets&amp;"'!"&amp;ADDRESS(ROW(),COLUMN())))</f>
        <v>0</v>
      </c>
      <c r="H253" s="10" cm="1">
        <f t="array" aca="1" ref="H253" ca="1">SUM(INDIRECT("'"&amp;TOTALCustomerSheets&amp;"'!"&amp;ADDRESS(ROW(),COLUMN())))</f>
        <v>0</v>
      </c>
      <c r="I253" s="10" cm="1">
        <f t="array" aca="1" ref="I253" ca="1">SUM(INDIRECT("'"&amp;TOTALCustomerSheets&amp;"'!"&amp;ADDRESS(ROW(),COLUMN())))</f>
        <v>0</v>
      </c>
      <c r="J253" s="10" cm="1">
        <f t="array" aca="1" ref="J253" ca="1">SUM(INDIRECT("'"&amp;TOTALCustomerSheets&amp;"'!"&amp;ADDRESS(ROW(),COLUMN())))</f>
        <v>0</v>
      </c>
      <c r="K253" s="10" cm="1">
        <f t="array" aca="1" ref="K253" ca="1">SUM(INDIRECT("'"&amp;TOTALCustomerSheets&amp;"'!"&amp;ADDRESS(ROW(),COLUMN())))</f>
        <v>0</v>
      </c>
    </row>
    <row r="254" spans="1:11" outlineLevel="1">
      <c r="A254" s="31">
        <f>IF(ISBLANK('Input-Accounts'!A254),"",'Input-Accounts'!A254)</f>
        <v>224</v>
      </c>
      <c r="B254" s="53" t="str">
        <f>IF(ISBLANK('Input-Accounts'!B254),"",'Input-Accounts'!B254)</f>
        <v>LAND RIGHTS-OTHER DISTR SYSTEMS</v>
      </c>
      <c r="C254" s="31">
        <f>IF(ISBLANK('Input-Accounts'!C254),"",'Input-Accounts'!C254)</f>
        <v>374.4</v>
      </c>
      <c r="D254" s="10" cm="1">
        <f t="array" aca="1" ref="D254" ca="1">SUM(INDIRECT("'"&amp;TOTALCustomerSheets&amp;"'!"&amp;ADDRESS(ROW(),COLUMN())))</f>
        <v>11033.457572035491</v>
      </c>
      <c r="E254" s="10">
        <f t="shared" ca="1" si="4"/>
        <v>0</v>
      </c>
      <c r="F254" s="3"/>
      <c r="G254" s="10" cm="1">
        <f t="array" aca="1" ref="G254" ca="1">SUM(INDIRECT("'"&amp;TOTALCustomerSheets&amp;"'!"&amp;ADDRESS(ROW(),COLUMN())))</f>
        <v>9916.677279631238</v>
      </c>
      <c r="H254" s="10" cm="1">
        <f t="array" aca="1" ref="H254" ca="1">SUM(INDIRECT("'"&amp;TOTALCustomerSheets&amp;"'!"&amp;ADDRESS(ROW(),COLUMN())))</f>
        <v>1111.725558407516</v>
      </c>
      <c r="I254" s="10" cm="1">
        <f t="array" aca="1" ref="I254" ca="1">SUM(INDIRECT("'"&amp;TOTALCustomerSheets&amp;"'!"&amp;ADDRESS(ROW(),COLUMN())))</f>
        <v>0.15796043739805571</v>
      </c>
      <c r="J254" s="10" cm="1">
        <f t="array" aca="1" ref="J254" ca="1">SUM(INDIRECT("'"&amp;TOTALCustomerSheets&amp;"'!"&amp;ADDRESS(ROW(),COLUMN())))</f>
        <v>0</v>
      </c>
      <c r="K254" s="10" cm="1">
        <f t="array" aca="1" ref="K254" ca="1">SUM(INDIRECT("'"&amp;TOTALCustomerSheets&amp;"'!"&amp;ADDRESS(ROW(),COLUMN())))</f>
        <v>4.8967735593397261</v>
      </c>
    </row>
    <row r="255" spans="1:11" outlineLevel="1">
      <c r="A255" s="31">
        <f>IF(ISBLANK('Input-Accounts'!A255),"",'Input-Accounts'!A255)</f>
        <v>225</v>
      </c>
      <c r="B255" s="53" t="str">
        <f>IF(ISBLANK('Input-Accounts'!B255),"",'Input-Accounts'!B255)</f>
        <v>RIGHTS OF WAY</v>
      </c>
      <c r="C255" s="31">
        <f>IF(ISBLANK('Input-Accounts'!C255),"",'Input-Accounts'!C255)</f>
        <v>374.5</v>
      </c>
      <c r="D255" s="10" cm="1">
        <f t="array" aca="1" ref="D255" ca="1">SUM(INDIRECT("'"&amp;TOTALCustomerSheets&amp;"'!"&amp;ADDRESS(ROW(),COLUMN())))</f>
        <v>7567.3918681194755</v>
      </c>
      <c r="E255" s="10">
        <f t="shared" ca="1" si="4"/>
        <v>0</v>
      </c>
      <c r="F255" s="3"/>
      <c r="G255" s="10" cm="1">
        <f t="array" aca="1" ref="G255" ca="1">SUM(INDIRECT("'"&amp;TOTALCustomerSheets&amp;"'!"&amp;ADDRESS(ROW(),COLUMN())))</f>
        <v>6801.4384896757547</v>
      </c>
      <c r="H255" s="10" cm="1">
        <f t="array" aca="1" ref="H255" ca="1">SUM(INDIRECT("'"&amp;TOTALCustomerSheets&amp;"'!"&amp;ADDRESS(ROW(),COLUMN())))</f>
        <v>762.48654561342414</v>
      </c>
      <c r="I255" s="10" cm="1">
        <f t="array" aca="1" ref="I255" ca="1">SUM(INDIRECT("'"&amp;TOTALCustomerSheets&amp;"'!"&amp;ADDRESS(ROW(),COLUMN())))</f>
        <v>0.10833852594677808</v>
      </c>
      <c r="J255" s="10" cm="1">
        <f t="array" aca="1" ref="J255" ca="1">SUM(INDIRECT("'"&amp;TOTALCustomerSheets&amp;"'!"&amp;ADDRESS(ROW(),COLUMN())))</f>
        <v>0</v>
      </c>
      <c r="K255" s="10" cm="1">
        <f t="array" aca="1" ref="K255" ca="1">SUM(INDIRECT("'"&amp;TOTALCustomerSheets&amp;"'!"&amp;ADDRESS(ROW(),COLUMN())))</f>
        <v>3.3584943043501205</v>
      </c>
    </row>
    <row r="256" spans="1:11" outlineLevel="1">
      <c r="A256" s="31">
        <f>IF(ISBLANK('Input-Accounts'!A256),"",'Input-Accounts'!A256)</f>
        <v>226</v>
      </c>
      <c r="B256" s="53" t="str">
        <f>IF(ISBLANK('Input-Accounts'!B256),"",'Input-Accounts'!B256)</f>
        <v>STRUC &amp; IMPROV-CITY GATE M &amp; R</v>
      </c>
      <c r="C256" s="31">
        <f>IF(ISBLANK('Input-Accounts'!C256),"",'Input-Accounts'!C256)</f>
        <v>375.2</v>
      </c>
      <c r="D256" s="10" cm="1">
        <f t="array" aca="1" ref="D256" ca="1">SUM(INDIRECT("'"&amp;TOTALCustomerSheets&amp;"'!"&amp;ADDRESS(ROW(),COLUMN())))</f>
        <v>12.385256739966408</v>
      </c>
      <c r="E256" s="10">
        <f t="shared" ca="1" si="4"/>
        <v>0</v>
      </c>
      <c r="F256" s="3"/>
      <c r="G256" s="10" cm="1">
        <f t="array" aca="1" ref="G256" ca="1">SUM(INDIRECT("'"&amp;TOTALCustomerSheets&amp;"'!"&amp;ADDRESS(ROW(),COLUMN())))</f>
        <v>11.131650555934131</v>
      </c>
      <c r="H256" s="10" cm="1">
        <f t="array" aca="1" ref="H256" ca="1">SUM(INDIRECT("'"&amp;TOTALCustomerSheets&amp;"'!"&amp;ADDRESS(ROW(),COLUMN())))</f>
        <v>1.2479321532134602</v>
      </c>
      <c r="I256" s="10" cm="1">
        <f t="array" aca="1" ref="I256" ca="1">SUM(INDIRECT("'"&amp;TOTALCustomerSheets&amp;"'!"&amp;ADDRESS(ROW(),COLUMN())))</f>
        <v>1.7731346308801649E-4</v>
      </c>
      <c r="J256" s="10" cm="1">
        <f t="array" aca="1" ref="J256" ca="1">SUM(INDIRECT("'"&amp;TOTALCustomerSheets&amp;"'!"&amp;ADDRESS(ROW(),COLUMN())))</f>
        <v>0</v>
      </c>
      <c r="K256" s="10" cm="1">
        <f t="array" aca="1" ref="K256" ca="1">SUM(INDIRECT("'"&amp;TOTALCustomerSheets&amp;"'!"&amp;ADDRESS(ROW(),COLUMN())))</f>
        <v>5.4967173557285108E-3</v>
      </c>
    </row>
    <row r="257" spans="1:11" outlineLevel="1">
      <c r="A257" s="31">
        <f>IF(ISBLANK('Input-Accounts'!A257),"",'Input-Accounts'!A257)</f>
        <v>227</v>
      </c>
      <c r="B257" s="53" t="str">
        <f>IF(ISBLANK('Input-Accounts'!B257),"",'Input-Accounts'!B257)</f>
        <v>STRUC &amp; IMPROV-GENERAL M &amp; R</v>
      </c>
      <c r="C257" s="31">
        <f>IF(ISBLANK('Input-Accounts'!C257),"",'Input-Accounts'!C257)</f>
        <v>375.3</v>
      </c>
      <c r="D257" s="10" cm="1">
        <f t="array" aca="1" ref="D257" ca="1">SUM(INDIRECT("'"&amp;TOTALCustomerSheets&amp;"'!"&amp;ADDRESS(ROW(),COLUMN())))</f>
        <v>0</v>
      </c>
      <c r="E257" s="10">
        <f t="shared" ca="1" si="4"/>
        <v>0</v>
      </c>
      <c r="F257" s="3"/>
      <c r="G257" s="10" cm="1">
        <f t="array" aca="1" ref="G257" ca="1">SUM(INDIRECT("'"&amp;TOTALCustomerSheets&amp;"'!"&amp;ADDRESS(ROW(),COLUMN())))</f>
        <v>0</v>
      </c>
      <c r="H257" s="10" cm="1">
        <f t="array" aca="1" ref="H257" ca="1">SUM(INDIRECT("'"&amp;TOTALCustomerSheets&amp;"'!"&amp;ADDRESS(ROW(),COLUMN())))</f>
        <v>0</v>
      </c>
      <c r="I257" s="10" cm="1">
        <f t="array" aca="1" ref="I257" ca="1">SUM(INDIRECT("'"&amp;TOTALCustomerSheets&amp;"'!"&amp;ADDRESS(ROW(),COLUMN())))</f>
        <v>0</v>
      </c>
      <c r="J257" s="10" cm="1">
        <f t="array" aca="1" ref="J257" ca="1">SUM(INDIRECT("'"&amp;TOTALCustomerSheets&amp;"'!"&amp;ADDRESS(ROW(),COLUMN())))</f>
        <v>0</v>
      </c>
      <c r="K257" s="10" cm="1">
        <f t="array" aca="1" ref="K257" ca="1">SUM(INDIRECT("'"&amp;TOTALCustomerSheets&amp;"'!"&amp;ADDRESS(ROW(),COLUMN())))</f>
        <v>0</v>
      </c>
    </row>
    <row r="258" spans="1:11" outlineLevel="1">
      <c r="A258" s="31">
        <f>IF(ISBLANK('Input-Accounts'!A258),"",'Input-Accounts'!A258)</f>
        <v>228</v>
      </c>
      <c r="B258" s="53" t="str">
        <f>IF(ISBLANK('Input-Accounts'!B258),"",'Input-Accounts'!B258)</f>
        <v xml:space="preserve">STRUC &amp; IMPROV-REGULATING </v>
      </c>
      <c r="C258" s="31">
        <f>IF(ISBLANK('Input-Accounts'!C258),"",'Input-Accounts'!C258)</f>
        <v>375.4</v>
      </c>
      <c r="D258" s="10" cm="1">
        <f t="array" aca="1" ref="D258" ca="1">SUM(INDIRECT("'"&amp;TOTALCustomerSheets&amp;"'!"&amp;ADDRESS(ROW(),COLUMN())))</f>
        <v>24445.206970872136</v>
      </c>
      <c r="E258" s="10">
        <f t="shared" ca="1" si="4"/>
        <v>0</v>
      </c>
      <c r="F258" s="3"/>
      <c r="G258" s="10" cm="1">
        <f t="array" aca="1" ref="G258" ca="1">SUM(INDIRECT("'"&amp;TOTALCustomerSheets&amp;"'!"&amp;ADDRESS(ROW(),COLUMN())))</f>
        <v>21970.921352735055</v>
      </c>
      <c r="H258" s="10" cm="1">
        <f t="array" aca="1" ref="H258" ca="1">SUM(INDIRECT("'"&amp;TOTALCustomerSheets&amp;"'!"&amp;ADDRESS(ROW(),COLUMN())))</f>
        <v>2463.086588465173</v>
      </c>
      <c r="I258" s="10" cm="1">
        <f t="array" aca="1" ref="I258" ca="1">SUM(INDIRECT("'"&amp;TOTALCustomerSheets&amp;"'!"&amp;ADDRESS(ROW(),COLUMN())))</f>
        <v>0.34996967724711181</v>
      </c>
      <c r="J258" s="10" cm="1">
        <f t="array" aca="1" ref="J258" ca="1">SUM(INDIRECT("'"&amp;TOTALCustomerSheets&amp;"'!"&amp;ADDRESS(ROW(),COLUMN())))</f>
        <v>0</v>
      </c>
      <c r="K258" s="10" cm="1">
        <f t="array" aca="1" ref="K258" ca="1">SUM(INDIRECT("'"&amp;TOTALCustomerSheets&amp;"'!"&amp;ADDRESS(ROW(),COLUMN())))</f>
        <v>10.849059994660465</v>
      </c>
    </row>
    <row r="259" spans="1:11" outlineLevel="1">
      <c r="A259" s="31">
        <f>IF(ISBLANK('Input-Accounts'!A259),"",'Input-Accounts'!A259)</f>
        <v>229</v>
      </c>
      <c r="B259" s="53" t="str">
        <f>IF(ISBLANK('Input-Accounts'!B259),"",'Input-Accounts'!B259)</f>
        <v>STRUC &amp; IMPROV-REGULATING - DS-ML DIRECT ASSIGNMENT</v>
      </c>
      <c r="C259" s="31">
        <f>IF(ISBLANK('Input-Accounts'!C259),"",'Input-Accounts'!C259)</f>
        <v>375.4</v>
      </c>
      <c r="D259" s="10" cm="1">
        <f t="array" aca="1" ref="D259" ca="1">SUM(INDIRECT("'"&amp;TOTALCustomerSheets&amp;"'!"&amp;ADDRESS(ROW(),COLUMN())))</f>
        <v>189.58473728521497</v>
      </c>
      <c r="E259" s="10">
        <f t="shared" ca="1" si="4"/>
        <v>0</v>
      </c>
      <c r="F259" s="3"/>
      <c r="G259" s="10" cm="1">
        <f t="array" aca="1" ref="G259" ca="1">SUM(INDIRECT("'"&amp;TOTALCustomerSheets&amp;"'!"&amp;ADDRESS(ROW(),COLUMN())))</f>
        <v>0</v>
      </c>
      <c r="H259" s="10" cm="1">
        <f t="array" aca="1" ref="H259" ca="1">SUM(INDIRECT("'"&amp;TOTALCustomerSheets&amp;"'!"&amp;ADDRESS(ROW(),COLUMN())))</f>
        <v>0</v>
      </c>
      <c r="I259" s="10" cm="1">
        <f t="array" aca="1" ref="I259" ca="1">SUM(INDIRECT("'"&amp;TOTALCustomerSheets&amp;"'!"&amp;ADDRESS(ROW(),COLUMN())))</f>
        <v>0</v>
      </c>
      <c r="J259" s="10" cm="1">
        <f t="array" aca="1" ref="J259" ca="1">SUM(INDIRECT("'"&amp;TOTALCustomerSheets&amp;"'!"&amp;ADDRESS(ROW(),COLUMN())))</f>
        <v>189.58473728521497</v>
      </c>
      <c r="K259" s="10" cm="1">
        <f t="array" aca="1" ref="K259" ca="1">SUM(INDIRECT("'"&amp;TOTALCustomerSheets&amp;"'!"&amp;ADDRESS(ROW(),COLUMN())))</f>
        <v>0</v>
      </c>
    </row>
    <row r="260" spans="1:11" outlineLevel="1">
      <c r="A260" s="31">
        <f>IF(ISBLANK('Input-Accounts'!A260),"",'Input-Accounts'!A260)</f>
        <v>230</v>
      </c>
      <c r="B260" s="53" t="str">
        <f>IF(ISBLANK('Input-Accounts'!B260),"",'Input-Accounts'!B260)</f>
        <v>STRUC &amp; IMPROV-DISTR. IND. M &amp; R</v>
      </c>
      <c r="C260" s="31">
        <f>IF(ISBLANK('Input-Accounts'!C260),"",'Input-Accounts'!C260)</f>
        <v>375.6</v>
      </c>
      <c r="D260" s="10" cm="1">
        <f t="array" aca="1" ref="D260" ca="1">SUM(INDIRECT("'"&amp;TOTALCustomerSheets&amp;"'!"&amp;ADDRESS(ROW(),COLUMN())))</f>
        <v>0</v>
      </c>
      <c r="E260" s="10">
        <f t="shared" ca="1" si="4"/>
        <v>0</v>
      </c>
      <c r="F260" s="3"/>
      <c r="G260" s="10" cm="1">
        <f t="array" aca="1" ref="G260" ca="1">SUM(INDIRECT("'"&amp;TOTALCustomerSheets&amp;"'!"&amp;ADDRESS(ROW(),COLUMN())))</f>
        <v>0</v>
      </c>
      <c r="H260" s="10" cm="1">
        <f t="array" aca="1" ref="H260" ca="1">SUM(INDIRECT("'"&amp;TOTALCustomerSheets&amp;"'!"&amp;ADDRESS(ROW(),COLUMN())))</f>
        <v>0</v>
      </c>
      <c r="I260" s="10" cm="1">
        <f t="array" aca="1" ref="I260" ca="1">SUM(INDIRECT("'"&amp;TOTALCustomerSheets&amp;"'!"&amp;ADDRESS(ROW(),COLUMN())))</f>
        <v>0</v>
      </c>
      <c r="J260" s="10" cm="1">
        <f t="array" aca="1" ref="J260" ca="1">SUM(INDIRECT("'"&amp;TOTALCustomerSheets&amp;"'!"&amp;ADDRESS(ROW(),COLUMN())))</f>
        <v>0</v>
      </c>
      <c r="K260" s="10" cm="1">
        <f t="array" aca="1" ref="K260" ca="1">SUM(INDIRECT("'"&amp;TOTALCustomerSheets&amp;"'!"&amp;ADDRESS(ROW(),COLUMN())))</f>
        <v>0</v>
      </c>
    </row>
    <row r="261" spans="1:11" outlineLevel="1">
      <c r="A261" s="31">
        <f>IF(ISBLANK('Input-Accounts'!A261),"",'Input-Accounts'!A261)</f>
        <v>231</v>
      </c>
      <c r="B261" s="53" t="str">
        <f>IF(ISBLANK('Input-Accounts'!B261),"",'Input-Accounts'!B261)</f>
        <v>STRUC &amp; IMPROV-OTHER DISTR. SYSTEMS</v>
      </c>
      <c r="C261" s="31">
        <f>IF(ISBLANK('Input-Accounts'!C261),"",'Input-Accounts'!C261)</f>
        <v>375.7</v>
      </c>
      <c r="D261" s="10" cm="1">
        <f t="array" aca="1" ref="D261" ca="1">SUM(INDIRECT("'"&amp;TOTALCustomerSheets&amp;"'!"&amp;ADDRESS(ROW(),COLUMN())))</f>
        <v>128878.34152573353</v>
      </c>
      <c r="E261" s="10">
        <f t="shared" ca="1" si="4"/>
        <v>0</v>
      </c>
      <c r="F261" s="3"/>
      <c r="G261" s="10" cm="1">
        <f t="array" aca="1" ref="G261" ca="1">SUM(INDIRECT("'"&amp;TOTALCustomerSheets&amp;"'!"&amp;ADDRESS(ROW(),COLUMN())))</f>
        <v>111318.22799125561</v>
      </c>
      <c r="H261" s="10" cm="1">
        <f t="array" aca="1" ref="H261" ca="1">SUM(INDIRECT("'"&amp;TOTALCustomerSheets&amp;"'!"&amp;ADDRESS(ROW(),COLUMN())))</f>
        <v>15818.992427862166</v>
      </c>
      <c r="I261" s="10" cm="1">
        <f t="array" aca="1" ref="I261" ca="1">SUM(INDIRECT("'"&amp;TOTALCustomerSheets&amp;"'!"&amp;ADDRESS(ROW(),COLUMN())))</f>
        <v>7.5283190181083333</v>
      </c>
      <c r="J261" s="10" cm="1">
        <f t="array" aca="1" ref="J261" ca="1">SUM(INDIRECT("'"&amp;TOTALCustomerSheets&amp;"'!"&amp;ADDRESS(ROW(),COLUMN())))</f>
        <v>297.77057378990071</v>
      </c>
      <c r="K261" s="10" cm="1">
        <f t="array" aca="1" ref="K261" ca="1">SUM(INDIRECT("'"&amp;TOTALCustomerSheets&amp;"'!"&amp;ADDRESS(ROW(),COLUMN())))</f>
        <v>1435.822213807731</v>
      </c>
    </row>
    <row r="262" spans="1:11" outlineLevel="1">
      <c r="A262" s="31">
        <f>IF(ISBLANK('Input-Accounts'!A262),"",'Input-Accounts'!A262)</f>
        <v>232</v>
      </c>
      <c r="B262" s="53" t="str">
        <f>IF(ISBLANK('Input-Accounts'!B262),"",'Input-Accounts'!B262)</f>
        <v>STRUC &amp; IMPROV-OTHER DISTR SYS-ILP</v>
      </c>
      <c r="C262" s="31">
        <f>IF(ISBLANK('Input-Accounts'!C262),"",'Input-Accounts'!C262)</f>
        <v>375.71</v>
      </c>
      <c r="D262" s="10" cm="1">
        <f t="array" aca="1" ref="D262" ca="1">SUM(INDIRECT("'"&amp;TOTALCustomerSheets&amp;"'!"&amp;ADDRESS(ROW(),COLUMN())))</f>
        <v>30020.357727756011</v>
      </c>
      <c r="E262" s="10">
        <f t="shared" ca="1" si="4"/>
        <v>0</v>
      </c>
      <c r="F262" s="3"/>
      <c r="G262" s="10" cm="1">
        <f t="array" aca="1" ref="G262" ca="1">SUM(INDIRECT("'"&amp;TOTALCustomerSheets&amp;"'!"&amp;ADDRESS(ROW(),COLUMN())))</f>
        <v>25929.981611767762</v>
      </c>
      <c r="H262" s="10" cm="1">
        <f t="array" aca="1" ref="H262" ca="1">SUM(INDIRECT("'"&amp;TOTALCustomerSheets&amp;"'!"&amp;ADDRESS(ROW(),COLUMN())))</f>
        <v>3684.8069734220057</v>
      </c>
      <c r="I262" s="10" cm="1">
        <f t="array" aca="1" ref="I262" ca="1">SUM(INDIRECT("'"&amp;TOTALCustomerSheets&amp;"'!"&amp;ADDRESS(ROW(),COLUMN())))</f>
        <v>1.7536137363092494</v>
      </c>
      <c r="J262" s="10" cm="1">
        <f t="array" aca="1" ref="J262" ca="1">SUM(INDIRECT("'"&amp;TOTALCustomerSheets&amp;"'!"&amp;ADDRESS(ROW(),COLUMN())))</f>
        <v>69.361376319286933</v>
      </c>
      <c r="K262" s="10" cm="1">
        <f t="array" aca="1" ref="K262" ca="1">SUM(INDIRECT("'"&amp;TOTALCustomerSheets&amp;"'!"&amp;ADDRESS(ROW(),COLUMN())))</f>
        <v>334.45415251064497</v>
      </c>
    </row>
    <row r="263" spans="1:11" outlineLevel="1">
      <c r="A263" s="31">
        <f>IF(ISBLANK('Input-Accounts'!A263),"",'Input-Accounts'!A263)</f>
        <v>233</v>
      </c>
      <c r="B263" s="53" t="str">
        <f>IF(ISBLANK('Input-Accounts'!B263),"",'Input-Accounts'!B263)</f>
        <v>STRUC &amp; IMPROV-COMMUNICATIONS</v>
      </c>
      <c r="C263" s="31">
        <f>IF(ISBLANK('Input-Accounts'!C263),"",'Input-Accounts'!C263)</f>
        <v>375.8</v>
      </c>
      <c r="D263" s="10" cm="1">
        <f t="array" aca="1" ref="D263" ca="1">SUM(INDIRECT("'"&amp;TOTALCustomerSheets&amp;"'!"&amp;ADDRESS(ROW(),COLUMN())))</f>
        <v>718.34489091805165</v>
      </c>
      <c r="E263" s="10">
        <f t="shared" ca="1" si="4"/>
        <v>0</v>
      </c>
      <c r="F263" s="3"/>
      <c r="G263" s="10" cm="1">
        <f t="array" aca="1" ref="G263" ca="1">SUM(INDIRECT("'"&amp;TOTALCustomerSheets&amp;"'!"&amp;ADDRESS(ROW(),COLUMN())))</f>
        <v>645.63573224417962</v>
      </c>
      <c r="H263" s="10" cm="1">
        <f t="array" aca="1" ref="H263" ca="1">SUM(INDIRECT("'"&amp;TOTALCustomerSheets&amp;"'!"&amp;ADDRESS(ROW(),COLUMN())))</f>
        <v>72.38006488638068</v>
      </c>
      <c r="I263" s="10" cm="1">
        <f t="array" aca="1" ref="I263" ca="1">SUM(INDIRECT("'"&amp;TOTALCustomerSheets&amp;"'!"&amp;ADDRESS(ROW(),COLUMN())))</f>
        <v>1.0284180859104956E-2</v>
      </c>
      <c r="J263" s="10" cm="1">
        <f t="array" aca="1" ref="J263" ca="1">SUM(INDIRECT("'"&amp;TOTALCustomerSheets&amp;"'!"&amp;ADDRESS(ROW(),COLUMN())))</f>
        <v>0</v>
      </c>
      <c r="K263" s="10" cm="1">
        <f t="array" aca="1" ref="K263" ca="1">SUM(INDIRECT("'"&amp;TOTALCustomerSheets&amp;"'!"&amp;ADDRESS(ROW(),COLUMN())))</f>
        <v>0.31880960663225361</v>
      </c>
    </row>
    <row r="264" spans="1:11" outlineLevel="1">
      <c r="A264" s="31">
        <f>IF(ISBLANK('Input-Accounts'!A264),"",'Input-Accounts'!A264)</f>
        <v>234</v>
      </c>
      <c r="B264" s="53" t="str">
        <f>IF(ISBLANK('Input-Accounts'!B264),"",'Input-Accounts'!B264)</f>
        <v>MAINS (Less SMRP)</v>
      </c>
      <c r="C264" s="31">
        <f>IF(ISBLANK('Input-Accounts'!C264),"",'Input-Accounts'!C264)</f>
        <v>376</v>
      </c>
      <c r="D264" s="10" cm="1">
        <f t="array" aca="1" ref="D264" ca="1">SUM(INDIRECT("'"&amp;TOTALCustomerSheets&amp;"'!"&amp;ADDRESS(ROW(),COLUMN())))</f>
        <v>1966081.3874627801</v>
      </c>
      <c r="E264" s="10">
        <f t="shared" ca="1" si="4"/>
        <v>0</v>
      </c>
      <c r="F264" s="3"/>
      <c r="G264" s="10" cm="1">
        <f t="array" aca="1" ref="G264" ca="1">SUM(INDIRECT("'"&amp;TOTALCustomerSheets&amp;"'!"&amp;ADDRESS(ROW(),COLUMN())))</f>
        <v>1767079.3128686619</v>
      </c>
      <c r="H264" s="10" cm="1">
        <f t="array" aca="1" ref="H264" ca="1">SUM(INDIRECT("'"&amp;TOTALCustomerSheets&amp;"'!"&amp;ADDRESS(ROW(),COLUMN())))</f>
        <v>198101.35799058041</v>
      </c>
      <c r="I264" s="10" cm="1">
        <f t="array" aca="1" ref="I264" ca="1">SUM(INDIRECT("'"&amp;TOTALCustomerSheets&amp;"'!"&amp;ADDRESS(ROW(),COLUMN())))</f>
        <v>28.147393860554192</v>
      </c>
      <c r="J264" s="10" cm="1">
        <f t="array" aca="1" ref="J264" ca="1">SUM(INDIRECT("'"&amp;TOTALCustomerSheets&amp;"'!"&amp;ADDRESS(ROW(),COLUMN())))</f>
        <v>0</v>
      </c>
      <c r="K264" s="10" cm="1">
        <f t="array" aca="1" ref="K264" ca="1">SUM(INDIRECT("'"&amp;TOTALCustomerSheets&amp;"'!"&amp;ADDRESS(ROW(),COLUMN())))</f>
        <v>872.56920967717997</v>
      </c>
    </row>
    <row r="265" spans="1:11" outlineLevel="1">
      <c r="A265" s="31">
        <f>IF(ISBLANK('Input-Accounts'!A265),"",'Input-Accounts'!A265)</f>
        <v>235</v>
      </c>
      <c r="B265" s="53" t="str">
        <f>IF(ISBLANK('Input-Accounts'!B265),"",'Input-Accounts'!B265)</f>
        <v>MAINS - DS-ML DIRECT ASSIGNMENT</v>
      </c>
      <c r="C265" s="31">
        <f>IF(ISBLANK('Input-Accounts'!C265),"",'Input-Accounts'!C265)</f>
        <v>376</v>
      </c>
      <c r="D265" s="10" cm="1">
        <f t="array" aca="1" ref="D265" ca="1">SUM(INDIRECT("'"&amp;TOTALCustomerSheets&amp;"'!"&amp;ADDRESS(ROW(),COLUMN())))</f>
        <v>36.634557332092299</v>
      </c>
      <c r="E265" s="10">
        <f t="shared" ca="1" si="4"/>
        <v>0</v>
      </c>
      <c r="F265" s="3"/>
      <c r="G265" s="10" cm="1">
        <f t="array" aca="1" ref="G265" ca="1">SUM(INDIRECT("'"&amp;TOTALCustomerSheets&amp;"'!"&amp;ADDRESS(ROW(),COLUMN())))</f>
        <v>0</v>
      </c>
      <c r="H265" s="10" cm="1">
        <f t="array" aca="1" ref="H265" ca="1">SUM(INDIRECT("'"&amp;TOTALCustomerSheets&amp;"'!"&amp;ADDRESS(ROW(),COLUMN())))</f>
        <v>0</v>
      </c>
      <c r="I265" s="10" cm="1">
        <f t="array" aca="1" ref="I265" ca="1">SUM(INDIRECT("'"&amp;TOTALCustomerSheets&amp;"'!"&amp;ADDRESS(ROW(),COLUMN())))</f>
        <v>0</v>
      </c>
      <c r="J265" s="10" cm="1">
        <f t="array" aca="1" ref="J265" ca="1">SUM(INDIRECT("'"&amp;TOTALCustomerSheets&amp;"'!"&amp;ADDRESS(ROW(),COLUMN())))</f>
        <v>36.634557332092299</v>
      </c>
      <c r="K265" s="10" cm="1">
        <f t="array" aca="1" ref="K265" ca="1">SUM(INDIRECT("'"&amp;TOTALCustomerSheets&amp;"'!"&amp;ADDRESS(ROW(),COLUMN())))</f>
        <v>0</v>
      </c>
    </row>
    <row r="266" spans="1:11" outlineLevel="1">
      <c r="A266" s="31">
        <f>IF(ISBLANK('Input-Accounts'!A266),"",'Input-Accounts'!A266)</f>
        <v>236</v>
      </c>
      <c r="B266" s="53" t="str">
        <f>IF(ISBLANK('Input-Accounts'!B266),"",'Input-Accounts'!B266)</f>
        <v>M &amp; R STATION EQUIP-GENERAL</v>
      </c>
      <c r="C266" s="31">
        <f>IF(ISBLANK('Input-Accounts'!C266),"",'Input-Accounts'!C266)</f>
        <v>378.1</v>
      </c>
      <c r="D266" s="10" cm="1">
        <f t="array" aca="1" ref="D266" ca="1">SUM(INDIRECT("'"&amp;TOTALCustomerSheets&amp;"'!"&amp;ADDRESS(ROW(),COLUMN())))</f>
        <v>-1470.749237871011</v>
      </c>
      <c r="E266" s="10">
        <f t="shared" ca="1" si="4"/>
        <v>0</v>
      </c>
      <c r="F266" s="3"/>
      <c r="G266" s="10" cm="1">
        <f t="array" aca="1" ref="G266" ca="1">SUM(INDIRECT("'"&amp;TOTALCustomerSheets&amp;"'!"&amp;ADDRESS(ROW(),COLUMN())))</f>
        <v>-1321.8835035171783</v>
      </c>
      <c r="H266" s="10" cm="1">
        <f t="array" aca="1" ref="H266" ca="1">SUM(INDIRECT("'"&amp;TOTALCustomerSheets&amp;"'!"&amp;ADDRESS(ROW(),COLUMN())))</f>
        <v>-148.1919431940984</v>
      </c>
      <c r="I266" s="10" cm="1">
        <f t="array" aca="1" ref="I266" ca="1">SUM(INDIRECT("'"&amp;TOTALCustomerSheets&amp;"'!"&amp;ADDRESS(ROW(),COLUMN())))</f>
        <v>-2.1055973741701959E-2</v>
      </c>
      <c r="J266" s="10" cm="1">
        <f t="array" aca="1" ref="J266" ca="1">SUM(INDIRECT("'"&amp;TOTALCustomerSheets&amp;"'!"&amp;ADDRESS(ROW(),COLUMN())))</f>
        <v>0</v>
      </c>
      <c r="K266" s="10" cm="1">
        <f t="array" aca="1" ref="K266" ca="1">SUM(INDIRECT("'"&amp;TOTALCustomerSheets&amp;"'!"&amp;ADDRESS(ROW(),COLUMN())))</f>
        <v>-0.6527351859927607</v>
      </c>
    </row>
    <row r="267" spans="1:11" outlineLevel="1">
      <c r="A267" s="31">
        <f>IF(ISBLANK('Input-Accounts'!A267),"",'Input-Accounts'!A267)</f>
        <v>237</v>
      </c>
      <c r="B267" s="53" t="str">
        <f>IF(ISBLANK('Input-Accounts'!B267),"",'Input-Accounts'!B267)</f>
        <v>M &amp; R STA EQUIP-GENERAL-REGULATING (Less SMRP)</v>
      </c>
      <c r="C267" s="31">
        <f>IF(ISBLANK('Input-Accounts'!C267),"",'Input-Accounts'!C267)</f>
        <v>378.2</v>
      </c>
      <c r="D267" s="10" cm="1">
        <f t="array" aca="1" ref="D267" ca="1">SUM(INDIRECT("'"&amp;TOTALCustomerSheets&amp;"'!"&amp;ADDRESS(ROW(),COLUMN())))</f>
        <v>252550.43301485412</v>
      </c>
      <c r="E267" s="10">
        <f t="shared" ca="1" si="4"/>
        <v>0</v>
      </c>
      <c r="F267" s="3"/>
      <c r="G267" s="10" cm="1">
        <f t="array" aca="1" ref="G267" ca="1">SUM(INDIRECT("'"&amp;TOTALCustomerSheets&amp;"'!"&amp;ADDRESS(ROW(),COLUMN())))</f>
        <v>226987.87979092239</v>
      </c>
      <c r="H267" s="10" cm="1">
        <f t="array" aca="1" ref="H267" ca="1">SUM(INDIRECT("'"&amp;TOTALCustomerSheets&amp;"'!"&amp;ADDRESS(ROW(),COLUMN())))</f>
        <v>25446.852841588607</v>
      </c>
      <c r="I267" s="10" cm="1">
        <f t="array" aca="1" ref="I267" ca="1">SUM(INDIRECT("'"&amp;TOTALCustomerSheets&amp;"'!"&amp;ADDRESS(ROW(),COLUMN())))</f>
        <v>3.6156369482223081</v>
      </c>
      <c r="J267" s="10" cm="1">
        <f t="array" aca="1" ref="J267" ca="1">SUM(INDIRECT("'"&amp;TOTALCustomerSheets&amp;"'!"&amp;ADDRESS(ROW(),COLUMN())))</f>
        <v>0</v>
      </c>
      <c r="K267" s="10" cm="1">
        <f t="array" aca="1" ref="K267" ca="1">SUM(INDIRECT("'"&amp;TOTALCustomerSheets&amp;"'!"&amp;ADDRESS(ROW(),COLUMN())))</f>
        <v>112.08474539489156</v>
      </c>
    </row>
    <row r="268" spans="1:11" outlineLevel="1">
      <c r="A268" s="31">
        <f>IF(ISBLANK('Input-Accounts'!A268),"",'Input-Accounts'!A268)</f>
        <v>238</v>
      </c>
      <c r="B268" s="53" t="str">
        <f>IF(ISBLANK('Input-Accounts'!B268),"",'Input-Accounts'!B268)</f>
        <v>M &amp; R STA EQUIP REG FMV</v>
      </c>
      <c r="C268" s="31">
        <f>IF(ISBLANK('Input-Accounts'!C268),"",'Input-Accounts'!C268)</f>
        <v>378.21</v>
      </c>
      <c r="D268" s="10" cm="1">
        <f t="array" aca="1" ref="D268" ca="1">SUM(INDIRECT("'"&amp;TOTALCustomerSheets&amp;"'!"&amp;ADDRESS(ROW(),COLUMN())))</f>
        <v>-6639.0239860334414</v>
      </c>
      <c r="E268" s="10">
        <f t="shared" ca="1" si="4"/>
        <v>0</v>
      </c>
      <c r="F268" s="3"/>
      <c r="G268" s="10" cm="1">
        <f t="array" aca="1" ref="G268" ca="1">SUM(INDIRECT("'"&amp;TOTALCustomerSheets&amp;"'!"&amp;ADDRESS(ROW(),COLUMN())))</f>
        <v>-5967.0377931293197</v>
      </c>
      <c r="H268" s="10" cm="1">
        <f t="array" aca="1" ref="H268" ca="1">SUM(INDIRECT("'"&amp;TOTALCustomerSheets&amp;"'!"&amp;ADDRESS(ROW(),COLUMN())))</f>
        <v>-668.94467123892593</v>
      </c>
      <c r="I268" s="10" cm="1">
        <f t="array" aca="1" ref="I268" ca="1">SUM(INDIRECT("'"&amp;TOTALCustomerSheets&amp;"'!"&amp;ADDRESS(ROW(),COLUMN())))</f>
        <v>-9.5047552037358055E-2</v>
      </c>
      <c r="J268" s="10" cm="1">
        <f t="array" aca="1" ref="J268" ca="1">SUM(INDIRECT("'"&amp;TOTALCustomerSheets&amp;"'!"&amp;ADDRESS(ROW(),COLUMN())))</f>
        <v>0</v>
      </c>
      <c r="K268" s="10" cm="1">
        <f t="array" aca="1" ref="K268" ca="1">SUM(INDIRECT("'"&amp;TOTALCustomerSheets&amp;"'!"&amp;ADDRESS(ROW(),COLUMN())))</f>
        <v>-2.9464741131580996</v>
      </c>
    </row>
    <row r="269" spans="1:11" outlineLevel="1">
      <c r="A269" s="31">
        <f>IF(ISBLANK('Input-Accounts'!A269),"",'Input-Accounts'!A269)</f>
        <v>239</v>
      </c>
      <c r="B269" s="53" t="str">
        <f>IF(ISBLANK('Input-Accounts'!B269),"",'Input-Accounts'!B269)</f>
        <v>M &amp; R STA EQUIP-GEN-LOCAL GAS PURCH</v>
      </c>
      <c r="C269" s="31">
        <f>IF(ISBLANK('Input-Accounts'!C269),"",'Input-Accounts'!C269)</f>
        <v>378.3</v>
      </c>
      <c r="D269" s="10" cm="1">
        <f t="array" aca="1" ref="D269" ca="1">SUM(INDIRECT("'"&amp;TOTALCustomerSheets&amp;"'!"&amp;ADDRESS(ROW(),COLUMN())))</f>
        <v>387.03927312395024</v>
      </c>
      <c r="E269" s="10">
        <f t="shared" ca="1" si="4"/>
        <v>0</v>
      </c>
      <c r="F269" s="3"/>
      <c r="G269" s="10" cm="1">
        <f t="array" aca="1" ref="G269" ca="1">SUM(INDIRECT("'"&amp;TOTALCustomerSheets&amp;"'!"&amp;ADDRESS(ROW(),COLUMN())))</f>
        <v>347.8640798729416</v>
      </c>
      <c r="H269" s="10" cm="1">
        <f t="array" aca="1" ref="H269" ca="1">SUM(INDIRECT("'"&amp;TOTALCustomerSheets&amp;"'!"&amp;ADDRESS(ROW(),COLUMN())))</f>
        <v>38.997879787920624</v>
      </c>
      <c r="I269" s="10" cm="1">
        <f t="array" aca="1" ref="I269" ca="1">SUM(INDIRECT("'"&amp;TOTALCustomerSheets&amp;"'!"&amp;ADDRESS(ROW(),COLUMN())))</f>
        <v>5.5410457215005152E-3</v>
      </c>
      <c r="J269" s="10" cm="1">
        <f t="array" aca="1" ref="J269" ca="1">SUM(INDIRECT("'"&amp;TOTALCustomerSheets&amp;"'!"&amp;ADDRESS(ROW(),COLUMN())))</f>
        <v>0</v>
      </c>
      <c r="K269" s="10" cm="1">
        <f t="array" aca="1" ref="K269" ca="1">SUM(INDIRECT("'"&amp;TOTALCustomerSheets&amp;"'!"&amp;ADDRESS(ROW(),COLUMN())))</f>
        <v>0.17177241736651597</v>
      </c>
    </row>
    <row r="270" spans="1:11" outlineLevel="1">
      <c r="A270" s="31">
        <f>IF(ISBLANK('Input-Accounts'!A270),"",'Input-Accounts'!A270)</f>
        <v>240</v>
      </c>
      <c r="B270" s="53" t="str">
        <f>IF(ISBLANK('Input-Accounts'!B270),"",'Input-Accounts'!B270)</f>
        <v>Measuring and regulating station equipment—city gate check stations</v>
      </c>
      <c r="C270" s="31">
        <f>IF(ISBLANK('Input-Accounts'!C270),"",'Input-Accounts'!C270)</f>
        <v>379.1</v>
      </c>
      <c r="D270" s="10" cm="1">
        <f t="array" aca="1" ref="D270" ca="1">SUM(INDIRECT("'"&amp;TOTALCustomerSheets&amp;"'!"&amp;ADDRESS(ROW(),COLUMN())))</f>
        <v>10186.873668622371</v>
      </c>
      <c r="E270" s="10">
        <f t="shared" ca="1" si="4"/>
        <v>0</v>
      </c>
      <c r="F270" s="3"/>
      <c r="G270" s="10" cm="1">
        <f t="array" aca="1" ref="G270" ca="1">SUM(INDIRECT("'"&amp;TOTALCustomerSheets&amp;"'!"&amp;ADDRESS(ROW(),COLUMN())))</f>
        <v>9155.7825822558243</v>
      </c>
      <c r="H270" s="10" cm="1">
        <f t="array" aca="1" ref="H270" ca="1">SUM(INDIRECT("'"&amp;TOTALCustomerSheets&amp;"'!"&amp;ADDRESS(ROW(),COLUMN())))</f>
        <v>1026.4241960180709</v>
      </c>
      <c r="I270" s="10" cm="1">
        <f t="array" aca="1" ref="I270" ca="1">SUM(INDIRECT("'"&amp;TOTALCustomerSheets&amp;"'!"&amp;ADDRESS(ROW(),COLUMN())))</f>
        <v>0.14584032338989358</v>
      </c>
      <c r="J270" s="10" cm="1">
        <f t="array" aca="1" ref="J270" ca="1">SUM(INDIRECT("'"&amp;TOTALCustomerSheets&amp;"'!"&amp;ADDRESS(ROW(),COLUMN())))</f>
        <v>0</v>
      </c>
      <c r="K270" s="10" cm="1">
        <f t="array" aca="1" ref="K270" ca="1">SUM(INDIRECT("'"&amp;TOTALCustomerSheets&amp;"'!"&amp;ADDRESS(ROW(),COLUMN())))</f>
        <v>4.5210500250867005</v>
      </c>
    </row>
    <row r="271" spans="1:11" outlineLevel="1">
      <c r="A271" s="31">
        <f>IF(ISBLANK('Input-Accounts'!A271),"",'Input-Accounts'!A271)</f>
        <v>241</v>
      </c>
      <c r="B271" s="53" t="str">
        <f>IF(ISBLANK('Input-Accounts'!B271),"",'Input-Accounts'!B271)</f>
        <v>SERVICES (Less SMRP)</v>
      </c>
      <c r="C271" s="31">
        <f>IF(ISBLANK('Input-Accounts'!C271),"",'Input-Accounts'!C271)</f>
        <v>380</v>
      </c>
      <c r="D271" s="10" cm="1">
        <f t="array" aca="1" ref="D271" ca="1">SUM(INDIRECT("'"&amp;TOTALCustomerSheets&amp;"'!"&amp;ADDRESS(ROW(),COLUMN())))</f>
        <v>10721393.67</v>
      </c>
      <c r="E271" s="10">
        <f t="shared" ca="1" si="4"/>
        <v>0</v>
      </c>
      <c r="F271" s="3"/>
      <c r="G271" s="10" cm="1">
        <f t="array" aca="1" ref="G271" ca="1">SUM(INDIRECT("'"&amp;TOTALCustomerSheets&amp;"'!"&amp;ADDRESS(ROW(),COLUMN())))</f>
        <v>9595806.7483269311</v>
      </c>
      <c r="H271" s="10" cm="1">
        <f t="array" aca="1" ref="H271" ca="1">SUM(INDIRECT("'"&amp;TOTALCustomerSheets&amp;"'!"&amp;ADDRESS(ROW(),COLUMN())))</f>
        <v>1109038.3022834135</v>
      </c>
      <c r="I271" s="10" cm="1">
        <f t="array" aca="1" ref="I271" ca="1">SUM(INDIRECT("'"&amp;TOTALCustomerSheets&amp;"'!"&amp;ADDRESS(ROW(),COLUMN())))</f>
        <v>155.15095019003368</v>
      </c>
      <c r="J271" s="10" cm="1">
        <f t="array" aca="1" ref="J271" ca="1">SUM(INDIRECT("'"&amp;TOTALCustomerSheets&amp;"'!"&amp;ADDRESS(ROW(),COLUMN())))</f>
        <v>0</v>
      </c>
      <c r="K271" s="10" cm="1">
        <f t="array" aca="1" ref="K271" ca="1">SUM(INDIRECT("'"&amp;TOTALCustomerSheets&amp;"'!"&amp;ADDRESS(ROW(),COLUMN())))</f>
        <v>16393.468439465429</v>
      </c>
    </row>
    <row r="272" spans="1:11" outlineLevel="1">
      <c r="A272" s="31">
        <f>IF(ISBLANK('Input-Accounts'!A272),"",'Input-Accounts'!A272)</f>
        <v>242</v>
      </c>
      <c r="B272" s="53" t="str">
        <f>IF(ISBLANK('Input-Accounts'!B272),"",'Input-Accounts'!B272)</f>
        <v>METERS</v>
      </c>
      <c r="C272" s="31">
        <f>IF(ISBLANK('Input-Accounts'!C272),"",'Input-Accounts'!C272)</f>
        <v>381</v>
      </c>
      <c r="D272" s="10" cm="1">
        <f t="array" aca="1" ref="D272" ca="1">SUM(INDIRECT("'"&amp;TOTALCustomerSheets&amp;"'!"&amp;ADDRESS(ROW(),COLUMN())))</f>
        <v>745856</v>
      </c>
      <c r="E272" s="10">
        <f t="shared" ca="1" si="4"/>
        <v>0</v>
      </c>
      <c r="F272" s="3"/>
      <c r="G272" s="10" cm="1">
        <f t="array" aca="1" ref="G272" ca="1">SUM(INDIRECT("'"&amp;TOTALCustomerSheets&amp;"'!"&amp;ADDRESS(ROW(),COLUMN())))</f>
        <v>569315.54997270054</v>
      </c>
      <c r="H272" s="10" cm="1">
        <f t="array" aca="1" ref="H272" ca="1">SUM(INDIRECT("'"&amp;TOTALCustomerSheets&amp;"'!"&amp;ADDRESS(ROW(),COLUMN())))</f>
        <v>174891.44617413718</v>
      </c>
      <c r="I272" s="10" cm="1">
        <f t="array" aca="1" ref="I272" ca="1">SUM(INDIRECT("'"&amp;TOTALCustomerSheets&amp;"'!"&amp;ADDRESS(ROW(),COLUMN())))</f>
        <v>62.449225706566132</v>
      </c>
      <c r="J272" s="10" cm="1">
        <f t="array" aca="1" ref="J272" ca="1">SUM(INDIRECT("'"&amp;TOTALCustomerSheets&amp;"'!"&amp;ADDRESS(ROW(),COLUMN())))</f>
        <v>0</v>
      </c>
      <c r="K272" s="10" cm="1">
        <f t="array" aca="1" ref="K272" ca="1">SUM(INDIRECT("'"&amp;TOTALCustomerSheets&amp;"'!"&amp;ADDRESS(ROW(),COLUMN())))</f>
        <v>1586.554627455828</v>
      </c>
    </row>
    <row r="273" spans="1:11" outlineLevel="1">
      <c r="A273" s="31">
        <f>IF(ISBLANK('Input-Accounts'!A273),"",'Input-Accounts'!A273)</f>
        <v>243</v>
      </c>
      <c r="B273" s="53" t="str">
        <f>IF(ISBLANK('Input-Accounts'!B273),"",'Input-Accounts'!B273)</f>
        <v>METERS - AMI</v>
      </c>
      <c r="C273" s="31">
        <f>IF(ISBLANK('Input-Accounts'!C273),"",'Input-Accounts'!C273)</f>
        <v>381.1</v>
      </c>
      <c r="D273" s="10" cm="1">
        <f t="array" aca="1" ref="D273" ca="1">SUM(INDIRECT("'"&amp;TOTALCustomerSheets&amp;"'!"&amp;ADDRESS(ROW(),COLUMN())))</f>
        <v>677700</v>
      </c>
      <c r="E273" s="10">
        <f t="shared" ca="1" si="4"/>
        <v>0</v>
      </c>
      <c r="F273" s="3"/>
      <c r="G273" s="10" cm="1">
        <f t="array" aca="1" ref="G273" ca="1">SUM(INDIRECT("'"&amp;TOTALCustomerSheets&amp;"'!"&amp;ADDRESS(ROW(),COLUMN())))</f>
        <v>517291.74025079794</v>
      </c>
      <c r="H273" s="10" cm="1">
        <f t="array" aca="1" ref="H273" ca="1">SUM(INDIRECT("'"&amp;TOTALCustomerSheets&amp;"'!"&amp;ADDRESS(ROW(),COLUMN())))</f>
        <v>158909.94115782774</v>
      </c>
      <c r="I273" s="10" cm="1">
        <f t="array" aca="1" ref="I273" ca="1">SUM(INDIRECT("'"&amp;TOTALCustomerSheets&amp;"'!"&amp;ADDRESS(ROW(),COLUMN())))</f>
        <v>56.74264236171576</v>
      </c>
      <c r="J273" s="10" cm="1">
        <f t="array" aca="1" ref="J273" ca="1">SUM(INDIRECT("'"&amp;TOTALCustomerSheets&amp;"'!"&amp;ADDRESS(ROW(),COLUMN())))</f>
        <v>0</v>
      </c>
      <c r="K273" s="10" cm="1">
        <f t="array" aca="1" ref="K273" ca="1">SUM(INDIRECT("'"&amp;TOTALCustomerSheets&amp;"'!"&amp;ADDRESS(ROW(),COLUMN())))</f>
        <v>1441.5759490126977</v>
      </c>
    </row>
    <row r="274" spans="1:11" outlineLevel="1">
      <c r="A274" s="31">
        <f>IF(ISBLANK('Input-Accounts'!A274),"",'Input-Accounts'!A274)</f>
        <v>244</v>
      </c>
      <c r="B274" s="53" t="str">
        <f>IF(ISBLANK('Input-Accounts'!B274),"",'Input-Accounts'!B274)</f>
        <v>METER INSTALLATIONS (Less SMRP)</v>
      </c>
      <c r="C274" s="31">
        <f>IF(ISBLANK('Input-Accounts'!C274),"",'Input-Accounts'!C274)</f>
        <v>382</v>
      </c>
      <c r="D274" s="10" cm="1">
        <f t="array" aca="1" ref="D274" ca="1">SUM(INDIRECT("'"&amp;TOTALCustomerSheets&amp;"'!"&amp;ADDRESS(ROW(),COLUMN())))</f>
        <v>244863.75</v>
      </c>
      <c r="E274" s="10">
        <f t="shared" ca="1" si="4"/>
        <v>0</v>
      </c>
      <c r="F274" s="3"/>
      <c r="G274" s="10" cm="1">
        <f t="array" aca="1" ref="G274" ca="1">SUM(INDIRECT("'"&amp;TOTALCustomerSheets&amp;"'!"&amp;ADDRESS(ROW(),COLUMN())))</f>
        <v>186905.70364739018</v>
      </c>
      <c r="H274" s="10" cm="1">
        <f t="array" aca="1" ref="H274" ca="1">SUM(INDIRECT("'"&amp;TOTALCustomerSheets&amp;"'!"&amp;ADDRESS(ROW(),COLUMN())))</f>
        <v>57416.680100612422</v>
      </c>
      <c r="I274" s="10" cm="1">
        <f t="array" aca="1" ref="I274" ca="1">SUM(INDIRECT("'"&amp;TOTALCustomerSheets&amp;"'!"&amp;ADDRESS(ROW(),COLUMN())))</f>
        <v>20.502015926809172</v>
      </c>
      <c r="J274" s="10" cm="1">
        <f t="array" aca="1" ref="J274" ca="1">SUM(INDIRECT("'"&amp;TOTALCustomerSheets&amp;"'!"&amp;ADDRESS(ROW(),COLUMN())))</f>
        <v>0</v>
      </c>
      <c r="K274" s="10" cm="1">
        <f t="array" aca="1" ref="K274" ca="1">SUM(INDIRECT("'"&amp;TOTALCustomerSheets&amp;"'!"&amp;ADDRESS(ROW(),COLUMN())))</f>
        <v>520.86423607061818</v>
      </c>
    </row>
    <row r="275" spans="1:11" outlineLevel="1">
      <c r="A275" s="31">
        <f>IF(ISBLANK('Input-Accounts'!A275),"",'Input-Accounts'!A275)</f>
        <v>245</v>
      </c>
      <c r="B275" s="53" t="str">
        <f>IF(ISBLANK('Input-Accounts'!B275),"",'Input-Accounts'!B275)</f>
        <v>HOUSE REGULATORS (Less SMRP)</v>
      </c>
      <c r="C275" s="31">
        <f>IF(ISBLANK('Input-Accounts'!C275),"",'Input-Accounts'!C275)</f>
        <v>383</v>
      </c>
      <c r="D275" s="10" cm="1">
        <f t="array" aca="1" ref="D275" ca="1">SUM(INDIRECT("'"&amp;TOTALCustomerSheets&amp;"'!"&amp;ADDRESS(ROW(),COLUMN())))</f>
        <v>171842.73</v>
      </c>
      <c r="E275" s="10">
        <f t="shared" ref="E275:E306" ca="1" si="5">IFERROR(IF(D275="",0,IF(D275=0,0,IF(ABS(D275-SUM($G275:$K275))&lt;Check_Limit,0,1))),1)</f>
        <v>0</v>
      </c>
      <c r="F275" s="3"/>
      <c r="G275" s="10" cm="1">
        <f t="array" aca="1" ref="G275" ca="1">SUM(INDIRECT("'"&amp;TOTALCustomerSheets&amp;"'!"&amp;ADDRESS(ROW(),COLUMN())))</f>
        <v>131168.40025254243</v>
      </c>
      <c r="H275" s="10" cm="1">
        <f t="array" aca="1" ref="H275" ca="1">SUM(INDIRECT("'"&amp;TOTALCustomerSheets&amp;"'!"&amp;ADDRESS(ROW(),COLUMN())))</f>
        <v>40294.404770105473</v>
      </c>
      <c r="I275" s="10" cm="1">
        <f t="array" aca="1" ref="I275" ca="1">SUM(INDIRECT("'"&amp;TOTALCustomerSheets&amp;"'!"&amp;ADDRESS(ROW(),COLUMN())))</f>
        <v>14.388092918475555</v>
      </c>
      <c r="J275" s="10" cm="1">
        <f t="array" aca="1" ref="J275" ca="1">SUM(INDIRECT("'"&amp;TOTALCustomerSheets&amp;"'!"&amp;ADDRESS(ROW(),COLUMN())))</f>
        <v>0</v>
      </c>
      <c r="K275" s="10" cm="1">
        <f t="array" aca="1" ref="K275" ca="1">SUM(INDIRECT("'"&amp;TOTALCustomerSheets&amp;"'!"&amp;ADDRESS(ROW(),COLUMN())))</f>
        <v>365.53688443364729</v>
      </c>
    </row>
    <row r="276" spans="1:11" outlineLevel="1">
      <c r="A276" s="31">
        <f>IF(ISBLANK('Input-Accounts'!A276),"",'Input-Accounts'!A276)</f>
        <v>246</v>
      </c>
      <c r="B276" s="53" t="str">
        <f>IF(ISBLANK('Input-Accounts'!B276),"",'Input-Accounts'!B276)</f>
        <v>HOUSE REGULATOR INSTALLATIONS</v>
      </c>
      <c r="C276" s="31">
        <f>IF(ISBLANK('Input-Accounts'!C276),"",'Input-Accounts'!C276)</f>
        <v>384</v>
      </c>
      <c r="D276" s="10" cm="1">
        <f t="array" aca="1" ref="D276" ca="1">SUM(INDIRECT("'"&amp;TOTALCustomerSheets&amp;"'!"&amp;ADDRESS(ROW(),COLUMN())))</f>
        <v>41496</v>
      </c>
      <c r="E276" s="10">
        <f t="shared" ca="1" si="5"/>
        <v>0</v>
      </c>
      <c r="F276" s="3"/>
      <c r="G276" s="10" cm="1">
        <f t="array" aca="1" ref="G276" ca="1">SUM(INDIRECT("'"&amp;TOTALCustomerSheets&amp;"'!"&amp;ADDRESS(ROW(),COLUMN())))</f>
        <v>31674.100713364485</v>
      </c>
      <c r="H276" s="10" cm="1">
        <f t="array" aca="1" ref="H276" ca="1">SUM(INDIRECT("'"&amp;TOTALCustomerSheets&amp;"'!"&amp;ADDRESS(ROW(),COLUMN())))</f>
        <v>9730.1562908148444</v>
      </c>
      <c r="I276" s="10" cm="1">
        <f t="array" aca="1" ref="I276" ca="1">SUM(INDIRECT("'"&amp;TOTALCustomerSheets&amp;"'!"&amp;ADDRESS(ROW(),COLUMN())))</f>
        <v>3.4743879112317502</v>
      </c>
      <c r="J276" s="10" cm="1">
        <f t="array" aca="1" ref="J276" ca="1">SUM(INDIRECT("'"&amp;TOTALCustomerSheets&amp;"'!"&amp;ADDRESS(ROW(),COLUMN())))</f>
        <v>0</v>
      </c>
      <c r="K276" s="10" cm="1">
        <f t="array" aca="1" ref="K276" ca="1">SUM(INDIRECT("'"&amp;TOTALCustomerSheets&amp;"'!"&amp;ADDRESS(ROW(),COLUMN())))</f>
        <v>88.268607909445038</v>
      </c>
    </row>
    <row r="277" spans="1:11" outlineLevel="1">
      <c r="A277" s="31">
        <f>IF(ISBLANK('Input-Accounts'!A277),"",'Input-Accounts'!A277)</f>
        <v>247</v>
      </c>
      <c r="B277" s="53" t="str">
        <f>IF(ISBLANK('Input-Accounts'!B277),"",'Input-Accounts'!B277)</f>
        <v>INDUSTRIAL M &amp; R STATION EQUIPMENT</v>
      </c>
      <c r="C277" s="31">
        <f>IF(ISBLANK('Input-Accounts'!C277),"",'Input-Accounts'!C277)</f>
        <v>385</v>
      </c>
      <c r="D277" s="10" cm="1">
        <f t="array" aca="1" ref="D277" ca="1">SUM(INDIRECT("'"&amp;TOTALCustomerSheets&amp;"'!"&amp;ADDRESS(ROW(),COLUMN())))</f>
        <v>320823.94</v>
      </c>
      <c r="E277" s="10">
        <f t="shared" ca="1" si="5"/>
        <v>0</v>
      </c>
      <c r="F277" s="3"/>
      <c r="G277" s="10" cm="1">
        <f t="array" aca="1" ref="G277" ca="1">SUM(INDIRECT("'"&amp;TOTALCustomerSheets&amp;"'!"&amp;ADDRESS(ROW(),COLUMN())))</f>
        <v>0</v>
      </c>
      <c r="H277" s="10" cm="1">
        <f t="array" aca="1" ref="H277" ca="1">SUM(INDIRECT("'"&amp;TOTALCustomerSheets&amp;"'!"&amp;ADDRESS(ROW(),COLUMN())))</f>
        <v>97606.564968518796</v>
      </c>
      <c r="I277" s="10" cm="1">
        <f t="array" aca="1" ref="I277" ca="1">SUM(INDIRECT("'"&amp;TOTALCustomerSheets&amp;"'!"&amp;ADDRESS(ROW(),COLUMN())))</f>
        <v>786.20675577338386</v>
      </c>
      <c r="J277" s="10" cm="1">
        <f t="array" aca="1" ref="J277" ca="1">SUM(INDIRECT("'"&amp;TOTALCustomerSheets&amp;"'!"&amp;ADDRESS(ROW(),COLUMN())))</f>
        <v>0</v>
      </c>
      <c r="K277" s="10" cm="1">
        <f t="array" aca="1" ref="K277" ca="1">SUM(INDIRECT("'"&amp;TOTALCustomerSheets&amp;"'!"&amp;ADDRESS(ROW(),COLUMN())))</f>
        <v>222431.16827570781</v>
      </c>
    </row>
    <row r="278" spans="1:11" outlineLevel="1">
      <c r="A278" s="31">
        <f>IF(ISBLANK('Input-Accounts'!A278),"",'Input-Accounts'!A278)</f>
        <v>248</v>
      </c>
      <c r="B278" s="53" t="str">
        <f>IF(ISBLANK('Input-Accounts'!B278),"",'Input-Accounts'!B278)</f>
        <v>INDUSTRIAL M &amp; R STATION EQUIPMENT - DS-ML DIRECT ASSIGNMENT</v>
      </c>
      <c r="C278" s="31">
        <f>IF(ISBLANK('Input-Accounts'!C278),"",'Input-Accounts'!C278)</f>
        <v>385</v>
      </c>
      <c r="D278" s="10" cm="1">
        <f t="array" aca="1" ref="D278" ca="1">SUM(INDIRECT("'"&amp;TOTALCustomerSheets&amp;"'!"&amp;ADDRESS(ROW(),COLUMN())))</f>
        <v>27232.06</v>
      </c>
      <c r="E278" s="10">
        <f t="shared" ca="1" si="5"/>
        <v>0</v>
      </c>
      <c r="F278" s="3"/>
      <c r="G278" s="10" cm="1">
        <f t="array" aca="1" ref="G278" ca="1">SUM(INDIRECT("'"&amp;TOTALCustomerSheets&amp;"'!"&amp;ADDRESS(ROW(),COLUMN())))</f>
        <v>0</v>
      </c>
      <c r="H278" s="10" cm="1">
        <f t="array" aca="1" ref="H278" ca="1">SUM(INDIRECT("'"&amp;TOTALCustomerSheets&amp;"'!"&amp;ADDRESS(ROW(),COLUMN())))</f>
        <v>0</v>
      </c>
      <c r="I278" s="10" cm="1">
        <f t="array" aca="1" ref="I278" ca="1">SUM(INDIRECT("'"&amp;TOTALCustomerSheets&amp;"'!"&amp;ADDRESS(ROW(),COLUMN())))</f>
        <v>0</v>
      </c>
      <c r="J278" s="10" cm="1">
        <f t="array" aca="1" ref="J278" ca="1">SUM(INDIRECT("'"&amp;TOTALCustomerSheets&amp;"'!"&amp;ADDRESS(ROW(),COLUMN())))</f>
        <v>27232.06</v>
      </c>
      <c r="K278" s="10" cm="1">
        <f t="array" aca="1" ref="K278" ca="1">SUM(INDIRECT("'"&amp;TOTALCustomerSheets&amp;"'!"&amp;ADDRESS(ROW(),COLUMN())))</f>
        <v>0</v>
      </c>
    </row>
    <row r="279" spans="1:11" outlineLevel="1">
      <c r="A279" s="31">
        <f>IF(ISBLANK('Input-Accounts'!A279),"",'Input-Accounts'!A279)</f>
        <v>249</v>
      </c>
      <c r="B279" s="53" t="str">
        <f>IF(ISBLANK('Input-Accounts'!B279),"",'Input-Accounts'!B279)</f>
        <v>OTHER EQUIP-ODORIZATION</v>
      </c>
      <c r="C279" s="31">
        <f>IF(ISBLANK('Input-Accounts'!C279),"",'Input-Accounts'!C279)</f>
        <v>387.2</v>
      </c>
      <c r="D279" s="10" cm="1">
        <f t="array" aca="1" ref="D279" ca="1">SUM(INDIRECT("'"&amp;TOTALCustomerSheets&amp;"'!"&amp;ADDRESS(ROW(),COLUMN())))</f>
        <v>0</v>
      </c>
      <c r="E279" s="10">
        <f t="shared" ca="1" si="5"/>
        <v>0</v>
      </c>
      <c r="F279" s="3"/>
      <c r="G279" s="10" cm="1">
        <f t="array" aca="1" ref="G279" ca="1">SUM(INDIRECT("'"&amp;TOTALCustomerSheets&amp;"'!"&amp;ADDRESS(ROW(),COLUMN())))</f>
        <v>0</v>
      </c>
      <c r="H279" s="10" cm="1">
        <f t="array" aca="1" ref="H279" ca="1">SUM(INDIRECT("'"&amp;TOTALCustomerSheets&amp;"'!"&amp;ADDRESS(ROW(),COLUMN())))</f>
        <v>0</v>
      </c>
      <c r="I279" s="10" cm="1">
        <f t="array" aca="1" ref="I279" ca="1">SUM(INDIRECT("'"&amp;TOTALCustomerSheets&amp;"'!"&amp;ADDRESS(ROW(),COLUMN())))</f>
        <v>0</v>
      </c>
      <c r="J279" s="10" cm="1">
        <f t="array" aca="1" ref="J279" ca="1">SUM(INDIRECT("'"&amp;TOTALCustomerSheets&amp;"'!"&amp;ADDRESS(ROW(),COLUMN())))</f>
        <v>0</v>
      </c>
      <c r="K279" s="10" cm="1">
        <f t="array" aca="1" ref="K279" ca="1">SUM(INDIRECT("'"&amp;TOTALCustomerSheets&amp;"'!"&amp;ADDRESS(ROW(),COLUMN())))</f>
        <v>0</v>
      </c>
    </row>
    <row r="280" spans="1:11" outlineLevel="1">
      <c r="A280" s="31">
        <f>IF(ISBLANK('Input-Accounts'!A280),"",'Input-Accounts'!A280)</f>
        <v>250</v>
      </c>
      <c r="B280" s="53" t="str">
        <f>IF(ISBLANK('Input-Accounts'!B280),"",'Input-Accounts'!B280)</f>
        <v>OTHER EQUIP-TELEPHONE</v>
      </c>
      <c r="C280" s="31">
        <f>IF(ISBLANK('Input-Accounts'!C280),"",'Input-Accounts'!C280)</f>
        <v>387.41</v>
      </c>
      <c r="D280" s="10" cm="1">
        <f t="array" aca="1" ref="D280" ca="1">SUM(INDIRECT("'"&amp;TOTALCustomerSheets&amp;"'!"&amp;ADDRESS(ROW(),COLUMN())))</f>
        <v>6815.990857628105</v>
      </c>
      <c r="E280" s="10">
        <f t="shared" ca="1" si="5"/>
        <v>0</v>
      </c>
      <c r="F280" s="3"/>
      <c r="G280" s="10" cm="1">
        <f t="array" aca="1" ref="G280" ca="1">SUM(INDIRECT("'"&amp;TOTALCustomerSheets&amp;"'!"&amp;ADDRESS(ROW(),COLUMN())))</f>
        <v>5887.2888593484777</v>
      </c>
      <c r="H280" s="10" cm="1">
        <f t="array" aca="1" ref="H280" ca="1">SUM(INDIRECT("'"&amp;TOTALCustomerSheets&amp;"'!"&amp;ADDRESS(ROW(),COLUMN())))</f>
        <v>836.61929916802637</v>
      </c>
      <c r="I280" s="10" cm="1">
        <f t="array" aca="1" ref="I280" ca="1">SUM(INDIRECT("'"&amp;TOTALCustomerSheets&amp;"'!"&amp;ADDRESS(ROW(),COLUMN())))</f>
        <v>0.39815032528555916</v>
      </c>
      <c r="J280" s="10" cm="1">
        <f t="array" aca="1" ref="J280" ca="1">SUM(INDIRECT("'"&amp;TOTALCustomerSheets&amp;"'!"&amp;ADDRESS(ROW(),COLUMN())))</f>
        <v>15.748196978600795</v>
      </c>
      <c r="K280" s="10" cm="1">
        <f t="array" aca="1" ref="K280" ca="1">SUM(INDIRECT("'"&amp;TOTALCustomerSheets&amp;"'!"&amp;ADDRESS(ROW(),COLUMN())))</f>
        <v>75.936351807714203</v>
      </c>
    </row>
    <row r="281" spans="1:11" outlineLevel="1">
      <c r="A281" s="31">
        <f>IF(ISBLANK('Input-Accounts'!A281),"",'Input-Accounts'!A281)</f>
        <v>251</v>
      </c>
      <c r="B281" s="53" t="str">
        <f>IF(ISBLANK('Input-Accounts'!B281),"",'Input-Accounts'!B281)</f>
        <v>OTHER EQUIPMENT-RADIO</v>
      </c>
      <c r="C281" s="31">
        <f>IF(ISBLANK('Input-Accounts'!C281),"",'Input-Accounts'!C281)</f>
        <v>387.42</v>
      </c>
      <c r="D281" s="10" cm="1">
        <f t="array" aca="1" ref="D281" ca="1">SUM(INDIRECT("'"&amp;TOTALCustomerSheets&amp;"'!"&amp;ADDRESS(ROW(),COLUMN())))</f>
        <v>10967.606458931761</v>
      </c>
      <c r="E281" s="10">
        <f t="shared" ca="1" si="5"/>
        <v>0</v>
      </c>
      <c r="F281" s="3"/>
      <c r="G281" s="10" cm="1">
        <f t="array" aca="1" ref="G281" ca="1">SUM(INDIRECT("'"&amp;TOTALCustomerSheets&amp;"'!"&amp;ADDRESS(ROW(),COLUMN())))</f>
        <v>9473.2326771131957</v>
      </c>
      <c r="H281" s="10" cm="1">
        <f t="array" aca="1" ref="H281" ca="1">SUM(INDIRECT("'"&amp;TOTALCustomerSheets&amp;"'!"&amp;ADDRESS(ROW(),COLUMN())))</f>
        <v>1346.2035705275671</v>
      </c>
      <c r="I281" s="10" cm="1">
        <f t="array" aca="1" ref="I281" ca="1">SUM(INDIRECT("'"&amp;TOTALCustomerSheets&amp;"'!"&amp;ADDRESS(ROW(),COLUMN())))</f>
        <v>0.64066342963776601</v>
      </c>
      <c r="J281" s="10" cm="1">
        <f t="array" aca="1" ref="J281" ca="1">SUM(INDIRECT("'"&amp;TOTALCustomerSheets&amp;"'!"&amp;ADDRESS(ROW(),COLUMN())))</f>
        <v>25.340413522669618</v>
      </c>
      <c r="K281" s="10" cm="1">
        <f t="array" aca="1" ref="K281" ca="1">SUM(INDIRECT("'"&amp;TOTALCustomerSheets&amp;"'!"&amp;ADDRESS(ROW(),COLUMN())))</f>
        <v>122.1891343386896</v>
      </c>
    </row>
    <row r="282" spans="1:11" outlineLevel="1">
      <c r="A282" s="31">
        <f>IF(ISBLANK('Input-Accounts'!A282),"",'Input-Accounts'!A282)</f>
        <v>252</v>
      </c>
      <c r="B282" s="53" t="str">
        <f>IF(ISBLANK('Input-Accounts'!B282),"",'Input-Accounts'!B282)</f>
        <v>OTHER EQUIP-OTHER COMMUNICATION</v>
      </c>
      <c r="C282" s="31">
        <f>IF(ISBLANK('Input-Accounts'!C282),"",'Input-Accounts'!C282)</f>
        <v>387.44</v>
      </c>
      <c r="D282" s="10" cm="1">
        <f t="array" aca="1" ref="D282" ca="1">SUM(INDIRECT("'"&amp;TOTALCustomerSheets&amp;"'!"&amp;ADDRESS(ROW(),COLUMN())))</f>
        <v>3259.271394316132</v>
      </c>
      <c r="E282" s="10">
        <f t="shared" ca="1" si="5"/>
        <v>0</v>
      </c>
      <c r="F282" s="3"/>
      <c r="G282" s="10" cm="1">
        <f t="array" aca="1" ref="G282" ca="1">SUM(INDIRECT("'"&amp;TOTALCustomerSheets&amp;"'!"&amp;ADDRESS(ROW(),COLUMN())))</f>
        <v>2815.1845520561433</v>
      </c>
      <c r="H282" s="10" cm="1">
        <f t="array" aca="1" ref="H282" ca="1">SUM(INDIRECT("'"&amp;TOTALCustomerSheets&amp;"'!"&amp;ADDRESS(ROW(),COLUMN())))</f>
        <v>400.05472522890778</v>
      </c>
      <c r="I282" s="10" cm="1">
        <f t="array" aca="1" ref="I282" ca="1">SUM(INDIRECT("'"&amp;TOTALCustomerSheets&amp;"'!"&amp;ADDRESS(ROW(),COLUMN())))</f>
        <v>0.19038757430089415</v>
      </c>
      <c r="J282" s="10" cm="1">
        <f t="array" aca="1" ref="J282" ca="1">SUM(INDIRECT("'"&amp;TOTALCustomerSheets&amp;"'!"&amp;ADDRESS(ROW(),COLUMN())))</f>
        <v>7.5304748783467135</v>
      </c>
      <c r="K282" s="10" cm="1">
        <f t="array" aca="1" ref="K282" ca="1">SUM(INDIRECT("'"&amp;TOTALCustomerSheets&amp;"'!"&amp;ADDRESS(ROW(),COLUMN())))</f>
        <v>36.311254578433434</v>
      </c>
    </row>
    <row r="283" spans="1:11" outlineLevel="1">
      <c r="A283" s="31">
        <f>IF(ISBLANK('Input-Accounts'!A283),"",'Input-Accounts'!A283)</f>
        <v>253</v>
      </c>
      <c r="B283" s="53" t="str">
        <f>IF(ISBLANK('Input-Accounts'!B283),"",'Input-Accounts'!B283)</f>
        <v>OTHER EQUIP-TELEMETERING</v>
      </c>
      <c r="C283" s="31">
        <f>IF(ISBLANK('Input-Accounts'!C283),"",'Input-Accounts'!C283)</f>
        <v>387.45</v>
      </c>
      <c r="D283" s="10" cm="1">
        <f t="array" aca="1" ref="D283" ca="1">SUM(INDIRECT("'"&amp;TOTALCustomerSheets&amp;"'!"&amp;ADDRESS(ROW(),COLUMN())))</f>
        <v>170336.48461751203</v>
      </c>
      <c r="E283" s="10">
        <f t="shared" ca="1" si="5"/>
        <v>0</v>
      </c>
      <c r="F283" s="3"/>
      <c r="G283" s="10" cm="1">
        <f t="array" aca="1" ref="G283" ca="1">SUM(INDIRECT("'"&amp;TOTALCustomerSheets&amp;"'!"&amp;ADDRESS(ROW(),COLUMN())))</f>
        <v>147127.55770600212</v>
      </c>
      <c r="H283" s="10" cm="1">
        <f t="array" aca="1" ref="H283" ca="1">SUM(INDIRECT("'"&amp;TOTALCustomerSheets&amp;"'!"&amp;ADDRESS(ROW(),COLUMN())))</f>
        <v>20907.714426283594</v>
      </c>
      <c r="I283" s="10" cm="1">
        <f t="array" aca="1" ref="I283" ca="1">SUM(INDIRECT("'"&amp;TOTALCustomerSheets&amp;"'!"&amp;ADDRESS(ROW(),COLUMN())))</f>
        <v>9.9500612860360498</v>
      </c>
      <c r="J283" s="10" cm="1">
        <f t="array" aca="1" ref="J283" ca="1">SUM(INDIRECT("'"&amp;TOTALCustomerSheets&amp;"'!"&amp;ADDRESS(ROW(),COLUMN())))</f>
        <v>393.55870165184814</v>
      </c>
      <c r="K283" s="10" cm="1">
        <f t="array" aca="1" ref="K283" ca="1">SUM(INDIRECT("'"&amp;TOTALCustomerSheets&amp;"'!"&amp;ADDRESS(ROW(),COLUMN())))</f>
        <v>1897.7037222884194</v>
      </c>
    </row>
    <row r="284" spans="1:11" outlineLevel="1">
      <c r="A284" s="31">
        <f>IF(ISBLANK('Input-Accounts'!A284),"",'Input-Accounts'!A284)</f>
        <v>254</v>
      </c>
      <c r="B284" s="53" t="str">
        <f>IF(ISBLANK('Input-Accounts'!B284),"",'Input-Accounts'!B284)</f>
        <v>OTHER EQUIP-CUST INFO SERVICE</v>
      </c>
      <c r="C284" s="31">
        <f>IF(ISBLANK('Input-Accounts'!C284),"",'Input-Accounts'!C284)</f>
        <v>387.46</v>
      </c>
      <c r="D284" s="10" cm="1">
        <f t="array" aca="1" ref="D284" ca="1">SUM(INDIRECT("'"&amp;TOTALCustomerSheets&amp;"'!"&amp;ADDRESS(ROW(),COLUMN())))</f>
        <v>2974.4806899584114</v>
      </c>
      <c r="E284" s="10">
        <f t="shared" ca="1" si="5"/>
        <v>0</v>
      </c>
      <c r="F284" s="3"/>
      <c r="G284" s="10" cm="1">
        <f t="array" aca="1" ref="G284" ca="1">SUM(INDIRECT("'"&amp;TOTALCustomerSheets&amp;"'!"&amp;ADDRESS(ROW(),COLUMN())))</f>
        <v>2569.1975523619167</v>
      </c>
      <c r="H284" s="10" cm="1">
        <f t="array" aca="1" ref="H284" ca="1">SUM(INDIRECT("'"&amp;TOTALCustomerSheets&amp;"'!"&amp;ADDRESS(ROW(),COLUMN())))</f>
        <v>365.09848710210991</v>
      </c>
      <c r="I284" s="10" cm="1">
        <f t="array" aca="1" ref="I284" ca="1">SUM(INDIRECT("'"&amp;TOTALCustomerSheets&amp;"'!"&amp;ADDRESS(ROW(),COLUMN())))</f>
        <v>0.17375176683770918</v>
      </c>
      <c r="J284" s="10" cm="1">
        <f t="array" aca="1" ref="J284" ca="1">SUM(INDIRECT("'"&amp;TOTALCustomerSheets&amp;"'!"&amp;ADDRESS(ROW(),COLUMN())))</f>
        <v>6.8724722190736989</v>
      </c>
      <c r="K284" s="10" cm="1">
        <f t="array" aca="1" ref="K284" ca="1">SUM(INDIRECT("'"&amp;TOTALCustomerSheets&amp;"'!"&amp;ADDRESS(ROW(),COLUMN())))</f>
        <v>33.138426508473231</v>
      </c>
    </row>
    <row r="285" spans="1:11" outlineLevel="1">
      <c r="A285" s="31">
        <f>IF(ISBLANK('Input-Accounts'!A285),"",'Input-Accounts'!A285)</f>
        <v>255</v>
      </c>
      <c r="B285" s="53" t="str">
        <f>IF(ISBLANK('Input-Accounts'!B285),"",'Input-Accounts'!B285)</f>
        <v>GPS PIPE LOCATORS</v>
      </c>
      <c r="C285" s="31">
        <f>IF(ISBLANK('Input-Accounts'!C285),"",'Input-Accounts'!C285)</f>
        <v>387.5</v>
      </c>
      <c r="D285" s="10" cm="1">
        <f t="array" aca="1" ref="D285" ca="1">SUM(INDIRECT("'"&amp;TOTALCustomerSheets&amp;"'!"&amp;ADDRESS(ROW(),COLUMN())))</f>
        <v>16948.211250443885</v>
      </c>
      <c r="E285" s="10">
        <f t="shared" ca="1" si="5"/>
        <v>0</v>
      </c>
      <c r="F285" s="3"/>
      <c r="G285" s="10" cm="1">
        <f t="array" aca="1" ref="G285" ca="1">SUM(INDIRECT("'"&amp;TOTALCustomerSheets&amp;"'!"&amp;ADDRESS(ROW(),COLUMN())))</f>
        <v>14638.959670691944</v>
      </c>
      <c r="H285" s="10" cm="1">
        <f t="array" aca="1" ref="H285" ca="1">SUM(INDIRECT("'"&amp;TOTALCustomerSheets&amp;"'!"&amp;ADDRESS(ROW(),COLUMN())))</f>
        <v>2080.2845711903201</v>
      </c>
      <c r="I285" s="10" cm="1">
        <f t="array" aca="1" ref="I285" ca="1">SUM(INDIRECT("'"&amp;TOTALCustomerSheets&amp;"'!"&amp;ADDRESS(ROW(),COLUMN())))</f>
        <v>0.99001538636464959</v>
      </c>
      <c r="J285" s="10" cm="1">
        <f t="array" aca="1" ref="J285" ca="1">SUM(INDIRECT("'"&amp;TOTALCustomerSheets&amp;"'!"&amp;ADDRESS(ROW(),COLUMN())))</f>
        <v>39.158469367402908</v>
      </c>
      <c r="K285" s="10" cm="1">
        <f t="array" aca="1" ref="K285" ca="1">SUM(INDIRECT("'"&amp;TOTALCustomerSheets&amp;"'!"&amp;ADDRESS(ROW(),COLUMN())))</f>
        <v>188.81852380785386</v>
      </c>
    </row>
    <row r="286" spans="1:11" outlineLevel="1">
      <c r="A286" s="31">
        <f>IF(ISBLANK('Input-Accounts'!A286),"",'Input-Accounts'!A286)</f>
        <v>256</v>
      </c>
      <c r="B286" t="str">
        <f>IF(ISBLANK('Input-Accounts'!B286),"",'Input-Accounts'!B286)</f>
        <v>Subtotal - Distribution Plant</v>
      </c>
      <c r="C286" s="31" t="str">
        <f>IF(ISBLANK('Input-Accounts'!C286),"",'Input-Accounts'!C286)</f>
        <v/>
      </c>
      <c r="D286" s="123" cm="1">
        <f t="array" aca="1" ref="D286" ca="1">SUM(INDIRECT("'"&amp;TOTALCustomerSheets&amp;"'!"&amp;ADDRESS(ROW(),COLUMN())))</f>
        <v>15586507.860571058</v>
      </c>
      <c r="E286" s="10">
        <f t="shared" ca="1" si="5"/>
        <v>0</v>
      </c>
      <c r="G286" s="123" cm="1">
        <f t="array" aca="1" ref="G286" ca="1">SUM(INDIRECT("'"&amp;TOTALCustomerSheets&amp;"'!"&amp;ADDRESS(ROW(),COLUMN())))</f>
        <v>13387549.596314233</v>
      </c>
      <c r="H286" s="123" cm="1">
        <f t="array" aca="1" ref="H286" ca="1">SUM(INDIRECT("'"&amp;TOTALCustomerSheets&amp;"'!"&amp;ADDRESS(ROW(),COLUMN())))</f>
        <v>1921534.6932092817</v>
      </c>
      <c r="I286" s="123" cm="1">
        <f t="array" aca="1" ref="I286" ca="1">SUM(INDIRECT("'"&amp;TOTALCustomerSheets&amp;"'!"&amp;ADDRESS(ROW(),COLUMN())))</f>
        <v>1152.9640720981192</v>
      </c>
      <c r="J286" s="123" cm="1">
        <f t="array" aca="1" ref="J286" ca="1">SUM(INDIRECT("'"&amp;TOTALCustomerSheets&amp;"'!"&amp;ADDRESS(ROW(),COLUMN())))</f>
        <v>28313.619973344441</v>
      </c>
      <c r="K286" s="123" cm="1">
        <f t="array" aca="1" ref="K286" ca="1">SUM(INDIRECT("'"&amp;TOTALCustomerSheets&amp;"'!"&amp;ADDRESS(ROW(),COLUMN())))</f>
        <v>247956.98700210112</v>
      </c>
    </row>
    <row r="287" spans="1:11" outlineLevel="1">
      <c r="A287" s="31" t="str">
        <f>IF(ISBLANK('Input-Accounts'!A287),"",'Input-Accounts'!A287)</f>
        <v/>
      </c>
      <c r="B287" s="53" t="str">
        <f>IF(ISBLANK('Input-Accounts'!B287),"",'Input-Accounts'!B287)</f>
        <v/>
      </c>
      <c r="D287" s="10"/>
      <c r="E287" s="10">
        <f t="shared" si="5"/>
        <v>0</v>
      </c>
      <c r="G287" s="10"/>
      <c r="H287" s="10"/>
      <c r="I287" s="10"/>
      <c r="J287" s="10"/>
      <c r="K287" s="10"/>
    </row>
    <row r="288" spans="1:11" outlineLevel="1">
      <c r="A288" s="31">
        <f>IF(ISBLANK('Input-Accounts'!A288),"",'Input-Accounts'!A288)</f>
        <v>257</v>
      </c>
      <c r="B288" s="1" t="str">
        <f>IF(ISBLANK('Input-Accounts'!B288),"",'Input-Accounts'!B288)</f>
        <v>General Plant</v>
      </c>
      <c r="D288" s="10"/>
      <c r="E288" s="10">
        <f t="shared" si="5"/>
        <v>0</v>
      </c>
      <c r="G288" s="10"/>
      <c r="H288" s="10"/>
      <c r="I288" s="10"/>
      <c r="J288" s="10"/>
      <c r="K288" s="10"/>
    </row>
    <row r="289" spans="1:11" outlineLevel="1">
      <c r="A289" s="31">
        <f>IF(ISBLANK('Input-Accounts'!A289),"",'Input-Accounts'!A289)</f>
        <v>258</v>
      </c>
      <c r="B289" s="53" t="str">
        <f>IF(ISBLANK('Input-Accounts'!B289),"",'Input-Accounts'!B289)</f>
        <v>OFFICE FURN &amp; EQUIP-UNSPECIFIED</v>
      </c>
      <c r="C289" s="31">
        <f>IF(ISBLANK('Input-Accounts'!C289),"",'Input-Accounts'!C289)</f>
        <v>391.1</v>
      </c>
      <c r="D289" s="10" cm="1">
        <f t="array" aca="1" ref="D289" ca="1">SUM(INDIRECT("'"&amp;TOTALCustomerSheets&amp;"'!"&amp;ADDRESS(ROW(),COLUMN())))</f>
        <v>54777.382422434472</v>
      </c>
      <c r="E289" s="10">
        <f t="shared" ca="1" si="5"/>
        <v>0</v>
      </c>
      <c r="F289" s="3"/>
      <c r="G289" s="10" cm="1">
        <f t="array" aca="1" ref="G289" ca="1">SUM(INDIRECT("'"&amp;TOTALCustomerSheets&amp;"'!"&amp;ADDRESS(ROW(),COLUMN())))</f>
        <v>47313.777265260731</v>
      </c>
      <c r="H289" s="10" cm="1">
        <f t="array" aca="1" ref="H289" ca="1">SUM(INDIRECT("'"&amp;TOTALCustomerSheets&amp;"'!"&amp;ADDRESS(ROW(),COLUMN())))</f>
        <v>6723.5734685923144</v>
      </c>
      <c r="I289" s="10" cm="1">
        <f t="array" aca="1" ref="I289" ca="1">SUM(INDIRECT("'"&amp;TOTALCustomerSheets&amp;"'!"&amp;ADDRESS(ROW(),COLUMN())))</f>
        <v>3.1997743373401892</v>
      </c>
      <c r="J289" s="10" cm="1">
        <f t="array" aca="1" ref="J289" ca="1">SUM(INDIRECT("'"&amp;TOTALCustomerSheets&amp;"'!"&amp;ADDRESS(ROW(),COLUMN())))</f>
        <v>126.56193741739182</v>
      </c>
      <c r="K289" s="10" cm="1">
        <f t="array" aca="1" ref="K289" ca="1">SUM(INDIRECT("'"&amp;TOTALCustomerSheets&amp;"'!"&amp;ADDRESS(ROW(),COLUMN())))</f>
        <v>610.26997682669719</v>
      </c>
    </row>
    <row r="290" spans="1:11" outlineLevel="1">
      <c r="A290" s="31">
        <f>IF(ISBLANK('Input-Accounts'!A290),"",'Input-Accounts'!A290)</f>
        <v>259</v>
      </c>
      <c r="B290" s="53" t="str">
        <f>IF(ISBLANK('Input-Accounts'!B290),"",'Input-Accounts'!B290)</f>
        <v xml:space="preserve">OFFICE FURN &amp; EQUIP-DATA HANDLING </v>
      </c>
      <c r="C290" s="31">
        <f>IF(ISBLANK('Input-Accounts'!C290),"",'Input-Accounts'!C290)</f>
        <v>391.11</v>
      </c>
      <c r="D290" s="10" cm="1">
        <f t="array" aca="1" ref="D290" ca="1">SUM(INDIRECT("'"&amp;TOTALCustomerSheets&amp;"'!"&amp;ADDRESS(ROW(),COLUMN())))</f>
        <v>3328.3595096325421</v>
      </c>
      <c r="E290" s="10">
        <f t="shared" ca="1" si="5"/>
        <v>0</v>
      </c>
      <c r="F290" s="3"/>
      <c r="G290" s="10" cm="1">
        <f t="array" aca="1" ref="G290" ca="1">SUM(INDIRECT("'"&amp;TOTALCustomerSheets&amp;"'!"&amp;ADDRESS(ROW(),COLUMN())))</f>
        <v>2874.8591760560389</v>
      </c>
      <c r="H290" s="10" cm="1">
        <f t="array" aca="1" ref="H290" ca="1">SUM(INDIRECT("'"&amp;TOTALCustomerSheets&amp;"'!"&amp;ADDRESS(ROW(),COLUMN())))</f>
        <v>408.53484966337163</v>
      </c>
      <c r="I290" s="10" cm="1">
        <f t="array" aca="1" ref="I290" ca="1">SUM(INDIRECT("'"&amp;TOTALCustomerSheets&amp;"'!"&amp;ADDRESS(ROW(),COLUMN())))</f>
        <v>0.19442329796325938</v>
      </c>
      <c r="J290" s="10" cm="1">
        <f t="array" aca="1" ref="J290" ca="1">SUM(INDIRECT("'"&amp;TOTALCustomerSheets&amp;"'!"&amp;ADDRESS(ROW(),COLUMN())))</f>
        <v>7.690101449392575</v>
      </c>
      <c r="K290" s="10" cm="1">
        <f t="array" aca="1" ref="K290" ca="1">SUM(INDIRECT("'"&amp;TOTALCustomerSheets&amp;"'!"&amp;ADDRESS(ROW(),COLUMN())))</f>
        <v>37.080959165775631</v>
      </c>
    </row>
    <row r="291" spans="1:11" outlineLevel="1">
      <c r="A291" s="31">
        <f>IF(ISBLANK('Input-Accounts'!A291),"",'Input-Accounts'!A291)</f>
        <v>260</v>
      </c>
      <c r="B291" s="53" t="str">
        <f>IF(ISBLANK('Input-Accounts'!B291),"",'Input-Accounts'!B291)</f>
        <v>OFFICE FURN &amp; EQUIP-INFO SYSTEMS</v>
      </c>
      <c r="C291" s="31">
        <f>IF(ISBLANK('Input-Accounts'!C291),"",'Input-Accounts'!C291)</f>
        <v>391.12</v>
      </c>
      <c r="D291" s="10" cm="1">
        <f t="array" aca="1" ref="D291" ca="1">SUM(INDIRECT("'"&amp;TOTALCustomerSheets&amp;"'!"&amp;ADDRESS(ROW(),COLUMN())))</f>
        <v>6804.9156635697491</v>
      </c>
      <c r="E291" s="10">
        <f t="shared" ca="1" si="5"/>
        <v>0</v>
      </c>
      <c r="F291" s="3"/>
      <c r="G291" s="10" cm="1">
        <f t="array" aca="1" ref="G291" ca="1">SUM(INDIRECT("'"&amp;TOTALCustomerSheets&amp;"'!"&amp;ADDRESS(ROW(),COLUMN())))</f>
        <v>5877.7226982492575</v>
      </c>
      <c r="H291" s="10" cm="1">
        <f t="array" aca="1" ref="H291" ca="1">SUM(INDIRECT("'"&amp;TOTALCustomerSheets&amp;"'!"&amp;ADDRESS(ROW(),COLUMN())))</f>
        <v>835.2598899075399</v>
      </c>
      <c r="I291" s="10" cm="1">
        <f t="array" aca="1" ref="I291" ca="1">SUM(INDIRECT("'"&amp;TOTALCustomerSheets&amp;"'!"&amp;ADDRESS(ROW(),COLUMN())))</f>
        <v>0.39750337721754642</v>
      </c>
      <c r="J291" s="10" cm="1">
        <f t="array" aca="1" ref="J291" ca="1">SUM(INDIRECT("'"&amp;TOTALCustomerSheets&amp;"'!"&amp;ADDRESS(ROW(),COLUMN())))</f>
        <v>15.722607986295733</v>
      </c>
      <c r="K291" s="10" cm="1">
        <f t="array" aca="1" ref="K291" ca="1">SUM(INDIRECT("'"&amp;TOTALCustomerSheets&amp;"'!"&amp;ADDRESS(ROW(),COLUMN())))</f>
        <v>75.812964049437966</v>
      </c>
    </row>
    <row r="292" spans="1:11" outlineLevel="1">
      <c r="A292" s="31">
        <f>IF(ISBLANK('Input-Accounts'!A292),"",'Input-Accounts'!A292)</f>
        <v>261</v>
      </c>
      <c r="B292" s="53" t="str">
        <f>IF(ISBLANK('Input-Accounts'!B292),"",'Input-Accounts'!B292)</f>
        <v>TRANS EQUIP-TRAILERS OVER $1,000</v>
      </c>
      <c r="C292" s="31">
        <f>IF(ISBLANK('Input-Accounts'!C292),"",'Input-Accounts'!C292)</f>
        <v>392.2</v>
      </c>
      <c r="D292" s="10" cm="1">
        <f t="array" aca="1" ref="D292" ca="1">SUM(INDIRECT("'"&amp;TOTALCustomerSheets&amp;"'!"&amp;ADDRESS(ROW(),COLUMN())))</f>
        <v>234.16124580523666</v>
      </c>
      <c r="E292" s="10">
        <f t="shared" ca="1" si="5"/>
        <v>0</v>
      </c>
      <c r="F292" s="3"/>
      <c r="G292" s="10" cm="1">
        <f t="array" aca="1" ref="G292" ca="1">SUM(INDIRECT("'"&amp;TOTALCustomerSheets&amp;"'!"&amp;ADDRESS(ROW(),COLUMN())))</f>
        <v>202.25597752636367</v>
      </c>
      <c r="H292" s="10" cm="1">
        <f t="array" aca="1" ref="H292" ca="1">SUM(INDIRECT("'"&amp;TOTALCustomerSheets&amp;"'!"&amp;ADDRESS(ROW(),COLUMN())))</f>
        <v>28.741795793144824</v>
      </c>
      <c r="I292" s="10" cm="1">
        <f t="array" aca="1" ref="I292" ca="1">SUM(INDIRECT("'"&amp;TOTALCustomerSheets&amp;"'!"&amp;ADDRESS(ROW(),COLUMN())))</f>
        <v>1.3678330580840939E-2</v>
      </c>
      <c r="J292" s="10" cm="1">
        <f t="array" aca="1" ref="J292" ca="1">SUM(INDIRECT("'"&amp;TOTALCustomerSheets&amp;"'!"&amp;ADDRESS(ROW(),COLUMN())))</f>
        <v>0.54102440873558899</v>
      </c>
      <c r="K292" s="10" cm="1">
        <f t="array" aca="1" ref="K292" ca="1">SUM(INDIRECT("'"&amp;TOTALCustomerSheets&amp;"'!"&amp;ADDRESS(ROW(),COLUMN())))</f>
        <v>2.6087697464117223</v>
      </c>
    </row>
    <row r="293" spans="1:11" outlineLevel="1">
      <c r="A293" s="31">
        <f>IF(ISBLANK('Input-Accounts'!A293),"",'Input-Accounts'!A293)</f>
        <v>262</v>
      </c>
      <c r="B293" s="53" t="str">
        <f>IF(ISBLANK('Input-Accounts'!B293),"",'Input-Accounts'!B293)</f>
        <v>TRANS EQUIP-TRAILERS $1,000 or LESS</v>
      </c>
      <c r="C293" s="31">
        <f>IF(ISBLANK('Input-Accounts'!C293),"",'Input-Accounts'!C293)</f>
        <v>392.21</v>
      </c>
      <c r="D293" s="10" cm="1">
        <f t="array" aca="1" ref="D293" ca="1">SUM(INDIRECT("'"&amp;TOTALCustomerSheets&amp;"'!"&amp;ADDRESS(ROW(),COLUMN())))</f>
        <v>113.91628174308811</v>
      </c>
      <c r="E293" s="10">
        <f t="shared" ca="1" si="5"/>
        <v>0</v>
      </c>
      <c r="F293" s="3"/>
      <c r="G293" s="10" cm="1">
        <f t="array" aca="1" ref="G293" ca="1">SUM(INDIRECT("'"&amp;TOTALCustomerSheets&amp;"'!"&amp;ADDRESS(ROW(),COLUMN())))</f>
        <v>98.394799877690446</v>
      </c>
      <c r="H293" s="10" cm="1">
        <f t="array" aca="1" ref="H293" ca="1">SUM(INDIRECT("'"&amp;TOTALCustomerSheets&amp;"'!"&amp;ADDRESS(ROW(),COLUMN())))</f>
        <v>13.982495250719106</v>
      </c>
      <c r="I293" s="10" cm="1">
        <f t="array" aca="1" ref="I293" ca="1">SUM(INDIRECT("'"&amp;TOTALCustomerSheets&amp;"'!"&amp;ADDRESS(ROW(),COLUMN())))</f>
        <v>6.6543229852739699E-3</v>
      </c>
      <c r="J293" s="10" cm="1">
        <f t="array" aca="1" ref="J293" ca="1">SUM(INDIRECT("'"&amp;TOTALCustomerSheets&amp;"'!"&amp;ADDRESS(ROW(),COLUMN())))</f>
        <v>0.26320106370920548</v>
      </c>
      <c r="K293" s="10" cm="1">
        <f t="array" aca="1" ref="K293" ca="1">SUM(INDIRECT("'"&amp;TOTALCustomerSheets&amp;"'!"&amp;ADDRESS(ROW(),COLUMN())))</f>
        <v>1.2691312279840814</v>
      </c>
    </row>
    <row r="294" spans="1:11" outlineLevel="1">
      <c r="A294" s="31">
        <f>IF(ISBLANK('Input-Accounts'!A294),"",'Input-Accounts'!A294)</f>
        <v>263</v>
      </c>
      <c r="B294" s="53" t="str">
        <f>IF(ISBLANK('Input-Accounts'!B294),"",'Input-Accounts'!B294)</f>
        <v>STORES EQUIPMENT</v>
      </c>
      <c r="C294" s="31">
        <f>IF(ISBLANK('Input-Accounts'!C294),"",'Input-Accounts'!C294)</f>
        <v>393</v>
      </c>
      <c r="D294" s="10" cm="1">
        <f t="array" aca="1" ref="D294" ca="1">SUM(INDIRECT("'"&amp;TOTALCustomerSheets&amp;"'!"&amp;ADDRESS(ROW(),COLUMN())))</f>
        <v>0</v>
      </c>
      <c r="E294" s="10">
        <f t="shared" ca="1" si="5"/>
        <v>0</v>
      </c>
      <c r="F294" s="3"/>
      <c r="G294" s="10" cm="1">
        <f t="array" aca="1" ref="G294" ca="1">SUM(INDIRECT("'"&amp;TOTALCustomerSheets&amp;"'!"&amp;ADDRESS(ROW(),COLUMN())))</f>
        <v>0</v>
      </c>
      <c r="H294" s="10" cm="1">
        <f t="array" aca="1" ref="H294" ca="1">SUM(INDIRECT("'"&amp;TOTALCustomerSheets&amp;"'!"&amp;ADDRESS(ROW(),COLUMN())))</f>
        <v>0</v>
      </c>
      <c r="I294" s="10" cm="1">
        <f t="array" aca="1" ref="I294" ca="1">SUM(INDIRECT("'"&amp;TOTALCustomerSheets&amp;"'!"&amp;ADDRESS(ROW(),COLUMN())))</f>
        <v>0</v>
      </c>
      <c r="J294" s="10" cm="1">
        <f t="array" aca="1" ref="J294" ca="1">SUM(INDIRECT("'"&amp;TOTALCustomerSheets&amp;"'!"&amp;ADDRESS(ROW(),COLUMN())))</f>
        <v>0</v>
      </c>
      <c r="K294" s="10" cm="1">
        <f t="array" aca="1" ref="K294" ca="1">SUM(INDIRECT("'"&amp;TOTALCustomerSheets&amp;"'!"&amp;ADDRESS(ROW(),COLUMN())))</f>
        <v>0</v>
      </c>
    </row>
    <row r="295" spans="1:11" outlineLevel="1">
      <c r="A295" s="31">
        <f>IF(ISBLANK('Input-Accounts'!A295),"",'Input-Accounts'!A295)</f>
        <v>264</v>
      </c>
      <c r="B295" s="53" t="str">
        <f>IF(ISBLANK('Input-Accounts'!B295),"",'Input-Accounts'!B295)</f>
        <v xml:space="preserve">TOOLS,SHOP, &amp; GAR EQ-GARAGE &amp; SERV </v>
      </c>
      <c r="C295" s="31">
        <f>IF(ISBLANK('Input-Accounts'!C295),"",'Input-Accounts'!C295)</f>
        <v>394.1</v>
      </c>
      <c r="D295" s="10" cm="1">
        <f t="array" aca="1" ref="D295" ca="1">SUM(INDIRECT("'"&amp;TOTALCustomerSheets&amp;"'!"&amp;ADDRESS(ROW(),COLUMN())))</f>
        <v>202.51783420993439</v>
      </c>
      <c r="E295" s="10">
        <f t="shared" ca="1" si="5"/>
        <v>0</v>
      </c>
      <c r="F295" s="3"/>
      <c r="G295" s="10" cm="1">
        <f t="array" aca="1" ref="G295" ca="1">SUM(INDIRECT("'"&amp;TOTALCustomerSheets&amp;"'!"&amp;ADDRESS(ROW(),COLUMN())))</f>
        <v>174.92408867144965</v>
      </c>
      <c r="H295" s="10" cm="1">
        <f t="array" aca="1" ref="H295" ca="1">SUM(INDIRECT("'"&amp;TOTALCustomerSheets&amp;"'!"&amp;ADDRESS(ROW(),COLUMN())))</f>
        <v>24.857769334611739</v>
      </c>
      <c r="I295" s="10" cm="1">
        <f t="array" aca="1" ref="I295" ca="1">SUM(INDIRECT("'"&amp;TOTALCustomerSheets&amp;"'!"&amp;ADDRESS(ROW(),COLUMN())))</f>
        <v>1.1829907529375945E-2</v>
      </c>
      <c r="J295" s="10" cm="1">
        <f t="array" aca="1" ref="J295" ca="1">SUM(INDIRECT("'"&amp;TOTALCustomerSheets&amp;"'!"&amp;ADDRESS(ROW(),COLUMN())))</f>
        <v>0.46791300214969866</v>
      </c>
      <c r="K295" s="10" cm="1">
        <f t="array" aca="1" ref="K295" ca="1">SUM(INDIRECT("'"&amp;TOTALCustomerSheets&amp;"'!"&amp;ADDRESS(ROW(),COLUMN())))</f>
        <v>2.256233294193922</v>
      </c>
    </row>
    <row r="296" spans="1:11" outlineLevel="1">
      <c r="A296" s="31">
        <f>IF(ISBLANK('Input-Accounts'!A296),"",'Input-Accounts'!A296)</f>
        <v>265</v>
      </c>
      <c r="B296" s="53" t="str">
        <f>IF(ISBLANK('Input-Accounts'!B296),"",'Input-Accounts'!B296)</f>
        <v>TOOLS,SHOP, &amp; GAR EQ-CNG STATIONARY</v>
      </c>
      <c r="C296" s="31">
        <f>IF(ISBLANK('Input-Accounts'!C296),"",'Input-Accounts'!C296)</f>
        <v>394.11</v>
      </c>
      <c r="D296" s="10" cm="1">
        <f t="array" aca="1" ref="D296" ca="1">SUM(INDIRECT("'"&amp;TOTALCustomerSheets&amp;"'!"&amp;ADDRESS(ROW(),COLUMN())))</f>
        <v>0</v>
      </c>
      <c r="E296" s="10">
        <f t="shared" ca="1" si="5"/>
        <v>0</v>
      </c>
      <c r="F296" s="3"/>
      <c r="G296" s="10" cm="1">
        <f t="array" aca="1" ref="G296" ca="1">SUM(INDIRECT("'"&amp;TOTALCustomerSheets&amp;"'!"&amp;ADDRESS(ROW(),COLUMN())))</f>
        <v>0</v>
      </c>
      <c r="H296" s="10" cm="1">
        <f t="array" aca="1" ref="H296" ca="1">SUM(INDIRECT("'"&amp;TOTALCustomerSheets&amp;"'!"&amp;ADDRESS(ROW(),COLUMN())))</f>
        <v>0</v>
      </c>
      <c r="I296" s="10" cm="1">
        <f t="array" aca="1" ref="I296" ca="1">SUM(INDIRECT("'"&amp;TOTALCustomerSheets&amp;"'!"&amp;ADDRESS(ROW(),COLUMN())))</f>
        <v>0</v>
      </c>
      <c r="J296" s="10" cm="1">
        <f t="array" aca="1" ref="J296" ca="1">SUM(INDIRECT("'"&amp;TOTALCustomerSheets&amp;"'!"&amp;ADDRESS(ROW(),COLUMN())))</f>
        <v>0</v>
      </c>
      <c r="K296" s="10" cm="1">
        <f t="array" aca="1" ref="K296" ca="1">SUM(INDIRECT("'"&amp;TOTALCustomerSheets&amp;"'!"&amp;ADDRESS(ROW(),COLUMN())))</f>
        <v>0</v>
      </c>
    </row>
    <row r="297" spans="1:11" outlineLevel="1">
      <c r="A297" s="31">
        <f>IF(ISBLANK('Input-Accounts'!A297),"",'Input-Accounts'!A297)</f>
        <v>266</v>
      </c>
      <c r="B297" s="53" t="str">
        <f>IF(ISBLANK('Input-Accounts'!B297),"",'Input-Accounts'!B297)</f>
        <v>TOOLS,SHOP, &amp; GAR EQ-UND TANK CLEANUP</v>
      </c>
      <c r="C297" s="31">
        <f>IF(ISBLANK('Input-Accounts'!C297),"",'Input-Accounts'!C297)</f>
        <v>394.13</v>
      </c>
      <c r="D297" s="10" cm="1">
        <f t="array" aca="1" ref="D297" ca="1">SUM(INDIRECT("'"&amp;TOTALCustomerSheets&amp;"'!"&amp;ADDRESS(ROW(),COLUMN())))</f>
        <v>-4993.3303497386951</v>
      </c>
      <c r="E297" s="10">
        <f t="shared" ca="1" si="5"/>
        <v>0</v>
      </c>
      <c r="F297" s="3"/>
      <c r="G297" s="10" cm="1">
        <f t="array" aca="1" ref="G297" ca="1">SUM(INDIRECT("'"&amp;TOTALCustomerSheets&amp;"'!"&amp;ADDRESS(ROW(),COLUMN())))</f>
        <v>-4312.9720613054305</v>
      </c>
      <c r="H297" s="10" cm="1">
        <f t="array" aca="1" ref="H297" ca="1">SUM(INDIRECT("'"&amp;TOTALCustomerSheets&amp;"'!"&amp;ADDRESS(ROW(),COLUMN())))</f>
        <v>-612.8993751565207</v>
      </c>
      <c r="I297" s="10" cm="1">
        <f t="array" aca="1" ref="I297" ca="1">SUM(INDIRECT("'"&amp;TOTALCustomerSheets&amp;"'!"&amp;ADDRESS(ROW(),COLUMN())))</f>
        <v>-0.29168115752117568</v>
      </c>
      <c r="J297" s="10" cm="1">
        <f t="array" aca="1" ref="J297" ca="1">SUM(INDIRECT("'"&amp;TOTALCustomerSheets&amp;"'!"&amp;ADDRESS(ROW(),COLUMN())))</f>
        <v>-11.536979959253507</v>
      </c>
      <c r="K297" s="10" cm="1">
        <f t="array" aca="1" ref="K297" ca="1">SUM(INDIRECT("'"&amp;TOTALCustomerSheets&amp;"'!"&amp;ADDRESS(ROW(),COLUMN())))</f>
        <v>-55.63025215996889</v>
      </c>
    </row>
    <row r="298" spans="1:11" outlineLevel="1">
      <c r="A298" s="31">
        <f>IF(ISBLANK('Input-Accounts'!A298),"",'Input-Accounts'!A298)</f>
        <v>267</v>
      </c>
      <c r="B298" s="53" t="str">
        <f>IF(ISBLANK('Input-Accounts'!B298),"",'Input-Accounts'!B298)</f>
        <v>TOOLS,SHOP, &amp; GAR EQ-SHOP EQUIP</v>
      </c>
      <c r="C298" s="31">
        <f>IF(ISBLANK('Input-Accounts'!C298),"",'Input-Accounts'!C298)</f>
        <v>394.2</v>
      </c>
      <c r="D298" s="10" cm="1">
        <f t="array" aca="1" ref="D298" ca="1">SUM(INDIRECT("'"&amp;TOTALCustomerSheets&amp;"'!"&amp;ADDRESS(ROW(),COLUMN())))</f>
        <v>0</v>
      </c>
      <c r="E298" s="10">
        <f t="shared" ca="1" si="5"/>
        <v>0</v>
      </c>
      <c r="F298" s="3"/>
      <c r="G298" s="10" cm="1">
        <f t="array" aca="1" ref="G298" ca="1">SUM(INDIRECT("'"&amp;TOTALCustomerSheets&amp;"'!"&amp;ADDRESS(ROW(),COLUMN())))</f>
        <v>0</v>
      </c>
      <c r="H298" s="10" cm="1">
        <f t="array" aca="1" ref="H298" ca="1">SUM(INDIRECT("'"&amp;TOTALCustomerSheets&amp;"'!"&amp;ADDRESS(ROW(),COLUMN())))</f>
        <v>0</v>
      </c>
      <c r="I298" s="10" cm="1">
        <f t="array" aca="1" ref="I298" ca="1">SUM(INDIRECT("'"&amp;TOTALCustomerSheets&amp;"'!"&amp;ADDRESS(ROW(),COLUMN())))</f>
        <v>0</v>
      </c>
      <c r="J298" s="10" cm="1">
        <f t="array" aca="1" ref="J298" ca="1">SUM(INDIRECT("'"&amp;TOTALCustomerSheets&amp;"'!"&amp;ADDRESS(ROW(),COLUMN())))</f>
        <v>0</v>
      </c>
      <c r="K298" s="10" cm="1">
        <f t="array" aca="1" ref="K298" ca="1">SUM(INDIRECT("'"&amp;TOTALCustomerSheets&amp;"'!"&amp;ADDRESS(ROW(),COLUMN())))</f>
        <v>0</v>
      </c>
    </row>
    <row r="299" spans="1:11" outlineLevel="1">
      <c r="A299" s="31">
        <f>IF(ISBLANK('Input-Accounts'!A299),"",'Input-Accounts'!A299)</f>
        <v>268</v>
      </c>
      <c r="B299" s="53" t="str">
        <f>IF(ISBLANK('Input-Accounts'!B299),"",'Input-Accounts'!B299)</f>
        <v>TOOLS,SHOP, &amp; GAR EQ-TOOLS &amp; OTHER</v>
      </c>
      <c r="C299" s="31">
        <f>IF(ISBLANK('Input-Accounts'!C299),"",'Input-Accounts'!C299)</f>
        <v>394.3</v>
      </c>
      <c r="D299" s="10" cm="1">
        <f t="array" aca="1" ref="D299" ca="1">SUM(INDIRECT("'"&amp;TOTALCustomerSheets&amp;"'!"&amp;ADDRESS(ROW(),COLUMN())))</f>
        <v>129837.66428726443</v>
      </c>
      <c r="E299" s="10">
        <f t="shared" ca="1" si="5"/>
        <v>0</v>
      </c>
      <c r="F299" s="3"/>
      <c r="G299" s="10" cm="1">
        <f t="array" aca="1" ref="G299" ca="1">SUM(INDIRECT("'"&amp;TOTALCustomerSheets&amp;"'!"&amp;ADDRESS(ROW(),COLUMN())))</f>
        <v>112146.83975504042</v>
      </c>
      <c r="H299" s="10" cm="1">
        <f t="array" aca="1" ref="H299" ca="1">SUM(INDIRECT("'"&amp;TOTALCustomerSheets&amp;"'!"&amp;ADDRESS(ROW(),COLUMN())))</f>
        <v>15936.743163330024</v>
      </c>
      <c r="I299" s="10" cm="1">
        <f t="array" aca="1" ref="I299" ca="1">SUM(INDIRECT("'"&amp;TOTALCustomerSheets&amp;"'!"&amp;ADDRESS(ROW(),COLUMN())))</f>
        <v>7.5843570436185797</v>
      </c>
      <c r="J299" s="10" cm="1">
        <f t="array" aca="1" ref="J299" ca="1">SUM(INDIRECT("'"&amp;TOTALCustomerSheets&amp;"'!"&amp;ADDRESS(ROW(),COLUMN())))</f>
        <v>299.98706793289625</v>
      </c>
      <c r="K299" s="10" cm="1">
        <f t="array" aca="1" ref="K299" ca="1">SUM(INDIRECT("'"&amp;TOTALCustomerSheets&amp;"'!"&amp;ADDRESS(ROW(),COLUMN())))</f>
        <v>1446.5099439174674</v>
      </c>
    </row>
    <row r="300" spans="1:11" outlineLevel="1">
      <c r="A300" s="31">
        <f>IF(ISBLANK('Input-Accounts'!A300),"",'Input-Accounts'!A300)</f>
        <v>269</v>
      </c>
      <c r="B300" s="53" t="str">
        <f>IF(ISBLANK('Input-Accounts'!B300),"",'Input-Accounts'!B300)</f>
        <v>LABORATORY EQUIPMENT</v>
      </c>
      <c r="C300" s="31">
        <f>IF(ISBLANK('Input-Accounts'!C300),"",'Input-Accounts'!C300)</f>
        <v>395</v>
      </c>
      <c r="D300" s="10" cm="1">
        <f t="array" aca="1" ref="D300" ca="1">SUM(INDIRECT("'"&amp;TOTALCustomerSheets&amp;"'!"&amp;ADDRESS(ROW(),COLUMN())))</f>
        <v>-17.403876377416239</v>
      </c>
      <c r="E300" s="10">
        <f t="shared" ca="1" si="5"/>
        <v>0</v>
      </c>
      <c r="F300" s="3"/>
      <c r="G300" s="10" cm="1">
        <f t="array" aca="1" ref="G300" ca="1">SUM(INDIRECT("'"&amp;TOTALCustomerSheets&amp;"'!"&amp;ADDRESS(ROW(),COLUMN())))</f>
        <v>-15.032538870202703</v>
      </c>
      <c r="H300" s="10" cm="1">
        <f t="array" aca="1" ref="H300" ca="1">SUM(INDIRECT("'"&amp;TOTALCustomerSheets&amp;"'!"&amp;ADDRESS(ROW(),COLUMN())))</f>
        <v>-2.1362145521931968</v>
      </c>
      <c r="I300" s="10" cm="1">
        <f t="array" aca="1" ref="I300" ca="1">SUM(INDIRECT("'"&amp;TOTALCustomerSheets&amp;"'!"&amp;ADDRESS(ROW(),COLUMN())))</f>
        <v>-1.0166326783057453E-3</v>
      </c>
      <c r="J300" s="10" cm="1">
        <f t="array" aca="1" ref="J300" ca="1">SUM(INDIRECT("'"&amp;TOTALCustomerSheets&amp;"'!"&amp;ADDRESS(ROW(),COLUMN())))</f>
        <v>-4.0211273622239724E-2</v>
      </c>
      <c r="K300" s="10" cm="1">
        <f t="array" aca="1" ref="K300" ca="1">SUM(INDIRECT("'"&amp;TOTALCustomerSheets&amp;"'!"&amp;ADDRESS(ROW(),COLUMN())))</f>
        <v>-0.19389504871979019</v>
      </c>
    </row>
    <row r="301" spans="1:11" outlineLevel="1">
      <c r="A301" s="31">
        <f>IF(ISBLANK('Input-Accounts'!A301),"",'Input-Accounts'!A301)</f>
        <v>270</v>
      </c>
      <c r="B301" s="53" t="str">
        <f>IF(ISBLANK('Input-Accounts'!B301),"",'Input-Accounts'!B301)</f>
        <v>POWER OPERATED EQUIP-GENERAL TOOLS</v>
      </c>
      <c r="C301" s="31">
        <f>IF(ISBLANK('Input-Accounts'!C301),"",'Input-Accounts'!C301)</f>
        <v>396</v>
      </c>
      <c r="D301" s="10" cm="1">
        <f t="array" aca="1" ref="D301" ca="1">SUM(INDIRECT("'"&amp;TOTALCustomerSheets&amp;"'!"&amp;ADDRESS(ROW(),COLUMN())))</f>
        <v>0</v>
      </c>
      <c r="E301" s="10">
        <f t="shared" ca="1" si="5"/>
        <v>0</v>
      </c>
      <c r="F301" s="3"/>
      <c r="G301" s="10" cm="1">
        <f t="array" aca="1" ref="G301" ca="1">SUM(INDIRECT("'"&amp;TOTALCustomerSheets&amp;"'!"&amp;ADDRESS(ROW(),COLUMN())))</f>
        <v>0</v>
      </c>
      <c r="H301" s="10" cm="1">
        <f t="array" aca="1" ref="H301" ca="1">SUM(INDIRECT("'"&amp;TOTALCustomerSheets&amp;"'!"&amp;ADDRESS(ROW(),COLUMN())))</f>
        <v>0</v>
      </c>
      <c r="I301" s="10" cm="1">
        <f t="array" aca="1" ref="I301" ca="1">SUM(INDIRECT("'"&amp;TOTALCustomerSheets&amp;"'!"&amp;ADDRESS(ROW(),COLUMN())))</f>
        <v>0</v>
      </c>
      <c r="J301" s="10" cm="1">
        <f t="array" aca="1" ref="J301" ca="1">SUM(INDIRECT("'"&amp;TOTALCustomerSheets&amp;"'!"&amp;ADDRESS(ROW(),COLUMN())))</f>
        <v>0</v>
      </c>
      <c r="K301" s="10" cm="1">
        <f t="array" aca="1" ref="K301" ca="1">SUM(INDIRECT("'"&amp;TOTALCustomerSheets&amp;"'!"&amp;ADDRESS(ROW(),COLUMN())))</f>
        <v>0</v>
      </c>
    </row>
    <row r="302" spans="1:11" outlineLevel="1">
      <c r="A302" s="31">
        <f>IF(ISBLANK('Input-Accounts'!A302),"",'Input-Accounts'!A302)</f>
        <v>271</v>
      </c>
      <c r="B302" s="53" t="str">
        <f>IF(ISBLANK('Input-Accounts'!B302),"",'Input-Accounts'!B302)</f>
        <v>MISCELLANEOUS EQUIPMENT</v>
      </c>
      <c r="C302" s="31">
        <f>IF(ISBLANK('Input-Accounts'!C302),"",'Input-Accounts'!C302)</f>
        <v>398</v>
      </c>
      <c r="D302" s="10" cm="1">
        <f t="array" aca="1" ref="D302" ca="1">SUM(INDIRECT("'"&amp;TOTALCustomerSheets&amp;"'!"&amp;ADDRESS(ROW(),COLUMN())))</f>
        <v>6886.6611435242794</v>
      </c>
      <c r="E302" s="10">
        <f t="shared" ca="1" si="5"/>
        <v>0</v>
      </c>
      <c r="F302" s="3"/>
      <c r="G302" s="10" cm="1">
        <f t="array" aca="1" ref="G302" ca="1">SUM(INDIRECT("'"&amp;TOTALCustomerSheets&amp;"'!"&amp;ADDRESS(ROW(),COLUMN())))</f>
        <v>5948.3300777911181</v>
      </c>
      <c r="H302" s="10" cm="1">
        <f t="array" aca="1" ref="H302" ca="1">SUM(INDIRECT("'"&amp;TOTALCustomerSheets&amp;"'!"&amp;ADDRESS(ROW(),COLUMN())))</f>
        <v>845.29362492541691</v>
      </c>
      <c r="I302" s="10" cm="1">
        <f t="array" aca="1" ref="I302" ca="1">SUM(INDIRECT("'"&amp;TOTALCustomerSheets&amp;"'!"&amp;ADDRESS(ROW(),COLUMN())))</f>
        <v>0.40227847010049761</v>
      </c>
      <c r="J302" s="10" cm="1">
        <f t="array" aca="1" ref="J302" ca="1">SUM(INDIRECT("'"&amp;TOTALCustomerSheets&amp;"'!"&amp;ADDRESS(ROW(),COLUMN())))</f>
        <v>15.911479119975951</v>
      </c>
      <c r="K302" s="10" cm="1">
        <f t="array" aca="1" ref="K302" ca="1">SUM(INDIRECT("'"&amp;TOTALCustomerSheets&amp;"'!"&amp;ADDRESS(ROW(),COLUMN())))</f>
        <v>76.723683217667286</v>
      </c>
    </row>
    <row r="303" spans="1:11" outlineLevel="1">
      <c r="A303" s="31">
        <f>IF(ISBLANK('Input-Accounts'!A303),"",'Input-Accounts'!A303)</f>
        <v>272</v>
      </c>
      <c r="B303" t="str">
        <f>IF(ISBLANK('Input-Accounts'!B303),"",'Input-Accounts'!B303)</f>
        <v>Subtotal - General Plant</v>
      </c>
      <c r="C303" s="31" t="str">
        <f>IF(ISBLANK('Input-Accounts'!C303),"",'Input-Accounts'!C303)</f>
        <v/>
      </c>
      <c r="D303" s="123" cm="1">
        <f t="array" aca="1" ref="D303" ca="1">SUM(INDIRECT("'"&amp;TOTALCustomerSheets&amp;"'!"&amp;ADDRESS(ROW(),COLUMN())))</f>
        <v>197174.8441620676</v>
      </c>
      <c r="E303" s="10">
        <f t="shared" ca="1" si="5"/>
        <v>0</v>
      </c>
      <c r="G303" s="123" cm="1">
        <f t="array" aca="1" ref="G303" ca="1">SUM(INDIRECT("'"&amp;TOTALCustomerSheets&amp;"'!"&amp;ADDRESS(ROW(),COLUMN())))</f>
        <v>170309.09923829744</v>
      </c>
      <c r="H303" s="123" cm="1">
        <f t="array" aca="1" ref="H303" ca="1">SUM(INDIRECT("'"&amp;TOTALCustomerSheets&amp;"'!"&amp;ADDRESS(ROW(),COLUMN())))</f>
        <v>24201.951467088435</v>
      </c>
      <c r="I303" s="123" cm="1">
        <f t="array" aca="1" ref="I303" ca="1">SUM(INDIRECT("'"&amp;TOTALCustomerSheets&amp;"'!"&amp;ADDRESS(ROW(),COLUMN())))</f>
        <v>11.517801297136081</v>
      </c>
      <c r="J303" s="123" cm="1">
        <f t="array" aca="1" ref="J303" ca="1">SUM(INDIRECT("'"&amp;TOTALCustomerSheets&amp;"'!"&amp;ADDRESS(ROW(),COLUMN())))</f>
        <v>455.56814114767099</v>
      </c>
      <c r="K303" s="123" cm="1">
        <f t="array" aca="1" ref="K303" ca="1">SUM(INDIRECT("'"&amp;TOTALCustomerSheets&amp;"'!"&amp;ADDRESS(ROW(),COLUMN())))</f>
        <v>2196.7075142369467</v>
      </c>
    </row>
    <row r="304" spans="1:11" outlineLevel="1">
      <c r="A304" s="31" t="str">
        <f>IF(ISBLANK('Input-Accounts'!A304),"",'Input-Accounts'!A304)</f>
        <v/>
      </c>
      <c r="B304" t="str">
        <f>IF(ISBLANK('Input-Accounts'!B304),"",'Input-Accounts'!B304)</f>
        <v/>
      </c>
      <c r="D304" s="10"/>
      <c r="E304" s="10">
        <f t="shared" si="5"/>
        <v>0</v>
      </c>
      <c r="G304" s="10"/>
      <c r="H304" s="10"/>
      <c r="I304" s="10"/>
      <c r="J304" s="10"/>
      <c r="K304" s="10"/>
    </row>
    <row r="305" spans="1:11" outlineLevel="1">
      <c r="A305" s="31">
        <f>IF(ISBLANK('Input-Accounts'!A305),"",'Input-Accounts'!A305)</f>
        <v>273</v>
      </c>
      <c r="B305" t="str">
        <f>IF(ISBLANK('Input-Accounts'!B305),"",'Input-Accounts'!B305)</f>
        <v>Total - Depreciation Expense</v>
      </c>
      <c r="C305" s="31" t="str">
        <f>IF(ISBLANK('Input-Accounts'!C305),"",'Input-Accounts'!C305)</f>
        <v/>
      </c>
      <c r="D305" s="123" cm="1">
        <f t="array" aca="1" ref="D305" ca="1">SUM(INDIRECT("'"&amp;TOTALCustomerSheets&amp;"'!"&amp;ADDRESS(ROW(),COLUMN())))</f>
        <v>17723586.344384085</v>
      </c>
      <c r="E305" s="10">
        <f t="shared" ca="1" si="5"/>
        <v>0</v>
      </c>
      <c r="G305" s="123" cm="1">
        <f t="array" aca="1" ref="G305" ca="1">SUM(INDIRECT("'"&amp;TOTALCustomerSheets&amp;"'!"&amp;ADDRESS(ROW(),COLUMN())))</f>
        <v>15233443.848831473</v>
      </c>
      <c r="H305" s="123" cm="1">
        <f t="array" aca="1" ref="H305" ca="1">SUM(INDIRECT("'"&amp;TOTALCustomerSheets&amp;"'!"&amp;ADDRESS(ROW(),COLUMN())))</f>
        <v>2183847.4135078681</v>
      </c>
      <c r="I305" s="123" cm="1">
        <f t="array" aca="1" ref="I305" ca="1">SUM(INDIRECT("'"&amp;TOTALCustomerSheets&amp;"'!"&amp;ADDRESS(ROW(),COLUMN())))</f>
        <v>1277.7996992672295</v>
      </c>
      <c r="J305" s="123" cm="1">
        <f t="array" aca="1" ref="J305" ca="1">SUM(INDIRECT("'"&amp;TOTALCustomerSheets&amp;"'!"&amp;ADDRESS(ROW(),COLUMN())))</f>
        <v>33251.292811351828</v>
      </c>
      <c r="K305" s="123" cm="1">
        <f t="array" aca="1" ref="K305" ca="1">SUM(INDIRECT("'"&amp;TOTALCustomerSheets&amp;"'!"&amp;ADDRESS(ROW(),COLUMN())))</f>
        <v>271765.98953412555</v>
      </c>
    </row>
    <row r="306" spans="1:11" outlineLevel="1">
      <c r="A306" s="31" t="str">
        <f>IF(ISBLANK('Input-Accounts'!A306),"",'Input-Accounts'!A306)</f>
        <v/>
      </c>
      <c r="B306" t="str">
        <f>IF(ISBLANK('Input-Accounts'!B306),"",'Input-Accounts'!B306)</f>
        <v/>
      </c>
      <c r="D306" s="10"/>
      <c r="E306" s="10">
        <f t="shared" si="5"/>
        <v>0</v>
      </c>
      <c r="G306" s="10"/>
      <c r="H306" s="10"/>
      <c r="I306" s="10"/>
      <c r="J306" s="10"/>
      <c r="K306" s="10"/>
    </row>
    <row r="307" spans="1:11">
      <c r="A307" s="31">
        <f>IF(ISBLANK('Input-Accounts'!A307),"",'Input-Accounts'!A307)</f>
        <v>274</v>
      </c>
      <c r="B307" s="7" t="str">
        <f>IF(ISBLANK('Input-Accounts'!B307),"",'Input-Accounts'!B307)</f>
        <v>Total Adjustments, Depreciation and Amortization Expense</v>
      </c>
      <c r="C307" s="31" t="str">
        <f>IF(ISBLANK('Input-Accounts'!C307),"",'Input-Accounts'!C307)</f>
        <v/>
      </c>
      <c r="D307" s="10" cm="1">
        <f t="array" aca="1" ref="D307" ca="1">SUM(INDIRECT("'"&amp;TOTALCustomerSheets&amp;"'!"&amp;ADDRESS(ROW(),COLUMN())))</f>
        <v>17723586.344384085</v>
      </c>
      <c r="E307" s="10">
        <f t="shared" ref="E307:E334" ca="1" si="6">IFERROR(IF(D307="",0,IF(D307=0,0,IF(ABS(D307-SUM($G307:$K307))&lt;Check_Limit,0,1))),1)</f>
        <v>0</v>
      </c>
      <c r="F307" s="3"/>
      <c r="G307" s="10" cm="1">
        <f t="array" aca="1" ref="G307" ca="1">SUM(INDIRECT("'"&amp;TOTALCustomerSheets&amp;"'!"&amp;ADDRESS(ROW(),COLUMN())))</f>
        <v>15233443.848831473</v>
      </c>
      <c r="H307" s="10" cm="1">
        <f t="array" aca="1" ref="H307" ca="1">SUM(INDIRECT("'"&amp;TOTALCustomerSheets&amp;"'!"&amp;ADDRESS(ROW(),COLUMN())))</f>
        <v>2183847.4135078681</v>
      </c>
      <c r="I307" s="10" cm="1">
        <f t="array" aca="1" ref="I307" ca="1">SUM(INDIRECT("'"&amp;TOTALCustomerSheets&amp;"'!"&amp;ADDRESS(ROW(),COLUMN())))</f>
        <v>1277.7996992672295</v>
      </c>
      <c r="J307" s="10" cm="1">
        <f t="array" aca="1" ref="J307" ca="1">SUM(INDIRECT("'"&amp;TOTALCustomerSheets&amp;"'!"&amp;ADDRESS(ROW(),COLUMN())))</f>
        <v>33251.292811351828</v>
      </c>
      <c r="K307" s="10" cm="1">
        <f t="array" aca="1" ref="K307" ca="1">SUM(INDIRECT("'"&amp;TOTALCustomerSheets&amp;"'!"&amp;ADDRESS(ROW(),COLUMN())))</f>
        <v>271765.98953412555</v>
      </c>
    </row>
    <row r="308" spans="1:11">
      <c r="A308" s="31" t="str">
        <f>IF(ISBLANK('Input-Accounts'!A308),"",'Input-Accounts'!A308)</f>
        <v/>
      </c>
      <c r="B308" t="str">
        <f>IF(ISBLANK('Input-Accounts'!B308),"",'Input-Accounts'!B308)</f>
        <v/>
      </c>
      <c r="D308" s="123"/>
      <c r="E308" s="10">
        <f t="shared" si="6"/>
        <v>0</v>
      </c>
      <c r="G308" s="123"/>
      <c r="H308" s="123"/>
      <c r="I308" s="123"/>
      <c r="J308" s="123"/>
      <c r="K308" s="123"/>
    </row>
    <row r="309" spans="1:11">
      <c r="A309" s="31">
        <f>IF(ISBLANK('Input-Accounts'!A309),"",'Input-Accounts'!A309)</f>
        <v>275</v>
      </c>
      <c r="B309" s="7" t="str">
        <f>IF(ISBLANK('Input-Accounts'!B309),"",'Input-Accounts'!B309)</f>
        <v>Taxes</v>
      </c>
      <c r="D309" s="10"/>
      <c r="E309" s="10">
        <f t="shared" si="6"/>
        <v>0</v>
      </c>
      <c r="G309" s="10"/>
      <c r="H309" s="10"/>
      <c r="I309" s="10"/>
      <c r="J309" s="10"/>
      <c r="K309" s="10"/>
    </row>
    <row r="310" spans="1:11" outlineLevel="1">
      <c r="A310" s="31">
        <f>IF(ISBLANK('Input-Accounts'!A310),"",'Input-Accounts'!A310)</f>
        <v>276</v>
      </c>
      <c r="B310" s="7" t="str">
        <f>IF(ISBLANK('Input-Accounts'!B310),"",'Input-Accounts'!B310)</f>
        <v>Taxes Other Than Income Taxes</v>
      </c>
      <c r="D310" s="10"/>
      <c r="E310" s="10">
        <f t="shared" si="6"/>
        <v>0</v>
      </c>
      <c r="G310" s="10"/>
      <c r="H310" s="10"/>
      <c r="I310" s="10"/>
      <c r="J310" s="10"/>
      <c r="K310" s="10"/>
    </row>
    <row r="311" spans="1:11" outlineLevel="1">
      <c r="A311" s="31">
        <f>IF(ISBLANK('Input-Accounts'!A311),"",'Input-Accounts'!A311)</f>
        <v>277</v>
      </c>
      <c r="B311" s="53" t="str">
        <f>IF(ISBLANK('Input-Accounts'!B311),"",'Input-Accounts'!B311)</f>
        <v>Taxes Other Than Income Taxes - Property</v>
      </c>
      <c r="C311" s="31">
        <f>IF(ISBLANK('Input-Accounts'!C311),"",'Input-Accounts'!C311)</f>
        <v>408.1</v>
      </c>
      <c r="D311" s="10" cm="1">
        <f t="array" aca="1" ref="D311" ca="1">SUM(INDIRECT("'"&amp;TOTALCustomerSheets&amp;"'!"&amp;ADDRESS(ROW(),COLUMN())))</f>
        <v>3929984.6700998191</v>
      </c>
      <c r="E311" s="10">
        <f t="shared" ca="1" si="6"/>
        <v>0</v>
      </c>
      <c r="F311" s="3"/>
      <c r="G311" s="10" cm="1">
        <f t="array" aca="1" ref="G311" ca="1">SUM(INDIRECT("'"&amp;TOTALCustomerSheets&amp;"'!"&amp;ADDRESS(ROW(),COLUMN())))</f>
        <v>3394510.8567443695</v>
      </c>
      <c r="H311" s="10" cm="1">
        <f t="array" aca="1" ref="H311" ca="1">SUM(INDIRECT("'"&amp;TOTALCustomerSheets&amp;"'!"&amp;ADDRESS(ROW(),COLUMN())))</f>
        <v>482380.49157010665</v>
      </c>
      <c r="I311" s="10" cm="1">
        <f t="array" aca="1" ref="I311" ca="1">SUM(INDIRECT("'"&amp;TOTALCustomerSheets&amp;"'!"&amp;ADDRESS(ROW(),COLUMN())))</f>
        <v>229.56672147180845</v>
      </c>
      <c r="J311" s="10" cm="1">
        <f t="array" aca="1" ref="J311" ca="1">SUM(INDIRECT("'"&amp;TOTALCustomerSheets&amp;"'!"&amp;ADDRESS(ROW(),COLUMN())))</f>
        <v>9080.1431516518442</v>
      </c>
      <c r="K311" s="10" cm="1">
        <f t="array" aca="1" ref="K311" ca="1">SUM(INDIRECT("'"&amp;TOTALCustomerSheets&amp;"'!"&amp;ADDRESS(ROW(),COLUMN())))</f>
        <v>43783.611912219261</v>
      </c>
    </row>
    <row r="312" spans="1:11" outlineLevel="1">
      <c r="A312" s="31">
        <f>IF(ISBLANK('Input-Accounts'!A312),"",'Input-Accounts'!A312)</f>
        <v>278</v>
      </c>
      <c r="B312" s="53" t="str">
        <f>IF(ISBLANK('Input-Accounts'!B312),"",'Input-Accounts'!B312)</f>
        <v>Taxes Other Than Income Taxes - Payroll</v>
      </c>
      <c r="C312" s="31">
        <f>IF(ISBLANK('Input-Accounts'!C312),"",'Input-Accounts'!C312)</f>
        <v>408.2</v>
      </c>
      <c r="D312" s="10" cm="1">
        <f t="array" aca="1" ref="D312" ca="1">SUM(INDIRECT("'"&amp;TOTALCustomerSheets&amp;"'!"&amp;ADDRESS(ROW(),COLUMN())))</f>
        <v>664268.73377956147</v>
      </c>
      <c r="E312" s="10">
        <f t="shared" ca="1" si="6"/>
        <v>0</v>
      </c>
      <c r="F312" s="3"/>
      <c r="G312" s="10" cm="1">
        <f t="array" aca="1" ref="G312" ca="1">SUM(INDIRECT("'"&amp;TOTALCustomerSheets&amp;"'!"&amp;ADDRESS(ROW(),COLUMN())))</f>
        <v>535646.13596690667</v>
      </c>
      <c r="H312" s="10" cm="1">
        <f t="array" aca="1" ref="H312" ca="1">SUM(INDIRECT("'"&amp;TOTALCustomerSheets&amp;"'!"&amp;ADDRESS(ROW(),COLUMN())))</f>
        <v>113888.26449515249</v>
      </c>
      <c r="I312" s="10" cm="1">
        <f t="array" aca="1" ref="I312" ca="1">SUM(INDIRECT("'"&amp;TOTALCustomerSheets&amp;"'!"&amp;ADDRESS(ROW(),COLUMN())))</f>
        <v>62.800607450138983</v>
      </c>
      <c r="J312" s="10" cm="1">
        <f t="array" aca="1" ref="J312" ca="1">SUM(INDIRECT("'"&amp;TOTALCustomerSheets&amp;"'!"&amp;ADDRESS(ROW(),COLUMN())))</f>
        <v>1707.0727920212933</v>
      </c>
      <c r="K312" s="10" cm="1">
        <f t="array" aca="1" ref="K312" ca="1">SUM(INDIRECT("'"&amp;TOTALCustomerSheets&amp;"'!"&amp;ADDRESS(ROW(),COLUMN())))</f>
        <v>12964.459918031023</v>
      </c>
    </row>
    <row r="313" spans="1:11" outlineLevel="1">
      <c r="A313" s="31">
        <f>IF(ISBLANK('Input-Accounts'!A313),"",'Input-Accounts'!A313)</f>
        <v>279</v>
      </c>
      <c r="B313" s="53" t="str">
        <f>IF(ISBLANK('Input-Accounts'!B313),"",'Input-Accounts'!B313)</f>
        <v>Taxes Other Than Income Taxes - Other</v>
      </c>
      <c r="C313" s="31">
        <f>IF(ISBLANK('Input-Accounts'!C313),"",'Input-Accounts'!C313)</f>
        <v>408.3</v>
      </c>
      <c r="D313" s="10" cm="1">
        <f t="array" aca="1" ref="D313" ca="1">SUM(INDIRECT("'"&amp;TOTALCustomerSheets&amp;"'!"&amp;ADDRESS(ROW(),COLUMN())))</f>
        <v>166430.06094262254</v>
      </c>
      <c r="E313" s="10">
        <f t="shared" ca="1" si="6"/>
        <v>0</v>
      </c>
      <c r="F313" s="3"/>
      <c r="G313" s="10" cm="1">
        <f t="array" aca="1" ref="G313" ca="1">SUM(INDIRECT("'"&amp;TOTALCustomerSheets&amp;"'!"&amp;ADDRESS(ROW(),COLUMN())))</f>
        <v>134204.14738688621</v>
      </c>
      <c r="H313" s="10" cm="1">
        <f t="array" aca="1" ref="H313" ca="1">SUM(INDIRECT("'"&amp;TOTALCustomerSheets&amp;"'!"&amp;ADDRESS(ROW(),COLUMN())))</f>
        <v>28534.281137591217</v>
      </c>
      <c r="I313" s="10" cm="1">
        <f t="array" aca="1" ref="I313" ca="1">SUM(INDIRECT("'"&amp;TOTALCustomerSheets&amp;"'!"&amp;ADDRESS(ROW(),COLUMN())))</f>
        <v>15.734458651532478</v>
      </c>
      <c r="J313" s="10" cm="1">
        <f t="array" aca="1" ref="J313" ca="1">SUM(INDIRECT("'"&amp;TOTALCustomerSheets&amp;"'!"&amp;ADDRESS(ROW(),COLUMN())))</f>
        <v>427.70073971881141</v>
      </c>
      <c r="K313" s="10" cm="1">
        <f t="array" aca="1" ref="K313" ca="1">SUM(INDIRECT("'"&amp;TOTALCustomerSheets&amp;"'!"&amp;ADDRESS(ROW(),COLUMN())))</f>
        <v>3248.1972197747878</v>
      </c>
    </row>
    <row r="314" spans="1:11" outlineLevel="1">
      <c r="A314" s="31">
        <f>IF(ISBLANK('Input-Accounts'!A314),"",'Input-Accounts'!A314)</f>
        <v>280</v>
      </c>
      <c r="B314" t="str">
        <f>IF(ISBLANK('Input-Accounts'!B314),"",'Input-Accounts'!B314)</f>
        <v>Subtotal - Taxes Other Than Income Taxes</v>
      </c>
      <c r="C314" s="31" t="str">
        <f>IF(ISBLANK('Input-Accounts'!C314),"",'Input-Accounts'!C314)</f>
        <v/>
      </c>
      <c r="D314" s="123" cm="1">
        <f t="array" aca="1" ref="D314" ca="1">SUM(INDIRECT("'"&amp;TOTALCustomerSheets&amp;"'!"&amp;ADDRESS(ROW(),COLUMN())))</f>
        <v>4760683.4648220036</v>
      </c>
      <c r="E314" s="10">
        <f t="shared" ca="1" si="6"/>
        <v>0</v>
      </c>
      <c r="G314" s="123" cm="1">
        <f t="array" aca="1" ref="G314" ca="1">SUM(INDIRECT("'"&amp;TOTALCustomerSheets&amp;"'!"&amp;ADDRESS(ROW(),COLUMN())))</f>
        <v>4064361.140098162</v>
      </c>
      <c r="H314" s="123" cm="1">
        <f t="array" aca="1" ref="H314" ca="1">SUM(INDIRECT("'"&amp;TOTALCustomerSheets&amp;"'!"&amp;ADDRESS(ROW(),COLUMN())))</f>
        <v>624803.03720285033</v>
      </c>
      <c r="I314" s="123" cm="1">
        <f t="array" aca="1" ref="I314" ca="1">SUM(INDIRECT("'"&amp;TOTALCustomerSheets&amp;"'!"&amp;ADDRESS(ROW(),COLUMN())))</f>
        <v>308.1017875734799</v>
      </c>
      <c r="J314" s="123" cm="1">
        <f t="array" aca="1" ref="J314" ca="1">SUM(INDIRECT("'"&amp;TOTALCustomerSheets&amp;"'!"&amp;ADDRESS(ROW(),COLUMN())))</f>
        <v>11214.916683391948</v>
      </c>
      <c r="K314" s="123" cm="1">
        <f t="array" aca="1" ref="K314" ca="1">SUM(INDIRECT("'"&amp;TOTALCustomerSheets&amp;"'!"&amp;ADDRESS(ROW(),COLUMN())))</f>
        <v>59996.269050025068</v>
      </c>
    </row>
    <row r="315" spans="1:11" outlineLevel="1">
      <c r="A315" s="31" t="str">
        <f>IF(ISBLANK('Input-Accounts'!A315),"",'Input-Accounts'!A315)</f>
        <v/>
      </c>
      <c r="B315" s="6" t="str">
        <f>IF(ISBLANK('Input-Accounts'!B315),"",'Input-Accounts'!B315)</f>
        <v/>
      </c>
      <c r="D315" s="10"/>
      <c r="E315" s="10">
        <f t="shared" si="6"/>
        <v>0</v>
      </c>
      <c r="G315" s="10"/>
      <c r="H315" s="10"/>
      <c r="I315" s="10"/>
      <c r="J315" s="10"/>
      <c r="K315" s="10"/>
    </row>
    <row r="316" spans="1:11" outlineLevel="1">
      <c r="A316" s="31">
        <f>IF(ISBLANK('Input-Accounts'!A316),"",'Input-Accounts'!A316)</f>
        <v>281</v>
      </c>
      <c r="B316" s="1" t="str">
        <f>IF(ISBLANK('Input-Accounts'!B316),"",'Input-Accounts'!B316)</f>
        <v>Income Taxes</v>
      </c>
      <c r="D316" s="10"/>
      <c r="E316" s="10">
        <f t="shared" si="6"/>
        <v>0</v>
      </c>
      <c r="G316" s="10"/>
      <c r="H316" s="10"/>
      <c r="I316" s="10"/>
      <c r="J316" s="10"/>
      <c r="K316" s="10"/>
    </row>
    <row r="317" spans="1:11" outlineLevel="1">
      <c r="A317" s="31">
        <f>IF(ISBLANK('Input-Accounts'!A317),"",'Input-Accounts'!A317)</f>
        <v>282</v>
      </c>
      <c r="B317" s="53" t="str">
        <f>IF(ISBLANK('Input-Accounts'!B317),"",'Input-Accounts'!B317)</f>
        <v>FEDERAL INCOME TAXES</v>
      </c>
      <c r="C317" s="31">
        <f>IF(ISBLANK('Input-Accounts'!C317),"",'Input-Accounts'!C317)</f>
        <v>409.1</v>
      </c>
      <c r="D317" s="10" cm="1">
        <f t="array" aca="1" ref="D317" ca="1">SUM(INDIRECT("'"&amp;TOTALCustomerSheets&amp;"'!"&amp;ADDRESS(ROW(),COLUMN())))</f>
        <v>585225.85692735761</v>
      </c>
      <c r="E317" s="10">
        <f t="shared" ca="1" si="6"/>
        <v>0</v>
      </c>
      <c r="F317" s="3"/>
      <c r="G317" s="10" cm="1">
        <f t="array" aca="1" ref="G317" ca="1">SUM(INDIRECT("'"&amp;TOTALCustomerSheets&amp;"'!"&amp;ADDRESS(ROW(),COLUMN())))</f>
        <v>504769.40675552387</v>
      </c>
      <c r="H317" s="10" cm="1">
        <f t="array" aca="1" ref="H317" ca="1">SUM(INDIRECT("'"&amp;TOTALCustomerSheets&amp;"'!"&amp;ADDRESS(ROW(),COLUMN())))</f>
        <v>70925.330237762624</v>
      </c>
      <c r="I317" s="10" cm="1">
        <f t="array" aca="1" ref="I317" ca="1">SUM(INDIRECT("'"&amp;TOTALCustomerSheets&amp;"'!"&amp;ADDRESS(ROW(),COLUMN())))</f>
        <v>38.746807897961787</v>
      </c>
      <c r="J317" s="10" cm="1">
        <f t="array" aca="1" ref="J317" ca="1">SUM(INDIRECT("'"&amp;TOTALCustomerSheets&amp;"'!"&amp;ADDRESS(ROW(),COLUMN())))</f>
        <v>1530.5124442230344</v>
      </c>
      <c r="K317" s="10" cm="1">
        <f t="array" aca="1" ref="K317" ca="1">SUM(INDIRECT("'"&amp;TOTALCustomerSheets&amp;"'!"&amp;ADDRESS(ROW(),COLUMN())))</f>
        <v>7961.8606819499364</v>
      </c>
    </row>
    <row r="318" spans="1:11" outlineLevel="1">
      <c r="A318" s="31">
        <f>IF(ISBLANK('Input-Accounts'!A318),"",'Input-Accounts'!A318)</f>
        <v>283</v>
      </c>
      <c r="B318" s="53" t="str">
        <f>IF(ISBLANK('Input-Accounts'!B318),"",'Input-Accounts'!B318)</f>
        <v>STATE INCOME TAXES</v>
      </c>
      <c r="C318" s="31">
        <f>IF(ISBLANK('Input-Accounts'!C318),"",'Input-Accounts'!C318)</f>
        <v>409.2</v>
      </c>
      <c r="D318" s="10" cm="1">
        <f t="array" aca="1" ref="D318" ca="1">SUM(INDIRECT("'"&amp;TOTALCustomerSheets&amp;"'!"&amp;ADDRESS(ROW(),COLUMN())))</f>
        <v>67668.682598291402</v>
      </c>
      <c r="E318" s="10">
        <f t="shared" ca="1" si="6"/>
        <v>0</v>
      </c>
      <c r="F318" s="3"/>
      <c r="G318" s="10" cm="1">
        <f t="array" aca="1" ref="G318" ca="1">SUM(INDIRECT("'"&amp;TOTALCustomerSheets&amp;"'!"&amp;ADDRESS(ROW(),COLUMN())))</f>
        <v>58365.638439839502</v>
      </c>
      <c r="H318" s="10" cm="1">
        <f t="array" aca="1" ref="H318" ca="1">SUM(INDIRECT("'"&amp;TOTALCustomerSheets&amp;"'!"&amp;ADDRESS(ROW(),COLUMN())))</f>
        <v>8200.9767737140464</v>
      </c>
      <c r="I318" s="10" cm="1">
        <f t="array" aca="1" ref="I318" ca="1">SUM(INDIRECT("'"&amp;TOTALCustomerSheets&amp;"'!"&amp;ADDRESS(ROW(),COLUMN())))</f>
        <v>4.4802282987123743</v>
      </c>
      <c r="J318" s="10" cm="1">
        <f t="array" aca="1" ref="J318" ca="1">SUM(INDIRECT("'"&amp;TOTALCustomerSheets&amp;"'!"&amp;ADDRESS(ROW(),COLUMN())))</f>
        <v>176.97058251088049</v>
      </c>
      <c r="K318" s="10" cm="1">
        <f t="array" aca="1" ref="K318" ca="1">SUM(INDIRECT("'"&amp;TOTALCustomerSheets&amp;"'!"&amp;ADDRESS(ROW(),COLUMN())))</f>
        <v>920.61657392824668</v>
      </c>
    </row>
    <row r="319" spans="1:11" outlineLevel="1">
      <c r="A319" s="31">
        <f>IF(ISBLANK('Input-Accounts'!A319),"",'Input-Accounts'!A319)</f>
        <v>284</v>
      </c>
      <c r="B319" s="53" t="str">
        <f>IF(ISBLANK('Input-Accounts'!B319),"",'Input-Accounts'!B319)</f>
        <v>DEFERRED INCOME TAX EXPENSE - FEDERAL</v>
      </c>
      <c r="C319" s="31" t="str">
        <f>IF(ISBLANK('Input-Accounts'!C319),"",'Input-Accounts'!C319)</f>
        <v>410-411.1</v>
      </c>
      <c r="D319" s="10" cm="1">
        <f t="array" aca="1" ref="D319" ca="1">SUM(INDIRECT("'"&amp;TOTALCustomerSheets&amp;"'!"&amp;ADDRESS(ROW(),COLUMN())))</f>
        <v>538766.56405380659</v>
      </c>
      <c r="E319" s="10">
        <f t="shared" ca="1" si="6"/>
        <v>0</v>
      </c>
      <c r="F319" s="3"/>
      <c r="G319" s="10" cm="1">
        <f t="array" aca="1" ref="G319" ca="1">SUM(INDIRECT("'"&amp;TOTALCustomerSheets&amp;"'!"&amp;ADDRESS(ROW(),COLUMN())))</f>
        <v>464697.30566075904</v>
      </c>
      <c r="H319" s="10" cm="1">
        <f t="array" aca="1" ref="H319" ca="1">SUM(INDIRECT("'"&amp;TOTALCustomerSheets&amp;"'!"&amp;ADDRESS(ROW(),COLUMN())))</f>
        <v>65294.784952272021</v>
      </c>
      <c r="I319" s="10" cm="1">
        <f t="array" aca="1" ref="I319" ca="1">SUM(INDIRECT("'"&amp;TOTALCustomerSheets&amp;"'!"&amp;ADDRESS(ROW(),COLUMN())))</f>
        <v>35.670817193282325</v>
      </c>
      <c r="J319" s="10" cm="1">
        <f t="array" aca="1" ref="J319" ca="1">SUM(INDIRECT("'"&amp;TOTALCustomerSheets&amp;"'!"&amp;ADDRESS(ROW(),COLUMN())))</f>
        <v>1409.009737103929</v>
      </c>
      <c r="K319" s="10" cm="1">
        <f t="array" aca="1" ref="K319" ca="1">SUM(INDIRECT("'"&amp;TOTALCustomerSheets&amp;"'!"&amp;ADDRESS(ROW(),COLUMN())))</f>
        <v>7329.792886478218</v>
      </c>
    </row>
    <row r="320" spans="1:11" outlineLevel="1">
      <c r="A320" s="31">
        <f>IF(ISBLANK('Input-Accounts'!A320),"",'Input-Accounts'!A320)</f>
        <v>285</v>
      </c>
      <c r="B320" s="53" t="str">
        <f>IF(ISBLANK('Input-Accounts'!B320),"",'Input-Accounts'!B320)</f>
        <v>DEFERRED INCOME TAX EXPENSE - FEDERAL</v>
      </c>
      <c r="C320" s="31" t="str">
        <f>IF(ISBLANK('Input-Accounts'!C320),"",'Input-Accounts'!C320)</f>
        <v>410-411.2</v>
      </c>
      <c r="D320" s="10" cm="1">
        <f t="array" aca="1" ref="D320" ca="1">SUM(INDIRECT("'"&amp;TOTALCustomerSheets&amp;"'!"&amp;ADDRESS(ROW(),COLUMN())))</f>
        <v>255479.76070978137</v>
      </c>
      <c r="E320" s="10">
        <f t="shared" ca="1" si="6"/>
        <v>0</v>
      </c>
      <c r="F320" s="3"/>
      <c r="G320" s="10" cm="1">
        <f t="array" aca="1" ref="G320" ca="1">SUM(INDIRECT("'"&amp;TOTALCustomerSheets&amp;"'!"&amp;ADDRESS(ROW(),COLUMN())))</f>
        <v>220356.57810575305</v>
      </c>
      <c r="H320" s="10" cm="1">
        <f t="array" aca="1" ref="H320" ca="1">SUM(INDIRECT("'"&amp;TOTALCustomerSheets&amp;"'!"&amp;ADDRESS(ROW(),COLUMN())))</f>
        <v>30962.381758971052</v>
      </c>
      <c r="I320" s="10" cm="1">
        <f t="array" aca="1" ref="I320" ca="1">SUM(INDIRECT("'"&amp;TOTALCustomerSheets&amp;"'!"&amp;ADDRESS(ROW(),COLUMN())))</f>
        <v>16.914880114854327</v>
      </c>
      <c r="J320" s="10" cm="1">
        <f t="array" aca="1" ref="J320" ca="1">SUM(INDIRECT("'"&amp;TOTALCustomerSheets&amp;"'!"&amp;ADDRESS(ROW(),COLUMN())))</f>
        <v>668.14367202845415</v>
      </c>
      <c r="K320" s="10" cm="1">
        <f t="array" aca="1" ref="K320" ca="1">SUM(INDIRECT("'"&amp;TOTALCustomerSheets&amp;"'!"&amp;ADDRESS(ROW(),COLUMN())))</f>
        <v>3475.7422929138843</v>
      </c>
    </row>
    <row r="321" spans="1:11" outlineLevel="1">
      <c r="A321" s="31">
        <f>IF(ISBLANK('Input-Accounts'!A321),"",'Input-Accounts'!A321)</f>
        <v>286</v>
      </c>
      <c r="B321" t="str">
        <f>IF(ISBLANK('Input-Accounts'!B321),"",'Input-Accounts'!B321)</f>
        <v>Subtotal - Income Taxes</v>
      </c>
      <c r="C321" s="31" t="str">
        <f>IF(ISBLANK('Input-Accounts'!C321),"",'Input-Accounts'!C321)</f>
        <v/>
      </c>
      <c r="D321" s="123" cm="1">
        <f t="array" aca="1" ref="D321" ca="1">SUM(INDIRECT("'"&amp;TOTALCustomerSheets&amp;"'!"&amp;ADDRESS(ROW(),COLUMN())))</f>
        <v>1447140.864289237</v>
      </c>
      <c r="E321" s="10">
        <f t="shared" ca="1" si="6"/>
        <v>0</v>
      </c>
      <c r="G321" s="123" cm="1">
        <f t="array" aca="1" ref="G321" ca="1">SUM(INDIRECT("'"&amp;TOTALCustomerSheets&amp;"'!"&amp;ADDRESS(ROW(),COLUMN())))</f>
        <v>1248188.9289618754</v>
      </c>
      <c r="H321" s="123" cm="1">
        <f t="array" aca="1" ref="H321" ca="1">SUM(INDIRECT("'"&amp;TOTALCustomerSheets&amp;"'!"&amp;ADDRESS(ROW(),COLUMN())))</f>
        <v>175383.47372271976</v>
      </c>
      <c r="I321" s="123" cm="1">
        <f t="array" aca="1" ref="I321" ca="1">SUM(INDIRECT("'"&amp;TOTALCustomerSheets&amp;"'!"&amp;ADDRESS(ROW(),COLUMN())))</f>
        <v>95.812733504810822</v>
      </c>
      <c r="J321" s="123" cm="1">
        <f t="array" aca="1" ref="J321" ca="1">SUM(INDIRECT("'"&amp;TOTALCustomerSheets&amp;"'!"&amp;ADDRESS(ROW(),COLUMN())))</f>
        <v>3784.6364358662981</v>
      </c>
      <c r="K321" s="123" cm="1">
        <f t="array" aca="1" ref="K321" ca="1">SUM(INDIRECT("'"&amp;TOTALCustomerSheets&amp;"'!"&amp;ADDRESS(ROW(),COLUMN())))</f>
        <v>19688.012435270284</v>
      </c>
    </row>
    <row r="322" spans="1:11" outlineLevel="1">
      <c r="A322" s="31" t="str">
        <f>IF(ISBLANK('Input-Accounts'!A322),"",'Input-Accounts'!A322)</f>
        <v/>
      </c>
      <c r="B322" t="str">
        <f>IF(ISBLANK('Input-Accounts'!B322),"",'Input-Accounts'!B322)</f>
        <v/>
      </c>
      <c r="D322" s="10"/>
      <c r="E322" s="10">
        <f t="shared" si="6"/>
        <v>0</v>
      </c>
      <c r="G322" s="10"/>
      <c r="H322" s="10"/>
      <c r="I322" s="10"/>
      <c r="J322" s="10"/>
      <c r="K322" s="10"/>
    </row>
    <row r="323" spans="1:11">
      <c r="A323" s="31">
        <f>IF(ISBLANK('Input-Accounts'!A323),"",'Input-Accounts'!A323)</f>
        <v>287</v>
      </c>
      <c r="B323" s="7" t="str">
        <f>IF(ISBLANK('Input-Accounts'!B323),"",'Input-Accounts'!B323)</f>
        <v>Total Taxes</v>
      </c>
      <c r="C323" s="31" t="str">
        <f>IF(ISBLANK('Input-Accounts'!C323),"",'Input-Accounts'!C323)</f>
        <v/>
      </c>
      <c r="D323" s="10" cm="1">
        <f t="array" aca="1" ref="D323" ca="1">SUM(INDIRECT("'"&amp;TOTALCustomerSheets&amp;"'!"&amp;ADDRESS(ROW(),COLUMN())))</f>
        <v>6207824.3291112399</v>
      </c>
      <c r="E323" s="10">
        <f t="shared" ca="1" si="6"/>
        <v>0</v>
      </c>
      <c r="F323" s="3"/>
      <c r="G323" s="10" cm="1">
        <f t="array" aca="1" ref="G323" ca="1">SUM(INDIRECT("'"&amp;TOTALCustomerSheets&amp;"'!"&amp;ADDRESS(ROW(),COLUMN())))</f>
        <v>5312550.0690600369</v>
      </c>
      <c r="H323" s="10" cm="1">
        <f t="array" aca="1" ref="H323" ca="1">SUM(INDIRECT("'"&amp;TOTALCustomerSheets&amp;"'!"&amp;ADDRESS(ROW(),COLUMN())))</f>
        <v>800186.51092556992</v>
      </c>
      <c r="I323" s="10" cm="1">
        <f t="array" aca="1" ref="I323" ca="1">SUM(INDIRECT("'"&amp;TOTALCustomerSheets&amp;"'!"&amp;ADDRESS(ROW(),COLUMN())))</f>
        <v>403.91452107829065</v>
      </c>
      <c r="J323" s="10" cm="1">
        <f t="array" aca="1" ref="J323" ca="1">SUM(INDIRECT("'"&amp;TOTALCustomerSheets&amp;"'!"&amp;ADDRESS(ROW(),COLUMN())))</f>
        <v>14999.553119258246</v>
      </c>
      <c r="K323" s="10" cm="1">
        <f t="array" aca="1" ref="K323" ca="1">SUM(INDIRECT("'"&amp;TOTALCustomerSheets&amp;"'!"&amp;ADDRESS(ROW(),COLUMN())))</f>
        <v>79684.281485295331</v>
      </c>
    </row>
    <row r="324" spans="1:11">
      <c r="A324" s="31" t="str">
        <f>IF(ISBLANK('Input-Accounts'!A324),"",'Input-Accounts'!A324)</f>
        <v/>
      </c>
      <c r="B324" t="str">
        <f>IF(ISBLANK('Input-Accounts'!B324),"",'Input-Accounts'!B324)</f>
        <v/>
      </c>
      <c r="D324" s="123"/>
      <c r="E324" s="10">
        <f t="shared" si="6"/>
        <v>0</v>
      </c>
      <c r="G324" s="123"/>
      <c r="H324" s="123"/>
      <c r="I324" s="123"/>
      <c r="J324" s="123"/>
      <c r="K324" s="123"/>
    </row>
    <row r="325" spans="1:11">
      <c r="A325" s="31">
        <f>IF(ISBLANK('Input-Accounts'!A325),"",'Input-Accounts'!A325)</f>
        <v>288</v>
      </c>
      <c r="B325" s="1" t="str">
        <f>IF(ISBLANK('Input-Accounts'!B325),"",'Input-Accounts'!B325)</f>
        <v>REVENUE REQUIREMENT AT EQUAL RATES OF RETURN</v>
      </c>
      <c r="D325" s="10"/>
      <c r="E325" s="10">
        <f t="shared" si="6"/>
        <v>0</v>
      </c>
      <c r="G325" s="10"/>
      <c r="H325" s="10"/>
      <c r="I325" s="10"/>
      <c r="J325" s="10"/>
      <c r="K325" s="10"/>
    </row>
    <row r="326" spans="1:11">
      <c r="A326" s="31">
        <f>IF(ISBLANK('Input-Accounts'!A326),"",'Input-Accounts'!A326)</f>
        <v>289</v>
      </c>
      <c r="B326" s="1" t="str">
        <f>IF(ISBLANK('Input-Accounts'!B326),"",'Input-Accounts'!B326)</f>
        <v>Test Year Expenses at Current Rates</v>
      </c>
      <c r="C326" s="31" t="str">
        <f>IF(ISBLANK('Input-Accounts'!C326),"",'Input-Accounts'!C326)</f>
        <v/>
      </c>
      <c r="D326" s="57" cm="1">
        <f t="array" aca="1" ref="D326" ca="1">SUM(INDIRECT("'"&amp;TOTALCustomerSheets&amp;"'!"&amp;ADDRESS(ROW(),COLUMN())))</f>
        <v>60185375.133409508</v>
      </c>
      <c r="E326" s="10">
        <f t="shared" ca="1" si="6"/>
        <v>0</v>
      </c>
      <c r="F326" s="3"/>
      <c r="G326" s="57" cm="1">
        <f t="array" aca="1" ref="G326" ca="1">SUM(INDIRECT("'"&amp;TOTALCustomerSheets&amp;"'!"&amp;ADDRESS(ROW(),COLUMN())))</f>
        <v>50315193.088947959</v>
      </c>
      <c r="H326" s="57" cm="1">
        <f t="array" aca="1" ref="H326" ca="1">SUM(INDIRECT("'"&amp;TOTALCustomerSheets&amp;"'!"&amp;ADDRESS(ROW(),COLUMN())))</f>
        <v>8759320.2284813412</v>
      </c>
      <c r="I326" s="57" cm="1">
        <f t="array" aca="1" ref="I326" ca="1">SUM(INDIRECT("'"&amp;TOTALCustomerSheets&amp;"'!"&amp;ADDRESS(ROW(),COLUMN())))</f>
        <v>4620.9506045748631</v>
      </c>
      <c r="J326" s="57" cm="1">
        <f t="array" aca="1" ref="J326" ca="1">SUM(INDIRECT("'"&amp;TOTALCustomerSheets&amp;"'!"&amp;ADDRESS(ROW(),COLUMN())))</f>
        <v>124353.21451056103</v>
      </c>
      <c r="K326" s="57" cm="1">
        <f t="array" aca="1" ref="K326" ca="1">SUM(INDIRECT("'"&amp;TOTALCustomerSheets&amp;"'!"&amp;ADDRESS(ROW(),COLUMN())))</f>
        <v>981887.65086506784</v>
      </c>
    </row>
    <row r="327" spans="1:11">
      <c r="A327" s="31">
        <f>IF(ISBLANK('Input-Accounts'!A327),"",'Input-Accounts'!A327)</f>
        <v>290</v>
      </c>
      <c r="B327" s="1" t="str">
        <f>IF(ISBLANK('Input-Accounts'!B327),"",'Input-Accounts'!B327)</f>
        <v>Return on Rate Base</v>
      </c>
      <c r="C327" s="31" t="str">
        <f>IF(ISBLANK('Input-Accounts'!C327),"",'Input-Accounts'!C327)</f>
        <v/>
      </c>
      <c r="D327" s="10" cm="1">
        <f t="array" aca="1" ref="D327" ca="1">SUM(INDIRECT("'"&amp;TOTALCustomerSheets&amp;"'!"&amp;ADDRESS(ROW(),COLUMN())))</f>
        <v>18780052.114509445</v>
      </c>
      <c r="E327" s="10">
        <f t="shared" ca="1" si="6"/>
        <v>0</v>
      </c>
      <c r="F327" s="3"/>
      <c r="G327" s="10" cm="1">
        <f t="array" aca="1" ref="G327" ca="1">SUM(INDIRECT("'"&amp;TOTALCustomerSheets&amp;"'!"&amp;ADDRESS(ROW(),COLUMN())))</f>
        <v>16198183.406403093</v>
      </c>
      <c r="H327" s="10" cm="1">
        <f t="array" aca="1" ref="H327" ca="1">SUM(INDIRECT("'"&amp;TOTALCustomerSheets&amp;"'!"&amp;ADDRESS(ROW(),COLUMN())))</f>
        <v>2276012.5553873293</v>
      </c>
      <c r="I327" s="10" cm="1">
        <f t="array" aca="1" ref="I327" ca="1">SUM(INDIRECT("'"&amp;TOTALCustomerSheets&amp;"'!"&amp;ADDRESS(ROW(),COLUMN())))</f>
        <v>1243.3952857365489</v>
      </c>
      <c r="J327" s="10" cm="1">
        <f t="array" aca="1" ref="J327" ca="1">SUM(INDIRECT("'"&amp;TOTALCustomerSheets&amp;"'!"&amp;ADDRESS(ROW(),COLUMN())))</f>
        <v>49114.548040179325</v>
      </c>
      <c r="K327" s="10" cm="1">
        <f t="array" aca="1" ref="K327" ca="1">SUM(INDIRECT("'"&amp;TOTALCustomerSheets&amp;"'!"&amp;ADDRESS(ROW(),COLUMN())))</f>
        <v>255498.20939310192</v>
      </c>
    </row>
    <row r="328" spans="1:11">
      <c r="A328" s="31">
        <f>IF(ISBLANK('Input-Accounts'!A328),"",'Input-Accounts'!A328)</f>
        <v>291</v>
      </c>
      <c r="B328" s="1" t="str">
        <f>IF(ISBLANK('Input-Accounts'!B328),"",'Input-Accounts'!B328)</f>
        <v>Gross Up Items</v>
      </c>
      <c r="C328" s="31" t="str">
        <f>IF(ISBLANK('Input-Accounts'!C328),"",'Input-Accounts'!C328)</f>
        <v/>
      </c>
      <c r="D328" s="10" cm="1">
        <f t="array" aca="1" ref="D328" ca="1">SUM(INDIRECT("'"&amp;TOTALCustomerSheets&amp;"'!"&amp;ADDRESS(ROW(),COLUMN())))</f>
        <v>0</v>
      </c>
      <c r="E328" s="10">
        <f t="shared" ca="1" si="6"/>
        <v>0</v>
      </c>
      <c r="F328" s="10"/>
      <c r="G328" s="10" cm="1">
        <f t="array" aca="1" ref="G328" ca="1">SUM(INDIRECT("'"&amp;TOTALCustomerSheets&amp;"'!"&amp;ADDRESS(ROW(),COLUMN())))</f>
        <v>0</v>
      </c>
      <c r="H328" s="10" cm="1">
        <f t="array" aca="1" ref="H328" ca="1">SUM(INDIRECT("'"&amp;TOTALCustomerSheets&amp;"'!"&amp;ADDRESS(ROW(),COLUMN())))</f>
        <v>0</v>
      </c>
      <c r="I328" s="10" cm="1">
        <f t="array" aca="1" ref="I328" ca="1">SUM(INDIRECT("'"&amp;TOTALCustomerSheets&amp;"'!"&amp;ADDRESS(ROW(),COLUMN())))</f>
        <v>0</v>
      </c>
      <c r="J328" s="10" cm="1">
        <f t="array" aca="1" ref="J328" ca="1">SUM(INDIRECT("'"&amp;TOTALCustomerSheets&amp;"'!"&amp;ADDRESS(ROW(),COLUMN())))</f>
        <v>0</v>
      </c>
      <c r="K328" s="10" cm="1">
        <f t="array" aca="1" ref="K328" ca="1">SUM(INDIRECT("'"&amp;TOTALCustomerSheets&amp;"'!"&amp;ADDRESS(ROW(),COLUMN())))</f>
        <v>0</v>
      </c>
    </row>
    <row r="329" spans="1:11">
      <c r="A329" s="31">
        <f>IF(ISBLANK('Input-Accounts'!A329),"",'Input-Accounts'!A329)</f>
        <v>292</v>
      </c>
      <c r="B329" s="6" t="str">
        <f>IF(ISBLANK('Input-Accounts'!B329),"",'Input-Accounts'!B329)</f>
        <v>Gross-up Federal Income Tax</v>
      </c>
      <c r="C329" s="31" t="str">
        <f>IF(ISBLANK('Input-Accounts'!C329),"",'Input-Accounts'!C329)</f>
        <v/>
      </c>
      <c r="D329" s="10" cm="1">
        <f t="array" aca="1" ref="D329" ca="1">SUM(INDIRECT("'"&amp;TOTALCustomerSheets&amp;"'!"&amp;ADDRESS(ROW(),COLUMN())))</f>
        <v>2131500.1483591008</v>
      </c>
      <c r="E329" s="10">
        <f t="shared" ca="1" si="6"/>
        <v>0</v>
      </c>
      <c r="F329" s="3"/>
      <c r="G329" s="10" cm="1">
        <f t="array" aca="1" ref="G329" ca="1">SUM(INDIRECT("'"&amp;TOTALCustomerSheets&amp;"'!"&amp;ADDRESS(ROW(),COLUMN())))</f>
        <v>1838462.9671618985</v>
      </c>
      <c r="H329" s="10" cm="1">
        <f t="array" aca="1" ref="H329" ca="1">SUM(INDIRECT("'"&amp;TOTALCustomerSheets&amp;"'!"&amp;ADDRESS(ROW(),COLUMN())))</f>
        <v>258323.09036709985</v>
      </c>
      <c r="I329" s="10" cm="1">
        <f t="array" aca="1" ref="I329" ca="1">SUM(INDIRECT("'"&amp;TOTALCustomerSheets&amp;"'!"&amp;ADDRESS(ROW(),COLUMN())))</f>
        <v>141.12299688289175</v>
      </c>
      <c r="J329" s="10" cm="1">
        <f t="array" aca="1" ref="J329" ca="1">SUM(INDIRECT("'"&amp;TOTALCustomerSheets&amp;"'!"&amp;ADDRESS(ROW(),COLUMN())))</f>
        <v>5574.4076638291572</v>
      </c>
      <c r="K329" s="10" cm="1">
        <f t="array" aca="1" ref="K329" ca="1">SUM(INDIRECT("'"&amp;TOTALCustomerSheets&amp;"'!"&amp;ADDRESS(ROW(),COLUMN())))</f>
        <v>28998.560169389966</v>
      </c>
    </row>
    <row r="330" spans="1:11">
      <c r="A330" s="31">
        <f>IF(ISBLANK('Input-Accounts'!A330),"",'Input-Accounts'!A330)</f>
        <v>293</v>
      </c>
      <c r="B330" s="6" t="str">
        <f>IF(ISBLANK('Input-Accounts'!B330),"",'Input-Accounts'!B330)</f>
        <v>Gross-up State Utility Tax</v>
      </c>
      <c r="C330" s="31" t="str">
        <f>IF(ISBLANK('Input-Accounts'!C330),"",'Input-Accounts'!C330)</f>
        <v/>
      </c>
      <c r="D330" s="10" cm="1">
        <f t="array" aca="1" ref="D330" ca="1">SUM(INDIRECT("'"&amp;TOTALCustomerSheets&amp;"'!"&amp;ADDRESS(ROW(),COLUMN())))</f>
        <v>534210.92069350288</v>
      </c>
      <c r="E330" s="10">
        <f t="shared" ca="1" si="6"/>
        <v>0</v>
      </c>
      <c r="F330" s="3"/>
      <c r="G330" s="10" cm="1">
        <f t="array" aca="1" ref="G330" ca="1">SUM(INDIRECT("'"&amp;TOTALCustomerSheets&amp;"'!"&amp;ADDRESS(ROW(),COLUMN())))</f>
        <v>460767.96903089155</v>
      </c>
      <c r="H330" s="10" cm="1">
        <f t="array" aca="1" ref="H330" ca="1">SUM(INDIRECT("'"&amp;TOTALCustomerSheets&amp;"'!"&amp;ADDRESS(ROW(),COLUMN())))</f>
        <v>64742.672454250394</v>
      </c>
      <c r="I330" s="10" cm="1">
        <f t="array" aca="1" ref="I330" ca="1">SUM(INDIRECT("'"&amp;TOTALCustomerSheets&amp;"'!"&amp;ADDRESS(ROW(),COLUMN())))</f>
        <v>35.369195800372438</v>
      </c>
      <c r="J330" s="10" cm="1">
        <f t="array" aca="1" ref="J330" ca="1">SUM(INDIRECT("'"&amp;TOTALCustomerSheets&amp;"'!"&amp;ADDRESS(ROW(),COLUMN())))</f>
        <v>1397.0955867432549</v>
      </c>
      <c r="K330" s="10" cm="1">
        <f t="array" aca="1" ref="K330" ca="1">SUM(INDIRECT("'"&amp;TOTALCustomerSheets&amp;"'!"&amp;ADDRESS(ROW(),COLUMN())))</f>
        <v>7267.8144258171906</v>
      </c>
    </row>
    <row r="331" spans="1:11">
      <c r="A331" s="31">
        <f>IF(ISBLANK('Input-Accounts'!A331),"",'Input-Accounts'!A331)</f>
        <v>294</v>
      </c>
      <c r="B331" s="6" t="str">
        <f>IF(ISBLANK('Input-Accounts'!B331),"",'Input-Accounts'!B331)</f>
        <v>Gross-up Bad Debts</v>
      </c>
      <c r="C331" s="31" t="str">
        <f>IF(ISBLANK('Input-Accounts'!C331),"",'Input-Accounts'!C331)</f>
        <v/>
      </c>
      <c r="D331" s="10" cm="1">
        <f t="array" aca="1" ref="D331" ca="1">SUM(INDIRECT("'"&amp;TOTALCustomerSheets&amp;"'!"&amp;ADDRESS(ROW(),COLUMN())))</f>
        <v>99133.491253834465</v>
      </c>
      <c r="E331" s="10">
        <f t="shared" ca="1" si="6"/>
        <v>0</v>
      </c>
      <c r="F331" s="3"/>
      <c r="G331" s="10" cm="1">
        <f t="array" aca="1" ref="G331" ca="1">SUM(INDIRECT("'"&amp;TOTALCustomerSheets&amp;"'!"&amp;ADDRESS(ROW(),COLUMN())))</f>
        <v>87126.896357751219</v>
      </c>
      <c r="H331" s="10" cm="1">
        <f t="array" aca="1" ref="H331" ca="1">SUM(INDIRECT("'"&amp;TOTALCustomerSheets&amp;"'!"&amp;ADDRESS(ROW(),COLUMN())))</f>
        <v>11947.220828933401</v>
      </c>
      <c r="I331" s="10" cm="1">
        <f t="array" aca="1" ref="I331" ca="1">SUM(INDIRECT("'"&amp;TOTALCustomerSheets&amp;"'!"&amp;ADDRESS(ROW(),COLUMN())))</f>
        <v>1.6798516559469994</v>
      </c>
      <c r="J331" s="10" cm="1">
        <f t="array" aca="1" ref="J331" ca="1">SUM(INDIRECT("'"&amp;TOTALCustomerSheets&amp;"'!"&amp;ADDRESS(ROW(),COLUMN())))</f>
        <v>5.0974808870115842</v>
      </c>
      <c r="K331" s="10" cm="1">
        <f t="array" aca="1" ref="K331" ca="1">SUM(INDIRECT("'"&amp;TOTALCustomerSheets&amp;"'!"&amp;ADDRESS(ROW(),COLUMN())))</f>
        <v>52.596734606892255</v>
      </c>
    </row>
    <row r="332" spans="1:11">
      <c r="A332" s="31">
        <f>IF(ISBLANK('Input-Accounts'!A332),"",'Input-Accounts'!A332)</f>
        <v>295</v>
      </c>
      <c r="B332" s="6" t="str">
        <f>IF(ISBLANK('Input-Accounts'!B332),"",'Input-Accounts'!B332)</f>
        <v>Gross-up Annual Filing Fee</v>
      </c>
      <c r="C332" s="31" t="str">
        <f>IF(ISBLANK('Input-Accounts'!C332),"",'Input-Accounts'!C332)</f>
        <v/>
      </c>
      <c r="D332" s="10" cm="1">
        <f t="array" aca="1" ref="D332" ca="1">SUM(INDIRECT("'"&amp;TOTALCustomerSheets&amp;"'!"&amp;ADDRESS(ROW(),COLUMN())))</f>
        <v>13987.393013174871</v>
      </c>
      <c r="E332" s="10">
        <f t="shared" ca="1" si="6"/>
        <v>0</v>
      </c>
      <c r="F332" s="3"/>
      <c r="G332" s="10" cm="1">
        <f t="array" aca="1" ref="G332" ca="1">SUM(INDIRECT("'"&amp;TOTALCustomerSheets&amp;"'!"&amp;ADDRESS(ROW(),COLUMN())))</f>
        <v>12064.415797323576</v>
      </c>
      <c r="H332" s="10" cm="1">
        <f t="array" aca="1" ref="H332" ca="1">SUM(INDIRECT("'"&amp;TOTALCustomerSheets&amp;"'!"&amp;ADDRESS(ROW(),COLUMN())))</f>
        <v>1695.1753872145521</v>
      </c>
      <c r="I332" s="10" cm="1">
        <f t="array" aca="1" ref="I332" ca="1">SUM(INDIRECT("'"&amp;TOTALCustomerSheets&amp;"'!"&amp;ADDRESS(ROW(),COLUMN())))</f>
        <v>0.9260814840278877</v>
      </c>
      <c r="J332" s="10" cm="1">
        <f t="array" aca="1" ref="J332" ca="1">SUM(INDIRECT("'"&amp;TOTALCustomerSheets&amp;"'!"&amp;ADDRESS(ROW(),COLUMN())))</f>
        <v>36.580542051407967</v>
      </c>
      <c r="K332" s="10" cm="1">
        <f t="array" aca="1" ref="K332" ca="1">SUM(INDIRECT("'"&amp;TOTALCustomerSheets&amp;"'!"&amp;ADDRESS(ROW(),COLUMN())))</f>
        <v>190.29520510130462</v>
      </c>
    </row>
    <row r="333" spans="1:11" ht="15" thickBot="1">
      <c r="A333" s="31">
        <f>IF(ISBLANK('Input-Accounts'!A333),"",'Input-Accounts'!A333)</f>
        <v>296</v>
      </c>
      <c r="B333" s="1" t="str">
        <f>IF(ISBLANK('Input-Accounts'!B333),"",'Input-Accounts'!B333)</f>
        <v>TOTAL REVENUE REQUIREMENT AT EQUAL RATES OF RETURN</v>
      </c>
      <c r="C333" s="31" t="str">
        <f>IF(ISBLANK('Input-Accounts'!C333),"",'Input-Accounts'!C333)</f>
        <v/>
      </c>
      <c r="D333" s="124" cm="1">
        <f t="array" aca="1" ref="D333" ca="1">SUM(INDIRECT("'"&amp;TOTALCustomerSheets&amp;"'!"&amp;ADDRESS(ROW(),COLUMN())))</f>
        <v>81744259.201238573</v>
      </c>
      <c r="E333" s="10">
        <f t="shared" ca="1" si="6"/>
        <v>0</v>
      </c>
      <c r="G333" s="124" cm="1">
        <f t="array" aca="1" ref="G333" ca="1">SUM(INDIRECT("'"&amp;TOTALCustomerSheets&amp;"'!"&amp;ADDRESS(ROW(),COLUMN())))</f>
        <v>68911798.743698925</v>
      </c>
      <c r="H333" s="124" cm="1">
        <f t="array" aca="1" ref="H333" ca="1">SUM(INDIRECT("'"&amp;TOTALCustomerSheets&amp;"'!"&amp;ADDRESS(ROW(),COLUMN())))</f>
        <v>11372040.942906169</v>
      </c>
      <c r="I333" s="124" cm="1">
        <f t="array" aca="1" ref="I333" ca="1">SUM(INDIRECT("'"&amp;TOTALCustomerSheets&amp;"'!"&amp;ADDRESS(ROW(),COLUMN())))</f>
        <v>6043.4440161346511</v>
      </c>
      <c r="J333" s="124" cm="1">
        <f t="array" aca="1" ref="J333" ca="1">SUM(INDIRECT("'"&amp;TOTALCustomerSheets&amp;"'!"&amp;ADDRESS(ROW(),COLUMN())))</f>
        <v>180480.94382425118</v>
      </c>
      <c r="K333" s="124" cm="1">
        <f t="array" aca="1" ref="K333" ca="1">SUM(INDIRECT("'"&amp;TOTALCustomerSheets&amp;"'!"&amp;ADDRESS(ROW(),COLUMN())))</f>
        <v>1273895.1267930851</v>
      </c>
    </row>
    <row r="334" spans="1:11" ht="15" thickTop="1">
      <c r="D334" s="10" cm="1">
        <f t="array" aca="1" ref="D334" ca="1">SUM(INDIRECT("'"&amp;TOTALCustomerSheets&amp;"'!"&amp;ADDRESS(ROW(),COLUMN())))</f>
        <v>0</v>
      </c>
      <c r="E334" s="10">
        <f t="shared" ca="1" si="6"/>
        <v>0</v>
      </c>
      <c r="G334" s="10" cm="1">
        <f t="array" aca="1" ref="G334" ca="1">SUM(INDIRECT("'"&amp;TOTALCustomerSheets&amp;"'!"&amp;ADDRESS(ROW(),COLUMN())))</f>
        <v>0</v>
      </c>
      <c r="H334" s="10" cm="1">
        <f t="array" aca="1" ref="H334" ca="1">SUM(INDIRECT("'"&amp;TOTALCustomerSheets&amp;"'!"&amp;ADDRESS(ROW(),COLUMN())))</f>
        <v>0</v>
      </c>
      <c r="I334" s="10" cm="1">
        <f t="array" aca="1" ref="I334" ca="1">SUM(INDIRECT("'"&amp;TOTALCustomerSheets&amp;"'!"&amp;ADDRESS(ROW(),COLUMN())))</f>
        <v>0</v>
      </c>
      <c r="J334" s="10" cm="1">
        <f t="array" aca="1" ref="J334" ca="1">SUM(INDIRECT("'"&amp;TOTALCustomerSheets&amp;"'!"&amp;ADDRESS(ROW(),COLUMN())))</f>
        <v>0</v>
      </c>
      <c r="K334" s="10" cm="1">
        <f t="array" aca="1" ref="K334" ca="1">SUM(INDIRECT("'"&amp;TOTALCustomerSheets&amp;"'!"&amp;ADDRESS(ROW(),COLUMN())))</f>
        <v>0</v>
      </c>
    </row>
    <row r="335" spans="1:11">
      <c r="B335" s="7"/>
      <c r="E335" t="s">
        <v>298</v>
      </c>
    </row>
    <row r="336" spans="1:11">
      <c r="A336"/>
      <c r="C336"/>
    </row>
    <row r="337" spans="1:3" outlineLevel="1">
      <c r="A337"/>
      <c r="C337"/>
    </row>
    <row r="338" spans="1:3" outlineLevel="1">
      <c r="A338"/>
      <c r="C338"/>
    </row>
    <row r="339" spans="1:3" outlineLevel="1">
      <c r="A339"/>
      <c r="C339"/>
    </row>
    <row r="340" spans="1:3" outlineLevel="1">
      <c r="A340"/>
      <c r="C340"/>
    </row>
    <row r="341" spans="1:3" outlineLevel="1">
      <c r="A341"/>
      <c r="C341"/>
    </row>
    <row r="342" spans="1:3" outlineLevel="1">
      <c r="A342"/>
      <c r="C342"/>
    </row>
    <row r="343" spans="1:3" outlineLevel="1">
      <c r="A343"/>
      <c r="C343"/>
    </row>
    <row r="344" spans="1:3" outlineLevel="1">
      <c r="A344"/>
      <c r="C344"/>
    </row>
    <row r="345" spans="1:3" outlineLevel="1">
      <c r="A345"/>
      <c r="C345"/>
    </row>
    <row r="346" spans="1:3" outlineLevel="1">
      <c r="A346"/>
      <c r="C346"/>
    </row>
    <row r="347" spans="1:3" outlineLevel="1">
      <c r="A347"/>
      <c r="C347"/>
    </row>
    <row r="348" spans="1:3" outlineLevel="1">
      <c r="A348"/>
      <c r="C348"/>
    </row>
    <row r="349" spans="1:3" outlineLevel="1">
      <c r="A349"/>
      <c r="C349"/>
    </row>
    <row r="350" spans="1:3" outlineLevel="1">
      <c r="A350"/>
      <c r="C350"/>
    </row>
    <row r="351" spans="1:3" outlineLevel="1">
      <c r="A351"/>
      <c r="C351"/>
    </row>
    <row r="352" spans="1:3" outlineLevel="1">
      <c r="A352"/>
      <c r="C352"/>
    </row>
    <row r="353" spans="1:3" outlineLevel="1">
      <c r="A353"/>
      <c r="C353"/>
    </row>
    <row r="354" spans="1:3" outlineLevel="1">
      <c r="A354"/>
      <c r="C354"/>
    </row>
    <row r="355" spans="1:3" outlineLevel="1">
      <c r="A355"/>
      <c r="C355"/>
    </row>
    <row r="356" spans="1:3" outlineLevel="1">
      <c r="A356"/>
      <c r="C356"/>
    </row>
    <row r="357" spans="1:3" outlineLevel="1">
      <c r="A357"/>
      <c r="C357"/>
    </row>
    <row r="358" spans="1:3" outlineLevel="1">
      <c r="A358"/>
      <c r="C358"/>
    </row>
    <row r="359" spans="1:3" outlineLevel="1">
      <c r="A359"/>
      <c r="C359"/>
    </row>
    <row r="360" spans="1:3" outlineLevel="1">
      <c r="A360"/>
      <c r="C360"/>
    </row>
    <row r="361" spans="1:3" outlineLevel="1">
      <c r="A361"/>
      <c r="C361"/>
    </row>
    <row r="362" spans="1:3" outlineLevel="1">
      <c r="A362"/>
      <c r="C362"/>
    </row>
    <row r="363" spans="1:3" outlineLevel="1">
      <c r="A363"/>
      <c r="C363"/>
    </row>
    <row r="364" spans="1:3" outlineLevel="1">
      <c r="A364"/>
      <c r="C364"/>
    </row>
    <row r="365" spans="1:3" outlineLevel="1">
      <c r="A365"/>
      <c r="C365"/>
    </row>
    <row r="366" spans="1:3" outlineLevel="1">
      <c r="A366"/>
      <c r="C366"/>
    </row>
    <row r="367" spans="1:3" outlineLevel="1">
      <c r="A367"/>
      <c r="C367"/>
    </row>
    <row r="368" spans="1:3" outlineLevel="1">
      <c r="A368"/>
      <c r="C368"/>
    </row>
    <row r="369" spans="1:11" outlineLevel="1">
      <c r="A369"/>
      <c r="C369"/>
    </row>
    <row r="370" spans="1:11" outlineLevel="1">
      <c r="A370"/>
      <c r="C370"/>
    </row>
    <row r="371" spans="1:11" outlineLevel="1">
      <c r="A371"/>
      <c r="C371"/>
    </row>
    <row r="372" spans="1:11">
      <c r="A372"/>
      <c r="C372"/>
    </row>
    <row r="373" spans="1:11">
      <c r="A373"/>
      <c r="C373"/>
    </row>
    <row r="374" spans="1:11">
      <c r="A374"/>
      <c r="C374"/>
    </row>
    <row r="375" spans="1:11">
      <c r="A375"/>
      <c r="C375"/>
    </row>
    <row r="384" spans="1:11">
      <c r="A384"/>
      <c r="C384"/>
      <c r="G384" s="14"/>
      <c r="H384" s="14"/>
      <c r="I384" s="14"/>
      <c r="J384" s="14"/>
      <c r="K384" s="14"/>
    </row>
    <row r="385" spans="1:11">
      <c r="A385"/>
      <c r="C385"/>
      <c r="G385" s="14"/>
      <c r="H385" s="14"/>
      <c r="I385" s="14"/>
      <c r="J385" s="14"/>
      <c r="K385" s="14"/>
    </row>
    <row r="386" spans="1:11">
      <c r="A386"/>
      <c r="C386"/>
      <c r="G386" s="14"/>
      <c r="H386" s="14"/>
      <c r="I386" s="14"/>
      <c r="J386" s="14"/>
      <c r="K386" s="14"/>
    </row>
    <row r="387" spans="1:11">
      <c r="A387"/>
      <c r="C387"/>
      <c r="G387" s="14"/>
      <c r="H387" s="14"/>
      <c r="I387" s="14"/>
      <c r="J387" s="14"/>
      <c r="K387" s="14"/>
    </row>
    <row r="388" spans="1:11">
      <c r="A388"/>
      <c r="C388"/>
      <c r="G388" s="14"/>
      <c r="H388" s="14"/>
      <c r="I388" s="14"/>
      <c r="J388" s="14"/>
      <c r="K388" s="14"/>
    </row>
  </sheetData>
  <pageMargins left="0.7" right="0.7" top="0.75" bottom="0.75" header="0.3" footer="0.3"/>
  <pageSetup scale="52" pageOrder="overThenDown" orientation="landscape" horizontalDpi="1200" verticalDpi="1200" r:id="rId1"/>
  <rowBreaks count="6" manualBreakCount="6">
    <brk id="73" max="12" man="1"/>
    <brk id="148" max="12" man="1"/>
    <brk id="159" max="12" man="1"/>
    <brk id="197" max="12" man="1"/>
    <brk id="238" max="12" man="1"/>
    <brk id="323" max="12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55">
    <tabColor theme="3"/>
  </sheetPr>
  <dimension ref="A1:L392"/>
  <sheetViews>
    <sheetView workbookViewId="0"/>
  </sheetViews>
  <sheetFormatPr defaultColWidth="9.15234375" defaultRowHeight="14.6" outlineLevelRow="1" outlineLevelCol="1"/>
  <cols>
    <col min="1" max="1" width="4.84375" style="31" customWidth="1"/>
    <col min="2" max="2" width="64.69140625" customWidth="1"/>
    <col min="3" max="3" width="9.84375" style="31" customWidth="1"/>
    <col min="4" max="4" width="16.3828125" customWidth="1"/>
    <col min="5" max="5" width="6.69140625" hidden="1" customWidth="1" outlineLevel="1"/>
    <col min="6" max="6" width="14.15234375" hidden="1" customWidth="1" outlineLevel="1"/>
    <col min="7" max="7" width="14.84375" customWidth="1" collapsed="1"/>
    <col min="8" max="13" width="14.84375" customWidth="1"/>
  </cols>
  <sheetData>
    <row r="1" spans="1:11">
      <c r="B1" s="11" t="str">
        <f>'General Inputs'!$D9</f>
        <v>COLUMBIA GAS OF KENTUCKY, INC.</v>
      </c>
    </row>
    <row r="2" spans="1:11">
      <c r="B2" s="11" t="str">
        <f>'General Inputs'!$D10</f>
        <v>Gas Class Cost of Service Study - Average of Customer-Demand and Demand-Commodity Methods</v>
      </c>
      <c r="I2" s="118"/>
    </row>
    <row r="3" spans="1:11">
      <c r="B3" s="11" t="str">
        <f>'General Inputs'!$D11</f>
        <v>FORECASTED PERIOD 12/31/2024 TO 12/31/2025</v>
      </c>
    </row>
    <row r="4" spans="1:11">
      <c r="B4" s="11" t="str" cm="1">
        <f t="array" aca="1" ref="B4" ca="1">VLOOKUP(_xlfn.TEXTAFTER(CELL("filename",A1),"]"),Contents!B:F,5,FALSE)</f>
        <v>Attachment RJA-2, Schedule 5 - Cost of Service Allocation Study Detail by Account</v>
      </c>
      <c r="I4" s="113"/>
    </row>
    <row r="5" spans="1:11">
      <c r="B5" s="31"/>
    </row>
    <row r="6" spans="1:11" ht="34.299999999999997">
      <c r="A6" s="19" t="s">
        <v>1</v>
      </c>
      <c r="B6" s="21" t="s">
        <v>113</v>
      </c>
      <c r="C6" s="19" t="s">
        <v>114</v>
      </c>
      <c r="D6" s="19" t="s">
        <v>115</v>
      </c>
      <c r="E6" s="128" t="s">
        <v>297</v>
      </c>
      <c r="F6" s="19"/>
      <c r="G6" s="20" t="str">
        <f>'General Inputs'!D$17</f>
        <v>GS-RESIDENTIAL</v>
      </c>
      <c r="H6" s="20" t="str">
        <f>'General Inputs'!E$17</f>
        <v>GS-OTHER</v>
      </c>
      <c r="I6" s="20" t="str">
        <f>'General Inputs'!F$17</f>
        <v>IUS</v>
      </c>
      <c r="J6" s="20" t="str">
        <f>'General Inputs'!G$17</f>
        <v>DS-ML</v>
      </c>
      <c r="K6" s="20" t="str">
        <f>'General Inputs'!H$17</f>
        <v>DS/IS</v>
      </c>
    </row>
    <row r="7" spans="1:11">
      <c r="E7" s="10"/>
      <c r="G7" s="10"/>
      <c r="H7" s="10"/>
      <c r="I7" s="10"/>
      <c r="J7" s="10"/>
      <c r="K7" s="10"/>
    </row>
    <row r="8" spans="1:11">
      <c r="A8" s="31">
        <f>IF(ISBLANK('Input-Accounts'!A8),"",'Input-Accounts'!A8)</f>
        <v>1</v>
      </c>
      <c r="B8" s="1" t="str">
        <f>IF(ISBLANK('Input-Accounts'!B8),"",'Input-Accounts'!B8)</f>
        <v>RATE BASE</v>
      </c>
      <c r="C8" s="31" t="str">
        <f>IF(ISBLANK('Input-Accounts'!C8),"",'Input-Accounts'!C8)</f>
        <v/>
      </c>
      <c r="D8" t="str">
        <f>IF(ISBLANK('Input-Accounts'!D8),"",'Input-Accounts'!D8)</f>
        <v/>
      </c>
      <c r="E8" s="10" t="str">
        <f t="shared" ref="E8:E17" si="0">IFERROR(IF(D8="","",IF(D8=0,0,IF(ABS(D8-SUM($G8:$M8))&lt;Check_Limit,0,1))),1)</f>
        <v/>
      </c>
      <c r="G8" s="10"/>
      <c r="H8" s="10"/>
      <c r="I8" s="10"/>
      <c r="J8" s="10"/>
      <c r="K8" s="10"/>
    </row>
    <row r="9" spans="1:11">
      <c r="A9" s="31">
        <f>IF(ISBLANK('Input-Accounts'!A9),"",'Input-Accounts'!A9)</f>
        <v>2</v>
      </c>
      <c r="B9" s="1" t="str">
        <f>IF(ISBLANK('Input-Accounts'!B9),"",'Input-Accounts'!B9)</f>
        <v>Plant in Service</v>
      </c>
      <c r="C9" s="31" t="str">
        <f>IF(ISBLANK('Input-Accounts'!C9),"",'Input-Accounts'!C9)</f>
        <v/>
      </c>
      <c r="D9" t="str">
        <f>IF(ISBLANK('Input-Accounts'!D9),"",'Input-Accounts'!D9)</f>
        <v/>
      </c>
      <c r="E9" s="10" t="str">
        <f t="shared" si="0"/>
        <v/>
      </c>
      <c r="G9" s="10"/>
      <c r="H9" s="10"/>
      <c r="I9" s="10"/>
      <c r="J9" s="10"/>
      <c r="K9" s="10"/>
    </row>
    <row r="10" spans="1:11" outlineLevel="1">
      <c r="A10" s="31">
        <f>IF(ISBLANK('Input-Accounts'!A10),"",'Input-Accounts'!A10)</f>
        <v>3</v>
      </c>
      <c r="B10" s="1" t="str">
        <f>IF(ISBLANK('Input-Accounts'!B10),"",'Input-Accounts'!B10)</f>
        <v>Intangible Plant</v>
      </c>
      <c r="C10" s="31" t="str">
        <f>IF(ISBLANK('Input-Accounts'!C10),"",'Input-Accounts'!C10)</f>
        <v/>
      </c>
      <c r="D10" t="str">
        <f>IF(ISBLANK('Input-Accounts'!D10),"",'Input-Accounts'!D10)</f>
        <v/>
      </c>
      <c r="E10" s="10" t="str">
        <f t="shared" si="0"/>
        <v/>
      </c>
      <c r="G10" s="10"/>
      <c r="H10" s="10"/>
      <c r="I10" s="10"/>
      <c r="J10" s="10"/>
      <c r="K10" s="10"/>
    </row>
    <row r="11" spans="1:11" outlineLevel="1">
      <c r="A11" s="31">
        <f>IF(ISBLANK('Input-Accounts'!A11),"",'Input-Accounts'!A11)</f>
        <v>4</v>
      </c>
      <c r="B11" s="53" t="str">
        <f>IF(ISBLANK('Input-Accounts'!B11),"",'Input-Accounts'!B11)</f>
        <v>Organization</v>
      </c>
      <c r="C11" s="31">
        <f>IF(ISBLANK('Input-Accounts'!C11),"",'Input-Accounts'!C11)</f>
        <v>301</v>
      </c>
      <c r="D11" s="10">
        <f>IF(ISBLANK('Input-Accounts'!D11),"",'Input-Accounts'!D11)</f>
        <v>521.19999999999993</v>
      </c>
      <c r="E11" s="10">
        <f t="shared" ca="1" si="0"/>
        <v>0</v>
      </c>
      <c r="F11" s="3"/>
      <c r="G11" s="10">
        <f ca="1">SUM(DemandTotal:CustomerTotal!G11)</f>
        <v>363.48857464026878</v>
      </c>
      <c r="H11" s="10">
        <f ca="1">SUM(DemandTotal:CustomerTotal!H11)</f>
        <v>119.73355405971159</v>
      </c>
      <c r="I11" s="10">
        <f ca="1">SUM(DemandTotal:CustomerTotal!I11)</f>
        <v>0.11914929579269015</v>
      </c>
      <c r="J11" s="10">
        <f ca="1">SUM(DemandTotal:CustomerTotal!J11)</f>
        <v>0.66517649951438795</v>
      </c>
      <c r="K11" s="10">
        <f ca="1">SUM(DemandTotal:CustomerTotal!K11)</f>
        <v>37.193545504712397</v>
      </c>
    </row>
    <row r="12" spans="1:11" outlineLevel="1">
      <c r="A12" s="31">
        <f>IF(ISBLANK('Input-Accounts'!A12),"",'Input-Accounts'!A12)</f>
        <v>5</v>
      </c>
      <c r="B12" s="53" t="str">
        <f>IF(ISBLANK('Input-Accounts'!B12),"",'Input-Accounts'!B12)</f>
        <v>Misc. Intangible Plant - Plant Related</v>
      </c>
      <c r="C12" s="31">
        <f>IF(ISBLANK('Input-Accounts'!C12),"",'Input-Accounts'!C12)</f>
        <v>303</v>
      </c>
      <c r="D12" s="10">
        <f>IF(ISBLANK('Input-Accounts'!D12),"",'Input-Accounts'!D12)</f>
        <v>88156.566153846143</v>
      </c>
      <c r="E12" s="10">
        <f t="shared" ca="1" si="0"/>
        <v>0</v>
      </c>
      <c r="F12" s="3"/>
      <c r="G12" s="10">
        <f ca="1">SUM(DemandTotal:CustomerTotal!G12)</f>
        <v>61481.014152805263</v>
      </c>
      <c r="H12" s="10">
        <f ca="1">SUM(DemandTotal:CustomerTotal!H12)</f>
        <v>20251.916690905757</v>
      </c>
      <c r="I12" s="10">
        <f ca="1">SUM(DemandTotal:CustomerTotal!I12)</f>
        <v>20.15309435290191</v>
      </c>
      <c r="J12" s="10">
        <f ca="1">SUM(DemandTotal:CustomerTotal!J12)</f>
        <v>112.50897176405211</v>
      </c>
      <c r="K12" s="10">
        <f ca="1">SUM(DemandTotal:CustomerTotal!K12)</f>
        <v>6290.9732440181615</v>
      </c>
    </row>
    <row r="13" spans="1:11" outlineLevel="1">
      <c r="A13" s="31">
        <f>IF(ISBLANK('Input-Accounts'!A13),"",'Input-Accounts'!A13)</f>
        <v>6</v>
      </c>
      <c r="B13" s="53" t="str">
        <f>IF(ISBLANK('Input-Accounts'!B13),"",'Input-Accounts'!B13)</f>
        <v>MISC INTANGIBLE PLANT-DIS SOFTWARE</v>
      </c>
      <c r="C13" s="31">
        <f>IF(ISBLANK('Input-Accounts'!C13),"",'Input-Accounts'!C13)</f>
        <v>303.10000000000002</v>
      </c>
      <c r="D13" s="10">
        <f>IF(ISBLANK('Input-Accounts'!D13),"",'Input-Accounts'!D13)</f>
        <v>943.27000000000032</v>
      </c>
      <c r="E13" s="10">
        <f t="shared" ca="1" si="0"/>
        <v>0</v>
      </c>
      <c r="F13" s="3"/>
      <c r="G13" s="10">
        <f ca="1">SUM(DemandTotal:CustomerTotal!G13)</f>
        <v>657.84318457583754</v>
      </c>
      <c r="H13" s="10">
        <f ca="1">SUM(DemandTotal:CustomerTotal!H13)</f>
        <v>216.69430072506563</v>
      </c>
      <c r="I13" s="10">
        <f ca="1">SUM(DemandTotal:CustomerTotal!I13)</f>
        <v>0.21563690760240004</v>
      </c>
      <c r="J13" s="10">
        <f ca="1">SUM(DemandTotal:CustomerTotal!J13)</f>
        <v>1.2038392875996489</v>
      </c>
      <c r="K13" s="10">
        <f ca="1">SUM(DemandTotal:CustomerTotal!K13)</f>
        <v>67.313038503895015</v>
      </c>
    </row>
    <row r="14" spans="1:11" outlineLevel="1">
      <c r="A14" s="31">
        <f>IF(ISBLANK('Input-Accounts'!A14),"",'Input-Accounts'!A14)</f>
        <v>7</v>
      </c>
      <c r="B14" s="53" t="str">
        <f>IF(ISBLANK('Input-Accounts'!B14),"",'Input-Accounts'!B14)</f>
        <v>MISC INTANGIBLE PLANT-FARA SOFTWARE</v>
      </c>
      <c r="C14" s="31">
        <f>IF(ISBLANK('Input-Accounts'!C14),"",'Input-Accounts'!C14)</f>
        <v>303.2</v>
      </c>
      <c r="D14" s="10">
        <f>IF(ISBLANK('Input-Accounts'!D14),"",'Input-Accounts'!D14)</f>
        <v>0</v>
      </c>
      <c r="E14" s="10">
        <f t="shared" si="0"/>
        <v>0</v>
      </c>
      <c r="F14" s="3"/>
      <c r="G14" s="10">
        <f ca="1">SUM(DemandTotal:CustomerTotal!G14)</f>
        <v>0</v>
      </c>
      <c r="H14" s="10">
        <f ca="1">SUM(DemandTotal:CustomerTotal!H14)</f>
        <v>0</v>
      </c>
      <c r="I14" s="10">
        <f ca="1">SUM(DemandTotal:CustomerTotal!I14)</f>
        <v>0</v>
      </c>
      <c r="J14" s="10">
        <f ca="1">SUM(DemandTotal:CustomerTotal!J14)</f>
        <v>0</v>
      </c>
      <c r="K14" s="10">
        <f ca="1">SUM(DemandTotal:CustomerTotal!K14)</f>
        <v>0</v>
      </c>
    </row>
    <row r="15" spans="1:11" outlineLevel="1">
      <c r="A15" s="31">
        <f>IF(ISBLANK('Input-Accounts'!A15),"",'Input-Accounts'!A15)</f>
        <v>8</v>
      </c>
      <c r="B15" s="53" t="str">
        <f>IF(ISBLANK('Input-Accounts'!B15),"",'Input-Accounts'!B15)</f>
        <v>MISC INTANGIBLE PLANT-OTHER SOFTWARE</v>
      </c>
      <c r="C15" s="31">
        <f>IF(ISBLANK('Input-Accounts'!C15),"",'Input-Accounts'!C15)</f>
        <v>303.3</v>
      </c>
      <c r="D15" s="10">
        <f>IF(ISBLANK('Input-Accounts'!D15),"",'Input-Accounts'!D15)</f>
        <v>16135215.843362007</v>
      </c>
      <c r="E15" s="10">
        <f t="shared" ca="1" si="0"/>
        <v>0</v>
      </c>
      <c r="F15" s="3"/>
      <c r="G15" s="10">
        <f ca="1">SUM(DemandTotal:CustomerTotal!G15)</f>
        <v>11252813.907169493</v>
      </c>
      <c r="H15" s="10">
        <f ca="1">SUM(DemandTotal:CustomerTotal!H15)</f>
        <v>3706689.8281778591</v>
      </c>
      <c r="I15" s="10">
        <f ca="1">SUM(DemandTotal:CustomerTotal!I15)</f>
        <v>3688.6024658473539</v>
      </c>
      <c r="J15" s="10">
        <f ca="1">SUM(DemandTotal:CustomerTotal!J15)</f>
        <v>20592.414415956708</v>
      </c>
      <c r="K15" s="10">
        <f ca="1">SUM(DemandTotal:CustomerTotal!K15)</f>
        <v>1151431.0911328499</v>
      </c>
    </row>
    <row r="16" spans="1:11" outlineLevel="1">
      <c r="A16" s="31">
        <f>IF(ISBLANK('Input-Accounts'!A16),"",'Input-Accounts'!A16)</f>
        <v>9</v>
      </c>
      <c r="B16" s="53" t="str">
        <f>IF(ISBLANK('Input-Accounts'!B16),"",'Input-Accounts'!B16)</f>
        <v>MISC INTANGIBLE PLANT-CLOUD SOFTWARE</v>
      </c>
      <c r="C16" s="31">
        <f>IF(ISBLANK('Input-Accounts'!C16),"",'Input-Accounts'!C16)</f>
        <v>303.99</v>
      </c>
      <c r="D16" s="10">
        <f>IF(ISBLANK('Input-Accounts'!D16),"",'Input-Accounts'!D16)</f>
        <v>3687044.9116451209</v>
      </c>
      <c r="E16" s="10">
        <f t="shared" ca="1" si="0"/>
        <v>0</v>
      </c>
      <c r="F16" s="3"/>
      <c r="G16" s="10">
        <f ca="1">SUM(DemandTotal:CustomerTotal!G16)</f>
        <v>2571371.2578061032</v>
      </c>
      <c r="H16" s="10">
        <f ca="1">SUM(DemandTotal:CustomerTotal!H16)</f>
        <v>847012.64629517589</v>
      </c>
      <c r="I16" s="10">
        <f ca="1">SUM(DemandTotal:CustomerTotal!I16)</f>
        <v>842.87951799412451</v>
      </c>
      <c r="J16" s="10">
        <f ca="1">SUM(DemandTotal:CustomerTotal!J16)</f>
        <v>4705.5556943216379</v>
      </c>
      <c r="K16" s="10">
        <f ca="1">SUM(DemandTotal:CustomerTotal!K16)</f>
        <v>263112.57233152556</v>
      </c>
    </row>
    <row r="17" spans="1:11" outlineLevel="1">
      <c r="A17" s="31">
        <f>IF(ISBLANK('Input-Accounts'!A17),"",'Input-Accounts'!A17)</f>
        <v>10</v>
      </c>
      <c r="B17" t="str">
        <f>IF(ISBLANK('Input-Accounts'!B17),"",'Input-Accounts'!B17)</f>
        <v>Subtotal - Intangible Plant</v>
      </c>
      <c r="C17" s="31" t="str">
        <f>IF(ISBLANK('Input-Accounts'!C17),"",'Input-Accounts'!C17)</f>
        <v/>
      </c>
      <c r="D17" s="123">
        <f>IF(ISBLANK('Input-Accounts'!D17),"",'Input-Accounts'!D17)</f>
        <v>19911881.791160975</v>
      </c>
      <c r="E17" s="10">
        <f t="shared" ca="1" si="0"/>
        <v>0</v>
      </c>
      <c r="G17" s="123">
        <f ca="1">SUM(DemandTotal:CustomerTotal!G17)</f>
        <v>13886687.510887617</v>
      </c>
      <c r="H17" s="123">
        <f ca="1">SUM(DemandTotal:CustomerTotal!H17)</f>
        <v>4574290.8190187253</v>
      </c>
      <c r="I17" s="123">
        <f ca="1">SUM(DemandTotal:CustomerTotal!I17)</f>
        <v>4551.9698643977754</v>
      </c>
      <c r="J17" s="123">
        <f ca="1">SUM(DemandTotal:CustomerTotal!J17)</f>
        <v>25412.348097829508</v>
      </c>
      <c r="K17" s="123">
        <f ca="1">SUM(DemandTotal:CustomerTotal!K17)</f>
        <v>1420939.1432924019</v>
      </c>
    </row>
    <row r="18" spans="1:11" outlineLevel="1">
      <c r="A18" s="31" t="str">
        <f>IF(ISBLANK('Input-Accounts'!A18),"",'Input-Accounts'!A18)</f>
        <v/>
      </c>
      <c r="B18" t="str">
        <f>IF(ISBLANK('Input-Accounts'!B18),"",'Input-Accounts'!B18)</f>
        <v/>
      </c>
      <c r="D18" s="10"/>
      <c r="E18" s="10"/>
      <c r="G18" s="10"/>
      <c r="H18" s="10"/>
      <c r="I18" s="10"/>
      <c r="J18" s="10"/>
      <c r="K18" s="10"/>
    </row>
    <row r="19" spans="1:11" outlineLevel="1">
      <c r="A19" s="31">
        <f>IF(ISBLANK('Input-Accounts'!A19),"",'Input-Accounts'!A19)</f>
        <v>11</v>
      </c>
      <c r="B19" s="1" t="str">
        <f>IF(ISBLANK('Input-Accounts'!B19),"",'Input-Accounts'!B19)</f>
        <v>Distribution Plant</v>
      </c>
      <c r="C19" s="31" t="str">
        <f>IF(ISBLANK('Input-Accounts'!C19),"",'Input-Accounts'!C19)</f>
        <v/>
      </c>
      <c r="D19" s="10" t="str">
        <f>IF(ISBLANK('Input-Accounts'!D19),"",'Input-Accounts'!D19)</f>
        <v/>
      </c>
      <c r="E19" s="10" t="str">
        <f t="shared" ref="E19:E54" si="1">IFERROR(IF(D19="","",IF(D19=0,0,IF(ABS(D19-SUM($G19:$M19))&lt;Check_Limit,0,1))),1)</f>
        <v/>
      </c>
      <c r="F19" s="3"/>
      <c r="G19" s="10"/>
      <c r="H19" s="10"/>
      <c r="I19" s="10"/>
      <c r="J19" s="10"/>
      <c r="K19" s="10"/>
    </row>
    <row r="20" spans="1:11" outlineLevel="1">
      <c r="A20" s="31">
        <f>IF(ISBLANK('Input-Accounts'!A20),"",'Input-Accounts'!A20)</f>
        <v>12</v>
      </c>
      <c r="B20" s="53" t="str">
        <f>IF(ISBLANK('Input-Accounts'!B20),"",'Input-Accounts'!B20)</f>
        <v>LAND-CITY GATE &amp; MAIN LINE IND. M &amp; R</v>
      </c>
      <c r="C20" s="31">
        <f>IF(ISBLANK('Input-Accounts'!C20),"",'Input-Accounts'!C20)</f>
        <v>374.1</v>
      </c>
      <c r="D20" s="10">
        <f>IF(ISBLANK('Input-Accounts'!D20),"",'Input-Accounts'!D20)</f>
        <v>205.40000000000006</v>
      </c>
      <c r="E20" s="10">
        <f t="shared" ca="1" si="1"/>
        <v>0</v>
      </c>
      <c r="F20" s="3"/>
      <c r="G20" s="10">
        <f ca="1">SUM(DemandTotal:CustomerTotal!G20)</f>
        <v>125.64079811500972</v>
      </c>
      <c r="H20" s="10">
        <f ca="1">SUM(DemandTotal:CustomerTotal!H20)</f>
        <v>58.55150476070235</v>
      </c>
      <c r="I20" s="10">
        <f ca="1">SUM(DemandTotal:CustomerTotal!I20)</f>
        <v>6.4550233231134707E-2</v>
      </c>
      <c r="J20" s="10">
        <f ca="1">SUM(DemandTotal:CustomerTotal!J20)</f>
        <v>0</v>
      </c>
      <c r="K20" s="10">
        <f ca="1">SUM(DemandTotal:CustomerTotal!K20)</f>
        <v>21.143146891056876</v>
      </c>
    </row>
    <row r="21" spans="1:11" outlineLevel="1">
      <c r="A21" s="31">
        <f>IF(ISBLANK('Input-Accounts'!A21),"",'Input-Accounts'!A21)</f>
        <v>13</v>
      </c>
      <c r="B21" s="53" t="str">
        <f>IF(ISBLANK('Input-Accounts'!B21),"",'Input-Accounts'!B21)</f>
        <v>LAND-OTHER DISTRIBUTION SYSTEMS</v>
      </c>
      <c r="C21" s="31">
        <f>IF(ISBLANK('Input-Accounts'!C21),"",'Input-Accounts'!C21)</f>
        <v>374.2</v>
      </c>
      <c r="D21" s="10">
        <f>IF(ISBLANK('Input-Accounts'!D21),"",'Input-Accounts'!D21)</f>
        <v>876986.66</v>
      </c>
      <c r="E21" s="10">
        <f t="shared" ca="1" si="1"/>
        <v>0</v>
      </c>
      <c r="F21" s="3"/>
      <c r="G21" s="10">
        <f ca="1">SUM(DemandTotal:CustomerTotal!G21)</f>
        <v>536442.57010037312</v>
      </c>
      <c r="H21" s="10">
        <f ca="1">SUM(DemandTotal:CustomerTotal!H21)</f>
        <v>249994.58908501675</v>
      </c>
      <c r="I21" s="10">
        <f ca="1">SUM(DemandTotal:CustomerTotal!I21)</f>
        <v>275.60707616160573</v>
      </c>
      <c r="J21" s="10">
        <f ca="1">SUM(DemandTotal:CustomerTotal!J21)</f>
        <v>0</v>
      </c>
      <c r="K21" s="10">
        <f ca="1">SUM(DemandTotal:CustomerTotal!K21)</f>
        <v>90273.89373844862</v>
      </c>
    </row>
    <row r="22" spans="1:11" outlineLevel="1">
      <c r="A22" s="31">
        <f>IF(ISBLANK('Input-Accounts'!A22),"",'Input-Accounts'!A22)</f>
        <v>14</v>
      </c>
      <c r="B22" s="53" t="str">
        <f>IF(ISBLANK('Input-Accounts'!B22),"",'Input-Accounts'!B22)</f>
        <v>LAND RIGHTS-OTHER DISTR SYSTEMS</v>
      </c>
      <c r="C22" s="31">
        <f>IF(ISBLANK('Input-Accounts'!C22),"",'Input-Accounts'!C22)</f>
        <v>374.4</v>
      </c>
      <c r="D22" s="10">
        <f>IF(ISBLANK('Input-Accounts'!D22),"",'Input-Accounts'!D22)</f>
        <v>3216702.4692307701</v>
      </c>
      <c r="E22" s="10">
        <f t="shared" ca="1" si="1"/>
        <v>0</v>
      </c>
      <c r="F22" s="3"/>
      <c r="G22" s="10">
        <f ca="1">SUM(DemandTotal:CustomerTotal!G22)</f>
        <v>1967619.5985037794</v>
      </c>
      <c r="H22" s="10">
        <f ca="1">SUM(DemandTotal:CustomerTotal!H22)</f>
        <v>916956.03671338072</v>
      </c>
      <c r="I22" s="10">
        <f ca="1">SUM(DemandTotal:CustomerTotal!I22)</f>
        <v>1010.9001685687102</v>
      </c>
      <c r="J22" s="10">
        <f ca="1">SUM(DemandTotal:CustomerTotal!J22)</f>
        <v>0</v>
      </c>
      <c r="K22" s="10">
        <f ca="1">SUM(DemandTotal:CustomerTotal!K22)</f>
        <v>331115.93384504149</v>
      </c>
    </row>
    <row r="23" spans="1:11" outlineLevel="1">
      <c r="A23" s="31">
        <f>IF(ISBLANK('Input-Accounts'!A23),"",'Input-Accounts'!A23)</f>
        <v>15</v>
      </c>
      <c r="B23" s="53" t="str">
        <f>IF(ISBLANK('Input-Accounts'!B23),"",'Input-Accounts'!B23)</f>
        <v>RIGHTS OF WAY</v>
      </c>
      <c r="C23" s="31">
        <f>IF(ISBLANK('Input-Accounts'!C23),"",'Input-Accounts'!C23)</f>
        <v>374.5</v>
      </c>
      <c r="D23" s="10">
        <f>IF(ISBLANK('Input-Accounts'!D23),"",'Input-Accounts'!D23)</f>
        <v>2666577.1599999997</v>
      </c>
      <c r="E23" s="10">
        <f t="shared" ca="1" si="1"/>
        <v>0</v>
      </c>
      <c r="F23" s="3"/>
      <c r="G23" s="10">
        <f ca="1">SUM(DemandTotal:CustomerTotal!G23)</f>
        <v>1631114.3262787526</v>
      </c>
      <c r="H23" s="10">
        <f ca="1">SUM(DemandTotal:CustomerTotal!H23)</f>
        <v>760136.83193047752</v>
      </c>
      <c r="I23" s="10">
        <f ca="1">SUM(DemandTotal:CustomerTotal!I23)</f>
        <v>838.01449662520315</v>
      </c>
      <c r="J23" s="10">
        <f ca="1">SUM(DemandTotal:CustomerTotal!J23)</f>
        <v>0</v>
      </c>
      <c r="K23" s="10">
        <f ca="1">SUM(DemandTotal:CustomerTotal!K23)</f>
        <v>274487.98729414435</v>
      </c>
    </row>
    <row r="24" spans="1:11" outlineLevel="1">
      <c r="A24" s="31">
        <f>IF(ISBLANK('Input-Accounts'!A24),"",'Input-Accounts'!A24)</f>
        <v>16</v>
      </c>
      <c r="B24" s="53" t="str">
        <f>IF(ISBLANK('Input-Accounts'!B24),"",'Input-Accounts'!B24)</f>
        <v>STRUC &amp; IMPROV-CITY GATE M &amp; R</v>
      </c>
      <c r="C24" s="31">
        <f>IF(ISBLANK('Input-Accounts'!C24),"",'Input-Accounts'!C24)</f>
        <v>375.2</v>
      </c>
      <c r="D24" s="10">
        <f>IF(ISBLANK('Input-Accounts'!D24),"",'Input-Accounts'!D24)</f>
        <v>2124.98</v>
      </c>
      <c r="E24" s="10">
        <f t="shared" ca="1" si="1"/>
        <v>0</v>
      </c>
      <c r="F24" s="3"/>
      <c r="G24" s="10">
        <f ca="1">SUM(DemandTotal:CustomerTotal!G24)</f>
        <v>1299.8256240430051</v>
      </c>
      <c r="H24" s="10">
        <f ca="1">SUM(DemandTotal:CustomerTotal!H24)</f>
        <v>605.74866887243058</v>
      </c>
      <c r="I24" s="10">
        <f ca="1">SUM(DemandTotal:CustomerTotal!I24)</f>
        <v>0.66780893189628332</v>
      </c>
      <c r="J24" s="10">
        <f ca="1">SUM(DemandTotal:CustomerTotal!J24)</f>
        <v>0</v>
      </c>
      <c r="K24" s="10">
        <f ca="1">SUM(DemandTotal:CustomerTotal!K24)</f>
        <v>218.73789815266812</v>
      </c>
    </row>
    <row r="25" spans="1:11" outlineLevel="1">
      <c r="A25" s="31">
        <f>IF(ISBLANK('Input-Accounts'!A25),"",'Input-Accounts'!A25)</f>
        <v>17</v>
      </c>
      <c r="B25" s="53" t="str">
        <f>IF(ISBLANK('Input-Accounts'!B25),"",'Input-Accounts'!B25)</f>
        <v>STRUC &amp; IMPROV-GENERAL M &amp; R</v>
      </c>
      <c r="C25" s="31">
        <f>IF(ISBLANK('Input-Accounts'!C25),"",'Input-Accounts'!C25)</f>
        <v>375.3</v>
      </c>
      <c r="D25" s="10">
        <f>IF(ISBLANK('Input-Accounts'!D25),"",'Input-Accounts'!D25)</f>
        <v>0</v>
      </c>
      <c r="E25" s="10">
        <f t="shared" si="1"/>
        <v>0</v>
      </c>
      <c r="F25" s="3"/>
      <c r="G25" s="10">
        <f ca="1">SUM(DemandTotal:CustomerTotal!G25)</f>
        <v>0</v>
      </c>
      <c r="H25" s="10">
        <f ca="1">SUM(DemandTotal:CustomerTotal!H25)</f>
        <v>0</v>
      </c>
      <c r="I25" s="10">
        <f ca="1">SUM(DemandTotal:CustomerTotal!I25)</f>
        <v>0</v>
      </c>
      <c r="J25" s="10">
        <f ca="1">SUM(DemandTotal:CustomerTotal!J25)</f>
        <v>0</v>
      </c>
      <c r="K25" s="10">
        <f ca="1">SUM(DemandTotal:CustomerTotal!K25)</f>
        <v>0</v>
      </c>
    </row>
    <row r="26" spans="1:11" outlineLevel="1">
      <c r="A26" s="31">
        <f>IF(ISBLANK('Input-Accounts'!A26),"",'Input-Accounts'!A26)</f>
        <v>18</v>
      </c>
      <c r="B26" s="53" t="str">
        <f>IF(ISBLANK('Input-Accounts'!B26),"",'Input-Accounts'!B26)</f>
        <v xml:space="preserve">STRUC &amp; IMPROV-REGULATING </v>
      </c>
      <c r="C26" s="31">
        <f>IF(ISBLANK('Input-Accounts'!C26),"",'Input-Accounts'!C26)</f>
        <v>375.4</v>
      </c>
      <c r="D26" s="10">
        <f>IF(ISBLANK('Input-Accounts'!D26),"",'Input-Accounts'!D26)</f>
        <v>3949073.6084615374</v>
      </c>
      <c r="E26" s="10">
        <f t="shared" ca="1" si="1"/>
        <v>0</v>
      </c>
      <c r="F26" s="3"/>
      <c r="G26" s="10">
        <f ca="1">SUM(DemandTotal:CustomerTotal!G26)</f>
        <v>2415602.5315580759</v>
      </c>
      <c r="H26" s="10">
        <f ca="1">SUM(DemandTotal:CustomerTotal!H26)</f>
        <v>1125726.3981801346</v>
      </c>
      <c r="I26" s="10">
        <f ca="1">SUM(DemandTotal:CustomerTotal!I26)</f>
        <v>1241.059505711348</v>
      </c>
      <c r="J26" s="10">
        <f ca="1">SUM(DemandTotal:CustomerTotal!J26)</f>
        <v>0</v>
      </c>
      <c r="K26" s="10">
        <f ca="1">SUM(DemandTotal:CustomerTotal!K26)</f>
        <v>406503.61921761575</v>
      </c>
    </row>
    <row r="27" spans="1:11" outlineLevel="1">
      <c r="A27" s="31">
        <f>IF(ISBLANK('Input-Accounts'!A27),"",'Input-Accounts'!A27)</f>
        <v>19</v>
      </c>
      <c r="B27" s="53" t="str">
        <f>IF(ISBLANK('Input-Accounts'!B27),"",'Input-Accounts'!B27)</f>
        <v>STRUC &amp; IMPROV-REGULATING - DS-ML DIRECT ASSIGNMENT</v>
      </c>
      <c r="C27" s="31">
        <f>IF(ISBLANK('Input-Accounts'!C27),"",'Input-Accounts'!C27)</f>
        <v>375.4</v>
      </c>
      <c r="D27" s="10">
        <f>IF(ISBLANK('Input-Accounts'!D27),"",'Input-Accounts'!D27)</f>
        <v>46210.76</v>
      </c>
      <c r="E27" s="10">
        <f t="shared" ca="1" si="1"/>
        <v>0</v>
      </c>
      <c r="F27" s="3"/>
      <c r="G27" s="10">
        <f ca="1">SUM(DemandTotal:CustomerTotal!G27)</f>
        <v>0</v>
      </c>
      <c r="H27" s="10">
        <f ca="1">SUM(DemandTotal:CustomerTotal!H27)</f>
        <v>0</v>
      </c>
      <c r="I27" s="10">
        <f ca="1">SUM(DemandTotal:CustomerTotal!I27)</f>
        <v>0</v>
      </c>
      <c r="J27" s="10">
        <f ca="1">SUM(DemandTotal:CustomerTotal!J27)</f>
        <v>46210.76</v>
      </c>
      <c r="K27" s="10">
        <f ca="1">SUM(DemandTotal:CustomerTotal!K27)</f>
        <v>0</v>
      </c>
    </row>
    <row r="28" spans="1:11" outlineLevel="1">
      <c r="A28" s="31">
        <f>IF(ISBLANK('Input-Accounts'!A28),"",'Input-Accounts'!A28)</f>
        <v>20</v>
      </c>
      <c r="B28" s="53" t="str">
        <f>IF(ISBLANK('Input-Accounts'!B28),"",'Input-Accounts'!B28)</f>
        <v>STRUC &amp; IMPROV-DISTR. IND. M &amp; R</v>
      </c>
      <c r="C28" s="31">
        <f>IF(ISBLANK('Input-Accounts'!C28),"",'Input-Accounts'!C28)</f>
        <v>375.6</v>
      </c>
      <c r="D28" s="10">
        <f>IF(ISBLANK('Input-Accounts'!D28),"",'Input-Accounts'!D28)</f>
        <v>0</v>
      </c>
      <c r="E28" s="10">
        <f t="shared" si="1"/>
        <v>0</v>
      </c>
      <c r="F28" s="3"/>
      <c r="G28" s="10">
        <f ca="1">SUM(DemandTotal:CustomerTotal!G28)</f>
        <v>0</v>
      </c>
      <c r="H28" s="10">
        <f ca="1">SUM(DemandTotal:CustomerTotal!H28)</f>
        <v>0</v>
      </c>
      <c r="I28" s="10">
        <f ca="1">SUM(DemandTotal:CustomerTotal!I28)</f>
        <v>0</v>
      </c>
      <c r="J28" s="10">
        <f ca="1">SUM(DemandTotal:CustomerTotal!J28)</f>
        <v>0</v>
      </c>
      <c r="K28" s="10">
        <f ca="1">SUM(DemandTotal:CustomerTotal!K28)</f>
        <v>0</v>
      </c>
    </row>
    <row r="29" spans="1:11" outlineLevel="1">
      <c r="A29" s="31">
        <f>IF(ISBLANK('Input-Accounts'!A29),"",'Input-Accounts'!A29)</f>
        <v>21</v>
      </c>
      <c r="B29" s="53" t="str">
        <f>IF(ISBLANK('Input-Accounts'!B29),"",'Input-Accounts'!B29)</f>
        <v>STRUC &amp; IMPROV-OTHER DISTR. SYSTEMS</v>
      </c>
      <c r="C29" s="31">
        <f>IF(ISBLANK('Input-Accounts'!C29),"",'Input-Accounts'!C29)</f>
        <v>375.7</v>
      </c>
      <c r="D29" s="10">
        <f>IF(ISBLANK('Input-Accounts'!D29),"",'Input-Accounts'!D29)</f>
        <v>9736915.6261538453</v>
      </c>
      <c r="E29" s="10">
        <f t="shared" ca="1" si="1"/>
        <v>0</v>
      </c>
      <c r="F29" s="3"/>
      <c r="G29" s="10">
        <f ca="1">SUM(DemandTotal:CustomerTotal!G29)</f>
        <v>6790593.9799371101</v>
      </c>
      <c r="H29" s="10">
        <f ca="1">SUM(DemandTotal:CustomerTotal!H29)</f>
        <v>2236829.4579795515</v>
      </c>
      <c r="I29" s="10">
        <f ca="1">SUM(DemandTotal:CustomerTotal!I29)</f>
        <v>2225.9145050826392</v>
      </c>
      <c r="J29" s="10">
        <f ca="1">SUM(DemandTotal:CustomerTotal!J29)</f>
        <v>12426.645150176439</v>
      </c>
      <c r="K29" s="10">
        <f ca="1">SUM(DemandTotal:CustomerTotal!K29)</f>
        <v>694839.62858192308</v>
      </c>
    </row>
    <row r="30" spans="1:11" outlineLevel="1">
      <c r="A30" s="31">
        <f>IF(ISBLANK('Input-Accounts'!A30),"",'Input-Accounts'!A30)</f>
        <v>22</v>
      </c>
      <c r="B30" s="53" t="str">
        <f>IF(ISBLANK('Input-Accounts'!B30),"",'Input-Accounts'!B30)</f>
        <v>STRUC &amp; IMPROV-OTHER DISTR SYS-ILP</v>
      </c>
      <c r="C30" s="31">
        <f>IF(ISBLANK('Input-Accounts'!C30),"",'Input-Accounts'!C30)</f>
        <v>375.71</v>
      </c>
      <c r="D30" s="10">
        <f>IF(ISBLANK('Input-Accounts'!D30),"",'Input-Accounts'!D30)</f>
        <v>880994.59</v>
      </c>
      <c r="E30" s="10">
        <f t="shared" ca="1" si="1"/>
        <v>0</v>
      </c>
      <c r="F30" s="3"/>
      <c r="G30" s="10">
        <f ca="1">SUM(DemandTotal:CustomerTotal!G30)</f>
        <v>614411.87218896393</v>
      </c>
      <c r="H30" s="10">
        <f ca="1">SUM(DemandTotal:CustomerTotal!H30)</f>
        <v>202387.97653123265</v>
      </c>
      <c r="I30" s="10">
        <f ca="1">SUM(DemandTotal:CustomerTotal!I30)</f>
        <v>201.40039331479238</v>
      </c>
      <c r="J30" s="10">
        <f ca="1">SUM(DemandTotal:CustomerTotal!J30)</f>
        <v>1124.3608930685216</v>
      </c>
      <c r="K30" s="10">
        <f ca="1">SUM(DemandTotal:CustomerTotal!K30)</f>
        <v>62868.979993419882</v>
      </c>
    </row>
    <row r="31" spans="1:11" outlineLevel="1">
      <c r="A31" s="31">
        <f>IF(ISBLANK('Input-Accounts'!A31),"",'Input-Accounts'!A31)</f>
        <v>23</v>
      </c>
      <c r="B31" s="53" t="str">
        <f>IF(ISBLANK('Input-Accounts'!B31),"",'Input-Accounts'!B31)</f>
        <v>STRUC &amp; IMPROV-COMMUNICATIONS</v>
      </c>
      <c r="C31" s="31">
        <f>IF(ISBLANK('Input-Accounts'!C31),"",'Input-Accounts'!C31)</f>
        <v>375.8</v>
      </c>
      <c r="D31" s="10">
        <f>IF(ISBLANK('Input-Accounts'!D31),"",'Input-Accounts'!D31)</f>
        <v>132125.04</v>
      </c>
      <c r="E31" s="10">
        <f t="shared" ca="1" si="1"/>
        <v>0</v>
      </c>
      <c r="F31" s="3"/>
      <c r="G31" s="10">
        <f ca="1">SUM(DemandTotal:CustomerTotal!G31)</f>
        <v>80819.354803201451</v>
      </c>
      <c r="H31" s="10">
        <f ca="1">SUM(DemandTotal:CustomerTotal!H31)</f>
        <v>37663.680178033042</v>
      </c>
      <c r="I31" s="10">
        <f ca="1">SUM(DemandTotal:CustomerTotal!I31)</f>
        <v>41.522405782244398</v>
      </c>
      <c r="J31" s="10">
        <f ca="1">SUM(DemandTotal:CustomerTotal!J31)</f>
        <v>0</v>
      </c>
      <c r="K31" s="10">
        <f ca="1">SUM(DemandTotal:CustomerTotal!K31)</f>
        <v>13600.482612983276</v>
      </c>
    </row>
    <row r="32" spans="1:11" outlineLevel="1">
      <c r="A32" s="31">
        <f>IF(ISBLANK('Input-Accounts'!A32),"",'Input-Accounts'!A32)</f>
        <v>24</v>
      </c>
      <c r="B32" s="53" t="str">
        <f>IF(ISBLANK('Input-Accounts'!B32),"",'Input-Accounts'!B32)</f>
        <v>MAINS (Less SMRP)</v>
      </c>
      <c r="C32" s="31">
        <f>IF(ISBLANK('Input-Accounts'!C32),"",'Input-Accounts'!C32)</f>
        <v>376</v>
      </c>
      <c r="D32" s="10">
        <f>IF(ISBLANK('Input-Accounts'!D32),"",'Input-Accounts'!D32)</f>
        <v>423405634.57083267</v>
      </c>
      <c r="E32" s="10">
        <f t="shared" ca="1" si="1"/>
        <v>0</v>
      </c>
      <c r="F32" s="3"/>
      <c r="G32" s="10">
        <f ca="1">SUM(DemandTotal:CustomerTotal!G32)</f>
        <v>258992316.71797249</v>
      </c>
      <c r="H32" s="10">
        <f ca="1">SUM(DemandTotal:CustomerTotal!H32)</f>
        <v>120696382.80565873</v>
      </c>
      <c r="I32" s="10">
        <f ca="1">SUM(DemandTotal:CustomerTotal!I32)</f>
        <v>133061.98862182975</v>
      </c>
      <c r="J32" s="10">
        <f ca="1">SUM(DemandTotal:CustomerTotal!J32)</f>
        <v>0</v>
      </c>
      <c r="K32" s="10">
        <f ca="1">SUM(DemandTotal:CustomerTotal!K32)</f>
        <v>43583873.058579661</v>
      </c>
    </row>
    <row r="33" spans="1:11" outlineLevel="1">
      <c r="A33" s="31">
        <f>IF(ISBLANK('Input-Accounts'!A33),"",'Input-Accounts'!A33)</f>
        <v>25</v>
      </c>
      <c r="B33" s="53" t="str">
        <f>IF(ISBLANK('Input-Accounts'!B33),"",'Input-Accounts'!B33)</f>
        <v>MAINS - DS-ML DIRECT ASSIGNMENT</v>
      </c>
      <c r="C33" s="31">
        <f>IF(ISBLANK('Input-Accounts'!C33),"",'Input-Accounts'!C33)</f>
        <v>376</v>
      </c>
      <c r="D33" s="10">
        <f>IF(ISBLANK('Input-Accounts'!D33),"",'Input-Accounts'!D33)</f>
        <v>10517</v>
      </c>
      <c r="E33" s="10">
        <f t="shared" ca="1" si="1"/>
        <v>0</v>
      </c>
      <c r="F33" s="3"/>
      <c r="G33" s="10">
        <f ca="1">SUM(DemandTotal:CustomerTotal!G33)</f>
        <v>0</v>
      </c>
      <c r="H33" s="10">
        <f ca="1">SUM(DemandTotal:CustomerTotal!H33)</f>
        <v>0</v>
      </c>
      <c r="I33" s="10">
        <f ca="1">SUM(DemandTotal:CustomerTotal!I33)</f>
        <v>0</v>
      </c>
      <c r="J33" s="10">
        <f ca="1">SUM(DemandTotal:CustomerTotal!J33)</f>
        <v>10517</v>
      </c>
      <c r="K33" s="10">
        <f ca="1">SUM(DemandTotal:CustomerTotal!K33)</f>
        <v>0</v>
      </c>
    </row>
    <row r="34" spans="1:11" outlineLevel="1">
      <c r="A34" s="31">
        <f>IF(ISBLANK('Input-Accounts'!A34),"",'Input-Accounts'!A34)</f>
        <v>26</v>
      </c>
      <c r="B34" s="53" t="str">
        <f>IF(ISBLANK('Input-Accounts'!B34),"",'Input-Accounts'!B34)</f>
        <v>M &amp; R STATION EQUIP-GENERAL</v>
      </c>
      <c r="C34" s="31">
        <f>IF(ISBLANK('Input-Accounts'!C34),"",'Input-Accounts'!C34)</f>
        <v>378.1</v>
      </c>
      <c r="D34" s="10">
        <f>IF(ISBLANK('Input-Accounts'!D34),"",'Input-Accounts'!D34)</f>
        <v>-172291.25</v>
      </c>
      <c r="E34" s="10">
        <f t="shared" ca="1" si="1"/>
        <v>0</v>
      </c>
      <c r="F34" s="3"/>
      <c r="G34" s="10">
        <f ca="1">SUM(DemandTotal:CustomerTotal!G34)</f>
        <v>-105388.55967980847</v>
      </c>
      <c r="H34" s="10">
        <f ca="1">SUM(DemandTotal:CustomerTotal!H34)</f>
        <v>-49113.495348599594</v>
      </c>
      <c r="I34" s="10">
        <f ca="1">SUM(DemandTotal:CustomerTotal!I34)</f>
        <v>-54.145279314429082</v>
      </c>
      <c r="J34" s="10">
        <f ca="1">SUM(DemandTotal:CustomerTotal!J34)</f>
        <v>0</v>
      </c>
      <c r="K34" s="10">
        <f ca="1">SUM(DemandTotal:CustomerTotal!K34)</f>
        <v>-17735.04969227752</v>
      </c>
    </row>
    <row r="35" spans="1:11" outlineLevel="1">
      <c r="A35" s="31">
        <f>IF(ISBLANK('Input-Accounts'!A35),"",'Input-Accounts'!A35)</f>
        <v>27</v>
      </c>
      <c r="B35" s="53" t="str">
        <f>IF(ISBLANK('Input-Accounts'!B35),"",'Input-Accounts'!B35)</f>
        <v>M &amp; R STA EQUIP-GENERAL-REGULATING (Less SMRP)</v>
      </c>
      <c r="C35" s="31">
        <f>IF(ISBLANK('Input-Accounts'!C35),"",'Input-Accounts'!C35)</f>
        <v>378.2</v>
      </c>
      <c r="D35" s="10">
        <f>IF(ISBLANK('Input-Accounts'!D35),"",'Input-Accounts'!D35)</f>
        <v>29553453.695415787</v>
      </c>
      <c r="E35" s="10">
        <f t="shared" ca="1" si="1"/>
        <v>0</v>
      </c>
      <c r="F35" s="3"/>
      <c r="G35" s="10">
        <f ca="1">SUM(DemandTotal:CustomerTotal!G35)</f>
        <v>18077504.914055604</v>
      </c>
      <c r="H35" s="10">
        <f ca="1">SUM(DemandTotal:CustomerTotal!H35)</f>
        <v>8424533.5187065881</v>
      </c>
      <c r="I35" s="10">
        <f ca="1">SUM(DemandTotal:CustomerTotal!I35)</f>
        <v>9287.6452230994546</v>
      </c>
      <c r="J35" s="10">
        <f ca="1">SUM(DemandTotal:CustomerTotal!J35)</f>
        <v>0</v>
      </c>
      <c r="K35" s="10">
        <f ca="1">SUM(DemandTotal:CustomerTotal!K35)</f>
        <v>3042127.6174304937</v>
      </c>
    </row>
    <row r="36" spans="1:11" outlineLevel="1">
      <c r="A36" s="31">
        <f>IF(ISBLANK('Input-Accounts'!A36),"",'Input-Accounts'!A36)</f>
        <v>28</v>
      </c>
      <c r="B36" s="53" t="str">
        <f>IF(ISBLANK('Input-Accounts'!B36),"",'Input-Accounts'!B36)</f>
        <v>M &amp; R STA EQUIP REG FMV</v>
      </c>
      <c r="C36" s="31">
        <f>IF(ISBLANK('Input-Accounts'!C36),"",'Input-Accounts'!C36)</f>
        <v>378.21</v>
      </c>
      <c r="D36" s="10">
        <f>IF(ISBLANK('Input-Accounts'!D36),"",'Input-Accounts'!D36)</f>
        <v>-777092</v>
      </c>
      <c r="E36" s="10">
        <f t="shared" ca="1" si="1"/>
        <v>0</v>
      </c>
      <c r="F36" s="3"/>
      <c r="G36" s="10">
        <f ca="1">SUM(DemandTotal:CustomerTotal!G36)</f>
        <v>-475338.16498923604</v>
      </c>
      <c r="H36" s="10">
        <f ca="1">SUM(DemandTotal:CustomerTotal!H36)</f>
        <v>-221518.52939388363</v>
      </c>
      <c r="I36" s="10">
        <f ca="1">SUM(DemandTotal:CustomerTotal!I36)</f>
        <v>-244.21358248319819</v>
      </c>
      <c r="J36" s="10">
        <f ca="1">SUM(DemandTotal:CustomerTotal!J36)</f>
        <v>0</v>
      </c>
      <c r="K36" s="10">
        <f ca="1">SUM(DemandTotal:CustomerTotal!K36)</f>
        <v>-79991.092034397108</v>
      </c>
    </row>
    <row r="37" spans="1:11" outlineLevel="1">
      <c r="A37" s="31">
        <f>IF(ISBLANK('Input-Accounts'!A37),"",'Input-Accounts'!A37)</f>
        <v>29</v>
      </c>
      <c r="B37" s="53" t="str">
        <f>IF(ISBLANK('Input-Accounts'!B37),"",'Input-Accounts'!B37)</f>
        <v>M &amp; R STA EQUIP-GEN-LOCAL GAS PURCH</v>
      </c>
      <c r="C37" s="31">
        <f>IF(ISBLANK('Input-Accounts'!C37),"",'Input-Accounts'!C37)</f>
        <v>378.3</v>
      </c>
      <c r="D37" s="10">
        <f>IF(ISBLANK('Input-Accounts'!D37),"",'Input-Accounts'!D37)</f>
        <v>45443.08</v>
      </c>
      <c r="E37" s="10">
        <f t="shared" ca="1" si="1"/>
        <v>0</v>
      </c>
      <c r="F37" s="3"/>
      <c r="G37" s="10">
        <f ca="1">SUM(DemandTotal:CustomerTotal!G37)</f>
        <v>27797.00506331175</v>
      </c>
      <c r="H37" s="10">
        <f ca="1">SUM(DemandTotal:CustomerTotal!H37)</f>
        <v>12954.04437663572</v>
      </c>
      <c r="I37" s="10">
        <f ca="1">SUM(DemandTotal:CustomerTotal!I37)</f>
        <v>14.281214278194312</v>
      </c>
      <c r="J37" s="10">
        <f ca="1">SUM(DemandTotal:CustomerTotal!J37)</f>
        <v>0</v>
      </c>
      <c r="K37" s="10">
        <f ca="1">SUM(DemandTotal:CustomerTotal!K37)</f>
        <v>4677.7493457743367</v>
      </c>
    </row>
    <row r="38" spans="1:11" outlineLevel="1">
      <c r="A38" s="31">
        <f>IF(ISBLANK('Input-Accounts'!A38),"",'Input-Accounts'!A38)</f>
        <v>30</v>
      </c>
      <c r="B38" s="53" t="str">
        <f>IF(ISBLANK('Input-Accounts'!B38),"",'Input-Accounts'!B38)</f>
        <v>Measuring and regulating station equipment—city gate check stations</v>
      </c>
      <c r="C38" s="31">
        <f>IF(ISBLANK('Input-Accounts'!C38),"",'Input-Accounts'!C38)</f>
        <v>379.1</v>
      </c>
      <c r="D38" s="10">
        <f>IF(ISBLANK('Input-Accounts'!D38),"",'Input-Accounts'!D38)</f>
        <v>1554144.06</v>
      </c>
      <c r="E38" s="10">
        <f t="shared" ca="1" si="1"/>
        <v>0</v>
      </c>
      <c r="F38" s="3"/>
      <c r="G38" s="10">
        <f ca="1">SUM(DemandTotal:CustomerTotal!G38)</f>
        <v>950651.89914362936</v>
      </c>
      <c r="H38" s="10">
        <f ca="1">SUM(DemandTotal:CustomerTotal!H38)</f>
        <v>443025.67345621838</v>
      </c>
      <c r="I38" s="10">
        <f ca="1">SUM(DemandTotal:CustomerTotal!I38)</f>
        <v>488.41461318297263</v>
      </c>
      <c r="J38" s="10">
        <f ca="1">SUM(DemandTotal:CustomerTotal!J38)</f>
        <v>0</v>
      </c>
      <c r="K38" s="10">
        <f ca="1">SUM(DemandTotal:CustomerTotal!K38)</f>
        <v>159978.07278696934</v>
      </c>
    </row>
    <row r="39" spans="1:11" outlineLevel="1">
      <c r="A39" s="31">
        <f>IF(ISBLANK('Input-Accounts'!A39),"",'Input-Accounts'!A39)</f>
        <v>31</v>
      </c>
      <c r="B39" s="53" t="str">
        <f>IF(ISBLANK('Input-Accounts'!B39),"",'Input-Accounts'!B39)</f>
        <v>SERVICES (Less SMRP)</v>
      </c>
      <c r="C39" s="31">
        <f>IF(ISBLANK('Input-Accounts'!C39),"",'Input-Accounts'!C39)</f>
        <v>380</v>
      </c>
      <c r="D39" s="10">
        <f>IF(ISBLANK('Input-Accounts'!D39),"",'Input-Accounts'!D39)</f>
        <v>206990733.67370528</v>
      </c>
      <c r="E39" s="10">
        <f t="shared" ca="1" si="1"/>
        <v>0</v>
      </c>
      <c r="F39" s="3"/>
      <c r="G39" s="10">
        <f ca="1">SUM(DemandTotal:CustomerTotal!G39)</f>
        <v>185259784.33056489</v>
      </c>
      <c r="H39" s="10">
        <f ca="1">SUM(DemandTotal:CustomerTotal!H39)</f>
        <v>21411456.283358756</v>
      </c>
      <c r="I39" s="10">
        <f ca="1">SUM(DemandTotal:CustomerTotal!I39)</f>
        <v>2995.3950016656349</v>
      </c>
      <c r="J39" s="10">
        <f ca="1">SUM(DemandTotal:CustomerTotal!J39)</f>
        <v>0</v>
      </c>
      <c r="K39" s="10">
        <f ca="1">SUM(DemandTotal:CustomerTotal!K39)</f>
        <v>316497.66477996344</v>
      </c>
    </row>
    <row r="40" spans="1:11" outlineLevel="1">
      <c r="A40" s="31">
        <f>IF(ISBLANK('Input-Accounts'!A40),"",'Input-Accounts'!A40)</f>
        <v>32</v>
      </c>
      <c r="B40" s="53" t="str">
        <f>IF(ISBLANK('Input-Accounts'!B40),"",'Input-Accounts'!B40)</f>
        <v>METERS</v>
      </c>
      <c r="C40" s="31">
        <f>IF(ISBLANK('Input-Accounts'!C40),"",'Input-Accounts'!C40)</f>
        <v>381</v>
      </c>
      <c r="D40" s="10">
        <f>IF(ISBLANK('Input-Accounts'!D40),"",'Input-Accounts'!D40)</f>
        <v>20844456.254281364</v>
      </c>
      <c r="E40" s="10">
        <f t="shared" ca="1" si="1"/>
        <v>0</v>
      </c>
      <c r="F40" s="3"/>
      <c r="G40" s="10">
        <f ca="1">SUM(DemandTotal:CustomerTotal!G40)</f>
        <v>15910675.889565937</v>
      </c>
      <c r="H40" s="10">
        <f ca="1">SUM(DemandTotal:CustomerTotal!H40)</f>
        <v>4887695.6128593273</v>
      </c>
      <c r="I40" s="10">
        <f ca="1">SUM(DemandTotal:CustomerTotal!I40)</f>
        <v>1745.270070032635</v>
      </c>
      <c r="J40" s="10">
        <f ca="1">SUM(DemandTotal:CustomerTotal!J40)</f>
        <v>0</v>
      </c>
      <c r="K40" s="10">
        <f ca="1">SUM(DemandTotal:CustomerTotal!K40)</f>
        <v>44339.481786069526</v>
      </c>
    </row>
    <row r="41" spans="1:11" outlineLevel="1">
      <c r="A41" s="31">
        <f>IF(ISBLANK('Input-Accounts'!A41),"",'Input-Accounts'!A41)</f>
        <v>33</v>
      </c>
      <c r="B41" s="53" t="str">
        <f>IF(ISBLANK('Input-Accounts'!B41),"",'Input-Accounts'!B41)</f>
        <v>METERS - AMI</v>
      </c>
      <c r="C41" s="31">
        <f>IF(ISBLANK('Input-Accounts'!C41),"",'Input-Accounts'!C41)</f>
        <v>381.1</v>
      </c>
      <c r="D41" s="10">
        <f>IF(ISBLANK('Input-Accounts'!D41),"",'Input-Accounts'!D41)</f>
        <v>9980854.4800000023</v>
      </c>
      <c r="E41" s="10">
        <f t="shared" ca="1" si="1"/>
        <v>0</v>
      </c>
      <c r="F41" s="3"/>
      <c r="G41" s="10">
        <f ca="1">SUM(DemandTotal:CustomerTotal!G41)</f>
        <v>7618435.2709888946</v>
      </c>
      <c r="H41" s="10">
        <f ca="1">SUM(DemandTotal:CustomerTotal!H41)</f>
        <v>2340352.6606487259</v>
      </c>
      <c r="I41" s="10">
        <f ca="1">SUM(DemandTotal:CustomerTotal!I41)</f>
        <v>835.67958716684166</v>
      </c>
      <c r="J41" s="10">
        <f ca="1">SUM(DemandTotal:CustomerTotal!J41)</f>
        <v>0</v>
      </c>
      <c r="K41" s="10">
        <f ca="1">SUM(DemandTotal:CustomerTotal!K41)</f>
        <v>21230.86877521564</v>
      </c>
    </row>
    <row r="42" spans="1:11" outlineLevel="1">
      <c r="A42" s="31">
        <f>IF(ISBLANK('Input-Accounts'!A42),"",'Input-Accounts'!A42)</f>
        <v>34</v>
      </c>
      <c r="B42" s="53" t="str">
        <f>IF(ISBLANK('Input-Accounts'!B42),"",'Input-Accounts'!B42)</f>
        <v>METER INSTALLATIONS (Less SMRP)</v>
      </c>
      <c r="C42" s="31">
        <f>IF(ISBLANK('Input-Accounts'!C42),"",'Input-Accounts'!C42)</f>
        <v>382</v>
      </c>
      <c r="D42" s="10">
        <f>IF(ISBLANK('Input-Accounts'!D42),"",'Input-Accounts'!D42)</f>
        <v>10741912.148293857</v>
      </c>
      <c r="E42" s="10">
        <f t="shared" ca="1" si="1"/>
        <v>0</v>
      </c>
      <c r="F42" s="3"/>
      <c r="G42" s="10">
        <f ca="1">SUM(DemandTotal:CustomerTotal!G42)</f>
        <v>8199354.3290720321</v>
      </c>
      <c r="H42" s="10">
        <f ca="1">SUM(DemandTotal:CustomerTotal!H42)</f>
        <v>2518808.6578248953</v>
      </c>
      <c r="I42" s="10">
        <f ca="1">SUM(DemandTotal:CustomerTotal!I42)</f>
        <v>899.40162212130451</v>
      </c>
      <c r="J42" s="10">
        <f ca="1">SUM(DemandTotal:CustomerTotal!J42)</f>
        <v>0</v>
      </c>
      <c r="K42" s="10">
        <f ca="1">SUM(DemandTotal:CustomerTotal!K42)</f>
        <v>22849.759774808532</v>
      </c>
    </row>
    <row r="43" spans="1:11" outlineLevel="1">
      <c r="A43" s="31">
        <f>IF(ISBLANK('Input-Accounts'!A43),"",'Input-Accounts'!A43)</f>
        <v>35</v>
      </c>
      <c r="B43" s="53" t="str">
        <f>IF(ISBLANK('Input-Accounts'!B43),"",'Input-Accounts'!B43)</f>
        <v>HOUSE REGULATORS (Less SMRP)</v>
      </c>
      <c r="C43" s="31">
        <f>IF(ISBLANK('Input-Accounts'!C43),"",'Input-Accounts'!C43)</f>
        <v>383</v>
      </c>
      <c r="D43" s="10">
        <f>IF(ISBLANK('Input-Accounts'!D43),"",'Input-Accounts'!D43)</f>
        <v>7740847.6078520026</v>
      </c>
      <c r="E43" s="10">
        <f t="shared" ca="1" si="1"/>
        <v>0</v>
      </c>
      <c r="F43" s="3"/>
      <c r="G43" s="10">
        <f ca="1">SUM(DemandTotal:CustomerTotal!G43)</f>
        <v>5908627.0179754887</v>
      </c>
      <c r="H43" s="10">
        <f ca="1">SUM(DemandTotal:CustomerTotal!H43)</f>
        <v>1815106.4451460429</v>
      </c>
      <c r="I43" s="10">
        <f ca="1">SUM(DemandTotal:CustomerTotal!I43)</f>
        <v>648.12770752381459</v>
      </c>
      <c r="J43" s="10">
        <f ca="1">SUM(DemandTotal:CustomerTotal!J43)</f>
        <v>0</v>
      </c>
      <c r="K43" s="10">
        <f ca="1">SUM(DemandTotal:CustomerTotal!K43)</f>
        <v>16466.01702294809</v>
      </c>
    </row>
    <row r="44" spans="1:11" outlineLevel="1">
      <c r="A44" s="31">
        <f>IF(ISBLANK('Input-Accounts'!A44),"",'Input-Accounts'!A44)</f>
        <v>36</v>
      </c>
      <c r="B44" s="53" t="str">
        <f>IF(ISBLANK('Input-Accounts'!B44),"",'Input-Accounts'!B44)</f>
        <v>HOUSE REGULATOR INSTALLATIONS</v>
      </c>
      <c r="C44" s="31">
        <f>IF(ISBLANK('Input-Accounts'!C44),"",'Input-Accounts'!C44)</f>
        <v>384</v>
      </c>
      <c r="D44" s="10">
        <f>IF(ISBLANK('Input-Accounts'!D44),"",'Input-Accounts'!D44)</f>
        <v>2085301.5753846152</v>
      </c>
      <c r="E44" s="10">
        <f t="shared" ca="1" si="1"/>
        <v>0</v>
      </c>
      <c r="F44" s="3"/>
      <c r="G44" s="10">
        <f ca="1">SUM(DemandTotal:CustomerTotal!G44)</f>
        <v>1591720.9397645537</v>
      </c>
      <c r="H44" s="10">
        <f ca="1">SUM(DemandTotal:CustomerTotal!H44)</f>
        <v>488970.26802522456</v>
      </c>
      <c r="I44" s="10">
        <f ca="1">SUM(DemandTotal:CustomerTotal!I44)</f>
        <v>174.59867420447347</v>
      </c>
      <c r="J44" s="10">
        <f ca="1">SUM(DemandTotal:CustomerTotal!J44)</f>
        <v>0</v>
      </c>
      <c r="K44" s="10">
        <f ca="1">SUM(DemandTotal:CustomerTotal!K44)</f>
        <v>4435.768920632655</v>
      </c>
    </row>
    <row r="45" spans="1:11" outlineLevel="1">
      <c r="A45" s="31">
        <f>IF(ISBLANK('Input-Accounts'!A45),"",'Input-Accounts'!A45)</f>
        <v>37</v>
      </c>
      <c r="B45" s="53" t="str">
        <f>IF(ISBLANK('Input-Accounts'!B45),"",'Input-Accounts'!B45)</f>
        <v>INDUSTRIAL M &amp; R STATION EQUIPMENT</v>
      </c>
      <c r="C45" s="31">
        <f>IF(ISBLANK('Input-Accounts'!C45),"",'Input-Accounts'!C45)</f>
        <v>385</v>
      </c>
      <c r="D45" s="10">
        <f>IF(ISBLANK('Input-Accounts'!D45),"",'Input-Accounts'!D45)</f>
        <v>5489334.593076922</v>
      </c>
      <c r="E45" s="10">
        <f t="shared" ca="1" si="1"/>
        <v>0</v>
      </c>
      <c r="F45" s="3"/>
      <c r="G45" s="10">
        <f ca="1">SUM(DemandTotal:CustomerTotal!G45)</f>
        <v>0</v>
      </c>
      <c r="H45" s="10">
        <f ca="1">SUM(DemandTotal:CustomerTotal!H45)</f>
        <v>1670059.5772033106</v>
      </c>
      <c r="I45" s="10">
        <f ca="1">SUM(DemandTotal:CustomerTotal!I45)</f>
        <v>13452.088213172667</v>
      </c>
      <c r="J45" s="10">
        <f ca="1">SUM(DemandTotal:CustomerTotal!J45)</f>
        <v>0</v>
      </c>
      <c r="K45" s="10">
        <f ca="1">SUM(DemandTotal:CustomerTotal!K45)</f>
        <v>3805822.9276604387</v>
      </c>
    </row>
    <row r="46" spans="1:11" outlineLevel="1">
      <c r="A46" s="31">
        <f>IF(ISBLANK('Input-Accounts'!A46),"",'Input-Accounts'!A46)</f>
        <v>38</v>
      </c>
      <c r="B46" s="53" t="str">
        <f>IF(ISBLANK('Input-Accounts'!B46),"",'Input-Accounts'!B46)</f>
        <v>INDUSTRIAL M &amp; R STATION EQUIPMENT - DS-ML DIRECT ASSIGNMENT</v>
      </c>
      <c r="C46" s="31">
        <f>IF(ISBLANK('Input-Accounts'!C46),"",'Input-Accounts'!C46)</f>
        <v>385</v>
      </c>
      <c r="D46" s="10">
        <f>IF(ISBLANK('Input-Accounts'!D46),"",'Input-Accounts'!D46)</f>
        <v>873979.79</v>
      </c>
      <c r="E46" s="10">
        <f t="shared" ca="1" si="1"/>
        <v>0</v>
      </c>
      <c r="F46" s="3"/>
      <c r="G46" s="10">
        <f ca="1">SUM(DemandTotal:CustomerTotal!G46)</f>
        <v>0</v>
      </c>
      <c r="H46" s="10">
        <f ca="1">SUM(DemandTotal:CustomerTotal!H46)</f>
        <v>0</v>
      </c>
      <c r="I46" s="10">
        <f ca="1">SUM(DemandTotal:CustomerTotal!I46)</f>
        <v>0</v>
      </c>
      <c r="J46" s="10">
        <f ca="1">SUM(DemandTotal:CustomerTotal!J46)</f>
        <v>873979.79</v>
      </c>
      <c r="K46" s="10">
        <f ca="1">SUM(DemandTotal:CustomerTotal!K46)</f>
        <v>0</v>
      </c>
    </row>
    <row r="47" spans="1:11" outlineLevel="1">
      <c r="A47" s="31">
        <f>IF(ISBLANK('Input-Accounts'!A47),"",'Input-Accounts'!A47)</f>
        <v>39</v>
      </c>
      <c r="B47" s="53" t="str">
        <f>IF(ISBLANK('Input-Accounts'!B47),"",'Input-Accounts'!B47)</f>
        <v>OTHER EQUIP-ODORIZATION</v>
      </c>
      <c r="C47" s="31">
        <f>IF(ISBLANK('Input-Accounts'!C47),"",'Input-Accounts'!C47)</f>
        <v>387.2</v>
      </c>
      <c r="D47" s="10">
        <f>IF(ISBLANK('Input-Accounts'!D47),"",'Input-Accounts'!D47)</f>
        <v>0</v>
      </c>
      <c r="E47" s="10">
        <f t="shared" si="1"/>
        <v>0</v>
      </c>
      <c r="F47" s="3"/>
      <c r="G47" s="10">
        <f ca="1">SUM(DemandTotal:CustomerTotal!G47)</f>
        <v>0</v>
      </c>
      <c r="H47" s="10">
        <f ca="1">SUM(DemandTotal:CustomerTotal!H47)</f>
        <v>0</v>
      </c>
      <c r="I47" s="10">
        <f ca="1">SUM(DemandTotal:CustomerTotal!I47)</f>
        <v>0</v>
      </c>
      <c r="J47" s="10">
        <f ca="1">SUM(DemandTotal:CustomerTotal!J47)</f>
        <v>0</v>
      </c>
      <c r="K47" s="10">
        <f ca="1">SUM(DemandTotal:CustomerTotal!K47)</f>
        <v>0</v>
      </c>
    </row>
    <row r="48" spans="1:11" outlineLevel="1">
      <c r="A48" s="31">
        <f>IF(ISBLANK('Input-Accounts'!A48),"",'Input-Accounts'!A48)</f>
        <v>40</v>
      </c>
      <c r="B48" s="53" t="str">
        <f>IF(ISBLANK('Input-Accounts'!B48),"",'Input-Accounts'!B48)</f>
        <v>OTHER EQUIP-TELEPHONE</v>
      </c>
      <c r="C48" s="31">
        <f>IF(ISBLANK('Input-Accounts'!C48),"",'Input-Accounts'!C48)</f>
        <v>387.41</v>
      </c>
      <c r="D48" s="10">
        <f>IF(ISBLANK('Input-Accounts'!D48),"",'Input-Accounts'!D48)</f>
        <v>260538.46</v>
      </c>
      <c r="E48" s="10">
        <f t="shared" ca="1" si="1"/>
        <v>0</v>
      </c>
      <c r="F48" s="3"/>
      <c r="G48" s="10">
        <f ca="1">SUM(DemandTotal:CustomerTotal!G48)</f>
        <v>181701.36888789467</v>
      </c>
      <c r="H48" s="10">
        <f ca="1">SUM(DemandTotal:CustomerTotal!H48)</f>
        <v>59852.639648971628</v>
      </c>
      <c r="I48" s="10">
        <f ca="1">SUM(DemandTotal:CustomerTotal!I48)</f>
        <v>59.560579500982307</v>
      </c>
      <c r="J48" s="10">
        <f ca="1">SUM(DemandTotal:CustomerTotal!J48)</f>
        <v>332.50970992261966</v>
      </c>
      <c r="K48" s="10">
        <f ca="1">SUM(DemandTotal:CustomerTotal!K48)</f>
        <v>18592.381173710077</v>
      </c>
    </row>
    <row r="49" spans="1:11" outlineLevel="1">
      <c r="A49" s="31">
        <f>IF(ISBLANK('Input-Accounts'!A49),"",'Input-Accounts'!A49)</f>
        <v>41</v>
      </c>
      <c r="B49" s="53" t="str">
        <f>IF(ISBLANK('Input-Accounts'!B49),"",'Input-Accounts'!B49)</f>
        <v>OTHER EQUIPMENT-RADIO</v>
      </c>
      <c r="C49" s="31">
        <f>IF(ISBLANK('Input-Accounts'!C49),"",'Input-Accounts'!C49)</f>
        <v>387.42</v>
      </c>
      <c r="D49" s="10">
        <f>IF(ISBLANK('Input-Accounts'!D49),"",'Input-Accounts'!D49)</f>
        <v>419367.40000000008</v>
      </c>
      <c r="E49" s="10">
        <f t="shared" ca="1" si="1"/>
        <v>0</v>
      </c>
      <c r="F49" s="3"/>
      <c r="G49" s="10">
        <f ca="1">SUM(DemandTotal:CustomerTotal!G49)</f>
        <v>292469.7975375969</v>
      </c>
      <c r="H49" s="10">
        <f ca="1">SUM(DemandTotal:CustomerTotal!H49)</f>
        <v>96339.887296202447</v>
      </c>
      <c r="I49" s="10">
        <f ca="1">SUM(DemandTotal:CustomerTotal!I49)</f>
        <v>95.869782019208429</v>
      </c>
      <c r="J49" s="10">
        <f ca="1">SUM(DemandTotal:CustomerTotal!J49)</f>
        <v>535.21362076448622</v>
      </c>
      <c r="K49" s="10">
        <f ca="1">SUM(DemandTotal:CustomerTotal!K49)</f>
        <v>29926.631763416986</v>
      </c>
    </row>
    <row r="50" spans="1:11" outlineLevel="1">
      <c r="A50" s="31">
        <f>IF(ISBLANK('Input-Accounts'!A50),"",'Input-Accounts'!A50)</f>
        <v>42</v>
      </c>
      <c r="B50" s="53" t="str">
        <f>IF(ISBLANK('Input-Accounts'!B50),"",'Input-Accounts'!B50)</f>
        <v>OTHER EQUIP-OTHER COMMUNICATION</v>
      </c>
      <c r="C50" s="31">
        <f>IF(ISBLANK('Input-Accounts'!C50),"",'Input-Accounts'!C50)</f>
        <v>387.44</v>
      </c>
      <c r="D50" s="10">
        <f>IF(ISBLANK('Input-Accounts'!D50),"",'Input-Accounts'!D50)</f>
        <v>124678.76000000001</v>
      </c>
      <c r="E50" s="10">
        <f t="shared" ca="1" si="1"/>
        <v>0</v>
      </c>
      <c r="F50" s="3"/>
      <c r="G50" s="10">
        <f ca="1">SUM(DemandTotal:CustomerTotal!G50)</f>
        <v>86951.851036677224</v>
      </c>
      <c r="H50" s="10">
        <f ca="1">SUM(DemandTotal:CustomerTotal!H50)</f>
        <v>28642.03962117769</v>
      </c>
      <c r="I50" s="10">
        <f ca="1">SUM(DemandTotal:CustomerTotal!I50)</f>
        <v>28.502276389688852</v>
      </c>
      <c r="J50" s="10">
        <f ca="1">SUM(DemandTotal:CustomerTotal!J50)</f>
        <v>159.12007125977456</v>
      </c>
      <c r="K50" s="10">
        <f ca="1">SUM(DemandTotal:CustomerTotal!K50)</f>
        <v>8897.246994495621</v>
      </c>
    </row>
    <row r="51" spans="1:11" outlineLevel="1">
      <c r="A51" s="31">
        <f>IF(ISBLANK('Input-Accounts'!A51),"",'Input-Accounts'!A51)</f>
        <v>43</v>
      </c>
      <c r="B51" s="53" t="str">
        <f>IF(ISBLANK('Input-Accounts'!B51),"",'Input-Accounts'!B51)</f>
        <v>OTHER EQUIP-TELEMETERING</v>
      </c>
      <c r="C51" s="31">
        <f>IF(ISBLANK('Input-Accounts'!C51),"",'Input-Accounts'!C51)</f>
        <v>387.45</v>
      </c>
      <c r="D51" s="10">
        <f>IF(ISBLANK('Input-Accounts'!D51),"",'Input-Accounts'!D51)</f>
        <v>6532093.9123076955</v>
      </c>
      <c r="E51" s="10">
        <f t="shared" ca="1" si="1"/>
        <v>0</v>
      </c>
      <c r="F51" s="3"/>
      <c r="G51" s="10">
        <f ca="1">SUM(DemandTotal:CustomerTotal!G51)</f>
        <v>4555528.5986206857</v>
      </c>
      <c r="H51" s="10">
        <f ca="1">SUM(DemandTotal:CustomerTotal!H51)</f>
        <v>1500596.3537459834</v>
      </c>
      <c r="I51" s="10">
        <f ca="1">SUM(DemandTotal:CustomerTotal!I51)</f>
        <v>1493.273963359901</v>
      </c>
      <c r="J51" s="10">
        <f ca="1">SUM(DemandTotal:CustomerTotal!J51)</f>
        <v>8336.5221855105065</v>
      </c>
      <c r="K51" s="10">
        <f ca="1">SUM(DemandTotal:CustomerTotal!K51)</f>
        <v>466139.16379215493</v>
      </c>
    </row>
    <row r="52" spans="1:11" outlineLevel="1">
      <c r="A52" s="31">
        <f>IF(ISBLANK('Input-Accounts'!A52),"",'Input-Accounts'!A52)</f>
        <v>44</v>
      </c>
      <c r="B52" s="53" t="str">
        <f>IF(ISBLANK('Input-Accounts'!B52),"",'Input-Accounts'!B52)</f>
        <v>OTHER EQUIP-CUST INFO SERVICE</v>
      </c>
      <c r="C52" s="31">
        <f>IF(ISBLANK('Input-Accounts'!C52),"",'Input-Accounts'!C52)</f>
        <v>387.46</v>
      </c>
      <c r="D52" s="10">
        <f>IF(ISBLANK('Input-Accounts'!D52),"",'Input-Accounts'!D52)</f>
        <v>113644.46999999999</v>
      </c>
      <c r="E52" s="10">
        <f t="shared" ca="1" si="1"/>
        <v>0</v>
      </c>
      <c r="F52" s="3"/>
      <c r="G52" s="10">
        <f ca="1">SUM(DemandTotal:CustomerTotal!G52)</f>
        <v>79256.458971697604</v>
      </c>
      <c r="H52" s="10">
        <f ca="1">SUM(DemandTotal:CustomerTotal!H52)</f>
        <v>26107.168634559239</v>
      </c>
      <c r="I52" s="10">
        <f ca="1">SUM(DemandTotal:CustomerTotal!I52)</f>
        <v>25.97977469538278</v>
      </c>
      <c r="J52" s="10">
        <f ca="1">SUM(DemandTotal:CustomerTotal!J52)</f>
        <v>145.03766451221773</v>
      </c>
      <c r="K52" s="10">
        <f ca="1">SUM(DemandTotal:CustomerTotal!K52)</f>
        <v>8109.8249545355402</v>
      </c>
    </row>
    <row r="53" spans="1:11" outlineLevel="1">
      <c r="A53" s="31">
        <f>IF(ISBLANK('Input-Accounts'!A53),"",'Input-Accounts'!A53)</f>
        <v>45</v>
      </c>
      <c r="B53" s="53" t="str">
        <f>IF(ISBLANK('Input-Accounts'!B53),"",'Input-Accounts'!B53)</f>
        <v>GPS PIPE LOCATORS</v>
      </c>
      <c r="C53" s="31">
        <f>IF(ISBLANK('Input-Accounts'!C53),"",'Input-Accounts'!C53)</f>
        <v>387.5</v>
      </c>
      <c r="D53" s="10">
        <f>IF(ISBLANK('Input-Accounts'!D53),"",'Input-Accounts'!D53)</f>
        <v>238072.68999999997</v>
      </c>
      <c r="E53" s="10">
        <f t="shared" ca="1" si="1"/>
        <v>0</v>
      </c>
      <c r="F53" s="3"/>
      <c r="G53" s="10">
        <f ca="1">SUM(DemandTotal:CustomerTotal!G53)</f>
        <v>166033.58163636719</v>
      </c>
      <c r="H53" s="10">
        <f ca="1">SUM(DemandTotal:CustomerTotal!H53)</f>
        <v>54691.652529270839</v>
      </c>
      <c r="I53" s="10">
        <f ca="1">SUM(DemandTotal:CustomerTotal!I53)</f>
        <v>54.424776210612876</v>
      </c>
      <c r="J53" s="10">
        <f ca="1">SUM(DemandTotal:CustomerTotal!J53)</f>
        <v>303.8379865007177</v>
      </c>
      <c r="K53" s="10">
        <f ca="1">SUM(DemandTotal:CustomerTotal!K53)</f>
        <v>16989.193071650592</v>
      </c>
    </row>
    <row r="54" spans="1:11" outlineLevel="1">
      <c r="A54" s="31">
        <f>IF(ISBLANK('Input-Accounts'!A54),"",'Input-Accounts'!A54)</f>
        <v>46</v>
      </c>
      <c r="B54" t="str">
        <f>IF(ISBLANK('Input-Accounts'!B54),"",'Input-Accounts'!B54)</f>
        <v>Subtotal - Distribution Plant</v>
      </c>
      <c r="C54" s="31" t="str">
        <f>IF(ISBLANK('Input-Accounts'!C54),"",'Input-Accounts'!C54)</f>
        <v/>
      </c>
      <c r="D54" s="123">
        <f>IF(ISBLANK('Input-Accounts'!D54),"",'Input-Accounts'!D54)</f>
        <v>747563541.26499641</v>
      </c>
      <c r="E54" s="10">
        <f t="shared" ca="1" si="1"/>
        <v>0</v>
      </c>
      <c r="G54" s="123">
        <f ca="1">SUM(DemandTotal:CustomerTotal!G54)</f>
        <v>521356112.94598114</v>
      </c>
      <c r="H54" s="123">
        <f ca="1">SUM(DemandTotal:CustomerTotal!H54)</f>
        <v>171735302.53476956</v>
      </c>
      <c r="I54" s="123">
        <f ca="1">SUM(DemandTotal:CustomerTotal!I54)</f>
        <v>170897.29374906755</v>
      </c>
      <c r="J54" s="123">
        <f ca="1">SUM(DemandTotal:CustomerTotal!J54)</f>
        <v>954070.79728171532</v>
      </c>
      <c r="K54" s="123">
        <f ca="1">SUM(DemandTotal:CustomerTotal!K54)</f>
        <v>53347157.693214878</v>
      </c>
    </row>
    <row r="55" spans="1:11" outlineLevel="1">
      <c r="A55" s="31" t="str">
        <f>IF(ISBLANK('Input-Accounts'!A55),"",'Input-Accounts'!A55)</f>
        <v/>
      </c>
      <c r="B55" s="53" t="str">
        <f>IF(ISBLANK('Input-Accounts'!B55),"",'Input-Accounts'!B55)</f>
        <v/>
      </c>
      <c r="D55" s="10"/>
      <c r="E55" s="10"/>
      <c r="G55" s="10"/>
      <c r="H55" s="10"/>
      <c r="I55" s="10"/>
      <c r="J55" s="10"/>
      <c r="K55" s="10"/>
    </row>
    <row r="56" spans="1:11" outlineLevel="1">
      <c r="A56" s="31">
        <f>IF(ISBLANK('Input-Accounts'!A56),"",'Input-Accounts'!A56)</f>
        <v>47</v>
      </c>
      <c r="B56" s="1" t="str">
        <f>IF(ISBLANK('Input-Accounts'!B56),"",'Input-Accounts'!B56)</f>
        <v>General Plant</v>
      </c>
      <c r="D56" s="10"/>
      <c r="E56" s="10"/>
      <c r="G56" s="10"/>
      <c r="H56" s="10"/>
      <c r="I56" s="10"/>
      <c r="J56" s="10"/>
      <c r="K56" s="10"/>
    </row>
    <row r="57" spans="1:11" outlineLevel="1">
      <c r="A57" s="31">
        <f>IF(ISBLANK('Input-Accounts'!A57),"",'Input-Accounts'!A57)</f>
        <v>48</v>
      </c>
      <c r="B57" s="53" t="str">
        <f>IF(ISBLANK('Input-Accounts'!B57),"",'Input-Accounts'!B57)</f>
        <v>OFFICE FURN &amp; EQUIP-UNSPECIFIED</v>
      </c>
      <c r="C57" s="31">
        <f>IF(ISBLANK('Input-Accounts'!C57),"",'Input-Accounts'!C57)</f>
        <v>391.1</v>
      </c>
      <c r="D57" s="10">
        <f>IF(ISBLANK('Input-Accounts'!D57),"",'Input-Accounts'!D57)</f>
        <v>921741.33000000007</v>
      </c>
      <c r="E57" s="10">
        <f t="shared" ref="E57:E71" ca="1" si="2">IFERROR(IF(D57="","",IF(D57=0,0,IF(ABS(D57-SUM($G57:$M57))&lt;Check_Limit,0,1))),1)</f>
        <v>0</v>
      </c>
      <c r="F57" s="3"/>
      <c r="G57" s="10">
        <f ca="1">SUM(DemandTotal:CustomerTotal!G57)</f>
        <v>642828.93750714837</v>
      </c>
      <c r="H57" s="10">
        <f ca="1">SUM(DemandTotal:CustomerTotal!H57)</f>
        <v>211748.59049237432</v>
      </c>
      <c r="I57" s="10">
        <f ca="1">SUM(DemandTotal:CustomerTotal!I57)</f>
        <v>210.71533072240535</v>
      </c>
      <c r="J57" s="10">
        <f ca="1">SUM(DemandTotal:CustomerTotal!J57)</f>
        <v>1176.3635290620421</v>
      </c>
      <c r="K57" s="10">
        <f ca="1">SUM(DemandTotal:CustomerTotal!K57)</f>
        <v>65776.723140692891</v>
      </c>
    </row>
    <row r="58" spans="1:11" outlineLevel="1">
      <c r="A58" s="31">
        <f>IF(ISBLANK('Input-Accounts'!A58),"",'Input-Accounts'!A58)</f>
        <v>49</v>
      </c>
      <c r="B58" s="53" t="str">
        <f>IF(ISBLANK('Input-Accounts'!B58),"",'Input-Accounts'!B58)</f>
        <v xml:space="preserve">OFFICE FURN &amp; EQUIP-DATA HANDLING </v>
      </c>
      <c r="C58" s="31">
        <f>IF(ISBLANK('Input-Accounts'!C58),"",'Input-Accounts'!C58)</f>
        <v>391.11</v>
      </c>
      <c r="D58" s="10">
        <f>IF(ISBLANK('Input-Accounts'!D58),"",'Input-Accounts'!D58)</f>
        <v>0</v>
      </c>
      <c r="E58" s="10">
        <f t="shared" si="2"/>
        <v>0</v>
      </c>
      <c r="F58" s="3"/>
      <c r="G58" s="10">
        <f ca="1">SUM(DemandTotal:CustomerTotal!G58)</f>
        <v>0</v>
      </c>
      <c r="H58" s="10">
        <f ca="1">SUM(DemandTotal:CustomerTotal!H58)</f>
        <v>0</v>
      </c>
      <c r="I58" s="10">
        <f ca="1">SUM(DemandTotal:CustomerTotal!I58)</f>
        <v>0</v>
      </c>
      <c r="J58" s="10">
        <f ca="1">SUM(DemandTotal:CustomerTotal!J58)</f>
        <v>0</v>
      </c>
      <c r="K58" s="10">
        <f ca="1">SUM(DemandTotal:CustomerTotal!K58)</f>
        <v>0</v>
      </c>
    </row>
    <row r="59" spans="1:11" outlineLevel="1">
      <c r="A59" s="31">
        <f>IF(ISBLANK('Input-Accounts'!A59),"",'Input-Accounts'!A59)</f>
        <v>50</v>
      </c>
      <c r="B59" s="53" t="str">
        <f>IF(ISBLANK('Input-Accounts'!B59),"",'Input-Accounts'!B59)</f>
        <v>OFFICE FURN &amp; EQUIP-INFO SYSTEMS</v>
      </c>
      <c r="C59" s="31">
        <f>IF(ISBLANK('Input-Accounts'!C59),"",'Input-Accounts'!C59)</f>
        <v>391.12</v>
      </c>
      <c r="D59" s="10">
        <f>IF(ISBLANK('Input-Accounts'!D59),"",'Input-Accounts'!D59)</f>
        <v>37129.580000000009</v>
      </c>
      <c r="E59" s="10">
        <f t="shared" ca="1" si="2"/>
        <v>0</v>
      </c>
      <c r="F59" s="3"/>
      <c r="G59" s="10">
        <f ca="1">SUM(DemandTotal:CustomerTotal!G59)</f>
        <v>25894.432293153946</v>
      </c>
      <c r="H59" s="10">
        <f ca="1">SUM(DemandTotal:CustomerTotal!H59)</f>
        <v>8529.6557447129471</v>
      </c>
      <c r="I59" s="10">
        <f ca="1">SUM(DemandTotal:CustomerTotal!I59)</f>
        <v>8.4880339794289235</v>
      </c>
      <c r="J59" s="10">
        <f ca="1">SUM(DemandTotal:CustomerTotal!J59)</f>
        <v>47.386270247197693</v>
      </c>
      <c r="K59" s="10">
        <f ca="1">SUM(DemandTotal:CustomerTotal!K59)</f>
        <v>2649.617657906485</v>
      </c>
    </row>
    <row r="60" spans="1:11" outlineLevel="1">
      <c r="A60" s="31">
        <f>IF(ISBLANK('Input-Accounts'!A60),"",'Input-Accounts'!A60)</f>
        <v>51</v>
      </c>
      <c r="B60" s="53" t="str">
        <f>IF(ISBLANK('Input-Accounts'!B60),"",'Input-Accounts'!B60)</f>
        <v>TRANS EQUIP-TRAILERS OVER $1,000</v>
      </c>
      <c r="C60" s="31">
        <f>IF(ISBLANK('Input-Accounts'!C60),"",'Input-Accounts'!C60)</f>
        <v>392.2</v>
      </c>
      <c r="D60" s="10">
        <f>IF(ISBLANK('Input-Accounts'!D60),"",'Input-Accounts'!D60)</f>
        <v>48924.400000000016</v>
      </c>
      <c r="E60" s="10">
        <f t="shared" ca="1" si="2"/>
        <v>0</v>
      </c>
      <c r="F60" s="3"/>
      <c r="G60" s="10">
        <f ca="1">SUM(DemandTotal:CustomerTotal!G60)</f>
        <v>34120.223371316912</v>
      </c>
      <c r="H60" s="10">
        <f ca="1">SUM(DemandTotal:CustomerTotal!H60)</f>
        <v>11239.240775592778</v>
      </c>
      <c r="I60" s="10">
        <f ca="1">SUM(DemandTotal:CustomerTotal!I60)</f>
        <v>11.18439717398291</v>
      </c>
      <c r="J60" s="10">
        <f ca="1">SUM(DemandTotal:CustomerTotal!J60)</f>
        <v>62.43929611059427</v>
      </c>
      <c r="K60" s="10">
        <f ca="1">SUM(DemandTotal:CustomerTotal!K60)</f>
        <v>3491.3121598057405</v>
      </c>
    </row>
    <row r="61" spans="1:11" outlineLevel="1">
      <c r="A61" s="31">
        <f>IF(ISBLANK('Input-Accounts'!A61),"",'Input-Accounts'!A61)</f>
        <v>52</v>
      </c>
      <c r="B61" s="53" t="str">
        <f>IF(ISBLANK('Input-Accounts'!B61),"",'Input-Accounts'!B61)</f>
        <v>TRANS EQUIP-TRAILERS $1,000 or LESS</v>
      </c>
      <c r="C61" s="31">
        <f>IF(ISBLANK('Input-Accounts'!C61),"",'Input-Accounts'!C61)</f>
        <v>392.21</v>
      </c>
      <c r="D61" s="10">
        <f>IF(ISBLANK('Input-Accounts'!D61),"",'Input-Accounts'!D61)</f>
        <v>24462.200000000008</v>
      </c>
      <c r="E61" s="10">
        <f t="shared" ca="1" si="2"/>
        <v>0</v>
      </c>
      <c r="F61" s="3"/>
      <c r="G61" s="10">
        <f ca="1">SUM(DemandTotal:CustomerTotal!G61)</f>
        <v>17060.111685658456</v>
      </c>
      <c r="H61" s="10">
        <f ca="1">SUM(DemandTotal:CustomerTotal!H61)</f>
        <v>5619.620387796389</v>
      </c>
      <c r="I61" s="10">
        <f ca="1">SUM(DemandTotal:CustomerTotal!I61)</f>
        <v>5.5921985869914552</v>
      </c>
      <c r="J61" s="10">
        <f ca="1">SUM(DemandTotal:CustomerTotal!J61)</f>
        <v>31.219648055297135</v>
      </c>
      <c r="K61" s="10">
        <f ca="1">SUM(DemandTotal:CustomerTotal!K61)</f>
        <v>1745.6560799028703</v>
      </c>
    </row>
    <row r="62" spans="1:11" outlineLevel="1">
      <c r="A62" s="31">
        <f>IF(ISBLANK('Input-Accounts'!A62),"",'Input-Accounts'!A62)</f>
        <v>53</v>
      </c>
      <c r="B62" s="53" t="str">
        <f>IF(ISBLANK('Input-Accounts'!B62),"",'Input-Accounts'!B62)</f>
        <v>STORES EQUIPMENT</v>
      </c>
      <c r="C62" s="31">
        <f>IF(ISBLANK('Input-Accounts'!C62),"",'Input-Accounts'!C62)</f>
        <v>393</v>
      </c>
      <c r="D62" s="10">
        <f>IF(ISBLANK('Input-Accounts'!D62),"",'Input-Accounts'!D62)</f>
        <v>0</v>
      </c>
      <c r="E62" s="10">
        <f t="shared" si="2"/>
        <v>0</v>
      </c>
      <c r="F62" s="3"/>
      <c r="G62" s="10">
        <f ca="1">SUM(DemandTotal:CustomerTotal!G62)</f>
        <v>0</v>
      </c>
      <c r="H62" s="10">
        <f ca="1">SUM(DemandTotal:CustomerTotal!H62)</f>
        <v>0</v>
      </c>
      <c r="I62" s="10">
        <f ca="1">SUM(DemandTotal:CustomerTotal!I62)</f>
        <v>0</v>
      </c>
      <c r="J62" s="10">
        <f ca="1">SUM(DemandTotal:CustomerTotal!J62)</f>
        <v>0</v>
      </c>
      <c r="K62" s="10">
        <f ca="1">SUM(DemandTotal:CustomerTotal!K62)</f>
        <v>0</v>
      </c>
    </row>
    <row r="63" spans="1:11" outlineLevel="1">
      <c r="A63" s="31">
        <f>IF(ISBLANK('Input-Accounts'!A63),"",'Input-Accounts'!A63)</f>
        <v>54</v>
      </c>
      <c r="B63" s="53" t="str">
        <f>IF(ISBLANK('Input-Accounts'!B63),"",'Input-Accounts'!B63)</f>
        <v xml:space="preserve">TOOLS,SHOP, &amp; GAR EQ-GARAGE &amp; SERV </v>
      </c>
      <c r="C63" s="31">
        <f>IF(ISBLANK('Input-Accounts'!C63),"",'Input-Accounts'!C63)</f>
        <v>394.1</v>
      </c>
      <c r="D63" s="10">
        <f>IF(ISBLANK('Input-Accounts'!D63),"",'Input-Accounts'!D63)</f>
        <v>9739</v>
      </c>
      <c r="E63" s="10">
        <f t="shared" ca="1" si="2"/>
        <v>0</v>
      </c>
      <c r="F63" s="3"/>
      <c r="G63" s="10">
        <f ca="1">SUM(DemandTotal:CustomerTotal!G63)</f>
        <v>6792.0476370329598</v>
      </c>
      <c r="H63" s="10">
        <f ca="1">SUM(DemandTotal:CustomerTotal!H63)</f>
        <v>2237.3082942968749</v>
      </c>
      <c r="I63" s="10">
        <f ca="1">SUM(DemandTotal:CustomerTotal!I63)</f>
        <v>2.2263910048446078</v>
      </c>
      <c r="J63" s="10">
        <f ca="1">SUM(DemandTotal:CustomerTotal!J63)</f>
        <v>12.429305312299741</v>
      </c>
      <c r="K63" s="10">
        <f ca="1">SUM(DemandTotal:CustomerTotal!K63)</f>
        <v>694.98837235302005</v>
      </c>
    </row>
    <row r="64" spans="1:11" outlineLevel="1">
      <c r="A64" s="31">
        <f>IF(ISBLANK('Input-Accounts'!A64),"",'Input-Accounts'!A64)</f>
        <v>55</v>
      </c>
      <c r="B64" s="53" t="str">
        <f>IF(ISBLANK('Input-Accounts'!B64),"",'Input-Accounts'!B64)</f>
        <v>TOOLS,SHOP, &amp; GAR EQ-CNG STATIONARY</v>
      </c>
      <c r="C64" s="31">
        <f>IF(ISBLANK('Input-Accounts'!C64),"",'Input-Accounts'!C64)</f>
        <v>394.11</v>
      </c>
      <c r="D64" s="10">
        <f>IF(ISBLANK('Input-Accounts'!D64),"",'Input-Accounts'!D64)</f>
        <v>0</v>
      </c>
      <c r="E64" s="10">
        <f t="shared" si="2"/>
        <v>0</v>
      </c>
      <c r="F64" s="3"/>
      <c r="G64" s="10">
        <f ca="1">SUM(DemandTotal:CustomerTotal!G64)</f>
        <v>0</v>
      </c>
      <c r="H64" s="10">
        <f ca="1">SUM(DemandTotal:CustomerTotal!H64)</f>
        <v>0</v>
      </c>
      <c r="I64" s="10">
        <f ca="1">SUM(DemandTotal:CustomerTotal!I64)</f>
        <v>0</v>
      </c>
      <c r="J64" s="10">
        <f ca="1">SUM(DemandTotal:CustomerTotal!J64)</f>
        <v>0</v>
      </c>
      <c r="K64" s="10">
        <f ca="1">SUM(DemandTotal:CustomerTotal!K64)</f>
        <v>0</v>
      </c>
    </row>
    <row r="65" spans="1:11" outlineLevel="1">
      <c r="A65" s="31">
        <f>IF(ISBLANK('Input-Accounts'!A65),"",'Input-Accounts'!A65)</f>
        <v>56</v>
      </c>
      <c r="B65" s="53" t="str">
        <f>IF(ISBLANK('Input-Accounts'!B65),"",'Input-Accounts'!B65)</f>
        <v>TOOLS,SHOP, &amp; GAR EQ-UND TANK CLEANUP</v>
      </c>
      <c r="C65" s="31">
        <f>IF(ISBLANK('Input-Accounts'!C65),"",'Input-Accounts'!C65)</f>
        <v>394.13</v>
      </c>
      <c r="D65" s="10">
        <f>IF(ISBLANK('Input-Accounts'!D65),"",'Input-Accounts'!D65)</f>
        <v>0</v>
      </c>
      <c r="E65" s="10">
        <f t="shared" si="2"/>
        <v>0</v>
      </c>
      <c r="F65" s="3"/>
      <c r="G65" s="10">
        <f ca="1">SUM(DemandTotal:CustomerTotal!G65)</f>
        <v>0</v>
      </c>
      <c r="H65" s="10">
        <f ca="1">SUM(DemandTotal:CustomerTotal!H65)</f>
        <v>0</v>
      </c>
      <c r="I65" s="10">
        <f ca="1">SUM(DemandTotal:CustomerTotal!I65)</f>
        <v>0</v>
      </c>
      <c r="J65" s="10">
        <f ca="1">SUM(DemandTotal:CustomerTotal!J65)</f>
        <v>0</v>
      </c>
      <c r="K65" s="10">
        <f ca="1">SUM(DemandTotal:CustomerTotal!K65)</f>
        <v>0</v>
      </c>
    </row>
    <row r="66" spans="1:11" outlineLevel="1">
      <c r="A66" s="31">
        <f>IF(ISBLANK('Input-Accounts'!A66),"",'Input-Accounts'!A66)</f>
        <v>57</v>
      </c>
      <c r="B66" s="53" t="str">
        <f>IF(ISBLANK('Input-Accounts'!B66),"",'Input-Accounts'!B66)</f>
        <v>TOOLS,SHOP, &amp; GAR EQ-SHOP EQUIP</v>
      </c>
      <c r="C66" s="31">
        <f>IF(ISBLANK('Input-Accounts'!C66),"",'Input-Accounts'!C66)</f>
        <v>394.2</v>
      </c>
      <c r="D66" s="10">
        <f>IF(ISBLANK('Input-Accounts'!D66),"",'Input-Accounts'!D66)</f>
        <v>0</v>
      </c>
      <c r="E66" s="10">
        <f t="shared" si="2"/>
        <v>0</v>
      </c>
      <c r="F66" s="3"/>
      <c r="G66" s="10">
        <f ca="1">SUM(DemandTotal:CustomerTotal!G66)</f>
        <v>0</v>
      </c>
      <c r="H66" s="10">
        <f ca="1">SUM(DemandTotal:CustomerTotal!H66)</f>
        <v>0</v>
      </c>
      <c r="I66" s="10">
        <f ca="1">SUM(DemandTotal:CustomerTotal!I66)</f>
        <v>0</v>
      </c>
      <c r="J66" s="10">
        <f ca="1">SUM(DemandTotal:CustomerTotal!J66)</f>
        <v>0</v>
      </c>
      <c r="K66" s="10">
        <f ca="1">SUM(DemandTotal:CustomerTotal!K66)</f>
        <v>0</v>
      </c>
    </row>
    <row r="67" spans="1:11" outlineLevel="1">
      <c r="A67" s="31">
        <f>IF(ISBLANK('Input-Accounts'!A67),"",'Input-Accounts'!A67)</f>
        <v>58</v>
      </c>
      <c r="B67" s="53" t="str">
        <f>IF(ISBLANK('Input-Accounts'!B67),"",'Input-Accounts'!B67)</f>
        <v>TOOLS,SHOP, &amp; GAR EQ-TOOLS &amp; OTHER</v>
      </c>
      <c r="C67" s="31">
        <f>IF(ISBLANK('Input-Accounts'!C67),"",'Input-Accounts'!C67)</f>
        <v>394.3</v>
      </c>
      <c r="D67" s="10">
        <f>IF(ISBLANK('Input-Accounts'!D67),"",'Input-Accounts'!D67)</f>
        <v>6157146.0984615386</v>
      </c>
      <c r="E67" s="10">
        <f t="shared" ca="1" si="2"/>
        <v>0</v>
      </c>
      <c r="F67" s="3"/>
      <c r="G67" s="10">
        <f ca="1">SUM(DemandTotal:CustomerTotal!G67)</f>
        <v>4294037.3353447374</v>
      </c>
      <c r="H67" s="10">
        <f ca="1">SUM(DemandTotal:CustomerTotal!H67)</f>
        <v>1414460.8312234976</v>
      </c>
      <c r="I67" s="10">
        <f ca="1">SUM(DemandTotal:CustomerTotal!I67)</f>
        <v>1407.5587523491981</v>
      </c>
      <c r="J67" s="10">
        <f ca="1">SUM(DemandTotal:CustomerTotal!J67)</f>
        <v>7857.9986354054436</v>
      </c>
      <c r="K67" s="10">
        <f ca="1">SUM(DemandTotal:CustomerTotal!K67)</f>
        <v>439382.3745055481</v>
      </c>
    </row>
    <row r="68" spans="1:11" outlineLevel="1">
      <c r="A68" s="31">
        <f>IF(ISBLANK('Input-Accounts'!A68),"",'Input-Accounts'!A68)</f>
        <v>59</v>
      </c>
      <c r="B68" s="53" t="str">
        <f>IF(ISBLANK('Input-Accounts'!B68),"",'Input-Accounts'!B68)</f>
        <v>LABORATORY EQUIPMENT</v>
      </c>
      <c r="C68" s="31">
        <f>IF(ISBLANK('Input-Accounts'!C68),"",'Input-Accounts'!C68)</f>
        <v>395</v>
      </c>
      <c r="D68" s="10">
        <f>IF(ISBLANK('Input-Accounts'!D68),"",'Input-Accounts'!D68)</f>
        <v>0</v>
      </c>
      <c r="E68" s="10">
        <f t="shared" si="2"/>
        <v>0</v>
      </c>
      <c r="F68" s="3"/>
      <c r="G68" s="10">
        <f ca="1">SUM(DemandTotal:CustomerTotal!G68)</f>
        <v>0</v>
      </c>
      <c r="H68" s="10">
        <f ca="1">SUM(DemandTotal:CustomerTotal!H68)</f>
        <v>0</v>
      </c>
      <c r="I68" s="10">
        <f ca="1">SUM(DemandTotal:CustomerTotal!I68)</f>
        <v>0</v>
      </c>
      <c r="J68" s="10">
        <f ca="1">SUM(DemandTotal:CustomerTotal!J68)</f>
        <v>0</v>
      </c>
      <c r="K68" s="10">
        <f ca="1">SUM(DemandTotal:CustomerTotal!K68)</f>
        <v>0</v>
      </c>
    </row>
    <row r="69" spans="1:11" outlineLevel="1">
      <c r="A69" s="31">
        <f>IF(ISBLANK('Input-Accounts'!A69),"",'Input-Accounts'!A69)</f>
        <v>60</v>
      </c>
      <c r="B69" s="53" t="str">
        <f>IF(ISBLANK('Input-Accounts'!B69),"",'Input-Accounts'!B69)</f>
        <v>POWER OPERATED EQUIP-GENERAL TOOLS</v>
      </c>
      <c r="C69" s="31">
        <f>IF(ISBLANK('Input-Accounts'!C69),"",'Input-Accounts'!C69)</f>
        <v>396</v>
      </c>
      <c r="D69" s="10">
        <f>IF(ISBLANK('Input-Accounts'!D69),"",'Input-Accounts'!D69)</f>
        <v>185547</v>
      </c>
      <c r="E69" s="10">
        <f t="shared" ca="1" si="2"/>
        <v>0</v>
      </c>
      <c r="F69" s="3"/>
      <c r="G69" s="10">
        <f ca="1">SUM(DemandTotal:CustomerTotal!G69)</f>
        <v>129401.79309051798</v>
      </c>
      <c r="H69" s="10">
        <f ca="1">SUM(DemandTotal:CustomerTotal!H69)</f>
        <v>42625.099299918096</v>
      </c>
      <c r="I69" s="10">
        <f ca="1">SUM(DemandTotal:CustomerTotal!I69)</f>
        <v>42.417103581055805</v>
      </c>
      <c r="J69" s="10">
        <f ca="1">SUM(DemandTotal:CustomerTotal!J69)</f>
        <v>236.80257857904095</v>
      </c>
      <c r="K69" s="10">
        <f ca="1">SUM(DemandTotal:CustomerTotal!K69)</f>
        <v>13240.887927403823</v>
      </c>
    </row>
    <row r="70" spans="1:11" outlineLevel="1">
      <c r="A70" s="31">
        <f>IF(ISBLANK('Input-Accounts'!A70),"",'Input-Accounts'!A70)</f>
        <v>61</v>
      </c>
      <c r="B70" s="53" t="str">
        <f>IF(ISBLANK('Input-Accounts'!B70),"",'Input-Accounts'!B70)</f>
        <v>MISCELLANEOUS EQUIPMENT</v>
      </c>
      <c r="C70" s="31">
        <f>IF(ISBLANK('Input-Accounts'!C70),"",'Input-Accounts'!C70)</f>
        <v>398</v>
      </c>
      <c r="D70" s="10">
        <f>IF(ISBLANK('Input-Accounts'!D70),"",'Input-Accounts'!D70)</f>
        <v>148028.19999999998</v>
      </c>
      <c r="E70" s="10">
        <f t="shared" ca="1" si="2"/>
        <v>0</v>
      </c>
      <c r="F70" s="3"/>
      <c r="G70" s="10">
        <f ca="1">SUM(DemandTotal:CustomerTotal!G70)</f>
        <v>103235.91601029286</v>
      </c>
      <c r="H70" s="10">
        <f ca="1">SUM(DemandTotal:CustomerTotal!H70)</f>
        <v>34006.029330509977</v>
      </c>
      <c r="I70" s="10">
        <f ca="1">SUM(DemandTotal:CustomerTotal!I70)</f>
        <v>33.840091687374326</v>
      </c>
      <c r="J70" s="10">
        <f ca="1">SUM(DemandTotal:CustomerTotal!J70)</f>
        <v>188.91957004108926</v>
      </c>
      <c r="K70" s="10">
        <f ca="1">SUM(DemandTotal:CustomerTotal!K70)</f>
        <v>10563.494997468664</v>
      </c>
    </row>
    <row r="71" spans="1:11" outlineLevel="1">
      <c r="A71" s="31">
        <f>IF(ISBLANK('Input-Accounts'!A71),"",'Input-Accounts'!A71)</f>
        <v>62</v>
      </c>
      <c r="B71" t="str">
        <f>IF(ISBLANK('Input-Accounts'!B71),"",'Input-Accounts'!B71)</f>
        <v>Subtotal - General Plant</v>
      </c>
      <c r="C71" s="31" t="str">
        <f>IF(ISBLANK('Input-Accounts'!C71),"",'Input-Accounts'!C71)</f>
        <v/>
      </c>
      <c r="D71" s="123">
        <f>IF(ISBLANK('Input-Accounts'!D71),"",'Input-Accounts'!D71)</f>
        <v>7532717.8084615385</v>
      </c>
      <c r="E71" s="10">
        <f t="shared" ca="1" si="2"/>
        <v>0</v>
      </c>
      <c r="G71" s="123">
        <f ca="1">SUM(DemandTotal:CustomerTotal!G71)</f>
        <v>5253370.7969398582</v>
      </c>
      <c r="H71" s="123">
        <f ca="1">SUM(DemandTotal:CustomerTotal!H71)</f>
        <v>1730466.3755486989</v>
      </c>
      <c r="I71" s="123">
        <f ca="1">SUM(DemandTotal:CustomerTotal!I71)</f>
        <v>1722.0222990852817</v>
      </c>
      <c r="J71" s="123">
        <f ca="1">SUM(DemandTotal:CustomerTotal!J71)</f>
        <v>9613.5588328130052</v>
      </c>
      <c r="K71" s="123">
        <f ca="1">SUM(DemandTotal:CustomerTotal!K71)</f>
        <v>537545.05484108161</v>
      </c>
    </row>
    <row r="72" spans="1:11" outlineLevel="1">
      <c r="A72" s="31" t="str">
        <f>IF(ISBLANK('Input-Accounts'!A72),"",'Input-Accounts'!A72)</f>
        <v/>
      </c>
      <c r="B72" t="str">
        <f>IF(ISBLANK('Input-Accounts'!B72),"",'Input-Accounts'!B72)</f>
        <v/>
      </c>
      <c r="D72" s="10"/>
      <c r="E72" s="10"/>
      <c r="G72" s="10"/>
      <c r="H72" s="10"/>
      <c r="I72" s="10"/>
      <c r="J72" s="10"/>
      <c r="K72" s="10"/>
    </row>
    <row r="73" spans="1:11">
      <c r="A73" s="31">
        <f>IF(ISBLANK('Input-Accounts'!A73),"",'Input-Accounts'!A73)</f>
        <v>63</v>
      </c>
      <c r="B73" s="7" t="str">
        <f>IF(ISBLANK('Input-Accounts'!B73),"",'Input-Accounts'!B73)</f>
        <v>Total Plant in Service</v>
      </c>
      <c r="C73" s="31" t="str">
        <f>IF(ISBLANK('Input-Accounts'!C73),"",'Input-Accounts'!C73)</f>
        <v/>
      </c>
      <c r="D73" s="10">
        <f>IF(ISBLANK('Input-Accounts'!D73),"",'Input-Accounts'!D73)</f>
        <v>775008140.86461914</v>
      </c>
      <c r="E73" s="10">
        <f ca="1">IFERROR(IF(D73="","",IF(D73=0,0,IF(ABS(D73-SUM($G73:$M73))&lt;Check_Limit,0,1))),1)</f>
        <v>0</v>
      </c>
      <c r="F73" s="3"/>
      <c r="G73" s="10">
        <f ca="1">SUM(DemandTotal:CustomerTotal!G73)</f>
        <v>540496171.2538085</v>
      </c>
      <c r="H73" s="10">
        <f ca="1">SUM(DemandTotal:CustomerTotal!H73)</f>
        <v>178040059.72933704</v>
      </c>
      <c r="I73" s="10">
        <f ca="1">SUM(DemandTotal:CustomerTotal!I73)</f>
        <v>177171.28591255058</v>
      </c>
      <c r="J73" s="10">
        <f ca="1">SUM(DemandTotal:CustomerTotal!J73)</f>
        <v>989096.70421235787</v>
      </c>
      <c r="K73" s="10">
        <f ca="1">SUM(DemandTotal:CustomerTotal!K73)</f>
        <v>55305641.891348377</v>
      </c>
    </row>
    <row r="74" spans="1:11">
      <c r="A74" s="31" t="str">
        <f>IF(ISBLANK('Input-Accounts'!A74),"",'Input-Accounts'!A74)</f>
        <v/>
      </c>
      <c r="B74" t="str">
        <f>IF(ISBLANK('Input-Accounts'!B74),"",'Input-Accounts'!B74)</f>
        <v/>
      </c>
      <c r="D74" s="123"/>
      <c r="E74" s="10"/>
      <c r="G74" s="123"/>
      <c r="H74" s="123"/>
      <c r="I74" s="123"/>
      <c r="J74" s="123"/>
      <c r="K74" s="123"/>
    </row>
    <row r="75" spans="1:11">
      <c r="A75" s="31">
        <f>IF(ISBLANK('Input-Accounts'!A75),"",'Input-Accounts'!A75)</f>
        <v>64</v>
      </c>
      <c r="B75" s="1" t="str">
        <f>IF(ISBLANK('Input-Accounts'!B75),"",'Input-Accounts'!B75)</f>
        <v>Accumulated Depreciation &amp; Amortization</v>
      </c>
      <c r="D75" s="10"/>
      <c r="E75" s="10"/>
      <c r="G75" s="10"/>
      <c r="H75" s="10"/>
      <c r="I75" s="10"/>
      <c r="J75" s="10"/>
      <c r="K75" s="10"/>
    </row>
    <row r="76" spans="1:11" outlineLevel="1">
      <c r="A76" s="31">
        <f>IF(ISBLANK('Input-Accounts'!A76),"",'Input-Accounts'!A76)</f>
        <v>65</v>
      </c>
      <c r="B76" s="1" t="str">
        <f>IF(ISBLANK('Input-Accounts'!B76),"",'Input-Accounts'!B76)</f>
        <v>Intangible Plant</v>
      </c>
      <c r="D76" s="10"/>
      <c r="E76" s="10"/>
      <c r="G76" s="10"/>
      <c r="H76" s="10"/>
      <c r="I76" s="10"/>
      <c r="J76" s="10"/>
      <c r="K76" s="10"/>
    </row>
    <row r="77" spans="1:11" outlineLevel="1">
      <c r="A77" s="31">
        <f>IF(ISBLANK('Input-Accounts'!A77),"",'Input-Accounts'!A77)</f>
        <v>66</v>
      </c>
      <c r="B77" s="53" t="str">
        <f>IF(ISBLANK('Input-Accounts'!B77),"",'Input-Accounts'!B77)</f>
        <v>Organization</v>
      </c>
      <c r="C77" s="31">
        <f>IF(ISBLANK('Input-Accounts'!C77),"",'Input-Accounts'!C77)</f>
        <v>301</v>
      </c>
      <c r="D77" s="10">
        <f>IF(ISBLANK('Input-Accounts'!D77),"",'Input-Accounts'!D77)</f>
        <v>0</v>
      </c>
      <c r="E77" s="10">
        <f t="shared" ref="E77:E83" si="3">IFERROR(IF(D77="","",IF(D77=0,0,IF(ABS(D77-SUM($G77:$M77))&lt;Check_Limit,0,1))),1)</f>
        <v>0</v>
      </c>
      <c r="F77" s="3"/>
      <c r="G77" s="10">
        <f ca="1">SUM(DemandTotal:CustomerTotal!G77)</f>
        <v>0</v>
      </c>
      <c r="H77" s="10">
        <f ca="1">SUM(DemandTotal:CustomerTotal!H77)</f>
        <v>0</v>
      </c>
      <c r="I77" s="10">
        <f ca="1">SUM(DemandTotal:CustomerTotal!I77)</f>
        <v>0</v>
      </c>
      <c r="J77" s="10">
        <f ca="1">SUM(DemandTotal:CustomerTotal!J77)</f>
        <v>0</v>
      </c>
      <c r="K77" s="10">
        <f ca="1">SUM(DemandTotal:CustomerTotal!K77)</f>
        <v>0</v>
      </c>
    </row>
    <row r="78" spans="1:11" outlineLevel="1">
      <c r="A78" s="31">
        <f>IF(ISBLANK('Input-Accounts'!A78),"",'Input-Accounts'!A78)</f>
        <v>67</v>
      </c>
      <c r="B78" s="53" t="str">
        <f>IF(ISBLANK('Input-Accounts'!B78),"",'Input-Accounts'!B78)</f>
        <v>Misc. Intangible Plant - Plant Related</v>
      </c>
      <c r="C78" s="31">
        <f>IF(ISBLANK('Input-Accounts'!C78),"",'Input-Accounts'!C78)</f>
        <v>303</v>
      </c>
      <c r="D78" s="10">
        <f>IF(ISBLANK('Input-Accounts'!D78),"",'Input-Accounts'!D78)</f>
        <v>-75395.909747863378</v>
      </c>
      <c r="E78" s="10">
        <f t="shared" ca="1" si="3"/>
        <v>0</v>
      </c>
      <c r="F78" s="3"/>
      <c r="G78" s="10">
        <f ca="1">SUM(DemandTotal:CustomerTotal!G78)</f>
        <v>-52581.641918567184</v>
      </c>
      <c r="H78" s="10">
        <f ca="1">SUM(DemandTotal:CustomerTotal!H78)</f>
        <v>-17320.453253409323</v>
      </c>
      <c r="I78" s="10">
        <f ca="1">SUM(DemandTotal:CustomerTotal!I78)</f>
        <v>-17.23593544149491</v>
      </c>
      <c r="J78" s="10">
        <f ca="1">SUM(DemandTotal:CustomerTotal!J78)</f>
        <v>-96.223306453926483</v>
      </c>
      <c r="K78" s="10">
        <f ca="1">SUM(DemandTotal:CustomerTotal!K78)</f>
        <v>-5380.3553339914552</v>
      </c>
    </row>
    <row r="79" spans="1:11" outlineLevel="1">
      <c r="A79" s="31">
        <f>IF(ISBLANK('Input-Accounts'!A79),"",'Input-Accounts'!A79)</f>
        <v>68</v>
      </c>
      <c r="B79" s="53" t="str">
        <f>IF(ISBLANK('Input-Accounts'!B79),"",'Input-Accounts'!B79)</f>
        <v>MISC INTANGIBLE PLANT-DIS SOFTWARE</v>
      </c>
      <c r="C79" s="31">
        <f>IF(ISBLANK('Input-Accounts'!C79),"",'Input-Accounts'!C79)</f>
        <v>303.10000000000002</v>
      </c>
      <c r="D79" s="10">
        <f>IF(ISBLANK('Input-Accounts'!D79),"",'Input-Accounts'!D79)</f>
        <v>-318.35000000000002</v>
      </c>
      <c r="E79" s="10">
        <f t="shared" ca="1" si="3"/>
        <v>0</v>
      </c>
      <c r="F79" s="3"/>
      <c r="G79" s="10">
        <f ca="1">SUM(DemandTotal:CustomerTotal!G79)</f>
        <v>-222.01954669364852</v>
      </c>
      <c r="H79" s="10">
        <f ca="1">SUM(DemandTotal:CustomerTotal!H79)</f>
        <v>-73.133493735435906</v>
      </c>
      <c r="I79" s="10">
        <f ca="1">SUM(DemandTotal:CustomerTotal!I79)</f>
        <v>-7.2776627620113041E-2</v>
      </c>
      <c r="J79" s="10">
        <f ca="1">SUM(DemandTotal:CustomerTotal!J79)</f>
        <v>-0.40629113319341026</v>
      </c>
      <c r="K79" s="10">
        <f ca="1">SUM(DemandTotal:CustomerTotal!K79)</f>
        <v>-22.717891810102063</v>
      </c>
    </row>
    <row r="80" spans="1:11" outlineLevel="1">
      <c r="A80" s="31">
        <f>IF(ISBLANK('Input-Accounts'!A80),"",'Input-Accounts'!A80)</f>
        <v>69</v>
      </c>
      <c r="B80" s="53" t="str">
        <f>IF(ISBLANK('Input-Accounts'!B80),"",'Input-Accounts'!B80)</f>
        <v>MISC INTANGIBLE PLANT-FARA SOFTWARE</v>
      </c>
      <c r="C80" s="31">
        <f>IF(ISBLANK('Input-Accounts'!C80),"",'Input-Accounts'!C80)</f>
        <v>303.2</v>
      </c>
      <c r="D80" s="10">
        <f>IF(ISBLANK('Input-Accounts'!D80),"",'Input-Accounts'!D80)</f>
        <v>0</v>
      </c>
      <c r="E80" s="10">
        <f t="shared" si="3"/>
        <v>0</v>
      </c>
      <c r="F80" s="3"/>
      <c r="G80" s="10">
        <f ca="1">SUM(DemandTotal:CustomerTotal!G80)</f>
        <v>0</v>
      </c>
      <c r="H80" s="10">
        <f ca="1">SUM(DemandTotal:CustomerTotal!H80)</f>
        <v>0</v>
      </c>
      <c r="I80" s="10">
        <f ca="1">SUM(DemandTotal:CustomerTotal!I80)</f>
        <v>0</v>
      </c>
      <c r="J80" s="10">
        <f ca="1">SUM(DemandTotal:CustomerTotal!J80)</f>
        <v>0</v>
      </c>
      <c r="K80" s="10">
        <f ca="1">SUM(DemandTotal:CustomerTotal!K80)</f>
        <v>0</v>
      </c>
    </row>
    <row r="81" spans="1:11" outlineLevel="1">
      <c r="A81" s="31">
        <f>IF(ISBLANK('Input-Accounts'!A81),"",'Input-Accounts'!A81)</f>
        <v>70</v>
      </c>
      <c r="B81" s="53" t="str">
        <f>IF(ISBLANK('Input-Accounts'!B81),"",'Input-Accounts'!B81)</f>
        <v>MISC INTANGIBLE PLANT-OTHER SOFTWARE</v>
      </c>
      <c r="C81" s="31">
        <f>IF(ISBLANK('Input-Accounts'!C81),"",'Input-Accounts'!C81)</f>
        <v>303.3</v>
      </c>
      <c r="D81" s="10">
        <f>IF(ISBLANK('Input-Accounts'!D81),"",'Input-Accounts'!D81)</f>
        <v>-6684278.0974571044</v>
      </c>
      <c r="E81" s="10">
        <f t="shared" ca="1" si="3"/>
        <v>0</v>
      </c>
      <c r="F81" s="3"/>
      <c r="G81" s="10">
        <f ca="1">SUM(DemandTotal:CustomerTotal!G81)</f>
        <v>-4661662.9281347869</v>
      </c>
      <c r="H81" s="10">
        <f ca="1">SUM(DemandTotal:CustomerTotal!H81)</f>
        <v>-1535557.1238143253</v>
      </c>
      <c r="I81" s="10">
        <f ca="1">SUM(DemandTotal:CustomerTotal!I81)</f>
        <v>-1528.0641369810378</v>
      </c>
      <c r="J81" s="10">
        <f ca="1">SUM(DemandTotal:CustomerTotal!J81)</f>
        <v>-8530.7457917252686</v>
      </c>
      <c r="K81" s="10">
        <f ca="1">SUM(DemandTotal:CustomerTotal!K81)</f>
        <v>-476999.2355792849</v>
      </c>
    </row>
    <row r="82" spans="1:11" outlineLevel="1">
      <c r="A82" s="31">
        <f>IF(ISBLANK('Input-Accounts'!A82),"",'Input-Accounts'!A82)</f>
        <v>71</v>
      </c>
      <c r="B82" s="53" t="str">
        <f>IF(ISBLANK('Input-Accounts'!B82),"",'Input-Accounts'!B82)</f>
        <v>MISC INTANGIBLE PLANT-CLOUD SOFTWARE</v>
      </c>
      <c r="C82" s="31">
        <f>IF(ISBLANK('Input-Accounts'!C82),"",'Input-Accounts'!C82)</f>
        <v>303.99</v>
      </c>
      <c r="D82" s="10">
        <f>IF(ISBLANK('Input-Accounts'!D82),"",'Input-Accounts'!D82)</f>
        <v>-1350894.9436174606</v>
      </c>
      <c r="E82" s="10">
        <f t="shared" ca="1" si="3"/>
        <v>0</v>
      </c>
      <c r="F82" s="3"/>
      <c r="G82" s="10">
        <f ca="1">SUM(DemandTotal:CustomerTotal!G82)</f>
        <v>-942123.70979327906</v>
      </c>
      <c r="H82" s="10">
        <f ca="1">SUM(DemandTotal:CustomerTotal!H82)</f>
        <v>-310336.63231122843</v>
      </c>
      <c r="I82" s="10">
        <f ca="1">SUM(DemandTotal:CustomerTotal!I82)</f>
        <v>-308.82229704897605</v>
      </c>
      <c r="J82" s="10">
        <f ca="1">SUM(DemandTotal:CustomerTotal!J82)</f>
        <v>-1724.0667110651359</v>
      </c>
      <c r="K82" s="10">
        <f ca="1">SUM(DemandTotal:CustomerTotal!K82)</f>
        <v>-96401.712504838666</v>
      </c>
    </row>
    <row r="83" spans="1:11" outlineLevel="1">
      <c r="A83" s="31">
        <f>IF(ISBLANK('Input-Accounts'!A83),"",'Input-Accounts'!A83)</f>
        <v>72</v>
      </c>
      <c r="B83" t="str">
        <f>IF(ISBLANK('Input-Accounts'!B83),"",'Input-Accounts'!B83)</f>
        <v>Subtotal - Intangible Plant</v>
      </c>
      <c r="C83" s="31" t="str">
        <f>IF(ISBLANK('Input-Accounts'!C83),"",'Input-Accounts'!C83)</f>
        <v/>
      </c>
      <c r="D83" s="123">
        <f>IF(ISBLANK('Input-Accounts'!D83),"",'Input-Accounts'!D83)</f>
        <v>-8110887.3008224284</v>
      </c>
      <c r="E83" s="10">
        <f t="shared" ca="1" si="3"/>
        <v>0</v>
      </c>
      <c r="G83" s="123">
        <f ca="1">SUM(DemandTotal:CustomerTotal!G83)</f>
        <v>-5656590.299393327</v>
      </c>
      <c r="H83" s="123">
        <f ca="1">SUM(DemandTotal:CustomerTotal!H83)</f>
        <v>-1863287.3428726988</v>
      </c>
      <c r="I83" s="123">
        <f ca="1">SUM(DemandTotal:CustomerTotal!I83)</f>
        <v>-1854.195146099129</v>
      </c>
      <c r="J83" s="123">
        <f ca="1">SUM(DemandTotal:CustomerTotal!J83)</f>
        <v>-10351.442100377522</v>
      </c>
      <c r="K83" s="123">
        <f ca="1">SUM(DemandTotal:CustomerTotal!K83)</f>
        <v>-578804.02130992513</v>
      </c>
    </row>
    <row r="84" spans="1:11" outlineLevel="1">
      <c r="A84" s="31" t="str">
        <f>IF(ISBLANK('Input-Accounts'!A84),"",'Input-Accounts'!A84)</f>
        <v/>
      </c>
      <c r="B84" t="str">
        <f>IF(ISBLANK('Input-Accounts'!B84),"",'Input-Accounts'!B84)</f>
        <v/>
      </c>
      <c r="D84" s="10"/>
      <c r="E84" s="10"/>
      <c r="G84" s="10"/>
      <c r="H84" s="10"/>
      <c r="I84" s="10"/>
      <c r="J84" s="10"/>
      <c r="K84" s="10"/>
    </row>
    <row r="85" spans="1:11" outlineLevel="1">
      <c r="A85" s="31">
        <f>IF(ISBLANK('Input-Accounts'!A85),"",'Input-Accounts'!A85)</f>
        <v>73</v>
      </c>
      <c r="B85" s="1" t="str">
        <f>IF(ISBLANK('Input-Accounts'!B85),"",'Input-Accounts'!B85)</f>
        <v>Distribution Plant</v>
      </c>
      <c r="C85" s="31" t="str">
        <f>IF(ISBLANK('Input-Accounts'!C85),"",'Input-Accounts'!C85)</f>
        <v/>
      </c>
      <c r="D85" s="10" t="str">
        <f>IF(ISBLANK('Input-Accounts'!D85),"",'Input-Accounts'!D85)</f>
        <v/>
      </c>
      <c r="E85" s="10" t="str">
        <f t="shared" ref="E85:E120" si="4">IFERROR(IF(D85="","",IF(D85=0,0,IF(ABS(D85-SUM($G85:$M85))&lt;Check_Limit,0,1))),1)</f>
        <v/>
      </c>
      <c r="F85" s="3"/>
      <c r="G85" s="10"/>
      <c r="H85" s="10"/>
      <c r="I85" s="10"/>
      <c r="J85" s="10"/>
      <c r="K85" s="10"/>
    </row>
    <row r="86" spans="1:11" outlineLevel="1">
      <c r="A86" s="31">
        <f>IF(ISBLANK('Input-Accounts'!A86),"",'Input-Accounts'!A86)</f>
        <v>74</v>
      </c>
      <c r="B86" s="53" t="str">
        <f>IF(ISBLANK('Input-Accounts'!B86),"",'Input-Accounts'!B86)</f>
        <v>LAND-CITY GATE &amp; MAIN LINE IND. M &amp; R</v>
      </c>
      <c r="C86" s="31">
        <f>IF(ISBLANK('Input-Accounts'!C86),"",'Input-Accounts'!C86)</f>
        <v>374.1</v>
      </c>
      <c r="D86" s="10">
        <f>IF(ISBLANK('Input-Accounts'!D86),"",'Input-Accounts'!D86)</f>
        <v>0</v>
      </c>
      <c r="E86" s="10">
        <f t="shared" si="4"/>
        <v>0</v>
      </c>
      <c r="F86" s="3"/>
      <c r="G86" s="10">
        <f ca="1">SUM(DemandTotal:CustomerTotal!G86)</f>
        <v>0</v>
      </c>
      <c r="H86" s="10">
        <f ca="1">SUM(DemandTotal:CustomerTotal!H86)</f>
        <v>0</v>
      </c>
      <c r="I86" s="10">
        <f ca="1">SUM(DemandTotal:CustomerTotal!I86)</f>
        <v>0</v>
      </c>
      <c r="J86" s="10">
        <f ca="1">SUM(DemandTotal:CustomerTotal!J86)</f>
        <v>0</v>
      </c>
      <c r="K86" s="10">
        <f ca="1">SUM(DemandTotal:CustomerTotal!K86)</f>
        <v>0</v>
      </c>
    </row>
    <row r="87" spans="1:11" outlineLevel="1">
      <c r="A87" s="31">
        <f>IF(ISBLANK('Input-Accounts'!A87),"",'Input-Accounts'!A87)</f>
        <v>75</v>
      </c>
      <c r="B87" s="53" t="str">
        <f>IF(ISBLANK('Input-Accounts'!B87),"",'Input-Accounts'!B87)</f>
        <v>LAND-OTHER DISTRIBUTION SYSTEMS</v>
      </c>
      <c r="C87" s="31">
        <f>IF(ISBLANK('Input-Accounts'!C87),"",'Input-Accounts'!C87)</f>
        <v>374.2</v>
      </c>
      <c r="D87" s="10">
        <f>IF(ISBLANK('Input-Accounts'!D87),"",'Input-Accounts'!D87)</f>
        <v>522.25</v>
      </c>
      <c r="E87" s="10">
        <f t="shared" ca="1" si="4"/>
        <v>0</v>
      </c>
      <c r="F87" s="3"/>
      <c r="G87" s="10">
        <f ca="1">SUM(DemandTotal:CustomerTotal!G87)</f>
        <v>319.45426881968746</v>
      </c>
      <c r="H87" s="10">
        <f ca="1">SUM(DemandTotal:CustomerTotal!H87)</f>
        <v>148.87304460212655</v>
      </c>
      <c r="I87" s="10">
        <f ca="1">SUM(DemandTotal:CustomerTotal!I87)</f>
        <v>0.16412541044284368</v>
      </c>
      <c r="J87" s="10">
        <f ca="1">SUM(DemandTotal:CustomerTotal!J87)</f>
        <v>0</v>
      </c>
      <c r="K87" s="10">
        <f ca="1">SUM(DemandTotal:CustomerTotal!K87)</f>
        <v>53.758561167743188</v>
      </c>
    </row>
    <row r="88" spans="1:11" outlineLevel="1">
      <c r="A88" s="31">
        <f>IF(ISBLANK('Input-Accounts'!A88),"",'Input-Accounts'!A88)</f>
        <v>76</v>
      </c>
      <c r="B88" s="53" t="str">
        <f>IF(ISBLANK('Input-Accounts'!B88),"",'Input-Accounts'!B88)</f>
        <v>LAND RIGHTS-OTHER DISTR SYSTEMS</v>
      </c>
      <c r="C88" s="31">
        <f>IF(ISBLANK('Input-Accounts'!C88),"",'Input-Accounts'!C88)</f>
        <v>374.4</v>
      </c>
      <c r="D88" s="10">
        <f>IF(ISBLANK('Input-Accounts'!D88),"",'Input-Accounts'!D88)</f>
        <v>-412969.57461538451</v>
      </c>
      <c r="E88" s="10">
        <f t="shared" ca="1" si="4"/>
        <v>0</v>
      </c>
      <c r="F88" s="3"/>
      <c r="G88" s="10">
        <f ca="1">SUM(DemandTotal:CustomerTotal!G88)</f>
        <v>-252608.69986315942</v>
      </c>
      <c r="H88" s="10">
        <f ca="1">SUM(DemandTotal:CustomerTotal!H88)</f>
        <v>-117721.47037058376</v>
      </c>
      <c r="I88" s="10">
        <f ca="1">SUM(DemandTotal:CustomerTotal!I88)</f>
        <v>-129.7822899648761</v>
      </c>
      <c r="J88" s="10">
        <f ca="1">SUM(DemandTotal:CustomerTotal!J88)</f>
        <v>0</v>
      </c>
      <c r="K88" s="10">
        <f ca="1">SUM(DemandTotal:CustomerTotal!K88)</f>
        <v>-42509.622091676458</v>
      </c>
    </row>
    <row r="89" spans="1:11" outlineLevel="1">
      <c r="A89" s="31">
        <f>IF(ISBLANK('Input-Accounts'!A89),"",'Input-Accounts'!A89)</f>
        <v>77</v>
      </c>
      <c r="B89" s="53" t="str">
        <f>IF(ISBLANK('Input-Accounts'!B89),"",'Input-Accounts'!B89)</f>
        <v>RIGHTS OF WAY</v>
      </c>
      <c r="C89" s="31">
        <f>IF(ISBLANK('Input-Accounts'!C89),"",'Input-Accounts'!C89)</f>
        <v>374.5</v>
      </c>
      <c r="D89" s="10">
        <f>IF(ISBLANK('Input-Accounts'!D89),"",'Input-Accounts'!D89)</f>
        <v>-1200292.1900000013</v>
      </c>
      <c r="E89" s="10">
        <f t="shared" ca="1" si="4"/>
        <v>0</v>
      </c>
      <c r="F89" s="3"/>
      <c r="G89" s="10">
        <f ca="1">SUM(DemandTotal:CustomerTotal!G89)</f>
        <v>-734204.81364563294</v>
      </c>
      <c r="H89" s="10">
        <f ca="1">SUM(DemandTotal:CustomerTotal!H89)</f>
        <v>-342156.34798938123</v>
      </c>
      <c r="I89" s="10">
        <f ca="1">SUM(DemandTotal:CustomerTotal!I89)</f>
        <v>-377.21100686470061</v>
      </c>
      <c r="J89" s="10">
        <f ca="1">SUM(DemandTotal:CustomerTotal!J89)</f>
        <v>0</v>
      </c>
      <c r="K89" s="10">
        <f ca="1">SUM(DemandTotal:CustomerTotal!K89)</f>
        <v>-123553.81735812254</v>
      </c>
    </row>
    <row r="90" spans="1:11" outlineLevel="1">
      <c r="A90" s="31">
        <f>IF(ISBLANK('Input-Accounts'!A90),"",'Input-Accounts'!A90)</f>
        <v>78</v>
      </c>
      <c r="B90" s="53" t="str">
        <f>IF(ISBLANK('Input-Accounts'!B90),"",'Input-Accounts'!B90)</f>
        <v>STRUC &amp; IMPROV-CITY GATE M &amp; R</v>
      </c>
      <c r="C90" s="31">
        <f>IF(ISBLANK('Input-Accounts'!C90),"",'Input-Accounts'!C90)</f>
        <v>375.2</v>
      </c>
      <c r="D90" s="10">
        <f>IF(ISBLANK('Input-Accounts'!D90),"",'Input-Accounts'!D90)</f>
        <v>-2127.2999999999997</v>
      </c>
      <c r="E90" s="10">
        <f t="shared" ca="1" si="4"/>
        <v>0</v>
      </c>
      <c r="F90" s="3"/>
      <c r="G90" s="10">
        <f ca="1">SUM(DemandTotal:CustomerTotal!G90)</f>
        <v>-1301.2447411395328</v>
      </c>
      <c r="H90" s="10">
        <f ca="1">SUM(DemandTotal:CustomerTotal!H90)</f>
        <v>-606.4100101141288</v>
      </c>
      <c r="I90" s="10">
        <f ca="1">SUM(DemandTotal:CustomerTotal!I90)</f>
        <v>-0.66853802898049075</v>
      </c>
      <c r="J90" s="10">
        <f ca="1">SUM(DemandTotal:CustomerTotal!J90)</f>
        <v>0</v>
      </c>
      <c r="K90" s="10">
        <f ca="1">SUM(DemandTotal:CustomerTotal!K90)</f>
        <v>-218.97671071735772</v>
      </c>
    </row>
    <row r="91" spans="1:11" outlineLevel="1">
      <c r="A91" s="31">
        <f>IF(ISBLANK('Input-Accounts'!A91),"",'Input-Accounts'!A91)</f>
        <v>79</v>
      </c>
      <c r="B91" s="53" t="str">
        <f>IF(ISBLANK('Input-Accounts'!B91),"",'Input-Accounts'!B91)</f>
        <v>STRUC &amp; IMPROV-GENERAL M &amp; R</v>
      </c>
      <c r="C91" s="31">
        <f>IF(ISBLANK('Input-Accounts'!C91),"",'Input-Accounts'!C91)</f>
        <v>375.3</v>
      </c>
      <c r="D91" s="10">
        <f>IF(ISBLANK('Input-Accounts'!D91),"",'Input-Accounts'!D91)</f>
        <v>77.659999999999982</v>
      </c>
      <c r="E91" s="10">
        <f t="shared" ca="1" si="4"/>
        <v>0</v>
      </c>
      <c r="F91" s="3"/>
      <c r="G91" s="10">
        <f ca="1">SUM(DemandTotal:CustomerTotal!G91)</f>
        <v>47.50372142946275</v>
      </c>
      <c r="H91" s="10">
        <f ca="1">SUM(DemandTotal:CustomerTotal!H91)</f>
        <v>22.137827944090272</v>
      </c>
      <c r="I91" s="10">
        <f ca="1">SUM(DemandTotal:CustomerTotal!I91)</f>
        <v>2.4405896361878864E-2</v>
      </c>
      <c r="J91" s="10">
        <f ca="1">SUM(DemandTotal:CustomerTotal!J91)</f>
        <v>0</v>
      </c>
      <c r="K91" s="10">
        <f ca="1">SUM(DemandTotal:CustomerTotal!K91)</f>
        <v>7.9940447300850836</v>
      </c>
    </row>
    <row r="92" spans="1:11" outlineLevel="1">
      <c r="A92" s="31">
        <f>IF(ISBLANK('Input-Accounts'!A92),"",'Input-Accounts'!A92)</f>
        <v>80</v>
      </c>
      <c r="B92" s="53" t="str">
        <f>IF(ISBLANK('Input-Accounts'!B92),"",'Input-Accounts'!B92)</f>
        <v xml:space="preserve">STRUC &amp; IMPROV-REGULATING </v>
      </c>
      <c r="C92" s="31">
        <f>IF(ISBLANK('Input-Accounts'!C92),"",'Input-Accounts'!C92)</f>
        <v>375.4</v>
      </c>
      <c r="D92" s="10">
        <f>IF(ISBLANK('Input-Accounts'!D92),"",'Input-Accounts'!D92)</f>
        <v>-141903.19307692323</v>
      </c>
      <c r="E92" s="10">
        <f t="shared" ca="1" si="4"/>
        <v>0</v>
      </c>
      <c r="F92" s="3"/>
      <c r="G92" s="10">
        <f ca="1">SUM(DemandTotal:CustomerTotal!G92)</f>
        <v>-86800.537649722246</v>
      </c>
      <c r="H92" s="10">
        <f ca="1">SUM(DemandTotal:CustomerTotal!H92)</f>
        <v>-40451.049099329757</v>
      </c>
      <c r="I92" s="10">
        <f ca="1">SUM(DemandTotal:CustomerTotal!I92)</f>
        <v>-44.595346686261593</v>
      </c>
      <c r="J92" s="10">
        <f ca="1">SUM(DemandTotal:CustomerTotal!J92)</f>
        <v>0</v>
      </c>
      <c r="K92" s="10">
        <f ca="1">SUM(DemandTotal:CustomerTotal!K92)</f>
        <v>-14607.010981184965</v>
      </c>
    </row>
    <row r="93" spans="1:11" outlineLevel="1">
      <c r="A93" s="31">
        <f>IF(ISBLANK('Input-Accounts'!A93),"",'Input-Accounts'!A93)</f>
        <v>81</v>
      </c>
      <c r="B93" s="53" t="str">
        <f>IF(ISBLANK('Input-Accounts'!B93),"",'Input-Accounts'!B93)</f>
        <v>STRUC &amp; IMPROV-REGULATING - DS-ML DIRECT ASSIGNMENT</v>
      </c>
      <c r="C93" s="31">
        <f>IF(ISBLANK('Input-Accounts'!C93),"",'Input-Accounts'!C93)</f>
        <v>375.4</v>
      </c>
      <c r="D93" s="10">
        <f>IF(ISBLANK('Input-Accounts'!D93),"",'Input-Accounts'!D93)</f>
        <v>-6062.85</v>
      </c>
      <c r="E93" s="10">
        <f t="shared" ca="1" si="4"/>
        <v>0</v>
      </c>
      <c r="F93" s="3"/>
      <c r="G93" s="10">
        <f ca="1">SUM(DemandTotal:CustomerTotal!G93)</f>
        <v>0</v>
      </c>
      <c r="H93" s="10">
        <f ca="1">SUM(DemandTotal:CustomerTotal!H93)</f>
        <v>0</v>
      </c>
      <c r="I93" s="10">
        <f ca="1">SUM(DemandTotal:CustomerTotal!I93)</f>
        <v>0</v>
      </c>
      <c r="J93" s="10">
        <f ca="1">SUM(DemandTotal:CustomerTotal!J93)</f>
        <v>-6062.85</v>
      </c>
      <c r="K93" s="10">
        <f ca="1">SUM(DemandTotal:CustomerTotal!K93)</f>
        <v>0</v>
      </c>
    </row>
    <row r="94" spans="1:11" outlineLevel="1">
      <c r="A94" s="31">
        <f>IF(ISBLANK('Input-Accounts'!A94),"",'Input-Accounts'!A94)</f>
        <v>82</v>
      </c>
      <c r="B94" s="53" t="str">
        <f>IF(ISBLANK('Input-Accounts'!B94),"",'Input-Accounts'!B94)</f>
        <v>STRUC &amp; IMPROV-DISTR. IND. M &amp; R</v>
      </c>
      <c r="C94" s="31">
        <f>IF(ISBLANK('Input-Accounts'!C94),"",'Input-Accounts'!C94)</f>
        <v>375.6</v>
      </c>
      <c r="D94" s="10">
        <f>IF(ISBLANK('Input-Accounts'!D94),"",'Input-Accounts'!D94)</f>
        <v>-1.9999999999999997E-2</v>
      </c>
      <c r="E94" s="10">
        <f t="shared" ca="1" si="4"/>
        <v>0</v>
      </c>
      <c r="F94" s="3"/>
      <c r="G94" s="10">
        <f ca="1">SUM(DemandTotal:CustomerTotal!G94)</f>
        <v>0</v>
      </c>
      <c r="H94" s="10">
        <f ca="1">SUM(DemandTotal:CustomerTotal!H94)</f>
        <v>-6.0847432375849995E-3</v>
      </c>
      <c r="I94" s="10">
        <f ca="1">SUM(DemandTotal:CustomerTotal!I94)</f>
        <v>-4.9011726230491632E-5</v>
      </c>
      <c r="J94" s="10">
        <f ca="1">SUM(DemandTotal:CustomerTotal!J94)</f>
        <v>0</v>
      </c>
      <c r="K94" s="10">
        <f ca="1">SUM(DemandTotal:CustomerTotal!K94)</f>
        <v>-1.3866245036184506E-2</v>
      </c>
    </row>
    <row r="95" spans="1:11" outlineLevel="1">
      <c r="A95" s="31">
        <f>IF(ISBLANK('Input-Accounts'!A95),"",'Input-Accounts'!A95)</f>
        <v>83</v>
      </c>
      <c r="B95" s="53" t="str">
        <f>IF(ISBLANK('Input-Accounts'!B95),"",'Input-Accounts'!B95)</f>
        <v>STRUC &amp; IMPROV-OTHER DISTR. SYSTEMS</v>
      </c>
      <c r="C95" s="31">
        <f>IF(ISBLANK('Input-Accounts'!C95),"",'Input-Accounts'!C95)</f>
        <v>375.7</v>
      </c>
      <c r="D95" s="10">
        <f>IF(ISBLANK('Input-Accounts'!D95),"",'Input-Accounts'!D95)</f>
        <v>-5031862.3599999985</v>
      </c>
      <c r="E95" s="10">
        <f t="shared" ca="1" si="4"/>
        <v>0</v>
      </c>
      <c r="F95" s="3"/>
      <c r="G95" s="10">
        <f ca="1">SUM(DemandTotal:CustomerTotal!G95)</f>
        <v>-3509256.4793216018</v>
      </c>
      <c r="H95" s="10">
        <f ca="1">SUM(DemandTotal:CustomerTotal!H95)</f>
        <v>-1155953.1156985571</v>
      </c>
      <c r="I95" s="10">
        <f ca="1">SUM(DemandTotal:CustomerTotal!I95)</f>
        <v>-1150.3124649266001</v>
      </c>
      <c r="J95" s="10">
        <f ca="1">SUM(DemandTotal:CustomerTotal!J95)</f>
        <v>-6421.8660603664739</v>
      </c>
      <c r="K95" s="10">
        <f ca="1">SUM(DemandTotal:CustomerTotal!K95)</f>
        <v>-359080.58645454625</v>
      </c>
    </row>
    <row r="96" spans="1:11" outlineLevel="1">
      <c r="A96" s="31">
        <f>IF(ISBLANK('Input-Accounts'!A96),"",'Input-Accounts'!A96)</f>
        <v>84</v>
      </c>
      <c r="B96" s="53" t="str">
        <f>IF(ISBLANK('Input-Accounts'!B96),"",'Input-Accounts'!B96)</f>
        <v>STRUC &amp; IMPROV-OTHER DISTR SYS-ILP</v>
      </c>
      <c r="C96" s="31">
        <f>IF(ISBLANK('Input-Accounts'!C96),"",'Input-Accounts'!C96)</f>
        <v>375.71</v>
      </c>
      <c r="D96" s="10">
        <f>IF(ISBLANK('Input-Accounts'!D96),"",'Input-Accounts'!D96)</f>
        <v>-844346.84000000102</v>
      </c>
      <c r="E96" s="10">
        <f t="shared" ca="1" si="4"/>
        <v>0</v>
      </c>
      <c r="F96" s="3"/>
      <c r="G96" s="10">
        <f ca="1">SUM(DemandTotal:CustomerTotal!G96)</f>
        <v>-588853.47155336826</v>
      </c>
      <c r="H96" s="10">
        <f ca="1">SUM(DemandTotal:CustomerTotal!H96)</f>
        <v>-193969.01000055025</v>
      </c>
      <c r="I96" s="10">
        <f ca="1">SUM(DemandTotal:CustomerTotal!I96)</f>
        <v>-193.02250842437331</v>
      </c>
      <c r="J96" s="10">
        <f ca="1">SUM(DemandTotal:CustomerTotal!J96)</f>
        <v>-1077.5895537360623</v>
      </c>
      <c r="K96" s="10">
        <f ca="1">SUM(DemandTotal:CustomerTotal!K96)</f>
        <v>-60253.746383922029</v>
      </c>
    </row>
    <row r="97" spans="1:11" outlineLevel="1">
      <c r="A97" s="31">
        <f>IF(ISBLANK('Input-Accounts'!A97),"",'Input-Accounts'!A97)</f>
        <v>85</v>
      </c>
      <c r="B97" s="53" t="str">
        <f>IF(ISBLANK('Input-Accounts'!B97),"",'Input-Accounts'!B97)</f>
        <v>STRUC &amp; IMPROV-COMMUNICATIONS</v>
      </c>
      <c r="C97" s="31">
        <f>IF(ISBLANK('Input-Accounts'!C97),"",'Input-Accounts'!C97)</f>
        <v>375.8</v>
      </c>
      <c r="D97" s="10">
        <f>IF(ISBLANK('Input-Accounts'!D97),"",'Input-Accounts'!D97)</f>
        <v>-15940.429999999995</v>
      </c>
      <c r="E97" s="10">
        <f t="shared" ca="1" si="4"/>
        <v>0</v>
      </c>
      <c r="F97" s="3"/>
      <c r="G97" s="10">
        <f ca="1">SUM(DemandTotal:CustomerTotal!G97)</f>
        <v>-9750.5761806058563</v>
      </c>
      <c r="H97" s="10">
        <f ca="1">SUM(DemandTotal:CustomerTotal!H97)</f>
        <v>-4543.9930040537583</v>
      </c>
      <c r="I97" s="10">
        <f ca="1">SUM(DemandTotal:CustomerTotal!I97)</f>
        <v>-5.0095349284546051</v>
      </c>
      <c r="J97" s="10">
        <f ca="1">SUM(DemandTotal:CustomerTotal!J97)</f>
        <v>0</v>
      </c>
      <c r="K97" s="10">
        <f ca="1">SUM(DemandTotal:CustomerTotal!K97)</f>
        <v>-1640.8512804119257</v>
      </c>
    </row>
    <row r="98" spans="1:11" outlineLevel="1">
      <c r="A98" s="31">
        <f>IF(ISBLANK('Input-Accounts'!A98),"",'Input-Accounts'!A98)</f>
        <v>86</v>
      </c>
      <c r="B98" s="53" t="str">
        <f>IF(ISBLANK('Input-Accounts'!B98),"",'Input-Accounts'!B98)</f>
        <v>MAINS (Less SMRP)</v>
      </c>
      <c r="C98" s="31">
        <f>IF(ISBLANK('Input-Accounts'!C98),"",'Input-Accounts'!C98)</f>
        <v>376</v>
      </c>
      <c r="D98" s="10">
        <f>IF(ISBLANK('Input-Accounts'!D98),"",'Input-Accounts'!D98)</f>
        <v>-89633766.866442695</v>
      </c>
      <c r="E98" s="10">
        <f t="shared" ca="1" si="4"/>
        <v>0</v>
      </c>
      <c r="F98" s="3"/>
      <c r="G98" s="10">
        <f ca="1">SUM(DemandTotal:CustomerTotal!G98)</f>
        <v>-54827935.769983292</v>
      </c>
      <c r="H98" s="10">
        <f ca="1">SUM(DemandTotal:CustomerTotal!H98)</f>
        <v>-25551080.464460574</v>
      </c>
      <c r="I98" s="10">
        <f ca="1">SUM(DemandTotal:CustomerTotal!I98)</f>
        <v>-28168.843995199746</v>
      </c>
      <c r="J98" s="10">
        <f ca="1">SUM(DemandTotal:CustomerTotal!J98)</f>
        <v>0</v>
      </c>
      <c r="K98" s="10">
        <f ca="1">SUM(DemandTotal:CustomerTotal!K98)</f>
        <v>-9226581.7880036216</v>
      </c>
    </row>
    <row r="99" spans="1:11" outlineLevel="1">
      <c r="A99" s="31">
        <f>IF(ISBLANK('Input-Accounts'!A99),"",'Input-Accounts'!A99)</f>
        <v>87</v>
      </c>
      <c r="B99" s="53" t="str">
        <f>IF(ISBLANK('Input-Accounts'!B99),"",'Input-Accounts'!B99)</f>
        <v>MAINS - DS-ML DIRECT ASSIGNMENT</v>
      </c>
      <c r="C99" s="31">
        <f>IF(ISBLANK('Input-Accounts'!C99),"",'Input-Accounts'!C99)</f>
        <v>376</v>
      </c>
      <c r="D99" s="10">
        <f>IF(ISBLANK('Input-Accounts'!D99),"",'Input-Accounts'!D99)</f>
        <v>-8017</v>
      </c>
      <c r="E99" s="10">
        <f t="shared" ca="1" si="4"/>
        <v>0</v>
      </c>
      <c r="F99" s="3"/>
      <c r="G99" s="10">
        <f ca="1">SUM(DemandTotal:CustomerTotal!G99)</f>
        <v>0</v>
      </c>
      <c r="H99" s="10">
        <f ca="1">SUM(DemandTotal:CustomerTotal!H99)</f>
        <v>0</v>
      </c>
      <c r="I99" s="10">
        <f ca="1">SUM(DemandTotal:CustomerTotal!I99)</f>
        <v>0</v>
      </c>
      <c r="J99" s="10">
        <f ca="1">SUM(DemandTotal:CustomerTotal!J99)</f>
        <v>-8017</v>
      </c>
      <c r="K99" s="10">
        <f ca="1">SUM(DemandTotal:CustomerTotal!K99)</f>
        <v>0</v>
      </c>
    </row>
    <row r="100" spans="1:11" outlineLevel="1">
      <c r="A100" s="31">
        <f>IF(ISBLANK('Input-Accounts'!A100),"",'Input-Accounts'!A100)</f>
        <v>88</v>
      </c>
      <c r="B100" s="53" t="str">
        <f>IF(ISBLANK('Input-Accounts'!B100),"",'Input-Accounts'!B100)</f>
        <v>M &amp; R STATION EQUIP-GENERAL</v>
      </c>
      <c r="C100" s="31">
        <f>IF(ISBLANK('Input-Accounts'!C100),"",'Input-Accounts'!C100)</f>
        <v>378.1</v>
      </c>
      <c r="D100" s="10">
        <f>IF(ISBLANK('Input-Accounts'!D100),"",'Input-Accounts'!D100)</f>
        <v>330469.52000000008</v>
      </c>
      <c r="E100" s="10">
        <f t="shared" ca="1" si="4"/>
        <v>0</v>
      </c>
      <c r="F100" s="3"/>
      <c r="G100" s="10">
        <f ca="1">SUM(DemandTotal:CustomerTotal!G100)</f>
        <v>202144.37315230846</v>
      </c>
      <c r="H100" s="10">
        <f ca="1">SUM(DemandTotal:CustomerTotal!H100)</f>
        <v>94203.932198378869</v>
      </c>
      <c r="I100" s="10">
        <f ca="1">SUM(DemandTotal:CustomerTotal!I100)</f>
        <v>103.8553290739101</v>
      </c>
      <c r="J100" s="10">
        <f ca="1">SUM(DemandTotal:CustomerTotal!J100)</f>
        <v>0</v>
      </c>
      <c r="K100" s="10">
        <f ca="1">SUM(DemandTotal:CustomerTotal!K100)</f>
        <v>34017.359320238837</v>
      </c>
    </row>
    <row r="101" spans="1:11" outlineLevel="1">
      <c r="A101" s="31">
        <f>IF(ISBLANK('Input-Accounts'!A101),"",'Input-Accounts'!A101)</f>
        <v>89</v>
      </c>
      <c r="B101" s="53" t="str">
        <f>IF(ISBLANK('Input-Accounts'!B101),"",'Input-Accounts'!B101)</f>
        <v>M &amp; R STA EQUIP-GENERAL-REGULATING (Less SMRP)</v>
      </c>
      <c r="C101" s="31">
        <f>IF(ISBLANK('Input-Accounts'!C101),"",'Input-Accounts'!C101)</f>
        <v>378.2</v>
      </c>
      <c r="D101" s="10">
        <f>IF(ISBLANK('Input-Accounts'!D101),"",'Input-Accounts'!D101)</f>
        <v>-3285509.6028035837</v>
      </c>
      <c r="E101" s="10">
        <f t="shared" ca="1" si="4"/>
        <v>0</v>
      </c>
      <c r="F101" s="3"/>
      <c r="G101" s="10">
        <f ca="1">SUM(DemandTotal:CustomerTotal!G101)</f>
        <v>-2009708.1242004414</v>
      </c>
      <c r="H101" s="10">
        <f ca="1">SUM(DemandTotal:CustomerTotal!H101)</f>
        <v>-936570.25876283948</v>
      </c>
      <c r="I101" s="10">
        <f ca="1">SUM(DemandTotal:CustomerTotal!I101)</f>
        <v>-1032.5239101465627</v>
      </c>
      <c r="J101" s="10">
        <f ca="1">SUM(DemandTotal:CustomerTotal!J101)</f>
        <v>0</v>
      </c>
      <c r="K101" s="10">
        <f ca="1">SUM(DemandTotal:CustomerTotal!K101)</f>
        <v>-338198.69593015616</v>
      </c>
    </row>
    <row r="102" spans="1:11" outlineLevel="1">
      <c r="A102" s="31">
        <f>IF(ISBLANK('Input-Accounts'!A102),"",'Input-Accounts'!A102)</f>
        <v>90</v>
      </c>
      <c r="B102" s="53" t="str">
        <f>IF(ISBLANK('Input-Accounts'!B102),"",'Input-Accounts'!B102)</f>
        <v>M &amp; R STA EQUIP REG FMV</v>
      </c>
      <c r="C102" s="31">
        <f>IF(ISBLANK('Input-Accounts'!C102),"",'Input-Accounts'!C102)</f>
        <v>378.21</v>
      </c>
      <c r="D102" s="10">
        <f>IF(ISBLANK('Input-Accounts'!D102),"",'Input-Accounts'!D102)</f>
        <v>242965.40000000034</v>
      </c>
      <c r="E102" s="10">
        <f t="shared" ca="1" si="4"/>
        <v>0</v>
      </c>
      <c r="F102" s="3"/>
      <c r="G102" s="10">
        <f ca="1">SUM(DemandTotal:CustomerTotal!G102)</f>
        <v>148619.11767445283</v>
      </c>
      <c r="H102" s="10">
        <f ca="1">SUM(DemandTotal:CustomerTotal!H102)</f>
        <v>69259.930743845995</v>
      </c>
      <c r="I102" s="10">
        <f ca="1">SUM(DemandTotal:CustomerTotal!I102)</f>
        <v>76.355760647984184</v>
      </c>
      <c r="J102" s="10">
        <f ca="1">SUM(DemandTotal:CustomerTotal!J102)</f>
        <v>0</v>
      </c>
      <c r="K102" s="10">
        <f ca="1">SUM(DemandTotal:CustomerTotal!K102)</f>
        <v>25009.995821053533</v>
      </c>
    </row>
    <row r="103" spans="1:11" outlineLevel="1">
      <c r="A103" s="31">
        <f>IF(ISBLANK('Input-Accounts'!A103),"",'Input-Accounts'!A103)</f>
        <v>91</v>
      </c>
      <c r="B103" s="53" t="str">
        <f>IF(ISBLANK('Input-Accounts'!B103),"",'Input-Accounts'!B103)</f>
        <v>M &amp; R STA EQUIP-GEN-LOCAL GAS PURCH</v>
      </c>
      <c r="C103" s="31">
        <f>IF(ISBLANK('Input-Accounts'!C103),"",'Input-Accounts'!C103)</f>
        <v>378.3</v>
      </c>
      <c r="D103" s="10">
        <f>IF(ISBLANK('Input-Accounts'!D103),"",'Input-Accounts'!D103)</f>
        <v>-45058.320000000014</v>
      </c>
      <c r="E103" s="10">
        <f t="shared" ca="1" si="4"/>
        <v>0</v>
      </c>
      <c r="F103" s="3"/>
      <c r="G103" s="10">
        <f ca="1">SUM(DemandTotal:CustomerTotal!G103)</f>
        <v>-27561.651833113458</v>
      </c>
      <c r="H103" s="10">
        <f ca="1">SUM(DemandTotal:CustomerTotal!H103)</f>
        <v>-12844.364352430624</v>
      </c>
      <c r="I103" s="10">
        <f ca="1">SUM(DemandTotal:CustomerTotal!I103)</f>
        <v>-14.160297297970311</v>
      </c>
      <c r="J103" s="10">
        <f ca="1">SUM(DemandTotal:CustomerTotal!J103)</f>
        <v>0</v>
      </c>
      <c r="K103" s="10">
        <f ca="1">SUM(DemandTotal:CustomerTotal!K103)</f>
        <v>-4638.1435171579651</v>
      </c>
    </row>
    <row r="104" spans="1:11" outlineLevel="1">
      <c r="A104" s="31">
        <f>IF(ISBLANK('Input-Accounts'!A104),"",'Input-Accounts'!A104)</f>
        <v>92</v>
      </c>
      <c r="B104" s="53" t="str">
        <f>IF(ISBLANK('Input-Accounts'!B104),"",'Input-Accounts'!B104)</f>
        <v>Measuring and regulating station equipment—city gate check stations</v>
      </c>
      <c r="C104" s="31">
        <f>IF(ISBLANK('Input-Accounts'!C104),"",'Input-Accounts'!C104)</f>
        <v>379.1</v>
      </c>
      <c r="D104" s="10">
        <f>IF(ISBLANK('Input-Accounts'!D104),"",'Input-Accounts'!D104)</f>
        <v>-408733.19000000006</v>
      </c>
      <c r="E104" s="10">
        <f t="shared" ca="1" si="4"/>
        <v>0</v>
      </c>
      <c r="F104" s="3"/>
      <c r="G104" s="10">
        <f ca="1">SUM(DemandTotal:CustomerTotal!G104)</f>
        <v>-250017.35252041818</v>
      </c>
      <c r="H104" s="10">
        <f ca="1">SUM(DemandTotal:CustomerTotal!H104)</f>
        <v>-116513.84284392431</v>
      </c>
      <c r="I104" s="10">
        <f ca="1">SUM(DemandTotal:CustomerTotal!I104)</f>
        <v>-128.45093838269568</v>
      </c>
      <c r="J104" s="10">
        <f ca="1">SUM(DemandTotal:CustomerTotal!J104)</f>
        <v>0</v>
      </c>
      <c r="K104" s="10">
        <f ca="1">SUM(DemandTotal:CustomerTotal!K104)</f>
        <v>-42073.543697274872</v>
      </c>
    </row>
    <row r="105" spans="1:11" outlineLevel="1">
      <c r="A105" s="31">
        <f>IF(ISBLANK('Input-Accounts'!A105),"",'Input-Accounts'!A105)</f>
        <v>93</v>
      </c>
      <c r="B105" s="53" t="str">
        <f>IF(ISBLANK('Input-Accounts'!B105),"",'Input-Accounts'!B105)</f>
        <v>SERVICES (Less SMRP)</v>
      </c>
      <c r="C105" s="31">
        <f>IF(ISBLANK('Input-Accounts'!C105),"",'Input-Accounts'!C105)</f>
        <v>380</v>
      </c>
      <c r="D105" s="10">
        <f>IF(ISBLANK('Input-Accounts'!D105),"",'Input-Accounts'!D105)</f>
        <v>-71285388.435573325</v>
      </c>
      <c r="E105" s="10">
        <f t="shared" ca="1" si="4"/>
        <v>0</v>
      </c>
      <c r="F105" s="3"/>
      <c r="G105" s="10">
        <f ca="1">SUM(DemandTotal:CustomerTotal!G105)</f>
        <v>-63801482.574156903</v>
      </c>
      <c r="H105" s="10">
        <f ca="1">SUM(DemandTotal:CustomerTotal!H105)</f>
        <v>-7373875.8786013238</v>
      </c>
      <c r="I105" s="10">
        <f ca="1">SUM(DemandTotal:CustomerTotal!I105)</f>
        <v>-1031.5819091124597</v>
      </c>
      <c r="J105" s="10">
        <f ca="1">SUM(DemandTotal:CustomerTotal!J105)</f>
        <v>0</v>
      </c>
      <c r="K105" s="10">
        <f ca="1">SUM(DemandTotal:CustomerTotal!K105)</f>
        <v>-108998.40090599016</v>
      </c>
    </row>
    <row r="106" spans="1:11" outlineLevel="1">
      <c r="A106" s="31">
        <f>IF(ISBLANK('Input-Accounts'!A106),"",'Input-Accounts'!A106)</f>
        <v>94</v>
      </c>
      <c r="B106" s="53" t="str">
        <f>IF(ISBLANK('Input-Accounts'!B106),"",'Input-Accounts'!B106)</f>
        <v>METERS</v>
      </c>
      <c r="C106" s="31">
        <f>IF(ISBLANK('Input-Accounts'!C106),"",'Input-Accounts'!C106)</f>
        <v>381</v>
      </c>
      <c r="D106" s="10">
        <f>IF(ISBLANK('Input-Accounts'!D106),"",'Input-Accounts'!D106)</f>
        <v>-1939598.9953846149</v>
      </c>
      <c r="E106" s="10">
        <f t="shared" ca="1" si="4"/>
        <v>0</v>
      </c>
      <c r="F106" s="3"/>
      <c r="G106" s="10">
        <f ca="1">SUM(DemandTotal:CustomerTotal!G106)</f>
        <v>-1480505.4444609811</v>
      </c>
      <c r="H106" s="10">
        <f ca="1">SUM(DemandTotal:CustomerTotal!H106)</f>
        <v>-454805.31537015043</v>
      </c>
      <c r="I106" s="10">
        <f ca="1">SUM(DemandTotal:CustomerTotal!I106)</f>
        <v>-162.39925058322618</v>
      </c>
      <c r="J106" s="10">
        <f ca="1">SUM(DemandTotal:CustomerTotal!J106)</f>
        <v>0</v>
      </c>
      <c r="K106" s="10">
        <f ca="1">SUM(DemandTotal:CustomerTotal!K106)</f>
        <v>-4125.836302900474</v>
      </c>
    </row>
    <row r="107" spans="1:11" outlineLevel="1">
      <c r="A107" s="31">
        <f>IF(ISBLANK('Input-Accounts'!A107),"",'Input-Accounts'!A107)</f>
        <v>95</v>
      </c>
      <c r="B107" s="53" t="str">
        <f>IF(ISBLANK('Input-Accounts'!B107),"",'Input-Accounts'!B107)</f>
        <v>METERS - AMI</v>
      </c>
      <c r="C107" s="31">
        <f>IF(ISBLANK('Input-Accounts'!C107),"",'Input-Accounts'!C107)</f>
        <v>381.1</v>
      </c>
      <c r="D107" s="10">
        <f>IF(ISBLANK('Input-Accounts'!D107),"",'Input-Accounts'!D107)</f>
        <v>-6446517.0300000021</v>
      </c>
      <c r="E107" s="10">
        <f t="shared" ca="1" si="4"/>
        <v>0</v>
      </c>
      <c r="F107" s="3"/>
      <c r="G107" s="10">
        <f ca="1">SUM(DemandTotal:CustomerTotal!G107)</f>
        <v>-4920658.1274975743</v>
      </c>
      <c r="H107" s="10">
        <f ca="1">SUM(DemandTotal:CustomerTotal!H107)</f>
        <v>-1511606.3773206945</v>
      </c>
      <c r="I107" s="10">
        <f ca="1">SUM(DemandTotal:CustomerTotal!I107)</f>
        <v>-539.75565930647804</v>
      </c>
      <c r="J107" s="10">
        <f ca="1">SUM(DemandTotal:CustomerTotal!J107)</f>
        <v>0</v>
      </c>
      <c r="K107" s="10">
        <f ca="1">SUM(DemandTotal:CustomerTotal!K107)</f>
        <v>-13712.769522426988</v>
      </c>
    </row>
    <row r="108" spans="1:11" outlineLevel="1">
      <c r="A108" s="31">
        <f>IF(ISBLANK('Input-Accounts'!A108),"",'Input-Accounts'!A108)</f>
        <v>96</v>
      </c>
      <c r="B108" s="53" t="str">
        <f>IF(ISBLANK('Input-Accounts'!B108),"",'Input-Accounts'!B108)</f>
        <v>METER INSTALLATIONS (Less SMRP)</v>
      </c>
      <c r="C108" s="31">
        <f>IF(ISBLANK('Input-Accounts'!C108),"",'Input-Accounts'!C108)</f>
        <v>382</v>
      </c>
      <c r="D108" s="10">
        <f>IF(ISBLANK('Input-Accounts'!D108),"",'Input-Accounts'!D108)</f>
        <v>-6129404.45784608</v>
      </c>
      <c r="E108" s="10">
        <f t="shared" ca="1" si="4"/>
        <v>0</v>
      </c>
      <c r="F108" s="3"/>
      <c r="G108" s="10">
        <f ca="1">SUM(DemandTotal:CustomerTotal!G108)</f>
        <v>-4678604.5428658659</v>
      </c>
      <c r="H108" s="10">
        <f ca="1">SUM(DemandTotal:CustomerTotal!H108)</f>
        <v>-1437248.4900824074</v>
      </c>
      <c r="I108" s="10">
        <f ca="1">SUM(DemandTotal:CustomerTotal!I108)</f>
        <v>-513.2043751540009</v>
      </c>
      <c r="J108" s="10">
        <f ca="1">SUM(DemandTotal:CustomerTotal!J108)</f>
        <v>0</v>
      </c>
      <c r="K108" s="10">
        <f ca="1">SUM(DemandTotal:CustomerTotal!K108)</f>
        <v>-13038.220522653271</v>
      </c>
    </row>
    <row r="109" spans="1:11" outlineLevel="1">
      <c r="A109" s="31">
        <f>IF(ISBLANK('Input-Accounts'!A109),"",'Input-Accounts'!A109)</f>
        <v>97</v>
      </c>
      <c r="B109" s="53" t="str">
        <f>IF(ISBLANK('Input-Accounts'!B109),"",'Input-Accounts'!B109)</f>
        <v>HOUSE REGULATORS (Less SMRP)</v>
      </c>
      <c r="C109" s="31">
        <f>IF(ISBLANK('Input-Accounts'!C109),"",'Input-Accounts'!C109)</f>
        <v>383</v>
      </c>
      <c r="D109" s="10">
        <f>IF(ISBLANK('Input-Accounts'!D109),"",'Input-Accounts'!D109)</f>
        <v>-2708053.449476127</v>
      </c>
      <c r="E109" s="10">
        <f t="shared" ca="1" si="4"/>
        <v>0</v>
      </c>
      <c r="F109" s="3"/>
      <c r="G109" s="10">
        <f ca="1">SUM(DemandTotal:CustomerTotal!G109)</f>
        <v>-2067070.5054916365</v>
      </c>
      <c r="H109" s="10">
        <f ca="1">SUM(DemandTotal:CustomerTotal!H109)</f>
        <v>-634995.74193375208</v>
      </c>
      <c r="I109" s="10">
        <f ca="1">SUM(DemandTotal:CustomerTotal!I109)</f>
        <v>-226.74060554822867</v>
      </c>
      <c r="J109" s="10">
        <f ca="1">SUM(DemandTotal:CustomerTotal!J109)</f>
        <v>0</v>
      </c>
      <c r="K109" s="10">
        <f ca="1">SUM(DemandTotal:CustomerTotal!K109)</f>
        <v>-5760.4614451905818</v>
      </c>
    </row>
    <row r="110" spans="1:11" outlineLevel="1">
      <c r="A110" s="31">
        <f>IF(ISBLANK('Input-Accounts'!A110),"",'Input-Accounts'!A110)</f>
        <v>98</v>
      </c>
      <c r="B110" s="53" t="str">
        <f>IF(ISBLANK('Input-Accounts'!B110),"",'Input-Accounts'!B110)</f>
        <v>HOUSE REGULATOR INSTALLATIONS</v>
      </c>
      <c r="C110" s="31">
        <f>IF(ISBLANK('Input-Accounts'!C110),"",'Input-Accounts'!C110)</f>
        <v>384</v>
      </c>
      <c r="D110" s="10">
        <f>IF(ISBLANK('Input-Accounts'!D110),"",'Input-Accounts'!D110)</f>
        <v>-1769368.1399999994</v>
      </c>
      <c r="E110" s="10">
        <f t="shared" ca="1" si="4"/>
        <v>0</v>
      </c>
      <c r="F110" s="3"/>
      <c r="G110" s="10">
        <f ca="1">SUM(DemandTotal:CustomerTotal!G110)</f>
        <v>-1350567.396023192</v>
      </c>
      <c r="H110" s="10">
        <f ca="1">SUM(DemandTotal:CustomerTotal!H110)</f>
        <v>-414888.86972692196</v>
      </c>
      <c r="I110" s="10">
        <f ca="1">SUM(DemandTotal:CustomerTotal!I110)</f>
        <v>-148.14611712296619</v>
      </c>
      <c r="J110" s="10">
        <f ca="1">SUM(DemandTotal:CustomerTotal!J110)</f>
        <v>0</v>
      </c>
      <c r="K110" s="10">
        <f ca="1">SUM(DemandTotal:CustomerTotal!K110)</f>
        <v>-3763.7281327627725</v>
      </c>
    </row>
    <row r="111" spans="1:11" outlineLevel="1">
      <c r="A111" s="31">
        <f>IF(ISBLANK('Input-Accounts'!A111),"",'Input-Accounts'!A111)</f>
        <v>99</v>
      </c>
      <c r="B111" s="53" t="str">
        <f>IF(ISBLANK('Input-Accounts'!B111),"",'Input-Accounts'!B111)</f>
        <v>INDUSTRIAL M &amp; R STATION EQUIPMENT</v>
      </c>
      <c r="C111" s="31">
        <f>IF(ISBLANK('Input-Accounts'!C111),"",'Input-Accounts'!C111)</f>
        <v>385</v>
      </c>
      <c r="D111" s="10">
        <f>IF(ISBLANK('Input-Accounts'!D111),"",'Input-Accounts'!D111)</f>
        <v>-767292.43615384563</v>
      </c>
      <c r="E111" s="10">
        <f t="shared" ca="1" si="4"/>
        <v>0</v>
      </c>
      <c r="F111" s="3"/>
      <c r="G111" s="10">
        <f ca="1">SUM(DemandTotal:CustomerTotal!G111)</f>
        <v>0</v>
      </c>
      <c r="H111" s="10">
        <f ca="1">SUM(DemandTotal:CustomerTotal!H111)</f>
        <v>-233438.87310686166</v>
      </c>
      <c r="I111" s="10">
        <f ca="1">SUM(DemandTotal:CustomerTotal!I111)</f>
        <v>-1880.3163409749634</v>
      </c>
      <c r="J111" s="10">
        <f ca="1">SUM(DemandTotal:CustomerTotal!J111)</f>
        <v>0</v>
      </c>
      <c r="K111" s="10">
        <f ca="1">SUM(DemandTotal:CustomerTotal!K111)</f>
        <v>-531973.24670600903</v>
      </c>
    </row>
    <row r="112" spans="1:11" outlineLevel="1">
      <c r="A112" s="31">
        <f>IF(ISBLANK('Input-Accounts'!A112),"",'Input-Accounts'!A112)</f>
        <v>100</v>
      </c>
      <c r="B112" s="53" t="str">
        <f>IF(ISBLANK('Input-Accounts'!B112),"",'Input-Accounts'!B112)</f>
        <v>INDUSTRIAL M &amp; R STATION EQUIPMENT - DS-ML DIRECT ASSIGNMENT</v>
      </c>
      <c r="C112" s="31">
        <f>IF(ISBLANK('Input-Accounts'!C112),"",'Input-Accounts'!C112)</f>
        <v>385</v>
      </c>
      <c r="D112" s="10">
        <f>IF(ISBLANK('Input-Accounts'!D112),"",'Input-Accounts'!D112)</f>
        <v>-188149.43</v>
      </c>
      <c r="E112" s="10">
        <f t="shared" ca="1" si="4"/>
        <v>0</v>
      </c>
      <c r="F112" s="3"/>
      <c r="G112" s="10">
        <f ca="1">SUM(DemandTotal:CustomerTotal!G112)</f>
        <v>0</v>
      </c>
      <c r="H112" s="10">
        <f ca="1">SUM(DemandTotal:CustomerTotal!H112)</f>
        <v>0</v>
      </c>
      <c r="I112" s="10">
        <f ca="1">SUM(DemandTotal:CustomerTotal!I112)</f>
        <v>0</v>
      </c>
      <c r="J112" s="10">
        <f ca="1">SUM(DemandTotal:CustomerTotal!J112)</f>
        <v>-188149.43</v>
      </c>
      <c r="K112" s="10">
        <f ca="1">SUM(DemandTotal:CustomerTotal!K112)</f>
        <v>0</v>
      </c>
    </row>
    <row r="113" spans="1:11" outlineLevel="1">
      <c r="A113" s="31">
        <f>IF(ISBLANK('Input-Accounts'!A113),"",'Input-Accounts'!A113)</f>
        <v>101</v>
      </c>
      <c r="B113" s="53" t="str">
        <f>IF(ISBLANK('Input-Accounts'!B113),"",'Input-Accounts'!B113)</f>
        <v>OTHER EQUIP-ODORIZATION</v>
      </c>
      <c r="C113" s="31">
        <f>IF(ISBLANK('Input-Accounts'!C113),"",'Input-Accounts'!C113)</f>
        <v>387.2</v>
      </c>
      <c r="D113" s="10">
        <f>IF(ISBLANK('Input-Accounts'!D113),"",'Input-Accounts'!D113)</f>
        <v>59912.030000000021</v>
      </c>
      <c r="E113" s="10">
        <f t="shared" ca="1" si="4"/>
        <v>0</v>
      </c>
      <c r="F113" s="3"/>
      <c r="G113" s="10">
        <f ca="1">SUM(DemandTotal:CustomerTotal!G113)</f>
        <v>41783.074421536905</v>
      </c>
      <c r="H113" s="10">
        <f ca="1">SUM(DemandTotal:CustomerTotal!H113)</f>
        <v>13763.392714566513</v>
      </c>
      <c r="I113" s="10">
        <f ca="1">SUM(DemandTotal:CustomerTotal!I113)</f>
        <v>13.696232125883595</v>
      </c>
      <c r="J113" s="10">
        <f ca="1">SUM(DemandTotal:CustomerTotal!J113)</f>
        <v>76.462153480815445</v>
      </c>
      <c r="K113" s="10">
        <f ca="1">SUM(DemandTotal:CustomerTotal!K113)</f>
        <v>4275.4044782898991</v>
      </c>
    </row>
    <row r="114" spans="1:11" outlineLevel="1">
      <c r="A114" s="31">
        <f>IF(ISBLANK('Input-Accounts'!A114),"",'Input-Accounts'!A114)</f>
        <v>102</v>
      </c>
      <c r="B114" s="53" t="str">
        <f>IF(ISBLANK('Input-Accounts'!B114),"",'Input-Accounts'!B114)</f>
        <v>OTHER EQUIP-TELEPHONE</v>
      </c>
      <c r="C114" s="31">
        <f>IF(ISBLANK('Input-Accounts'!C114),"",'Input-Accounts'!C114)</f>
        <v>387.41</v>
      </c>
      <c r="D114" s="10">
        <f>IF(ISBLANK('Input-Accounts'!D114),"",'Input-Accounts'!D114)</f>
        <v>-75294.970000000074</v>
      </c>
      <c r="E114" s="10">
        <f t="shared" ca="1" si="4"/>
        <v>0</v>
      </c>
      <c r="F114" s="3"/>
      <c r="G114" s="10">
        <f ca="1">SUM(DemandTotal:CustomerTotal!G114)</f>
        <v>-52511.245822873811</v>
      </c>
      <c r="H114" s="10">
        <f ca="1">SUM(DemandTotal:CustomerTotal!H114)</f>
        <v>-17297.264698617371</v>
      </c>
      <c r="I114" s="10">
        <f ca="1">SUM(DemandTotal:CustomerTotal!I114)</f>
        <v>-17.212860038817617</v>
      </c>
      <c r="J114" s="10">
        <f ca="1">SUM(DemandTotal:CustomerTotal!J114)</f>
        <v>-96.094483069149859</v>
      </c>
      <c r="K114" s="10">
        <f ca="1">SUM(DemandTotal:CustomerTotal!K114)</f>
        <v>-5373.1521354009183</v>
      </c>
    </row>
    <row r="115" spans="1:11" outlineLevel="1">
      <c r="A115" s="31">
        <f>IF(ISBLANK('Input-Accounts'!A115),"",'Input-Accounts'!A115)</f>
        <v>103</v>
      </c>
      <c r="B115" s="53" t="str">
        <f>IF(ISBLANK('Input-Accounts'!B115),"",'Input-Accounts'!B115)</f>
        <v>OTHER EQUIPMENT-RADIO</v>
      </c>
      <c r="C115" s="31">
        <f>IF(ISBLANK('Input-Accounts'!C115),"",'Input-Accounts'!C115)</f>
        <v>387.42</v>
      </c>
      <c r="D115" s="10">
        <f>IF(ISBLANK('Input-Accounts'!D115),"",'Input-Accounts'!D115)</f>
        <v>-367381.80999999965</v>
      </c>
      <c r="E115" s="10">
        <f t="shared" ca="1" si="4"/>
        <v>0</v>
      </c>
      <c r="F115" s="3"/>
      <c r="G115" s="10">
        <f ca="1">SUM(DemandTotal:CustomerTotal!G115)</f>
        <v>-256214.67856036441</v>
      </c>
      <c r="H115" s="10">
        <f ca="1">SUM(DemandTotal:CustomerTotal!H115)</f>
        <v>-84397.409455467481</v>
      </c>
      <c r="I115" s="10">
        <f ca="1">SUM(DemandTotal:CustomerTotal!I115)</f>
        <v>-83.985579333353527</v>
      </c>
      <c r="J115" s="10">
        <f ca="1">SUM(DemandTotal:CustomerTotal!J115)</f>
        <v>-468.86751028599332</v>
      </c>
      <c r="K115" s="10">
        <f ca="1">SUM(DemandTotal:CustomerTotal!K115)</f>
        <v>-26216.868894548337</v>
      </c>
    </row>
    <row r="116" spans="1:11" outlineLevel="1">
      <c r="A116" s="31">
        <f>IF(ISBLANK('Input-Accounts'!A116),"",'Input-Accounts'!A116)</f>
        <v>104</v>
      </c>
      <c r="B116" s="53" t="str">
        <f>IF(ISBLANK('Input-Accounts'!B116),"",'Input-Accounts'!B116)</f>
        <v>OTHER EQUIP-OTHER COMMUNICATION</v>
      </c>
      <c r="C116" s="31">
        <f>IF(ISBLANK('Input-Accounts'!C116),"",'Input-Accounts'!C116)</f>
        <v>387.44</v>
      </c>
      <c r="D116" s="10">
        <f>IF(ISBLANK('Input-Accounts'!D116),"",'Input-Accounts'!D116)</f>
        <v>-74539.390000000014</v>
      </c>
      <c r="E116" s="10">
        <f t="shared" ca="1" si="4"/>
        <v>0</v>
      </c>
      <c r="F116" s="3"/>
      <c r="G116" s="10">
        <f ca="1">SUM(DemandTotal:CustomerTotal!G116)</f>
        <v>-51984.29897477958</v>
      </c>
      <c r="H116" s="10">
        <f ca="1">SUM(DemandTotal:CustomerTotal!H116)</f>
        <v>-17123.687801502165</v>
      </c>
      <c r="I116" s="10">
        <f ca="1">SUM(DemandTotal:CustomerTotal!I116)</f>
        <v>-17.040130136831724</v>
      </c>
      <c r="J116" s="10">
        <f ca="1">SUM(DemandTotal:CustomerTotal!J116)</f>
        <v>-95.130181343318853</v>
      </c>
      <c r="K116" s="10">
        <f ca="1">SUM(DemandTotal:CustomerTotal!K116)</f>
        <v>-5319.2329122381152</v>
      </c>
    </row>
    <row r="117" spans="1:11" outlineLevel="1">
      <c r="A117" s="31">
        <f>IF(ISBLANK('Input-Accounts'!A117),"",'Input-Accounts'!A117)</f>
        <v>105</v>
      </c>
      <c r="B117" s="53" t="str">
        <f>IF(ISBLANK('Input-Accounts'!B117),"",'Input-Accounts'!B117)</f>
        <v>OTHER EQUIP-TELEMETERING</v>
      </c>
      <c r="C117" s="31">
        <f>IF(ISBLANK('Input-Accounts'!C117),"",'Input-Accounts'!C117)</f>
        <v>387.45</v>
      </c>
      <c r="D117" s="10">
        <f>IF(ISBLANK('Input-Accounts'!D117),"",'Input-Accounts'!D117)</f>
        <v>873972.38769230759</v>
      </c>
      <c r="E117" s="10">
        <f t="shared" ca="1" si="4"/>
        <v>0</v>
      </c>
      <c r="F117" s="3"/>
      <c r="G117" s="10">
        <f ca="1">SUM(DemandTotal:CustomerTotal!G117)</f>
        <v>609514.53852116142</v>
      </c>
      <c r="H117" s="10">
        <f ca="1">SUM(DemandTotal:CustomerTotal!H117)</f>
        <v>200774.7891950348</v>
      </c>
      <c r="I117" s="10">
        <f ca="1">SUM(DemandTotal:CustomerTotal!I117)</f>
        <v>199.79507777397245</v>
      </c>
      <c r="J117" s="10">
        <f ca="1">SUM(DemandTotal:CustomerTotal!J117)</f>
        <v>1115.3988747455885</v>
      </c>
      <c r="K117" s="10">
        <f ca="1">SUM(DemandTotal:CustomerTotal!K117)</f>
        <v>62367.866023591698</v>
      </c>
    </row>
    <row r="118" spans="1:11" outlineLevel="1">
      <c r="A118" s="31">
        <f>IF(ISBLANK('Input-Accounts'!A118),"",'Input-Accounts'!A118)</f>
        <v>106</v>
      </c>
      <c r="B118" s="53" t="str">
        <f>IF(ISBLANK('Input-Accounts'!B118),"",'Input-Accounts'!B118)</f>
        <v>OTHER EQUIP-CUST INFO SERVICE</v>
      </c>
      <c r="C118" s="31">
        <f>IF(ISBLANK('Input-Accounts'!C118),"",'Input-Accounts'!C118)</f>
        <v>387.46</v>
      </c>
      <c r="D118" s="10">
        <f>IF(ISBLANK('Input-Accounts'!D118),"",'Input-Accounts'!D118)</f>
        <v>-120387.07000000005</v>
      </c>
      <c r="E118" s="10">
        <f t="shared" ca="1" si="4"/>
        <v>0</v>
      </c>
      <c r="F118" s="3"/>
      <c r="G118" s="10">
        <f ca="1">SUM(DemandTotal:CustomerTotal!G118)</f>
        <v>-83958.796008093428</v>
      </c>
      <c r="H118" s="10">
        <f ca="1">SUM(DemandTotal:CustomerTotal!H118)</f>
        <v>-27656.123856360882</v>
      </c>
      <c r="I118" s="10">
        <f ca="1">SUM(DemandTotal:CustomerTotal!I118)</f>
        <v>-27.521171552274183</v>
      </c>
      <c r="J118" s="10">
        <f ca="1">SUM(DemandTotal:CustomerTotal!J118)</f>
        <v>-153.6428430725127</v>
      </c>
      <c r="K118" s="10">
        <f ca="1">SUM(DemandTotal:CustomerTotal!K118)</f>
        <v>-8590.9861209209521</v>
      </c>
    </row>
    <row r="119" spans="1:11" outlineLevel="1">
      <c r="A119" s="31">
        <f>IF(ISBLANK('Input-Accounts'!A119),"",'Input-Accounts'!A119)</f>
        <v>107</v>
      </c>
      <c r="B119" s="53" t="str">
        <f>IF(ISBLANK('Input-Accounts'!B119),"",'Input-Accounts'!B119)</f>
        <v>GPS PIPE LOCATORS</v>
      </c>
      <c r="C119" s="31">
        <f>IF(ISBLANK('Input-Accounts'!C119),"",'Input-Accounts'!C119)</f>
        <v>387.5</v>
      </c>
      <c r="D119" s="10">
        <f>IF(ISBLANK('Input-Accounts'!D119),"",'Input-Accounts'!D119)</f>
        <v>-87096.47</v>
      </c>
      <c r="E119" s="10">
        <f t="shared" ca="1" si="4"/>
        <v>0</v>
      </c>
      <c r="F119" s="3"/>
      <c r="G119" s="10">
        <f ca="1">SUM(DemandTotal:CustomerTotal!G119)</f>
        <v>-60741.695580389365</v>
      </c>
      <c r="H119" s="10">
        <f ca="1">SUM(DemandTotal:CustomerTotal!H119)</f>
        <v>-20008.384303827803</v>
      </c>
      <c r="I119" s="10">
        <f ca="1">SUM(DemandTotal:CustomerTotal!I119)</f>
        <v>-19.910750319511067</v>
      </c>
      <c r="J119" s="10">
        <f ca="1">SUM(DemandTotal:CustomerTotal!J119)</f>
        <v>-111.15603421845724</v>
      </c>
      <c r="K119" s="10">
        <f ca="1">SUM(DemandTotal:CustomerTotal!K119)</f>
        <v>-6215.3233312448565</v>
      </c>
    </row>
    <row r="120" spans="1:11" outlineLevel="1">
      <c r="A120" s="31">
        <f>IF(ISBLANK('Input-Accounts'!A120),"",'Input-Accounts'!A120)</f>
        <v>108</v>
      </c>
      <c r="B120" t="str">
        <f>IF(ISBLANK('Input-Accounts'!B120),"",'Input-Accounts'!B120)</f>
        <v>Subtotal - Distribution Plant</v>
      </c>
      <c r="C120" s="31" t="str">
        <f>IF(ISBLANK('Input-Accounts'!C120),"",'Input-Accounts'!C120)</f>
        <v/>
      </c>
      <c r="D120" s="123">
        <f>IF(ISBLANK('Input-Accounts'!D120),"",'Input-Accounts'!D120)</f>
        <v>-191487142.57368022</v>
      </c>
      <c r="E120" s="10">
        <f t="shared" ca="1" si="4"/>
        <v>0</v>
      </c>
      <c r="G120" s="123">
        <f ca="1">SUM(DemandTotal:CustomerTotal!G120)</f>
        <v>-140099869.96517545</v>
      </c>
      <c r="H120" s="123">
        <f ca="1">SUM(DemandTotal:CustomerTotal!H120)</f>
        <v>-40321579.693210602</v>
      </c>
      <c r="I120" s="123">
        <f ca="1">SUM(DemandTotal:CustomerTotal!I120)</f>
        <v>-35518.504698117511</v>
      </c>
      <c r="J120" s="123">
        <f ca="1">SUM(DemandTotal:CustomerTotal!J120)</f>
        <v>-209461.76563786555</v>
      </c>
      <c r="K120" s="123">
        <f ca="1">SUM(DemandTotal:CustomerTotal!K120)</f>
        <v>-10820712.644958252</v>
      </c>
    </row>
    <row r="121" spans="1:11" outlineLevel="1">
      <c r="A121" s="31" t="str">
        <f>IF(ISBLANK('Input-Accounts'!A121),"",'Input-Accounts'!A121)</f>
        <v/>
      </c>
      <c r="B121" t="str">
        <f>IF(ISBLANK('Input-Accounts'!B121),"",'Input-Accounts'!B121)</f>
        <v/>
      </c>
      <c r="D121" s="10"/>
      <c r="E121" s="10"/>
      <c r="G121" s="10">
        <f>SUM(DemandTotal:CustomerTotal!G121)</f>
        <v>0</v>
      </c>
      <c r="H121" s="10">
        <f>SUM(DemandTotal:CustomerTotal!H121)</f>
        <v>0</v>
      </c>
      <c r="I121" s="10">
        <f>SUM(DemandTotal:CustomerTotal!I121)</f>
        <v>0</v>
      </c>
      <c r="J121" s="10">
        <f>SUM(DemandTotal:CustomerTotal!J121)</f>
        <v>0</v>
      </c>
      <c r="K121" s="10">
        <f>SUM(DemandTotal:CustomerTotal!K121)</f>
        <v>0</v>
      </c>
    </row>
    <row r="122" spans="1:11" outlineLevel="1">
      <c r="A122" s="31">
        <f>IF(ISBLANK('Input-Accounts'!A122),"",'Input-Accounts'!A122)</f>
        <v>109</v>
      </c>
      <c r="B122" s="1" t="str">
        <f>IF(ISBLANK('Input-Accounts'!B122),"",'Input-Accounts'!B122)</f>
        <v>General Plant</v>
      </c>
      <c r="D122" s="10"/>
      <c r="E122" s="10"/>
      <c r="G122" s="10">
        <f>SUM(DemandTotal:CustomerTotal!G122)</f>
        <v>0</v>
      </c>
      <c r="H122" s="10">
        <f>SUM(DemandTotal:CustomerTotal!H122)</f>
        <v>0</v>
      </c>
      <c r="I122" s="10">
        <f>SUM(DemandTotal:CustomerTotal!I122)</f>
        <v>0</v>
      </c>
      <c r="J122" s="10">
        <f>SUM(DemandTotal:CustomerTotal!J122)</f>
        <v>0</v>
      </c>
      <c r="K122" s="10">
        <f>SUM(DemandTotal:CustomerTotal!K122)</f>
        <v>0</v>
      </c>
    </row>
    <row r="123" spans="1:11" outlineLevel="1">
      <c r="A123" s="31">
        <f>IF(ISBLANK('Input-Accounts'!A123),"",'Input-Accounts'!A123)</f>
        <v>110</v>
      </c>
      <c r="B123" s="53" t="str">
        <f>IF(ISBLANK('Input-Accounts'!B123),"",'Input-Accounts'!B123)</f>
        <v>OFFICE FURN &amp; EQUIP-UNSPECIFIED</v>
      </c>
      <c r="C123" s="31">
        <f>IF(ISBLANK('Input-Accounts'!C123),"",'Input-Accounts'!C123)</f>
        <v>391.1</v>
      </c>
      <c r="D123" s="10">
        <f>IF(ISBLANK('Input-Accounts'!D123),"",'Input-Accounts'!D123)</f>
        <v>-270475.87</v>
      </c>
      <c r="E123" s="10">
        <f t="shared" ref="E123:E137" ca="1" si="5">IFERROR(IF(D123="","",IF(D123=0,0,IF(ABS(D123-SUM($G123:$M123))&lt;Check_Limit,0,1))),1)</f>
        <v>0</v>
      </c>
      <c r="F123" s="3"/>
      <c r="G123" s="10">
        <f ca="1">SUM(DemandTotal:CustomerTotal!G123)</f>
        <v>-188631.78906540031</v>
      </c>
      <c r="H123" s="10">
        <f ca="1">SUM(DemandTotal:CustomerTotal!H123)</f>
        <v>-62135.528017061639</v>
      </c>
      <c r="I123" s="10">
        <f ca="1">SUM(DemandTotal:CustomerTotal!I123)</f>
        <v>-61.832328164649297</v>
      </c>
      <c r="J123" s="10">
        <f ca="1">SUM(DemandTotal:CustomerTotal!J123)</f>
        <v>-345.19223409383852</v>
      </c>
      <c r="K123" s="10">
        <f ca="1">SUM(DemandTotal:CustomerTotal!K123)</f>
        <v>-19301.528355279501</v>
      </c>
    </row>
    <row r="124" spans="1:11" outlineLevel="1">
      <c r="A124" s="31">
        <f>IF(ISBLANK('Input-Accounts'!A124),"",'Input-Accounts'!A124)</f>
        <v>111</v>
      </c>
      <c r="B124" s="53" t="str">
        <f>IF(ISBLANK('Input-Accounts'!B124),"",'Input-Accounts'!B124)</f>
        <v xml:space="preserve">OFFICE FURN &amp; EQUIP-DATA HANDLING </v>
      </c>
      <c r="C124" s="31">
        <f>IF(ISBLANK('Input-Accounts'!C124),"",'Input-Accounts'!C124)</f>
        <v>391.11</v>
      </c>
      <c r="D124" s="10">
        <f>IF(ISBLANK('Input-Accounts'!D124),"",'Input-Accounts'!D124)</f>
        <v>9467.2900000000009</v>
      </c>
      <c r="E124" s="10">
        <f t="shared" ca="1" si="5"/>
        <v>0</v>
      </c>
      <c r="F124" s="3"/>
      <c r="G124" s="10">
        <f ca="1">SUM(DemandTotal:CustomerTotal!G124)</f>
        <v>6602.5551569571599</v>
      </c>
      <c r="H124" s="10">
        <f ca="1">SUM(DemandTotal:CustomerTotal!H124)</f>
        <v>2174.8892536722319</v>
      </c>
      <c r="I124" s="10">
        <f ca="1">SUM(DemandTotal:CustomerTotal!I124)</f>
        <v>2.1642765475156907</v>
      </c>
      <c r="J124" s="10">
        <f ca="1">SUM(DemandTotal:CustomerTotal!J124)</f>
        <v>12.082538031633867</v>
      </c>
      <c r="K124" s="10">
        <f ca="1">SUM(DemandTotal:CustomerTotal!K124)</f>
        <v>675.5987747914595</v>
      </c>
    </row>
    <row r="125" spans="1:11" outlineLevel="1">
      <c r="A125" s="31">
        <f>IF(ISBLANK('Input-Accounts'!A125),"",'Input-Accounts'!A125)</f>
        <v>112</v>
      </c>
      <c r="B125" s="53" t="str">
        <f>IF(ISBLANK('Input-Accounts'!B125),"",'Input-Accounts'!B125)</f>
        <v>OFFICE FURN &amp; EQUIP-INFO SYSTEMS</v>
      </c>
      <c r="C125" s="31">
        <f>IF(ISBLANK('Input-Accounts'!C125),"",'Input-Accounts'!C125)</f>
        <v>391.12</v>
      </c>
      <c r="D125" s="10">
        <f>IF(ISBLANK('Input-Accounts'!D125),"",'Input-Accounts'!D125)</f>
        <v>-14070.47</v>
      </c>
      <c r="E125" s="10">
        <f t="shared" ca="1" si="5"/>
        <v>0</v>
      </c>
      <c r="F125" s="3"/>
      <c r="G125" s="10">
        <f ca="1">SUM(DemandTotal:CustomerTotal!G125)</f>
        <v>-9812.8455196060295</v>
      </c>
      <c r="H125" s="10">
        <f ca="1">SUM(DemandTotal:CustomerTotal!H125)</f>
        <v>-3232.3625870885462</v>
      </c>
      <c r="I125" s="10">
        <f ca="1">SUM(DemandTotal:CustomerTotal!I125)</f>
        <v>-3.216589777383295</v>
      </c>
      <c r="J125" s="10">
        <f ca="1">SUM(DemandTotal:CustomerTotal!J125)</f>
        <v>-17.957302342905237</v>
      </c>
      <c r="K125" s="10">
        <f ca="1">SUM(DemandTotal:CustomerTotal!K125)</f>
        <v>-1004.0880011851318</v>
      </c>
    </row>
    <row r="126" spans="1:11" outlineLevel="1">
      <c r="A126" s="31">
        <f>IF(ISBLANK('Input-Accounts'!A126),"",'Input-Accounts'!A126)</f>
        <v>113</v>
      </c>
      <c r="B126" s="53" t="str">
        <f>IF(ISBLANK('Input-Accounts'!B126),"",'Input-Accounts'!B126)</f>
        <v>TRANS EQUIP-TRAILERS OVER $1,000</v>
      </c>
      <c r="C126" s="31">
        <f>IF(ISBLANK('Input-Accounts'!C126),"",'Input-Accounts'!C126)</f>
        <v>392.2</v>
      </c>
      <c r="D126" s="10">
        <f>IF(ISBLANK('Input-Accounts'!D126),"",'Input-Accounts'!D126)</f>
        <v>-17809.359999999961</v>
      </c>
      <c r="E126" s="10">
        <f t="shared" ca="1" si="5"/>
        <v>0</v>
      </c>
      <c r="F126" s="3"/>
      <c r="G126" s="10">
        <f ca="1">SUM(DemandTotal:CustomerTotal!G126)</f>
        <v>-12420.373909546055</v>
      </c>
      <c r="H126" s="10">
        <f ca="1">SUM(DemandTotal:CustomerTotal!H126)</f>
        <v>-4091.285434245704</v>
      </c>
      <c r="I126" s="10">
        <f ca="1">SUM(DemandTotal:CustomerTotal!I126)</f>
        <v>-4.0713213785849964</v>
      </c>
      <c r="J126" s="10">
        <f ca="1">SUM(DemandTotal:CustomerTotal!J126)</f>
        <v>-22.729024833828731</v>
      </c>
      <c r="K126" s="10">
        <f ca="1">SUM(DemandTotal:CustomerTotal!K126)</f>
        <v>-1270.9003099957854</v>
      </c>
    </row>
    <row r="127" spans="1:11" outlineLevel="1">
      <c r="A127" s="31">
        <f>IF(ISBLANK('Input-Accounts'!A127),"",'Input-Accounts'!A127)</f>
        <v>114</v>
      </c>
      <c r="B127" s="53" t="str">
        <f>IF(ISBLANK('Input-Accounts'!B127),"",'Input-Accounts'!B127)</f>
        <v>TRANS EQUIP-TRAILERS $1,000 or LESS</v>
      </c>
      <c r="C127" s="31">
        <f>IF(ISBLANK('Input-Accounts'!C127),"",'Input-Accounts'!C127)</f>
        <v>392.21</v>
      </c>
      <c r="D127" s="10">
        <f>IF(ISBLANK('Input-Accounts'!D127),"",'Input-Accounts'!D127)</f>
        <v>-45042.01</v>
      </c>
      <c r="E127" s="10">
        <f t="shared" ca="1" si="5"/>
        <v>0</v>
      </c>
      <c r="F127" s="3"/>
      <c r="G127" s="10">
        <f ca="1">SUM(DemandTotal:CustomerTotal!G127)</f>
        <v>-31412.617064145692</v>
      </c>
      <c r="H127" s="10">
        <f ca="1">SUM(DemandTotal:CustomerTotal!H127)</f>
        <v>-10347.352147530833</v>
      </c>
      <c r="I127" s="10">
        <f ca="1">SUM(DemandTotal:CustomerTotal!I127)</f>
        <v>-10.296860653467592</v>
      </c>
      <c r="J127" s="10">
        <f ca="1">SUM(DemandTotal:CustomerTotal!J127)</f>
        <v>-57.484433121435266</v>
      </c>
      <c r="K127" s="10">
        <f ca="1">SUM(DemandTotal:CustomerTotal!K127)</f>
        <v>-3214.259494548563</v>
      </c>
    </row>
    <row r="128" spans="1:11" outlineLevel="1">
      <c r="A128" s="31">
        <f>IF(ISBLANK('Input-Accounts'!A128),"",'Input-Accounts'!A128)</f>
        <v>115</v>
      </c>
      <c r="B128" s="53" t="str">
        <f>IF(ISBLANK('Input-Accounts'!B128),"",'Input-Accounts'!B128)</f>
        <v>STORES EQUIPMENT</v>
      </c>
      <c r="C128" s="31">
        <f>IF(ISBLANK('Input-Accounts'!C128),"",'Input-Accounts'!C128)</f>
        <v>393</v>
      </c>
      <c r="D128" s="10">
        <f>IF(ISBLANK('Input-Accounts'!D128),"",'Input-Accounts'!D128)</f>
        <v>0</v>
      </c>
      <c r="E128" s="10">
        <f t="shared" si="5"/>
        <v>0</v>
      </c>
      <c r="F128" s="3"/>
      <c r="G128" s="10">
        <f ca="1">SUM(DemandTotal:CustomerTotal!G128)</f>
        <v>0</v>
      </c>
      <c r="H128" s="10">
        <f ca="1">SUM(DemandTotal:CustomerTotal!H128)</f>
        <v>0</v>
      </c>
      <c r="I128" s="10">
        <f ca="1">SUM(DemandTotal:CustomerTotal!I128)</f>
        <v>0</v>
      </c>
      <c r="J128" s="10">
        <f ca="1">SUM(DemandTotal:CustomerTotal!J128)</f>
        <v>0</v>
      </c>
      <c r="K128" s="10">
        <f ca="1">SUM(DemandTotal:CustomerTotal!K128)</f>
        <v>0</v>
      </c>
    </row>
    <row r="129" spans="1:11" outlineLevel="1">
      <c r="A129" s="31">
        <f>IF(ISBLANK('Input-Accounts'!A129),"",'Input-Accounts'!A129)</f>
        <v>116</v>
      </c>
      <c r="B129" s="53" t="str">
        <f>IF(ISBLANK('Input-Accounts'!B129),"",'Input-Accounts'!B129)</f>
        <v xml:space="preserve">TOOLS,SHOP, &amp; GAR EQ-GARAGE &amp; SERV </v>
      </c>
      <c r="C129" s="31">
        <f>IF(ISBLANK('Input-Accounts'!C129),"",'Input-Accounts'!C129)</f>
        <v>394.1</v>
      </c>
      <c r="D129" s="10">
        <f>IF(ISBLANK('Input-Accounts'!D129),"",'Input-Accounts'!D129)</f>
        <v>-4652.0700000000006</v>
      </c>
      <c r="E129" s="10">
        <f t="shared" ca="1" si="5"/>
        <v>0</v>
      </c>
      <c r="F129" s="3"/>
      <c r="G129" s="10">
        <f ca="1">SUM(DemandTotal:CustomerTotal!G129)</f>
        <v>-3244.3865952163387</v>
      </c>
      <c r="H129" s="10">
        <f ca="1">SUM(DemandTotal:CustomerTotal!H129)</f>
        <v>-1068.7046715935585</v>
      </c>
      <c r="I129" s="10">
        <f ca="1">SUM(DemandTotal:CustomerTotal!I129)</f>
        <v>-1.0634897630051807</v>
      </c>
      <c r="J129" s="10">
        <f ca="1">SUM(DemandTotal:CustomerTotal!J129)</f>
        <v>-5.937159704712009</v>
      </c>
      <c r="K129" s="10">
        <f ca="1">SUM(DemandTotal:CustomerTotal!K129)</f>
        <v>-331.97808372238575</v>
      </c>
    </row>
    <row r="130" spans="1:11" outlineLevel="1">
      <c r="A130" s="31">
        <f>IF(ISBLANK('Input-Accounts'!A130),"",'Input-Accounts'!A130)</f>
        <v>117</v>
      </c>
      <c r="B130" s="53" t="str">
        <f>IF(ISBLANK('Input-Accounts'!B130),"",'Input-Accounts'!B130)</f>
        <v>TOOLS,SHOP, &amp; GAR EQ-CNG STATIONARY</v>
      </c>
      <c r="C130" s="31">
        <f>IF(ISBLANK('Input-Accounts'!C130),"",'Input-Accounts'!C130)</f>
        <v>394.11</v>
      </c>
      <c r="D130" s="10">
        <f>IF(ISBLANK('Input-Accounts'!D130),"",'Input-Accounts'!D130)</f>
        <v>26071.5</v>
      </c>
      <c r="E130" s="10">
        <f t="shared" ca="1" si="5"/>
        <v>0</v>
      </c>
      <c r="F130" s="3"/>
      <c r="G130" s="10">
        <f ca="1">SUM(DemandTotal:CustomerTotal!G130)</f>
        <v>18182.44891353371</v>
      </c>
      <c r="H130" s="10">
        <f ca="1">SUM(DemandTotal:CustomerTotal!H130)</f>
        <v>5989.3195599918863</v>
      </c>
      <c r="I130" s="10">
        <f ca="1">SUM(DemandTotal:CustomerTotal!I130)</f>
        <v>5.9600937552937872</v>
      </c>
      <c r="J130" s="10">
        <f ca="1">SUM(DemandTotal:CustomerTotal!J130)</f>
        <v>33.273501740386351</v>
      </c>
      <c r="K130" s="10">
        <f ca="1">SUM(DemandTotal:CustomerTotal!K130)</f>
        <v>1860.4979309787211</v>
      </c>
    </row>
    <row r="131" spans="1:11" outlineLevel="1">
      <c r="A131" s="31">
        <f>IF(ISBLANK('Input-Accounts'!A131),"",'Input-Accounts'!A131)</f>
        <v>118</v>
      </c>
      <c r="B131" s="53" t="str">
        <f>IF(ISBLANK('Input-Accounts'!B131),"",'Input-Accounts'!B131)</f>
        <v>TOOLS,SHOP, &amp; GAR EQ-UND TANK CLEANUP</v>
      </c>
      <c r="C131" s="31">
        <f>IF(ISBLANK('Input-Accounts'!C131),"",'Input-Accounts'!C131)</f>
        <v>394.13</v>
      </c>
      <c r="D131" s="10">
        <f>IF(ISBLANK('Input-Accounts'!D131),"",'Input-Accounts'!D131)</f>
        <v>-23735.35999999999</v>
      </c>
      <c r="E131" s="10">
        <f t="shared" ca="1" si="5"/>
        <v>0</v>
      </c>
      <c r="F131" s="3"/>
      <c r="G131" s="10">
        <f ca="1">SUM(DemandTotal:CustomerTotal!G131)</f>
        <v>-16553.208317294033</v>
      </c>
      <c r="H131" s="10">
        <f ca="1">SUM(DemandTotal:CustomerTotal!H131)</f>
        <v>-5452.6458359299995</v>
      </c>
      <c r="I131" s="10">
        <f ca="1">SUM(DemandTotal:CustomerTotal!I131)</f>
        <v>-5.4260388130966728</v>
      </c>
      <c r="J131" s="10">
        <f ca="1">SUM(DemandTotal:CustomerTotal!J131)</f>
        <v>-30.292025478729506</v>
      </c>
      <c r="K131" s="10">
        <f ca="1">SUM(DemandTotal:CustomerTotal!K131)</f>
        <v>-1693.7877824841335</v>
      </c>
    </row>
    <row r="132" spans="1:11" outlineLevel="1">
      <c r="A132" s="31">
        <f>IF(ISBLANK('Input-Accounts'!A132),"",'Input-Accounts'!A132)</f>
        <v>119</v>
      </c>
      <c r="B132" s="53" t="str">
        <f>IF(ISBLANK('Input-Accounts'!B132),"",'Input-Accounts'!B132)</f>
        <v>TOOLS,SHOP, &amp; GAR EQ-SHOP EQUIP</v>
      </c>
      <c r="C132" s="31">
        <f>IF(ISBLANK('Input-Accounts'!C132),"",'Input-Accounts'!C132)</f>
        <v>394.2</v>
      </c>
      <c r="D132" s="10">
        <f>IF(ISBLANK('Input-Accounts'!D132),"",'Input-Accounts'!D132)</f>
        <v>-185.21</v>
      </c>
      <c r="E132" s="10">
        <f t="shared" ca="1" si="5"/>
        <v>0</v>
      </c>
      <c r="F132" s="3"/>
      <c r="G132" s="10">
        <f ca="1">SUM(DemandTotal:CustomerTotal!G132)</f>
        <v>-129.16676690161972</v>
      </c>
      <c r="H132" s="10">
        <f ca="1">SUM(DemandTotal:CustomerTotal!H132)</f>
        <v>-42.547681403298519</v>
      </c>
      <c r="I132" s="10">
        <f ca="1">SUM(DemandTotal:CustomerTotal!I132)</f>
        <v>-4.2340063456953472E-2</v>
      </c>
      <c r="J132" s="10">
        <f ca="1">SUM(DemandTotal:CustomerTotal!J132)</f>
        <v>-0.23637248556227897</v>
      </c>
      <c r="K132" s="10">
        <f ca="1">SUM(DemandTotal:CustomerTotal!K132)</f>
        <v>-13.216839146062521</v>
      </c>
    </row>
    <row r="133" spans="1:11" outlineLevel="1">
      <c r="A133" s="31">
        <f>IF(ISBLANK('Input-Accounts'!A133),"",'Input-Accounts'!A133)</f>
        <v>120</v>
      </c>
      <c r="B133" s="53" t="str">
        <f>IF(ISBLANK('Input-Accounts'!B133),"",'Input-Accounts'!B133)</f>
        <v>TOOLS,SHOP, &amp; GAR EQ-TOOLS &amp; OTHER</v>
      </c>
      <c r="C133" s="31">
        <f>IF(ISBLANK('Input-Accounts'!C133),"",'Input-Accounts'!C133)</f>
        <v>394.3</v>
      </c>
      <c r="D133" s="10">
        <f>IF(ISBLANK('Input-Accounts'!D133),"",'Input-Accounts'!D133)</f>
        <v>-1478473.1576923074</v>
      </c>
      <c r="E133" s="10">
        <f t="shared" ca="1" si="5"/>
        <v>0</v>
      </c>
      <c r="F133" s="3"/>
      <c r="G133" s="10">
        <f ca="1">SUM(DemandTotal:CustomerTotal!G133)</f>
        <v>-1031097.6606551693</v>
      </c>
      <c r="H133" s="10">
        <f ca="1">SUM(DemandTotal:CustomerTotal!H133)</f>
        <v>-339644.75393780589</v>
      </c>
      <c r="I133" s="10">
        <f ca="1">SUM(DemandTotal:CustomerTotal!I133)</f>
        <v>-337.98740519461512</v>
      </c>
      <c r="J133" s="10">
        <f ca="1">SUM(DemandTotal:CustomerTotal!J133)</f>
        <v>-1886.8871827700552</v>
      </c>
      <c r="K133" s="10">
        <f ca="1">SUM(DemandTotal:CustomerTotal!K133)</f>
        <v>-105505.86851136737</v>
      </c>
    </row>
    <row r="134" spans="1:11" outlineLevel="1">
      <c r="A134" s="31">
        <f>IF(ISBLANK('Input-Accounts'!A134),"",'Input-Accounts'!A134)</f>
        <v>121</v>
      </c>
      <c r="B134" s="53" t="str">
        <f>IF(ISBLANK('Input-Accounts'!B134),"",'Input-Accounts'!B134)</f>
        <v>LABORATORY EQUIPMENT</v>
      </c>
      <c r="C134" s="31">
        <f>IF(ISBLANK('Input-Accounts'!C134),"",'Input-Accounts'!C134)</f>
        <v>395</v>
      </c>
      <c r="D134" s="10">
        <f>IF(ISBLANK('Input-Accounts'!D134),"",'Input-Accounts'!D134)</f>
        <v>150.19999999999845</v>
      </c>
      <c r="E134" s="10">
        <f t="shared" ca="1" si="5"/>
        <v>0</v>
      </c>
      <c r="F134" s="3"/>
      <c r="G134" s="10">
        <f ca="1">SUM(DemandTotal:CustomerTotal!G134)</f>
        <v>104.75054472557142</v>
      </c>
      <c r="H134" s="10">
        <f ca="1">SUM(DemandTotal:CustomerTotal!H134)</f>
        <v>34.504949769317918</v>
      </c>
      <c r="I134" s="10">
        <f ca="1">SUM(DemandTotal:CustomerTotal!I134)</f>
        <v>3.4336577567271445E-2</v>
      </c>
      <c r="J134" s="10">
        <f ca="1">SUM(DemandTotal:CustomerTotal!J134)</f>
        <v>0.19169130895445133</v>
      </c>
      <c r="K134" s="10">
        <f ca="1">SUM(DemandTotal:CustomerTotal!K134)</f>
        <v>10.718477618587384</v>
      </c>
    </row>
    <row r="135" spans="1:11" outlineLevel="1">
      <c r="A135" s="31">
        <f>IF(ISBLANK('Input-Accounts'!A135),"",'Input-Accounts'!A135)</f>
        <v>122</v>
      </c>
      <c r="B135" s="53" t="str">
        <f>IF(ISBLANK('Input-Accounts'!B135),"",'Input-Accounts'!B135)</f>
        <v>POWER OPERATED EQUIP-GENERAL TOOLS</v>
      </c>
      <c r="C135" s="31">
        <f>IF(ISBLANK('Input-Accounts'!C135),"",'Input-Accounts'!C135)</f>
        <v>396</v>
      </c>
      <c r="D135" s="10">
        <f>IF(ISBLANK('Input-Accounts'!D135),"",'Input-Accounts'!D135)</f>
        <v>-171938.14000000007</v>
      </c>
      <c r="E135" s="10">
        <f t="shared" ca="1" si="5"/>
        <v>0</v>
      </c>
      <c r="F135" s="3"/>
      <c r="G135" s="10">
        <f ca="1">SUM(DemandTotal:CustomerTotal!G135)</f>
        <v>-119910.87765713551</v>
      </c>
      <c r="H135" s="10">
        <f ca="1">SUM(DemandTotal:CustomerTotal!H135)</f>
        <v>-39498.780853062686</v>
      </c>
      <c r="I135" s="10">
        <f ca="1">SUM(DemandTotal:CustomerTotal!I135)</f>
        <v>-39.306040485235968</v>
      </c>
      <c r="J135" s="10">
        <f ca="1">SUM(DemandTotal:CustomerTotal!J135)</f>
        <v>-219.43440156986728</v>
      </c>
      <c r="K135" s="10">
        <f ca="1">SUM(DemandTotal:CustomerTotal!K135)</f>
        <v>-12269.741047746767</v>
      </c>
    </row>
    <row r="136" spans="1:11" outlineLevel="1">
      <c r="A136" s="31">
        <f>IF(ISBLANK('Input-Accounts'!A136),"",'Input-Accounts'!A136)</f>
        <v>123</v>
      </c>
      <c r="B136" s="53" t="str">
        <f>IF(ISBLANK('Input-Accounts'!B136),"",'Input-Accounts'!B136)</f>
        <v>MISCELLANEOUS EQUIPMENT</v>
      </c>
      <c r="C136" s="31">
        <f>IF(ISBLANK('Input-Accounts'!C136),"",'Input-Accounts'!C136)</f>
        <v>398</v>
      </c>
      <c r="D136" s="10">
        <f>IF(ISBLANK('Input-Accounts'!D136),"",'Input-Accounts'!D136)</f>
        <v>-89690.549999999988</v>
      </c>
      <c r="E136" s="10">
        <f t="shared" ca="1" si="5"/>
        <v>0</v>
      </c>
      <c r="F136" s="3"/>
      <c r="G136" s="10">
        <f ca="1">SUM(DemandTotal:CustomerTotal!G136)</f>
        <v>-62550.825361093172</v>
      </c>
      <c r="H136" s="10">
        <f ca="1">SUM(DemandTotal:CustomerTotal!H136)</f>
        <v>-20604.313731907645</v>
      </c>
      <c r="I136" s="10">
        <f ca="1">SUM(DemandTotal:CustomerTotal!I136)</f>
        <v>-20.503771818417242</v>
      </c>
      <c r="J136" s="10">
        <f ca="1">SUM(DemandTotal:CustomerTotal!J136)</f>
        <v>-114.46670393039176</v>
      </c>
      <c r="K136" s="10">
        <f ca="1">SUM(DemandTotal:CustomerTotal!K136)</f>
        <v>-6400.4404312503502</v>
      </c>
    </row>
    <row r="137" spans="1:11" outlineLevel="1">
      <c r="A137" s="31">
        <f>IF(ISBLANK('Input-Accounts'!A137),"",'Input-Accounts'!A137)</f>
        <v>124</v>
      </c>
      <c r="B137" t="str">
        <f>IF(ISBLANK('Input-Accounts'!B137),"",'Input-Accounts'!B137)</f>
        <v>Subtotal - General Plant</v>
      </c>
      <c r="C137" s="31" t="str">
        <f>IF(ISBLANK('Input-Accounts'!C137),"",'Input-Accounts'!C137)</f>
        <v/>
      </c>
      <c r="D137" s="123">
        <f>IF(ISBLANK('Input-Accounts'!D137),"",'Input-Accounts'!D137)</f>
        <v>-2080383.2076923077</v>
      </c>
      <c r="E137" s="10">
        <f t="shared" ca="1" si="5"/>
        <v>0</v>
      </c>
      <c r="G137" s="123">
        <f ca="1">SUM(DemandTotal:CustomerTotal!G137)</f>
        <v>-1450873.9962962915</v>
      </c>
      <c r="H137" s="123">
        <f ca="1">SUM(DemandTotal:CustomerTotal!H137)</f>
        <v>-477919.56113419635</v>
      </c>
      <c r="I137" s="123">
        <f ca="1">SUM(DemandTotal:CustomerTotal!I137)</f>
        <v>-475.58747923153555</v>
      </c>
      <c r="J137" s="123">
        <f ca="1">SUM(DemandTotal:CustomerTotal!J137)</f>
        <v>-2655.0691092503507</v>
      </c>
      <c r="K137" s="123">
        <f ca="1">SUM(DemandTotal:CustomerTotal!K137)</f>
        <v>-148458.9936733373</v>
      </c>
    </row>
    <row r="138" spans="1:11" outlineLevel="1">
      <c r="A138" s="31" t="str">
        <f>IF(ISBLANK('Input-Accounts'!A138),"",'Input-Accounts'!A138)</f>
        <v/>
      </c>
      <c r="B138" t="str">
        <f>IF(ISBLANK('Input-Accounts'!B138),"",'Input-Accounts'!B138)</f>
        <v/>
      </c>
      <c r="D138" s="10"/>
      <c r="E138" s="10"/>
      <c r="G138" s="10"/>
      <c r="H138" s="10"/>
      <c r="I138" s="10"/>
      <c r="J138" s="10"/>
      <c r="K138" s="10"/>
    </row>
    <row r="139" spans="1:11" outlineLevel="1">
      <c r="A139" s="31">
        <f>IF(ISBLANK('Input-Accounts'!A139),"",'Input-Accounts'!A139)</f>
        <v>125</v>
      </c>
      <c r="B139" s="1" t="str">
        <f>IF(ISBLANK('Input-Accounts'!B139),"",'Input-Accounts'!B139)</f>
        <v>Other Assets</v>
      </c>
      <c r="D139" s="10"/>
      <c r="E139" s="10"/>
      <c r="G139" s="10"/>
      <c r="H139" s="10"/>
      <c r="I139" s="10"/>
      <c r="J139" s="10"/>
      <c r="K139" s="10"/>
    </row>
    <row r="140" spans="1:11" outlineLevel="1">
      <c r="A140" s="31">
        <f>IF(ISBLANK('Input-Accounts'!A140),"",'Input-Accounts'!A140)</f>
        <v>126</v>
      </c>
      <c r="B140" s="53" t="str">
        <f>IF(ISBLANK('Input-Accounts'!B140),"",'Input-Accounts'!B140)</f>
        <v>Retirement Work in Progress</v>
      </c>
      <c r="C140" s="31" t="str">
        <f>IF(ISBLANK('Input-Accounts'!C140),"",'Input-Accounts'!C140)</f>
        <v>N/A</v>
      </c>
      <c r="D140" s="10">
        <f>IF(ISBLANK('Input-Accounts'!D140),"",'Input-Accounts'!D140)</f>
        <v>6687302.709999999</v>
      </c>
      <c r="E140" s="10">
        <f ca="1">IFERROR(IF(D140="","",IF(D140=0,0,IF(ABS(D140-SUM($G140:$M140))&lt;Check_Limit,0,1))),1)</f>
        <v>0</v>
      </c>
      <c r="F140" s="3"/>
      <c r="G140" s="10">
        <f ca="1">SUM(DemandTotal:CustomerTotal!G140)</f>
        <v>4090443.9167751931</v>
      </c>
      <c r="H140" s="10">
        <f ca="1">SUM(DemandTotal:CustomerTotal!H140)</f>
        <v>1906241.0463774069</v>
      </c>
      <c r="I140" s="10">
        <f ca="1">SUM(DemandTotal:CustomerTotal!I140)</f>
        <v>2101.5395700130566</v>
      </c>
      <c r="J140" s="10">
        <f ca="1">SUM(DemandTotal:CustomerTotal!J140)</f>
        <v>166.10221962518719</v>
      </c>
      <c r="K140" s="10">
        <f ca="1">SUM(DemandTotal:CustomerTotal!K140)</f>
        <v>688350.10505776142</v>
      </c>
    </row>
    <row r="141" spans="1:11" outlineLevel="1">
      <c r="A141" s="31">
        <f>IF(ISBLANK('Input-Accounts'!A141),"",'Input-Accounts'!A141)</f>
        <v>127</v>
      </c>
      <c r="B141" t="str">
        <f>IF(ISBLANK('Input-Accounts'!B141),"",'Input-Accounts'!B141)</f>
        <v>Subtotal - Other Assets</v>
      </c>
      <c r="C141" s="31" t="str">
        <f>IF(ISBLANK('Input-Accounts'!C141),"",'Input-Accounts'!C141)</f>
        <v/>
      </c>
      <c r="D141" s="123">
        <f>IF(ISBLANK('Input-Accounts'!D141),"",'Input-Accounts'!D141)</f>
        <v>6687302.709999999</v>
      </c>
      <c r="E141" s="10">
        <f ca="1">IFERROR(IF(D141="","",IF(D141=0,0,IF(ABS(D141-SUM($G141:$M141))&lt;Check_Limit,0,1))),1)</f>
        <v>0</v>
      </c>
      <c r="G141" s="123">
        <f ca="1">SUM(DemandTotal:CustomerTotal!G141)</f>
        <v>4090443.9167751931</v>
      </c>
      <c r="H141" s="123">
        <f ca="1">SUM(DemandTotal:CustomerTotal!H141)</f>
        <v>1906241.0463774069</v>
      </c>
      <c r="I141" s="123">
        <f ca="1">SUM(DemandTotal:CustomerTotal!I141)</f>
        <v>2101.5395700130566</v>
      </c>
      <c r="J141" s="123">
        <f ca="1">SUM(DemandTotal:CustomerTotal!J141)</f>
        <v>166.10221962518719</v>
      </c>
      <c r="K141" s="123">
        <f ca="1">SUM(DemandTotal:CustomerTotal!K141)</f>
        <v>688350.10505776142</v>
      </c>
    </row>
    <row r="142" spans="1:11" outlineLevel="1">
      <c r="A142" s="31" t="str">
        <f>IF(ISBLANK('Input-Accounts'!A142),"",'Input-Accounts'!A142)</f>
        <v/>
      </c>
      <c r="B142" t="str">
        <f>IF(ISBLANK('Input-Accounts'!B142),"",'Input-Accounts'!B142)</f>
        <v/>
      </c>
      <c r="D142" s="10"/>
      <c r="E142" s="10"/>
      <c r="G142" s="10">
        <f>SUM(DemandTotal:CustomerTotal!G142)</f>
        <v>0</v>
      </c>
      <c r="H142" s="10">
        <f>SUM(DemandTotal:CustomerTotal!H142)</f>
        <v>0</v>
      </c>
      <c r="I142" s="10">
        <f>SUM(DemandTotal:CustomerTotal!I142)</f>
        <v>0</v>
      </c>
      <c r="J142" s="10">
        <f>SUM(DemandTotal:CustomerTotal!J142)</f>
        <v>0</v>
      </c>
      <c r="K142" s="10">
        <f>SUM(DemandTotal:CustomerTotal!K142)</f>
        <v>0</v>
      </c>
    </row>
    <row r="143" spans="1:11" outlineLevel="1">
      <c r="A143" s="31">
        <f>IF(ISBLANK('Input-Accounts'!A143),"",'Input-Accounts'!A143)</f>
        <v>128</v>
      </c>
      <c r="B143" s="1" t="str">
        <f>IF(ISBLANK('Input-Accounts'!B143),"",'Input-Accounts'!B143)</f>
        <v>Accumulated Provision for Amortization</v>
      </c>
      <c r="D143" s="10"/>
      <c r="E143" s="10"/>
      <c r="G143" s="10">
        <f>SUM(DemandTotal:CustomerTotal!G143)</f>
        <v>0</v>
      </c>
      <c r="H143" s="10">
        <f>SUM(DemandTotal:CustomerTotal!H143)</f>
        <v>0</v>
      </c>
      <c r="I143" s="10">
        <f>SUM(DemandTotal:CustomerTotal!I143)</f>
        <v>0</v>
      </c>
      <c r="J143" s="10">
        <f>SUM(DemandTotal:CustomerTotal!J143)</f>
        <v>0</v>
      </c>
      <c r="K143" s="10">
        <f>SUM(DemandTotal:CustomerTotal!K143)</f>
        <v>0</v>
      </c>
    </row>
    <row r="144" spans="1:11" outlineLevel="1">
      <c r="A144" s="31">
        <f>IF(ISBLANK('Input-Accounts'!A144),"",'Input-Accounts'!A144)</f>
        <v>129</v>
      </c>
      <c r="B144" s="53" t="str">
        <f>IF(ISBLANK('Input-Accounts'!B144),"",'Input-Accounts'!B144)</f>
        <v>Reserved</v>
      </c>
      <c r="C144" s="31">
        <f>IF(ISBLANK('Input-Accounts'!C144),"",'Input-Accounts'!C144)</f>
        <v>111</v>
      </c>
      <c r="D144" s="10">
        <f>IF(ISBLANK('Input-Accounts'!D144),"",'Input-Accounts'!D144)</f>
        <v>0</v>
      </c>
      <c r="E144" s="10">
        <f>IFERROR(IF(D144="","",IF(D144=0,0,IF(ABS(D144-SUM($G144:$M144))&lt;Check_Limit,0,1))),1)</f>
        <v>0</v>
      </c>
      <c r="F144" s="3"/>
      <c r="G144" s="10">
        <f ca="1">SUM(DemandTotal:CustomerTotal!G144)</f>
        <v>0</v>
      </c>
      <c r="H144" s="10">
        <f ca="1">SUM(DemandTotal:CustomerTotal!H144)</f>
        <v>0</v>
      </c>
      <c r="I144" s="10">
        <f ca="1">SUM(DemandTotal:CustomerTotal!I144)</f>
        <v>0</v>
      </c>
      <c r="J144" s="10">
        <f ca="1">SUM(DemandTotal:CustomerTotal!J144)</f>
        <v>0</v>
      </c>
      <c r="K144" s="10">
        <f ca="1">SUM(DemandTotal:CustomerTotal!K144)</f>
        <v>0</v>
      </c>
    </row>
    <row r="145" spans="1:11" outlineLevel="1">
      <c r="A145" s="31">
        <f>IF(ISBLANK('Input-Accounts'!A145),"",'Input-Accounts'!A145)</f>
        <v>130</v>
      </c>
      <c r="B145" s="53" t="str">
        <f>IF(ISBLANK('Input-Accounts'!B145),"",'Input-Accounts'!B145)</f>
        <v>Reserved</v>
      </c>
      <c r="C145" s="31">
        <f>IF(ISBLANK('Input-Accounts'!C145),"",'Input-Accounts'!C145)</f>
        <v>111</v>
      </c>
      <c r="D145" s="10">
        <f>IF(ISBLANK('Input-Accounts'!D145),"",'Input-Accounts'!D145)</f>
        <v>0</v>
      </c>
      <c r="E145" s="10">
        <f>IFERROR(IF(D145="","",IF(D145=0,0,IF(ABS(D145-SUM($G145:$M145))&lt;Check_Limit,0,1))),1)</f>
        <v>0</v>
      </c>
      <c r="F145" s="3"/>
      <c r="G145" s="10">
        <f ca="1">SUM(DemandTotal:CustomerTotal!G145)</f>
        <v>0</v>
      </c>
      <c r="H145" s="10">
        <f ca="1">SUM(DemandTotal:CustomerTotal!H145)</f>
        <v>0</v>
      </c>
      <c r="I145" s="10">
        <f ca="1">SUM(DemandTotal:CustomerTotal!I145)</f>
        <v>0</v>
      </c>
      <c r="J145" s="10">
        <f ca="1">SUM(DemandTotal:CustomerTotal!J145)</f>
        <v>0</v>
      </c>
      <c r="K145" s="10">
        <f ca="1">SUM(DemandTotal:CustomerTotal!K145)</f>
        <v>0</v>
      </c>
    </row>
    <row r="146" spans="1:11" outlineLevel="1">
      <c r="A146" s="31">
        <f>IF(ISBLANK('Input-Accounts'!A146),"",'Input-Accounts'!A146)</f>
        <v>131</v>
      </c>
      <c r="B146" t="str">
        <f>IF(ISBLANK('Input-Accounts'!B146),"",'Input-Accounts'!B146)</f>
        <v>Subtotal - Accumulated Provision for Amortization</v>
      </c>
      <c r="C146" s="31" t="str">
        <f>IF(ISBLANK('Input-Accounts'!C146),"",'Input-Accounts'!C146)</f>
        <v/>
      </c>
      <c r="D146" s="123">
        <f>IF(ISBLANK('Input-Accounts'!D146),"",'Input-Accounts'!D146)</f>
        <v>0</v>
      </c>
      <c r="E146" s="10">
        <f>IFERROR(IF(D146="","",IF(D146=0,0,IF(ABS(D146-SUM($G146:$M146))&lt;Check_Limit,0,1))),1)</f>
        <v>0</v>
      </c>
      <c r="G146" s="123">
        <f ca="1">SUM(DemandTotal:CustomerTotal!G146)</f>
        <v>0</v>
      </c>
      <c r="H146" s="123">
        <f ca="1">SUM(DemandTotal:CustomerTotal!H146)</f>
        <v>0</v>
      </c>
      <c r="I146" s="123">
        <f ca="1">SUM(DemandTotal:CustomerTotal!I146)</f>
        <v>0</v>
      </c>
      <c r="J146" s="123">
        <f ca="1">SUM(DemandTotal:CustomerTotal!J146)</f>
        <v>0</v>
      </c>
      <c r="K146" s="123">
        <f ca="1">SUM(DemandTotal:CustomerTotal!K146)</f>
        <v>0</v>
      </c>
    </row>
    <row r="147" spans="1:11" outlineLevel="1">
      <c r="A147" s="31" t="str">
        <f>IF(ISBLANK('Input-Accounts'!A147),"",'Input-Accounts'!A147)</f>
        <v/>
      </c>
      <c r="B147" t="str">
        <f>IF(ISBLANK('Input-Accounts'!B147),"",'Input-Accounts'!B147)</f>
        <v/>
      </c>
      <c r="D147" s="10"/>
      <c r="E147" s="10"/>
      <c r="G147" s="10"/>
      <c r="H147" s="10"/>
      <c r="I147" s="10"/>
      <c r="J147" s="10"/>
      <c r="K147" s="10"/>
    </row>
    <row r="148" spans="1:11">
      <c r="A148" s="31">
        <f>IF(ISBLANK('Input-Accounts'!A148),"",'Input-Accounts'!A148)</f>
        <v>132</v>
      </c>
      <c r="B148" s="7" t="str">
        <f>IF(ISBLANK('Input-Accounts'!B148),"",'Input-Accounts'!B148)</f>
        <v>Total Accumulated Depreciation &amp; Amortization</v>
      </c>
      <c r="C148" s="31" t="str">
        <f>IF(ISBLANK('Input-Accounts'!C148),"",'Input-Accounts'!C148)</f>
        <v/>
      </c>
      <c r="D148" s="10">
        <f>IF(ISBLANK('Input-Accounts'!D148),"",'Input-Accounts'!D148)</f>
        <v>-194991110.37219501</v>
      </c>
      <c r="E148" s="10">
        <f ca="1">IFERROR(IF(D148="","",IF(D148=0,0,IF(ABS(D148-SUM($G148:$M148))&lt;Check_Limit,0,1))),1)</f>
        <v>0</v>
      </c>
      <c r="F148" s="3"/>
      <c r="G148" s="10">
        <f ca="1">SUM(DemandTotal:CustomerTotal!G148)</f>
        <v>-143116890.34408987</v>
      </c>
      <c r="H148" s="10">
        <f ca="1">SUM(DemandTotal:CustomerTotal!H148)</f>
        <v>-40756545.550840095</v>
      </c>
      <c r="I148" s="10">
        <f ca="1">SUM(DemandTotal:CustomerTotal!I148)</f>
        <v>-35746.74775343512</v>
      </c>
      <c r="J148" s="10">
        <f ca="1">SUM(DemandTotal:CustomerTotal!J148)</f>
        <v>-222302.17462786823</v>
      </c>
      <c r="K148" s="10">
        <f ca="1">SUM(DemandTotal:CustomerTotal!K148)</f>
        <v>-10859625.554883754</v>
      </c>
    </row>
    <row r="149" spans="1:11">
      <c r="A149" s="31" t="str">
        <f>IF(ISBLANK('Input-Accounts'!A149),"",'Input-Accounts'!A149)</f>
        <v/>
      </c>
      <c r="B149" t="str">
        <f>IF(ISBLANK('Input-Accounts'!B149),"",'Input-Accounts'!B149)</f>
        <v/>
      </c>
      <c r="D149" s="123"/>
      <c r="E149" s="10"/>
      <c r="G149" s="123"/>
      <c r="H149" s="123"/>
      <c r="I149" s="123"/>
      <c r="J149" s="123"/>
      <c r="K149" s="123"/>
    </row>
    <row r="150" spans="1:11">
      <c r="A150" s="31">
        <f>IF(ISBLANK('Input-Accounts'!A150),"",'Input-Accounts'!A150)</f>
        <v>133</v>
      </c>
      <c r="B150" s="1" t="str">
        <f>IF(ISBLANK('Input-Accounts'!B150),"",'Input-Accounts'!B150)</f>
        <v>Other Rate Base Items</v>
      </c>
      <c r="D150" s="10"/>
      <c r="E150" s="10"/>
      <c r="G150" s="10"/>
      <c r="H150" s="10"/>
      <c r="I150" s="10"/>
      <c r="J150" s="10"/>
      <c r="K150" s="10"/>
    </row>
    <row r="151" spans="1:11" outlineLevel="1">
      <c r="A151" s="31">
        <f>IF(ISBLANK('Input-Accounts'!A151),"",'Input-Accounts'!A151)</f>
        <v>134</v>
      </c>
      <c r="B151" s="53" t="str">
        <f>IF(ISBLANK('Input-Accounts'!B151),"",'Input-Accounts'!B151)</f>
        <v>Accumulated deferred income taxes</v>
      </c>
      <c r="C151" s="31">
        <f>IF(ISBLANK('Input-Accounts'!C151),"",'Input-Accounts'!C151)</f>
        <v>190</v>
      </c>
      <c r="D151" s="10">
        <f>IF(ISBLANK('Input-Accounts'!D151),"",'Input-Accounts'!D151)</f>
        <v>-98939609.218056589</v>
      </c>
      <c r="E151" s="10">
        <f ca="1">IFERROR(IF(D151="","",IF(D151=0,0,IF(ABS(D151-SUM($G151:$M151))&lt;Check_Limit,0,1))),1)</f>
        <v>0</v>
      </c>
      <c r="F151" s="3"/>
      <c r="G151" s="10">
        <f ca="1">SUM(DemandTotal:CustomerTotal!G151)</f>
        <v>-69001184.823746324</v>
      </c>
      <c r="H151" s="10">
        <f ca="1">SUM(DemandTotal:CustomerTotal!H151)</f>
        <v>-22729069.549034759</v>
      </c>
      <c r="I151" s="10">
        <f ca="1">SUM(DemandTotal:CustomerTotal!I151)</f>
        <v>-22618.159563191472</v>
      </c>
      <c r="J151" s="10">
        <f ca="1">SUM(DemandTotal:CustomerTotal!J151)</f>
        <v>-126270.7270203153</v>
      </c>
      <c r="K151" s="10">
        <f ca="1">SUM(DemandTotal:CustomerTotal!K151)</f>
        <v>-7060465.9586919621</v>
      </c>
    </row>
    <row r="152" spans="1:11" outlineLevel="1">
      <c r="A152" s="31">
        <f>IF(ISBLANK('Input-Accounts'!A152),"",'Input-Accounts'!A152)</f>
        <v>135</v>
      </c>
      <c r="B152" s="53" t="str">
        <f>IF(ISBLANK('Input-Accounts'!B152),"",'Input-Accounts'!B152)</f>
        <v>Materials &amp; Supplies</v>
      </c>
      <c r="C152" s="31">
        <f>IF(ISBLANK('Input-Accounts'!C152),"",'Input-Accounts'!C152)</f>
        <v>154</v>
      </c>
      <c r="D152" s="10">
        <f>IF(ISBLANK('Input-Accounts'!D152),"",'Input-Accounts'!D152)</f>
        <v>347374.73000000004</v>
      </c>
      <c r="E152" s="10">
        <f ca="1">IFERROR(IF(D152="","",IF(D152=0,0,IF(ABS(D152-SUM($G152:$M152))&lt;Check_Limit,0,1))),1)</f>
        <v>0</v>
      </c>
      <c r="F152" s="3"/>
      <c r="G152" s="10">
        <f ca="1">SUM(DemandTotal:CustomerTotal!G152)</f>
        <v>242261.59914379939</v>
      </c>
      <c r="H152" s="10">
        <f ca="1">SUM(DemandTotal:CustomerTotal!H152)</f>
        <v>79801.249066448057</v>
      </c>
      <c r="I152" s="10">
        <f ca="1">SUM(DemandTotal:CustomerTotal!I152)</f>
        <v>79.41184661488083</v>
      </c>
      <c r="J152" s="10">
        <f ca="1">SUM(DemandTotal:CustomerTotal!J152)</f>
        <v>443.33366638748214</v>
      </c>
      <c r="K152" s="10">
        <f ca="1">SUM(DemandTotal:CustomerTotal!K152)</f>
        <v>24789.136276750163</v>
      </c>
    </row>
    <row r="153" spans="1:11" outlineLevel="1">
      <c r="A153" s="31">
        <f>IF(ISBLANK('Input-Accounts'!A153),"",'Input-Accounts'!A153)</f>
        <v>136</v>
      </c>
      <c r="B153" s="53" t="str">
        <f>IF(ISBLANK('Input-Accounts'!B153),"",'Input-Accounts'!B153)</f>
        <v>Gas Stored Underground</v>
      </c>
      <c r="C153" s="31">
        <f>IF(ISBLANK('Input-Accounts'!C153),"",'Input-Accounts'!C153)</f>
        <v>164</v>
      </c>
      <c r="D153" s="10">
        <f>IF(ISBLANK('Input-Accounts'!D153),"",'Input-Accounts'!D153)</f>
        <v>37402515.758828245</v>
      </c>
      <c r="E153" s="10">
        <f ca="1">IFERROR(IF(D153="","",IF(D153=0,0,IF(ABS(D153-SUM($G153:$M153))&lt;Check_Limit,0,1))),1)</f>
        <v>0</v>
      </c>
      <c r="F153" s="3"/>
      <c r="G153" s="10">
        <f ca="1">SUM(DemandTotal:CustomerTotal!G153)</f>
        <v>22509883.204097342</v>
      </c>
      <c r="H153" s="10">
        <f ca="1">SUM(DemandTotal:CustomerTotal!H153)</f>
        <v>14877183.765773714</v>
      </c>
      <c r="I153" s="10">
        <f ca="1">SUM(DemandTotal:CustomerTotal!I153)</f>
        <v>15448.788957189734</v>
      </c>
      <c r="J153" s="10">
        <f ca="1">SUM(DemandTotal:CustomerTotal!J153)</f>
        <v>0</v>
      </c>
      <c r="K153" s="10">
        <f ca="1">SUM(DemandTotal:CustomerTotal!K153)</f>
        <v>0</v>
      </c>
    </row>
    <row r="154" spans="1:11">
      <c r="A154" s="31">
        <f>IF(ISBLANK('Input-Accounts'!A154),"",'Input-Accounts'!A154)</f>
        <v>137</v>
      </c>
      <c r="B154" t="str">
        <f>IF(ISBLANK('Input-Accounts'!B154),"",'Input-Accounts'!B154)</f>
        <v>Total Other Rate Base Items</v>
      </c>
      <c r="C154" s="31" t="str">
        <f>IF(ISBLANK('Input-Accounts'!C154),"",'Input-Accounts'!C154)</f>
        <v/>
      </c>
      <c r="D154" s="123">
        <f>IF(ISBLANK('Input-Accounts'!D154),"",'Input-Accounts'!D154)</f>
        <v>-61189718.72922834</v>
      </c>
      <c r="E154" s="10">
        <f ca="1">IFERROR(IF(D154="","",IF(D154=0,0,IF(ABS(D154-SUM($G154:$M154))&lt;Check_Limit,0,1))),1)</f>
        <v>0</v>
      </c>
      <c r="G154" s="123">
        <f ca="1">SUM(DemandTotal:CustomerTotal!G154)</f>
        <v>-46249040.020505175</v>
      </c>
      <c r="H154" s="123">
        <f ca="1">SUM(DemandTotal:CustomerTotal!H154)</f>
        <v>-7772084.534194598</v>
      </c>
      <c r="I154" s="123">
        <f ca="1">SUM(DemandTotal:CustomerTotal!I154)</f>
        <v>-7089.9587593868546</v>
      </c>
      <c r="J154" s="123">
        <f ca="1">SUM(DemandTotal:CustomerTotal!J154)</f>
        <v>-125827.39335392784</v>
      </c>
      <c r="K154" s="123">
        <f ca="1">SUM(DemandTotal:CustomerTotal!K154)</f>
        <v>-7035676.8224152112</v>
      </c>
    </row>
    <row r="155" spans="1:11">
      <c r="A155" s="31" t="str">
        <f>IF(ISBLANK('Input-Accounts'!A155),"",'Input-Accounts'!A155)</f>
        <v/>
      </c>
      <c r="B155" t="str">
        <f>IF(ISBLANK('Input-Accounts'!B155),"",'Input-Accounts'!B155)</f>
        <v/>
      </c>
      <c r="D155" s="31"/>
      <c r="E155" s="10"/>
      <c r="G155" s="31"/>
      <c r="H155" s="31"/>
      <c r="I155" s="31"/>
      <c r="J155" s="31"/>
      <c r="K155" s="31"/>
    </row>
    <row r="156" spans="1:11" ht="15" thickBot="1">
      <c r="A156" s="31">
        <f>IF(ISBLANK('Input-Accounts'!A156),"",'Input-Accounts'!A156)</f>
        <v>138</v>
      </c>
      <c r="B156" s="7" t="str">
        <f>IF(ISBLANK('Input-Accounts'!B156),"",'Input-Accounts'!B156)</f>
        <v>TOTAL RATE BASE</v>
      </c>
      <c r="C156" s="31" t="str">
        <f>IF(ISBLANK('Input-Accounts'!C156),"",'Input-Accounts'!C156)</f>
        <v/>
      </c>
      <c r="D156" s="125">
        <f>IF(ISBLANK('Input-Accounts'!D156),"",'Input-Accounts'!D156)</f>
        <v>518827311.76319569</v>
      </c>
      <c r="E156" s="10">
        <f ca="1">IFERROR(IF(D156="","",IF(D156=0,0,IF(ABS(D156-SUM($G156:$M156))&lt;Check_Limit,0,1))),1)</f>
        <v>0</v>
      </c>
      <c r="G156" s="125">
        <f ca="1">SUM(DemandTotal:CustomerTotal!G156)</f>
        <v>351130240.88921356</v>
      </c>
      <c r="H156" s="125">
        <f ca="1">SUM(DemandTotal:CustomerTotal!H156)</f>
        <v>129511429.64430229</v>
      </c>
      <c r="I156" s="125">
        <f ca="1">SUM(DemandTotal:CustomerTotal!I156)</f>
        <v>134334.57939972862</v>
      </c>
      <c r="J156" s="125">
        <f ca="1">SUM(DemandTotal:CustomerTotal!J156)</f>
        <v>640967.13623056212</v>
      </c>
      <c r="K156" s="125">
        <f ca="1">SUM(DemandTotal:CustomerTotal!K156)</f>
        <v>37410339.514049411</v>
      </c>
    </row>
    <row r="157" spans="1:11" ht="15" thickTop="1">
      <c r="A157" s="31" t="str">
        <f>IF(ISBLANK('Input-Accounts'!A157),"",'Input-Accounts'!A157)</f>
        <v/>
      </c>
      <c r="B157" t="str">
        <f>IF(ISBLANK('Input-Accounts'!B157),"",'Input-Accounts'!B157)</f>
        <v/>
      </c>
      <c r="D157" s="10"/>
      <c r="E157" s="10"/>
      <c r="G157" s="10"/>
      <c r="H157" s="10"/>
      <c r="I157" s="10"/>
      <c r="J157" s="10"/>
      <c r="K157" s="10"/>
    </row>
    <row r="158" spans="1:11">
      <c r="A158" s="31">
        <f>IF(ISBLANK('Input-Accounts'!A158),"",'Input-Accounts'!A158)</f>
        <v>139</v>
      </c>
      <c r="B158" s="1" t="str">
        <f>IF(ISBLANK('Input-Accounts'!B158),"",'Input-Accounts'!B158)</f>
        <v>OPERATION AND MAINTENANCE EXPENSE</v>
      </c>
      <c r="D158" s="10"/>
      <c r="E158" s="10"/>
      <c r="G158" s="10"/>
      <c r="H158" s="10"/>
      <c r="I158" s="10"/>
      <c r="J158" s="10"/>
      <c r="K158" s="10"/>
    </row>
    <row r="159" spans="1:11">
      <c r="A159" s="31">
        <f>IF(ISBLANK('Input-Accounts'!A159),"",'Input-Accounts'!A159)</f>
        <v>140</v>
      </c>
      <c r="B159" s="1" t="str">
        <f>IF(ISBLANK('Input-Accounts'!B159),"",'Input-Accounts'!B159)</f>
        <v>Production, Storage, LNG, Transmission, and Distribution Expense</v>
      </c>
      <c r="D159" s="10"/>
      <c r="E159" s="10"/>
      <c r="G159" s="10"/>
      <c r="H159" s="10"/>
      <c r="I159" s="10"/>
      <c r="J159" s="10"/>
      <c r="K159" s="10"/>
    </row>
    <row r="160" spans="1:11" outlineLevel="1">
      <c r="A160" s="31">
        <f>IF(ISBLANK('Input-Accounts'!A160),"",'Input-Accounts'!A160)</f>
        <v>141</v>
      </c>
      <c r="B160" s="1" t="str">
        <f>IF(ISBLANK('Input-Accounts'!B160),"",'Input-Accounts'!B160)</f>
        <v>Other Gas Supply Expenses</v>
      </c>
      <c r="D160" s="10"/>
      <c r="E160" s="10"/>
      <c r="G160" s="10">
        <f>SUM(DemandTotal:CustomerTotal!G160)</f>
        <v>0</v>
      </c>
      <c r="H160" s="10">
        <f>SUM(DemandTotal:CustomerTotal!H160)</f>
        <v>0</v>
      </c>
      <c r="I160" s="10">
        <f>SUM(DemandTotal:CustomerTotal!I160)</f>
        <v>0</v>
      </c>
      <c r="J160" s="10">
        <f>SUM(DemandTotal:CustomerTotal!J160)</f>
        <v>0</v>
      </c>
      <c r="K160" s="10">
        <f>SUM(DemandTotal:CustomerTotal!K160)</f>
        <v>0</v>
      </c>
    </row>
    <row r="161" spans="1:11" outlineLevel="1">
      <c r="A161" s="31">
        <f>IF(ISBLANK('Input-Accounts'!A161),"",'Input-Accounts'!A161)</f>
        <v>142</v>
      </c>
      <c r="B161" s="53" t="str">
        <f>IF(ISBLANK('Input-Accounts'!B161),"",'Input-Accounts'!B161)</f>
        <v>Natural gas well head purchases</v>
      </c>
      <c r="C161" s="31" t="str">
        <f>IF(ISBLANK('Input-Accounts'!C161),"",'Input-Accounts'!C161)</f>
        <v xml:space="preserve">801-803 </v>
      </c>
      <c r="D161" s="10">
        <f>IF(ISBLANK('Input-Accounts'!D161),"",'Input-Accounts'!D161)</f>
        <v>17663997.75</v>
      </c>
      <c r="E161" s="10">
        <f t="shared" ref="E161:E169" ca="1" si="6">IFERROR(IF(D161="","",IF(D161=0,0,IF(ABS(D161-SUM($G161:$M161))&lt;Check_Limit,0,1))),1)</f>
        <v>0</v>
      </c>
      <c r="F161" s="3"/>
      <c r="G161" s="10">
        <f ca="1">SUM(DemandTotal:CustomerTotal!G161)</f>
        <v>10932676.166696383</v>
      </c>
      <c r="H161" s="10">
        <f ca="1">SUM(DemandTotal:CustomerTotal!H161)</f>
        <v>6716037.6680901535</v>
      </c>
      <c r="I161" s="10">
        <f ca="1">SUM(DemandTotal:CustomerTotal!I161)</f>
        <v>15283.915213464192</v>
      </c>
      <c r="J161" s="10">
        <f ca="1">SUM(DemandTotal:CustomerTotal!J161)</f>
        <v>0</v>
      </c>
      <c r="K161" s="10">
        <f ca="1">SUM(DemandTotal:CustomerTotal!K161)</f>
        <v>0</v>
      </c>
    </row>
    <row r="162" spans="1:11" outlineLevel="1">
      <c r="A162" s="31">
        <f>IF(ISBLANK('Input-Accounts'!A162),"",'Input-Accounts'!A162)</f>
        <v>143</v>
      </c>
      <c r="B162" s="53" t="str">
        <f>IF(ISBLANK('Input-Accounts'!B162),"",'Input-Accounts'!B162)</f>
        <v>Natural Gas City Gate Purchases</v>
      </c>
      <c r="C162" s="31" t="str">
        <f>IF(ISBLANK('Input-Accounts'!C162),"",'Input-Accounts'!C162)</f>
        <v xml:space="preserve">804 </v>
      </c>
      <c r="D162" s="10">
        <f>IF(ISBLANK('Input-Accounts'!D162),"",'Input-Accounts'!D162)</f>
        <v>1158900.76</v>
      </c>
      <c r="E162" s="10">
        <f t="shared" ca="1" si="6"/>
        <v>0</v>
      </c>
      <c r="F162" s="3"/>
      <c r="G162" s="10">
        <f ca="1">SUM(DemandTotal:CustomerTotal!G162)</f>
        <v>717271.75794156361</v>
      </c>
      <c r="H162" s="10">
        <f ca="1">SUM(DemandTotal:CustomerTotal!H162)</f>
        <v>440626.25391459343</v>
      </c>
      <c r="I162" s="10">
        <f ca="1">SUM(DemandTotal:CustomerTotal!I162)</f>
        <v>1002.7481438429879</v>
      </c>
      <c r="J162" s="10">
        <f ca="1">SUM(DemandTotal:CustomerTotal!J162)</f>
        <v>0</v>
      </c>
      <c r="K162" s="10">
        <f ca="1">SUM(DemandTotal:CustomerTotal!K162)</f>
        <v>0</v>
      </c>
    </row>
    <row r="163" spans="1:11" outlineLevel="1">
      <c r="A163" s="31">
        <f>IF(ISBLANK('Input-Accounts'!A163),"",'Input-Accounts'!A163)</f>
        <v>144</v>
      </c>
      <c r="B163" s="53" t="str">
        <f>IF(ISBLANK('Input-Accounts'!B163),"",'Input-Accounts'!B163)</f>
        <v>Other gas purchases</v>
      </c>
      <c r="C163" s="31" t="str">
        <f>IF(ISBLANK('Input-Accounts'!C163),"",'Input-Accounts'!C163)</f>
        <v xml:space="preserve">805 </v>
      </c>
      <c r="D163" s="10">
        <f>IF(ISBLANK('Input-Accounts'!D163),"",'Input-Accounts'!D163)</f>
        <v>15343424.85</v>
      </c>
      <c r="E163" s="10">
        <f t="shared" ca="1" si="6"/>
        <v>0</v>
      </c>
      <c r="F163" s="3"/>
      <c r="G163" s="10">
        <f ca="1">SUM(DemandTotal:CustomerTotal!G163)</f>
        <v>9496417.3765869066</v>
      </c>
      <c r="H163" s="10">
        <f ca="1">SUM(DemandTotal:CustomerTotal!H163)</f>
        <v>5833731.4524460081</v>
      </c>
      <c r="I163" s="10">
        <f ca="1">SUM(DemandTotal:CustomerTotal!I163)</f>
        <v>13276.020967085977</v>
      </c>
      <c r="J163" s="10">
        <f ca="1">SUM(DemandTotal:CustomerTotal!J163)</f>
        <v>0</v>
      </c>
      <c r="K163" s="10">
        <f ca="1">SUM(DemandTotal:CustomerTotal!K163)</f>
        <v>0</v>
      </c>
    </row>
    <row r="164" spans="1:11" outlineLevel="1">
      <c r="A164" s="31">
        <f>IF(ISBLANK('Input-Accounts'!A164),"",'Input-Accounts'!A164)</f>
        <v>145</v>
      </c>
      <c r="B164" s="53" t="str">
        <f>IF(ISBLANK('Input-Accounts'!B164),"",'Input-Accounts'!B164)</f>
        <v>Exchange gas</v>
      </c>
      <c r="C164" s="31" t="str">
        <f>IF(ISBLANK('Input-Accounts'!C164),"",'Input-Accounts'!C164)</f>
        <v xml:space="preserve">806 </v>
      </c>
      <c r="D164" s="10">
        <f>IF(ISBLANK('Input-Accounts'!D164),"",'Input-Accounts'!D164)</f>
        <v>1674085.1700000004</v>
      </c>
      <c r="E164" s="10">
        <f t="shared" ca="1" si="6"/>
        <v>0</v>
      </c>
      <c r="F164" s="3"/>
      <c r="G164" s="10">
        <f ca="1">SUM(DemandTotal:CustomerTotal!G164)</f>
        <v>1036131.8710583999</v>
      </c>
      <c r="H164" s="10">
        <f ca="1">SUM(DemandTotal:CustomerTotal!H164)</f>
        <v>636504.78336995433</v>
      </c>
      <c r="I164" s="10">
        <f ca="1">SUM(DemandTotal:CustomerTotal!I164)</f>
        <v>1448.5155716461634</v>
      </c>
      <c r="J164" s="10">
        <f ca="1">SUM(DemandTotal:CustomerTotal!J164)</f>
        <v>0</v>
      </c>
      <c r="K164" s="10">
        <f ca="1">SUM(DemandTotal:CustomerTotal!K164)</f>
        <v>0</v>
      </c>
    </row>
    <row r="165" spans="1:11" outlineLevel="1">
      <c r="A165" s="31">
        <f>IF(ISBLANK('Input-Accounts'!A165),"",'Input-Accounts'!A165)</f>
        <v>146</v>
      </c>
      <c r="B165" s="53" t="str">
        <f>IF(ISBLANK('Input-Accounts'!B165),"",'Input-Accounts'!B165)</f>
        <v>Gas Withdrawn from Storage</v>
      </c>
      <c r="C165" s="31" t="str">
        <f>IF(ISBLANK('Input-Accounts'!C165),"",'Input-Accounts'!C165)</f>
        <v xml:space="preserve">808 </v>
      </c>
      <c r="D165" s="10">
        <f>IF(ISBLANK('Input-Accounts'!D165),"",'Input-Accounts'!D165)</f>
        <v>-386972.68999999971</v>
      </c>
      <c r="E165" s="10">
        <f t="shared" ca="1" si="6"/>
        <v>0</v>
      </c>
      <c r="F165" s="3"/>
      <c r="G165" s="10">
        <f ca="1">SUM(DemandTotal:CustomerTotal!G165)</f>
        <v>-239506.77332515988</v>
      </c>
      <c r="H165" s="10">
        <f ca="1">SUM(DemandTotal:CustomerTotal!H165)</f>
        <v>-147131.08546235927</v>
      </c>
      <c r="I165" s="10">
        <f ca="1">SUM(DemandTotal:CustomerTotal!I165)</f>
        <v>-334.83121248054721</v>
      </c>
      <c r="J165" s="10">
        <f ca="1">SUM(DemandTotal:CustomerTotal!J165)</f>
        <v>0</v>
      </c>
      <c r="K165" s="10">
        <f ca="1">SUM(DemandTotal:CustomerTotal!K165)</f>
        <v>0</v>
      </c>
    </row>
    <row r="166" spans="1:11" outlineLevel="1">
      <c r="A166" s="31">
        <f>IF(ISBLANK('Input-Accounts'!A166),"",'Input-Accounts'!A166)</f>
        <v>147</v>
      </c>
      <c r="B166" s="53" t="str">
        <f>IF(ISBLANK('Input-Accounts'!B166),"",'Input-Accounts'!B166)</f>
        <v>Gas Used for Other Utility Operations</v>
      </c>
      <c r="C166" s="31" t="str">
        <f>IF(ISBLANK('Input-Accounts'!C166),"",'Input-Accounts'!C166)</f>
        <v xml:space="preserve">812 </v>
      </c>
      <c r="D166" s="10">
        <f>IF(ISBLANK('Input-Accounts'!D166),"",'Input-Accounts'!D166)</f>
        <v>-40414.18</v>
      </c>
      <c r="E166" s="10">
        <f t="shared" ca="1" si="6"/>
        <v>0</v>
      </c>
      <c r="F166" s="3"/>
      <c r="G166" s="10">
        <f ca="1">SUM(DemandTotal:CustomerTotal!G166)</f>
        <v>-25013.315147335637</v>
      </c>
      <c r="H166" s="10">
        <f ca="1">SUM(DemandTotal:CustomerTotal!H166)</f>
        <v>-15365.896160453018</v>
      </c>
      <c r="I166" s="10">
        <f ca="1">SUM(DemandTotal:CustomerTotal!I166)</f>
        <v>-34.968692211347246</v>
      </c>
      <c r="J166" s="10">
        <f ca="1">SUM(DemandTotal:CustomerTotal!J166)</f>
        <v>0</v>
      </c>
      <c r="K166" s="10">
        <f ca="1">SUM(DemandTotal:CustomerTotal!K166)</f>
        <v>0</v>
      </c>
    </row>
    <row r="167" spans="1:11" outlineLevel="1">
      <c r="A167" s="31">
        <f>IF(ISBLANK('Input-Accounts'!A167),"",'Input-Accounts'!A167)</f>
        <v>148</v>
      </c>
      <c r="B167" s="53" t="str">
        <f>IF(ISBLANK('Input-Accounts'!B167),"",'Input-Accounts'!B167)</f>
        <v>Exchange Fees</v>
      </c>
      <c r="C167" s="31" t="str">
        <f>IF(ISBLANK('Input-Accounts'!C167),"",'Input-Accounts'!C167)</f>
        <v xml:space="preserve">813 </v>
      </c>
      <c r="D167" s="10">
        <f>IF(ISBLANK('Input-Accounts'!D167),"",'Input-Accounts'!D167)</f>
        <v>0</v>
      </c>
      <c r="E167" s="10">
        <f t="shared" si="6"/>
        <v>0</v>
      </c>
      <c r="F167" s="3"/>
      <c r="G167" s="10">
        <f ca="1">SUM(DemandTotal:CustomerTotal!G167)</f>
        <v>0</v>
      </c>
      <c r="H167" s="10">
        <f ca="1">SUM(DemandTotal:CustomerTotal!H167)</f>
        <v>0</v>
      </c>
      <c r="I167" s="10">
        <f ca="1">SUM(DemandTotal:CustomerTotal!I167)</f>
        <v>0</v>
      </c>
      <c r="J167" s="10">
        <f ca="1">SUM(DemandTotal:CustomerTotal!J167)</f>
        <v>0</v>
      </c>
      <c r="K167" s="10">
        <f ca="1">SUM(DemandTotal:CustomerTotal!K167)</f>
        <v>0</v>
      </c>
    </row>
    <row r="168" spans="1:11" outlineLevel="1">
      <c r="A168" s="31">
        <f>IF(ISBLANK('Input-Accounts'!A168),"",'Input-Accounts'!A168)</f>
        <v>149</v>
      </c>
      <c r="B168" s="53" t="str">
        <f>IF(ISBLANK('Input-Accounts'!B168),"",'Input-Accounts'!B168)</f>
        <v>Purchased Gas Expense</v>
      </c>
      <c r="C168" s="31">
        <f>IF(ISBLANK('Input-Accounts'!C168),"",'Input-Accounts'!C168)</f>
        <v>807</v>
      </c>
      <c r="D168" s="10">
        <f>IF(ISBLANK('Input-Accounts'!D168),"",'Input-Accounts'!D168)</f>
        <v>409263.17323596525</v>
      </c>
      <c r="E168" s="10">
        <f t="shared" ca="1" si="6"/>
        <v>0</v>
      </c>
      <c r="F168" s="3"/>
      <c r="G168" s="10">
        <f ca="1">SUM(DemandTotal:CustomerTotal!G168)</f>
        <v>253302.89344853262</v>
      </c>
      <c r="H168" s="10">
        <f ca="1">SUM(DemandTotal:CustomerTotal!H168)</f>
        <v>155606.16155619975</v>
      </c>
      <c r="I168" s="10">
        <f ca="1">SUM(DemandTotal:CustomerTotal!I168)</f>
        <v>354.11823123289292</v>
      </c>
      <c r="J168" s="10">
        <f ca="1">SUM(DemandTotal:CustomerTotal!J168)</f>
        <v>0</v>
      </c>
      <c r="K168" s="10">
        <f ca="1">SUM(DemandTotal:CustomerTotal!K168)</f>
        <v>0</v>
      </c>
    </row>
    <row r="169" spans="1:11" outlineLevel="1">
      <c r="A169" s="31">
        <f>IF(ISBLANK('Input-Accounts'!A169),"",'Input-Accounts'!A169)</f>
        <v>150</v>
      </c>
      <c r="B169" t="str">
        <f>IF(ISBLANK('Input-Accounts'!B169),"",'Input-Accounts'!B169)</f>
        <v>Subtotal - Other Gas Supply Expenses</v>
      </c>
      <c r="C169" s="31" t="str">
        <f>IF(ISBLANK('Input-Accounts'!C169),"",'Input-Accounts'!C169)</f>
        <v/>
      </c>
      <c r="D169" s="123">
        <f>IF(ISBLANK('Input-Accounts'!D169),"",'Input-Accounts'!D169)</f>
        <v>35822284.833235972</v>
      </c>
      <c r="E169" s="10">
        <f t="shared" ca="1" si="6"/>
        <v>0</v>
      </c>
      <c r="G169" s="123">
        <f ca="1">SUM(DemandTotal:CustomerTotal!G169)</f>
        <v>22171279.977259289</v>
      </c>
      <c r="H169" s="123">
        <f ca="1">SUM(DemandTotal:CustomerTotal!H169)</f>
        <v>13620009.337754095</v>
      </c>
      <c r="I169" s="123">
        <f ca="1">SUM(DemandTotal:CustomerTotal!I169)</f>
        <v>30995.518222580318</v>
      </c>
      <c r="J169" s="123">
        <f ca="1">SUM(DemandTotal:CustomerTotal!J169)</f>
        <v>0</v>
      </c>
      <c r="K169" s="123">
        <f ca="1">SUM(DemandTotal:CustomerTotal!K169)</f>
        <v>0</v>
      </c>
    </row>
    <row r="170" spans="1:11" outlineLevel="1">
      <c r="A170" s="31" t="str">
        <f>IF(ISBLANK('Input-Accounts'!A170),"",'Input-Accounts'!A170)</f>
        <v/>
      </c>
      <c r="B170" t="str">
        <f>IF(ISBLANK('Input-Accounts'!B170),"",'Input-Accounts'!B170)</f>
        <v/>
      </c>
      <c r="D170" s="10"/>
      <c r="E170" s="10"/>
      <c r="G170" s="10"/>
      <c r="H170" s="10"/>
      <c r="I170" s="10"/>
      <c r="J170" s="10"/>
      <c r="K170" s="10"/>
    </row>
    <row r="171" spans="1:11" outlineLevel="1">
      <c r="A171" s="31">
        <f>IF(ISBLANK('Input-Accounts'!A171),"",'Input-Accounts'!A171)</f>
        <v>151</v>
      </c>
      <c r="B171" s="1" t="str">
        <f>IF(ISBLANK('Input-Accounts'!B171),"",'Input-Accounts'!B171)</f>
        <v>Operation Expenses</v>
      </c>
      <c r="D171" s="10"/>
      <c r="E171" s="10"/>
      <c r="F171" s="3"/>
      <c r="G171" s="10"/>
      <c r="H171" s="10"/>
      <c r="I171" s="10"/>
      <c r="J171" s="10"/>
      <c r="K171" s="10"/>
    </row>
    <row r="172" spans="1:11" outlineLevel="1">
      <c r="A172" s="31">
        <f>IF(ISBLANK('Input-Accounts'!A172),"",'Input-Accounts'!A172)</f>
        <v>152</v>
      </c>
      <c r="B172" s="53" t="str">
        <f>IF(ISBLANK('Input-Accounts'!B172),"",'Input-Accounts'!B172)</f>
        <v>Transmission Expense - Operations</v>
      </c>
      <c r="C172" s="31" t="str">
        <f>IF(ISBLANK('Input-Accounts'!C172),"",'Input-Accounts'!C172)</f>
        <v>852</v>
      </c>
      <c r="D172" s="10">
        <f>IF(ISBLANK('Input-Accounts'!D172),"",'Input-Accounts'!D172)</f>
        <v>2561.7199999999998</v>
      </c>
      <c r="E172" s="10">
        <f t="shared" ref="E172:E184" ca="1" si="7">IFERROR(IF(D172="","",IF(D172=0,0,IF(ABS(D172-SUM($G172:$M172))&lt;Check_Limit,0,1))),1)</f>
        <v>0</v>
      </c>
      <c r="F172" s="3"/>
      <c r="G172" s="10">
        <f ca="1">SUM(DemandTotal:CustomerTotal!G172)</f>
        <v>1566.9354962520231</v>
      </c>
      <c r="H172" s="10">
        <f ca="1">SUM(DemandTotal:CustomerTotal!H172)</f>
        <v>730.2280194410298</v>
      </c>
      <c r="I172" s="10">
        <f ca="1">SUM(DemandTotal:CustomerTotal!I172)</f>
        <v>0.80504146152131473</v>
      </c>
      <c r="J172" s="10">
        <f ca="1">SUM(DemandTotal:CustomerTotal!J172)</f>
        <v>6.3629148628481111E-2</v>
      </c>
      <c r="K172" s="10">
        <f ca="1">SUM(DemandTotal:CustomerTotal!K172)</f>
        <v>263.68781369679743</v>
      </c>
    </row>
    <row r="173" spans="1:11" outlineLevel="1">
      <c r="A173" s="31">
        <f>IF(ISBLANK('Input-Accounts'!A173),"",'Input-Accounts'!A173)</f>
        <v>153</v>
      </c>
      <c r="B173" s="53" t="str">
        <f>IF(ISBLANK('Input-Accounts'!B173),"",'Input-Accounts'!B173)</f>
        <v>Other expenses</v>
      </c>
      <c r="C173" s="31" t="str">
        <f>IF(ISBLANK('Input-Accounts'!C173),"",'Input-Accounts'!C173)</f>
        <v>859</v>
      </c>
      <c r="D173" s="10">
        <f>IF(ISBLANK('Input-Accounts'!D173),"",'Input-Accounts'!D173)</f>
        <v>989.17897109269006</v>
      </c>
      <c r="E173" s="10">
        <f t="shared" ca="1" si="7"/>
        <v>0</v>
      </c>
      <c r="F173" s="3"/>
      <c r="G173" s="10">
        <f ca="1">SUM(DemandTotal:CustomerTotal!G173)</f>
        <v>605.05427679496188</v>
      </c>
      <c r="H173" s="10">
        <f ca="1">SUM(DemandTotal:CustomerTotal!H173)</f>
        <v>281.96922416725124</v>
      </c>
      <c r="I173" s="10">
        <f ca="1">SUM(DemandTotal:CustomerTotal!I173)</f>
        <v>0.31085758185695928</v>
      </c>
      <c r="J173" s="10">
        <f ca="1">SUM(DemandTotal:CustomerTotal!J173)</f>
        <v>2.4569670288643881E-2</v>
      </c>
      <c r="K173" s="10">
        <f ca="1">SUM(DemandTotal:CustomerTotal!K173)</f>
        <v>101.82004287833138</v>
      </c>
    </row>
    <row r="174" spans="1:11" outlineLevel="1">
      <c r="A174" s="31">
        <f>IF(ISBLANK('Input-Accounts'!A174),"",'Input-Accounts'!A174)</f>
        <v>154</v>
      </c>
      <c r="B174" s="53" t="str">
        <f>IF(ISBLANK('Input-Accounts'!B174),"",'Input-Accounts'!B174)</f>
        <v xml:space="preserve">M&amp;R Station Equipment </v>
      </c>
      <c r="C174" s="31" t="str">
        <f>IF(ISBLANK('Input-Accounts'!C174),"",'Input-Accounts'!C174)</f>
        <v>865</v>
      </c>
      <c r="D174" s="10">
        <f>IF(ISBLANK('Input-Accounts'!D174),"",'Input-Accounts'!D174)</f>
        <v>831.12999999999988</v>
      </c>
      <c r="E174" s="10">
        <f t="shared" ca="1" si="7"/>
        <v>0</v>
      </c>
      <c r="F174" s="3"/>
      <c r="G174" s="10">
        <f ca="1">SUM(DemandTotal:CustomerTotal!G174)</f>
        <v>508.37995526440977</v>
      </c>
      <c r="H174" s="10">
        <f ca="1">SUM(DemandTotal:CustomerTotal!H174)</f>
        <v>236.91676443874545</v>
      </c>
      <c r="I174" s="10">
        <f ca="1">SUM(DemandTotal:CustomerTotal!I174)</f>
        <v>0.26118940005707503</v>
      </c>
      <c r="J174" s="10">
        <f ca="1">SUM(DemandTotal:CustomerTotal!J174)</f>
        <v>2.0643979162277493E-2</v>
      </c>
      <c r="K174" s="10">
        <f ca="1">SUM(DemandTotal:CustomerTotal!K174)</f>
        <v>85.55144691762537</v>
      </c>
    </row>
    <row r="175" spans="1:11" outlineLevel="1">
      <c r="A175" s="31">
        <f>IF(ISBLANK('Input-Accounts'!A175),"",'Input-Accounts'!A175)</f>
        <v>155</v>
      </c>
      <c r="B175" s="53" t="str">
        <f>IF(ISBLANK('Input-Accounts'!B175),"",'Input-Accounts'!B175)</f>
        <v>Operation supervision and engineering</v>
      </c>
      <c r="C175" s="31">
        <f>IF(ISBLANK('Input-Accounts'!C175),"",'Input-Accounts'!C175)</f>
        <v>870</v>
      </c>
      <c r="D175" s="10">
        <f>IF(ISBLANK('Input-Accounts'!D175),"",'Input-Accounts'!D175)</f>
        <v>887728.61176689796</v>
      </c>
      <c r="E175" s="10">
        <f t="shared" ca="1" si="7"/>
        <v>0</v>
      </c>
      <c r="F175" s="3"/>
      <c r="G175" s="10">
        <f ca="1">SUM(DemandTotal:CustomerTotal!G175)</f>
        <v>632014.69122430717</v>
      </c>
      <c r="H175" s="10">
        <f ca="1">SUM(DemandTotal:CustomerTotal!H175)</f>
        <v>205861.060321161</v>
      </c>
      <c r="I175" s="10">
        <f ca="1">SUM(DemandTotal:CustomerTotal!I175)</f>
        <v>166.5931775995731</v>
      </c>
      <c r="J175" s="10">
        <f ca="1">SUM(DemandTotal:CustomerTotal!J175)</f>
        <v>1254.1655237933842</v>
      </c>
      <c r="K175" s="10">
        <f ca="1">SUM(DemandTotal:CustomerTotal!K175)</f>
        <v>48432.101520037031</v>
      </c>
    </row>
    <row r="176" spans="1:11" outlineLevel="1">
      <c r="A176" s="31">
        <f>IF(ISBLANK('Input-Accounts'!A176),"",'Input-Accounts'!A176)</f>
        <v>156</v>
      </c>
      <c r="B176" s="53" t="str">
        <f>IF(ISBLANK('Input-Accounts'!B176),"",'Input-Accounts'!B176)</f>
        <v>Distribution load dispatching</v>
      </c>
      <c r="C176" s="31">
        <f>IF(ISBLANK('Input-Accounts'!C176),"",'Input-Accounts'!C176)</f>
        <v>871</v>
      </c>
      <c r="D176" s="10">
        <f>IF(ISBLANK('Input-Accounts'!D176),"",'Input-Accounts'!D176)</f>
        <v>233563.39</v>
      </c>
      <c r="E176" s="10">
        <f t="shared" ca="1" si="7"/>
        <v>0</v>
      </c>
      <c r="F176" s="3"/>
      <c r="G176" s="10">
        <f ca="1">SUM(DemandTotal:CustomerTotal!G176)</f>
        <v>81801.145476879567</v>
      </c>
      <c r="H176" s="10">
        <f ca="1">SUM(DemandTotal:CustomerTotal!H176)</f>
        <v>61593.509869622983</v>
      </c>
      <c r="I176" s="10">
        <f ca="1">SUM(DemandTotal:CustomerTotal!I176)</f>
        <v>102.78394013167525</v>
      </c>
      <c r="J176" s="10">
        <f ca="1">SUM(DemandTotal:CustomerTotal!J176)</f>
        <v>0</v>
      </c>
      <c r="K176" s="10">
        <f ca="1">SUM(DemandTotal:CustomerTotal!K176)</f>
        <v>90065.95071336579</v>
      </c>
    </row>
    <row r="177" spans="1:11" outlineLevel="1">
      <c r="A177" s="31">
        <f>IF(ISBLANK('Input-Accounts'!A177),"",'Input-Accounts'!A177)</f>
        <v>157</v>
      </c>
      <c r="B177" s="53" t="str">
        <f>IF(ISBLANK('Input-Accounts'!B177),"",'Input-Accounts'!B177)</f>
        <v>Mains and services expenses</v>
      </c>
      <c r="C177" s="31">
        <f>IF(ISBLANK('Input-Accounts'!C177),"",'Input-Accounts'!C177)</f>
        <v>874</v>
      </c>
      <c r="D177" s="10">
        <f>IF(ISBLANK('Input-Accounts'!D177),"",'Input-Accounts'!D177)</f>
        <v>5830264.5279545942</v>
      </c>
      <c r="E177" s="10">
        <f t="shared" ca="1" si="7"/>
        <v>0</v>
      </c>
      <c r="F177" s="3"/>
      <c r="G177" s="10">
        <f ca="1">SUM(DemandTotal:CustomerTotal!G177)</f>
        <v>4108627.8193295305</v>
      </c>
      <c r="H177" s="10">
        <f ca="1">SUM(DemandTotal:CustomerTotal!H177)</f>
        <v>1314272.2783930071</v>
      </c>
      <c r="I177" s="10">
        <f ca="1">SUM(DemandTotal:CustomerTotal!I177)</f>
        <v>1258.3151549791046</v>
      </c>
      <c r="J177" s="10">
        <f ca="1">SUM(DemandTotal:CustomerTotal!J177)</f>
        <v>97.265581128152405</v>
      </c>
      <c r="K177" s="10">
        <f ca="1">SUM(DemandTotal:CustomerTotal!K177)</f>
        <v>406008.84949594963</v>
      </c>
    </row>
    <row r="178" spans="1:11" outlineLevel="1">
      <c r="A178" s="31">
        <f>IF(ISBLANK('Input-Accounts'!A178),"",'Input-Accounts'!A178)</f>
        <v>158</v>
      </c>
      <c r="B178" s="53" t="str">
        <f>IF(ISBLANK('Input-Accounts'!B178),"",'Input-Accounts'!B178)</f>
        <v>Measuring and regulating station expenses—general</v>
      </c>
      <c r="C178" s="31">
        <f>IF(ISBLANK('Input-Accounts'!C178),"",'Input-Accounts'!C178)</f>
        <v>875</v>
      </c>
      <c r="D178" s="10">
        <f>IF(ISBLANK('Input-Accounts'!D178),"",'Input-Accounts'!D178)</f>
        <v>282375.54498915526</v>
      </c>
      <c r="E178" s="10">
        <f t="shared" ca="1" si="7"/>
        <v>0</v>
      </c>
      <c r="F178" s="3"/>
      <c r="G178" s="10">
        <f ca="1">SUM(DemandTotal:CustomerTotal!G178)</f>
        <v>172721.55610957384</v>
      </c>
      <c r="H178" s="10">
        <f ca="1">SUM(DemandTotal:CustomerTotal!H178)</f>
        <v>80492.222005532327</v>
      </c>
      <c r="I178" s="10">
        <f ca="1">SUM(DemandTotal:CustomerTotal!I178)</f>
        <v>88.738824475722296</v>
      </c>
      <c r="J178" s="10">
        <f ca="1">SUM(DemandTotal:CustomerTotal!J178)</f>
        <v>7.0137702485686635</v>
      </c>
      <c r="K178" s="10">
        <f ca="1">SUM(DemandTotal:CustomerTotal!K178)</f>
        <v>29066.014279324838</v>
      </c>
    </row>
    <row r="179" spans="1:11" outlineLevel="1">
      <c r="A179" s="31">
        <f>IF(ISBLANK('Input-Accounts'!A179),"",'Input-Accounts'!A179)</f>
        <v>159</v>
      </c>
      <c r="B179" s="53" t="str">
        <f>IF(ISBLANK('Input-Accounts'!B179),"",'Input-Accounts'!B179)</f>
        <v>Measuring and regulating station expenses—industrial</v>
      </c>
      <c r="C179" s="31">
        <f>IF(ISBLANK('Input-Accounts'!C179),"",'Input-Accounts'!C179)</f>
        <v>876</v>
      </c>
      <c r="D179" s="10">
        <f>IF(ISBLANK('Input-Accounts'!D179),"",'Input-Accounts'!D179)</f>
        <v>112809.12002081708</v>
      </c>
      <c r="E179" s="10">
        <f t="shared" ca="1" si="7"/>
        <v>0</v>
      </c>
      <c r="F179" s="3"/>
      <c r="G179" s="10">
        <f ca="1">SUM(DemandTotal:CustomerTotal!G179)</f>
        <v>0</v>
      </c>
      <c r="H179" s="10">
        <f ca="1">SUM(DemandTotal:CustomerTotal!H179)</f>
        <v>29606.890363248905</v>
      </c>
      <c r="I179" s="10">
        <f ca="1">SUM(DemandTotal:CustomerTotal!I179)</f>
        <v>238.47921734092162</v>
      </c>
      <c r="J179" s="10">
        <f ca="1">SUM(DemandTotal:CustomerTotal!J179)</f>
        <v>15493.952536446081</v>
      </c>
      <c r="K179" s="10">
        <f ca="1">SUM(DemandTotal:CustomerTotal!K179)</f>
        <v>67469.797903781175</v>
      </c>
    </row>
    <row r="180" spans="1:11" outlineLevel="1">
      <c r="A180" s="31">
        <f>IF(ISBLANK('Input-Accounts'!A180),"",'Input-Accounts'!A180)</f>
        <v>160</v>
      </c>
      <c r="B180" s="53" t="str">
        <f>IF(ISBLANK('Input-Accounts'!B180),"",'Input-Accounts'!B180)</f>
        <v>Meter and house regulator expenses</v>
      </c>
      <c r="C180" s="31">
        <f>IF(ISBLANK('Input-Accounts'!C180),"",'Input-Accounts'!C180)</f>
        <v>878</v>
      </c>
      <c r="D180" s="10">
        <f>IF(ISBLANK('Input-Accounts'!D180),"",'Input-Accounts'!D180)</f>
        <v>1688170.3419252376</v>
      </c>
      <c r="E180" s="10">
        <f t="shared" ca="1" si="7"/>
        <v>0</v>
      </c>
      <c r="F180" s="3"/>
      <c r="G180" s="10">
        <f ca="1">SUM(DemandTotal:CustomerTotal!G180)</f>
        <v>1288588.7177427928</v>
      </c>
      <c r="H180" s="10">
        <f ca="1">SUM(DemandTotal:CustomerTotal!H180)</f>
        <v>395849.26914524043</v>
      </c>
      <c r="I180" s="10">
        <f ca="1">SUM(DemandTotal:CustomerTotal!I180)</f>
        <v>141.34756670727336</v>
      </c>
      <c r="J180" s="10">
        <f ca="1">SUM(DemandTotal:CustomerTotal!J180)</f>
        <v>0</v>
      </c>
      <c r="K180" s="10">
        <f ca="1">SUM(DemandTotal:CustomerTotal!K180)</f>
        <v>3591.007470497218</v>
      </c>
    </row>
    <row r="181" spans="1:11" outlineLevel="1">
      <c r="A181" s="31">
        <f>IF(ISBLANK('Input-Accounts'!A181),"",'Input-Accounts'!A181)</f>
        <v>161</v>
      </c>
      <c r="B181" s="53" t="str">
        <f>IF(ISBLANK('Input-Accounts'!B181),"",'Input-Accounts'!B181)</f>
        <v>Customer installations expenses</v>
      </c>
      <c r="C181" s="31">
        <f>IF(ISBLANK('Input-Accounts'!C181),"",'Input-Accounts'!C181)</f>
        <v>879</v>
      </c>
      <c r="D181" s="10">
        <f>IF(ISBLANK('Input-Accounts'!D181),"",'Input-Accounts'!D181)</f>
        <v>2893621.8788597728</v>
      </c>
      <c r="E181" s="10">
        <f t="shared" ca="1" si="7"/>
        <v>0</v>
      </c>
      <c r="F181" s="3"/>
      <c r="G181" s="10">
        <f ca="1">SUM(DemandTotal:CustomerTotal!G181)</f>
        <v>2208715.7995324708</v>
      </c>
      <c r="H181" s="10">
        <f ca="1">SUM(DemandTotal:CustomerTotal!H181)</f>
        <v>678508.60631932924</v>
      </c>
      <c r="I181" s="10">
        <f ca="1">SUM(DemandTotal:CustomerTotal!I181)</f>
        <v>242.27792740471608</v>
      </c>
      <c r="J181" s="10">
        <f ca="1">SUM(DemandTotal:CustomerTotal!J181)</f>
        <v>0</v>
      </c>
      <c r="K181" s="10">
        <f ca="1">SUM(DemandTotal:CustomerTotal!K181)</f>
        <v>6155.1950805683664</v>
      </c>
    </row>
    <row r="182" spans="1:11" outlineLevel="1">
      <c r="A182" s="31">
        <f>IF(ISBLANK('Input-Accounts'!A182),"",'Input-Accounts'!A182)</f>
        <v>162</v>
      </c>
      <c r="B182" s="53" t="str">
        <f>IF(ISBLANK('Input-Accounts'!B182),"",'Input-Accounts'!B182)</f>
        <v>OTHER EXPENSE</v>
      </c>
      <c r="C182" s="31">
        <f>IF(ISBLANK('Input-Accounts'!C182),"",'Input-Accounts'!C182)</f>
        <v>880</v>
      </c>
      <c r="D182" s="10">
        <f>IF(ISBLANK('Input-Accounts'!D182),"",'Input-Accounts'!D182)</f>
        <v>1484789.9184316061</v>
      </c>
      <c r="E182" s="10">
        <f t="shared" ca="1" si="7"/>
        <v>0</v>
      </c>
      <c r="F182" s="3"/>
      <c r="G182" s="10">
        <f ca="1">SUM(DemandTotal:CustomerTotal!G182)</f>
        <v>1057090.0040753959</v>
      </c>
      <c r="H182" s="10">
        <f ca="1">SUM(DemandTotal:CustomerTotal!H182)</f>
        <v>344317.42191358103</v>
      </c>
      <c r="I182" s="10">
        <f ca="1">SUM(DemandTotal:CustomerTotal!I182)</f>
        <v>278.63906525104039</v>
      </c>
      <c r="J182" s="10">
        <f ca="1">SUM(DemandTotal:CustomerTotal!J182)</f>
        <v>2097.6819954766597</v>
      </c>
      <c r="K182" s="10">
        <f ca="1">SUM(DemandTotal:CustomerTotal!K182)</f>
        <v>81006.171381901731</v>
      </c>
    </row>
    <row r="183" spans="1:11" outlineLevel="1">
      <c r="A183" s="31">
        <f>IF(ISBLANK('Input-Accounts'!A183),"",'Input-Accounts'!A183)</f>
        <v>163</v>
      </c>
      <c r="B183" s="53" t="str">
        <f>IF(ISBLANK('Input-Accounts'!B183),"",'Input-Accounts'!B183)</f>
        <v>TELECOMMUNICATION EXPENSE - ENGINEERING</v>
      </c>
      <c r="C183" s="31">
        <f>IF(ISBLANK('Input-Accounts'!C183),"",'Input-Accounts'!C183)</f>
        <v>881</v>
      </c>
      <c r="D183" s="10">
        <f>IF(ISBLANK('Input-Accounts'!D183),"",'Input-Accounts'!D183)</f>
        <v>23477.601699989074</v>
      </c>
      <c r="E183" s="10">
        <f t="shared" ca="1" si="7"/>
        <v>0</v>
      </c>
      <c r="F183" s="3"/>
      <c r="G183" s="10">
        <f ca="1">SUM(DemandTotal:CustomerTotal!G183)</f>
        <v>16714.780837774902</v>
      </c>
      <c r="H183" s="10">
        <f ca="1">SUM(DemandTotal:CustomerTotal!H183)</f>
        <v>5444.3710788345488</v>
      </c>
      <c r="I183" s="10">
        <f ca="1">SUM(DemandTotal:CustomerTotal!I183)</f>
        <v>4.4058603246251273</v>
      </c>
      <c r="J183" s="10">
        <f ca="1">SUM(DemandTotal:CustomerTotal!J183)</f>
        <v>33.168693949013928</v>
      </c>
      <c r="K183" s="10">
        <f ca="1">SUM(DemandTotal:CustomerTotal!K183)</f>
        <v>1280.8752291059864</v>
      </c>
    </row>
    <row r="184" spans="1:11" outlineLevel="1">
      <c r="A184" s="31">
        <f>IF(ISBLANK('Input-Accounts'!A184),"",'Input-Accounts'!A184)</f>
        <v>164</v>
      </c>
      <c r="B184" t="str">
        <f>IF(ISBLANK('Input-Accounts'!B184),"",'Input-Accounts'!B184)</f>
        <v>Subtotal - Operation Expenses</v>
      </c>
      <c r="C184" s="31" t="str">
        <f>IF(ISBLANK('Input-Accounts'!C184),"",'Input-Accounts'!C184)</f>
        <v/>
      </c>
      <c r="D184" s="123">
        <f>IF(ISBLANK('Input-Accounts'!D184),"",'Input-Accounts'!D184)</f>
        <v>13441182.964619163</v>
      </c>
      <c r="E184" s="10">
        <f t="shared" ca="1" si="7"/>
        <v>0</v>
      </c>
      <c r="G184" s="123">
        <f ca="1">SUM(DemandTotal:CustomerTotal!G184)</f>
        <v>9568954.8840570375</v>
      </c>
      <c r="H184" s="123">
        <f ca="1">SUM(DemandTotal:CustomerTotal!H184)</f>
        <v>3117194.7434176048</v>
      </c>
      <c r="I184" s="123">
        <f ca="1">SUM(DemandTotal:CustomerTotal!I184)</f>
        <v>2522.9578226580875</v>
      </c>
      <c r="J184" s="123">
        <f ca="1">SUM(DemandTotal:CustomerTotal!J184)</f>
        <v>18983.356943839939</v>
      </c>
      <c r="K184" s="123">
        <f ca="1">SUM(DemandTotal:CustomerTotal!K184)</f>
        <v>733527.02237802465</v>
      </c>
    </row>
    <row r="185" spans="1:11" outlineLevel="1">
      <c r="A185" s="31" t="str">
        <f>IF(ISBLANK('Input-Accounts'!A185),"",'Input-Accounts'!A185)</f>
        <v/>
      </c>
      <c r="B185" t="str">
        <f>IF(ISBLANK('Input-Accounts'!B185),"",'Input-Accounts'!B185)</f>
        <v/>
      </c>
      <c r="D185" s="10"/>
      <c r="E185" s="10"/>
      <c r="G185" s="10"/>
      <c r="H185" s="10"/>
      <c r="I185" s="10"/>
      <c r="J185" s="10"/>
      <c r="K185" s="10"/>
    </row>
    <row r="186" spans="1:11" outlineLevel="1">
      <c r="A186" s="31">
        <f>IF(ISBLANK('Input-Accounts'!A186),"",'Input-Accounts'!A186)</f>
        <v>165</v>
      </c>
      <c r="B186" s="1" t="str">
        <f>IF(ISBLANK('Input-Accounts'!B186),"",'Input-Accounts'!B186)</f>
        <v>Maintenance Expenses</v>
      </c>
      <c r="D186" s="10"/>
      <c r="E186" s="10"/>
      <c r="G186" s="10"/>
      <c r="H186" s="10"/>
      <c r="I186" s="10"/>
      <c r="J186" s="10"/>
      <c r="K186" s="10"/>
    </row>
    <row r="187" spans="1:11" outlineLevel="1">
      <c r="A187" s="31">
        <f>IF(ISBLANK('Input-Accounts'!A187),"",'Input-Accounts'!A187)</f>
        <v>166</v>
      </c>
      <c r="B187" s="53" t="str">
        <f>IF(ISBLANK('Input-Accounts'!B187),"",'Input-Accounts'!B187)</f>
        <v>Maintenance supervision and engineering</v>
      </c>
      <c r="C187" s="31">
        <f>IF(ISBLANK('Input-Accounts'!C187),"",'Input-Accounts'!C187)</f>
        <v>885</v>
      </c>
      <c r="D187" s="10">
        <f>IF(ISBLANK('Input-Accounts'!D187),"",'Input-Accounts'!D187)</f>
        <v>84202.057634235491</v>
      </c>
      <c r="E187" s="10">
        <f t="shared" ref="E187:E195" ca="1" si="8">IFERROR(IF(D187="","",IF(D187=0,0,IF(ABS(D187-SUM($G187:$M187))&lt;Check_Limit,0,1))),1)</f>
        <v>0</v>
      </c>
      <c r="F187" s="3"/>
      <c r="G187" s="10">
        <f ca="1">SUM(DemandTotal:CustomerTotal!G187)</f>
        <v>54185.06641423134</v>
      </c>
      <c r="H187" s="10">
        <f ca="1">SUM(DemandTotal:CustomerTotal!H187)</f>
        <v>21908.281542902841</v>
      </c>
      <c r="I187" s="10">
        <f ca="1">SUM(DemandTotal:CustomerTotal!I187)</f>
        <v>24.907656114852394</v>
      </c>
      <c r="J187" s="10">
        <f ca="1">SUM(DemandTotal:CustomerTotal!J187)</f>
        <v>188.20892533483533</v>
      </c>
      <c r="K187" s="10">
        <f ca="1">SUM(DemandTotal:CustomerTotal!K187)</f>
        <v>7895.5930956516258</v>
      </c>
    </row>
    <row r="188" spans="1:11" outlineLevel="1">
      <c r="A188" s="31">
        <f>IF(ISBLANK('Input-Accounts'!A188),"",'Input-Accounts'!A188)</f>
        <v>167</v>
      </c>
      <c r="B188" s="53" t="str">
        <f>IF(ISBLANK('Input-Accounts'!B188),"",'Input-Accounts'!B188)</f>
        <v>Maintenance of structures and improvements</v>
      </c>
      <c r="C188" s="31">
        <f>IF(ISBLANK('Input-Accounts'!C188),"",'Input-Accounts'!C188)</f>
        <v>886</v>
      </c>
      <c r="D188" s="10">
        <f>IF(ISBLANK('Input-Accounts'!D188),"",'Input-Accounts'!D188)</f>
        <v>134244.71</v>
      </c>
      <c r="E188" s="10">
        <f t="shared" ca="1" si="8"/>
        <v>0</v>
      </c>
      <c r="F188" s="3"/>
      <c r="G188" s="10">
        <f ca="1">SUM(DemandTotal:CustomerTotal!G188)</f>
        <v>82113.892729517247</v>
      </c>
      <c r="H188" s="10">
        <f ca="1">SUM(DemandTotal:CustomerTotal!H188)</f>
        <v>38266.964658017037</v>
      </c>
      <c r="I188" s="10">
        <f ca="1">SUM(DemandTotal:CustomerTotal!I188)</f>
        <v>42.187498063763826</v>
      </c>
      <c r="J188" s="10">
        <f ca="1">SUM(DemandTotal:CustomerTotal!J188)</f>
        <v>3.3344302285875682</v>
      </c>
      <c r="K188" s="10">
        <f ca="1">SUM(DemandTotal:CustomerTotal!K188)</f>
        <v>13818.33068417337</v>
      </c>
    </row>
    <row r="189" spans="1:11" outlineLevel="1">
      <c r="A189" s="31">
        <f>IF(ISBLANK('Input-Accounts'!A189),"",'Input-Accounts'!A189)</f>
        <v>168</v>
      </c>
      <c r="B189" s="53" t="str">
        <f>IF(ISBLANK('Input-Accounts'!B189),"",'Input-Accounts'!B189)</f>
        <v>Maintenance of mains</v>
      </c>
      <c r="C189" s="31">
        <f>IF(ISBLANK('Input-Accounts'!C189),"",'Input-Accounts'!C189)</f>
        <v>887</v>
      </c>
      <c r="D189" s="10">
        <f>IF(ISBLANK('Input-Accounts'!D189),"",'Input-Accounts'!D189)</f>
        <v>3433598.2315074364</v>
      </c>
      <c r="E189" s="10">
        <f t="shared" ca="1" si="8"/>
        <v>0</v>
      </c>
      <c r="F189" s="3"/>
      <c r="G189" s="10">
        <f ca="1">SUM(DemandTotal:CustomerTotal!G189)</f>
        <v>2100240.0530960346</v>
      </c>
      <c r="H189" s="10">
        <f ca="1">SUM(DemandTotal:CustomerTotal!H189)</f>
        <v>978760.22209683259</v>
      </c>
      <c r="I189" s="10">
        <f ca="1">SUM(DemandTotal:CustomerTotal!I189)</f>
        <v>1079.0363265968756</v>
      </c>
      <c r="J189" s="10">
        <f ca="1">SUM(DemandTotal:CustomerTotal!J189)</f>
        <v>85.285250614070463</v>
      </c>
      <c r="K189" s="10">
        <f ca="1">SUM(DemandTotal:CustomerTotal!K189)</f>
        <v>353433.6347373586</v>
      </c>
    </row>
    <row r="190" spans="1:11" outlineLevel="1">
      <c r="A190" s="31">
        <f>IF(ISBLANK('Input-Accounts'!A190),"",'Input-Accounts'!A190)</f>
        <v>169</v>
      </c>
      <c r="B190" s="53" t="str">
        <f>IF(ISBLANK('Input-Accounts'!B190),"",'Input-Accounts'!B190)</f>
        <v>Maintenance of measuring and regulating station equipment—general</v>
      </c>
      <c r="C190" s="31">
        <f>IF(ISBLANK('Input-Accounts'!C190),"",'Input-Accounts'!C190)</f>
        <v>889</v>
      </c>
      <c r="D190" s="10">
        <f>IF(ISBLANK('Input-Accounts'!D190),"",'Input-Accounts'!D190)</f>
        <v>734887.66498915537</v>
      </c>
      <c r="E190" s="10">
        <f t="shared" ca="1" si="8"/>
        <v>0</v>
      </c>
      <c r="F190" s="3"/>
      <c r="G190" s="10">
        <f ca="1">SUM(DemandTotal:CustomerTotal!G190)</f>
        <v>449511.09724297456</v>
      </c>
      <c r="H190" s="10">
        <f ca="1">SUM(DemandTotal:CustomerTotal!H190)</f>
        <v>209482.52116416863</v>
      </c>
      <c r="I190" s="10">
        <f ca="1">SUM(DemandTotal:CustomerTotal!I190)</f>
        <v>230.94445914340994</v>
      </c>
      <c r="J190" s="10">
        <f ca="1">SUM(DemandTotal:CustomerTotal!J190)</f>
        <v>18.253468943066537</v>
      </c>
      <c r="K190" s="10">
        <f ca="1">SUM(DemandTotal:CustomerTotal!K190)</f>
        <v>75644.848653925845</v>
      </c>
    </row>
    <row r="191" spans="1:11" outlineLevel="1">
      <c r="A191" s="31">
        <f>IF(ISBLANK('Input-Accounts'!A191),"",'Input-Accounts'!A191)</f>
        <v>170</v>
      </c>
      <c r="B191" s="53" t="str">
        <f>IF(ISBLANK('Input-Accounts'!B191),"",'Input-Accounts'!B191)</f>
        <v>Maintenance of measuring and regulating station equipment—industrial</v>
      </c>
      <c r="C191" s="31">
        <f>IF(ISBLANK('Input-Accounts'!C191),"",'Input-Accounts'!C191)</f>
        <v>890</v>
      </c>
      <c r="D191" s="10">
        <f>IF(ISBLANK('Input-Accounts'!D191),"",'Input-Accounts'!D191)</f>
        <v>85196.042138115794</v>
      </c>
      <c r="E191" s="10">
        <f t="shared" ca="1" si="8"/>
        <v>0</v>
      </c>
      <c r="F191" s="3"/>
      <c r="G191" s="10">
        <f ca="1">SUM(DemandTotal:CustomerTotal!G191)</f>
        <v>0</v>
      </c>
      <c r="H191" s="10">
        <f ca="1">SUM(DemandTotal:CustomerTotal!H191)</f>
        <v>22359.804584066096</v>
      </c>
      <c r="I191" s="10">
        <f ca="1">SUM(DemandTotal:CustomerTotal!I191)</f>
        <v>180.10499014523626</v>
      </c>
      <c r="J191" s="10">
        <f ca="1">SUM(DemandTotal:CustomerTotal!J191)</f>
        <v>11701.389328606036</v>
      </c>
      <c r="K191" s="10">
        <f ca="1">SUM(DemandTotal:CustomerTotal!K191)</f>
        <v>50954.743235298425</v>
      </c>
    </row>
    <row r="192" spans="1:11" outlineLevel="1">
      <c r="A192" s="31">
        <f>IF(ISBLANK('Input-Accounts'!A192),"",'Input-Accounts'!A192)</f>
        <v>171</v>
      </c>
      <c r="B192" s="53" t="str">
        <f>IF(ISBLANK('Input-Accounts'!B192),"",'Input-Accounts'!B192)</f>
        <v>Maintenance of services</v>
      </c>
      <c r="C192" s="31">
        <f>IF(ISBLANK('Input-Accounts'!C192),"",'Input-Accounts'!C192)</f>
        <v>892</v>
      </c>
      <c r="D192" s="10">
        <f>IF(ISBLANK('Input-Accounts'!D192),"",'Input-Accounts'!D192)</f>
        <v>642431.56668051064</v>
      </c>
      <c r="E192" s="10">
        <f t="shared" ca="1" si="8"/>
        <v>0</v>
      </c>
      <c r="F192" s="3"/>
      <c r="G192" s="10">
        <f ca="1">SUM(DemandTotal:CustomerTotal!G192)</f>
        <v>574985.80433070578</v>
      </c>
      <c r="H192" s="10">
        <f ca="1">SUM(DemandTotal:CustomerTotal!H192)</f>
        <v>66454.160342815492</v>
      </c>
      <c r="I192" s="10">
        <f ca="1">SUM(DemandTotal:CustomerTotal!I192)</f>
        <v>9.2967268128074636</v>
      </c>
      <c r="J192" s="10">
        <f ca="1">SUM(DemandTotal:CustomerTotal!J192)</f>
        <v>0</v>
      </c>
      <c r="K192" s="10">
        <f ca="1">SUM(DemandTotal:CustomerTotal!K192)</f>
        <v>982.30528017662857</v>
      </c>
    </row>
    <row r="193" spans="1:11" outlineLevel="1">
      <c r="A193" s="31">
        <f>IF(ISBLANK('Input-Accounts'!A193),"",'Input-Accounts'!A193)</f>
        <v>172</v>
      </c>
      <c r="B193" s="53" t="str">
        <f>IF(ISBLANK('Input-Accounts'!B193),"",'Input-Accounts'!B193)</f>
        <v>Maintenance of meters and house regulators</v>
      </c>
      <c r="C193" s="31">
        <f>IF(ISBLANK('Input-Accounts'!C193),"",'Input-Accounts'!C193)</f>
        <v>893</v>
      </c>
      <c r="D193" s="10">
        <f>IF(ISBLANK('Input-Accounts'!D193),"",'Input-Accounts'!D193)</f>
        <v>252494.31676761367</v>
      </c>
      <c r="E193" s="10">
        <f t="shared" ca="1" si="8"/>
        <v>0</v>
      </c>
      <c r="F193" s="3"/>
      <c r="G193" s="10">
        <f ca="1">SUM(DemandTotal:CustomerTotal!G193)</f>
        <v>192730.15275808633</v>
      </c>
      <c r="H193" s="10">
        <f ca="1">SUM(DemandTotal:CustomerTotal!H193)</f>
        <v>59205.927431352226</v>
      </c>
      <c r="I193" s="10">
        <f ca="1">SUM(DemandTotal:CustomerTotal!I193)</f>
        <v>21.140910011377411</v>
      </c>
      <c r="J193" s="10">
        <f ca="1">SUM(DemandTotal:CustomerTotal!J193)</f>
        <v>0</v>
      </c>
      <c r="K193" s="10">
        <f ca="1">SUM(DemandTotal:CustomerTotal!K193)</f>
        <v>537.09566816376764</v>
      </c>
    </row>
    <row r="194" spans="1:11" outlineLevel="1">
      <c r="A194" s="31">
        <f>IF(ISBLANK('Input-Accounts'!A194),"",'Input-Accounts'!A194)</f>
        <v>173</v>
      </c>
      <c r="B194" s="53" t="str">
        <f>IF(ISBLANK('Input-Accounts'!B194),"",'Input-Accounts'!B194)</f>
        <v>Maintenance of other equipment</v>
      </c>
      <c r="C194" s="31">
        <f>IF(ISBLANK('Input-Accounts'!C194),"",'Input-Accounts'!C194)</f>
        <v>894</v>
      </c>
      <c r="D194" s="10">
        <f>IF(ISBLANK('Input-Accounts'!D194),"",'Input-Accounts'!D194)</f>
        <v>269614.43</v>
      </c>
      <c r="E194" s="10">
        <f t="shared" ca="1" si="8"/>
        <v>0</v>
      </c>
      <c r="F194" s="3"/>
      <c r="G194" s="10">
        <f ca="1">SUM(DemandTotal:CustomerTotal!G194)</f>
        <v>173500.22322786163</v>
      </c>
      <c r="H194" s="10">
        <f ca="1">SUM(DemandTotal:CustomerTotal!H194)</f>
        <v>70150.172174268155</v>
      </c>
      <c r="I194" s="10">
        <f ca="1">SUM(DemandTotal:CustomerTotal!I194)</f>
        <v>79.754149657638777</v>
      </c>
      <c r="J194" s="10">
        <f ca="1">SUM(DemandTotal:CustomerTotal!J194)</f>
        <v>602.64373045953198</v>
      </c>
      <c r="K194" s="10">
        <f ca="1">SUM(DemandTotal:CustomerTotal!K194)</f>
        <v>25281.636717753077</v>
      </c>
    </row>
    <row r="195" spans="1:11" outlineLevel="1">
      <c r="A195" s="31">
        <f>IF(ISBLANK('Input-Accounts'!A195),"",'Input-Accounts'!A195)</f>
        <v>174</v>
      </c>
      <c r="B195" t="str">
        <f>IF(ISBLANK('Input-Accounts'!B195),"",'Input-Accounts'!B195)</f>
        <v>Subtotal - Maintenance Expenses</v>
      </c>
      <c r="C195" s="31" t="str">
        <f>IF(ISBLANK('Input-Accounts'!C195),"",'Input-Accounts'!C195)</f>
        <v/>
      </c>
      <c r="D195" s="123">
        <f>IF(ISBLANK('Input-Accounts'!D195),"",'Input-Accounts'!D195)</f>
        <v>5636669.0197170665</v>
      </c>
      <c r="E195" s="10">
        <f t="shared" ca="1" si="8"/>
        <v>0</v>
      </c>
      <c r="G195" s="123">
        <f ca="1">SUM(DemandTotal:CustomerTotal!G195)</f>
        <v>3627266.2897994113</v>
      </c>
      <c r="H195" s="123">
        <f ca="1">SUM(DemandTotal:CustomerTotal!H195)</f>
        <v>1466588.0539944232</v>
      </c>
      <c r="I195" s="123">
        <f ca="1">SUM(DemandTotal:CustomerTotal!I195)</f>
        <v>1667.3727165459616</v>
      </c>
      <c r="J195" s="123">
        <f ca="1">SUM(DemandTotal:CustomerTotal!J195)</f>
        <v>12599.115134186128</v>
      </c>
      <c r="K195" s="123">
        <f ca="1">SUM(DemandTotal:CustomerTotal!K195)</f>
        <v>528548.18807250133</v>
      </c>
    </row>
    <row r="196" spans="1:11" outlineLevel="1">
      <c r="A196" s="31" t="str">
        <f>IF(ISBLANK('Input-Accounts'!A196),"",'Input-Accounts'!A196)</f>
        <v/>
      </c>
      <c r="B196" t="str">
        <f>IF(ISBLANK('Input-Accounts'!B196),"",'Input-Accounts'!B196)</f>
        <v/>
      </c>
      <c r="D196" s="10"/>
      <c r="E196" s="10"/>
      <c r="G196" s="10">
        <f>SUM(DemandTotal:CustomerTotal!G196)</f>
        <v>0</v>
      </c>
      <c r="H196" s="10">
        <f>SUM(DemandTotal:CustomerTotal!H196)</f>
        <v>0</v>
      </c>
      <c r="I196" s="10">
        <f>SUM(DemandTotal:CustomerTotal!I196)</f>
        <v>0</v>
      </c>
      <c r="J196" s="10">
        <f>SUM(DemandTotal:CustomerTotal!J196)</f>
        <v>0</v>
      </c>
      <c r="K196" s="10">
        <f>SUM(DemandTotal:CustomerTotal!K196)</f>
        <v>0</v>
      </c>
    </row>
    <row r="197" spans="1:11">
      <c r="A197" s="31">
        <f>IF(ISBLANK('Input-Accounts'!A197),"",'Input-Accounts'!A197)</f>
        <v>175</v>
      </c>
      <c r="B197" s="7" t="str">
        <f>IF(ISBLANK('Input-Accounts'!B197),"",'Input-Accounts'!B197)</f>
        <v>Total Production, Storage, LNG, Transmission, and Distribution Expense</v>
      </c>
      <c r="C197" s="31" t="str">
        <f>IF(ISBLANK('Input-Accounts'!C197),"",'Input-Accounts'!C197)</f>
        <v/>
      </c>
      <c r="D197" s="10">
        <f>IF(ISBLANK('Input-Accounts'!D197),"",'Input-Accounts'!D197)</f>
        <v>54900136.817572199</v>
      </c>
      <c r="E197" s="10">
        <f ca="1">IFERROR(IF(D197="","",IF(D197=0,0,IF(ABS(D197-SUM($G197:$M197))&lt;Check_Limit,0,1))),1)</f>
        <v>0</v>
      </c>
      <c r="F197" s="3"/>
      <c r="G197" s="10">
        <f ca="1">SUM(DemandTotal:CustomerTotal!G197)</f>
        <v>35367501.151115738</v>
      </c>
      <c r="H197" s="10">
        <f ca="1">SUM(DemandTotal:CustomerTotal!H197)</f>
        <v>18203792.135166124</v>
      </c>
      <c r="I197" s="10">
        <f ca="1">SUM(DemandTotal:CustomerTotal!I197)</f>
        <v>35185.848761784371</v>
      </c>
      <c r="J197" s="10">
        <f ca="1">SUM(DemandTotal:CustomerTotal!J197)</f>
        <v>31582.472078026061</v>
      </c>
      <c r="K197" s="10">
        <f ca="1">SUM(DemandTotal:CustomerTotal!K197)</f>
        <v>1262075.2104505259</v>
      </c>
    </row>
    <row r="198" spans="1:11">
      <c r="A198" s="31" t="str">
        <f>IF(ISBLANK('Input-Accounts'!A198),"",'Input-Accounts'!A198)</f>
        <v/>
      </c>
      <c r="B198" t="str">
        <f>IF(ISBLANK('Input-Accounts'!B198),"",'Input-Accounts'!B198)</f>
        <v/>
      </c>
      <c r="D198" s="123"/>
      <c r="E198" s="10"/>
      <c r="G198" s="123"/>
      <c r="H198" s="123"/>
      <c r="I198" s="123"/>
      <c r="J198" s="123"/>
      <c r="K198" s="123"/>
    </row>
    <row r="199" spans="1:11">
      <c r="A199" s="31">
        <f>IF(ISBLANK('Input-Accounts'!A199),"",'Input-Accounts'!A199)</f>
        <v>176</v>
      </c>
      <c r="B199" s="7" t="str">
        <f>IF(ISBLANK('Input-Accounts'!B199),"",'Input-Accounts'!B199)</f>
        <v>Customer Accounts, Service, and Sales Expense</v>
      </c>
      <c r="D199" s="10"/>
      <c r="E199" s="10"/>
      <c r="G199" s="10"/>
      <c r="H199" s="10"/>
      <c r="I199" s="10"/>
      <c r="J199" s="10"/>
      <c r="K199" s="10"/>
    </row>
    <row r="200" spans="1:11" outlineLevel="1">
      <c r="A200" s="31">
        <f>IF(ISBLANK('Input-Accounts'!A200),"",'Input-Accounts'!A200)</f>
        <v>177</v>
      </c>
      <c r="B200" s="1" t="str">
        <f>IF(ISBLANK('Input-Accounts'!B200),"",'Input-Accounts'!B200)</f>
        <v>Customer Account</v>
      </c>
      <c r="D200" s="10"/>
      <c r="E200" s="10"/>
      <c r="G200" s="10"/>
      <c r="H200" s="10"/>
      <c r="I200" s="10"/>
      <c r="J200" s="10"/>
      <c r="K200" s="10"/>
    </row>
    <row r="201" spans="1:11" outlineLevel="1">
      <c r="A201" s="31">
        <f>IF(ISBLANK('Input-Accounts'!A201),"",'Input-Accounts'!A201)</f>
        <v>178</v>
      </c>
      <c r="B201" s="53" t="str">
        <f>IF(ISBLANK('Input-Accounts'!B201),"",'Input-Accounts'!B201)</f>
        <v xml:space="preserve">Supervision </v>
      </c>
      <c r="C201" s="31">
        <f>IF(ISBLANK('Input-Accounts'!C201),"",'Input-Accounts'!C201)</f>
        <v>901</v>
      </c>
      <c r="D201" s="10">
        <f>IF(ISBLANK('Input-Accounts'!D201),"",'Input-Accounts'!D201)</f>
        <v>0</v>
      </c>
      <c r="E201" s="10">
        <f t="shared" ref="E201:E206" si="9">IFERROR(IF(D201="","",IF(D201=0,0,IF(ABS(D201-SUM($G201:$M201))&lt;Check_Limit,0,1))),1)</f>
        <v>0</v>
      </c>
      <c r="F201" s="3"/>
      <c r="G201" s="10">
        <f ca="1">SUM(DemandTotal:CustomerTotal!G201)</f>
        <v>0</v>
      </c>
      <c r="H201" s="10">
        <f ca="1">SUM(DemandTotal:CustomerTotal!H201)</f>
        <v>0</v>
      </c>
      <c r="I201" s="10">
        <f ca="1">SUM(DemandTotal:CustomerTotal!I201)</f>
        <v>0</v>
      </c>
      <c r="J201" s="10">
        <f ca="1">SUM(DemandTotal:CustomerTotal!J201)</f>
        <v>0</v>
      </c>
      <c r="K201" s="10">
        <f ca="1">SUM(DemandTotal:CustomerTotal!K201)</f>
        <v>0</v>
      </c>
    </row>
    <row r="202" spans="1:11" outlineLevel="1">
      <c r="A202" s="31">
        <f>IF(ISBLANK('Input-Accounts'!A202),"",'Input-Accounts'!A202)</f>
        <v>179</v>
      </c>
      <c r="B202" s="53" t="str">
        <f>IF(ISBLANK('Input-Accounts'!B202),"",'Input-Accounts'!B202)</f>
        <v>Meter reading expenses</v>
      </c>
      <c r="C202" s="31">
        <f>IF(ISBLANK('Input-Accounts'!C202),"",'Input-Accounts'!C202)</f>
        <v>902</v>
      </c>
      <c r="D202" s="10">
        <f>IF(ISBLANK('Input-Accounts'!D202),"",'Input-Accounts'!D202)</f>
        <v>284462.28000000003</v>
      </c>
      <c r="E202" s="10">
        <f t="shared" ca="1" si="9"/>
        <v>0</v>
      </c>
      <c r="F202" s="3"/>
      <c r="G202" s="10">
        <f ca="1">SUM(DemandTotal:CustomerTotal!G202)</f>
        <v>255658.70523259731</v>
      </c>
      <c r="H202" s="10">
        <f ca="1">SUM(DemandTotal:CustomerTotal!H202)</f>
        <v>28661.043293225011</v>
      </c>
      <c r="I202" s="10">
        <f ca="1">SUM(DemandTotal:CustomerTotal!I202)</f>
        <v>4.0723278336494761</v>
      </c>
      <c r="J202" s="10">
        <f ca="1">SUM(DemandTotal:CustomerTotal!J202)</f>
        <v>12.216983500948428</v>
      </c>
      <c r="K202" s="10">
        <f ca="1">SUM(DemandTotal:CustomerTotal!K202)</f>
        <v>126.24216284313376</v>
      </c>
    </row>
    <row r="203" spans="1:11" outlineLevel="1">
      <c r="A203" s="31">
        <f>IF(ISBLANK('Input-Accounts'!A203),"",'Input-Accounts'!A203)</f>
        <v>180</v>
      </c>
      <c r="B203" s="53" t="str">
        <f>IF(ISBLANK('Input-Accounts'!B203),"",'Input-Accounts'!B203)</f>
        <v>Customer records and collection expenses</v>
      </c>
      <c r="C203" s="31">
        <f>IF(ISBLANK('Input-Accounts'!C203),"",'Input-Accounts'!C203)</f>
        <v>903</v>
      </c>
      <c r="D203" s="10">
        <f>IF(ISBLANK('Input-Accounts'!D203),"",'Input-Accounts'!D203)</f>
        <v>2497402.2295784578</v>
      </c>
      <c r="E203" s="10">
        <f t="shared" ca="1" si="9"/>
        <v>0</v>
      </c>
      <c r="F203" s="3"/>
      <c r="G203" s="10">
        <f ca="1">SUM(DemandTotal:CustomerTotal!G203)</f>
        <v>2244524.7238369538</v>
      </c>
      <c r="H203" s="10">
        <f ca="1">SUM(DemandTotal:CustomerTotal!H203)</f>
        <v>251626.16787907641</v>
      </c>
      <c r="I203" s="10">
        <f ca="1">SUM(DemandTotal:CustomerTotal!I203)</f>
        <v>35.752510355083324</v>
      </c>
      <c r="J203" s="10">
        <f ca="1">SUM(DemandTotal:CustomerTotal!J203)</f>
        <v>107.25753106524998</v>
      </c>
      <c r="K203" s="10">
        <f ca="1">SUM(DemandTotal:CustomerTotal!K203)</f>
        <v>1108.327821007583</v>
      </c>
    </row>
    <row r="204" spans="1:11" outlineLevel="1">
      <c r="A204" s="31">
        <f>IF(ISBLANK('Input-Accounts'!A204),"",'Input-Accounts'!A204)</f>
        <v>181</v>
      </c>
      <c r="B204" s="53" t="str">
        <f>IF(ISBLANK('Input-Accounts'!B204),"",'Input-Accounts'!B204)</f>
        <v>Uncollectible accounts</v>
      </c>
      <c r="C204" s="31">
        <f>IF(ISBLANK('Input-Accounts'!C204),"",'Input-Accounts'!C204)</f>
        <v>904</v>
      </c>
      <c r="D204" s="10">
        <f>IF(ISBLANK('Input-Accounts'!D204),"",'Input-Accounts'!D204)</f>
        <v>997769.23871068936</v>
      </c>
      <c r="E204" s="10">
        <f t="shared" ca="1" si="9"/>
        <v>0</v>
      </c>
      <c r="F204" s="3"/>
      <c r="G204" s="10">
        <f ca="1">SUM(DemandTotal:CustomerTotal!G204)</f>
        <v>876923.99360277783</v>
      </c>
      <c r="H204" s="10">
        <f ca="1">SUM(DemandTotal:CustomerTotal!H204)</f>
        <v>120247.65072250277</v>
      </c>
      <c r="I204" s="10">
        <f ca="1">SUM(DemandTotal:CustomerTotal!I204)</f>
        <v>16.907548465224632</v>
      </c>
      <c r="J204" s="10">
        <f ca="1">SUM(DemandTotal:CustomerTotal!J204)</f>
        <v>51.305664308267843</v>
      </c>
      <c r="K204" s="10">
        <f ca="1">SUM(DemandTotal:CustomerTotal!K204)</f>
        <v>529.3811726353091</v>
      </c>
    </row>
    <row r="205" spans="1:11" outlineLevel="1">
      <c r="A205" s="31">
        <f>IF(ISBLANK('Input-Accounts'!A205),"",'Input-Accounts'!A205)</f>
        <v>182</v>
      </c>
      <c r="B205" s="53" t="str">
        <f>IF(ISBLANK('Input-Accounts'!B205),"",'Input-Accounts'!B205)</f>
        <v xml:space="preserve">Miscellaneous customer accounts expenses </v>
      </c>
      <c r="C205" s="31">
        <f>IF(ISBLANK('Input-Accounts'!C205),"",'Input-Accounts'!C205)</f>
        <v>905</v>
      </c>
      <c r="D205" s="10">
        <f>IF(ISBLANK('Input-Accounts'!D205),"",'Input-Accounts'!D205)</f>
        <v>15830.210000000003</v>
      </c>
      <c r="E205" s="10">
        <f t="shared" ca="1" si="9"/>
        <v>0</v>
      </c>
      <c r="F205" s="3"/>
      <c r="G205" s="10">
        <f ca="1">SUM(DemandTotal:CustomerTotal!G205)</f>
        <v>14227.302797967148</v>
      </c>
      <c r="H205" s="10">
        <f ca="1">SUM(DemandTotal:CustomerTotal!H205)</f>
        <v>1594.9753835582121</v>
      </c>
      <c r="I205" s="10">
        <f ca="1">SUM(DemandTotal:CustomerTotal!I205)</f>
        <v>0.22662338498979998</v>
      </c>
      <c r="J205" s="10">
        <f ca="1">SUM(DemandTotal:CustomerTotal!J205)</f>
        <v>0.67987015496939995</v>
      </c>
      <c r="K205" s="10">
        <f ca="1">SUM(DemandTotal:CustomerTotal!K205)</f>
        <v>7.0253249346837991</v>
      </c>
    </row>
    <row r="206" spans="1:11" outlineLevel="1">
      <c r="A206" s="31">
        <f>IF(ISBLANK('Input-Accounts'!A206),"",'Input-Accounts'!A206)</f>
        <v>183</v>
      </c>
      <c r="B206" t="str">
        <f>IF(ISBLANK('Input-Accounts'!B206),"",'Input-Accounts'!B206)</f>
        <v>Subtotal - Customer Account</v>
      </c>
      <c r="C206" s="31" t="str">
        <f>IF(ISBLANK('Input-Accounts'!C206),"",'Input-Accounts'!C206)</f>
        <v/>
      </c>
      <c r="D206" s="123">
        <f>IF(ISBLANK('Input-Accounts'!D206),"",'Input-Accounts'!D206)</f>
        <v>3795463.9582891474</v>
      </c>
      <c r="E206" s="10">
        <f t="shared" ca="1" si="9"/>
        <v>0</v>
      </c>
      <c r="G206" s="123">
        <f ca="1">SUM(DemandTotal:CustomerTotal!G206)</f>
        <v>3391334.7254702961</v>
      </c>
      <c r="H206" s="123">
        <f ca="1">SUM(DemandTotal:CustomerTotal!H206)</f>
        <v>402129.83727836242</v>
      </c>
      <c r="I206" s="123">
        <f ca="1">SUM(DemandTotal:CustomerTotal!I206)</f>
        <v>56.959010038947234</v>
      </c>
      <c r="J206" s="123">
        <f ca="1">SUM(DemandTotal:CustomerTotal!J206)</f>
        <v>171.46004902943565</v>
      </c>
      <c r="K206" s="123">
        <f ca="1">SUM(DemandTotal:CustomerTotal!K206)</f>
        <v>1770.9764814207097</v>
      </c>
    </row>
    <row r="207" spans="1:11" outlineLevel="1">
      <c r="A207" s="31" t="str">
        <f>IF(ISBLANK('Input-Accounts'!A207),"",'Input-Accounts'!A207)</f>
        <v/>
      </c>
      <c r="B207" t="str">
        <f>IF(ISBLANK('Input-Accounts'!B207),"",'Input-Accounts'!B207)</f>
        <v/>
      </c>
      <c r="D207" s="10"/>
      <c r="E207" s="10"/>
      <c r="G207" s="10"/>
      <c r="H207" s="10"/>
      <c r="I207" s="10"/>
      <c r="J207" s="10"/>
      <c r="K207" s="10"/>
    </row>
    <row r="208" spans="1:11" outlineLevel="1">
      <c r="A208" s="31">
        <f>IF(ISBLANK('Input-Accounts'!A208),"",'Input-Accounts'!A208)</f>
        <v>184</v>
      </c>
      <c r="B208" s="1" t="str">
        <f>IF(ISBLANK('Input-Accounts'!B208),"",'Input-Accounts'!B208)</f>
        <v>Customer Service &amp; Information Expenses</v>
      </c>
      <c r="D208" s="10"/>
      <c r="E208" s="10"/>
      <c r="G208" s="10"/>
      <c r="H208" s="10"/>
      <c r="I208" s="10"/>
      <c r="J208" s="10"/>
      <c r="K208" s="10"/>
    </row>
    <row r="209" spans="1:11" outlineLevel="1">
      <c r="A209" s="31">
        <f>IF(ISBLANK('Input-Accounts'!A209),"",'Input-Accounts'!A209)</f>
        <v>185</v>
      </c>
      <c r="B209" s="53" t="str">
        <f>IF(ISBLANK('Input-Accounts'!B209),"",'Input-Accounts'!B209)</f>
        <v xml:space="preserve">Supervision </v>
      </c>
      <c r="C209" s="31">
        <f>IF(ISBLANK('Input-Accounts'!C209),"",'Input-Accounts'!C209)</f>
        <v>907</v>
      </c>
      <c r="D209" s="10">
        <f>IF(ISBLANK('Input-Accounts'!D209),"",'Input-Accounts'!D209)</f>
        <v>0</v>
      </c>
      <c r="E209" s="10">
        <f>IFERROR(IF(D209="","",IF(D209=0,0,IF(ABS(D209-SUM($G209:$M209))&lt;Check_Limit,0,1))),1)</f>
        <v>0</v>
      </c>
      <c r="F209" s="3"/>
      <c r="G209" s="10">
        <f ca="1">SUM(DemandTotal:CustomerTotal!G209)</f>
        <v>0</v>
      </c>
      <c r="H209" s="10">
        <f ca="1">SUM(DemandTotal:CustomerTotal!H209)</f>
        <v>0</v>
      </c>
      <c r="I209" s="10">
        <f ca="1">SUM(DemandTotal:CustomerTotal!I209)</f>
        <v>0</v>
      </c>
      <c r="J209" s="10">
        <f ca="1">SUM(DemandTotal:CustomerTotal!J209)</f>
        <v>0</v>
      </c>
      <c r="K209" s="10">
        <f ca="1">SUM(DemandTotal:CustomerTotal!K209)</f>
        <v>0</v>
      </c>
    </row>
    <row r="210" spans="1:11" outlineLevel="1">
      <c r="A210" s="31">
        <f>IF(ISBLANK('Input-Accounts'!A210),"",'Input-Accounts'!A210)</f>
        <v>186</v>
      </c>
      <c r="B210" s="53" t="str">
        <f>IF(ISBLANK('Input-Accounts'!B210),"",'Input-Accounts'!B210)</f>
        <v xml:space="preserve">Customer assistance expenses </v>
      </c>
      <c r="C210" s="31">
        <f>IF(ISBLANK('Input-Accounts'!C210),"",'Input-Accounts'!C210)</f>
        <v>908</v>
      </c>
      <c r="D210" s="10">
        <f>IF(ISBLANK('Input-Accounts'!D210),"",'Input-Accounts'!D210)</f>
        <v>120387.91448275866</v>
      </c>
      <c r="E210" s="10">
        <f ca="1">IFERROR(IF(D210="","",IF(D210=0,0,IF(ABS(D210-SUM($G210:$M210))&lt;Check_Limit,0,1))),1)</f>
        <v>0</v>
      </c>
      <c r="F210" s="3"/>
      <c r="G210" s="10">
        <f ca="1">SUM(DemandTotal:CustomerTotal!G210)</f>
        <v>108197.88951390928</v>
      </c>
      <c r="H210" s="10">
        <f ca="1">SUM(DemandTotal:CustomerTotal!H210)</f>
        <v>12129.703906512372</v>
      </c>
      <c r="I210" s="10">
        <f ca="1">SUM(DemandTotal:CustomerTotal!I210)</f>
        <v>1.7234589239148013</v>
      </c>
      <c r="J210" s="10">
        <f ca="1">SUM(DemandTotal:CustomerTotal!J210)</f>
        <v>5.1703767717444045</v>
      </c>
      <c r="K210" s="10">
        <f ca="1">SUM(DemandTotal:CustomerTotal!K210)</f>
        <v>53.427226641358835</v>
      </c>
    </row>
    <row r="211" spans="1:11" outlineLevel="1">
      <c r="A211" s="31">
        <f>IF(ISBLANK('Input-Accounts'!A211),"",'Input-Accounts'!A211)</f>
        <v>187</v>
      </c>
      <c r="B211" s="53" t="str">
        <f>IF(ISBLANK('Input-Accounts'!B211),"",'Input-Accounts'!B211)</f>
        <v xml:space="preserve">Informational and instructional advertising expenses </v>
      </c>
      <c r="C211" s="31">
        <f>IF(ISBLANK('Input-Accounts'!C211),"",'Input-Accounts'!C211)</f>
        <v>909</v>
      </c>
      <c r="D211" s="10">
        <f>IF(ISBLANK('Input-Accounts'!D211),"",'Input-Accounts'!D211)</f>
        <v>2539.0900000000006</v>
      </c>
      <c r="E211" s="10">
        <f ca="1">IFERROR(IF(D211="","",IF(D211=0,0,IF(ABS(D211-SUM($G211:$M211))&lt;Check_Limit,0,1))),1)</f>
        <v>0</v>
      </c>
      <c r="F211" s="3"/>
      <c r="G211" s="10">
        <f ca="1">SUM(DemandTotal:CustomerTotal!G211)</f>
        <v>2281.9913482695688</v>
      </c>
      <c r="H211" s="10">
        <f ca="1">SUM(DemandTotal:CustomerTotal!H211)</f>
        <v>255.82642596900618</v>
      </c>
      <c r="I211" s="10">
        <f ca="1">SUM(DemandTotal:CustomerTotal!I211)</f>
        <v>3.6349307469310345E-2</v>
      </c>
      <c r="J211" s="10">
        <f ca="1">SUM(DemandTotal:CustomerTotal!J211)</f>
        <v>0.10904792240793103</v>
      </c>
      <c r="K211" s="10">
        <f ca="1">SUM(DemandTotal:CustomerTotal!K211)</f>
        <v>1.1268285315486206</v>
      </c>
    </row>
    <row r="212" spans="1:11" outlineLevel="1">
      <c r="A212" s="31">
        <f>IF(ISBLANK('Input-Accounts'!A212),"",'Input-Accounts'!A212)</f>
        <v>188</v>
      </c>
      <c r="B212" s="53" t="str">
        <f>IF(ISBLANK('Input-Accounts'!B212),"",'Input-Accounts'!B212)</f>
        <v>Miscellaneous customer service and informational expenses</v>
      </c>
      <c r="C212" s="31">
        <f>IF(ISBLANK('Input-Accounts'!C212),"",'Input-Accounts'!C212)</f>
        <v>910</v>
      </c>
      <c r="D212" s="10">
        <f>IF(ISBLANK('Input-Accounts'!D212),"",'Input-Accounts'!D212)</f>
        <v>290902.61375913804</v>
      </c>
      <c r="E212" s="10">
        <f ca="1">IFERROR(IF(D212="","",IF(D212=0,0,IF(ABS(D212-SUM($G212:$M212))&lt;Check_Limit,0,1))),1)</f>
        <v>0</v>
      </c>
      <c r="F212" s="3"/>
      <c r="G212" s="10">
        <f ca="1">SUM(DemandTotal:CustomerTotal!G212)</f>
        <v>261446.91514966261</v>
      </c>
      <c r="H212" s="10">
        <f ca="1">SUM(DemandTotal:CustomerTotal!H212)</f>
        <v>29309.940168738605</v>
      </c>
      <c r="I212" s="10">
        <f ca="1">SUM(DemandTotal:CustomerTotal!I212)</f>
        <v>4.1645268781953124</v>
      </c>
      <c r="J212" s="10">
        <f ca="1">SUM(DemandTotal:CustomerTotal!J212)</f>
        <v>12.493580634585937</v>
      </c>
      <c r="K212" s="10">
        <f ca="1">SUM(DemandTotal:CustomerTotal!K212)</f>
        <v>129.10033322405468</v>
      </c>
    </row>
    <row r="213" spans="1:11" outlineLevel="1">
      <c r="A213" s="31">
        <f>IF(ISBLANK('Input-Accounts'!A213),"",'Input-Accounts'!A213)</f>
        <v>189</v>
      </c>
      <c r="B213" t="str">
        <f>IF(ISBLANK('Input-Accounts'!B213),"",'Input-Accounts'!B213)</f>
        <v>Subtotal - Customer Service &amp; Information Expenses</v>
      </c>
      <c r="C213" s="31" t="str">
        <f>IF(ISBLANK('Input-Accounts'!C213),"",'Input-Accounts'!C213)</f>
        <v/>
      </c>
      <c r="D213" s="123">
        <f>IF(ISBLANK('Input-Accounts'!D213),"",'Input-Accounts'!D213)</f>
        <v>413829.61824189668</v>
      </c>
      <c r="E213" s="10">
        <f ca="1">IFERROR(IF(D213="","",IF(D213=0,0,IF(ABS(D213-SUM($G213:$M213))&lt;Check_Limit,0,1))),1)</f>
        <v>0</v>
      </c>
      <c r="G213" s="123">
        <f ca="1">SUM(DemandTotal:CustomerTotal!G213)</f>
        <v>371926.79601184145</v>
      </c>
      <c r="H213" s="123">
        <f ca="1">SUM(DemandTotal:CustomerTotal!H213)</f>
        <v>41695.470501219985</v>
      </c>
      <c r="I213" s="123">
        <f ca="1">SUM(DemandTotal:CustomerTotal!I213)</f>
        <v>5.9243351095794239</v>
      </c>
      <c r="J213" s="123">
        <f ca="1">SUM(DemandTotal:CustomerTotal!J213)</f>
        <v>17.773005328738272</v>
      </c>
      <c r="K213" s="123">
        <f ca="1">SUM(DemandTotal:CustomerTotal!K213)</f>
        <v>183.65438839696213</v>
      </c>
    </row>
    <row r="214" spans="1:11" outlineLevel="1">
      <c r="A214" s="31" t="str">
        <f>IF(ISBLANK('Input-Accounts'!A214),"",'Input-Accounts'!A214)</f>
        <v/>
      </c>
      <c r="B214" s="1" t="str">
        <f>IF(ISBLANK('Input-Accounts'!B214),"",'Input-Accounts'!B214)</f>
        <v/>
      </c>
      <c r="D214" s="10"/>
      <c r="E214" s="10"/>
      <c r="F214" s="3"/>
      <c r="G214" s="10"/>
      <c r="H214" s="10"/>
      <c r="I214" s="10"/>
      <c r="J214" s="10"/>
      <c r="K214" s="10"/>
    </row>
    <row r="215" spans="1:11" outlineLevel="1">
      <c r="A215" s="31">
        <f>IF(ISBLANK('Input-Accounts'!A215),"",'Input-Accounts'!A215)</f>
        <v>190</v>
      </c>
      <c r="B215" s="1" t="str">
        <f>IF(ISBLANK('Input-Accounts'!B215),"",'Input-Accounts'!B215)</f>
        <v>Sales Expenses</v>
      </c>
      <c r="D215" s="10"/>
      <c r="E215" s="10"/>
      <c r="F215" s="3"/>
      <c r="G215" s="10"/>
      <c r="H215" s="10"/>
      <c r="I215" s="10"/>
      <c r="J215" s="10"/>
      <c r="K215" s="10"/>
    </row>
    <row r="216" spans="1:11" outlineLevel="1">
      <c r="A216" s="31">
        <f>IF(ISBLANK('Input-Accounts'!A216),"",'Input-Accounts'!A216)</f>
        <v>191</v>
      </c>
      <c r="B216" s="53" t="str">
        <f>IF(ISBLANK('Input-Accounts'!B216),"",'Input-Accounts'!B216)</f>
        <v>Supervision</v>
      </c>
      <c r="C216" s="31">
        <f>IF(ISBLANK('Input-Accounts'!C216),"",'Input-Accounts'!C216)</f>
        <v>911</v>
      </c>
      <c r="D216" s="10">
        <f>IF(ISBLANK('Input-Accounts'!D216),"",'Input-Accounts'!D216)</f>
        <v>0</v>
      </c>
      <c r="E216" s="10">
        <f>IFERROR(IF(D216="","",IF(D216=0,0,IF(ABS(D216-SUM($G216:$M216))&lt;Check_Limit,0,1))),1)</f>
        <v>0</v>
      </c>
      <c r="F216" s="3"/>
      <c r="G216" s="10">
        <f ca="1">SUM(DemandTotal:CustomerTotal!G216)</f>
        <v>0</v>
      </c>
      <c r="H216" s="10">
        <f ca="1">SUM(DemandTotal:CustomerTotal!H216)</f>
        <v>0</v>
      </c>
      <c r="I216" s="10">
        <f ca="1">SUM(DemandTotal:CustomerTotal!I216)</f>
        <v>0</v>
      </c>
      <c r="J216" s="10">
        <f ca="1">SUM(DemandTotal:CustomerTotal!J216)</f>
        <v>0</v>
      </c>
      <c r="K216" s="10">
        <f ca="1">SUM(DemandTotal:CustomerTotal!K216)</f>
        <v>0</v>
      </c>
    </row>
    <row r="217" spans="1:11" outlineLevel="1">
      <c r="A217" s="31">
        <f>IF(ISBLANK('Input-Accounts'!A217),"",'Input-Accounts'!A217)</f>
        <v>192</v>
      </c>
      <c r="B217" s="53" t="str">
        <f>IF(ISBLANK('Input-Accounts'!B217),"",'Input-Accounts'!B217)</f>
        <v>Demonstrating and selling expenses</v>
      </c>
      <c r="C217" s="31">
        <f>IF(ISBLANK('Input-Accounts'!C217),"",'Input-Accounts'!C217)</f>
        <v>912</v>
      </c>
      <c r="D217" s="10">
        <f>IF(ISBLANK('Input-Accounts'!D217),"",'Input-Accounts'!D217)</f>
        <v>4678.4311386139407</v>
      </c>
      <c r="E217" s="10">
        <f ca="1">IFERROR(IF(D217="","",IF(D217=0,0,IF(ABS(D217-SUM($G217:$M217))&lt;Check_Limit,0,1))),1)</f>
        <v>0</v>
      </c>
      <c r="F217" s="3"/>
      <c r="G217" s="10">
        <f ca="1">SUM(DemandTotal:CustomerTotal!G217)</f>
        <v>4204.7108931908506</v>
      </c>
      <c r="H217" s="10">
        <f ca="1">SUM(DemandTotal:CustomerTotal!H217)</f>
        <v>471.37609038423699</v>
      </c>
      <c r="I217" s="10">
        <f ca="1">SUM(DemandTotal:CustomerTotal!I217)</f>
        <v>6.6975858252946427E-2</v>
      </c>
      <c r="J217" s="10">
        <f ca="1">SUM(DemandTotal:CustomerTotal!J217)</f>
        <v>0.20092757475883929</v>
      </c>
      <c r="K217" s="10">
        <f ca="1">SUM(DemandTotal:CustomerTotal!K217)</f>
        <v>2.0762516058413394</v>
      </c>
    </row>
    <row r="218" spans="1:11" outlineLevel="1">
      <c r="A218" s="31">
        <f>IF(ISBLANK('Input-Accounts'!A218),"",'Input-Accounts'!A218)</f>
        <v>193</v>
      </c>
      <c r="B218" s="53" t="str">
        <f>IF(ISBLANK('Input-Accounts'!B218),"",'Input-Accounts'!B218)</f>
        <v>Advertising expenses</v>
      </c>
      <c r="C218" s="31">
        <f>IF(ISBLANK('Input-Accounts'!C218),"",'Input-Accounts'!C218)</f>
        <v>913</v>
      </c>
      <c r="D218" s="10">
        <f>IF(ISBLANK('Input-Accounts'!D218),"",'Input-Accounts'!D218)</f>
        <v>7674.4151781497612</v>
      </c>
      <c r="E218" s="10">
        <f ca="1">IFERROR(IF(D218="","",IF(D218=0,0,IF(ABS(D218-SUM($G218:$M218))&lt;Check_Limit,0,1))),1)</f>
        <v>0</v>
      </c>
      <c r="F218" s="3"/>
      <c r="G218" s="10">
        <f ca="1">SUM(DemandTotal:CustomerTotal!G218)</f>
        <v>6897.3329183157794</v>
      </c>
      <c r="H218" s="10">
        <f ca="1">SUM(DemandTotal:CustomerTotal!H218)</f>
        <v>773.23694962697141</v>
      </c>
      <c r="I218" s="10">
        <f ca="1">SUM(DemandTotal:CustomerTotal!I218)</f>
        <v>0.10986600591460235</v>
      </c>
      <c r="J218" s="10">
        <f ca="1">SUM(DemandTotal:CustomerTotal!J218)</f>
        <v>0.32959801774380709</v>
      </c>
      <c r="K218" s="10">
        <f ca="1">SUM(DemandTotal:CustomerTotal!K218)</f>
        <v>3.405846183352673</v>
      </c>
    </row>
    <row r="219" spans="1:11" outlineLevel="1">
      <c r="A219" s="31">
        <f>IF(ISBLANK('Input-Accounts'!A219),"",'Input-Accounts'!A219)</f>
        <v>194</v>
      </c>
      <c r="B219" s="53" t="str">
        <f>IF(ISBLANK('Input-Accounts'!B219),"",'Input-Accounts'!B219)</f>
        <v>Miscellaneous sales expenses</v>
      </c>
      <c r="C219" s="31">
        <f>IF(ISBLANK('Input-Accounts'!C219),"",'Input-Accounts'!C219)</f>
        <v>916</v>
      </c>
      <c r="D219" s="10">
        <f>IF(ISBLANK('Input-Accounts'!D219),"",'Input-Accounts'!D219)</f>
        <v>0</v>
      </c>
      <c r="E219" s="10">
        <f>IFERROR(IF(D219="","",IF(D219=0,0,IF(ABS(D219-SUM($G219:$M219))&lt;Check_Limit,0,1))),1)</f>
        <v>0</v>
      </c>
      <c r="F219" s="3"/>
      <c r="G219" s="10">
        <f ca="1">SUM(DemandTotal:CustomerTotal!G219)</f>
        <v>0</v>
      </c>
      <c r="H219" s="10">
        <f ca="1">SUM(DemandTotal:CustomerTotal!H219)</f>
        <v>0</v>
      </c>
      <c r="I219" s="10">
        <f ca="1">SUM(DemandTotal:CustomerTotal!I219)</f>
        <v>0</v>
      </c>
      <c r="J219" s="10">
        <f ca="1">SUM(DemandTotal:CustomerTotal!J219)</f>
        <v>0</v>
      </c>
      <c r="K219" s="10">
        <f ca="1">SUM(DemandTotal:CustomerTotal!K219)</f>
        <v>0</v>
      </c>
    </row>
    <row r="220" spans="1:11" outlineLevel="1">
      <c r="A220" s="31">
        <f>IF(ISBLANK('Input-Accounts'!A220),"",'Input-Accounts'!A220)</f>
        <v>195</v>
      </c>
      <c r="B220" t="str">
        <f>IF(ISBLANK('Input-Accounts'!B220),"",'Input-Accounts'!B220)</f>
        <v>Subtotal - Sales Expenses</v>
      </c>
      <c r="C220" s="31" t="str">
        <f>IF(ISBLANK('Input-Accounts'!C220),"",'Input-Accounts'!C220)</f>
        <v/>
      </c>
      <c r="D220" s="123">
        <f>IF(ISBLANK('Input-Accounts'!D220),"",'Input-Accounts'!D220)</f>
        <v>12352.846316763702</v>
      </c>
      <c r="E220" s="10">
        <f ca="1">IFERROR(IF(D220="","",IF(D220=0,0,IF(ABS(D220-SUM($G220:$M220))&lt;Check_Limit,0,1))),1)</f>
        <v>0</v>
      </c>
      <c r="G220" s="123">
        <f ca="1">SUM(DemandTotal:CustomerTotal!G220)</f>
        <v>11102.04381150663</v>
      </c>
      <c r="H220" s="123">
        <f ca="1">SUM(DemandTotal:CustomerTotal!H220)</f>
        <v>1244.6130400112083</v>
      </c>
      <c r="I220" s="123">
        <f ca="1">SUM(DemandTotal:CustomerTotal!I220)</f>
        <v>0.17684186416754877</v>
      </c>
      <c r="J220" s="123">
        <f ca="1">SUM(DemandTotal:CustomerTotal!J220)</f>
        <v>0.53052559250264641</v>
      </c>
      <c r="K220" s="123">
        <f ca="1">SUM(DemandTotal:CustomerTotal!K220)</f>
        <v>5.4820977891940128</v>
      </c>
    </row>
    <row r="221" spans="1:11" outlineLevel="1">
      <c r="A221" s="31" t="str">
        <f>IF(ISBLANK('Input-Accounts'!A221),"",'Input-Accounts'!A221)</f>
        <v/>
      </c>
      <c r="B221" t="str">
        <f>IF(ISBLANK('Input-Accounts'!B221),"",'Input-Accounts'!B221)</f>
        <v/>
      </c>
      <c r="D221" s="10"/>
      <c r="E221" s="10"/>
      <c r="G221" s="10"/>
      <c r="H221" s="10"/>
      <c r="I221" s="10"/>
      <c r="J221" s="10"/>
      <c r="K221" s="10"/>
    </row>
    <row r="222" spans="1:11">
      <c r="A222" s="31">
        <f>IF(ISBLANK('Input-Accounts'!A222),"",'Input-Accounts'!A222)</f>
        <v>196</v>
      </c>
      <c r="B222" s="7" t="str">
        <f>IF(ISBLANK('Input-Accounts'!B222),"",'Input-Accounts'!B222)</f>
        <v>Total Customer Accounts, Service, and Sales Expense</v>
      </c>
      <c r="C222" s="31" t="str">
        <f>IF(ISBLANK('Input-Accounts'!C222),"",'Input-Accounts'!C222)</f>
        <v/>
      </c>
      <c r="D222" s="10">
        <f>IF(ISBLANK('Input-Accounts'!D222),"",'Input-Accounts'!D222)</f>
        <v>4221646.4228478083</v>
      </c>
      <c r="E222" s="10">
        <f ca="1">IFERROR(IF(D222="","",IF(D222=0,0,IF(ABS(D222-SUM($G222:$M222))&lt;Check_Limit,0,1))),1)</f>
        <v>0</v>
      </c>
      <c r="F222" s="3"/>
      <c r="G222" s="10">
        <f ca="1">SUM(DemandTotal:CustomerTotal!G222)</f>
        <v>3774363.5652936441</v>
      </c>
      <c r="H222" s="10">
        <f ca="1">SUM(DemandTotal:CustomerTotal!H222)</f>
        <v>445069.92081959365</v>
      </c>
      <c r="I222" s="10">
        <f ca="1">SUM(DemandTotal:CustomerTotal!I222)</f>
        <v>63.0601870126942</v>
      </c>
      <c r="J222" s="10">
        <f ca="1">SUM(DemandTotal:CustomerTotal!J222)</f>
        <v>189.76357995067659</v>
      </c>
      <c r="K222" s="10">
        <f ca="1">SUM(DemandTotal:CustomerTotal!K222)</f>
        <v>1960.1129676068658</v>
      </c>
    </row>
    <row r="223" spans="1:11">
      <c r="A223" s="31" t="str">
        <f>IF(ISBLANK('Input-Accounts'!A223),"",'Input-Accounts'!A223)</f>
        <v/>
      </c>
      <c r="B223" s="7" t="str">
        <f>IF(ISBLANK('Input-Accounts'!B223),"",'Input-Accounts'!B223)</f>
        <v/>
      </c>
      <c r="D223" s="123"/>
      <c r="E223" s="10"/>
      <c r="G223" s="123"/>
      <c r="H223" s="123"/>
      <c r="I223" s="123"/>
      <c r="J223" s="123"/>
      <c r="K223" s="123"/>
    </row>
    <row r="224" spans="1:11">
      <c r="A224" s="31">
        <f>IF(ISBLANK('Input-Accounts'!A224),"",'Input-Accounts'!A224)</f>
        <v>197</v>
      </c>
      <c r="B224" s="7" t="str">
        <f>IF(ISBLANK('Input-Accounts'!B224),"",'Input-Accounts'!B224)</f>
        <v>Administrative and General Expenses</v>
      </c>
      <c r="D224" s="10"/>
      <c r="E224" s="10"/>
      <c r="G224" s="10"/>
      <c r="H224" s="10"/>
      <c r="I224" s="10"/>
      <c r="J224" s="10"/>
      <c r="K224" s="10"/>
    </row>
    <row r="225" spans="1:11" outlineLevel="1">
      <c r="A225" s="31">
        <f>IF(ISBLANK('Input-Accounts'!A225),"",'Input-Accounts'!A225)</f>
        <v>198</v>
      </c>
      <c r="B225" s="53" t="str">
        <f>IF(ISBLANK('Input-Accounts'!B225),"",'Input-Accounts'!B225)</f>
        <v>Administrative and general salaries</v>
      </c>
      <c r="C225" s="31">
        <f>IF(ISBLANK('Input-Accounts'!C225),"",'Input-Accounts'!C225)</f>
        <v>920</v>
      </c>
      <c r="D225" s="10">
        <f>IF(ISBLANK('Input-Accounts'!D225),"",'Input-Accounts'!D225)</f>
        <v>9792567.7117731199</v>
      </c>
      <c r="E225" s="10">
        <f t="shared" ref="E225:E236" ca="1" si="10">IFERROR(IF(D225="","",IF(D225=0,0,IF(ABS(D225-SUM($G225:$M225))&lt;Check_Limit,0,1))),1)</f>
        <v>0</v>
      </c>
      <c r="F225" s="3"/>
      <c r="G225" s="10">
        <f ca="1">SUM(DemandTotal:CustomerTotal!G225)</f>
        <v>7066638.7072740793</v>
      </c>
      <c r="H225" s="10">
        <f ca="1">SUM(DemandTotal:CustomerTotal!H225)</f>
        <v>2155341.7284739702</v>
      </c>
      <c r="I225" s="10">
        <f ca="1">SUM(DemandTotal:CustomerTotal!I225)</f>
        <v>1860.2166703990783</v>
      </c>
      <c r="J225" s="10">
        <f ca="1">SUM(DemandTotal:CustomerTotal!J225)</f>
        <v>13928.487450315375</v>
      </c>
      <c r="K225" s="10">
        <f ca="1">SUM(DemandTotal:CustomerTotal!K225)</f>
        <v>554798.57190435578</v>
      </c>
    </row>
    <row r="226" spans="1:11" outlineLevel="1">
      <c r="A226" s="31">
        <f>IF(ISBLANK('Input-Accounts'!A226),"",'Input-Accounts'!A226)</f>
        <v>199</v>
      </c>
      <c r="B226" s="53" t="str">
        <f>IF(ISBLANK('Input-Accounts'!B226),"",'Input-Accounts'!B226)</f>
        <v>Office supplies and expenses</v>
      </c>
      <c r="C226" s="31">
        <f>IF(ISBLANK('Input-Accounts'!C226),"",'Input-Accounts'!C226)</f>
        <v>921</v>
      </c>
      <c r="D226" s="10">
        <f>IF(ISBLANK('Input-Accounts'!D226),"",'Input-Accounts'!D226)</f>
        <v>2050331.3106323685</v>
      </c>
      <c r="E226" s="10">
        <f t="shared" ca="1" si="10"/>
        <v>0</v>
      </c>
      <c r="F226" s="3"/>
      <c r="G226" s="10">
        <f ca="1">SUM(DemandTotal:CustomerTotal!G226)</f>
        <v>1479586.4607636405</v>
      </c>
      <c r="H226" s="10">
        <f ca="1">SUM(DemandTotal:CustomerTotal!H226)</f>
        <v>451277.41375632532</v>
      </c>
      <c r="I226" s="10">
        <f ca="1">SUM(DemandTotal:CustomerTotal!I226)</f>
        <v>389.48522962920816</v>
      </c>
      <c r="J226" s="10">
        <f ca="1">SUM(DemandTotal:CustomerTotal!J226)</f>
        <v>2916.294762485812</v>
      </c>
      <c r="K226" s="10">
        <f ca="1">SUM(DemandTotal:CustomerTotal!K226)</f>
        <v>116161.65612028795</v>
      </c>
    </row>
    <row r="227" spans="1:11" outlineLevel="1">
      <c r="A227" s="31">
        <f>IF(ISBLANK('Input-Accounts'!A227),"",'Input-Accounts'!A227)</f>
        <v>200</v>
      </c>
      <c r="B227" s="53" t="str">
        <f>IF(ISBLANK('Input-Accounts'!B227),"",'Input-Accounts'!B227)</f>
        <v>Outside services employed</v>
      </c>
      <c r="C227" s="31">
        <f>IF(ISBLANK('Input-Accounts'!C227),"",'Input-Accounts'!C227)</f>
        <v>923</v>
      </c>
      <c r="D227" s="10">
        <f>IF(ISBLANK('Input-Accounts'!D227),"",'Input-Accounts'!D227)</f>
        <v>6570152.2354357447</v>
      </c>
      <c r="E227" s="10">
        <f t="shared" ca="1" si="10"/>
        <v>0</v>
      </c>
      <c r="F227" s="3"/>
      <c r="G227" s="10">
        <f ca="1">SUM(DemandTotal:CustomerTotal!G227)</f>
        <v>4741237.7903493484</v>
      </c>
      <c r="H227" s="10">
        <f ca="1">SUM(DemandTotal:CustomerTotal!H227)</f>
        <v>1446088.8800836396</v>
      </c>
      <c r="I227" s="10">
        <f ca="1">SUM(DemandTotal:CustomerTotal!I227)</f>
        <v>1248.07987804093</v>
      </c>
      <c r="J227" s="10">
        <f ca="1">SUM(DemandTotal:CustomerTotal!J227)</f>
        <v>9345.075331764885</v>
      </c>
      <c r="K227" s="10">
        <f ca="1">SUM(DemandTotal:CustomerTotal!K227)</f>
        <v>372232.40979295201</v>
      </c>
    </row>
    <row r="228" spans="1:11" outlineLevel="1">
      <c r="A228" s="31">
        <f>IF(ISBLANK('Input-Accounts'!A228),"",'Input-Accounts'!A228)</f>
        <v>201</v>
      </c>
      <c r="B228" s="53" t="str">
        <f>IF(ISBLANK('Input-Accounts'!B228),"",'Input-Accounts'!B228)</f>
        <v>Property insurance</v>
      </c>
      <c r="C228" s="31">
        <f>IF(ISBLANK('Input-Accounts'!C228),"",'Input-Accounts'!C228)</f>
        <v>924</v>
      </c>
      <c r="D228" s="10">
        <f>IF(ISBLANK('Input-Accounts'!D228),"",'Input-Accounts'!D228)</f>
        <v>69856</v>
      </c>
      <c r="E228" s="10">
        <f t="shared" ca="1" si="10"/>
        <v>0</v>
      </c>
      <c r="F228" s="3"/>
      <c r="G228" s="10">
        <f ca="1">SUM(DemandTotal:CustomerTotal!G228)</f>
        <v>50410.385515317976</v>
      </c>
      <c r="H228" s="10">
        <f ca="1">SUM(DemandTotal:CustomerTotal!H228)</f>
        <v>15375.288301888642</v>
      </c>
      <c r="I228" s="10">
        <f ca="1">SUM(DemandTotal:CustomerTotal!I228)</f>
        <v>13.269992054399461</v>
      </c>
      <c r="J228" s="10">
        <f ca="1">SUM(DemandTotal:CustomerTotal!J228)</f>
        <v>99.359886800624821</v>
      </c>
      <c r="K228" s="10">
        <f ca="1">SUM(DemandTotal:CustomerTotal!K228)</f>
        <v>3957.6963039383681</v>
      </c>
    </row>
    <row r="229" spans="1:11" outlineLevel="1">
      <c r="A229" s="31">
        <f>IF(ISBLANK('Input-Accounts'!A229),"",'Input-Accounts'!A229)</f>
        <v>202</v>
      </c>
      <c r="B229" s="53" t="str">
        <f>IF(ISBLANK('Input-Accounts'!B229),"",'Input-Accounts'!B229)</f>
        <v>Injuries and damages</v>
      </c>
      <c r="C229" s="31">
        <f>IF(ISBLANK('Input-Accounts'!C229),"",'Input-Accounts'!C229)</f>
        <v>925</v>
      </c>
      <c r="D229" s="10">
        <f>IF(ISBLANK('Input-Accounts'!D229),"",'Input-Accounts'!D229)</f>
        <v>1512854.6805191082</v>
      </c>
      <c r="E229" s="10">
        <f t="shared" ca="1" si="10"/>
        <v>0</v>
      </c>
      <c r="F229" s="3"/>
      <c r="G229" s="10">
        <f ca="1">SUM(DemandTotal:CustomerTotal!G229)</f>
        <v>1108177.6607089136</v>
      </c>
      <c r="H229" s="10">
        <f ca="1">SUM(DemandTotal:CustomerTotal!H229)</f>
        <v>331371.67975413345</v>
      </c>
      <c r="I229" s="10">
        <f ca="1">SUM(DemandTotal:CustomerTotal!I229)</f>
        <v>292.97296562016004</v>
      </c>
      <c r="J229" s="10">
        <f ca="1">SUM(DemandTotal:CustomerTotal!J229)</f>
        <v>2876.7922244100755</v>
      </c>
      <c r="K229" s="10">
        <f ca="1">SUM(DemandTotal:CustomerTotal!K229)</f>
        <v>70135.574866031166</v>
      </c>
    </row>
    <row r="230" spans="1:11" outlineLevel="1">
      <c r="A230" s="31">
        <f>IF(ISBLANK('Input-Accounts'!A230),"",'Input-Accounts'!A230)</f>
        <v>203</v>
      </c>
      <c r="B230" s="53" t="str">
        <f>IF(ISBLANK('Input-Accounts'!B230),"",'Input-Accounts'!B230)</f>
        <v>Employee pensions and benefits</v>
      </c>
      <c r="C230" s="31">
        <f>IF(ISBLANK('Input-Accounts'!C230),"",'Input-Accounts'!C230)</f>
        <v>926</v>
      </c>
      <c r="D230" s="10">
        <f>IF(ISBLANK('Input-Accounts'!D230),"",'Input-Accounts'!D230)</f>
        <v>5278631.6210761955</v>
      </c>
      <c r="E230" s="10">
        <f t="shared" ca="1" si="10"/>
        <v>0</v>
      </c>
      <c r="F230" s="3"/>
      <c r="G230" s="10">
        <f ca="1">SUM(DemandTotal:CustomerTotal!G230)</f>
        <v>3866638.1622199933</v>
      </c>
      <c r="H230" s="10">
        <f ca="1">SUM(DemandTotal:CustomerTotal!H230)</f>
        <v>1156217.4805045396</v>
      </c>
      <c r="I230" s="10">
        <f ca="1">SUM(DemandTotal:CustomerTotal!I230)</f>
        <v>1022.2372183905952</v>
      </c>
      <c r="J230" s="10">
        <f ca="1">SUM(DemandTotal:CustomerTotal!J230)</f>
        <v>10037.663629282966</v>
      </c>
      <c r="K230" s="10">
        <f ca="1">SUM(DemandTotal:CustomerTotal!K230)</f>
        <v>244716.07750399056</v>
      </c>
    </row>
    <row r="231" spans="1:11" outlineLevel="1">
      <c r="A231" s="31">
        <f>IF(ISBLANK('Input-Accounts'!A231),"",'Input-Accounts'!A231)</f>
        <v>204</v>
      </c>
      <c r="B231" s="53" t="str">
        <f>IF(ISBLANK('Input-Accounts'!B231),"",'Input-Accounts'!B231)</f>
        <v>Regulatory commission expenses</v>
      </c>
      <c r="C231" s="31">
        <f>IF(ISBLANK('Input-Accounts'!C231),"",'Input-Accounts'!C231)</f>
        <v>928</v>
      </c>
      <c r="D231" s="10">
        <f>IF(ISBLANK('Input-Accounts'!D231),"",'Input-Accounts'!D231)</f>
        <v>1399794.51</v>
      </c>
      <c r="E231" s="10">
        <f t="shared" ca="1" si="10"/>
        <v>0</v>
      </c>
      <c r="F231" s="3"/>
      <c r="G231" s="10">
        <f ca="1">SUM(DemandTotal:CustomerTotal!G231)</f>
        <v>1010137.724623878</v>
      </c>
      <c r="H231" s="10">
        <f ca="1">SUM(DemandTotal:CustomerTotal!H231)</f>
        <v>308094.42502649658</v>
      </c>
      <c r="I231" s="10">
        <f ca="1">SUM(DemandTotal:CustomerTotal!I231)</f>
        <v>265.90789660862328</v>
      </c>
      <c r="J231" s="10">
        <f ca="1">SUM(DemandTotal:CustomerTotal!J231)</f>
        <v>1991.0018331673168</v>
      </c>
      <c r="K231" s="10">
        <f ca="1">SUM(DemandTotal:CustomerTotal!K231)</f>
        <v>79305.450619849682</v>
      </c>
    </row>
    <row r="232" spans="1:11" outlineLevel="1">
      <c r="A232" s="31">
        <f>IF(ISBLANK('Input-Accounts'!A232),"",'Input-Accounts'!A232)</f>
        <v>205</v>
      </c>
      <c r="B232" s="53" t="str">
        <f>IF(ISBLANK('Input-Accounts'!B232),"",'Input-Accounts'!B232)</f>
        <v>General advertising expenses</v>
      </c>
      <c r="C232" s="31">
        <f>IF(ISBLANK('Input-Accounts'!C232),"",'Input-Accounts'!C232)</f>
        <v>930.1</v>
      </c>
      <c r="D232" s="10">
        <f>IF(ISBLANK('Input-Accounts'!D232),"",'Input-Accounts'!D232)</f>
        <v>17672.016726958198</v>
      </c>
      <c r="E232" s="10">
        <f t="shared" ca="1" si="10"/>
        <v>0</v>
      </c>
      <c r="F232" s="3"/>
      <c r="G232" s="10">
        <f ca="1">SUM(DemandTotal:CustomerTotal!G232)</f>
        <v>12752.708085763721</v>
      </c>
      <c r="H232" s="10">
        <f ca="1">SUM(DemandTotal:CustomerTotal!H232)</f>
        <v>3889.6065055654603</v>
      </c>
      <c r="I232" s="10">
        <f ca="1">SUM(DemandTotal:CustomerTotal!I232)</f>
        <v>3.3570133066873238</v>
      </c>
      <c r="J232" s="10">
        <f ca="1">SUM(DemandTotal:CustomerTotal!J232)</f>
        <v>25.135844902790243</v>
      </c>
      <c r="K232" s="10">
        <f ca="1">SUM(DemandTotal:CustomerTotal!K232)</f>
        <v>1001.2092774195414</v>
      </c>
    </row>
    <row r="233" spans="1:11" outlineLevel="1">
      <c r="A233" s="31">
        <f>IF(ISBLANK('Input-Accounts'!A233),"",'Input-Accounts'!A233)</f>
        <v>206</v>
      </c>
      <c r="B233" s="53" t="str">
        <f>IF(ISBLANK('Input-Accounts'!B233),"",'Input-Accounts'!B233)</f>
        <v>Miscellaneous general expenses</v>
      </c>
      <c r="C233" s="31">
        <f>IF(ISBLANK('Input-Accounts'!C233),"",'Input-Accounts'!C233)</f>
        <v>930.2</v>
      </c>
      <c r="D233" s="10">
        <f>IF(ISBLANK('Input-Accounts'!D233),"",'Input-Accounts'!D233)</f>
        <v>98398.903707227902</v>
      </c>
      <c r="E233" s="10">
        <f t="shared" ca="1" si="10"/>
        <v>0</v>
      </c>
      <c r="F233" s="3"/>
      <c r="G233" s="10">
        <f ca="1">SUM(DemandTotal:CustomerTotal!G233)</f>
        <v>71007.882932976558</v>
      </c>
      <c r="H233" s="10">
        <f ca="1">SUM(DemandTotal:CustomerTotal!H233)</f>
        <v>21657.574339905063</v>
      </c>
      <c r="I233" s="10">
        <f ca="1">SUM(DemandTotal:CustomerTotal!I233)</f>
        <v>18.692061817976008</v>
      </c>
      <c r="J233" s="10">
        <f ca="1">SUM(DemandTotal:CustomerTotal!J233)</f>
        <v>139.95796973281821</v>
      </c>
      <c r="K233" s="10">
        <f ca="1">SUM(DemandTotal:CustomerTotal!K233)</f>
        <v>5574.7964027955122</v>
      </c>
    </row>
    <row r="234" spans="1:11" outlineLevel="1">
      <c r="A234" s="31">
        <f>IF(ISBLANK('Input-Accounts'!A234),"",'Input-Accounts'!A234)</f>
        <v>207</v>
      </c>
      <c r="B234" s="53" t="str">
        <f>IF(ISBLANK('Input-Accounts'!B234),"",'Input-Accounts'!B234)</f>
        <v>Rents</v>
      </c>
      <c r="C234" s="31">
        <f>IF(ISBLANK('Input-Accounts'!C234),"",'Input-Accounts'!C234)</f>
        <v>931</v>
      </c>
      <c r="D234" s="10">
        <f>IF(ISBLANK('Input-Accounts'!D234),"",'Input-Accounts'!D234)</f>
        <v>667325.86350321106</v>
      </c>
      <c r="E234" s="10">
        <f t="shared" ca="1" si="10"/>
        <v>0</v>
      </c>
      <c r="F234" s="3"/>
      <c r="G234" s="10">
        <f ca="1">SUM(DemandTotal:CustomerTotal!G234)</f>
        <v>481564.27570343751</v>
      </c>
      <c r="H234" s="10">
        <f ca="1">SUM(DemandTotal:CustomerTotal!H234)</f>
        <v>146878.25731030488</v>
      </c>
      <c r="I234" s="10">
        <f ca="1">SUM(DemandTotal:CustomerTotal!I234)</f>
        <v>126.76661856365769</v>
      </c>
      <c r="J234" s="10">
        <f ca="1">SUM(DemandTotal:CustomerTotal!J234)</f>
        <v>949.17290221037933</v>
      </c>
      <c r="K234" s="10">
        <f ca="1">SUM(DemandTotal:CustomerTotal!K234)</f>
        <v>37807.390968694723</v>
      </c>
    </row>
    <row r="235" spans="1:11" outlineLevel="1">
      <c r="A235" s="31">
        <f>IF(ISBLANK('Input-Accounts'!A235),"",'Input-Accounts'!A235)</f>
        <v>208</v>
      </c>
      <c r="B235" s="53" t="str">
        <f>IF(ISBLANK('Input-Accounts'!B235),"",'Input-Accounts'!B235)</f>
        <v>Maintenance of general plant</v>
      </c>
      <c r="C235" s="31">
        <f>IF(ISBLANK('Input-Accounts'!C235),"",'Input-Accounts'!C235)</f>
        <v>932</v>
      </c>
      <c r="D235" s="10">
        <f>IF(ISBLANK('Input-Accounts'!D235),"",'Input-Accounts'!D235)</f>
        <v>1700225.5428739539</v>
      </c>
      <c r="E235" s="10">
        <f t="shared" ca="1" si="10"/>
        <v>0</v>
      </c>
      <c r="F235" s="3"/>
      <c r="G235" s="10">
        <f ca="1">SUM(DemandTotal:CustomerTotal!G235)</f>
        <v>1226938.6320325641</v>
      </c>
      <c r="H235" s="10">
        <f ca="1">SUM(DemandTotal:CustomerTotal!H235)</f>
        <v>374219.2209677361</v>
      </c>
      <c r="I235" s="10">
        <f ca="1">SUM(DemandTotal:CustomerTotal!I235)</f>
        <v>322.97840478447637</v>
      </c>
      <c r="J235" s="10">
        <f ca="1">SUM(DemandTotal:CustomerTotal!J235)</f>
        <v>2418.3207952858302</v>
      </c>
      <c r="K235" s="10">
        <f ca="1">SUM(DemandTotal:CustomerTotal!K235)</f>
        <v>96326.390673583563</v>
      </c>
    </row>
    <row r="236" spans="1:11">
      <c r="A236" s="31">
        <f>IF(ISBLANK('Input-Accounts'!A236),"",'Input-Accounts'!A236)</f>
        <v>209</v>
      </c>
      <c r="B236" t="str">
        <f>IF(ISBLANK('Input-Accounts'!B236),"",'Input-Accounts'!B236)</f>
        <v>Total Administrative and General Expenses</v>
      </c>
      <c r="C236" s="31" t="str">
        <f>IF(ISBLANK('Input-Accounts'!C236),"",'Input-Accounts'!C236)</f>
        <v/>
      </c>
      <c r="D236" s="123">
        <f>IF(ISBLANK('Input-Accounts'!D236),"",'Input-Accounts'!D236)</f>
        <v>29157810.39624789</v>
      </c>
      <c r="E236" s="10">
        <f t="shared" ca="1" si="10"/>
        <v>0</v>
      </c>
      <c r="G236" s="123">
        <f ca="1">SUM(DemandTotal:CustomerTotal!G236)</f>
        <v>21115090.390209913</v>
      </c>
      <c r="H236" s="123">
        <f ca="1">SUM(DemandTotal:CustomerTotal!H236)</f>
        <v>6410411.5550245047</v>
      </c>
      <c r="I236" s="123">
        <f ca="1">SUM(DemandTotal:CustomerTotal!I236)</f>
        <v>5563.9639492157921</v>
      </c>
      <c r="J236" s="123">
        <f ca="1">SUM(DemandTotal:CustomerTotal!J236)</f>
        <v>44727.262630358877</v>
      </c>
      <c r="K236" s="123">
        <f ca="1">SUM(DemandTotal:CustomerTotal!K236)</f>
        <v>1582017.2244338989</v>
      </c>
    </row>
    <row r="237" spans="1:11">
      <c r="A237" s="31" t="str">
        <f>IF(ISBLANK('Input-Accounts'!A237),"",'Input-Accounts'!A237)</f>
        <v/>
      </c>
      <c r="B237" s="6" t="str">
        <f>IF(ISBLANK('Input-Accounts'!B237),"",'Input-Accounts'!B237)</f>
        <v/>
      </c>
      <c r="D237" s="10"/>
      <c r="E237" s="10"/>
      <c r="G237" s="10"/>
      <c r="H237" s="10"/>
      <c r="I237" s="10"/>
      <c r="J237" s="10"/>
      <c r="K237" s="10"/>
    </row>
    <row r="238" spans="1:11" ht="15" thickBot="1">
      <c r="A238" s="31">
        <f>IF(ISBLANK('Input-Accounts'!A238),"",'Input-Accounts'!A238)</f>
        <v>210</v>
      </c>
      <c r="B238" s="7" t="str">
        <f>IF(ISBLANK('Input-Accounts'!B238),"",'Input-Accounts'!B238)</f>
        <v>TOTAL OPERATION AND MAINTENANCE EXPENSE</v>
      </c>
      <c r="C238" s="31" t="str">
        <f>IF(ISBLANK('Input-Accounts'!C238),"",'Input-Accounts'!C238)</f>
        <v/>
      </c>
      <c r="D238" s="125">
        <f>IF(ISBLANK('Input-Accounts'!D238),"",'Input-Accounts'!D238)</f>
        <v>88279593.636667877</v>
      </c>
      <c r="E238" s="10">
        <f ca="1">IFERROR(IF(D238="","",IF(D238=0,0,IF(ABS(D238-SUM($G238:$M238))&lt;Check_Limit,0,1))),1)</f>
        <v>0</v>
      </c>
      <c r="G238" s="125">
        <f ca="1">SUM(DemandTotal:CustomerTotal!G238)</f>
        <v>60256955.106619298</v>
      </c>
      <c r="H238" s="125">
        <f ca="1">SUM(DemandTotal:CustomerTotal!H238)</f>
        <v>25059273.61101022</v>
      </c>
      <c r="I238" s="125">
        <f ca="1">SUM(DemandTotal:CustomerTotal!I238)</f>
        <v>40812.872898012851</v>
      </c>
      <c r="J238" s="125">
        <f ca="1">SUM(DemandTotal:CustomerTotal!J238)</f>
        <v>76499.498288335628</v>
      </c>
      <c r="K238" s="125">
        <f ca="1">SUM(DemandTotal:CustomerTotal!K238)</f>
        <v>2846052.5478520314</v>
      </c>
    </row>
    <row r="239" spans="1:11" ht="15" thickTop="1">
      <c r="A239" s="31" t="str">
        <f>IF(ISBLANK('Input-Accounts'!A239),"",'Input-Accounts'!A239)</f>
        <v/>
      </c>
      <c r="B239" t="str">
        <f>IF(ISBLANK('Input-Accounts'!B239),"",'Input-Accounts'!B239)</f>
        <v/>
      </c>
      <c r="D239" s="10"/>
      <c r="E239" s="10"/>
      <c r="G239" s="10"/>
      <c r="H239" s="10"/>
      <c r="I239" s="10"/>
      <c r="J239" s="10"/>
      <c r="K239" s="10"/>
    </row>
    <row r="240" spans="1:11">
      <c r="A240" s="31">
        <f>IF(ISBLANK('Input-Accounts'!A240),"",'Input-Accounts'!A240)</f>
        <v>211</v>
      </c>
      <c r="B240" s="7" t="str">
        <f>IF(ISBLANK('Input-Accounts'!B240),"",'Input-Accounts'!B240)</f>
        <v>Adjustments, Depreciation and Amortization Expense</v>
      </c>
      <c r="D240" s="10"/>
      <c r="E240" s="10"/>
      <c r="G240" s="10"/>
      <c r="H240" s="10"/>
      <c r="I240" s="10"/>
      <c r="J240" s="10"/>
      <c r="K240" s="10"/>
    </row>
    <row r="241" spans="1:11">
      <c r="A241" s="31">
        <f>IF(ISBLANK('Input-Accounts'!A241),"",'Input-Accounts'!A241)</f>
        <v>212</v>
      </c>
      <c r="B241" s="7" t="str">
        <f>IF(ISBLANK('Input-Accounts'!B241),"",'Input-Accounts'!B241)</f>
        <v>Depreciation Expense</v>
      </c>
      <c r="D241" s="10"/>
      <c r="E241" s="10"/>
      <c r="G241" s="10"/>
      <c r="H241" s="10"/>
      <c r="I241" s="10"/>
      <c r="J241" s="10"/>
      <c r="K241" s="10"/>
    </row>
    <row r="242" spans="1:11" outlineLevel="1">
      <c r="A242" s="31">
        <f>IF(ISBLANK('Input-Accounts'!A242),"",'Input-Accounts'!A242)</f>
        <v>213</v>
      </c>
      <c r="B242" s="1" t="str">
        <f>IF(ISBLANK('Input-Accounts'!B242),"",'Input-Accounts'!B242)</f>
        <v>Intangible Plant</v>
      </c>
      <c r="C242" s="31" t="str">
        <f>IF(ISBLANK('Input-Accounts'!C242),"",'Input-Accounts'!C242)</f>
        <v/>
      </c>
      <c r="D242" t="str">
        <f>IF(ISBLANK('Input-Accounts'!D242),"",'Input-Accounts'!D242)</f>
        <v/>
      </c>
      <c r="E242" s="10" t="str">
        <f t="shared" ref="E242:E249" si="11">IFERROR(IF(D242="","",IF(D242=0,0,IF(ABS(D242-SUM($G242:$M242))&lt;Check_Limit,0,1))),1)</f>
        <v/>
      </c>
      <c r="G242" s="10"/>
      <c r="H242" s="10"/>
      <c r="I242" s="10"/>
      <c r="J242" s="10"/>
      <c r="K242" s="10"/>
    </row>
    <row r="243" spans="1:11" outlineLevel="1">
      <c r="A243" s="31">
        <f>IF(ISBLANK('Input-Accounts'!A243),"",'Input-Accounts'!A243)</f>
        <v>214</v>
      </c>
      <c r="B243" s="53" t="str">
        <f>IF(ISBLANK('Input-Accounts'!B243),"",'Input-Accounts'!B243)</f>
        <v>Organization</v>
      </c>
      <c r="C243" s="31">
        <f>IF(ISBLANK('Input-Accounts'!C243),"",'Input-Accounts'!C243)</f>
        <v>301</v>
      </c>
      <c r="D243" s="10">
        <f>IF(ISBLANK('Input-Accounts'!D243),"",'Input-Accounts'!D243)</f>
        <v>0</v>
      </c>
      <c r="E243" s="10">
        <f t="shared" si="11"/>
        <v>0</v>
      </c>
      <c r="F243" s="3"/>
      <c r="G243" s="10">
        <f ca="1">SUM(DemandTotal:CustomerTotal!G243)</f>
        <v>0</v>
      </c>
      <c r="H243" s="10">
        <f ca="1">SUM(DemandTotal:CustomerTotal!H243)</f>
        <v>0</v>
      </c>
      <c r="I243" s="10">
        <f ca="1">SUM(DemandTotal:CustomerTotal!I243)</f>
        <v>0</v>
      </c>
      <c r="J243" s="10">
        <f ca="1">SUM(DemandTotal:CustomerTotal!J243)</f>
        <v>0</v>
      </c>
      <c r="K243" s="10">
        <f ca="1">SUM(DemandTotal:CustomerTotal!K243)</f>
        <v>0</v>
      </c>
    </row>
    <row r="244" spans="1:11" outlineLevel="1">
      <c r="A244" s="31">
        <f>IF(ISBLANK('Input-Accounts'!A244),"",'Input-Accounts'!A244)</f>
        <v>215</v>
      </c>
      <c r="B244" s="53" t="str">
        <f>IF(ISBLANK('Input-Accounts'!B244),"",'Input-Accounts'!B244)</f>
        <v>Misc. Intangible Plant - Plant Related</v>
      </c>
      <c r="C244" s="31">
        <f>IF(ISBLANK('Input-Accounts'!C244),"",'Input-Accounts'!C244)</f>
        <v>303</v>
      </c>
      <c r="D244" s="10">
        <f>IF(ISBLANK('Input-Accounts'!D244),"",'Input-Accounts'!D244)</f>
        <v>2876.1751250000002</v>
      </c>
      <c r="E244" s="10">
        <f t="shared" ca="1" si="11"/>
        <v>0</v>
      </c>
      <c r="F244" s="3"/>
      <c r="G244" s="10">
        <f ca="1">SUM(DemandTotal:CustomerTotal!G244)</f>
        <v>2005.864920571848</v>
      </c>
      <c r="H244" s="10">
        <f ca="1">SUM(DemandTotal:CustomerTotal!H244)</f>
        <v>660.73420916037082</v>
      </c>
      <c r="I244" s="10">
        <f ca="1">SUM(DemandTotal:CustomerTotal!I244)</f>
        <v>0.65751005510399585</v>
      </c>
      <c r="J244" s="10">
        <f ca="1">SUM(DemandTotal:CustomerTotal!J244)</f>
        <v>3.6706909087449295</v>
      </c>
      <c r="K244" s="10">
        <f ca="1">SUM(DemandTotal:CustomerTotal!K244)</f>
        <v>205.24779430393204</v>
      </c>
    </row>
    <row r="245" spans="1:11" outlineLevel="1">
      <c r="A245" s="31">
        <f>IF(ISBLANK('Input-Accounts'!A245),"",'Input-Accounts'!A245)</f>
        <v>216</v>
      </c>
      <c r="B245" s="53" t="str">
        <f>IF(ISBLANK('Input-Accounts'!B245),"",'Input-Accounts'!B245)</f>
        <v>MISC INTANGIBLE PLANT-DIS SOFTWARE</v>
      </c>
      <c r="C245" s="31">
        <f>IF(ISBLANK('Input-Accounts'!C245),"",'Input-Accounts'!C245)</f>
        <v>303.10000000000002</v>
      </c>
      <c r="D245" s="10">
        <f>IF(ISBLANK('Input-Accounts'!D245),"",'Input-Accounts'!D245)</f>
        <v>0</v>
      </c>
      <c r="E245" s="10">
        <f t="shared" si="11"/>
        <v>0</v>
      </c>
      <c r="F245" s="3"/>
      <c r="G245" s="10">
        <f ca="1">SUM(DemandTotal:CustomerTotal!G245)</f>
        <v>0</v>
      </c>
      <c r="H245" s="10">
        <f ca="1">SUM(DemandTotal:CustomerTotal!H245)</f>
        <v>0</v>
      </c>
      <c r="I245" s="10">
        <f ca="1">SUM(DemandTotal:CustomerTotal!I245)</f>
        <v>0</v>
      </c>
      <c r="J245" s="10">
        <f ca="1">SUM(DemandTotal:CustomerTotal!J245)</f>
        <v>0</v>
      </c>
      <c r="K245" s="10">
        <f ca="1">SUM(DemandTotal:CustomerTotal!K245)</f>
        <v>0</v>
      </c>
    </row>
    <row r="246" spans="1:11" outlineLevel="1">
      <c r="A246" s="31">
        <f>IF(ISBLANK('Input-Accounts'!A246),"",'Input-Accounts'!A246)</f>
        <v>217</v>
      </c>
      <c r="B246" s="53" t="str">
        <f>IF(ISBLANK('Input-Accounts'!B246),"",'Input-Accounts'!B246)</f>
        <v>MISC INTANGIBLE PLANT-FARA SOFTWARE</v>
      </c>
      <c r="C246" s="31">
        <f>IF(ISBLANK('Input-Accounts'!C246),"",'Input-Accounts'!C246)</f>
        <v>303.2</v>
      </c>
      <c r="D246" s="10">
        <f>IF(ISBLANK('Input-Accounts'!D246),"",'Input-Accounts'!D246)</f>
        <v>0</v>
      </c>
      <c r="E246" s="10">
        <f t="shared" si="11"/>
        <v>0</v>
      </c>
      <c r="F246" s="3"/>
      <c r="G246" s="10">
        <f ca="1">SUM(DemandTotal:CustomerTotal!G246)</f>
        <v>0</v>
      </c>
      <c r="H246" s="10">
        <f ca="1">SUM(DemandTotal:CustomerTotal!H246)</f>
        <v>0</v>
      </c>
      <c r="I246" s="10">
        <f ca="1">SUM(DemandTotal:CustomerTotal!I246)</f>
        <v>0</v>
      </c>
      <c r="J246" s="10">
        <f ca="1">SUM(DemandTotal:CustomerTotal!J246)</f>
        <v>0</v>
      </c>
      <c r="K246" s="10">
        <f ca="1">SUM(DemandTotal:CustomerTotal!K246)</f>
        <v>0</v>
      </c>
    </row>
    <row r="247" spans="1:11" outlineLevel="1">
      <c r="A247" s="31">
        <f>IF(ISBLANK('Input-Accounts'!A247),"",'Input-Accounts'!A247)</f>
        <v>218</v>
      </c>
      <c r="B247" s="53" t="str">
        <f>IF(ISBLANK('Input-Accounts'!B247),"",'Input-Accounts'!B247)</f>
        <v>MISC INTANGIBLE PLANT-OTHER SOFTWARE</v>
      </c>
      <c r="C247" s="31">
        <f>IF(ISBLANK('Input-Accounts'!C247),"",'Input-Accounts'!C247)</f>
        <v>303.3</v>
      </c>
      <c r="D247" s="10">
        <f>IF(ISBLANK('Input-Accounts'!D247),"",'Input-Accounts'!D247)</f>
        <v>3023081.9587021205</v>
      </c>
      <c r="E247" s="10">
        <f t="shared" ca="1" si="11"/>
        <v>0</v>
      </c>
      <c r="F247" s="3"/>
      <c r="G247" s="10">
        <f ca="1">SUM(DemandTotal:CustomerTotal!G247)</f>
        <v>2108318.7877769489</v>
      </c>
      <c r="H247" s="10">
        <f ca="1">SUM(DemandTotal:CustomerTotal!H247)</f>
        <v>694482.63071603829</v>
      </c>
      <c r="I247" s="10">
        <f ca="1">SUM(DemandTotal:CustomerTotal!I247)</f>
        <v>691.09379605323124</v>
      </c>
      <c r="J247" s="10">
        <f ca="1">SUM(DemandTotal:CustomerTotal!J247)</f>
        <v>3858.1793458069383</v>
      </c>
      <c r="K247" s="10">
        <f ca="1">SUM(DemandTotal:CustomerTotal!K247)</f>
        <v>215731.26706727251</v>
      </c>
    </row>
    <row r="248" spans="1:11" outlineLevel="1">
      <c r="A248" s="31">
        <f>IF(ISBLANK('Input-Accounts'!A248),"",'Input-Accounts'!A248)</f>
        <v>219</v>
      </c>
      <c r="B248" s="53" t="str">
        <f>IF(ISBLANK('Input-Accounts'!B248),"",'Input-Accounts'!B248)</f>
        <v>MISC INTANGIBLE PLANT-CLOUD SOFTWARE</v>
      </c>
      <c r="C248" s="31">
        <f>IF(ISBLANK('Input-Accounts'!C248),"",'Input-Accounts'!C248)</f>
        <v>303.99</v>
      </c>
      <c r="D248" s="10">
        <f>IF(ISBLANK('Input-Accounts'!D248),"",'Input-Accounts'!D248)</f>
        <v>652350.00398243382</v>
      </c>
      <c r="E248" s="10">
        <f t="shared" ca="1" si="11"/>
        <v>0</v>
      </c>
      <c r="F248" s="3"/>
      <c r="G248" s="10">
        <f ca="1">SUM(DemandTotal:CustomerTotal!G248)</f>
        <v>454953.51710312464</v>
      </c>
      <c r="H248" s="10">
        <f ca="1">SUM(DemandTotal:CustomerTotal!H248)</f>
        <v>149862.21118128131</v>
      </c>
      <c r="I248" s="10">
        <f ca="1">SUM(DemandTotal:CustomerTotal!I248)</f>
        <v>149.13093550434695</v>
      </c>
      <c r="J248" s="10">
        <f ca="1">SUM(DemandTotal:CustomerTotal!J248)</f>
        <v>832.55543382047654</v>
      </c>
      <c r="K248" s="10">
        <f ca="1">SUM(DemandTotal:CustomerTotal!K248)</f>
        <v>46552.589328702932</v>
      </c>
    </row>
    <row r="249" spans="1:11" outlineLevel="1">
      <c r="A249" s="31">
        <f>IF(ISBLANK('Input-Accounts'!A249),"",'Input-Accounts'!A249)</f>
        <v>220</v>
      </c>
      <c r="B249" t="str">
        <f>IF(ISBLANK('Input-Accounts'!B249),"",'Input-Accounts'!B249)</f>
        <v>Subtotal - Intangible Plant</v>
      </c>
      <c r="C249" s="31" t="str">
        <f>IF(ISBLANK('Input-Accounts'!C249),"",'Input-Accounts'!C249)</f>
        <v/>
      </c>
      <c r="D249" s="123">
        <f>IF(ISBLANK('Input-Accounts'!D249),"",'Input-Accounts'!D249)</f>
        <v>3678308.1378095541</v>
      </c>
      <c r="E249" s="10">
        <f t="shared" ca="1" si="11"/>
        <v>0</v>
      </c>
      <c r="G249" s="123">
        <f ca="1">SUM(DemandTotal:CustomerTotal!G249)</f>
        <v>2565278.1698006457</v>
      </c>
      <c r="H249" s="123">
        <f ca="1">SUM(DemandTotal:CustomerTotal!H249)</f>
        <v>845005.57610648009</v>
      </c>
      <c r="I249" s="123">
        <f ca="1">SUM(DemandTotal:CustomerTotal!I249)</f>
        <v>840.88224161268215</v>
      </c>
      <c r="J249" s="123">
        <f ca="1">SUM(DemandTotal:CustomerTotal!J249)</f>
        <v>4694.4054705361596</v>
      </c>
      <c r="K249" s="123">
        <f ca="1">SUM(DemandTotal:CustomerTotal!K249)</f>
        <v>262489.10419027938</v>
      </c>
    </row>
    <row r="250" spans="1:11" outlineLevel="1">
      <c r="A250" s="31" t="str">
        <f>IF(ISBLANK('Input-Accounts'!A250),"",'Input-Accounts'!A250)</f>
        <v/>
      </c>
      <c r="B250" t="str">
        <f>IF(ISBLANK('Input-Accounts'!B250),"",'Input-Accounts'!B250)</f>
        <v/>
      </c>
      <c r="D250" s="10"/>
      <c r="E250" s="10"/>
      <c r="G250" s="10"/>
      <c r="H250" s="10"/>
      <c r="I250" s="10"/>
      <c r="J250" s="10"/>
      <c r="K250" s="10"/>
    </row>
    <row r="251" spans="1:11" outlineLevel="1">
      <c r="A251" s="31">
        <f>IF(ISBLANK('Input-Accounts'!A251),"",'Input-Accounts'!A251)</f>
        <v>221</v>
      </c>
      <c r="B251" s="1" t="str">
        <f>IF(ISBLANK('Input-Accounts'!B251),"",'Input-Accounts'!B251)</f>
        <v>Distribution Plant</v>
      </c>
      <c r="C251" s="31" t="str">
        <f>IF(ISBLANK('Input-Accounts'!C251),"",'Input-Accounts'!C251)</f>
        <v/>
      </c>
      <c r="D251" s="10" t="str">
        <f>IF(ISBLANK('Input-Accounts'!D251),"",'Input-Accounts'!D251)</f>
        <v/>
      </c>
      <c r="E251" s="10" t="str">
        <f t="shared" ref="E251:E286" si="12">IFERROR(IF(D251="","",IF(D251=0,0,IF(ABS(D251-SUM($G251:$M251))&lt;Check_Limit,0,1))),1)</f>
        <v/>
      </c>
      <c r="F251" s="3"/>
      <c r="G251" s="10"/>
      <c r="H251" s="10"/>
      <c r="I251" s="10"/>
      <c r="J251" s="10"/>
      <c r="K251" s="10"/>
    </row>
    <row r="252" spans="1:11" outlineLevel="1">
      <c r="A252" s="31">
        <f>IF(ISBLANK('Input-Accounts'!A252),"",'Input-Accounts'!A252)</f>
        <v>222</v>
      </c>
      <c r="B252" s="53" t="str">
        <f>IF(ISBLANK('Input-Accounts'!B252),"",'Input-Accounts'!B252)</f>
        <v>LAND-CITY GATE &amp; MAIN LINE IND. M &amp; R</v>
      </c>
      <c r="C252" s="31">
        <f>IF(ISBLANK('Input-Accounts'!C252),"",'Input-Accounts'!C252)</f>
        <v>374.1</v>
      </c>
      <c r="D252" s="10">
        <f>IF(ISBLANK('Input-Accounts'!D252),"",'Input-Accounts'!D252)</f>
        <v>0</v>
      </c>
      <c r="E252" s="10">
        <f t="shared" si="12"/>
        <v>0</v>
      </c>
      <c r="F252" s="3"/>
      <c r="G252" s="10">
        <f ca="1">SUM(DemandTotal:CustomerTotal!G252)</f>
        <v>0</v>
      </c>
      <c r="H252" s="10">
        <f ca="1">SUM(DemandTotal:CustomerTotal!H252)</f>
        <v>0</v>
      </c>
      <c r="I252" s="10">
        <f ca="1">SUM(DemandTotal:CustomerTotal!I252)</f>
        <v>0</v>
      </c>
      <c r="J252" s="10">
        <f ca="1">SUM(DemandTotal:CustomerTotal!J252)</f>
        <v>0</v>
      </c>
      <c r="K252" s="10">
        <f ca="1">SUM(DemandTotal:CustomerTotal!K252)</f>
        <v>0</v>
      </c>
    </row>
    <row r="253" spans="1:11" outlineLevel="1">
      <c r="A253" s="31">
        <f>IF(ISBLANK('Input-Accounts'!A253),"",'Input-Accounts'!A253)</f>
        <v>223</v>
      </c>
      <c r="B253" s="53" t="str">
        <f>IF(ISBLANK('Input-Accounts'!B253),"",'Input-Accounts'!B253)</f>
        <v>LAND-OTHER DISTRIBUTION SYSTEMS</v>
      </c>
      <c r="C253" s="31">
        <f>IF(ISBLANK('Input-Accounts'!C253),"",'Input-Accounts'!C253)</f>
        <v>374.2</v>
      </c>
      <c r="D253" s="10">
        <f>IF(ISBLANK('Input-Accounts'!D253),"",'Input-Accounts'!D253)</f>
        <v>0</v>
      </c>
      <c r="E253" s="10">
        <f t="shared" si="12"/>
        <v>0</v>
      </c>
      <c r="F253" s="3"/>
      <c r="G253" s="10">
        <f ca="1">SUM(DemandTotal:CustomerTotal!G253)</f>
        <v>0</v>
      </c>
      <c r="H253" s="10">
        <f ca="1">SUM(DemandTotal:CustomerTotal!H253)</f>
        <v>0</v>
      </c>
      <c r="I253" s="10">
        <f ca="1">SUM(DemandTotal:CustomerTotal!I253)</f>
        <v>0</v>
      </c>
      <c r="J253" s="10">
        <f ca="1">SUM(DemandTotal:CustomerTotal!J253)</f>
        <v>0</v>
      </c>
      <c r="K253" s="10">
        <f ca="1">SUM(DemandTotal:CustomerTotal!K253)</f>
        <v>0</v>
      </c>
    </row>
    <row r="254" spans="1:11" outlineLevel="1">
      <c r="A254" s="31">
        <f>IF(ISBLANK('Input-Accounts'!A254),"",'Input-Accounts'!A254)</f>
        <v>224</v>
      </c>
      <c r="B254" s="53" t="str">
        <f>IF(ISBLANK('Input-Accounts'!B254),"",'Input-Accounts'!B254)</f>
        <v>LAND RIGHTS-OTHER DISTR SYSTEMS</v>
      </c>
      <c r="C254" s="31">
        <f>IF(ISBLANK('Input-Accounts'!C254),"",'Input-Accounts'!C254)</f>
        <v>374.4</v>
      </c>
      <c r="D254" s="10">
        <f>IF(ISBLANK('Input-Accounts'!D254),"",'Input-Accounts'!D254)</f>
        <v>42761</v>
      </c>
      <c r="E254" s="10">
        <f t="shared" ca="1" si="12"/>
        <v>0</v>
      </c>
      <c r="F254" s="3"/>
      <c r="G254" s="10">
        <f ca="1">SUM(DemandTotal:CustomerTotal!G254)</f>
        <v>26156.407829580956</v>
      </c>
      <c r="H254" s="10">
        <f ca="1">SUM(DemandTotal:CustomerTotal!H254)</f>
        <v>12189.488291491687</v>
      </c>
      <c r="I254" s="10">
        <f ca="1">SUM(DemandTotal:CustomerTotal!I254)</f>
        <v>13.438327766292845</v>
      </c>
      <c r="J254" s="10">
        <f ca="1">SUM(DemandTotal:CustomerTotal!J254)</f>
        <v>0</v>
      </c>
      <c r="K254" s="10">
        <f ca="1">SUM(DemandTotal:CustomerTotal!K254)</f>
        <v>4401.6655511610652</v>
      </c>
    </row>
    <row r="255" spans="1:11" outlineLevel="1">
      <c r="A255" s="31">
        <f>IF(ISBLANK('Input-Accounts'!A255),"",'Input-Accounts'!A255)</f>
        <v>225</v>
      </c>
      <c r="B255" s="53" t="str">
        <f>IF(ISBLANK('Input-Accounts'!B255),"",'Input-Accounts'!B255)</f>
        <v>RIGHTS OF WAY</v>
      </c>
      <c r="C255" s="31">
        <f>IF(ISBLANK('Input-Accounts'!C255),"",'Input-Accounts'!C255)</f>
        <v>374.5</v>
      </c>
      <c r="D255" s="10">
        <f>IF(ISBLANK('Input-Accounts'!D255),"",'Input-Accounts'!D255)</f>
        <v>29328</v>
      </c>
      <c r="E255" s="10">
        <f t="shared" ca="1" si="12"/>
        <v>0</v>
      </c>
      <c r="F255" s="3"/>
      <c r="G255" s="10">
        <f ca="1">SUM(DemandTotal:CustomerTotal!G255)</f>
        <v>17939.597503003912</v>
      </c>
      <c r="H255" s="10">
        <f ca="1">SUM(DemandTotal:CustomerTotal!H255)</f>
        <v>8360.2654898825622</v>
      </c>
      <c r="I255" s="10">
        <f ca="1">SUM(DemandTotal:CustomerTotal!I255)</f>
        <v>9.2167927955341682</v>
      </c>
      <c r="J255" s="10">
        <f ca="1">SUM(DemandTotal:CustomerTotal!J255)</f>
        <v>0</v>
      </c>
      <c r="K255" s="10">
        <f ca="1">SUM(DemandTotal:CustomerTotal!K255)</f>
        <v>3018.9202143179937</v>
      </c>
    </row>
    <row r="256" spans="1:11" outlineLevel="1">
      <c r="A256" s="31">
        <f>IF(ISBLANK('Input-Accounts'!A256),"",'Input-Accounts'!A256)</f>
        <v>226</v>
      </c>
      <c r="B256" s="53" t="str">
        <f>IF(ISBLANK('Input-Accounts'!B256),"",'Input-Accounts'!B256)</f>
        <v>STRUC &amp; IMPROV-CITY GATE M &amp; R</v>
      </c>
      <c r="C256" s="31">
        <f>IF(ISBLANK('Input-Accounts'!C256),"",'Input-Accounts'!C256)</f>
        <v>375.2</v>
      </c>
      <c r="D256" s="10">
        <f>IF(ISBLANK('Input-Accounts'!D256),"",'Input-Accounts'!D256)</f>
        <v>48</v>
      </c>
      <c r="E256" s="10">
        <f t="shared" ca="1" si="12"/>
        <v>0</v>
      </c>
      <c r="F256" s="3"/>
      <c r="G256" s="10">
        <f ca="1">SUM(DemandTotal:CustomerTotal!G256)</f>
        <v>29.361043376438481</v>
      </c>
      <c r="H256" s="10">
        <f ca="1">SUM(DemandTotal:CustomerTotal!H256)</f>
        <v>13.682922242033651</v>
      </c>
      <c r="I256" s="10">
        <f ca="1">SUM(DemandTotal:CustomerTotal!I256)</f>
        <v>1.5084767259466721E-2</v>
      </c>
      <c r="J256" s="10">
        <f ca="1">SUM(DemandTotal:CustomerTotal!J256)</f>
        <v>0</v>
      </c>
      <c r="K256" s="10">
        <f ca="1">SUM(DemandTotal:CustomerTotal!K256)</f>
        <v>4.9409496142684022</v>
      </c>
    </row>
    <row r="257" spans="1:11" outlineLevel="1">
      <c r="A257" s="31">
        <f>IF(ISBLANK('Input-Accounts'!A257),"",'Input-Accounts'!A257)</f>
        <v>227</v>
      </c>
      <c r="B257" s="53" t="str">
        <f>IF(ISBLANK('Input-Accounts'!B257),"",'Input-Accounts'!B257)</f>
        <v>STRUC &amp; IMPROV-GENERAL M &amp; R</v>
      </c>
      <c r="C257" s="31">
        <f>IF(ISBLANK('Input-Accounts'!C257),"",'Input-Accounts'!C257)</f>
        <v>375.3</v>
      </c>
      <c r="D257" s="10">
        <f>IF(ISBLANK('Input-Accounts'!D257),"",'Input-Accounts'!D257)</f>
        <v>0</v>
      </c>
      <c r="E257" s="10">
        <f t="shared" si="12"/>
        <v>0</v>
      </c>
      <c r="F257" s="3"/>
      <c r="G257" s="10">
        <f ca="1">SUM(DemandTotal:CustomerTotal!G257)</f>
        <v>0</v>
      </c>
      <c r="H257" s="10">
        <f ca="1">SUM(DemandTotal:CustomerTotal!H257)</f>
        <v>0</v>
      </c>
      <c r="I257" s="10">
        <f ca="1">SUM(DemandTotal:CustomerTotal!I257)</f>
        <v>0</v>
      </c>
      <c r="J257" s="10">
        <f ca="1">SUM(DemandTotal:CustomerTotal!J257)</f>
        <v>0</v>
      </c>
      <c r="K257" s="10">
        <f ca="1">SUM(DemandTotal:CustomerTotal!K257)</f>
        <v>0</v>
      </c>
    </row>
    <row r="258" spans="1:11" outlineLevel="1">
      <c r="A258" s="31">
        <f>IF(ISBLANK('Input-Accounts'!A258),"",'Input-Accounts'!A258)</f>
        <v>228</v>
      </c>
      <c r="B258" s="53" t="str">
        <f>IF(ISBLANK('Input-Accounts'!B258),"",'Input-Accounts'!B258)</f>
        <v xml:space="preserve">STRUC &amp; IMPROV-REGULATING </v>
      </c>
      <c r="C258" s="31">
        <f>IF(ISBLANK('Input-Accounts'!C258),"",'Input-Accounts'!C258)</f>
        <v>375.4</v>
      </c>
      <c r="D258" s="10">
        <f>IF(ISBLANK('Input-Accounts'!D258),"",'Input-Accounts'!D258)</f>
        <v>94739.25</v>
      </c>
      <c r="E258" s="10">
        <f t="shared" ca="1" si="12"/>
        <v>0</v>
      </c>
      <c r="F258" s="3"/>
      <c r="G258" s="10">
        <f ca="1">SUM(DemandTotal:CustomerTotal!G258)</f>
        <v>57950.900597942687</v>
      </c>
      <c r="H258" s="10">
        <f ca="1">SUM(DemandTotal:CustomerTotal!H258)</f>
        <v>27006.453979553884</v>
      </c>
      <c r="I258" s="10">
        <f ca="1">SUM(DemandTotal:CustomerTotal!I258)</f>
        <v>29.773323678884015</v>
      </c>
      <c r="J258" s="10">
        <f ca="1">SUM(DemandTotal:CustomerTotal!J258)</f>
        <v>0</v>
      </c>
      <c r="K258" s="10">
        <f ca="1">SUM(DemandTotal:CustomerTotal!K258)</f>
        <v>9752.122098824535</v>
      </c>
    </row>
    <row r="259" spans="1:11" outlineLevel="1">
      <c r="A259" s="31">
        <f>IF(ISBLANK('Input-Accounts'!A259),"",'Input-Accounts'!A259)</f>
        <v>229</v>
      </c>
      <c r="B259" s="53" t="str">
        <f>IF(ISBLANK('Input-Accounts'!B259),"",'Input-Accounts'!B259)</f>
        <v>STRUC &amp; IMPROV-REGULATING - DS-ML DIRECT ASSIGNMENT</v>
      </c>
      <c r="C259" s="31">
        <f>IF(ISBLANK('Input-Accounts'!C259),"",'Input-Accounts'!C259)</f>
        <v>375.4</v>
      </c>
      <c r="D259" s="10">
        <f>IF(ISBLANK('Input-Accounts'!D259),"",'Input-Accounts'!D259)</f>
        <v>734.75</v>
      </c>
      <c r="E259" s="10">
        <f t="shared" ca="1" si="12"/>
        <v>0</v>
      </c>
      <c r="F259" s="3"/>
      <c r="G259" s="10">
        <f ca="1">SUM(DemandTotal:CustomerTotal!G259)</f>
        <v>0</v>
      </c>
      <c r="H259" s="10">
        <f ca="1">SUM(DemandTotal:CustomerTotal!H259)</f>
        <v>0</v>
      </c>
      <c r="I259" s="10">
        <f ca="1">SUM(DemandTotal:CustomerTotal!I259)</f>
        <v>0</v>
      </c>
      <c r="J259" s="10">
        <f ca="1">SUM(DemandTotal:CustomerTotal!J259)</f>
        <v>734.75</v>
      </c>
      <c r="K259" s="10">
        <f ca="1">SUM(DemandTotal:CustomerTotal!K259)</f>
        <v>0</v>
      </c>
    </row>
    <row r="260" spans="1:11" outlineLevel="1">
      <c r="A260" s="31">
        <f>IF(ISBLANK('Input-Accounts'!A260),"",'Input-Accounts'!A260)</f>
        <v>230</v>
      </c>
      <c r="B260" s="53" t="str">
        <f>IF(ISBLANK('Input-Accounts'!B260),"",'Input-Accounts'!B260)</f>
        <v>STRUC &amp; IMPROV-DISTR. IND. M &amp; R</v>
      </c>
      <c r="C260" s="31">
        <f>IF(ISBLANK('Input-Accounts'!C260),"",'Input-Accounts'!C260)</f>
        <v>375.6</v>
      </c>
      <c r="D260" s="10">
        <f>IF(ISBLANK('Input-Accounts'!D260),"",'Input-Accounts'!D260)</f>
        <v>0</v>
      </c>
      <c r="E260" s="10">
        <f t="shared" si="12"/>
        <v>0</v>
      </c>
      <c r="F260" s="3"/>
      <c r="G260" s="10">
        <f ca="1">SUM(DemandTotal:CustomerTotal!G260)</f>
        <v>0</v>
      </c>
      <c r="H260" s="10">
        <f ca="1">SUM(DemandTotal:CustomerTotal!H260)</f>
        <v>0</v>
      </c>
      <c r="I260" s="10">
        <f ca="1">SUM(DemandTotal:CustomerTotal!I260)</f>
        <v>0</v>
      </c>
      <c r="J260" s="10">
        <f ca="1">SUM(DemandTotal:CustomerTotal!J260)</f>
        <v>0</v>
      </c>
      <c r="K260" s="10">
        <f ca="1">SUM(DemandTotal:CustomerTotal!K260)</f>
        <v>0</v>
      </c>
    </row>
    <row r="261" spans="1:11" outlineLevel="1">
      <c r="A261" s="31">
        <f>IF(ISBLANK('Input-Accounts'!A261),"",'Input-Accounts'!A261)</f>
        <v>231</v>
      </c>
      <c r="B261" s="53" t="str">
        <f>IF(ISBLANK('Input-Accounts'!B261),"",'Input-Accounts'!B261)</f>
        <v>STRUC &amp; IMPROV-OTHER DISTR. SYSTEMS</v>
      </c>
      <c r="C261" s="31">
        <f>IF(ISBLANK('Input-Accounts'!C261),"",'Input-Accounts'!C261)</f>
        <v>375.7</v>
      </c>
      <c r="D261" s="10">
        <f>IF(ISBLANK('Input-Accounts'!D261),"",'Input-Accounts'!D261)</f>
        <v>244370</v>
      </c>
      <c r="E261" s="10">
        <f t="shared" ca="1" si="12"/>
        <v>0</v>
      </c>
      <c r="F261" s="3"/>
      <c r="G261" s="10">
        <f ca="1">SUM(DemandTotal:CustomerTotal!G261)</f>
        <v>170425.37027022737</v>
      </c>
      <c r="H261" s="10">
        <f ca="1">SUM(DemandTotal:CustomerTotal!H261)</f>
        <v>56138.312750521349</v>
      </c>
      <c r="I261" s="10">
        <f ca="1">SUM(DemandTotal:CustomerTotal!I261)</f>
        <v>55.864377231119917</v>
      </c>
      <c r="J261" s="10">
        <f ca="1">SUM(DemandTotal:CustomerTotal!J261)</f>
        <v>311.87486797070414</v>
      </c>
      <c r="K261" s="10">
        <f ca="1">SUM(DemandTotal:CustomerTotal!K261)</f>
        <v>17438.577734049446</v>
      </c>
    </row>
    <row r="262" spans="1:11" outlineLevel="1">
      <c r="A262" s="31">
        <f>IF(ISBLANK('Input-Accounts'!A262),"",'Input-Accounts'!A262)</f>
        <v>232</v>
      </c>
      <c r="B262" s="53" t="str">
        <f>IF(ISBLANK('Input-Accounts'!B262),"",'Input-Accounts'!B262)</f>
        <v>STRUC &amp; IMPROV-OTHER DISTR SYS-ILP</v>
      </c>
      <c r="C262" s="31">
        <f>IF(ISBLANK('Input-Accounts'!C262),"",'Input-Accounts'!C262)</f>
        <v>375.71</v>
      </c>
      <c r="D262" s="10">
        <f>IF(ISBLANK('Input-Accounts'!D262),"",'Input-Accounts'!D262)</f>
        <v>56922.48</v>
      </c>
      <c r="E262" s="10">
        <f t="shared" ca="1" si="12"/>
        <v>0</v>
      </c>
      <c r="F262" s="3"/>
      <c r="G262" s="10">
        <f ca="1">SUM(DemandTotal:CustomerTotal!G262)</f>
        <v>39698.141059457426</v>
      </c>
      <c r="H262" s="10">
        <f ca="1">SUM(DemandTotal:CustomerTotal!H262)</f>
        <v>13076.613269940241</v>
      </c>
      <c r="I262" s="10">
        <f ca="1">SUM(DemandTotal:CustomerTotal!I262)</f>
        <v>13.012803927040467</v>
      </c>
      <c r="J262" s="10">
        <f ca="1">SUM(DemandTotal:CustomerTotal!J262)</f>
        <v>72.64676897559049</v>
      </c>
      <c r="K262" s="10">
        <f ca="1">SUM(DemandTotal:CustomerTotal!K262)</f>
        <v>4062.0660976996969</v>
      </c>
    </row>
    <row r="263" spans="1:11" outlineLevel="1">
      <c r="A263" s="31">
        <f>IF(ISBLANK('Input-Accounts'!A263),"",'Input-Accounts'!A263)</f>
        <v>233</v>
      </c>
      <c r="B263" s="53" t="str">
        <f>IF(ISBLANK('Input-Accounts'!B263),"",'Input-Accounts'!B263)</f>
        <v>STRUC &amp; IMPROV-COMMUNICATIONS</v>
      </c>
      <c r="C263" s="31">
        <f>IF(ISBLANK('Input-Accounts'!C263),"",'Input-Accounts'!C263)</f>
        <v>375.8</v>
      </c>
      <c r="D263" s="10">
        <f>IF(ISBLANK('Input-Accounts'!D263),"",'Input-Accounts'!D263)</f>
        <v>2784</v>
      </c>
      <c r="E263" s="10">
        <f t="shared" ca="1" si="12"/>
        <v>0</v>
      </c>
      <c r="F263" s="3"/>
      <c r="G263" s="10">
        <f ca="1">SUM(DemandTotal:CustomerTotal!G263)</f>
        <v>1702.9405158334321</v>
      </c>
      <c r="H263" s="10">
        <f ca="1">SUM(DemandTotal:CustomerTotal!H263)</f>
        <v>793.60949003795179</v>
      </c>
      <c r="I263" s="10">
        <f ca="1">SUM(DemandTotal:CustomerTotal!I263)</f>
        <v>0.87491650104907004</v>
      </c>
      <c r="J263" s="10">
        <f ca="1">SUM(DemandTotal:CustomerTotal!J263)</f>
        <v>0</v>
      </c>
      <c r="K263" s="10">
        <f ca="1">SUM(DemandTotal:CustomerTotal!K263)</f>
        <v>286.57507762756734</v>
      </c>
    </row>
    <row r="264" spans="1:11" outlineLevel="1">
      <c r="A264" s="31">
        <f>IF(ISBLANK('Input-Accounts'!A264),"",'Input-Accounts'!A264)</f>
        <v>234</v>
      </c>
      <c r="B264" s="53" t="str">
        <f>IF(ISBLANK('Input-Accounts'!B264),"",'Input-Accounts'!B264)</f>
        <v>MAINS (Less SMRP)</v>
      </c>
      <c r="C264" s="31">
        <f>IF(ISBLANK('Input-Accounts'!C264),"",'Input-Accounts'!C264)</f>
        <v>376</v>
      </c>
      <c r="D264" s="10">
        <f>IF(ISBLANK('Input-Accounts'!D264),"",'Input-Accounts'!D264)</f>
        <v>7619697.2400000002</v>
      </c>
      <c r="E264" s="10">
        <f t="shared" ca="1" si="12"/>
        <v>0</v>
      </c>
      <c r="F264" s="3"/>
      <c r="G264" s="10">
        <f ca="1">SUM(DemandTotal:CustomerTotal!G264)</f>
        <v>4660880.4412285127</v>
      </c>
      <c r="H264" s="10">
        <f ca="1">SUM(DemandTotal:CustomerTotal!H264)</f>
        <v>2172077.6008908008</v>
      </c>
      <c r="I264" s="10">
        <f ca="1">SUM(DemandTotal:CustomerTotal!I264)</f>
        <v>2394.6116552708531</v>
      </c>
      <c r="J264" s="10">
        <f ca="1">SUM(DemandTotal:CustomerTotal!J264)</f>
        <v>0</v>
      </c>
      <c r="K264" s="10">
        <f ca="1">SUM(DemandTotal:CustomerTotal!K264)</f>
        <v>784344.58622541686</v>
      </c>
    </row>
    <row r="265" spans="1:11" outlineLevel="1">
      <c r="A265" s="31">
        <f>IF(ISBLANK('Input-Accounts'!A265),"",'Input-Accounts'!A265)</f>
        <v>235</v>
      </c>
      <c r="B265" s="53" t="str">
        <f>IF(ISBLANK('Input-Accounts'!B265),"",'Input-Accounts'!B265)</f>
        <v>MAINS - DS-ML DIRECT ASSIGNMENT</v>
      </c>
      <c r="C265" s="31">
        <f>IF(ISBLANK('Input-Accounts'!C265),"",'Input-Accounts'!C265)</f>
        <v>376</v>
      </c>
      <c r="D265" s="10">
        <f>IF(ISBLANK('Input-Accounts'!D265),"",'Input-Accounts'!D265)</f>
        <v>141.97999999999999</v>
      </c>
      <c r="E265" s="10">
        <f t="shared" ca="1" si="12"/>
        <v>0</v>
      </c>
      <c r="F265" s="3"/>
      <c r="G265" s="10">
        <f ca="1">SUM(DemandTotal:CustomerTotal!G265)</f>
        <v>0</v>
      </c>
      <c r="H265" s="10">
        <f ca="1">SUM(DemandTotal:CustomerTotal!H265)</f>
        <v>0</v>
      </c>
      <c r="I265" s="10">
        <f ca="1">SUM(DemandTotal:CustomerTotal!I265)</f>
        <v>0</v>
      </c>
      <c r="J265" s="10">
        <f ca="1">SUM(DemandTotal:CustomerTotal!J265)</f>
        <v>141.97999999999999</v>
      </c>
      <c r="K265" s="10">
        <f ca="1">SUM(DemandTotal:CustomerTotal!K265)</f>
        <v>0</v>
      </c>
    </row>
    <row r="266" spans="1:11" outlineLevel="1">
      <c r="A266" s="31">
        <f>IF(ISBLANK('Input-Accounts'!A266),"",'Input-Accounts'!A266)</f>
        <v>236</v>
      </c>
      <c r="B266" s="53" t="str">
        <f>IF(ISBLANK('Input-Accounts'!B266),"",'Input-Accounts'!B266)</f>
        <v>M &amp; R STATION EQUIP-GENERAL</v>
      </c>
      <c r="C266" s="31">
        <f>IF(ISBLANK('Input-Accounts'!C266),"",'Input-Accounts'!C266)</f>
        <v>378.1</v>
      </c>
      <c r="D266" s="10">
        <f>IF(ISBLANK('Input-Accounts'!D266),"",'Input-Accounts'!D266)</f>
        <v>-5700</v>
      </c>
      <c r="E266" s="10">
        <f t="shared" ca="1" si="12"/>
        <v>0</v>
      </c>
      <c r="F266" s="3"/>
      <c r="G266" s="10">
        <f ca="1">SUM(DemandTotal:CustomerTotal!G266)</f>
        <v>-3486.6239009520696</v>
      </c>
      <c r="H266" s="10">
        <f ca="1">SUM(DemandTotal:CustomerTotal!H266)</f>
        <v>-1624.847016241496</v>
      </c>
      <c r="I266" s="10">
        <f ca="1">SUM(DemandTotal:CustomerTotal!I266)</f>
        <v>-1.7913161120616732</v>
      </c>
      <c r="J266" s="10">
        <f ca="1">SUM(DemandTotal:CustomerTotal!J266)</f>
        <v>0</v>
      </c>
      <c r="K266" s="10">
        <f ca="1">SUM(DemandTotal:CustomerTotal!K266)</f>
        <v>-586.73776669437268</v>
      </c>
    </row>
    <row r="267" spans="1:11" outlineLevel="1">
      <c r="A267" s="31">
        <f>IF(ISBLANK('Input-Accounts'!A267),"",'Input-Accounts'!A267)</f>
        <v>237</v>
      </c>
      <c r="B267" s="53" t="str">
        <f>IF(ISBLANK('Input-Accounts'!B267),"",'Input-Accounts'!B267)</f>
        <v>M &amp; R STA EQUIP-GENERAL-REGULATING (Less SMRP)</v>
      </c>
      <c r="C267" s="31">
        <f>IF(ISBLANK('Input-Accounts'!C267),"",'Input-Accounts'!C267)</f>
        <v>378.2</v>
      </c>
      <c r="D267" s="10">
        <f>IF(ISBLANK('Input-Accounts'!D267),"",'Input-Accounts'!D267)</f>
        <v>978778.32</v>
      </c>
      <c r="E267" s="10">
        <f t="shared" ca="1" si="12"/>
        <v>0</v>
      </c>
      <c r="F267" s="3"/>
      <c r="G267" s="10">
        <f ca="1">SUM(DemandTotal:CustomerTotal!G267)</f>
        <v>598707.34811328305</v>
      </c>
      <c r="H267" s="10">
        <f ca="1">SUM(DemandTotal:CustomerTotal!H267)</f>
        <v>279011.40926559019</v>
      </c>
      <c r="I267" s="10">
        <f ca="1">SUM(DemandTotal:CustomerTotal!I267)</f>
        <v>307.59673241274669</v>
      </c>
      <c r="J267" s="10">
        <f ca="1">SUM(DemandTotal:CustomerTotal!J267)</f>
        <v>0</v>
      </c>
      <c r="K267" s="10">
        <f ca="1">SUM(DemandTotal:CustomerTotal!K267)</f>
        <v>100751.96588871405</v>
      </c>
    </row>
    <row r="268" spans="1:11" outlineLevel="1">
      <c r="A268" s="31">
        <f>IF(ISBLANK('Input-Accounts'!A268),"",'Input-Accounts'!A268)</f>
        <v>238</v>
      </c>
      <c r="B268" s="53" t="str">
        <f>IF(ISBLANK('Input-Accounts'!B268),"",'Input-Accounts'!B268)</f>
        <v>M &amp; R STA EQUIP REG FMV</v>
      </c>
      <c r="C268" s="31">
        <f>IF(ISBLANK('Input-Accounts'!C268),"",'Input-Accounts'!C268)</f>
        <v>378.21</v>
      </c>
      <c r="D268" s="10">
        <f>IF(ISBLANK('Input-Accounts'!D268),"",'Input-Accounts'!D268)</f>
        <v>-25730.039999999994</v>
      </c>
      <c r="E268" s="10">
        <f t="shared" ca="1" si="12"/>
        <v>0</v>
      </c>
      <c r="F268" s="3"/>
      <c r="G268" s="10">
        <f ca="1">SUM(DemandTotal:CustomerTotal!G268)</f>
        <v>-15738.767094114519</v>
      </c>
      <c r="H268" s="10">
        <f ca="1">SUM(DemandTotal:CustomerTotal!H268)</f>
        <v>-7334.6278459253226</v>
      </c>
      <c r="I268" s="10">
        <f ca="1">SUM(DemandTotal:CustomerTotal!I268)</f>
        <v>-8.0860763536826887</v>
      </c>
      <c r="J268" s="10">
        <f ca="1">SUM(DemandTotal:CustomerTotal!J268)</f>
        <v>0</v>
      </c>
      <c r="K268" s="10">
        <f ca="1">SUM(DemandTotal:CustomerTotal!K268)</f>
        <v>-2648.5589836064696</v>
      </c>
    </row>
    <row r="269" spans="1:11" outlineLevel="1">
      <c r="A269" s="31">
        <f>IF(ISBLANK('Input-Accounts'!A269),"",'Input-Accounts'!A269)</f>
        <v>239</v>
      </c>
      <c r="B269" s="53" t="str">
        <f>IF(ISBLANK('Input-Accounts'!B269),"",'Input-Accounts'!B269)</f>
        <v>M &amp; R STA EQUIP-GEN-LOCAL GAS PURCH</v>
      </c>
      <c r="C269" s="31">
        <f>IF(ISBLANK('Input-Accounts'!C269),"",'Input-Accounts'!C269)</f>
        <v>378.3</v>
      </c>
      <c r="D269" s="10">
        <f>IF(ISBLANK('Input-Accounts'!D269),"",'Input-Accounts'!D269)</f>
        <v>1500</v>
      </c>
      <c r="E269" s="10">
        <f t="shared" ca="1" si="12"/>
        <v>0</v>
      </c>
      <c r="F269" s="3"/>
      <c r="G269" s="10">
        <f ca="1">SUM(DemandTotal:CustomerTotal!G269)</f>
        <v>917.53260551370249</v>
      </c>
      <c r="H269" s="10">
        <f ca="1">SUM(DemandTotal:CustomerTotal!H269)</f>
        <v>427.59132006355156</v>
      </c>
      <c r="I269" s="10">
        <f ca="1">SUM(DemandTotal:CustomerTotal!I269)</f>
        <v>0.47139897685833504</v>
      </c>
      <c r="J269" s="10">
        <f ca="1">SUM(DemandTotal:CustomerTotal!J269)</f>
        <v>0</v>
      </c>
      <c r="K269" s="10">
        <f ca="1">SUM(DemandTotal:CustomerTotal!K269)</f>
        <v>154.40467544588756</v>
      </c>
    </row>
    <row r="270" spans="1:11" outlineLevel="1">
      <c r="A270" s="31">
        <f>IF(ISBLANK('Input-Accounts'!A270),"",'Input-Accounts'!A270)</f>
        <v>240</v>
      </c>
      <c r="B270" s="53" t="str">
        <f>IF(ISBLANK('Input-Accounts'!B270),"",'Input-Accounts'!B270)</f>
        <v>Measuring and regulating station equipment—city gate check stations</v>
      </c>
      <c r="C270" s="31">
        <f>IF(ISBLANK('Input-Accounts'!C270),"",'Input-Accounts'!C270)</f>
        <v>379.1</v>
      </c>
      <c r="D270" s="10">
        <f>IF(ISBLANK('Input-Accounts'!D270),"",'Input-Accounts'!D270)</f>
        <v>39480</v>
      </c>
      <c r="E270" s="10">
        <f t="shared" ca="1" si="12"/>
        <v>0</v>
      </c>
      <c r="F270" s="3"/>
      <c r="G270" s="10">
        <f ca="1">SUM(DemandTotal:CustomerTotal!G270)</f>
        <v>24149.45817712065</v>
      </c>
      <c r="H270" s="10">
        <f ca="1">SUM(DemandTotal:CustomerTotal!H270)</f>
        <v>11254.20354407268</v>
      </c>
      <c r="I270" s="10">
        <f ca="1">SUM(DemandTotal:CustomerTotal!I270)</f>
        <v>12.40722107091138</v>
      </c>
      <c r="J270" s="10">
        <f ca="1">SUM(DemandTotal:CustomerTotal!J270)</f>
        <v>0</v>
      </c>
      <c r="K270" s="10">
        <f ca="1">SUM(DemandTotal:CustomerTotal!K270)</f>
        <v>4063.9310577357605</v>
      </c>
    </row>
    <row r="271" spans="1:11" outlineLevel="1">
      <c r="A271" s="31">
        <f>IF(ISBLANK('Input-Accounts'!A271),"",'Input-Accounts'!A271)</f>
        <v>241</v>
      </c>
      <c r="B271" s="53" t="str">
        <f>IF(ISBLANK('Input-Accounts'!B271),"",'Input-Accounts'!B271)</f>
        <v>SERVICES (Less SMRP)</v>
      </c>
      <c r="C271" s="31">
        <f>IF(ISBLANK('Input-Accounts'!C271),"",'Input-Accounts'!C271)</f>
        <v>380</v>
      </c>
      <c r="D271" s="10">
        <f>IF(ISBLANK('Input-Accounts'!D271),"",'Input-Accounts'!D271)</f>
        <v>10721393.67</v>
      </c>
      <c r="E271" s="10">
        <f t="shared" ca="1" si="12"/>
        <v>0</v>
      </c>
      <c r="F271" s="3"/>
      <c r="G271" s="10">
        <f ca="1">SUM(DemandTotal:CustomerTotal!G271)</f>
        <v>9595806.7483269311</v>
      </c>
      <c r="H271" s="10">
        <f ca="1">SUM(DemandTotal:CustomerTotal!H271)</f>
        <v>1109038.3022834135</v>
      </c>
      <c r="I271" s="10">
        <f ca="1">SUM(DemandTotal:CustomerTotal!I271)</f>
        <v>155.15095019003368</v>
      </c>
      <c r="J271" s="10">
        <f ca="1">SUM(DemandTotal:CustomerTotal!J271)</f>
        <v>0</v>
      </c>
      <c r="K271" s="10">
        <f ca="1">SUM(DemandTotal:CustomerTotal!K271)</f>
        <v>16393.468439465429</v>
      </c>
    </row>
    <row r="272" spans="1:11" outlineLevel="1">
      <c r="A272" s="31">
        <f>IF(ISBLANK('Input-Accounts'!A272),"",'Input-Accounts'!A272)</f>
        <v>242</v>
      </c>
      <c r="B272" s="53" t="str">
        <f>IF(ISBLANK('Input-Accounts'!B272),"",'Input-Accounts'!B272)</f>
        <v>METERS</v>
      </c>
      <c r="C272" s="31">
        <f>IF(ISBLANK('Input-Accounts'!C272),"",'Input-Accounts'!C272)</f>
        <v>381</v>
      </c>
      <c r="D272" s="10">
        <f>IF(ISBLANK('Input-Accounts'!D272),"",'Input-Accounts'!D272)</f>
        <v>745856</v>
      </c>
      <c r="E272" s="10">
        <f t="shared" ca="1" si="12"/>
        <v>0</v>
      </c>
      <c r="F272" s="3"/>
      <c r="G272" s="10">
        <f ca="1">SUM(DemandTotal:CustomerTotal!G272)</f>
        <v>569315.54997270054</v>
      </c>
      <c r="H272" s="10">
        <f ca="1">SUM(DemandTotal:CustomerTotal!H272)</f>
        <v>174891.44617413718</v>
      </c>
      <c r="I272" s="10">
        <f ca="1">SUM(DemandTotal:CustomerTotal!I272)</f>
        <v>62.449225706566132</v>
      </c>
      <c r="J272" s="10">
        <f ca="1">SUM(DemandTotal:CustomerTotal!J272)</f>
        <v>0</v>
      </c>
      <c r="K272" s="10">
        <f ca="1">SUM(DemandTotal:CustomerTotal!K272)</f>
        <v>1586.554627455828</v>
      </c>
    </row>
    <row r="273" spans="1:11" outlineLevel="1">
      <c r="A273" s="31">
        <f>IF(ISBLANK('Input-Accounts'!A273),"",'Input-Accounts'!A273)</f>
        <v>243</v>
      </c>
      <c r="B273" s="53" t="str">
        <f>IF(ISBLANK('Input-Accounts'!B273),"",'Input-Accounts'!B273)</f>
        <v>METERS - AMI</v>
      </c>
      <c r="C273" s="31">
        <f>IF(ISBLANK('Input-Accounts'!C273),"",'Input-Accounts'!C273)</f>
        <v>381.1</v>
      </c>
      <c r="D273" s="10">
        <f>IF(ISBLANK('Input-Accounts'!D273),"",'Input-Accounts'!D273)</f>
        <v>677700</v>
      </c>
      <c r="E273" s="10">
        <f t="shared" ca="1" si="12"/>
        <v>0</v>
      </c>
      <c r="F273" s="3"/>
      <c r="G273" s="10">
        <f ca="1">SUM(DemandTotal:CustomerTotal!G273)</f>
        <v>517291.74025079794</v>
      </c>
      <c r="H273" s="10">
        <f ca="1">SUM(DemandTotal:CustomerTotal!H273)</f>
        <v>158909.94115782774</v>
      </c>
      <c r="I273" s="10">
        <f ca="1">SUM(DemandTotal:CustomerTotal!I273)</f>
        <v>56.74264236171576</v>
      </c>
      <c r="J273" s="10">
        <f ca="1">SUM(DemandTotal:CustomerTotal!J273)</f>
        <v>0</v>
      </c>
      <c r="K273" s="10">
        <f ca="1">SUM(DemandTotal:CustomerTotal!K273)</f>
        <v>1441.5759490126977</v>
      </c>
    </row>
    <row r="274" spans="1:11" outlineLevel="1">
      <c r="A274" s="31">
        <f>IF(ISBLANK('Input-Accounts'!A274),"",'Input-Accounts'!A274)</f>
        <v>244</v>
      </c>
      <c r="B274" s="53" t="str">
        <f>IF(ISBLANK('Input-Accounts'!B274),"",'Input-Accounts'!B274)</f>
        <v>METER INSTALLATIONS (Less SMRP)</v>
      </c>
      <c r="C274" s="31">
        <f>IF(ISBLANK('Input-Accounts'!C274),"",'Input-Accounts'!C274)</f>
        <v>382</v>
      </c>
      <c r="D274" s="10">
        <f>IF(ISBLANK('Input-Accounts'!D274),"",'Input-Accounts'!D274)</f>
        <v>244863.75</v>
      </c>
      <c r="E274" s="10">
        <f t="shared" ca="1" si="12"/>
        <v>0</v>
      </c>
      <c r="F274" s="3"/>
      <c r="G274" s="10">
        <f ca="1">SUM(DemandTotal:CustomerTotal!G274)</f>
        <v>186905.70364739018</v>
      </c>
      <c r="H274" s="10">
        <f ca="1">SUM(DemandTotal:CustomerTotal!H274)</f>
        <v>57416.680100612422</v>
      </c>
      <c r="I274" s="10">
        <f ca="1">SUM(DemandTotal:CustomerTotal!I274)</f>
        <v>20.502015926809172</v>
      </c>
      <c r="J274" s="10">
        <f ca="1">SUM(DemandTotal:CustomerTotal!J274)</f>
        <v>0</v>
      </c>
      <c r="K274" s="10">
        <f ca="1">SUM(DemandTotal:CustomerTotal!K274)</f>
        <v>520.86423607061818</v>
      </c>
    </row>
    <row r="275" spans="1:11" outlineLevel="1">
      <c r="A275" s="31">
        <f>IF(ISBLANK('Input-Accounts'!A275),"",'Input-Accounts'!A275)</f>
        <v>245</v>
      </c>
      <c r="B275" s="53" t="str">
        <f>IF(ISBLANK('Input-Accounts'!B275),"",'Input-Accounts'!B275)</f>
        <v>HOUSE REGULATORS (Less SMRP)</v>
      </c>
      <c r="C275" s="31">
        <f>IF(ISBLANK('Input-Accounts'!C275),"",'Input-Accounts'!C275)</f>
        <v>383</v>
      </c>
      <c r="D275" s="10">
        <f>IF(ISBLANK('Input-Accounts'!D275),"",'Input-Accounts'!D275)</f>
        <v>171842.73</v>
      </c>
      <c r="E275" s="10">
        <f t="shared" ca="1" si="12"/>
        <v>0</v>
      </c>
      <c r="F275" s="3"/>
      <c r="G275" s="10">
        <f ca="1">SUM(DemandTotal:CustomerTotal!G275)</f>
        <v>131168.40025254243</v>
      </c>
      <c r="H275" s="10">
        <f ca="1">SUM(DemandTotal:CustomerTotal!H275)</f>
        <v>40294.404770105473</v>
      </c>
      <c r="I275" s="10">
        <f ca="1">SUM(DemandTotal:CustomerTotal!I275)</f>
        <v>14.388092918475555</v>
      </c>
      <c r="J275" s="10">
        <f ca="1">SUM(DemandTotal:CustomerTotal!J275)</f>
        <v>0</v>
      </c>
      <c r="K275" s="10">
        <f ca="1">SUM(DemandTotal:CustomerTotal!K275)</f>
        <v>365.53688443364729</v>
      </c>
    </row>
    <row r="276" spans="1:11" outlineLevel="1">
      <c r="A276" s="31">
        <f>IF(ISBLANK('Input-Accounts'!A276),"",'Input-Accounts'!A276)</f>
        <v>246</v>
      </c>
      <c r="B276" s="53" t="str">
        <f>IF(ISBLANK('Input-Accounts'!B276),"",'Input-Accounts'!B276)</f>
        <v>HOUSE REGULATOR INSTALLATIONS</v>
      </c>
      <c r="C276" s="31">
        <f>IF(ISBLANK('Input-Accounts'!C276),"",'Input-Accounts'!C276)</f>
        <v>384</v>
      </c>
      <c r="D276" s="10">
        <f>IF(ISBLANK('Input-Accounts'!D276),"",'Input-Accounts'!D276)</f>
        <v>41496</v>
      </c>
      <c r="E276" s="10">
        <f t="shared" ca="1" si="12"/>
        <v>0</v>
      </c>
      <c r="F276" s="3"/>
      <c r="G276" s="10">
        <f ca="1">SUM(DemandTotal:CustomerTotal!G276)</f>
        <v>31674.100713364485</v>
      </c>
      <c r="H276" s="10">
        <f ca="1">SUM(DemandTotal:CustomerTotal!H276)</f>
        <v>9730.1562908148444</v>
      </c>
      <c r="I276" s="10">
        <f ca="1">SUM(DemandTotal:CustomerTotal!I276)</f>
        <v>3.4743879112317502</v>
      </c>
      <c r="J276" s="10">
        <f ca="1">SUM(DemandTotal:CustomerTotal!J276)</f>
        <v>0</v>
      </c>
      <c r="K276" s="10">
        <f ca="1">SUM(DemandTotal:CustomerTotal!K276)</f>
        <v>88.268607909445038</v>
      </c>
    </row>
    <row r="277" spans="1:11" outlineLevel="1">
      <c r="A277" s="31">
        <f>IF(ISBLANK('Input-Accounts'!A277),"",'Input-Accounts'!A277)</f>
        <v>247</v>
      </c>
      <c r="B277" s="53" t="str">
        <f>IF(ISBLANK('Input-Accounts'!B277),"",'Input-Accounts'!B277)</f>
        <v>INDUSTRIAL M &amp; R STATION EQUIPMENT</v>
      </c>
      <c r="C277" s="31">
        <f>IF(ISBLANK('Input-Accounts'!C277),"",'Input-Accounts'!C277)</f>
        <v>385</v>
      </c>
      <c r="D277" s="10">
        <f>IF(ISBLANK('Input-Accounts'!D277),"",'Input-Accounts'!D277)</f>
        <v>320823.94</v>
      </c>
      <c r="E277" s="10">
        <f t="shared" ca="1" si="12"/>
        <v>0</v>
      </c>
      <c r="F277" s="3"/>
      <c r="G277" s="10">
        <f ca="1">SUM(DemandTotal:CustomerTotal!G277)</f>
        <v>0</v>
      </c>
      <c r="H277" s="10">
        <f ca="1">SUM(DemandTotal:CustomerTotal!H277)</f>
        <v>97606.564968518796</v>
      </c>
      <c r="I277" s="10">
        <f ca="1">SUM(DemandTotal:CustomerTotal!I277)</f>
        <v>786.20675577338386</v>
      </c>
      <c r="J277" s="10">
        <f ca="1">SUM(DemandTotal:CustomerTotal!J277)</f>
        <v>0</v>
      </c>
      <c r="K277" s="10">
        <f ca="1">SUM(DemandTotal:CustomerTotal!K277)</f>
        <v>222431.16827570781</v>
      </c>
    </row>
    <row r="278" spans="1:11" outlineLevel="1">
      <c r="A278" s="31">
        <f>IF(ISBLANK('Input-Accounts'!A278),"",'Input-Accounts'!A278)</f>
        <v>248</v>
      </c>
      <c r="B278" s="53" t="str">
        <f>IF(ISBLANK('Input-Accounts'!B278),"",'Input-Accounts'!B278)</f>
        <v>INDUSTRIAL M &amp; R STATION EQUIPMENT - DS-ML DIRECT ASSIGNMENT</v>
      </c>
      <c r="C278" s="31">
        <f>IF(ISBLANK('Input-Accounts'!C278),"",'Input-Accounts'!C278)</f>
        <v>385</v>
      </c>
      <c r="D278" s="10">
        <f>IF(ISBLANK('Input-Accounts'!D278),"",'Input-Accounts'!D278)</f>
        <v>27232.06</v>
      </c>
      <c r="E278" s="10">
        <f t="shared" ca="1" si="12"/>
        <v>0</v>
      </c>
      <c r="F278" s="3"/>
      <c r="G278" s="10">
        <f ca="1">SUM(DemandTotal:CustomerTotal!G278)</f>
        <v>0</v>
      </c>
      <c r="H278" s="10">
        <f ca="1">SUM(DemandTotal:CustomerTotal!H278)</f>
        <v>0</v>
      </c>
      <c r="I278" s="10">
        <f ca="1">SUM(DemandTotal:CustomerTotal!I278)</f>
        <v>0</v>
      </c>
      <c r="J278" s="10">
        <f ca="1">SUM(DemandTotal:CustomerTotal!J278)</f>
        <v>27232.06</v>
      </c>
      <c r="K278" s="10">
        <f ca="1">SUM(DemandTotal:CustomerTotal!K278)</f>
        <v>0</v>
      </c>
    </row>
    <row r="279" spans="1:11" outlineLevel="1">
      <c r="A279" s="31">
        <f>IF(ISBLANK('Input-Accounts'!A279),"",'Input-Accounts'!A279)</f>
        <v>249</v>
      </c>
      <c r="B279" s="53" t="str">
        <f>IF(ISBLANK('Input-Accounts'!B279),"",'Input-Accounts'!B279)</f>
        <v>OTHER EQUIP-ODORIZATION</v>
      </c>
      <c r="C279" s="31">
        <f>IF(ISBLANK('Input-Accounts'!C279),"",'Input-Accounts'!C279)</f>
        <v>387.2</v>
      </c>
      <c r="D279" s="10">
        <f>IF(ISBLANK('Input-Accounts'!D279),"",'Input-Accounts'!D279)</f>
        <v>0</v>
      </c>
      <c r="E279" s="10">
        <f t="shared" si="12"/>
        <v>0</v>
      </c>
      <c r="F279" s="3"/>
      <c r="G279" s="10">
        <f ca="1">SUM(DemandTotal:CustomerTotal!G279)</f>
        <v>0</v>
      </c>
      <c r="H279" s="10">
        <f ca="1">SUM(DemandTotal:CustomerTotal!H279)</f>
        <v>0</v>
      </c>
      <c r="I279" s="10">
        <f ca="1">SUM(DemandTotal:CustomerTotal!I279)</f>
        <v>0</v>
      </c>
      <c r="J279" s="10">
        <f ca="1">SUM(DemandTotal:CustomerTotal!J279)</f>
        <v>0</v>
      </c>
      <c r="K279" s="10">
        <f ca="1">SUM(DemandTotal:CustomerTotal!K279)</f>
        <v>0</v>
      </c>
    </row>
    <row r="280" spans="1:11" outlineLevel="1">
      <c r="A280" s="31">
        <f>IF(ISBLANK('Input-Accounts'!A280),"",'Input-Accounts'!A280)</f>
        <v>250</v>
      </c>
      <c r="B280" s="53" t="str">
        <f>IF(ISBLANK('Input-Accounts'!B280),"",'Input-Accounts'!B280)</f>
        <v>OTHER EQUIP-TELEPHONE</v>
      </c>
      <c r="C280" s="31">
        <f>IF(ISBLANK('Input-Accounts'!C280),"",'Input-Accounts'!C280)</f>
        <v>387.41</v>
      </c>
      <c r="D280" s="10">
        <f>IF(ISBLANK('Input-Accounts'!D280),"",'Input-Accounts'!D280)</f>
        <v>12924</v>
      </c>
      <c r="E280" s="10">
        <f t="shared" ca="1" si="12"/>
        <v>0</v>
      </c>
      <c r="F280" s="3"/>
      <c r="G280" s="10">
        <f ca="1">SUM(DemandTotal:CustomerTotal!G280)</f>
        <v>9013.2892146025224</v>
      </c>
      <c r="H280" s="10">
        <f ca="1">SUM(DemandTotal:CustomerTotal!H280)</f>
        <v>2968.9878216955349</v>
      </c>
      <c r="I280" s="10">
        <f ca="1">SUM(DemandTotal:CustomerTotal!I280)</f>
        <v>2.9545001896099921</v>
      </c>
      <c r="J280" s="10">
        <f ca="1">SUM(DemandTotal:CustomerTotal!J280)</f>
        <v>16.494131004842576</v>
      </c>
      <c r="K280" s="10">
        <f ca="1">SUM(DemandTotal:CustomerTotal!K280)</f>
        <v>922.27433250748868</v>
      </c>
    </row>
    <row r="281" spans="1:11" outlineLevel="1">
      <c r="A281" s="31">
        <f>IF(ISBLANK('Input-Accounts'!A281),"",'Input-Accounts'!A281)</f>
        <v>251</v>
      </c>
      <c r="B281" s="53" t="str">
        <f>IF(ISBLANK('Input-Accounts'!B281),"",'Input-Accounts'!B281)</f>
        <v>OTHER EQUIPMENT-RADIO</v>
      </c>
      <c r="C281" s="31">
        <f>IF(ISBLANK('Input-Accounts'!C281),"",'Input-Accounts'!C281)</f>
        <v>387.42</v>
      </c>
      <c r="D281" s="10">
        <f>IF(ISBLANK('Input-Accounts'!D281),"",'Input-Accounts'!D281)</f>
        <v>20796</v>
      </c>
      <c r="E281" s="10">
        <f t="shared" ca="1" si="12"/>
        <v>0</v>
      </c>
      <c r="F281" s="3"/>
      <c r="G281" s="10">
        <f ca="1">SUM(DemandTotal:CustomerTotal!G281)</f>
        <v>14503.277816997374</v>
      </c>
      <c r="H281" s="10">
        <f ca="1">SUM(DemandTotal:CustomerTotal!H281)</f>
        <v>4777.3963741860371</v>
      </c>
      <c r="I281" s="10">
        <f ca="1">SUM(DemandTotal:CustomerTotal!I281)</f>
        <v>4.7540843348134789</v>
      </c>
      <c r="J281" s="10">
        <f ca="1">SUM(DemandTotal:CustomerTotal!J281)</f>
        <v>26.540695479472777</v>
      </c>
      <c r="K281" s="10">
        <f ca="1">SUM(DemandTotal:CustomerTotal!K281)</f>
        <v>1484.0310290023008</v>
      </c>
    </row>
    <row r="282" spans="1:11" outlineLevel="1">
      <c r="A282" s="31">
        <f>IF(ISBLANK('Input-Accounts'!A282),"",'Input-Accounts'!A282)</f>
        <v>252</v>
      </c>
      <c r="B282" s="53" t="str">
        <f>IF(ISBLANK('Input-Accounts'!B282),"",'Input-Accounts'!B282)</f>
        <v>OTHER EQUIP-OTHER COMMUNICATION</v>
      </c>
      <c r="C282" s="31">
        <f>IF(ISBLANK('Input-Accounts'!C282),"",'Input-Accounts'!C282)</f>
        <v>387.44</v>
      </c>
      <c r="D282" s="10">
        <f>IF(ISBLANK('Input-Accounts'!D282),"",'Input-Accounts'!D282)</f>
        <v>6180</v>
      </c>
      <c r="E282" s="10">
        <f t="shared" ca="1" si="12"/>
        <v>0</v>
      </c>
      <c r="F282" s="3"/>
      <c r="G282" s="10">
        <f ca="1">SUM(DemandTotal:CustomerTotal!G282)</f>
        <v>4309.9758082825438</v>
      </c>
      <c r="H282" s="10">
        <f ca="1">SUM(DemandTotal:CustomerTotal!H282)</f>
        <v>1419.7109825192206</v>
      </c>
      <c r="I282" s="10">
        <f ca="1">SUM(DemandTotal:CustomerTotal!I282)</f>
        <v>1.4127832847252981</v>
      </c>
      <c r="J282" s="10">
        <f ca="1">SUM(DemandTotal:CustomerTotal!J282)</f>
        <v>7.8871657079795048</v>
      </c>
      <c r="K282" s="10">
        <f ca="1">SUM(DemandTotal:CustomerTotal!K282)</f>
        <v>441.0132602055308</v>
      </c>
    </row>
    <row r="283" spans="1:11" outlineLevel="1">
      <c r="A283" s="31">
        <f>IF(ISBLANK('Input-Accounts'!A283),"",'Input-Accounts'!A283)</f>
        <v>253</v>
      </c>
      <c r="B283" s="53" t="str">
        <f>IF(ISBLANK('Input-Accounts'!B283),"",'Input-Accounts'!B283)</f>
        <v>OTHER EQUIP-TELEMETERING</v>
      </c>
      <c r="C283" s="31">
        <f>IF(ISBLANK('Input-Accounts'!C283),"",'Input-Accounts'!C283)</f>
        <v>387.45</v>
      </c>
      <c r="D283" s="10">
        <f>IF(ISBLANK('Input-Accounts'!D283),"",'Input-Accounts'!D283)</f>
        <v>322980</v>
      </c>
      <c r="E283" s="10">
        <f t="shared" ca="1" si="12"/>
        <v>0</v>
      </c>
      <c r="F283" s="3"/>
      <c r="G283" s="10">
        <f ca="1">SUM(DemandTotal:CustomerTotal!G283)</f>
        <v>225248.54151441681</v>
      </c>
      <c r="H283" s="10">
        <f ca="1">SUM(DemandTotal:CustomerTotal!H283)</f>
        <v>74197.128338844312</v>
      </c>
      <c r="I283" s="10">
        <f ca="1">SUM(DemandTotal:CustomerTotal!I283)</f>
        <v>73.835072055109507</v>
      </c>
      <c r="J283" s="10">
        <f ca="1">SUM(DemandTotal:CustomerTotal!J283)</f>
        <v>412.20012627236576</v>
      </c>
      <c r="K283" s="10">
        <f ca="1">SUM(DemandTotal:CustomerTotal!K283)</f>
        <v>23048.294948411385</v>
      </c>
    </row>
    <row r="284" spans="1:11" outlineLevel="1">
      <c r="A284" s="31">
        <f>IF(ISBLANK('Input-Accounts'!A284),"",'Input-Accounts'!A284)</f>
        <v>254</v>
      </c>
      <c r="B284" s="53" t="str">
        <f>IF(ISBLANK('Input-Accounts'!B284),"",'Input-Accounts'!B284)</f>
        <v>OTHER EQUIP-CUST INFO SERVICE</v>
      </c>
      <c r="C284" s="31">
        <f>IF(ISBLANK('Input-Accounts'!C284),"",'Input-Accounts'!C284)</f>
        <v>387.46</v>
      </c>
      <c r="D284" s="10">
        <f>IF(ISBLANK('Input-Accounts'!D284),"",'Input-Accounts'!D284)</f>
        <v>5640</v>
      </c>
      <c r="E284" s="10">
        <f t="shared" ca="1" si="12"/>
        <v>0</v>
      </c>
      <c r="F284" s="3"/>
      <c r="G284" s="10">
        <f ca="1">SUM(DemandTotal:CustomerTotal!G284)</f>
        <v>3933.3759803743596</v>
      </c>
      <c r="H284" s="10">
        <f ca="1">SUM(DemandTotal:CustomerTotal!H284)</f>
        <v>1295.6585665709392</v>
      </c>
      <c r="I284" s="10">
        <f ca="1">SUM(DemandTotal:CustomerTotal!I284)</f>
        <v>1.2893362015939611</v>
      </c>
      <c r="J284" s="10">
        <f ca="1">SUM(DemandTotal:CustomerTotal!J284)</f>
        <v>7.1979958888356643</v>
      </c>
      <c r="K284" s="10">
        <f ca="1">SUM(DemandTotal:CustomerTotal!K284)</f>
        <v>402.47812096427083</v>
      </c>
    </row>
    <row r="285" spans="1:11" outlineLevel="1">
      <c r="A285" s="31">
        <f>IF(ISBLANK('Input-Accounts'!A285),"",'Input-Accounts'!A285)</f>
        <v>255</v>
      </c>
      <c r="B285" s="53" t="str">
        <f>IF(ISBLANK('Input-Accounts'!B285),"",'Input-Accounts'!B285)</f>
        <v>GPS PIPE LOCATORS</v>
      </c>
      <c r="C285" s="31">
        <f>IF(ISBLANK('Input-Accounts'!C285),"",'Input-Accounts'!C285)</f>
        <v>387.5</v>
      </c>
      <c r="D285" s="10">
        <f>IF(ISBLANK('Input-Accounts'!D285),"",'Input-Accounts'!D285)</f>
        <v>32136</v>
      </c>
      <c r="E285" s="10">
        <f t="shared" ca="1" si="12"/>
        <v>0</v>
      </c>
      <c r="F285" s="3"/>
      <c r="G285" s="10">
        <f ca="1">SUM(DemandTotal:CustomerTotal!G285)</f>
        <v>22411.874203069226</v>
      </c>
      <c r="H285" s="10">
        <f ca="1">SUM(DemandTotal:CustomerTotal!H285)</f>
        <v>7382.497109099947</v>
      </c>
      <c r="I285" s="10">
        <f ca="1">SUM(DemandTotal:CustomerTotal!I285)</f>
        <v>7.3464730805715499</v>
      </c>
      <c r="J285" s="10">
        <f ca="1">SUM(DemandTotal:CustomerTotal!J285)</f>
        <v>41.013261681493425</v>
      </c>
      <c r="K285" s="10">
        <f ca="1">SUM(DemandTotal:CustomerTotal!K285)</f>
        <v>2293.2689530687608</v>
      </c>
    </row>
    <row r="286" spans="1:11" outlineLevel="1">
      <c r="A286" s="31">
        <f>IF(ISBLANK('Input-Accounts'!A286),"",'Input-Accounts'!A286)</f>
        <v>256</v>
      </c>
      <c r="B286" t="str">
        <f>IF(ISBLANK('Input-Accounts'!B286),"",'Input-Accounts'!B286)</f>
        <v>Subtotal - Distribution Plant</v>
      </c>
      <c r="C286" s="31" t="str">
        <f>IF(ISBLANK('Input-Accounts'!C286),"",'Input-Accounts'!C286)</f>
        <v/>
      </c>
      <c r="D286" s="123">
        <f>IF(ISBLANK('Input-Accounts'!D286),"",'Input-Accounts'!D286)</f>
        <v>22431719.130000003</v>
      </c>
      <c r="E286" s="10">
        <f t="shared" ca="1" si="12"/>
        <v>0</v>
      </c>
      <c r="G286" s="123">
        <f ca="1">SUM(DemandTotal:CustomerTotal!G286)</f>
        <v>16890914.685650256</v>
      </c>
      <c r="H286" s="123">
        <f ca="1">SUM(DemandTotal:CustomerTotal!H286)</f>
        <v>4311318.6312903762</v>
      </c>
      <c r="I286" s="123">
        <f ca="1">SUM(DemandTotal:CustomerTotal!I286)</f>
        <v>4017.9115618674446</v>
      </c>
      <c r="J286" s="123">
        <f ca="1">SUM(DemandTotal:CustomerTotal!J286)</f>
        <v>29004.645012981287</v>
      </c>
      <c r="K286" s="123">
        <f ca="1">SUM(DemandTotal:CustomerTotal!K286)</f>
        <v>1196463.2564845216</v>
      </c>
    </row>
    <row r="287" spans="1:11" outlineLevel="1">
      <c r="A287" s="31" t="str">
        <f>IF(ISBLANK('Input-Accounts'!A287),"",'Input-Accounts'!A287)</f>
        <v/>
      </c>
      <c r="B287" s="53" t="str">
        <f>IF(ISBLANK('Input-Accounts'!B287),"",'Input-Accounts'!B287)</f>
        <v/>
      </c>
      <c r="D287" s="10"/>
      <c r="E287" s="10"/>
      <c r="G287" s="10"/>
      <c r="H287" s="10"/>
      <c r="I287" s="10"/>
      <c r="J287" s="10"/>
      <c r="K287" s="10"/>
    </row>
    <row r="288" spans="1:11" outlineLevel="1">
      <c r="A288" s="31">
        <f>IF(ISBLANK('Input-Accounts'!A288),"",'Input-Accounts'!A288)</f>
        <v>257</v>
      </c>
      <c r="B288" s="1" t="str">
        <f>IF(ISBLANK('Input-Accounts'!B288),"",'Input-Accounts'!B288)</f>
        <v>General Plant</v>
      </c>
      <c r="D288" s="10"/>
      <c r="E288" s="10"/>
      <c r="G288" s="10"/>
      <c r="H288" s="10"/>
      <c r="I288" s="10"/>
      <c r="J288" s="10"/>
      <c r="K288" s="10"/>
    </row>
    <row r="289" spans="1:11" outlineLevel="1">
      <c r="A289" s="31">
        <f>IF(ISBLANK('Input-Accounts'!A289),"",'Input-Accounts'!A289)</f>
        <v>258</v>
      </c>
      <c r="B289" s="53" t="str">
        <f>IF(ISBLANK('Input-Accounts'!B289),"",'Input-Accounts'!B289)</f>
        <v>OFFICE FURN &amp; EQUIP-UNSPECIFIED</v>
      </c>
      <c r="C289" s="31">
        <f>IF(ISBLANK('Input-Accounts'!C289),"",'Input-Accounts'!C289)</f>
        <v>391.1</v>
      </c>
      <c r="D289" s="10">
        <f>IF(ISBLANK('Input-Accounts'!D289),"",'Input-Accounts'!D289)</f>
        <v>103865</v>
      </c>
      <c r="E289" s="10">
        <f t="shared" ref="E289:E303" ca="1" si="13">IFERROR(IF(D289="","",IF(D289=0,0,IF(ABS(D289-SUM($G289:$M289))&lt;Check_Limit,0,1))),1)</f>
        <v>0</v>
      </c>
      <c r="F289" s="3"/>
      <c r="G289" s="10">
        <f ca="1">SUM(DemandTotal:CustomerTotal!G289)</f>
        <v>72436.187269784205</v>
      </c>
      <c r="H289" s="10">
        <f ca="1">SUM(DemandTotal:CustomerTotal!H289)</f>
        <v>23860.563300867128</v>
      </c>
      <c r="I289" s="10">
        <f ca="1">SUM(DemandTotal:CustomerTotal!I289)</f>
        <v>23.744132017474605</v>
      </c>
      <c r="J289" s="10">
        <f ca="1">SUM(DemandTotal:CustomerTotal!J289)</f>
        <v>132.55670975069438</v>
      </c>
      <c r="K289" s="10">
        <f ca="1">SUM(DemandTotal:CustomerTotal!K289)</f>
        <v>7411.9485875804949</v>
      </c>
    </row>
    <row r="290" spans="1:11" outlineLevel="1">
      <c r="A290" s="31">
        <f>IF(ISBLANK('Input-Accounts'!A290),"",'Input-Accounts'!A290)</f>
        <v>259</v>
      </c>
      <c r="B290" s="53" t="str">
        <f>IF(ISBLANK('Input-Accounts'!B290),"",'Input-Accounts'!B290)</f>
        <v xml:space="preserve">OFFICE FURN &amp; EQUIP-DATA HANDLING </v>
      </c>
      <c r="C290" s="31">
        <f>IF(ISBLANK('Input-Accounts'!C290),"",'Input-Accounts'!C290)</f>
        <v>391.11</v>
      </c>
      <c r="D290" s="10">
        <f>IF(ISBLANK('Input-Accounts'!D290),"",'Input-Accounts'!D290)</f>
        <v>6311.0000000000009</v>
      </c>
      <c r="E290" s="10">
        <f t="shared" ca="1" si="13"/>
        <v>0</v>
      </c>
      <c r="F290" s="3"/>
      <c r="G290" s="10">
        <f ca="1">SUM(DemandTotal:CustomerTotal!G290)</f>
        <v>4401.3361369047143</v>
      </c>
      <c r="H290" s="10">
        <f ca="1">SUM(DemandTotal:CustomerTotal!H290)</f>
        <v>1449.8051797214891</v>
      </c>
      <c r="I290" s="10">
        <f ca="1">SUM(DemandTotal:CustomerTotal!I290)</f>
        <v>1.4427306326701226</v>
      </c>
      <c r="J290" s="10">
        <f ca="1">SUM(DemandTotal:CustomerTotal!J290)</f>
        <v>8.0543532011421775</v>
      </c>
      <c r="K290" s="10">
        <f ca="1">SUM(DemandTotal:CustomerTotal!K290)</f>
        <v>450.3615995399847</v>
      </c>
    </row>
    <row r="291" spans="1:11" outlineLevel="1">
      <c r="A291" s="31">
        <f>IF(ISBLANK('Input-Accounts'!A291),"",'Input-Accounts'!A291)</f>
        <v>260</v>
      </c>
      <c r="B291" s="53" t="str">
        <f>IF(ISBLANK('Input-Accounts'!B291),"",'Input-Accounts'!B291)</f>
        <v>OFFICE FURN &amp; EQUIP-INFO SYSTEMS</v>
      </c>
      <c r="C291" s="31">
        <f>IF(ISBLANK('Input-Accounts'!C291),"",'Input-Accounts'!C291)</f>
        <v>391.12</v>
      </c>
      <c r="D291" s="10">
        <f>IF(ISBLANK('Input-Accounts'!D291),"",'Input-Accounts'!D291)</f>
        <v>12903</v>
      </c>
      <c r="E291" s="10">
        <f t="shared" ca="1" si="13"/>
        <v>0</v>
      </c>
      <c r="F291" s="3"/>
      <c r="G291" s="10">
        <f ca="1">SUM(DemandTotal:CustomerTotal!G291)</f>
        <v>8998.6436657394261</v>
      </c>
      <c r="H291" s="10">
        <f ca="1">SUM(DemandTotal:CustomerTotal!H291)</f>
        <v>2964.1635610753237</v>
      </c>
      <c r="I291" s="10">
        <f ca="1">SUM(DemandTotal:CustomerTotal!I291)</f>
        <v>2.9496994697104397</v>
      </c>
      <c r="J291" s="10">
        <f ca="1">SUM(DemandTotal:CustomerTotal!J291)</f>
        <v>16.467329956320313</v>
      </c>
      <c r="K291" s="10">
        <f ca="1">SUM(DemandTotal:CustomerTotal!K291)</f>
        <v>920.77574375921733</v>
      </c>
    </row>
    <row r="292" spans="1:11" outlineLevel="1">
      <c r="A292" s="31">
        <f>IF(ISBLANK('Input-Accounts'!A292),"",'Input-Accounts'!A292)</f>
        <v>261</v>
      </c>
      <c r="B292" s="53" t="str">
        <f>IF(ISBLANK('Input-Accounts'!B292),"",'Input-Accounts'!B292)</f>
        <v>TRANS EQUIP-TRAILERS OVER $1,000</v>
      </c>
      <c r="C292" s="31">
        <f>IF(ISBLANK('Input-Accounts'!C292),"",'Input-Accounts'!C292)</f>
        <v>392.2</v>
      </c>
      <c r="D292" s="10">
        <f>IF(ISBLANK('Input-Accounts'!D292),"",'Input-Accounts'!D292)</f>
        <v>444</v>
      </c>
      <c r="E292" s="10">
        <f t="shared" ca="1" si="13"/>
        <v>0</v>
      </c>
      <c r="F292" s="3"/>
      <c r="G292" s="10">
        <f ca="1">SUM(DemandTotal:CustomerTotal!G292)</f>
        <v>309.648747391173</v>
      </c>
      <c r="H292" s="10">
        <f ca="1">SUM(DemandTotal:CustomerTotal!H292)</f>
        <v>101.99865311303139</v>
      </c>
      <c r="I292" s="10">
        <f ca="1">SUM(DemandTotal:CustomerTotal!I292)</f>
        <v>0.10150093501909908</v>
      </c>
      <c r="J292" s="10">
        <f ca="1">SUM(DemandTotal:CustomerTotal!J292)</f>
        <v>0.56665074018493522</v>
      </c>
      <c r="K292" s="10">
        <f ca="1">SUM(DemandTotal:CustomerTotal!K292)</f>
        <v>31.684447820591537</v>
      </c>
    </row>
    <row r="293" spans="1:11" outlineLevel="1">
      <c r="A293" s="31">
        <f>IF(ISBLANK('Input-Accounts'!A293),"",'Input-Accounts'!A293)</f>
        <v>262</v>
      </c>
      <c r="B293" s="53" t="str">
        <f>IF(ISBLANK('Input-Accounts'!B293),"",'Input-Accounts'!B293)</f>
        <v>TRANS EQUIP-TRAILERS $1,000 or LESS</v>
      </c>
      <c r="C293" s="31">
        <f>IF(ISBLANK('Input-Accounts'!C293),"",'Input-Accounts'!C293)</f>
        <v>392.21</v>
      </c>
      <c r="D293" s="10">
        <f>IF(ISBLANK('Input-Accounts'!D293),"",'Input-Accounts'!D293)</f>
        <v>216</v>
      </c>
      <c r="E293" s="10">
        <f t="shared" ca="1" si="13"/>
        <v>0</v>
      </c>
      <c r="F293" s="3"/>
      <c r="G293" s="10">
        <f ca="1">SUM(DemandTotal:CustomerTotal!G293)</f>
        <v>150.63993116327336</v>
      </c>
      <c r="H293" s="10">
        <f ca="1">SUM(DemandTotal:CustomerTotal!H293)</f>
        <v>49.620966379312563</v>
      </c>
      <c r="I293" s="10">
        <f ca="1">SUM(DemandTotal:CustomerTotal!I293)</f>
        <v>4.9378833252534685E-2</v>
      </c>
      <c r="J293" s="10">
        <f ca="1">SUM(DemandTotal:CustomerTotal!J293)</f>
        <v>0.27566792765753606</v>
      </c>
      <c r="K293" s="10">
        <f ca="1">SUM(DemandTotal:CustomerTotal!K293)</f>
        <v>15.41405569650399</v>
      </c>
    </row>
    <row r="294" spans="1:11" outlineLevel="1">
      <c r="A294" s="31">
        <f>IF(ISBLANK('Input-Accounts'!A294),"",'Input-Accounts'!A294)</f>
        <v>263</v>
      </c>
      <c r="B294" s="53" t="str">
        <f>IF(ISBLANK('Input-Accounts'!B294),"",'Input-Accounts'!B294)</f>
        <v>STORES EQUIPMENT</v>
      </c>
      <c r="C294" s="31">
        <f>IF(ISBLANK('Input-Accounts'!C294),"",'Input-Accounts'!C294)</f>
        <v>393</v>
      </c>
      <c r="D294" s="10">
        <f>IF(ISBLANK('Input-Accounts'!D294),"",'Input-Accounts'!D294)</f>
        <v>0</v>
      </c>
      <c r="E294" s="10">
        <f t="shared" si="13"/>
        <v>0</v>
      </c>
      <c r="F294" s="3"/>
      <c r="G294" s="10">
        <f ca="1">SUM(DemandTotal:CustomerTotal!G294)</f>
        <v>0</v>
      </c>
      <c r="H294" s="10">
        <f ca="1">SUM(DemandTotal:CustomerTotal!H294)</f>
        <v>0</v>
      </c>
      <c r="I294" s="10">
        <f ca="1">SUM(DemandTotal:CustomerTotal!I294)</f>
        <v>0</v>
      </c>
      <c r="J294" s="10">
        <f ca="1">SUM(DemandTotal:CustomerTotal!J294)</f>
        <v>0</v>
      </c>
      <c r="K294" s="10">
        <f ca="1">SUM(DemandTotal:CustomerTotal!K294)</f>
        <v>0</v>
      </c>
    </row>
    <row r="295" spans="1:11" outlineLevel="1">
      <c r="A295" s="31">
        <f>IF(ISBLANK('Input-Accounts'!A295),"",'Input-Accounts'!A295)</f>
        <v>264</v>
      </c>
      <c r="B295" s="53" t="str">
        <f>IF(ISBLANK('Input-Accounts'!B295),"",'Input-Accounts'!B295)</f>
        <v xml:space="preserve">TOOLS,SHOP, &amp; GAR EQ-GARAGE &amp; SERV </v>
      </c>
      <c r="C295" s="31">
        <f>IF(ISBLANK('Input-Accounts'!C295),"",'Input-Accounts'!C295)</f>
        <v>394.1</v>
      </c>
      <c r="D295" s="10">
        <f>IF(ISBLANK('Input-Accounts'!D295),"",'Input-Accounts'!D295)</f>
        <v>384</v>
      </c>
      <c r="E295" s="10">
        <f t="shared" ca="1" si="13"/>
        <v>0</v>
      </c>
      <c r="F295" s="3"/>
      <c r="G295" s="10">
        <f ca="1">SUM(DemandTotal:CustomerTotal!G295)</f>
        <v>267.80432206804153</v>
      </c>
      <c r="H295" s="10">
        <f ca="1">SUM(DemandTotal:CustomerTotal!H295)</f>
        <v>88.215051341000105</v>
      </c>
      <c r="I295" s="10">
        <f ca="1">SUM(DemandTotal:CustomerTotal!I295)</f>
        <v>8.7784592448950552E-2</v>
      </c>
      <c r="J295" s="10">
        <f ca="1">SUM(DemandTotal:CustomerTotal!J295)</f>
        <v>0.49007631583561972</v>
      </c>
      <c r="K295" s="10">
        <f ca="1">SUM(DemandTotal:CustomerTotal!K295)</f>
        <v>27.40276568267376</v>
      </c>
    </row>
    <row r="296" spans="1:11" outlineLevel="1">
      <c r="A296" s="31">
        <f>IF(ISBLANK('Input-Accounts'!A296),"",'Input-Accounts'!A296)</f>
        <v>265</v>
      </c>
      <c r="B296" s="53" t="str">
        <f>IF(ISBLANK('Input-Accounts'!B296),"",'Input-Accounts'!B296)</f>
        <v>TOOLS,SHOP, &amp; GAR EQ-CNG STATIONARY</v>
      </c>
      <c r="C296" s="31">
        <f>IF(ISBLANK('Input-Accounts'!C296),"",'Input-Accounts'!C296)</f>
        <v>394.11</v>
      </c>
      <c r="D296" s="10">
        <f>IF(ISBLANK('Input-Accounts'!D296),"",'Input-Accounts'!D296)</f>
        <v>0</v>
      </c>
      <c r="E296" s="10">
        <f t="shared" si="13"/>
        <v>0</v>
      </c>
      <c r="F296" s="3"/>
      <c r="G296" s="10">
        <f ca="1">SUM(DemandTotal:CustomerTotal!G296)</f>
        <v>0</v>
      </c>
      <c r="H296" s="10">
        <f ca="1">SUM(DemandTotal:CustomerTotal!H296)</f>
        <v>0</v>
      </c>
      <c r="I296" s="10">
        <f ca="1">SUM(DemandTotal:CustomerTotal!I296)</f>
        <v>0</v>
      </c>
      <c r="J296" s="10">
        <f ca="1">SUM(DemandTotal:CustomerTotal!J296)</f>
        <v>0</v>
      </c>
      <c r="K296" s="10">
        <f ca="1">SUM(DemandTotal:CustomerTotal!K296)</f>
        <v>0</v>
      </c>
    </row>
    <row r="297" spans="1:11" outlineLevel="1">
      <c r="A297" s="31">
        <f>IF(ISBLANK('Input-Accounts'!A297),"",'Input-Accounts'!A297)</f>
        <v>266</v>
      </c>
      <c r="B297" s="53" t="str">
        <f>IF(ISBLANK('Input-Accounts'!B297),"",'Input-Accounts'!B297)</f>
        <v>TOOLS,SHOP, &amp; GAR EQ-UND TANK CLEANUP</v>
      </c>
      <c r="C297" s="31">
        <f>IF(ISBLANK('Input-Accounts'!C297),"",'Input-Accounts'!C297)</f>
        <v>394.13</v>
      </c>
      <c r="D297" s="10">
        <f>IF(ISBLANK('Input-Accounts'!D297),"",'Input-Accounts'!D297)</f>
        <v>-9468</v>
      </c>
      <c r="E297" s="10">
        <f t="shared" ca="1" si="13"/>
        <v>0</v>
      </c>
      <c r="F297" s="3"/>
      <c r="G297" s="10">
        <f ca="1">SUM(DemandTotal:CustomerTotal!G297)</f>
        <v>-6603.0503159901491</v>
      </c>
      <c r="H297" s="10">
        <f ca="1">SUM(DemandTotal:CustomerTotal!H297)</f>
        <v>-2175.0523596265343</v>
      </c>
      <c r="I297" s="10">
        <f ca="1">SUM(DemandTotal:CustomerTotal!I297)</f>
        <v>-2.1644388575694373</v>
      </c>
      <c r="J297" s="10">
        <f ca="1">SUM(DemandTotal:CustomerTotal!J297)</f>
        <v>-12.083444162321998</v>
      </c>
      <c r="K297" s="10">
        <f ca="1">SUM(DemandTotal:CustomerTotal!K297)</f>
        <v>-675.64944136342501</v>
      </c>
    </row>
    <row r="298" spans="1:11" outlineLevel="1">
      <c r="A298" s="31">
        <f>IF(ISBLANK('Input-Accounts'!A298),"",'Input-Accounts'!A298)</f>
        <v>267</v>
      </c>
      <c r="B298" s="53" t="str">
        <f>IF(ISBLANK('Input-Accounts'!B298),"",'Input-Accounts'!B298)</f>
        <v>TOOLS,SHOP, &amp; GAR EQ-SHOP EQUIP</v>
      </c>
      <c r="C298" s="31">
        <f>IF(ISBLANK('Input-Accounts'!C298),"",'Input-Accounts'!C298)</f>
        <v>394.2</v>
      </c>
      <c r="D298" s="10">
        <f>IF(ISBLANK('Input-Accounts'!D298),"",'Input-Accounts'!D298)</f>
        <v>0</v>
      </c>
      <c r="E298" s="10">
        <f t="shared" si="13"/>
        <v>0</v>
      </c>
      <c r="F298" s="3"/>
      <c r="G298" s="10">
        <f ca="1">SUM(DemandTotal:CustomerTotal!G298)</f>
        <v>0</v>
      </c>
      <c r="H298" s="10">
        <f ca="1">SUM(DemandTotal:CustomerTotal!H298)</f>
        <v>0</v>
      </c>
      <c r="I298" s="10">
        <f ca="1">SUM(DemandTotal:CustomerTotal!I298)</f>
        <v>0</v>
      </c>
      <c r="J298" s="10">
        <f ca="1">SUM(DemandTotal:CustomerTotal!J298)</f>
        <v>0</v>
      </c>
      <c r="K298" s="10">
        <f ca="1">SUM(DemandTotal:CustomerTotal!K298)</f>
        <v>0</v>
      </c>
    </row>
    <row r="299" spans="1:11" outlineLevel="1">
      <c r="A299" s="31">
        <f>IF(ISBLANK('Input-Accounts'!A299),"",'Input-Accounts'!A299)</f>
        <v>268</v>
      </c>
      <c r="B299" s="53" t="str">
        <f>IF(ISBLANK('Input-Accounts'!B299),"",'Input-Accounts'!B299)</f>
        <v>TOOLS,SHOP, &amp; GAR EQ-TOOLS &amp; OTHER</v>
      </c>
      <c r="C299" s="31">
        <f>IF(ISBLANK('Input-Accounts'!C299),"",'Input-Accounts'!C299)</f>
        <v>394.3</v>
      </c>
      <c r="D299" s="10">
        <f>IF(ISBLANK('Input-Accounts'!D299),"",'Input-Accounts'!D299)</f>
        <v>246189</v>
      </c>
      <c r="E299" s="10">
        <f t="shared" ca="1" si="13"/>
        <v>0</v>
      </c>
      <c r="F299" s="3"/>
      <c r="G299" s="10">
        <f ca="1">SUM(DemandTotal:CustomerTotal!G299)</f>
        <v>171693.95376460697</v>
      </c>
      <c r="H299" s="10">
        <f ca="1">SUM(DemandTotal:CustomerTotal!H299)</f>
        <v>56556.185610910092</v>
      </c>
      <c r="I299" s="10">
        <f ca="1">SUM(DemandTotal:CustomerTotal!I299)</f>
        <v>56.280211016704911</v>
      </c>
      <c r="J299" s="10">
        <f ca="1">SUM(DemandTotal:CustomerTotal!J299)</f>
        <v>314.19634926889421</v>
      </c>
      <c r="K299" s="10">
        <f ca="1">SUM(DemandTotal:CustomerTotal!K299)</f>
        <v>17568.384064197318</v>
      </c>
    </row>
    <row r="300" spans="1:11" outlineLevel="1">
      <c r="A300" s="31">
        <f>IF(ISBLANK('Input-Accounts'!A300),"",'Input-Accounts'!A300)</f>
        <v>269</v>
      </c>
      <c r="B300" s="53" t="str">
        <f>IF(ISBLANK('Input-Accounts'!B300),"",'Input-Accounts'!B300)</f>
        <v>LABORATORY EQUIPMENT</v>
      </c>
      <c r="C300" s="31">
        <f>IF(ISBLANK('Input-Accounts'!C300),"",'Input-Accounts'!C300)</f>
        <v>395</v>
      </c>
      <c r="D300" s="10">
        <f>IF(ISBLANK('Input-Accounts'!D300),"",'Input-Accounts'!D300)</f>
        <v>-33</v>
      </c>
      <c r="E300" s="10">
        <f t="shared" ca="1" si="13"/>
        <v>0</v>
      </c>
      <c r="F300" s="3"/>
      <c r="G300" s="10">
        <f ca="1">SUM(DemandTotal:CustomerTotal!G300)</f>
        <v>-23.014433927722315</v>
      </c>
      <c r="H300" s="10">
        <f ca="1">SUM(DemandTotal:CustomerTotal!H300)</f>
        <v>-7.580980974617197</v>
      </c>
      <c r="I300" s="10">
        <f ca="1">SUM(DemandTotal:CustomerTotal!I300)</f>
        <v>-7.5439884135816877E-3</v>
      </c>
      <c r="J300" s="10">
        <f ca="1">SUM(DemandTotal:CustomerTotal!J300)</f>
        <v>-4.2115933392123564E-2</v>
      </c>
      <c r="K300" s="10">
        <f ca="1">SUM(DemandTotal:CustomerTotal!K300)</f>
        <v>-2.3549251758547762</v>
      </c>
    </row>
    <row r="301" spans="1:11" outlineLevel="1">
      <c r="A301" s="31">
        <f>IF(ISBLANK('Input-Accounts'!A301),"",'Input-Accounts'!A301)</f>
        <v>270</v>
      </c>
      <c r="B301" s="53" t="str">
        <f>IF(ISBLANK('Input-Accounts'!B301),"",'Input-Accounts'!B301)</f>
        <v>POWER OPERATED EQUIP-GENERAL TOOLS</v>
      </c>
      <c r="C301" s="31">
        <f>IF(ISBLANK('Input-Accounts'!C301),"",'Input-Accounts'!C301)</f>
        <v>396</v>
      </c>
      <c r="D301" s="10">
        <f>IF(ISBLANK('Input-Accounts'!D301),"",'Input-Accounts'!D301)</f>
        <v>0</v>
      </c>
      <c r="E301" s="10">
        <f t="shared" si="13"/>
        <v>0</v>
      </c>
      <c r="F301" s="3"/>
      <c r="G301" s="10">
        <f ca="1">SUM(DemandTotal:CustomerTotal!G301)</f>
        <v>0</v>
      </c>
      <c r="H301" s="10">
        <f ca="1">SUM(DemandTotal:CustomerTotal!H301)</f>
        <v>0</v>
      </c>
      <c r="I301" s="10">
        <f ca="1">SUM(DemandTotal:CustomerTotal!I301)</f>
        <v>0</v>
      </c>
      <c r="J301" s="10">
        <f ca="1">SUM(DemandTotal:CustomerTotal!J301)</f>
        <v>0</v>
      </c>
      <c r="K301" s="10">
        <f ca="1">SUM(DemandTotal:CustomerTotal!K301)</f>
        <v>0</v>
      </c>
    </row>
    <row r="302" spans="1:11" outlineLevel="1">
      <c r="A302" s="31">
        <f>IF(ISBLANK('Input-Accounts'!A302),"",'Input-Accounts'!A302)</f>
        <v>271</v>
      </c>
      <c r="B302" s="53" t="str">
        <f>IF(ISBLANK('Input-Accounts'!B302),"",'Input-Accounts'!B302)</f>
        <v>MISCELLANEOUS EQUIPMENT</v>
      </c>
      <c r="C302" s="31">
        <f>IF(ISBLANK('Input-Accounts'!C302),"",'Input-Accounts'!C302)</f>
        <v>398</v>
      </c>
      <c r="D302" s="10">
        <f>IF(ISBLANK('Input-Accounts'!D302),"",'Input-Accounts'!D302)</f>
        <v>13058</v>
      </c>
      <c r="E302" s="10">
        <f t="shared" ca="1" si="13"/>
        <v>0</v>
      </c>
      <c r="F302" s="3"/>
      <c r="G302" s="10">
        <f ca="1">SUM(DemandTotal:CustomerTotal!G302)</f>
        <v>9106.7417644908492</v>
      </c>
      <c r="H302" s="10">
        <f ca="1">SUM(DemandTotal:CustomerTotal!H302)</f>
        <v>2999.7711989864047</v>
      </c>
      <c r="I302" s="10">
        <f ca="1">SUM(DemandTotal:CustomerTotal!I302)</f>
        <v>2.9851333546833234</v>
      </c>
      <c r="J302" s="10">
        <f ca="1">SUM(DemandTotal:CustomerTotal!J302)</f>
        <v>16.665147219222714</v>
      </c>
      <c r="K302" s="10">
        <f ca="1">SUM(DemandTotal:CustomerTotal!K302)</f>
        <v>931.83675594883834</v>
      </c>
    </row>
    <row r="303" spans="1:11" outlineLevel="1">
      <c r="A303" s="31">
        <f>IF(ISBLANK('Input-Accounts'!A303),"",'Input-Accounts'!A303)</f>
        <v>272</v>
      </c>
      <c r="B303" t="str">
        <f>IF(ISBLANK('Input-Accounts'!B303),"",'Input-Accounts'!B303)</f>
        <v>Subtotal - General Plant</v>
      </c>
      <c r="C303" s="31" t="str">
        <f>IF(ISBLANK('Input-Accounts'!C303),"",'Input-Accounts'!C303)</f>
        <v/>
      </c>
      <c r="D303" s="123">
        <f>IF(ISBLANK('Input-Accounts'!D303),"",'Input-Accounts'!D303)</f>
        <v>373869</v>
      </c>
      <c r="E303" s="10">
        <f t="shared" ca="1" si="13"/>
        <v>0</v>
      </c>
      <c r="G303" s="123">
        <f ca="1">SUM(DemandTotal:CustomerTotal!G303)</f>
        <v>260738.89085223078</v>
      </c>
      <c r="H303" s="123">
        <f ca="1">SUM(DemandTotal:CustomerTotal!H303)</f>
        <v>85887.690181792641</v>
      </c>
      <c r="I303" s="123">
        <f ca="1">SUM(DemandTotal:CustomerTotal!I303)</f>
        <v>85.468588005980962</v>
      </c>
      <c r="J303" s="123">
        <f ca="1">SUM(DemandTotal:CustomerTotal!J303)</f>
        <v>477.14672428423768</v>
      </c>
      <c r="K303" s="123">
        <f ca="1">SUM(DemandTotal:CustomerTotal!K303)</f>
        <v>26679.80365368634</v>
      </c>
    </row>
    <row r="304" spans="1:11" outlineLevel="1">
      <c r="A304" s="31" t="str">
        <f>IF(ISBLANK('Input-Accounts'!A304),"",'Input-Accounts'!A304)</f>
        <v/>
      </c>
      <c r="B304" t="str">
        <f>IF(ISBLANK('Input-Accounts'!B304),"",'Input-Accounts'!B304)</f>
        <v/>
      </c>
      <c r="D304" s="10"/>
      <c r="E304" s="10"/>
      <c r="G304" s="10"/>
      <c r="H304" s="10"/>
      <c r="I304" s="10"/>
      <c r="J304" s="10"/>
      <c r="K304" s="10"/>
    </row>
    <row r="305" spans="1:11" outlineLevel="1">
      <c r="A305" s="31">
        <f>IF(ISBLANK('Input-Accounts'!A305),"",'Input-Accounts'!A305)</f>
        <v>273</v>
      </c>
      <c r="B305" s="1" t="str">
        <f>IF(ISBLANK('Input-Accounts'!B305),"",'Input-Accounts'!B305)</f>
        <v>Total - Depreciation Expense</v>
      </c>
      <c r="C305" s="31" t="str">
        <f>IF(ISBLANK('Input-Accounts'!C305),"",'Input-Accounts'!C305)</f>
        <v/>
      </c>
      <c r="D305" s="123">
        <f>IF(ISBLANK('Input-Accounts'!D305),"",'Input-Accounts'!D305)</f>
        <v>26483896.267809559</v>
      </c>
      <c r="E305" s="10">
        <f ca="1">IFERROR(IF(D305="","",IF(D305=0,0,IF(ABS(D305-SUM($G305:$M305))&lt;Check_Limit,0,1))),1)</f>
        <v>0</v>
      </c>
      <c r="G305" s="123">
        <f ca="1">SUM(DemandTotal:CustomerTotal!G305)</f>
        <v>19716931.746303134</v>
      </c>
      <c r="H305" s="123">
        <f ca="1">SUM(DemandTotal:CustomerTotal!H305)</f>
        <v>5242211.8975786474</v>
      </c>
      <c r="I305" s="123">
        <f ca="1">SUM(DemandTotal:CustomerTotal!I305)</f>
        <v>4944.2623914861088</v>
      </c>
      <c r="J305" s="123">
        <f ca="1">SUM(DemandTotal:CustomerTotal!J305)</f>
        <v>34176.19720780167</v>
      </c>
      <c r="K305" s="123">
        <f ca="1">SUM(DemandTotal:CustomerTotal!K305)</f>
        <v>1485632.1643284876</v>
      </c>
    </row>
    <row r="306" spans="1:11" outlineLevel="1">
      <c r="A306" s="31" t="str">
        <f>IF(ISBLANK('Input-Accounts'!A306),"",'Input-Accounts'!A306)</f>
        <v/>
      </c>
      <c r="B306" t="str">
        <f>IF(ISBLANK('Input-Accounts'!B306),"",'Input-Accounts'!B306)</f>
        <v/>
      </c>
      <c r="D306" s="10"/>
      <c r="E306" s="10"/>
      <c r="G306" s="10"/>
      <c r="H306" s="10"/>
      <c r="I306" s="10"/>
      <c r="J306" s="10"/>
      <c r="K306" s="10"/>
    </row>
    <row r="307" spans="1:11">
      <c r="A307" s="31">
        <f>IF(ISBLANK('Input-Accounts'!A307),"",'Input-Accounts'!A307)</f>
        <v>274</v>
      </c>
      <c r="B307" s="7" t="str">
        <f>IF(ISBLANK('Input-Accounts'!B307),"",'Input-Accounts'!B307)</f>
        <v>Total Adjustments, Depreciation and Amortization Expense</v>
      </c>
      <c r="C307" s="31" t="str">
        <f>IF(ISBLANK('Input-Accounts'!C307),"",'Input-Accounts'!C307)</f>
        <v/>
      </c>
      <c r="D307" s="10">
        <f>IF(ISBLANK('Input-Accounts'!D307),"",'Input-Accounts'!D307)</f>
        <v>26483896.267809559</v>
      </c>
      <c r="E307" s="10">
        <f ca="1">IFERROR(IF(D307="","",IF(D307=0,0,IF(ABS(D307-SUM($G307:$M307))&lt;Check_Limit,0,1))),1)</f>
        <v>0</v>
      </c>
      <c r="F307" s="3"/>
      <c r="G307" s="10">
        <f ca="1">SUM(DemandTotal:CustomerTotal!G307)</f>
        <v>19716931.746303134</v>
      </c>
      <c r="H307" s="10">
        <f ca="1">SUM(DemandTotal:CustomerTotal!H307)</f>
        <v>5242211.8975786474</v>
      </c>
      <c r="I307" s="10">
        <f ca="1">SUM(DemandTotal:CustomerTotal!I307)</f>
        <v>4944.2623914861088</v>
      </c>
      <c r="J307" s="10">
        <f ca="1">SUM(DemandTotal:CustomerTotal!J307)</f>
        <v>34176.19720780167</v>
      </c>
      <c r="K307" s="10">
        <f ca="1">SUM(DemandTotal:CustomerTotal!K307)</f>
        <v>1485632.1643284876</v>
      </c>
    </row>
    <row r="308" spans="1:11">
      <c r="A308" s="31" t="str">
        <f>IF(ISBLANK('Input-Accounts'!A308),"",'Input-Accounts'!A308)</f>
        <v/>
      </c>
      <c r="B308" t="str">
        <f>IF(ISBLANK('Input-Accounts'!B308),"",'Input-Accounts'!B308)</f>
        <v/>
      </c>
      <c r="D308" s="123"/>
      <c r="E308" s="10"/>
      <c r="G308" s="123"/>
      <c r="H308" s="123"/>
      <c r="I308" s="123"/>
      <c r="J308" s="123"/>
      <c r="K308" s="123"/>
    </row>
    <row r="309" spans="1:11">
      <c r="A309" s="31">
        <f>IF(ISBLANK('Input-Accounts'!A309),"",'Input-Accounts'!A309)</f>
        <v>275</v>
      </c>
      <c r="B309" s="7" t="str">
        <f>IF(ISBLANK('Input-Accounts'!B309),"",'Input-Accounts'!B309)</f>
        <v>Taxes</v>
      </c>
      <c r="D309" s="10"/>
      <c r="E309" s="10"/>
      <c r="G309" s="10"/>
      <c r="H309" s="10"/>
      <c r="I309" s="10"/>
      <c r="J309" s="10"/>
      <c r="K309" s="10"/>
    </row>
    <row r="310" spans="1:11" outlineLevel="1">
      <c r="A310" s="31">
        <f>IF(ISBLANK('Input-Accounts'!A310),"",'Input-Accounts'!A310)</f>
        <v>276</v>
      </c>
      <c r="B310" s="7" t="str">
        <f>IF(ISBLANK('Input-Accounts'!B310),"",'Input-Accounts'!B310)</f>
        <v>Taxes Other Than Income Taxes</v>
      </c>
      <c r="D310" s="10"/>
      <c r="E310" s="10"/>
      <c r="G310" s="10">
        <f>SUM(DemandTotal:CustomerTotal!G310)</f>
        <v>0</v>
      </c>
      <c r="H310" s="10">
        <f>SUM(DemandTotal:CustomerTotal!H310)</f>
        <v>0</v>
      </c>
      <c r="I310" s="10">
        <f>SUM(DemandTotal:CustomerTotal!I310)</f>
        <v>0</v>
      </c>
      <c r="J310" s="10">
        <f>SUM(DemandTotal:CustomerTotal!J310)</f>
        <v>0</v>
      </c>
      <c r="K310" s="10">
        <f>SUM(DemandTotal:CustomerTotal!K310)</f>
        <v>0</v>
      </c>
    </row>
    <row r="311" spans="1:11" outlineLevel="1">
      <c r="A311" s="31">
        <f>IF(ISBLANK('Input-Accounts'!A311),"",'Input-Accounts'!A311)</f>
        <v>277</v>
      </c>
      <c r="B311" s="53" t="str">
        <f>IF(ISBLANK('Input-Accounts'!B311),"",'Input-Accounts'!B311)</f>
        <v>Taxes Other Than Income Taxes - Property</v>
      </c>
      <c r="C311" s="31">
        <f>IF(ISBLANK('Input-Accounts'!C311),"",'Input-Accounts'!C311)</f>
        <v>408.1</v>
      </c>
      <c r="D311" s="10">
        <f>IF(ISBLANK('Input-Accounts'!D311),"",'Input-Accounts'!D311)</f>
        <v>7451759.0967023177</v>
      </c>
      <c r="E311" s="10">
        <f ca="1">IFERROR(IF(D311="","",IF(D311=0,0,IF(ABS(D311-SUM($G311:$M311))&lt;Check_Limit,0,1))),1)</f>
        <v>0</v>
      </c>
      <c r="F311" s="3"/>
      <c r="G311" s="10">
        <f ca="1">SUM(DemandTotal:CustomerTotal!G311)</f>
        <v>5196909.6174654318</v>
      </c>
      <c r="H311" s="10">
        <f ca="1">SUM(DemandTotal:CustomerTotal!H311)</f>
        <v>1711867.998167603</v>
      </c>
      <c r="I311" s="10">
        <f ca="1">SUM(DemandTotal:CustomerTotal!I311)</f>
        <v>1703.5146753431586</v>
      </c>
      <c r="J311" s="10">
        <f ca="1">SUM(DemandTotal:CustomerTotal!J311)</f>
        <v>9510.2360536625965</v>
      </c>
      <c r="K311" s="10">
        <f ca="1">SUM(DemandTotal:CustomerTotal!K311)</f>
        <v>531767.73034027684</v>
      </c>
    </row>
    <row r="312" spans="1:11" outlineLevel="1">
      <c r="A312" s="31">
        <f>IF(ISBLANK('Input-Accounts'!A312),"",'Input-Accounts'!A312)</f>
        <v>278</v>
      </c>
      <c r="B312" s="53" t="str">
        <f>IF(ISBLANK('Input-Accounts'!B312),"",'Input-Accounts'!B312)</f>
        <v>Taxes Other Than Income Taxes - Payroll</v>
      </c>
      <c r="C312" s="31">
        <f>IF(ISBLANK('Input-Accounts'!C312),"",'Input-Accounts'!C312)</f>
        <v>408.2</v>
      </c>
      <c r="D312" s="10">
        <f>IF(ISBLANK('Input-Accounts'!D312),"",'Input-Accounts'!D312)</f>
        <v>900432.44286459521</v>
      </c>
      <c r="E312" s="10">
        <f ca="1">IFERROR(IF(D312="","",IF(D312=0,0,IF(ABS(D312-SUM($G312:$M312))&lt;Check_Limit,0,1))),1)</f>
        <v>0</v>
      </c>
      <c r="F312" s="3"/>
      <c r="G312" s="10">
        <f ca="1">SUM(DemandTotal:CustomerTotal!G312)</f>
        <v>659573.67287762871</v>
      </c>
      <c r="H312" s="10">
        <f ca="1">SUM(DemandTotal:CustomerTotal!H312)</f>
        <v>197228.33589990009</v>
      </c>
      <c r="I312" s="10">
        <f ca="1">SUM(DemandTotal:CustomerTotal!I312)</f>
        <v>174.37389494417721</v>
      </c>
      <c r="J312" s="10">
        <f ca="1">SUM(DemandTotal:CustomerTotal!J312)</f>
        <v>1712.2312430897882</v>
      </c>
      <c r="K312" s="10">
        <f ca="1">SUM(DemandTotal:CustomerTotal!K312)</f>
        <v>41743.828949032686</v>
      </c>
    </row>
    <row r="313" spans="1:11" outlineLevel="1">
      <c r="A313" s="31">
        <f>IF(ISBLANK('Input-Accounts'!A313),"",'Input-Accounts'!A313)</f>
        <v>279</v>
      </c>
      <c r="B313" s="53" t="str">
        <f>IF(ISBLANK('Input-Accounts'!B313),"",'Input-Accounts'!B313)</f>
        <v>Taxes Other Than Income Taxes - Other</v>
      </c>
      <c r="C313" s="31">
        <f>IF(ISBLANK('Input-Accounts'!C313),"",'Input-Accounts'!C313)</f>
        <v>408.3</v>
      </c>
      <c r="D313" s="10">
        <f>IF(ISBLANK('Input-Accounts'!D313),"",'Input-Accounts'!D313)</f>
        <v>225600</v>
      </c>
      <c r="E313" s="10">
        <f ca="1">IFERROR(IF(D313="","",IF(D313=0,0,IF(ABS(D313-SUM($G313:$M313))&lt;Check_Limit,0,1))),1)</f>
        <v>0</v>
      </c>
      <c r="F313" s="3"/>
      <c r="G313" s="10">
        <f ca="1">SUM(DemandTotal:CustomerTotal!G313)</f>
        <v>165253.73089380027</v>
      </c>
      <c r="H313" s="10">
        <f ca="1">SUM(DemandTotal:CustomerTotal!H313)</f>
        <v>49414.826100072525</v>
      </c>
      <c r="I313" s="10">
        <f ca="1">SUM(DemandTotal:CustomerTotal!I313)</f>
        <v>43.68873091051212</v>
      </c>
      <c r="J313" s="10">
        <f ca="1">SUM(DemandTotal:CustomerTotal!J313)</f>
        <v>428.99317045059416</v>
      </c>
      <c r="K313" s="10">
        <f ca="1">SUM(DemandTotal:CustomerTotal!K313)</f>
        <v>10458.761104766125</v>
      </c>
    </row>
    <row r="314" spans="1:11" outlineLevel="1">
      <c r="A314" s="31">
        <f>IF(ISBLANK('Input-Accounts'!A314),"",'Input-Accounts'!A314)</f>
        <v>280</v>
      </c>
      <c r="B314" t="str">
        <f>IF(ISBLANK('Input-Accounts'!B314),"",'Input-Accounts'!B314)</f>
        <v>Subtotal - Taxes Other Than Income Taxes</v>
      </c>
      <c r="C314" s="31" t="str">
        <f>IF(ISBLANK('Input-Accounts'!C314),"",'Input-Accounts'!C314)</f>
        <v/>
      </c>
      <c r="D314" s="123">
        <f>IF(ISBLANK('Input-Accounts'!D314),"",'Input-Accounts'!D314)</f>
        <v>8577791.5395669118</v>
      </c>
      <c r="E314" s="10">
        <f ca="1">IFERROR(IF(D314="","",IF(D314=0,0,IF(ABS(D314-SUM($G314:$M314))&lt;Check_Limit,0,1))),1)</f>
        <v>0</v>
      </c>
      <c r="G314" s="123">
        <f ca="1">SUM(DemandTotal:CustomerTotal!G314)</f>
        <v>6021737.0212368602</v>
      </c>
      <c r="H314" s="123">
        <f ca="1">SUM(DemandTotal:CustomerTotal!H314)</f>
        <v>1958511.1601675753</v>
      </c>
      <c r="I314" s="123">
        <f ca="1">SUM(DemandTotal:CustomerTotal!I314)</f>
        <v>1921.5773011978479</v>
      </c>
      <c r="J314" s="123">
        <f ca="1">SUM(DemandTotal:CustomerTotal!J314)</f>
        <v>11651.460467202978</v>
      </c>
      <c r="K314" s="123">
        <f ca="1">SUM(DemandTotal:CustomerTotal!K314)</f>
        <v>583970.32039407559</v>
      </c>
    </row>
    <row r="315" spans="1:11" outlineLevel="1">
      <c r="A315" s="31" t="str">
        <f>IF(ISBLANK('Input-Accounts'!A315),"",'Input-Accounts'!A315)</f>
        <v/>
      </c>
      <c r="B315" s="6" t="str">
        <f>IF(ISBLANK('Input-Accounts'!B315),"",'Input-Accounts'!B315)</f>
        <v/>
      </c>
      <c r="D315" s="10"/>
      <c r="E315" s="10"/>
      <c r="G315" s="10"/>
      <c r="H315" s="10"/>
      <c r="I315" s="10"/>
      <c r="J315" s="10"/>
      <c r="K315" s="10"/>
    </row>
    <row r="316" spans="1:11" outlineLevel="1">
      <c r="A316" s="31">
        <f>IF(ISBLANK('Input-Accounts'!A316),"",'Input-Accounts'!A316)</f>
        <v>281</v>
      </c>
      <c r="B316" s="1" t="str">
        <f>IF(ISBLANK('Input-Accounts'!B316),"",'Input-Accounts'!B316)</f>
        <v>Income Taxes</v>
      </c>
      <c r="D316" s="10"/>
      <c r="E316" s="10"/>
      <c r="G316" s="10"/>
      <c r="H316" s="10"/>
      <c r="I316" s="10"/>
      <c r="J316" s="10"/>
      <c r="K316" s="10"/>
    </row>
    <row r="317" spans="1:11" outlineLevel="1">
      <c r="A317" s="31">
        <f>IF(ISBLANK('Input-Accounts'!A317),"",'Input-Accounts'!A317)</f>
        <v>282</v>
      </c>
      <c r="B317" s="53" t="str">
        <f>IF(ISBLANK('Input-Accounts'!B317),"",'Input-Accounts'!B317)</f>
        <v>FEDERAL INCOME TAXES</v>
      </c>
      <c r="C317" s="31">
        <f>IF(ISBLANK('Input-Accounts'!C317),"",'Input-Accounts'!C317)</f>
        <v>409.1</v>
      </c>
      <c r="D317" s="10">
        <f>IF(ISBLANK('Input-Accounts'!D317),"",'Input-Accounts'!D317)</f>
        <v>1295036.6493891045</v>
      </c>
      <c r="E317" s="10">
        <f ca="1">IFERROR(IF(D317="","",IF(D317=0,0,IF(ABS(D317-SUM($G317:$M317))&lt;Check_Limit,0,1))),1)</f>
        <v>0</v>
      </c>
      <c r="F317" s="3"/>
      <c r="G317" s="10">
        <f ca="1">SUM(DemandTotal:CustomerTotal!G317)</f>
        <v>876450.64234379306</v>
      </c>
      <c r="H317" s="10">
        <f ca="1">SUM(DemandTotal:CustomerTotal!H317)</f>
        <v>323271.43174895557</v>
      </c>
      <c r="I317" s="10">
        <f ca="1">SUM(DemandTotal:CustomerTotal!I317)</f>
        <v>335.31041959163883</v>
      </c>
      <c r="J317" s="10">
        <f ca="1">SUM(DemandTotal:CustomerTotal!J317)</f>
        <v>1599.9079340129688</v>
      </c>
      <c r="K317" s="10">
        <f ca="1">SUM(DemandTotal:CustomerTotal!K317)</f>
        <v>93379.35694275095</v>
      </c>
    </row>
    <row r="318" spans="1:11" outlineLevel="1">
      <c r="A318" s="31">
        <f>IF(ISBLANK('Input-Accounts'!A318),"",'Input-Accounts'!A318)</f>
        <v>283</v>
      </c>
      <c r="B318" s="53" t="str">
        <f>IF(ISBLANK('Input-Accounts'!B318),"",'Input-Accounts'!B318)</f>
        <v>STATE INCOME TAXES</v>
      </c>
      <c r="C318" s="31">
        <f>IF(ISBLANK('Input-Accounts'!C318),"",'Input-Accounts'!C318)</f>
        <v>409.2</v>
      </c>
      <c r="D318" s="10">
        <f>IF(ISBLANK('Input-Accounts'!D318),"",'Input-Accounts'!D318)</f>
        <v>149742.9119772194</v>
      </c>
      <c r="E318" s="10">
        <f ca="1">IFERROR(IF(D318="","",IF(D318=0,0,IF(ABS(D318-SUM($G318:$M318))&lt;Check_Limit,0,1))),1)</f>
        <v>0</v>
      </c>
      <c r="F318" s="3"/>
      <c r="G318" s="10">
        <f ca="1">SUM(DemandTotal:CustomerTotal!G318)</f>
        <v>101342.51524910409</v>
      </c>
      <c r="H318" s="10">
        <f ca="1">SUM(DemandTotal:CustomerTotal!H318)</f>
        <v>37379.332524657431</v>
      </c>
      <c r="I318" s="10">
        <f ca="1">SUM(DemandTotal:CustomerTotal!I318)</f>
        <v>38.771380462198145</v>
      </c>
      <c r="J318" s="10">
        <f ca="1">SUM(DemandTotal:CustomerTotal!J318)</f>
        <v>184.99466640389775</v>
      </c>
      <c r="K318" s="10">
        <f ca="1">SUM(DemandTotal:CustomerTotal!K318)</f>
        <v>10797.298156591725</v>
      </c>
    </row>
    <row r="319" spans="1:11" outlineLevel="1">
      <c r="A319" s="31">
        <f>IF(ISBLANK('Input-Accounts'!A319),"",'Input-Accounts'!A319)</f>
        <v>284</v>
      </c>
      <c r="B319" s="53" t="str">
        <f>IF(ISBLANK('Input-Accounts'!B319),"",'Input-Accounts'!B319)</f>
        <v>DEFERRED INCOME TAX EXPENSE - FEDERAL</v>
      </c>
      <c r="C319" s="31" t="str">
        <f>IF(ISBLANK('Input-Accounts'!C319),"",'Input-Accounts'!C319)</f>
        <v>410-411.1</v>
      </c>
      <c r="D319" s="10">
        <f>IF(ISBLANK('Input-Accounts'!D319),"",'Input-Accounts'!D319)</f>
        <v>1192227.6462260422</v>
      </c>
      <c r="E319" s="10">
        <f ca="1">IFERROR(IF(D319="","",IF(D319=0,0,IF(ABS(D319-SUM($G319:$M319))&lt;Check_Limit,0,1))),1)</f>
        <v>0</v>
      </c>
      <c r="F319" s="3"/>
      <c r="G319" s="10">
        <f ca="1">SUM(DemandTotal:CustomerTotal!G319)</f>
        <v>806871.90346910851</v>
      </c>
      <c r="H319" s="10">
        <f ca="1">SUM(DemandTotal:CustomerTotal!H319)</f>
        <v>297607.90040033794</v>
      </c>
      <c r="I319" s="10">
        <f ca="1">SUM(DemandTotal:CustomerTotal!I319)</f>
        <v>308.6911497781814</v>
      </c>
      <c r="J319" s="10">
        <f ca="1">SUM(DemandTotal:CustomerTotal!J319)</f>
        <v>1472.8961309677509</v>
      </c>
      <c r="K319" s="10">
        <f ca="1">SUM(DemandTotal:CustomerTotal!K319)</f>
        <v>85966.255075849622</v>
      </c>
    </row>
    <row r="320" spans="1:11" outlineLevel="1">
      <c r="A320" s="31">
        <f>IF(ISBLANK('Input-Accounts'!A320),"",'Input-Accounts'!A320)</f>
        <v>285</v>
      </c>
      <c r="B320" s="53" t="str">
        <f>IF(ISBLANK('Input-Accounts'!B320),"",'Input-Accounts'!B320)</f>
        <v>DEFERRED INCOME TAX EXPENSE - FEDERAL</v>
      </c>
      <c r="C320" s="31" t="str">
        <f>IF(ISBLANK('Input-Accounts'!C320),"",'Input-Accounts'!C320)</f>
        <v>410-411.2</v>
      </c>
      <c r="D320" s="10">
        <f>IF(ISBLANK('Input-Accounts'!D320),"",'Input-Accounts'!D320)</f>
        <v>565346.95003640896</v>
      </c>
      <c r="E320" s="10">
        <f ca="1">IFERROR(IF(D320="","",IF(D320=0,0,IF(ABS(D320-SUM($G320:$M320))&lt;Check_Limit,0,1))),1)</f>
        <v>0</v>
      </c>
      <c r="F320" s="3"/>
      <c r="G320" s="10">
        <f ca="1">SUM(DemandTotal:CustomerTotal!G320)</f>
        <v>382613.64861006197</v>
      </c>
      <c r="H320" s="10">
        <f ca="1">SUM(DemandTotal:CustomerTotal!H320)</f>
        <v>141123.81920572446</v>
      </c>
      <c r="I320" s="10">
        <f ca="1">SUM(DemandTotal:CustomerTotal!I320)</f>
        <v>146.37942727025069</v>
      </c>
      <c r="J320" s="10">
        <f ca="1">SUM(DemandTotal:CustomerTotal!J320)</f>
        <v>698.43820347474866</v>
      </c>
      <c r="K320" s="10">
        <f ca="1">SUM(DemandTotal:CustomerTotal!K320)</f>
        <v>40764.664589877328</v>
      </c>
    </row>
    <row r="321" spans="1:12" outlineLevel="1">
      <c r="A321" s="31">
        <f>IF(ISBLANK('Input-Accounts'!A321),"",'Input-Accounts'!A321)</f>
        <v>286</v>
      </c>
      <c r="B321" t="str">
        <f>IF(ISBLANK('Input-Accounts'!B321),"",'Input-Accounts'!B321)</f>
        <v>Subtotal - Income Taxes</v>
      </c>
      <c r="C321" s="31" t="str">
        <f>IF(ISBLANK('Input-Accounts'!C321),"",'Input-Accounts'!C321)</f>
        <v/>
      </c>
      <c r="D321" s="123">
        <f>IF(ISBLANK('Input-Accounts'!D321),"",'Input-Accounts'!D321)</f>
        <v>3202354.1576287751</v>
      </c>
      <c r="E321" s="10">
        <f ca="1">IFERROR(IF(D321="","",IF(D321=0,0,IF(ABS(D321-SUM($G321:$M321))&lt;Check_Limit,0,1))),1)</f>
        <v>0</v>
      </c>
      <c r="G321" s="123">
        <f ca="1">SUM(DemandTotal:CustomerTotal!G321)</f>
        <v>2167278.7096720673</v>
      </c>
      <c r="H321" s="123">
        <f ca="1">SUM(DemandTotal:CustomerTotal!H321)</f>
        <v>799382.48387967539</v>
      </c>
      <c r="I321" s="123">
        <f ca="1">SUM(DemandTotal:CustomerTotal!I321)</f>
        <v>829.15237710226904</v>
      </c>
      <c r="J321" s="123">
        <f ca="1">SUM(DemandTotal:CustomerTotal!J321)</f>
        <v>3956.2369348593661</v>
      </c>
      <c r="K321" s="123">
        <f ca="1">SUM(DemandTotal:CustomerTotal!K321)</f>
        <v>230907.57476506964</v>
      </c>
    </row>
    <row r="322" spans="1:12" outlineLevel="1">
      <c r="A322" s="31" t="str">
        <f>IF(ISBLANK('Input-Accounts'!A322),"",'Input-Accounts'!A322)</f>
        <v/>
      </c>
      <c r="B322" t="str">
        <f>IF(ISBLANK('Input-Accounts'!B322),"",'Input-Accounts'!B322)</f>
        <v/>
      </c>
      <c r="D322" s="10"/>
      <c r="E322" s="10"/>
      <c r="G322" s="10"/>
      <c r="H322" s="10"/>
      <c r="I322" s="10"/>
      <c r="J322" s="10"/>
      <c r="K322" s="10"/>
    </row>
    <row r="323" spans="1:12">
      <c r="A323" s="31">
        <f>IF(ISBLANK('Input-Accounts'!A323),"",'Input-Accounts'!A323)</f>
        <v>287</v>
      </c>
      <c r="B323" s="7" t="str">
        <f>IF(ISBLANK('Input-Accounts'!B323),"",'Input-Accounts'!B323)</f>
        <v>Total Taxes</v>
      </c>
      <c r="C323" s="31" t="str">
        <f>IF(ISBLANK('Input-Accounts'!C323),"",'Input-Accounts'!C323)</f>
        <v/>
      </c>
      <c r="D323" s="10">
        <f>IF(ISBLANK('Input-Accounts'!D323),"",'Input-Accounts'!D323)</f>
        <v>11780145.697195686</v>
      </c>
      <c r="E323" s="10">
        <f t="shared" ref="E323:E354" ca="1" si="14">IFERROR(IF(D323="","",IF(D323=0,0,IF(ABS(D323-SUM($G323:$M323))&lt;Check_Limit,0,1))),1)</f>
        <v>0</v>
      </c>
      <c r="F323" s="3"/>
      <c r="G323" s="10">
        <f ca="1">SUM(DemandTotal:CustomerTotal!G323)</f>
        <v>8189015.7309089266</v>
      </c>
      <c r="H323" s="10">
        <f ca="1">SUM(DemandTotal:CustomerTotal!H323)</f>
        <v>2757893.6440472505</v>
      </c>
      <c r="I323" s="10">
        <f ca="1">SUM(DemandTotal:CustomerTotal!I323)</f>
        <v>2750.7296783001175</v>
      </c>
      <c r="J323" s="10">
        <f ca="1">SUM(DemandTotal:CustomerTotal!J323)</f>
        <v>15607.697402062344</v>
      </c>
      <c r="K323" s="10">
        <f ca="1">SUM(DemandTotal:CustomerTotal!K323)</f>
        <v>814877.89515914512</v>
      </c>
    </row>
    <row r="324" spans="1:12">
      <c r="A324" s="31" t="str">
        <f>IF(ISBLANK('Input-Accounts'!A324),"",'Input-Accounts'!A324)</f>
        <v/>
      </c>
      <c r="B324" t="str">
        <f>IF(ISBLANK('Input-Accounts'!B324),"",'Input-Accounts'!B324)</f>
        <v/>
      </c>
      <c r="D324" s="123"/>
      <c r="E324" s="10" t="str">
        <f t="shared" si="14"/>
        <v/>
      </c>
      <c r="G324" s="123"/>
      <c r="H324" s="123"/>
      <c r="I324" s="123"/>
      <c r="J324" s="123"/>
      <c r="K324" s="123"/>
    </row>
    <row r="325" spans="1:12">
      <c r="A325" s="31">
        <f>IF(ISBLANK('Input-Accounts'!A325),"",'Input-Accounts'!A325)</f>
        <v>288</v>
      </c>
      <c r="B325" s="1" t="str">
        <f>IF(ISBLANK('Input-Accounts'!B325),"",'Input-Accounts'!B325)</f>
        <v>REVENUE REQUIREMENT AT EQUAL RATES OF RETURN</v>
      </c>
      <c r="D325" s="10"/>
      <c r="E325" s="10" t="str">
        <f t="shared" si="14"/>
        <v/>
      </c>
      <c r="G325" s="10"/>
      <c r="H325" s="10"/>
      <c r="I325" s="10"/>
      <c r="J325" s="10"/>
      <c r="K325" s="10"/>
    </row>
    <row r="326" spans="1:12">
      <c r="A326" s="31">
        <f>IF(ISBLANK('Input-Accounts'!A326),"",'Input-Accounts'!A326)</f>
        <v>289</v>
      </c>
      <c r="B326" s="1" t="str">
        <f>IF(ISBLANK('Input-Accounts'!B326),"",'Input-Accounts'!B326)</f>
        <v>Test Year Expenses at Current Rates</v>
      </c>
      <c r="C326" s="31" t="str">
        <f>IF(ISBLANK('Input-Accounts'!C326),"",'Input-Accounts'!C326)</f>
        <v/>
      </c>
      <c r="D326" s="84">
        <f>IF(ISBLANK('Input-Accounts'!D326),"",'Input-Accounts'!D326)</f>
        <v>126543635.60167313</v>
      </c>
      <c r="E326" s="84">
        <f t="shared" ca="1" si="14"/>
        <v>0</v>
      </c>
      <c r="F326" s="151"/>
      <c r="G326" s="84">
        <f ca="1">SUM(DemandTotal:CustomerTotal!G326)</f>
        <v>88162902.58383137</v>
      </c>
      <c r="H326" s="84">
        <f ca="1">SUM(DemandTotal:CustomerTotal!H326)</f>
        <v>33059379.152636122</v>
      </c>
      <c r="I326" s="84">
        <f ca="1">SUM(DemandTotal:CustomerTotal!I326)</f>
        <v>48507.864967799076</v>
      </c>
      <c r="J326" s="84">
        <f ca="1">SUM(DemandTotal:CustomerTotal!J326)</f>
        <v>126283.39289819963</v>
      </c>
      <c r="K326" s="84">
        <f ca="1">SUM(DemandTotal:CustomerTotal!K326)</f>
        <v>5146562.6073396625</v>
      </c>
      <c r="L326" s="39"/>
    </row>
    <row r="327" spans="1:12">
      <c r="A327" s="31">
        <f>IF(ISBLANK('Input-Accounts'!A327),"",'Input-Accounts'!A327)</f>
        <v>290</v>
      </c>
      <c r="B327" s="1" t="str">
        <f>IF(ISBLANK('Input-Accounts'!B327),"",'Input-Accounts'!B327)</f>
        <v>Return on Rate Base</v>
      </c>
      <c r="C327" s="31" t="str">
        <f>IF(ISBLANK('Input-Accounts'!C327),"",'Input-Accounts'!C327)</f>
        <v/>
      </c>
      <c r="D327" s="10">
        <f>IF(ISBLANK('Input-Accounts'!D327),"",'Input-Accounts'!D327)</f>
        <v>41558067.67223198</v>
      </c>
      <c r="E327" s="10">
        <f t="shared" ca="1" si="14"/>
        <v>0</v>
      </c>
      <c r="F327" s="3"/>
      <c r="G327" s="10">
        <f ca="1">SUM(DemandTotal:CustomerTotal!G327)</f>
        <v>28125532.295226008</v>
      </c>
      <c r="H327" s="10">
        <f ca="1">SUM(DemandTotal:CustomerTotal!H327)</f>
        <v>10373865.514508616</v>
      </c>
      <c r="I327" s="10">
        <f ca="1">SUM(DemandTotal:CustomerTotal!I327)</f>
        <v>10760.199809918264</v>
      </c>
      <c r="J327" s="10">
        <f ca="1">SUM(DemandTotal:CustomerTotal!J327)</f>
        <v>51341.467612068038</v>
      </c>
      <c r="K327" s="10">
        <f ca="1">SUM(DemandTotal:CustomerTotal!K327)</f>
        <v>2996568.1950753587</v>
      </c>
    </row>
    <row r="328" spans="1:12">
      <c r="A328" s="31">
        <f>IF(ISBLANK('Input-Accounts'!A328),"",'Input-Accounts'!A328)</f>
        <v>291</v>
      </c>
      <c r="B328" s="1" t="str">
        <f>IF(ISBLANK('Input-Accounts'!B328),"",'Input-Accounts'!B328)</f>
        <v>Gross Up Items</v>
      </c>
      <c r="C328" s="31" t="str">
        <f>IF(ISBLANK('Input-Accounts'!C328),"",'Input-Accounts'!C328)</f>
        <v/>
      </c>
      <c r="D328" s="10" t="str">
        <f>IF(ISBLANK('Input-Accounts'!D328),"",'Input-Accounts'!D328)</f>
        <v/>
      </c>
      <c r="E328" s="10" t="str">
        <f t="shared" si="14"/>
        <v/>
      </c>
      <c r="F328" s="10"/>
      <c r="G328" s="10">
        <f ca="1">SUM(DemandTotal:CustomerTotal!G328)</f>
        <v>0</v>
      </c>
      <c r="H328" s="10">
        <f ca="1">SUM(DemandTotal:CustomerTotal!H328)</f>
        <v>0</v>
      </c>
      <c r="I328" s="10">
        <f ca="1">SUM(DemandTotal:CustomerTotal!I328)</f>
        <v>0</v>
      </c>
      <c r="J328" s="10">
        <f ca="1">SUM(DemandTotal:CustomerTotal!J328)</f>
        <v>0</v>
      </c>
      <c r="K328" s="10">
        <f ca="1">SUM(DemandTotal:CustomerTotal!K328)</f>
        <v>0</v>
      </c>
    </row>
    <row r="329" spans="1:12">
      <c r="A329" s="31">
        <f>IF(ISBLANK('Input-Accounts'!A329),"",'Input-Accounts'!A329)</f>
        <v>292</v>
      </c>
      <c r="B329" s="6" t="str">
        <f>IF(ISBLANK('Input-Accounts'!B329),"",'Input-Accounts'!B329)</f>
        <v>Gross-up Federal Income Tax</v>
      </c>
      <c r="C329" s="31" t="str">
        <f>IF(ISBLANK('Input-Accounts'!C329),"",'Input-Accounts'!C329)</f>
        <v/>
      </c>
      <c r="D329" s="10">
        <f>IF(ISBLANK('Input-Accounts'!D329),"",'Input-Accounts'!D329)</f>
        <v>4716761.5333954496</v>
      </c>
      <c r="E329" s="10">
        <f t="shared" ca="1" si="14"/>
        <v>0</v>
      </c>
      <c r="F329" s="3"/>
      <c r="G329" s="10">
        <f ca="1">SUM(DemandTotal:CustomerTotal!G329)</f>
        <v>3192194.3503892599</v>
      </c>
      <c r="H329" s="10">
        <f ca="1">SUM(DemandTotal:CustomerTotal!H329)</f>
        <v>1177413.9788541296</v>
      </c>
      <c r="I329" s="10">
        <f ca="1">SUM(DemandTotal:CustomerTotal!I329)</f>
        <v>1221.2621856088736</v>
      </c>
      <c r="J329" s="10">
        <f ca="1">SUM(DemandTotal:CustomerTotal!J329)</f>
        <v>5827.1587940668251</v>
      </c>
      <c r="K329" s="10">
        <f ca="1">SUM(DemandTotal:CustomerTotal!K329)</f>
        <v>340104.78317238309</v>
      </c>
    </row>
    <row r="330" spans="1:12">
      <c r="A330" s="31">
        <f>IF(ISBLANK('Input-Accounts'!A330),"",'Input-Accounts'!A330)</f>
        <v>293</v>
      </c>
      <c r="B330" s="6" t="str">
        <f>IF(ISBLANK('Input-Accounts'!B330),"",'Input-Accounts'!B330)</f>
        <v>Gross-up State Utility Tax</v>
      </c>
      <c r="C330" s="31" t="str">
        <f>IF(ISBLANK('Input-Accounts'!C330),"",'Input-Accounts'!C330)</f>
        <v/>
      </c>
      <c r="D330" s="10">
        <f>IF(ISBLANK('Input-Accounts'!D330),"",'Input-Accounts'!D330)</f>
        <v>1182146.5381490425</v>
      </c>
      <c r="E330" s="10">
        <f t="shared" ca="1" si="14"/>
        <v>0</v>
      </c>
      <c r="F330" s="3"/>
      <c r="G330" s="10">
        <f ca="1">SUM(DemandTotal:CustomerTotal!G330)</f>
        <v>800049.24431595509</v>
      </c>
      <c r="H330" s="10">
        <f ca="1">SUM(DemandTotal:CustomerTotal!H330)</f>
        <v>295091.4200804914</v>
      </c>
      <c r="I330" s="10">
        <f ca="1">SUM(DemandTotal:CustomerTotal!I330)</f>
        <v>306.08095293097858</v>
      </c>
      <c r="J330" s="10">
        <f ca="1">SUM(DemandTotal:CustomerTotal!J330)</f>
        <v>1460.4417770283144</v>
      </c>
      <c r="K330" s="10">
        <f ca="1">SUM(DemandTotal:CustomerTotal!K330)</f>
        <v>85239.351022636401</v>
      </c>
    </row>
    <row r="331" spans="1:12">
      <c r="A331" s="31">
        <f>IF(ISBLANK('Input-Accounts'!A331),"",'Input-Accounts'!A331)</f>
        <v>294</v>
      </c>
      <c r="B331" s="6" t="str">
        <f>IF(ISBLANK('Input-Accounts'!B331),"",'Input-Accounts'!B331)</f>
        <v>Gross-up Bad Debts</v>
      </c>
      <c r="C331" s="31" t="str">
        <f>IF(ISBLANK('Input-Accounts'!C331),"",'Input-Accounts'!C331)</f>
        <v/>
      </c>
      <c r="D331" s="10">
        <f>IF(ISBLANK('Input-Accounts'!D331),"",'Input-Accounts'!D331)</f>
        <v>99133.491253834465</v>
      </c>
      <c r="E331" s="10">
        <f t="shared" ca="1" si="14"/>
        <v>0</v>
      </c>
      <c r="F331" s="3"/>
      <c r="G331" s="10">
        <f ca="1">SUM(DemandTotal:CustomerTotal!G331)</f>
        <v>87126.896357751219</v>
      </c>
      <c r="H331" s="10">
        <f ca="1">SUM(DemandTotal:CustomerTotal!H331)</f>
        <v>11947.220828933401</v>
      </c>
      <c r="I331" s="10">
        <f ca="1">SUM(DemandTotal:CustomerTotal!I331)</f>
        <v>1.6798516559469994</v>
      </c>
      <c r="J331" s="10">
        <f ca="1">SUM(DemandTotal:CustomerTotal!J331)</f>
        <v>5.0974808870115842</v>
      </c>
      <c r="K331" s="10">
        <f ca="1">SUM(DemandTotal:CustomerTotal!K331)</f>
        <v>52.596734606892255</v>
      </c>
    </row>
    <row r="332" spans="1:12">
      <c r="A332" s="31">
        <f>IF(ISBLANK('Input-Accounts'!A332),"",'Input-Accounts'!A332)</f>
        <v>295</v>
      </c>
      <c r="B332" s="6" t="str">
        <f>IF(ISBLANK('Input-Accounts'!B332),"",'Input-Accounts'!B332)</f>
        <v>Gross-up Annual Filing Fee</v>
      </c>
      <c r="C332" s="31" t="str">
        <f>IF(ISBLANK('Input-Accounts'!C332),"",'Input-Accounts'!C332)</f>
        <v/>
      </c>
      <c r="D332" s="10">
        <f>IF(ISBLANK('Input-Accounts'!D332),"",'Input-Accounts'!D332)</f>
        <v>30952.471369902269</v>
      </c>
      <c r="E332" s="10">
        <f t="shared" ca="1" si="14"/>
        <v>0</v>
      </c>
      <c r="F332" s="3"/>
      <c r="G332" s="10">
        <f ca="1">SUM(DemandTotal:CustomerTotal!G332)</f>
        <v>20947.911726726568</v>
      </c>
      <c r="H332" s="10">
        <f ca="1">SUM(DemandTotal:CustomerTotal!H332)</f>
        <v>7726.4606686126781</v>
      </c>
      <c r="I332" s="10">
        <f ca="1">SUM(DemandTotal:CustomerTotal!I332)</f>
        <v>8.0142026616281168</v>
      </c>
      <c r="J332" s="10">
        <f ca="1">SUM(DemandTotal:CustomerTotal!J332)</f>
        <v>38.239152957853378</v>
      </c>
      <c r="K332" s="10">
        <f ca="1">SUM(DemandTotal:CustomerTotal!K332)</f>
        <v>2231.8456189435315</v>
      </c>
    </row>
    <row r="333" spans="1:12" ht="15" thickBot="1">
      <c r="A333" s="31">
        <f>IF(ISBLANK('Input-Accounts'!A333),"",'Input-Accounts'!A333)</f>
        <v>296</v>
      </c>
      <c r="B333" s="1" t="str">
        <f>IF(ISBLANK('Input-Accounts'!B333),"",'Input-Accounts'!B333)</f>
        <v>TOTAL REVENUE REQUIREMENT AT EQUAL RATES OF RETURN</v>
      </c>
      <c r="C333" s="31" t="str">
        <f>IF(ISBLANK('Input-Accounts'!C333),"",'Input-Accounts'!C333)</f>
        <v/>
      </c>
      <c r="D333" s="124">
        <f>IF(ISBLANK('Input-Accounts'!D333),"",'Input-Accounts'!D333)</f>
        <v>174130697.30807328</v>
      </c>
      <c r="E333" s="10">
        <f t="shared" ca="1" si="14"/>
        <v>0</v>
      </c>
      <c r="G333" s="124">
        <f ca="1">SUM(DemandTotal:CustomerTotal!G333)</f>
        <v>120388753.28184707</v>
      </c>
      <c r="H333" s="124">
        <f ca="1">SUM(DemandTotal:CustomerTotal!H333)</f>
        <v>44925423.747576907</v>
      </c>
      <c r="I333" s="124">
        <f ca="1">SUM(DemandTotal:CustomerTotal!I333)</f>
        <v>60805.10197057476</v>
      </c>
      <c r="J333" s="124">
        <f ca="1">SUM(DemandTotal:CustomerTotal!J333)</f>
        <v>184955.79771520765</v>
      </c>
      <c r="K333" s="124">
        <f ca="1">SUM(DemandTotal:CustomerTotal!K333)</f>
        <v>8570759.3789635915</v>
      </c>
    </row>
    <row r="334" spans="1:12" ht="15" thickTop="1">
      <c r="A334" s="31" t="str">
        <f>IF(ISBLANK('Input-Accounts'!A334),"",'Input-Accounts'!A334)</f>
        <v/>
      </c>
      <c r="B334" t="str">
        <f>IF(ISBLANK('Input-Accounts'!B334),"",'Input-Accounts'!B334)</f>
        <v/>
      </c>
      <c r="C334" s="31" t="str">
        <f>IF(ISBLANK('Input-Accounts'!C334),"",'Input-Accounts'!C334)</f>
        <v/>
      </c>
      <c r="D334" s="10" t="str">
        <f>IF(ISBLANK('Input-Accounts'!D334),"",'Input-Accounts'!D334)</f>
        <v/>
      </c>
      <c r="E334" s="10" t="str">
        <f t="shared" si="14"/>
        <v/>
      </c>
      <c r="G334" s="10"/>
      <c r="H334" s="10"/>
      <c r="I334" s="10"/>
      <c r="J334" s="10"/>
      <c r="K334" s="10"/>
    </row>
    <row r="335" spans="1:12">
      <c r="A335" s="31" t="str">
        <f>IF(ISBLANK('Input-Accounts'!A335),"",'Input-Accounts'!A335)</f>
        <v/>
      </c>
      <c r="B335" s="7" t="str">
        <f>IF(ISBLANK('Input-Accounts'!B335),"",'Input-Accounts'!B335)</f>
        <v/>
      </c>
      <c r="C335" s="31" t="str">
        <f>IF(ISBLANK('Input-Accounts'!C336),"",'Input-Accounts'!C336)</f>
        <v/>
      </c>
      <c r="D335" t="str">
        <f>IF(ISBLANK('Input-Accounts'!D335),"",'Input-Accounts'!D335)</f>
        <v/>
      </c>
      <c r="E335" t="str">
        <f t="shared" si="14"/>
        <v/>
      </c>
    </row>
    <row r="336" spans="1:12">
      <c r="A336" s="31">
        <f>IF(ISBLANK('Input-Accounts'!A336),"",'Input-Accounts'!A336)</f>
        <v>297</v>
      </c>
      <c r="B336" s="7" t="str">
        <f>IF(ISBLANK('Input-Accounts'!B336),"",'Input-Accounts'!B336)</f>
        <v>INTERNAL ALLOCATION FACTORS</v>
      </c>
      <c r="C336" s="31" t="str">
        <f>IF(ISBLANK('Input-Accounts'!C337),"",'Input-Accounts'!C337)</f>
        <v/>
      </c>
      <c r="D336" s="10" t="str">
        <f>IF(ISBLANK('Input-Accounts'!D336),"",'Input-Accounts'!D336)</f>
        <v/>
      </c>
      <c r="E336" s="10" t="str">
        <f t="shared" si="14"/>
        <v/>
      </c>
    </row>
    <row r="337" spans="1:11" outlineLevel="1">
      <c r="A337" s="31" t="str">
        <f>IF(ISBLANK('Input-Accounts'!A337),"",'Input-Accounts'!A337)</f>
        <v/>
      </c>
      <c r="B337" t="str">
        <f>IF(ISBLANK('Input-Accounts'!B337),"",'Input-Accounts'!B337)</f>
        <v/>
      </c>
      <c r="C337" s="31" t="str">
        <f>IF(ISBLANK('Input-Accounts'!C338),"",'Input-Accounts'!C338)</f>
        <v/>
      </c>
      <c r="D337" s="127" t="str">
        <f>IF(ISBLANK('Input-Accounts'!D337),"",'Input-Accounts'!D337)</f>
        <v/>
      </c>
      <c r="E337" s="10" t="str">
        <f t="shared" si="14"/>
        <v/>
      </c>
      <c r="G337" s="127" t="str">
        <f>IF(ISBLANK('Input-Accounts'!G337),"",'Input-Accounts'!G337)</f>
        <v/>
      </c>
      <c r="H337" s="127" t="str">
        <f>IF(ISBLANK('Input-Accounts'!H337),"",'Input-Accounts'!H337)</f>
        <v/>
      </c>
      <c r="I337" s="127" t="str">
        <f>IF(ISBLANK('Input-Accounts'!I337),"",'Input-Accounts'!I337)</f>
        <v/>
      </c>
      <c r="J337" s="127" t="str">
        <f>IF(ISBLANK('Input-Accounts'!J337),"",'Input-Accounts'!J337)</f>
        <v/>
      </c>
      <c r="K337" s="127" t="str">
        <f>IF(ISBLANK('Input-Accounts'!K337),"",'Input-Accounts'!K337)</f>
        <v/>
      </c>
    </row>
    <row r="338" spans="1:11" outlineLevel="1">
      <c r="A338" s="31">
        <f>IF(ISBLANK('Input-Accounts'!A338),"",'Input-Accounts'!A338)</f>
        <v>298</v>
      </c>
      <c r="B338" t="str">
        <f>IF(ISBLANK('Input-Accounts'!B338),"",'Input-Accounts'!B338)</f>
        <v>INT_MAINS_PLANT</v>
      </c>
      <c r="C338" s="31" t="str">
        <f>IF(ISBLANK('Input-Accounts'!C341),"",'Input-Accounts'!C341)</f>
        <v/>
      </c>
      <c r="D338" s="47">
        <f>SUM(D$32:D$33)</f>
        <v>423416151.57083267</v>
      </c>
      <c r="E338" s="10">
        <f t="shared" ca="1" si="14"/>
        <v>0</v>
      </c>
      <c r="G338" s="47">
        <f ca="1">SUM(G$32:G$33)</f>
        <v>258992316.71797249</v>
      </c>
      <c r="H338" s="47">
        <f ca="1">SUM(H$32:H$33)</f>
        <v>120696382.80565873</v>
      </c>
      <c r="I338" s="47">
        <f ca="1">SUM(I$32:I$33)</f>
        <v>133061.98862182975</v>
      </c>
      <c r="J338" s="47">
        <f ca="1">SUM(J$32:J$33)</f>
        <v>10517</v>
      </c>
      <c r="K338" s="47">
        <f ca="1">SUM(K$32:K$33)</f>
        <v>43583873.058579661</v>
      </c>
    </row>
    <row r="339" spans="1:11" outlineLevel="1">
      <c r="A339" s="31">
        <f>IF(ISBLANK('Input-Accounts'!A339),"",'Input-Accounts'!A339)</f>
        <v>299</v>
      </c>
      <c r="B339" t="str">
        <f>IF(ISBLANK('Input-Accounts'!B339),"",'Input-Accounts'!B339)</f>
        <v>INT_MAINS_SERVICES</v>
      </c>
      <c r="C339" s="31" t="str">
        <f>IF(ISBLANK('Input-Accounts'!C342),"",'Input-Accounts'!C342)</f>
        <v/>
      </c>
      <c r="D339" s="47">
        <f>SUM(D$32:D$33,D$39:D$39)</f>
        <v>630406885.24453795</v>
      </c>
      <c r="E339" s="10">
        <f t="shared" ca="1" si="14"/>
        <v>0</v>
      </c>
      <c r="G339" s="47">
        <f ca="1">SUM(G$32:G$33,G$39:G$39)</f>
        <v>444252101.04853737</v>
      </c>
      <c r="H339" s="47">
        <f ca="1">SUM(H$32:H$33,H$39:H$39)</f>
        <v>142107839.08901748</v>
      </c>
      <c r="I339" s="47">
        <f ca="1">SUM(I$32:I$33,I$39:I$39)</f>
        <v>136057.38362349538</v>
      </c>
      <c r="J339" s="47">
        <f ca="1">SUM(J$32:J$33,J$39:J$39)</f>
        <v>10517</v>
      </c>
      <c r="K339" s="47">
        <f ca="1">SUM(K$32:K$33,K$39:K$39)</f>
        <v>43900370.723359622</v>
      </c>
    </row>
    <row r="340" spans="1:11" outlineLevel="1">
      <c r="A340" s="31">
        <f>IF(ISBLANK('Input-Accounts'!A340),"",'Input-Accounts'!A340)</f>
        <v>300</v>
      </c>
      <c r="B340" t="str">
        <f>IF(ISBLANK('Input-Accounts'!B340),"",'Input-Accounts'!B340)</f>
        <v>INT_DISTPT_SUBTOTAL</v>
      </c>
      <c r="C340" s="31" t="str">
        <f>IF(ISBLANK('Input-Accounts'!C343),"",'Input-Accounts'!C343)</f>
        <v/>
      </c>
      <c r="D340" s="47">
        <f>SUM(D$20:D$28,D$31:D$46)</f>
        <v>729257235.35653484</v>
      </c>
      <c r="E340" s="10">
        <f t="shared" ca="1" si="14"/>
        <v>0</v>
      </c>
      <c r="G340" s="47">
        <f ca="1">SUM(G$20:G$28,G$31:G$46)</f>
        <v>508589165.43716419</v>
      </c>
      <c r="H340" s="47">
        <f ca="1">SUM(H$20:H$28,H$31:H$46)</f>
        <v>167529855.35878268</v>
      </c>
      <c r="I340" s="47">
        <f ca="1">SUM(I$20:I$28,I$31:I$46)</f>
        <v>166712.36769849432</v>
      </c>
      <c r="J340" s="47">
        <f ca="1">SUM(J$20:J$28,J$31:J$46)</f>
        <v>930707.55</v>
      </c>
      <c r="K340" s="47">
        <f ca="1">SUM(K$20:K$28,K$31:K$46)</f>
        <v>52040794.642889567</v>
      </c>
    </row>
    <row r="341" spans="1:11" outlineLevel="1">
      <c r="A341" s="31">
        <f>IF(ISBLANK('Input-Accounts'!A341),"",'Input-Accounts'!A341)</f>
        <v>301</v>
      </c>
      <c r="B341" t="str">
        <f>IF(ISBLANK('Input-Accounts'!B341),"",'Input-Accounts'!B341)</f>
        <v>INT_IND M&amp;R</v>
      </c>
      <c r="C341" s="31" t="str">
        <f>IF(ISBLANK('Input-Accounts'!C344),"",'Input-Accounts'!C344)</f>
        <v/>
      </c>
      <c r="D341" s="47">
        <f>SUM(D$45:D$46)</f>
        <v>6363314.383076922</v>
      </c>
      <c r="E341" s="10">
        <f t="shared" ca="1" si="14"/>
        <v>0</v>
      </c>
      <c r="G341" s="47">
        <f ca="1">SUM(G$45:G$46)</f>
        <v>0</v>
      </c>
      <c r="H341" s="47">
        <f ca="1">SUM(H$45:H$46)</f>
        <v>1670059.5772033106</v>
      </c>
      <c r="I341" s="47">
        <f ca="1">SUM(I$45:I$46)</f>
        <v>13452.088213172667</v>
      </c>
      <c r="J341" s="47">
        <f ca="1">SUM(J$45:J$46)</f>
        <v>873979.79</v>
      </c>
      <c r="K341" s="47">
        <f ca="1">SUM(K$45:K$46)</f>
        <v>3805822.9276604387</v>
      </c>
    </row>
    <row r="342" spans="1:11" outlineLevel="1">
      <c r="A342" s="31">
        <f>IF(ISBLANK('Input-Accounts'!A342),"",'Input-Accounts'!A342)</f>
        <v>302</v>
      </c>
      <c r="B342" t="str">
        <f>IF(ISBLANK('Input-Accounts'!B342),"",'Input-Accounts'!B342)</f>
        <v>INT_871-879</v>
      </c>
      <c r="D342" s="47">
        <f>SUM(D$176:D$181)</f>
        <v>11040804.803749576</v>
      </c>
      <c r="E342" s="10">
        <f t="shared" ca="1" si="14"/>
        <v>0</v>
      </c>
      <c r="G342" s="47">
        <f ca="1">SUM(G$176:G$181)</f>
        <v>7860455.0381912477</v>
      </c>
      <c r="H342" s="47">
        <f ca="1">SUM(H$176:H$181)</f>
        <v>2560322.7760959812</v>
      </c>
      <c r="I342" s="47">
        <f ca="1">SUM(I$176:I$181)</f>
        <v>2071.9426310394133</v>
      </c>
      <c r="J342" s="47">
        <f ca="1">SUM(J$176:J$181)</f>
        <v>15598.231887822802</v>
      </c>
      <c r="K342" s="47">
        <f ca="1">SUM(K$176:K$181)</f>
        <v>602356.81494348694</v>
      </c>
    </row>
    <row r="343" spans="1:11" outlineLevel="1">
      <c r="A343" s="31">
        <f>IF(ISBLANK('Input-Accounts'!A343),"",'Input-Accounts'!A343)</f>
        <v>303</v>
      </c>
      <c r="B343" t="str">
        <f>IF(ISBLANK('Input-Accounts'!B343),"",'Input-Accounts'!B343)</f>
        <v>INT_866-893</v>
      </c>
      <c r="C343" s="31" t="str">
        <f>IF(ISBLANK('Input-Accounts'!C345),"",'Input-Accounts'!C345)</f>
        <v/>
      </c>
      <c r="D343" s="47">
        <f>SUM(D$188:D$193)</f>
        <v>5282852.5320828315</v>
      </c>
      <c r="E343" s="10">
        <f t="shared" ca="1" si="14"/>
        <v>0</v>
      </c>
      <c r="G343" s="47">
        <f ca="1">SUM(G$188:G$193)</f>
        <v>3399581.0001573181</v>
      </c>
      <c r="H343" s="47">
        <f ca="1">SUM(H$188:H$193)</f>
        <v>1374529.6002772523</v>
      </c>
      <c r="I343" s="47">
        <f ca="1">SUM(I$188:I$193)</f>
        <v>1562.7109107734705</v>
      </c>
      <c r="J343" s="47">
        <f ca="1">SUM(J$188:J$193)</f>
        <v>11808.26247839176</v>
      </c>
      <c r="K343" s="47">
        <f ca="1">SUM(K$188:K$193)</f>
        <v>495370.95825909672</v>
      </c>
    </row>
    <row r="344" spans="1:11" outlineLevel="1">
      <c r="A344" s="31">
        <f>IF(ISBLANK('Input-Accounts'!A344),"",'Input-Accounts'!A344)</f>
        <v>304</v>
      </c>
      <c r="B344" t="str">
        <f>IF(ISBLANK('Input-Accounts'!B344),"",'Input-Accounts'!B344)</f>
        <v>INT_LABOR</v>
      </c>
      <c r="C344" s="31" t="str">
        <f>IF(ISBLANK('Input-Accounts'!C346),"",'Input-Accounts'!C346)</f>
        <v/>
      </c>
      <c r="D344" s="47">
        <f>SUMPRODUCT('Input-Accounts'!$L$161:$L$219,D$161:D$219)</f>
        <v>12937746.045860026</v>
      </c>
      <c r="E344" s="10">
        <f t="shared" ca="1" si="14"/>
        <v>0</v>
      </c>
      <c r="G344" s="47">
        <f ca="1">SUMPRODUCT('Input-Accounts'!$L$161:$L$219,G$161:G$219)</f>
        <v>9476998.2421758939</v>
      </c>
      <c r="H344" s="47">
        <f ca="1">SUMPRODUCT('Input-Accounts'!$L$161:$L$219,H$161:H$219)</f>
        <v>2833849.6054214276</v>
      </c>
      <c r="I344" s="47">
        <f ca="1">SUMPRODUCT('Input-Accounts'!$L$161:$L$219,I$161:I$219)</f>
        <v>2505.4685531299683</v>
      </c>
      <c r="J344" s="47">
        <f ca="1">SUMPRODUCT('Input-Accounts'!$L$161:$L$219,J$161:J$219)</f>
        <v>24601.971164442071</v>
      </c>
      <c r="K344" s="47">
        <f ca="1">SUMPRODUCT('Input-Accounts'!$L$161:$L$219,K$161:K$219)</f>
        <v>599790.75854513515</v>
      </c>
    </row>
    <row r="345" spans="1:11" outlineLevel="1">
      <c r="A345" s="31">
        <f>IF(ISBLANK('Input-Accounts'!A345),"",'Input-Accounts'!A345)</f>
        <v>305</v>
      </c>
      <c r="B345" t="str">
        <f>IF(ISBLANK('Input-Accounts'!B345),"",'Input-Accounts'!B345)</f>
        <v>INT_OM_Exc_A&amp;G,Gas,Uncoll</v>
      </c>
      <c r="C345" s="31" t="str">
        <f>IF(ISBLANK('Input-Accounts'!C347),"",'Input-Accounts'!C347)</f>
        <v/>
      </c>
      <c r="D345" s="47">
        <f>SUM(D$184,D$195,D$201:D$203,D$205,D$213,D$220)</f>
        <v>22301729.168473348</v>
      </c>
      <c r="E345" s="10">
        <f t="shared" ca="1" si="14"/>
        <v>0</v>
      </c>
      <c r="G345" s="47">
        <f ca="1">SUM(G$184,G$195,G$201:G$203,G$205,G$213,G$220)</f>
        <v>16093660.745547317</v>
      </c>
      <c r="H345" s="47">
        <f ca="1">SUM(H$184,H$195,H$201:H$203,H$205,H$213,H$220)</f>
        <v>4908605.0675091194</v>
      </c>
      <c r="I345" s="47">
        <f ca="1">SUM(I$184,I$195,I$201:I$203,I$205,I$213,I$220)</f>
        <v>4236.4831777515183</v>
      </c>
      <c r="J345" s="47">
        <f ca="1">SUM(J$184,J$195,J$201:J$203,J$205,J$213,J$220)</f>
        <v>31720.929993668477</v>
      </c>
      <c r="K345" s="47">
        <f ca="1">SUM(K$184,K$195,K$201:K$203,K$205,K$213,K$220)</f>
        <v>1263505.9422454976</v>
      </c>
    </row>
    <row r="346" spans="1:11" outlineLevel="1">
      <c r="A346" s="31">
        <f>IF(ISBLANK('Input-Accounts'!A346),"",'Input-Accounts'!A346)</f>
        <v>306</v>
      </c>
      <c r="B346" t="str">
        <f>IF(ISBLANK('Input-Accounts'!B346),"",'Input-Accounts'!B346)</f>
        <v>INT_TOTAL PLANT</v>
      </c>
      <c r="C346" s="31" t="str">
        <f>IF(ISBLANK('Input-Accounts'!C348),"",'Input-Accounts'!C348)</f>
        <v/>
      </c>
      <c r="D346" s="47">
        <f>D$73</f>
        <v>775008140.86461914</v>
      </c>
      <c r="E346" s="10">
        <f t="shared" ca="1" si="14"/>
        <v>0</v>
      </c>
      <c r="F346" s="15"/>
      <c r="G346" s="47">
        <f ca="1">G$73</f>
        <v>540496171.2538085</v>
      </c>
      <c r="H346" s="47">
        <f ca="1">H$73</f>
        <v>178040059.72933704</v>
      </c>
      <c r="I346" s="47">
        <f ca="1">I$73</f>
        <v>177171.28591255058</v>
      </c>
      <c r="J346" s="47">
        <f ca="1">J$73</f>
        <v>989096.70421235787</v>
      </c>
      <c r="K346" s="47">
        <f ca="1">K$73</f>
        <v>55305641.891348377</v>
      </c>
    </row>
    <row r="347" spans="1:11" outlineLevel="1">
      <c r="A347" s="31">
        <f>IF(ISBLANK('Input-Accounts'!A347),"",'Input-Accounts'!A347)</f>
        <v>307</v>
      </c>
      <c r="B347" t="str">
        <f>IF(ISBLANK('Input-Accounts'!B347),"",'Input-Accounts'!B347)</f>
        <v>INT_RATEBASE</v>
      </c>
      <c r="C347" s="31" t="str">
        <f>IF(ISBLANK('Input-Accounts'!C349),"",'Input-Accounts'!C349)</f>
        <v/>
      </c>
      <c r="D347" s="47">
        <f>D$156</f>
        <v>518827311.76319569</v>
      </c>
      <c r="E347" s="10">
        <f t="shared" ca="1" si="14"/>
        <v>0</v>
      </c>
      <c r="G347" s="47">
        <f ca="1">G$156</f>
        <v>351130240.88921356</v>
      </c>
      <c r="H347" s="47">
        <f ca="1">H$156</f>
        <v>129511429.64430229</v>
      </c>
      <c r="I347" s="47">
        <f ca="1">I$156</f>
        <v>134334.57939972862</v>
      </c>
      <c r="J347" s="47">
        <f ca="1">J$156</f>
        <v>640967.13623056212</v>
      </c>
      <c r="K347" s="47">
        <f ca="1">K$156</f>
        <v>37410339.514049411</v>
      </c>
    </row>
    <row r="348" spans="1:11" outlineLevel="1">
      <c r="A348" s="31">
        <f>IF(ISBLANK('Input-Accounts'!A348),"",'Input-Accounts'!A348)</f>
        <v>308</v>
      </c>
      <c r="B348" t="str">
        <f>IF(ISBLANK('Input-Accounts'!B348),"",'Input-Accounts'!B348)</f>
        <v>INT_REVENUE REQUIREMENT</v>
      </c>
      <c r="C348" s="31" t="str">
        <f>IF(ISBLANK('Input-Accounts'!C350),"",'Input-Accounts'!C350)</f>
        <v/>
      </c>
      <c r="D348" s="47">
        <f>D333</f>
        <v>174130697.30807328</v>
      </c>
      <c r="E348" s="10">
        <f t="shared" ca="1" si="14"/>
        <v>0</v>
      </c>
      <c r="G348" s="47">
        <f ca="1">G333</f>
        <v>120388753.28184707</v>
      </c>
      <c r="H348" s="47">
        <f ca="1">H333</f>
        <v>44925423.747576907</v>
      </c>
      <c r="I348" s="47">
        <f ca="1">I333</f>
        <v>60805.10197057476</v>
      </c>
      <c r="J348" s="47">
        <f ca="1">J333</f>
        <v>184955.79771520765</v>
      </c>
      <c r="K348" s="47">
        <f ca="1">K333</f>
        <v>8570759.3789635915</v>
      </c>
    </row>
    <row r="349" spans="1:11" outlineLevel="1">
      <c r="A349" s="31" t="str">
        <f>IF(ISBLANK('Input-Accounts'!A349),"",'Input-Accounts'!A349)</f>
        <v/>
      </c>
      <c r="B349" t="str">
        <f>IF(ISBLANK('Input-Accounts'!B349),"",'Input-Accounts'!B349)</f>
        <v/>
      </c>
      <c r="C349" s="31" t="str">
        <f>IF(ISBLANK('Input-Accounts'!C351),"",'Input-Accounts'!C351)</f>
        <v/>
      </c>
      <c r="D349" s="47"/>
      <c r="E349" s="10" t="str">
        <f t="shared" si="14"/>
        <v/>
      </c>
      <c r="G349" s="47"/>
      <c r="H349" s="47"/>
      <c r="I349" s="47"/>
      <c r="J349" s="47"/>
      <c r="K349" s="47"/>
    </row>
    <row r="350" spans="1:11" outlineLevel="1">
      <c r="A350" s="31" t="str">
        <f>IF(ISBLANK('Input-Accounts'!A350),"",'Input-Accounts'!A350)</f>
        <v/>
      </c>
      <c r="B350" t="str">
        <f>IF(ISBLANK('Input-Accounts'!B350),"",'Input-Accounts'!B350)</f>
        <v/>
      </c>
      <c r="C350" s="31" t="str">
        <f>IF(ISBLANK('Input-Accounts'!C352),"",'Input-Accounts'!C352)</f>
        <v/>
      </c>
      <c r="D350" s="47"/>
      <c r="E350" s="10" t="str">
        <f t="shared" si="14"/>
        <v/>
      </c>
      <c r="G350" s="47"/>
      <c r="H350" s="47"/>
      <c r="I350" s="47"/>
      <c r="J350" s="47"/>
      <c r="K350" s="47"/>
    </row>
    <row r="351" spans="1:11" outlineLevel="1">
      <c r="A351" s="31" t="str">
        <f>IF(ISBLANK('Input-Accounts'!A351),"",'Input-Accounts'!A351)</f>
        <v/>
      </c>
      <c r="B351" t="str">
        <f>IF(ISBLANK('Input-Accounts'!B351),"",'Input-Accounts'!B351)</f>
        <v/>
      </c>
      <c r="C351" s="31" t="str">
        <f>IF(ISBLANK('Input-Accounts'!C353),"",'Input-Accounts'!C353)</f>
        <v/>
      </c>
      <c r="D351" s="47"/>
      <c r="E351" s="10" t="str">
        <f t="shared" si="14"/>
        <v/>
      </c>
      <c r="G351" s="47"/>
      <c r="H351" s="47"/>
      <c r="I351" s="47"/>
      <c r="J351" s="47"/>
      <c r="K351" s="47"/>
    </row>
    <row r="352" spans="1:11" outlineLevel="1">
      <c r="A352" s="31" t="str">
        <f>IF(ISBLANK('Input-Accounts'!A352),"",'Input-Accounts'!A352)</f>
        <v/>
      </c>
      <c r="B352" t="str">
        <f>IF(ISBLANK('Input-Accounts'!B352),"",'Input-Accounts'!B352)</f>
        <v/>
      </c>
      <c r="C352" s="31" t="str">
        <f>IF(ISBLANK('Input-Accounts'!C354),"",'Input-Accounts'!C354)</f>
        <v/>
      </c>
      <c r="D352" s="47"/>
      <c r="E352" s="10" t="str">
        <f t="shared" si="14"/>
        <v/>
      </c>
      <c r="G352" s="47"/>
      <c r="H352" s="47"/>
      <c r="I352" s="47"/>
      <c r="J352" s="47"/>
      <c r="K352" s="47"/>
    </row>
    <row r="353" spans="1:11" outlineLevel="1">
      <c r="A353" s="31" t="str">
        <f>IF(ISBLANK('Input-Accounts'!A353),"",'Input-Accounts'!A353)</f>
        <v/>
      </c>
      <c r="B353" t="str">
        <f>IF(ISBLANK('Input-Accounts'!B353),"",'Input-Accounts'!B353)</f>
        <v/>
      </c>
      <c r="C353" s="31" t="str">
        <f>IF(ISBLANK('Input-Accounts'!C355),"",'Input-Accounts'!C355)</f>
        <v/>
      </c>
      <c r="D353" s="47"/>
      <c r="E353" s="10" t="str">
        <f t="shared" si="14"/>
        <v/>
      </c>
      <c r="G353" s="47"/>
      <c r="H353" s="47"/>
      <c r="I353" s="47"/>
      <c r="J353" s="47"/>
      <c r="K353" s="47"/>
    </row>
    <row r="354" spans="1:11" outlineLevel="1">
      <c r="A354" s="31" t="str">
        <f>IF(ISBLANK('Input-Accounts'!A354),"",'Input-Accounts'!A354)</f>
        <v/>
      </c>
      <c r="B354" t="str">
        <f>IF(ISBLANK('Input-Accounts'!B354),"",'Input-Accounts'!B354)</f>
        <v/>
      </c>
      <c r="C354" s="31" t="str">
        <f>IF(ISBLANK('Input-Accounts'!C356),"",'Input-Accounts'!C356)</f>
        <v/>
      </c>
      <c r="D354" s="47"/>
      <c r="E354" s="10" t="str">
        <f t="shared" si="14"/>
        <v/>
      </c>
      <c r="G354" s="47"/>
      <c r="H354" s="47"/>
      <c r="I354" s="47"/>
      <c r="J354" s="47"/>
      <c r="K354" s="47"/>
    </row>
    <row r="355" spans="1:11" outlineLevel="1">
      <c r="A355" s="31" t="str">
        <f>IF(ISBLANK('Input-Accounts'!A355),"",'Input-Accounts'!A355)</f>
        <v/>
      </c>
      <c r="B355" t="str">
        <f>IF(ISBLANK('Input-Accounts'!B355),"",'Input-Accounts'!B355)</f>
        <v/>
      </c>
      <c r="C355" s="31" t="str">
        <f>IF(ISBLANK('Input-Accounts'!C357),"",'Input-Accounts'!C357)</f>
        <v/>
      </c>
      <c r="D355" s="47"/>
      <c r="E355" s="10" t="str">
        <f t="shared" ref="E355:E373" si="15">IFERROR(IF(D355="","",IF(D355=0,0,IF(ABS(D355-SUM($G355:$M355))&lt;Check_Limit,0,1))),1)</f>
        <v/>
      </c>
      <c r="G355" s="47"/>
      <c r="H355" s="47"/>
      <c r="I355" s="47"/>
      <c r="J355" s="47"/>
      <c r="K355" s="47"/>
    </row>
    <row r="356" spans="1:11" outlineLevel="1">
      <c r="A356" s="31" t="str">
        <f>IF(ISBLANK('Input-Accounts'!A356),"",'Input-Accounts'!A356)</f>
        <v/>
      </c>
      <c r="B356" t="str">
        <f>IF(ISBLANK('Input-Accounts'!B356),"",'Input-Accounts'!B356)</f>
        <v/>
      </c>
      <c r="C356" s="31" t="str">
        <f>IF(ISBLANK('Input-Accounts'!C358),"",'Input-Accounts'!C358)</f>
        <v/>
      </c>
      <c r="D356" s="47"/>
      <c r="E356" s="10" t="str">
        <f t="shared" si="15"/>
        <v/>
      </c>
      <c r="G356" s="47"/>
      <c r="H356" s="47"/>
      <c r="I356" s="47"/>
      <c r="J356" s="47"/>
      <c r="K356" s="47"/>
    </row>
    <row r="357" spans="1:11" outlineLevel="1">
      <c r="A357" s="31" t="str">
        <f>IF(ISBLANK('Input-Accounts'!A357),"",'Input-Accounts'!A357)</f>
        <v/>
      </c>
      <c r="B357" t="str">
        <f>IF(ISBLANK('Input-Accounts'!B357),"",'Input-Accounts'!B357)</f>
        <v/>
      </c>
      <c r="C357" s="31" t="str">
        <f>IF(ISBLANK('Input-Accounts'!C359),"",'Input-Accounts'!C359)</f>
        <v/>
      </c>
      <c r="D357" s="47"/>
      <c r="E357" s="10" t="str">
        <f t="shared" si="15"/>
        <v/>
      </c>
      <c r="G357" s="47"/>
      <c r="H357" s="47"/>
      <c r="I357" s="47"/>
      <c r="J357" s="47"/>
      <c r="K357" s="47"/>
    </row>
    <row r="358" spans="1:11" outlineLevel="1">
      <c r="A358" s="31" t="str">
        <f>IF(ISBLANK('Input-Accounts'!A358),"",'Input-Accounts'!A358)</f>
        <v/>
      </c>
      <c r="B358" t="str">
        <f>IF(ISBLANK('Input-Accounts'!B358),"",'Input-Accounts'!B358)</f>
        <v/>
      </c>
      <c r="C358" s="31" t="str">
        <f>IF(ISBLANK('Input-Accounts'!C360),"",'Input-Accounts'!C360)</f>
        <v/>
      </c>
      <c r="D358" s="47"/>
      <c r="E358" s="10" t="str">
        <f t="shared" si="15"/>
        <v/>
      </c>
      <c r="G358" s="47"/>
      <c r="H358" s="47"/>
      <c r="I358" s="47"/>
      <c r="J358" s="47"/>
      <c r="K358" s="47"/>
    </row>
    <row r="359" spans="1:11" outlineLevel="1">
      <c r="A359" s="31" t="str">
        <f>IF(ISBLANK('Input-Accounts'!A359),"",'Input-Accounts'!A359)</f>
        <v/>
      </c>
      <c r="B359" t="str">
        <f>IF(ISBLANK('Input-Accounts'!B359),"",'Input-Accounts'!B359)</f>
        <v/>
      </c>
      <c r="C359" s="31" t="str">
        <f>IF(ISBLANK('Input-Accounts'!C361),"",'Input-Accounts'!C361)</f>
        <v/>
      </c>
      <c r="D359" s="47"/>
      <c r="E359" s="10" t="str">
        <f t="shared" si="15"/>
        <v/>
      </c>
      <c r="G359" s="47"/>
      <c r="H359" s="47"/>
      <c r="I359" s="47"/>
      <c r="J359" s="47"/>
      <c r="K359" s="47"/>
    </row>
    <row r="360" spans="1:11" outlineLevel="1">
      <c r="A360" s="31" t="str">
        <f>IF(ISBLANK('Input-Accounts'!A360),"",'Input-Accounts'!A360)</f>
        <v/>
      </c>
      <c r="B360" t="str">
        <f>IF(ISBLANK('Input-Accounts'!B360),"",'Input-Accounts'!B360)</f>
        <v/>
      </c>
      <c r="C360" s="31" t="str">
        <f>IF(ISBLANK('Input-Accounts'!C362),"",'Input-Accounts'!C362)</f>
        <v/>
      </c>
      <c r="D360" s="47"/>
      <c r="E360" s="10" t="str">
        <f t="shared" si="15"/>
        <v/>
      </c>
      <c r="G360" s="47"/>
      <c r="H360" s="47"/>
      <c r="I360" s="47"/>
      <c r="J360" s="47"/>
      <c r="K360" s="47"/>
    </row>
    <row r="361" spans="1:11" outlineLevel="1">
      <c r="A361" s="31" t="str">
        <f>IF(ISBLANK('Input-Accounts'!A361),"",'Input-Accounts'!A361)</f>
        <v/>
      </c>
      <c r="B361" t="str">
        <f>IF(ISBLANK('Input-Accounts'!B361),"",'Input-Accounts'!B361)</f>
        <v/>
      </c>
      <c r="C361" s="31" t="str">
        <f>IF(ISBLANK('Input-Accounts'!C363),"",'Input-Accounts'!C363)</f>
        <v/>
      </c>
      <c r="D361" s="47"/>
      <c r="E361" s="10" t="str">
        <f t="shared" si="15"/>
        <v/>
      </c>
      <c r="G361" s="47"/>
      <c r="H361" s="47"/>
      <c r="I361" s="47"/>
      <c r="J361" s="47"/>
      <c r="K361" s="47"/>
    </row>
    <row r="362" spans="1:11" outlineLevel="1">
      <c r="A362" s="31" t="str">
        <f>IF(ISBLANK('Input-Accounts'!A362),"",'Input-Accounts'!A362)</f>
        <v/>
      </c>
      <c r="B362" t="str">
        <f>IF(ISBLANK('Input-Accounts'!B362),"",'Input-Accounts'!B362)</f>
        <v/>
      </c>
      <c r="C362" s="31" t="str">
        <f>IF(ISBLANK('Input-Accounts'!C364),"",'Input-Accounts'!C364)</f>
        <v/>
      </c>
      <c r="D362" s="47"/>
      <c r="E362" s="10" t="str">
        <f t="shared" si="15"/>
        <v/>
      </c>
      <c r="G362" s="47"/>
      <c r="H362" s="47"/>
      <c r="I362" s="47"/>
      <c r="J362" s="47"/>
      <c r="K362" s="47"/>
    </row>
    <row r="363" spans="1:11" outlineLevel="1">
      <c r="A363" s="31" t="str">
        <f>IF(ISBLANK('Input-Accounts'!A363),"",'Input-Accounts'!A363)</f>
        <v/>
      </c>
      <c r="B363" t="str">
        <f>IF(ISBLANK('Input-Accounts'!B363),"",'Input-Accounts'!B363)</f>
        <v/>
      </c>
      <c r="C363" s="31" t="str">
        <f>IF(ISBLANK('Input-Accounts'!C365),"",'Input-Accounts'!C365)</f>
        <v/>
      </c>
      <c r="D363" s="47"/>
      <c r="E363" s="10" t="str">
        <f t="shared" si="15"/>
        <v/>
      </c>
      <c r="G363" s="47"/>
      <c r="H363" s="47"/>
      <c r="I363" s="47"/>
      <c r="J363" s="47"/>
      <c r="K363" s="47"/>
    </row>
    <row r="364" spans="1:11" outlineLevel="1">
      <c r="A364" s="31" t="str">
        <f>IF(ISBLANK('Input-Accounts'!A364),"",'Input-Accounts'!A364)</f>
        <v/>
      </c>
      <c r="B364" t="str">
        <f>IF(ISBLANK('Input-Accounts'!B364),"",'Input-Accounts'!B364)</f>
        <v/>
      </c>
      <c r="C364" s="31" t="str">
        <f>IF(ISBLANK('Input-Accounts'!C366),"",'Input-Accounts'!C366)</f>
        <v/>
      </c>
      <c r="D364" s="47"/>
      <c r="E364" s="10" t="str">
        <f t="shared" si="15"/>
        <v/>
      </c>
      <c r="G364" s="47"/>
      <c r="H364" s="47"/>
      <c r="I364" s="47"/>
      <c r="J364" s="47"/>
      <c r="K364" s="47"/>
    </row>
    <row r="365" spans="1:11" outlineLevel="1">
      <c r="A365" s="31" t="str">
        <f>IF(ISBLANK('Input-Accounts'!A365),"",'Input-Accounts'!A365)</f>
        <v/>
      </c>
      <c r="B365" t="str">
        <f>IF(ISBLANK('Input-Accounts'!B365),"",'Input-Accounts'!B365)</f>
        <v/>
      </c>
      <c r="C365" s="31" t="str">
        <f>IF(ISBLANK('Input-Accounts'!C367),"",'Input-Accounts'!C367)</f>
        <v/>
      </c>
      <c r="D365" s="47"/>
      <c r="E365" s="10" t="str">
        <f t="shared" si="15"/>
        <v/>
      </c>
      <c r="G365" s="47"/>
      <c r="H365" s="47"/>
      <c r="I365" s="47"/>
      <c r="J365" s="47"/>
      <c r="K365" s="47"/>
    </row>
    <row r="366" spans="1:11" outlineLevel="1">
      <c r="A366" s="31" t="str">
        <f>IF(ISBLANK('Input-Accounts'!A366),"",'Input-Accounts'!A366)</f>
        <v/>
      </c>
      <c r="B366" t="str">
        <f>IF(ISBLANK('Input-Accounts'!B366),"",'Input-Accounts'!B366)</f>
        <v/>
      </c>
      <c r="C366" s="31" t="str">
        <f>IF(ISBLANK('Input-Accounts'!C368),"",'Input-Accounts'!C368)</f>
        <v/>
      </c>
      <c r="D366" s="47"/>
      <c r="E366" s="10" t="str">
        <f t="shared" si="15"/>
        <v/>
      </c>
      <c r="G366" s="47"/>
      <c r="H366" s="47"/>
      <c r="I366" s="47"/>
      <c r="J366" s="47"/>
      <c r="K366" s="47"/>
    </row>
    <row r="367" spans="1:11" outlineLevel="1">
      <c r="A367" s="31" t="str">
        <f>IF(ISBLANK('Input-Accounts'!A367),"",'Input-Accounts'!A367)</f>
        <v/>
      </c>
      <c r="B367" t="str">
        <f>IF(ISBLANK('Input-Accounts'!B367),"",'Input-Accounts'!B367)</f>
        <v/>
      </c>
      <c r="C367" s="31" t="str">
        <f>IF(ISBLANK('Input-Accounts'!C369),"",'Input-Accounts'!C369)</f>
        <v/>
      </c>
      <c r="D367" s="47"/>
      <c r="E367" s="10" t="str">
        <f t="shared" si="15"/>
        <v/>
      </c>
      <c r="G367" s="47"/>
      <c r="H367" s="47"/>
      <c r="I367" s="47"/>
      <c r="J367" s="47"/>
      <c r="K367" s="47"/>
    </row>
    <row r="368" spans="1:11" outlineLevel="1">
      <c r="A368" s="31" t="str">
        <f>IF(ISBLANK('Input-Accounts'!A368),"",'Input-Accounts'!A368)</f>
        <v/>
      </c>
      <c r="B368" t="str">
        <f>IF(ISBLANK('Input-Accounts'!B368),"",'Input-Accounts'!B368)</f>
        <v/>
      </c>
      <c r="C368" s="31" t="str">
        <f>IF(ISBLANK('Input-Accounts'!C370),"",'Input-Accounts'!C370)</f>
        <v/>
      </c>
      <c r="D368" s="47"/>
      <c r="E368" s="10" t="str">
        <f t="shared" si="15"/>
        <v/>
      </c>
      <c r="G368" s="47"/>
      <c r="H368" s="47"/>
      <c r="I368" s="47"/>
      <c r="J368" s="47"/>
      <c r="K368" s="47"/>
    </row>
    <row r="369" spans="1:12" outlineLevel="1">
      <c r="A369" s="31" t="str">
        <f>IF(ISBLANK('Input-Accounts'!A369),"",'Input-Accounts'!A369)</f>
        <v/>
      </c>
      <c r="B369" t="str">
        <f>IF(ISBLANK('Input-Accounts'!B369),"",'Input-Accounts'!B369)</f>
        <v/>
      </c>
      <c r="C369" s="31" t="str">
        <f>IF(ISBLANK('Input-Accounts'!C371),"",'Input-Accounts'!C371)</f>
        <v/>
      </c>
      <c r="D369" s="47"/>
      <c r="E369" s="10" t="str">
        <f t="shared" si="15"/>
        <v/>
      </c>
      <c r="G369" s="47"/>
      <c r="H369" s="47"/>
      <c r="I369" s="47"/>
      <c r="J369" s="47"/>
      <c r="K369" s="47"/>
    </row>
    <row r="370" spans="1:12" outlineLevel="1">
      <c r="A370" s="31" t="str">
        <f>IF(ISBLANK('Input-Accounts'!A370),"",'Input-Accounts'!A370)</f>
        <v/>
      </c>
      <c r="B370" t="str">
        <f>IF(ISBLANK('Input-Accounts'!B370),"",'Input-Accounts'!B370)</f>
        <v/>
      </c>
      <c r="C370" s="31" t="str">
        <f>IF(ISBLANK('Input-Accounts'!C372),"",'Input-Accounts'!C372)</f>
        <v/>
      </c>
      <c r="D370" s="47"/>
      <c r="E370" s="10" t="str">
        <f t="shared" si="15"/>
        <v/>
      </c>
      <c r="G370" s="47"/>
      <c r="H370" s="47"/>
      <c r="I370" s="47"/>
      <c r="J370" s="47"/>
      <c r="K370" s="47"/>
    </row>
    <row r="371" spans="1:12" outlineLevel="1">
      <c r="A371" s="31" t="str">
        <f>IF(ISBLANK('Input-Accounts'!A371),"",'Input-Accounts'!A371)</f>
        <v/>
      </c>
      <c r="B371" t="str">
        <f>IF(ISBLANK('Input-Accounts'!B371),"",'Input-Accounts'!B371)</f>
        <v/>
      </c>
      <c r="D371" s="47"/>
      <c r="E371" s="10" t="str">
        <f t="shared" si="15"/>
        <v/>
      </c>
      <c r="G371" s="47"/>
      <c r="H371" s="47"/>
      <c r="I371" s="47"/>
      <c r="J371" s="47"/>
      <c r="K371" s="47"/>
    </row>
    <row r="372" spans="1:12">
      <c r="A372" s="31">
        <f>IF(ISBLANK('Input-Accounts'!A372),"",'Input-Accounts'!A372)</f>
        <v>309</v>
      </c>
      <c r="B372" t="str">
        <f>IF(ISBLANK('Input-Accounts'!B372),"",'Input-Accounts'!B372)</f>
        <v>last line for internals</v>
      </c>
      <c r="D372" s="94"/>
      <c r="E372" s="10" t="str">
        <f t="shared" si="15"/>
        <v/>
      </c>
      <c r="G372" s="94"/>
      <c r="H372" s="94"/>
      <c r="I372" s="94"/>
      <c r="J372" s="94"/>
      <c r="K372" s="94"/>
    </row>
    <row r="373" spans="1:12">
      <c r="A373" s="31" t="str">
        <f>IF(ISBLANK('Input-Accounts'!A374),"",'Input-Accounts'!A374)</f>
        <v/>
      </c>
      <c r="B373" t="str">
        <f>IF(ISBLANK('Input-Accounts'!B374),"",'Input-Accounts'!B374)</f>
        <v/>
      </c>
      <c r="D373" s="94"/>
      <c r="E373" s="10" t="str">
        <f t="shared" si="15"/>
        <v/>
      </c>
      <c r="G373" s="94"/>
      <c r="H373" s="94"/>
      <c r="I373" s="94"/>
      <c r="J373" s="94"/>
      <c r="K373" s="94"/>
    </row>
    <row r="374" spans="1:12">
      <c r="D374" s="94"/>
      <c r="E374" s="10"/>
      <c r="G374" s="94"/>
      <c r="H374" s="94"/>
      <c r="I374" s="94"/>
      <c r="J374" s="94"/>
      <c r="K374" s="94"/>
    </row>
    <row r="375" spans="1:12" outlineLevel="1">
      <c r="A375" s="31">
        <f>IF(ISBLANK('Input-Accounts'!A375),"",'Input-Accounts'!A375)</f>
        <v>310</v>
      </c>
      <c r="B375" t="str">
        <f>IF(ISBLANK('Input-Accounts'!B375),"",'Input-Accounts'!B375)</f>
        <v>Operating Revenue</v>
      </c>
      <c r="C375" s="31" t="str">
        <f>IF(ISBLANK('Input-Accounts'!C375),"",'Input-Accounts'!C375)</f>
        <v/>
      </c>
      <c r="D375" t="str">
        <f>IF(ISBLANK('Input-Accounts'!D375),"",'Input-Accounts'!D375)</f>
        <v/>
      </c>
      <c r="E375" t="str">
        <f t="shared" ref="E375:E385" si="16">IFERROR(IF(D375="","",IF(D375=0,0,IF(ABS(D375-SUM($G375:$M375))&lt;Check_Limit,0,1))),1)</f>
        <v/>
      </c>
    </row>
    <row r="376" spans="1:12" outlineLevel="1">
      <c r="A376" s="31">
        <f>IF(ISBLANK('Input-Accounts'!A376),"",'Input-Accounts'!A376)</f>
        <v>311</v>
      </c>
      <c r="B376" t="str">
        <f>IF(ISBLANK('Input-Accounts'!B376),"",'Input-Accounts'!B376)</f>
        <v>Gas Service Revenue</v>
      </c>
      <c r="C376" s="31" t="str">
        <f>IF(ISBLANK('Input-Accounts'!C376),"",'Input-Accounts'!C376)</f>
        <v xml:space="preserve">480 </v>
      </c>
      <c r="D376" s="10">
        <f>IF(ISBLANK('Input-Accounts'!D376),"",'Input-Accounts'!D376)</f>
        <v>113745315.36000006</v>
      </c>
      <c r="E376">
        <f t="shared" si="16"/>
        <v>0</v>
      </c>
      <c r="F376" t="str">
        <f>IF(D376=0,"-",IF('Input-Accounts'!$E376&lt;&gt;0,'Input-Accounts'!$E376,'Input-Accounts'!$J376))</f>
        <v>REVENUE_GAS SERVICE</v>
      </c>
      <c r="G376" s="10">
        <f>IFERROR(INDEX(G$337:G$371,MATCH($F376,$B$337:$B$371,0))/INDEX($D$337:$D$371,MATCH($F376,$B$337:$B$371,0)),SUMIFS('Input-Ext Allocators'!D$8:D$63,'Input-Ext Allocators'!$B$8:$B$63,$F376))*$D376</f>
        <v>73265642.929323629</v>
      </c>
      <c r="H376" s="10">
        <f>IFERROR(INDEX(H$337:H$371,MATCH($F376,$B$337:$B$371,0))/INDEX($D$337:$D$371,MATCH($F376,$B$337:$B$371,0)),SUMIFS('Input-Ext Allocators'!E$8:E$63,'Input-Ext Allocators'!$B$8:$B$63,$F376))*$D376</f>
        <v>31302966.65825608</v>
      </c>
      <c r="I376" s="10">
        <f>IFERROR(INDEX(I$337:I$371,MATCH($F376,$B$337:$B$371,0))/INDEX($D$337:$D$371,MATCH($F376,$B$337:$B$371,0)),SUMIFS('Input-Ext Allocators'!F$8:F$63,'Input-Ext Allocators'!$B$8:$B$63,$F376))*$D376</f>
        <v>35135.69000926696</v>
      </c>
      <c r="J376" s="10">
        <f>IFERROR(INDEX(J$337:J$371,MATCH($F376,$B$337:$B$371,0))/INDEX($D$337:$D$371,MATCH($F376,$B$337:$B$371,0)),SUMIFS('Input-Ext Allocators'!G$8:G$63,'Input-Ext Allocators'!$B$8:$B$63,$F376))*$D376</f>
        <v>668379.13017628354</v>
      </c>
      <c r="K376" s="10">
        <f>IFERROR(INDEX(K$337:K$371,MATCH($F376,$B$337:$B$371,0))/INDEX($D$337:$D$371,MATCH($F376,$B$337:$B$371,0)),SUMIFS('Input-Ext Allocators'!H$8:H$63,'Input-Ext Allocators'!$B$8:$B$63,$F376))*$D376</f>
        <v>8473190.9522347841</v>
      </c>
      <c r="L376" s="10"/>
    </row>
    <row r="377" spans="1:12" outlineLevel="1">
      <c r="A377" s="31">
        <f>IF(ISBLANK('Input-Accounts'!A377),"",'Input-Accounts'!A377)</f>
        <v>312</v>
      </c>
      <c r="B377" t="str">
        <f>IF(ISBLANK('Input-Accounts'!B377),"",'Input-Accounts'!B377)</f>
        <v>Gas Cost Revenue</v>
      </c>
      <c r="C377" s="31" t="str">
        <f>IF(ISBLANK('Input-Accounts'!C377),"",'Input-Accounts'!C377)</f>
        <v xml:space="preserve">481.1 </v>
      </c>
      <c r="D377" s="10">
        <f>IF(ISBLANK('Input-Accounts'!D377),"",'Input-Accounts'!D377)</f>
        <v>35413021.669999994</v>
      </c>
      <c r="E377">
        <f t="shared" si="16"/>
        <v>0</v>
      </c>
      <c r="F377" t="str">
        <f>IF(D377=0,"-",IF('Input-Accounts'!$E377&lt;&gt;0,'Input-Accounts'!$E377,'Input-Accounts'!$J377))</f>
        <v>GAS_COST</v>
      </c>
      <c r="G377" s="10">
        <f>IFERROR(INDEX(G$337:G$371,MATCH($F377,$B$337:$B$371,0))/INDEX($D$337:$D$371,MATCH($F377,$B$337:$B$371,0)),SUMIFS('Input-Ext Allocators'!D$8:D$63,'Input-Ext Allocators'!$B$8:$B$63,$F377))*$D377</f>
        <v>21917977.089999996</v>
      </c>
      <c r="H377" s="10">
        <f>IFERROR(INDEX(H$337:H$371,MATCH($F377,$B$337:$B$371,0))/INDEX($D$337:$D$371,MATCH($F377,$B$337:$B$371,0)),SUMIFS('Input-Ext Allocators'!E$8:E$63,'Input-Ext Allocators'!$B$8:$B$63,$F377))*$D377</f>
        <v>13464403.18</v>
      </c>
      <c r="I377" s="10">
        <f>IFERROR(INDEX(I$337:I$371,MATCH($F377,$B$337:$B$371,0))/INDEX($D$337:$D$371,MATCH($F377,$B$337:$B$371,0)),SUMIFS('Input-Ext Allocators'!F$8:F$63,'Input-Ext Allocators'!$B$8:$B$63,$F377))*$D377</f>
        <v>30641.4</v>
      </c>
      <c r="J377" s="10">
        <f>IFERROR(INDEX(J$337:J$371,MATCH($F377,$B$337:$B$371,0))/INDEX($D$337:$D$371,MATCH($F377,$B$337:$B$371,0)),SUMIFS('Input-Ext Allocators'!G$8:G$63,'Input-Ext Allocators'!$B$8:$B$63,$F377))*$D377</f>
        <v>0</v>
      </c>
      <c r="K377" s="10">
        <f>IFERROR(INDEX(K$337:K$371,MATCH($F377,$B$337:$B$371,0))/INDEX($D$337:$D$371,MATCH($F377,$B$337:$B$371,0)),SUMIFS('Input-Ext Allocators'!H$8:H$63,'Input-Ext Allocators'!$B$8:$B$63,$F377))*$D377</f>
        <v>0</v>
      </c>
      <c r="L377" s="10"/>
    </row>
    <row r="378" spans="1:12" outlineLevel="1">
      <c r="A378" s="31">
        <f>IF(ISBLANK('Input-Accounts'!A378),"",'Input-Accounts'!A378)</f>
        <v>313</v>
      </c>
      <c r="B378" t="str">
        <f>IF(ISBLANK('Input-Accounts'!B378),"",'Input-Accounts'!B378)</f>
        <v>Tracker Revenue</v>
      </c>
      <c r="C378" s="31" t="str">
        <f>IF(ISBLANK('Input-Accounts'!C378),"",'Input-Accounts'!C378)</f>
        <v/>
      </c>
      <c r="D378" s="10">
        <f>IF(ISBLANK('Input-Accounts'!D378),"",'Input-Accounts'!D378)</f>
        <v>641071.52</v>
      </c>
      <c r="E378">
        <f t="shared" si="16"/>
        <v>0</v>
      </c>
      <c r="F378" t="str">
        <f>IF(D378=0,"-",IF('Input-Accounts'!$E378&lt;&gt;0,'Input-Accounts'!$E378,'Input-Accounts'!$J378))</f>
        <v>TRACKERS</v>
      </c>
      <c r="G378" s="10">
        <f>IFERROR(INDEX(G$337:G$371,MATCH($F378,$B$337:$B$371,0))/INDEX($D$337:$D$371,MATCH($F378,$B$337:$B$371,0)),SUMIFS('Input-Ext Allocators'!D$8:D$63,'Input-Ext Allocators'!$B$8:$B$63,$F378))*$D378</f>
        <v>610636.04604399635</v>
      </c>
      <c r="H378" s="10">
        <f>IFERROR(INDEX(H$337:H$371,MATCH($F378,$B$337:$B$371,0))/INDEX($D$337:$D$371,MATCH($F378,$B$337:$B$371,0)),SUMIFS('Input-Ext Allocators'!E$8:E$63,'Input-Ext Allocators'!$B$8:$B$63,$F378))*$D378</f>
        <v>30356.913050920604</v>
      </c>
      <c r="I378" s="10">
        <f>IFERROR(INDEX(I$337:I$371,MATCH($F378,$B$337:$B$371,0))/INDEX($D$337:$D$371,MATCH($F378,$B$337:$B$371,0)),SUMIFS('Input-Ext Allocators'!F$8:F$63,'Input-Ext Allocators'!$B$8:$B$63,$F378))*$D378</f>
        <v>78.560905083037156</v>
      </c>
      <c r="J378" s="10">
        <f>IFERROR(INDEX(J$337:J$371,MATCH($F378,$B$337:$B$371,0))/INDEX($D$337:$D$371,MATCH($F378,$B$337:$B$371,0)),SUMIFS('Input-Ext Allocators'!G$8:G$63,'Input-Ext Allocators'!$B$8:$B$63,$F378))*$D378</f>
        <v>0</v>
      </c>
      <c r="K378" s="10">
        <f>IFERROR(INDEX(K$337:K$371,MATCH($F378,$B$337:$B$371,0))/INDEX($D$337:$D$371,MATCH($F378,$B$337:$B$371,0)),SUMIFS('Input-Ext Allocators'!H$8:H$63,'Input-Ext Allocators'!$B$8:$B$63,$F378))*$D378</f>
        <v>0</v>
      </c>
      <c r="L378" s="10"/>
    </row>
    <row r="379" spans="1:12" outlineLevel="1">
      <c r="A379" s="31">
        <f>IF(ISBLANK('Input-Accounts'!A379),"",'Input-Accounts'!A379)</f>
        <v>314</v>
      </c>
      <c r="B379" t="str">
        <f>IF(ISBLANK('Input-Accounts'!B379),"",'Input-Accounts'!B379)</f>
        <v>Forfeited Discounts</v>
      </c>
      <c r="C379" s="31" t="str">
        <f>IF(ISBLANK('Input-Accounts'!C379),"",'Input-Accounts'!C379)</f>
        <v xml:space="preserve">487 </v>
      </c>
      <c r="D379" s="10">
        <f>IF(ISBLANK('Input-Accounts'!D379),"",'Input-Accounts'!D379)</f>
        <v>182431</v>
      </c>
      <c r="E379">
        <f t="shared" ca="1" si="16"/>
        <v>0</v>
      </c>
      <c r="F379" t="str">
        <f>IF(D379=0,"-",IF('Input-Accounts'!$E379&lt;&gt;0,'Input-Accounts'!$E379,'Input-Accounts'!$J379))</f>
        <v>INT_REVENUE REQUIREMENT</v>
      </c>
      <c r="G379" s="10">
        <f ca="1">IFERROR(INDEX(G$337:G$371,MATCH($F379,$B$337:$B$371,0))/INDEX($D$337:$D$371,MATCH($F379,$B$337:$B$371,0)),SUMIFS('Input-Ext Allocators'!D$8:D$63,'Input-Ext Allocators'!$B$8:$B$63,$F379))*$D379</f>
        <v>126127.33417763888</v>
      </c>
      <c r="H379" s="10">
        <f ca="1">IFERROR(INDEX(H$337:H$371,MATCH($F379,$B$337:$B$371,0))/INDEX($D$337:$D$371,MATCH($F379,$B$337:$B$371,0)),SUMIFS('Input-Ext Allocators'!E$8:E$63,'Input-Ext Allocators'!$B$8:$B$63,$F379))*$D379</f>
        <v>47066.88772511002</v>
      </c>
      <c r="I379" s="10">
        <f ca="1">IFERROR(INDEX(I$337:I$371,MATCH($F379,$B$337:$B$371,0))/INDEX($D$337:$D$371,MATCH($F379,$B$337:$B$371,0)),SUMIFS('Input-Ext Allocators'!F$8:F$63,'Input-Ext Allocators'!$B$8:$B$63,$F379))*$D379</f>
        <v>63.7035039144682</v>
      </c>
      <c r="J379" s="10">
        <f ca="1">IFERROR(INDEX(J$337:J$371,MATCH($F379,$B$337:$B$371,0))/INDEX($D$337:$D$371,MATCH($F379,$B$337:$B$371,0)),SUMIFS('Input-Ext Allocators'!G$8:G$63,'Input-Ext Allocators'!$B$8:$B$63,$F379))*$D379</f>
        <v>193.77210138478364</v>
      </c>
      <c r="K379" s="10">
        <f ca="1">IFERROR(INDEX(K$337:K$371,MATCH($F379,$B$337:$B$371,0))/INDEX($D$337:$D$371,MATCH($F379,$B$337:$B$371,0)),SUMIFS('Input-Ext Allocators'!H$8:H$63,'Input-Ext Allocators'!$B$8:$B$63,$F379))*$D379</f>
        <v>8979.3024919519157</v>
      </c>
      <c r="L379" s="10"/>
    </row>
    <row r="380" spans="1:12" outlineLevel="1">
      <c r="A380" s="31">
        <f>IF(ISBLANK('Input-Accounts'!A380),"",'Input-Accounts'!A380)</f>
        <v>315</v>
      </c>
      <c r="B380" t="str">
        <f>IF(ISBLANK('Input-Accounts'!B380),"",'Input-Accounts'!B380)</f>
        <v>Miscellaneous Service Revenues</v>
      </c>
      <c r="C380" s="31" t="str">
        <f>IF(ISBLANK('Input-Accounts'!C380),"",'Input-Accounts'!C380)</f>
        <v xml:space="preserve">488 </v>
      </c>
      <c r="D380" s="10">
        <f>IF(ISBLANK('Input-Accounts'!D380),"",'Input-Accounts'!D380)</f>
        <v>128280.12333333342</v>
      </c>
      <c r="E380">
        <f t="shared" si="16"/>
        <v>0</v>
      </c>
      <c r="F380" t="str">
        <f>IF(D380=0,"-",IF('Input-Accounts'!$E380&lt;&gt;0,'Input-Accounts'!$E380,'Input-Accounts'!$J380))</f>
        <v>CUSTOMERS</v>
      </c>
      <c r="G380" s="10">
        <f>IFERROR(INDEX(G$337:G$371,MATCH($F380,$B$337:$B$371,0))/INDEX($D$337:$D$371,MATCH($F380,$B$337:$B$371,0)),SUMIFS('Input-Ext Allocators'!D$8:D$63,'Input-Ext Allocators'!$B$8:$B$63,$F380))*$D380</f>
        <v>115290.96314097571</v>
      </c>
      <c r="H380" s="10">
        <f>IFERROR(INDEX(H$337:H$371,MATCH($F380,$B$337:$B$371,0))/INDEX($D$337:$D$371,MATCH($F380,$B$337:$B$371,0)),SUMIFS('Input-Ext Allocators'!E$8:E$63,'Input-Ext Allocators'!$B$8:$B$63,$F380))*$D380</f>
        <v>12924.884693031754</v>
      </c>
      <c r="I380" s="10">
        <f>IFERROR(INDEX(I$337:I$371,MATCH($F380,$B$337:$B$371,0))/INDEX($D$337:$D$371,MATCH($F380,$B$337:$B$371,0)),SUMIFS('Input-Ext Allocators'!F$8:F$63,'Input-Ext Allocators'!$B$8:$B$63,$F380))*$D380</f>
        <v>1.8364428378845914</v>
      </c>
      <c r="J380" s="10">
        <f>IFERROR(INDEX(J$337:J$371,MATCH($F380,$B$337:$B$371,0))/INDEX($D$337:$D$371,MATCH($F380,$B$337:$B$371,0)),SUMIFS('Input-Ext Allocators'!G$8:G$63,'Input-Ext Allocators'!$B$8:$B$63,$F380))*$D380</f>
        <v>5.5093285136537746</v>
      </c>
      <c r="K380" s="10">
        <f>IFERROR(INDEX(K$337:K$371,MATCH($F380,$B$337:$B$371,0))/INDEX($D$337:$D$371,MATCH($F380,$B$337:$B$371,0)),SUMIFS('Input-Ext Allocators'!H$8:H$63,'Input-Ext Allocators'!$B$8:$B$63,$F380))*$D380</f>
        <v>56.929727974422335</v>
      </c>
      <c r="L380" s="10"/>
    </row>
    <row r="381" spans="1:12" outlineLevel="1">
      <c r="A381" s="31">
        <f>IF(ISBLANK('Input-Accounts'!A381),"",'Input-Accounts'!A381)</f>
        <v>316</v>
      </c>
      <c r="B381" t="str">
        <f>IF(ISBLANK('Input-Accounts'!B381),"",'Input-Accounts'!B381)</f>
        <v>Rental from Gas Propertied</v>
      </c>
      <c r="C381" s="31" t="str">
        <f>IF(ISBLANK('Input-Accounts'!C381),"",'Input-Accounts'!C381)</f>
        <v xml:space="preserve">493 </v>
      </c>
      <c r="D381" s="10">
        <f>IF(ISBLANK('Input-Accounts'!D381),"",'Input-Accounts'!D381)</f>
        <v>99708.809999999983</v>
      </c>
      <c r="E381">
        <f t="shared" ca="1" si="16"/>
        <v>0</v>
      </c>
      <c r="F381" t="str">
        <f>IF(D381=0,"-",IF('Input-Accounts'!$E381&lt;&gt;0,'Input-Accounts'!$E381,'Input-Accounts'!$J381))</f>
        <v>INT_REVENUE REQUIREMENT</v>
      </c>
      <c r="G381" s="10">
        <f ca="1">IFERROR(INDEX(G$337:G$371,MATCH($F381,$B$337:$B$371,0))/INDEX($D$337:$D$371,MATCH($F381,$B$337:$B$371,0)),SUMIFS('Input-Ext Allocators'!D$8:D$63,'Input-Ext Allocators'!$B$8:$B$63,$F381))*$D381</f>
        <v>68935.687461696201</v>
      </c>
      <c r="H381" s="10">
        <f ca="1">IFERROR(INDEX(H$337:H$371,MATCH($F381,$B$337:$B$371,0))/INDEX($D$337:$D$371,MATCH($F381,$B$337:$B$371,0)),SUMIFS('Input-Ext Allocators'!E$8:E$63,'Input-Ext Allocators'!$B$8:$B$63,$F381))*$D381</f>
        <v>25724.703397308171</v>
      </c>
      <c r="I381" s="10">
        <f ca="1">IFERROR(INDEX(I$337:I$371,MATCH($F381,$B$337:$B$371,0))/INDEX($D$337:$D$371,MATCH($F381,$B$337:$B$371,0)),SUMIFS('Input-Ext Allocators'!F$8:F$63,'Input-Ext Allocators'!$B$8:$B$63,$F381))*$D381</f>
        <v>34.817550570582661</v>
      </c>
      <c r="J381" s="10">
        <f ca="1">IFERROR(INDEX(J$337:J$371,MATCH($F381,$B$337:$B$371,0))/INDEX($D$337:$D$371,MATCH($F381,$B$337:$B$371,0)),SUMIFS('Input-Ext Allocators'!G$8:G$63,'Input-Ext Allocators'!$B$8:$B$63,$F381))*$D381</f>
        <v>105.90736026374972</v>
      </c>
      <c r="K381" s="10">
        <f ca="1">IFERROR(INDEX(K$337:K$371,MATCH($F381,$B$337:$B$371,0))/INDEX($D$337:$D$371,MATCH($F381,$B$337:$B$371,0)),SUMIFS('Input-Ext Allocators'!H$8:H$63,'Input-Ext Allocators'!$B$8:$B$63,$F381))*$D381</f>
        <v>4907.6942301613208</v>
      </c>
      <c r="L381" s="10"/>
    </row>
    <row r="382" spans="1:12" outlineLevel="1">
      <c r="A382" s="31">
        <f>IF(ISBLANK('Input-Accounts'!A382),"",'Input-Accounts'!A382)</f>
        <v>317</v>
      </c>
      <c r="B382" t="str">
        <f>IF(ISBLANK('Input-Accounts'!B382),"",'Input-Accounts'!B382)</f>
        <v>Other Gas Reveue</v>
      </c>
      <c r="C382" s="31" t="str">
        <f>IF(ISBLANK('Input-Accounts'!C382),"",'Input-Accounts'!C382)</f>
        <v xml:space="preserve">495 </v>
      </c>
      <c r="D382" s="10">
        <f>IF(ISBLANK('Input-Accounts'!D382),"",'Input-Accounts'!D382)</f>
        <v>147849.33666666667</v>
      </c>
      <c r="E382">
        <f t="shared" si="16"/>
        <v>0</v>
      </c>
      <c r="F382" t="str">
        <f>IF(D382=0,"-",IF('Input-Accounts'!$E382&lt;&gt;0,'Input-Accounts'!$E382,'Input-Accounts'!$J382))</f>
        <v>CUSTOMERS</v>
      </c>
      <c r="G382" s="10">
        <f>IFERROR(INDEX(G$337:G$371,MATCH($F382,$B$337:$B$371,0))/INDEX($D$337:$D$371,MATCH($F382,$B$337:$B$371,0)),SUMIFS('Input-Ext Allocators'!D$8:D$63,'Input-Ext Allocators'!$B$8:$B$63,$F382))*$D382</f>
        <v>132878.67193393223</v>
      </c>
      <c r="H382" s="10">
        <f>IFERROR(INDEX(H$337:H$371,MATCH($F382,$B$337:$B$371,0))/INDEX($D$337:$D$371,MATCH($F382,$B$337:$B$371,0)),SUMIFS('Input-Ext Allocators'!E$8:E$63,'Input-Ext Allocators'!$B$8:$B$63,$F382))*$D382</f>
        <v>14896.583965641888</v>
      </c>
      <c r="I382" s="10">
        <f>IFERROR(INDEX(I$337:I$371,MATCH($F382,$B$337:$B$371,0))/INDEX($D$337:$D$371,MATCH($F382,$B$337:$B$371,0)),SUMIFS('Input-Ext Allocators'!F$8:F$63,'Input-Ext Allocators'!$B$8:$B$63,$F382))*$D382</f>
        <v>2.1165933455018315</v>
      </c>
      <c r="J382" s="10">
        <f>IFERROR(INDEX(J$337:J$371,MATCH($F382,$B$337:$B$371,0))/INDEX($D$337:$D$371,MATCH($F382,$B$337:$B$371,0)),SUMIFS('Input-Ext Allocators'!G$8:G$63,'Input-Ext Allocators'!$B$8:$B$63,$F382))*$D382</f>
        <v>6.3497800365054946</v>
      </c>
      <c r="K382" s="10">
        <f>IFERROR(INDEX(K$337:K$371,MATCH($F382,$B$337:$B$371,0))/INDEX($D$337:$D$371,MATCH($F382,$B$337:$B$371,0)),SUMIFS('Input-Ext Allocators'!H$8:H$63,'Input-Ext Allocators'!$B$8:$B$63,$F382))*$D382</f>
        <v>65.614393710556769</v>
      </c>
      <c r="L382" s="10"/>
    </row>
    <row r="383" spans="1:12" outlineLevel="1">
      <c r="A383" s="31" t="str">
        <f>IF(ISBLANK('Input-Accounts'!A383),"",'Input-Accounts'!A383)</f>
        <v/>
      </c>
      <c r="B383" t="str">
        <f>IF(ISBLANK('Input-Accounts'!B383),"",'Input-Accounts'!B383)</f>
        <v/>
      </c>
      <c r="C383" s="31" t="str">
        <f>IF(ISBLANK('Input-Accounts'!C383),"",'Input-Accounts'!C383)</f>
        <v/>
      </c>
      <c r="D383" s="10" t="str">
        <f>IF(ISBLANK('Input-Accounts'!D383),"",'Input-Accounts'!D383)</f>
        <v/>
      </c>
      <c r="E383" t="str">
        <f t="shared" si="16"/>
        <v/>
      </c>
      <c r="G383" s="10"/>
      <c r="H383" s="10"/>
      <c r="I383" s="10"/>
      <c r="J383" s="10"/>
      <c r="K383" s="10"/>
      <c r="L383" s="10"/>
    </row>
    <row r="384" spans="1:12" outlineLevel="1">
      <c r="A384" s="31" t="str">
        <f>IF(ISBLANK('Input-Accounts'!A384),"",'Input-Accounts'!A384)</f>
        <v/>
      </c>
      <c r="B384" t="str">
        <f>IF(ISBLANK('Input-Accounts'!B384),"",'Input-Accounts'!B384)</f>
        <v/>
      </c>
      <c r="C384" s="31" t="str">
        <f>IF(ISBLANK('Input-Accounts'!C384),"",'Input-Accounts'!C384)</f>
        <v/>
      </c>
      <c r="D384" s="10" t="str">
        <f>IF(ISBLANK('Input-Accounts'!D384),"",'Input-Accounts'!D384)</f>
        <v/>
      </c>
      <c r="E384" t="str">
        <f t="shared" si="16"/>
        <v/>
      </c>
      <c r="G384" s="10"/>
      <c r="H384" s="10"/>
      <c r="I384" s="10"/>
      <c r="J384" s="10"/>
      <c r="K384" s="10"/>
      <c r="L384" s="10"/>
    </row>
    <row r="385" spans="1:12" outlineLevel="1">
      <c r="A385" s="31" t="str">
        <f>IF(ISBLANK('Input-Accounts'!A385),"",'Input-Accounts'!A385)</f>
        <v/>
      </c>
      <c r="B385" t="str">
        <f>IF(ISBLANK('Input-Accounts'!B385),"",'Input-Accounts'!B385)</f>
        <v/>
      </c>
      <c r="C385" s="31" t="str">
        <f>IF(ISBLANK('Input-Accounts'!C385),"",'Input-Accounts'!C385)</f>
        <v/>
      </c>
      <c r="D385" s="10" t="str">
        <f>IF(ISBLANK('Input-Accounts'!D385),"",'Input-Accounts'!D385)</f>
        <v/>
      </c>
      <c r="E385" t="str">
        <f t="shared" si="16"/>
        <v/>
      </c>
      <c r="G385" s="10"/>
      <c r="H385" s="10"/>
      <c r="I385" s="10"/>
      <c r="J385" s="10"/>
      <c r="K385" s="10"/>
      <c r="L385" s="10"/>
    </row>
    <row r="386" spans="1:12" outlineLevel="1">
      <c r="D386" s="10"/>
      <c r="G386" s="10"/>
      <c r="H386" s="10"/>
      <c r="I386" s="10"/>
      <c r="J386" s="10"/>
      <c r="K386" s="10"/>
      <c r="L386" s="10"/>
    </row>
    <row r="387" spans="1:12" outlineLevel="1">
      <c r="D387" s="10"/>
      <c r="G387" s="10"/>
      <c r="H387" s="10"/>
      <c r="I387" s="10"/>
      <c r="J387" s="10"/>
      <c r="K387" s="10"/>
      <c r="L387" s="10"/>
    </row>
    <row r="388" spans="1:12" outlineLevel="1">
      <c r="D388" s="10"/>
      <c r="G388" s="10"/>
      <c r="H388" s="10"/>
      <c r="I388" s="10"/>
      <c r="J388" s="10"/>
      <c r="K388" s="10"/>
      <c r="L388" s="10"/>
    </row>
    <row r="389" spans="1:12" outlineLevel="1">
      <c r="A389" s="31">
        <f>IF(ISBLANK('Input-Accounts'!A389),"",'Input-Accounts'!A389)</f>
        <v>318</v>
      </c>
      <c r="B389" t="str">
        <f>IF(ISBLANK('Input-Accounts'!B389),"",'Input-Accounts'!B389)</f>
        <v>Total Operating Revenue</v>
      </c>
      <c r="C389" s="31" t="str">
        <f>IF(ISBLANK('Input-Accounts'!C389),"",'Input-Accounts'!C389)</f>
        <v/>
      </c>
      <c r="D389" s="10">
        <f>SUBTOTAL(9,D376:D388)</f>
        <v>150357677.82000008</v>
      </c>
      <c r="E389">
        <f ca="1">IFERROR(IF(D389="","",IF(D389=0,0,IF(ABS(D389-SUM($G389:$M389))&lt;Check_Limit,0,1))),1)</f>
        <v>0</v>
      </c>
      <c r="G389" s="10">
        <f ca="1">SUBTOTAL(9,G376:G388)</f>
        <v>96237488.722081855</v>
      </c>
      <c r="H389" s="10">
        <f ca="1">SUBTOTAL(9,H376:H388)</f>
        <v>44898339.811088093</v>
      </c>
      <c r="I389" s="10">
        <f ca="1">SUBTOTAL(9,I376:I388)</f>
        <v>65958.125005018446</v>
      </c>
      <c r="J389" s="10">
        <f ca="1">SUBTOTAL(9,J376:J388)</f>
        <v>668690.66874648223</v>
      </c>
      <c r="K389" s="10">
        <f ca="1">SUBTOTAL(9,K376:K388)</f>
        <v>8487200.4930785839</v>
      </c>
      <c r="L389" s="10"/>
    </row>
    <row r="390" spans="1:12" outlineLevel="1">
      <c r="A390" s="31" t="str">
        <f>IF(ISBLANK('Input-Accounts'!A390),"",'Input-Accounts'!A390)</f>
        <v/>
      </c>
      <c r="B390" t="str">
        <f>IF(ISBLANK('Input-Accounts'!B390),"",'Input-Accounts'!B390)</f>
        <v/>
      </c>
      <c r="C390" s="31" t="str">
        <f>IF(ISBLANK('Input-Accounts'!C390),"",'Input-Accounts'!C390)</f>
        <v/>
      </c>
      <c r="D390" s="10"/>
      <c r="E390" t="str">
        <f>IFERROR(IF(D390="","",IF(D390=0,0,IF(ABS(D390-SUM($G390:$M390))&lt;Check_Limit,0,1))),1)</f>
        <v/>
      </c>
      <c r="G390" s="10"/>
      <c r="H390" s="10"/>
      <c r="I390" s="10"/>
      <c r="J390" s="10"/>
      <c r="K390" s="10"/>
      <c r="L390" s="10"/>
    </row>
    <row r="391" spans="1:12">
      <c r="A391" s="31">
        <f>IF(ISBLANK('Input-Accounts'!A391),"",'Input-Accounts'!A391)</f>
        <v>319</v>
      </c>
      <c r="B391" t="str">
        <f>IF(ISBLANK('Input-Accounts'!B391),"",'Input-Accounts'!B391)</f>
        <v>NET INCOME AT CURRENT RATES</v>
      </c>
      <c r="C391" s="31" t="str">
        <f>IF(ISBLANK('Input-Accounts'!C391),"",'Input-Accounts'!C391)</f>
        <v/>
      </c>
      <c r="D391" s="10">
        <f>D389-D238-D307-D323</f>
        <v>23814042.218326963</v>
      </c>
      <c r="E391">
        <f ca="1">IFERROR(IF(D391="","",IF(D391=0,0,IF(ABS(D391-SUM($G391:$M391))&lt;Check_Limit,0,1))),1)</f>
        <v>0</v>
      </c>
      <c r="G391" s="10">
        <f ca="1">G389-G238-G307-G323</f>
        <v>8074586.1382504962</v>
      </c>
      <c r="H391" s="10">
        <f ca="1">H389-H238-H307-H323</f>
        <v>11838960.658451974</v>
      </c>
      <c r="I391" s="10">
        <f ca="1">I389-I238-I307-I323</f>
        <v>17450.260037219366</v>
      </c>
      <c r="J391" s="10">
        <f ca="1">J389-J238-J307-J323</f>
        <v>542407.27584828262</v>
      </c>
      <c r="K391" s="10">
        <f ca="1">K389-K238-K307-K323</f>
        <v>3340637.8857389195</v>
      </c>
      <c r="L391" s="10"/>
    </row>
    <row r="392" spans="1:12">
      <c r="D392" s="10"/>
      <c r="E392" t="s">
        <v>298</v>
      </c>
    </row>
  </sheetData>
  <pageMargins left="0.45" right="0.45" top="0.5" bottom="0.5" header="0.3" footer="0.3"/>
  <pageSetup scale="57" pageOrder="overThenDown" orientation="landscape" horizontalDpi="1200" verticalDpi="1200" r:id="rId1"/>
  <rowBreaks count="8" manualBreakCount="8">
    <brk id="54" max="12" man="1"/>
    <brk id="83" max="12" man="1"/>
    <brk id="120" max="12" man="1"/>
    <brk id="156" max="12" man="1"/>
    <brk id="197" max="12" man="1"/>
    <brk id="238" max="12" man="1"/>
    <brk id="286" max="12" man="1"/>
    <brk id="333" max="12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56">
    <tabColor theme="4" tint="-0.249977111117893"/>
  </sheetPr>
  <dimension ref="A1:K88"/>
  <sheetViews>
    <sheetView workbookViewId="0"/>
  </sheetViews>
  <sheetFormatPr defaultRowHeight="14.6" outlineLevelRow="1" outlineLevelCol="1"/>
  <cols>
    <col min="1" max="1" width="6.3828125" style="31" customWidth="1"/>
    <col min="2" max="2" width="66.3828125" customWidth="1"/>
    <col min="3" max="3" width="2.69140625" customWidth="1"/>
    <col min="4" max="4" width="19.69140625" bestFit="1" customWidth="1"/>
    <col min="5" max="5" width="9.69140625" hidden="1" customWidth="1" outlineLevel="1"/>
    <col min="6" max="6" width="2.69140625" customWidth="1" collapsed="1"/>
    <col min="7" max="7" width="19.3828125" bestFit="1" customWidth="1"/>
    <col min="8" max="8" width="18.69140625" bestFit="1" customWidth="1"/>
    <col min="9" max="9" width="14.3828125" bestFit="1" customWidth="1"/>
    <col min="10" max="10" width="14.84375" bestFit="1" customWidth="1"/>
    <col min="11" max="11" width="18.3046875" bestFit="1" customWidth="1"/>
    <col min="12" max="26" width="14.84375" customWidth="1"/>
  </cols>
  <sheetData>
    <row r="1" spans="1:11" outlineLevel="1">
      <c r="B1" s="11" t="str">
        <f>'General Inputs'!$D9</f>
        <v>COLUMBIA GAS OF KENTUCKY, INC.</v>
      </c>
    </row>
    <row r="2" spans="1:11" outlineLevel="1">
      <c r="B2" s="11" t="str">
        <f>'General Inputs'!$D10</f>
        <v>Gas Class Cost of Service Study - Average of Customer-Demand and Demand-Commodity Methods</v>
      </c>
    </row>
    <row r="3" spans="1:11" outlineLevel="1">
      <c r="B3" s="11" t="str">
        <f>'General Inputs'!$D11</f>
        <v>FORECASTED PERIOD 12/31/2024 TO 12/31/2025</v>
      </c>
    </row>
    <row r="4" spans="1:11" outlineLevel="1">
      <c r="B4" s="11" t="str" cm="1">
        <f t="array" aca="1" ref="B4" ca="1">VLOOKUP(_xlfn.TEXTAFTER(CELL("filename",A1),"]"),Contents!B:F,5,FALSE)</f>
        <v>Attachment RJA-2, Schedule 4 - Summary of Cost of Service and Rate of Return Under Present and Proposed Rates</v>
      </c>
    </row>
    <row r="5" spans="1:11" outlineLevel="1"/>
    <row r="6" spans="1:11" ht="34.299999999999997">
      <c r="A6" s="19" t="s">
        <v>1</v>
      </c>
      <c r="B6" s="21" t="s">
        <v>305</v>
      </c>
      <c r="C6" s="132"/>
      <c r="D6" s="19" t="s">
        <v>307</v>
      </c>
      <c r="E6" s="20" t="s">
        <v>297</v>
      </c>
      <c r="F6" s="20"/>
      <c r="G6" s="20" t="str">
        <f>'General Inputs'!D$17</f>
        <v>GS-RESIDENTIAL</v>
      </c>
      <c r="H6" s="20" t="str">
        <f>'General Inputs'!E$17</f>
        <v>GS-OTHER</v>
      </c>
      <c r="I6" s="20" t="str">
        <f>'General Inputs'!F$17</f>
        <v>IUS</v>
      </c>
      <c r="J6" s="20" t="str">
        <f>'General Inputs'!G$17</f>
        <v>DS-ML</v>
      </c>
      <c r="K6" s="20" t="str">
        <f>'General Inputs'!H$17</f>
        <v>DS/IS</v>
      </c>
    </row>
    <row r="7" spans="1:11">
      <c r="A7" s="31" t="str">
        <f>IF(B7="","",MAX(A$1:A6)+1)</f>
        <v/>
      </c>
      <c r="B7" s="6" t="s">
        <v>268</v>
      </c>
      <c r="D7" s="10"/>
      <c r="E7" s="10"/>
      <c r="F7" s="10"/>
      <c r="G7" s="10"/>
      <c r="H7" s="10"/>
      <c r="I7" s="10"/>
      <c r="J7" s="10"/>
      <c r="K7" s="10"/>
    </row>
    <row r="8" spans="1:11">
      <c r="A8" s="31">
        <f>IF(B8="","",MAX(A$1:A7)+1)</f>
        <v>1</v>
      </c>
      <c r="B8" s="1" t="s">
        <v>308</v>
      </c>
      <c r="D8" s="10"/>
      <c r="E8" s="10"/>
      <c r="F8" s="10"/>
      <c r="G8" s="10"/>
      <c r="H8" s="10"/>
      <c r="I8" s="10"/>
      <c r="J8" s="10"/>
      <c r="K8" s="10"/>
    </row>
    <row r="9" spans="1:11">
      <c r="A9" s="31">
        <f>IF(B9="","",MAX(A$1:A8)+1)</f>
        <v>2</v>
      </c>
      <c r="B9" s="6" t="s">
        <v>126</v>
      </c>
      <c r="C9" s="129"/>
      <c r="D9" s="26">
        <f>GrandTotal!D73</f>
        <v>775008140.86461914</v>
      </c>
      <c r="E9" s="10">
        <f t="shared" ref="E9:E19" ca="1" si="0">IFERROR(IF(D9="","",IF(D9=0,0,IF(ABS(D9-SUM($G9:$Z9))&lt;Check_Limit,0,1))),1)</f>
        <v>0</v>
      </c>
      <c r="F9" s="10"/>
      <c r="G9" s="26">
        <f ca="1">GrandTotal!G73</f>
        <v>540496171.2538085</v>
      </c>
      <c r="H9" s="26">
        <f ca="1">GrandTotal!H73</f>
        <v>178040059.72933704</v>
      </c>
      <c r="I9" s="26">
        <f ca="1">GrandTotal!I73</f>
        <v>177171.28591255058</v>
      </c>
      <c r="J9" s="26">
        <f ca="1">GrandTotal!J73</f>
        <v>989096.70421235787</v>
      </c>
      <c r="K9" s="26">
        <f ca="1">GrandTotal!K73</f>
        <v>55305641.891348377</v>
      </c>
    </row>
    <row r="10" spans="1:11">
      <c r="A10" s="31">
        <f>IF(B10="","",MAX(A$1:A9)+1)</f>
        <v>3</v>
      </c>
      <c r="B10" s="6" t="s">
        <v>309</v>
      </c>
      <c r="C10" s="129"/>
      <c r="D10" s="10">
        <f>GrandTotal!D148</f>
        <v>-194991110.37219501</v>
      </c>
      <c r="E10" s="10">
        <f t="shared" ca="1" si="0"/>
        <v>0</v>
      </c>
      <c r="F10" s="10"/>
      <c r="G10" s="10">
        <f ca="1">GrandTotal!G148</f>
        <v>-143116890.34408987</v>
      </c>
      <c r="H10" s="10">
        <f ca="1">GrandTotal!H148</f>
        <v>-40756545.550840095</v>
      </c>
      <c r="I10" s="10">
        <f ca="1">GrandTotal!I148</f>
        <v>-35746.74775343512</v>
      </c>
      <c r="J10" s="10">
        <f ca="1">GrandTotal!J148</f>
        <v>-222302.17462786823</v>
      </c>
      <c r="K10" s="10">
        <f ca="1">GrandTotal!K148</f>
        <v>-10859625.554883754</v>
      </c>
    </row>
    <row r="11" spans="1:11" ht="17.149999999999999">
      <c r="A11" s="31">
        <f>IF(B11="","",MAX(A$1:A10)+1)</f>
        <v>4</v>
      </c>
      <c r="B11" s="6" t="s">
        <v>193</v>
      </c>
      <c r="C11" s="129"/>
      <c r="D11" s="51">
        <f>GrandTotal!D154</f>
        <v>-61189718.72922834</v>
      </c>
      <c r="E11" s="10">
        <f t="shared" ca="1" si="0"/>
        <v>0</v>
      </c>
      <c r="F11" s="10"/>
      <c r="G11" s="51">
        <f ca="1">GrandTotal!G154</f>
        <v>-46249040.020505175</v>
      </c>
      <c r="H11" s="51">
        <f ca="1">GrandTotal!H154</f>
        <v>-7772084.534194598</v>
      </c>
      <c r="I11" s="51">
        <f ca="1">GrandTotal!I154</f>
        <v>-7089.9587593868546</v>
      </c>
      <c r="J11" s="51">
        <f ca="1">GrandTotal!J154</f>
        <v>-125827.39335392784</v>
      </c>
      <c r="K11" s="51">
        <f ca="1">GrandTotal!K154</f>
        <v>-7035676.8224152112</v>
      </c>
    </row>
    <row r="12" spans="1:11">
      <c r="A12" s="31">
        <f>IF(B12="","",MAX(A$1:A11)+1)</f>
        <v>5</v>
      </c>
      <c r="B12" s="7" t="str">
        <f>"Total "&amp;B8</f>
        <v>Total Rate Base</v>
      </c>
      <c r="D12" s="92">
        <f>SUM(D9:D11)</f>
        <v>518827311.76319581</v>
      </c>
      <c r="E12" s="54">
        <f t="shared" ca="1" si="0"/>
        <v>0</v>
      </c>
      <c r="F12" s="54"/>
      <c r="G12" s="92">
        <f t="shared" ref="G12:K12" ca="1" si="1">SUM(G9:G11)</f>
        <v>351130240.88921344</v>
      </c>
      <c r="H12" s="92">
        <f ca="1">SUM(H9:H11)</f>
        <v>129511429.64430235</v>
      </c>
      <c r="I12" s="92">
        <f t="shared" ca="1" si="1"/>
        <v>134334.57939972862</v>
      </c>
      <c r="J12" s="92">
        <f t="shared" ca="1" si="1"/>
        <v>640967.13623056177</v>
      </c>
      <c r="K12" s="92">
        <f t="shared" ca="1" si="1"/>
        <v>37410339.514049411</v>
      </c>
    </row>
    <row r="13" spans="1:11">
      <c r="A13" s="31" t="str">
        <f>IF(B13="","",MAX(A$1:A12)+1)</f>
        <v/>
      </c>
      <c r="B13" s="7"/>
      <c r="D13" s="92"/>
      <c r="E13" s="54" t="str">
        <f t="shared" si="0"/>
        <v/>
      </c>
      <c r="F13" s="54"/>
      <c r="G13" s="92"/>
      <c r="H13" s="92"/>
      <c r="I13" s="92"/>
      <c r="J13" s="92"/>
      <c r="K13" s="92"/>
    </row>
    <row r="14" spans="1:11">
      <c r="A14" s="31">
        <f>IF(B14="","",MAX(A$1:A13)+1)</f>
        <v>6</v>
      </c>
      <c r="B14" s="7" t="s">
        <v>310</v>
      </c>
      <c r="D14" s="92"/>
      <c r="E14" s="54" t="str">
        <f t="shared" si="0"/>
        <v/>
      </c>
      <c r="F14" s="54"/>
      <c r="G14" s="92"/>
      <c r="H14" s="92"/>
      <c r="I14" s="92"/>
      <c r="J14" s="92"/>
      <c r="K14" s="92"/>
    </row>
    <row r="15" spans="1:11">
      <c r="A15" s="31">
        <f>IF(B15="","",MAX(A$1:A14)+1)</f>
        <v>7</v>
      </c>
      <c r="B15" s="133" t="s">
        <v>424</v>
      </c>
      <c r="D15" s="26">
        <f>GrandTotal!D376</f>
        <v>113745315.36000006</v>
      </c>
      <c r="E15" s="216">
        <f t="shared" si="0"/>
        <v>0</v>
      </c>
      <c r="F15" s="216"/>
      <c r="G15" s="26">
        <f>GrandTotal!G376</f>
        <v>73265642.929323629</v>
      </c>
      <c r="H15" s="26">
        <f>GrandTotal!H376</f>
        <v>31302966.65825608</v>
      </c>
      <c r="I15" s="26">
        <f>GrandTotal!I376</f>
        <v>35135.69000926696</v>
      </c>
      <c r="J15" s="26">
        <f>GrandTotal!J376</f>
        <v>668379.13017628354</v>
      </c>
      <c r="K15" s="26">
        <f>GrandTotal!K376</f>
        <v>8473190.9522347841</v>
      </c>
    </row>
    <row r="16" spans="1:11">
      <c r="A16" s="31">
        <f>IF(B16="","",MAX(A$1:A15)+1)</f>
        <v>8</v>
      </c>
      <c r="B16" s="6" t="s">
        <v>425</v>
      </c>
      <c r="D16" s="213">
        <f>GrandTotal!D377</f>
        <v>35413021.669999994</v>
      </c>
      <c r="E16" s="54">
        <f t="shared" si="0"/>
        <v>0</v>
      </c>
      <c r="F16" s="54"/>
      <c r="G16" s="213">
        <f>GrandTotal!G377</f>
        <v>21917977.089999996</v>
      </c>
      <c r="H16" s="213">
        <f>GrandTotal!H377</f>
        <v>13464403.18</v>
      </c>
      <c r="I16" s="213">
        <f>GrandTotal!I377</f>
        <v>30641.4</v>
      </c>
      <c r="J16" s="213">
        <f>GrandTotal!J377</f>
        <v>0</v>
      </c>
      <c r="K16" s="213">
        <f>GrandTotal!K377</f>
        <v>0</v>
      </c>
    </row>
    <row r="17" spans="1:11" ht="17.149999999999999">
      <c r="A17" s="31">
        <f>IF(B17="","",MAX(A$1:A16)+1)</f>
        <v>9</v>
      </c>
      <c r="B17" s="6" t="s">
        <v>291</v>
      </c>
      <c r="D17" s="131">
        <f>SUM(GrandTotal!D378:D382)</f>
        <v>1199340.79</v>
      </c>
      <c r="E17" s="54">
        <f t="shared" ca="1" si="0"/>
        <v>0</v>
      </c>
      <c r="F17" s="78"/>
      <c r="G17" s="131">
        <f ca="1">SUM(GrandTotal!G378:G382)</f>
        <v>1053868.7027582393</v>
      </c>
      <c r="H17" s="131">
        <f ca="1">SUM(GrandTotal!H378:H382)</f>
        <v>130969.97283201243</v>
      </c>
      <c r="I17" s="131">
        <f ca="1">SUM(GrandTotal!I378:I382)</f>
        <v>181.03499575147444</v>
      </c>
      <c r="J17" s="131">
        <f ca="1">SUM(GrandTotal!J378:J382)</f>
        <v>311.53857019869264</v>
      </c>
      <c r="K17" s="131">
        <f ca="1">SUM(GrandTotal!K378:K382)</f>
        <v>14009.540843798217</v>
      </c>
    </row>
    <row r="18" spans="1:11">
      <c r="A18" s="31">
        <f>IF(B18="","",MAX(A$1:A17)+1)</f>
        <v>10</v>
      </c>
      <c r="B18" s="7" t="s">
        <v>311</v>
      </c>
      <c r="D18" s="92">
        <f>SUM(D15:D17)</f>
        <v>150357677.82000005</v>
      </c>
      <c r="E18" s="54">
        <f t="shared" ca="1" si="0"/>
        <v>0</v>
      </c>
      <c r="F18" s="54"/>
      <c r="G18" s="92">
        <f ca="1">SUM(G15:G17)</f>
        <v>96237488.722081855</v>
      </c>
      <c r="H18" s="92">
        <f ca="1">SUM(H15:H17)</f>
        <v>44898339.811088085</v>
      </c>
      <c r="I18" s="92">
        <f ca="1">SUM(I15:I17)</f>
        <v>65958.125005018432</v>
      </c>
      <c r="J18" s="92">
        <f ca="1">SUM(J15:J17)</f>
        <v>668690.66874648223</v>
      </c>
      <c r="K18" s="92">
        <f ca="1">SUM(K15:K17)</f>
        <v>8487200.493078582</v>
      </c>
    </row>
    <row r="19" spans="1:11" ht="17.149999999999999">
      <c r="A19" s="31" t="str">
        <f>IF(B19="","",MAX(A$1:A18)+1)</f>
        <v/>
      </c>
      <c r="B19" s="6"/>
      <c r="D19" s="112"/>
      <c r="E19" s="54" t="str">
        <f t="shared" si="0"/>
        <v/>
      </c>
      <c r="F19" s="54"/>
      <c r="G19" s="78"/>
      <c r="H19" s="78"/>
      <c r="I19" s="78"/>
      <c r="J19" s="78"/>
      <c r="K19" s="78"/>
    </row>
    <row r="20" spans="1:11">
      <c r="A20" s="31">
        <f>IF(B20="","",MAX(A$1:A19)+1)</f>
        <v>11</v>
      </c>
      <c r="B20" s="1" t="s">
        <v>312</v>
      </c>
    </row>
    <row r="21" spans="1:11">
      <c r="A21" s="31">
        <f>IF(B21="","",MAX(A$1:A20)+1)</f>
        <v>12</v>
      </c>
      <c r="B21" s="6" t="s">
        <v>412</v>
      </c>
      <c r="C21" s="129"/>
      <c r="D21" s="214">
        <f>SUM(GrandTotal!D161:D167)</f>
        <v>35413021.660000004</v>
      </c>
      <c r="E21" s="10">
        <f t="shared" ref="E21:E26" ca="1" si="2">IFERROR(IF(D21="","",IF(D21=0,0,IF(ABS(D21-SUM($G21:$Z21))&lt;Check_Limit,0,1))),1)</f>
        <v>0</v>
      </c>
      <c r="F21" s="10"/>
      <c r="G21" s="26">
        <f ca="1">SUM(GrandTotal!G161:G167)</f>
        <v>21917977.083810758</v>
      </c>
      <c r="H21" s="26">
        <f ca="1">SUM(GrandTotal!H161:H167)</f>
        <v>13464403.176197896</v>
      </c>
      <c r="I21" s="26">
        <f ca="1">SUM(GrandTotal!I161:I167)</f>
        <v>30641.399991347425</v>
      </c>
      <c r="J21" s="26">
        <f ca="1">SUM(GrandTotal!J161:J167)</f>
        <v>0</v>
      </c>
      <c r="K21" s="26">
        <f ca="1">SUM(GrandTotal!K161:K167)</f>
        <v>0</v>
      </c>
    </row>
    <row r="22" spans="1:11">
      <c r="A22" s="31">
        <f>IF(B22="","",MAX(A$1:A21)+1)</f>
        <v>13</v>
      </c>
      <c r="B22" s="6" t="s">
        <v>313</v>
      </c>
      <c r="C22" s="129"/>
      <c r="D22" s="50">
        <f>GrandTotal!D238-D21</f>
        <v>52866571.976667874</v>
      </c>
      <c r="E22" s="10">
        <f t="shared" ca="1" si="2"/>
        <v>0</v>
      </c>
      <c r="F22" s="10"/>
      <c r="G22" s="50">
        <f ca="1">GrandTotal!G238-G21</f>
        <v>38338978.022808537</v>
      </c>
      <c r="H22" s="50">
        <f ca="1">GrandTotal!H238-H21</f>
        <v>11594870.434812324</v>
      </c>
      <c r="I22" s="50">
        <f ca="1">GrandTotal!I238-I21</f>
        <v>10171.472906665425</v>
      </c>
      <c r="J22" s="50">
        <f ca="1">GrandTotal!J238-J21</f>
        <v>76499.498288335628</v>
      </c>
      <c r="K22" s="50">
        <f ca="1">GrandTotal!K238-K21</f>
        <v>2846052.5478520314</v>
      </c>
    </row>
    <row r="23" spans="1:11">
      <c r="A23" s="31">
        <f>IF(B23="","",MAX(A$1:A22)+1)</f>
        <v>14</v>
      </c>
      <c r="B23" s="6" t="s">
        <v>314</v>
      </c>
      <c r="C23" s="129"/>
      <c r="D23" s="50">
        <f>GrandTotal!D307</f>
        <v>26483896.267809559</v>
      </c>
      <c r="E23" s="10">
        <f t="shared" ca="1" si="2"/>
        <v>0</v>
      </c>
      <c r="F23" s="10"/>
      <c r="G23" s="50">
        <f ca="1">GrandTotal!G307</f>
        <v>19716931.746303134</v>
      </c>
      <c r="H23" s="50">
        <f ca="1">GrandTotal!H307</f>
        <v>5242211.8975786474</v>
      </c>
      <c r="I23" s="50">
        <f ca="1">GrandTotal!I307</f>
        <v>4944.2623914861088</v>
      </c>
      <c r="J23" s="50">
        <f ca="1">GrandTotal!J307</f>
        <v>34176.19720780167</v>
      </c>
      <c r="K23" s="50">
        <f ca="1">GrandTotal!K307</f>
        <v>1485632.1643284876</v>
      </c>
    </row>
    <row r="24" spans="1:11">
      <c r="A24" s="31">
        <f>IF(B24="","",MAX(A$1:A23)+1)</f>
        <v>15</v>
      </c>
      <c r="B24" s="6" t="s">
        <v>315</v>
      </c>
      <c r="C24" s="129"/>
      <c r="D24" s="50">
        <f>GrandTotal!D314</f>
        <v>8577791.5395669118</v>
      </c>
      <c r="E24" s="10">
        <f t="shared" ca="1" si="2"/>
        <v>0</v>
      </c>
      <c r="F24" s="10"/>
      <c r="G24" s="50">
        <f ca="1">GrandTotal!G314</f>
        <v>6021737.0212368602</v>
      </c>
      <c r="H24" s="50">
        <f ca="1">GrandTotal!H314</f>
        <v>1958511.1601675753</v>
      </c>
      <c r="I24" s="50">
        <f ca="1">GrandTotal!I314</f>
        <v>1921.5773011978479</v>
      </c>
      <c r="J24" s="50">
        <f ca="1">GrandTotal!J314</f>
        <v>11651.460467202978</v>
      </c>
      <c r="K24" s="50">
        <f ca="1">GrandTotal!K314</f>
        <v>583970.32039407559</v>
      </c>
    </row>
    <row r="25" spans="1:11" ht="17.149999999999999">
      <c r="A25" s="31">
        <f>IF(B25="","",MAX(A$1:A24)+1)</f>
        <v>16</v>
      </c>
      <c r="B25" s="6" t="s">
        <v>316</v>
      </c>
      <c r="C25" s="129"/>
      <c r="D25" s="51">
        <f>GrandTotal!D321</f>
        <v>3202354.1576287751</v>
      </c>
      <c r="E25" s="10">
        <f t="shared" ca="1" si="2"/>
        <v>0</v>
      </c>
      <c r="F25" s="10"/>
      <c r="G25" s="218">
        <f ca="1">$D$25*(G18-SUM(G21:G24))/($D$18-SUM($D$21:$D$24))</f>
        <v>1214006.4137794008</v>
      </c>
      <c r="H25" s="218">
        <f t="shared" ref="H25:K25" ca="1" si="3">$D$25*(H18-SUM(H21:H24))/($D$18-SUM($D$21:$D$24))</f>
        <v>1498069.9181407073</v>
      </c>
      <c r="I25" s="218">
        <f t="shared" ca="1" si="3"/>
        <v>2166.7268842750373</v>
      </c>
      <c r="J25" s="218">
        <f t="shared" ca="1" si="3"/>
        <v>64762.503569681328</v>
      </c>
      <c r="K25" s="218">
        <f t="shared" ca="1" si="3"/>
        <v>423348.59525470395</v>
      </c>
    </row>
    <row r="26" spans="1:11">
      <c r="A26" s="31">
        <f>IF(B26="","",MAX(A$1:A25)+1)</f>
        <v>17</v>
      </c>
      <c r="B26" s="7" t="str">
        <f>"Total "&amp;B20</f>
        <v>Total Expenses at Current Rates</v>
      </c>
      <c r="D26" s="92">
        <f>SUM(D21:D25)</f>
        <v>126543635.60167313</v>
      </c>
      <c r="E26" s="10">
        <f t="shared" ca="1" si="2"/>
        <v>0</v>
      </c>
      <c r="F26" s="54"/>
      <c r="G26" s="92">
        <f ca="1">SUM(G21:G25)</f>
        <v>87209630.287938714</v>
      </c>
      <c r="H26" s="92">
        <f ca="1">SUM(H21:H25)</f>
        <v>33758066.58689715</v>
      </c>
      <c r="I26" s="92">
        <f ca="1">SUM(I21:I25)</f>
        <v>49845.439474971841</v>
      </c>
      <c r="J26" s="92">
        <f ca="1">SUM(J21:J25)</f>
        <v>187089.65953302162</v>
      </c>
      <c r="K26" s="92">
        <f ca="1">SUM(K21:K25)</f>
        <v>5339003.6278292993</v>
      </c>
    </row>
    <row r="27" spans="1:11">
      <c r="A27" s="31" t="str">
        <f>IF(B27="","",MAX(A$1:A26)+1)</f>
        <v/>
      </c>
      <c r="B27" s="6"/>
      <c r="D27" s="54"/>
      <c r="E27" s="54"/>
      <c r="F27" s="54"/>
    </row>
    <row r="28" spans="1:11">
      <c r="A28" s="31">
        <f>IF(B28="","",MAX(A$1:A27)+1)</f>
        <v>18</v>
      </c>
      <c r="B28" s="7" t="s">
        <v>317</v>
      </c>
      <c r="D28" s="135">
        <f>D18-D26</f>
        <v>23814042.218326926</v>
      </c>
      <c r="E28" s="135"/>
      <c r="F28" s="135"/>
      <c r="G28" s="135">
        <f ca="1">G18-G26</f>
        <v>9027858.4341431409</v>
      </c>
      <c r="H28" s="135">
        <f ca="1">H18-H26</f>
        <v>11140273.224190935</v>
      </c>
      <c r="I28" s="135">
        <f ca="1">I18-I26</f>
        <v>16112.68553004659</v>
      </c>
      <c r="J28" s="135">
        <f ca="1">J18-J26</f>
        <v>481601.00921346061</v>
      </c>
      <c r="K28" s="135">
        <f ca="1">K18-K26</f>
        <v>3148196.8652492827</v>
      </c>
    </row>
    <row r="29" spans="1:11">
      <c r="A29" s="31" t="str">
        <f>IF(B29="","",MAX(A$1:A28)+1)</f>
        <v/>
      </c>
      <c r="B29" s="7"/>
      <c r="D29" s="135"/>
      <c r="E29" s="135"/>
      <c r="F29" s="135"/>
      <c r="G29" s="135"/>
      <c r="H29" s="135"/>
      <c r="I29" s="135"/>
      <c r="J29" s="135"/>
      <c r="K29" s="135"/>
    </row>
    <row r="30" spans="1:11">
      <c r="A30" s="31">
        <f>IF(B30="","",MAX(A$1:A29)+1)</f>
        <v>19</v>
      </c>
      <c r="B30" t="s">
        <v>318</v>
      </c>
      <c r="D30" s="136">
        <f>IFERROR(D28/D12,0)</f>
        <v>4.589974675272334E-2</v>
      </c>
      <c r="E30" s="203"/>
      <c r="F30" s="203"/>
      <c r="G30" s="136">
        <f ca="1">IFERROR(G28/G12,0)</f>
        <v>2.5710854215463482E-2</v>
      </c>
      <c r="H30" s="136">
        <f ca="1">IFERROR(H28/H12,0)</f>
        <v>8.6017683958761193E-2</v>
      </c>
      <c r="I30" s="136">
        <f ca="1">IFERROR(I28/I12,0)</f>
        <v>0.11994443725543939</v>
      </c>
      <c r="J30" s="136">
        <f ca="1">IFERROR(J28/J12,0)</f>
        <v>0.7513661496682793</v>
      </c>
      <c r="K30" s="136">
        <f ca="1">IFERROR(K28/K12,0)</f>
        <v>8.4153122001658948E-2</v>
      </c>
    </row>
    <row r="31" spans="1:11">
      <c r="A31" s="31">
        <f>IF(B31="","",MAX(A$1:A30)+1)</f>
        <v>20</v>
      </c>
      <c r="B31" t="s">
        <v>319</v>
      </c>
      <c r="D31" s="137">
        <f>D30/$D$30</f>
        <v>1</v>
      </c>
      <c r="E31" s="54"/>
      <c r="F31" s="54"/>
      <c r="G31" s="137">
        <f t="shared" ref="G31:K31" ca="1" si="4">G30/$D$30</f>
        <v>0.56015241988100939</v>
      </c>
      <c r="H31" s="137">
        <f t="shared" ca="1" si="4"/>
        <v>1.874033955397751</v>
      </c>
      <c r="I31" s="137">
        <f t="shared" ca="1" si="4"/>
        <v>2.6131829855536797</v>
      </c>
      <c r="J31" s="137">
        <f t="shared" ca="1" si="4"/>
        <v>16.369723208193932</v>
      </c>
      <c r="K31" s="137">
        <f t="shared" ca="1" si="4"/>
        <v>1.8334114664078391</v>
      </c>
    </row>
    <row r="32" spans="1:11">
      <c r="A32" s="31" t="str">
        <f>IF(B32="","",MAX(A$1:A31)+1)</f>
        <v/>
      </c>
      <c r="B32" s="1"/>
      <c r="D32" s="93"/>
      <c r="E32" s="54"/>
      <c r="F32" s="54"/>
      <c r="G32" s="93"/>
      <c r="H32" s="93"/>
      <c r="I32" s="93"/>
      <c r="J32" s="93"/>
      <c r="K32" s="93"/>
    </row>
    <row r="33" spans="1:11">
      <c r="A33" s="31">
        <f>IF(B33="","",MAX(A$1:A32)+1)</f>
        <v>21</v>
      </c>
      <c r="B33" s="1" t="s">
        <v>322</v>
      </c>
      <c r="D33" s="27"/>
      <c r="E33" s="10"/>
      <c r="F33" s="10"/>
      <c r="G33" s="27"/>
      <c r="H33" s="27"/>
      <c r="I33" s="27"/>
      <c r="J33" s="27"/>
      <c r="K33" s="27"/>
    </row>
    <row r="34" spans="1:11">
      <c r="A34" s="31">
        <f>IF(B34="","",MAX(A$1:A33)+1)</f>
        <v>22</v>
      </c>
      <c r="B34" s="6" t="str">
        <f>B30</f>
        <v>Current Rate of Return</v>
      </c>
      <c r="D34" s="27">
        <f>D30</f>
        <v>4.589974675272334E-2</v>
      </c>
      <c r="E34" s="10"/>
      <c r="F34" s="10"/>
      <c r="G34" s="27">
        <f t="shared" ref="G34:K34" si="5">$D$34</f>
        <v>4.589974675272334E-2</v>
      </c>
      <c r="H34" s="27">
        <f t="shared" si="5"/>
        <v>4.589974675272334E-2</v>
      </c>
      <c r="I34" s="27">
        <f t="shared" si="5"/>
        <v>4.589974675272334E-2</v>
      </c>
      <c r="J34" s="27">
        <f t="shared" si="5"/>
        <v>4.589974675272334E-2</v>
      </c>
      <c r="K34" s="27">
        <f t="shared" si="5"/>
        <v>4.589974675272334E-2</v>
      </c>
    </row>
    <row r="35" spans="1:11">
      <c r="A35" s="31">
        <f>IF(B35="","",MAX(A$1:A34)+1)</f>
        <v>23</v>
      </c>
      <c r="B35" s="6" t="s">
        <v>323</v>
      </c>
      <c r="D35" s="26">
        <f>D12*D34</f>
        <v>23814042.218326926</v>
      </c>
      <c r="E35" s="10">
        <f ca="1">IFERROR(IF(D35="","",IF(D35=0,0,IF(ABS(D35-SUM($G35:$Z35))&lt;Check_Limit,0,1))),1)</f>
        <v>0</v>
      </c>
      <c r="F35" s="10"/>
      <c r="G35" s="26">
        <f ca="1">G12*G34</f>
        <v>16116789.134037638</v>
      </c>
      <c r="H35" s="26">
        <f ca="1">H12*H34</f>
        <v>5944541.8222566247</v>
      </c>
      <c r="I35" s="26">
        <f ca="1">I12*I34</f>
        <v>6165.9231745811494</v>
      </c>
      <c r="J35" s="26">
        <f ca="1">J12*J34</f>
        <v>29420.229229801105</v>
      </c>
      <c r="K35" s="26">
        <f ca="1">K12*K34</f>
        <v>1717125.1096282671</v>
      </c>
    </row>
    <row r="36" spans="1:11">
      <c r="A36" s="31">
        <f>IF(B36="","",MAX(A$1:A35)+1)</f>
        <v>24</v>
      </c>
      <c r="B36" s="6" t="s">
        <v>324</v>
      </c>
      <c r="D36" s="29">
        <f>D25</f>
        <v>3202354.1576287751</v>
      </c>
      <c r="E36" s="10">
        <f ca="1">IFERROR(IF(D36="","",IF(D36=0,0,IF(ABS(D36-SUM($G36:$Z36))&lt;Check_Limit,0,1))),1)</f>
        <v>0</v>
      </c>
      <c r="F36" s="10"/>
      <c r="G36" s="138">
        <f ca="1">$D$36*(G35/$D$35)</f>
        <v>2167278.7096720664</v>
      </c>
      <c r="H36" s="138">
        <f t="shared" ref="H36:K36" ca="1" si="6">$D$36*(H35/$D$35)</f>
        <v>799382.48387967562</v>
      </c>
      <c r="I36" s="138">
        <f t="shared" ca="1" si="6"/>
        <v>829.15237710226893</v>
      </c>
      <c r="J36" s="138">
        <f t="shared" ca="1" si="6"/>
        <v>3956.2369348593629</v>
      </c>
      <c r="K36" s="138">
        <f t="shared" ca="1" si="6"/>
        <v>230907.57476506956</v>
      </c>
    </row>
    <row r="37" spans="1:11" ht="17.149999999999999">
      <c r="A37" s="31">
        <f>IF(B37="","",MAX(A$1:A36)+1)</f>
        <v>25</v>
      </c>
      <c r="B37" s="6" t="s">
        <v>325</v>
      </c>
      <c r="D37" s="51">
        <f>D26-D36</f>
        <v>123341281.44404435</v>
      </c>
      <c r="E37" s="10">
        <f ca="1">IFERROR(IF(D37="","",IF(D37=0,0,IF(ABS(D37-SUM($G37:$Z37))&lt;Check_Limit,0,1))),1)</f>
        <v>0</v>
      </c>
      <c r="F37" s="10"/>
      <c r="G37" s="51">
        <f ca="1">SUM(G21:G24)</f>
        <v>85995623.874159306</v>
      </c>
      <c r="H37" s="51">
        <f t="shared" ref="H37:K37" ca="1" si="7">SUM(H21:H24)</f>
        <v>32259996.66875644</v>
      </c>
      <c r="I37" s="51">
        <f t="shared" ca="1" si="7"/>
        <v>47678.712590696807</v>
      </c>
      <c r="J37" s="51">
        <f t="shared" ca="1" si="7"/>
        <v>122327.15596334028</v>
      </c>
      <c r="K37" s="51">
        <f t="shared" ca="1" si="7"/>
        <v>4915655.032574595</v>
      </c>
    </row>
    <row r="38" spans="1:11">
      <c r="A38" s="31">
        <f>IF(B38="","",MAX(A$1:A37)+1)</f>
        <v>26</v>
      </c>
      <c r="B38" s="1" t="s">
        <v>472</v>
      </c>
      <c r="D38" s="92">
        <f>SUM(D35:D37)</f>
        <v>150357677.82000005</v>
      </c>
      <c r="E38" s="54">
        <f ca="1">IFERROR(IF(D38="","",IF(D38=0,0,IF(ABS(D38-SUM($G38:$Z38))&lt;Check_Limit,0,1))),1)</f>
        <v>0</v>
      </c>
      <c r="F38" s="54"/>
      <c r="G38" s="92">
        <f ca="1">SUM(G35:G37)</f>
        <v>104279691.71786901</v>
      </c>
      <c r="H38" s="92">
        <f ca="1">SUM(H35:H37)</f>
        <v>39003920.974892743</v>
      </c>
      <c r="I38" s="92">
        <f ca="1">SUM(I35:I37)</f>
        <v>54673.788142380225</v>
      </c>
      <c r="J38" s="92">
        <f ca="1">SUM(J35:J37)</f>
        <v>155703.62212800074</v>
      </c>
      <c r="K38" s="92">
        <f ca="1">SUM(K35:K37)</f>
        <v>6863687.7169679319</v>
      </c>
    </row>
    <row r="39" spans="1:11">
      <c r="A39" s="31" t="str">
        <f>IF(B39="","",MAX(A$1:A38)+1)</f>
        <v/>
      </c>
      <c r="B39" s="6"/>
      <c r="D39" s="112"/>
      <c r="E39" s="10"/>
      <c r="F39" s="10"/>
      <c r="G39" s="27"/>
      <c r="H39" s="27"/>
      <c r="I39" s="27"/>
      <c r="J39" s="27"/>
      <c r="K39" s="27"/>
    </row>
    <row r="40" spans="1:11">
      <c r="A40" s="31">
        <f>IF(B40="","",MAX(A$1:A39)+1)</f>
        <v>27</v>
      </c>
      <c r="B40" t="s">
        <v>326</v>
      </c>
      <c r="C40" s="139"/>
      <c r="D40" s="140">
        <f>D18-D38</f>
        <v>0</v>
      </c>
      <c r="E40" s="54">
        <f>IFERROR(IF(D40="","",IF(D40=0,0,IF(ABS(D40-SUM($G40:$Z40))&lt;Check_Limit,0,1))),1)</f>
        <v>0</v>
      </c>
      <c r="F40" s="10"/>
      <c r="G40" s="140">
        <f ca="1">G18-G38</f>
        <v>-8042202.9957871586</v>
      </c>
      <c r="H40" s="140">
        <f ca="1">H18-H38</f>
        <v>5894418.8361953422</v>
      </c>
      <c r="I40" s="140">
        <f ca="1">I18-I38</f>
        <v>11284.336862638207</v>
      </c>
      <c r="J40" s="140">
        <f ca="1">J18-J38</f>
        <v>512987.04661848152</v>
      </c>
      <c r="K40" s="140">
        <f ca="1">K18-K38</f>
        <v>1623512.77611065</v>
      </c>
    </row>
    <row r="41" spans="1:11">
      <c r="A41" s="31" t="str">
        <f>IF(B41="","",MAX(A$1:A40)+1)</f>
        <v/>
      </c>
      <c r="B41" s="6"/>
      <c r="D41" s="112"/>
      <c r="E41" s="10"/>
      <c r="F41" s="10"/>
      <c r="G41" s="27"/>
      <c r="H41" s="27"/>
      <c r="I41" s="27"/>
      <c r="J41" s="27"/>
      <c r="K41" s="27"/>
    </row>
    <row r="42" spans="1:11">
      <c r="A42" s="31">
        <f>IF(B42="","",MAX(A$1:A41)+1)</f>
        <v>28</v>
      </c>
      <c r="B42" s="1" t="s">
        <v>327</v>
      </c>
      <c r="D42" s="10"/>
      <c r="E42" s="10" t="str">
        <f>IFERROR(IF(D42="","",IF(D42=0,0,IF(ABS(D42-SUM($G42:$Z42))&lt;Check_Limit,0,1))),1)</f>
        <v/>
      </c>
      <c r="F42" s="10"/>
      <c r="G42" s="10"/>
      <c r="H42" s="10"/>
      <c r="I42" s="10"/>
      <c r="J42" s="10"/>
      <c r="K42" s="10"/>
    </row>
    <row r="43" spans="1:11">
      <c r="A43" s="31">
        <f>IF(B43="","",MAX(A$1:A42)+1)</f>
        <v>29</v>
      </c>
      <c r="B43" t="s">
        <v>328</v>
      </c>
      <c r="D43" s="12">
        <f>ROR_System</f>
        <v>8.0100000000000005E-2</v>
      </c>
      <c r="E43" s="10"/>
      <c r="F43" s="10"/>
      <c r="G43" s="12">
        <f t="shared" ref="G43:K43" si="8">ROR_System</f>
        <v>8.0100000000000005E-2</v>
      </c>
      <c r="H43" s="12">
        <f t="shared" si="8"/>
        <v>8.0100000000000005E-2</v>
      </c>
      <c r="I43" s="12">
        <f t="shared" si="8"/>
        <v>8.0100000000000005E-2</v>
      </c>
      <c r="J43" s="12">
        <f t="shared" si="8"/>
        <v>8.0100000000000005E-2</v>
      </c>
      <c r="K43" s="12">
        <f t="shared" si="8"/>
        <v>8.0100000000000005E-2</v>
      </c>
    </row>
    <row r="44" spans="1:11">
      <c r="A44" s="31">
        <f>IF(B44="","",MAX(A$1:A43)+1)</f>
        <v>30</v>
      </c>
      <c r="B44" t="s">
        <v>329</v>
      </c>
      <c r="D44" s="115">
        <f>D43*D12</f>
        <v>41558067.672231987</v>
      </c>
      <c r="E44" s="54">
        <f ca="1">IFERROR(IF(D44="","",IF(D44=0,0,IF(ABS(D44-SUM($G44:$Z44))&lt;Check_Limit,0,1))),1)</f>
        <v>0</v>
      </c>
      <c r="F44" s="10"/>
      <c r="G44" s="115">
        <f ca="1">G43*G12</f>
        <v>28125532.295225997</v>
      </c>
      <c r="H44" s="115">
        <f ca="1">H43*H12</f>
        <v>10373865.51450862</v>
      </c>
      <c r="I44" s="115">
        <f ca="1">I43*I12</f>
        <v>10760.199809918264</v>
      </c>
      <c r="J44" s="115">
        <f ca="1">J43*J12</f>
        <v>51341.467612068001</v>
      </c>
      <c r="K44" s="115">
        <f ca="1">K43*K12</f>
        <v>2996568.1950753578</v>
      </c>
    </row>
    <row r="45" spans="1:11">
      <c r="A45" s="31">
        <f>IF(B45="","",MAX(A$1:A44)+1)</f>
        <v>31</v>
      </c>
      <c r="B45" s="1" t="s">
        <v>426</v>
      </c>
      <c r="D45" s="135">
        <f>D28-D44</f>
        <v>-17744025.453905061</v>
      </c>
      <c r="E45" s="54">
        <f ca="1">IFERROR(IF(D45="","",IF(D45=0,0,IF(ABS(D45-SUM($G45:$Z45))&lt;Check_Limit,0,1))),1)</f>
        <v>0</v>
      </c>
      <c r="F45" s="10"/>
      <c r="G45" s="135">
        <f ca="1">G28-G44</f>
        <v>-19097673.861082856</v>
      </c>
      <c r="H45" s="135">
        <f ca="1">H28-H44</f>
        <v>766407.70968231559</v>
      </c>
      <c r="I45" s="135">
        <f ca="1">I28-I44</f>
        <v>5352.4857201283266</v>
      </c>
      <c r="J45" s="135">
        <f ca="1">J28-J44</f>
        <v>430259.54160139262</v>
      </c>
      <c r="K45" s="135">
        <f ca="1">K28-K44</f>
        <v>151628.67017392488</v>
      </c>
    </row>
    <row r="46" spans="1:11">
      <c r="A46" s="31" t="str">
        <f>IF(B46="","",MAX(A$1:A45)+1)</f>
        <v/>
      </c>
      <c r="B46" s="1"/>
      <c r="D46" s="10"/>
      <c r="E46" s="10"/>
      <c r="F46" s="10"/>
      <c r="G46" s="10"/>
      <c r="H46" s="10"/>
      <c r="I46" s="10"/>
      <c r="J46" s="10"/>
      <c r="K46" s="10"/>
    </row>
    <row r="47" spans="1:11">
      <c r="A47" s="31">
        <f>IF(B47="","",MAX(A$1:A46)+1)</f>
        <v>32</v>
      </c>
      <c r="B47" s="68" t="s">
        <v>330</v>
      </c>
      <c r="D47" s="10"/>
      <c r="E47" s="10"/>
      <c r="F47" s="10"/>
      <c r="G47" s="10"/>
      <c r="H47" s="10"/>
      <c r="I47" s="10"/>
      <c r="J47" s="10"/>
      <c r="K47" s="10"/>
    </row>
    <row r="48" spans="1:11">
      <c r="A48" s="31">
        <f>IF(B48="","",MAX(A$1:A47)+1)</f>
        <v>33</v>
      </c>
      <c r="B48" s="6" t="str">
        <f>B21</f>
        <v>Gas Cost Expense</v>
      </c>
      <c r="C48" s="129"/>
      <c r="D48" s="26">
        <f>D21</f>
        <v>35413021.660000004</v>
      </c>
      <c r="E48" s="54">
        <f t="shared" ref="E48:E57" ca="1" si="9">IFERROR(IF(D48="","",IF(D48=0,0,IF(ABS(D48-SUM($G48:$Z48))&lt;Check_Limit,0,1))),1)</f>
        <v>0</v>
      </c>
      <c r="F48" s="10"/>
      <c r="G48" s="26">
        <f t="shared" ref="G48:K51" ca="1" si="10">G21</f>
        <v>21917977.083810758</v>
      </c>
      <c r="H48" s="26">
        <f t="shared" ca="1" si="10"/>
        <v>13464403.176197896</v>
      </c>
      <c r="I48" s="26">
        <f t="shared" ca="1" si="10"/>
        <v>30641.399991347425</v>
      </c>
      <c r="J48" s="26">
        <f t="shared" ca="1" si="10"/>
        <v>0</v>
      </c>
      <c r="K48" s="26">
        <f t="shared" ca="1" si="10"/>
        <v>0</v>
      </c>
    </row>
    <row r="49" spans="1:11">
      <c r="A49" s="31">
        <f>IF(B49="","",MAX(A$1:A48)+1)</f>
        <v>34</v>
      </c>
      <c r="B49" s="6" t="s">
        <v>313</v>
      </c>
      <c r="C49" s="129"/>
      <c r="D49" s="50">
        <f>D22</f>
        <v>52866571.976667874</v>
      </c>
      <c r="E49" s="54">
        <f t="shared" ca="1" si="9"/>
        <v>0</v>
      </c>
      <c r="F49" s="10"/>
      <c r="G49" s="50">
        <f t="shared" ca="1" si="10"/>
        <v>38338978.022808537</v>
      </c>
      <c r="H49" s="50">
        <f t="shared" ca="1" si="10"/>
        <v>11594870.434812324</v>
      </c>
      <c r="I49" s="50">
        <f t="shared" ca="1" si="10"/>
        <v>10171.472906665425</v>
      </c>
      <c r="J49" s="50">
        <f t="shared" ca="1" si="10"/>
        <v>76499.498288335628</v>
      </c>
      <c r="K49" s="50">
        <f t="shared" ca="1" si="10"/>
        <v>2846052.5478520314</v>
      </c>
    </row>
    <row r="50" spans="1:11">
      <c r="A50" s="31">
        <f>IF(B50="","",MAX(A$1:A49)+1)</f>
        <v>35</v>
      </c>
      <c r="B50" s="6" t="s">
        <v>314</v>
      </c>
      <c r="C50" s="129"/>
      <c r="D50" s="50">
        <f>D23</f>
        <v>26483896.267809559</v>
      </c>
      <c r="E50" s="54">
        <f t="shared" ca="1" si="9"/>
        <v>0</v>
      </c>
      <c r="F50" s="10"/>
      <c r="G50" s="50">
        <f t="shared" ca="1" si="10"/>
        <v>19716931.746303134</v>
      </c>
      <c r="H50" s="50">
        <f t="shared" ca="1" si="10"/>
        <v>5242211.8975786474</v>
      </c>
      <c r="I50" s="50">
        <f t="shared" ca="1" si="10"/>
        <v>4944.2623914861088</v>
      </c>
      <c r="J50" s="50">
        <f t="shared" ca="1" si="10"/>
        <v>34176.19720780167</v>
      </c>
      <c r="K50" s="50">
        <f t="shared" ca="1" si="10"/>
        <v>1485632.1643284876</v>
      </c>
    </row>
    <row r="51" spans="1:11">
      <c r="A51" s="31">
        <f>IF(B51="","",MAX(A$1:A50)+1)</f>
        <v>36</v>
      </c>
      <c r="B51" s="6" t="s">
        <v>315</v>
      </c>
      <c r="C51" s="129"/>
      <c r="D51" s="213">
        <f>D24</f>
        <v>8577791.5395669118</v>
      </c>
      <c r="E51" s="54">
        <f t="shared" ca="1" si="9"/>
        <v>0</v>
      </c>
      <c r="F51" s="84"/>
      <c r="G51" s="213">
        <f t="shared" ca="1" si="10"/>
        <v>6021737.0212368602</v>
      </c>
      <c r="H51" s="213">
        <f t="shared" ca="1" si="10"/>
        <v>1958511.1601675753</v>
      </c>
      <c r="I51" s="213">
        <f t="shared" ca="1" si="10"/>
        <v>1921.5773011978479</v>
      </c>
      <c r="J51" s="213">
        <f t="shared" ca="1" si="10"/>
        <v>11651.460467202978</v>
      </c>
      <c r="K51" s="213">
        <f t="shared" ca="1" si="10"/>
        <v>583970.32039407559</v>
      </c>
    </row>
    <row r="52" spans="1:11">
      <c r="A52" s="31">
        <f>IF(B52="","",MAX(A$1:A51)+1)</f>
        <v>37</v>
      </c>
      <c r="B52" s="6" t="str">
        <f>B36</f>
        <v>Current Income Taxes - Equal ROR</v>
      </c>
      <c r="C52" s="129"/>
      <c r="D52" s="213">
        <f>D36</f>
        <v>3202354.1576287751</v>
      </c>
      <c r="E52" s="54">
        <f t="shared" ca="1" si="9"/>
        <v>0</v>
      </c>
      <c r="F52" s="84"/>
      <c r="G52" s="213">
        <f ca="1">G36</f>
        <v>2167278.7096720664</v>
      </c>
      <c r="H52" s="213">
        <f t="shared" ref="H52:K52" ca="1" si="11">H36</f>
        <v>799382.48387967562</v>
      </c>
      <c r="I52" s="213">
        <f t="shared" ca="1" si="11"/>
        <v>829.15237710226893</v>
      </c>
      <c r="J52" s="213">
        <f t="shared" ca="1" si="11"/>
        <v>3956.2369348593629</v>
      </c>
      <c r="K52" s="213">
        <f t="shared" ca="1" si="11"/>
        <v>230907.57476506956</v>
      </c>
    </row>
    <row r="53" spans="1:11">
      <c r="A53" s="31">
        <f>IF(B53="","",MAX(A$1:A52)+1)</f>
        <v>38</v>
      </c>
      <c r="B53" s="6" t="s">
        <v>427</v>
      </c>
      <c r="C53" s="129"/>
      <c r="D53" s="213">
        <f>GrandTotal!D329</f>
        <v>4716761.5333954496</v>
      </c>
      <c r="E53" s="54">
        <f t="shared" ca="1" si="9"/>
        <v>0</v>
      </c>
      <c r="F53" s="84"/>
      <c r="G53" s="213">
        <f ca="1">GrandTotal!G329</f>
        <v>3192194.3503892599</v>
      </c>
      <c r="H53" s="213">
        <f ca="1">GrandTotal!H329</f>
        <v>1177413.9788541296</v>
      </c>
      <c r="I53" s="213">
        <f ca="1">GrandTotal!I329</f>
        <v>1221.2621856088736</v>
      </c>
      <c r="J53" s="213">
        <f ca="1">GrandTotal!J329</f>
        <v>5827.1587940668251</v>
      </c>
      <c r="K53" s="213">
        <f ca="1">GrandTotal!K329</f>
        <v>340104.78317238309</v>
      </c>
    </row>
    <row r="54" spans="1:11">
      <c r="A54" s="31">
        <f>IF(B54="","",MAX(A$1:A53)+1)</f>
        <v>39</v>
      </c>
      <c r="B54" s="6" t="s">
        <v>428</v>
      </c>
      <c r="C54" s="129"/>
      <c r="D54" s="50">
        <f>GrandTotal!D330</f>
        <v>1182146.5381490425</v>
      </c>
      <c r="E54" s="54">
        <f t="shared" ca="1" si="9"/>
        <v>0</v>
      </c>
      <c r="F54" s="84"/>
      <c r="G54" s="50">
        <f ca="1">GrandTotal!G330</f>
        <v>800049.24431595509</v>
      </c>
      <c r="H54" s="50">
        <f ca="1">GrandTotal!H330</f>
        <v>295091.4200804914</v>
      </c>
      <c r="I54" s="50">
        <f ca="1">GrandTotal!I330</f>
        <v>306.08095293097858</v>
      </c>
      <c r="J54" s="50">
        <f ca="1">GrandTotal!J330</f>
        <v>1460.4417770283144</v>
      </c>
      <c r="K54" s="50">
        <f ca="1">GrandTotal!K330</f>
        <v>85239.351022636401</v>
      </c>
    </row>
    <row r="55" spans="1:11">
      <c r="A55" s="31">
        <f>IF(B55="","",MAX(A$1:A54)+1)</f>
        <v>40</v>
      </c>
      <c r="B55" s="6" t="s">
        <v>429</v>
      </c>
      <c r="C55" s="129"/>
      <c r="D55" s="50">
        <f>GrandTotal!D331</f>
        <v>99133.491253834465</v>
      </c>
      <c r="E55" s="54">
        <f t="shared" ca="1" si="9"/>
        <v>0</v>
      </c>
      <c r="F55" s="84"/>
      <c r="G55" s="50">
        <f ca="1">GrandTotal!G331</f>
        <v>87126.896357751219</v>
      </c>
      <c r="H55" s="50">
        <f ca="1">GrandTotal!H331</f>
        <v>11947.220828933401</v>
      </c>
      <c r="I55" s="50">
        <f ca="1">GrandTotal!I331</f>
        <v>1.6798516559469994</v>
      </c>
      <c r="J55" s="50">
        <f ca="1">GrandTotal!J331</f>
        <v>5.0974808870115842</v>
      </c>
      <c r="K55" s="50">
        <f ca="1">GrandTotal!K331</f>
        <v>52.596734606892255</v>
      </c>
    </row>
    <row r="56" spans="1:11" ht="17.149999999999999">
      <c r="A56" s="31">
        <f>IF(B56="","",MAX(A$1:A55)+1)</f>
        <v>41</v>
      </c>
      <c r="B56" s="6" t="s">
        <v>430</v>
      </c>
      <c r="C56" s="129"/>
      <c r="D56" s="131">
        <f>GrandTotal!D332</f>
        <v>30952.471369902269</v>
      </c>
      <c r="E56" s="54">
        <f t="shared" ca="1" si="9"/>
        <v>0</v>
      </c>
      <c r="F56" s="84"/>
      <c r="G56" s="131">
        <f ca="1">GrandTotal!G332</f>
        <v>20947.911726726568</v>
      </c>
      <c r="H56" s="131">
        <f ca="1">GrandTotal!H332</f>
        <v>7726.4606686126781</v>
      </c>
      <c r="I56" s="131">
        <f ca="1">GrandTotal!I332</f>
        <v>8.0142026616281168</v>
      </c>
      <c r="J56" s="131">
        <f ca="1">GrandTotal!J332</f>
        <v>38.239152957853378</v>
      </c>
      <c r="K56" s="131">
        <f ca="1">GrandTotal!K332</f>
        <v>2231.8456189435315</v>
      </c>
    </row>
    <row r="57" spans="1:11">
      <c r="A57" s="31">
        <f>IF(B57="","",MAX(A$1:A56)+1)</f>
        <v>42</v>
      </c>
      <c r="B57" s="7" t="s">
        <v>331</v>
      </c>
      <c r="C57" s="10"/>
      <c r="D57" s="92">
        <f>SUM(D48:D56)</f>
        <v>132572629.63584137</v>
      </c>
      <c r="E57" s="54">
        <f t="shared" ca="1" si="9"/>
        <v>0</v>
      </c>
      <c r="F57" s="54"/>
      <c r="G57" s="92">
        <f ca="1">SUM(G48:G56)</f>
        <v>92263220.986621052</v>
      </c>
      <c r="H57" s="92">
        <f ca="1">SUM(H48:H56)</f>
        <v>34551558.233068287</v>
      </c>
      <c r="I57" s="92">
        <f ca="1">SUM(I48:I56)</f>
        <v>50044.902160656507</v>
      </c>
      <c r="J57" s="92">
        <f ca="1">SUM(J48:J56)</f>
        <v>133614.33010313968</v>
      </c>
      <c r="K57" s="92">
        <f ca="1">SUM(K48:K56)</f>
        <v>5574191.1838882342</v>
      </c>
    </row>
    <row r="58" spans="1:11">
      <c r="A58" s="31" t="str">
        <f>IF(B58="","",MAX(A$1:A57)+1)</f>
        <v/>
      </c>
      <c r="B58" s="28"/>
      <c r="D58" s="10"/>
      <c r="E58" s="10"/>
      <c r="F58" s="10"/>
    </row>
    <row r="59" spans="1:11">
      <c r="A59" s="31">
        <f>IF(B59="","",MAX(A$1:A58)+1)</f>
        <v>43</v>
      </c>
      <c r="B59" s="7" t="str">
        <f>"Total "&amp;B42</f>
        <v>Total Revenue Requirement at Equal Rates of Return</v>
      </c>
      <c r="D59" s="91">
        <f>D57+D44</f>
        <v>174130697.30807334</v>
      </c>
      <c r="E59" s="54">
        <f ca="1">IFERROR(IF(D59="","",IF(D59=0,0,IF(ABS(D59-SUM($G59:$Z59))&lt;Check_Limit,0,1))),1)</f>
        <v>0</v>
      </c>
      <c r="F59" s="54"/>
      <c r="G59" s="91">
        <f ca="1">G57+G44</f>
        <v>120388753.28184704</v>
      </c>
      <c r="H59" s="91">
        <f ca="1">H57+H44</f>
        <v>44925423.747576907</v>
      </c>
      <c r="I59" s="91">
        <f ca="1">I57+I44</f>
        <v>60805.101970574775</v>
      </c>
      <c r="J59" s="91">
        <f ca="1">J57+J44</f>
        <v>184955.79771520768</v>
      </c>
      <c r="K59" s="91">
        <f ca="1">K57+K44</f>
        <v>8570759.3789635915</v>
      </c>
    </row>
    <row r="60" spans="1:11" s="39" customFormat="1">
      <c r="A60" s="80">
        <f>IF(B60="","",MAX(A$1:A59)+1)</f>
        <v>44</v>
      </c>
      <c r="B60" s="219" t="str">
        <f>"Less "&amp;B16</f>
        <v>Less Gas Purchase Revenue</v>
      </c>
      <c r="D60" s="108">
        <f>D16</f>
        <v>35413021.669999994</v>
      </c>
      <c r="E60" s="84">
        <f>IFERROR(IF(D60="","",IF(D60=0,0,IF(ABS(D60-SUM($G60:$Z60))&lt;Check_Limit,0,1))),1)</f>
        <v>0</v>
      </c>
      <c r="F60" s="84"/>
      <c r="G60" s="108">
        <f t="shared" ref="G60:K61" si="12">G16</f>
        <v>21917977.089999996</v>
      </c>
      <c r="H60" s="108">
        <f t="shared" si="12"/>
        <v>13464403.18</v>
      </c>
      <c r="I60" s="108">
        <f t="shared" si="12"/>
        <v>30641.4</v>
      </c>
      <c r="J60" s="108">
        <f t="shared" si="12"/>
        <v>0</v>
      </c>
      <c r="K60" s="108">
        <f t="shared" si="12"/>
        <v>0</v>
      </c>
    </row>
    <row r="61" spans="1:11" ht="17.149999999999999">
      <c r="A61" s="31">
        <f>IF(B61="","",MAX(A$1:A60)+1)</f>
        <v>45</v>
      </c>
      <c r="B61" s="219" t="str">
        <f>"Less "&amp;B17</f>
        <v>Less Other Revenues</v>
      </c>
      <c r="D61" s="51">
        <f>D17</f>
        <v>1199340.79</v>
      </c>
      <c r="E61" s="10"/>
      <c r="F61" s="10"/>
      <c r="G61" s="51">
        <f t="shared" ca="1" si="12"/>
        <v>1053868.7027582393</v>
      </c>
      <c r="H61" s="51">
        <f t="shared" ca="1" si="12"/>
        <v>130969.97283201243</v>
      </c>
      <c r="I61" s="51">
        <f t="shared" ca="1" si="12"/>
        <v>181.03499575147444</v>
      </c>
      <c r="J61" s="51">
        <f t="shared" ca="1" si="12"/>
        <v>311.53857019869264</v>
      </c>
      <c r="K61" s="51">
        <f t="shared" ca="1" si="12"/>
        <v>14009.540843798217</v>
      </c>
    </row>
    <row r="62" spans="1:11">
      <c r="A62" s="31">
        <f>IF(B62="","",MAX(A$1:A61)+1)</f>
        <v>46</v>
      </c>
      <c r="B62" s="68" t="s">
        <v>431</v>
      </c>
      <c r="D62" s="135">
        <f>D59-D60-D61</f>
        <v>137518334.84807336</v>
      </c>
      <c r="E62" s="10">
        <f ca="1">IFERROR(IF(D62="","",IF(D62=0,0,IF(ABS(D62-SUM($G62:$Z62))&lt;Check_Limit,0,1))),1)</f>
        <v>0</v>
      </c>
      <c r="F62" s="135"/>
      <c r="G62" s="135">
        <f ca="1">G59-G60-G61</f>
        <v>97416907.489088818</v>
      </c>
      <c r="H62" s="135">
        <f ca="1">H59-H60-H61</f>
        <v>31330050.594744895</v>
      </c>
      <c r="I62" s="135">
        <f ca="1">I59-I60-I61</f>
        <v>29982.6669748233</v>
      </c>
      <c r="J62" s="135">
        <f ca="1">J59-J60-J61</f>
        <v>184644.25914500898</v>
      </c>
      <c r="K62" s="135">
        <f ca="1">K59-K60-K61</f>
        <v>8556749.8381197937</v>
      </c>
    </row>
    <row r="63" spans="1:11">
      <c r="A63" s="31" t="str">
        <f>IF(B63="","",MAX(A$1:A62)+1)</f>
        <v/>
      </c>
      <c r="B63" s="39"/>
      <c r="D63" s="10"/>
      <c r="E63" s="54"/>
      <c r="F63" s="10"/>
    </row>
    <row r="64" spans="1:11">
      <c r="A64" s="31">
        <f>IF(B64="","",MAX(A$1:A63)+1)</f>
        <v>47</v>
      </c>
      <c r="B64" s="7" t="s">
        <v>432</v>
      </c>
      <c r="D64" s="92">
        <f>D15-D62</f>
        <v>-23773019.488073304</v>
      </c>
      <c r="E64" s="54">
        <f ca="1">IFERROR(IF(D64="","",IF(D64=0,0,IF(ABS(D64-SUM($G64:$Z64))&lt;Check_Limit,0,1))),1)</f>
        <v>0</v>
      </c>
      <c r="F64" s="10"/>
      <c r="G64" s="92">
        <f ca="1">G15-G62</f>
        <v>-24151264.55976519</v>
      </c>
      <c r="H64" s="92">
        <f ca="1">H15-H62</f>
        <v>-27083.936488814652</v>
      </c>
      <c r="I64" s="92">
        <f ca="1">I15-I62</f>
        <v>5153.0230344436604</v>
      </c>
      <c r="J64" s="92">
        <f ca="1">J15-J62</f>
        <v>483734.87103127455</v>
      </c>
      <c r="K64" s="92">
        <f ca="1">K15-K62</f>
        <v>-83558.885885009542</v>
      </c>
    </row>
    <row r="65" spans="1:11">
      <c r="A65" s="31" t="str">
        <f>IF(B65="","",MAX(A$1:A64)+1)</f>
        <v/>
      </c>
      <c r="B65" s="44"/>
      <c r="D65" s="134"/>
      <c r="E65" s="54"/>
      <c r="F65" s="10"/>
    </row>
    <row r="66" spans="1:11">
      <c r="A66" s="31">
        <f>IF(B66="","",MAX(A$1:A65)+1)</f>
        <v>48</v>
      </c>
      <c r="B66" s="141" t="s">
        <v>332</v>
      </c>
      <c r="D66" s="148">
        <f>'Rate Spread'!D51</f>
        <v>23773019.488073304</v>
      </c>
      <c r="E66" s="84">
        <f>IFERROR(IF(D66="","",IF(D66=0,0,IF(ABS(D66-SUM($G66:$Z66))&lt;Check_Limit,0,1))),1)</f>
        <v>0</v>
      </c>
      <c r="F66" s="86"/>
      <c r="G66" s="148">
        <f>'Rate Spread'!G51</f>
        <v>15350798.825790716</v>
      </c>
      <c r="H66" s="148">
        <f>'Rate Spread'!H51</f>
        <v>6558675.0434288373</v>
      </c>
      <c r="I66" s="148">
        <f>'Rate Spread'!I51</f>
        <v>4406.06159826575</v>
      </c>
      <c r="J66" s="148">
        <f>'Rate Spread'!J51</f>
        <v>83815.619325400228</v>
      </c>
      <c r="K66" s="148">
        <f>'Rate Spread'!K51</f>
        <v>1775323.9379300841</v>
      </c>
    </row>
    <row r="67" spans="1:11">
      <c r="A67" s="31" t="str">
        <f>IF(B67="","",MAX(A$1:A66)+1)</f>
        <v/>
      </c>
      <c r="B67" s="141"/>
      <c r="D67" s="215"/>
      <c r="E67" s="149"/>
      <c r="F67" s="149"/>
    </row>
    <row r="68" spans="1:11">
      <c r="A68" s="31">
        <f>IF(B68="","",MAX(A$1:A67)+1)</f>
        <v>49</v>
      </c>
      <c r="B68" s="7" t="s">
        <v>433</v>
      </c>
      <c r="D68" s="215">
        <f>D66+D18</f>
        <v>174130697.30807334</v>
      </c>
      <c r="E68" s="10">
        <f ca="1">IFERROR(IF(D68="","",IF(D68=0,0,IF(ABS(D68-SUM($G68:$Z68))&lt;Check_Limit,0,1))),1)</f>
        <v>0</v>
      </c>
      <c r="F68" s="149"/>
      <c r="G68" s="215">
        <f ca="1">G66+G18</f>
        <v>111588287.54787257</v>
      </c>
      <c r="H68" s="215">
        <f ca="1">H66+H18</f>
        <v>51457014.854516923</v>
      </c>
      <c r="I68" s="215">
        <f ca="1">I66+I18</f>
        <v>70364.186603284179</v>
      </c>
      <c r="J68" s="215">
        <f ca="1">J66+J18</f>
        <v>752506.28807188245</v>
      </c>
      <c r="K68" s="215">
        <f ca="1">K66+K18</f>
        <v>10262524.431008667</v>
      </c>
    </row>
    <row r="69" spans="1:11">
      <c r="A69" s="31">
        <f>IF(B69="","",MAX(A$1:A68)+1)</f>
        <v>50</v>
      </c>
      <c r="B69" s="219" t="str">
        <f>B60</f>
        <v>Less Gas Purchase Revenue</v>
      </c>
      <c r="D69" s="108">
        <f>D16</f>
        <v>35413021.669999994</v>
      </c>
      <c r="E69" s="10"/>
      <c r="F69" s="149"/>
      <c r="G69" s="108">
        <f t="shared" ref="G69:K70" si="13">G16</f>
        <v>21917977.089999996</v>
      </c>
      <c r="H69" s="108">
        <f t="shared" si="13"/>
        <v>13464403.18</v>
      </c>
      <c r="I69" s="108">
        <f t="shared" si="13"/>
        <v>30641.4</v>
      </c>
      <c r="J69" s="108">
        <f t="shared" si="13"/>
        <v>0</v>
      </c>
      <c r="K69" s="108">
        <f t="shared" si="13"/>
        <v>0</v>
      </c>
    </row>
    <row r="70" spans="1:11" ht="17.149999999999999">
      <c r="A70" s="31">
        <f>IF(B70="","",MAX(A$1:A69)+1)</f>
        <v>51</v>
      </c>
      <c r="B70" s="219" t="str">
        <f>B61</f>
        <v>Less Other Revenues</v>
      </c>
      <c r="D70" s="51">
        <f>D17</f>
        <v>1199340.79</v>
      </c>
      <c r="E70" s="10">
        <f ca="1">IFERROR(IF(D70="","",IF(D70=0,0,IF(ABS(D70-SUM($G70:$Z70))&lt;Check_Limit,0,1))),1)</f>
        <v>0</v>
      </c>
      <c r="F70" s="149"/>
      <c r="G70" s="51">
        <f t="shared" ca="1" si="13"/>
        <v>1053868.7027582393</v>
      </c>
      <c r="H70" s="51">
        <f t="shared" ca="1" si="13"/>
        <v>130969.97283201243</v>
      </c>
      <c r="I70" s="51">
        <f t="shared" ca="1" si="13"/>
        <v>181.03499575147444</v>
      </c>
      <c r="J70" s="51">
        <f t="shared" ca="1" si="13"/>
        <v>311.53857019869264</v>
      </c>
      <c r="K70" s="51">
        <f t="shared" ca="1" si="13"/>
        <v>14009.540843798217</v>
      </c>
    </row>
    <row r="71" spans="1:11">
      <c r="A71" s="31">
        <f>IF(B71="","",MAX(A$1:A70)+1)</f>
        <v>52</v>
      </c>
      <c r="B71" s="7" t="s">
        <v>434</v>
      </c>
      <c r="D71" s="149">
        <f>D68-D69-D70</f>
        <v>137518334.84807336</v>
      </c>
      <c r="E71" s="10"/>
      <c r="F71" s="149"/>
      <c r="G71" s="149">
        <f t="shared" ref="G71:K71" ca="1" si="14">G68-G69-G70</f>
        <v>88616441.755114332</v>
      </c>
      <c r="H71" s="149">
        <f t="shared" ca="1" si="14"/>
        <v>37861641.701684915</v>
      </c>
      <c r="I71" s="149">
        <f t="shared" ca="1" si="14"/>
        <v>39541.7516075327</v>
      </c>
      <c r="J71" s="149">
        <f t="shared" ca="1" si="14"/>
        <v>752194.74950168375</v>
      </c>
      <c r="K71" s="149">
        <f t="shared" ca="1" si="14"/>
        <v>10248514.890164869</v>
      </c>
    </row>
    <row r="72" spans="1:11">
      <c r="A72" s="31" t="str">
        <f>IF(B72="","",MAX(A$1:A71)+1)</f>
        <v/>
      </c>
      <c r="B72" s="7"/>
      <c r="D72" s="215"/>
      <c r="E72" s="10"/>
      <c r="F72" s="149"/>
      <c r="G72" s="215"/>
      <c r="H72" s="215"/>
      <c r="I72" s="215"/>
      <c r="J72" s="215"/>
      <c r="K72" s="215"/>
    </row>
    <row r="73" spans="1:11">
      <c r="A73" s="31">
        <f>IF(B73="","",MAX(A$1:A72)+1)</f>
        <v>53</v>
      </c>
      <c r="B73" s="7" t="s">
        <v>435</v>
      </c>
      <c r="D73" s="198">
        <f>D64/D45</f>
        <v>1.3397760023411935</v>
      </c>
      <c r="E73" s="10"/>
      <c r="F73" s="149"/>
      <c r="G73" s="198">
        <f>$D73</f>
        <v>1.3397760023411935</v>
      </c>
      <c r="H73" s="198">
        <f t="shared" ref="H73:K73" si="15">$D73</f>
        <v>1.3397760023411935</v>
      </c>
      <c r="I73" s="198">
        <f t="shared" si="15"/>
        <v>1.3397760023411935</v>
      </c>
      <c r="J73" s="198">
        <f t="shared" si="15"/>
        <v>1.3397760023411935</v>
      </c>
      <c r="K73" s="198">
        <f t="shared" si="15"/>
        <v>1.3397760023411935</v>
      </c>
    </row>
    <row r="74" spans="1:11">
      <c r="A74" s="31">
        <f>IF(B74="","",MAX(A$1:A73)+1)</f>
        <v>54</v>
      </c>
      <c r="B74" s="196" t="s">
        <v>436</v>
      </c>
      <c r="D74" s="217">
        <f>D66/D73</f>
        <v>17744025.453905061</v>
      </c>
      <c r="E74" s="10">
        <f>IFERROR(IF(D74="","",IF(D74=0,0,IF(ABS(D74-SUM($G74:$Z74))&lt;Check_Limit,0,1))),1)</f>
        <v>0</v>
      </c>
      <c r="F74" s="10"/>
      <c r="G74" s="217">
        <f>G66/G73</f>
        <v>11457735.322147837</v>
      </c>
      <c r="H74" s="217">
        <f>H66/H73</f>
        <v>4895351.9334335523</v>
      </c>
      <c r="I74" s="217">
        <f>I66/I73</f>
        <v>3288.6554099837372</v>
      </c>
      <c r="J74" s="217">
        <f>J66/J73</f>
        <v>62559.427231818234</v>
      </c>
      <c r="K74" s="217">
        <f>K66/K73</f>
        <v>1325090.115681869</v>
      </c>
    </row>
    <row r="75" spans="1:11" ht="17.149999999999999">
      <c r="A75" s="31">
        <f>IF(B75="","",MAX(A$1:A74)+1)</f>
        <v>55</v>
      </c>
      <c r="B75" s="196" t="s">
        <v>437</v>
      </c>
      <c r="D75" s="131">
        <f>D28</f>
        <v>23814042.218326926</v>
      </c>
      <c r="E75" s="10">
        <f ca="1">IFERROR(IF(D75="","",IF(D75=0,0,IF(ABS(D75-SUM($G75:$Z75))&lt;Check_Limit,0,1))),1)</f>
        <v>0</v>
      </c>
      <c r="F75" s="10"/>
      <c r="G75" s="131">
        <f ca="1">G28</f>
        <v>9027858.4341431409</v>
      </c>
      <c r="H75" s="131">
        <f ca="1">H28</f>
        <v>11140273.224190935</v>
      </c>
      <c r="I75" s="131">
        <f ca="1">I28</f>
        <v>16112.68553004659</v>
      </c>
      <c r="J75" s="131">
        <f ca="1">J28</f>
        <v>481601.00921346061</v>
      </c>
      <c r="K75" s="131">
        <f ca="1">K28</f>
        <v>3148196.8652492827</v>
      </c>
    </row>
    <row r="76" spans="1:11" ht="15.9">
      <c r="A76" s="31">
        <f>IF(B76="","",MAX(A$1:A75)+1)</f>
        <v>56</v>
      </c>
      <c r="B76" s="7" t="s">
        <v>438</v>
      </c>
      <c r="D76" s="52">
        <f>SUM(D74:D75)</f>
        <v>41558067.672231987</v>
      </c>
      <c r="E76" s="10">
        <f ca="1">IFERROR(IF(D76="","",IF(D76=0,0,IF(ABS(D76-SUM($G76:$Z76))&lt;Check_Limit,0,1))),1)</f>
        <v>0</v>
      </c>
      <c r="F76" s="10"/>
      <c r="G76" s="52">
        <f t="shared" ref="G76:K76" ca="1" si="16">SUM(G74:G75)</f>
        <v>20485593.75629098</v>
      </c>
      <c r="H76" s="52">
        <f t="shared" ca="1" si="16"/>
        <v>16035625.157624487</v>
      </c>
      <c r="I76" s="52">
        <f t="shared" ca="1" si="16"/>
        <v>19401.340940030328</v>
      </c>
      <c r="J76" s="52">
        <f t="shared" ca="1" si="16"/>
        <v>544160.43644527881</v>
      </c>
      <c r="K76" s="52">
        <f t="shared" ca="1" si="16"/>
        <v>4473286.9809311517</v>
      </c>
    </row>
    <row r="77" spans="1:11">
      <c r="A77" s="31" t="str">
        <f>IF(B77="","",MAX(A$1:A76)+1)</f>
        <v/>
      </c>
      <c r="B77" s="196"/>
      <c r="D77" s="112"/>
      <c r="E77" s="10" t="str">
        <f>IFERROR(IF(D77="","",IF(D77=0,0,IF(ABS(D77-SUM($G77:$Z77))&lt;Check_Limit,0,1))),1)</f>
        <v/>
      </c>
      <c r="F77" s="10"/>
    </row>
    <row r="78" spans="1:11">
      <c r="A78" s="31">
        <f>IF(B78="","",MAX(A$1:A77)+1)</f>
        <v>57</v>
      </c>
      <c r="B78" s="197" t="s">
        <v>363</v>
      </c>
      <c r="D78" s="199">
        <f>IFERROR(D76/D12,0)</f>
        <v>8.0100000000000005E-2</v>
      </c>
      <c r="E78" s="10"/>
      <c r="F78" s="10"/>
      <c r="G78" s="199">
        <f ca="1">IFERROR(G76/G12,0)</f>
        <v>5.8341866836683187E-2</v>
      </c>
      <c r="H78" s="199">
        <f ca="1">IFERROR(H76/H12,0)</f>
        <v>0.12381629329292133</v>
      </c>
      <c r="I78" s="199">
        <f ca="1">IFERROR(I76/I12,0)</f>
        <v>0.14442551595222042</v>
      </c>
      <c r="J78" s="199">
        <f ca="1">IFERROR(J76/J12,0)</f>
        <v>0.84896776400333152</v>
      </c>
      <c r="K78" s="199">
        <f ca="1">IFERROR(K76/K12,0)</f>
        <v>0.11957354675306311</v>
      </c>
    </row>
    <row r="79" spans="1:11">
      <c r="A79" s="31">
        <f>IF(B79="","",MAX(A$1:A78)+1)</f>
        <v>58</v>
      </c>
      <c r="B79" s="197" t="s">
        <v>439</v>
      </c>
      <c r="D79" s="200">
        <f>D78/$D$78</f>
        <v>1</v>
      </c>
      <c r="E79" s="10"/>
      <c r="F79" s="10"/>
      <c r="G79" s="200">
        <f t="shared" ref="G79:K79" ca="1" si="17">G78/$D$78</f>
        <v>0.72836288185621956</v>
      </c>
      <c r="H79" s="200">
        <f t="shared" ca="1" si="17"/>
        <v>1.5457714518467083</v>
      </c>
      <c r="I79" s="200">
        <f t="shared" ca="1" si="17"/>
        <v>1.8030651180052486</v>
      </c>
      <c r="J79" s="200">
        <f t="shared" ca="1" si="17"/>
        <v>10.598848489429855</v>
      </c>
      <c r="K79" s="200">
        <f t="shared" ca="1" si="17"/>
        <v>1.4928033302504757</v>
      </c>
    </row>
    <row r="80" spans="1:11">
      <c r="A80" s="31" t="str">
        <f>IF(B80="","",MAX(A$1:A79)+1)</f>
        <v/>
      </c>
      <c r="B80" s="197"/>
      <c r="D80" s="199"/>
      <c r="E80" s="10"/>
      <c r="F80" s="10"/>
    </row>
    <row r="81" spans="1:11">
      <c r="A81" s="31">
        <f>IF(B81="","",MAX(A$1:A80)+1)</f>
        <v>59</v>
      </c>
      <c r="B81" s="197" t="s">
        <v>362</v>
      </c>
      <c r="D81" s="203">
        <f>D30</f>
        <v>4.589974675272334E-2</v>
      </c>
      <c r="E81" s="10"/>
      <c r="F81" s="115"/>
      <c r="G81" s="203">
        <f ca="1">G30</f>
        <v>2.5710854215463482E-2</v>
      </c>
      <c r="H81" s="203">
        <f ca="1">H30</f>
        <v>8.6017683958761193E-2</v>
      </c>
      <c r="I81" s="203">
        <f ca="1">I30</f>
        <v>0.11994443725543939</v>
      </c>
      <c r="J81" s="203">
        <f ca="1">J30</f>
        <v>0.7513661496682793</v>
      </c>
      <c r="K81" s="203">
        <f ca="1">K30</f>
        <v>8.4153122001658948E-2</v>
      </c>
    </row>
    <row r="82" spans="1:11">
      <c r="A82" s="31">
        <f>IF(B82="","",MAX(A$1:A81)+1)</f>
        <v>60</v>
      </c>
      <c r="B82" s="197" t="s">
        <v>439</v>
      </c>
      <c r="D82" s="201">
        <f>D81/$D$81</f>
        <v>1</v>
      </c>
      <c r="E82" s="54"/>
      <c r="F82" s="10"/>
      <c r="G82" s="201">
        <f t="shared" ref="G82:K82" ca="1" si="18">G81/$D$81</f>
        <v>0.56015241988100939</v>
      </c>
      <c r="H82" s="201">
        <f t="shared" ca="1" si="18"/>
        <v>1.874033955397751</v>
      </c>
      <c r="I82" s="201">
        <f t="shared" ca="1" si="18"/>
        <v>2.6131829855536797</v>
      </c>
      <c r="J82" s="201">
        <f t="shared" ca="1" si="18"/>
        <v>16.369723208193932</v>
      </c>
      <c r="K82" s="201">
        <f t="shared" ca="1" si="18"/>
        <v>1.8334114664078391</v>
      </c>
    </row>
    <row r="83" spans="1:11">
      <c r="A83" s="31" t="str">
        <f>IF(B83="","",MAX(A$1:A82)+1)</f>
        <v/>
      </c>
      <c r="D83" s="34"/>
      <c r="E83" s="54"/>
      <c r="F83" s="10"/>
    </row>
    <row r="84" spans="1:11">
      <c r="A84" s="31">
        <f>IF(B84="","",MAX(A$1:A83)+1)</f>
        <v>61</v>
      </c>
      <c r="B84" s="68" t="s">
        <v>333</v>
      </c>
      <c r="D84" s="201">
        <f>'Rate Spread'!D64</f>
        <v>1</v>
      </c>
      <c r="E84" s="54"/>
      <c r="F84" s="10"/>
      <c r="G84" s="201">
        <f ca="1">'Rate Spread'!G64</f>
        <v>0.91062865477135224</v>
      </c>
      <c r="H84" s="201">
        <f ca="1">'Rate Spread'!H64</f>
        <v>1.2076090027947581</v>
      </c>
      <c r="I84" s="201">
        <f ca="1">'Rate Spread'!I64</f>
        <v>1.3169068784075133</v>
      </c>
      <c r="J84" s="201">
        <f ca="1">'Rate Spread'!J64</f>
        <v>4.0685736666150953</v>
      </c>
      <c r="K84" s="201">
        <f ca="1">'Rate Spread'!K64</f>
        <v>1.1973879999708554</v>
      </c>
    </row>
    <row r="85" spans="1:11">
      <c r="A85" s="31">
        <f>IF(B85="","",MAX(A$1:A84)+1)</f>
        <v>62</v>
      </c>
      <c r="B85" s="68" t="s">
        <v>334</v>
      </c>
      <c r="D85" s="201">
        <f>'Rate Spread'!D65</f>
        <v>1</v>
      </c>
      <c r="G85" s="201">
        <f ca="1">'Rate Spread'!G65</f>
        <v>0.91062865477135224</v>
      </c>
      <c r="H85" s="201">
        <f ca="1">'Rate Spread'!H65</f>
        <v>1.2076090027947581</v>
      </c>
      <c r="I85" s="201">
        <f ca="1">'Rate Spread'!I65</f>
        <v>1.3169068784075133</v>
      </c>
      <c r="J85" s="201">
        <f ca="1">'Rate Spread'!J65</f>
        <v>4.0685736666150953</v>
      </c>
      <c r="K85" s="201">
        <f ca="1">'Rate Spread'!K65</f>
        <v>1.1973879999708554</v>
      </c>
    </row>
    <row r="86" spans="1:11">
      <c r="A86" s="31" t="str">
        <f>IF(B86="","",MAX(A$1:A85)+1)</f>
        <v/>
      </c>
      <c r="D86" s="202"/>
    </row>
    <row r="87" spans="1:11">
      <c r="A87" s="31">
        <f>IF(B87="","",MAX(A$1:A86)+1)</f>
        <v>63</v>
      </c>
      <c r="B87" s="68" t="s">
        <v>320</v>
      </c>
      <c r="D87" s="201">
        <f>'Rate Spread'!D61</f>
        <v>0.82862299718675225</v>
      </c>
      <c r="G87" s="201">
        <f ca="1">'Rate Spread'!G61</f>
        <v>0.75473673008617137</v>
      </c>
      <c r="H87" s="201">
        <f ca="1">'Rate Spread'!H61</f>
        <v>0.99913912721201636</v>
      </c>
      <c r="I87" s="201">
        <f ca="1">'Rate Spread'!I61</f>
        <v>1.170835232342188</v>
      </c>
      <c r="J87" s="201">
        <f ca="1">'Rate Spread'!J61</f>
        <v>3.615407989405786</v>
      </c>
      <c r="K87" s="201">
        <f ca="1">'Rate Spread'!K61</f>
        <v>0.99025070216180611</v>
      </c>
    </row>
    <row r="88" spans="1:11">
      <c r="A88" s="31">
        <f>IF(B88="","",MAX(A$1:A87)+1)</f>
        <v>64</v>
      </c>
      <c r="B88" s="68" t="s">
        <v>321</v>
      </c>
      <c r="D88" s="201">
        <f>'Rate Spread'!D62</f>
        <v>1</v>
      </c>
      <c r="G88" s="201">
        <f ca="1">'Rate Spread'!G62</f>
        <v>0.91083246862393241</v>
      </c>
      <c r="H88" s="201">
        <f ca="1">'Rate Spread'!H62</f>
        <v>1.2057825218515312</v>
      </c>
      <c r="I88" s="201">
        <f ca="1">'Rate Spread'!I62</f>
        <v>1.4129890629602078</v>
      </c>
      <c r="J88" s="201">
        <f ca="1">'Rate Spread'!J62</f>
        <v>4.3631518817126889</v>
      </c>
      <c r="K88" s="201">
        <f ca="1">'Rate Spread'!K62</f>
        <v>1.1950557799189669</v>
      </c>
    </row>
  </sheetData>
  <pageMargins left="0.45" right="0.45" top="0.75" bottom="0.25" header="0.75" footer="0.3"/>
  <pageSetup scale="65" orientation="landscape" r:id="rId1"/>
  <rowBreaks count="1" manualBreakCount="1">
    <brk id="40" max="10" man="1"/>
  </rowBreaks>
  <colBreaks count="1" manualBreakCount="1">
    <brk id="11" max="83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D3DC50-75E8-4F84-94C8-EBF839A08A08}">
  <sheetPr codeName="Sheet13">
    <tabColor theme="4" tint="-0.249977111117893"/>
  </sheetPr>
  <dimension ref="A1:K66"/>
  <sheetViews>
    <sheetView workbookViewId="0"/>
  </sheetViews>
  <sheetFormatPr defaultRowHeight="14.6" outlineLevelRow="1" outlineLevelCol="1"/>
  <cols>
    <col min="1" max="1" width="5.53515625" customWidth="1"/>
    <col min="2" max="2" width="53.53515625" customWidth="1"/>
    <col min="3" max="3" width="2.69140625" style="139" customWidth="1"/>
    <col min="4" max="4" width="19.15234375" bestFit="1" customWidth="1"/>
    <col min="5" max="5" width="8.3828125" hidden="1" customWidth="1" outlineLevel="1"/>
    <col min="6" max="6" width="2.69140625" customWidth="1" collapsed="1"/>
    <col min="7" max="7" width="19.3828125" bestFit="1" customWidth="1"/>
    <col min="8" max="8" width="18.3046875" bestFit="1" customWidth="1"/>
    <col min="9" max="9" width="13.3828125" bestFit="1" customWidth="1"/>
    <col min="10" max="10" width="14.84375" bestFit="1" customWidth="1"/>
    <col min="11" max="11" width="18.3046875" bestFit="1" customWidth="1"/>
  </cols>
  <sheetData>
    <row r="1" spans="1:11">
      <c r="B1" s="11" t="str">
        <f>'General Inputs'!$D9</f>
        <v>COLUMBIA GAS OF KENTUCKY, INC.</v>
      </c>
    </row>
    <row r="2" spans="1:11">
      <c r="B2" s="11" t="str">
        <f>'General Inputs'!$D10</f>
        <v>Gas Class Cost of Service Study - Average of Customer-Demand and Demand-Commodity Methods</v>
      </c>
    </row>
    <row r="3" spans="1:11">
      <c r="B3" s="11" t="str">
        <f>'General Inputs'!$D11</f>
        <v>FORECASTED PERIOD 12/31/2024 TO 12/31/2025</v>
      </c>
    </row>
    <row r="4" spans="1:11">
      <c r="B4" s="11" t="str" cm="1">
        <f t="array" aca="1" ref="B4" ca="1">VLOOKUP(_xlfn.TEXTAFTER(CELL("filename",A1),"]"),Contents!B:F,5,FALSE)</f>
        <v>Attachment RJA-3 - Class Revenue Apportionment</v>
      </c>
    </row>
    <row r="6" spans="1:11" ht="34.299999999999997">
      <c r="A6" s="19" t="s">
        <v>1</v>
      </c>
      <c r="B6" s="21" t="s">
        <v>350</v>
      </c>
      <c r="D6" s="19" t="s">
        <v>307</v>
      </c>
      <c r="E6" s="20" t="s">
        <v>297</v>
      </c>
      <c r="F6" s="20"/>
      <c r="G6" s="20" t="str">
        <f>'General Inputs'!D$17</f>
        <v>GS-RESIDENTIAL</v>
      </c>
      <c r="H6" s="20" t="str">
        <f>'General Inputs'!E$17</f>
        <v>GS-OTHER</v>
      </c>
      <c r="I6" s="20" t="str">
        <f>'General Inputs'!F$17</f>
        <v>IUS</v>
      </c>
      <c r="J6" s="20" t="str">
        <f>'General Inputs'!G$17</f>
        <v>DS-ML</v>
      </c>
      <c r="K6" s="20" t="str">
        <f>'General Inputs'!H$17</f>
        <v>DS/IS</v>
      </c>
    </row>
    <row r="8" spans="1:11">
      <c r="A8" s="31">
        <f>IF(B8="","",MAX(A$1:A7)+1)</f>
        <v>1</v>
      </c>
      <c r="B8" s="7" t="s">
        <v>335</v>
      </c>
      <c r="C8" s="119"/>
      <c r="D8" s="119">
        <f>Summary!D12</f>
        <v>518827311.76319581</v>
      </c>
      <c r="E8" s="10">
        <f ca="1">IFERROR(IF(D8="","",IF(D8=0,0,IF(ABS(D8-SUM($F8:$K8))&lt;1,0,1))),1)</f>
        <v>0</v>
      </c>
      <c r="F8" s="119"/>
      <c r="G8" s="119">
        <f ca="1">Summary!G12</f>
        <v>351130240.88921344</v>
      </c>
      <c r="H8" s="119">
        <f ca="1">Summary!H12</f>
        <v>129511429.64430235</v>
      </c>
      <c r="I8" s="119">
        <f ca="1">Summary!I12</f>
        <v>134334.57939972862</v>
      </c>
      <c r="J8" s="119">
        <f ca="1">Summary!J12</f>
        <v>640967.13623056177</v>
      </c>
      <c r="K8" s="119">
        <f ca="1">Summary!K12</f>
        <v>37410339.514049411</v>
      </c>
    </row>
    <row r="9" spans="1:11">
      <c r="A9" s="31" t="str">
        <f>IF(B9="","",MAX(A$1:A8)+1)</f>
        <v/>
      </c>
      <c r="C9" s="119"/>
      <c r="D9" s="119"/>
      <c r="E9" s="10" t="str">
        <f t="shared" ref="E9:E63" si="0">IFERROR(IF(D9="","",IF(D9=0,0,IF(ABS(D9-SUM($F9:$K9))&lt;1,0,1))),1)</f>
        <v/>
      </c>
      <c r="G9" s="119"/>
      <c r="H9" s="119"/>
      <c r="I9" s="119"/>
      <c r="J9" s="119"/>
    </row>
    <row r="10" spans="1:11">
      <c r="A10" s="31">
        <f>IF(B10="","",MAX(A$1:A9)+1)</f>
        <v>2</v>
      </c>
      <c r="B10" s="6" t="s">
        <v>424</v>
      </c>
      <c r="C10" s="119"/>
      <c r="D10" s="119">
        <f>Summary!D15</f>
        <v>113745315.36000006</v>
      </c>
      <c r="E10" s="10">
        <f t="shared" si="0"/>
        <v>0</v>
      </c>
      <c r="F10" s="119"/>
      <c r="G10" s="119">
        <f>Summary!G15</f>
        <v>73265642.929323629</v>
      </c>
      <c r="H10" s="119">
        <f>Summary!H15</f>
        <v>31302966.65825608</v>
      </c>
      <c r="I10" s="119">
        <f>Summary!I15</f>
        <v>35135.69000926696</v>
      </c>
      <c r="J10" s="119">
        <f>Summary!J15</f>
        <v>668379.13017628354</v>
      </c>
      <c r="K10" s="119">
        <f>Summary!K15</f>
        <v>8473190.9522347841</v>
      </c>
    </row>
    <row r="11" spans="1:11">
      <c r="A11" s="31">
        <f>IF(B11="","",MAX(A$1:A10)+1)</f>
        <v>3</v>
      </c>
      <c r="B11" s="6" t="s">
        <v>425</v>
      </c>
      <c r="C11" s="119"/>
      <c r="D11" s="50">
        <f>Summary!D16</f>
        <v>35413021.669999994</v>
      </c>
      <c r="E11" s="10">
        <f t="shared" si="0"/>
        <v>0</v>
      </c>
      <c r="F11" s="119"/>
      <c r="G11" s="50">
        <f>Summary!G16</f>
        <v>21917977.089999996</v>
      </c>
      <c r="H11" s="50">
        <f>Summary!H16</f>
        <v>13464403.18</v>
      </c>
      <c r="I11" s="50">
        <f>Summary!I16</f>
        <v>30641.4</v>
      </c>
      <c r="J11" s="50">
        <f>Summary!J16</f>
        <v>0</v>
      </c>
      <c r="K11" s="50">
        <f>Summary!K16</f>
        <v>0</v>
      </c>
    </row>
    <row r="12" spans="1:11" ht="17.149999999999999">
      <c r="A12" s="31">
        <f>IF(B12="","",MAX(A$1:A11)+1)</f>
        <v>4</v>
      </c>
      <c r="B12" s="6" t="s">
        <v>291</v>
      </c>
      <c r="C12" s="119"/>
      <c r="D12" s="131">
        <f>Summary!D17</f>
        <v>1199340.79</v>
      </c>
      <c r="E12" s="10">
        <f ca="1">IFERROR(IF(D12="","",IF(D12=0,0,IF(ABS(D12-SUM($F12:$K12))&lt;1,0,1))),1)</f>
        <v>0</v>
      </c>
      <c r="F12" s="119"/>
      <c r="G12" s="131">
        <f ca="1">Summary!G17</f>
        <v>1053868.7027582393</v>
      </c>
      <c r="H12" s="131">
        <f ca="1">Summary!H17</f>
        <v>130969.97283201243</v>
      </c>
      <c r="I12" s="131">
        <f ca="1">Summary!I17</f>
        <v>181.03499575147444</v>
      </c>
      <c r="J12" s="131">
        <f ca="1">Summary!J17</f>
        <v>311.53857019869264</v>
      </c>
      <c r="K12" s="131">
        <f ca="1">Summary!K17</f>
        <v>14009.540843798217</v>
      </c>
    </row>
    <row r="13" spans="1:11">
      <c r="A13" s="31">
        <f>IF(B13="","",MAX(A$1:A12)+1)</f>
        <v>5</v>
      </c>
      <c r="B13" s="7" t="s">
        <v>440</v>
      </c>
      <c r="C13" s="119"/>
      <c r="D13" s="119">
        <f>SUM(D10:D12)</f>
        <v>150357677.82000005</v>
      </c>
      <c r="E13" s="10">
        <f t="shared" ca="1" si="0"/>
        <v>0</v>
      </c>
      <c r="G13" s="119">
        <f ca="1">SUM(G10:G12)</f>
        <v>96237488.722081855</v>
      </c>
      <c r="H13" s="119">
        <f ca="1">SUM(H10:H12)</f>
        <v>44898339.811088085</v>
      </c>
      <c r="I13" s="119">
        <f ca="1">SUM(I10:I12)</f>
        <v>65958.125005018432</v>
      </c>
      <c r="J13" s="119">
        <f ca="1">SUM(J10:J12)</f>
        <v>668690.66874648223</v>
      </c>
      <c r="K13" s="119">
        <f ca="1">SUM(K10:K12)</f>
        <v>8487200.493078582</v>
      </c>
    </row>
    <row r="14" spans="1:11">
      <c r="A14" s="31" t="str">
        <f>IF(B14="","",MAX(A$1:A13)+1)</f>
        <v/>
      </c>
      <c r="B14" s="7"/>
      <c r="C14" s="119"/>
      <c r="D14" s="119"/>
      <c r="E14" s="10" t="str">
        <f t="shared" si="0"/>
        <v/>
      </c>
      <c r="G14" s="119"/>
      <c r="H14" s="119"/>
      <c r="I14" s="119"/>
      <c r="J14" s="119"/>
      <c r="K14" s="119"/>
    </row>
    <row r="15" spans="1:11">
      <c r="A15" s="31">
        <f>IF(B15="","",MAX(A$1:A14)+1)</f>
        <v>6</v>
      </c>
      <c r="B15" s="7" t="s">
        <v>456</v>
      </c>
      <c r="C15" s="119"/>
      <c r="D15" s="119">
        <f>D13-D11</f>
        <v>114944656.15000007</v>
      </c>
      <c r="E15" s="10"/>
      <c r="G15" s="119">
        <f ca="1">G13-G11</f>
        <v>74319511.632081866</v>
      </c>
      <c r="H15" s="119">
        <f ca="1">H13-H11</f>
        <v>31433936.631088085</v>
      </c>
      <c r="I15" s="119">
        <f ca="1">I13-I11</f>
        <v>35316.72500501843</v>
      </c>
      <c r="J15" s="119">
        <f ca="1">J13-J11</f>
        <v>668690.66874648223</v>
      </c>
      <c r="K15" s="119">
        <f ca="1">K13-K11</f>
        <v>8487200.493078582</v>
      </c>
    </row>
    <row r="16" spans="1:11">
      <c r="A16" s="31" t="str">
        <f>IF(B16="","",MAX(A$1:A15)+1)</f>
        <v/>
      </c>
      <c r="B16" s="7"/>
      <c r="C16" s="119"/>
      <c r="D16" s="119"/>
      <c r="E16" s="10"/>
      <c r="G16" s="119"/>
      <c r="H16" s="119"/>
      <c r="I16" s="119"/>
      <c r="J16" s="119"/>
      <c r="K16" s="119"/>
    </row>
    <row r="17" spans="1:11">
      <c r="A17" s="31">
        <f>IF(B17="","",MAX(A$1:A16)+1)</f>
        <v>7</v>
      </c>
      <c r="B17" s="1" t="s">
        <v>320</v>
      </c>
      <c r="C17" s="130"/>
      <c r="D17" s="130">
        <f>D15/D24</f>
        <v>0.82862299718675225</v>
      </c>
      <c r="E17" s="130"/>
      <c r="F17" s="130"/>
      <c r="G17" s="130">
        <f t="shared" ref="G17:K17" ca="1" si="1">G15/G24</f>
        <v>0.75473673008617137</v>
      </c>
      <c r="H17" s="130">
        <f t="shared" ca="1" si="1"/>
        <v>0.99913912721201636</v>
      </c>
      <c r="I17" s="130">
        <f t="shared" ca="1" si="1"/>
        <v>1.170835232342188</v>
      </c>
      <c r="J17" s="130">
        <f t="shared" ca="1" si="1"/>
        <v>3.615407989405786</v>
      </c>
      <c r="K17" s="130">
        <f t="shared" ca="1" si="1"/>
        <v>0.99025070216180611</v>
      </c>
    </row>
    <row r="18" spans="1:11">
      <c r="A18" s="31">
        <f>IF(B18="","",MAX(A$1:A17)+1)</f>
        <v>8</v>
      </c>
      <c r="B18" s="68" t="s">
        <v>321</v>
      </c>
      <c r="C18" s="204"/>
      <c r="D18" s="147">
        <f>D17/$D17</f>
        <v>1</v>
      </c>
      <c r="E18" s="10"/>
      <c r="G18" s="147">
        <f t="shared" ref="G18" ca="1" si="2">G17/$D17</f>
        <v>0.91083246862393241</v>
      </c>
      <c r="H18" s="147">
        <f t="shared" ref="H18" ca="1" si="3">H17/$D17</f>
        <v>1.2057825218515312</v>
      </c>
      <c r="I18" s="147">
        <f t="shared" ref="I18" ca="1" si="4">I17/$D17</f>
        <v>1.4129890629602078</v>
      </c>
      <c r="J18" s="147">
        <f t="shared" ref="J18" ca="1" si="5">J17/$D17</f>
        <v>4.3631518817126889</v>
      </c>
      <c r="K18" s="147">
        <f t="shared" ref="K18" ca="1" si="6">K17/$D17</f>
        <v>1.1950557799189669</v>
      </c>
    </row>
    <row r="19" spans="1:11">
      <c r="A19" s="31" t="str">
        <f>IF(B19="","",MAX(A$1:A18)+1)</f>
        <v/>
      </c>
      <c r="B19" s="39"/>
      <c r="C19" s="204"/>
      <c r="D19" s="204"/>
      <c r="E19" s="10" t="str">
        <f t="shared" si="0"/>
        <v/>
      </c>
      <c r="G19" s="204"/>
      <c r="H19" s="204"/>
      <c r="I19" s="204"/>
      <c r="J19" s="204"/>
    </row>
    <row r="20" spans="1:11">
      <c r="A20" s="31">
        <f>IF(B20="","",MAX(A$1:A19)+1)</f>
        <v>9</v>
      </c>
      <c r="B20" s="144" t="s">
        <v>441</v>
      </c>
      <c r="C20"/>
      <c r="E20" s="10" t="str">
        <f t="shared" si="0"/>
        <v/>
      </c>
    </row>
    <row r="21" spans="1:11">
      <c r="A21" s="31">
        <f>IF(B21="","",MAX(A$1:A20)+1)</f>
        <v>10</v>
      </c>
      <c r="B21" s="39" t="s">
        <v>442</v>
      </c>
      <c r="C21" s="119"/>
      <c r="D21" s="119">
        <f>-Summary!D64</f>
        <v>23773019.488073304</v>
      </c>
      <c r="E21" s="10">
        <f t="shared" ca="1" si="0"/>
        <v>0</v>
      </c>
      <c r="F21" s="119"/>
      <c r="G21" s="119">
        <f ca="1">-Summary!G64</f>
        <v>24151264.55976519</v>
      </c>
      <c r="H21" s="119">
        <f ca="1">-Summary!H64</f>
        <v>27083.936488814652</v>
      </c>
      <c r="I21" s="119">
        <f ca="1">-Summary!I64</f>
        <v>-5153.0230344436604</v>
      </c>
      <c r="J21" s="119">
        <f ca="1">-Summary!J64</f>
        <v>-483734.87103127455</v>
      </c>
      <c r="K21" s="119">
        <f ca="1">-Summary!K64</f>
        <v>83558.885885009542</v>
      </c>
    </row>
    <row r="22" spans="1:11">
      <c r="A22" s="31">
        <f>IF(B22="","",MAX(A$1:A21)+1)</f>
        <v>11</v>
      </c>
      <c r="B22" s="39" t="s">
        <v>457</v>
      </c>
      <c r="C22" s="119"/>
      <c r="D22" s="119">
        <f>Summary!D62</f>
        <v>137518334.84807336</v>
      </c>
      <c r="E22" s="10">
        <f t="shared" ca="1" si="0"/>
        <v>0</v>
      </c>
      <c r="F22" s="119"/>
      <c r="G22" s="119">
        <f ca="1">Summary!G62</f>
        <v>97416907.489088818</v>
      </c>
      <c r="H22" s="119">
        <f ca="1">Summary!H62</f>
        <v>31330050.594744895</v>
      </c>
      <c r="I22" s="119">
        <f ca="1">Summary!I62</f>
        <v>29982.6669748233</v>
      </c>
      <c r="J22" s="119">
        <f ca="1">Summary!J62</f>
        <v>184644.25914500898</v>
      </c>
      <c r="K22" s="119">
        <f ca="1">Summary!K62</f>
        <v>8556749.8381197937</v>
      </c>
    </row>
    <row r="23" spans="1:11" ht="17.149999999999999">
      <c r="A23" s="31">
        <f>IF(B23="","",MAX(A$1:A22)+1)</f>
        <v>12</v>
      </c>
      <c r="B23" s="44" t="s">
        <v>291</v>
      </c>
      <c r="C23" s="119"/>
      <c r="D23" s="131">
        <f>D12</f>
        <v>1199340.79</v>
      </c>
      <c r="E23" s="10">
        <f t="shared" ca="1" si="0"/>
        <v>0</v>
      </c>
      <c r="F23" s="119"/>
      <c r="G23" s="131">
        <f t="shared" ref="G23:K23" ca="1" si="7">G12</f>
        <v>1053868.7027582393</v>
      </c>
      <c r="H23" s="131">
        <f t="shared" ca="1" si="7"/>
        <v>130969.97283201243</v>
      </c>
      <c r="I23" s="131">
        <f t="shared" ca="1" si="7"/>
        <v>181.03499575147444</v>
      </c>
      <c r="J23" s="131">
        <f t="shared" ca="1" si="7"/>
        <v>311.53857019869264</v>
      </c>
      <c r="K23" s="131">
        <f t="shared" ca="1" si="7"/>
        <v>14009.540843798217</v>
      </c>
    </row>
    <row r="24" spans="1:11">
      <c r="A24" s="31">
        <f>IF(B24="","",MAX(A$1:A23)+1)</f>
        <v>13</v>
      </c>
      <c r="B24" s="68" t="s">
        <v>458</v>
      </c>
      <c r="C24" s="119"/>
      <c r="D24" s="119">
        <f>SUM(D22:D23)</f>
        <v>138717675.63807335</v>
      </c>
      <c r="E24" s="10">
        <f t="shared" ca="1" si="0"/>
        <v>0</v>
      </c>
      <c r="G24" s="119">
        <f t="shared" ref="G24:K24" ca="1" si="8">SUM(G22:G23)</f>
        <v>98470776.191847056</v>
      </c>
      <c r="H24" s="119">
        <f t="shared" ca="1" si="8"/>
        <v>31461020.567576908</v>
      </c>
      <c r="I24" s="119">
        <f t="shared" ca="1" si="8"/>
        <v>30163.701970574773</v>
      </c>
      <c r="J24" s="119">
        <f t="shared" ca="1" si="8"/>
        <v>184955.79771520768</v>
      </c>
      <c r="K24" s="119">
        <f t="shared" ca="1" si="8"/>
        <v>8570759.3789635915</v>
      </c>
    </row>
    <row r="25" spans="1:11">
      <c r="A25" s="31" t="str">
        <f>IF(B25="","",MAX(A$1:A24)+1)</f>
        <v/>
      </c>
      <c r="B25" s="68"/>
      <c r="C25" s="119"/>
      <c r="D25" s="119"/>
      <c r="E25" s="10" t="str">
        <f t="shared" si="0"/>
        <v/>
      </c>
      <c r="G25" s="119"/>
      <c r="H25" s="119"/>
      <c r="I25" s="119"/>
      <c r="J25" s="119"/>
      <c r="K25" s="119"/>
    </row>
    <row r="26" spans="1:11">
      <c r="A26" s="31">
        <f>IF(B26="","",MAX(A$1:A25)+1)</f>
        <v>14</v>
      </c>
      <c r="B26" s="68" t="s">
        <v>336</v>
      </c>
      <c r="C26" s="27"/>
      <c r="D26" s="27">
        <f>D21/D13</f>
        <v>0.15810978084227303</v>
      </c>
      <c r="E26" s="10"/>
      <c r="G26" s="27">
        <f ca="1">G21/G13</f>
        <v>0.25095485013652108</v>
      </c>
      <c r="H26" s="27">
        <f ca="1">H21/H13</f>
        <v>6.0322801695500568E-4</v>
      </c>
      <c r="I26" s="27">
        <f ca="1">I21/I13</f>
        <v>-7.812567494985026E-2</v>
      </c>
      <c r="J26" s="27">
        <f ca="1">J21/J13</f>
        <v>-0.72340604354189197</v>
      </c>
      <c r="K26" s="27">
        <f t="shared" ref="K26" ca="1" si="9">K21/K13</f>
        <v>9.8452824288942937E-3</v>
      </c>
    </row>
    <row r="27" spans="1:11">
      <c r="A27" s="31">
        <f>IF(B27="","",MAX(A$1:A26)+1)</f>
        <v>15</v>
      </c>
      <c r="B27" s="68" t="s">
        <v>460</v>
      </c>
      <c r="C27" s="27"/>
      <c r="D27" s="27">
        <f>D21/D10</f>
        <v>0.20900218538963566</v>
      </c>
      <c r="E27" s="10"/>
      <c r="G27" s="27">
        <f ca="1">G21/G10</f>
        <v>0.32963970005781468</v>
      </c>
      <c r="H27" s="27">
        <f ca="1">H21/H10</f>
        <v>8.6521947854010606E-4</v>
      </c>
      <c r="I27" s="27">
        <f ca="1">I21/I10</f>
        <v>-0.14666064713926386</v>
      </c>
      <c r="J27" s="27">
        <f ca="1">J21/J10</f>
        <v>-0.72374323073745661</v>
      </c>
      <c r="K27" s="27">
        <f ca="1">K21/K10</f>
        <v>9.8615605804293939E-3</v>
      </c>
    </row>
    <row r="28" spans="1:11">
      <c r="A28" s="31" t="str">
        <f>IF(B28="","",MAX(A$1:A27)+1)</f>
        <v/>
      </c>
      <c r="B28" s="143"/>
      <c r="C28" s="27"/>
      <c r="D28" s="27"/>
      <c r="E28" s="10"/>
      <c r="G28" s="27"/>
      <c r="H28" s="27"/>
      <c r="I28" s="27"/>
      <c r="J28" s="27"/>
      <c r="K28" s="27"/>
    </row>
    <row r="29" spans="1:11">
      <c r="A29" s="31">
        <f>IF(B29="","",MAX(A$1:A28)+1)</f>
        <v>16</v>
      </c>
      <c r="B29" s="68" t="s">
        <v>337</v>
      </c>
      <c r="C29" s="130"/>
      <c r="D29" s="130">
        <f>D24/D24</f>
        <v>1</v>
      </c>
      <c r="E29" s="130"/>
      <c r="F29" s="130"/>
      <c r="G29" s="130">
        <f ca="1">G24/G24</f>
        <v>1</v>
      </c>
      <c r="H29" s="130">
        <f ca="1">H24/H24</f>
        <v>1</v>
      </c>
      <c r="I29" s="130">
        <f ca="1">I24/I24</f>
        <v>1</v>
      </c>
      <c r="J29" s="130">
        <f ca="1">J24/J24</f>
        <v>1</v>
      </c>
      <c r="K29" s="130">
        <f t="shared" ref="K29" ca="1" si="10">K24/K24</f>
        <v>1</v>
      </c>
    </row>
    <row r="30" spans="1:11">
      <c r="A30" s="31">
        <f>IF(B30="","",MAX(A$1:A29)+1)</f>
        <v>17</v>
      </c>
      <c r="B30" s="68" t="s">
        <v>338</v>
      </c>
      <c r="C30" s="204"/>
      <c r="D30" s="147">
        <f>D29/$D29</f>
        <v>1</v>
      </c>
      <c r="E30" s="10"/>
      <c r="G30" s="147">
        <f t="shared" ref="G30" ca="1" si="11">G29/$D29</f>
        <v>1</v>
      </c>
      <c r="H30" s="147">
        <f t="shared" ref="H30" ca="1" si="12">H29/$D29</f>
        <v>1</v>
      </c>
      <c r="I30" s="147">
        <f t="shared" ref="I30" ca="1" si="13">I29/$D29</f>
        <v>1</v>
      </c>
      <c r="J30" s="147">
        <f t="shared" ref="J30" ca="1" si="14">J29/$D29</f>
        <v>1</v>
      </c>
      <c r="K30" s="147">
        <f t="shared" ref="K30" ca="1" si="15">K29/$D29</f>
        <v>1</v>
      </c>
    </row>
    <row r="31" spans="1:11">
      <c r="A31" s="31" t="str">
        <f>IF(B31="","",MAX(A$1:A30)+1)</f>
        <v/>
      </c>
      <c r="B31" s="39"/>
      <c r="C31" s="204"/>
      <c r="D31" s="204"/>
      <c r="E31" s="10"/>
      <c r="G31" s="204"/>
      <c r="H31" s="204"/>
      <c r="I31" s="204"/>
      <c r="J31" s="204"/>
    </row>
    <row r="32" spans="1:11">
      <c r="A32" s="31">
        <f>IF(B32="","",MAX(A$1:A31)+1)</f>
        <v>18</v>
      </c>
      <c r="B32" s="144" t="s">
        <v>443</v>
      </c>
      <c r="C32"/>
      <c r="E32" s="10"/>
    </row>
    <row r="33" spans="1:11">
      <c r="A33" s="31">
        <f>IF(B33="","",MAX(A$1:A32)+1)</f>
        <v>19</v>
      </c>
      <c r="B33" s="39" t="s">
        <v>339</v>
      </c>
      <c r="C33" s="205"/>
      <c r="D33" s="205">
        <f>D27</f>
        <v>0.20900218538963566</v>
      </c>
      <c r="E33" s="10"/>
      <c r="G33" s="205">
        <f>$D33</f>
        <v>0.20900218538963566</v>
      </c>
      <c r="H33" s="205">
        <f>$D33</f>
        <v>0.20900218538963566</v>
      </c>
      <c r="I33" s="205">
        <f t="shared" ref="I33:K33" si="16">$D33</f>
        <v>0.20900218538963566</v>
      </c>
      <c r="J33" s="205">
        <f t="shared" si="16"/>
        <v>0.20900218538963566</v>
      </c>
      <c r="K33" s="205">
        <f t="shared" si="16"/>
        <v>0.20900218538963566</v>
      </c>
    </row>
    <row r="34" spans="1:11">
      <c r="A34" s="31">
        <f>IF(B34="","",MAX(A$1:A33)+1)</f>
        <v>20</v>
      </c>
      <c r="B34" s="39" t="s">
        <v>442</v>
      </c>
      <c r="C34" s="119"/>
      <c r="D34" s="119">
        <f>D10*D33</f>
        <v>23773019.488073304</v>
      </c>
      <c r="E34" s="10">
        <f t="shared" si="0"/>
        <v>0</v>
      </c>
      <c r="F34" s="119"/>
      <c r="G34" s="119">
        <f>G10*G33</f>
        <v>15312679.486205347</v>
      </c>
      <c r="H34" s="119">
        <f>H10*H33</f>
        <v>6542388.4407544211</v>
      </c>
      <c r="I34" s="119">
        <f>I10*I33</f>
        <v>7343.4359971095828</v>
      </c>
      <c r="J34" s="119">
        <f>J10*J33</f>
        <v>139692.69887566703</v>
      </c>
      <c r="K34" s="119">
        <f>K10*K33</f>
        <v>1770915.4262407578</v>
      </c>
    </row>
    <row r="35" spans="1:11">
      <c r="A35" s="31">
        <f>IF(B35="","",MAX(A$1:A34)+1)</f>
        <v>21</v>
      </c>
      <c r="B35" s="39" t="s">
        <v>459</v>
      </c>
      <c r="C35" s="119"/>
      <c r="D35" s="119">
        <f>D34+D10</f>
        <v>137518334.84807336</v>
      </c>
      <c r="E35" s="10">
        <f t="shared" si="0"/>
        <v>0</v>
      </c>
      <c r="F35" s="119"/>
      <c r="G35" s="119">
        <f>G34+G10</f>
        <v>88578322.415528983</v>
      </c>
      <c r="H35" s="119">
        <f>H34+H10</f>
        <v>37845355.099010497</v>
      </c>
      <c r="I35" s="119">
        <f>I34+I10</f>
        <v>42479.126006376544</v>
      </c>
      <c r="J35" s="119">
        <f>J34+J10</f>
        <v>808071.8290519506</v>
      </c>
      <c r="K35" s="119">
        <f>K34+K10</f>
        <v>10244106.378475541</v>
      </c>
    </row>
    <row r="36" spans="1:11" ht="17.149999999999999">
      <c r="A36" s="31">
        <f>IF(B36="","",MAX(A$1:A35)+1)</f>
        <v>22</v>
      </c>
      <c r="B36" s="44" t="s">
        <v>291</v>
      </c>
      <c r="C36" s="119"/>
      <c r="D36" s="131">
        <f>D23</f>
        <v>1199340.79</v>
      </c>
      <c r="E36" s="10">
        <f t="shared" ca="1" si="0"/>
        <v>0</v>
      </c>
      <c r="F36" s="119"/>
      <c r="G36" s="131">
        <f ca="1">G23</f>
        <v>1053868.7027582393</v>
      </c>
      <c r="H36" s="131">
        <f ca="1">H23</f>
        <v>130969.97283201243</v>
      </c>
      <c r="I36" s="131">
        <f ca="1">I23</f>
        <v>181.03499575147444</v>
      </c>
      <c r="J36" s="131">
        <f ca="1">J23</f>
        <v>311.53857019869264</v>
      </c>
      <c r="K36" s="131">
        <f ca="1">K23</f>
        <v>14009.540843798217</v>
      </c>
    </row>
    <row r="37" spans="1:11">
      <c r="A37" s="31">
        <f>IF(B37="","",MAX(A$1:A36)+1)</f>
        <v>23</v>
      </c>
      <c r="B37" s="68" t="s">
        <v>461</v>
      </c>
      <c r="C37" s="119"/>
      <c r="D37" s="119">
        <f>SUM(D35:D36)</f>
        <v>138717675.63807335</v>
      </c>
      <c r="E37" s="10">
        <f t="shared" ca="1" si="0"/>
        <v>0</v>
      </c>
      <c r="G37" s="119">
        <f t="shared" ref="G37:K37" ca="1" si="17">SUM(G35:G36)</f>
        <v>89632191.118287221</v>
      </c>
      <c r="H37" s="119">
        <f t="shared" ca="1" si="17"/>
        <v>37976325.071842507</v>
      </c>
      <c r="I37" s="119">
        <f t="shared" ca="1" si="17"/>
        <v>42660.161002128021</v>
      </c>
      <c r="J37" s="119">
        <f t="shared" ca="1" si="17"/>
        <v>808383.36762214929</v>
      </c>
      <c r="K37" s="119">
        <f t="shared" ca="1" si="17"/>
        <v>10258115.919319339</v>
      </c>
    </row>
    <row r="38" spans="1:11">
      <c r="A38" s="31" t="str">
        <f>IF(B38="","",MAX(A$1:A37)+1)</f>
        <v/>
      </c>
      <c r="B38" s="39"/>
      <c r="C38" s="205"/>
      <c r="D38" s="119"/>
      <c r="E38" s="10" t="str">
        <f t="shared" si="0"/>
        <v/>
      </c>
      <c r="G38" s="119"/>
      <c r="H38" s="119"/>
      <c r="I38" s="119"/>
      <c r="J38" s="119"/>
      <c r="K38" s="119"/>
    </row>
    <row r="39" spans="1:11">
      <c r="A39" s="31">
        <f>IF(B39="","",MAX(A$1:A38)+1)</f>
        <v>24</v>
      </c>
      <c r="B39" s="68" t="s">
        <v>337</v>
      </c>
      <c r="C39" s="130"/>
      <c r="D39" s="130">
        <f>D37/D24</f>
        <v>1</v>
      </c>
      <c r="E39" s="130"/>
      <c r="F39" s="130"/>
      <c r="G39" s="130">
        <f ca="1">G37/G24</f>
        <v>0.91024154154792136</v>
      </c>
      <c r="H39" s="130">
        <f ca="1">H37/H24</f>
        <v>1.2070913271955372</v>
      </c>
      <c r="I39" s="130">
        <f ca="1">I37/I24</f>
        <v>1.4142879757843969</v>
      </c>
      <c r="J39" s="130">
        <f ca="1">J37/J24</f>
        <v>4.3706841180879694</v>
      </c>
      <c r="K39" s="130">
        <f ca="1">K37/K24</f>
        <v>1.196873633449244</v>
      </c>
    </row>
    <row r="40" spans="1:11">
      <c r="A40" s="31">
        <f>IF(B40="","",MAX(A$1:A39)+1)</f>
        <v>25</v>
      </c>
      <c r="B40" s="68" t="s">
        <v>338</v>
      </c>
      <c r="C40" s="204"/>
      <c r="D40" s="147">
        <f>D39/$D39</f>
        <v>1</v>
      </c>
      <c r="E40" s="10"/>
      <c r="G40" s="147">
        <f t="shared" ref="G40" ca="1" si="18">G39/$D39</f>
        <v>0.91024154154792136</v>
      </c>
      <c r="H40" s="147">
        <f t="shared" ref="H40" ca="1" si="19">H39/$D39</f>
        <v>1.2070913271955372</v>
      </c>
      <c r="I40" s="147">
        <f t="shared" ref="I40" ca="1" si="20">I39/$D39</f>
        <v>1.4142879757843969</v>
      </c>
      <c r="J40" s="147">
        <f t="shared" ref="J40" ca="1" si="21">J39/$D39</f>
        <v>4.3706841180879694</v>
      </c>
      <c r="K40" s="147">
        <f t="shared" ref="K40" ca="1" si="22">K39/$D39</f>
        <v>1.196873633449244</v>
      </c>
    </row>
    <row r="41" spans="1:11">
      <c r="A41" s="31" t="str">
        <f>IF(B41="","",MAX(A$1:A40)+1)</f>
        <v/>
      </c>
      <c r="B41" s="144"/>
      <c r="C41"/>
      <c r="E41" s="10" t="str">
        <f t="shared" si="0"/>
        <v/>
      </c>
    </row>
    <row r="42" spans="1:11">
      <c r="A42" s="31">
        <f>IF(B42="","",MAX(A$1:A41)+1)</f>
        <v>26</v>
      </c>
      <c r="B42" s="144" t="s">
        <v>444</v>
      </c>
      <c r="C42"/>
      <c r="E42" s="10" t="str">
        <f t="shared" si="0"/>
        <v/>
      </c>
    </row>
    <row r="43" spans="1:11" hidden="1" outlineLevel="1">
      <c r="A43" s="31">
        <f>IF(B43="","",MAX(A$1:A42)+1)</f>
        <v>27</v>
      </c>
      <c r="B43" s="145" t="s">
        <v>339</v>
      </c>
      <c r="C43" s="206"/>
      <c r="D43" s="206">
        <f>D33</f>
        <v>0.20900218538963566</v>
      </c>
      <c r="E43" s="10">
        <f t="shared" si="0"/>
        <v>0</v>
      </c>
      <c r="F43" s="145"/>
      <c r="G43" s="207"/>
      <c r="H43" s="207"/>
      <c r="I43" s="207"/>
      <c r="J43" s="207"/>
    </row>
    <row r="44" spans="1:11" hidden="1" outlineLevel="1">
      <c r="A44" s="31">
        <f>IF(B44="","",MAX(A$1:A43)+1)</f>
        <v>28</v>
      </c>
      <c r="B44" s="145" t="s">
        <v>340</v>
      </c>
      <c r="C44" s="208"/>
      <c r="D44" s="208"/>
      <c r="E44" s="10" t="str">
        <f t="shared" si="0"/>
        <v/>
      </c>
      <c r="F44" s="145"/>
      <c r="G44" s="207">
        <v>1</v>
      </c>
      <c r="H44" s="207">
        <v>1</v>
      </c>
      <c r="I44" s="207">
        <v>0.6</v>
      </c>
      <c r="J44" s="207">
        <v>0.6</v>
      </c>
      <c r="K44" s="207">
        <v>1</v>
      </c>
    </row>
    <row r="45" spans="1:11" hidden="1" outlineLevel="1">
      <c r="A45" s="31">
        <f>IF(B45="","",MAX(A$1:A44)+1)</f>
        <v>29</v>
      </c>
      <c r="B45" s="145" t="s">
        <v>341</v>
      </c>
      <c r="C45" s="207"/>
      <c r="D45" s="207"/>
      <c r="E45" s="10" t="str">
        <f t="shared" si="0"/>
        <v/>
      </c>
      <c r="F45" s="145"/>
      <c r="G45" s="206">
        <f>$D$43*G44</f>
        <v>0.20900218538963566</v>
      </c>
      <c r="H45" s="206">
        <f t="shared" ref="H45:K45" si="23">$D$43*H44</f>
        <v>0.20900218538963566</v>
      </c>
      <c r="I45" s="206">
        <f t="shared" si="23"/>
        <v>0.1254013112337814</v>
      </c>
      <c r="J45" s="206">
        <f t="shared" si="23"/>
        <v>0.1254013112337814</v>
      </c>
      <c r="K45" s="206">
        <f t="shared" si="23"/>
        <v>0.20900218538963566</v>
      </c>
    </row>
    <row r="46" spans="1:11" hidden="1" outlineLevel="1">
      <c r="A46" s="31">
        <f>IF(B46="","",MAX(A$1:A45)+1)</f>
        <v>30</v>
      </c>
      <c r="B46" s="145" t="s">
        <v>342</v>
      </c>
      <c r="C46" s="209"/>
      <c r="D46" s="209">
        <f>SUM(G46:K46)</f>
        <v>23714205.034124192</v>
      </c>
      <c r="E46" s="10">
        <f t="shared" si="0"/>
        <v>0</v>
      </c>
      <c r="F46" s="145"/>
      <c r="G46" s="209">
        <f>G45*G10</f>
        <v>15312679.486205347</v>
      </c>
      <c r="H46" s="209">
        <f>H45*H10</f>
        <v>6542388.4407544211</v>
      </c>
      <c r="I46" s="209">
        <f>I45*I10</f>
        <v>4406.06159826575</v>
      </c>
      <c r="J46" s="209">
        <f>J45*J10</f>
        <v>83815.619325400228</v>
      </c>
      <c r="K46" s="209">
        <f>K45*K10</f>
        <v>1770915.4262407578</v>
      </c>
    </row>
    <row r="47" spans="1:11" hidden="1" outlineLevel="1">
      <c r="A47" s="31">
        <f>IF(B47="","",MAX(A$1:A46)+1)</f>
        <v>31</v>
      </c>
      <c r="B47" s="146" t="s">
        <v>343</v>
      </c>
      <c r="C47" s="209"/>
      <c r="D47" s="209">
        <f>D34-D46</f>
        <v>58814.453949112445</v>
      </c>
      <c r="E47" s="10"/>
      <c r="F47" s="145"/>
      <c r="G47" s="207"/>
      <c r="H47" s="207"/>
      <c r="I47" s="207"/>
      <c r="J47" s="207"/>
      <c r="K47" s="207"/>
    </row>
    <row r="48" spans="1:11" hidden="1" outlineLevel="1">
      <c r="A48" s="31">
        <f>IF(B48="","",MAX(A$1:A47)+1)</f>
        <v>32</v>
      </c>
      <c r="B48" s="145" t="s">
        <v>344</v>
      </c>
      <c r="C48" s="209"/>
      <c r="D48" s="209"/>
      <c r="E48" s="10" t="str">
        <f t="shared" si="0"/>
        <v/>
      </c>
      <c r="F48" s="145"/>
      <c r="G48" s="209">
        <f>$D$47*G$46/SUM($G$46:$H$46,$K$46)</f>
        <v>38119.339585369737</v>
      </c>
      <c r="H48" s="209">
        <f>$D$47*H$46/SUM($G$46:$H$46,$K$46)</f>
        <v>16286.602674416547</v>
      </c>
      <c r="I48" s="209"/>
      <c r="J48" s="209"/>
      <c r="K48" s="209">
        <f>$D$47*K$46/SUM($G$46:$H$46,$K$46)</f>
        <v>4408.5116893261638</v>
      </c>
    </row>
    <row r="49" spans="1:11" collapsed="1">
      <c r="A49" s="31">
        <f>IF(B49="","",MAX(A$1:A48)+1)</f>
        <v>33</v>
      </c>
      <c r="B49" s="39" t="s">
        <v>345</v>
      </c>
      <c r="C49" s="119"/>
      <c r="D49" s="119"/>
      <c r="E49" s="10" t="str">
        <f t="shared" si="0"/>
        <v/>
      </c>
      <c r="G49" s="202">
        <f>G58/$D$43</f>
        <v>1.0024893970790492</v>
      </c>
      <c r="H49" s="202">
        <f>H58/$D$43</f>
        <v>1.0024893970790481</v>
      </c>
      <c r="I49" s="202">
        <f>I58/$D$43</f>
        <v>0.59999999999999942</v>
      </c>
      <c r="J49" s="202">
        <f>J58/$D$43</f>
        <v>0.59999999999999942</v>
      </c>
      <c r="K49" s="202">
        <f>K58/$D$43</f>
        <v>1.0024893970790492</v>
      </c>
    </row>
    <row r="50" spans="1:11">
      <c r="A50" s="31">
        <f>IF(B50="","",MAX(A$1:A49)+1)</f>
        <v>34</v>
      </c>
      <c r="B50" s="39" t="s">
        <v>339</v>
      </c>
      <c r="C50" s="119"/>
      <c r="D50" s="205">
        <f>D43</f>
        <v>0.20900218538963566</v>
      </c>
      <c r="E50" s="10">
        <f t="shared" si="0"/>
        <v>0</v>
      </c>
      <c r="G50" s="205">
        <f>$D$43*G49</f>
        <v>0.20952247481945951</v>
      </c>
      <c r="H50" s="205">
        <f t="shared" ref="H50:K50" si="24">$D$43*H49</f>
        <v>0.20952247481945929</v>
      </c>
      <c r="I50" s="205">
        <f t="shared" si="24"/>
        <v>0.12540131123378129</v>
      </c>
      <c r="J50" s="205">
        <f t="shared" si="24"/>
        <v>0.12540131123378129</v>
      </c>
      <c r="K50" s="205">
        <f t="shared" si="24"/>
        <v>0.20952247481945951</v>
      </c>
    </row>
    <row r="51" spans="1:11">
      <c r="A51" s="31">
        <f>IF(B51="","",MAX(A$1:A50)+1)</f>
        <v>35</v>
      </c>
      <c r="B51" s="39" t="s">
        <v>442</v>
      </c>
      <c r="C51" s="119"/>
      <c r="D51" s="119">
        <f>SUM(G51:K51)</f>
        <v>23773019.488073304</v>
      </c>
      <c r="E51" s="10">
        <f t="shared" si="0"/>
        <v>0</v>
      </c>
      <c r="F51" s="119"/>
      <c r="G51" s="119">
        <f>G46+G48</f>
        <v>15350798.825790716</v>
      </c>
      <c r="H51" s="119">
        <f t="shared" ref="H51:K51" si="25">H46+H48</f>
        <v>6558675.0434288373</v>
      </c>
      <c r="I51" s="119">
        <f t="shared" si="25"/>
        <v>4406.06159826575</v>
      </c>
      <c r="J51" s="119">
        <f t="shared" si="25"/>
        <v>83815.619325400228</v>
      </c>
      <c r="K51" s="119">
        <f t="shared" si="25"/>
        <v>1775323.9379300841</v>
      </c>
    </row>
    <row r="52" spans="1:11">
      <c r="A52" s="31">
        <f>IF(B52="","",MAX(A$1:A51)+1)</f>
        <v>36</v>
      </c>
      <c r="B52" s="39" t="s">
        <v>459</v>
      </c>
      <c r="C52" s="119"/>
      <c r="D52" s="119">
        <f>SUM(G52:K52)</f>
        <v>137518334.84807336</v>
      </c>
      <c r="E52" s="10">
        <f t="shared" si="0"/>
        <v>0</v>
      </c>
      <c r="F52" s="119"/>
      <c r="G52" s="119">
        <f>G51+G10</f>
        <v>88616441.755114347</v>
      </c>
      <c r="H52" s="119">
        <f>H51+H10</f>
        <v>37861641.701684915</v>
      </c>
      <c r="I52" s="119">
        <f>I51+I10</f>
        <v>39541.751607532708</v>
      </c>
      <c r="J52" s="119">
        <f>J51+J10</f>
        <v>752194.74950168375</v>
      </c>
      <c r="K52" s="119">
        <f>K51+K10</f>
        <v>10248514.890164869</v>
      </c>
    </row>
    <row r="53" spans="1:11" ht="17.149999999999999">
      <c r="A53" s="31">
        <f>IF(B53="","",MAX(A$1:A52)+1)</f>
        <v>37</v>
      </c>
      <c r="B53" s="44" t="s">
        <v>291</v>
      </c>
      <c r="C53" s="119"/>
      <c r="D53" s="131">
        <f>D23</f>
        <v>1199340.79</v>
      </c>
      <c r="E53" s="10">
        <f t="shared" ca="1" si="0"/>
        <v>0</v>
      </c>
      <c r="F53" s="119"/>
      <c r="G53" s="131">
        <f t="shared" ref="G53:H53" ca="1" si="26">G12</f>
        <v>1053868.7027582393</v>
      </c>
      <c r="H53" s="131">
        <f t="shared" ca="1" si="26"/>
        <v>130969.97283201243</v>
      </c>
      <c r="I53" s="131">
        <f ca="1">I12</f>
        <v>181.03499575147444</v>
      </c>
      <c r="J53" s="131">
        <f t="shared" ref="J53:K53" ca="1" si="27">J12</f>
        <v>311.53857019869264</v>
      </c>
      <c r="K53" s="131">
        <f t="shared" ca="1" si="27"/>
        <v>14009.540843798217</v>
      </c>
    </row>
    <row r="54" spans="1:11" ht="17.149999999999999">
      <c r="A54" s="31">
        <f>IF(B54="","",MAX(A$1:A53)+1)</f>
        <v>38</v>
      </c>
      <c r="B54" s="68" t="s">
        <v>462</v>
      </c>
      <c r="C54" s="210"/>
      <c r="D54" s="216">
        <f>SUM(D52:D53)</f>
        <v>138717675.63807335</v>
      </c>
      <c r="E54" s="10">
        <f t="shared" ca="1" si="0"/>
        <v>0</v>
      </c>
      <c r="G54" s="216">
        <f ca="1">SUM(G52:G53)</f>
        <v>89670310.457872584</v>
      </c>
      <c r="H54" s="216">
        <f t="shared" ref="H54:K54" ca="1" si="28">SUM(H52:H53)</f>
        <v>37992611.674516924</v>
      </c>
      <c r="I54" s="216">
        <f t="shared" ca="1" si="28"/>
        <v>39722.786603284185</v>
      </c>
      <c r="J54" s="216">
        <f t="shared" ca="1" si="28"/>
        <v>752506.28807188245</v>
      </c>
      <c r="K54" s="216">
        <f t="shared" ca="1" si="28"/>
        <v>10262524.431008667</v>
      </c>
    </row>
    <row r="55" spans="1:11" ht="17.149999999999999">
      <c r="A55" s="31">
        <f>IF(B55="","",MAX(A$1:A54)+1)</f>
        <v>39</v>
      </c>
      <c r="B55" s="39" t="str">
        <f>B11</f>
        <v>Gas Purchase Revenue</v>
      </c>
      <c r="C55" s="119"/>
      <c r="D55" s="210">
        <f>D11</f>
        <v>35413021.669999994</v>
      </c>
      <c r="E55" s="10"/>
      <c r="G55" s="210">
        <f>G11</f>
        <v>21917977.089999996</v>
      </c>
      <c r="H55" s="210">
        <f>H11</f>
        <v>13464403.18</v>
      </c>
      <c r="I55" s="210">
        <f>I11</f>
        <v>30641.4</v>
      </c>
      <c r="J55" s="210">
        <f>J11</f>
        <v>0</v>
      </c>
      <c r="K55" s="210">
        <f>K11</f>
        <v>0</v>
      </c>
    </row>
    <row r="56" spans="1:11">
      <c r="A56" s="31">
        <f>IF(B56="","",MAX(A$1:A55)+1)</f>
        <v>40</v>
      </c>
      <c r="B56" s="68" t="s">
        <v>445</v>
      </c>
      <c r="C56" s="119"/>
      <c r="D56" s="119">
        <f>D54+D55</f>
        <v>174130697.30807334</v>
      </c>
      <c r="E56" s="10">
        <f t="shared" ca="1" si="0"/>
        <v>0</v>
      </c>
      <c r="G56" s="119">
        <f t="shared" ref="G56:K56" ca="1" si="29">G54+G55</f>
        <v>111588287.54787257</v>
      </c>
      <c r="H56" s="119">
        <f t="shared" ca="1" si="29"/>
        <v>51457014.854516923</v>
      </c>
      <c r="I56" s="119">
        <f t="shared" ca="1" si="29"/>
        <v>70364.186603284179</v>
      </c>
      <c r="J56" s="119">
        <f t="shared" ca="1" si="29"/>
        <v>752506.28807188245</v>
      </c>
      <c r="K56" s="119">
        <f t="shared" ca="1" si="29"/>
        <v>10262524.431008667</v>
      </c>
    </row>
    <row r="57" spans="1:11">
      <c r="A57" s="31" t="str">
        <f>IF(B57="","",MAX(A$1:A56)+1)</f>
        <v/>
      </c>
      <c r="B57" s="68"/>
      <c r="C57" s="119"/>
      <c r="D57" s="119"/>
      <c r="E57" s="10" t="str">
        <f t="shared" si="0"/>
        <v/>
      </c>
      <c r="G57" s="119"/>
      <c r="H57" s="119"/>
      <c r="I57" s="119"/>
      <c r="J57" s="119"/>
      <c r="K57" s="119"/>
    </row>
    <row r="58" spans="1:11">
      <c r="A58" s="31">
        <f>IF(B58="","",MAX(A$1:A57)+1)</f>
        <v>41</v>
      </c>
      <c r="B58" s="39" t="s">
        <v>346</v>
      </c>
      <c r="C58" s="205"/>
      <c r="D58" s="205">
        <f>IFERROR(D52/D10-1, 0)</f>
        <v>0.20900218538963555</v>
      </c>
      <c r="E58" s="10"/>
      <c r="G58" s="205">
        <f>IFERROR(G52/G10-1, 0)</f>
        <v>0.20952247481945951</v>
      </c>
      <c r="H58" s="205">
        <f>IFERROR(H52/H10-1, 0)</f>
        <v>0.20952247481945929</v>
      </c>
      <c r="I58" s="205">
        <f>IFERROR(I52/I10-1, 0)</f>
        <v>0.12540131123378129</v>
      </c>
      <c r="J58" s="205">
        <f>IFERROR(J52/J10-1, 0)</f>
        <v>0.12540131123378129</v>
      </c>
      <c r="K58" s="205">
        <f>IFERROR(K52/K10-1, 0)</f>
        <v>0.20952247481945951</v>
      </c>
    </row>
    <row r="59" spans="1:11">
      <c r="A59" s="31">
        <f>IF(B59="","",MAX(A$1:A58)+1)</f>
        <v>42</v>
      </c>
      <c r="B59" s="39" t="s">
        <v>463</v>
      </c>
      <c r="C59" s="205"/>
      <c r="D59" s="205">
        <f>D56/D13-1</f>
        <v>0.1581097808422729</v>
      </c>
      <c r="E59" s="10"/>
      <c r="G59" s="205">
        <f t="shared" ref="G59:K59" ca="1" si="30">G56/G13-1</f>
        <v>0.15950955318588278</v>
      </c>
      <c r="H59" s="205">
        <f t="shared" ca="1" si="30"/>
        <v>0.14607834211743187</v>
      </c>
      <c r="I59" s="205">
        <f t="shared" ca="1" si="30"/>
        <v>6.6800892201385631E-2</v>
      </c>
      <c r="J59" s="205">
        <f t="shared" ca="1" si="30"/>
        <v>0.12534288759034085</v>
      </c>
      <c r="K59" s="205">
        <f t="shared" ca="1" si="30"/>
        <v>0.20917662300753759</v>
      </c>
    </row>
    <row r="60" spans="1:11">
      <c r="A60" s="31" t="str">
        <f>IF(B60="","",MAX(A$1:A59)+1)</f>
        <v/>
      </c>
      <c r="B60" s="39"/>
      <c r="C60" s="205"/>
      <c r="D60" s="205"/>
      <c r="E60" s="10" t="str">
        <f t="shared" si="0"/>
        <v/>
      </c>
      <c r="G60" s="205"/>
      <c r="H60" s="205"/>
      <c r="I60" s="205"/>
      <c r="J60" s="205"/>
      <c r="K60" s="205"/>
    </row>
    <row r="61" spans="1:11">
      <c r="A61" s="31">
        <f>IF(B61="","",MAX(A$1:A60)+1)</f>
        <v>43</v>
      </c>
      <c r="B61" s="68" t="s">
        <v>320</v>
      </c>
      <c r="C61" s="147"/>
      <c r="D61" s="147">
        <f>D15/D24</f>
        <v>0.82862299718675225</v>
      </c>
      <c r="E61" s="10"/>
      <c r="G61" s="147">
        <f t="shared" ref="G61:K61" ca="1" si="31">G15/G24</f>
        <v>0.75473673008617137</v>
      </c>
      <c r="H61" s="147">
        <f ca="1">H15/H24</f>
        <v>0.99913912721201636</v>
      </c>
      <c r="I61" s="147">
        <f t="shared" ca="1" si="31"/>
        <v>1.170835232342188</v>
      </c>
      <c r="J61" s="147">
        <f t="shared" ca="1" si="31"/>
        <v>3.615407989405786</v>
      </c>
      <c r="K61" s="147">
        <f t="shared" ca="1" si="31"/>
        <v>0.99025070216180611</v>
      </c>
    </row>
    <row r="62" spans="1:11">
      <c r="A62" s="31">
        <f>IF(B62="","",MAX(A$1:A61)+1)</f>
        <v>44</v>
      </c>
      <c r="B62" s="68" t="s">
        <v>321</v>
      </c>
      <c r="C62" s="147"/>
      <c r="D62" s="147">
        <f>D61/$D61</f>
        <v>1</v>
      </c>
      <c r="E62" s="10"/>
      <c r="G62" s="147">
        <f t="shared" ref="G62:K62" ca="1" si="32">G61/$D61</f>
        <v>0.91083246862393241</v>
      </c>
      <c r="H62" s="147">
        <f t="shared" ca="1" si="32"/>
        <v>1.2057825218515312</v>
      </c>
      <c r="I62" s="147">
        <f t="shared" ca="1" si="32"/>
        <v>1.4129890629602078</v>
      </c>
      <c r="J62" s="147">
        <f t="shared" ca="1" si="32"/>
        <v>4.3631518817126889</v>
      </c>
      <c r="K62" s="147">
        <f t="shared" ca="1" si="32"/>
        <v>1.1950557799189669</v>
      </c>
    </row>
    <row r="63" spans="1:11">
      <c r="A63" s="31" t="str">
        <f>IF(B63="","",MAX(A$1:A62)+1)</f>
        <v/>
      </c>
      <c r="B63" s="39"/>
      <c r="C63" s="39"/>
      <c r="D63" s="39"/>
      <c r="E63" s="10" t="str">
        <f t="shared" si="0"/>
        <v/>
      </c>
      <c r="G63" s="147"/>
      <c r="H63" s="147"/>
      <c r="I63" s="147"/>
      <c r="J63" s="147"/>
      <c r="K63" s="147"/>
    </row>
    <row r="64" spans="1:11">
      <c r="A64" s="31">
        <f>IF(B64="","",MAX(A$1:A63)+1)</f>
        <v>45</v>
      </c>
      <c r="B64" s="68" t="s">
        <v>333</v>
      </c>
      <c r="C64" s="147"/>
      <c r="D64" s="147">
        <f>D54/D24</f>
        <v>1</v>
      </c>
      <c r="E64" s="10"/>
      <c r="G64" s="147">
        <f t="shared" ref="G64:K64" ca="1" si="33">G54/G24</f>
        <v>0.91062865477135224</v>
      </c>
      <c r="H64" s="147">
        <f t="shared" ca="1" si="33"/>
        <v>1.2076090027947581</v>
      </c>
      <c r="I64" s="147">
        <f t="shared" ca="1" si="33"/>
        <v>1.3169068784075133</v>
      </c>
      <c r="J64" s="147">
        <f t="shared" ca="1" si="33"/>
        <v>4.0685736666150953</v>
      </c>
      <c r="K64" s="147">
        <f t="shared" ca="1" si="33"/>
        <v>1.1973879999708554</v>
      </c>
    </row>
    <row r="65" spans="1:11">
      <c r="A65" s="31">
        <f>IF(B65="","",MAX(A$1:A64)+1)</f>
        <v>46</v>
      </c>
      <c r="B65" s="68" t="s">
        <v>334</v>
      </c>
      <c r="C65" s="147"/>
      <c r="D65" s="147">
        <f>D64/$D64</f>
        <v>1</v>
      </c>
      <c r="E65" s="10"/>
      <c r="G65" s="147">
        <f t="shared" ref="G65:K65" ca="1" si="34">G64/$D64</f>
        <v>0.91062865477135224</v>
      </c>
      <c r="H65" s="147">
        <f t="shared" ca="1" si="34"/>
        <v>1.2076090027947581</v>
      </c>
      <c r="I65" s="147">
        <f t="shared" ca="1" si="34"/>
        <v>1.3169068784075133</v>
      </c>
      <c r="J65" s="147">
        <f t="shared" ca="1" si="34"/>
        <v>4.0685736666150953</v>
      </c>
      <c r="K65" s="147">
        <f t="shared" ca="1" si="34"/>
        <v>1.1973879999708554</v>
      </c>
    </row>
    <row r="66" spans="1:11">
      <c r="A66" s="31" t="str">
        <f>IF(B66="","",MAX(A$1:A65)+1)</f>
        <v/>
      </c>
    </row>
  </sheetData>
  <pageMargins left="0.7" right="0.7" top="0.75" bottom="0.75" header="0.3" footer="0.3"/>
  <pageSetup scale="74" orientation="landscape" r:id="rId1"/>
  <rowBreaks count="1" manualBreakCount="1">
    <brk id="40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theme="9"/>
  </sheetPr>
  <dimension ref="A1:W782"/>
  <sheetViews>
    <sheetView workbookViewId="0"/>
  </sheetViews>
  <sheetFormatPr defaultColWidth="9.3046875" defaultRowHeight="14.6"/>
  <cols>
    <col min="1" max="2" width="3.53515625" style="39" customWidth="1"/>
    <col min="3" max="3" width="34.53515625" style="39" customWidth="1"/>
    <col min="4" max="4" width="15.3828125" style="39" customWidth="1"/>
    <col min="5" max="5" width="15.15234375" style="39" customWidth="1"/>
    <col min="6" max="6" width="16.53515625" style="39" customWidth="1"/>
    <col min="7" max="7" width="15.3828125" style="39" bestFit="1" customWidth="1"/>
    <col min="8" max="8" width="16.69140625" style="39" customWidth="1"/>
    <col min="9" max="9" width="14" style="39" customWidth="1"/>
    <col min="10" max="10" width="15.3046875" style="39" customWidth="1"/>
    <col min="11" max="11" width="14.3046875" style="39" customWidth="1"/>
    <col min="12" max="12" width="14.84375" style="39" customWidth="1"/>
    <col min="13" max="14" width="14.15234375" style="39" customWidth="1"/>
    <col min="15" max="18" width="11.15234375" style="39" customWidth="1"/>
    <col min="19" max="16384" width="9.3046875" style="39"/>
  </cols>
  <sheetData>
    <row r="1" spans="1:23">
      <c r="C1" s="58" t="str">
        <f>'General Inputs'!$D9</f>
        <v>COLUMBIA GAS OF KENTUCKY, INC.</v>
      </c>
    </row>
    <row r="2" spans="1:23">
      <c r="C2" s="58" t="str">
        <f>'General Inputs'!$D10</f>
        <v>Gas Class Cost of Service Study - Average of Customer-Demand and Demand-Commodity Methods</v>
      </c>
    </row>
    <row r="3" spans="1:23">
      <c r="C3" s="58" t="str">
        <f>'General Inputs'!$D11</f>
        <v>FORECASTED PERIOD 12/31/2024 TO 12/31/2025</v>
      </c>
    </row>
    <row r="4" spans="1:23">
      <c r="C4" s="58" t="str" cm="1">
        <f t="array" aca="1" ref="C4" ca="1">VLOOKUP(_xlfn.TEXTAFTER(CELL("filename",A1),"]"),Contents!$B:$G,5,FALSE)</f>
        <v>General Inputs</v>
      </c>
    </row>
    <row r="8" spans="1:23">
      <c r="A8" s="39">
        <f>ROW()-7</f>
        <v>1</v>
      </c>
      <c r="C8" s="68" t="s">
        <v>19</v>
      </c>
    </row>
    <row r="9" spans="1:23">
      <c r="A9" s="39">
        <f t="shared" ref="A9:A45" si="0">ROW()-7</f>
        <v>2</v>
      </c>
      <c r="C9" s="39" t="s">
        <v>21</v>
      </c>
      <c r="D9" s="169" t="s">
        <v>22</v>
      </c>
      <c r="E9" s="169"/>
      <c r="F9" s="169"/>
    </row>
    <row r="10" spans="1:23">
      <c r="A10" s="39">
        <f t="shared" si="0"/>
        <v>3</v>
      </c>
      <c r="C10" s="39" t="s">
        <v>23</v>
      </c>
      <c r="D10" s="169" t="str">
        <f>"Gas Class Cost of Service Study - "&amp;D45</f>
        <v>Gas Class Cost of Service Study - Average of Customer-Demand and Demand-Commodity Methods</v>
      </c>
      <c r="E10" s="169"/>
      <c r="F10" s="169"/>
    </row>
    <row r="11" spans="1:23">
      <c r="A11" s="39">
        <f t="shared" si="0"/>
        <v>4</v>
      </c>
      <c r="C11" s="39" t="s">
        <v>24</v>
      </c>
      <c r="D11" s="245" t="s">
        <v>25</v>
      </c>
      <c r="E11" s="169"/>
      <c r="F11" s="169"/>
    </row>
    <row r="12" spans="1:23">
      <c r="A12" s="39">
        <f t="shared" si="0"/>
        <v>5</v>
      </c>
    </row>
    <row r="13" spans="1:23">
      <c r="A13" s="39">
        <f t="shared" si="0"/>
        <v>6</v>
      </c>
      <c r="C13" s="39" t="s">
        <v>26</v>
      </c>
      <c r="D13" s="229" t="s">
        <v>27</v>
      </c>
      <c r="E13" s="229" t="s">
        <v>28</v>
      </c>
      <c r="F13" s="229" t="s">
        <v>29</v>
      </c>
      <c r="G13" s="229" t="s">
        <v>30</v>
      </c>
      <c r="H13" s="229" t="s">
        <v>31</v>
      </c>
      <c r="I13" s="229" t="s">
        <v>32</v>
      </c>
      <c r="J13" s="229" t="s">
        <v>33</v>
      </c>
      <c r="K13" s="229" t="s">
        <v>34</v>
      </c>
      <c r="L13" s="229" t="s">
        <v>35</v>
      </c>
      <c r="M13" s="229" t="s">
        <v>36</v>
      </c>
      <c r="N13" s="229" t="s">
        <v>37</v>
      </c>
      <c r="O13" s="229" t="s">
        <v>38</v>
      </c>
    </row>
    <row r="14" spans="1:23" s="62" customFormat="1">
      <c r="A14" s="39">
        <f t="shared" si="0"/>
        <v>7</v>
      </c>
      <c r="C14" s="62" t="s">
        <v>39</v>
      </c>
      <c r="D14" s="170" t="s">
        <v>40</v>
      </c>
      <c r="E14" s="170" t="s">
        <v>41</v>
      </c>
      <c r="F14" s="170" t="s">
        <v>42</v>
      </c>
      <c r="G14" s="170" t="s">
        <v>43</v>
      </c>
      <c r="H14" s="170" t="str">
        <f t="shared" ref="H14:O14" si="1">H13</f>
        <v>Function 5</v>
      </c>
      <c r="I14" s="170" t="str">
        <f t="shared" si="1"/>
        <v>Function 6</v>
      </c>
      <c r="J14" s="170" t="str">
        <f t="shared" si="1"/>
        <v>Function 7</v>
      </c>
      <c r="K14" s="170" t="str">
        <f t="shared" si="1"/>
        <v>Function 8</v>
      </c>
      <c r="L14" s="170" t="str">
        <f t="shared" si="1"/>
        <v>Function 9</v>
      </c>
      <c r="M14" s="170" t="str">
        <f t="shared" si="1"/>
        <v>Function 10</v>
      </c>
      <c r="N14" s="170" t="str">
        <f t="shared" si="1"/>
        <v>Function 11</v>
      </c>
      <c r="O14" s="170" t="str">
        <f t="shared" si="1"/>
        <v>Function 12</v>
      </c>
    </row>
    <row r="15" spans="1:23">
      <c r="A15" s="39">
        <f t="shared" si="0"/>
        <v>8</v>
      </c>
    </row>
    <row r="16" spans="1:23">
      <c r="A16" s="39">
        <f t="shared" si="0"/>
        <v>9</v>
      </c>
      <c r="C16" s="39" t="s">
        <v>44</v>
      </c>
      <c r="D16" s="229" t="s">
        <v>45</v>
      </c>
      <c r="E16" s="229" t="s">
        <v>46</v>
      </c>
      <c r="F16" s="229" t="s">
        <v>47</v>
      </c>
      <c r="G16" s="229" t="s">
        <v>48</v>
      </c>
      <c r="H16" s="229" t="s">
        <v>49</v>
      </c>
      <c r="I16" s="229" t="s">
        <v>50</v>
      </c>
      <c r="J16" s="229" t="s">
        <v>51</v>
      </c>
      <c r="K16" s="229" t="s">
        <v>52</v>
      </c>
      <c r="L16" s="229" t="s">
        <v>53</v>
      </c>
      <c r="M16" s="229" t="s">
        <v>54</v>
      </c>
      <c r="N16" s="229" t="s">
        <v>55</v>
      </c>
      <c r="O16" s="229" t="s">
        <v>56</v>
      </c>
      <c r="P16" s="229" t="s">
        <v>57</v>
      </c>
      <c r="Q16" s="229" t="s">
        <v>58</v>
      </c>
      <c r="R16" s="229" t="s">
        <v>59</v>
      </c>
      <c r="S16" s="229" t="s">
        <v>60</v>
      </c>
      <c r="T16" s="229" t="s">
        <v>61</v>
      </c>
      <c r="U16" s="229" t="s">
        <v>62</v>
      </c>
      <c r="V16" s="229" t="s">
        <v>63</v>
      </c>
      <c r="W16" s="229" t="s">
        <v>64</v>
      </c>
    </row>
    <row r="17" spans="1:23" ht="29.25" customHeight="1">
      <c r="A17" s="39">
        <f t="shared" si="0"/>
        <v>10</v>
      </c>
      <c r="C17" s="39" t="s">
        <v>65</v>
      </c>
      <c r="D17" s="246" t="s">
        <v>66</v>
      </c>
      <c r="E17" s="246" t="s">
        <v>67</v>
      </c>
      <c r="F17" s="246" t="s">
        <v>68</v>
      </c>
      <c r="G17" s="246" t="s">
        <v>69</v>
      </c>
      <c r="H17" s="246" t="s">
        <v>70</v>
      </c>
      <c r="I17" s="170" t="str">
        <f>I16</f>
        <v>Class 6</v>
      </c>
      <c r="J17" s="170" t="str">
        <f>J16</f>
        <v>Class 7</v>
      </c>
      <c r="K17" s="170" t="str">
        <f t="shared" ref="K17:W17" si="2">K16</f>
        <v>Class 8</v>
      </c>
      <c r="L17" s="170" t="str">
        <f t="shared" si="2"/>
        <v>Class 9</v>
      </c>
      <c r="M17" s="170" t="str">
        <f t="shared" si="2"/>
        <v>Class 10</v>
      </c>
      <c r="N17" s="170" t="str">
        <f t="shared" si="2"/>
        <v>Class 11</v>
      </c>
      <c r="O17" s="170" t="str">
        <f t="shared" si="2"/>
        <v>Class 12</v>
      </c>
      <c r="P17" s="170" t="str">
        <f t="shared" si="2"/>
        <v>Class 13</v>
      </c>
      <c r="Q17" s="170" t="str">
        <f t="shared" si="2"/>
        <v>Class 14</v>
      </c>
      <c r="R17" s="170" t="str">
        <f t="shared" si="2"/>
        <v>Class 15</v>
      </c>
      <c r="S17" s="170" t="str">
        <f t="shared" si="2"/>
        <v>Class 16</v>
      </c>
      <c r="T17" s="170" t="str">
        <f t="shared" si="2"/>
        <v>Class 17</v>
      </c>
      <c r="U17" s="170" t="str">
        <f t="shared" si="2"/>
        <v>Class 18</v>
      </c>
      <c r="V17" s="170" t="str">
        <f t="shared" si="2"/>
        <v>Class 19</v>
      </c>
      <c r="W17" s="170" t="str">
        <f t="shared" si="2"/>
        <v>Class 20</v>
      </c>
    </row>
    <row r="18" spans="1:23">
      <c r="A18" s="39">
        <f t="shared" si="0"/>
        <v>11</v>
      </c>
    </row>
    <row r="19" spans="1:23">
      <c r="A19" s="39">
        <f t="shared" si="0"/>
        <v>12</v>
      </c>
      <c r="C19" s="39" t="s">
        <v>71</v>
      </c>
      <c r="D19" s="227">
        <v>8.0100000000000005E-2</v>
      </c>
    </row>
    <row r="20" spans="1:23">
      <c r="A20" s="39">
        <f t="shared" si="0"/>
        <v>13</v>
      </c>
      <c r="D20" s="151"/>
      <c r="E20" s="151"/>
      <c r="F20" s="151"/>
      <c r="G20" s="151"/>
      <c r="H20" s="151"/>
      <c r="I20" s="151"/>
      <c r="J20" s="151"/>
      <c r="K20" s="151"/>
      <c r="L20" s="151"/>
      <c r="M20" s="151"/>
      <c r="N20" s="151"/>
      <c r="O20" s="151"/>
      <c r="P20" s="151"/>
      <c r="Q20" s="151"/>
      <c r="R20" s="151"/>
    </row>
    <row r="21" spans="1:23">
      <c r="A21" s="39">
        <f t="shared" si="0"/>
        <v>14</v>
      </c>
      <c r="D21" s="228" t="str">
        <f>D14</f>
        <v>Distribution</v>
      </c>
      <c r="E21" s="228" t="str">
        <f t="shared" ref="E21:O21" si="3">E14</f>
        <v>On Site</v>
      </c>
      <c r="F21" s="228" t="str">
        <f t="shared" si="3"/>
        <v>Cust Accts</v>
      </c>
      <c r="G21" s="228" t="str">
        <f t="shared" si="3"/>
        <v>Gas Costs</v>
      </c>
      <c r="H21" s="228" t="str">
        <f t="shared" si="3"/>
        <v>Function 5</v>
      </c>
      <c r="I21" s="228" t="str">
        <f t="shared" si="3"/>
        <v>Function 6</v>
      </c>
      <c r="J21" s="228" t="str">
        <f t="shared" si="3"/>
        <v>Function 7</v>
      </c>
      <c r="K21" s="228" t="str">
        <f t="shared" si="3"/>
        <v>Function 8</v>
      </c>
      <c r="L21" s="228" t="str">
        <f t="shared" si="3"/>
        <v>Function 9</v>
      </c>
      <c r="M21" s="228" t="str">
        <f t="shared" si="3"/>
        <v>Function 10</v>
      </c>
      <c r="N21" s="228" t="str">
        <f t="shared" si="3"/>
        <v>Function 11</v>
      </c>
      <c r="O21" s="228" t="str">
        <f t="shared" si="3"/>
        <v>Function 12</v>
      </c>
      <c r="P21" s="151"/>
      <c r="Q21" s="151"/>
      <c r="R21" s="151"/>
    </row>
    <row r="22" spans="1:23">
      <c r="A22" s="39">
        <f t="shared" si="0"/>
        <v>15</v>
      </c>
      <c r="C22" s="39" t="s">
        <v>72</v>
      </c>
      <c r="D22" s="171">
        <f t="shared" ref="D22:O22" si="4">ROR_System</f>
        <v>8.0100000000000005E-2</v>
      </c>
      <c r="E22" s="171">
        <f t="shared" si="4"/>
        <v>8.0100000000000005E-2</v>
      </c>
      <c r="F22" s="171">
        <f t="shared" si="4"/>
        <v>8.0100000000000005E-2</v>
      </c>
      <c r="G22" s="171">
        <f t="shared" si="4"/>
        <v>8.0100000000000005E-2</v>
      </c>
      <c r="H22" s="171">
        <f t="shared" si="4"/>
        <v>8.0100000000000005E-2</v>
      </c>
      <c r="I22" s="171">
        <f t="shared" si="4"/>
        <v>8.0100000000000005E-2</v>
      </c>
      <c r="J22" s="171">
        <f t="shared" si="4"/>
        <v>8.0100000000000005E-2</v>
      </c>
      <c r="K22" s="171">
        <f t="shared" si="4"/>
        <v>8.0100000000000005E-2</v>
      </c>
      <c r="L22" s="171">
        <f t="shared" si="4"/>
        <v>8.0100000000000005E-2</v>
      </c>
      <c r="M22" s="171">
        <f t="shared" si="4"/>
        <v>8.0100000000000005E-2</v>
      </c>
      <c r="N22" s="171">
        <f t="shared" si="4"/>
        <v>8.0100000000000005E-2</v>
      </c>
      <c r="O22" s="171">
        <f t="shared" si="4"/>
        <v>8.0100000000000005E-2</v>
      </c>
      <c r="P22" s="151"/>
      <c r="Q22" s="151"/>
      <c r="R22" s="151"/>
    </row>
    <row r="23" spans="1:23">
      <c r="A23" s="39">
        <f t="shared" si="0"/>
        <v>16</v>
      </c>
    </row>
    <row r="24" spans="1:23">
      <c r="A24" s="39">
        <f t="shared" si="0"/>
        <v>17</v>
      </c>
      <c r="C24" s="68" t="s">
        <v>73</v>
      </c>
      <c r="D24" s="229" t="s">
        <v>74</v>
      </c>
      <c r="E24" s="68" t="s">
        <v>75</v>
      </c>
    </row>
    <row r="25" spans="1:23">
      <c r="A25" s="39">
        <f t="shared" si="0"/>
        <v>18</v>
      </c>
      <c r="C25" s="39" t="s">
        <v>76</v>
      </c>
      <c r="D25" s="230"/>
      <c r="E25" s="192">
        <v>4716761.5333954496</v>
      </c>
      <c r="F25" s="136"/>
    </row>
    <row r="26" spans="1:23">
      <c r="A26" s="39">
        <f t="shared" si="0"/>
        <v>19</v>
      </c>
      <c r="C26" s="39" t="s">
        <v>77</v>
      </c>
      <c r="D26" s="230"/>
      <c r="E26" s="192">
        <v>1182146.5381490425</v>
      </c>
      <c r="F26" s="136"/>
    </row>
    <row r="27" spans="1:23">
      <c r="A27" s="39">
        <f t="shared" si="0"/>
        <v>20</v>
      </c>
      <c r="C27" s="39" t="s">
        <v>78</v>
      </c>
      <c r="D27" s="230">
        <v>4.1700000000000001E-3</v>
      </c>
      <c r="E27" s="192">
        <f>D27*D30</f>
        <v>99133.491253834465</v>
      </c>
      <c r="F27" s="136"/>
    </row>
    <row r="28" spans="1:23">
      <c r="A28" s="39">
        <f t="shared" si="0"/>
        <v>21</v>
      </c>
      <c r="C28" s="39" t="s">
        <v>79</v>
      </c>
      <c r="D28" s="230">
        <v>1.302E-3</v>
      </c>
      <c r="E28" s="192">
        <f>D28*D30</f>
        <v>30952.471369902269</v>
      </c>
      <c r="F28" s="136"/>
    </row>
    <row r="29" spans="1:23">
      <c r="A29" s="39">
        <f t="shared" si="0"/>
        <v>22</v>
      </c>
      <c r="D29" s="231"/>
      <c r="E29" s="86">
        <f>SUM(E25:E28)</f>
        <v>6028994.0341682294</v>
      </c>
    </row>
    <row r="30" spans="1:23">
      <c r="A30" s="39">
        <f t="shared" si="0"/>
        <v>23</v>
      </c>
      <c r="C30" s="68" t="s">
        <v>80</v>
      </c>
      <c r="D30" s="232">
        <v>23773019.485332005</v>
      </c>
      <c r="E30" s="233"/>
      <c r="F30" s="136"/>
      <c r="H30" s="136"/>
      <c r="I30" s="136"/>
      <c r="J30" s="136"/>
      <c r="K30" s="136"/>
      <c r="L30" s="136"/>
    </row>
    <row r="31" spans="1:23">
      <c r="A31" s="39">
        <f t="shared" si="0"/>
        <v>24</v>
      </c>
      <c r="D31" s="231"/>
      <c r="G31" s="247"/>
    </row>
    <row r="32" spans="1:23">
      <c r="A32" s="39">
        <f t="shared" si="0"/>
        <v>25</v>
      </c>
      <c r="C32" s="68" t="s">
        <v>81</v>
      </c>
      <c r="D32" s="172">
        <v>1</v>
      </c>
    </row>
    <row r="33" spans="1:4">
      <c r="A33" s="39">
        <f t="shared" si="0"/>
        <v>26</v>
      </c>
    </row>
    <row r="34" spans="1:4">
      <c r="A34" s="39">
        <f t="shared" si="0"/>
        <v>27</v>
      </c>
      <c r="C34" s="68" t="s">
        <v>82</v>
      </c>
    </row>
    <row r="35" spans="1:4">
      <c r="A35" s="39">
        <f t="shared" si="0"/>
        <v>28</v>
      </c>
      <c r="C35" s="39" t="s">
        <v>83</v>
      </c>
      <c r="D35" s="234">
        <v>342806.45806913835</v>
      </c>
    </row>
    <row r="36" spans="1:4">
      <c r="A36" s="39">
        <f t="shared" si="0"/>
        <v>29</v>
      </c>
      <c r="C36" s="39" t="s">
        <v>84</v>
      </c>
      <c r="D36" s="234">
        <v>31149626.599999994</v>
      </c>
    </row>
    <row r="37" spans="1:4">
      <c r="A37" s="39">
        <f t="shared" si="0"/>
        <v>30</v>
      </c>
      <c r="C37" s="39" t="s">
        <v>85</v>
      </c>
      <c r="D37" s="234">
        <v>139705</v>
      </c>
    </row>
    <row r="38" spans="1:4">
      <c r="A38" s="39">
        <f t="shared" si="0"/>
        <v>31</v>
      </c>
    </row>
    <row r="39" spans="1:4">
      <c r="A39" s="39">
        <f t="shared" si="0"/>
        <v>32</v>
      </c>
    </row>
    <row r="40" spans="1:4">
      <c r="A40" s="39">
        <f t="shared" si="0"/>
        <v>33</v>
      </c>
      <c r="C40" s="68" t="s">
        <v>404</v>
      </c>
      <c r="D40" s="68" t="s">
        <v>420</v>
      </c>
    </row>
    <row r="41" spans="1:4">
      <c r="A41" s="39">
        <f t="shared" si="0"/>
        <v>34</v>
      </c>
      <c r="C41" s="39" t="s">
        <v>405</v>
      </c>
      <c r="D41" s="39" t="s">
        <v>421</v>
      </c>
    </row>
    <row r="42" spans="1:4">
      <c r="A42" s="39">
        <f t="shared" si="0"/>
        <v>35</v>
      </c>
      <c r="C42" s="39" t="s">
        <v>473</v>
      </c>
      <c r="D42" s="39" t="s">
        <v>473</v>
      </c>
    </row>
    <row r="43" spans="1:4">
      <c r="A43" s="39">
        <f t="shared" si="0"/>
        <v>36</v>
      </c>
      <c r="C43" s="39" t="s">
        <v>406</v>
      </c>
      <c r="D43" s="39" t="s">
        <v>474</v>
      </c>
    </row>
    <row r="44" spans="1:4">
      <c r="A44" s="39">
        <f t="shared" si="0"/>
        <v>37</v>
      </c>
    </row>
    <row r="45" spans="1:4">
      <c r="A45" s="39">
        <f t="shared" si="0"/>
        <v>38</v>
      </c>
      <c r="C45" s="68" t="s">
        <v>423</v>
      </c>
      <c r="D45" s="68" t="str">
        <f>INDEX('General Inputs'!$D$41:$D$43,MATCH('Input-Accounts'!$P$3,'General Inputs'!$C$41:$C$43,0))</f>
        <v>Average of Customer-Demand and Demand-Commodity Methods</v>
      </c>
    </row>
    <row r="779" spans="3:5">
      <c r="C779" s="68"/>
    </row>
    <row r="780" spans="3:5">
      <c r="C780" s="228"/>
    </row>
    <row r="781" spans="3:5">
      <c r="C781" s="248"/>
      <c r="D781" s="249"/>
      <c r="E781" s="249"/>
    </row>
    <row r="782" spans="3:5">
      <c r="C782" s="248"/>
    </row>
  </sheetData>
  <phoneticPr fontId="15" type="noConversion"/>
  <pageMargins left="0.7" right="0.7" top="0.75" bottom="0.75" header="0.3" footer="0.3"/>
  <pageSetup scale="50" orientation="landscape" horizontalDpi="1200" verticalDpi="12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96F3ED-DD4C-4217-8235-F83A45676BDB}">
  <sheetPr codeName="Sheet14">
    <tabColor theme="4" tint="-0.249977111117893"/>
  </sheetPr>
  <dimension ref="A1:K58"/>
  <sheetViews>
    <sheetView workbookViewId="0"/>
  </sheetViews>
  <sheetFormatPr defaultRowHeight="14.6" outlineLevelRow="1" outlineLevelCol="1"/>
  <cols>
    <col min="1" max="1" width="6.84375" customWidth="1"/>
    <col min="2" max="2" width="31.84375" bestFit="1" customWidth="1"/>
    <col min="3" max="3" width="9.3046875" hidden="1" customWidth="1" outlineLevel="1"/>
    <col min="4" max="4" width="14.69140625" bestFit="1" customWidth="1" collapsed="1"/>
    <col min="5" max="5" width="6.3046875" hidden="1" customWidth="1" outlineLevel="1"/>
    <col min="6" max="6" width="2.3046875" customWidth="1" collapsed="1"/>
    <col min="7" max="8" width="14.15234375" bestFit="1" customWidth="1"/>
    <col min="9" max="9" width="10.15234375" bestFit="1" customWidth="1"/>
    <col min="10" max="10" width="10.53515625" bestFit="1" customWidth="1"/>
    <col min="11" max="11" width="13.3828125" bestFit="1" customWidth="1"/>
  </cols>
  <sheetData>
    <row r="1" spans="1:11">
      <c r="A1" s="34"/>
      <c r="B1" s="11" t="str">
        <f>'Input-Accounts'!B1</f>
        <v>COLUMBIA GAS OF KENTUCKY, INC.</v>
      </c>
    </row>
    <row r="2" spans="1:11">
      <c r="B2" s="11" t="str">
        <f>'Input-Accounts'!B2</f>
        <v>Gas Class Cost of Service Study - Average of Customer-Demand and Demand-Commodity Methods</v>
      </c>
    </row>
    <row r="3" spans="1:11">
      <c r="B3" s="11" t="str">
        <f>'Input-Accounts'!B3</f>
        <v>FORECASTED PERIOD 12/31/2024 TO 12/31/2025</v>
      </c>
    </row>
    <row r="4" spans="1:11">
      <c r="B4" s="11" t="str" cm="1">
        <f t="array" aca="1" ref="B4" ca="1">VLOOKUP(_xlfn.TEXTAFTER(CELL("filename",A1),"]"),Contents!B:F,5,FALSE)</f>
        <v>Attachment RJA-2, Schedule 3 - Internal Allocation Factors</v>
      </c>
    </row>
    <row r="6" spans="1:11" ht="52.5" customHeight="1">
      <c r="A6" s="19" t="s">
        <v>1</v>
      </c>
      <c r="B6" s="21" t="s">
        <v>305</v>
      </c>
      <c r="C6" s="139" t="s">
        <v>306</v>
      </c>
      <c r="D6" s="19" t="s">
        <v>307</v>
      </c>
      <c r="E6" s="20" t="s">
        <v>297</v>
      </c>
      <c r="F6" s="20"/>
      <c r="G6" s="20" t="str">
        <f>'General Inputs'!D$17</f>
        <v>GS-RESIDENTIAL</v>
      </c>
      <c r="H6" s="20" t="str">
        <f>'General Inputs'!E$17</f>
        <v>GS-OTHER</v>
      </c>
      <c r="I6" s="20" t="str">
        <f>'General Inputs'!F$17</f>
        <v>IUS</v>
      </c>
      <c r="J6" s="20" t="str">
        <f>'General Inputs'!G$17</f>
        <v>DS-ML</v>
      </c>
      <c r="K6" s="20" t="str">
        <f>'General Inputs'!H$17</f>
        <v>DS/IS</v>
      </c>
    </row>
    <row r="8" spans="1:11">
      <c r="A8" s="80">
        <f>IF(B8="","",MAX($A$7:A7)+1)</f>
        <v>1</v>
      </c>
      <c r="B8" s="1" t="s">
        <v>347</v>
      </c>
    </row>
    <row r="9" spans="1:11">
      <c r="A9" s="80">
        <f>IF(B9="","",MAX($A$7:A8)+1)</f>
        <v>2</v>
      </c>
      <c r="B9" s="6" t="str">
        <f>GrandTotal!B338</f>
        <v>INT_MAINS_PLANT</v>
      </c>
      <c r="D9" s="33">
        <f ca="1">SUMIF(GrandTotal!$B:$B,$B9,GrandTotal!D:D)</f>
        <v>423416151.57083267</v>
      </c>
      <c r="E9" s="33">
        <f t="shared" ref="E9:E32" ca="1" si="0">IFERROR(IF(D9="","",IF(D9=0,0,IF(ABS(D9-SUM($G9:$K9))&lt;Check_Limit,0,1))),1)</f>
        <v>0</v>
      </c>
      <c r="F9" s="33"/>
      <c r="G9" s="33">
        <f ca="1">SUMIF(GrandTotal!$B:$B,$B9,GrandTotal!G:G)</f>
        <v>258992316.71797249</v>
      </c>
      <c r="H9" s="33">
        <f ca="1">SUMIF(GrandTotal!$B:$B,$B9,GrandTotal!H:H)</f>
        <v>120696382.80565873</v>
      </c>
      <c r="I9" s="33">
        <f ca="1">SUMIF(GrandTotal!$B:$B,$B9,GrandTotal!I:I)</f>
        <v>133061.98862182975</v>
      </c>
      <c r="J9" s="33">
        <f ca="1">SUMIF(GrandTotal!$B:$B,$B9,GrandTotal!J:J)</f>
        <v>10517</v>
      </c>
      <c r="K9" s="33">
        <f ca="1">SUMIF(GrandTotal!$B:$B,$B9,GrandTotal!K:K)</f>
        <v>43583873.058579661</v>
      </c>
    </row>
    <row r="10" spans="1:11">
      <c r="A10" s="80">
        <f>IF(B10="","",MAX($A$7:A9)+1)</f>
        <v>3</v>
      </c>
      <c r="B10" s="6" t="str">
        <f>GrandTotal!B339</f>
        <v>INT_MAINS_SERVICES</v>
      </c>
      <c r="D10" s="33">
        <f ca="1">SUMIF(GrandTotal!$B:$B,$B10,GrandTotal!D:D)</f>
        <v>630406885.24453795</v>
      </c>
      <c r="E10" s="33">
        <f t="shared" ca="1" si="0"/>
        <v>0</v>
      </c>
      <c r="F10" s="33"/>
      <c r="G10" s="33">
        <f ca="1">SUMIF(GrandTotal!$B:$B,$B10,GrandTotal!G:G)</f>
        <v>444252101.04853737</v>
      </c>
      <c r="H10" s="33">
        <f ca="1">SUMIF(GrandTotal!$B:$B,$B10,GrandTotal!H:H)</f>
        <v>142107839.08901748</v>
      </c>
      <c r="I10" s="33">
        <f ca="1">SUMIF(GrandTotal!$B:$B,$B10,GrandTotal!I:I)</f>
        <v>136057.38362349538</v>
      </c>
      <c r="J10" s="33">
        <f ca="1">SUMIF(GrandTotal!$B:$B,$B10,GrandTotal!J:J)</f>
        <v>10517</v>
      </c>
      <c r="K10" s="33">
        <f ca="1">SUMIF(GrandTotal!$B:$B,$B10,GrandTotal!K:K)</f>
        <v>43900370.723359622</v>
      </c>
    </row>
    <row r="11" spans="1:11">
      <c r="A11" s="80">
        <f>IF(B11="","",MAX($A$7:A10)+1)</f>
        <v>4</v>
      </c>
      <c r="B11" s="6" t="str">
        <f>GrandTotal!B340</f>
        <v>INT_DISTPT_SUBTOTAL</v>
      </c>
      <c r="D11" s="33">
        <f ca="1">SUMIF(GrandTotal!$B:$B,$B11,GrandTotal!D:D)</f>
        <v>729257235.35653484</v>
      </c>
      <c r="E11" s="33">
        <f t="shared" ca="1" si="0"/>
        <v>0</v>
      </c>
      <c r="F11" s="33"/>
      <c r="G11" s="33">
        <f ca="1">SUMIF(GrandTotal!$B:$B,$B11,GrandTotal!G:G)</f>
        <v>508589165.43716419</v>
      </c>
      <c r="H11" s="33">
        <f ca="1">SUMIF(GrandTotal!$B:$B,$B11,GrandTotal!H:H)</f>
        <v>167529855.35878268</v>
      </c>
      <c r="I11" s="33">
        <f ca="1">SUMIF(GrandTotal!$B:$B,$B11,GrandTotal!I:I)</f>
        <v>166712.36769849432</v>
      </c>
      <c r="J11" s="33">
        <f ca="1">SUMIF(GrandTotal!$B:$B,$B11,GrandTotal!J:J)</f>
        <v>930707.55</v>
      </c>
      <c r="K11" s="33">
        <f ca="1">SUMIF(GrandTotal!$B:$B,$B11,GrandTotal!K:K)</f>
        <v>52040794.642889567</v>
      </c>
    </row>
    <row r="12" spans="1:11">
      <c r="A12" s="80">
        <f>IF(B12="","",MAX($A$7:A11)+1)</f>
        <v>5</v>
      </c>
      <c r="B12" s="6" t="str">
        <f>GrandTotal!B341</f>
        <v>INT_IND M&amp;R</v>
      </c>
      <c r="D12" s="33">
        <f ca="1">SUMIF(GrandTotal!$B:$B,$B12,GrandTotal!D:D)</f>
        <v>6363314.383076922</v>
      </c>
      <c r="E12" s="33">
        <f t="shared" ca="1" si="0"/>
        <v>0</v>
      </c>
      <c r="F12" s="33"/>
      <c r="G12" s="33">
        <f ca="1">SUMIF(GrandTotal!$B:$B,$B12,GrandTotal!G:G)</f>
        <v>0</v>
      </c>
      <c r="H12" s="33">
        <f ca="1">SUMIF(GrandTotal!$B:$B,$B12,GrandTotal!H:H)</f>
        <v>1670059.5772033106</v>
      </c>
      <c r="I12" s="33">
        <f ca="1">SUMIF(GrandTotal!$B:$B,$B12,GrandTotal!I:I)</f>
        <v>13452.088213172667</v>
      </c>
      <c r="J12" s="33">
        <f ca="1">SUMIF(GrandTotal!$B:$B,$B12,GrandTotal!J:J)</f>
        <v>873979.79</v>
      </c>
      <c r="K12" s="33">
        <f ca="1">SUMIF(GrandTotal!$B:$B,$B12,GrandTotal!K:K)</f>
        <v>3805822.9276604387</v>
      </c>
    </row>
    <row r="13" spans="1:11">
      <c r="A13" s="80">
        <f>IF(B13="","",MAX($A$7:A12)+1)</f>
        <v>6</v>
      </c>
      <c r="B13" s="6" t="str">
        <f>GrandTotal!B342</f>
        <v>INT_871-879</v>
      </c>
      <c r="D13" s="33">
        <f ca="1">SUMIF(GrandTotal!$B:$B,$B13,GrandTotal!D:D)</f>
        <v>11040804.803749576</v>
      </c>
      <c r="E13" s="33">
        <f t="shared" ca="1" si="0"/>
        <v>0</v>
      </c>
      <c r="F13" s="33"/>
      <c r="G13" s="33">
        <f ca="1">SUMIF(GrandTotal!$B:$B,$B13,GrandTotal!G:G)</f>
        <v>7860455.0381912477</v>
      </c>
      <c r="H13" s="33">
        <f ca="1">SUMIF(GrandTotal!$B:$B,$B13,GrandTotal!H:H)</f>
        <v>2560322.7760959812</v>
      </c>
      <c r="I13" s="33">
        <f ca="1">SUMIF(GrandTotal!$B:$B,$B13,GrandTotal!I:I)</f>
        <v>2071.9426310394133</v>
      </c>
      <c r="J13" s="33">
        <f ca="1">SUMIF(GrandTotal!$B:$B,$B13,GrandTotal!J:J)</f>
        <v>15598.231887822802</v>
      </c>
      <c r="K13" s="33">
        <f ca="1">SUMIF(GrandTotal!$B:$B,$B13,GrandTotal!K:K)</f>
        <v>602356.81494348694</v>
      </c>
    </row>
    <row r="14" spans="1:11">
      <c r="A14" s="80">
        <f>IF(B14="","",MAX($A$7:A13)+1)</f>
        <v>7</v>
      </c>
      <c r="B14" s="6" t="str">
        <f>GrandTotal!B343</f>
        <v>INT_866-893</v>
      </c>
      <c r="D14" s="33">
        <f ca="1">SUMIF(GrandTotal!$B:$B,$B14,GrandTotal!D:D)</f>
        <v>5282852.5320828315</v>
      </c>
      <c r="E14" s="33">
        <f t="shared" ca="1" si="0"/>
        <v>0</v>
      </c>
      <c r="F14" s="33"/>
      <c r="G14" s="33">
        <f ca="1">SUMIF(GrandTotal!$B:$B,$B14,GrandTotal!G:G)</f>
        <v>3399581.0001573181</v>
      </c>
      <c r="H14" s="33">
        <f ca="1">SUMIF(GrandTotal!$B:$B,$B14,GrandTotal!H:H)</f>
        <v>1374529.6002772523</v>
      </c>
      <c r="I14" s="33">
        <f ca="1">SUMIF(GrandTotal!$B:$B,$B14,GrandTotal!I:I)</f>
        <v>1562.7109107734705</v>
      </c>
      <c r="J14" s="33">
        <f ca="1">SUMIF(GrandTotal!$B:$B,$B14,GrandTotal!J:J)</f>
        <v>11808.26247839176</v>
      </c>
      <c r="K14" s="33">
        <f ca="1">SUMIF(GrandTotal!$B:$B,$B14,GrandTotal!K:K)</f>
        <v>495370.95825909672</v>
      </c>
    </row>
    <row r="15" spans="1:11">
      <c r="A15" s="80">
        <f>IF(B15="","",MAX($A$7:A14)+1)</f>
        <v>8</v>
      </c>
      <c r="B15" s="6" t="str">
        <f>GrandTotal!B344</f>
        <v>INT_LABOR</v>
      </c>
      <c r="D15" s="33">
        <f ca="1">SUMIF(GrandTotal!$B:$B,$B15,GrandTotal!D:D)</f>
        <v>12937746.045860026</v>
      </c>
      <c r="E15" s="33">
        <f t="shared" ca="1" si="0"/>
        <v>0</v>
      </c>
      <c r="F15" s="33"/>
      <c r="G15" s="33">
        <f ca="1">SUMIF(GrandTotal!$B:$B,$B15,GrandTotal!G:G)</f>
        <v>9476998.2421758939</v>
      </c>
      <c r="H15" s="33">
        <f ca="1">SUMIF(GrandTotal!$B:$B,$B15,GrandTotal!H:H)</f>
        <v>2833849.6054214276</v>
      </c>
      <c r="I15" s="33">
        <f ca="1">SUMIF(GrandTotal!$B:$B,$B15,GrandTotal!I:I)</f>
        <v>2505.4685531299683</v>
      </c>
      <c r="J15" s="33">
        <f ca="1">SUMIF(GrandTotal!$B:$B,$B15,GrandTotal!J:J)</f>
        <v>24601.971164442071</v>
      </c>
      <c r="K15" s="33">
        <f ca="1">SUMIF(GrandTotal!$B:$B,$B15,GrandTotal!K:K)</f>
        <v>599790.75854513515</v>
      </c>
    </row>
    <row r="16" spans="1:11">
      <c r="A16" s="80">
        <f>IF(B16="","",MAX($A$7:A15)+1)</f>
        <v>9</v>
      </c>
      <c r="B16" s="6" t="str">
        <f>GrandTotal!B345</f>
        <v>INT_OM_Exc_A&amp;G,Gas,Uncoll</v>
      </c>
      <c r="D16" s="33">
        <f ca="1">SUMIF(GrandTotal!$B:$B,$B16,GrandTotal!D:D)</f>
        <v>22301729.168473348</v>
      </c>
      <c r="E16" s="33">
        <f t="shared" ca="1" si="0"/>
        <v>0</v>
      </c>
      <c r="F16" s="33"/>
      <c r="G16" s="33">
        <f ca="1">SUMIF(GrandTotal!$B:$B,$B16,GrandTotal!G:G)</f>
        <v>16093660.745547317</v>
      </c>
      <c r="H16" s="33">
        <f ca="1">SUMIF(GrandTotal!$B:$B,$B16,GrandTotal!H:H)</f>
        <v>4908605.0675091194</v>
      </c>
      <c r="I16" s="33">
        <f ca="1">SUMIF(GrandTotal!$B:$B,$B16,GrandTotal!I:I)</f>
        <v>4236.4831777515183</v>
      </c>
      <c r="J16" s="33">
        <f ca="1">SUMIF(GrandTotal!$B:$B,$B16,GrandTotal!J:J)</f>
        <v>31720.929993668477</v>
      </c>
      <c r="K16" s="33">
        <f ca="1">SUMIF(GrandTotal!$B:$B,$B16,GrandTotal!K:K)</f>
        <v>1263505.9422454976</v>
      </c>
    </row>
    <row r="17" spans="1:11">
      <c r="A17" s="80">
        <f>IF(B17="","",MAX($A$7:A16)+1)</f>
        <v>10</v>
      </c>
      <c r="B17" s="6" t="str">
        <f>GrandTotal!B346</f>
        <v>INT_TOTAL PLANT</v>
      </c>
      <c r="D17" s="33">
        <f ca="1">SUMIF(GrandTotal!$B:$B,$B17,GrandTotal!D:D)</f>
        <v>775008140.86461914</v>
      </c>
      <c r="E17" s="33">
        <f t="shared" ca="1" si="0"/>
        <v>0</v>
      </c>
      <c r="F17" s="33"/>
      <c r="G17" s="33">
        <f ca="1">SUMIF(GrandTotal!$B:$B,$B17,GrandTotal!G:G)</f>
        <v>540496171.2538085</v>
      </c>
      <c r="H17" s="33">
        <f ca="1">SUMIF(GrandTotal!$B:$B,$B17,GrandTotal!H:H)</f>
        <v>178040059.72933704</v>
      </c>
      <c r="I17" s="33">
        <f ca="1">SUMIF(GrandTotal!$B:$B,$B17,GrandTotal!I:I)</f>
        <v>177171.28591255058</v>
      </c>
      <c r="J17" s="33">
        <f ca="1">SUMIF(GrandTotal!$B:$B,$B17,GrandTotal!J:J)</f>
        <v>989096.70421235787</v>
      </c>
      <c r="K17" s="33">
        <f ca="1">SUMIF(GrandTotal!$B:$B,$B17,GrandTotal!K:K)</f>
        <v>55305641.891348377</v>
      </c>
    </row>
    <row r="18" spans="1:11">
      <c r="A18" s="80">
        <f>IF(B18="","",MAX($A$7:A17)+1)</f>
        <v>11</v>
      </c>
      <c r="B18" s="6" t="str">
        <f>GrandTotal!B347</f>
        <v>INT_RATEBASE</v>
      </c>
      <c r="D18" s="33">
        <f ca="1">SUMIF(GrandTotal!$B:$B,$B18,GrandTotal!D:D)</f>
        <v>518827311.76319569</v>
      </c>
      <c r="E18" s="33">
        <f t="shared" ca="1" si="0"/>
        <v>0</v>
      </c>
      <c r="F18" s="33"/>
      <c r="G18" s="33">
        <f ca="1">SUMIF(GrandTotal!$B:$B,$B18,GrandTotal!G:G)</f>
        <v>351130240.88921356</v>
      </c>
      <c r="H18" s="33">
        <f ca="1">SUMIF(GrandTotal!$B:$B,$B18,GrandTotal!H:H)</f>
        <v>129511429.64430229</v>
      </c>
      <c r="I18" s="33">
        <f ca="1">SUMIF(GrandTotal!$B:$B,$B18,GrandTotal!I:I)</f>
        <v>134334.57939972862</v>
      </c>
      <c r="J18" s="33">
        <f ca="1">SUMIF(GrandTotal!$B:$B,$B18,GrandTotal!J:J)</f>
        <v>640967.13623056212</v>
      </c>
      <c r="K18" s="33">
        <f ca="1">SUMIF(GrandTotal!$B:$B,$B18,GrandTotal!K:K)</f>
        <v>37410339.514049411</v>
      </c>
    </row>
    <row r="19" spans="1:11">
      <c r="A19" s="80">
        <f>IF(B19="","",MAX($A$7:A18)+1)</f>
        <v>12</v>
      </c>
      <c r="B19" s="6" t="str">
        <f>GrandTotal!B348</f>
        <v>INT_REVENUE REQUIREMENT</v>
      </c>
      <c r="D19" s="33">
        <f ca="1">SUMIF(GrandTotal!$B:$B,$B19,GrandTotal!D:D)</f>
        <v>174130697.30807328</v>
      </c>
      <c r="E19" s="33">
        <f t="shared" ca="1" si="0"/>
        <v>0</v>
      </c>
      <c r="F19" s="33"/>
      <c r="G19" s="33">
        <f ca="1">SUMIF(GrandTotal!$B:$B,$B19,GrandTotal!G:G)</f>
        <v>120388753.28184707</v>
      </c>
      <c r="H19" s="33">
        <f ca="1">SUMIF(GrandTotal!$B:$B,$B19,GrandTotal!H:H)</f>
        <v>44925423.747576907</v>
      </c>
      <c r="I19" s="33">
        <f ca="1">SUMIF(GrandTotal!$B:$B,$B19,GrandTotal!I:I)</f>
        <v>60805.10197057476</v>
      </c>
      <c r="J19" s="33">
        <f ca="1">SUMIF(GrandTotal!$B:$B,$B19,GrandTotal!J:J)</f>
        <v>184955.79771520765</v>
      </c>
      <c r="K19" s="33">
        <f ca="1">SUMIF(GrandTotal!$B:$B,$B19,GrandTotal!K:K)</f>
        <v>8570759.3789635915</v>
      </c>
    </row>
    <row r="20" spans="1:11" hidden="1" outlineLevel="1">
      <c r="A20" s="80" t="str">
        <f>IF(B20="","",MAX($A$7:A19)+1)</f>
        <v/>
      </c>
      <c r="B20" s="6" t="str">
        <f>GrandTotal!B349</f>
        <v/>
      </c>
      <c r="D20" s="33">
        <f ca="1">SUMIF(GrandTotal!$B:$B,$B20,GrandTotal!D:D)</f>
        <v>0</v>
      </c>
      <c r="E20" s="33">
        <f t="shared" ca="1" si="0"/>
        <v>0</v>
      </c>
      <c r="F20" s="33"/>
      <c r="G20" s="33">
        <f ca="1">SUMIF(GrandTotal!$B:$B,$B20,GrandTotal!G:G)</f>
        <v>0</v>
      </c>
      <c r="H20" s="33">
        <f ca="1">SUMIF(GrandTotal!$B:$B,$B20,GrandTotal!H:H)</f>
        <v>0</v>
      </c>
      <c r="I20" s="33">
        <f ca="1">SUMIF(GrandTotal!$B:$B,$B20,GrandTotal!I:I)</f>
        <v>0</v>
      </c>
      <c r="J20" s="33">
        <f ca="1">SUMIF(GrandTotal!$B:$B,$B20,GrandTotal!J:J)</f>
        <v>0</v>
      </c>
      <c r="K20" s="33">
        <f ca="1">SUMIF(GrandTotal!$B:$B,$B20,GrandTotal!K:K)</f>
        <v>0</v>
      </c>
    </row>
    <row r="21" spans="1:11" hidden="1" outlineLevel="1">
      <c r="A21" s="80" t="str">
        <f>IF(B21="","",MAX($A$7:A20)+1)</f>
        <v/>
      </c>
      <c r="B21" s="6" t="str">
        <f>GrandTotal!B350</f>
        <v/>
      </c>
      <c r="D21" s="33">
        <f ca="1">SUMIF(GrandTotal!$B:$B,$B21,GrandTotal!D:D)</f>
        <v>0</v>
      </c>
      <c r="E21" s="33">
        <f t="shared" ca="1" si="0"/>
        <v>0</v>
      </c>
      <c r="F21" s="33"/>
      <c r="G21" s="33">
        <f ca="1">SUMIF(GrandTotal!$B:$B,$B21,GrandTotal!G:G)</f>
        <v>0</v>
      </c>
      <c r="H21" s="33">
        <f ca="1">SUMIF(GrandTotal!$B:$B,$B21,GrandTotal!H:H)</f>
        <v>0</v>
      </c>
      <c r="I21" s="33">
        <f ca="1">SUMIF(GrandTotal!$B:$B,$B21,GrandTotal!I:I)</f>
        <v>0</v>
      </c>
      <c r="J21" s="33">
        <f ca="1">SUMIF(GrandTotal!$B:$B,$B21,GrandTotal!J:J)</f>
        <v>0</v>
      </c>
      <c r="K21" s="33">
        <f ca="1">SUMIF(GrandTotal!$B:$B,$B21,GrandTotal!K:K)</f>
        <v>0</v>
      </c>
    </row>
    <row r="22" spans="1:11" hidden="1" outlineLevel="1">
      <c r="A22" s="80" t="str">
        <f>IF(B22="","",MAX($A$7:A21)+1)</f>
        <v/>
      </c>
      <c r="B22" s="6" t="str">
        <f>GrandTotal!B351</f>
        <v/>
      </c>
      <c r="D22" s="33">
        <f ca="1">SUMIF(GrandTotal!$B:$B,$B22,GrandTotal!D:D)</f>
        <v>0</v>
      </c>
      <c r="E22" s="33">
        <f t="shared" ca="1" si="0"/>
        <v>0</v>
      </c>
      <c r="F22" s="33"/>
      <c r="G22" s="33">
        <f ca="1">SUMIF(GrandTotal!$B:$B,$B22,GrandTotal!G:G)</f>
        <v>0</v>
      </c>
      <c r="H22" s="33">
        <f ca="1">SUMIF(GrandTotal!$B:$B,$B22,GrandTotal!H:H)</f>
        <v>0</v>
      </c>
      <c r="I22" s="33">
        <f ca="1">SUMIF(GrandTotal!$B:$B,$B22,GrandTotal!I:I)</f>
        <v>0</v>
      </c>
      <c r="J22" s="33">
        <f ca="1">SUMIF(GrandTotal!$B:$B,$B22,GrandTotal!J:J)</f>
        <v>0</v>
      </c>
      <c r="K22" s="33">
        <f ca="1">SUMIF(GrandTotal!$B:$B,$B22,GrandTotal!K:K)</f>
        <v>0</v>
      </c>
    </row>
    <row r="23" spans="1:11" hidden="1" outlineLevel="1">
      <c r="A23" s="80" t="str">
        <f>IF(B23="","",MAX($A$7:A22)+1)</f>
        <v/>
      </c>
      <c r="B23" s="6" t="str">
        <f>GrandTotal!B352</f>
        <v/>
      </c>
      <c r="D23" s="33">
        <f ca="1">SUMIF(GrandTotal!$B:$B,$B23,GrandTotal!D:D)</f>
        <v>0</v>
      </c>
      <c r="E23" s="33">
        <f t="shared" ca="1" si="0"/>
        <v>0</v>
      </c>
      <c r="F23" s="33"/>
      <c r="G23" s="33">
        <f ca="1">SUMIF(GrandTotal!$B:$B,$B23,GrandTotal!G:G)</f>
        <v>0</v>
      </c>
      <c r="H23" s="33">
        <f ca="1">SUMIF(GrandTotal!$B:$B,$B23,GrandTotal!H:H)</f>
        <v>0</v>
      </c>
      <c r="I23" s="33">
        <f ca="1">SUMIF(GrandTotal!$B:$B,$B23,GrandTotal!I:I)</f>
        <v>0</v>
      </c>
      <c r="J23" s="33">
        <f ca="1">SUMIF(GrandTotal!$B:$B,$B23,GrandTotal!J:J)</f>
        <v>0</v>
      </c>
      <c r="K23" s="33">
        <f ca="1">SUMIF(GrandTotal!$B:$B,$B23,GrandTotal!K:K)</f>
        <v>0</v>
      </c>
    </row>
    <row r="24" spans="1:11" hidden="1" outlineLevel="1">
      <c r="A24" s="80" t="str">
        <f>IF(B24="","",MAX($A$7:A23)+1)</f>
        <v/>
      </c>
      <c r="B24" s="6" t="str">
        <f>GrandTotal!B353</f>
        <v/>
      </c>
      <c r="D24" s="33">
        <f ca="1">SUMIF(GrandTotal!$B:$B,$B24,GrandTotal!D:D)</f>
        <v>0</v>
      </c>
      <c r="E24" s="33">
        <f t="shared" ca="1" si="0"/>
        <v>0</v>
      </c>
      <c r="F24" s="33"/>
      <c r="G24" s="33">
        <f ca="1">SUMIF(GrandTotal!$B:$B,$B24,GrandTotal!G:G)</f>
        <v>0</v>
      </c>
      <c r="H24" s="33">
        <f ca="1">SUMIF(GrandTotal!$B:$B,$B24,GrandTotal!H:H)</f>
        <v>0</v>
      </c>
      <c r="I24" s="33">
        <f ca="1">SUMIF(GrandTotal!$B:$B,$B24,GrandTotal!I:I)</f>
        <v>0</v>
      </c>
      <c r="J24" s="33">
        <f ca="1">SUMIF(GrandTotal!$B:$B,$B24,GrandTotal!J:J)</f>
        <v>0</v>
      </c>
      <c r="K24" s="33">
        <f ca="1">SUMIF(GrandTotal!$B:$B,$B24,GrandTotal!K:K)</f>
        <v>0</v>
      </c>
    </row>
    <row r="25" spans="1:11" hidden="1" outlineLevel="1">
      <c r="A25" s="80" t="str">
        <f>IF(B25="","",MAX($A$7:A24)+1)</f>
        <v/>
      </c>
      <c r="B25" s="6" t="str">
        <f>GrandTotal!B354</f>
        <v/>
      </c>
      <c r="D25" s="33">
        <f ca="1">SUMIF(GrandTotal!$B:$B,$B25,GrandTotal!D:D)</f>
        <v>0</v>
      </c>
      <c r="E25" s="33">
        <f t="shared" ca="1" si="0"/>
        <v>0</v>
      </c>
      <c r="F25" s="33"/>
      <c r="G25" s="33">
        <f ca="1">SUMIF(GrandTotal!$B:$B,$B25,GrandTotal!G:G)</f>
        <v>0</v>
      </c>
      <c r="H25" s="33">
        <f ca="1">SUMIF(GrandTotal!$B:$B,$B25,GrandTotal!H:H)</f>
        <v>0</v>
      </c>
      <c r="I25" s="33">
        <f ca="1">SUMIF(GrandTotal!$B:$B,$B25,GrandTotal!I:I)</f>
        <v>0</v>
      </c>
      <c r="J25" s="33">
        <f ca="1">SUMIF(GrandTotal!$B:$B,$B25,GrandTotal!J:J)</f>
        <v>0</v>
      </c>
      <c r="K25" s="33">
        <f ca="1">SUMIF(GrandTotal!$B:$B,$B25,GrandTotal!K:K)</f>
        <v>0</v>
      </c>
    </row>
    <row r="26" spans="1:11" hidden="1" outlineLevel="1">
      <c r="A26" s="80" t="str">
        <f>IF(B26="","",MAX($A$7:A25)+1)</f>
        <v/>
      </c>
      <c r="B26" s="6" t="str">
        <f>GrandTotal!B355</f>
        <v/>
      </c>
      <c r="D26" s="33">
        <f ca="1">SUMIF(GrandTotal!$B:$B,$B26,GrandTotal!D:D)</f>
        <v>0</v>
      </c>
      <c r="E26" s="33">
        <f t="shared" ca="1" si="0"/>
        <v>0</v>
      </c>
      <c r="F26" s="33"/>
      <c r="G26" s="33">
        <f ca="1">SUMIF(GrandTotal!$B:$B,$B26,GrandTotal!G:G)</f>
        <v>0</v>
      </c>
      <c r="H26" s="33">
        <f ca="1">SUMIF(GrandTotal!$B:$B,$B26,GrandTotal!H:H)</f>
        <v>0</v>
      </c>
      <c r="I26" s="33">
        <f ca="1">SUMIF(GrandTotal!$B:$B,$B26,GrandTotal!I:I)</f>
        <v>0</v>
      </c>
      <c r="J26" s="33">
        <f ca="1">SUMIF(GrandTotal!$B:$B,$B26,GrandTotal!J:J)</f>
        <v>0</v>
      </c>
      <c r="K26" s="33">
        <f ca="1">SUMIF(GrandTotal!$B:$B,$B26,GrandTotal!K:K)</f>
        <v>0</v>
      </c>
    </row>
    <row r="27" spans="1:11" hidden="1" outlineLevel="1">
      <c r="A27" s="80" t="str">
        <f>IF(B27="","",MAX($A$7:A26)+1)</f>
        <v/>
      </c>
      <c r="B27" s="6" t="str">
        <f>GrandTotal!B356</f>
        <v/>
      </c>
      <c r="D27" s="33">
        <f ca="1">SUMIF(GrandTotal!$B:$B,$B27,GrandTotal!D:D)</f>
        <v>0</v>
      </c>
      <c r="E27" s="33">
        <f t="shared" ca="1" si="0"/>
        <v>0</v>
      </c>
      <c r="F27" s="33"/>
      <c r="G27" s="33">
        <f ca="1">SUMIF(GrandTotal!$B:$B,$B27,GrandTotal!G:G)</f>
        <v>0</v>
      </c>
      <c r="H27" s="33">
        <f ca="1">SUMIF(GrandTotal!$B:$B,$B27,GrandTotal!H:H)</f>
        <v>0</v>
      </c>
      <c r="I27" s="33">
        <f ca="1">SUMIF(GrandTotal!$B:$B,$B27,GrandTotal!I:I)</f>
        <v>0</v>
      </c>
      <c r="J27" s="33">
        <f ca="1">SUMIF(GrandTotal!$B:$B,$B27,GrandTotal!J:J)</f>
        <v>0</v>
      </c>
      <c r="K27" s="33">
        <f ca="1">SUMIF(GrandTotal!$B:$B,$B27,GrandTotal!K:K)</f>
        <v>0</v>
      </c>
    </row>
    <row r="28" spans="1:11" hidden="1" outlineLevel="1">
      <c r="A28" s="80" t="str">
        <f>IF(B28="","",MAX($A$7:A27)+1)</f>
        <v/>
      </c>
      <c r="B28" s="6" t="str">
        <f>GrandTotal!B357</f>
        <v/>
      </c>
      <c r="D28" s="33">
        <f ca="1">SUMIF(GrandTotal!$B:$B,$B28,GrandTotal!D:D)</f>
        <v>0</v>
      </c>
      <c r="E28" s="33">
        <f t="shared" ca="1" si="0"/>
        <v>0</v>
      </c>
      <c r="F28" s="33"/>
      <c r="G28" s="33">
        <f ca="1">SUMIF(GrandTotal!$B:$B,$B28,GrandTotal!G:G)</f>
        <v>0</v>
      </c>
      <c r="H28" s="33">
        <f ca="1">SUMIF(GrandTotal!$B:$B,$B28,GrandTotal!H:H)</f>
        <v>0</v>
      </c>
      <c r="I28" s="33">
        <f ca="1">SUMIF(GrandTotal!$B:$B,$B28,GrandTotal!I:I)</f>
        <v>0</v>
      </c>
      <c r="J28" s="33">
        <f ca="1">SUMIF(GrandTotal!$B:$B,$B28,GrandTotal!J:J)</f>
        <v>0</v>
      </c>
      <c r="K28" s="33">
        <f ca="1">SUMIF(GrandTotal!$B:$B,$B28,GrandTotal!K:K)</f>
        <v>0</v>
      </c>
    </row>
    <row r="29" spans="1:11" hidden="1" outlineLevel="1">
      <c r="A29" s="80" t="str">
        <f>IF(B29="","",MAX($A$7:A28)+1)</f>
        <v/>
      </c>
      <c r="B29" s="6" t="str">
        <f>GrandTotal!B358</f>
        <v/>
      </c>
      <c r="D29" s="33">
        <f ca="1">SUMIF(GrandTotal!$B:$B,$B29,GrandTotal!D:D)</f>
        <v>0</v>
      </c>
      <c r="E29" s="33">
        <f t="shared" ca="1" si="0"/>
        <v>0</v>
      </c>
      <c r="F29" s="33"/>
      <c r="G29" s="33">
        <f ca="1">SUMIF(GrandTotal!$B:$B,$B29,GrandTotal!G:G)</f>
        <v>0</v>
      </c>
      <c r="H29" s="33">
        <f ca="1">SUMIF(GrandTotal!$B:$B,$B29,GrandTotal!H:H)</f>
        <v>0</v>
      </c>
      <c r="I29" s="33">
        <f ca="1">SUMIF(GrandTotal!$B:$B,$B29,GrandTotal!I:I)</f>
        <v>0</v>
      </c>
      <c r="J29" s="33">
        <f ca="1">SUMIF(GrandTotal!$B:$B,$B29,GrandTotal!J:J)</f>
        <v>0</v>
      </c>
      <c r="K29" s="33">
        <f ca="1">SUMIF(GrandTotal!$B:$B,$B29,GrandTotal!K:K)</f>
        <v>0</v>
      </c>
    </row>
    <row r="30" spans="1:11" hidden="1" outlineLevel="1">
      <c r="A30" s="80" t="str">
        <f>IF(B30="","",MAX($A$7:A29)+1)</f>
        <v/>
      </c>
      <c r="B30" s="6" t="str">
        <f>GrandTotal!B359</f>
        <v/>
      </c>
      <c r="D30" s="33">
        <f ca="1">SUMIF(GrandTotal!$B:$B,$B30,GrandTotal!D:D)</f>
        <v>0</v>
      </c>
      <c r="E30" s="33">
        <f t="shared" ca="1" si="0"/>
        <v>0</v>
      </c>
      <c r="F30" s="33"/>
      <c r="G30" s="33">
        <f ca="1">SUMIF(GrandTotal!$B:$B,$B30,GrandTotal!G:G)</f>
        <v>0</v>
      </c>
      <c r="H30" s="33">
        <f ca="1">SUMIF(GrandTotal!$B:$B,$B30,GrandTotal!H:H)</f>
        <v>0</v>
      </c>
      <c r="I30" s="33">
        <f ca="1">SUMIF(GrandTotal!$B:$B,$B30,GrandTotal!I:I)</f>
        <v>0</v>
      </c>
      <c r="J30" s="33">
        <f ca="1">SUMIF(GrandTotal!$B:$B,$B30,GrandTotal!J:J)</f>
        <v>0</v>
      </c>
      <c r="K30" s="33">
        <f ca="1">SUMIF(GrandTotal!$B:$B,$B30,GrandTotal!K:K)</f>
        <v>0</v>
      </c>
    </row>
    <row r="31" spans="1:11" hidden="1" outlineLevel="1">
      <c r="A31" s="80" t="str">
        <f>IF(B31="","",MAX($A$7:A30)+1)</f>
        <v/>
      </c>
      <c r="B31" s="6" t="str">
        <f>GrandTotal!B360</f>
        <v/>
      </c>
      <c r="D31" s="33">
        <f ca="1">SUMIF(GrandTotal!$B:$B,$B31,GrandTotal!D:D)</f>
        <v>0</v>
      </c>
      <c r="E31" s="33">
        <f t="shared" ca="1" si="0"/>
        <v>0</v>
      </c>
      <c r="F31" s="33"/>
      <c r="G31" s="33">
        <f ca="1">SUMIF(GrandTotal!$B:$B,$B31,GrandTotal!G:G)</f>
        <v>0</v>
      </c>
      <c r="H31" s="33">
        <f ca="1">SUMIF(GrandTotal!$B:$B,$B31,GrandTotal!H:H)</f>
        <v>0</v>
      </c>
      <c r="I31" s="33">
        <f ca="1">SUMIF(GrandTotal!$B:$B,$B31,GrandTotal!I:I)</f>
        <v>0</v>
      </c>
      <c r="J31" s="33">
        <f ca="1">SUMIF(GrandTotal!$B:$B,$B31,GrandTotal!J:J)</f>
        <v>0</v>
      </c>
      <c r="K31" s="33">
        <f ca="1">SUMIF(GrandTotal!$B:$B,$B31,GrandTotal!K:K)</f>
        <v>0</v>
      </c>
    </row>
    <row r="32" spans="1:11" hidden="1" outlineLevel="1">
      <c r="A32" s="80" t="str">
        <f>IF(B32="","",MAX($A$7:A31)+1)</f>
        <v/>
      </c>
      <c r="B32" s="6" t="str">
        <f>GrandTotal!B361</f>
        <v/>
      </c>
      <c r="D32" s="33">
        <f ca="1">SUMIF(GrandTotal!$B:$B,$B32,GrandTotal!D:D)</f>
        <v>0</v>
      </c>
      <c r="E32" s="33">
        <f t="shared" ca="1" si="0"/>
        <v>0</v>
      </c>
      <c r="F32" s="33"/>
      <c r="G32" s="33">
        <f ca="1">SUMIF(GrandTotal!$B:$B,$B32,GrandTotal!G:G)</f>
        <v>0</v>
      </c>
      <c r="H32" s="33">
        <f ca="1">SUMIF(GrandTotal!$B:$B,$B32,GrandTotal!H:H)</f>
        <v>0</v>
      </c>
      <c r="I32" s="33">
        <f ca="1">SUMIF(GrandTotal!$B:$B,$B32,GrandTotal!I:I)</f>
        <v>0</v>
      </c>
      <c r="J32" s="33">
        <f ca="1">SUMIF(GrandTotal!$B:$B,$B32,GrandTotal!J:J)</f>
        <v>0</v>
      </c>
      <c r="K32" s="33">
        <f ca="1">SUMIF(GrandTotal!$B:$B,$B32,GrandTotal!K:K)</f>
        <v>0</v>
      </c>
    </row>
    <row r="33" spans="1:11" collapsed="1">
      <c r="A33" s="80"/>
    </row>
    <row r="34" spans="1:11">
      <c r="A34" s="80"/>
    </row>
    <row r="35" spans="1:11">
      <c r="A35" s="80"/>
    </row>
    <row r="36" spans="1:11">
      <c r="A36" s="80">
        <f>IF(B36="","",MAX($A$7:A29)+1)</f>
        <v>13</v>
      </c>
      <c r="B36" s="1" t="s">
        <v>348</v>
      </c>
    </row>
    <row r="37" spans="1:11">
      <c r="A37" s="80">
        <f>IF(B37="","",MAX($A$7:A36)+1)</f>
        <v>14</v>
      </c>
      <c r="B37" t="str">
        <f>B9</f>
        <v>INT_MAINS_PLANT</v>
      </c>
      <c r="D37" s="12">
        <f ca="1">IFERROR(D9/$D9,0)</f>
        <v>1</v>
      </c>
      <c r="E37" s="33">
        <f t="shared" ref="E37:E58" ca="1" si="1">IFERROR(IF(D37="","",IF(D37=0,0,IF(ABS(D37-SUM($G37:$K37))&lt;Check_Limit,0,1))),1)</f>
        <v>0</v>
      </c>
      <c r="G37" s="12">
        <f t="shared" ref="G37:K37" ca="1" si="2">IFERROR(G9/$D9,0)</f>
        <v>0.6116732102852861</v>
      </c>
      <c r="H37" s="12">
        <f t="shared" ca="1" si="2"/>
        <v>0.28505379957256449</v>
      </c>
      <c r="I37" s="12">
        <f t="shared" ca="1" si="2"/>
        <v>3.142581786929543E-4</v>
      </c>
      <c r="J37" s="12">
        <f t="shared" ca="1" si="2"/>
        <v>2.4838447850850644E-5</v>
      </c>
      <c r="K37" s="12">
        <f t="shared" ca="1" si="2"/>
        <v>0.10293389351560572</v>
      </c>
    </row>
    <row r="38" spans="1:11">
      <c r="A38" s="80">
        <f>IF(B38="","",MAX($A$7:A37)+1)</f>
        <v>15</v>
      </c>
      <c r="B38" t="str">
        <f t="shared" ref="B38:B57" si="3">B10</f>
        <v>INT_MAINS_SERVICES</v>
      </c>
      <c r="D38" s="12">
        <f t="shared" ref="D38:D58" ca="1" si="4">IFERROR(D10/$D10,0)</f>
        <v>1</v>
      </c>
      <c r="E38" s="33">
        <f t="shared" ca="1" si="1"/>
        <v>0</v>
      </c>
      <c r="G38" s="12">
        <f t="shared" ref="G38:K38" ca="1" si="5">IFERROR(G10/$D10,0)</f>
        <v>0.7047069304711191</v>
      </c>
      <c r="H38" s="12">
        <f t="shared" ca="1" si="5"/>
        <v>0.22542240958217508</v>
      </c>
      <c r="I38" s="12">
        <f t="shared" ca="1" si="5"/>
        <v>2.158247106877934E-4</v>
      </c>
      <c r="J38" s="12">
        <f t="shared" ca="1" si="5"/>
        <v>1.6682876164844558E-5</v>
      </c>
      <c r="K38" s="12">
        <f t="shared" ca="1" si="5"/>
        <v>6.9638152359853198E-2</v>
      </c>
    </row>
    <row r="39" spans="1:11">
      <c r="A39" s="80">
        <f>IF(B39="","",MAX($A$7:A38)+1)</f>
        <v>16</v>
      </c>
      <c r="B39" t="str">
        <f t="shared" si="3"/>
        <v>INT_DISTPT_SUBTOTAL</v>
      </c>
      <c r="D39" s="12">
        <f t="shared" ca="1" si="4"/>
        <v>1</v>
      </c>
      <c r="E39" s="33">
        <f t="shared" ca="1" si="1"/>
        <v>0</v>
      </c>
      <c r="G39" s="12">
        <f t="shared" ref="G39:K39" ca="1" si="6">IFERROR(G11/$D11,0)</f>
        <v>0.69740708871885826</v>
      </c>
      <c r="H39" s="12">
        <f t="shared" ca="1" si="6"/>
        <v>0.22972669620052122</v>
      </c>
      <c r="I39" s="12">
        <f t="shared" ca="1" si="6"/>
        <v>2.2860570950247538E-4</v>
      </c>
      <c r="J39" s="12">
        <f t="shared" ca="1" si="6"/>
        <v>1.2762404058219263E-3</v>
      </c>
      <c r="K39" s="12">
        <f t="shared" ca="1" si="6"/>
        <v>7.1361368965296254E-2</v>
      </c>
    </row>
    <row r="40" spans="1:11">
      <c r="A40" s="80">
        <f>IF(B40="","",MAX($A$7:A39)+1)</f>
        <v>17</v>
      </c>
      <c r="B40" t="str">
        <f t="shared" si="3"/>
        <v>INT_IND M&amp;R</v>
      </c>
      <c r="D40" s="12">
        <f t="shared" ca="1" si="4"/>
        <v>1</v>
      </c>
      <c r="E40" s="33">
        <f t="shared" ca="1" si="1"/>
        <v>0</v>
      </c>
      <c r="G40" s="12">
        <f t="shared" ref="G40:K40" ca="1" si="7">IFERROR(G12/$D12,0)</f>
        <v>0</v>
      </c>
      <c r="H40" s="12">
        <f t="shared" ca="1" si="7"/>
        <v>0.26245121279011341</v>
      </c>
      <c r="I40" s="12">
        <f t="shared" ca="1" si="7"/>
        <v>2.1140065386283857E-3</v>
      </c>
      <c r="J40" s="12">
        <f t="shared" ca="1" si="7"/>
        <v>0.13734663060563654</v>
      </c>
      <c r="K40" s="12">
        <f t="shared" ca="1" si="7"/>
        <v>0.59808815006562166</v>
      </c>
    </row>
    <row r="41" spans="1:11">
      <c r="A41" s="80">
        <f>IF(B41="","",MAX($A$7:A40)+1)</f>
        <v>18</v>
      </c>
      <c r="B41" t="str">
        <f t="shared" si="3"/>
        <v>INT_871-879</v>
      </c>
      <c r="D41" s="12">
        <f t="shared" ca="1" si="4"/>
        <v>1</v>
      </c>
      <c r="E41" s="33">
        <f t="shared" ca="1" si="1"/>
        <v>0</v>
      </c>
      <c r="G41" s="12">
        <f t="shared" ref="G41:K41" ca="1" si="8">IFERROR(G13/$D13,0)</f>
        <v>0.71194583890494578</v>
      </c>
      <c r="H41" s="12">
        <f t="shared" ca="1" si="8"/>
        <v>0.23189638994672454</v>
      </c>
      <c r="I41" s="12">
        <f t="shared" ca="1" si="8"/>
        <v>1.8766228258430573E-4</v>
      </c>
      <c r="J41" s="12">
        <f t="shared" ca="1" si="8"/>
        <v>1.412780333053753E-3</v>
      </c>
      <c r="K41" s="12">
        <f t="shared" ca="1" si="8"/>
        <v>5.4557328532691754E-2</v>
      </c>
    </row>
    <row r="42" spans="1:11">
      <c r="A42" s="80">
        <f>IF(B42="","",MAX($A$7:A41)+1)</f>
        <v>19</v>
      </c>
      <c r="B42" t="str">
        <f t="shared" si="3"/>
        <v>INT_866-893</v>
      </c>
      <c r="D42" s="12">
        <f t="shared" ca="1" si="4"/>
        <v>1</v>
      </c>
      <c r="E42" s="33">
        <f t="shared" ca="1" si="1"/>
        <v>0</v>
      </c>
      <c r="G42" s="12">
        <f t="shared" ref="G42:K42" ca="1" si="9">IFERROR(G14/$D14,0)</f>
        <v>0.64351237887327328</v>
      </c>
      <c r="H42" s="12">
        <f t="shared" ca="1" si="9"/>
        <v>0.26018700918295867</v>
      </c>
      <c r="I42" s="12">
        <f t="shared" ca="1" si="9"/>
        <v>2.9580816448748228E-4</v>
      </c>
      <c r="J42" s="12">
        <f t="shared" ca="1" si="9"/>
        <v>2.2352057731462368E-3</v>
      </c>
      <c r="K42" s="12">
        <f t="shared" ca="1" si="9"/>
        <v>9.3769598006134477E-2</v>
      </c>
    </row>
    <row r="43" spans="1:11">
      <c r="A43" s="80">
        <f>IF(B43="","",MAX($A$7:A42)+1)</f>
        <v>20</v>
      </c>
      <c r="B43" t="str">
        <f t="shared" si="3"/>
        <v>INT_LABOR</v>
      </c>
      <c r="D43" s="12">
        <f t="shared" ca="1" si="4"/>
        <v>1</v>
      </c>
      <c r="E43" s="33">
        <f t="shared" ca="1" si="1"/>
        <v>0</v>
      </c>
      <c r="G43" s="12">
        <f t="shared" ref="G43:K43" ca="1" si="10">IFERROR(G15/$D15,0)</f>
        <v>0.73250767240159709</v>
      </c>
      <c r="H43" s="12">
        <f t="shared" ca="1" si="10"/>
        <v>0.21903734973436401</v>
      </c>
      <c r="I43" s="12">
        <f t="shared" ca="1" si="10"/>
        <v>1.9365572212106435E-4</v>
      </c>
      <c r="J43" s="12">
        <f t="shared" ca="1" si="10"/>
        <v>1.9015654718554707E-3</v>
      </c>
      <c r="K43" s="12">
        <f t="shared" ca="1" si="10"/>
        <v>4.6359756670062584E-2</v>
      </c>
    </row>
    <row r="44" spans="1:11">
      <c r="A44" s="80">
        <f>IF(B44="","",MAX($A$7:A43)+1)</f>
        <v>21</v>
      </c>
      <c r="B44" t="str">
        <f t="shared" si="3"/>
        <v>INT_OM_Exc_A&amp;G,Gas,Uncoll</v>
      </c>
      <c r="D44" s="12">
        <f t="shared" ca="1" si="4"/>
        <v>1</v>
      </c>
      <c r="E44" s="33">
        <f t="shared" ca="1" si="1"/>
        <v>0</v>
      </c>
      <c r="G44" s="12">
        <f t="shared" ref="G44:K44" ca="1" si="11">IFERROR(G16/$D16,0)</f>
        <v>0.72163286640113922</v>
      </c>
      <c r="H44" s="12">
        <f t="shared" ca="1" si="11"/>
        <v>0.22009975237472293</v>
      </c>
      <c r="I44" s="12">
        <f t="shared" ca="1" si="11"/>
        <v>1.8996209422811872E-4</v>
      </c>
      <c r="J44" s="12">
        <f t="shared" ca="1" si="11"/>
        <v>1.4223529374803145E-3</v>
      </c>
      <c r="K44" s="12">
        <f t="shared" ca="1" si="11"/>
        <v>5.6655066192429694E-2</v>
      </c>
    </row>
    <row r="45" spans="1:11">
      <c r="A45" s="80">
        <f>IF(B45="","",MAX($A$7:A44)+1)</f>
        <v>22</v>
      </c>
      <c r="B45" t="str">
        <f t="shared" si="3"/>
        <v>INT_TOTAL PLANT</v>
      </c>
      <c r="D45" s="12">
        <f t="shared" ca="1" si="4"/>
        <v>1</v>
      </c>
      <c r="E45" s="33">
        <f t="shared" ca="1" si="1"/>
        <v>0</v>
      </c>
      <c r="G45" s="12">
        <f t="shared" ref="G45:K45" ca="1" si="12">IFERROR(G17/$D17,0)</f>
        <v>0.69740708871885781</v>
      </c>
      <c r="H45" s="12">
        <f t="shared" ca="1" si="12"/>
        <v>0.22972669620052111</v>
      </c>
      <c r="I45" s="12">
        <f t="shared" ca="1" si="12"/>
        <v>2.286057095024753E-4</v>
      </c>
      <c r="J45" s="12">
        <f t="shared" ca="1" si="12"/>
        <v>1.2762404058219259E-3</v>
      </c>
      <c r="K45" s="12">
        <f t="shared" ca="1" si="12"/>
        <v>7.1361368965296254E-2</v>
      </c>
    </row>
    <row r="46" spans="1:11">
      <c r="A46" s="80">
        <f>IF(B46="","",MAX($A$7:A45)+1)</f>
        <v>23</v>
      </c>
      <c r="B46" t="str">
        <f t="shared" si="3"/>
        <v>INT_RATEBASE</v>
      </c>
      <c r="D46" s="12">
        <f t="shared" ca="1" si="4"/>
        <v>1</v>
      </c>
      <c r="E46" s="33">
        <f t="shared" ca="1" si="1"/>
        <v>0</v>
      </c>
      <c r="G46" s="12">
        <f t="shared" ref="G46:K46" ca="1" si="13">IFERROR(G18/$D18,0)</f>
        <v>0.67677670956820635</v>
      </c>
      <c r="H46" s="12">
        <f t="shared" ca="1" si="13"/>
        <v>0.24962338471382206</v>
      </c>
      <c r="I46" s="12">
        <f t="shared" ca="1" si="13"/>
        <v>2.5891963733212623E-4</v>
      </c>
      <c r="J46" s="12">
        <f t="shared" ca="1" si="13"/>
        <v>1.2354151789971954E-3</v>
      </c>
      <c r="K46" s="12">
        <f t="shared" ca="1" si="13"/>
        <v>7.2105570901641977E-2</v>
      </c>
    </row>
    <row r="47" spans="1:11">
      <c r="A47" s="80">
        <f>IF(B47="","",MAX($A$7:A46)+1)</f>
        <v>24</v>
      </c>
      <c r="B47" t="str">
        <f t="shared" si="3"/>
        <v>INT_REVENUE REQUIREMENT</v>
      </c>
      <c r="D47" s="12">
        <f t="shared" ca="1" si="4"/>
        <v>1</v>
      </c>
      <c r="E47" s="33">
        <f t="shared" ca="1" si="1"/>
        <v>0</v>
      </c>
      <c r="G47" s="12">
        <f t="shared" ref="G47:K47" ca="1" si="14">IFERROR(G19/$D19,0)</f>
        <v>0.6913700751387587</v>
      </c>
      <c r="H47" s="12">
        <f t="shared" ca="1" si="14"/>
        <v>0.25799829922058215</v>
      </c>
      <c r="I47" s="12">
        <f t="shared" ca="1" si="14"/>
        <v>3.4919231881899569E-4</v>
      </c>
      <c r="J47" s="12">
        <f t="shared" ca="1" si="14"/>
        <v>1.0621665253426427E-3</v>
      </c>
      <c r="K47" s="12">
        <f t="shared" ca="1" si="14"/>
        <v>4.9220266796497936E-2</v>
      </c>
    </row>
    <row r="48" spans="1:11">
      <c r="A48" s="80" t="str">
        <f>IF(B48="","",MAX($A$7:A47)+1)</f>
        <v/>
      </c>
      <c r="B48" t="str">
        <f t="shared" si="3"/>
        <v/>
      </c>
      <c r="D48" s="12">
        <f t="shared" ca="1" si="4"/>
        <v>0</v>
      </c>
      <c r="E48" s="33">
        <f t="shared" ca="1" si="1"/>
        <v>0</v>
      </c>
      <c r="G48" s="12">
        <f t="shared" ref="G48:K48" ca="1" si="15">IFERROR(G20/$D20,0)</f>
        <v>0</v>
      </c>
      <c r="H48" s="12">
        <f t="shared" ca="1" si="15"/>
        <v>0</v>
      </c>
      <c r="I48" s="12">
        <f t="shared" ca="1" si="15"/>
        <v>0</v>
      </c>
      <c r="J48" s="12">
        <f t="shared" ca="1" si="15"/>
        <v>0</v>
      </c>
      <c r="K48" s="12">
        <f t="shared" ca="1" si="15"/>
        <v>0</v>
      </c>
    </row>
    <row r="49" spans="1:11">
      <c r="A49" s="80" t="str">
        <f>IF(B49="","",MAX($A$7:A48)+1)</f>
        <v/>
      </c>
      <c r="B49" t="str">
        <f t="shared" si="3"/>
        <v/>
      </c>
      <c r="D49" s="12">
        <f t="shared" ca="1" si="4"/>
        <v>0</v>
      </c>
      <c r="E49" s="33">
        <f t="shared" ca="1" si="1"/>
        <v>0</v>
      </c>
      <c r="G49" s="12">
        <f t="shared" ref="G49:K49" ca="1" si="16">IFERROR(G21/$D21,0)</f>
        <v>0</v>
      </c>
      <c r="H49" s="12">
        <f t="shared" ca="1" si="16"/>
        <v>0</v>
      </c>
      <c r="I49" s="12">
        <f t="shared" ca="1" si="16"/>
        <v>0</v>
      </c>
      <c r="J49" s="12">
        <f t="shared" ca="1" si="16"/>
        <v>0</v>
      </c>
      <c r="K49" s="12">
        <f t="shared" ca="1" si="16"/>
        <v>0</v>
      </c>
    </row>
    <row r="50" spans="1:11">
      <c r="A50" s="80" t="str">
        <f>IF(B50="","",MAX($A$7:A49)+1)</f>
        <v/>
      </c>
      <c r="B50" t="str">
        <f t="shared" si="3"/>
        <v/>
      </c>
      <c r="D50" s="12">
        <f t="shared" ca="1" si="4"/>
        <v>0</v>
      </c>
      <c r="E50" s="33">
        <f t="shared" ca="1" si="1"/>
        <v>0</v>
      </c>
      <c r="G50" s="12">
        <f t="shared" ref="G50:K50" ca="1" si="17">IFERROR(G22/$D22,0)</f>
        <v>0</v>
      </c>
      <c r="H50" s="12">
        <f t="shared" ca="1" si="17"/>
        <v>0</v>
      </c>
      <c r="I50" s="12">
        <f t="shared" ca="1" si="17"/>
        <v>0</v>
      </c>
      <c r="J50" s="12">
        <f t="shared" ca="1" si="17"/>
        <v>0</v>
      </c>
      <c r="K50" s="12">
        <f t="shared" ca="1" si="17"/>
        <v>0</v>
      </c>
    </row>
    <row r="51" spans="1:11">
      <c r="A51" s="80" t="str">
        <f>IF(B51="","",MAX($A$7:A50)+1)</f>
        <v/>
      </c>
      <c r="B51" t="str">
        <f>B23</f>
        <v/>
      </c>
      <c r="D51" s="12">
        <f t="shared" ca="1" si="4"/>
        <v>0</v>
      </c>
      <c r="E51" s="33">
        <f t="shared" ca="1" si="1"/>
        <v>0</v>
      </c>
      <c r="G51" s="12">
        <f t="shared" ref="G51:K51" ca="1" si="18">IFERROR(G23/$D23,0)</f>
        <v>0</v>
      </c>
      <c r="H51" s="12">
        <f t="shared" ca="1" si="18"/>
        <v>0</v>
      </c>
      <c r="I51" s="12">
        <f t="shared" ca="1" si="18"/>
        <v>0</v>
      </c>
      <c r="J51" s="12">
        <f t="shared" ca="1" si="18"/>
        <v>0</v>
      </c>
      <c r="K51" s="12">
        <f t="shared" ca="1" si="18"/>
        <v>0</v>
      </c>
    </row>
    <row r="52" spans="1:11">
      <c r="A52" s="80" t="str">
        <f>IF(B52="","",MAX($A$7:A51)+1)</f>
        <v/>
      </c>
      <c r="B52" t="str">
        <f t="shared" si="3"/>
        <v/>
      </c>
      <c r="D52" s="12">
        <f t="shared" ca="1" si="4"/>
        <v>0</v>
      </c>
      <c r="E52" s="33">
        <f t="shared" ca="1" si="1"/>
        <v>0</v>
      </c>
      <c r="G52" s="12">
        <f t="shared" ref="G52:K52" ca="1" si="19">IFERROR(G24/$D24,0)</f>
        <v>0</v>
      </c>
      <c r="H52" s="12">
        <f t="shared" ca="1" si="19"/>
        <v>0</v>
      </c>
      <c r="I52" s="12">
        <f t="shared" ca="1" si="19"/>
        <v>0</v>
      </c>
      <c r="J52" s="12">
        <f t="shared" ca="1" si="19"/>
        <v>0</v>
      </c>
      <c r="K52" s="12">
        <f t="shared" ca="1" si="19"/>
        <v>0</v>
      </c>
    </row>
    <row r="53" spans="1:11">
      <c r="A53" s="80" t="str">
        <f>IF(B53="","",MAX($A$7:A52)+1)</f>
        <v/>
      </c>
      <c r="B53" t="str">
        <f t="shared" si="3"/>
        <v/>
      </c>
      <c r="D53" s="12">
        <f t="shared" ca="1" si="4"/>
        <v>0</v>
      </c>
      <c r="E53" s="33">
        <f t="shared" ca="1" si="1"/>
        <v>0</v>
      </c>
      <c r="G53" s="12">
        <f t="shared" ref="G53:K53" ca="1" si="20">IFERROR(G25/$D25,0)</f>
        <v>0</v>
      </c>
      <c r="H53" s="12">
        <f t="shared" ca="1" si="20"/>
        <v>0</v>
      </c>
      <c r="I53" s="12">
        <f t="shared" ca="1" si="20"/>
        <v>0</v>
      </c>
      <c r="J53" s="12">
        <f t="shared" ca="1" si="20"/>
        <v>0</v>
      </c>
      <c r="K53" s="12">
        <f t="shared" ca="1" si="20"/>
        <v>0</v>
      </c>
    </row>
    <row r="54" spans="1:11">
      <c r="A54" s="80" t="str">
        <f>IF(B54="","",MAX($A$7:A53)+1)</f>
        <v/>
      </c>
      <c r="B54" t="str">
        <f t="shared" si="3"/>
        <v/>
      </c>
      <c r="D54" s="12">
        <f t="shared" ca="1" si="4"/>
        <v>0</v>
      </c>
      <c r="E54" s="33">
        <f t="shared" ca="1" si="1"/>
        <v>0</v>
      </c>
      <c r="G54" s="12">
        <f t="shared" ref="G54:K54" ca="1" si="21">IFERROR(G26/$D26,0)</f>
        <v>0</v>
      </c>
      <c r="H54" s="12">
        <f t="shared" ca="1" si="21"/>
        <v>0</v>
      </c>
      <c r="I54" s="12">
        <f t="shared" ca="1" si="21"/>
        <v>0</v>
      </c>
      <c r="J54" s="12">
        <f t="shared" ca="1" si="21"/>
        <v>0</v>
      </c>
      <c r="K54" s="12">
        <f t="shared" ca="1" si="21"/>
        <v>0</v>
      </c>
    </row>
    <row r="55" spans="1:11">
      <c r="A55" s="80" t="str">
        <f>IF(B55="","",MAX($A$7:A54)+1)</f>
        <v/>
      </c>
      <c r="B55" t="str">
        <f t="shared" si="3"/>
        <v/>
      </c>
      <c r="D55" s="12">
        <f t="shared" ca="1" si="4"/>
        <v>0</v>
      </c>
      <c r="E55" s="33">
        <f t="shared" ca="1" si="1"/>
        <v>0</v>
      </c>
      <c r="G55" s="12">
        <f t="shared" ref="G55:K55" ca="1" si="22">IFERROR(G27/$D27,0)</f>
        <v>0</v>
      </c>
      <c r="H55" s="12">
        <f t="shared" ca="1" si="22"/>
        <v>0</v>
      </c>
      <c r="I55" s="12">
        <f t="shared" ca="1" si="22"/>
        <v>0</v>
      </c>
      <c r="J55" s="12">
        <f t="shared" ca="1" si="22"/>
        <v>0</v>
      </c>
      <c r="K55" s="12">
        <f t="shared" ca="1" si="22"/>
        <v>0</v>
      </c>
    </row>
    <row r="56" spans="1:11">
      <c r="A56" s="80" t="str">
        <f>IF(B56="","",MAX($A$7:A55)+1)</f>
        <v/>
      </c>
      <c r="B56" t="str">
        <f t="shared" si="3"/>
        <v/>
      </c>
      <c r="D56" s="12">
        <f t="shared" ca="1" si="4"/>
        <v>0</v>
      </c>
      <c r="E56" s="33">
        <f t="shared" ca="1" si="1"/>
        <v>0</v>
      </c>
      <c r="G56" s="12">
        <f t="shared" ref="G56:K56" ca="1" si="23">IFERROR(G28/$D28,0)</f>
        <v>0</v>
      </c>
      <c r="H56" s="12">
        <f t="shared" ca="1" si="23"/>
        <v>0</v>
      </c>
      <c r="I56" s="12">
        <f t="shared" ca="1" si="23"/>
        <v>0</v>
      </c>
      <c r="J56" s="12">
        <f t="shared" ca="1" si="23"/>
        <v>0</v>
      </c>
      <c r="K56" s="12">
        <f t="shared" ca="1" si="23"/>
        <v>0</v>
      </c>
    </row>
    <row r="57" spans="1:11">
      <c r="A57" s="80" t="str">
        <f>IF(B57="","",MAX($A$7:A56)+1)</f>
        <v/>
      </c>
      <c r="B57" t="str">
        <f t="shared" si="3"/>
        <v/>
      </c>
      <c r="D57" s="12">
        <f t="shared" ca="1" si="4"/>
        <v>0</v>
      </c>
      <c r="E57" s="33">
        <f t="shared" ca="1" si="1"/>
        <v>0</v>
      </c>
      <c r="G57" s="12">
        <f t="shared" ref="G57:K57" ca="1" si="24">IFERROR(G29/$D29,0)</f>
        <v>0</v>
      </c>
      <c r="H57" s="12">
        <f t="shared" ca="1" si="24"/>
        <v>0</v>
      </c>
      <c r="I57" s="12">
        <f t="shared" ca="1" si="24"/>
        <v>0</v>
      </c>
      <c r="J57" s="12">
        <f t="shared" ca="1" si="24"/>
        <v>0</v>
      </c>
      <c r="K57" s="12">
        <f t="shared" ca="1" si="24"/>
        <v>0</v>
      </c>
    </row>
    <row r="58" spans="1:11">
      <c r="A58" s="80" t="str">
        <f>IF(B58="","",MAX($A$7:A57)+1)</f>
        <v/>
      </c>
      <c r="D58" s="12">
        <f t="shared" ca="1" si="4"/>
        <v>0</v>
      </c>
      <c r="E58" s="33">
        <f t="shared" ca="1" si="1"/>
        <v>0</v>
      </c>
      <c r="G58" s="12">
        <f t="shared" ref="G58:K58" ca="1" si="25">IFERROR(G30/$D30,0)</f>
        <v>0</v>
      </c>
      <c r="H58" s="12">
        <f t="shared" ca="1" si="25"/>
        <v>0</v>
      </c>
      <c r="I58" s="12">
        <f t="shared" ca="1" si="25"/>
        <v>0</v>
      </c>
      <c r="J58" s="12">
        <f t="shared" ca="1" si="25"/>
        <v>0</v>
      </c>
      <c r="K58" s="12">
        <f t="shared" ca="1" si="25"/>
        <v>0</v>
      </c>
    </row>
  </sheetData>
  <pageMargins left="0.7" right="0.7" top="0.75" bottom="0.75" header="0.3" footer="0.3"/>
  <pageSetup scale="78" orientation="portrait" horizontalDpi="1200" verticalDpi="12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B42B15-FAE0-485D-9921-F7AA704A3F15}">
  <sheetPr codeName="Sheet58">
    <tabColor theme="4" tint="-0.249977111117893"/>
  </sheetPr>
  <dimension ref="A1:K252"/>
  <sheetViews>
    <sheetView workbookViewId="0"/>
  </sheetViews>
  <sheetFormatPr defaultColWidth="9.15234375" defaultRowHeight="14.6" outlineLevelRow="1" outlineLevelCol="1"/>
  <cols>
    <col min="1" max="1" width="6.3046875" style="39" customWidth="1"/>
    <col min="2" max="2" width="37.15234375" style="39" customWidth="1"/>
    <col min="3" max="3" width="15.84375" style="39" hidden="1" customWidth="1" outlineLevel="1"/>
    <col min="4" max="4" width="16.15234375" style="39" bestFit="1" customWidth="1" collapsed="1"/>
    <col min="5" max="5" width="7.15234375" style="39" hidden="1" customWidth="1" outlineLevel="1"/>
    <col min="6" max="6" width="3" style="39" hidden="1" customWidth="1" outlineLevel="1"/>
    <col min="7" max="7" width="16.15234375" style="39" bestFit="1" customWidth="1" collapsed="1"/>
    <col min="8" max="8" width="16.3046875" style="39" bestFit="1" customWidth="1"/>
    <col min="9" max="9" width="14.53515625" style="39" bestFit="1" customWidth="1"/>
    <col min="10" max="10" width="14.69140625" style="39" bestFit="1" customWidth="1"/>
    <col min="11" max="11" width="14.84375" style="39" customWidth="1"/>
    <col min="12" max="16384" width="9.15234375" style="39"/>
  </cols>
  <sheetData>
    <row r="1" spans="1:11" ht="14.5" customHeight="1">
      <c r="B1" s="68"/>
      <c r="C1" s="68"/>
    </row>
    <row r="2" spans="1:11" ht="14.5" customHeight="1">
      <c r="B2" s="58" t="str">
        <f>'General Inputs'!$D$9</f>
        <v>COLUMBIA GAS OF KENTUCKY, INC.</v>
      </c>
      <c r="C2" s="68"/>
    </row>
    <row r="3" spans="1:11" ht="14.5" customHeight="1">
      <c r="B3" s="58" t="str">
        <f>'General Inputs'!$D$10</f>
        <v>Gas Class Cost of Service Study - Average of Customer-Demand and Demand-Commodity Methods</v>
      </c>
      <c r="C3" s="68"/>
    </row>
    <row r="4" spans="1:11" ht="14.5" customHeight="1">
      <c r="B4" s="58" t="str">
        <f>'General Inputs'!$D$11</f>
        <v>FORECASTED PERIOD 12/31/2024 TO 12/31/2025</v>
      </c>
      <c r="C4" s="68"/>
    </row>
    <row r="5" spans="1:11" ht="14.5" customHeight="1">
      <c r="B5" s="11" t="str" cm="1">
        <f t="array" aca="1" ref="B5" ca="1">VLOOKUP(_xlfn.TEXTAFTER(CELL("filename",A2),"]"),Contents!B:F,5,FALSE)</f>
        <v>Attachment RJA-2, Schedule 6 - Functionalized and Classified Rate Base and Revenue Requirement, and Unit Costs by Customer Class</v>
      </c>
      <c r="C5" s="68"/>
    </row>
    <row r="6" spans="1:11" ht="14.5" customHeight="1">
      <c r="A6" s="58"/>
      <c r="B6" s="68"/>
      <c r="C6" s="68"/>
    </row>
    <row r="7" spans="1:11" ht="49.5" customHeight="1">
      <c r="A7" s="95" t="s">
        <v>349</v>
      </c>
      <c r="B7" s="95" t="s">
        <v>350</v>
      </c>
      <c r="C7" s="95"/>
      <c r="D7" s="81" t="s">
        <v>351</v>
      </c>
      <c r="E7" s="81" t="s">
        <v>297</v>
      </c>
      <c r="F7" s="81"/>
      <c r="G7" s="81" t="str">
        <f>'General Inputs'!D$17</f>
        <v>GS-RESIDENTIAL</v>
      </c>
      <c r="H7" s="81" t="str">
        <f>'General Inputs'!E$17</f>
        <v>GS-OTHER</v>
      </c>
      <c r="I7" s="81" t="str">
        <f>'General Inputs'!F$17</f>
        <v>IUS</v>
      </c>
      <c r="J7" s="81" t="str">
        <f>'General Inputs'!G$17</f>
        <v>DS-ML</v>
      </c>
      <c r="K7" s="81" t="str">
        <f>'General Inputs'!H$17</f>
        <v>DS/IS</v>
      </c>
    </row>
    <row r="8" spans="1:11" ht="17.149999999999999">
      <c r="A8" s="95"/>
      <c r="B8" s="95"/>
      <c r="C8" s="95"/>
      <c r="D8" s="81"/>
      <c r="E8" s="81"/>
      <c r="F8" s="81"/>
      <c r="G8" s="81"/>
      <c r="H8" s="81"/>
      <c r="I8" s="81"/>
      <c r="J8" s="81"/>
      <c r="K8" s="81"/>
    </row>
    <row r="9" spans="1:11">
      <c r="A9" s="80">
        <f>IF(B9="","",MAX($A$7:A8)+1)</f>
        <v>1</v>
      </c>
      <c r="B9" s="58" t="s">
        <v>352</v>
      </c>
    </row>
    <row r="10" spans="1:11">
      <c r="A10" s="80" t="str">
        <f>IF(B10="","",MAX($A$7:A9)+1)</f>
        <v/>
      </c>
    </row>
    <row r="11" spans="1:11">
      <c r="A11" s="80">
        <f>IF(B11="","",MAX($A$7:A10)+1)</f>
        <v>2</v>
      </c>
      <c r="B11" s="58" t="str">
        <f>'General Inputs'!$D$14</f>
        <v>Distribution</v>
      </c>
      <c r="C11" s="58"/>
    </row>
    <row r="12" spans="1:11">
      <c r="A12" s="80">
        <f>IF(B12="","",MAX($A$7:A11)+1)</f>
        <v>3</v>
      </c>
      <c r="B12" s="85" t="s">
        <v>90</v>
      </c>
      <c r="C12" s="85" t="str">
        <f>INDEX('Input-Func_Class'!$B$31:$O$34,MATCH($B12,'Input-Func_Class'!$B$31:$B$34,0),MATCH($B11,'Input-Func_Class'!$B$31:$O$31,0))</f>
        <v>Dist_Dem</v>
      </c>
      <c r="D12" s="86">
        <f ca="1">SUM(G12:K12)</f>
        <v>284369732.30614895</v>
      </c>
      <c r="E12" s="84">
        <f t="shared" ref="E12:E57" ca="1" si="0">IF(D12="","",IF(D12=0,0,IF(ABS(D12-SUM($G12:$K12))&lt;Check_Limit,0,1)))</f>
        <v>0</v>
      </c>
      <c r="F12" s="84"/>
      <c r="G12" s="25">
        <f ca="1">SUM(IFERROR(INDIRECT("'"&amp;$C12&amp;"'!"&amp;ADDRESS(MATCH($B$57,'Input-Accounts'!$B:$B,0),COLUMN())),0))</f>
        <v>148905728.94910005</v>
      </c>
      <c r="H12" s="25">
        <f ca="1">SUM(IFERROR(INDIRECT("'"&amp;$C12&amp;"'!"&amp;ADDRESS(MATCH($B$57,'Input-Accounts'!$B:$B,0),COLUMN())),0))</f>
        <v>101096791.00026573</v>
      </c>
      <c r="I12" s="25">
        <f ca="1">SUM(IFERROR(INDIRECT("'"&amp;$C12&amp;"'!"&amp;ADDRESS(MATCH($B$57,'Input-Accounts'!$B:$B,0),COLUMN())),0))</f>
        <v>118811.54212461565</v>
      </c>
      <c r="J12" s="25">
        <f ca="1">SUM(IFERROR(INDIRECT("'"&amp;$C12&amp;"'!"&amp;ADDRESS(MATCH($B$57,'Input-Accounts'!$B:$B,0),COLUMN())),0))</f>
        <v>27801.742470520712</v>
      </c>
      <c r="K12" s="25">
        <f ca="1">SUM(IFERROR(INDIRECT("'"&amp;$C12&amp;"'!"&amp;ADDRESS(MATCH($B$57,'Input-Accounts'!$B:$B,0),COLUMN())),0))</f>
        <v>34220599.072187968</v>
      </c>
    </row>
    <row r="13" spans="1:11">
      <c r="A13" s="80">
        <f>IF(B13="","",MAX($A$7:A12)+1)</f>
        <v>4</v>
      </c>
      <c r="B13" s="85" t="s">
        <v>91</v>
      </c>
      <c r="C13" s="85" t="str">
        <f>INDEX('Input-Func_Class'!$B$31:$O$34,MATCH($B13,'Input-Func_Class'!$B$31:$B$34,0),MATCH($B11,'Input-Func_Class'!$B$31:$O$31,0))</f>
        <v>Dist_Comm</v>
      </c>
      <c r="D13" s="86">
        <f ca="1">SUM(G13:K13)</f>
        <v>0</v>
      </c>
      <c r="E13" s="84">
        <f t="shared" ca="1" si="0"/>
        <v>0</v>
      </c>
      <c r="F13" s="84"/>
      <c r="G13" s="25">
        <f ca="1">SUM(IFERROR(INDIRECT("'"&amp;$C13&amp;"'!"&amp;ADDRESS(MATCH($B$57,'Input-Accounts'!$B:$B,0),COLUMN())),0))</f>
        <v>0</v>
      </c>
      <c r="H13" s="25">
        <f ca="1">SUM(IFERROR(INDIRECT("'"&amp;$C13&amp;"'!"&amp;ADDRESS(MATCH($B$57,'Input-Accounts'!$B:$B,0),COLUMN())),0))</f>
        <v>0</v>
      </c>
      <c r="I13" s="25">
        <f ca="1">SUM(IFERROR(INDIRECT("'"&amp;$C13&amp;"'!"&amp;ADDRESS(MATCH($B$57,'Input-Accounts'!$B:$B,0),COLUMN())),0))</f>
        <v>0</v>
      </c>
      <c r="J13" s="25">
        <f ca="1">SUM(IFERROR(INDIRECT("'"&amp;$C13&amp;"'!"&amp;ADDRESS(MATCH($B$57,'Input-Accounts'!$B:$B,0),COLUMN())),0))</f>
        <v>0</v>
      </c>
      <c r="K13" s="25">
        <f ca="1">SUM(IFERROR(INDIRECT("'"&amp;$C13&amp;"'!"&amp;ADDRESS(MATCH($B$57,'Input-Accounts'!$B:$B,0),COLUMN())),0))</f>
        <v>0</v>
      </c>
    </row>
    <row r="14" spans="1:11">
      <c r="A14" s="80">
        <f>IF(B14="","",MAX($A$7:A13)+1)</f>
        <v>5</v>
      </c>
      <c r="B14" s="85" t="s">
        <v>92</v>
      </c>
      <c r="C14" s="85" t="str">
        <f>INDEX('Input-Func_Class'!$B$31:$O$34,MATCH($B14,'Input-Func_Class'!$B$31:$B$34,0),MATCH($B11,'Input-Func_Class'!$B$31:$O$31,0))</f>
        <v>Dist_Cust</v>
      </c>
      <c r="D14" s="86">
        <f ca="1">SUM(G14:K14)</f>
        <v>85884442.88256149</v>
      </c>
      <c r="E14" s="84">
        <f t="shared" ca="1" si="0"/>
        <v>0</v>
      </c>
      <c r="F14" s="84"/>
      <c r="G14" s="25">
        <f ca="1">SUM(IFERROR(INDIRECT("'"&amp;$C14&amp;"'!"&amp;ADDRESS(MATCH($B$57,'Input-Accounts'!$B:$B,0),COLUMN())),0))</f>
        <v>77182734.521609649</v>
      </c>
      <c r="H14" s="25">
        <f ca="1">SUM(IFERROR(INDIRECT("'"&amp;$C14&amp;"'!"&amp;ADDRESS(MATCH($B$57,'Input-Accounts'!$B:$B,0),COLUMN())),0))</f>
        <v>8652698.5013115518</v>
      </c>
      <c r="I14" s="25">
        <f ca="1">SUM(IFERROR(INDIRECT("'"&amp;$C14&amp;"'!"&amp;ADDRESS(MATCH($B$57,'Input-Accounts'!$B:$B,0),COLUMN())),0))</f>
        <v>1229.4257603454901</v>
      </c>
      <c r="J14" s="25">
        <f ca="1">SUM(IFERROR(INDIRECT("'"&amp;$C14&amp;"'!"&amp;ADDRESS(MATCH($B$57,'Input-Accounts'!$B:$B,0),COLUMN())),0))</f>
        <v>9668.2353092302546</v>
      </c>
      <c r="K14" s="25">
        <f ca="1">SUM(IFERROR(INDIRECT("'"&amp;$C14&amp;"'!"&amp;ADDRESS(MATCH($B$57,'Input-Accounts'!$B:$B,0),COLUMN())),0))</f>
        <v>38112.198570710148</v>
      </c>
    </row>
    <row r="15" spans="1:11">
      <c r="A15" s="80">
        <f>IF(B15="","",MAX($A$7:A14)+1)</f>
        <v>6</v>
      </c>
      <c r="B15" s="39" t="s">
        <v>353</v>
      </c>
      <c r="D15" s="87">
        <f ca="1">SUM(D12:D14)</f>
        <v>370254175.18871045</v>
      </c>
      <c r="E15" s="84">
        <f t="shared" ca="1" si="0"/>
        <v>0</v>
      </c>
      <c r="F15" s="84"/>
      <c r="G15" s="87">
        <f t="shared" ref="G15:K15" ca="1" si="1">SUM(G12:G14)</f>
        <v>226088463.47070968</v>
      </c>
      <c r="H15" s="87">
        <f t="shared" ca="1" si="1"/>
        <v>109749489.50157729</v>
      </c>
      <c r="I15" s="87">
        <f t="shared" ca="1" si="1"/>
        <v>120040.96788496114</v>
      </c>
      <c r="J15" s="87">
        <f t="shared" ca="1" si="1"/>
        <v>37469.977779750967</v>
      </c>
      <c r="K15" s="87">
        <f t="shared" ca="1" si="1"/>
        <v>34258711.270758681</v>
      </c>
    </row>
    <row r="16" spans="1:11">
      <c r="A16" s="80" t="str">
        <f>IF(B16="","",MAX($A$7:A15)+1)</f>
        <v/>
      </c>
      <c r="D16" s="88"/>
      <c r="E16" s="84" t="str">
        <f t="shared" si="0"/>
        <v/>
      </c>
      <c r="F16" s="84"/>
      <c r="G16" s="88"/>
      <c r="H16" s="88"/>
      <c r="I16" s="88"/>
      <c r="J16" s="88"/>
      <c r="K16" s="88"/>
    </row>
    <row r="17" spans="1:11">
      <c r="A17" s="80">
        <f>IF(B17="","",MAX($A$7:A16)+1)</f>
        <v>7</v>
      </c>
      <c r="B17" s="58" t="str">
        <f>'General Inputs'!$E$14</f>
        <v>On Site</v>
      </c>
      <c r="C17" s="58"/>
      <c r="E17" s="84" t="str">
        <f t="shared" si="0"/>
        <v/>
      </c>
      <c r="F17" s="84"/>
    </row>
    <row r="18" spans="1:11">
      <c r="A18" s="80">
        <f>IF(B18="","",MAX($A$7:A17)+1)</f>
        <v>8</v>
      </c>
      <c r="B18" s="85" t="str">
        <f>$B$12</f>
        <v>Demand</v>
      </c>
      <c r="C18" s="85" t="str">
        <f>INDEX('Input-Func_Class'!$B$31:$O$34,MATCH($B18,'Input-Func_Class'!$B$31:$B$34,0),MATCH($B17,'Input-Func_Class'!$B$31:$O$31,0))</f>
        <v>OnSite_Dem</v>
      </c>
      <c r="D18" s="86">
        <f ca="1">SUM(G18:K18)</f>
        <v>0</v>
      </c>
      <c r="E18" s="84">
        <f t="shared" ca="1" si="0"/>
        <v>0</v>
      </c>
      <c r="F18" s="84"/>
      <c r="G18" s="25">
        <f ca="1">SUM(IFERROR(INDIRECT("'"&amp;$C18&amp;"'!"&amp;ADDRESS(MATCH($B$57,'Input-Accounts'!$B:$B,0),COLUMN())),0))</f>
        <v>0</v>
      </c>
      <c r="H18" s="25">
        <f ca="1">SUM(IFERROR(INDIRECT("'"&amp;$C18&amp;"'!"&amp;ADDRESS(MATCH($B$57,'Input-Accounts'!$B:$B,0),COLUMN())),0))</f>
        <v>0</v>
      </c>
      <c r="I18" s="25">
        <f ca="1">SUM(IFERROR(INDIRECT("'"&amp;$C18&amp;"'!"&amp;ADDRESS(MATCH($B$57,'Input-Accounts'!$B:$B,0),COLUMN())),0))</f>
        <v>0</v>
      </c>
      <c r="J18" s="25">
        <f ca="1">SUM(IFERROR(INDIRECT("'"&amp;$C18&amp;"'!"&amp;ADDRESS(MATCH($B$57,'Input-Accounts'!$B:$B,0),COLUMN())),0))</f>
        <v>0</v>
      </c>
      <c r="K18" s="25">
        <f ca="1">SUM(IFERROR(INDIRECT("'"&amp;$C18&amp;"'!"&amp;ADDRESS(MATCH($B$57,'Input-Accounts'!$B:$B,0),COLUMN())),0))</f>
        <v>0</v>
      </c>
    </row>
    <row r="19" spans="1:11">
      <c r="A19" s="80">
        <f>IF(B19="","",MAX($A$7:A18)+1)</f>
        <v>9</v>
      </c>
      <c r="B19" s="85" t="str">
        <f>$B$13</f>
        <v>Commodity</v>
      </c>
      <c r="C19" s="85" t="str">
        <f>INDEX('Input-Func_Class'!$B$31:$O$34,MATCH($B19,'Input-Func_Class'!$B$31:$B$34,0),MATCH($B17,'Input-Func_Class'!$B$31:$O$31,0))</f>
        <v>OnSite_Comm</v>
      </c>
      <c r="D19" s="86">
        <f ca="1">SUM(G19:K19)</f>
        <v>0</v>
      </c>
      <c r="E19" s="84">
        <f t="shared" ca="1" si="0"/>
        <v>0</v>
      </c>
      <c r="F19" s="84"/>
      <c r="G19" s="25">
        <f ca="1">SUM(IFERROR(INDIRECT("'"&amp;$C19&amp;"'!"&amp;ADDRESS(MATCH($B$57,'Input-Accounts'!$B:$B,0),COLUMN())),0))</f>
        <v>0</v>
      </c>
      <c r="H19" s="25">
        <f ca="1">SUM(IFERROR(INDIRECT("'"&amp;$C19&amp;"'!"&amp;ADDRESS(MATCH($B$57,'Input-Accounts'!$B:$B,0),COLUMN())),0))</f>
        <v>0</v>
      </c>
      <c r="I19" s="25">
        <f ca="1">SUM(IFERROR(INDIRECT("'"&amp;$C19&amp;"'!"&amp;ADDRESS(MATCH($B$57,'Input-Accounts'!$B:$B,0),COLUMN())),0))</f>
        <v>0</v>
      </c>
      <c r="J19" s="25">
        <f ca="1">SUM(IFERROR(INDIRECT("'"&amp;$C19&amp;"'!"&amp;ADDRESS(MATCH($B$57,'Input-Accounts'!$B:$B,0),COLUMN())),0))</f>
        <v>0</v>
      </c>
      <c r="K19" s="25">
        <f ca="1">SUM(IFERROR(INDIRECT("'"&amp;$C19&amp;"'!"&amp;ADDRESS(MATCH($B$57,'Input-Accounts'!$B:$B,0),COLUMN())),0))</f>
        <v>0</v>
      </c>
    </row>
    <row r="20" spans="1:11">
      <c r="A20" s="80">
        <f>IF(B20="","",MAX($A$7:A19)+1)</f>
        <v>10</v>
      </c>
      <c r="B20" s="85" t="str">
        <f>$B$14</f>
        <v>Customer</v>
      </c>
      <c r="C20" s="85" t="str">
        <f>INDEX('Input-Func_Class'!$B$31:$O$34,MATCH($B20,'Input-Func_Class'!$B$31:$B$34,0),MATCH($B17,'Input-Func_Class'!$B$31:$O$31,0))</f>
        <v>OnSite_Cust</v>
      </c>
      <c r="D20" s="86">
        <f ca="1">SUM(G20:K20)</f>
        <v>148573136.57448515</v>
      </c>
      <c r="E20" s="84">
        <f t="shared" ca="1" si="0"/>
        <v>0</v>
      </c>
      <c r="F20" s="84"/>
      <c r="G20" s="25">
        <f ca="1">SUM(IFERROR(INDIRECT("'"&amp;$C20&amp;"'!"&amp;ADDRESS(MATCH($B$57,'Input-Accounts'!$B:$B,0),COLUMN())),0))</f>
        <v>125041777.41850384</v>
      </c>
      <c r="H20" s="25">
        <f ca="1">SUM(IFERROR(INDIRECT("'"&amp;$C20&amp;"'!"&amp;ADDRESS(MATCH($B$57,'Input-Accounts'!$B:$B,0),COLUMN())),0))</f>
        <v>19761940.142725013</v>
      </c>
      <c r="I20" s="25">
        <f ca="1">SUM(IFERROR(INDIRECT("'"&amp;$C20&amp;"'!"&amp;ADDRESS(MATCH($B$57,'Input-Accounts'!$B:$B,0),COLUMN())),0))</f>
        <v>14293.611514767479</v>
      </c>
      <c r="J20" s="25">
        <f ca="1">SUM(IFERROR(INDIRECT("'"&amp;$C20&amp;"'!"&amp;ADDRESS(MATCH($B$57,'Input-Accounts'!$B:$B,0),COLUMN())),0))</f>
        <v>603497.15845081117</v>
      </c>
      <c r="K20" s="25">
        <f ca="1">SUM(IFERROR(INDIRECT("'"&amp;$C20&amp;"'!"&amp;ADDRESS(MATCH($B$57,'Input-Accounts'!$B:$B,0),COLUMN())),0))</f>
        <v>3151628.2432907368</v>
      </c>
    </row>
    <row r="21" spans="1:11">
      <c r="A21" s="80">
        <f>IF(B21="","",MAX($A$7:A20)+1)</f>
        <v>11</v>
      </c>
      <c r="B21" s="39" t="s">
        <v>353</v>
      </c>
      <c r="D21" s="87">
        <f ca="1">SUM(D18:D20)</f>
        <v>148573136.57448515</v>
      </c>
      <c r="E21" s="84">
        <f t="shared" ca="1" si="0"/>
        <v>0</v>
      </c>
      <c r="F21" s="84"/>
      <c r="G21" s="87">
        <f t="shared" ref="G21:K21" ca="1" si="2">SUM(G18:G20)</f>
        <v>125041777.41850384</v>
      </c>
      <c r="H21" s="87">
        <f t="shared" ca="1" si="2"/>
        <v>19761940.142725013</v>
      </c>
      <c r="I21" s="87">
        <f t="shared" ca="1" si="2"/>
        <v>14293.611514767479</v>
      </c>
      <c r="J21" s="87">
        <f t="shared" ca="1" si="2"/>
        <v>603497.15845081117</v>
      </c>
      <c r="K21" s="87">
        <f t="shared" ca="1" si="2"/>
        <v>3151628.2432907368</v>
      </c>
    </row>
    <row r="22" spans="1:11">
      <c r="A22" s="80" t="str">
        <f>IF(B22="","",MAX($A$7:A21)+1)</f>
        <v/>
      </c>
      <c r="B22" s="83"/>
      <c r="C22" s="83"/>
      <c r="E22" s="84" t="str">
        <f t="shared" si="0"/>
        <v/>
      </c>
      <c r="F22" s="84"/>
    </row>
    <row r="23" spans="1:11">
      <c r="A23" s="80">
        <f>IF(B23="","",MAX($A$7:A22)+1)</f>
        <v>12</v>
      </c>
      <c r="B23" s="58" t="str">
        <f>'General Inputs'!$F$14</f>
        <v>Cust Accts</v>
      </c>
      <c r="C23" s="58"/>
      <c r="E23" s="84" t="str">
        <f t="shared" si="0"/>
        <v/>
      </c>
      <c r="F23" s="84"/>
    </row>
    <row r="24" spans="1:11">
      <c r="A24" s="80">
        <f>IF(B24="","",MAX($A$7:A23)+1)</f>
        <v>13</v>
      </c>
      <c r="B24" s="85" t="str">
        <f>$B$12</f>
        <v>Demand</v>
      </c>
      <c r="C24" s="85" t="str">
        <f>INDEX('Input-Func_Class'!$B$31:$O$34,MATCH($B24,'Input-Func_Class'!$B$31:$B$34,0),MATCH($B23,'Input-Func_Class'!$B$31:$O$31,0))</f>
        <v>CustAccts_Dem</v>
      </c>
      <c r="D24" s="86">
        <f ca="1">SUM(G24:K24)</f>
        <v>0</v>
      </c>
      <c r="E24" s="84">
        <f t="shared" ca="1" si="0"/>
        <v>0</v>
      </c>
      <c r="F24" s="84"/>
      <c r="G24" s="25">
        <f ca="1">SUM(IFERROR(INDIRECT("'"&amp;$C24&amp;"'!"&amp;ADDRESS(MATCH($B$57,'Input-Accounts'!$B:$B,0),COLUMN())),0))</f>
        <v>0</v>
      </c>
      <c r="H24" s="25">
        <f ca="1">SUM(IFERROR(INDIRECT("'"&amp;$C24&amp;"'!"&amp;ADDRESS(MATCH($B$57,'Input-Accounts'!$B:$B,0),COLUMN())),0))</f>
        <v>0</v>
      </c>
      <c r="I24" s="25">
        <f ca="1">SUM(IFERROR(INDIRECT("'"&amp;$C24&amp;"'!"&amp;ADDRESS(MATCH($B$57,'Input-Accounts'!$B:$B,0),COLUMN())),0))</f>
        <v>0</v>
      </c>
      <c r="J24" s="25">
        <f ca="1">SUM(IFERROR(INDIRECT("'"&amp;$C24&amp;"'!"&amp;ADDRESS(MATCH($B$57,'Input-Accounts'!$B:$B,0),COLUMN())),0))</f>
        <v>0</v>
      </c>
      <c r="K24" s="25">
        <f ca="1">SUM(IFERROR(INDIRECT("'"&amp;$C24&amp;"'!"&amp;ADDRESS(MATCH($B$57,'Input-Accounts'!$B:$B,0),COLUMN())),0))</f>
        <v>0</v>
      </c>
    </row>
    <row r="25" spans="1:11">
      <c r="A25" s="80">
        <f>IF(B25="","",MAX($A$7:A24)+1)</f>
        <v>14</v>
      </c>
      <c r="B25" s="85" t="str">
        <f>$B$13</f>
        <v>Commodity</v>
      </c>
      <c r="C25" s="85" t="str">
        <f>INDEX('Input-Func_Class'!$B$31:$O$34,MATCH($B25,'Input-Func_Class'!$B$31:$B$34,0),MATCH($B23,'Input-Func_Class'!$B$31:$O$31,0))</f>
        <v>CustAccts_Comm</v>
      </c>
      <c r="D25" s="86">
        <f ca="1">SUM(G25:K25)</f>
        <v>0</v>
      </c>
      <c r="E25" s="84">
        <f t="shared" ca="1" si="0"/>
        <v>0</v>
      </c>
      <c r="F25" s="84"/>
      <c r="G25" s="25">
        <f ca="1">SUM(IFERROR(INDIRECT("'"&amp;$C25&amp;"'!"&amp;ADDRESS(MATCH($B$57,'Input-Accounts'!$B:$B,0),COLUMN())),0))</f>
        <v>0</v>
      </c>
      <c r="H25" s="25">
        <f ca="1">SUM(IFERROR(INDIRECT("'"&amp;$C25&amp;"'!"&amp;ADDRESS(MATCH($B$57,'Input-Accounts'!$B:$B,0),COLUMN())),0))</f>
        <v>0</v>
      </c>
      <c r="I25" s="25">
        <f ca="1">SUM(IFERROR(INDIRECT("'"&amp;$C25&amp;"'!"&amp;ADDRESS(MATCH($B$57,'Input-Accounts'!$B:$B,0),COLUMN())),0))</f>
        <v>0</v>
      </c>
      <c r="J25" s="25">
        <f ca="1">SUM(IFERROR(INDIRECT("'"&amp;$C25&amp;"'!"&amp;ADDRESS(MATCH($B$57,'Input-Accounts'!$B:$B,0),COLUMN())),0))</f>
        <v>0</v>
      </c>
      <c r="K25" s="25">
        <f ca="1">SUM(IFERROR(INDIRECT("'"&amp;$C25&amp;"'!"&amp;ADDRESS(MATCH($B$57,'Input-Accounts'!$B:$B,0),COLUMN())),0))</f>
        <v>0</v>
      </c>
    </row>
    <row r="26" spans="1:11">
      <c r="A26" s="80">
        <f>IF(B26="","",MAX($A$7:A25)+1)</f>
        <v>15</v>
      </c>
      <c r="B26" s="85" t="str">
        <f>$B$14</f>
        <v>Customer</v>
      </c>
      <c r="C26" s="85" t="str">
        <f>INDEX('Input-Func_Class'!$B$31:$O$34,MATCH($B26,'Input-Func_Class'!$B$31:$B$34,0),MATCH($B23,'Input-Func_Class'!$B$31:$O$31,0))</f>
        <v>CustAccts_Cust</v>
      </c>
      <c r="D26" s="86">
        <f ca="1">SUM(G26:K26)</f>
        <v>0</v>
      </c>
      <c r="E26" s="84">
        <f t="shared" ca="1" si="0"/>
        <v>0</v>
      </c>
      <c r="F26" s="84"/>
      <c r="G26" s="25">
        <f ca="1">SUM(IFERROR(INDIRECT("'"&amp;$C26&amp;"'!"&amp;ADDRESS(MATCH($B$57,'Input-Accounts'!$B:$B,0),COLUMN())),0))</f>
        <v>0</v>
      </c>
      <c r="H26" s="25">
        <f ca="1">SUM(IFERROR(INDIRECT("'"&amp;$C26&amp;"'!"&amp;ADDRESS(MATCH($B$57,'Input-Accounts'!$B:$B,0),COLUMN())),0))</f>
        <v>0</v>
      </c>
      <c r="I26" s="25">
        <f ca="1">SUM(IFERROR(INDIRECT("'"&amp;$C26&amp;"'!"&amp;ADDRESS(MATCH($B$57,'Input-Accounts'!$B:$B,0),COLUMN())),0))</f>
        <v>0</v>
      </c>
      <c r="J26" s="25">
        <f ca="1">SUM(IFERROR(INDIRECT("'"&amp;$C26&amp;"'!"&amp;ADDRESS(MATCH($B$57,'Input-Accounts'!$B:$B,0),COLUMN())),0))</f>
        <v>0</v>
      </c>
      <c r="K26" s="25">
        <f ca="1">SUM(IFERROR(INDIRECT("'"&amp;$C26&amp;"'!"&amp;ADDRESS(MATCH($B$57,'Input-Accounts'!$B:$B,0),COLUMN())),0))</f>
        <v>0</v>
      </c>
    </row>
    <row r="27" spans="1:11">
      <c r="A27" s="80">
        <f>IF(B27="","",MAX($A$7:A26)+1)</f>
        <v>16</v>
      </c>
      <c r="B27" s="39" t="s">
        <v>353</v>
      </c>
      <c r="D27" s="87">
        <f ca="1">SUM(D24:D26)</f>
        <v>0</v>
      </c>
      <c r="E27" s="84">
        <f t="shared" ca="1" si="0"/>
        <v>0</v>
      </c>
      <c r="F27" s="84"/>
      <c r="G27" s="87">
        <f t="shared" ref="G27:K27" ca="1" si="3">SUM(G24:G26)</f>
        <v>0</v>
      </c>
      <c r="H27" s="87">
        <f t="shared" ca="1" si="3"/>
        <v>0</v>
      </c>
      <c r="I27" s="87">
        <f t="shared" ca="1" si="3"/>
        <v>0</v>
      </c>
      <c r="J27" s="87">
        <f t="shared" ca="1" si="3"/>
        <v>0</v>
      </c>
      <c r="K27" s="87">
        <f t="shared" ca="1" si="3"/>
        <v>0</v>
      </c>
    </row>
    <row r="28" spans="1:11">
      <c r="A28" s="80" t="str">
        <f>IF(B28="","",MAX($A$7:A27)+1)</f>
        <v/>
      </c>
      <c r="B28" s="83"/>
      <c r="C28" s="83"/>
      <c r="E28" s="84" t="str">
        <f t="shared" si="0"/>
        <v/>
      </c>
      <c r="F28" s="84"/>
    </row>
    <row r="29" spans="1:11">
      <c r="A29" s="80">
        <f>IF(B29="","",MAX($A$7:A28)+1)</f>
        <v>17</v>
      </c>
      <c r="B29" s="58" t="str">
        <f>'General Inputs'!$G$14</f>
        <v>Gas Costs</v>
      </c>
      <c r="C29" s="58"/>
      <c r="E29" s="84" t="str">
        <f t="shared" si="0"/>
        <v/>
      </c>
      <c r="F29" s="84"/>
    </row>
    <row r="30" spans="1:11">
      <c r="A30" s="80">
        <f>IF(B30="","",MAX($A$7:A29)+1)</f>
        <v>18</v>
      </c>
      <c r="B30" s="85" t="str">
        <f>$B$12</f>
        <v>Demand</v>
      </c>
      <c r="C30" s="85" t="str">
        <f>INDEX('Input-Func_Class'!$B$31:$O$34,MATCH($B30,'Input-Func_Class'!$B$31:$B$34,0),MATCH($B29,'Input-Func_Class'!$B$31:$O$31,0))</f>
        <v>Gas_Dem</v>
      </c>
      <c r="D30" s="86">
        <f ca="1">SUM(G30:K30)</f>
        <v>0</v>
      </c>
      <c r="E30" s="84">
        <f t="shared" ca="1" si="0"/>
        <v>0</v>
      </c>
      <c r="F30" s="84"/>
      <c r="G30" s="25">
        <f ca="1">SUM(IFERROR(INDIRECT("'"&amp;$C30&amp;"'!"&amp;ADDRESS(MATCH($B$57,'Input-Accounts'!$B:$B,0),COLUMN())),0))</f>
        <v>0</v>
      </c>
      <c r="H30" s="25">
        <f ca="1">SUM(IFERROR(INDIRECT("'"&amp;$C30&amp;"'!"&amp;ADDRESS(MATCH($B$57,'Input-Accounts'!$B:$B,0),COLUMN())),0))</f>
        <v>0</v>
      </c>
      <c r="I30" s="25">
        <f ca="1">SUM(IFERROR(INDIRECT("'"&amp;$C30&amp;"'!"&amp;ADDRESS(MATCH($B$57,'Input-Accounts'!$B:$B,0),COLUMN())),0))</f>
        <v>0</v>
      </c>
      <c r="J30" s="25">
        <f ca="1">SUM(IFERROR(INDIRECT("'"&amp;$C30&amp;"'!"&amp;ADDRESS(MATCH($B$57,'Input-Accounts'!$B:$B,0),COLUMN())),0))</f>
        <v>0</v>
      </c>
      <c r="K30" s="25">
        <f ca="1">SUM(IFERROR(INDIRECT("'"&amp;$C30&amp;"'!"&amp;ADDRESS(MATCH($B$57,'Input-Accounts'!$B:$B,0),COLUMN())),0))</f>
        <v>0</v>
      </c>
    </row>
    <row r="31" spans="1:11">
      <c r="A31" s="80">
        <f>IF(B31="","",MAX($A$7:A30)+1)</f>
        <v>19</v>
      </c>
      <c r="B31" s="85" t="str">
        <f>$B$13</f>
        <v>Commodity</v>
      </c>
      <c r="C31" s="85" t="str">
        <f>INDEX('Input-Func_Class'!$B$31:$O$34,MATCH($B31,'Input-Func_Class'!$B$31:$B$34,0),MATCH($B29,'Input-Func_Class'!$B$31:$O$31,0))</f>
        <v>Gas_Comm</v>
      </c>
      <c r="D31" s="86">
        <f ca="1">SUM(G31:K31)</f>
        <v>0</v>
      </c>
      <c r="E31" s="84">
        <f t="shared" ca="1" si="0"/>
        <v>0</v>
      </c>
      <c r="F31" s="84"/>
      <c r="G31" s="25">
        <f ca="1">SUM(IFERROR(INDIRECT("'"&amp;$C31&amp;"'!"&amp;ADDRESS(MATCH($B$57,'Input-Accounts'!$B:$B,0),COLUMN())),0))</f>
        <v>0</v>
      </c>
      <c r="H31" s="25">
        <f ca="1">SUM(IFERROR(INDIRECT("'"&amp;$C31&amp;"'!"&amp;ADDRESS(MATCH($B$57,'Input-Accounts'!$B:$B,0),COLUMN())),0))</f>
        <v>0</v>
      </c>
      <c r="I31" s="25">
        <f ca="1">SUM(IFERROR(INDIRECT("'"&amp;$C31&amp;"'!"&amp;ADDRESS(MATCH($B$57,'Input-Accounts'!$B:$B,0),COLUMN())),0))</f>
        <v>0</v>
      </c>
      <c r="J31" s="25">
        <f ca="1">SUM(IFERROR(INDIRECT("'"&amp;$C31&amp;"'!"&amp;ADDRESS(MATCH($B$57,'Input-Accounts'!$B:$B,0),COLUMN())),0))</f>
        <v>0</v>
      </c>
      <c r="K31" s="25">
        <f ca="1">SUM(IFERROR(INDIRECT("'"&amp;$C31&amp;"'!"&amp;ADDRESS(MATCH($B$57,'Input-Accounts'!$B:$B,0),COLUMN())),0))</f>
        <v>0</v>
      </c>
    </row>
    <row r="32" spans="1:11">
      <c r="A32" s="80">
        <f>IF(B32="","",MAX($A$7:A31)+1)</f>
        <v>20</v>
      </c>
      <c r="B32" s="85" t="str">
        <f>$B$14</f>
        <v>Customer</v>
      </c>
      <c r="C32" s="85" t="str">
        <f>INDEX('Input-Func_Class'!$B$31:$O$34,MATCH($B32,'Input-Func_Class'!$B$31:$B$34,0),MATCH($B29,'Input-Func_Class'!$B$31:$O$31,0))</f>
        <v>Gas_Cust</v>
      </c>
      <c r="D32" s="86">
        <f ca="1">SUM(G32:K32)</f>
        <v>0</v>
      </c>
      <c r="E32" s="84">
        <f t="shared" ca="1" si="0"/>
        <v>0</v>
      </c>
      <c r="F32" s="84"/>
      <c r="G32" s="25">
        <f ca="1">SUM(IFERROR(INDIRECT("'"&amp;$C32&amp;"'!"&amp;ADDRESS(MATCH($B$57,'Input-Accounts'!$B:$B,0),COLUMN())),0))</f>
        <v>0</v>
      </c>
      <c r="H32" s="25">
        <f ca="1">SUM(IFERROR(INDIRECT("'"&amp;$C32&amp;"'!"&amp;ADDRESS(MATCH($B$57,'Input-Accounts'!$B:$B,0),COLUMN())),0))</f>
        <v>0</v>
      </c>
      <c r="I32" s="25">
        <f ca="1">SUM(IFERROR(INDIRECT("'"&amp;$C32&amp;"'!"&amp;ADDRESS(MATCH($B$57,'Input-Accounts'!$B:$B,0),COLUMN())),0))</f>
        <v>0</v>
      </c>
      <c r="J32" s="25">
        <f ca="1">SUM(IFERROR(INDIRECT("'"&amp;$C32&amp;"'!"&amp;ADDRESS(MATCH($B$57,'Input-Accounts'!$B:$B,0),COLUMN())),0))</f>
        <v>0</v>
      </c>
      <c r="K32" s="25">
        <f ca="1">SUM(IFERROR(INDIRECT("'"&amp;$C32&amp;"'!"&amp;ADDRESS(MATCH($B$57,'Input-Accounts'!$B:$B,0),COLUMN())),0))</f>
        <v>0</v>
      </c>
    </row>
    <row r="33" spans="1:11">
      <c r="A33" s="80">
        <f>IF(B33="","",MAX($A$7:A32)+1)</f>
        <v>21</v>
      </c>
      <c r="B33" s="39" t="s">
        <v>353</v>
      </c>
      <c r="D33" s="87">
        <f ca="1">SUM(D30:D32)</f>
        <v>0</v>
      </c>
      <c r="E33" s="84">
        <f t="shared" ca="1" si="0"/>
        <v>0</v>
      </c>
      <c r="F33" s="84"/>
      <c r="G33" s="87">
        <f t="shared" ref="G33:K33" ca="1" si="4">SUM(G30:G32)</f>
        <v>0</v>
      </c>
      <c r="H33" s="87">
        <f t="shared" ca="1" si="4"/>
        <v>0</v>
      </c>
      <c r="I33" s="87">
        <f t="shared" ca="1" si="4"/>
        <v>0</v>
      </c>
      <c r="J33" s="87">
        <f t="shared" ca="1" si="4"/>
        <v>0</v>
      </c>
      <c r="K33" s="87">
        <f t="shared" ca="1" si="4"/>
        <v>0</v>
      </c>
    </row>
    <row r="34" spans="1:11" hidden="1" outlineLevel="1">
      <c r="A34" s="80" t="str">
        <f>IF(B34="","",MAX($A$7:A33)+1)</f>
        <v/>
      </c>
      <c r="D34" s="88"/>
      <c r="E34" s="84" t="str">
        <f t="shared" si="0"/>
        <v/>
      </c>
      <c r="F34" s="84"/>
      <c r="G34" s="88"/>
      <c r="H34" s="88"/>
      <c r="I34" s="88"/>
      <c r="J34" s="88"/>
      <c r="K34" s="88"/>
    </row>
    <row r="35" spans="1:11" hidden="1" outlineLevel="1">
      <c r="A35" s="80">
        <f>IF(B35="","",MAX($A$7:A34)+1)</f>
        <v>22</v>
      </c>
      <c r="B35" s="58" t="str">
        <f>'General Inputs'!$H$14</f>
        <v>Function 5</v>
      </c>
      <c r="C35" s="58"/>
      <c r="E35" s="84" t="str">
        <f t="shared" si="0"/>
        <v/>
      </c>
      <c r="F35" s="84"/>
    </row>
    <row r="36" spans="1:11" hidden="1" outlineLevel="1">
      <c r="A36" s="80">
        <f>IF(B36="","",MAX($A$7:A35)+1)</f>
        <v>23</v>
      </c>
      <c r="B36" s="85" t="str">
        <f>$B$12</f>
        <v>Demand</v>
      </c>
      <c r="C36" s="85">
        <f>INDEX('Input-Func_Class'!$B$31:$O$34,MATCH($B36,'Input-Func_Class'!$B$31:$B$34,0),MATCH($B35,'Input-Func_Class'!$B$31:$O$31,0))</f>
        <v>0</v>
      </c>
      <c r="D36" s="86">
        <f ca="1">SUM(G36:K36)</f>
        <v>0</v>
      </c>
      <c r="E36" s="84">
        <f t="shared" ca="1" si="0"/>
        <v>0</v>
      </c>
      <c r="F36" s="84"/>
      <c r="G36" s="25">
        <f ca="1">SUM(IFERROR(INDIRECT("'"&amp;$C36&amp;"'!"&amp;ADDRESS(MATCH($B$57,'Input-Accounts'!$B:$B,0),COLUMN())),0))</f>
        <v>0</v>
      </c>
      <c r="H36" s="25">
        <f ca="1">SUM(IFERROR(INDIRECT("'"&amp;$C36&amp;"'!"&amp;ADDRESS(MATCH($B$57,'Input-Accounts'!$B:$B,0),COLUMN())),0))</f>
        <v>0</v>
      </c>
      <c r="I36" s="25">
        <f ca="1">SUM(IFERROR(INDIRECT("'"&amp;$C36&amp;"'!"&amp;ADDRESS(MATCH($B$57,'Input-Accounts'!$B:$B,0),COLUMN())),0))</f>
        <v>0</v>
      </c>
      <c r="J36" s="25">
        <f ca="1">SUM(IFERROR(INDIRECT("'"&amp;$C36&amp;"'!"&amp;ADDRESS(MATCH($B$57,'Input-Accounts'!$B:$B,0),COLUMN())),0))</f>
        <v>0</v>
      </c>
      <c r="K36" s="25">
        <f ca="1">SUM(IFERROR(INDIRECT("'"&amp;$C36&amp;"'!"&amp;ADDRESS(MATCH($B$57,'Input-Accounts'!$B:$B,0),COLUMN())),0))</f>
        <v>0</v>
      </c>
    </row>
    <row r="37" spans="1:11" hidden="1" outlineLevel="1">
      <c r="A37" s="80">
        <f>IF(B37="","",MAX($A$7:A36)+1)</f>
        <v>24</v>
      </c>
      <c r="B37" s="85" t="str">
        <f>$B$13</f>
        <v>Commodity</v>
      </c>
      <c r="C37" s="85">
        <f>INDEX('Input-Func_Class'!$B$31:$O$34,MATCH($B37,'Input-Func_Class'!$B$31:$B$34,0),MATCH($B35,'Input-Func_Class'!$B$31:$O$31,0))</f>
        <v>0</v>
      </c>
      <c r="D37" s="86">
        <f ca="1">SUM(G37:K37)</f>
        <v>0</v>
      </c>
      <c r="E37" s="84">
        <f t="shared" ca="1" si="0"/>
        <v>0</v>
      </c>
      <c r="F37" s="84"/>
      <c r="G37" s="25">
        <f ca="1">SUM(IFERROR(INDIRECT("'"&amp;$C37&amp;"'!"&amp;ADDRESS(MATCH($B$57,'Input-Accounts'!$B:$B,0),COLUMN())),0))</f>
        <v>0</v>
      </c>
      <c r="H37" s="25">
        <f ca="1">SUM(IFERROR(INDIRECT("'"&amp;$C37&amp;"'!"&amp;ADDRESS(MATCH($B$57,'Input-Accounts'!$B:$B,0),COLUMN())),0))</f>
        <v>0</v>
      </c>
      <c r="I37" s="25">
        <f ca="1">SUM(IFERROR(INDIRECT("'"&amp;$C37&amp;"'!"&amp;ADDRESS(MATCH($B$57,'Input-Accounts'!$B:$B,0),COLUMN())),0))</f>
        <v>0</v>
      </c>
      <c r="J37" s="25">
        <f ca="1">SUM(IFERROR(INDIRECT("'"&amp;$C37&amp;"'!"&amp;ADDRESS(MATCH($B$57,'Input-Accounts'!$B:$B,0),COLUMN())),0))</f>
        <v>0</v>
      </c>
      <c r="K37" s="25">
        <f ca="1">SUM(IFERROR(INDIRECT("'"&amp;$C37&amp;"'!"&amp;ADDRESS(MATCH($B$57,'Input-Accounts'!$B:$B,0),COLUMN())),0))</f>
        <v>0</v>
      </c>
    </row>
    <row r="38" spans="1:11" hidden="1" outlineLevel="1">
      <c r="A38" s="80">
        <f>IF(B38="","",MAX($A$7:A37)+1)</f>
        <v>25</v>
      </c>
      <c r="B38" s="85" t="str">
        <f>$B$14</f>
        <v>Customer</v>
      </c>
      <c r="C38" s="85">
        <f>INDEX('Input-Func_Class'!$B$31:$O$34,MATCH($B38,'Input-Func_Class'!$B$31:$B$34,0),MATCH($B35,'Input-Func_Class'!$B$31:$O$31,0))</f>
        <v>0</v>
      </c>
      <c r="D38" s="86">
        <f ca="1">SUM(G38:K38)</f>
        <v>0</v>
      </c>
      <c r="E38" s="84">
        <f t="shared" ca="1" si="0"/>
        <v>0</v>
      </c>
      <c r="F38" s="84"/>
      <c r="G38" s="25">
        <f ca="1">SUM(IFERROR(INDIRECT("'"&amp;$C38&amp;"'!"&amp;ADDRESS(MATCH($B$57,'Input-Accounts'!$B:$B,0),COLUMN())),0))</f>
        <v>0</v>
      </c>
      <c r="H38" s="25">
        <f ca="1">SUM(IFERROR(INDIRECT("'"&amp;$C38&amp;"'!"&amp;ADDRESS(MATCH($B$57,'Input-Accounts'!$B:$B,0),COLUMN())),0))</f>
        <v>0</v>
      </c>
      <c r="I38" s="25">
        <f ca="1">SUM(IFERROR(INDIRECT("'"&amp;$C38&amp;"'!"&amp;ADDRESS(MATCH($B$57,'Input-Accounts'!$B:$B,0),COLUMN())),0))</f>
        <v>0</v>
      </c>
      <c r="J38" s="25">
        <f ca="1">SUM(IFERROR(INDIRECT("'"&amp;$C38&amp;"'!"&amp;ADDRESS(MATCH($B$57,'Input-Accounts'!$B:$B,0),COLUMN())),0))</f>
        <v>0</v>
      </c>
      <c r="K38" s="25">
        <f ca="1">SUM(IFERROR(INDIRECT("'"&amp;$C38&amp;"'!"&amp;ADDRESS(MATCH($B$57,'Input-Accounts'!$B:$B,0),COLUMN())),0))</f>
        <v>0</v>
      </c>
    </row>
    <row r="39" spans="1:11" hidden="1" outlineLevel="1">
      <c r="A39" s="80">
        <f>IF(B39="","",MAX($A$7:A38)+1)</f>
        <v>26</v>
      </c>
      <c r="B39" s="39" t="s">
        <v>353</v>
      </c>
      <c r="D39" s="87">
        <f ca="1">SUM(D36:D38)</f>
        <v>0</v>
      </c>
      <c r="E39" s="84">
        <f t="shared" ca="1" si="0"/>
        <v>0</v>
      </c>
      <c r="F39" s="84"/>
      <c r="G39" s="87">
        <f t="shared" ref="G39:K39" ca="1" si="5">SUM(G36:G38)</f>
        <v>0</v>
      </c>
      <c r="H39" s="87">
        <f t="shared" ca="1" si="5"/>
        <v>0</v>
      </c>
      <c r="I39" s="87">
        <f t="shared" ca="1" si="5"/>
        <v>0</v>
      </c>
      <c r="J39" s="87">
        <f t="shared" ca="1" si="5"/>
        <v>0</v>
      </c>
      <c r="K39" s="87">
        <f t="shared" ca="1" si="5"/>
        <v>0</v>
      </c>
    </row>
    <row r="40" spans="1:11" hidden="1" outlineLevel="1">
      <c r="A40" s="80" t="str">
        <f>IF(B40="","",MAX($A$7:A39)+1)</f>
        <v/>
      </c>
      <c r="D40" s="88"/>
      <c r="E40" s="84" t="str">
        <f t="shared" si="0"/>
        <v/>
      </c>
      <c r="F40" s="84"/>
      <c r="G40" s="88"/>
      <c r="H40" s="88"/>
      <c r="I40" s="88"/>
      <c r="J40" s="88"/>
      <c r="K40" s="88"/>
    </row>
    <row r="41" spans="1:11" hidden="1" outlineLevel="1">
      <c r="A41" s="80">
        <f>IF(B41="","",MAX($A$7:A40)+1)</f>
        <v>27</v>
      </c>
      <c r="B41" s="58" t="str">
        <f>'General Inputs'!$I$14</f>
        <v>Function 6</v>
      </c>
      <c r="C41" s="58"/>
      <c r="E41" s="84" t="str">
        <f t="shared" si="0"/>
        <v/>
      </c>
      <c r="F41" s="84"/>
    </row>
    <row r="42" spans="1:11" hidden="1" outlineLevel="1">
      <c r="A42" s="80">
        <f>IF(B42="","",MAX($A$7:A41)+1)</f>
        <v>28</v>
      </c>
      <c r="B42" s="85" t="str">
        <f>$B$12</f>
        <v>Demand</v>
      </c>
      <c r="C42" s="85">
        <f>INDEX('Input-Func_Class'!$B$31:$O$34,MATCH($B42,'Input-Func_Class'!$B$31:$B$34,0),MATCH($B41,'Input-Func_Class'!$B$31:$O$31,0))</f>
        <v>0</v>
      </c>
      <c r="D42" s="86">
        <f ca="1">SUM(G42:K42)</f>
        <v>0</v>
      </c>
      <c r="E42" s="84">
        <f t="shared" ca="1" si="0"/>
        <v>0</v>
      </c>
      <c r="F42" s="84"/>
      <c r="G42" s="25">
        <f ca="1">SUM(IFERROR(INDIRECT("'"&amp;$C42&amp;"'!"&amp;ADDRESS(MATCH($B$57,'Input-Accounts'!$B:$B,0),COLUMN())),0))</f>
        <v>0</v>
      </c>
      <c r="H42" s="25">
        <f ca="1">SUM(IFERROR(INDIRECT("'"&amp;$C42&amp;"'!"&amp;ADDRESS(MATCH($B$57,'Input-Accounts'!$B:$B,0),COLUMN())),0))</f>
        <v>0</v>
      </c>
      <c r="I42" s="25">
        <f ca="1">SUM(IFERROR(INDIRECT("'"&amp;$C42&amp;"'!"&amp;ADDRESS(MATCH($B$57,'Input-Accounts'!$B:$B,0),COLUMN())),0))</f>
        <v>0</v>
      </c>
      <c r="J42" s="25">
        <f ca="1">SUM(IFERROR(INDIRECT("'"&amp;$C42&amp;"'!"&amp;ADDRESS(MATCH($B$57,'Input-Accounts'!$B:$B,0),COLUMN())),0))</f>
        <v>0</v>
      </c>
      <c r="K42" s="25">
        <f ca="1">SUM(IFERROR(INDIRECT("'"&amp;$C42&amp;"'!"&amp;ADDRESS(MATCH($B$57,'Input-Accounts'!$B:$B,0),COLUMN())),0))</f>
        <v>0</v>
      </c>
    </row>
    <row r="43" spans="1:11" hidden="1" outlineLevel="1">
      <c r="A43" s="80">
        <f>IF(B43="","",MAX($A$7:A42)+1)</f>
        <v>29</v>
      </c>
      <c r="B43" s="85" t="str">
        <f>$B$13</f>
        <v>Commodity</v>
      </c>
      <c r="C43" s="85">
        <f>INDEX('Input-Func_Class'!$B$31:$O$34,MATCH($B43,'Input-Func_Class'!$B$31:$B$34,0),MATCH($B41,'Input-Func_Class'!$B$31:$O$31,0))</f>
        <v>0</v>
      </c>
      <c r="D43" s="86">
        <f ca="1">SUM(G43:K43)</f>
        <v>0</v>
      </c>
      <c r="E43" s="84">
        <f t="shared" ca="1" si="0"/>
        <v>0</v>
      </c>
      <c r="F43" s="84"/>
      <c r="G43" s="25">
        <f ca="1">SUM(IFERROR(INDIRECT("'"&amp;$C43&amp;"'!"&amp;ADDRESS(MATCH($B$57,'Input-Accounts'!$B:$B,0),COLUMN())),0))</f>
        <v>0</v>
      </c>
      <c r="H43" s="25">
        <f ca="1">SUM(IFERROR(INDIRECT("'"&amp;$C43&amp;"'!"&amp;ADDRESS(MATCH($B$57,'Input-Accounts'!$B:$B,0),COLUMN())),0))</f>
        <v>0</v>
      </c>
      <c r="I43" s="25">
        <f ca="1">SUM(IFERROR(INDIRECT("'"&amp;$C43&amp;"'!"&amp;ADDRESS(MATCH($B$57,'Input-Accounts'!$B:$B,0),COLUMN())),0))</f>
        <v>0</v>
      </c>
      <c r="J43" s="25">
        <f ca="1">SUM(IFERROR(INDIRECT("'"&amp;$C43&amp;"'!"&amp;ADDRESS(MATCH($B$57,'Input-Accounts'!$B:$B,0),COLUMN())),0))</f>
        <v>0</v>
      </c>
      <c r="K43" s="25">
        <f ca="1">SUM(IFERROR(INDIRECT("'"&amp;$C43&amp;"'!"&amp;ADDRESS(MATCH($B$57,'Input-Accounts'!$B:$B,0),COLUMN())),0))</f>
        <v>0</v>
      </c>
    </row>
    <row r="44" spans="1:11" hidden="1" outlineLevel="1">
      <c r="A44" s="80">
        <f>IF(B44="","",MAX($A$7:A43)+1)</f>
        <v>30</v>
      </c>
      <c r="B44" s="85" t="str">
        <f>$B$14</f>
        <v>Customer</v>
      </c>
      <c r="C44" s="85">
        <f>INDEX('Input-Func_Class'!$B$31:$O$34,MATCH($B44,'Input-Func_Class'!$B$31:$B$34,0),MATCH($B41,'Input-Func_Class'!$B$31:$O$31,0))</f>
        <v>0</v>
      </c>
      <c r="D44" s="86">
        <f ca="1">SUM(G44:K44)</f>
        <v>0</v>
      </c>
      <c r="E44" s="84">
        <f t="shared" ca="1" si="0"/>
        <v>0</v>
      </c>
      <c r="F44" s="84"/>
      <c r="G44" s="25">
        <f ca="1">SUM(IFERROR(INDIRECT("'"&amp;$C44&amp;"'!"&amp;ADDRESS(MATCH($B$57,'Input-Accounts'!$B:$B,0),COLUMN())),0))</f>
        <v>0</v>
      </c>
      <c r="H44" s="25">
        <f ca="1">SUM(IFERROR(INDIRECT("'"&amp;$C44&amp;"'!"&amp;ADDRESS(MATCH($B$57,'Input-Accounts'!$B:$B,0),COLUMN())),0))</f>
        <v>0</v>
      </c>
      <c r="I44" s="25">
        <f ca="1">SUM(IFERROR(INDIRECT("'"&amp;$C44&amp;"'!"&amp;ADDRESS(MATCH($B$57,'Input-Accounts'!$B:$B,0),COLUMN())),0))</f>
        <v>0</v>
      </c>
      <c r="J44" s="25">
        <f ca="1">SUM(IFERROR(INDIRECT("'"&amp;$C44&amp;"'!"&amp;ADDRESS(MATCH($B$57,'Input-Accounts'!$B:$B,0),COLUMN())),0))</f>
        <v>0</v>
      </c>
      <c r="K44" s="25">
        <f ca="1">SUM(IFERROR(INDIRECT("'"&amp;$C44&amp;"'!"&amp;ADDRESS(MATCH($B$57,'Input-Accounts'!$B:$B,0),COLUMN())),0))</f>
        <v>0</v>
      </c>
    </row>
    <row r="45" spans="1:11" hidden="1" outlineLevel="1">
      <c r="A45" s="80">
        <f>IF(B45="","",MAX($A$7:A44)+1)</f>
        <v>31</v>
      </c>
      <c r="B45" s="39" t="s">
        <v>353</v>
      </c>
      <c r="D45" s="87">
        <f ca="1">SUM(D42:D44)</f>
        <v>0</v>
      </c>
      <c r="E45" s="84">
        <f t="shared" ca="1" si="0"/>
        <v>0</v>
      </c>
      <c r="F45" s="84"/>
      <c r="G45" s="87">
        <f t="shared" ref="G45:K45" ca="1" si="6">SUM(G42:G44)</f>
        <v>0</v>
      </c>
      <c r="H45" s="87">
        <f t="shared" ca="1" si="6"/>
        <v>0</v>
      </c>
      <c r="I45" s="87">
        <f t="shared" ca="1" si="6"/>
        <v>0</v>
      </c>
      <c r="J45" s="87">
        <f t="shared" ca="1" si="6"/>
        <v>0</v>
      </c>
      <c r="K45" s="87">
        <f t="shared" ca="1" si="6"/>
        <v>0</v>
      </c>
    </row>
    <row r="46" spans="1:11" hidden="1" outlineLevel="1">
      <c r="A46" s="80" t="str">
        <f>IF(B46="","",MAX($A$7:A45)+1)</f>
        <v/>
      </c>
      <c r="D46" s="88"/>
      <c r="E46" s="84" t="str">
        <f t="shared" si="0"/>
        <v/>
      </c>
      <c r="F46" s="84"/>
      <c r="G46" s="88"/>
      <c r="H46" s="88"/>
      <c r="I46" s="88"/>
      <c r="J46" s="88"/>
      <c r="K46" s="88"/>
    </row>
    <row r="47" spans="1:11" hidden="1" outlineLevel="1">
      <c r="A47" s="80">
        <f>IF(B47="","",MAX($A$7:A46)+1)</f>
        <v>32</v>
      </c>
      <c r="B47" s="58" t="str">
        <f>'General Inputs'!$J$14</f>
        <v>Function 7</v>
      </c>
      <c r="C47" s="58"/>
      <c r="E47" s="84" t="str">
        <f t="shared" si="0"/>
        <v/>
      </c>
      <c r="F47" s="84"/>
    </row>
    <row r="48" spans="1:11" hidden="1" outlineLevel="1">
      <c r="A48" s="80">
        <f>IF(B48="","",MAX($A$7:A47)+1)</f>
        <v>33</v>
      </c>
      <c r="B48" s="85" t="str">
        <f>$B$12</f>
        <v>Demand</v>
      </c>
      <c r="C48" s="85">
        <f>INDEX('Input-Func_Class'!$B$31:$O$34,MATCH($B48,'Input-Func_Class'!$B$31:$B$34,0),MATCH($B47,'Input-Func_Class'!$B$31:$O$31,0))</f>
        <v>0</v>
      </c>
      <c r="D48" s="86">
        <f ca="1">SUM(G48:K48)</f>
        <v>0</v>
      </c>
      <c r="E48" s="84">
        <f t="shared" ca="1" si="0"/>
        <v>0</v>
      </c>
      <c r="F48" s="84"/>
      <c r="G48" s="25">
        <f ca="1">SUM(IFERROR(INDIRECT("'"&amp;$C48&amp;"'!"&amp;ADDRESS(MATCH($B$57,'Input-Accounts'!$B:$B,0),COLUMN())),0))</f>
        <v>0</v>
      </c>
      <c r="H48" s="25">
        <f ca="1">SUM(IFERROR(INDIRECT("'"&amp;$C48&amp;"'!"&amp;ADDRESS(MATCH($B$57,'Input-Accounts'!$B:$B,0),COLUMN())),0))</f>
        <v>0</v>
      </c>
      <c r="I48" s="25">
        <f ca="1">SUM(IFERROR(INDIRECT("'"&amp;$C48&amp;"'!"&amp;ADDRESS(MATCH($B$57,'Input-Accounts'!$B:$B,0),COLUMN())),0))</f>
        <v>0</v>
      </c>
      <c r="J48" s="25">
        <f ca="1">SUM(IFERROR(INDIRECT("'"&amp;$C48&amp;"'!"&amp;ADDRESS(MATCH($B$57,'Input-Accounts'!$B:$B,0),COLUMN())),0))</f>
        <v>0</v>
      </c>
      <c r="K48" s="25">
        <f ca="1">SUM(IFERROR(INDIRECT("'"&amp;$C48&amp;"'!"&amp;ADDRESS(MATCH($B$57,'Input-Accounts'!$B:$B,0),COLUMN())),0))</f>
        <v>0</v>
      </c>
    </row>
    <row r="49" spans="1:11" hidden="1" outlineLevel="1">
      <c r="A49" s="80">
        <f>IF(B49="","",MAX($A$7:A48)+1)</f>
        <v>34</v>
      </c>
      <c r="B49" s="85" t="str">
        <f>$B$13</f>
        <v>Commodity</v>
      </c>
      <c r="C49" s="85">
        <f>INDEX('Input-Func_Class'!$B$31:$O$34,MATCH($B49,'Input-Func_Class'!$B$31:$B$34,0),MATCH($B47,'Input-Func_Class'!$B$31:$O$31,0))</f>
        <v>0</v>
      </c>
      <c r="D49" s="86">
        <f ca="1">SUM(G49:K49)</f>
        <v>0</v>
      </c>
      <c r="E49" s="84">
        <f t="shared" ca="1" si="0"/>
        <v>0</v>
      </c>
      <c r="F49" s="84"/>
      <c r="G49" s="25">
        <f ca="1">SUM(IFERROR(INDIRECT("'"&amp;$C49&amp;"'!"&amp;ADDRESS(MATCH($B$57,'Input-Accounts'!$B:$B,0),COLUMN())),0))</f>
        <v>0</v>
      </c>
      <c r="H49" s="25">
        <f ca="1">SUM(IFERROR(INDIRECT("'"&amp;$C49&amp;"'!"&amp;ADDRESS(MATCH($B$57,'Input-Accounts'!$B:$B,0),COLUMN())),0))</f>
        <v>0</v>
      </c>
      <c r="I49" s="25">
        <f ca="1">SUM(IFERROR(INDIRECT("'"&amp;$C49&amp;"'!"&amp;ADDRESS(MATCH($B$57,'Input-Accounts'!$B:$B,0),COLUMN())),0))</f>
        <v>0</v>
      </c>
      <c r="J49" s="25">
        <f ca="1">SUM(IFERROR(INDIRECT("'"&amp;$C49&amp;"'!"&amp;ADDRESS(MATCH($B$57,'Input-Accounts'!$B:$B,0),COLUMN())),0))</f>
        <v>0</v>
      </c>
      <c r="K49" s="25">
        <f ca="1">SUM(IFERROR(INDIRECT("'"&amp;$C49&amp;"'!"&amp;ADDRESS(MATCH($B$57,'Input-Accounts'!$B:$B,0),COLUMN())),0))</f>
        <v>0</v>
      </c>
    </row>
    <row r="50" spans="1:11" hidden="1" outlineLevel="1">
      <c r="A50" s="80">
        <f>IF(B50="","",MAX($A$7:A49)+1)</f>
        <v>35</v>
      </c>
      <c r="B50" s="85" t="str">
        <f>$B$14</f>
        <v>Customer</v>
      </c>
      <c r="C50" s="85">
        <f>INDEX('Input-Func_Class'!$B$31:$O$34,MATCH($B50,'Input-Func_Class'!$B$31:$B$34,0),MATCH($B47,'Input-Func_Class'!$B$31:$O$31,0))</f>
        <v>0</v>
      </c>
      <c r="D50" s="86">
        <f ca="1">SUM(G50:K50)</f>
        <v>0</v>
      </c>
      <c r="E50" s="84">
        <f t="shared" ca="1" si="0"/>
        <v>0</v>
      </c>
      <c r="F50" s="84"/>
      <c r="G50" s="25">
        <f ca="1">SUM(IFERROR(INDIRECT("'"&amp;$C50&amp;"'!"&amp;ADDRESS(MATCH($B$57,'Input-Accounts'!$B:$B,0),COLUMN())),0))</f>
        <v>0</v>
      </c>
      <c r="H50" s="25">
        <f ca="1">SUM(IFERROR(INDIRECT("'"&amp;$C50&amp;"'!"&amp;ADDRESS(MATCH($B$57,'Input-Accounts'!$B:$B,0),COLUMN())),0))</f>
        <v>0</v>
      </c>
      <c r="I50" s="25">
        <f ca="1">SUM(IFERROR(INDIRECT("'"&amp;$C50&amp;"'!"&amp;ADDRESS(MATCH($B$57,'Input-Accounts'!$B:$B,0),COLUMN())),0))</f>
        <v>0</v>
      </c>
      <c r="J50" s="25">
        <f ca="1">SUM(IFERROR(INDIRECT("'"&amp;$C50&amp;"'!"&amp;ADDRESS(MATCH($B$57,'Input-Accounts'!$B:$B,0),COLUMN())),0))</f>
        <v>0</v>
      </c>
      <c r="K50" s="25">
        <f ca="1">SUM(IFERROR(INDIRECT("'"&amp;$C50&amp;"'!"&amp;ADDRESS(MATCH($B$57,'Input-Accounts'!$B:$B,0),COLUMN())),0))</f>
        <v>0</v>
      </c>
    </row>
    <row r="51" spans="1:11" hidden="1" outlineLevel="1">
      <c r="A51" s="80">
        <f>IF(B51="","",MAX($A$7:A50)+1)</f>
        <v>36</v>
      </c>
      <c r="B51" s="39" t="s">
        <v>353</v>
      </c>
      <c r="D51" s="87">
        <f ca="1">SUM(D48:D50)</f>
        <v>0</v>
      </c>
      <c r="E51" s="84">
        <f t="shared" ca="1" si="0"/>
        <v>0</v>
      </c>
      <c r="F51" s="84"/>
      <c r="G51" s="87">
        <f t="shared" ref="G51:K51" ca="1" si="7">SUM(G48:G50)</f>
        <v>0</v>
      </c>
      <c r="H51" s="87">
        <f t="shared" ca="1" si="7"/>
        <v>0</v>
      </c>
      <c r="I51" s="87">
        <f t="shared" ca="1" si="7"/>
        <v>0</v>
      </c>
      <c r="J51" s="87">
        <f t="shared" ca="1" si="7"/>
        <v>0</v>
      </c>
      <c r="K51" s="87">
        <f t="shared" ca="1" si="7"/>
        <v>0</v>
      </c>
    </row>
    <row r="52" spans="1:11" collapsed="1">
      <c r="A52" s="80" t="str">
        <f>IF(B52="","",MAX($A$7:A51)+1)</f>
        <v/>
      </c>
      <c r="D52" s="88"/>
      <c r="E52" s="84" t="str">
        <f t="shared" si="0"/>
        <v/>
      </c>
      <c r="F52" s="84"/>
      <c r="G52" s="88"/>
      <c r="H52" s="88"/>
      <c r="I52" s="88"/>
      <c r="J52" s="88"/>
      <c r="K52" s="88"/>
    </row>
    <row r="53" spans="1:11">
      <c r="A53" s="80">
        <f>IF(B53="","",MAX($A$7:A52)+1)</f>
        <v>37</v>
      </c>
      <c r="B53" s="58" t="s">
        <v>88</v>
      </c>
      <c r="C53" s="58"/>
      <c r="E53" s="84" t="str">
        <f t="shared" si="0"/>
        <v/>
      </c>
      <c r="F53" s="84"/>
    </row>
    <row r="54" spans="1:11">
      <c r="A54" s="80">
        <f>IF(B54="","",MAX($A$7:A53)+1)</f>
        <v>38</v>
      </c>
      <c r="B54" s="85" t="str">
        <f>$B$12</f>
        <v>Demand</v>
      </c>
      <c r="C54" s="58"/>
      <c r="D54" s="86">
        <f ca="1">SUM(G54:K54)</f>
        <v>284369732.30614895</v>
      </c>
      <c r="E54" s="84">
        <f t="shared" ca="1" si="0"/>
        <v>0</v>
      </c>
      <c r="F54" s="84"/>
      <c r="G54" s="86">
        <f t="shared" ref="G54:K56" ca="1" si="8">SUMIFS(G$12:G$51,$B$12:$B$51,$B54)</f>
        <v>148905728.94910005</v>
      </c>
      <c r="H54" s="86">
        <f t="shared" ca="1" si="8"/>
        <v>101096791.00026573</v>
      </c>
      <c r="I54" s="86">
        <f t="shared" ca="1" si="8"/>
        <v>118811.54212461565</v>
      </c>
      <c r="J54" s="86">
        <f t="shared" ca="1" si="8"/>
        <v>27801.742470520712</v>
      </c>
      <c r="K54" s="86">
        <f t="shared" ca="1" si="8"/>
        <v>34220599.072187968</v>
      </c>
    </row>
    <row r="55" spans="1:11">
      <c r="A55" s="80">
        <f>IF(B55="","",MAX($A$7:A54)+1)</f>
        <v>39</v>
      </c>
      <c r="B55" s="85" t="str">
        <f>$B$13</f>
        <v>Commodity</v>
      </c>
      <c r="C55" s="58"/>
      <c r="D55" s="86">
        <f ca="1">SUM(G55:K55)</f>
        <v>0</v>
      </c>
      <c r="E55" s="84">
        <f t="shared" ca="1" si="0"/>
        <v>0</v>
      </c>
      <c r="F55" s="84"/>
      <c r="G55" s="86">
        <f t="shared" ca="1" si="8"/>
        <v>0</v>
      </c>
      <c r="H55" s="86">
        <f t="shared" ca="1" si="8"/>
        <v>0</v>
      </c>
      <c r="I55" s="86">
        <f t="shared" ca="1" si="8"/>
        <v>0</v>
      </c>
      <c r="J55" s="86">
        <f t="shared" ca="1" si="8"/>
        <v>0</v>
      </c>
      <c r="K55" s="86">
        <f t="shared" ca="1" si="8"/>
        <v>0</v>
      </c>
    </row>
    <row r="56" spans="1:11">
      <c r="A56" s="80">
        <f>IF(B56="","",MAX($A$7:A55)+1)</f>
        <v>40</v>
      </c>
      <c r="B56" s="85" t="str">
        <f>$B$14</f>
        <v>Customer</v>
      </c>
      <c r="C56" s="58"/>
      <c r="D56" s="86">
        <f ca="1">SUM(G56:K56)</f>
        <v>234457579.45704666</v>
      </c>
      <c r="E56" s="84">
        <f t="shared" ca="1" si="0"/>
        <v>0</v>
      </c>
      <c r="F56" s="84"/>
      <c r="G56" s="86">
        <f t="shared" ca="1" si="8"/>
        <v>202224511.94011348</v>
      </c>
      <c r="H56" s="86">
        <f t="shared" ca="1" si="8"/>
        <v>28414638.644036565</v>
      </c>
      <c r="I56" s="86">
        <f t="shared" ca="1" si="8"/>
        <v>15523.037275112969</v>
      </c>
      <c r="J56" s="86">
        <f t="shared" ca="1" si="8"/>
        <v>613165.39376004145</v>
      </c>
      <c r="K56" s="86">
        <f t="shared" ca="1" si="8"/>
        <v>3189740.4418614469</v>
      </c>
    </row>
    <row r="57" spans="1:11">
      <c r="A57" s="80">
        <f>IF(B57="","",MAX($A$7:A56)+1)</f>
        <v>41</v>
      </c>
      <c r="B57" s="11" t="str">
        <f>'Input-Accounts'!B156</f>
        <v>TOTAL RATE BASE</v>
      </c>
      <c r="C57" s="58"/>
      <c r="D57" s="87">
        <f ca="1">SUM(D54:D56)</f>
        <v>518827311.76319563</v>
      </c>
      <c r="E57" s="84">
        <f t="shared" ca="1" si="0"/>
        <v>0</v>
      </c>
      <c r="F57" s="84"/>
      <c r="G57" s="87">
        <f ca="1">SUM(G54:G56)</f>
        <v>351130240.88921356</v>
      </c>
      <c r="H57" s="87">
        <f t="shared" ref="H57:K57" ca="1" si="9">SUM(H54:H56)</f>
        <v>129511429.64430229</v>
      </c>
      <c r="I57" s="87">
        <f t="shared" ca="1" si="9"/>
        <v>134334.57939972862</v>
      </c>
      <c r="J57" s="87">
        <f t="shared" ca="1" si="9"/>
        <v>640967.13623056212</v>
      </c>
      <c r="K57" s="87">
        <f t="shared" ca="1" si="9"/>
        <v>37410339.514049411</v>
      </c>
    </row>
    <row r="58" spans="1:11">
      <c r="A58" s="80" t="str">
        <f>IF(B58="","",MAX($A$7:A57)+1)</f>
        <v/>
      </c>
      <c r="B58" s="85"/>
      <c r="C58" s="58"/>
      <c r="D58" s="86"/>
      <c r="E58" s="84"/>
      <c r="F58" s="84"/>
      <c r="G58" s="86"/>
      <c r="H58" s="86"/>
      <c r="I58" s="86"/>
      <c r="J58" s="86"/>
      <c r="K58" s="86"/>
    </row>
    <row r="59" spans="1:11">
      <c r="A59" s="80">
        <f>IF(B59="","",MAX($A$7:A58)+1)</f>
        <v>42</v>
      </c>
      <c r="B59" s="11" t="s">
        <v>354</v>
      </c>
      <c r="C59" s="58"/>
      <c r="D59" s="86"/>
      <c r="E59" s="84"/>
      <c r="F59" s="84"/>
      <c r="G59" s="86"/>
      <c r="H59" s="86"/>
      <c r="I59" s="86"/>
      <c r="J59" s="86"/>
      <c r="K59" s="86"/>
    </row>
    <row r="60" spans="1:11">
      <c r="A60" s="80" t="str">
        <f>IF(B60="","",MAX($A$7:A59)+1)</f>
        <v/>
      </c>
      <c r="B60" s="11"/>
      <c r="C60" s="58"/>
      <c r="D60" s="86"/>
      <c r="E60" s="84"/>
      <c r="F60" s="84"/>
      <c r="G60" s="86"/>
      <c r="H60" s="86"/>
      <c r="I60" s="86"/>
      <c r="J60" s="86"/>
      <c r="K60" s="86"/>
    </row>
    <row r="61" spans="1:11">
      <c r="A61" s="80">
        <f>IF(B61="","",MAX($A$7:A60)+1)</f>
        <v>43</v>
      </c>
      <c r="B61" s="58" t="str">
        <f>B11</f>
        <v>Distribution</v>
      </c>
      <c r="C61" s="58"/>
      <c r="D61" s="86"/>
      <c r="E61" s="84"/>
      <c r="F61" s="84"/>
      <c r="G61" s="86"/>
      <c r="H61" s="86"/>
      <c r="I61" s="86"/>
      <c r="J61" s="86"/>
      <c r="K61" s="86"/>
    </row>
    <row r="62" spans="1:11">
      <c r="A62" s="80">
        <f>IF(B62="","",MAX($A$7:A61)+1)</f>
        <v>44</v>
      </c>
      <c r="B62" s="85" t="str">
        <f t="shared" ref="B62:B101" si="10">B12</f>
        <v>Demand</v>
      </c>
      <c r="C62" s="85" t="str">
        <f>C12</f>
        <v>Dist_Dem</v>
      </c>
      <c r="D62" s="86">
        <f ca="1">SUM(G62:K62)</f>
        <v>56313696.290286034</v>
      </c>
      <c r="E62" s="84">
        <f t="shared" ref="E62:E107" ca="1" si="11">IF(D62="","",IF(D62=0,0,IF(ABS(D62-SUM($G62:$K62))&lt;Check_Limit,0,1)))</f>
        <v>0</v>
      </c>
      <c r="F62" s="84"/>
      <c r="G62" s="25">
        <f ca="1">SUM(IFERROR(INDIRECT("'"&amp;$C62&amp;"'!"&amp;ADDRESS(MATCH($B$107,'Input-Accounts'!$B:$B,0),COLUMN())),0))</f>
        <v>29150660.665903147</v>
      </c>
      <c r="H62" s="25">
        <f ca="1">SUM(IFERROR(INDIRECT("'"&amp;$C62&amp;"'!"&amp;ADDRESS(MATCH($B$107,'Input-Accounts'!$B:$B,0),COLUMN())),0))</f>
        <v>19838147.088495888</v>
      </c>
      <c r="I62" s="25">
        <f ca="1">SUM(IFERROR(INDIRECT("'"&amp;$C62&amp;"'!"&amp;ADDRESS(MATCH($B$107,'Input-Accounts'!$B:$B,0),COLUMN())),0))</f>
        <v>23549.429825543568</v>
      </c>
      <c r="J62" s="25">
        <f ca="1">SUM(IFERROR(INDIRECT("'"&amp;$C62&amp;"'!"&amp;ADDRESS(MATCH($B$107,'Input-Accounts'!$B:$B,0),COLUMN())),0))</f>
        <v>4474.8538909564804</v>
      </c>
      <c r="K62" s="25">
        <f ca="1">SUM(IFERROR(INDIRECT("'"&amp;$C62&amp;"'!"&amp;ADDRESS(MATCH($B$107,'Input-Accounts'!$B:$B,0),COLUMN())),0))</f>
        <v>7296864.2521705059</v>
      </c>
    </row>
    <row r="63" spans="1:11">
      <c r="A63" s="80">
        <f>IF(B63="","",MAX($A$7:A62)+1)</f>
        <v>45</v>
      </c>
      <c r="B63" s="85" t="str">
        <f t="shared" si="10"/>
        <v>Commodity</v>
      </c>
      <c r="C63" s="85" t="str">
        <f>C13</f>
        <v>Dist_Comm</v>
      </c>
      <c r="D63" s="86">
        <f ca="1">SUM(G63:K63)</f>
        <v>659720.15654874092</v>
      </c>
      <c r="E63" s="84">
        <f t="shared" ca="1" si="11"/>
        <v>0</v>
      </c>
      <c r="F63" s="84"/>
      <c r="G63" s="25">
        <f ca="1">SUM(IFERROR(INDIRECT("'"&amp;$C63&amp;"'!"&amp;ADDRESS(MATCH($B$107,'Input-Accounts'!$B:$B,0),COLUMN())),0))</f>
        <v>408316.78843423916</v>
      </c>
      <c r="H63" s="25">
        <f ca="1">SUM(IFERROR(INDIRECT("'"&amp;$C63&amp;"'!"&amp;ADDRESS(MATCH($B$107,'Input-Accounts'!$B:$B,0),COLUMN())),0))</f>
        <v>250832.53997695268</v>
      </c>
      <c r="I63" s="25">
        <f ca="1">SUM(IFERROR(INDIRECT("'"&amp;$C63&amp;"'!"&amp;ADDRESS(MATCH($B$107,'Input-Accounts'!$B:$B,0),COLUMN())),0))</f>
        <v>570.82813754911626</v>
      </c>
      <c r="J63" s="25">
        <f ca="1">SUM(IFERROR(INDIRECT("'"&amp;$C63&amp;"'!"&amp;ADDRESS(MATCH($B$107,'Input-Accounts'!$B:$B,0),COLUMN())),0))</f>
        <v>0</v>
      </c>
      <c r="K63" s="25">
        <f ca="1">SUM(IFERROR(INDIRECT("'"&amp;$C63&amp;"'!"&amp;ADDRESS(MATCH($B$107,'Input-Accounts'!$B:$B,0),COLUMN())),0))</f>
        <v>0</v>
      </c>
    </row>
    <row r="64" spans="1:11">
      <c r="A64" s="80">
        <f>IF(B64="","",MAX($A$7:A63)+1)</f>
        <v>46</v>
      </c>
      <c r="B64" s="85" t="str">
        <f t="shared" si="10"/>
        <v>Customer</v>
      </c>
      <c r="C64" s="85" t="str">
        <f>C14</f>
        <v>Dist_Cust</v>
      </c>
      <c r="D64" s="86">
        <f ca="1">SUM(G64:K64)</f>
        <v>18987760.651826773</v>
      </c>
      <c r="E64" s="84">
        <f t="shared" ca="1" si="11"/>
        <v>0</v>
      </c>
      <c r="F64" s="84"/>
      <c r="G64" s="25">
        <f ca="1">SUM(IFERROR(INDIRECT("'"&amp;$C64&amp;"'!"&amp;ADDRESS(MATCH($B$107,'Input-Accounts'!$B:$B,0),COLUMN())),0))</f>
        <v>16694132.794385027</v>
      </c>
      <c r="H64" s="25">
        <f ca="1">SUM(IFERROR(INDIRECT("'"&amp;$C64&amp;"'!"&amp;ADDRESS(MATCH($B$107,'Input-Accounts'!$B:$B,0),COLUMN())),0))</f>
        <v>2023051.5082526486</v>
      </c>
      <c r="I64" s="25">
        <f ca="1">SUM(IFERROR(INDIRECT("'"&amp;$C64&amp;"'!"&amp;ADDRESS(MATCH($B$107,'Input-Accounts'!$B:$B,0),COLUMN())),0))</f>
        <v>559.24609710484754</v>
      </c>
      <c r="J64" s="25">
        <f ca="1">SUM(IFERROR(INDIRECT("'"&amp;$C64&amp;"'!"&amp;ADDRESS(MATCH($B$107,'Input-Accounts'!$B:$B,0),COLUMN())),0))</f>
        <v>1556.1593104484839</v>
      </c>
      <c r="K64" s="25">
        <f ca="1">SUM(IFERROR(INDIRECT("'"&amp;$C64&amp;"'!"&amp;ADDRESS(MATCH($B$107,'Input-Accounts'!$B:$B,0),COLUMN())),0))</f>
        <v>268460.94378154207</v>
      </c>
    </row>
    <row r="65" spans="1:11">
      <c r="A65" s="80">
        <f>IF(B65="","",MAX($A$7:A64)+1)</f>
        <v>47</v>
      </c>
      <c r="B65" s="39" t="str">
        <f t="shared" si="10"/>
        <v>Subtotal</v>
      </c>
      <c r="D65" s="87">
        <f ca="1">SUM(D62:D64)</f>
        <v>75961177.098661542</v>
      </c>
      <c r="E65" s="84">
        <f t="shared" ca="1" si="11"/>
        <v>0</v>
      </c>
      <c r="F65" s="84"/>
      <c r="G65" s="87">
        <f t="shared" ref="G65:K65" ca="1" si="12">SUM(G62:G64)</f>
        <v>46253110.248722419</v>
      </c>
      <c r="H65" s="87">
        <f t="shared" ca="1" si="12"/>
        <v>22112031.136725493</v>
      </c>
      <c r="I65" s="87">
        <f t="shared" ca="1" si="12"/>
        <v>24679.504060197531</v>
      </c>
      <c r="J65" s="87">
        <f t="shared" ca="1" si="12"/>
        <v>6031.0132014049641</v>
      </c>
      <c r="K65" s="87">
        <f t="shared" ca="1" si="12"/>
        <v>7565325.1959520476</v>
      </c>
    </row>
    <row r="66" spans="1:11">
      <c r="A66" s="80" t="str">
        <f>IF(B66="","",MAX($A$7:A65)+1)</f>
        <v/>
      </c>
      <c r="B66" s="83"/>
      <c r="C66" s="83"/>
      <c r="E66" s="84" t="str">
        <f t="shared" si="11"/>
        <v/>
      </c>
      <c r="F66" s="84"/>
    </row>
    <row r="67" spans="1:11">
      <c r="A67" s="80">
        <f>IF(B67="","",MAX($A$7:A66)+1)</f>
        <v>48</v>
      </c>
      <c r="B67" s="58" t="str">
        <f t="shared" si="10"/>
        <v>On Site</v>
      </c>
      <c r="C67" s="58"/>
      <c r="E67" s="84" t="str">
        <f t="shared" si="11"/>
        <v/>
      </c>
      <c r="F67" s="84"/>
    </row>
    <row r="68" spans="1:11">
      <c r="A68" s="80">
        <f>IF(B68="","",MAX($A$7:A67)+1)</f>
        <v>49</v>
      </c>
      <c r="B68" s="85" t="str">
        <f t="shared" si="10"/>
        <v>Demand</v>
      </c>
      <c r="C68" s="85" t="str">
        <f>C18</f>
        <v>OnSite_Dem</v>
      </c>
      <c r="D68" s="86">
        <f ca="1">SUM(G68:K68)</f>
        <v>0</v>
      </c>
      <c r="E68" s="84">
        <f t="shared" ca="1" si="11"/>
        <v>0</v>
      </c>
      <c r="F68" s="84"/>
      <c r="G68" s="25">
        <f ca="1">SUM(IFERROR(INDIRECT("'"&amp;$C68&amp;"'!"&amp;ADDRESS(MATCH($B$107,'Input-Accounts'!$B:$B,0),COLUMN())),0))</f>
        <v>0</v>
      </c>
      <c r="H68" s="25">
        <f ca="1">SUM(IFERROR(INDIRECT("'"&amp;$C68&amp;"'!"&amp;ADDRESS(MATCH($B$107,'Input-Accounts'!$B:$B,0),COLUMN())),0))</f>
        <v>0</v>
      </c>
      <c r="I68" s="25">
        <f ca="1">SUM(IFERROR(INDIRECT("'"&amp;$C68&amp;"'!"&amp;ADDRESS(MATCH($B$107,'Input-Accounts'!$B:$B,0),COLUMN())),0))</f>
        <v>0</v>
      </c>
      <c r="J68" s="25">
        <f ca="1">SUM(IFERROR(INDIRECT("'"&amp;$C68&amp;"'!"&amp;ADDRESS(MATCH($B$107,'Input-Accounts'!$B:$B,0),COLUMN())),0))</f>
        <v>0</v>
      </c>
      <c r="K68" s="25">
        <f ca="1">SUM(IFERROR(INDIRECT("'"&amp;$C68&amp;"'!"&amp;ADDRESS(MATCH($B$107,'Input-Accounts'!$B:$B,0),COLUMN())),0))</f>
        <v>0</v>
      </c>
    </row>
    <row r="69" spans="1:11">
      <c r="A69" s="80">
        <f>IF(B69="","",MAX($A$7:A68)+1)</f>
        <v>50</v>
      </c>
      <c r="B69" s="85" t="str">
        <f t="shared" si="10"/>
        <v>Commodity</v>
      </c>
      <c r="C69" s="85" t="str">
        <f>C19</f>
        <v>OnSite_Comm</v>
      </c>
      <c r="D69" s="86">
        <f ca="1">SUM(G69:K69)</f>
        <v>0</v>
      </c>
      <c r="E69" s="84">
        <f t="shared" ca="1" si="11"/>
        <v>0</v>
      </c>
      <c r="F69" s="84"/>
      <c r="G69" s="25">
        <f ca="1">SUM(IFERROR(INDIRECT("'"&amp;$C69&amp;"'!"&amp;ADDRESS(MATCH($B$107,'Input-Accounts'!$B:$B,0),COLUMN())),0))</f>
        <v>0</v>
      </c>
      <c r="H69" s="25">
        <f ca="1">SUM(IFERROR(INDIRECT("'"&amp;$C69&amp;"'!"&amp;ADDRESS(MATCH($B$107,'Input-Accounts'!$B:$B,0),COLUMN())),0))</f>
        <v>0</v>
      </c>
      <c r="I69" s="25">
        <f ca="1">SUM(IFERROR(INDIRECT("'"&amp;$C69&amp;"'!"&amp;ADDRESS(MATCH($B$107,'Input-Accounts'!$B:$B,0),COLUMN())),0))</f>
        <v>0</v>
      </c>
      <c r="J69" s="25">
        <f ca="1">SUM(IFERROR(INDIRECT("'"&amp;$C69&amp;"'!"&amp;ADDRESS(MATCH($B$107,'Input-Accounts'!$B:$B,0),COLUMN())),0))</f>
        <v>0</v>
      </c>
      <c r="K69" s="25">
        <f ca="1">SUM(IFERROR(INDIRECT("'"&amp;$C69&amp;"'!"&amp;ADDRESS(MATCH($B$107,'Input-Accounts'!$B:$B,0),COLUMN())),0))</f>
        <v>0</v>
      </c>
    </row>
    <row r="70" spans="1:11">
      <c r="A70" s="80">
        <f>IF(B70="","",MAX($A$7:A69)+1)</f>
        <v>51</v>
      </c>
      <c r="B70" s="85" t="str">
        <f t="shared" si="10"/>
        <v>Customer</v>
      </c>
      <c r="C70" s="85" t="str">
        <f>C20</f>
        <v>OnSite_Cust</v>
      </c>
      <c r="D70" s="86">
        <f ca="1">SUM(G70:K70)</f>
        <v>53876607.564217955</v>
      </c>
      <c r="E70" s="84">
        <f t="shared" ca="1" si="11"/>
        <v>0</v>
      </c>
      <c r="F70" s="84"/>
      <c r="G70" s="25">
        <f ca="1">SUM(IFERROR(INDIRECT("'"&amp;$C70&amp;"'!"&amp;ADDRESS(MATCH($B$107,'Input-Accounts'!$B:$B,0),COLUMN())),0))</f>
        <v>44258702.763169721</v>
      </c>
      <c r="H70" s="25">
        <f ca="1">SUM(IFERROR(INDIRECT("'"&amp;$C70&amp;"'!"&amp;ADDRESS(MATCH($B$107,'Input-Accounts'!$B:$B,0),COLUMN())),0))</f>
        <v>8432618.3154330123</v>
      </c>
      <c r="I70" s="25">
        <f ca="1">SUM(IFERROR(INDIRECT("'"&amp;$C70&amp;"'!"&amp;ADDRESS(MATCH($B$107,'Input-Accounts'!$B:$B,0),COLUMN())),0))</f>
        <v>5354.1901938632964</v>
      </c>
      <c r="J70" s="25">
        <f ca="1">SUM(IFERROR(INDIRECT("'"&amp;$C70&amp;"'!"&amp;ADDRESS(MATCH($B$107,'Input-Accounts'!$B:$B,0),COLUMN())),0))</f>
        <v>178534.12039347141</v>
      </c>
      <c r="K70" s="25">
        <f ca="1">SUM(IFERROR(INDIRECT("'"&amp;$C70&amp;"'!"&amp;ADDRESS(MATCH($B$107,'Input-Accounts'!$B:$B,0),COLUMN())),0))</f>
        <v>1001398.1750278956</v>
      </c>
    </row>
    <row r="71" spans="1:11">
      <c r="A71" s="80">
        <f>IF(B71="","",MAX($A$7:A70)+1)</f>
        <v>52</v>
      </c>
      <c r="B71" s="39" t="str">
        <f t="shared" si="10"/>
        <v>Subtotal</v>
      </c>
      <c r="D71" s="87">
        <f ca="1">SUM(D68:D70)</f>
        <v>53876607.564217955</v>
      </c>
      <c r="E71" s="84">
        <f t="shared" ca="1" si="11"/>
        <v>0</v>
      </c>
      <c r="F71" s="84"/>
      <c r="G71" s="87">
        <f t="shared" ref="G71:K71" ca="1" si="13">SUM(G68:G70)</f>
        <v>44258702.763169721</v>
      </c>
      <c r="H71" s="87">
        <f t="shared" ca="1" si="13"/>
        <v>8432618.3154330123</v>
      </c>
      <c r="I71" s="87">
        <f t="shared" ca="1" si="13"/>
        <v>5354.1901938632964</v>
      </c>
      <c r="J71" s="87">
        <f t="shared" ca="1" si="13"/>
        <v>178534.12039347141</v>
      </c>
      <c r="K71" s="87">
        <f t="shared" ca="1" si="13"/>
        <v>1001398.1750278956</v>
      </c>
    </row>
    <row r="72" spans="1:11">
      <c r="A72" s="80" t="str">
        <f>IF(B72="","",MAX($A$7:A71)+1)</f>
        <v/>
      </c>
      <c r="B72" s="83"/>
      <c r="C72" s="83"/>
      <c r="E72" s="84" t="str">
        <f t="shared" si="11"/>
        <v/>
      </c>
      <c r="F72" s="84"/>
    </row>
    <row r="73" spans="1:11">
      <c r="A73" s="80">
        <f>IF(B73="","",MAX($A$7:A72)+1)</f>
        <v>53</v>
      </c>
      <c r="B73" s="58" t="str">
        <f t="shared" si="10"/>
        <v>Cust Accts</v>
      </c>
      <c r="C73" s="58"/>
      <c r="E73" s="84" t="str">
        <f t="shared" si="11"/>
        <v/>
      </c>
      <c r="F73" s="84"/>
    </row>
    <row r="74" spans="1:11">
      <c r="A74" s="80">
        <f>IF(B74="","",MAX($A$7:A73)+1)</f>
        <v>54</v>
      </c>
      <c r="B74" s="85" t="str">
        <f t="shared" si="10"/>
        <v>Demand</v>
      </c>
      <c r="C74" s="85" t="str">
        <f>C24</f>
        <v>CustAccts_Dem</v>
      </c>
      <c r="D74" s="86">
        <f ca="1">SUM(G74:K74)</f>
        <v>0</v>
      </c>
      <c r="E74" s="84">
        <f t="shared" ca="1" si="11"/>
        <v>0</v>
      </c>
      <c r="F74" s="84"/>
      <c r="G74" s="25">
        <f ca="1">SUM(IFERROR(INDIRECT("'"&amp;$C74&amp;"'!"&amp;ADDRESS(MATCH($B$107,'Input-Accounts'!$B:$B,0),COLUMN())),0))</f>
        <v>0</v>
      </c>
      <c r="H74" s="25">
        <f ca="1">SUM(IFERROR(INDIRECT("'"&amp;$C74&amp;"'!"&amp;ADDRESS(MATCH($B$107,'Input-Accounts'!$B:$B,0),COLUMN())),0))</f>
        <v>0</v>
      </c>
      <c r="I74" s="25">
        <f ca="1">SUM(IFERROR(INDIRECT("'"&amp;$C74&amp;"'!"&amp;ADDRESS(MATCH($B$107,'Input-Accounts'!$B:$B,0),COLUMN())),0))</f>
        <v>0</v>
      </c>
      <c r="J74" s="25">
        <f ca="1">SUM(IFERROR(INDIRECT("'"&amp;$C74&amp;"'!"&amp;ADDRESS(MATCH($B$107,'Input-Accounts'!$B:$B,0),COLUMN())),0))</f>
        <v>0</v>
      </c>
      <c r="K74" s="25">
        <f ca="1">SUM(IFERROR(INDIRECT("'"&amp;$C74&amp;"'!"&amp;ADDRESS(MATCH($B$107,'Input-Accounts'!$B:$B,0),COLUMN())),0))</f>
        <v>0</v>
      </c>
    </row>
    <row r="75" spans="1:11">
      <c r="A75" s="80">
        <f>IF(B75="","",MAX($A$7:A74)+1)</f>
        <v>55</v>
      </c>
      <c r="B75" s="85" t="str">
        <f t="shared" si="10"/>
        <v>Commodity</v>
      </c>
      <c r="C75" s="85" t="str">
        <f>C25</f>
        <v>CustAccts_Comm</v>
      </c>
      <c r="D75" s="86">
        <f ca="1">SUM(G75:K75)</f>
        <v>0</v>
      </c>
      <c r="E75" s="84">
        <f t="shared" ca="1" si="11"/>
        <v>0</v>
      </c>
      <c r="F75" s="84"/>
      <c r="G75" s="25">
        <f ca="1">SUM(IFERROR(INDIRECT("'"&amp;$C75&amp;"'!"&amp;ADDRESS(MATCH($B$107,'Input-Accounts'!$B:$B,0),COLUMN())),0))</f>
        <v>0</v>
      </c>
      <c r="H75" s="25">
        <f ca="1">SUM(IFERROR(INDIRECT("'"&amp;$C75&amp;"'!"&amp;ADDRESS(MATCH($B$107,'Input-Accounts'!$B:$B,0),COLUMN())),0))</f>
        <v>0</v>
      </c>
      <c r="I75" s="25">
        <f ca="1">SUM(IFERROR(INDIRECT("'"&amp;$C75&amp;"'!"&amp;ADDRESS(MATCH($B$107,'Input-Accounts'!$B:$B,0),COLUMN())),0))</f>
        <v>0</v>
      </c>
      <c r="J75" s="25">
        <f ca="1">SUM(IFERROR(INDIRECT("'"&amp;$C75&amp;"'!"&amp;ADDRESS(MATCH($B$107,'Input-Accounts'!$B:$B,0),COLUMN())),0))</f>
        <v>0</v>
      </c>
      <c r="K75" s="25">
        <f ca="1">SUM(IFERROR(INDIRECT("'"&amp;$C75&amp;"'!"&amp;ADDRESS(MATCH($B$107,'Input-Accounts'!$B:$B,0),COLUMN())),0))</f>
        <v>0</v>
      </c>
    </row>
    <row r="76" spans="1:11">
      <c r="A76" s="80">
        <f>IF(B76="","",MAX($A$7:A75)+1)</f>
        <v>56</v>
      </c>
      <c r="B76" s="85" t="str">
        <f t="shared" si="10"/>
        <v>Customer</v>
      </c>
      <c r="C76" s="85" t="str">
        <f>C26</f>
        <v>CustAccts_Cust</v>
      </c>
      <c r="D76" s="86">
        <f ca="1">SUM(G76:K76)</f>
        <v>8879890.9851938281</v>
      </c>
      <c r="E76" s="84">
        <f t="shared" ca="1" si="11"/>
        <v>0</v>
      </c>
      <c r="F76" s="84"/>
      <c r="G76" s="25">
        <f ca="1">SUM(IFERROR(INDIRECT("'"&amp;$C76&amp;"'!"&amp;ADDRESS(MATCH($B$107,'Input-Accounts'!$B:$B,0),COLUMN())),0))</f>
        <v>7958963.186144175</v>
      </c>
      <c r="H76" s="25">
        <f ca="1">SUM(IFERROR(INDIRECT("'"&amp;$C76&amp;"'!"&amp;ADDRESS(MATCH($B$107,'Input-Accounts'!$B:$B,0),COLUMN())),0))</f>
        <v>916371.11922050803</v>
      </c>
      <c r="I76" s="25">
        <f ca="1">SUM(IFERROR(INDIRECT("'"&amp;$C76&amp;"'!"&amp;ADDRESS(MATCH($B$107,'Input-Accounts'!$B:$B,0),COLUMN())),0))</f>
        <v>130.00772516650721</v>
      </c>
      <c r="J76" s="25">
        <f ca="1">SUM(IFERROR(INDIRECT("'"&amp;$C76&amp;"'!"&amp;ADDRESS(MATCH($B$107,'Input-Accounts'!$B:$B,0),COLUMN())),0))</f>
        <v>390.6641203312862</v>
      </c>
      <c r="K76" s="25">
        <f ca="1">SUM(IFERROR(INDIRECT("'"&amp;$C76&amp;"'!"&amp;ADDRESS(MATCH($B$107,'Input-Accounts'!$B:$B,0),COLUMN())),0))</f>
        <v>4036.0079836476043</v>
      </c>
    </row>
    <row r="77" spans="1:11">
      <c r="A77" s="80">
        <f>IF(B77="","",MAX($A$7:A76)+1)</f>
        <v>57</v>
      </c>
      <c r="B77" s="39" t="str">
        <f t="shared" si="10"/>
        <v>Subtotal</v>
      </c>
      <c r="D77" s="87">
        <f ca="1">SUM(D74:D76)</f>
        <v>8879890.9851938281</v>
      </c>
      <c r="E77" s="84">
        <f t="shared" ca="1" si="11"/>
        <v>0</v>
      </c>
      <c r="F77" s="84"/>
      <c r="G77" s="87">
        <f t="shared" ref="G77:K77" ca="1" si="14">SUM(G74:G76)</f>
        <v>7958963.186144175</v>
      </c>
      <c r="H77" s="87">
        <f t="shared" ca="1" si="14"/>
        <v>916371.11922050803</v>
      </c>
      <c r="I77" s="87">
        <f t="shared" ca="1" si="14"/>
        <v>130.00772516650721</v>
      </c>
      <c r="J77" s="87">
        <f t="shared" ca="1" si="14"/>
        <v>390.6641203312862</v>
      </c>
      <c r="K77" s="87">
        <f t="shared" ca="1" si="14"/>
        <v>4036.0079836476043</v>
      </c>
    </row>
    <row r="78" spans="1:11">
      <c r="A78" s="80" t="str">
        <f>IF(B78="","",MAX($A$7:A77)+1)</f>
        <v/>
      </c>
      <c r="D78" s="82"/>
      <c r="E78" s="84" t="str">
        <f t="shared" si="11"/>
        <v/>
      </c>
      <c r="F78" s="84"/>
    </row>
    <row r="79" spans="1:11">
      <c r="A79" s="80">
        <f>IF(B79="","",MAX($A$7:A78)+1)</f>
        <v>58</v>
      </c>
      <c r="B79" s="58" t="str">
        <f t="shared" si="10"/>
        <v>Gas Costs</v>
      </c>
      <c r="C79" s="58"/>
      <c r="E79" s="84" t="str">
        <f t="shared" si="11"/>
        <v/>
      </c>
      <c r="F79" s="84"/>
    </row>
    <row r="80" spans="1:11">
      <c r="A80" s="80">
        <f>IF(B80="","",MAX($A$7:A79)+1)</f>
        <v>59</v>
      </c>
      <c r="B80" s="85" t="str">
        <f t="shared" si="10"/>
        <v>Demand</v>
      </c>
      <c r="C80" s="85" t="str">
        <f>C30</f>
        <v>Gas_Dem</v>
      </c>
      <c r="D80" s="86">
        <f ca="1">SUM(G80:K80)</f>
        <v>0</v>
      </c>
      <c r="E80" s="84">
        <f t="shared" ca="1" si="11"/>
        <v>0</v>
      </c>
      <c r="F80" s="84"/>
      <c r="G80" s="25">
        <f ca="1">SUM(IFERROR(INDIRECT("'"&amp;$C80&amp;"'!"&amp;ADDRESS(MATCH($B$107,'Input-Accounts'!$B:$B,0),COLUMN())),0))</f>
        <v>0</v>
      </c>
      <c r="H80" s="25">
        <f ca="1">SUM(IFERROR(INDIRECT("'"&amp;$C80&amp;"'!"&amp;ADDRESS(MATCH($B$107,'Input-Accounts'!$B:$B,0),COLUMN())),0))</f>
        <v>0</v>
      </c>
      <c r="I80" s="25">
        <f ca="1">SUM(IFERROR(INDIRECT("'"&amp;$C80&amp;"'!"&amp;ADDRESS(MATCH($B$107,'Input-Accounts'!$B:$B,0),COLUMN())),0))</f>
        <v>0</v>
      </c>
      <c r="J80" s="25">
        <f ca="1">SUM(IFERROR(INDIRECT("'"&amp;$C80&amp;"'!"&amp;ADDRESS(MATCH($B$107,'Input-Accounts'!$B:$B,0),COLUMN())),0))</f>
        <v>0</v>
      </c>
      <c r="K80" s="25">
        <f ca="1">SUM(IFERROR(INDIRECT("'"&amp;$C80&amp;"'!"&amp;ADDRESS(MATCH($B$107,'Input-Accounts'!$B:$B,0),COLUMN())),0))</f>
        <v>0</v>
      </c>
    </row>
    <row r="81" spans="1:11">
      <c r="A81" s="80">
        <f>IF(B81="","",MAX($A$7:A80)+1)</f>
        <v>60</v>
      </c>
      <c r="B81" s="85" t="str">
        <f t="shared" si="10"/>
        <v>Commodity</v>
      </c>
      <c r="C81" s="85" t="str">
        <f>C31</f>
        <v>Gas_Comm</v>
      </c>
      <c r="D81" s="86">
        <f ca="1">SUM(G81:K81)</f>
        <v>35413021.660000004</v>
      </c>
      <c r="E81" s="84">
        <f t="shared" ca="1" si="11"/>
        <v>0</v>
      </c>
      <c r="F81" s="84"/>
      <c r="G81" s="25">
        <f ca="1">SUM(IFERROR(INDIRECT("'"&amp;$C81&amp;"'!"&amp;ADDRESS(MATCH($B$107,'Input-Accounts'!$B:$B,0),COLUMN())),0))</f>
        <v>21917977.083810758</v>
      </c>
      <c r="H81" s="25">
        <f ca="1">SUM(IFERROR(INDIRECT("'"&amp;$C81&amp;"'!"&amp;ADDRESS(MATCH($B$107,'Input-Accounts'!$B:$B,0),COLUMN())),0))</f>
        <v>13464403.176197896</v>
      </c>
      <c r="I81" s="25">
        <f ca="1">SUM(IFERROR(INDIRECT("'"&amp;$C81&amp;"'!"&amp;ADDRESS(MATCH($B$107,'Input-Accounts'!$B:$B,0),COLUMN())),0))</f>
        <v>30641.399991347425</v>
      </c>
      <c r="J81" s="25">
        <f ca="1">SUM(IFERROR(INDIRECT("'"&amp;$C81&amp;"'!"&amp;ADDRESS(MATCH($B$107,'Input-Accounts'!$B:$B,0),COLUMN())),0))</f>
        <v>0</v>
      </c>
      <c r="K81" s="25">
        <f ca="1">SUM(IFERROR(INDIRECT("'"&amp;$C81&amp;"'!"&amp;ADDRESS(MATCH($B$107,'Input-Accounts'!$B:$B,0),COLUMN())),0))</f>
        <v>0</v>
      </c>
    </row>
    <row r="82" spans="1:11">
      <c r="A82" s="80">
        <f>IF(B82="","",MAX($A$7:A81)+1)</f>
        <v>61</v>
      </c>
      <c r="B82" s="85" t="str">
        <f t="shared" si="10"/>
        <v>Customer</v>
      </c>
      <c r="C82" s="85" t="str">
        <f>C32</f>
        <v>Gas_Cust</v>
      </c>
      <c r="D82" s="86">
        <f ca="1">SUM(G82:K82)</f>
        <v>0</v>
      </c>
      <c r="E82" s="84">
        <f t="shared" ca="1" si="11"/>
        <v>0</v>
      </c>
      <c r="F82" s="84"/>
      <c r="G82" s="25">
        <f ca="1">SUM(IFERROR(INDIRECT("'"&amp;$C82&amp;"'!"&amp;ADDRESS(MATCH($B$107,'Input-Accounts'!$B:$B,0),COLUMN())),0))</f>
        <v>0</v>
      </c>
      <c r="H82" s="25">
        <f ca="1">SUM(IFERROR(INDIRECT("'"&amp;$C82&amp;"'!"&amp;ADDRESS(MATCH($B$107,'Input-Accounts'!$B:$B,0),COLUMN())),0))</f>
        <v>0</v>
      </c>
      <c r="I82" s="25">
        <f ca="1">SUM(IFERROR(INDIRECT("'"&amp;$C82&amp;"'!"&amp;ADDRESS(MATCH($B$107,'Input-Accounts'!$B:$B,0),COLUMN())),0))</f>
        <v>0</v>
      </c>
      <c r="J82" s="25">
        <f ca="1">SUM(IFERROR(INDIRECT("'"&amp;$C82&amp;"'!"&amp;ADDRESS(MATCH($B$107,'Input-Accounts'!$B:$B,0),COLUMN())),0))</f>
        <v>0</v>
      </c>
      <c r="K82" s="25">
        <f ca="1">SUM(IFERROR(INDIRECT("'"&amp;$C82&amp;"'!"&amp;ADDRESS(MATCH($B$107,'Input-Accounts'!$B:$B,0),COLUMN())),0))</f>
        <v>0</v>
      </c>
    </row>
    <row r="83" spans="1:11">
      <c r="A83" s="80">
        <f>IF(B83="","",MAX($A$7:A82)+1)</f>
        <v>62</v>
      </c>
      <c r="B83" s="39" t="str">
        <f t="shared" si="10"/>
        <v>Subtotal</v>
      </c>
      <c r="D83" s="87">
        <f ca="1">SUM(D80:D82)</f>
        <v>35413021.660000004</v>
      </c>
      <c r="E83" s="84">
        <f t="shared" ca="1" si="11"/>
        <v>0</v>
      </c>
      <c r="F83" s="84"/>
      <c r="G83" s="87">
        <f t="shared" ref="G83:K83" ca="1" si="15">SUM(G80:G82)</f>
        <v>21917977.083810758</v>
      </c>
      <c r="H83" s="87">
        <f t="shared" ca="1" si="15"/>
        <v>13464403.176197896</v>
      </c>
      <c r="I83" s="87">
        <f t="shared" ca="1" si="15"/>
        <v>30641.399991347425</v>
      </c>
      <c r="J83" s="87">
        <f t="shared" ca="1" si="15"/>
        <v>0</v>
      </c>
      <c r="K83" s="87">
        <f t="shared" ca="1" si="15"/>
        <v>0</v>
      </c>
    </row>
    <row r="84" spans="1:11" hidden="1" outlineLevel="1">
      <c r="A84" s="80" t="str">
        <f>IF(B84="","",MAX($A$7:A83)+1)</f>
        <v/>
      </c>
      <c r="B84" s="83"/>
      <c r="C84" s="83"/>
      <c r="E84" s="84" t="str">
        <f t="shared" si="11"/>
        <v/>
      </c>
      <c r="F84" s="84"/>
    </row>
    <row r="85" spans="1:11" hidden="1" outlineLevel="1">
      <c r="A85" s="80">
        <f>IF(B85="","",MAX($A$7:A84)+1)</f>
        <v>63</v>
      </c>
      <c r="B85" s="58" t="str">
        <f t="shared" si="10"/>
        <v>Function 5</v>
      </c>
      <c r="C85" s="58"/>
      <c r="E85" s="84" t="str">
        <f t="shared" si="11"/>
        <v/>
      </c>
      <c r="F85" s="84"/>
    </row>
    <row r="86" spans="1:11" hidden="1" outlineLevel="1">
      <c r="A86" s="80">
        <f>IF(B86="","",MAX($A$7:A85)+1)</f>
        <v>64</v>
      </c>
      <c r="B86" s="85" t="str">
        <f t="shared" si="10"/>
        <v>Demand</v>
      </c>
      <c r="C86" s="85">
        <f>C36</f>
        <v>0</v>
      </c>
      <c r="D86" s="86">
        <f ca="1">SUM(G86:K86)</f>
        <v>0</v>
      </c>
      <c r="E86" s="84">
        <f t="shared" ca="1" si="11"/>
        <v>0</v>
      </c>
      <c r="F86" s="84"/>
      <c r="G86" s="25">
        <f ca="1">SUM(IFERROR(INDIRECT("'"&amp;$C86&amp;"'!"&amp;ADDRESS(MATCH($B$107,'Input-Accounts'!$B:$B,0),COLUMN())),0))</f>
        <v>0</v>
      </c>
      <c r="H86" s="25">
        <f ca="1">SUM(IFERROR(INDIRECT("'"&amp;$C86&amp;"'!"&amp;ADDRESS(MATCH($B$107,'Input-Accounts'!$B:$B,0),COLUMN())),0))</f>
        <v>0</v>
      </c>
      <c r="I86" s="25">
        <f ca="1">SUM(IFERROR(INDIRECT("'"&amp;$C86&amp;"'!"&amp;ADDRESS(MATCH($B$107,'Input-Accounts'!$B:$B,0),COLUMN())),0))</f>
        <v>0</v>
      </c>
      <c r="J86" s="25">
        <f ca="1">SUM(IFERROR(INDIRECT("'"&amp;$C86&amp;"'!"&amp;ADDRESS(MATCH($B$107,'Input-Accounts'!$B:$B,0),COLUMN())),0))</f>
        <v>0</v>
      </c>
      <c r="K86" s="25">
        <f ca="1">SUM(IFERROR(INDIRECT("'"&amp;$C86&amp;"'!"&amp;ADDRESS(MATCH($B$107,'Input-Accounts'!$B:$B,0),COLUMN())),0))</f>
        <v>0</v>
      </c>
    </row>
    <row r="87" spans="1:11" hidden="1" outlineLevel="1">
      <c r="A87" s="80">
        <f>IF(B87="","",MAX($A$7:A86)+1)</f>
        <v>65</v>
      </c>
      <c r="B87" s="85" t="str">
        <f t="shared" si="10"/>
        <v>Commodity</v>
      </c>
      <c r="C87" s="85">
        <f>C37</f>
        <v>0</v>
      </c>
      <c r="D87" s="86">
        <f ca="1">SUM(G87:K87)</f>
        <v>0</v>
      </c>
      <c r="E87" s="84">
        <f t="shared" ca="1" si="11"/>
        <v>0</v>
      </c>
      <c r="F87" s="84"/>
      <c r="G87" s="25">
        <f ca="1">SUM(IFERROR(INDIRECT("'"&amp;$C87&amp;"'!"&amp;ADDRESS(MATCH($B$107,'Input-Accounts'!$B:$B,0),COLUMN())),0))</f>
        <v>0</v>
      </c>
      <c r="H87" s="25">
        <f ca="1">SUM(IFERROR(INDIRECT("'"&amp;$C87&amp;"'!"&amp;ADDRESS(MATCH($B$107,'Input-Accounts'!$B:$B,0),COLUMN())),0))</f>
        <v>0</v>
      </c>
      <c r="I87" s="25">
        <f ca="1">SUM(IFERROR(INDIRECT("'"&amp;$C87&amp;"'!"&amp;ADDRESS(MATCH($B$107,'Input-Accounts'!$B:$B,0),COLUMN())),0))</f>
        <v>0</v>
      </c>
      <c r="J87" s="25">
        <f ca="1">SUM(IFERROR(INDIRECT("'"&amp;$C87&amp;"'!"&amp;ADDRESS(MATCH($B$107,'Input-Accounts'!$B:$B,0),COLUMN())),0))</f>
        <v>0</v>
      </c>
      <c r="K87" s="25">
        <f ca="1">SUM(IFERROR(INDIRECT("'"&amp;$C87&amp;"'!"&amp;ADDRESS(MATCH($B$107,'Input-Accounts'!$B:$B,0),COLUMN())),0))</f>
        <v>0</v>
      </c>
    </row>
    <row r="88" spans="1:11" hidden="1" outlineLevel="1">
      <c r="A88" s="80">
        <f>IF(B88="","",MAX($A$7:A87)+1)</f>
        <v>66</v>
      </c>
      <c r="B88" s="85" t="str">
        <f t="shared" si="10"/>
        <v>Customer</v>
      </c>
      <c r="C88" s="85">
        <f>C38</f>
        <v>0</v>
      </c>
      <c r="D88" s="86">
        <f ca="1">SUM(G88:K88)</f>
        <v>0</v>
      </c>
      <c r="E88" s="84">
        <f t="shared" ca="1" si="11"/>
        <v>0</v>
      </c>
      <c r="F88" s="84"/>
      <c r="G88" s="25">
        <f ca="1">SUM(IFERROR(INDIRECT("'"&amp;$C88&amp;"'!"&amp;ADDRESS(MATCH($B$107,'Input-Accounts'!$B:$B,0),COLUMN())),0))</f>
        <v>0</v>
      </c>
      <c r="H88" s="25">
        <f ca="1">SUM(IFERROR(INDIRECT("'"&amp;$C88&amp;"'!"&amp;ADDRESS(MATCH($B$107,'Input-Accounts'!$B:$B,0),COLUMN())),0))</f>
        <v>0</v>
      </c>
      <c r="I88" s="25">
        <f ca="1">SUM(IFERROR(INDIRECT("'"&amp;$C88&amp;"'!"&amp;ADDRESS(MATCH($B$107,'Input-Accounts'!$B:$B,0),COLUMN())),0))</f>
        <v>0</v>
      </c>
      <c r="J88" s="25">
        <f ca="1">SUM(IFERROR(INDIRECT("'"&amp;$C88&amp;"'!"&amp;ADDRESS(MATCH($B$107,'Input-Accounts'!$B:$B,0),COLUMN())),0))</f>
        <v>0</v>
      </c>
      <c r="K88" s="25">
        <f ca="1">SUM(IFERROR(INDIRECT("'"&amp;$C88&amp;"'!"&amp;ADDRESS(MATCH($B$107,'Input-Accounts'!$B:$B,0),COLUMN())),0))</f>
        <v>0</v>
      </c>
    </row>
    <row r="89" spans="1:11" hidden="1" outlineLevel="1">
      <c r="A89" s="80">
        <f>IF(B89="","",MAX($A$7:A88)+1)</f>
        <v>67</v>
      </c>
      <c r="B89" s="39" t="str">
        <f t="shared" si="10"/>
        <v>Subtotal</v>
      </c>
      <c r="D89" s="87">
        <f ca="1">SUM(D86:D88)</f>
        <v>0</v>
      </c>
      <c r="E89" s="84">
        <f t="shared" ca="1" si="11"/>
        <v>0</v>
      </c>
      <c r="F89" s="84"/>
      <c r="G89" s="87">
        <f t="shared" ref="G89:K89" ca="1" si="16">SUM(G86:G88)</f>
        <v>0</v>
      </c>
      <c r="H89" s="87">
        <f t="shared" ca="1" si="16"/>
        <v>0</v>
      </c>
      <c r="I89" s="87">
        <f t="shared" ca="1" si="16"/>
        <v>0</v>
      </c>
      <c r="J89" s="87">
        <f t="shared" ca="1" si="16"/>
        <v>0</v>
      </c>
      <c r="K89" s="87">
        <f t="shared" ca="1" si="16"/>
        <v>0</v>
      </c>
    </row>
    <row r="90" spans="1:11" hidden="1" outlineLevel="1">
      <c r="A90" s="80" t="str">
        <f>IF(B90="","",MAX($A$7:A89)+1)</f>
        <v/>
      </c>
      <c r="B90" s="83"/>
      <c r="C90" s="83"/>
      <c r="E90" s="84" t="str">
        <f t="shared" si="11"/>
        <v/>
      </c>
      <c r="F90" s="84"/>
    </row>
    <row r="91" spans="1:11" hidden="1" outlineLevel="1">
      <c r="A91" s="80">
        <f>IF(B91="","",MAX($A$7:A90)+1)</f>
        <v>68</v>
      </c>
      <c r="B91" s="58" t="str">
        <f t="shared" si="10"/>
        <v>Function 6</v>
      </c>
      <c r="C91" s="58"/>
      <c r="E91" s="84" t="str">
        <f t="shared" si="11"/>
        <v/>
      </c>
      <c r="F91" s="84"/>
    </row>
    <row r="92" spans="1:11" hidden="1" outlineLevel="1">
      <c r="A92" s="80">
        <f>IF(B92="","",MAX($A$7:A91)+1)</f>
        <v>69</v>
      </c>
      <c r="B92" s="85" t="str">
        <f t="shared" si="10"/>
        <v>Demand</v>
      </c>
      <c r="C92" s="85">
        <f>C42</f>
        <v>0</v>
      </c>
      <c r="D92" s="86">
        <f ca="1">SUM(G92:K92)</f>
        <v>0</v>
      </c>
      <c r="E92" s="84">
        <f t="shared" ca="1" si="11"/>
        <v>0</v>
      </c>
      <c r="F92" s="84"/>
      <c r="G92" s="25">
        <f ca="1">SUM(IFERROR(INDIRECT("'"&amp;$C92&amp;"'!"&amp;ADDRESS(MATCH($B$107,'Input-Accounts'!$B:$B,0),COLUMN())),0))</f>
        <v>0</v>
      </c>
      <c r="H92" s="25">
        <f ca="1">SUM(IFERROR(INDIRECT("'"&amp;$C92&amp;"'!"&amp;ADDRESS(MATCH($B$107,'Input-Accounts'!$B:$B,0),COLUMN())),0))</f>
        <v>0</v>
      </c>
      <c r="I92" s="25">
        <f ca="1">SUM(IFERROR(INDIRECT("'"&amp;$C92&amp;"'!"&amp;ADDRESS(MATCH($B$107,'Input-Accounts'!$B:$B,0),COLUMN())),0))</f>
        <v>0</v>
      </c>
      <c r="J92" s="25">
        <f ca="1">SUM(IFERROR(INDIRECT("'"&amp;$C92&amp;"'!"&amp;ADDRESS(MATCH($B$107,'Input-Accounts'!$B:$B,0),COLUMN())),0))</f>
        <v>0</v>
      </c>
      <c r="K92" s="25">
        <f ca="1">SUM(IFERROR(INDIRECT("'"&amp;$C92&amp;"'!"&amp;ADDRESS(MATCH($B$107,'Input-Accounts'!$B:$B,0),COLUMN())),0))</f>
        <v>0</v>
      </c>
    </row>
    <row r="93" spans="1:11" hidden="1" outlineLevel="1">
      <c r="A93" s="80">
        <f>IF(B93="","",MAX($A$7:A92)+1)</f>
        <v>70</v>
      </c>
      <c r="B93" s="85" t="str">
        <f t="shared" si="10"/>
        <v>Commodity</v>
      </c>
      <c r="C93" s="85">
        <f>C43</f>
        <v>0</v>
      </c>
      <c r="D93" s="86">
        <f ca="1">SUM(G93:K93)</f>
        <v>0</v>
      </c>
      <c r="E93" s="84">
        <f t="shared" ca="1" si="11"/>
        <v>0</v>
      </c>
      <c r="F93" s="84"/>
      <c r="G93" s="25">
        <f ca="1">SUM(IFERROR(INDIRECT("'"&amp;$C93&amp;"'!"&amp;ADDRESS(MATCH($B$107,'Input-Accounts'!$B:$B,0),COLUMN())),0))</f>
        <v>0</v>
      </c>
      <c r="H93" s="25">
        <f ca="1">SUM(IFERROR(INDIRECT("'"&amp;$C93&amp;"'!"&amp;ADDRESS(MATCH($B$107,'Input-Accounts'!$B:$B,0),COLUMN())),0))</f>
        <v>0</v>
      </c>
      <c r="I93" s="25">
        <f ca="1">SUM(IFERROR(INDIRECT("'"&amp;$C93&amp;"'!"&amp;ADDRESS(MATCH($B$107,'Input-Accounts'!$B:$B,0),COLUMN())),0))</f>
        <v>0</v>
      </c>
      <c r="J93" s="25">
        <f ca="1">SUM(IFERROR(INDIRECT("'"&amp;$C93&amp;"'!"&amp;ADDRESS(MATCH($B$107,'Input-Accounts'!$B:$B,0),COLUMN())),0))</f>
        <v>0</v>
      </c>
      <c r="K93" s="25">
        <f ca="1">SUM(IFERROR(INDIRECT("'"&amp;$C93&amp;"'!"&amp;ADDRESS(MATCH($B$107,'Input-Accounts'!$B:$B,0),COLUMN())),0))</f>
        <v>0</v>
      </c>
    </row>
    <row r="94" spans="1:11" hidden="1" outlineLevel="1">
      <c r="A94" s="80">
        <f>IF(B94="","",MAX($A$7:A93)+1)</f>
        <v>71</v>
      </c>
      <c r="B94" s="85" t="str">
        <f t="shared" si="10"/>
        <v>Customer</v>
      </c>
      <c r="C94" s="85">
        <f>C44</f>
        <v>0</v>
      </c>
      <c r="D94" s="86">
        <f ca="1">SUM(G94:K94)</f>
        <v>0</v>
      </c>
      <c r="E94" s="84">
        <f t="shared" ca="1" si="11"/>
        <v>0</v>
      </c>
      <c r="F94" s="84"/>
      <c r="G94" s="25">
        <f ca="1">SUM(IFERROR(INDIRECT("'"&amp;$C94&amp;"'!"&amp;ADDRESS(MATCH($B$107,'Input-Accounts'!$B:$B,0),COLUMN())),0))</f>
        <v>0</v>
      </c>
      <c r="H94" s="25">
        <f ca="1">SUM(IFERROR(INDIRECT("'"&amp;$C94&amp;"'!"&amp;ADDRESS(MATCH($B$107,'Input-Accounts'!$B:$B,0),COLUMN())),0))</f>
        <v>0</v>
      </c>
      <c r="I94" s="25">
        <f ca="1">SUM(IFERROR(INDIRECT("'"&amp;$C94&amp;"'!"&amp;ADDRESS(MATCH($B$107,'Input-Accounts'!$B:$B,0),COLUMN())),0))</f>
        <v>0</v>
      </c>
      <c r="J94" s="25">
        <f ca="1">SUM(IFERROR(INDIRECT("'"&amp;$C94&amp;"'!"&amp;ADDRESS(MATCH($B$107,'Input-Accounts'!$B:$B,0),COLUMN())),0))</f>
        <v>0</v>
      </c>
      <c r="K94" s="25">
        <f ca="1">SUM(IFERROR(INDIRECT("'"&amp;$C94&amp;"'!"&amp;ADDRESS(MATCH($B$107,'Input-Accounts'!$B:$B,0),COLUMN())),0))</f>
        <v>0</v>
      </c>
    </row>
    <row r="95" spans="1:11" hidden="1" outlineLevel="1">
      <c r="A95" s="80">
        <f>IF(B95="","",MAX($A$7:A94)+1)</f>
        <v>72</v>
      </c>
      <c r="B95" s="39" t="str">
        <f t="shared" si="10"/>
        <v>Subtotal</v>
      </c>
      <c r="D95" s="87">
        <f ca="1">SUM(D92:D94)</f>
        <v>0</v>
      </c>
      <c r="E95" s="84">
        <f t="shared" ca="1" si="11"/>
        <v>0</v>
      </c>
      <c r="F95" s="84"/>
      <c r="G95" s="87">
        <f t="shared" ref="G95:K95" ca="1" si="17">SUM(G92:G94)</f>
        <v>0</v>
      </c>
      <c r="H95" s="87">
        <f t="shared" ca="1" si="17"/>
        <v>0</v>
      </c>
      <c r="I95" s="87">
        <f t="shared" ca="1" si="17"/>
        <v>0</v>
      </c>
      <c r="J95" s="87">
        <f t="shared" ca="1" si="17"/>
        <v>0</v>
      </c>
      <c r="K95" s="87">
        <f t="shared" ca="1" si="17"/>
        <v>0</v>
      </c>
    </row>
    <row r="96" spans="1:11" hidden="1" outlineLevel="1">
      <c r="A96" s="80" t="str">
        <f>IF(B96="","",MAX($A$7:A95)+1)</f>
        <v/>
      </c>
      <c r="D96" s="82"/>
      <c r="E96" s="84" t="str">
        <f t="shared" si="11"/>
        <v/>
      </c>
      <c r="F96" s="84"/>
    </row>
    <row r="97" spans="1:11" hidden="1" outlineLevel="1">
      <c r="A97" s="80">
        <f>IF(B97="","",MAX($A$7:A96)+1)</f>
        <v>73</v>
      </c>
      <c r="B97" s="58" t="str">
        <f t="shared" si="10"/>
        <v>Function 7</v>
      </c>
      <c r="C97" s="58"/>
      <c r="E97" s="84" t="str">
        <f t="shared" si="11"/>
        <v/>
      </c>
      <c r="F97" s="84"/>
    </row>
    <row r="98" spans="1:11" hidden="1" outlineLevel="1">
      <c r="A98" s="80">
        <f>IF(B98="","",MAX($A$7:A97)+1)</f>
        <v>74</v>
      </c>
      <c r="B98" s="85" t="str">
        <f t="shared" si="10"/>
        <v>Demand</v>
      </c>
      <c r="C98" s="85">
        <f>C48</f>
        <v>0</v>
      </c>
      <c r="D98" s="86">
        <f ca="1">SUM(G98:K98)</f>
        <v>0</v>
      </c>
      <c r="E98" s="84">
        <f t="shared" ca="1" si="11"/>
        <v>0</v>
      </c>
      <c r="F98" s="84"/>
      <c r="G98" s="25">
        <f ca="1">SUM(IFERROR(INDIRECT("'"&amp;$C98&amp;"'!"&amp;ADDRESS(MATCH($B$107,'Input-Accounts'!$B:$B,0),COLUMN())),0))</f>
        <v>0</v>
      </c>
      <c r="H98" s="25">
        <f ca="1">SUM(IFERROR(INDIRECT("'"&amp;$C98&amp;"'!"&amp;ADDRESS(MATCH($B$107,'Input-Accounts'!$B:$B,0),COLUMN())),0))</f>
        <v>0</v>
      </c>
      <c r="I98" s="25">
        <f ca="1">SUM(IFERROR(INDIRECT("'"&amp;$C98&amp;"'!"&amp;ADDRESS(MATCH($B$107,'Input-Accounts'!$B:$B,0),COLUMN())),0))</f>
        <v>0</v>
      </c>
      <c r="J98" s="25">
        <f ca="1">SUM(IFERROR(INDIRECT("'"&amp;$C98&amp;"'!"&amp;ADDRESS(MATCH($B$107,'Input-Accounts'!$B:$B,0),COLUMN())),0))</f>
        <v>0</v>
      </c>
      <c r="K98" s="25">
        <f ca="1">SUM(IFERROR(INDIRECT("'"&amp;$C98&amp;"'!"&amp;ADDRESS(MATCH($B$107,'Input-Accounts'!$B:$B,0),COLUMN())),0))</f>
        <v>0</v>
      </c>
    </row>
    <row r="99" spans="1:11" hidden="1" outlineLevel="1">
      <c r="A99" s="80">
        <f>IF(B99="","",MAX($A$7:A98)+1)</f>
        <v>75</v>
      </c>
      <c r="B99" s="85" t="str">
        <f t="shared" si="10"/>
        <v>Commodity</v>
      </c>
      <c r="C99" s="85">
        <f>C49</f>
        <v>0</v>
      </c>
      <c r="D99" s="86">
        <f ca="1">SUM(G99:K99)</f>
        <v>0</v>
      </c>
      <c r="E99" s="84">
        <f t="shared" ca="1" si="11"/>
        <v>0</v>
      </c>
      <c r="F99" s="84"/>
      <c r="G99" s="25">
        <f ca="1">SUM(IFERROR(INDIRECT("'"&amp;$C99&amp;"'!"&amp;ADDRESS(MATCH($B$107,'Input-Accounts'!$B:$B,0),COLUMN())),0))</f>
        <v>0</v>
      </c>
      <c r="H99" s="25">
        <f ca="1">SUM(IFERROR(INDIRECT("'"&amp;$C99&amp;"'!"&amp;ADDRESS(MATCH($B$107,'Input-Accounts'!$B:$B,0),COLUMN())),0))</f>
        <v>0</v>
      </c>
      <c r="I99" s="25">
        <f ca="1">SUM(IFERROR(INDIRECT("'"&amp;$C99&amp;"'!"&amp;ADDRESS(MATCH($B$107,'Input-Accounts'!$B:$B,0),COLUMN())),0))</f>
        <v>0</v>
      </c>
      <c r="J99" s="25">
        <f ca="1">SUM(IFERROR(INDIRECT("'"&amp;$C99&amp;"'!"&amp;ADDRESS(MATCH($B$107,'Input-Accounts'!$B:$B,0),COLUMN())),0))</f>
        <v>0</v>
      </c>
      <c r="K99" s="25">
        <f ca="1">SUM(IFERROR(INDIRECT("'"&amp;$C99&amp;"'!"&amp;ADDRESS(MATCH($B$107,'Input-Accounts'!$B:$B,0),COLUMN())),0))</f>
        <v>0</v>
      </c>
    </row>
    <row r="100" spans="1:11" hidden="1" outlineLevel="1">
      <c r="A100" s="80">
        <f>IF(B100="","",MAX($A$7:A99)+1)</f>
        <v>76</v>
      </c>
      <c r="B100" s="85" t="str">
        <f t="shared" si="10"/>
        <v>Customer</v>
      </c>
      <c r="C100" s="85">
        <f>C50</f>
        <v>0</v>
      </c>
      <c r="D100" s="86">
        <f ca="1">SUM(G100:K100)</f>
        <v>0</v>
      </c>
      <c r="E100" s="84">
        <f t="shared" ca="1" si="11"/>
        <v>0</v>
      </c>
      <c r="F100" s="84"/>
      <c r="G100" s="25">
        <f ca="1">SUM(IFERROR(INDIRECT("'"&amp;$C100&amp;"'!"&amp;ADDRESS(MATCH($B$107,'Input-Accounts'!$B:$B,0),COLUMN())),0))</f>
        <v>0</v>
      </c>
      <c r="H100" s="25">
        <f ca="1">SUM(IFERROR(INDIRECT("'"&amp;$C100&amp;"'!"&amp;ADDRESS(MATCH($B$107,'Input-Accounts'!$B:$B,0),COLUMN())),0))</f>
        <v>0</v>
      </c>
      <c r="I100" s="25">
        <f ca="1">SUM(IFERROR(INDIRECT("'"&amp;$C100&amp;"'!"&amp;ADDRESS(MATCH($B$107,'Input-Accounts'!$B:$B,0),COLUMN())),0))</f>
        <v>0</v>
      </c>
      <c r="J100" s="25">
        <f ca="1">SUM(IFERROR(INDIRECT("'"&amp;$C100&amp;"'!"&amp;ADDRESS(MATCH($B$107,'Input-Accounts'!$B:$B,0),COLUMN())),0))</f>
        <v>0</v>
      </c>
      <c r="K100" s="25">
        <f ca="1">SUM(IFERROR(INDIRECT("'"&amp;$C100&amp;"'!"&amp;ADDRESS(MATCH($B$107,'Input-Accounts'!$B:$B,0),COLUMN())),0))</f>
        <v>0</v>
      </c>
    </row>
    <row r="101" spans="1:11" hidden="1" outlineLevel="1">
      <c r="A101" s="80">
        <f>IF(B101="","",MAX($A$7:A100)+1)</f>
        <v>77</v>
      </c>
      <c r="B101" s="39" t="str">
        <f t="shared" si="10"/>
        <v>Subtotal</v>
      </c>
      <c r="D101" s="87">
        <f ca="1">SUM(D98:D100)</f>
        <v>0</v>
      </c>
      <c r="E101" s="84">
        <f t="shared" ca="1" si="11"/>
        <v>0</v>
      </c>
      <c r="F101" s="84"/>
      <c r="G101" s="87">
        <f t="shared" ref="G101:K101" ca="1" si="18">SUM(G98:G100)</f>
        <v>0</v>
      </c>
      <c r="H101" s="87">
        <f t="shared" ca="1" si="18"/>
        <v>0</v>
      </c>
      <c r="I101" s="87">
        <f t="shared" ca="1" si="18"/>
        <v>0</v>
      </c>
      <c r="J101" s="87">
        <f t="shared" ca="1" si="18"/>
        <v>0</v>
      </c>
      <c r="K101" s="87">
        <f t="shared" ca="1" si="18"/>
        <v>0</v>
      </c>
    </row>
    <row r="102" spans="1:11" collapsed="1">
      <c r="A102" s="80" t="str">
        <f>IF(B102="","",MAX($A$7:A101)+1)</f>
        <v/>
      </c>
      <c r="B102" s="83"/>
      <c r="C102" s="83"/>
      <c r="E102" s="84" t="str">
        <f t="shared" si="11"/>
        <v/>
      </c>
      <c r="F102" s="84"/>
    </row>
    <row r="103" spans="1:11">
      <c r="A103" s="80">
        <f>IF(B103="","",MAX($A$7:A102)+1)</f>
        <v>78</v>
      </c>
      <c r="B103" s="58" t="s">
        <v>88</v>
      </c>
      <c r="C103" s="58"/>
      <c r="E103" s="84" t="str">
        <f t="shared" si="11"/>
        <v/>
      </c>
      <c r="F103" s="84"/>
    </row>
    <row r="104" spans="1:11">
      <c r="A104" s="80">
        <f>IF(B104="","",MAX($A$7:A103)+1)</f>
        <v>79</v>
      </c>
      <c r="B104" s="85" t="str">
        <f>$B$12</f>
        <v>Demand</v>
      </c>
      <c r="C104" s="85"/>
      <c r="D104" s="86">
        <f ca="1">SUM(G104:K104)</f>
        <v>56313696.290286034</v>
      </c>
      <c r="E104" s="84">
        <f t="shared" ca="1" si="11"/>
        <v>0</v>
      </c>
      <c r="F104" s="84"/>
      <c r="G104" s="86">
        <f ca="1">SUMIFS(G$62:G$101,$B$62:$B$101,$B104)</f>
        <v>29150660.665903147</v>
      </c>
      <c r="H104" s="86">
        <f t="shared" ref="H104:K104" ca="1" si="19">SUMIFS(H$62:H$101,$B$62:$B$101,$B104)</f>
        <v>19838147.088495888</v>
      </c>
      <c r="I104" s="86">
        <f t="shared" ca="1" si="19"/>
        <v>23549.429825543568</v>
      </c>
      <c r="J104" s="86">
        <f t="shared" ca="1" si="19"/>
        <v>4474.8538909564804</v>
      </c>
      <c r="K104" s="86">
        <f t="shared" ca="1" si="19"/>
        <v>7296864.2521705059</v>
      </c>
    </row>
    <row r="105" spans="1:11">
      <c r="A105" s="80">
        <f>IF(B105="","",MAX($A$7:A104)+1)</f>
        <v>80</v>
      </c>
      <c r="B105" s="85" t="str">
        <f>$B$13</f>
        <v>Commodity</v>
      </c>
      <c r="C105" s="85"/>
      <c r="D105" s="86">
        <f ca="1">SUM(G105:K105)</f>
        <v>36072741.816548742</v>
      </c>
      <c r="E105" s="84">
        <f t="shared" ca="1" si="11"/>
        <v>0</v>
      </c>
      <c r="F105" s="84"/>
      <c r="G105" s="86">
        <f ca="1">SUMIFS(G$62:G$101,$B$62:$B$101,$B105)</f>
        <v>22326293.872244999</v>
      </c>
      <c r="H105" s="86">
        <f t="shared" ref="G105:K106" ca="1" si="20">SUMIFS(H$62:H$101,$B$62:$B$101,$B105)</f>
        <v>13715235.716174848</v>
      </c>
      <c r="I105" s="86">
        <f t="shared" ca="1" si="20"/>
        <v>31212.228128896542</v>
      </c>
      <c r="J105" s="86">
        <f t="shared" ca="1" si="20"/>
        <v>0</v>
      </c>
      <c r="K105" s="86">
        <f t="shared" ca="1" si="20"/>
        <v>0</v>
      </c>
    </row>
    <row r="106" spans="1:11">
      <c r="A106" s="80">
        <f>IF(B106="","",MAX($A$7:A105)+1)</f>
        <v>81</v>
      </c>
      <c r="B106" s="85" t="str">
        <f>$B$14</f>
        <v>Customer</v>
      </c>
      <c r="C106" s="85"/>
      <c r="D106" s="86">
        <f ca="1">SUM(G106:K106)</f>
        <v>81744259.201238558</v>
      </c>
      <c r="E106" s="84">
        <f t="shared" ca="1" si="11"/>
        <v>0</v>
      </c>
      <c r="F106" s="84"/>
      <c r="G106" s="86">
        <f t="shared" ca="1" si="20"/>
        <v>68911798.743698925</v>
      </c>
      <c r="H106" s="86">
        <f t="shared" ca="1" si="20"/>
        <v>11372040.942906169</v>
      </c>
      <c r="I106" s="86">
        <f t="shared" ca="1" si="20"/>
        <v>6043.4440161346511</v>
      </c>
      <c r="J106" s="86">
        <f t="shared" ca="1" si="20"/>
        <v>180480.94382425118</v>
      </c>
      <c r="K106" s="86">
        <f t="shared" ca="1" si="20"/>
        <v>1273895.1267930851</v>
      </c>
    </row>
    <row r="107" spans="1:11" ht="29.15">
      <c r="A107" s="80">
        <f>IF(B107="","",MAX($A$7:A106)+1)</f>
        <v>82</v>
      </c>
      <c r="B107" s="96" t="str">
        <f>'Input-Accounts'!B333</f>
        <v>TOTAL REVENUE REQUIREMENT AT EQUAL RATES OF RETURN</v>
      </c>
      <c r="C107" s="97"/>
      <c r="D107" s="98">
        <f ca="1">SUM(D104:D106)</f>
        <v>174130697.30807334</v>
      </c>
      <c r="E107" s="99">
        <f t="shared" ca="1" si="11"/>
        <v>0</v>
      </c>
      <c r="F107" s="99"/>
      <c r="G107" s="98">
        <f ca="1">SUM(G104:G106)</f>
        <v>120388753.28184707</v>
      </c>
      <c r="H107" s="98">
        <f t="shared" ref="H107:K107" ca="1" si="21">SUM(H104:H106)</f>
        <v>44925423.747576907</v>
      </c>
      <c r="I107" s="98">
        <f t="shared" ca="1" si="21"/>
        <v>60805.10197057476</v>
      </c>
      <c r="J107" s="98">
        <f t="shared" ca="1" si="21"/>
        <v>184955.79771520765</v>
      </c>
      <c r="K107" s="98">
        <f t="shared" ca="1" si="21"/>
        <v>8570759.3789635915</v>
      </c>
    </row>
    <row r="108" spans="1:11">
      <c r="A108" s="80" t="str">
        <f>IF(B108="","",MAX($A$7:A107)+1)</f>
        <v/>
      </c>
      <c r="E108" s="84"/>
      <c r="F108" s="84"/>
    </row>
    <row r="109" spans="1:11">
      <c r="A109" s="80">
        <f>IF(B109="","",MAX($A$7:A108)+1)</f>
        <v>83</v>
      </c>
      <c r="B109" s="85" t="s">
        <v>90</v>
      </c>
      <c r="D109" s="100">
        <f ca="1">D104/D$107</f>
        <v>0.32339901672050059</v>
      </c>
      <c r="E109" s="84"/>
      <c r="F109" s="84"/>
      <c r="G109" s="100">
        <f t="shared" ref="G109:K111" ca="1" si="22">G104/G$107</f>
        <v>0.24213774020615808</v>
      </c>
      <c r="H109" s="100">
        <f t="shared" ca="1" si="22"/>
        <v>0.44157952076224716</v>
      </c>
      <c r="I109" s="100">
        <f t="shared" ca="1" si="22"/>
        <v>0.38729364909115316</v>
      </c>
      <c r="J109" s="100">
        <f ca="1">J104/J$107</f>
        <v>2.4194180156746414E-2</v>
      </c>
      <c r="K109" s="100">
        <f t="shared" ca="1" si="22"/>
        <v>0.85136729775429421</v>
      </c>
    </row>
    <row r="110" spans="1:11">
      <c r="A110" s="80">
        <f>IF(B110="","",MAX($A$7:A109)+1)</f>
        <v>84</v>
      </c>
      <c r="B110" s="85" t="s">
        <v>355</v>
      </c>
      <c r="D110" s="100">
        <f ca="1">D105/D$107</f>
        <v>0.20715900397922701</v>
      </c>
      <c r="E110" s="84"/>
      <c r="F110" s="84"/>
      <c r="G110" s="100">
        <f t="shared" ca="1" si="22"/>
        <v>0.18545165776387759</v>
      </c>
      <c r="H110" s="100">
        <f t="shared" ca="1" si="22"/>
        <v>0.30528895605385564</v>
      </c>
      <c r="I110" s="100">
        <f t="shared" ca="1" si="22"/>
        <v>0.51331594088931853</v>
      </c>
      <c r="J110" s="100">
        <f t="shared" ca="1" si="22"/>
        <v>0</v>
      </c>
      <c r="K110" s="100">
        <f t="shared" ca="1" si="22"/>
        <v>0</v>
      </c>
    </row>
    <row r="111" spans="1:11">
      <c r="A111" s="80">
        <f>IF(B111="","",MAX($A$7:A110)+1)</f>
        <v>85</v>
      </c>
      <c r="B111" s="85" t="s">
        <v>92</v>
      </c>
      <c r="C111" s="68"/>
      <c r="D111" s="100">
        <f ca="1">D106/D$107</f>
        <v>0.46944197930027237</v>
      </c>
      <c r="E111" s="84"/>
      <c r="F111" s="84"/>
      <c r="G111" s="100">
        <f ca="1">G106/G$107</f>
        <v>0.5724106020299643</v>
      </c>
      <c r="H111" s="100">
        <f t="shared" ca="1" si="22"/>
        <v>0.2531315231838972</v>
      </c>
      <c r="I111" s="100">
        <f t="shared" ca="1" si="22"/>
        <v>9.9390410019528252E-2</v>
      </c>
      <c r="J111" s="100">
        <f t="shared" ca="1" si="22"/>
        <v>0.97580581984325365</v>
      </c>
      <c r="K111" s="100">
        <f t="shared" ca="1" si="22"/>
        <v>0.14863270224570571</v>
      </c>
    </row>
    <row r="112" spans="1:11">
      <c r="A112" s="80" t="str">
        <f>IF(B112="","",MAX($A$7:A111)+1)</f>
        <v/>
      </c>
      <c r="B112" s="85"/>
      <c r="C112" s="68"/>
      <c r="D112" s="100"/>
      <c r="E112" s="84"/>
      <c r="F112" s="84"/>
      <c r="G112" s="100"/>
      <c r="H112" s="100"/>
      <c r="I112" s="100"/>
      <c r="J112" s="100"/>
      <c r="K112" s="100"/>
    </row>
    <row r="113" spans="1:11">
      <c r="A113" s="80">
        <f>IF(B113="","",MAX($A$7:A112)+1)</f>
        <v>86</v>
      </c>
      <c r="B113" s="58" t="s">
        <v>356</v>
      </c>
      <c r="C113" s="68"/>
      <c r="D113" s="100"/>
      <c r="E113" s="84"/>
      <c r="F113" s="84"/>
      <c r="G113" s="100"/>
      <c r="H113" s="100"/>
      <c r="I113" s="100"/>
      <c r="J113" s="100"/>
      <c r="K113" s="100"/>
    </row>
    <row r="114" spans="1:11">
      <c r="A114" s="80" t="str">
        <f>IF(B114="","",MAX($A$7:A113)+1)</f>
        <v/>
      </c>
      <c r="B114" s="58"/>
      <c r="C114" s="68"/>
      <c r="D114" s="100"/>
      <c r="E114" s="84"/>
      <c r="F114" s="84"/>
      <c r="G114" s="100"/>
      <c r="H114" s="100"/>
      <c r="I114" s="100"/>
      <c r="J114" s="100"/>
      <c r="K114" s="100"/>
    </row>
    <row r="115" spans="1:11">
      <c r="A115" s="80">
        <f>IF(B115="","",MAX($A$7:A114)+1)</f>
        <v>87</v>
      </c>
      <c r="B115" s="58" t="str">
        <f>B61</f>
        <v>Distribution</v>
      </c>
      <c r="C115" s="83"/>
      <c r="D115" s="89"/>
      <c r="E115" s="90"/>
      <c r="F115" s="90"/>
      <c r="G115" s="89"/>
      <c r="H115" s="89"/>
      <c r="I115" s="89"/>
      <c r="J115" s="89"/>
      <c r="K115" s="89"/>
    </row>
    <row r="116" spans="1:11">
      <c r="A116" s="80">
        <f>IF(B116="","",MAX($A$7:A115)+1)</f>
        <v>88</v>
      </c>
      <c r="B116" s="85" t="str">
        <f t="shared" ref="B116:C118" si="23">B62</f>
        <v>Demand</v>
      </c>
      <c r="C116" s="85" t="str">
        <f t="shared" si="23"/>
        <v>Dist_Dem</v>
      </c>
      <c r="D116" s="89">
        <f ca="1">D62/D$163</f>
        <v>13.689380446981083</v>
      </c>
      <c r="E116" s="90"/>
      <c r="F116" s="90"/>
      <c r="G116" s="89">
        <f ca="1">G62/G$163</f>
        <v>16.672025072532605</v>
      </c>
      <c r="H116" s="89">
        <f t="shared" ref="H116:K116" ca="1" si="24">H62/H$163</f>
        <v>17.166967020159127</v>
      </c>
      <c r="I116" s="89">
        <f t="shared" ca="1" si="24"/>
        <v>19.62452485461964</v>
      </c>
      <c r="J116" s="89">
        <f t="shared" ca="1" si="24"/>
        <v>3.8246614452619489E-3</v>
      </c>
      <c r="K116" s="89">
        <f t="shared" ca="1" si="24"/>
        <v>190.02250656694025</v>
      </c>
    </row>
    <row r="117" spans="1:11">
      <c r="A117" s="80">
        <f>IF(B117="","",MAX($A$7:A116)+1)</f>
        <v>89</v>
      </c>
      <c r="B117" s="85" t="str">
        <f t="shared" si="23"/>
        <v>Commodity</v>
      </c>
      <c r="C117" s="85" t="str">
        <f t="shared" si="23"/>
        <v>Dist_Comm</v>
      </c>
      <c r="D117" s="89">
        <f ca="1">D63/D$164</f>
        <v>2.1179071101569514E-2</v>
      </c>
      <c r="E117" s="90"/>
      <c r="F117" s="90"/>
      <c r="G117" s="89">
        <f t="shared" ref="G117:K117" ca="1" si="25">G63/G$164</f>
        <v>4.9282363202798399E-2</v>
      </c>
      <c r="H117" s="89">
        <f t="shared" ca="1" si="25"/>
        <v>4.0207085790654365E-2</v>
      </c>
      <c r="I117" s="89">
        <f t="shared" ca="1" si="25"/>
        <v>5.4831961726056984E-2</v>
      </c>
      <c r="J117" s="89">
        <f t="shared" ca="1" si="25"/>
        <v>0</v>
      </c>
      <c r="K117" s="89">
        <f t="shared" ca="1" si="25"/>
        <v>0</v>
      </c>
    </row>
    <row r="118" spans="1:11">
      <c r="A118" s="80">
        <f>IF(B118="","",MAX($A$7:A117)+1)</f>
        <v>90</v>
      </c>
      <c r="B118" s="85" t="str">
        <f t="shared" si="23"/>
        <v>Customer</v>
      </c>
      <c r="C118" s="85" t="str">
        <f t="shared" si="23"/>
        <v>Dist_Cust</v>
      </c>
      <c r="D118" s="89">
        <f ca="1">D64/D$165</f>
        <v>11.326104202800408</v>
      </c>
      <c r="E118" s="90"/>
      <c r="F118" s="90"/>
      <c r="G118" s="89">
        <f t="shared" ref="G118:K118" ca="1" si="26">G64/G$165</f>
        <v>11.07987267233268</v>
      </c>
      <c r="H118" s="89">
        <f t="shared" ca="1" si="26"/>
        <v>11.976955504953162</v>
      </c>
      <c r="I118" s="89">
        <f t="shared" ca="1" si="26"/>
        <v>23.301920712701982</v>
      </c>
      <c r="J118" s="89">
        <f t="shared" ca="1" si="26"/>
        <v>21.613323756228944</v>
      </c>
      <c r="K118" s="89">
        <f t="shared" ca="1" si="26"/>
        <v>360.83460185691138</v>
      </c>
    </row>
    <row r="119" spans="1:11">
      <c r="A119" s="80" t="str">
        <f>IF(B119="","",MAX($A$7:A118)+1)</f>
        <v/>
      </c>
      <c r="B119" s="85"/>
      <c r="C119" s="85"/>
      <c r="D119" s="89"/>
      <c r="E119" s="90"/>
      <c r="F119" s="90"/>
      <c r="G119" s="89"/>
      <c r="H119" s="89"/>
      <c r="I119" s="89"/>
      <c r="J119" s="89"/>
      <c r="K119" s="89"/>
    </row>
    <row r="120" spans="1:11">
      <c r="A120" s="80" t="str">
        <f>IF(B120="","",MAX($A$7:A119)+1)</f>
        <v/>
      </c>
      <c r="B120" s="85"/>
      <c r="C120" s="85"/>
      <c r="D120" s="89"/>
      <c r="E120" s="90"/>
      <c r="F120" s="90"/>
      <c r="G120" s="89"/>
      <c r="H120" s="89"/>
      <c r="I120" s="89"/>
      <c r="J120" s="89"/>
      <c r="K120" s="89"/>
    </row>
    <row r="121" spans="1:11">
      <c r="A121" s="80">
        <f>IF(B121="","",MAX($A$7:A120)+1)</f>
        <v>91</v>
      </c>
      <c r="B121" s="58" t="str">
        <f>B67</f>
        <v>On Site</v>
      </c>
      <c r="C121" s="83"/>
      <c r="D121" s="89"/>
      <c r="E121" s="90"/>
      <c r="F121" s="90"/>
      <c r="G121" s="89"/>
      <c r="H121" s="89"/>
      <c r="I121" s="89"/>
      <c r="J121" s="89"/>
      <c r="K121" s="89"/>
    </row>
    <row r="122" spans="1:11">
      <c r="A122" s="80">
        <f>IF(B122="","",MAX($A$7:A121)+1)</f>
        <v>92</v>
      </c>
      <c r="B122" s="85" t="str">
        <f>B68</f>
        <v>Demand</v>
      </c>
      <c r="C122" s="85" t="str">
        <f>C68</f>
        <v>OnSite_Dem</v>
      </c>
      <c r="D122" s="89">
        <f ca="1">D68/D$163</f>
        <v>0</v>
      </c>
      <c r="E122" s="90"/>
      <c r="F122" s="90"/>
      <c r="G122" s="89">
        <f t="shared" ref="G122:K122" ca="1" si="27">G68/G$163</f>
        <v>0</v>
      </c>
      <c r="H122" s="89">
        <f t="shared" ca="1" si="27"/>
        <v>0</v>
      </c>
      <c r="I122" s="89">
        <f t="shared" ca="1" si="27"/>
        <v>0</v>
      </c>
      <c r="J122" s="89">
        <f t="shared" ca="1" si="27"/>
        <v>0</v>
      </c>
      <c r="K122" s="89">
        <f t="shared" ca="1" si="27"/>
        <v>0</v>
      </c>
    </row>
    <row r="123" spans="1:11">
      <c r="A123" s="80">
        <f>IF(B123="","",MAX($A$7:A122)+1)</f>
        <v>93</v>
      </c>
      <c r="B123" s="85" t="str">
        <f>B69</f>
        <v>Commodity</v>
      </c>
      <c r="C123" s="85" t="str">
        <f>C69</f>
        <v>OnSite_Comm</v>
      </c>
      <c r="D123" s="89">
        <f ca="1">D69/D$164</f>
        <v>0</v>
      </c>
      <c r="E123" s="90"/>
      <c r="F123" s="90"/>
      <c r="G123" s="89">
        <f t="shared" ref="G123:K123" ca="1" si="28">G69/G$164</f>
        <v>0</v>
      </c>
      <c r="H123" s="89">
        <f t="shared" ca="1" si="28"/>
        <v>0</v>
      </c>
      <c r="I123" s="89">
        <f t="shared" ca="1" si="28"/>
        <v>0</v>
      </c>
      <c r="J123" s="89">
        <f t="shared" ca="1" si="28"/>
        <v>0</v>
      </c>
      <c r="K123" s="89">
        <f t="shared" ca="1" si="28"/>
        <v>0</v>
      </c>
    </row>
    <row r="124" spans="1:11">
      <c r="A124" s="80">
        <f>IF(B124="","",MAX($A$7:A123)+1)</f>
        <v>94</v>
      </c>
      <c r="B124" s="85" t="str">
        <f>B70</f>
        <v>Customer</v>
      </c>
      <c r="C124" s="85" t="str">
        <f>C70</f>
        <v>OnSite_Cust</v>
      </c>
      <c r="D124" s="89">
        <f ca="1">D70/D$165</f>
        <v>32.137126781562316</v>
      </c>
      <c r="E124" s="90"/>
      <c r="F124" s="90"/>
      <c r="G124" s="89">
        <f t="shared" ref="G124:K124" ca="1" si="29">G70/G$165</f>
        <v>29.374439349342886</v>
      </c>
      <c r="H124" s="89">
        <f t="shared" ca="1" si="29"/>
        <v>49.923145279394078</v>
      </c>
      <c r="I124" s="89">
        <f t="shared" ca="1" si="29"/>
        <v>223.09125807763735</v>
      </c>
      <c r="J124" s="89">
        <f t="shared" ca="1" si="29"/>
        <v>2479.6405610204365</v>
      </c>
      <c r="K124" s="89">
        <f t="shared" ca="1" si="29"/>
        <v>1345.9652890159887</v>
      </c>
    </row>
    <row r="125" spans="1:11">
      <c r="A125" s="80" t="str">
        <f>IF(B125="","",MAX($A$7:A124)+1)</f>
        <v/>
      </c>
      <c r="B125" s="85"/>
      <c r="C125" s="85"/>
      <c r="D125" s="89"/>
      <c r="E125" s="90"/>
      <c r="F125" s="90"/>
      <c r="G125" s="89"/>
      <c r="H125" s="89"/>
      <c r="I125" s="89"/>
      <c r="J125" s="89"/>
      <c r="K125" s="89"/>
    </row>
    <row r="126" spans="1:11">
      <c r="A126" s="80" t="str">
        <f>IF(B126="","",MAX($A$7:A125)+1)</f>
        <v/>
      </c>
      <c r="B126" s="85"/>
      <c r="C126" s="85"/>
      <c r="D126" s="89"/>
      <c r="E126" s="90"/>
      <c r="F126" s="90"/>
      <c r="G126" s="89"/>
      <c r="H126" s="89"/>
      <c r="I126" s="89"/>
      <c r="J126" s="89"/>
      <c r="K126" s="89"/>
    </row>
    <row r="127" spans="1:11">
      <c r="A127" s="80">
        <f>IF(B127="","",MAX($A$7:A126)+1)</f>
        <v>95</v>
      </c>
      <c r="B127" s="58" t="str">
        <f>B73</f>
        <v>Cust Accts</v>
      </c>
      <c r="C127" s="83"/>
      <c r="D127" s="89"/>
      <c r="E127" s="90"/>
      <c r="F127" s="90"/>
      <c r="G127" s="89"/>
      <c r="H127" s="89"/>
      <c r="I127" s="89"/>
      <c r="J127" s="89"/>
      <c r="K127" s="89"/>
    </row>
    <row r="128" spans="1:11">
      <c r="A128" s="80">
        <f>IF(B128="","",MAX($A$7:A127)+1)</f>
        <v>96</v>
      </c>
      <c r="B128" s="85" t="str">
        <f>B74</f>
        <v>Demand</v>
      </c>
      <c r="C128" s="85" t="str">
        <f>C74</f>
        <v>CustAccts_Dem</v>
      </c>
      <c r="D128" s="89">
        <f ca="1">D74/D$163</f>
        <v>0</v>
      </c>
      <c r="E128" s="90"/>
      <c r="F128" s="90"/>
      <c r="G128" s="89">
        <f t="shared" ref="G128:K128" ca="1" si="30">G74/G$163</f>
        <v>0</v>
      </c>
      <c r="H128" s="89">
        <f t="shared" ca="1" si="30"/>
        <v>0</v>
      </c>
      <c r="I128" s="89">
        <f t="shared" ca="1" si="30"/>
        <v>0</v>
      </c>
      <c r="J128" s="89">
        <f t="shared" ca="1" si="30"/>
        <v>0</v>
      </c>
      <c r="K128" s="89">
        <f t="shared" ca="1" si="30"/>
        <v>0</v>
      </c>
    </row>
    <row r="129" spans="1:11">
      <c r="A129" s="80">
        <f>IF(B129="","",MAX($A$7:A128)+1)</f>
        <v>97</v>
      </c>
      <c r="B129" s="85" t="str">
        <f>B75</f>
        <v>Commodity</v>
      </c>
      <c r="C129" s="85" t="str">
        <f>C75</f>
        <v>CustAccts_Comm</v>
      </c>
      <c r="D129" s="89">
        <f ca="1">D75/D$164</f>
        <v>0</v>
      </c>
      <c r="E129" s="90"/>
      <c r="F129" s="90"/>
      <c r="G129" s="89">
        <f t="shared" ref="G129:K129" ca="1" si="31">G75/G$164</f>
        <v>0</v>
      </c>
      <c r="H129" s="89">
        <f t="shared" ca="1" si="31"/>
        <v>0</v>
      </c>
      <c r="I129" s="89">
        <f t="shared" ca="1" si="31"/>
        <v>0</v>
      </c>
      <c r="J129" s="89">
        <f t="shared" ca="1" si="31"/>
        <v>0</v>
      </c>
      <c r="K129" s="89">
        <f t="shared" ca="1" si="31"/>
        <v>0</v>
      </c>
    </row>
    <row r="130" spans="1:11">
      <c r="A130" s="80">
        <f>IF(B130="","",MAX($A$7:A129)+1)</f>
        <v>98</v>
      </c>
      <c r="B130" s="85" t="str">
        <f>B76</f>
        <v>Customer</v>
      </c>
      <c r="C130" s="85" t="str">
        <f>C76</f>
        <v>CustAccts_Cust</v>
      </c>
      <c r="D130" s="89">
        <f ca="1">D76/D$165</f>
        <v>5.2968105324277515</v>
      </c>
      <c r="E130" s="90"/>
      <c r="F130" s="90"/>
      <c r="G130" s="89">
        <f t="shared" ref="G130:K130" ca="1" si="32">G76/G$165</f>
        <v>5.2823527758160012</v>
      </c>
      <c r="H130" s="89">
        <f t="shared" ca="1" si="32"/>
        <v>5.4251392394886571</v>
      </c>
      <c r="I130" s="89">
        <f t="shared" ca="1" si="32"/>
        <v>5.4169885486044675</v>
      </c>
      <c r="J130" s="89">
        <f t="shared" ca="1" si="32"/>
        <v>5.4258905601567529</v>
      </c>
      <c r="K130" s="89">
        <f t="shared" ca="1" si="32"/>
        <v>5.4247419135048442</v>
      </c>
    </row>
    <row r="131" spans="1:11">
      <c r="A131" s="80" t="str">
        <f>IF(B131="","",MAX($A$7:A130)+1)</f>
        <v/>
      </c>
      <c r="B131" s="85"/>
      <c r="C131" s="85"/>
      <c r="D131" s="89"/>
      <c r="E131" s="90"/>
      <c r="F131" s="90"/>
      <c r="G131" s="89"/>
      <c r="H131" s="89"/>
      <c r="I131" s="89"/>
      <c r="J131" s="89"/>
      <c r="K131" s="89"/>
    </row>
    <row r="132" spans="1:11">
      <c r="A132" s="80" t="str">
        <f>IF(B132="","",MAX($A$7:A131)+1)</f>
        <v/>
      </c>
      <c r="B132" s="85"/>
      <c r="C132" s="85"/>
      <c r="D132" s="89"/>
      <c r="E132" s="90"/>
      <c r="F132" s="90"/>
      <c r="G132" s="89"/>
      <c r="H132" s="89"/>
      <c r="I132" s="89"/>
      <c r="J132" s="89"/>
      <c r="K132" s="89"/>
    </row>
    <row r="133" spans="1:11">
      <c r="A133" s="80">
        <f>IF(B133="","",MAX($A$7:A132)+1)</f>
        <v>99</v>
      </c>
      <c r="B133" s="58" t="str">
        <f>B79</f>
        <v>Gas Costs</v>
      </c>
      <c r="C133" s="83"/>
      <c r="D133" s="89"/>
      <c r="E133" s="90"/>
      <c r="F133" s="90"/>
      <c r="G133" s="89"/>
      <c r="H133" s="89"/>
      <c r="I133" s="89"/>
      <c r="J133" s="89"/>
      <c r="K133" s="89"/>
    </row>
    <row r="134" spans="1:11">
      <c r="A134" s="80">
        <f>IF(B134="","",MAX($A$7:A133)+1)</f>
        <v>100</v>
      </c>
      <c r="B134" s="85" t="str">
        <f>B80</f>
        <v>Demand</v>
      </c>
      <c r="C134" s="85" t="str">
        <f>C80</f>
        <v>Gas_Dem</v>
      </c>
      <c r="D134" s="89">
        <f ca="1">D80/D$163</f>
        <v>0</v>
      </c>
      <c r="E134" s="90"/>
      <c r="F134" s="90"/>
      <c r="G134" s="89">
        <f t="shared" ref="G134:K134" ca="1" si="33">G80/G$163</f>
        <v>0</v>
      </c>
      <c r="H134" s="89">
        <f t="shared" ca="1" si="33"/>
        <v>0</v>
      </c>
      <c r="I134" s="89">
        <f t="shared" ca="1" si="33"/>
        <v>0</v>
      </c>
      <c r="J134" s="89">
        <f t="shared" ca="1" si="33"/>
        <v>0</v>
      </c>
      <c r="K134" s="89">
        <f t="shared" ca="1" si="33"/>
        <v>0</v>
      </c>
    </row>
    <row r="135" spans="1:11">
      <c r="A135" s="80">
        <f>IF(B135="","",MAX($A$7:A134)+1)</f>
        <v>101</v>
      </c>
      <c r="B135" s="85" t="str">
        <f>B81</f>
        <v>Commodity</v>
      </c>
      <c r="C135" s="85" t="str">
        <f>C81</f>
        <v>Gas_Comm</v>
      </c>
      <c r="D135" s="89">
        <f ca="1">D81/D$164</f>
        <v>1.136868255749814</v>
      </c>
      <c r="E135" s="90"/>
      <c r="F135" s="90"/>
      <c r="G135" s="89">
        <f t="shared" ref="G135:K135" ca="1" si="34">G81/G$164</f>
        <v>2.6454207564108985</v>
      </c>
      <c r="H135" s="89">
        <f t="shared" ca="1" si="34"/>
        <v>2.1582702693800822</v>
      </c>
      <c r="I135" s="89">
        <f t="shared" ca="1" si="34"/>
        <v>2.9433168427402552</v>
      </c>
      <c r="J135" s="89">
        <f t="shared" ca="1" si="34"/>
        <v>0</v>
      </c>
      <c r="K135" s="89">
        <f t="shared" ca="1" si="34"/>
        <v>0</v>
      </c>
    </row>
    <row r="136" spans="1:11">
      <c r="A136" s="80">
        <f>IF(B136="","",MAX($A$7:A135)+1)</f>
        <v>102</v>
      </c>
      <c r="B136" s="85" t="str">
        <f>B82</f>
        <v>Customer</v>
      </c>
      <c r="C136" s="85" t="str">
        <f>C82</f>
        <v>Gas_Cust</v>
      </c>
      <c r="D136" s="89">
        <f ca="1">D82/D$165</f>
        <v>0</v>
      </c>
      <c r="E136" s="90"/>
      <c r="F136" s="90"/>
      <c r="G136" s="89">
        <f t="shared" ref="G136:K136" ca="1" si="35">G82/G$165</f>
        <v>0</v>
      </c>
      <c r="H136" s="89">
        <f t="shared" ca="1" si="35"/>
        <v>0</v>
      </c>
      <c r="I136" s="89">
        <f t="shared" ca="1" si="35"/>
        <v>0</v>
      </c>
      <c r="J136" s="89">
        <f t="shared" ca="1" si="35"/>
        <v>0</v>
      </c>
      <c r="K136" s="89">
        <f t="shared" ca="1" si="35"/>
        <v>0</v>
      </c>
    </row>
    <row r="137" spans="1:11" hidden="1" outlineLevel="1">
      <c r="A137" s="80" t="str">
        <f>IF(B137="","",MAX($A$7:A136)+1)</f>
        <v/>
      </c>
      <c r="B137" s="85"/>
      <c r="C137" s="85"/>
      <c r="D137" s="89"/>
      <c r="E137" s="90"/>
      <c r="F137" s="90"/>
      <c r="G137" s="89"/>
      <c r="H137" s="89"/>
      <c r="I137" s="89"/>
      <c r="J137" s="89"/>
      <c r="K137" s="89"/>
    </row>
    <row r="138" spans="1:11" hidden="1" outlineLevel="1">
      <c r="A138" s="80" t="str">
        <f>IF(B138="","",MAX($A$7:A137)+1)</f>
        <v/>
      </c>
      <c r="B138" s="85"/>
      <c r="C138" s="85"/>
      <c r="D138" s="89"/>
      <c r="E138" s="90"/>
      <c r="F138" s="90"/>
      <c r="G138" s="89"/>
      <c r="H138" s="89"/>
      <c r="I138" s="89"/>
      <c r="J138" s="89"/>
      <c r="K138" s="89"/>
    </row>
    <row r="139" spans="1:11" hidden="1" outlineLevel="1">
      <c r="A139" s="80">
        <f>IF(B139="","",MAX($A$7:A138)+1)</f>
        <v>103</v>
      </c>
      <c r="B139" s="58" t="str">
        <f>B85</f>
        <v>Function 5</v>
      </c>
      <c r="C139" s="83"/>
      <c r="D139" s="89"/>
      <c r="E139" s="90"/>
      <c r="F139" s="90"/>
      <c r="G139" s="89"/>
      <c r="H139" s="89"/>
      <c r="I139" s="89"/>
      <c r="J139" s="89"/>
      <c r="K139" s="89"/>
    </row>
    <row r="140" spans="1:11" hidden="1" outlineLevel="1">
      <c r="A140" s="80">
        <f>IF(B140="","",MAX($A$7:A139)+1)</f>
        <v>104</v>
      </c>
      <c r="B140" s="85" t="str">
        <f>B86</f>
        <v>Demand</v>
      </c>
      <c r="C140" s="85">
        <f>C86</f>
        <v>0</v>
      </c>
      <c r="D140" s="89">
        <f ca="1">D86/D$163</f>
        <v>0</v>
      </c>
      <c r="E140" s="90"/>
      <c r="F140" s="90"/>
      <c r="G140" s="89">
        <f t="shared" ref="G140:K140" ca="1" si="36">G86/G$163</f>
        <v>0</v>
      </c>
      <c r="H140" s="89">
        <f t="shared" ca="1" si="36"/>
        <v>0</v>
      </c>
      <c r="I140" s="89">
        <f t="shared" ca="1" si="36"/>
        <v>0</v>
      </c>
      <c r="J140" s="89">
        <f t="shared" ca="1" si="36"/>
        <v>0</v>
      </c>
      <c r="K140" s="89">
        <f t="shared" ca="1" si="36"/>
        <v>0</v>
      </c>
    </row>
    <row r="141" spans="1:11" hidden="1" outlineLevel="1">
      <c r="A141" s="80">
        <f>IF(B141="","",MAX($A$7:A140)+1)</f>
        <v>105</v>
      </c>
      <c r="B141" s="85" t="str">
        <f>B87</f>
        <v>Commodity</v>
      </c>
      <c r="C141" s="85">
        <f>C87</f>
        <v>0</v>
      </c>
      <c r="D141" s="89">
        <f ca="1">D87/D$164</f>
        <v>0</v>
      </c>
      <c r="E141" s="90"/>
      <c r="F141" s="90"/>
      <c r="G141" s="89">
        <f t="shared" ref="G141:K141" ca="1" si="37">G87/G$164</f>
        <v>0</v>
      </c>
      <c r="H141" s="89">
        <f t="shared" ca="1" si="37"/>
        <v>0</v>
      </c>
      <c r="I141" s="89">
        <f t="shared" ca="1" si="37"/>
        <v>0</v>
      </c>
      <c r="J141" s="89">
        <f t="shared" ca="1" si="37"/>
        <v>0</v>
      </c>
      <c r="K141" s="89">
        <f t="shared" ca="1" si="37"/>
        <v>0</v>
      </c>
    </row>
    <row r="142" spans="1:11" hidden="1" outlineLevel="1">
      <c r="A142" s="80">
        <f>IF(B142="","",MAX($A$7:A141)+1)</f>
        <v>106</v>
      </c>
      <c r="B142" s="85" t="str">
        <f>B88</f>
        <v>Customer</v>
      </c>
      <c r="C142" s="85">
        <f>C88</f>
        <v>0</v>
      </c>
      <c r="D142" s="89">
        <f ca="1">D88/D$165</f>
        <v>0</v>
      </c>
      <c r="E142" s="90"/>
      <c r="F142" s="90"/>
      <c r="G142" s="89">
        <f t="shared" ref="G142:K142" ca="1" si="38">G88/G$165</f>
        <v>0</v>
      </c>
      <c r="H142" s="89">
        <f t="shared" ca="1" si="38"/>
        <v>0</v>
      </c>
      <c r="I142" s="89">
        <f t="shared" ca="1" si="38"/>
        <v>0</v>
      </c>
      <c r="J142" s="89">
        <f t="shared" ca="1" si="38"/>
        <v>0</v>
      </c>
      <c r="K142" s="89">
        <f t="shared" ca="1" si="38"/>
        <v>0</v>
      </c>
    </row>
    <row r="143" spans="1:11" hidden="1" outlineLevel="1">
      <c r="A143" s="80" t="str">
        <f>IF(B143="","",MAX($A$7:A142)+1)</f>
        <v/>
      </c>
      <c r="B143" s="85"/>
      <c r="C143" s="85"/>
      <c r="D143" s="89"/>
      <c r="E143" s="90"/>
      <c r="F143" s="90"/>
      <c r="G143" s="89"/>
      <c r="H143" s="89"/>
      <c r="I143" s="89"/>
      <c r="J143" s="89"/>
      <c r="K143" s="89"/>
    </row>
    <row r="144" spans="1:11" hidden="1" outlineLevel="1">
      <c r="A144" s="80" t="str">
        <f>IF(B144="","",MAX($A$7:A143)+1)</f>
        <v/>
      </c>
      <c r="B144" s="85"/>
      <c r="C144" s="85"/>
      <c r="D144" s="89"/>
      <c r="E144" s="90"/>
      <c r="F144" s="90"/>
      <c r="G144" s="89"/>
      <c r="H144" s="89"/>
      <c r="I144" s="89"/>
      <c r="J144" s="89"/>
      <c r="K144" s="89"/>
    </row>
    <row r="145" spans="1:11" hidden="1" outlineLevel="1">
      <c r="A145" s="80">
        <f>IF(B145="","",MAX($A$7:A144)+1)</f>
        <v>107</v>
      </c>
      <c r="B145" s="58" t="str">
        <f>B91</f>
        <v>Function 6</v>
      </c>
      <c r="C145" s="83"/>
      <c r="D145" s="89"/>
      <c r="E145" s="90"/>
      <c r="F145" s="90"/>
      <c r="G145" s="89"/>
      <c r="H145" s="89"/>
      <c r="I145" s="89"/>
      <c r="J145" s="89"/>
      <c r="K145" s="89"/>
    </row>
    <row r="146" spans="1:11" hidden="1" outlineLevel="1">
      <c r="A146" s="80">
        <f>IF(B146="","",MAX($A$7:A145)+1)</f>
        <v>108</v>
      </c>
      <c r="B146" s="85" t="str">
        <f>B92</f>
        <v>Demand</v>
      </c>
      <c r="C146" s="85">
        <f>C92</f>
        <v>0</v>
      </c>
      <c r="D146" s="89">
        <f ca="1">D92/D$163</f>
        <v>0</v>
      </c>
      <c r="E146" s="90"/>
      <c r="F146" s="90"/>
      <c r="G146" s="89">
        <f t="shared" ref="G146:K146" ca="1" si="39">G92/G$163</f>
        <v>0</v>
      </c>
      <c r="H146" s="89">
        <f t="shared" ca="1" si="39"/>
        <v>0</v>
      </c>
      <c r="I146" s="89">
        <f t="shared" ca="1" si="39"/>
        <v>0</v>
      </c>
      <c r="J146" s="89">
        <f t="shared" ca="1" si="39"/>
        <v>0</v>
      </c>
      <c r="K146" s="89">
        <f t="shared" ca="1" si="39"/>
        <v>0</v>
      </c>
    </row>
    <row r="147" spans="1:11" hidden="1" outlineLevel="1">
      <c r="A147" s="80">
        <f>IF(B147="","",MAX($A$7:A146)+1)</f>
        <v>109</v>
      </c>
      <c r="B147" s="85" t="str">
        <f>B93</f>
        <v>Commodity</v>
      </c>
      <c r="C147" s="85">
        <f>C93</f>
        <v>0</v>
      </c>
      <c r="D147" s="89">
        <f ca="1">D93/D$164</f>
        <v>0</v>
      </c>
      <c r="E147" s="90"/>
      <c r="F147" s="90"/>
      <c r="G147" s="89">
        <f t="shared" ref="G147:K147" ca="1" si="40">G93/G$164</f>
        <v>0</v>
      </c>
      <c r="H147" s="89">
        <f t="shared" ca="1" si="40"/>
        <v>0</v>
      </c>
      <c r="I147" s="89">
        <f t="shared" ca="1" si="40"/>
        <v>0</v>
      </c>
      <c r="J147" s="89">
        <f t="shared" ca="1" si="40"/>
        <v>0</v>
      </c>
      <c r="K147" s="89">
        <f t="shared" ca="1" si="40"/>
        <v>0</v>
      </c>
    </row>
    <row r="148" spans="1:11" hidden="1" outlineLevel="1">
      <c r="A148" s="80">
        <f>IF(B148="","",MAX($A$7:A147)+1)</f>
        <v>110</v>
      </c>
      <c r="B148" s="85" t="str">
        <f>B94</f>
        <v>Customer</v>
      </c>
      <c r="C148" s="85">
        <f>C94</f>
        <v>0</v>
      </c>
      <c r="D148" s="89">
        <f ca="1">D94/D$165</f>
        <v>0</v>
      </c>
      <c r="E148" s="90"/>
      <c r="F148" s="90"/>
      <c r="G148" s="89">
        <f t="shared" ref="G148:K148" ca="1" si="41">G94/G$165</f>
        <v>0</v>
      </c>
      <c r="H148" s="89">
        <f t="shared" ca="1" si="41"/>
        <v>0</v>
      </c>
      <c r="I148" s="89">
        <f t="shared" ca="1" si="41"/>
        <v>0</v>
      </c>
      <c r="J148" s="89">
        <f t="shared" ca="1" si="41"/>
        <v>0</v>
      </c>
      <c r="K148" s="89">
        <f t="shared" ca="1" si="41"/>
        <v>0</v>
      </c>
    </row>
    <row r="149" spans="1:11" hidden="1" outlineLevel="1">
      <c r="A149" s="80" t="str">
        <f>IF(B149="","",MAX($A$7:A148)+1)</f>
        <v/>
      </c>
      <c r="B149" s="85"/>
      <c r="C149" s="85"/>
      <c r="D149" s="89"/>
      <c r="E149" s="90"/>
      <c r="F149" s="90"/>
      <c r="G149" s="89"/>
      <c r="H149" s="89"/>
      <c r="I149" s="89"/>
      <c r="J149" s="89"/>
      <c r="K149" s="89"/>
    </row>
    <row r="150" spans="1:11" hidden="1" outlineLevel="1">
      <c r="A150" s="80" t="str">
        <f>IF(B150="","",MAX($A$7:A149)+1)</f>
        <v/>
      </c>
      <c r="B150" s="85"/>
      <c r="C150" s="85"/>
      <c r="D150" s="89"/>
      <c r="E150" s="90"/>
      <c r="F150" s="90"/>
      <c r="G150" s="89"/>
      <c r="H150" s="89"/>
      <c r="I150" s="89"/>
      <c r="J150" s="89"/>
      <c r="K150" s="89"/>
    </row>
    <row r="151" spans="1:11" hidden="1" outlineLevel="1">
      <c r="A151" s="80">
        <f>IF(B151="","",MAX($A$7:A150)+1)</f>
        <v>111</v>
      </c>
      <c r="B151" s="58" t="str">
        <f>B97</f>
        <v>Function 7</v>
      </c>
      <c r="C151" s="83"/>
      <c r="D151" s="89"/>
      <c r="E151" s="90"/>
      <c r="F151" s="90"/>
      <c r="G151" s="89"/>
      <c r="H151" s="89"/>
      <c r="I151" s="89"/>
      <c r="J151" s="89"/>
      <c r="K151" s="89"/>
    </row>
    <row r="152" spans="1:11" hidden="1" outlineLevel="1">
      <c r="A152" s="80">
        <f>IF(B152="","",MAX($A$7:A151)+1)</f>
        <v>112</v>
      </c>
      <c r="B152" s="85" t="str">
        <f>B98</f>
        <v>Demand</v>
      </c>
      <c r="C152" s="85">
        <f>C98</f>
        <v>0</v>
      </c>
      <c r="D152" s="89">
        <f ca="1">D98/D$163</f>
        <v>0</v>
      </c>
      <c r="E152" s="90"/>
      <c r="F152" s="90"/>
      <c r="G152" s="89">
        <f t="shared" ref="G152:K152" ca="1" si="42">G98/G$163</f>
        <v>0</v>
      </c>
      <c r="H152" s="89">
        <f t="shared" ca="1" si="42"/>
        <v>0</v>
      </c>
      <c r="I152" s="89">
        <f t="shared" ca="1" si="42"/>
        <v>0</v>
      </c>
      <c r="J152" s="89">
        <f t="shared" ca="1" si="42"/>
        <v>0</v>
      </c>
      <c r="K152" s="89">
        <f t="shared" ca="1" si="42"/>
        <v>0</v>
      </c>
    </row>
    <row r="153" spans="1:11" hidden="1" outlineLevel="1">
      <c r="A153" s="80">
        <f>IF(B153="","",MAX($A$7:A152)+1)</f>
        <v>113</v>
      </c>
      <c r="B153" s="85" t="str">
        <f>B99</f>
        <v>Commodity</v>
      </c>
      <c r="C153" s="85">
        <f>C99</f>
        <v>0</v>
      </c>
      <c r="D153" s="89">
        <f ca="1">D99/D$164</f>
        <v>0</v>
      </c>
      <c r="E153" s="90"/>
      <c r="F153" s="90"/>
      <c r="G153" s="89">
        <f t="shared" ref="G153:K153" ca="1" si="43">G99/G$164</f>
        <v>0</v>
      </c>
      <c r="H153" s="89">
        <f t="shared" ca="1" si="43"/>
        <v>0</v>
      </c>
      <c r="I153" s="89">
        <f t="shared" ca="1" si="43"/>
        <v>0</v>
      </c>
      <c r="J153" s="89">
        <f t="shared" ca="1" si="43"/>
        <v>0</v>
      </c>
      <c r="K153" s="89">
        <f t="shared" ca="1" si="43"/>
        <v>0</v>
      </c>
    </row>
    <row r="154" spans="1:11" hidden="1" outlineLevel="1">
      <c r="A154" s="80">
        <f>IF(B154="","",MAX($A$7:A153)+1)</f>
        <v>114</v>
      </c>
      <c r="B154" s="85" t="str">
        <f>B100</f>
        <v>Customer</v>
      </c>
      <c r="C154" s="85">
        <f>C100</f>
        <v>0</v>
      </c>
      <c r="D154" s="89">
        <f ca="1">D100/D$165</f>
        <v>0</v>
      </c>
      <c r="E154" s="90"/>
      <c r="F154" s="90"/>
      <c r="G154" s="89">
        <f t="shared" ref="G154:K154" ca="1" si="44">G100/G$165</f>
        <v>0</v>
      </c>
      <c r="H154" s="89">
        <f t="shared" ca="1" si="44"/>
        <v>0</v>
      </c>
      <c r="I154" s="89">
        <f t="shared" ca="1" si="44"/>
        <v>0</v>
      </c>
      <c r="J154" s="89">
        <f t="shared" ca="1" si="44"/>
        <v>0</v>
      </c>
      <c r="K154" s="89">
        <f t="shared" ca="1" si="44"/>
        <v>0</v>
      </c>
    </row>
    <row r="155" spans="1:11" collapsed="1">
      <c r="A155" s="80" t="str">
        <f>IF(B155="","",MAX($A$7:A154)+1)</f>
        <v/>
      </c>
      <c r="B155" s="85"/>
      <c r="C155" s="85"/>
      <c r="D155" s="89"/>
      <c r="E155" s="90"/>
      <c r="F155" s="90"/>
      <c r="G155" s="89"/>
      <c r="H155" s="89"/>
      <c r="I155" s="89"/>
      <c r="J155" s="89"/>
      <c r="K155" s="89"/>
    </row>
    <row r="156" spans="1:11">
      <c r="A156" s="80" t="str">
        <f>IF(B156="","",MAX($A$7:A155)+1)</f>
        <v/>
      </c>
      <c r="B156" s="85"/>
      <c r="C156" s="85"/>
      <c r="D156" s="89"/>
      <c r="E156" s="90"/>
      <c r="F156" s="90"/>
      <c r="G156" s="89"/>
      <c r="H156" s="89"/>
      <c r="I156" s="89"/>
      <c r="J156" s="89"/>
      <c r="K156" s="89"/>
    </row>
    <row r="157" spans="1:11">
      <c r="A157" s="80">
        <f>IF(B157="","",MAX($A$7:A156)+1)</f>
        <v>115</v>
      </c>
      <c r="B157" s="58" t="s">
        <v>88</v>
      </c>
      <c r="D157" s="89"/>
      <c r="E157" s="90"/>
      <c r="F157" s="90"/>
      <c r="G157" s="89"/>
      <c r="H157" s="89"/>
      <c r="I157" s="89"/>
      <c r="J157" s="89"/>
      <c r="K157" s="89"/>
    </row>
    <row r="158" spans="1:11">
      <c r="A158" s="80">
        <f>IF(B158="","",MAX($A$7:A157)+1)</f>
        <v>116</v>
      </c>
      <c r="B158" s="85" t="str">
        <f>$B$13</f>
        <v>Commodity</v>
      </c>
      <c r="D158" s="101">
        <f ca="1">(D105)/D$164</f>
        <v>1.1580473268513836</v>
      </c>
      <c r="E158" s="101"/>
      <c r="F158" s="101"/>
      <c r="G158" s="101">
        <f ca="1">(G105)/G$164</f>
        <v>2.6947031196136972</v>
      </c>
      <c r="H158" s="101">
        <f t="shared" ref="H158:K158" ca="1" si="45">(H105)/H$164</f>
        <v>2.1984773551707364</v>
      </c>
      <c r="I158" s="101">
        <f t="shared" ca="1" si="45"/>
        <v>2.9981488044663123</v>
      </c>
      <c r="J158" s="101">
        <f t="shared" ca="1" si="45"/>
        <v>0</v>
      </c>
      <c r="K158" s="101">
        <f t="shared" ca="1" si="45"/>
        <v>0</v>
      </c>
    </row>
    <row r="159" spans="1:11">
      <c r="A159" s="80">
        <f>IF(B159="","",MAX($A$7:A158)+1)</f>
        <v>117</v>
      </c>
      <c r="B159" s="85" t="s">
        <v>357</v>
      </c>
      <c r="D159" s="89">
        <f ca="1">D106/D$165</f>
        <v>48.760041516790473</v>
      </c>
      <c r="E159" s="90"/>
      <c r="F159" s="90"/>
      <c r="G159" s="89">
        <f ca="1">G106/G$165</f>
        <v>45.736664797491571</v>
      </c>
      <c r="H159" s="89">
        <f t="shared" ref="H159:K159" ca="1" si="46">H106/H$165</f>
        <v>67.325240023835903</v>
      </c>
      <c r="I159" s="89">
        <f t="shared" ca="1" si="46"/>
        <v>251.81016733894378</v>
      </c>
      <c r="J159" s="89">
        <f t="shared" ca="1" si="46"/>
        <v>2506.6797753368219</v>
      </c>
      <c r="K159" s="89">
        <f t="shared" ca="1" si="46"/>
        <v>1712.2246327864048</v>
      </c>
    </row>
    <row r="160" spans="1:11">
      <c r="A160" s="80">
        <f>IF(B160="","",MAX($A$7:A159)+1)</f>
        <v>118</v>
      </c>
      <c r="B160" s="85" t="s">
        <v>358</v>
      </c>
      <c r="D160" s="89">
        <f ca="1">SUM(D104,D106)/D165</f>
        <v>82.350879526815177</v>
      </c>
      <c r="E160" s="89"/>
      <c r="F160" s="89"/>
      <c r="G160" s="89">
        <f t="shared" ref="G160:K160" ca="1" si="47">SUM(G104,G106)/G165</f>
        <v>65.083917659959383</v>
      </c>
      <c r="H160" s="89">
        <f t="shared" ca="1" si="47"/>
        <v>184.77188140216242</v>
      </c>
      <c r="I160" s="89">
        <f t="shared" ca="1" si="47"/>
        <v>1233.0364100699258</v>
      </c>
      <c r="J160" s="89">
        <f t="shared" ca="1" si="47"/>
        <v>2568.8305238223284</v>
      </c>
      <c r="K160" s="89">
        <f t="shared" ca="1" si="47"/>
        <v>11519.837874951063</v>
      </c>
    </row>
    <row r="161" spans="1:11">
      <c r="A161" s="80" t="str">
        <f>IF(B161="","",MAX($A$7:A160)+1)</f>
        <v/>
      </c>
      <c r="C161" s="58"/>
    </row>
    <row r="162" spans="1:11">
      <c r="A162" s="80">
        <f>IF(B162="","",MAX($A$7:A161)+1)</f>
        <v>119</v>
      </c>
      <c r="B162" s="68" t="s">
        <v>359</v>
      </c>
      <c r="C162" s="102"/>
    </row>
    <row r="163" spans="1:11">
      <c r="A163" s="80">
        <f>IF(B163="","",MAX($A$7:A162)+1)</f>
        <v>120</v>
      </c>
      <c r="B163" s="103" t="s">
        <v>360</v>
      </c>
      <c r="C163" s="32" t="s">
        <v>447</v>
      </c>
      <c r="D163" s="104">
        <f>'General Inputs'!D35*12</f>
        <v>4113677.4968296601</v>
      </c>
      <c r="E163" s="105"/>
      <c r="F163" s="105"/>
      <c r="G163" s="106">
        <f>SUMIF(Alloc_Factor_Name,$C163,'Input-Ext Allocators'!D$8:D$63)*$D163</f>
        <v>1748477.4968296604</v>
      </c>
      <c r="H163" s="106">
        <f>SUMIF(Alloc_Factor_Name,$C163,'Input-Ext Allocators'!E$8:E$63)*$D163</f>
        <v>1155600</v>
      </c>
      <c r="I163" s="106">
        <f>SUMIF(Alloc_Factor_Name,$C163,'Input-Ext Allocators'!F$8:F$63)*$D163</f>
        <v>1200</v>
      </c>
      <c r="J163" s="106">
        <f>SUMIF(Alloc_Factor_Name,$C163,'Input-Ext Allocators'!G$8:G$63)*$D163</f>
        <v>1170000</v>
      </c>
      <c r="K163" s="220">
        <f>SUMIF(Alloc_Factor_Name,$C163,'Input-Ext Allocators'!H$8:H$63)*$D163</f>
        <v>38400</v>
      </c>
    </row>
    <row r="164" spans="1:11">
      <c r="A164" s="80">
        <f>IF(B164="","",MAX($A$7:A163)+1)</f>
        <v>121</v>
      </c>
      <c r="B164" s="107" t="s">
        <v>91</v>
      </c>
      <c r="C164" s="32" t="s">
        <v>448</v>
      </c>
      <c r="D164" s="108">
        <f>'General Inputs'!D36</f>
        <v>31149626.599999994</v>
      </c>
      <c r="G164" s="83">
        <f>SUMIF(Alloc_Factor_Name,$C164,'Input-Ext Allocators'!D$8:D$63)*$D164</f>
        <v>8285251.7999999998</v>
      </c>
      <c r="H164" s="83">
        <f>SUMIF(Alloc_Factor_Name,$C164,'Input-Ext Allocators'!E$8:E$63)*$D164</f>
        <v>6238515.7999999989</v>
      </c>
      <c r="I164" s="83">
        <f>SUMIF(Alloc_Factor_Name,$C164,'Input-Ext Allocators'!F$8:F$63)*$D164</f>
        <v>10410.5</v>
      </c>
      <c r="J164" s="83">
        <f>SUMIF(Alloc_Factor_Name,$C164,'Input-Ext Allocators'!G$8:G$63)*$D164</f>
        <v>7493093.5999999996</v>
      </c>
      <c r="K164" s="221">
        <f>SUMIF(Alloc_Factor_Name,$C164,'Input-Ext Allocators'!H$8:H$63)*$D164</f>
        <v>9122354.9000000004</v>
      </c>
    </row>
    <row r="165" spans="1:11">
      <c r="A165" s="80">
        <f>IF(B165="","",MAX($A$7:A164)+1)</f>
        <v>122</v>
      </c>
      <c r="B165" s="109" t="s">
        <v>361</v>
      </c>
      <c r="C165" s="79" t="s">
        <v>104</v>
      </c>
      <c r="D165" s="110">
        <f>'General Inputs'!D37*12</f>
        <v>1676460</v>
      </c>
      <c r="E165" s="102"/>
      <c r="F165" s="102"/>
      <c r="G165" s="111">
        <f>SUMIF(Alloc_Factor_Name,$C165,'Input-Ext Allocators'!D$8:D$63)*$D165</f>
        <v>1506708</v>
      </c>
      <c r="H165" s="111">
        <f>SUMIF(Alloc_Factor_Name,$C165,'Input-Ext Allocators'!E$8:E$63)*$D165</f>
        <v>168912</v>
      </c>
      <c r="I165" s="111">
        <f>SUMIF(Alloc_Factor_Name,$C165,'Input-Ext Allocators'!F$8:F$63)*$D165</f>
        <v>24</v>
      </c>
      <c r="J165" s="111">
        <f>SUMIF(Alloc_Factor_Name,$C165,'Input-Ext Allocators'!G$8:G$63)*$D165</f>
        <v>72</v>
      </c>
      <c r="K165" s="222">
        <f>SUMIF(Alloc_Factor_Name,$C165,'Input-Ext Allocators'!H$8:H$63)*$D165</f>
        <v>744</v>
      </c>
    </row>
    <row r="166" spans="1:11">
      <c r="A166" s="80"/>
    </row>
    <row r="167" spans="1:11">
      <c r="A167" s="80"/>
    </row>
    <row r="168" spans="1:11">
      <c r="A168" s="80"/>
    </row>
    <row r="169" spans="1:11">
      <c r="A169" s="80"/>
    </row>
    <row r="170" spans="1:11">
      <c r="A170" s="80"/>
    </row>
    <row r="171" spans="1:11">
      <c r="A171" s="80"/>
    </row>
    <row r="172" spans="1:11">
      <c r="A172" s="80"/>
    </row>
    <row r="173" spans="1:11">
      <c r="A173" s="80"/>
    </row>
    <row r="174" spans="1:11">
      <c r="A174" s="80"/>
    </row>
    <row r="175" spans="1:11">
      <c r="A175" s="80"/>
    </row>
    <row r="176" spans="1:11">
      <c r="A176" s="80"/>
    </row>
    <row r="177" spans="1:1">
      <c r="A177" s="80"/>
    </row>
    <row r="178" spans="1:1">
      <c r="A178" s="80"/>
    </row>
    <row r="179" spans="1:1">
      <c r="A179" s="80"/>
    </row>
    <row r="180" spans="1:1">
      <c r="A180" s="80"/>
    </row>
    <row r="181" spans="1:1">
      <c r="A181" s="80"/>
    </row>
    <row r="182" spans="1:1">
      <c r="A182" s="80"/>
    </row>
    <row r="183" spans="1:1">
      <c r="A183" s="80"/>
    </row>
    <row r="184" spans="1:1">
      <c r="A184" s="80"/>
    </row>
    <row r="185" spans="1:1">
      <c r="A185" s="80"/>
    </row>
    <row r="186" spans="1:1">
      <c r="A186" s="80"/>
    </row>
    <row r="187" spans="1:1">
      <c r="A187" s="80"/>
    </row>
    <row r="188" spans="1:1">
      <c r="A188" s="80"/>
    </row>
    <row r="189" spans="1:1">
      <c r="A189" s="80"/>
    </row>
    <row r="190" spans="1:1">
      <c r="A190" s="80"/>
    </row>
    <row r="191" spans="1:1">
      <c r="A191" s="80"/>
    </row>
    <row r="192" spans="1:1">
      <c r="A192" s="80"/>
    </row>
    <row r="193" spans="1:1">
      <c r="A193" s="80"/>
    </row>
    <row r="194" spans="1:1">
      <c r="A194" s="80"/>
    </row>
    <row r="195" spans="1:1">
      <c r="A195" s="80"/>
    </row>
    <row r="196" spans="1:1">
      <c r="A196" s="80"/>
    </row>
    <row r="197" spans="1:1">
      <c r="A197" s="80"/>
    </row>
    <row r="198" spans="1:1">
      <c r="A198" s="80"/>
    </row>
    <row r="199" spans="1:1">
      <c r="A199" s="80"/>
    </row>
    <row r="200" spans="1:1">
      <c r="A200" s="80"/>
    </row>
    <row r="201" spans="1:1">
      <c r="A201" s="80"/>
    </row>
    <row r="202" spans="1:1">
      <c r="A202" s="80"/>
    </row>
    <row r="203" spans="1:1">
      <c r="A203" s="80"/>
    </row>
    <row r="204" spans="1:1">
      <c r="A204" s="80"/>
    </row>
    <row r="205" spans="1:1">
      <c r="A205" s="80"/>
    </row>
    <row r="206" spans="1:1">
      <c r="A206" s="80"/>
    </row>
    <row r="207" spans="1:1">
      <c r="A207" s="80"/>
    </row>
    <row r="208" spans="1:1">
      <c r="A208" s="80"/>
    </row>
    <row r="209" spans="1:1">
      <c r="A209" s="80"/>
    </row>
    <row r="210" spans="1:1">
      <c r="A210" s="80"/>
    </row>
    <row r="211" spans="1:1">
      <c r="A211" s="80"/>
    </row>
    <row r="212" spans="1:1">
      <c r="A212" s="80"/>
    </row>
    <row r="213" spans="1:1">
      <c r="A213" s="80"/>
    </row>
    <row r="214" spans="1:1">
      <c r="A214" s="80"/>
    </row>
    <row r="215" spans="1:1">
      <c r="A215" s="80"/>
    </row>
    <row r="216" spans="1:1">
      <c r="A216" s="80"/>
    </row>
    <row r="217" spans="1:1">
      <c r="A217" s="80"/>
    </row>
    <row r="218" spans="1:1">
      <c r="A218" s="80"/>
    </row>
    <row r="219" spans="1:1">
      <c r="A219" s="80"/>
    </row>
    <row r="220" spans="1:1">
      <c r="A220" s="80"/>
    </row>
    <row r="221" spans="1:1">
      <c r="A221" s="80"/>
    </row>
    <row r="222" spans="1:1">
      <c r="A222" s="80"/>
    </row>
    <row r="223" spans="1:1">
      <c r="A223" s="80"/>
    </row>
    <row r="224" spans="1:1">
      <c r="A224" s="80"/>
    </row>
    <row r="225" spans="1:1">
      <c r="A225" s="80"/>
    </row>
    <row r="226" spans="1:1">
      <c r="A226" s="80"/>
    </row>
    <row r="227" spans="1:1">
      <c r="A227" s="80"/>
    </row>
    <row r="228" spans="1:1">
      <c r="A228" s="80"/>
    </row>
    <row r="229" spans="1:1">
      <c r="A229" s="80"/>
    </row>
    <row r="230" spans="1:1">
      <c r="A230" s="80"/>
    </row>
    <row r="231" spans="1:1">
      <c r="A231" s="80"/>
    </row>
    <row r="232" spans="1:1">
      <c r="A232" s="80"/>
    </row>
    <row r="233" spans="1:1">
      <c r="A233" s="80"/>
    </row>
    <row r="234" spans="1:1">
      <c r="A234" s="80"/>
    </row>
    <row r="235" spans="1:1">
      <c r="A235" s="80"/>
    </row>
    <row r="236" spans="1:1">
      <c r="A236" s="80"/>
    </row>
    <row r="237" spans="1:1">
      <c r="A237" s="80"/>
    </row>
    <row r="238" spans="1:1">
      <c r="A238" s="80"/>
    </row>
    <row r="239" spans="1:1">
      <c r="A239" s="80"/>
    </row>
    <row r="240" spans="1:1">
      <c r="A240" s="80"/>
    </row>
    <row r="241" spans="1:1">
      <c r="A241" s="80"/>
    </row>
    <row r="242" spans="1:1">
      <c r="A242" s="80"/>
    </row>
    <row r="243" spans="1:1">
      <c r="A243" s="80"/>
    </row>
    <row r="244" spans="1:1">
      <c r="A244" s="80"/>
    </row>
    <row r="245" spans="1:1">
      <c r="A245" s="80"/>
    </row>
    <row r="246" spans="1:1">
      <c r="A246" s="80"/>
    </row>
    <row r="247" spans="1:1">
      <c r="A247" s="80"/>
    </row>
    <row r="248" spans="1:1">
      <c r="A248" s="80"/>
    </row>
    <row r="249" spans="1:1">
      <c r="A249" s="80"/>
    </row>
    <row r="250" spans="1:1">
      <c r="A250" s="80"/>
    </row>
    <row r="251" spans="1:1">
      <c r="A251" s="80"/>
    </row>
    <row r="252" spans="1:1">
      <c r="A252" s="80"/>
    </row>
  </sheetData>
  <dataValidations count="1">
    <dataValidation type="list" allowBlank="1" showInputMessage="1" showErrorMessage="1" sqref="C163:C165" xr:uid="{A3BF3354-1B1C-4B55-A1A6-C7E32A18966A}">
      <formula1>Alloc_Factor_Name</formula1>
    </dataValidation>
  </dataValidations>
  <pageMargins left="0.7" right="0.7" top="0.75" bottom="0.75" header="0.5" footer="0.3"/>
  <pageSetup scale="60" orientation="landscape" horizontalDpi="1200" verticalDpi="1200" r:id="rId1"/>
  <headerFooter scaleWithDoc="0"/>
  <rowBreaks count="2" manualBreakCount="2">
    <brk id="57" max="12" man="1"/>
    <brk id="111" max="12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0B59AF-B4EF-49D6-8090-61CF7B34EAEE}">
  <sheetPr codeName="Sheet18">
    <tabColor theme="2"/>
  </sheetPr>
  <dimension ref="A1:AK15"/>
  <sheetViews>
    <sheetView workbookViewId="0"/>
  </sheetViews>
  <sheetFormatPr defaultColWidth="9.15234375" defaultRowHeight="14.6"/>
  <cols>
    <col min="1" max="1" width="16.84375" customWidth="1"/>
    <col min="2" max="4" width="15.84375" customWidth="1"/>
    <col min="5" max="5" width="16.84375" customWidth="1"/>
    <col min="6" max="9" width="15.84375" customWidth="1"/>
    <col min="10" max="10" width="11.69140625" customWidth="1"/>
    <col min="11" max="11" width="15.53515625" customWidth="1"/>
    <col min="12" max="12" width="14" customWidth="1"/>
    <col min="13" max="37" width="15.3828125" customWidth="1"/>
  </cols>
  <sheetData>
    <row r="1" spans="1:37" ht="20.6">
      <c r="A1" s="24" t="s">
        <v>20</v>
      </c>
    </row>
    <row r="2" spans="1:37">
      <c r="A2" s="1" t="s">
        <v>364</v>
      </c>
      <c r="B2" t="s">
        <v>365</v>
      </c>
      <c r="C2" t="s">
        <v>366</v>
      </c>
      <c r="D2" t="s">
        <v>367</v>
      </c>
      <c r="E2" t="s">
        <v>368</v>
      </c>
      <c r="F2" t="s">
        <v>369</v>
      </c>
      <c r="G2" t="s">
        <v>10</v>
      </c>
      <c r="H2" t="s">
        <v>12</v>
      </c>
      <c r="I2" t="s">
        <v>17</v>
      </c>
      <c r="M2" s="31" t="s">
        <v>370</v>
      </c>
    </row>
    <row r="3" spans="1:37">
      <c r="A3" t="s">
        <v>371</v>
      </c>
      <c r="B3">
        <f ca="1">SUM(INDIRECT(B2&amp;"!E:E"))</f>
        <v>0</v>
      </c>
      <c r="C3">
        <f t="shared" ref="C3:H3" ca="1" si="0">SUM(INDIRECT(C2&amp;"!E:E"))</f>
        <v>0</v>
      </c>
      <c r="D3">
        <f t="shared" ca="1" si="0"/>
        <v>0</v>
      </c>
      <c r="E3">
        <f t="shared" ca="1" si="0"/>
        <v>0</v>
      </c>
      <c r="F3">
        <f t="shared" ca="1" si="0"/>
        <v>0</v>
      </c>
      <c r="G3">
        <f t="shared" ca="1" si="0"/>
        <v>0</v>
      </c>
      <c r="H3">
        <f t="shared" ca="1" si="0"/>
        <v>0</v>
      </c>
      <c r="I3">
        <f ca="1">SUM(INDIRECT(I2&amp;"!E:E"))</f>
        <v>0</v>
      </c>
      <c r="M3">
        <f ca="1">IF(AND(B3=0,C3=0),0,1)</f>
        <v>0</v>
      </c>
    </row>
    <row r="4" spans="1:37">
      <c r="A4" t="s">
        <v>372</v>
      </c>
      <c r="B4" s="114" t="str">
        <f ca="1">IF(B3=0,"",HYPERLINK("#'"&amp;B2&amp;"'!E"&amp;MATCH(1,INDIRECT(B2&amp;"!E:E"),0)*1,"Row "&amp;MATCH(1,INDIRECT(B2&amp;"!E:E"),0)))</f>
        <v/>
      </c>
      <c r="C4" s="114" t="str">
        <f t="shared" ref="C4:I4" ca="1" si="1">IF(C3=0,"",HYPERLINK("#'"&amp;C2&amp;"'!E"&amp;MATCH(1,INDIRECT(C2&amp;"!E:E"),0)*1,"Row "&amp;MATCH(1,INDIRECT(C2&amp;"!E:E"),0)))</f>
        <v/>
      </c>
      <c r="D4" s="114" t="str">
        <f ca="1">IF(D3=0,"",HYPERLINK("#'"&amp;D2&amp;"'!E"&amp;MATCH(1,INDIRECT(D2&amp;"!E:E"),0)*1,"Row "&amp;MATCH(1,INDIRECT(D2&amp;"!E:E"),0)))</f>
        <v/>
      </c>
      <c r="E4" s="114" t="str">
        <f t="shared" ca="1" si="1"/>
        <v/>
      </c>
      <c r="F4" s="114" t="str">
        <f t="shared" ca="1" si="1"/>
        <v/>
      </c>
      <c r="G4" s="114" t="str">
        <f t="shared" ca="1" si="1"/>
        <v/>
      </c>
      <c r="H4" s="114" t="str">
        <f t="shared" ca="1" si="1"/>
        <v/>
      </c>
      <c r="I4" s="114" t="str">
        <f t="shared" ca="1" si="1"/>
        <v/>
      </c>
    </row>
    <row r="6" spans="1:37" ht="17.149999999999999">
      <c r="A6" s="1" t="s">
        <v>366</v>
      </c>
      <c r="B6" s="64" t="str">
        <f>'Input-Func_Class'!$D$8</f>
        <v>Distribution</v>
      </c>
      <c r="C6" s="64" t="str">
        <f>'Input-Func_Class'!$E$8</f>
        <v>On Site</v>
      </c>
      <c r="D6" s="64" t="str">
        <f>'Input-Func_Class'!$F$8</f>
        <v>Cust Accts</v>
      </c>
      <c r="E6" s="64" t="str">
        <f>'Input-Func_Class'!$G$8</f>
        <v>Gas Costs</v>
      </c>
      <c r="F6" s="64" t="str">
        <f>'Input-Func_Class'!$H$8</f>
        <v>Function 5</v>
      </c>
      <c r="G6" s="64" t="str">
        <f>'Input-Func_Class'!$I$8</f>
        <v>Function 6</v>
      </c>
      <c r="H6" s="64" t="str">
        <f>'Input-Func_Class'!$J$8</f>
        <v>Function 7</v>
      </c>
      <c r="I6" s="64" t="str">
        <f>'Input-Func_Class'!$K$8</f>
        <v>Function 8</v>
      </c>
      <c r="J6" s="64" t="str">
        <f>'Input-Func_Class'!$L$8</f>
        <v>Function 9</v>
      </c>
      <c r="K6" s="64" t="str">
        <f>'Input-Func_Class'!$M$8</f>
        <v>Function 10</v>
      </c>
      <c r="L6" s="64" t="str">
        <f>'Input-Func_Class'!$N$8</f>
        <v>Function 11</v>
      </c>
      <c r="M6" s="64" t="str">
        <f>'Input-Func_Class'!$O$8</f>
        <v>Function 12</v>
      </c>
    </row>
    <row r="7" spans="1:37">
      <c r="A7" t="s">
        <v>371</v>
      </c>
      <c r="B7">
        <f ca="1">SUM(Classification!BD:BD)</f>
        <v>0</v>
      </c>
      <c r="C7">
        <f ca="1">SUM(Classification!BE:BE)</f>
        <v>0</v>
      </c>
      <c r="D7">
        <f ca="1">SUM(Classification!BF:BF)</f>
        <v>0</v>
      </c>
      <c r="E7">
        <f ca="1">SUM(Classification!BG:BG)</f>
        <v>0</v>
      </c>
      <c r="F7">
        <f ca="1">SUM(Classification!BH:BH)</f>
        <v>0</v>
      </c>
      <c r="G7">
        <f ca="1">SUM(Classification!BI:BI)</f>
        <v>0</v>
      </c>
      <c r="H7">
        <f ca="1">SUM(Classification!BJ:BJ)</f>
        <v>0</v>
      </c>
      <c r="I7">
        <f ca="1">SUM(Classification!BK:BK)</f>
        <v>0</v>
      </c>
      <c r="J7">
        <f ca="1">SUM(Classification!BL:BL)</f>
        <v>0</v>
      </c>
      <c r="K7">
        <f ca="1">SUM(Classification!BM:BM)</f>
        <v>0</v>
      </c>
      <c r="L7">
        <f ca="1">SUM(Classification!BN:BN)</f>
        <v>0</v>
      </c>
      <c r="M7">
        <f ca="1">SUM(Classification!BO:BO)</f>
        <v>0</v>
      </c>
    </row>
    <row r="8" spans="1:37">
      <c r="A8" t="s">
        <v>372</v>
      </c>
      <c r="B8" s="114" t="str">
        <f ca="1">IF(B7=0,"",HYPERLINK("#'"&amp;$A$6&amp;"'!BD"&amp;MATCH(1,Classification!BD:BD,0)*1,"Row "&amp;MATCH(1,Classification!BD:BD,0)))</f>
        <v/>
      </c>
      <c r="C8" s="114" t="str">
        <f ca="1">IF(C7=0,"",HYPERLINK("#'"&amp;$A$6&amp;"'!BE"&amp;MATCH(1,Classification!BE:BE,0)*1,"Row "&amp;MATCH(1,Classification!BE:BE,0)))</f>
        <v/>
      </c>
      <c r="D8" s="114" t="str">
        <f ca="1">IF(D7=0,"",HYPERLINK("#'"&amp;$A$6&amp;"'!BF"&amp;MATCH(1,Classification!BF:BF,0)*1,"Row "&amp;MATCH(1,Classification!BF:BF,0)))</f>
        <v/>
      </c>
      <c r="E8" s="114" t="str">
        <f ca="1">IF(E7=0,"",HYPERLINK("#'"&amp;$A$6&amp;"'!BG"&amp;MATCH(1,Classification!BG:BG,0)*1,"Row "&amp;MATCH(1,Classification!BG:BG,0)))</f>
        <v/>
      </c>
      <c r="F8" s="114" t="str">
        <f ca="1">IF(F7=0,"",HYPERLINK("#'"&amp;$A$6&amp;"'!BH"&amp;MATCH(1,Classification!BH:BH,0)*1,"Row "&amp;MATCH(1,Classification!BH:BH,0)))</f>
        <v/>
      </c>
      <c r="G8" s="114" t="str">
        <f ca="1">IF(G7=0,"",HYPERLINK("#'"&amp;$A$6&amp;"'!BI"&amp;MATCH(1,Classification!BI:BI,0)*1,"Row "&amp;MATCH(1,Classification!BI:BI,0)))</f>
        <v/>
      </c>
      <c r="H8" s="114" t="str">
        <f ca="1">IF(H7=0,"",HYPERLINK("#'"&amp;$A$6&amp;"'!BJ"&amp;MATCH(1,Classification!BJ:BJ,0)*1,"Row "&amp;MATCH(1,Classification!BJ:BJ,0)))</f>
        <v/>
      </c>
      <c r="I8" s="114" t="str">
        <f ca="1">IF(I7=0,"",HYPERLINK("#'"&amp;$A$6&amp;"'!BK"&amp;MATCH(1,Classification!BK:BK,0)*1,"Row "&amp;MATCH(1,Classification!BK:BK,0)))</f>
        <v/>
      </c>
      <c r="J8" s="114" t="str">
        <f ca="1">IF(J7=0,"",HYPERLINK("#'"&amp;$A$6&amp;"'!BL"&amp;MATCH(1,Classification!BL:BL,0)*1,"Row "&amp;MATCH(1,Classification!BL:BL,0)))</f>
        <v/>
      </c>
      <c r="K8" s="114" t="str">
        <f ca="1">IF(K7=0,"",HYPERLINK("#'"&amp;$A$6&amp;"'!BM"&amp;MATCH(1,Classification!BM:BM,0)*1,"Row "&amp;MATCH(1,Classification!BM:BM,0)))</f>
        <v/>
      </c>
      <c r="L8" s="114" t="str">
        <f ca="1">IF(L7=0,"",HYPERLINK("#'"&amp;$A$6&amp;"'!BN"&amp;MATCH(1,Classification!BN:BN,0)*1,"Row "&amp;MATCH(1,Classification!BN:BN,0)))</f>
        <v/>
      </c>
      <c r="M8" s="114" t="str">
        <f ca="1">IF(M7=0,"",HYPERLINK("#'"&amp;$A$6&amp;"'!BO"&amp;MATCH(1,Classification!BO:BO,0)*1,"Row "&amp;MATCH(1,Classification!BO:BO,0)))</f>
        <v/>
      </c>
    </row>
    <row r="12" spans="1:37">
      <c r="A12" s="1" t="s">
        <v>373</v>
      </c>
    </row>
    <row r="13" spans="1:37" ht="17.149999999999999">
      <c r="A13" s="1"/>
      <c r="B13" s="64" t="str">
        <f ca="1">IF('Required Sheets'!$N24="","",'Required Sheets'!$N24)</f>
        <v>Dist_Dem</v>
      </c>
      <c r="C13" s="64" t="str">
        <f ca="1">IF('Required Sheets'!$N25="","",'Required Sheets'!$N25)</f>
        <v>Dist_Comm</v>
      </c>
      <c r="D13" s="64" t="str">
        <f ca="1">IF('Required Sheets'!$N26="","",'Required Sheets'!$N26)</f>
        <v>Gas_Comm</v>
      </c>
      <c r="E13" s="64" t="str">
        <f ca="1">IF('Required Sheets'!$N27="","",'Required Sheets'!$N27)</f>
        <v>Dist_Cust</v>
      </c>
      <c r="F13" s="64" t="str">
        <f ca="1">IF('Required Sheets'!$N28="","",'Required Sheets'!$N28)</f>
        <v>OnSite_Cust</v>
      </c>
      <c r="G13" s="64" t="str">
        <f ca="1">IF('Required Sheets'!$N29="","",'Required Sheets'!$N29)</f>
        <v>CustAccts_Cust</v>
      </c>
      <c r="H13" s="64" t="str">
        <f ca="1">IF('Required Sheets'!$N30="","",'Required Sheets'!$N30)</f>
        <v/>
      </c>
      <c r="I13" s="64" t="str">
        <f ca="1">IF('Required Sheets'!$N31="","",'Required Sheets'!$N31)</f>
        <v/>
      </c>
      <c r="J13" s="64" t="str">
        <f ca="1">IF('Required Sheets'!$N32="","",'Required Sheets'!$N32)</f>
        <v/>
      </c>
      <c r="K13" s="64" t="str">
        <f ca="1">IF('Required Sheets'!$N33="","",'Required Sheets'!$N33)</f>
        <v/>
      </c>
      <c r="L13" s="64" t="str">
        <f ca="1">IF('Required Sheets'!$N34="","",'Required Sheets'!$N34)</f>
        <v/>
      </c>
      <c r="M13" s="64" t="str">
        <f ca="1">IF('Required Sheets'!$N35="","",'Required Sheets'!$N35)</f>
        <v/>
      </c>
      <c r="N13" t="str">
        <f ca="1">IF('Required Sheets'!$N36="","",'Required Sheets'!$N36)</f>
        <v/>
      </c>
      <c r="O13" t="str">
        <f ca="1">IF('Required Sheets'!$N37="","",'Required Sheets'!$N37)</f>
        <v/>
      </c>
      <c r="P13" t="str">
        <f ca="1">IF('Required Sheets'!$N38="","",'Required Sheets'!$N38)</f>
        <v/>
      </c>
      <c r="Q13" t="str">
        <f ca="1">IF('Required Sheets'!$N39="","",'Required Sheets'!$N39)</f>
        <v/>
      </c>
      <c r="R13" t="str">
        <f ca="1">IF('Required Sheets'!$N40="","",'Required Sheets'!$N40)</f>
        <v/>
      </c>
      <c r="S13" t="str">
        <f ca="1">IF('Required Sheets'!$N41="","",'Required Sheets'!$N41)</f>
        <v/>
      </c>
      <c r="T13" t="str">
        <f ca="1">IF('Required Sheets'!$N42="","",'Required Sheets'!$N42)</f>
        <v/>
      </c>
      <c r="U13" t="str">
        <f ca="1">IF('Required Sheets'!$N43="","",'Required Sheets'!$N43)</f>
        <v/>
      </c>
      <c r="V13" t="str">
        <f ca="1">IF('Required Sheets'!$N44="","",'Required Sheets'!$N44)</f>
        <v/>
      </c>
      <c r="W13" t="str">
        <f ca="1">IF('Required Sheets'!$N45="","",'Required Sheets'!$N45)</f>
        <v/>
      </c>
      <c r="X13" t="str">
        <f ca="1">IF('Required Sheets'!$N46="","",'Required Sheets'!$N46)</f>
        <v/>
      </c>
      <c r="Y13" t="str">
        <f ca="1">IF('Required Sheets'!$N47="","",'Required Sheets'!$N47)</f>
        <v/>
      </c>
      <c r="Z13" t="str">
        <f ca="1">IF('Required Sheets'!$N48="","",'Required Sheets'!$N48)</f>
        <v/>
      </c>
      <c r="AA13" t="str">
        <f ca="1">IF('Required Sheets'!$N49="","",'Required Sheets'!$N49)</f>
        <v/>
      </c>
      <c r="AB13" t="str">
        <f ca="1">IF('Required Sheets'!$N50="","",'Required Sheets'!$N50)</f>
        <v/>
      </c>
      <c r="AC13" t="str">
        <f ca="1">IF('Required Sheets'!$N51="","",'Required Sheets'!$N51)</f>
        <v/>
      </c>
      <c r="AD13" t="str">
        <f ca="1">IF('Required Sheets'!$N52="","",'Required Sheets'!$N52)</f>
        <v/>
      </c>
      <c r="AE13" t="str">
        <f ca="1">IF('Required Sheets'!$N53="","",'Required Sheets'!$N53)</f>
        <v/>
      </c>
      <c r="AF13" t="str">
        <f ca="1">IF('Required Sheets'!$N54="","",'Required Sheets'!$N54)</f>
        <v/>
      </c>
      <c r="AG13" t="str">
        <f ca="1">IF('Required Sheets'!$N55="","",'Required Sheets'!$N55)</f>
        <v/>
      </c>
      <c r="AH13" t="str">
        <f ca="1">IF('Required Sheets'!$N56="","",'Required Sheets'!$N56)</f>
        <v/>
      </c>
      <c r="AI13" t="str">
        <f ca="1">IF('Required Sheets'!$N57="","",'Required Sheets'!$N57)</f>
        <v/>
      </c>
      <c r="AJ13" t="str">
        <f ca="1">IF('Required Sheets'!$N58="","",'Required Sheets'!$N58)</f>
        <v/>
      </c>
      <c r="AK13" t="str">
        <f ca="1">IF('Required Sheets'!$N59="","",'Required Sheets'!$N59)</f>
        <v/>
      </c>
    </row>
    <row r="14" spans="1:37">
      <c r="A14" t="s">
        <v>371</v>
      </c>
      <c r="B14">
        <f ca="1">IF(B13="",0,SUM(INDIRECT(B13&amp;"!E:E")))</f>
        <v>0</v>
      </c>
      <c r="C14">
        <f t="shared" ref="C14:I14" ca="1" si="2">IF(C13="",0,SUM(INDIRECT(C13&amp;"!E:E")))</f>
        <v>0</v>
      </c>
      <c r="D14">
        <f t="shared" ca="1" si="2"/>
        <v>0</v>
      </c>
      <c r="E14">
        <f t="shared" ca="1" si="2"/>
        <v>0</v>
      </c>
      <c r="F14">
        <f t="shared" ca="1" si="2"/>
        <v>0</v>
      </c>
      <c r="G14">
        <f t="shared" ca="1" si="2"/>
        <v>0</v>
      </c>
      <c r="H14">
        <f t="shared" ca="1" si="2"/>
        <v>0</v>
      </c>
      <c r="I14">
        <f t="shared" ca="1" si="2"/>
        <v>0</v>
      </c>
      <c r="J14">
        <f ca="1">IF(J13="",0,SUM(INDIRECT(J13&amp;"!E:E")))</f>
        <v>0</v>
      </c>
      <c r="K14">
        <f t="shared" ref="K14:AK14" ca="1" si="3">IF(K13="",0,SUM(INDIRECT(K13&amp;"!E:E")))</f>
        <v>0</v>
      </c>
      <c r="L14">
        <f t="shared" ca="1" si="3"/>
        <v>0</v>
      </c>
      <c r="M14">
        <f t="shared" ca="1" si="3"/>
        <v>0</v>
      </c>
      <c r="N14">
        <f t="shared" ca="1" si="3"/>
        <v>0</v>
      </c>
      <c r="O14">
        <f t="shared" ca="1" si="3"/>
        <v>0</v>
      </c>
      <c r="P14">
        <f t="shared" ca="1" si="3"/>
        <v>0</v>
      </c>
      <c r="Q14">
        <f t="shared" ca="1" si="3"/>
        <v>0</v>
      </c>
      <c r="R14">
        <f t="shared" ca="1" si="3"/>
        <v>0</v>
      </c>
      <c r="S14">
        <f t="shared" ca="1" si="3"/>
        <v>0</v>
      </c>
      <c r="T14">
        <f t="shared" ca="1" si="3"/>
        <v>0</v>
      </c>
      <c r="U14">
        <f t="shared" ca="1" si="3"/>
        <v>0</v>
      </c>
      <c r="V14">
        <f t="shared" ca="1" si="3"/>
        <v>0</v>
      </c>
      <c r="W14">
        <f t="shared" ca="1" si="3"/>
        <v>0</v>
      </c>
      <c r="X14">
        <f t="shared" ca="1" si="3"/>
        <v>0</v>
      </c>
      <c r="Y14">
        <f t="shared" ca="1" si="3"/>
        <v>0</v>
      </c>
      <c r="Z14">
        <f t="shared" ca="1" si="3"/>
        <v>0</v>
      </c>
      <c r="AA14">
        <f t="shared" ca="1" si="3"/>
        <v>0</v>
      </c>
      <c r="AB14">
        <f t="shared" ca="1" si="3"/>
        <v>0</v>
      </c>
      <c r="AC14">
        <f t="shared" ca="1" si="3"/>
        <v>0</v>
      </c>
      <c r="AD14">
        <f t="shared" ca="1" si="3"/>
        <v>0</v>
      </c>
      <c r="AE14">
        <f t="shared" ca="1" si="3"/>
        <v>0</v>
      </c>
      <c r="AF14">
        <f t="shared" ca="1" si="3"/>
        <v>0</v>
      </c>
      <c r="AG14">
        <f t="shared" ca="1" si="3"/>
        <v>0</v>
      </c>
      <c r="AH14">
        <f t="shared" ca="1" si="3"/>
        <v>0</v>
      </c>
      <c r="AI14">
        <f t="shared" ca="1" si="3"/>
        <v>0</v>
      </c>
      <c r="AJ14">
        <f t="shared" ca="1" si="3"/>
        <v>0</v>
      </c>
      <c r="AK14">
        <f t="shared" ca="1" si="3"/>
        <v>0</v>
      </c>
    </row>
    <row r="15" spans="1:37">
      <c r="A15" t="s">
        <v>372</v>
      </c>
      <c r="B15" s="114" t="str">
        <f ca="1">IF(B14=0,"",HYPERLINK("#'"&amp;B13&amp;"'!E"&amp;MATCH(1,INDIRECT(B13&amp;"!E:E"),0)*1,"Row "&amp;MATCH(1,INDIRECT(B13&amp;"!E:E"),0)))</f>
        <v/>
      </c>
      <c r="C15" s="114" t="str">
        <f ca="1">IF(C14=0,"",HYPERLINK("#'"&amp;C13&amp;"'!E"&amp;MATCH(1,INDIRECT(C13&amp;"!E:E"),0)*1,"Row "&amp;MATCH(1,INDIRECT(C13&amp;"!E:E"),0)))</f>
        <v/>
      </c>
      <c r="D15" s="114" t="str">
        <f ca="1">IF(D14=0,"",HYPERLINK("#'"&amp;D13&amp;"'!E"&amp;MATCH(1,INDIRECT(D13&amp;"!E:E"),0)*1,"Row "&amp;MATCH(1,INDIRECT(D13&amp;"!E:E"),0)))</f>
        <v/>
      </c>
      <c r="E15" s="114" t="str">
        <f t="shared" ref="E15:AK15" ca="1" si="4">IF(E14=0,"",HYPERLINK("#'"&amp;E13&amp;"'!E"&amp;MATCH(1,INDIRECT(E13&amp;"!E:E"),0)*1,"Row "&amp;MATCH(1,INDIRECT(E13&amp;"!E:E"),0)))</f>
        <v/>
      </c>
      <c r="F15" s="114" t="str">
        <f t="shared" ca="1" si="4"/>
        <v/>
      </c>
      <c r="G15" s="114" t="str">
        <f t="shared" ca="1" si="4"/>
        <v/>
      </c>
      <c r="H15" s="114" t="str">
        <f t="shared" ca="1" si="4"/>
        <v/>
      </c>
      <c r="I15" s="114" t="str">
        <f t="shared" ca="1" si="4"/>
        <v/>
      </c>
      <c r="J15" s="114" t="str">
        <f t="shared" ca="1" si="4"/>
        <v/>
      </c>
      <c r="K15" s="114" t="str">
        <f t="shared" ca="1" si="4"/>
        <v/>
      </c>
      <c r="L15" s="114" t="str">
        <f t="shared" ca="1" si="4"/>
        <v/>
      </c>
      <c r="M15" s="114" t="str">
        <f t="shared" ca="1" si="4"/>
        <v/>
      </c>
      <c r="N15" s="114" t="str">
        <f t="shared" ca="1" si="4"/>
        <v/>
      </c>
      <c r="O15" s="114" t="str">
        <f t="shared" ca="1" si="4"/>
        <v/>
      </c>
      <c r="P15" s="114" t="str">
        <f t="shared" ca="1" si="4"/>
        <v/>
      </c>
      <c r="Q15" s="114" t="str">
        <f t="shared" ca="1" si="4"/>
        <v/>
      </c>
      <c r="R15" s="114" t="str">
        <f t="shared" ca="1" si="4"/>
        <v/>
      </c>
      <c r="S15" s="114" t="str">
        <f t="shared" ca="1" si="4"/>
        <v/>
      </c>
      <c r="T15" s="114" t="str">
        <f t="shared" ca="1" si="4"/>
        <v/>
      </c>
      <c r="U15" s="114" t="str">
        <f t="shared" ca="1" si="4"/>
        <v/>
      </c>
      <c r="V15" s="114" t="str">
        <f t="shared" ca="1" si="4"/>
        <v/>
      </c>
      <c r="W15" s="114" t="str">
        <f t="shared" ca="1" si="4"/>
        <v/>
      </c>
      <c r="X15" s="114" t="str">
        <f t="shared" ca="1" si="4"/>
        <v/>
      </c>
      <c r="Y15" s="114" t="str">
        <f t="shared" ca="1" si="4"/>
        <v/>
      </c>
      <c r="Z15" s="114" t="str">
        <f t="shared" ca="1" si="4"/>
        <v/>
      </c>
      <c r="AA15" s="114" t="str">
        <f t="shared" ca="1" si="4"/>
        <v/>
      </c>
      <c r="AB15" s="114" t="str">
        <f t="shared" ca="1" si="4"/>
        <v/>
      </c>
      <c r="AC15" s="114" t="str">
        <f t="shared" ca="1" si="4"/>
        <v/>
      </c>
      <c r="AD15" s="114" t="str">
        <f t="shared" ca="1" si="4"/>
        <v/>
      </c>
      <c r="AE15" s="114" t="str">
        <f t="shared" ca="1" si="4"/>
        <v/>
      </c>
      <c r="AF15" s="114" t="str">
        <f t="shared" ca="1" si="4"/>
        <v/>
      </c>
      <c r="AG15" s="114" t="str">
        <f t="shared" ca="1" si="4"/>
        <v/>
      </c>
      <c r="AH15" s="114" t="str">
        <f t="shared" ca="1" si="4"/>
        <v/>
      </c>
      <c r="AI15" s="114" t="str">
        <f t="shared" ca="1" si="4"/>
        <v/>
      </c>
      <c r="AJ15" s="114" t="str">
        <f t="shared" ca="1" si="4"/>
        <v/>
      </c>
      <c r="AK15" s="114" t="str">
        <f t="shared" ca="1" si="4"/>
        <v/>
      </c>
    </row>
  </sheetData>
  <pageMargins left="0.7" right="0.7" top="0.75" bottom="0.75" header="0.3" footer="0.3"/>
  <pageSetup scale="50" orientation="landscape" horizontalDpi="1200" verticalDpi="120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1">
    <tabColor theme="2"/>
  </sheetPr>
  <dimension ref="A1:N59"/>
  <sheetViews>
    <sheetView workbookViewId="0"/>
  </sheetViews>
  <sheetFormatPr defaultRowHeight="14.6"/>
  <cols>
    <col min="1" max="1" width="15.84375" bestFit="1" customWidth="1"/>
    <col min="2" max="3" width="14" bestFit="1" customWidth="1"/>
    <col min="4" max="4" width="27.84375" customWidth="1"/>
    <col min="5" max="5" width="14" bestFit="1" customWidth="1"/>
    <col min="6" max="6" width="22" customWidth="1"/>
    <col min="7" max="8" width="14" bestFit="1" customWidth="1"/>
    <col min="9" max="9" width="17" customWidth="1"/>
    <col min="10" max="13" width="14" bestFit="1" customWidth="1"/>
    <col min="14" max="14" width="13.84375" bestFit="1" customWidth="1"/>
  </cols>
  <sheetData>
    <row r="1" spans="1:13">
      <c r="A1" s="1" t="s">
        <v>374</v>
      </c>
    </row>
    <row r="2" spans="1:13">
      <c r="B2" s="4" t="str">
        <f>'General Inputs'!D$14</f>
        <v>Distribution</v>
      </c>
      <c r="C2" s="4" t="str">
        <f>'General Inputs'!E$14</f>
        <v>On Site</v>
      </c>
      <c r="D2" s="4" t="str">
        <f>'General Inputs'!F$14</f>
        <v>Cust Accts</v>
      </c>
      <c r="E2" s="4" t="str">
        <f>'General Inputs'!G$14</f>
        <v>Gas Costs</v>
      </c>
      <c r="F2" s="4" t="str">
        <f>'General Inputs'!H$14</f>
        <v>Function 5</v>
      </c>
      <c r="G2" s="4" t="str">
        <f>'General Inputs'!I$14</f>
        <v>Function 6</v>
      </c>
      <c r="H2" s="4" t="str">
        <f>'General Inputs'!J$14</f>
        <v>Function 7</v>
      </c>
      <c r="I2" s="4" t="str">
        <f>'General Inputs'!K$14</f>
        <v>Function 8</v>
      </c>
      <c r="J2" s="4" t="str">
        <f>'General Inputs'!L$14</f>
        <v>Function 9</v>
      </c>
      <c r="K2" s="4" t="str">
        <f>'General Inputs'!M$14</f>
        <v>Function 10</v>
      </c>
      <c r="L2" s="4" t="str">
        <f>'General Inputs'!N$14</f>
        <v>Function 11</v>
      </c>
      <c r="M2" s="4" t="str">
        <f>'General Inputs'!O$14</f>
        <v>Function 12</v>
      </c>
    </row>
    <row r="3" spans="1:13">
      <c r="A3" s="4" t="str">
        <f>A9</f>
        <v>Demand</v>
      </c>
      <c r="B3" t="str">
        <f>'Input-Func_Class'!D32</f>
        <v>Dist_Dem</v>
      </c>
      <c r="C3" t="str">
        <f>'Input-Func_Class'!E32</f>
        <v>OnSite_Dem</v>
      </c>
      <c r="D3" t="str">
        <f>'Input-Func_Class'!F32</f>
        <v>CustAccts_Dem</v>
      </c>
      <c r="E3" t="str">
        <f>'Input-Func_Class'!G32</f>
        <v>Gas_Dem</v>
      </c>
      <c r="F3">
        <f>'Input-Func_Class'!H32</f>
        <v>0</v>
      </c>
      <c r="G3">
        <f>'Input-Func_Class'!I32</f>
        <v>0</v>
      </c>
      <c r="H3">
        <f>'Input-Func_Class'!J32</f>
        <v>0</v>
      </c>
      <c r="I3">
        <f>'Input-Func_Class'!K32</f>
        <v>0</v>
      </c>
      <c r="J3">
        <f>'Input-Func_Class'!L32</f>
        <v>0</v>
      </c>
      <c r="K3">
        <f>'Input-Func_Class'!M32</f>
        <v>0</v>
      </c>
      <c r="L3">
        <f>'Input-Func_Class'!N32</f>
        <v>0</v>
      </c>
      <c r="M3">
        <f>'Input-Func_Class'!O32</f>
        <v>0</v>
      </c>
    </row>
    <row r="4" spans="1:13">
      <c r="A4" s="4" t="str">
        <f>A10</f>
        <v>Commodity</v>
      </c>
      <c r="B4" t="str">
        <f>'Input-Func_Class'!D33</f>
        <v>Dist_Comm</v>
      </c>
      <c r="C4" t="str">
        <f>'Input-Func_Class'!E33</f>
        <v>OnSite_Comm</v>
      </c>
      <c r="D4" t="str">
        <f>'Input-Func_Class'!F33</f>
        <v>CustAccts_Comm</v>
      </c>
      <c r="E4" t="str">
        <f>'Input-Func_Class'!G33</f>
        <v>Gas_Comm</v>
      </c>
      <c r="F4">
        <f>'Input-Func_Class'!H33</f>
        <v>0</v>
      </c>
      <c r="G4">
        <f>'Input-Func_Class'!I33</f>
        <v>0</v>
      </c>
      <c r="H4">
        <f>'Input-Func_Class'!J33</f>
        <v>0</v>
      </c>
      <c r="I4">
        <f>'Input-Func_Class'!K33</f>
        <v>0</v>
      </c>
      <c r="J4">
        <f>'Input-Func_Class'!L33</f>
        <v>0</v>
      </c>
      <c r="K4">
        <f>'Input-Func_Class'!M33</f>
        <v>0</v>
      </c>
      <c r="L4">
        <f>'Input-Func_Class'!N33</f>
        <v>0</v>
      </c>
      <c r="M4">
        <f>'Input-Func_Class'!O33</f>
        <v>0</v>
      </c>
    </row>
    <row r="5" spans="1:13">
      <c r="A5" s="4" t="str">
        <f>A11</f>
        <v>Customer</v>
      </c>
      <c r="B5" t="str">
        <f>'Input-Func_Class'!D34</f>
        <v>Dist_Cust</v>
      </c>
      <c r="C5" t="str">
        <f>'Input-Func_Class'!E34</f>
        <v>OnSite_Cust</v>
      </c>
      <c r="D5" t="str">
        <f>'Input-Func_Class'!F34</f>
        <v>CustAccts_Cust</v>
      </c>
      <c r="E5" t="str">
        <f>'Input-Func_Class'!G34</f>
        <v>Gas_Cust</v>
      </c>
      <c r="F5">
        <f>'Input-Func_Class'!H34</f>
        <v>0</v>
      </c>
      <c r="G5">
        <f>'Input-Func_Class'!I34</f>
        <v>0</v>
      </c>
      <c r="H5">
        <f>'Input-Func_Class'!J34</f>
        <v>0</v>
      </c>
      <c r="I5">
        <f>'Input-Func_Class'!K34</f>
        <v>0</v>
      </c>
      <c r="J5">
        <f>'Input-Func_Class'!L34</f>
        <v>0</v>
      </c>
      <c r="K5">
        <f>'Input-Func_Class'!M34</f>
        <v>0</v>
      </c>
      <c r="L5">
        <f>'Input-Func_Class'!N34</f>
        <v>0</v>
      </c>
      <c r="M5">
        <f>'Input-Func_Class'!O34</f>
        <v>0</v>
      </c>
    </row>
    <row r="7" spans="1:13">
      <c r="A7" s="22" t="s">
        <v>375</v>
      </c>
    </row>
    <row r="8" spans="1:13">
      <c r="B8" s="4" t="str">
        <f>'General Inputs'!D$14</f>
        <v>Distribution</v>
      </c>
      <c r="C8" s="4" t="str">
        <f>'General Inputs'!E$14</f>
        <v>On Site</v>
      </c>
      <c r="D8" s="4" t="str">
        <f>'General Inputs'!F$14</f>
        <v>Cust Accts</v>
      </c>
      <c r="E8" s="4" t="str">
        <f>'General Inputs'!G$14</f>
        <v>Gas Costs</v>
      </c>
      <c r="F8" s="4" t="str">
        <f>'General Inputs'!H$14</f>
        <v>Function 5</v>
      </c>
      <c r="G8" s="4" t="str">
        <f>'General Inputs'!I$14</f>
        <v>Function 6</v>
      </c>
      <c r="H8" s="4" t="str">
        <f>'General Inputs'!J$14</f>
        <v>Function 7</v>
      </c>
      <c r="I8" s="4" t="str">
        <f>'General Inputs'!K$14</f>
        <v>Function 8</v>
      </c>
      <c r="J8" s="4" t="str">
        <f>'General Inputs'!L$14</f>
        <v>Function 9</v>
      </c>
      <c r="K8" s="4" t="str">
        <f>'General Inputs'!M$14</f>
        <v>Function 10</v>
      </c>
      <c r="L8" s="4" t="str">
        <f>'General Inputs'!N$14</f>
        <v>Function 11</v>
      </c>
      <c r="M8" s="4" t="str">
        <f>'General Inputs'!O$14</f>
        <v>Function 12</v>
      </c>
    </row>
    <row r="9" spans="1:13">
      <c r="A9" s="4" t="str">
        <f>'Input-Func_Class'!$D$22</f>
        <v>Demand</v>
      </c>
      <c r="B9" s="18" t="str">
        <f ca="1">IF(AND(OR(B18&gt;2, B18&lt;2), B18&lt;&gt;0), 'Required Sheets'!B3, "")</f>
        <v>Dist_Dem</v>
      </c>
      <c r="C9" s="18" t="str">
        <f ca="1">IF(AND(OR(C18&gt;2, C18&lt;2), C18&lt;&gt;0), 'Required Sheets'!C3, "")</f>
        <v/>
      </c>
      <c r="D9" s="18" t="str">
        <f ca="1">IF(AND(OR(D18&gt;2, D18&lt;2), D18&lt;&gt;0), 'Required Sheets'!D3, "")</f>
        <v/>
      </c>
      <c r="E9" s="18" t="str">
        <f ca="1">IF(AND(OR(E18&gt;2, E18&lt;2), E18&lt;&gt;0), 'Required Sheets'!E3, "")</f>
        <v/>
      </c>
      <c r="F9" s="18" t="str">
        <f ca="1">IF(AND(OR(F18&gt;2, F18&lt;2), F18&lt;&gt;0), 'Required Sheets'!F3, "")</f>
        <v/>
      </c>
      <c r="G9" s="18" t="str">
        <f ca="1">IF(AND(OR(G18&gt;2, G18&lt;2), G18&lt;&gt;0), 'Required Sheets'!G3, "")</f>
        <v/>
      </c>
      <c r="H9" s="18" t="str">
        <f ca="1">IF(AND(OR(H18&gt;2, H18&lt;2), H18&lt;&gt;0), 'Required Sheets'!H3, "")</f>
        <v/>
      </c>
      <c r="I9" s="18" t="str">
        <f ca="1">IF(AND(OR(I18&gt;2, I18&lt;2), I18&lt;&gt;0), 'Required Sheets'!I3, "")</f>
        <v/>
      </c>
      <c r="J9" s="18" t="str">
        <f ca="1">IF(AND(OR(J18&gt;2, J18&lt;2), J18&lt;&gt;0), 'Required Sheets'!J3, "")</f>
        <v/>
      </c>
      <c r="K9" s="18" t="str">
        <f ca="1">IF(AND(OR(K18&gt;2, K18&lt;2), K18&lt;&gt;0), 'Required Sheets'!K3, "")</f>
        <v/>
      </c>
      <c r="L9" s="18" t="str">
        <f ca="1">IF(AND(OR(L18&gt;2, L18&lt;2), L18&lt;&gt;0), 'Required Sheets'!L3, "")</f>
        <v/>
      </c>
      <c r="M9" s="18" t="str">
        <f ca="1">IF(AND(OR(M18&gt;2, M18&lt;2), M18&lt;&gt;0), 'Required Sheets'!M3, "")</f>
        <v/>
      </c>
    </row>
    <row r="10" spans="1:13">
      <c r="A10" s="4" t="str">
        <f>'Input-Func_Class'!$E$22</f>
        <v>Commodity</v>
      </c>
      <c r="B10" s="18" t="str">
        <f ca="1">IF(AND(OR(B19&gt;2, B19&lt;2), B19&lt;&gt;0), 'Required Sheets'!B4, "")</f>
        <v>Dist_Comm</v>
      </c>
      <c r="C10" s="18" t="str">
        <f ca="1">IF(AND(OR(C19&gt;2, C19&lt;2), C19&lt;&gt;0), 'Required Sheets'!C4, "")</f>
        <v/>
      </c>
      <c r="D10" s="18" t="str">
        <f ca="1">IF(AND(OR(D19&gt;2, D19&lt;2), D19&lt;&gt;0), 'Required Sheets'!D4, "")</f>
        <v/>
      </c>
      <c r="E10" s="18" t="str">
        <f ca="1">IF(AND(OR(E19&gt;2, E19&lt;2), E19&lt;&gt;0), 'Required Sheets'!E4, "")</f>
        <v>Gas_Comm</v>
      </c>
      <c r="F10" s="18" t="str">
        <f ca="1">IF(AND(OR(F19&gt;2, F19&lt;2), F19&lt;&gt;0), 'Required Sheets'!F4, "")</f>
        <v/>
      </c>
      <c r="G10" s="18" t="str">
        <f ca="1">IF(AND(OR(G19&gt;2, G19&lt;2), G19&lt;&gt;0), 'Required Sheets'!G4, "")</f>
        <v/>
      </c>
      <c r="H10" s="18" t="str">
        <f ca="1">IF(AND(OR(H19&gt;2, H19&lt;2), H19&lt;&gt;0), 'Required Sheets'!H4, "")</f>
        <v/>
      </c>
      <c r="I10" s="18" t="str">
        <f ca="1">IF(AND(OR(I19&gt;2, I19&lt;2), I19&lt;&gt;0), 'Required Sheets'!I4, "")</f>
        <v/>
      </c>
      <c r="J10" s="18" t="str">
        <f ca="1">IF(AND(OR(J19&gt;2, J19&lt;2), J19&lt;&gt;0), 'Required Sheets'!J4, "")</f>
        <v/>
      </c>
      <c r="K10" s="18" t="str">
        <f ca="1">IF(AND(OR(K19&gt;2, K19&lt;2), K19&lt;&gt;0), 'Required Sheets'!K4, "")</f>
        <v/>
      </c>
      <c r="L10" s="18" t="str">
        <f ca="1">IF(AND(OR(L19&gt;2, L19&lt;2), L19&lt;&gt;0), 'Required Sheets'!L4, "")</f>
        <v/>
      </c>
      <c r="M10" s="18" t="str">
        <f ca="1">IF(AND(OR(M19&gt;2, M19&lt;2), M19&lt;&gt;0), 'Required Sheets'!M4, "")</f>
        <v/>
      </c>
    </row>
    <row r="11" spans="1:13">
      <c r="A11" s="4" t="str">
        <f>'Input-Func_Class'!$F$22</f>
        <v>Customer</v>
      </c>
      <c r="B11" s="18" t="str">
        <f ca="1">IF(AND(OR(B20&gt;2, B20&lt;2), B20&lt;&gt;0), 'Required Sheets'!B5, "")</f>
        <v>Dist_Cust</v>
      </c>
      <c r="C11" s="18" t="str">
        <f ca="1">IF(AND(OR(C20&gt;2, C20&lt;2), C20&lt;&gt;0), 'Required Sheets'!C5, "")</f>
        <v>OnSite_Cust</v>
      </c>
      <c r="D11" s="18" t="str">
        <f ca="1">IF(AND(OR(D20&gt;2, D20&lt;2), D20&lt;&gt;0), 'Required Sheets'!D5, "")</f>
        <v>CustAccts_Cust</v>
      </c>
      <c r="E11" s="18" t="str">
        <f ca="1">IF(AND(OR(E20&gt;2, E20&lt;2), E20&lt;&gt;0), 'Required Sheets'!E5, "")</f>
        <v/>
      </c>
      <c r="F11" s="18" t="str">
        <f ca="1">IF(AND(OR(F20&gt;2, F20&lt;2), F20&lt;&gt;0), 'Required Sheets'!F5, "")</f>
        <v/>
      </c>
      <c r="G11" s="18" t="str">
        <f ca="1">IF(AND(OR(G20&gt;2, G20&lt;2), G20&lt;&gt;0), 'Required Sheets'!G5, "")</f>
        <v/>
      </c>
      <c r="H11" s="18" t="str">
        <f ca="1">IF(AND(OR(H20&gt;2, H20&lt;2), H20&lt;&gt;0), 'Required Sheets'!H5, "")</f>
        <v/>
      </c>
      <c r="I11" s="18" t="str">
        <f ca="1">IF(AND(OR(I20&gt;2, I20&lt;2), I20&lt;&gt;0), 'Required Sheets'!I5, "")</f>
        <v/>
      </c>
      <c r="J11" s="18" t="str">
        <f ca="1">IF(AND(OR(J20&gt;2, J20&lt;2), J20&lt;&gt;0), 'Required Sheets'!J5, "")</f>
        <v/>
      </c>
      <c r="K11" s="18" t="str">
        <f ca="1">IF(AND(OR(K20&gt;2, K20&lt;2), K20&lt;&gt;0), 'Required Sheets'!K5, "")</f>
        <v/>
      </c>
      <c r="L11" s="18" t="str">
        <f ca="1">IF(AND(OR(L20&gt;2, L20&lt;2), L20&lt;&gt;0), 'Required Sheets'!L5, "")</f>
        <v/>
      </c>
      <c r="M11" s="18" t="str">
        <f ca="1">IF(AND(OR(M20&gt;2, M20&lt;2), M20&lt;&gt;0), 'Required Sheets'!M5, "")</f>
        <v/>
      </c>
    </row>
    <row r="13" spans="1:13">
      <c r="A13" s="4" t="str">
        <f>'Input-Func_Class'!$D$22</f>
        <v>Demand</v>
      </c>
      <c r="B13" s="117" t="str">
        <f>B$8&amp;" "&amp; $A9</f>
        <v>Distribution Demand</v>
      </c>
      <c r="C13" s="117" t="str">
        <f t="shared" ref="C13:M13" si="0">C$8&amp;" "&amp; $A9</f>
        <v>On Site Demand</v>
      </c>
      <c r="D13" s="117" t="str">
        <f t="shared" si="0"/>
        <v>Cust Accts Demand</v>
      </c>
      <c r="E13" s="117" t="str">
        <f t="shared" si="0"/>
        <v>Gas Costs Demand</v>
      </c>
      <c r="F13" s="117" t="str">
        <f t="shared" si="0"/>
        <v>Function 5 Demand</v>
      </c>
      <c r="G13" s="117" t="str">
        <f t="shared" si="0"/>
        <v>Function 6 Demand</v>
      </c>
      <c r="H13" s="117" t="str">
        <f t="shared" si="0"/>
        <v>Function 7 Demand</v>
      </c>
      <c r="I13" s="117" t="str">
        <f t="shared" si="0"/>
        <v>Function 8 Demand</v>
      </c>
      <c r="J13" s="117" t="str">
        <f t="shared" si="0"/>
        <v>Function 9 Demand</v>
      </c>
      <c r="K13" s="117" t="str">
        <f t="shared" si="0"/>
        <v>Function 10 Demand</v>
      </c>
      <c r="L13" s="117" t="str">
        <f t="shared" si="0"/>
        <v>Function 11 Demand</v>
      </c>
      <c r="M13" s="117" t="str">
        <f t="shared" si="0"/>
        <v>Function 12 Demand</v>
      </c>
    </row>
    <row r="14" spans="1:13">
      <c r="A14" s="4" t="str">
        <f>'Input-Func_Class'!$E$22</f>
        <v>Commodity</v>
      </c>
      <c r="B14" s="117" t="str">
        <f>B$8&amp;" "&amp; $A10</f>
        <v>Distribution Commodity</v>
      </c>
      <c r="C14" s="117" t="str">
        <f>C$8&amp;" "&amp; $A10</f>
        <v>On Site Commodity</v>
      </c>
      <c r="D14" s="117" t="str">
        <f>D$8&amp;" "&amp; $A10</f>
        <v>Cust Accts Commodity</v>
      </c>
      <c r="E14" s="117" t="str">
        <f>E$8&amp;" "&amp; $A10</f>
        <v>Gas Costs Commodity</v>
      </c>
      <c r="F14" s="117" t="str">
        <f>F$8&amp;" "&amp; $A10</f>
        <v>Function 5 Commodity</v>
      </c>
      <c r="G14" s="117" t="str">
        <f>G$8&amp;" "&amp; $A10</f>
        <v>Function 6 Commodity</v>
      </c>
      <c r="H14" s="117" t="str">
        <f t="shared" ref="B14:M15" si="1">H$8&amp;" "&amp; $A10</f>
        <v>Function 7 Commodity</v>
      </c>
      <c r="I14" s="117" t="str">
        <f t="shared" si="1"/>
        <v>Function 8 Commodity</v>
      </c>
      <c r="J14" s="117" t="str">
        <f t="shared" si="1"/>
        <v>Function 9 Commodity</v>
      </c>
      <c r="K14" s="117" t="str">
        <f t="shared" si="1"/>
        <v>Function 10 Commodity</v>
      </c>
      <c r="L14" s="117" t="str">
        <f t="shared" si="1"/>
        <v>Function 11 Commodity</v>
      </c>
      <c r="M14" s="117" t="str">
        <f t="shared" si="1"/>
        <v>Function 12 Commodity</v>
      </c>
    </row>
    <row r="15" spans="1:13">
      <c r="A15" s="4" t="str">
        <f>'Input-Func_Class'!$F$22</f>
        <v>Customer</v>
      </c>
      <c r="B15" s="117" t="str">
        <f t="shared" si="1"/>
        <v>Distribution Customer</v>
      </c>
      <c r="C15" s="117" t="str">
        <f t="shared" si="1"/>
        <v>On Site Customer</v>
      </c>
      <c r="D15" s="117" t="str">
        <f t="shared" si="1"/>
        <v>Cust Accts Customer</v>
      </c>
      <c r="E15" s="117" t="str">
        <f t="shared" si="1"/>
        <v>Gas Costs Customer</v>
      </c>
      <c r="F15" s="117" t="str">
        <f t="shared" si="1"/>
        <v>Function 5 Customer</v>
      </c>
      <c r="G15" s="117" t="str">
        <f t="shared" si="1"/>
        <v>Function 6 Customer</v>
      </c>
      <c r="H15" s="117" t="str">
        <f t="shared" si="1"/>
        <v>Function 7 Customer</v>
      </c>
      <c r="I15" s="117" t="str">
        <f t="shared" si="1"/>
        <v>Function 8 Customer</v>
      </c>
      <c r="J15" s="117" t="str">
        <f t="shared" si="1"/>
        <v>Function 9 Customer</v>
      </c>
      <c r="K15" s="117" t="str">
        <f t="shared" si="1"/>
        <v>Function 10 Customer</v>
      </c>
      <c r="L15" s="117" t="str">
        <f t="shared" si="1"/>
        <v>Function 11 Customer</v>
      </c>
      <c r="M15" s="117" t="str">
        <f t="shared" si="1"/>
        <v>Function 12 Customer</v>
      </c>
    </row>
    <row r="17" spans="1:14">
      <c r="B17" s="4" t="str">
        <f>'General Inputs'!D$14</f>
        <v>Distribution</v>
      </c>
      <c r="C17" s="4" t="str">
        <f>'General Inputs'!E$14</f>
        <v>On Site</v>
      </c>
      <c r="D17" s="4" t="str">
        <f>'General Inputs'!F$14</f>
        <v>Cust Accts</v>
      </c>
      <c r="E17" s="4" t="str">
        <f>'General Inputs'!G$14</f>
        <v>Gas Costs</v>
      </c>
      <c r="F17" s="4" t="str">
        <f>'General Inputs'!H$14</f>
        <v>Function 5</v>
      </c>
      <c r="G17" s="4" t="str">
        <f>'General Inputs'!I$14</f>
        <v>Function 6</v>
      </c>
      <c r="H17" s="4" t="str">
        <f>'General Inputs'!J$14</f>
        <v>Function 7</v>
      </c>
      <c r="I17" s="4" t="str">
        <f>'General Inputs'!K$14</f>
        <v>Function 8</v>
      </c>
      <c r="J17" s="4" t="str">
        <f>'General Inputs'!L$14</f>
        <v>Function 9</v>
      </c>
      <c r="K17" s="4" t="str">
        <f>'General Inputs'!M$14</f>
        <v>Function 10</v>
      </c>
      <c r="L17" s="4" t="str">
        <f>'General Inputs'!N$14</f>
        <v>Function 11</v>
      </c>
      <c r="M17" s="4" t="str">
        <f>'General Inputs'!O$14</f>
        <v>Function 12</v>
      </c>
    </row>
    <row r="18" spans="1:14">
      <c r="A18" s="4" t="str">
        <f>'Input-Func_Class'!$D$22</f>
        <v>Demand</v>
      </c>
      <c r="B18" s="23">
        <f ca="1">IFERROR(SUM(INDEX(Classification!$A$6:$BB$391,,MATCH(B13,Classification!$A$6:$BB$6,0))),0)</f>
        <v>3062550522.8163795</v>
      </c>
      <c r="C18" s="23">
        <f ca="1">IFERROR(SUM(INDEX(Classification!$A$6:$BB$391,,MATCH(C13,Classification!$A$6:$BB$6,0))),0)</f>
        <v>0</v>
      </c>
      <c r="D18" s="23">
        <f ca="1">IFERROR(SUM(INDEX(Classification!$A$6:$BB$391,,MATCH(D13,Classification!$A$6:$BB$6,0))),0)</f>
        <v>0</v>
      </c>
      <c r="E18" s="23">
        <f ca="1">IFERROR(SUM(INDEX(Classification!$A$6:$BB$391,,MATCH(E13,Classification!$A$6:$BB$6,0))),0)</f>
        <v>0</v>
      </c>
      <c r="F18" s="23">
        <f ca="1">IFERROR(SUM(INDEX(Classification!$A$6:$BB$391,,MATCH(F13,Classification!$A$6:$BB$6,0))),0)</f>
        <v>0</v>
      </c>
      <c r="G18" s="23">
        <f ca="1">IFERROR(SUM(INDEX(Classification!$A$6:$BB$391,,MATCH(G13,Classification!$A$6:$BB$6,0))),0)</f>
        <v>0</v>
      </c>
      <c r="H18" s="23">
        <f ca="1">IFERROR(SUM(INDEX(Classification!$A$6:$BB$391,,MATCH(H13,Classification!$A$6:$BB$6,0))),0)</f>
        <v>0</v>
      </c>
      <c r="I18" s="23">
        <f ca="1">IFERROR(SUM(INDEX(Classification!$A$6:$BB$391,,MATCH(I13,Classification!$A$6:$BB$6,0))),0)</f>
        <v>0</v>
      </c>
      <c r="J18" s="23">
        <f ca="1">IFERROR(SUM(INDEX(Classification!$A$6:$BB$391,,MATCH(J13,Classification!$A$6:$BB$6,0))),0)</f>
        <v>0</v>
      </c>
      <c r="K18" s="23">
        <f ca="1">IFERROR(SUM(INDEX(Classification!$A$6:$BB$391,,MATCH(K13,Classification!$A$6:$BB$6,0))),0)</f>
        <v>0</v>
      </c>
      <c r="L18" s="23">
        <f ca="1">IFERROR(SUM(INDEX(Classification!$A$6:$BB$391,,MATCH(L13,Classification!$A$6:$BB$6,0))),0)</f>
        <v>0</v>
      </c>
      <c r="M18" s="23">
        <f ca="1">IFERROR(SUM(INDEX(Classification!$A$6:$BB$391,,MATCH(M13,Classification!$A$6:$BB$6,0))),0)</f>
        <v>0</v>
      </c>
    </row>
    <row r="19" spans="1:14">
      <c r="A19" s="4" t="str">
        <f>'Input-Func_Class'!$E$22</f>
        <v>Commodity</v>
      </c>
      <c r="B19" s="23">
        <f ca="1">IFERROR(SUM(INDEX(Classification!$A$6:$BB$391,,MATCH(B14,Classification!$A$6:$BB$6,0))),0)</f>
        <v>4776847.2857643766</v>
      </c>
      <c r="C19" s="23">
        <f ca="1">IFERROR(SUM(INDEX(Classification!$A$6:$BB$391,,MATCH(C14,Classification!$A$6:$BB$6,0))),0)</f>
        <v>0</v>
      </c>
      <c r="D19" s="23">
        <f ca="1">IFERROR(SUM(INDEX(Classification!$A$6:$BB$391,,MATCH(D14,Classification!$A$6:$BB$6,0))),0)</f>
        <v>0</v>
      </c>
      <c r="E19" s="23">
        <f ca="1">IFERROR(SUM(INDEX(Classification!$A$6:$BB$391,,MATCH(E14,Classification!$A$6:$BB$6,0))),0)</f>
        <v>247891151.62</v>
      </c>
      <c r="F19" s="23">
        <f ca="1">IFERROR(SUM(INDEX(Classification!$A$6:$BB$391,,MATCH(F14,Classification!$A$6:$BB$6,0))),0)</f>
        <v>0</v>
      </c>
      <c r="G19" s="23">
        <f ca="1">IFERROR(SUM(INDEX(Classification!$A$6:$BB$391,,MATCH(G14,Classification!$A$6:$BB$6,0))),0)</f>
        <v>0</v>
      </c>
      <c r="H19" s="23">
        <f ca="1">IFERROR(SUM(INDEX(Classification!$A$6:$BB$391,,MATCH(H14,Classification!$A$6:$BB$6,0))),0)</f>
        <v>0</v>
      </c>
      <c r="I19" s="23">
        <f ca="1">IFERROR(SUM(INDEX(Classification!$A$6:$BB$391,,MATCH(I14,Classification!$A$6:$BB$6,0))),0)</f>
        <v>0</v>
      </c>
      <c r="J19" s="23">
        <f ca="1">IFERROR(SUM(INDEX(Classification!$A$6:$BB$391,,MATCH(J14,Classification!$A$6:$BB$6,0))),0)</f>
        <v>0</v>
      </c>
      <c r="K19" s="23">
        <f ca="1">IFERROR(SUM(INDEX(Classification!$A$6:$BB$391,,MATCH(K14,Classification!$A$6:$BB$6,0))),0)</f>
        <v>0</v>
      </c>
      <c r="L19" s="23">
        <f ca="1">IFERROR(SUM(INDEX(Classification!$A$6:$BB$391,,MATCH(L14,Classification!$A$6:$BB$6,0))),0)</f>
        <v>0</v>
      </c>
      <c r="M19" s="23">
        <f ca="1">IFERROR(SUM(INDEX(Classification!$A$6:$BB$391,,MATCH(M14,Classification!$A$6:$BB$6,0))),0)</f>
        <v>0</v>
      </c>
    </row>
    <row r="20" spans="1:14">
      <c r="A20" s="4" t="str">
        <f>'Input-Func_Class'!$F$22</f>
        <v>Customer</v>
      </c>
      <c r="B20" s="23">
        <f ca="1">IFERROR(SUM(INDEX(Classification!$A$6:$BB$391,,MATCH(B15,Classification!$A$6:$BB$6,0))),0)</f>
        <v>1013966180.9219657</v>
      </c>
      <c r="C20" s="23">
        <f ca="1">IFERROR(SUM(INDEX(Classification!$A$6:$BB$391,,MATCH(C15,Classification!$A$6:$BB$6,0))),0)</f>
        <v>1867191042.4887016</v>
      </c>
      <c r="D20" s="23">
        <f ca="1">IFERROR(SUM(INDEX(Classification!$A$6:$BB$391,,MATCH(D15,Classification!$A$6:$BB$6,0))),0)</f>
        <v>62594070.619631283</v>
      </c>
      <c r="E20" s="23">
        <f ca="1">IFERROR(SUM(INDEX(Classification!$A$6:$BB$391,,MATCH(E15,Classification!$A$6:$BB$6,0))),0)</f>
        <v>0</v>
      </c>
      <c r="F20" s="23">
        <f ca="1">IFERROR(SUM(INDEX(Classification!$A$6:$BB$391,,MATCH(F15,Classification!$A$6:$BB$6,0))),0)</f>
        <v>0</v>
      </c>
      <c r="G20" s="23">
        <f ca="1">IFERROR(SUM(INDEX(Classification!$A$6:$BB$391,,MATCH(G15,Classification!$A$6:$BB$6,0))),0)</f>
        <v>0</v>
      </c>
      <c r="H20" s="23">
        <f ca="1">IFERROR(SUM(INDEX(Classification!$A$6:$BB$391,,MATCH(H15,Classification!$A$6:$BB$6,0))),0)</f>
        <v>0</v>
      </c>
      <c r="I20" s="23">
        <f ca="1">IFERROR(SUM(INDEX(Classification!$A$6:$BB$391,,MATCH(I15,Classification!$A$6:$BB$6,0))),0)</f>
        <v>0</v>
      </c>
      <c r="J20" s="23">
        <f ca="1">IFERROR(SUM(INDEX(Classification!$A$6:$BB$391,,MATCH(J15,Classification!$A$6:$BB$6,0))),0)</f>
        <v>0</v>
      </c>
      <c r="K20" s="23">
        <f ca="1">IFERROR(SUM(INDEX(Classification!$A$6:$BB$391,,MATCH(K15,Classification!$A$6:$BB$6,0))),0)</f>
        <v>0</v>
      </c>
      <c r="L20" s="23">
        <f ca="1">IFERROR(SUM(INDEX(Classification!$A$6:$BB$391,,MATCH(L15,Classification!$A$6:$BB$6,0))),0)</f>
        <v>0</v>
      </c>
      <c r="M20" s="23">
        <f ca="1">IFERROR(SUM(INDEX(Classification!$A$6:$BB$391,,MATCH(M15,Classification!$A$6:$BB$6,0))),0)</f>
        <v>0</v>
      </c>
    </row>
    <row r="21" spans="1:14">
      <c r="A21" s="1" t="s">
        <v>86</v>
      </c>
      <c r="B21" t="str">
        <f ca="1">IFERROR(VLOOKUP($A$21,INDIRECT(B9&amp;"!C:E"),3,FALSE),"")</f>
        <v/>
      </c>
      <c r="E21" t="str">
        <f t="shared" ref="E21:M21" ca="1" si="2">IFERROR(VLOOKUP($A$21,INDIRECT(E9&amp;"!C:E"),3,FALSE),"")</f>
        <v/>
      </c>
      <c r="F21" t="str">
        <f t="shared" ca="1" si="2"/>
        <v/>
      </c>
      <c r="G21" t="str">
        <f t="shared" ca="1" si="2"/>
        <v/>
      </c>
      <c r="H21" t="str">
        <f t="shared" ca="1" si="2"/>
        <v/>
      </c>
      <c r="I21" t="str">
        <f t="shared" ca="1" si="2"/>
        <v/>
      </c>
      <c r="J21" t="str">
        <f t="shared" ca="1" si="2"/>
        <v/>
      </c>
      <c r="K21" t="str">
        <f t="shared" ca="1" si="2"/>
        <v/>
      </c>
      <c r="L21" t="str">
        <f t="shared" ca="1" si="2"/>
        <v/>
      </c>
      <c r="M21" t="str">
        <f t="shared" ca="1" si="2"/>
        <v/>
      </c>
    </row>
    <row r="22" spans="1:14">
      <c r="E22" t="str">
        <f ca="1">IFERROR(VLOOKUP($A$21,INDIRECT(E10&amp;"!C:E"),3,FALSE),"")</f>
        <v/>
      </c>
      <c r="F22" t="str">
        <f ca="1">IFERROR(VLOOKUP($A$21,INDIRECT(F10&amp;"!C:E"),3,FALSE),"")</f>
        <v/>
      </c>
      <c r="H22" t="str">
        <f ca="1">IFERROR(VLOOKUP($A$21,INDIRECT(H10&amp;"!C:E"),3,FALSE),"")</f>
        <v/>
      </c>
      <c r="I22" t="str">
        <f ca="1">IFERROR(VLOOKUP($A$21,INDIRECT(I10&amp;"!C:E"),3,FALSE),"")</f>
        <v/>
      </c>
    </row>
    <row r="23" spans="1:14">
      <c r="A23" s="67"/>
      <c r="B23" s="66" t="str">
        <f>'Input-Func_Class'!$D$22</f>
        <v>Demand</v>
      </c>
      <c r="C23" s="66" t="str">
        <f>'Input-Func_Class'!$E$22</f>
        <v>Commodity</v>
      </c>
      <c r="D23" s="66" t="str">
        <f>'Input-Func_Class'!$F$22</f>
        <v>Customer</v>
      </c>
      <c r="E23" t="str">
        <f ca="1">IFERROR(VLOOKUP($A$21,INDIRECT(E11&amp;"!C:E"),3,FALSE),"")</f>
        <v/>
      </c>
      <c r="F23" s="65" t="s">
        <v>376</v>
      </c>
      <c r="G23" s="66" t="str">
        <f>'Input-Func_Class'!$D$22</f>
        <v>Demand</v>
      </c>
      <c r="H23" s="66" t="str">
        <f>'Input-Func_Class'!$E$22</f>
        <v>Commodity</v>
      </c>
      <c r="I23" s="66" t="str">
        <f>'Input-Func_Class'!$F$22</f>
        <v>Customer</v>
      </c>
      <c r="J23">
        <f ca="1">COUNTIF(J24:J35,"X")</f>
        <v>1</v>
      </c>
      <c r="K23">
        <f ca="1">COUNTIF(K24:K35,"X")</f>
        <v>2</v>
      </c>
      <c r="L23">
        <f ca="1">COUNTIF(L24:L35,"X")</f>
        <v>3</v>
      </c>
      <c r="M23" s="1" t="s">
        <v>375</v>
      </c>
      <c r="N23" s="1" t="s">
        <v>377</v>
      </c>
    </row>
    <row r="24" spans="1:14">
      <c r="A24" s="66" t="str">
        <f>'General Inputs'!D$14</f>
        <v>Distribution</v>
      </c>
      <c r="B24" s="67" t="str">
        <f ca="1">IF(B$9="","",B$9)</f>
        <v>Dist_Dem</v>
      </c>
      <c r="C24" s="67" t="str">
        <f ca="1">IF(B$10="","",B$10)</f>
        <v>Dist_Comm</v>
      </c>
      <c r="D24" s="67" t="str">
        <f ca="1">IF(B$11="","",B$11)</f>
        <v>Dist_Cust</v>
      </c>
      <c r="F24" s="66" t="str">
        <f>'General Inputs'!I$14</f>
        <v>Function 6</v>
      </c>
      <c r="G24" s="67" t="str">
        <f ca="1">IFERROR(INDEX($B$24:$B$35,_xlfn.AGGREGATE(15,6,(ROW($B$24:$B$35)-ROW($B$24)+1)/($B$24:$B$35&lt;&gt;""),ROWS($B$24:B24))),"")</f>
        <v>Dist_Dem</v>
      </c>
      <c r="H24" s="67" t="str">
        <f ca="1">IFERROR(INDEX($C$24:$C$35,_xlfn.AGGREGATE(15,6,(ROW($C$24:$C$35)-ROW($C$24)+1)/($C$24:$C$35&lt;&gt;""),ROWS($C$24:C24))),"")</f>
        <v>Dist_Comm</v>
      </c>
      <c r="I24" s="67" t="str">
        <f t="array" aca="1" ref="I24" ca="1">IFERROR(INDEX($D$24:$D$35,_xlfn.AGGREGATE(15,6,(ROW($D$24:$D$35)-ROW($D$24)+1)/($D$24:$D$35&lt;&gt;""),ROWS($D$24:D24))),"")</f>
        <v>Dist_Cust</v>
      </c>
      <c r="J24" t="str">
        <f ca="1">IF(LEN(G24)&gt;0,"X","")</f>
        <v>X</v>
      </c>
      <c r="K24" t="str">
        <f ca="1">IF(LEN(H24)&gt;0,"X","")</f>
        <v>X</v>
      </c>
      <c r="L24" t="str">
        <f ca="1">IF(LEN(I24)&gt;0,"X","")</f>
        <v>X</v>
      </c>
      <c r="M24" t="str">
        <f t="shared" ref="M24:M35" ca="1" si="3">B24</f>
        <v>Dist_Dem</v>
      </c>
      <c r="N24" t="str">
        <f t="array" aca="1" ref="N24" ca="1">IFERROR(_xlfn.SINGLE(INDEX($M$24:$M$59,_xlfn.AGGREGATE(15,6,(ROW($M$24:$M$59)-ROW($M$24)+1)/($M$24:$M$59&lt;&gt;""),ROWS(M$24:$M24)))),"")</f>
        <v>Dist_Dem</v>
      </c>
    </row>
    <row r="25" spans="1:14">
      <c r="A25" s="66" t="str">
        <f>'General Inputs'!E$14</f>
        <v>On Site</v>
      </c>
      <c r="B25" s="67" t="str">
        <f ca="1">IF(C$9="","",C$9)</f>
        <v/>
      </c>
      <c r="C25" s="67" t="str">
        <f ca="1">IF(C$10="","",C$10)</f>
        <v/>
      </c>
      <c r="D25" s="67" t="str">
        <f ca="1">IF(C$11="","",C$11)</f>
        <v>OnSite_Cust</v>
      </c>
      <c r="F25" s="66" t="str">
        <f>'General Inputs'!J$14</f>
        <v>Function 7</v>
      </c>
      <c r="G25" s="67" t="str">
        <f ca="1">IFERROR(INDEX($B$24:$B$35,_xlfn.AGGREGATE(15,6,(ROW($B$24:$B$35)-ROW($B$24)+1)/($B$24:$B$35&lt;&gt;""),ROWS($B$24:B25))),"")</f>
        <v/>
      </c>
      <c r="H25" s="67" t="str">
        <f ca="1">IFERROR(INDEX($C$24:$C$35,_xlfn.AGGREGATE(15,6,(ROW($C$24:$C$35)-ROW($C$24)+1)/($C$24:$C$35&lt;&gt;""),ROWS($C$24:C25))),"")</f>
        <v>Gas_Comm</v>
      </c>
      <c r="I25" s="67" t="str">
        <f ca="1">IFERROR(INDEX($D$24:$D$35,_xlfn.AGGREGATE(15,6,(ROW($D$24:$D$35)-ROW($D$24)+1)/($D$24:$D$35&lt;&gt;""),ROWS($D$24:D25))),"")</f>
        <v>OnSite_Cust</v>
      </c>
      <c r="J25" t="str">
        <f t="shared" ref="J25:L35" ca="1" si="4">IF(LEN(G25)&gt;0,"X","")</f>
        <v/>
      </c>
      <c r="K25" t="str">
        <f t="shared" ca="1" si="4"/>
        <v>X</v>
      </c>
      <c r="L25" t="str">
        <f t="shared" ca="1" si="4"/>
        <v>X</v>
      </c>
      <c r="M25" t="str">
        <f t="shared" ca="1" si="3"/>
        <v/>
      </c>
      <c r="N25" t="str">
        <f t="array" aca="1" ref="N25" ca="1">IFERROR(_xlfn.SINGLE(INDEX($M$24:$M$59,_xlfn.AGGREGATE(15,6,(ROW($M$24:$M$59)-ROW($M$24)+1)/($M$24:$M$59&lt;&gt;""),ROWS(M$24:$M25)))),"")</f>
        <v>Dist_Comm</v>
      </c>
    </row>
    <row r="26" spans="1:14">
      <c r="A26" s="66" t="str">
        <f>'General Inputs'!F$14</f>
        <v>Cust Accts</v>
      </c>
      <c r="B26" s="67" t="str">
        <f ca="1">IF(D$9="","",D$9)</f>
        <v/>
      </c>
      <c r="C26" s="67" t="str">
        <f ca="1">IF(D$10="","",D$10)</f>
        <v/>
      </c>
      <c r="D26" s="67" t="str">
        <f ca="1">IF(D$11="","",D$11)</f>
        <v>CustAccts_Cust</v>
      </c>
      <c r="F26" s="66" t="str">
        <f>'General Inputs'!K$14</f>
        <v>Function 8</v>
      </c>
      <c r="G26" s="67" t="str">
        <f ca="1">IFERROR(INDEX($B$24:$B$35,_xlfn.AGGREGATE(15,6,(ROW($B$24:$B$35)-ROW($B$24)+1)/($B$24:$B$35&lt;&gt;""),ROWS($B$24:B26))),"")</f>
        <v/>
      </c>
      <c r="H26" s="67" t="str">
        <f ca="1">IFERROR(INDEX($C$24:$C$35,_xlfn.AGGREGATE(15,6,(ROW($C$24:$C$35)-ROW($C$24)+1)/($C$24:$C$35&lt;&gt;""),ROWS($C$24:C26))),"")</f>
        <v/>
      </c>
      <c r="I26" s="67" t="str">
        <f ca="1">IFERROR(INDEX($D$24:$D$35,_xlfn.AGGREGATE(15,6,(ROW($D$24:$D$35)-ROW($D$24)+1)/($D$24:$D$35&lt;&gt;""),ROWS($D$24:D26))),"")</f>
        <v>CustAccts_Cust</v>
      </c>
      <c r="J26" t="str">
        <f t="shared" ca="1" si="4"/>
        <v/>
      </c>
      <c r="K26" t="str">
        <f t="shared" ca="1" si="4"/>
        <v/>
      </c>
      <c r="L26" t="str">
        <f t="shared" ca="1" si="4"/>
        <v>X</v>
      </c>
      <c r="M26" t="str">
        <f t="shared" ca="1" si="3"/>
        <v/>
      </c>
      <c r="N26" t="str">
        <f t="array" aca="1" ref="N26" ca="1">IFERROR(_xlfn.SINGLE(INDEX($M$24:$M$59,_xlfn.AGGREGATE(15,6,(ROW($M$24:$M$59)-ROW($M$24)+1)/($M$24:$M$59&lt;&gt;""),ROWS(M$24:$M26)))),"")</f>
        <v>Gas_Comm</v>
      </c>
    </row>
    <row r="27" spans="1:14">
      <c r="A27" s="66" t="str">
        <f>'General Inputs'!G$14</f>
        <v>Gas Costs</v>
      </c>
      <c r="B27" s="67" t="str">
        <f ca="1">IF(E$9="","",E$9)</f>
        <v/>
      </c>
      <c r="C27" s="67" t="str">
        <f ca="1">IF(E$10="","",E$10)</f>
        <v>Gas_Comm</v>
      </c>
      <c r="D27" s="67" t="str">
        <f ca="1">IF(E$11="","",E$11)</f>
        <v/>
      </c>
      <c r="F27" s="66" t="str">
        <f>'General Inputs'!L$14</f>
        <v>Function 9</v>
      </c>
      <c r="G27" s="67" t="str">
        <f ca="1">IFERROR(INDEX($B$24:$B$35,_xlfn.AGGREGATE(15,6,(ROW($B$24:$B$35)-ROW($B$24)+1)/($B$24:$B$35&lt;&gt;""),ROWS($B$24:B27))),"")</f>
        <v/>
      </c>
      <c r="H27" s="67" t="str">
        <f ca="1">IFERROR(INDEX($C$24:$C$35,_xlfn.AGGREGATE(15,6,(ROW($C$24:$C$35)-ROW($C$24)+1)/($C$24:$C$35&lt;&gt;""),ROWS($C$24:C27))),"")</f>
        <v/>
      </c>
      <c r="I27" s="67" t="str">
        <f ca="1">IFERROR(INDEX($D$24:$D$35,_xlfn.AGGREGATE(15,6,(ROW($D$24:$D$35)-ROW($D$24)+1)/($D$24:$D$35&lt;&gt;""),ROWS($D$24:D27))),"")</f>
        <v/>
      </c>
      <c r="J27" t="str">
        <f t="shared" ca="1" si="4"/>
        <v/>
      </c>
      <c r="K27" t="str">
        <f t="shared" ca="1" si="4"/>
        <v/>
      </c>
      <c r="L27" t="str">
        <f t="shared" ca="1" si="4"/>
        <v/>
      </c>
      <c r="M27" t="str">
        <f t="shared" ca="1" si="3"/>
        <v/>
      </c>
      <c r="N27" t="str">
        <f t="array" aca="1" ref="N27" ca="1">IFERROR(_xlfn.SINGLE(INDEX($M$24:$M$59,_xlfn.AGGREGATE(15,6,(ROW($M$24:$M$59)-ROW($M$24)+1)/($M$24:$M$59&lt;&gt;""),ROWS(M$24:$M27)))),"")</f>
        <v>Dist_Cust</v>
      </c>
    </row>
    <row r="28" spans="1:14">
      <c r="A28" s="66" t="str">
        <f>'General Inputs'!H$14</f>
        <v>Function 5</v>
      </c>
      <c r="B28" s="67" t="str">
        <f ca="1">IF(F$9="","",F$9)</f>
        <v/>
      </c>
      <c r="C28" s="67" t="str">
        <f ca="1">IF(F$10="","",F$10)</f>
        <v/>
      </c>
      <c r="D28" s="67" t="str">
        <f ca="1">IF(F$11="","",F$11)</f>
        <v/>
      </c>
      <c r="F28" s="66" t="str">
        <f>'General Inputs'!M$14</f>
        <v>Function 10</v>
      </c>
      <c r="G28" s="67" t="str">
        <f ca="1">IFERROR(INDEX($B$24:$B$35,_xlfn.AGGREGATE(15,6,(ROW($B$24:$B$35)-ROW($B$24)+1)/($B$24:$B$35&lt;&gt;""),ROWS($B$24:B28))),"")</f>
        <v/>
      </c>
      <c r="H28" s="67" t="str">
        <f ca="1">IFERROR(INDEX($C$24:$C$35,_xlfn.AGGREGATE(15,6,(ROW($C$24:$C$35)-ROW($C$24)+1)/($C$24:$C$35&lt;&gt;""),ROWS($C$24:C28))),"")</f>
        <v/>
      </c>
      <c r="I28" s="67" t="str">
        <f ca="1">IFERROR(INDEX($D$24:$D$35,_xlfn.AGGREGATE(15,6,(ROW($D$24:$D$35)-ROW($D$24)+1)/($D$24:$D$35&lt;&gt;""),ROWS($D$24:D28))),"")</f>
        <v/>
      </c>
      <c r="J28" t="str">
        <f t="shared" ca="1" si="4"/>
        <v/>
      </c>
      <c r="K28" t="str">
        <f t="shared" ca="1" si="4"/>
        <v/>
      </c>
      <c r="L28" t="str">
        <f t="shared" ca="1" si="4"/>
        <v/>
      </c>
      <c r="M28" t="str">
        <f t="shared" ca="1" si="3"/>
        <v/>
      </c>
      <c r="N28" t="str">
        <f t="array" aca="1" ref="N28" ca="1">IFERROR(_xlfn.SINGLE(INDEX($M$24:$M$59,_xlfn.AGGREGATE(15,6,(ROW($M$24:$M$59)-ROW($M$24)+1)/($M$24:$M$59&lt;&gt;""),ROWS(M$24:$M28)))),"")</f>
        <v>OnSite_Cust</v>
      </c>
    </row>
    <row r="29" spans="1:14">
      <c r="A29" s="66" t="str">
        <f>'General Inputs'!I$14</f>
        <v>Function 6</v>
      </c>
      <c r="B29" s="67" t="str">
        <f ca="1">IF(G$9="","",G$9)</f>
        <v/>
      </c>
      <c r="C29" s="67" t="str">
        <f ca="1">IF(G$10="","",G$10)</f>
        <v/>
      </c>
      <c r="D29" s="67" t="str">
        <f ca="1">IF(G$11="","",G$11)</f>
        <v/>
      </c>
      <c r="F29" s="66" t="str">
        <f>'General Inputs'!N$14</f>
        <v>Function 11</v>
      </c>
      <c r="G29" s="67" t="str">
        <f ca="1">IFERROR(INDEX($B$24:$B$35,_xlfn.AGGREGATE(15,6,(ROW($B$24:$B$35)-ROW($B$24)+1)/($B$24:$B$35&lt;&gt;""),ROWS($B$24:B29))),"")</f>
        <v/>
      </c>
      <c r="H29" s="67" t="str">
        <f ca="1">IFERROR(INDEX($C$24:$C$35,_xlfn.AGGREGATE(15,6,(ROW($C$24:$C$35)-ROW($C$24)+1)/($C$24:$C$35&lt;&gt;""),ROWS($C$24:C29))),"")</f>
        <v/>
      </c>
      <c r="I29" s="67" t="str">
        <f ca="1">IFERROR(INDEX($D$24:$D$35,_xlfn.AGGREGATE(15,6,(ROW($D$24:$D$35)-ROW($D$24)+1)/($D$24:$D$35&lt;&gt;""),ROWS($D$24:D29))),"")</f>
        <v/>
      </c>
      <c r="J29" t="str">
        <f t="shared" ca="1" si="4"/>
        <v/>
      </c>
      <c r="K29" t="str">
        <f t="shared" ca="1" si="4"/>
        <v/>
      </c>
      <c r="L29" t="str">
        <f t="shared" ca="1" si="4"/>
        <v/>
      </c>
      <c r="M29" t="str">
        <f t="shared" ca="1" si="3"/>
        <v/>
      </c>
      <c r="N29" t="str">
        <f t="array" aca="1" ref="N29" ca="1">IFERROR(_xlfn.SINGLE(INDEX($M$24:$M$59,_xlfn.AGGREGATE(15,6,(ROW($M$24:$M$59)-ROW($M$24)+1)/($M$24:$M$59&lt;&gt;""),ROWS(M$24:$M29)))),"")</f>
        <v>CustAccts_Cust</v>
      </c>
    </row>
    <row r="30" spans="1:14">
      <c r="A30" s="66" t="str">
        <f>'General Inputs'!J$14</f>
        <v>Function 7</v>
      </c>
      <c r="B30" s="67" t="str">
        <f ca="1">IF(H$9="","",H$9)</f>
        <v/>
      </c>
      <c r="C30" s="67" t="str">
        <f ca="1">IF(H$10="","",H$10)</f>
        <v/>
      </c>
      <c r="D30" s="67" t="str">
        <f ca="1">IF(H$11="","",H$11)</f>
        <v/>
      </c>
      <c r="F30" s="66" t="str">
        <f>'General Inputs'!O$14</f>
        <v>Function 12</v>
      </c>
      <c r="G30" s="67" t="str">
        <f ca="1">IFERROR(INDEX($B$24:$B$35,_xlfn.AGGREGATE(15,6,(ROW($B$24:$B$35)-ROW($B$24)+1)/($B$24:$B$35&lt;&gt;""),ROWS($B$24:B30))),"")</f>
        <v/>
      </c>
      <c r="H30" s="67" t="str">
        <f ca="1">IFERROR(INDEX($C$24:$C$35,_xlfn.AGGREGATE(15,6,(ROW($C$24:$C$35)-ROW($C$24)+1)/($C$24:$C$35&lt;&gt;""),ROWS($C$24:C30))),"")</f>
        <v/>
      </c>
      <c r="I30" s="67" t="str">
        <f ca="1">IFERROR(INDEX($D$24:$D$35,_xlfn.AGGREGATE(15,6,(ROW($D$24:$D$35)-ROW($D$24)+1)/($D$24:$D$35&lt;&gt;""),ROWS($D$24:D30))),"")</f>
        <v/>
      </c>
      <c r="J30" t="str">
        <f t="shared" ca="1" si="4"/>
        <v/>
      </c>
      <c r="K30" t="str">
        <f t="shared" ca="1" si="4"/>
        <v/>
      </c>
      <c r="L30" t="str">
        <f t="shared" ca="1" si="4"/>
        <v/>
      </c>
      <c r="M30" t="str">
        <f t="shared" ca="1" si="3"/>
        <v/>
      </c>
      <c r="N30" t="str">
        <f t="array" aca="1" ref="N30" ca="1">IFERROR(_xlfn.SINGLE(INDEX($M$24:$M$59,_xlfn.AGGREGATE(15,6,(ROW($M$24:$M$59)-ROW($M$24)+1)/($M$24:$M$59&lt;&gt;""),ROWS(M$24:$M30)))),"")</f>
        <v/>
      </c>
    </row>
    <row r="31" spans="1:14">
      <c r="A31" s="66" t="str">
        <f>'General Inputs'!K$14</f>
        <v>Function 8</v>
      </c>
      <c r="B31" s="67" t="str">
        <f ca="1">IF(I$9="","",I$9)</f>
        <v/>
      </c>
      <c r="C31" s="67" t="str">
        <f ca="1">IF(I$10="","",I$10)</f>
        <v/>
      </c>
      <c r="D31" s="67" t="str">
        <f ca="1">IF(I$11="","",I$11)</f>
        <v/>
      </c>
      <c r="F31" s="66">
        <f>'General Inputs'!P$14</f>
        <v>0</v>
      </c>
      <c r="G31" s="67" t="str">
        <f ca="1">IFERROR(INDEX($B$24:$B$35,_xlfn.AGGREGATE(15,6,(ROW($B$24:$B$35)-ROW($B$24)+1)/($B$24:$B$35&lt;&gt;""),ROWS($B$24:B31))),"")</f>
        <v/>
      </c>
      <c r="H31" s="67" t="str">
        <f ca="1">IFERROR(INDEX($C$24:$C$35,_xlfn.AGGREGATE(15,6,(ROW($C$24:$C$35)-ROW($C$24)+1)/($C$24:$C$35&lt;&gt;""),ROWS($C$24:C31))),"")</f>
        <v/>
      </c>
      <c r="I31" s="67" t="str">
        <f ca="1">IFERROR(INDEX($D$24:$D$35,_xlfn.AGGREGATE(15,6,(ROW($D$24:$D$35)-ROW($D$24)+1)/($D$24:$D$35&lt;&gt;""),ROWS($D$24:D31))),"")</f>
        <v/>
      </c>
      <c r="J31" t="str">
        <f t="shared" ca="1" si="4"/>
        <v/>
      </c>
      <c r="K31" t="str">
        <f t="shared" ca="1" si="4"/>
        <v/>
      </c>
      <c r="L31" t="str">
        <f t="shared" ca="1" si="4"/>
        <v/>
      </c>
      <c r="M31" t="str">
        <f t="shared" ca="1" si="3"/>
        <v/>
      </c>
      <c r="N31" t="str">
        <f t="array" aca="1" ref="N31" ca="1">IFERROR(_xlfn.SINGLE(INDEX($M$24:$M$59,_xlfn.AGGREGATE(15,6,(ROW($M$24:$M$59)-ROW($M$24)+1)/($M$24:$M$59&lt;&gt;""),ROWS(M$24:$M31)))),"")</f>
        <v/>
      </c>
    </row>
    <row r="32" spans="1:14">
      <c r="A32" s="66" t="str">
        <f>'General Inputs'!L$14</f>
        <v>Function 9</v>
      </c>
      <c r="B32" s="67" t="str">
        <f ca="1">IF(J$9="","",J$9)</f>
        <v/>
      </c>
      <c r="C32" s="67" t="str">
        <f ca="1">IF(J$10="","",J$10)</f>
        <v/>
      </c>
      <c r="D32" s="67" t="str">
        <f ca="1">IF(J$11="","",J$11)</f>
        <v/>
      </c>
      <c r="F32" s="66">
        <f>'General Inputs'!Q$14</f>
        <v>0</v>
      </c>
      <c r="G32" s="67" t="str">
        <f ca="1">IFERROR(INDEX($B$24:$B$35,_xlfn.AGGREGATE(15,6,(ROW($B$24:$B$35)-ROW($B$24)+1)/($B$24:$B$35&lt;&gt;""),ROWS($B$24:B32))),"")</f>
        <v/>
      </c>
      <c r="H32" s="67" t="str">
        <f ca="1">IFERROR(INDEX($C$24:$C$35,_xlfn.AGGREGATE(15,6,(ROW($C$24:$C$35)-ROW($C$24)+1)/($C$24:$C$35&lt;&gt;""),ROWS($C$24:C32))),"")</f>
        <v/>
      </c>
      <c r="I32" s="67" t="str">
        <f ca="1">IFERROR(INDEX($D$24:$D$35,_xlfn.AGGREGATE(15,6,(ROW($D$24:$D$35)-ROW($D$24)+1)/($D$24:$D$35&lt;&gt;""),ROWS($D$24:D32))),"")</f>
        <v/>
      </c>
      <c r="J32" t="str">
        <f t="shared" ca="1" si="4"/>
        <v/>
      </c>
      <c r="K32" t="str">
        <f t="shared" ca="1" si="4"/>
        <v/>
      </c>
      <c r="L32" t="str">
        <f t="shared" ca="1" si="4"/>
        <v/>
      </c>
      <c r="M32" t="str">
        <f t="shared" ca="1" si="3"/>
        <v/>
      </c>
      <c r="N32" t="str">
        <f t="array" aca="1" ref="N32" ca="1">IFERROR(_xlfn.SINGLE(INDEX($M$24:$M$59,_xlfn.AGGREGATE(15,6,(ROW($M$24:$M$59)-ROW($M$24)+1)/($M$24:$M$59&lt;&gt;""),ROWS(M$24:$M32)))),"")</f>
        <v/>
      </c>
    </row>
    <row r="33" spans="1:14">
      <c r="A33" s="66" t="str">
        <f>'General Inputs'!M$14</f>
        <v>Function 10</v>
      </c>
      <c r="B33" s="67" t="str">
        <f ca="1">IF(K$9="","",K$9)</f>
        <v/>
      </c>
      <c r="C33" s="67" t="str">
        <f ca="1">IF(K$10="","",K$10)</f>
        <v/>
      </c>
      <c r="D33" s="67" t="str">
        <f ca="1">IF(K$11="","",K$11)</f>
        <v/>
      </c>
      <c r="F33" s="66">
        <f>'General Inputs'!R$14</f>
        <v>0</v>
      </c>
      <c r="G33" s="67" t="str">
        <f ca="1">IFERROR(INDEX($B$24:$B$35,_xlfn.AGGREGATE(15,6,(ROW($B$24:$B$35)-ROW($B$24)+1)/($B$24:$B$35&lt;&gt;""),ROWS($B$24:B33))),"")</f>
        <v/>
      </c>
      <c r="H33" s="67" t="str">
        <f ca="1">IFERROR(INDEX($C$24:$C$35,_xlfn.AGGREGATE(15,6,(ROW($C$24:$C$35)-ROW($C$24)+1)/($C$24:$C$35&lt;&gt;""),ROWS($C$24:C33))),"")</f>
        <v/>
      </c>
      <c r="I33" s="67" t="str">
        <f ca="1">IFERROR(INDEX($D$24:$D$35,_xlfn.AGGREGATE(15,6,(ROW($D$24:$D$35)-ROW($D$24)+1)/($D$24:$D$35&lt;&gt;""),ROWS($D$24:D33))),"")</f>
        <v/>
      </c>
      <c r="J33" t="str">
        <f t="shared" ca="1" si="4"/>
        <v/>
      </c>
      <c r="K33" t="str">
        <f t="shared" ca="1" si="4"/>
        <v/>
      </c>
      <c r="L33" t="str">
        <f t="shared" ca="1" si="4"/>
        <v/>
      </c>
      <c r="M33" t="str">
        <f t="shared" ca="1" si="3"/>
        <v/>
      </c>
      <c r="N33" t="str">
        <f t="array" aca="1" ref="N33" ca="1">IFERROR(_xlfn.SINGLE(INDEX($M$24:$M$59,_xlfn.AGGREGATE(15,6,(ROW($M$24:$M$59)-ROW($M$24)+1)/($M$24:$M$59&lt;&gt;""),ROWS(M$24:$M33)))),"")</f>
        <v/>
      </c>
    </row>
    <row r="34" spans="1:14">
      <c r="A34" s="66" t="str">
        <f>'General Inputs'!N$14</f>
        <v>Function 11</v>
      </c>
      <c r="B34" s="67" t="str">
        <f ca="1">IF(L$9="","",L$9)</f>
        <v/>
      </c>
      <c r="C34" s="67" t="str">
        <f ca="1">IF(L$10="","",L$10)</f>
        <v/>
      </c>
      <c r="D34" s="67" t="str">
        <f ca="1">IF(L$11="","",L$11)</f>
        <v/>
      </c>
      <c r="F34" s="66">
        <f>'General Inputs'!S$14</f>
        <v>0</v>
      </c>
      <c r="G34" s="67" t="str">
        <f ca="1">IFERROR(INDEX($B$24:$B$35,_xlfn.AGGREGATE(15,6,(ROW($B$24:$B$35)-ROW($B$24)+1)/($B$24:$B$35&lt;&gt;""),ROWS($B$24:B34))),"")</f>
        <v/>
      </c>
      <c r="H34" s="67" t="str">
        <f ca="1">IFERROR(INDEX($C$24:$C$35,_xlfn.AGGREGATE(15,6,(ROW($C$24:$C$35)-ROW($C$24)+1)/($C$24:$C$35&lt;&gt;""),ROWS($C$24:C34))),"")</f>
        <v/>
      </c>
      <c r="I34" s="67" t="str">
        <f ca="1">IFERROR(INDEX($D$24:$D$35,_xlfn.AGGREGATE(15,6,(ROW($D$24:$D$35)-ROW($D$24)+1)/($D$24:$D$35&lt;&gt;""),ROWS($D$24:D34))),"")</f>
        <v/>
      </c>
      <c r="J34" t="str">
        <f t="shared" ca="1" si="4"/>
        <v/>
      </c>
      <c r="K34" t="str">
        <f t="shared" ca="1" si="4"/>
        <v/>
      </c>
      <c r="L34" t="str">
        <f t="shared" ca="1" si="4"/>
        <v/>
      </c>
      <c r="M34" t="str">
        <f t="shared" ca="1" si="3"/>
        <v/>
      </c>
      <c r="N34" t="str">
        <f t="array" aca="1" ref="N34" ca="1">IFERROR(_xlfn.SINGLE(INDEX($M$24:$M$59,_xlfn.AGGREGATE(15,6,(ROW($M$24:$M$59)-ROW($M$24)+1)/($M$24:$M$59&lt;&gt;""),ROWS(M$24:$M34)))),"")</f>
        <v/>
      </c>
    </row>
    <row r="35" spans="1:14">
      <c r="A35" s="66" t="str">
        <f>'General Inputs'!O$14</f>
        <v>Function 12</v>
      </c>
      <c r="B35" s="67" t="str">
        <f ca="1">IF(M$9="","",M$9)</f>
        <v/>
      </c>
      <c r="C35" s="67" t="str">
        <f ca="1">IF(M$10="","",M$10)</f>
        <v/>
      </c>
      <c r="D35" s="67" t="str">
        <f ca="1">IF(M$11="","",M$11)</f>
        <v/>
      </c>
      <c r="F35" s="66">
        <f>'General Inputs'!T$14</f>
        <v>0</v>
      </c>
      <c r="G35" s="67" t="str">
        <f ca="1">IFERROR(INDEX($B$24:$B$35,_xlfn.AGGREGATE(15,6,(ROW($B$24:$B$35)-ROW($B$24)+1)/($B$24:$B$35&lt;&gt;""),ROWS($B$24:B35))),"")</f>
        <v/>
      </c>
      <c r="H35" s="67" t="str">
        <f ca="1">IFERROR(INDEX($C$24:$C$35,_xlfn.AGGREGATE(15,6,(ROW($C$24:$C$35)-ROW($C$24)+1)/($C$24:$C$35&lt;&gt;""),ROWS($C$24:C35))),"")</f>
        <v/>
      </c>
      <c r="I35" s="67" t="str">
        <f ca="1">IFERROR(INDEX($D$24:$D$35,_xlfn.AGGREGATE(15,6,(ROW($D$24:$D$35)-ROW($D$24)+1)/($D$24:$D$35&lt;&gt;""),ROWS($D$24:D35))),"")</f>
        <v/>
      </c>
      <c r="J35" t="str">
        <f t="shared" ca="1" si="4"/>
        <v/>
      </c>
      <c r="K35" t="str">
        <f t="shared" ca="1" si="4"/>
        <v/>
      </c>
      <c r="L35" t="str">
        <f t="shared" ca="1" si="4"/>
        <v/>
      </c>
      <c r="M35" t="str">
        <f t="shared" ca="1" si="3"/>
        <v/>
      </c>
      <c r="N35" t="str">
        <f t="array" aca="1" ref="N35" ca="1">IFERROR(_xlfn.SINGLE(INDEX($M$24:$M$59,_xlfn.AGGREGATE(15,6,(ROW($M$24:$M$59)-ROW($M$24)+1)/($M$24:$M$59&lt;&gt;""),ROWS(M$24:$M35)))),"")</f>
        <v/>
      </c>
    </row>
    <row r="36" spans="1:14">
      <c r="M36" t="str">
        <f t="shared" ref="M36:M47" ca="1" si="5">C24</f>
        <v>Dist_Comm</v>
      </c>
      <c r="N36" t="str">
        <f t="array" aca="1" ref="N36" ca="1">IFERROR(_xlfn.SINGLE(INDEX($M$24:$M$59,_xlfn.AGGREGATE(15,6,(ROW($M$24:$M$59)-ROW($M$24)+1)/($M$24:$M$59&lt;&gt;""),ROWS(M$24:$M36)))),"")</f>
        <v/>
      </c>
    </row>
    <row r="37" spans="1:14">
      <c r="M37" t="str">
        <f t="shared" ca="1" si="5"/>
        <v/>
      </c>
      <c r="N37" t="str">
        <f t="array" aca="1" ref="N37" ca="1">IFERROR(_xlfn.SINGLE(INDEX($M$24:$M$59,_xlfn.AGGREGATE(15,6,(ROW($M$24:$M$59)-ROW($M$24)+1)/($M$24:$M$59&lt;&gt;""),ROWS(M$24:$M37)))),"")</f>
        <v/>
      </c>
    </row>
    <row r="38" spans="1:14">
      <c r="M38" t="str">
        <f t="shared" ca="1" si="5"/>
        <v/>
      </c>
      <c r="N38" t="str">
        <f t="array" aca="1" ref="N38" ca="1">IFERROR(_xlfn.SINGLE(INDEX($M$24:$M$59,_xlfn.AGGREGATE(15,6,(ROW($M$24:$M$59)-ROW($M$24)+1)/($M$24:$M$59&lt;&gt;""),ROWS(M$24:$M38)))),"")</f>
        <v/>
      </c>
    </row>
    <row r="39" spans="1:14">
      <c r="M39" t="str">
        <f t="shared" ca="1" si="5"/>
        <v>Gas_Comm</v>
      </c>
      <c r="N39" t="str">
        <f t="array" aca="1" ref="N39" ca="1">IFERROR(_xlfn.SINGLE(INDEX($M$24:$M$59,_xlfn.AGGREGATE(15,6,(ROW($M$24:$M$59)-ROW($M$24)+1)/($M$24:$M$59&lt;&gt;""),ROWS(M$24:$M39)))),"")</f>
        <v/>
      </c>
    </row>
    <row r="40" spans="1:14">
      <c r="M40" t="str">
        <f t="shared" ca="1" si="5"/>
        <v/>
      </c>
      <c r="N40" t="str">
        <f t="array" aca="1" ref="N40" ca="1">IFERROR(_xlfn.SINGLE(INDEX($M$24:$M$59,_xlfn.AGGREGATE(15,6,(ROW($M$24:$M$59)-ROW($M$24)+1)/($M$24:$M$59&lt;&gt;""),ROWS(M$24:$M40)))),"")</f>
        <v/>
      </c>
    </row>
    <row r="41" spans="1:14">
      <c r="M41" t="str">
        <f t="shared" ca="1" si="5"/>
        <v/>
      </c>
      <c r="N41" t="str">
        <f t="array" aca="1" ref="N41" ca="1">IFERROR(_xlfn.SINGLE(INDEX($M$24:$M$59,_xlfn.AGGREGATE(15,6,(ROW($M$24:$M$59)-ROW($M$24)+1)/($M$24:$M$59&lt;&gt;""),ROWS(M$24:$M41)))),"")</f>
        <v/>
      </c>
    </row>
    <row r="42" spans="1:14">
      <c r="M42" t="str">
        <f t="shared" ca="1" si="5"/>
        <v/>
      </c>
      <c r="N42" t="str">
        <f t="array" aca="1" ref="N42" ca="1">IFERROR(_xlfn.SINGLE(INDEX($M$24:$M$59,_xlfn.AGGREGATE(15,6,(ROW($M$24:$M$59)-ROW($M$24)+1)/($M$24:$M$59&lt;&gt;""),ROWS(M$24:$M42)))),"")</f>
        <v/>
      </c>
    </row>
    <row r="43" spans="1:14">
      <c r="M43" t="str">
        <f t="shared" ca="1" si="5"/>
        <v/>
      </c>
      <c r="N43" t="str">
        <f t="array" aca="1" ref="N43" ca="1">IFERROR(_xlfn.SINGLE(INDEX($M$24:$M$59,_xlfn.AGGREGATE(15,6,(ROW($M$24:$M$59)-ROW($M$24)+1)/($M$24:$M$59&lt;&gt;""),ROWS(M$24:$M43)))),"")</f>
        <v/>
      </c>
    </row>
    <row r="44" spans="1:14">
      <c r="M44" t="str">
        <f t="shared" ca="1" si="5"/>
        <v/>
      </c>
      <c r="N44" t="str">
        <f t="array" aca="1" ref="N44" ca="1">IFERROR(_xlfn.SINGLE(INDEX($M$24:$M$59,_xlfn.AGGREGATE(15,6,(ROW($M$24:$M$59)-ROW($M$24)+1)/($M$24:$M$59&lt;&gt;""),ROWS(M$24:$M44)))),"")</f>
        <v/>
      </c>
    </row>
    <row r="45" spans="1:14">
      <c r="M45" t="str">
        <f t="shared" ca="1" si="5"/>
        <v/>
      </c>
      <c r="N45" t="str">
        <f t="array" aca="1" ref="N45" ca="1">IFERROR(_xlfn.SINGLE(INDEX($M$24:$M$59,_xlfn.AGGREGATE(15,6,(ROW($M$24:$M$59)-ROW($M$24)+1)/($M$24:$M$59&lt;&gt;""),ROWS(M$24:$M45)))),"")</f>
        <v/>
      </c>
    </row>
    <row r="46" spans="1:14">
      <c r="M46" t="str">
        <f t="shared" ca="1" si="5"/>
        <v/>
      </c>
      <c r="N46" t="str">
        <f t="array" aca="1" ref="N46" ca="1">IFERROR(_xlfn.SINGLE(INDEX($M$24:$M$59,_xlfn.AGGREGATE(15,6,(ROW($M$24:$M$59)-ROW($M$24)+1)/($M$24:$M$59&lt;&gt;""),ROWS(M$24:$M46)))),"")</f>
        <v/>
      </c>
    </row>
    <row r="47" spans="1:14">
      <c r="M47" t="str">
        <f t="shared" ca="1" si="5"/>
        <v/>
      </c>
      <c r="N47" t="str">
        <f t="array" aca="1" ref="N47" ca="1">IFERROR(_xlfn.SINGLE(INDEX($M$24:$M$59,_xlfn.AGGREGATE(15,6,(ROW($M$24:$M$59)-ROW($M$24)+1)/($M$24:$M$59&lt;&gt;""),ROWS(M$24:$M47)))),"")</f>
        <v/>
      </c>
    </row>
    <row r="48" spans="1:14">
      <c r="M48" t="str">
        <f t="shared" ref="M48:M59" ca="1" si="6">D24</f>
        <v>Dist_Cust</v>
      </c>
      <c r="N48" t="str">
        <f t="array" aca="1" ref="N48" ca="1">IFERROR(_xlfn.SINGLE(INDEX($M$24:$M$59,_xlfn.AGGREGATE(15,6,(ROW($M$24:$M$59)-ROW($M$24)+1)/($M$24:$M$59&lt;&gt;""),ROWS(M$24:$M48)))),"")</f>
        <v/>
      </c>
    </row>
    <row r="49" spans="13:14">
      <c r="M49" t="str">
        <f t="shared" ca="1" si="6"/>
        <v>OnSite_Cust</v>
      </c>
      <c r="N49" t="str">
        <f t="array" aca="1" ref="N49" ca="1">IFERROR(_xlfn.SINGLE(INDEX($M$24:$M$59,_xlfn.AGGREGATE(15,6,(ROW($M$24:$M$59)-ROW($M$24)+1)/($M$24:$M$59&lt;&gt;""),ROWS(M$24:$M49)))),"")</f>
        <v/>
      </c>
    </row>
    <row r="50" spans="13:14">
      <c r="M50" t="str">
        <f t="shared" ca="1" si="6"/>
        <v>CustAccts_Cust</v>
      </c>
      <c r="N50" t="str">
        <f t="array" aca="1" ref="N50" ca="1">IFERROR(_xlfn.SINGLE(INDEX($M$24:$M$59,_xlfn.AGGREGATE(15,6,(ROW($M$24:$M$59)-ROW($M$24)+1)/($M$24:$M$59&lt;&gt;""),ROWS(M$24:$M50)))),"")</f>
        <v/>
      </c>
    </row>
    <row r="51" spans="13:14">
      <c r="M51" t="str">
        <f t="shared" ca="1" si="6"/>
        <v/>
      </c>
      <c r="N51" t="str">
        <f t="array" aca="1" ref="N51" ca="1">IFERROR(_xlfn.SINGLE(INDEX($M$24:$M$59,_xlfn.AGGREGATE(15,6,(ROW($M$24:$M$59)-ROW($M$24)+1)/($M$24:$M$59&lt;&gt;""),ROWS(M$24:$M51)))),"")</f>
        <v/>
      </c>
    </row>
    <row r="52" spans="13:14">
      <c r="M52" t="str">
        <f t="shared" ca="1" si="6"/>
        <v/>
      </c>
      <c r="N52" t="str">
        <f t="array" aca="1" ref="N52" ca="1">IFERROR(_xlfn.SINGLE(INDEX($M$24:$M$59,_xlfn.AGGREGATE(15,6,(ROW($M$24:$M$59)-ROW($M$24)+1)/($M$24:$M$59&lt;&gt;""),ROWS(M$24:$M52)))),"")</f>
        <v/>
      </c>
    </row>
    <row r="53" spans="13:14">
      <c r="M53" t="str">
        <f t="shared" ca="1" si="6"/>
        <v/>
      </c>
      <c r="N53" t="str">
        <f t="array" aca="1" ref="N53" ca="1">IFERROR(_xlfn.SINGLE(INDEX($M$24:$M$59,_xlfn.AGGREGATE(15,6,(ROW($M$24:$M$59)-ROW($M$24)+1)/($M$24:$M$59&lt;&gt;""),ROWS(M$24:$M53)))),"")</f>
        <v/>
      </c>
    </row>
    <row r="54" spans="13:14">
      <c r="M54" t="str">
        <f t="shared" ca="1" si="6"/>
        <v/>
      </c>
      <c r="N54" t="str">
        <f t="array" aca="1" ref="N54" ca="1">IFERROR(_xlfn.SINGLE(INDEX($M$24:$M$59,_xlfn.AGGREGATE(15,6,(ROW($M$24:$M$59)-ROW($M$24)+1)/($M$24:$M$59&lt;&gt;""),ROWS(M$24:$M54)))),"")</f>
        <v/>
      </c>
    </row>
    <row r="55" spans="13:14">
      <c r="M55" t="str">
        <f t="shared" ca="1" si="6"/>
        <v/>
      </c>
      <c r="N55" t="str">
        <f t="array" aca="1" ref="N55" ca="1">IFERROR(_xlfn.SINGLE(INDEX($M$24:$M$59,_xlfn.AGGREGATE(15,6,(ROW($M$24:$M$59)-ROW($M$24)+1)/($M$24:$M$59&lt;&gt;""),ROWS(M$24:$M55)))),"")</f>
        <v/>
      </c>
    </row>
    <row r="56" spans="13:14">
      <c r="M56" t="str">
        <f t="shared" ca="1" si="6"/>
        <v/>
      </c>
      <c r="N56" t="str">
        <f t="array" aca="1" ref="N56" ca="1">IFERROR(_xlfn.SINGLE(INDEX($M$24:$M$59,_xlfn.AGGREGATE(15,6,(ROW($M$24:$M$59)-ROW($M$24)+1)/($M$24:$M$59&lt;&gt;""),ROWS(M$24:$M56)))),"")</f>
        <v/>
      </c>
    </row>
    <row r="57" spans="13:14">
      <c r="M57" t="str">
        <f t="shared" ca="1" si="6"/>
        <v/>
      </c>
      <c r="N57" t="str">
        <f t="array" aca="1" ref="N57" ca="1">IFERROR(_xlfn.SINGLE(INDEX($M$24:$M$59,_xlfn.AGGREGATE(15,6,(ROW($M$24:$M$59)-ROW($M$24)+1)/($M$24:$M$59&lt;&gt;""),ROWS(M$24:$M57)))),"")</f>
        <v/>
      </c>
    </row>
    <row r="58" spans="13:14">
      <c r="M58" t="str">
        <f t="shared" ca="1" si="6"/>
        <v/>
      </c>
      <c r="N58" t="str">
        <f t="array" aca="1" ref="N58" ca="1">IFERROR(_xlfn.SINGLE(INDEX($M$24:$M$59,_xlfn.AGGREGATE(15,6,(ROW($M$24:$M$59)-ROW($M$24)+1)/($M$24:$M$59&lt;&gt;""),ROWS(M$24:$M58)))),"")</f>
        <v/>
      </c>
    </row>
    <row r="59" spans="13:14">
      <c r="M59" t="str">
        <f t="shared" ca="1" si="6"/>
        <v/>
      </c>
      <c r="N59" t="str">
        <f t="array" aca="1" ref="N59" ca="1">IFERROR(_xlfn.SINGLE(INDEX($M$24:$M$59,_xlfn.AGGREGATE(15,6,(ROW($M$24:$M$59)-ROW($M$24)+1)/($M$24:$M$59&lt;&gt;""),ROWS(M$24:$M59)))),"")</f>
        <v/>
      </c>
    </row>
  </sheetData>
  <pageMargins left="0.7" right="0.7" top="0.75" bottom="0.75" header="0.3" footer="0.3"/>
  <pageSetup scale="55" orientation="landscape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/>
  </sheetPr>
  <dimension ref="A1:O88"/>
  <sheetViews>
    <sheetView workbookViewId="0"/>
  </sheetViews>
  <sheetFormatPr defaultColWidth="9.3046875" defaultRowHeight="14.6"/>
  <cols>
    <col min="1" max="1" width="3.84375" style="39" bestFit="1" customWidth="1"/>
    <col min="2" max="2" width="40.15234375" style="39" bestFit="1" customWidth="1"/>
    <col min="3" max="3" width="7.69140625" style="39" bestFit="1" customWidth="1"/>
    <col min="4" max="23" width="14.84375" style="39" customWidth="1"/>
    <col min="24" max="16384" width="9.3046875" style="39"/>
  </cols>
  <sheetData>
    <row r="1" spans="1:15">
      <c r="B1" s="58" t="str">
        <f>'General Inputs'!$D9</f>
        <v>COLUMBIA GAS OF KENTUCKY, INC.</v>
      </c>
    </row>
    <row r="2" spans="1:15">
      <c r="B2" s="58" t="str">
        <f>'General Inputs'!$D10</f>
        <v>Gas Class Cost of Service Study - Average of Customer-Demand and Demand-Commodity Methods</v>
      </c>
    </row>
    <row r="3" spans="1:15">
      <c r="B3" s="58" t="str">
        <f>'General Inputs'!$D11</f>
        <v>FORECASTED PERIOD 12/31/2024 TO 12/31/2025</v>
      </c>
    </row>
    <row r="4" spans="1:15">
      <c r="B4" s="58" t="str" cm="1">
        <f t="array" aca="1" ref="B4" ca="1">VLOOKUP(_xlfn.TEXTAFTER(CELL("filename",A1),"]"),Contents!B:F,5,FALSE)</f>
        <v>Input-Func_Class</v>
      </c>
    </row>
    <row r="8" spans="1:15">
      <c r="A8" s="39">
        <f t="shared" ref="A8:A21" si="0">ROW()-7</f>
        <v>1</v>
      </c>
      <c r="B8" s="68" t="s">
        <v>87</v>
      </c>
      <c r="C8" s="229" t="s">
        <v>88</v>
      </c>
      <c r="D8" s="228" t="str">
        <f>'General Inputs'!D$14</f>
        <v>Distribution</v>
      </c>
      <c r="E8" s="228" t="str">
        <f>'General Inputs'!E$14</f>
        <v>On Site</v>
      </c>
      <c r="F8" s="228" t="str">
        <f>'General Inputs'!F$14</f>
        <v>Cust Accts</v>
      </c>
      <c r="G8" s="228" t="str">
        <f>'General Inputs'!G$14</f>
        <v>Gas Costs</v>
      </c>
      <c r="H8" s="228" t="str">
        <f>'General Inputs'!H$14</f>
        <v>Function 5</v>
      </c>
      <c r="I8" s="228" t="str">
        <f>'General Inputs'!I$14</f>
        <v>Function 6</v>
      </c>
      <c r="J8" s="228" t="str">
        <f>'General Inputs'!J$14</f>
        <v>Function 7</v>
      </c>
      <c r="K8" s="228" t="str">
        <f>'General Inputs'!K$14</f>
        <v>Function 8</v>
      </c>
      <c r="L8" s="228" t="str">
        <f>'General Inputs'!L$14</f>
        <v>Function 9</v>
      </c>
      <c r="M8" s="228" t="str">
        <f>'General Inputs'!M$14</f>
        <v>Function 10</v>
      </c>
      <c r="N8" s="228" t="str">
        <f>'General Inputs'!N$14</f>
        <v>Function 11</v>
      </c>
      <c r="O8" s="228" t="str">
        <f>'General Inputs'!O$14</f>
        <v>Function 12</v>
      </c>
    </row>
    <row r="9" spans="1:15">
      <c r="A9" s="39">
        <f t="shared" si="0"/>
        <v>2</v>
      </c>
      <c r="B9" s="178" t="str">
        <f>UPPER(D8)</f>
        <v>DISTRIBUTION</v>
      </c>
      <c r="C9" s="83">
        <f t="shared" ref="C9:C20" si="1">SUM(D9:R9)</f>
        <v>1</v>
      </c>
      <c r="D9" s="172">
        <v>1</v>
      </c>
      <c r="E9" s="172"/>
      <c r="F9" s="172"/>
      <c r="G9" s="172"/>
      <c r="H9" s="172"/>
      <c r="I9" s="172"/>
      <c r="J9" s="172"/>
      <c r="K9" s="172"/>
      <c r="L9" s="172"/>
      <c r="M9" s="172"/>
      <c r="N9" s="172"/>
      <c r="O9" s="172"/>
    </row>
    <row r="10" spans="1:15">
      <c r="A10" s="39">
        <f t="shared" si="0"/>
        <v>3</v>
      </c>
      <c r="B10" s="178" t="str">
        <f>UPPER(E8)</f>
        <v>ON SITE</v>
      </c>
      <c r="C10" s="83">
        <f t="shared" si="1"/>
        <v>1</v>
      </c>
      <c r="D10" s="172"/>
      <c r="E10" s="172">
        <v>1</v>
      </c>
      <c r="F10" s="172"/>
      <c r="G10" s="172"/>
      <c r="H10" s="172"/>
      <c r="I10" s="172"/>
      <c r="J10" s="172"/>
      <c r="K10" s="172"/>
      <c r="L10" s="172"/>
      <c r="M10" s="172"/>
      <c r="N10" s="172"/>
      <c r="O10" s="172"/>
    </row>
    <row r="11" spans="1:15">
      <c r="A11" s="39">
        <f t="shared" si="0"/>
        <v>4</v>
      </c>
      <c r="B11" s="159" t="str">
        <f>UPPER(F8)</f>
        <v>CUST ACCTS</v>
      </c>
      <c r="C11" s="83">
        <f t="shared" si="1"/>
        <v>1</v>
      </c>
      <c r="D11" s="172"/>
      <c r="E11" s="172"/>
      <c r="F11" s="172">
        <v>1</v>
      </c>
      <c r="G11" s="172"/>
      <c r="H11" s="172"/>
      <c r="I11" s="172"/>
      <c r="J11" s="172"/>
      <c r="K11" s="172"/>
      <c r="L11" s="172"/>
      <c r="M11" s="172"/>
      <c r="N11" s="172"/>
      <c r="O11" s="172"/>
    </row>
    <row r="12" spans="1:15">
      <c r="A12" s="39">
        <f t="shared" si="0"/>
        <v>5</v>
      </c>
      <c r="B12" s="159" t="str">
        <f>UPPER(G8)</f>
        <v>GAS COSTS</v>
      </c>
      <c r="C12" s="83">
        <f t="shared" si="1"/>
        <v>1</v>
      </c>
      <c r="D12" s="172"/>
      <c r="E12" s="172"/>
      <c r="F12" s="172"/>
      <c r="G12" s="172">
        <v>1</v>
      </c>
      <c r="H12" s="172"/>
      <c r="I12" s="172"/>
      <c r="J12" s="172"/>
      <c r="K12" s="172"/>
      <c r="L12" s="172"/>
      <c r="M12" s="172"/>
      <c r="N12" s="172"/>
      <c r="O12" s="172"/>
    </row>
    <row r="13" spans="1:15">
      <c r="A13" s="39">
        <f t="shared" si="0"/>
        <v>6</v>
      </c>
      <c r="B13" s="159"/>
      <c r="C13" s="83">
        <f t="shared" si="1"/>
        <v>0</v>
      </c>
      <c r="D13" s="172"/>
      <c r="E13" s="172"/>
      <c r="F13" s="172"/>
      <c r="G13" s="172"/>
      <c r="H13" s="172"/>
      <c r="I13" s="172"/>
      <c r="J13" s="172"/>
      <c r="K13" s="172"/>
      <c r="L13" s="172"/>
      <c r="M13" s="172"/>
      <c r="N13" s="172"/>
      <c r="O13" s="172"/>
    </row>
    <row r="14" spans="1:15">
      <c r="A14" s="39">
        <f t="shared" si="0"/>
        <v>7</v>
      </c>
      <c r="B14" s="159"/>
      <c r="C14" s="83">
        <f t="shared" si="1"/>
        <v>0</v>
      </c>
      <c r="D14" s="172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</row>
    <row r="15" spans="1:15">
      <c r="A15" s="39">
        <f t="shared" si="0"/>
        <v>8</v>
      </c>
      <c r="B15" s="159"/>
      <c r="C15" s="83">
        <f t="shared" si="1"/>
        <v>0</v>
      </c>
      <c r="D15" s="172"/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</row>
    <row r="16" spans="1:15">
      <c r="A16" s="39">
        <f t="shared" si="0"/>
        <v>9</v>
      </c>
      <c r="B16" s="159"/>
      <c r="C16" s="83"/>
      <c r="D16" s="172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</row>
    <row r="17" spans="1:15">
      <c r="A17" s="39">
        <f t="shared" si="0"/>
        <v>10</v>
      </c>
      <c r="B17" s="159"/>
      <c r="C17" s="83"/>
      <c r="D17" s="172"/>
      <c r="E17" s="172"/>
      <c r="F17" s="172"/>
      <c r="G17" s="172"/>
      <c r="H17" s="172"/>
      <c r="I17" s="172"/>
      <c r="J17" s="172"/>
      <c r="K17" s="172"/>
      <c r="L17" s="172"/>
      <c r="M17" s="172"/>
      <c r="N17" s="172"/>
      <c r="O17" s="172"/>
    </row>
    <row r="18" spans="1:15">
      <c r="A18" s="39">
        <f t="shared" si="0"/>
        <v>11</v>
      </c>
      <c r="B18" s="159"/>
      <c r="C18" s="83"/>
      <c r="D18" s="172"/>
      <c r="E18" s="172"/>
      <c r="F18" s="172"/>
      <c r="G18" s="172"/>
      <c r="H18" s="172"/>
      <c r="I18" s="172"/>
      <c r="J18" s="172"/>
      <c r="K18" s="172"/>
      <c r="L18" s="172"/>
      <c r="M18" s="172"/>
      <c r="N18" s="172"/>
      <c r="O18" s="172"/>
    </row>
    <row r="19" spans="1:15">
      <c r="A19" s="39">
        <f t="shared" si="0"/>
        <v>12</v>
      </c>
      <c r="B19" s="159"/>
      <c r="C19" s="83"/>
      <c r="D19" s="172"/>
      <c r="E19" s="172"/>
      <c r="F19" s="172"/>
      <c r="G19" s="172"/>
      <c r="H19" s="172"/>
      <c r="I19" s="172"/>
      <c r="J19" s="172"/>
      <c r="K19" s="172"/>
      <c r="L19" s="172"/>
      <c r="M19" s="172"/>
      <c r="N19" s="172"/>
      <c r="O19" s="172"/>
    </row>
    <row r="20" spans="1:15">
      <c r="A20" s="39">
        <f t="shared" si="0"/>
        <v>13</v>
      </c>
      <c r="B20" s="159"/>
      <c r="C20" s="83">
        <f t="shared" si="1"/>
        <v>0</v>
      </c>
      <c r="D20" s="172"/>
      <c r="E20" s="172"/>
      <c r="F20" s="172"/>
      <c r="G20" s="172"/>
      <c r="H20" s="172"/>
      <c r="I20" s="172"/>
      <c r="J20" s="172"/>
      <c r="K20" s="172"/>
      <c r="L20" s="172"/>
      <c r="M20" s="172"/>
      <c r="N20" s="172"/>
      <c r="O20" s="172"/>
    </row>
    <row r="21" spans="1:15">
      <c r="A21" s="39">
        <f t="shared" si="0"/>
        <v>14</v>
      </c>
    </row>
    <row r="22" spans="1:15">
      <c r="A22" s="39">
        <f t="shared" ref="A22:A32" si="2">ROW()-7</f>
        <v>15</v>
      </c>
      <c r="B22" s="68" t="s">
        <v>89</v>
      </c>
      <c r="C22" s="229" t="s">
        <v>88</v>
      </c>
      <c r="D22" s="240" t="s">
        <v>90</v>
      </c>
      <c r="E22" s="240" t="s">
        <v>91</v>
      </c>
      <c r="F22" s="240" t="s">
        <v>92</v>
      </c>
    </row>
    <row r="23" spans="1:15">
      <c r="A23" s="39">
        <f t="shared" si="2"/>
        <v>16</v>
      </c>
      <c r="B23" s="159" t="s">
        <v>93</v>
      </c>
      <c r="C23" s="83">
        <f t="shared" ref="C23:C28" si="3">SUM(D23:F23)</f>
        <v>1</v>
      </c>
      <c r="D23" s="172">
        <v>1</v>
      </c>
      <c r="E23" s="172"/>
      <c r="F23" s="172"/>
    </row>
    <row r="24" spans="1:15">
      <c r="A24" s="39">
        <f t="shared" si="2"/>
        <v>17</v>
      </c>
      <c r="B24" s="159" t="str">
        <f>UPPER(E22)</f>
        <v>COMMODITY</v>
      </c>
      <c r="C24" s="83">
        <f t="shared" si="3"/>
        <v>1</v>
      </c>
      <c r="D24" s="172"/>
      <c r="E24" s="172">
        <v>1</v>
      </c>
      <c r="F24" s="172"/>
    </row>
    <row r="25" spans="1:15">
      <c r="A25" s="39">
        <f t="shared" si="2"/>
        <v>18</v>
      </c>
      <c r="B25" s="159" t="s">
        <v>94</v>
      </c>
      <c r="C25" s="83">
        <f t="shared" si="3"/>
        <v>1</v>
      </c>
      <c r="D25" s="172"/>
      <c r="E25" s="172"/>
      <c r="F25" s="172">
        <v>1</v>
      </c>
    </row>
    <row r="26" spans="1:15">
      <c r="A26" s="39">
        <f t="shared" si="2"/>
        <v>19</v>
      </c>
      <c r="B26" s="159" t="s">
        <v>398</v>
      </c>
      <c r="C26" s="83">
        <f t="shared" si="3"/>
        <v>1</v>
      </c>
      <c r="D26" s="172">
        <v>0.4839476358347331</v>
      </c>
      <c r="E26" s="172"/>
      <c r="F26" s="172">
        <f>1-D26</f>
        <v>0.5160523641652669</v>
      </c>
    </row>
    <row r="27" spans="1:15">
      <c r="A27" s="39">
        <f t="shared" si="2"/>
        <v>20</v>
      </c>
      <c r="B27" s="159" t="s">
        <v>399</v>
      </c>
      <c r="C27" s="83">
        <f t="shared" si="3"/>
        <v>1</v>
      </c>
      <c r="D27" s="172">
        <v>0.7419738179173665</v>
      </c>
      <c r="E27" s="172"/>
      <c r="F27" s="172">
        <f>1-D27</f>
        <v>0.2580261820826335</v>
      </c>
    </row>
    <row r="28" spans="1:15">
      <c r="A28" s="39">
        <f t="shared" si="2"/>
        <v>21</v>
      </c>
      <c r="B28" s="159"/>
      <c r="C28" s="83">
        <f t="shared" si="3"/>
        <v>0</v>
      </c>
      <c r="D28" s="172"/>
      <c r="E28" s="172"/>
      <c r="F28" s="172"/>
    </row>
    <row r="29" spans="1:15">
      <c r="A29" s="39">
        <f t="shared" si="2"/>
        <v>22</v>
      </c>
      <c r="B29" s="159"/>
      <c r="C29" s="83">
        <f t="shared" ref="C29" si="4">SUM(D29:F29)</f>
        <v>0</v>
      </c>
      <c r="D29" s="172"/>
      <c r="E29" s="172"/>
      <c r="F29" s="172"/>
      <c r="H29" s="241"/>
    </row>
    <row r="30" spans="1:15">
      <c r="A30" s="39">
        <f t="shared" si="2"/>
        <v>23</v>
      </c>
      <c r="H30" s="241"/>
    </row>
    <row r="31" spans="1:15">
      <c r="A31" s="39">
        <f t="shared" si="2"/>
        <v>24</v>
      </c>
      <c r="B31" s="68" t="s">
        <v>95</v>
      </c>
      <c r="D31" s="240" t="str">
        <f>'General Inputs'!D$14</f>
        <v>Distribution</v>
      </c>
      <c r="E31" s="240" t="str">
        <f>'General Inputs'!E$14</f>
        <v>On Site</v>
      </c>
      <c r="F31" s="240" t="str">
        <f>'General Inputs'!F$14</f>
        <v>Cust Accts</v>
      </c>
      <c r="G31" s="240" t="str">
        <f>'General Inputs'!G$14</f>
        <v>Gas Costs</v>
      </c>
      <c r="H31" s="240" t="str">
        <f>'General Inputs'!H$14</f>
        <v>Function 5</v>
      </c>
      <c r="I31" s="240" t="str">
        <f>'General Inputs'!I$14</f>
        <v>Function 6</v>
      </c>
      <c r="J31" s="240" t="str">
        <f>'General Inputs'!J$14</f>
        <v>Function 7</v>
      </c>
      <c r="K31" s="240" t="str">
        <f>'General Inputs'!K$14</f>
        <v>Function 8</v>
      </c>
      <c r="L31" s="240" t="str">
        <f>'General Inputs'!L$14</f>
        <v>Function 9</v>
      </c>
      <c r="M31" s="240" t="str">
        <f>'General Inputs'!M$14</f>
        <v>Function 10</v>
      </c>
      <c r="N31" s="240" t="str">
        <f>'General Inputs'!N$14</f>
        <v>Function 11</v>
      </c>
      <c r="O31" s="240" t="str">
        <f>'General Inputs'!O$14</f>
        <v>Function 12</v>
      </c>
    </row>
    <row r="32" spans="1:15">
      <c r="A32" s="39">
        <f t="shared" si="2"/>
        <v>25</v>
      </c>
      <c r="B32" s="159" t="s">
        <v>90</v>
      </c>
      <c r="D32" s="172" t="s">
        <v>96</v>
      </c>
      <c r="E32" s="172" t="s">
        <v>97</v>
      </c>
      <c r="F32" s="172" t="s">
        <v>98</v>
      </c>
      <c r="G32" s="172" t="s">
        <v>99</v>
      </c>
      <c r="H32" s="172"/>
      <c r="I32" s="172"/>
      <c r="J32" s="172"/>
      <c r="K32" s="172"/>
      <c r="L32" s="172"/>
      <c r="M32" s="172"/>
      <c r="N32" s="172"/>
      <c r="O32" s="172"/>
    </row>
    <row r="33" spans="1:15">
      <c r="A33" s="39">
        <f t="shared" ref="A33:A36" si="5">ROW()-7</f>
        <v>26</v>
      </c>
      <c r="B33" s="159" t="s">
        <v>91</v>
      </c>
      <c r="D33" s="172" t="str">
        <f>_xlfn.TEXTBEFORE(D32,"_")&amp;"_Comm"</f>
        <v>Dist_Comm</v>
      </c>
      <c r="E33" s="172" t="str">
        <f t="shared" ref="E33:G33" si="6">_xlfn.TEXTBEFORE(E32,"_")&amp;"_Comm"</f>
        <v>OnSite_Comm</v>
      </c>
      <c r="F33" s="172" t="str">
        <f t="shared" si="6"/>
        <v>CustAccts_Comm</v>
      </c>
      <c r="G33" s="172" t="str">
        <f t="shared" si="6"/>
        <v>Gas_Comm</v>
      </c>
      <c r="H33" s="172"/>
      <c r="I33" s="172"/>
      <c r="J33" s="172"/>
      <c r="K33" s="172"/>
      <c r="L33" s="172"/>
      <c r="M33" s="172"/>
      <c r="N33" s="172"/>
      <c r="O33" s="172"/>
    </row>
    <row r="34" spans="1:15">
      <c r="A34" s="39">
        <f t="shared" si="5"/>
        <v>27</v>
      </c>
      <c r="B34" s="159" t="s">
        <v>92</v>
      </c>
      <c r="D34" s="172" t="str">
        <f>_xlfn.TEXTBEFORE(D32,"_")&amp;"_Cust"</f>
        <v>Dist_Cust</v>
      </c>
      <c r="E34" s="172" t="str">
        <f t="shared" ref="E34:G34" si="7">_xlfn.TEXTBEFORE(E32,"_")&amp;"_Cust"</f>
        <v>OnSite_Cust</v>
      </c>
      <c r="F34" s="172" t="str">
        <f t="shared" si="7"/>
        <v>CustAccts_Cust</v>
      </c>
      <c r="G34" s="172" t="str">
        <f t="shared" si="7"/>
        <v>Gas_Cust</v>
      </c>
      <c r="H34" s="172"/>
      <c r="I34" s="172"/>
      <c r="J34" s="172"/>
      <c r="K34" s="172"/>
      <c r="L34" s="172"/>
      <c r="M34" s="172"/>
      <c r="N34" s="172"/>
      <c r="O34" s="172"/>
    </row>
    <row r="35" spans="1:15">
      <c r="A35" s="39">
        <f t="shared" si="5"/>
        <v>28</v>
      </c>
    </row>
    <row r="36" spans="1:15">
      <c r="A36" s="39">
        <f t="shared" si="5"/>
        <v>29</v>
      </c>
    </row>
    <row r="37" spans="1:15">
      <c r="A37" s="39">
        <f t="shared" ref="A37:A49" si="8">ROW()-7</f>
        <v>30</v>
      </c>
      <c r="C37" s="229"/>
      <c r="D37" s="240"/>
    </row>
    <row r="38" spans="1:15">
      <c r="A38" s="39">
        <f t="shared" si="8"/>
        <v>31</v>
      </c>
      <c r="C38" s="83"/>
      <c r="D38" s="242"/>
    </row>
    <row r="39" spans="1:15">
      <c r="A39" s="39">
        <f t="shared" si="8"/>
        <v>32</v>
      </c>
      <c r="C39" s="83"/>
      <c r="D39" s="171"/>
    </row>
    <row r="40" spans="1:15">
      <c r="A40" s="39">
        <f t="shared" si="8"/>
        <v>33</v>
      </c>
      <c r="C40" s="83"/>
    </row>
    <row r="41" spans="1:15">
      <c r="A41" s="39">
        <f t="shared" si="8"/>
        <v>34</v>
      </c>
      <c r="C41" s="83"/>
    </row>
    <row r="42" spans="1:15">
      <c r="A42" s="39">
        <f t="shared" si="8"/>
        <v>35</v>
      </c>
      <c r="C42" s="83"/>
    </row>
    <row r="43" spans="1:15">
      <c r="A43" s="39">
        <f t="shared" si="8"/>
        <v>36</v>
      </c>
      <c r="C43" s="83"/>
    </row>
    <row r="44" spans="1:15">
      <c r="A44" s="39">
        <f t="shared" si="8"/>
        <v>37</v>
      </c>
      <c r="C44" s="83"/>
    </row>
    <row r="45" spans="1:15">
      <c r="A45" s="39">
        <f t="shared" si="8"/>
        <v>38</v>
      </c>
      <c r="C45" s="83"/>
    </row>
    <row r="46" spans="1:15">
      <c r="A46" s="39">
        <f t="shared" si="8"/>
        <v>39</v>
      </c>
      <c r="C46" s="83"/>
    </row>
    <row r="47" spans="1:15">
      <c r="A47" s="39">
        <f t="shared" si="8"/>
        <v>40</v>
      </c>
      <c r="C47" s="83"/>
    </row>
    <row r="48" spans="1:15">
      <c r="A48" s="39">
        <f t="shared" si="8"/>
        <v>41</v>
      </c>
      <c r="C48" s="83"/>
    </row>
    <row r="49" spans="1:1">
      <c r="A49" s="39">
        <f t="shared" si="8"/>
        <v>42</v>
      </c>
    </row>
    <row r="50" spans="1:1">
      <c r="A50" s="39">
        <f t="shared" ref="A50:A82" si="9">ROW()-7</f>
        <v>43</v>
      </c>
    </row>
    <row r="51" spans="1:1">
      <c r="A51" s="39">
        <f t="shared" si="9"/>
        <v>44</v>
      </c>
    </row>
    <row r="52" spans="1:1">
      <c r="A52" s="39">
        <f t="shared" si="9"/>
        <v>45</v>
      </c>
    </row>
    <row r="53" spans="1:1">
      <c r="A53" s="39">
        <f t="shared" si="9"/>
        <v>46</v>
      </c>
    </row>
    <row r="54" spans="1:1">
      <c r="A54" s="39">
        <f t="shared" si="9"/>
        <v>47</v>
      </c>
    </row>
    <row r="55" spans="1:1">
      <c r="A55" s="39">
        <f t="shared" si="9"/>
        <v>48</v>
      </c>
    </row>
    <row r="56" spans="1:1">
      <c r="A56" s="39">
        <f t="shared" si="9"/>
        <v>49</v>
      </c>
    </row>
    <row r="57" spans="1:1">
      <c r="A57" s="39">
        <f t="shared" si="9"/>
        <v>50</v>
      </c>
    </row>
    <row r="58" spans="1:1">
      <c r="A58" s="39">
        <f t="shared" si="9"/>
        <v>51</v>
      </c>
    </row>
    <row r="59" spans="1:1">
      <c r="A59" s="39">
        <f t="shared" si="9"/>
        <v>52</v>
      </c>
    </row>
    <row r="60" spans="1:1">
      <c r="A60" s="39">
        <f t="shared" si="9"/>
        <v>53</v>
      </c>
    </row>
    <row r="61" spans="1:1">
      <c r="A61" s="39">
        <f t="shared" si="9"/>
        <v>54</v>
      </c>
    </row>
    <row r="62" spans="1:1">
      <c r="A62" s="39">
        <f t="shared" si="9"/>
        <v>55</v>
      </c>
    </row>
    <row r="63" spans="1:1">
      <c r="A63" s="39">
        <f t="shared" si="9"/>
        <v>56</v>
      </c>
    </row>
    <row r="64" spans="1:1">
      <c r="A64" s="39">
        <f t="shared" si="9"/>
        <v>57</v>
      </c>
    </row>
    <row r="65" spans="1:1">
      <c r="A65" s="39">
        <f t="shared" si="9"/>
        <v>58</v>
      </c>
    </row>
    <row r="66" spans="1:1">
      <c r="A66" s="39">
        <f t="shared" si="9"/>
        <v>59</v>
      </c>
    </row>
    <row r="67" spans="1:1">
      <c r="A67" s="39">
        <f t="shared" si="9"/>
        <v>60</v>
      </c>
    </row>
    <row r="68" spans="1:1">
      <c r="A68" s="39">
        <f t="shared" si="9"/>
        <v>61</v>
      </c>
    </row>
    <row r="69" spans="1:1">
      <c r="A69" s="39">
        <f t="shared" si="9"/>
        <v>62</v>
      </c>
    </row>
    <row r="70" spans="1:1">
      <c r="A70" s="39">
        <f t="shared" si="9"/>
        <v>63</v>
      </c>
    </row>
    <row r="71" spans="1:1">
      <c r="A71" s="39">
        <f t="shared" si="9"/>
        <v>64</v>
      </c>
    </row>
    <row r="72" spans="1:1">
      <c r="A72" s="39">
        <f t="shared" si="9"/>
        <v>65</v>
      </c>
    </row>
    <row r="73" spans="1:1">
      <c r="A73" s="39">
        <f t="shared" si="9"/>
        <v>66</v>
      </c>
    </row>
    <row r="74" spans="1:1">
      <c r="A74" s="39">
        <f t="shared" si="9"/>
        <v>67</v>
      </c>
    </row>
    <row r="75" spans="1:1">
      <c r="A75" s="39">
        <f t="shared" si="9"/>
        <v>68</v>
      </c>
    </row>
    <row r="76" spans="1:1">
      <c r="A76" s="39">
        <f t="shared" si="9"/>
        <v>69</v>
      </c>
    </row>
    <row r="77" spans="1:1">
      <c r="A77" s="39">
        <f t="shared" si="9"/>
        <v>70</v>
      </c>
    </row>
    <row r="78" spans="1:1">
      <c r="A78" s="39">
        <f t="shared" si="9"/>
        <v>71</v>
      </c>
    </row>
    <row r="79" spans="1:1">
      <c r="A79" s="39">
        <f t="shared" si="9"/>
        <v>72</v>
      </c>
    </row>
    <row r="80" spans="1:1">
      <c r="A80" s="39">
        <f t="shared" si="9"/>
        <v>73</v>
      </c>
    </row>
    <row r="81" spans="1:12">
      <c r="A81" s="39">
        <f t="shared" si="9"/>
        <v>74</v>
      </c>
    </row>
    <row r="82" spans="1:12">
      <c r="A82" s="39">
        <f t="shared" si="9"/>
        <v>75</v>
      </c>
    </row>
    <row r="87" spans="1:12">
      <c r="D87" s="243"/>
      <c r="E87" s="243"/>
      <c r="F87" s="243"/>
      <c r="G87" s="243"/>
      <c r="H87" s="243"/>
      <c r="I87" s="243"/>
      <c r="J87" s="243"/>
      <c r="K87" s="243"/>
      <c r="L87" s="243"/>
    </row>
    <row r="88" spans="1:12">
      <c r="D88" s="244"/>
      <c r="E88" s="244"/>
      <c r="F88" s="244"/>
      <c r="G88" s="244"/>
      <c r="H88" s="244"/>
      <c r="I88" s="244"/>
      <c r="J88" s="244"/>
      <c r="K88" s="244"/>
      <c r="L88" s="244"/>
    </row>
  </sheetData>
  <phoneticPr fontId="15" type="noConversion"/>
  <pageMargins left="0.7" right="0.7" top="0.75" bottom="0.75" header="0.3" footer="0.3"/>
  <pageSetup scale="43" orientation="landscape" horizontalDpi="1200" verticalDpi="1200" r:id="rId1"/>
  <ignoredErrors>
    <ignoredError sqref="B24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E10A8A-51E4-4881-BA42-C1071CBDA396}">
  <sheetPr codeName="Sheet12">
    <tabColor theme="9"/>
  </sheetPr>
  <dimension ref="B1:W63"/>
  <sheetViews>
    <sheetView workbookViewId="0"/>
  </sheetViews>
  <sheetFormatPr defaultRowHeight="14.6"/>
  <cols>
    <col min="1" max="1" width="3.53515625" customWidth="1"/>
    <col min="2" max="2" width="36.3828125" bestFit="1" customWidth="1"/>
  </cols>
  <sheetData>
    <row r="1" spans="2:23">
      <c r="B1" s="11" t="str">
        <f>'Input-Func_Class'!B1</f>
        <v>COLUMBIA GAS OF KENTUCKY, INC.</v>
      </c>
    </row>
    <row r="2" spans="2:23">
      <c r="B2" s="11" t="str">
        <f>'Input-Func_Class'!B2</f>
        <v>Gas Class Cost of Service Study - Average of Customer-Demand and Demand-Commodity Methods</v>
      </c>
    </row>
    <row r="3" spans="2:23">
      <c r="B3" s="11" t="str">
        <f>'Input-Func_Class'!B3</f>
        <v>FORECASTED PERIOD 12/31/2024 TO 12/31/2025</v>
      </c>
    </row>
    <row r="4" spans="2:23">
      <c r="B4" s="11" t="str" cm="1">
        <f t="array" aca="1" ref="B4" ca="1">VLOOKUP(_xlfn.TEXTAFTER(CELL("filename",A1),"]"),Contents!B:F,5,FALSE)</f>
        <v>Input-Ext Allocators</v>
      </c>
    </row>
    <row r="5" spans="2:23">
      <c r="B5" s="34"/>
    </row>
    <row r="7" spans="2:23" ht="43.75">
      <c r="B7" s="1" t="s">
        <v>100</v>
      </c>
      <c r="C7" s="2" t="s">
        <v>88</v>
      </c>
      <c r="D7" s="8" t="str">
        <f>'General Inputs'!D$17</f>
        <v>GS-RESIDENTIAL</v>
      </c>
      <c r="E7" s="8" t="str">
        <f>'General Inputs'!E$17</f>
        <v>GS-OTHER</v>
      </c>
      <c r="F7" s="8" t="str">
        <f>'General Inputs'!F$17</f>
        <v>IUS</v>
      </c>
      <c r="G7" s="8" t="str">
        <f>'General Inputs'!G$17</f>
        <v>DS-ML</v>
      </c>
      <c r="H7" s="8" t="str">
        <f>'General Inputs'!H$17</f>
        <v>DS/IS</v>
      </c>
      <c r="I7" s="8" t="str">
        <f>'General Inputs'!I$17</f>
        <v>Class 6</v>
      </c>
      <c r="J7" s="8" t="str">
        <f>'General Inputs'!J$17</f>
        <v>Class 7</v>
      </c>
      <c r="K7" s="8" t="str">
        <f>'General Inputs'!K$17</f>
        <v>Class 8</v>
      </c>
      <c r="L7" s="8" t="str">
        <f>'General Inputs'!L$17</f>
        <v>Class 9</v>
      </c>
      <c r="M7" s="8" t="str">
        <f>'General Inputs'!M$17</f>
        <v>Class 10</v>
      </c>
      <c r="N7" s="8" t="str">
        <f>'General Inputs'!N$17</f>
        <v>Class 11</v>
      </c>
      <c r="O7" s="8" t="str">
        <f>'General Inputs'!O$17</f>
        <v>Class 12</v>
      </c>
      <c r="P7" s="8" t="str">
        <f>'General Inputs'!P$17</f>
        <v>Class 13</v>
      </c>
      <c r="Q7" s="8" t="str">
        <f>'General Inputs'!Q$17</f>
        <v>Class 14</v>
      </c>
      <c r="R7" s="8" t="str">
        <f>'General Inputs'!R$17</f>
        <v>Class 15</v>
      </c>
      <c r="S7" s="8" t="str">
        <f>'General Inputs'!S$17</f>
        <v>Class 16</v>
      </c>
      <c r="T7" s="8" t="str">
        <f>'General Inputs'!T$17</f>
        <v>Class 17</v>
      </c>
      <c r="U7" s="8" t="str">
        <f>'General Inputs'!U$17</f>
        <v>Class 18</v>
      </c>
      <c r="V7" s="8" t="str">
        <f>'General Inputs'!V$17</f>
        <v>Class 19</v>
      </c>
      <c r="W7" s="8" t="str">
        <f>'General Inputs'!W$17</f>
        <v>Class 20</v>
      </c>
    </row>
    <row r="8" spans="2:23">
      <c r="B8" s="159"/>
      <c r="C8" s="116">
        <f t="shared" ref="C8:C39" si="0">SUM(D8:R8)</f>
        <v>0</v>
      </c>
      <c r="D8" s="180"/>
      <c r="E8" s="180"/>
      <c r="F8" s="180"/>
      <c r="G8" s="180"/>
      <c r="H8" s="180"/>
      <c r="I8" s="180"/>
      <c r="J8" s="180"/>
      <c r="K8" s="181"/>
      <c r="L8" s="181"/>
      <c r="M8" s="160"/>
      <c r="N8" s="182"/>
      <c r="O8" s="182"/>
      <c r="P8" s="182"/>
      <c r="Q8" s="182"/>
      <c r="R8" s="182"/>
      <c r="S8" s="182"/>
      <c r="T8" s="182"/>
      <c r="U8" s="182"/>
      <c r="V8" s="182"/>
      <c r="W8" s="182"/>
    </row>
    <row r="9" spans="2:23">
      <c r="B9" s="223" t="s">
        <v>400</v>
      </c>
      <c r="C9" s="116">
        <f t="shared" si="0"/>
        <v>0</v>
      </c>
      <c r="D9" s="171"/>
      <c r="E9" s="171"/>
      <c r="F9" s="171"/>
      <c r="G9" s="171"/>
      <c r="H9" s="171"/>
      <c r="I9" s="171"/>
      <c r="J9" s="179"/>
      <c r="K9" s="179"/>
      <c r="L9" s="181"/>
      <c r="M9" s="160"/>
      <c r="N9" s="182"/>
      <c r="O9" s="182"/>
      <c r="P9" s="182"/>
      <c r="Q9" s="182"/>
      <c r="R9" s="182"/>
      <c r="S9" s="182"/>
      <c r="T9" s="182"/>
      <c r="U9" s="182"/>
      <c r="V9" s="182"/>
      <c r="W9" s="182"/>
    </row>
    <row r="10" spans="2:23">
      <c r="B10" s="159" t="s">
        <v>447</v>
      </c>
      <c r="C10" s="116">
        <f t="shared" si="0"/>
        <v>1</v>
      </c>
      <c r="D10" s="171">
        <v>0.42504000330049735</v>
      </c>
      <c r="E10" s="171">
        <v>0.28091652806779355</v>
      </c>
      <c r="F10" s="171">
        <v>2.9170979030923529E-4</v>
      </c>
      <c r="G10" s="171">
        <v>0.28441704555150438</v>
      </c>
      <c r="H10" s="171">
        <v>9.3347132898955291E-3</v>
      </c>
      <c r="I10" s="171"/>
      <c r="J10" s="179"/>
      <c r="K10" s="179"/>
      <c r="L10" s="181"/>
      <c r="M10" s="160"/>
      <c r="N10" s="182"/>
      <c r="O10" s="182"/>
      <c r="P10" s="182"/>
      <c r="Q10" s="182"/>
      <c r="R10" s="182"/>
      <c r="S10" s="182"/>
      <c r="T10" s="182"/>
      <c r="U10" s="182"/>
      <c r="V10" s="182"/>
      <c r="W10" s="182"/>
    </row>
    <row r="11" spans="2:23">
      <c r="B11" s="159" t="s">
        <v>101</v>
      </c>
      <c r="C11" s="116">
        <f t="shared" si="0"/>
        <v>1</v>
      </c>
      <c r="D11" s="171">
        <v>0.59397726099845183</v>
      </c>
      <c r="E11" s="171">
        <v>0.39257017837197883</v>
      </c>
      <c r="F11" s="171">
        <v>4.0765335241119296E-4</v>
      </c>
      <c r="G11" s="171">
        <v>0</v>
      </c>
      <c r="H11" s="171">
        <v>1.3044907277158175E-2</v>
      </c>
      <c r="I11" s="171"/>
      <c r="J11" s="179"/>
      <c r="K11" s="179"/>
      <c r="L11" s="181"/>
      <c r="M11" s="160"/>
      <c r="N11" s="182"/>
      <c r="O11" s="182"/>
      <c r="P11" s="182"/>
      <c r="Q11" s="182"/>
      <c r="R11" s="182"/>
      <c r="S11" s="182"/>
      <c r="T11" s="182"/>
      <c r="U11" s="182"/>
      <c r="V11" s="182"/>
      <c r="W11" s="182"/>
    </row>
    <row r="12" spans="2:23">
      <c r="B12" s="159" t="s">
        <v>397</v>
      </c>
      <c r="C12" s="116">
        <f t="shared" si="0"/>
        <v>1</v>
      </c>
      <c r="D12" s="171">
        <v>0.60182805213535018</v>
      </c>
      <c r="E12" s="171">
        <v>0.3977589064249562</v>
      </c>
      <c r="F12" s="171">
        <v>4.1304143969362017E-4</v>
      </c>
      <c r="G12" s="171">
        <v>0</v>
      </c>
      <c r="H12" s="171">
        <v>0</v>
      </c>
      <c r="I12" s="171"/>
      <c r="J12" s="179"/>
      <c r="K12" s="179"/>
      <c r="L12" s="181"/>
      <c r="M12" s="160"/>
      <c r="N12" s="182"/>
      <c r="O12" s="182"/>
      <c r="P12" s="182"/>
      <c r="Q12" s="182"/>
      <c r="R12" s="182"/>
      <c r="S12" s="182"/>
      <c r="T12" s="182"/>
      <c r="U12" s="182"/>
      <c r="V12" s="182"/>
      <c r="W12" s="182"/>
    </row>
    <row r="13" spans="2:23">
      <c r="B13" s="159" t="s">
        <v>475</v>
      </c>
      <c r="C13" s="116">
        <f t="shared" si="0"/>
        <v>1</v>
      </c>
      <c r="D13" s="171">
        <v>0.47210414298789027</v>
      </c>
      <c r="E13" s="171">
        <v>0.32814117731183606</v>
      </c>
      <c r="F13" s="171">
        <v>4.2386103204294592E-4</v>
      </c>
      <c r="G13" s="171">
        <v>0</v>
      </c>
      <c r="H13" s="171">
        <v>0.19933081866823074</v>
      </c>
      <c r="I13" s="171"/>
      <c r="J13" s="179"/>
      <c r="K13" s="179"/>
      <c r="L13" s="181"/>
      <c r="M13" s="160"/>
      <c r="N13" s="182"/>
      <c r="O13" s="182"/>
      <c r="P13" s="182"/>
      <c r="Q13" s="182"/>
      <c r="R13" s="182"/>
      <c r="S13" s="182"/>
      <c r="T13" s="182"/>
      <c r="U13" s="182"/>
      <c r="V13" s="182"/>
      <c r="W13" s="182"/>
    </row>
    <row r="14" spans="2:23">
      <c r="B14" s="159" t="s">
        <v>476</v>
      </c>
      <c r="C14" s="116">
        <f t="shared" si="0"/>
        <v>1</v>
      </c>
      <c r="D14" s="171">
        <v>0.51184962046212867</v>
      </c>
      <c r="E14" s="171">
        <v>0.34915287744821616</v>
      </c>
      <c r="F14" s="171">
        <v>4.1857535480559422E-4</v>
      </c>
      <c r="G14" s="171">
        <v>0</v>
      </c>
      <c r="H14" s="171">
        <v>0.13857892673484959</v>
      </c>
      <c r="I14" s="171"/>
      <c r="J14" s="179"/>
      <c r="K14" s="179"/>
      <c r="L14" s="181"/>
      <c r="M14" s="160"/>
      <c r="N14" s="182"/>
      <c r="O14" s="182"/>
      <c r="P14" s="182"/>
      <c r="Q14" s="182"/>
      <c r="R14" s="182"/>
      <c r="S14" s="182"/>
      <c r="T14" s="182"/>
      <c r="U14" s="182"/>
      <c r="V14" s="182"/>
      <c r="W14" s="182"/>
    </row>
    <row r="15" spans="2:23">
      <c r="B15" s="223" t="s">
        <v>401</v>
      </c>
      <c r="C15" s="116">
        <f t="shared" si="0"/>
        <v>0</v>
      </c>
      <c r="D15" s="171"/>
      <c r="E15" s="171"/>
      <c r="F15" s="171"/>
      <c r="G15" s="171"/>
      <c r="H15" s="171"/>
      <c r="I15" s="171"/>
      <c r="J15" s="179"/>
      <c r="K15" s="179"/>
      <c r="L15" s="181"/>
      <c r="M15" s="160"/>
      <c r="N15" s="182"/>
      <c r="O15" s="182"/>
      <c r="P15" s="182"/>
      <c r="Q15" s="182"/>
      <c r="R15" s="182"/>
      <c r="S15" s="182"/>
      <c r="T15" s="182"/>
      <c r="U15" s="182"/>
      <c r="V15" s="182"/>
      <c r="W15" s="182"/>
    </row>
    <row r="16" spans="2:23">
      <c r="B16" s="159" t="s">
        <v>104</v>
      </c>
      <c r="C16" s="116">
        <f t="shared" si="0"/>
        <v>1</v>
      </c>
      <c r="D16" s="171">
        <v>0.89874378153967294</v>
      </c>
      <c r="E16" s="171">
        <v>0.10075516266418524</v>
      </c>
      <c r="F16" s="171">
        <v>1.4315879889767725E-5</v>
      </c>
      <c r="G16" s="171">
        <v>4.2947639669303177E-5</v>
      </c>
      <c r="H16" s="171">
        <v>4.4379227658279945E-4</v>
      </c>
      <c r="I16" s="171"/>
      <c r="J16" s="179"/>
      <c r="K16" s="179"/>
      <c r="L16" s="181"/>
      <c r="M16" s="160"/>
      <c r="N16" s="182"/>
      <c r="O16" s="182"/>
      <c r="P16" s="182"/>
      <c r="Q16" s="182"/>
      <c r="R16" s="182"/>
      <c r="S16" s="182"/>
      <c r="T16" s="182"/>
      <c r="U16" s="182"/>
      <c r="V16" s="182"/>
      <c r="W16" s="182"/>
    </row>
    <row r="17" spans="2:23">
      <c r="B17" s="159" t="s">
        <v>464</v>
      </c>
      <c r="C17" s="116">
        <f t="shared" si="0"/>
        <v>1</v>
      </c>
      <c r="D17" s="171">
        <v>0.89878238212156136</v>
      </c>
      <c r="E17" s="171">
        <v>0.10075949004645703</v>
      </c>
      <c r="F17" s="171">
        <v>1.4316494749425551E-5</v>
      </c>
      <c r="G17" s="171">
        <v>0</v>
      </c>
      <c r="H17" s="171">
        <v>4.4381133723219205E-4</v>
      </c>
      <c r="I17" s="171"/>
      <c r="J17" s="179"/>
      <c r="K17" s="179"/>
      <c r="L17" s="181"/>
      <c r="M17" s="160"/>
      <c r="N17" s="182"/>
      <c r="O17" s="182"/>
      <c r="P17" s="182"/>
      <c r="Q17" s="182"/>
      <c r="R17" s="182"/>
      <c r="S17" s="182"/>
      <c r="T17" s="182"/>
      <c r="U17" s="182"/>
      <c r="V17" s="182"/>
      <c r="W17" s="182"/>
    </row>
    <row r="18" spans="2:23">
      <c r="B18" s="159" t="s">
        <v>106</v>
      </c>
      <c r="C18" s="116">
        <f t="shared" si="0"/>
        <v>1.0000000000000002</v>
      </c>
      <c r="D18" s="171">
        <v>0.76330491404869105</v>
      </c>
      <c r="E18" s="171">
        <v>0.23448419825561123</v>
      </c>
      <c r="F18" s="171">
        <v>8.372826082590491E-5</v>
      </c>
      <c r="G18" s="171">
        <v>0</v>
      </c>
      <c r="H18" s="171">
        <v>2.1271594348719162E-3</v>
      </c>
      <c r="I18" s="171"/>
      <c r="J18" s="179"/>
      <c r="K18" s="179"/>
      <c r="L18" s="181"/>
      <c r="M18" s="160"/>
      <c r="N18" s="182"/>
      <c r="O18" s="182"/>
      <c r="P18" s="182"/>
      <c r="Q18" s="182"/>
      <c r="R18" s="182"/>
      <c r="S18" s="182"/>
      <c r="T18" s="182"/>
      <c r="U18" s="182"/>
      <c r="V18" s="182"/>
      <c r="W18" s="182"/>
    </row>
    <row r="19" spans="2:23">
      <c r="B19" s="159" t="s">
        <v>107</v>
      </c>
      <c r="C19" s="116">
        <f t="shared" si="0"/>
        <v>1</v>
      </c>
      <c r="D19" s="171">
        <v>0</v>
      </c>
      <c r="E19" s="171">
        <v>0.30423716187925004</v>
      </c>
      <c r="F19" s="171">
        <v>2.450586311524582E-3</v>
      </c>
      <c r="G19" s="171">
        <v>0</v>
      </c>
      <c r="H19" s="171">
        <v>0.6933122518092254</v>
      </c>
      <c r="I19" s="171"/>
      <c r="J19" s="179"/>
      <c r="K19" s="179"/>
      <c r="L19" s="181"/>
      <c r="M19" s="160"/>
      <c r="N19" s="182"/>
      <c r="O19" s="182"/>
      <c r="P19" s="182"/>
      <c r="Q19" s="182"/>
      <c r="R19" s="182"/>
      <c r="S19" s="182"/>
      <c r="T19" s="182"/>
      <c r="U19" s="182"/>
      <c r="V19" s="182"/>
      <c r="W19" s="182"/>
    </row>
    <row r="20" spans="2:23">
      <c r="B20" s="159" t="s">
        <v>105</v>
      </c>
      <c r="C20" s="116">
        <f t="shared" si="0"/>
        <v>1.0000000000000002</v>
      </c>
      <c r="D20" s="171">
        <v>0.89501486874578418</v>
      </c>
      <c r="E20" s="171">
        <v>0.10344161742578878</v>
      </c>
      <c r="F20" s="171">
        <v>1.4471155053672578E-5</v>
      </c>
      <c r="G20" s="171">
        <v>0</v>
      </c>
      <c r="H20" s="171">
        <v>1.5290426733733983E-3</v>
      </c>
      <c r="I20" s="171"/>
      <c r="J20" s="179"/>
      <c r="K20" s="179"/>
      <c r="L20" s="181"/>
      <c r="M20" s="160"/>
      <c r="N20" s="182"/>
      <c r="O20" s="182"/>
      <c r="P20" s="182"/>
      <c r="Q20" s="182"/>
      <c r="R20" s="182"/>
      <c r="S20" s="182"/>
      <c r="T20" s="182"/>
      <c r="U20" s="182"/>
      <c r="V20" s="182"/>
      <c r="W20" s="182"/>
    </row>
    <row r="21" spans="2:23">
      <c r="B21" s="159" t="s">
        <v>108</v>
      </c>
      <c r="C21" s="116">
        <f t="shared" si="0"/>
        <v>1</v>
      </c>
      <c r="D21" s="171">
        <v>0.87888457529110942</v>
      </c>
      <c r="E21" s="171">
        <v>0.12051649425260491</v>
      </c>
      <c r="F21" s="171">
        <v>1.6945349494911721E-5</v>
      </c>
      <c r="G21" s="171">
        <v>5.1420370881111425E-5</v>
      </c>
      <c r="H21" s="171">
        <v>5.305647359096497E-4</v>
      </c>
      <c r="I21" s="171"/>
      <c r="J21" s="179"/>
      <c r="K21" s="179"/>
      <c r="L21" s="181"/>
      <c r="M21" s="160"/>
      <c r="N21" s="182"/>
      <c r="O21" s="182"/>
      <c r="P21" s="182"/>
      <c r="Q21" s="182"/>
      <c r="R21" s="182"/>
      <c r="S21" s="182"/>
      <c r="T21" s="182"/>
      <c r="U21" s="182"/>
      <c r="V21" s="182"/>
      <c r="W21" s="182"/>
    </row>
    <row r="22" spans="2:23">
      <c r="B22" s="159" t="s">
        <v>102</v>
      </c>
      <c r="C22" s="116">
        <f t="shared" si="0"/>
        <v>1</v>
      </c>
      <c r="D22" s="171">
        <v>0</v>
      </c>
      <c r="E22" s="171">
        <v>0</v>
      </c>
      <c r="F22" s="171">
        <v>0</v>
      </c>
      <c r="G22" s="171">
        <v>1</v>
      </c>
      <c r="H22" s="171">
        <v>0</v>
      </c>
      <c r="I22" s="171"/>
      <c r="J22" s="179"/>
      <c r="K22" s="179"/>
      <c r="L22" s="181"/>
      <c r="M22" s="160"/>
      <c r="N22" s="182"/>
      <c r="O22" s="182"/>
      <c r="P22" s="182"/>
      <c r="Q22" s="182"/>
      <c r="R22" s="182"/>
      <c r="S22" s="182"/>
      <c r="T22" s="182"/>
      <c r="U22" s="182"/>
      <c r="V22" s="182"/>
      <c r="W22" s="182"/>
    </row>
    <row r="23" spans="2:23">
      <c r="B23" s="223" t="s">
        <v>402</v>
      </c>
      <c r="C23" s="116">
        <f t="shared" si="0"/>
        <v>0</v>
      </c>
      <c r="D23" s="171"/>
      <c r="E23" s="171"/>
      <c r="F23" s="171"/>
      <c r="G23" s="171"/>
      <c r="H23" s="171"/>
      <c r="I23" s="171"/>
      <c r="J23" s="179"/>
      <c r="K23" s="179"/>
      <c r="L23" s="181"/>
      <c r="M23" s="160"/>
      <c r="N23" s="182"/>
      <c r="O23" s="182"/>
      <c r="P23" s="182"/>
      <c r="Q23" s="182"/>
      <c r="R23" s="182"/>
      <c r="S23" s="182"/>
      <c r="T23" s="182"/>
      <c r="U23" s="182"/>
      <c r="V23" s="182"/>
      <c r="W23" s="182"/>
    </row>
    <row r="24" spans="2:23">
      <c r="B24" s="159" t="s">
        <v>450</v>
      </c>
      <c r="C24" s="116">
        <f t="shared" si="0"/>
        <v>1</v>
      </c>
      <c r="D24" s="171">
        <v>0.63948353997175056</v>
      </c>
      <c r="E24" s="171">
        <v>0.29905142607468904</v>
      </c>
      <c r="F24" s="171">
        <v>4.3962557366366726E-4</v>
      </c>
      <c r="G24" s="171">
        <v>4.4618275639637366E-3</v>
      </c>
      <c r="H24" s="171">
        <v>5.6563580815933122E-2</v>
      </c>
      <c r="I24" s="171"/>
      <c r="J24" s="179"/>
      <c r="K24" s="179"/>
      <c r="L24" s="181"/>
      <c r="M24" s="160"/>
      <c r="N24" s="182"/>
      <c r="O24" s="182"/>
      <c r="P24" s="182"/>
      <c r="Q24" s="182"/>
      <c r="R24" s="182"/>
      <c r="S24" s="182"/>
      <c r="T24" s="182"/>
      <c r="U24" s="182"/>
      <c r="V24" s="182"/>
      <c r="W24" s="182"/>
    </row>
    <row r="25" spans="2:23">
      <c r="B25" s="159" t="s">
        <v>470</v>
      </c>
      <c r="C25" s="116">
        <f t="shared" si="0"/>
        <v>0.99999999999999989</v>
      </c>
      <c r="D25" s="171">
        <v>0.64412009142917548</v>
      </c>
      <c r="E25" s="171">
        <v>0.27520224950964578</v>
      </c>
      <c r="F25" s="171">
        <v>3.0889790843749209E-4</v>
      </c>
      <c r="G25" s="171">
        <v>5.8761024844046217E-3</v>
      </c>
      <c r="H25" s="171">
        <v>7.4492658668336556E-2</v>
      </c>
      <c r="I25" s="171"/>
      <c r="J25" s="179"/>
      <c r="K25" s="179"/>
      <c r="L25" s="181"/>
      <c r="M25" s="160"/>
      <c r="N25" s="182"/>
      <c r="O25" s="182"/>
      <c r="P25" s="182"/>
      <c r="Q25" s="182"/>
      <c r="R25" s="182"/>
      <c r="S25" s="182"/>
      <c r="T25" s="182"/>
      <c r="U25" s="182"/>
      <c r="V25" s="182"/>
      <c r="W25" s="182"/>
    </row>
    <row r="26" spans="2:23">
      <c r="B26" s="159" t="s">
        <v>451</v>
      </c>
      <c r="C26" s="116">
        <f t="shared" si="0"/>
        <v>1</v>
      </c>
      <c r="D26" s="171">
        <v>0.31766112156849891</v>
      </c>
      <c r="E26" s="171">
        <v>0.27757113503219338</v>
      </c>
      <c r="F26" s="171">
        <v>0</v>
      </c>
      <c r="G26" s="171">
        <v>2.959429395801258E-2</v>
      </c>
      <c r="H26" s="171">
        <v>0.3751734494412951</v>
      </c>
      <c r="I26" s="171"/>
      <c r="J26" s="179"/>
      <c r="K26" s="179"/>
      <c r="L26" s="181"/>
      <c r="M26" s="160"/>
      <c r="N26" s="182"/>
      <c r="O26" s="182"/>
      <c r="P26" s="182"/>
      <c r="Q26" s="182"/>
      <c r="R26" s="182"/>
      <c r="S26" s="182"/>
      <c r="T26" s="182"/>
      <c r="U26" s="182"/>
      <c r="V26" s="182"/>
      <c r="W26" s="182"/>
    </row>
    <row r="27" spans="2:23">
      <c r="B27" s="159" t="s">
        <v>109</v>
      </c>
      <c r="C27" s="116">
        <f t="shared" si="0"/>
        <v>1</v>
      </c>
      <c r="D27" s="171">
        <v>0.61892422776697775</v>
      </c>
      <c r="E27" s="171">
        <v>0.38021051424161068</v>
      </c>
      <c r="F27" s="171">
        <v>8.6525799141160963E-4</v>
      </c>
      <c r="G27" s="171">
        <v>0</v>
      </c>
      <c r="H27" s="171">
        <v>0</v>
      </c>
      <c r="I27" s="171"/>
      <c r="J27" s="179"/>
      <c r="K27" s="179"/>
      <c r="L27" s="181"/>
      <c r="M27" s="160"/>
      <c r="N27" s="182"/>
      <c r="O27" s="182"/>
      <c r="P27" s="182"/>
      <c r="Q27" s="182"/>
      <c r="R27" s="182"/>
      <c r="S27" s="182"/>
      <c r="T27" s="182"/>
      <c r="U27" s="182"/>
      <c r="V27" s="182"/>
      <c r="W27" s="182"/>
    </row>
    <row r="28" spans="2:23">
      <c r="B28" s="159" t="s">
        <v>452</v>
      </c>
      <c r="C28" s="116">
        <f t="shared" si="0"/>
        <v>1</v>
      </c>
      <c r="D28" s="171">
        <v>0.65551081706956882</v>
      </c>
      <c r="E28" s="171">
        <v>0.22772936469124705</v>
      </c>
      <c r="F28" s="171">
        <v>5.7374676394736902E-5</v>
      </c>
      <c r="G28" s="171">
        <v>8.5326127803826163E-3</v>
      </c>
      <c r="H28" s="171">
        <v>0.10816983078240683</v>
      </c>
      <c r="I28" s="171"/>
      <c r="J28" s="179"/>
      <c r="K28" s="179"/>
      <c r="L28" s="181"/>
      <c r="M28" s="160"/>
      <c r="N28" s="182"/>
      <c r="O28" s="182"/>
      <c r="P28" s="182"/>
      <c r="Q28" s="182"/>
      <c r="R28" s="182"/>
      <c r="S28" s="182"/>
      <c r="T28" s="182"/>
      <c r="U28" s="182"/>
      <c r="V28" s="182"/>
      <c r="W28" s="182"/>
    </row>
    <row r="29" spans="2:23">
      <c r="B29" s="159" t="s">
        <v>448</v>
      </c>
      <c r="C29" s="116">
        <f t="shared" si="0"/>
        <v>1.0000000000000002</v>
      </c>
      <c r="D29" s="171">
        <v>0.26598237938428454</v>
      </c>
      <c r="E29" s="171">
        <v>0.20027578115494971</v>
      </c>
      <c r="F29" s="171">
        <v>3.3420946368583444E-4</v>
      </c>
      <c r="G29" s="171">
        <v>0.24055163473452362</v>
      </c>
      <c r="H29" s="171">
        <v>0.29285599526255646</v>
      </c>
      <c r="I29" s="171"/>
      <c r="J29" s="179"/>
      <c r="K29" s="179"/>
      <c r="L29" s="181"/>
      <c r="M29" s="160"/>
      <c r="N29" s="182"/>
      <c r="O29" s="182"/>
      <c r="P29" s="182"/>
      <c r="Q29" s="182"/>
      <c r="R29" s="182"/>
      <c r="S29" s="182"/>
      <c r="T29" s="182"/>
      <c r="U29" s="182"/>
      <c r="V29" s="182"/>
      <c r="W29" s="182"/>
    </row>
    <row r="30" spans="2:23">
      <c r="B30" s="159" t="s">
        <v>103</v>
      </c>
      <c r="C30" s="116">
        <f t="shared" si="0"/>
        <v>1</v>
      </c>
      <c r="D30" s="171">
        <v>0.35023102497732866</v>
      </c>
      <c r="E30" s="171">
        <v>0.2637121762516933</v>
      </c>
      <c r="F30" s="171">
        <v>4.4006871167469888E-4</v>
      </c>
      <c r="G30" s="171">
        <v>0</v>
      </c>
      <c r="H30" s="171">
        <v>0.3856167300593033</v>
      </c>
      <c r="I30" s="171"/>
      <c r="J30" s="179"/>
      <c r="K30" s="179"/>
      <c r="L30" s="181"/>
      <c r="M30" s="160"/>
      <c r="N30" s="182"/>
      <c r="O30" s="182"/>
      <c r="P30" s="182"/>
      <c r="Q30" s="182"/>
      <c r="R30" s="182"/>
      <c r="S30" s="182"/>
      <c r="T30" s="182"/>
      <c r="U30" s="182"/>
      <c r="V30" s="182"/>
      <c r="W30" s="182"/>
    </row>
    <row r="31" spans="2:23">
      <c r="B31" s="159" t="s">
        <v>471</v>
      </c>
      <c r="C31" s="116">
        <f t="shared" si="0"/>
        <v>1</v>
      </c>
      <c r="D31" s="171">
        <v>0.95252405853873579</v>
      </c>
      <c r="E31" s="171">
        <v>4.7353395220116161E-2</v>
      </c>
      <c r="F31" s="171">
        <v>1.2254624114800352E-4</v>
      </c>
      <c r="G31" s="171">
        <v>0</v>
      </c>
      <c r="H31" s="171">
        <v>0</v>
      </c>
      <c r="I31" s="171"/>
      <c r="J31" s="179"/>
      <c r="K31" s="179"/>
      <c r="L31" s="181"/>
      <c r="M31" s="160"/>
      <c r="N31" s="182"/>
      <c r="O31" s="182"/>
      <c r="P31" s="182"/>
      <c r="Q31" s="182"/>
      <c r="R31" s="182"/>
      <c r="S31" s="182"/>
      <c r="T31" s="182"/>
      <c r="U31" s="182"/>
      <c r="V31" s="182"/>
      <c r="W31" s="182"/>
    </row>
    <row r="32" spans="2:23">
      <c r="B32" s="159"/>
      <c r="C32" s="116">
        <f t="shared" si="0"/>
        <v>0</v>
      </c>
      <c r="D32" s="171"/>
      <c r="E32" s="171"/>
      <c r="F32" s="171"/>
      <c r="G32" s="171"/>
      <c r="H32" s="171"/>
      <c r="I32" s="171"/>
      <c r="J32" s="179"/>
      <c r="K32" s="179"/>
      <c r="L32" s="181"/>
      <c r="M32" s="160"/>
      <c r="N32" s="182"/>
      <c r="O32" s="182"/>
      <c r="P32" s="182"/>
      <c r="Q32" s="182"/>
      <c r="R32" s="182"/>
      <c r="S32" s="182"/>
      <c r="T32" s="182"/>
      <c r="U32" s="182"/>
      <c r="V32" s="182"/>
      <c r="W32" s="182"/>
    </row>
    <row r="33" spans="2:23">
      <c r="B33" s="159"/>
      <c r="C33" s="116">
        <f t="shared" si="0"/>
        <v>0</v>
      </c>
      <c r="D33" s="171"/>
      <c r="E33" s="171"/>
      <c r="F33" s="171"/>
      <c r="G33" s="171"/>
      <c r="H33" s="171"/>
      <c r="I33" s="171"/>
      <c r="J33" s="179"/>
      <c r="K33" s="179"/>
      <c r="L33" s="181"/>
      <c r="M33" s="160"/>
      <c r="N33" s="182"/>
      <c r="O33" s="182"/>
      <c r="P33" s="182"/>
      <c r="Q33" s="182"/>
      <c r="R33" s="182"/>
      <c r="S33" s="182"/>
      <c r="T33" s="182"/>
      <c r="U33" s="182"/>
      <c r="V33" s="182"/>
      <c r="W33" s="182"/>
    </row>
    <row r="34" spans="2:23">
      <c r="B34" s="159"/>
      <c r="C34" s="116">
        <f t="shared" si="0"/>
        <v>0</v>
      </c>
      <c r="D34" s="171"/>
      <c r="E34" s="171"/>
      <c r="F34" s="171"/>
      <c r="G34" s="171"/>
      <c r="H34" s="171"/>
      <c r="I34" s="171"/>
      <c r="J34" s="179"/>
      <c r="K34" s="179"/>
      <c r="L34" s="181"/>
      <c r="M34" s="160"/>
      <c r="N34" s="182"/>
      <c r="O34" s="182"/>
      <c r="P34" s="182"/>
      <c r="Q34" s="182"/>
      <c r="R34" s="182"/>
      <c r="S34" s="182"/>
      <c r="T34" s="182"/>
      <c r="U34" s="182"/>
      <c r="V34" s="182"/>
      <c r="W34" s="182"/>
    </row>
    <row r="35" spans="2:23">
      <c r="B35" s="159"/>
      <c r="C35" s="116">
        <f t="shared" si="0"/>
        <v>0</v>
      </c>
      <c r="D35" s="179"/>
      <c r="E35" s="179"/>
      <c r="F35" s="179"/>
      <c r="G35" s="179"/>
      <c r="H35" s="179"/>
      <c r="I35" s="179"/>
      <c r="J35" s="179"/>
      <c r="K35" s="179"/>
      <c r="L35" s="181"/>
      <c r="M35" s="160"/>
      <c r="N35" s="182"/>
      <c r="O35" s="182"/>
      <c r="P35" s="182"/>
      <c r="Q35" s="182"/>
      <c r="R35" s="182"/>
      <c r="S35" s="182"/>
      <c r="T35" s="182"/>
      <c r="U35" s="182"/>
      <c r="V35" s="182"/>
      <c r="W35" s="182"/>
    </row>
    <row r="36" spans="2:23">
      <c r="B36" s="159"/>
      <c r="C36" s="34">
        <f t="shared" si="0"/>
        <v>0</v>
      </c>
      <c r="D36" s="179"/>
      <c r="E36" s="179"/>
      <c r="F36" s="179"/>
      <c r="G36" s="179"/>
      <c r="H36" s="179"/>
      <c r="I36" s="179"/>
      <c r="J36" s="179"/>
      <c r="K36" s="179"/>
      <c r="L36" s="181"/>
      <c r="M36" s="160"/>
      <c r="N36" s="182"/>
      <c r="O36" s="182"/>
      <c r="P36" s="182"/>
      <c r="Q36" s="182"/>
      <c r="R36" s="182"/>
      <c r="S36" s="182"/>
      <c r="T36" s="182"/>
      <c r="U36" s="182"/>
      <c r="V36" s="182"/>
      <c r="W36" s="182"/>
    </row>
    <row r="37" spans="2:23">
      <c r="B37" s="159"/>
      <c r="C37" s="34">
        <f t="shared" si="0"/>
        <v>0</v>
      </c>
      <c r="D37" s="179"/>
      <c r="E37" s="179"/>
      <c r="F37" s="179"/>
      <c r="G37" s="179"/>
      <c r="H37" s="179"/>
      <c r="I37" s="179"/>
      <c r="J37" s="179"/>
      <c r="K37" s="179"/>
      <c r="L37" s="181"/>
      <c r="M37" s="160"/>
      <c r="N37" s="182"/>
      <c r="O37" s="182"/>
      <c r="P37" s="182"/>
      <c r="Q37" s="182"/>
      <c r="R37" s="182"/>
      <c r="S37" s="182"/>
      <c r="T37" s="182"/>
      <c r="U37" s="182"/>
      <c r="V37" s="182"/>
      <c r="W37" s="182"/>
    </row>
    <row r="38" spans="2:23">
      <c r="B38" s="159"/>
      <c r="C38" s="34">
        <f t="shared" si="0"/>
        <v>0</v>
      </c>
      <c r="D38" s="179"/>
      <c r="E38" s="179"/>
      <c r="F38" s="179"/>
      <c r="G38" s="179"/>
      <c r="H38" s="179"/>
      <c r="I38" s="179"/>
      <c r="J38" s="179"/>
      <c r="K38" s="179"/>
      <c r="L38" s="160"/>
      <c r="M38" s="160"/>
      <c r="N38" s="182"/>
      <c r="O38" s="182"/>
      <c r="P38" s="182"/>
      <c r="Q38" s="182"/>
      <c r="R38" s="182"/>
      <c r="S38" s="182"/>
      <c r="T38" s="182"/>
      <c r="U38" s="182"/>
      <c r="V38" s="182"/>
      <c r="W38" s="182"/>
    </row>
    <row r="39" spans="2:23">
      <c r="B39" s="159"/>
      <c r="C39" s="34">
        <f t="shared" si="0"/>
        <v>0</v>
      </c>
      <c r="D39" s="179"/>
      <c r="E39" s="179"/>
      <c r="F39" s="179"/>
      <c r="G39" s="179"/>
      <c r="H39" s="179"/>
      <c r="I39" s="179"/>
      <c r="J39" s="179"/>
      <c r="K39" s="179"/>
      <c r="L39" s="160"/>
      <c r="M39" s="160"/>
      <c r="N39" s="182"/>
      <c r="O39" s="182"/>
      <c r="P39" s="182"/>
      <c r="Q39" s="182"/>
      <c r="R39" s="182"/>
      <c r="S39" s="182"/>
      <c r="T39" s="182"/>
      <c r="U39" s="182"/>
      <c r="V39" s="182"/>
      <c r="W39" s="182"/>
    </row>
    <row r="40" spans="2:23">
      <c r="B40" s="159"/>
      <c r="C40" s="34">
        <f t="shared" ref="C40:C63" si="1">SUM(D40:R40)</f>
        <v>0</v>
      </c>
      <c r="D40" s="179"/>
      <c r="E40" s="179"/>
      <c r="F40" s="179"/>
      <c r="G40" s="179"/>
      <c r="H40" s="179"/>
      <c r="I40" s="179"/>
      <c r="J40" s="179"/>
      <c r="K40" s="179"/>
      <c r="L40" s="160"/>
      <c r="M40" s="160"/>
      <c r="N40" s="182"/>
      <c r="O40" s="182"/>
      <c r="P40" s="182"/>
      <c r="Q40" s="182"/>
      <c r="R40" s="182"/>
      <c r="S40" s="182"/>
      <c r="T40" s="182"/>
      <c r="U40" s="182"/>
      <c r="V40" s="182"/>
      <c r="W40" s="182"/>
    </row>
    <row r="41" spans="2:23">
      <c r="B41" s="159"/>
      <c r="C41" s="34">
        <f t="shared" si="1"/>
        <v>0</v>
      </c>
      <c r="D41" s="179"/>
      <c r="E41" s="179"/>
      <c r="F41" s="179"/>
      <c r="G41" s="179"/>
      <c r="H41" s="179"/>
      <c r="I41" s="179"/>
      <c r="J41" s="179"/>
      <c r="K41" s="179"/>
      <c r="L41" s="160"/>
      <c r="M41" s="160"/>
      <c r="N41" s="182"/>
      <c r="O41" s="182"/>
      <c r="P41" s="182"/>
      <c r="Q41" s="182"/>
      <c r="R41" s="182"/>
      <c r="S41" s="182"/>
      <c r="T41" s="182"/>
      <c r="U41" s="182"/>
      <c r="V41" s="182"/>
      <c r="W41" s="182"/>
    </row>
    <row r="42" spans="2:23">
      <c r="B42" s="159"/>
      <c r="C42" s="34">
        <f t="shared" si="1"/>
        <v>0</v>
      </c>
      <c r="D42" s="179"/>
      <c r="E42" s="179"/>
      <c r="F42" s="179"/>
      <c r="G42" s="179"/>
      <c r="H42" s="179"/>
      <c r="I42" s="179"/>
      <c r="J42" s="179"/>
      <c r="K42" s="179"/>
      <c r="L42" s="160"/>
      <c r="M42" s="160"/>
      <c r="N42" s="182"/>
      <c r="O42" s="182"/>
      <c r="P42" s="182"/>
      <c r="Q42" s="182"/>
      <c r="R42" s="182"/>
      <c r="S42" s="182"/>
      <c r="T42" s="182"/>
      <c r="U42" s="182"/>
      <c r="V42" s="182"/>
      <c r="W42" s="182"/>
    </row>
    <row r="43" spans="2:23">
      <c r="B43" s="159"/>
      <c r="C43" s="34">
        <f t="shared" si="1"/>
        <v>0</v>
      </c>
      <c r="D43" s="183"/>
      <c r="E43" s="183"/>
      <c r="F43" s="183"/>
      <c r="G43" s="183"/>
      <c r="H43" s="183"/>
      <c r="I43" s="183"/>
      <c r="J43" s="183"/>
      <c r="K43" s="183"/>
      <c r="L43" s="184"/>
      <c r="M43" s="184"/>
      <c r="N43" s="182"/>
      <c r="O43" s="182"/>
      <c r="P43" s="182"/>
      <c r="Q43" s="182"/>
      <c r="R43" s="182"/>
      <c r="S43" s="182"/>
      <c r="T43" s="182"/>
      <c r="U43" s="182"/>
      <c r="V43" s="182"/>
      <c r="W43" s="182"/>
    </row>
    <row r="44" spans="2:23">
      <c r="B44" s="159"/>
      <c r="C44" s="34">
        <f t="shared" si="1"/>
        <v>0</v>
      </c>
      <c r="D44" s="183"/>
      <c r="E44" s="183"/>
      <c r="F44" s="183"/>
      <c r="G44" s="183"/>
      <c r="H44" s="183"/>
      <c r="I44" s="183"/>
      <c r="J44" s="183"/>
      <c r="K44" s="183"/>
      <c r="L44" s="184"/>
      <c r="M44" s="184"/>
      <c r="N44" s="182"/>
      <c r="O44" s="182"/>
      <c r="P44" s="182"/>
      <c r="Q44" s="182"/>
      <c r="R44" s="182"/>
      <c r="S44" s="182"/>
      <c r="T44" s="182"/>
      <c r="U44" s="182"/>
      <c r="V44" s="182"/>
      <c r="W44" s="182"/>
    </row>
    <row r="45" spans="2:23">
      <c r="B45" s="159"/>
      <c r="C45" s="34">
        <f t="shared" si="1"/>
        <v>0</v>
      </c>
      <c r="D45" s="179"/>
      <c r="E45" s="179"/>
      <c r="F45" s="179"/>
      <c r="G45" s="179"/>
      <c r="H45" s="179"/>
      <c r="I45" s="179"/>
      <c r="J45" s="179"/>
      <c r="K45" s="179"/>
      <c r="L45" s="184"/>
      <c r="M45" s="184"/>
      <c r="N45" s="182"/>
      <c r="O45" s="182"/>
      <c r="P45" s="182"/>
      <c r="Q45" s="182"/>
      <c r="R45" s="182"/>
      <c r="S45" s="182"/>
      <c r="T45" s="182"/>
      <c r="U45" s="182"/>
      <c r="V45" s="182"/>
      <c r="W45" s="182"/>
    </row>
    <row r="46" spans="2:23">
      <c r="B46" s="159"/>
      <c r="C46" s="34">
        <f t="shared" si="1"/>
        <v>0</v>
      </c>
      <c r="D46" s="179"/>
      <c r="E46" s="179"/>
      <c r="F46" s="179"/>
      <c r="G46" s="179"/>
      <c r="H46" s="179"/>
      <c r="I46" s="179"/>
      <c r="J46" s="179"/>
      <c r="K46" s="179"/>
      <c r="L46" s="184"/>
      <c r="M46" s="184"/>
      <c r="N46" s="182"/>
      <c r="O46" s="182"/>
      <c r="P46" s="182"/>
      <c r="Q46" s="182"/>
      <c r="R46" s="182"/>
      <c r="S46" s="182"/>
      <c r="T46" s="182"/>
      <c r="U46" s="182"/>
      <c r="V46" s="182"/>
      <c r="W46" s="182"/>
    </row>
    <row r="47" spans="2:23">
      <c r="B47" s="159"/>
      <c r="C47" s="34">
        <f t="shared" si="1"/>
        <v>0</v>
      </c>
      <c r="D47" s="184"/>
      <c r="E47" s="184"/>
      <c r="F47" s="184"/>
      <c r="G47" s="184"/>
      <c r="H47" s="184"/>
      <c r="I47" s="184"/>
      <c r="J47" s="184"/>
      <c r="K47" s="184"/>
      <c r="L47" s="184"/>
      <c r="M47" s="184"/>
      <c r="N47" s="182"/>
      <c r="O47" s="182"/>
      <c r="P47" s="182"/>
      <c r="Q47" s="182"/>
      <c r="R47" s="182"/>
      <c r="S47" s="182"/>
      <c r="T47" s="182"/>
      <c r="U47" s="182"/>
      <c r="V47" s="182"/>
      <c r="W47" s="182"/>
    </row>
    <row r="48" spans="2:23">
      <c r="B48" s="159"/>
      <c r="C48" s="34">
        <f t="shared" si="1"/>
        <v>0</v>
      </c>
      <c r="D48" s="184"/>
      <c r="E48" s="184"/>
      <c r="F48" s="184"/>
      <c r="G48" s="184"/>
      <c r="H48" s="184"/>
      <c r="I48" s="184"/>
      <c r="J48" s="184"/>
      <c r="K48" s="184"/>
      <c r="L48" s="184"/>
      <c r="M48" s="184"/>
      <c r="N48" s="182"/>
      <c r="O48" s="182"/>
      <c r="P48" s="182"/>
      <c r="Q48" s="182"/>
      <c r="R48" s="182"/>
      <c r="S48" s="182"/>
      <c r="T48" s="182"/>
      <c r="U48" s="182"/>
      <c r="V48" s="182"/>
      <c r="W48" s="182"/>
    </row>
    <row r="49" spans="2:23">
      <c r="B49" s="159"/>
      <c r="C49" s="34">
        <f t="shared" si="1"/>
        <v>0</v>
      </c>
      <c r="D49" s="184"/>
      <c r="E49" s="184"/>
      <c r="F49" s="184"/>
      <c r="G49" s="184"/>
      <c r="H49" s="184"/>
      <c r="I49" s="184"/>
      <c r="J49" s="184"/>
      <c r="K49" s="184"/>
      <c r="L49" s="184"/>
      <c r="M49" s="184"/>
      <c r="N49" s="182"/>
      <c r="O49" s="182"/>
      <c r="P49" s="182"/>
      <c r="Q49" s="182"/>
      <c r="R49" s="182"/>
      <c r="S49" s="182"/>
      <c r="T49" s="182"/>
      <c r="U49" s="182"/>
      <c r="V49" s="182"/>
      <c r="W49" s="182"/>
    </row>
    <row r="50" spans="2:23">
      <c r="B50" s="159"/>
      <c r="C50" s="34">
        <f t="shared" si="1"/>
        <v>0</v>
      </c>
      <c r="D50" s="184"/>
      <c r="E50" s="184"/>
      <c r="F50" s="184"/>
      <c r="G50" s="184"/>
      <c r="H50" s="184"/>
      <c r="I50" s="184"/>
      <c r="J50" s="184"/>
      <c r="K50" s="182"/>
      <c r="L50" s="182"/>
      <c r="M50" s="182"/>
      <c r="N50" s="182"/>
      <c r="O50" s="182"/>
      <c r="P50" s="182"/>
      <c r="Q50" s="182"/>
      <c r="R50" s="182"/>
      <c r="S50" s="182"/>
      <c r="T50" s="182"/>
      <c r="U50" s="182"/>
      <c r="V50" s="182"/>
      <c r="W50" s="182"/>
    </row>
    <row r="51" spans="2:23">
      <c r="B51" s="159"/>
      <c r="C51" s="34">
        <f t="shared" si="1"/>
        <v>0</v>
      </c>
      <c r="D51" s="184"/>
      <c r="E51" s="184"/>
      <c r="F51" s="184"/>
      <c r="G51" s="184"/>
      <c r="H51" s="184"/>
      <c r="I51" s="184"/>
      <c r="J51" s="184"/>
      <c r="K51" s="182"/>
      <c r="L51" s="182"/>
      <c r="M51" s="182"/>
      <c r="N51" s="182"/>
      <c r="O51" s="182"/>
      <c r="P51" s="182"/>
      <c r="Q51" s="182"/>
      <c r="R51" s="182"/>
      <c r="S51" s="182"/>
      <c r="T51" s="182"/>
      <c r="U51" s="182"/>
      <c r="V51" s="182"/>
      <c r="W51" s="182"/>
    </row>
    <row r="52" spans="2:23">
      <c r="B52" s="159"/>
      <c r="C52" s="34">
        <f t="shared" si="1"/>
        <v>0</v>
      </c>
      <c r="D52" s="184"/>
      <c r="E52" s="184"/>
      <c r="F52" s="184"/>
      <c r="G52" s="184"/>
      <c r="H52" s="184"/>
      <c r="I52" s="184"/>
      <c r="J52" s="184"/>
      <c r="K52" s="182"/>
      <c r="L52" s="182"/>
      <c r="M52" s="182"/>
      <c r="N52" s="182"/>
      <c r="O52" s="182"/>
      <c r="P52" s="182"/>
      <c r="Q52" s="182"/>
      <c r="R52" s="182"/>
      <c r="S52" s="182"/>
      <c r="T52" s="182"/>
      <c r="U52" s="182"/>
      <c r="V52" s="182"/>
      <c r="W52" s="182"/>
    </row>
    <row r="53" spans="2:23">
      <c r="B53" s="159"/>
      <c r="C53" s="34">
        <f t="shared" si="1"/>
        <v>0</v>
      </c>
      <c r="D53" s="184"/>
      <c r="E53" s="184"/>
      <c r="F53" s="184"/>
      <c r="G53" s="184"/>
      <c r="H53" s="184"/>
      <c r="I53" s="184"/>
      <c r="J53" s="182"/>
      <c r="K53" s="182"/>
      <c r="L53" s="182"/>
      <c r="M53" s="182"/>
      <c r="N53" s="182"/>
      <c r="O53" s="182"/>
      <c r="P53" s="182"/>
      <c r="Q53" s="182"/>
      <c r="R53" s="182"/>
      <c r="S53" s="182"/>
      <c r="T53" s="182"/>
      <c r="U53" s="182"/>
      <c r="V53" s="182"/>
      <c r="W53" s="182"/>
    </row>
    <row r="54" spans="2:23">
      <c r="B54" s="159"/>
      <c r="C54" s="34">
        <f t="shared" si="1"/>
        <v>0</v>
      </c>
      <c r="D54" s="184"/>
      <c r="E54" s="184"/>
      <c r="F54" s="184"/>
      <c r="G54" s="184"/>
      <c r="H54" s="184"/>
      <c r="I54" s="184"/>
      <c r="J54" s="184"/>
      <c r="K54" s="182"/>
      <c r="L54" s="182"/>
      <c r="M54" s="182"/>
      <c r="N54" s="182"/>
      <c r="O54" s="182"/>
      <c r="P54" s="182"/>
      <c r="Q54" s="182"/>
      <c r="R54" s="182"/>
      <c r="S54" s="182"/>
      <c r="T54" s="182"/>
      <c r="U54" s="182"/>
      <c r="V54" s="182"/>
      <c r="W54" s="182"/>
    </row>
    <row r="55" spans="2:23">
      <c r="B55" s="159"/>
      <c r="C55" s="34">
        <f t="shared" si="1"/>
        <v>0</v>
      </c>
      <c r="D55" s="184"/>
      <c r="E55" s="184"/>
      <c r="F55" s="184"/>
      <c r="G55" s="184"/>
      <c r="H55" s="184"/>
      <c r="I55" s="184"/>
      <c r="J55" s="182"/>
      <c r="K55" s="182"/>
      <c r="L55" s="182"/>
      <c r="M55" s="182"/>
      <c r="N55" s="182"/>
      <c r="O55" s="182"/>
      <c r="P55" s="182"/>
      <c r="Q55" s="182"/>
      <c r="R55" s="182"/>
      <c r="S55" s="182"/>
      <c r="T55" s="182"/>
      <c r="U55" s="182"/>
      <c r="V55" s="182"/>
      <c r="W55" s="182"/>
    </row>
    <row r="56" spans="2:23">
      <c r="B56" s="159"/>
      <c r="C56" s="34">
        <f t="shared" si="1"/>
        <v>0</v>
      </c>
      <c r="D56" s="184"/>
      <c r="E56" s="184"/>
      <c r="F56" s="184"/>
      <c r="G56" s="184"/>
      <c r="H56" s="184"/>
      <c r="I56" s="184"/>
      <c r="J56" s="182"/>
      <c r="K56" s="182"/>
      <c r="L56" s="182"/>
      <c r="M56" s="182"/>
      <c r="N56" s="182"/>
      <c r="O56" s="182"/>
      <c r="P56" s="182"/>
      <c r="Q56" s="182"/>
      <c r="R56" s="182"/>
      <c r="S56" s="182"/>
      <c r="T56" s="182"/>
      <c r="U56" s="182"/>
      <c r="V56" s="182"/>
      <c r="W56" s="182"/>
    </row>
    <row r="57" spans="2:23">
      <c r="B57" s="159"/>
      <c r="C57" s="34">
        <f t="shared" si="1"/>
        <v>0</v>
      </c>
      <c r="D57" s="184"/>
      <c r="E57" s="184"/>
      <c r="F57" s="184"/>
      <c r="G57" s="184"/>
      <c r="H57" s="184"/>
      <c r="I57" s="184"/>
      <c r="J57" s="182"/>
      <c r="K57" s="182"/>
      <c r="L57" s="182"/>
      <c r="M57" s="182"/>
      <c r="N57" s="182"/>
      <c r="O57" s="182"/>
      <c r="P57" s="182"/>
      <c r="Q57" s="182"/>
      <c r="R57" s="182"/>
      <c r="S57" s="182"/>
      <c r="T57" s="182"/>
      <c r="U57" s="182"/>
      <c r="V57" s="182"/>
      <c r="W57" s="182"/>
    </row>
    <row r="58" spans="2:23">
      <c r="B58" s="159"/>
      <c r="C58" s="34">
        <f t="shared" si="1"/>
        <v>0</v>
      </c>
      <c r="D58" s="184"/>
      <c r="E58" s="184"/>
      <c r="F58" s="184"/>
      <c r="G58" s="184"/>
      <c r="H58" s="184"/>
      <c r="I58" s="184"/>
      <c r="J58" s="182"/>
      <c r="K58" s="182"/>
      <c r="L58" s="182"/>
      <c r="M58" s="182"/>
      <c r="N58" s="182"/>
      <c r="O58" s="182"/>
      <c r="P58" s="182"/>
      <c r="Q58" s="182"/>
      <c r="R58" s="182"/>
      <c r="S58" s="182"/>
      <c r="T58" s="182"/>
      <c r="U58" s="182"/>
      <c r="V58" s="182"/>
      <c r="W58" s="182"/>
    </row>
    <row r="59" spans="2:23">
      <c r="B59" s="159"/>
      <c r="C59" s="34">
        <f t="shared" si="1"/>
        <v>0</v>
      </c>
      <c r="D59" s="184"/>
      <c r="E59" s="184"/>
      <c r="F59" s="184"/>
      <c r="G59" s="184"/>
      <c r="H59" s="184"/>
      <c r="I59" s="184"/>
      <c r="J59" s="182"/>
      <c r="K59" s="182"/>
      <c r="L59" s="182"/>
      <c r="M59" s="182"/>
      <c r="N59" s="182"/>
      <c r="O59" s="182"/>
      <c r="P59" s="182"/>
      <c r="Q59" s="182"/>
      <c r="R59" s="182"/>
      <c r="S59" s="182"/>
      <c r="T59" s="182"/>
      <c r="U59" s="182"/>
      <c r="V59" s="182"/>
      <c r="W59" s="182"/>
    </row>
    <row r="60" spans="2:23">
      <c r="B60" s="159"/>
      <c r="C60" s="34">
        <f t="shared" si="1"/>
        <v>0</v>
      </c>
      <c r="D60" s="184"/>
      <c r="E60" s="184"/>
      <c r="F60" s="184"/>
      <c r="G60" s="184"/>
      <c r="H60" s="184"/>
      <c r="I60" s="184"/>
      <c r="J60" s="182"/>
      <c r="K60" s="182"/>
      <c r="L60" s="182"/>
      <c r="M60" s="182"/>
      <c r="N60" s="182"/>
      <c r="O60" s="182"/>
      <c r="P60" s="182"/>
      <c r="Q60" s="182"/>
      <c r="R60" s="182"/>
      <c r="S60" s="182"/>
      <c r="T60" s="182"/>
      <c r="U60" s="182"/>
      <c r="V60" s="182"/>
      <c r="W60" s="182"/>
    </row>
    <row r="61" spans="2:23">
      <c r="B61" s="159"/>
      <c r="C61" s="34">
        <f t="shared" si="1"/>
        <v>0</v>
      </c>
      <c r="D61" s="184"/>
      <c r="E61" s="184"/>
      <c r="F61" s="184"/>
      <c r="G61" s="184"/>
      <c r="H61" s="184"/>
      <c r="I61" s="184"/>
      <c r="J61" s="184"/>
      <c r="K61" s="184"/>
      <c r="L61" s="184"/>
      <c r="M61" s="182"/>
      <c r="N61" s="182"/>
      <c r="O61" s="182"/>
      <c r="P61" s="182"/>
      <c r="Q61" s="182"/>
      <c r="R61" s="182"/>
      <c r="S61" s="182"/>
      <c r="T61" s="182"/>
      <c r="U61" s="182"/>
      <c r="V61" s="182"/>
      <c r="W61" s="182"/>
    </row>
    <row r="62" spans="2:23">
      <c r="B62" s="159"/>
      <c r="C62" s="34">
        <f t="shared" si="1"/>
        <v>0</v>
      </c>
      <c r="D62" s="160"/>
      <c r="E62" s="160"/>
      <c r="F62" s="160"/>
      <c r="G62" s="160"/>
      <c r="H62" s="160"/>
      <c r="I62" s="160"/>
      <c r="J62" s="184"/>
      <c r="K62" s="184"/>
      <c r="L62" s="184"/>
      <c r="M62" s="182"/>
      <c r="N62" s="182"/>
      <c r="O62" s="182"/>
      <c r="P62" s="182"/>
      <c r="Q62" s="182"/>
      <c r="R62" s="182"/>
      <c r="S62" s="182"/>
      <c r="T62" s="182"/>
      <c r="U62" s="182"/>
      <c r="V62" s="182"/>
      <c r="W62" s="182"/>
    </row>
    <row r="63" spans="2:23">
      <c r="B63" s="159"/>
      <c r="C63" s="34">
        <f t="shared" si="1"/>
        <v>0</v>
      </c>
      <c r="D63" s="184"/>
      <c r="E63" s="184"/>
      <c r="F63" s="184"/>
      <c r="G63" s="184"/>
      <c r="H63" s="184"/>
      <c r="I63" s="184"/>
      <c r="J63" s="184"/>
      <c r="K63" s="184"/>
      <c r="L63" s="184"/>
      <c r="M63" s="182"/>
      <c r="N63" s="182"/>
      <c r="O63" s="182"/>
      <c r="P63" s="182"/>
      <c r="Q63" s="182"/>
      <c r="R63" s="182"/>
      <c r="S63" s="182"/>
      <c r="T63" s="182"/>
      <c r="U63" s="182"/>
      <c r="V63" s="182"/>
      <c r="W63" s="182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">
    <tabColor theme="9"/>
  </sheetPr>
  <dimension ref="A1:Y396"/>
  <sheetViews>
    <sheetView workbookViewId="0"/>
  </sheetViews>
  <sheetFormatPr defaultColWidth="9.15234375" defaultRowHeight="14.6" outlineLevelRow="2"/>
  <cols>
    <col min="1" max="1" width="5.3046875" style="31" customWidth="1"/>
    <col min="2" max="2" width="60.3046875" customWidth="1"/>
    <col min="3" max="3" width="12.3046875" style="31" bestFit="1" customWidth="1"/>
    <col min="4" max="4" width="14.69140625" bestFit="1" customWidth="1"/>
    <col min="5" max="5" width="25.3828125" customWidth="1"/>
    <col min="6" max="6" width="16" bestFit="1" customWidth="1"/>
    <col min="7" max="7" width="17.15234375" bestFit="1" customWidth="1"/>
    <col min="8" max="8" width="35.53515625" customWidth="1"/>
    <col min="9" max="9" width="15" bestFit="1" customWidth="1"/>
    <col min="10" max="10" width="21.53515625" customWidth="1"/>
    <col min="11" max="11" width="6.15234375" customWidth="1"/>
    <col min="12" max="12" width="10" customWidth="1"/>
    <col min="13" max="13" width="6.15234375" customWidth="1"/>
    <col min="15" max="15" width="19.3828125" style="33" customWidth="1"/>
    <col min="16" max="16" width="17.3828125" style="33" customWidth="1"/>
    <col min="17" max="17" width="16.84375" bestFit="1" customWidth="1"/>
    <col min="18" max="18" width="14.3046875" style="33" bestFit="1" customWidth="1"/>
    <col min="19" max="19" width="3.53515625" customWidth="1"/>
    <col min="21" max="21" width="18.3828125" bestFit="1" customWidth="1"/>
    <col min="22" max="22" width="15.84375" bestFit="1" customWidth="1"/>
    <col min="23" max="23" width="21.3828125" bestFit="1" customWidth="1"/>
  </cols>
  <sheetData>
    <row r="1" spans="1:25">
      <c r="B1" s="11" t="str">
        <f>'General Inputs'!$D9</f>
        <v>COLUMBIA GAS OF KENTUCKY, INC.</v>
      </c>
    </row>
    <row r="2" spans="1:25">
      <c r="B2" s="11" t="str">
        <f>'General Inputs'!$D10</f>
        <v>Gas Class Cost of Service Study - Average of Customer-Demand and Demand-Commodity Methods</v>
      </c>
      <c r="D2" s="29"/>
      <c r="E2" s="115"/>
      <c r="O2" s="41" t="s">
        <v>110</v>
      </c>
      <c r="P2" s="13" t="s">
        <v>111</v>
      </c>
      <c r="R2" s="33">
        <f>MATCH(P2,O6:Q6,0)</f>
        <v>1</v>
      </c>
      <c r="U2" s="1" t="s">
        <v>404</v>
      </c>
      <c r="V2" s="1" t="s">
        <v>366</v>
      </c>
      <c r="W2" s="1" t="s">
        <v>407</v>
      </c>
      <c r="Y2" s="1" t="s">
        <v>477</v>
      </c>
    </row>
    <row r="3" spans="1:25">
      <c r="B3" s="11" t="str">
        <f>'General Inputs'!$D11</f>
        <v>FORECASTED PERIOD 12/31/2024 TO 12/31/2025</v>
      </c>
      <c r="D3" s="29"/>
      <c r="E3" s="115"/>
      <c r="O3" s="41" t="s">
        <v>403</v>
      </c>
      <c r="P3" s="224" t="s">
        <v>406</v>
      </c>
      <c r="Q3" t="str">
        <f>INDEX(V$3:V$5,MATCH($P$3,$U$3:$U$5,0))</f>
        <v>AVGERAGE STUDY</v>
      </c>
      <c r="R3" t="str">
        <f>INDEX(W$3:W$5,MATCH($P$3,$U$3:$U$5,0))</f>
        <v>AVG_DESIGN DAY_DEM-COMM_DEMAND</v>
      </c>
      <c r="T3" t="str">
        <f>INDEX(Y$3:Y$5,MATCH($P$3,$U$3:$U$5,0))</f>
        <v>CUSTOMERS EXCL DS-ML</v>
      </c>
      <c r="U3" t="s">
        <v>405</v>
      </c>
      <c r="V3" s="160" t="s">
        <v>398</v>
      </c>
      <c r="W3" s="160" t="s">
        <v>101</v>
      </c>
      <c r="Y3" s="160" t="s">
        <v>464</v>
      </c>
    </row>
    <row r="4" spans="1:25">
      <c r="B4" s="11" t="str" cm="1">
        <f t="array" aca="1" ref="B4" ca="1">VLOOKUP(_xlfn.TEXTAFTER(CELL("filename",A1),"]"),Contents!B:F,5,FALSE)</f>
        <v>Attachment RJA-2, Schedule 1 - Account Balances and Allocation Methods</v>
      </c>
      <c r="D4" s="29"/>
      <c r="E4" s="115"/>
      <c r="Q4" s="33"/>
      <c r="S4" s="33"/>
      <c r="T4" s="33"/>
      <c r="U4" t="s">
        <v>473</v>
      </c>
      <c r="V4" s="160" t="s">
        <v>93</v>
      </c>
      <c r="W4" s="160" t="s">
        <v>475</v>
      </c>
      <c r="Y4" t="s">
        <v>9</v>
      </c>
    </row>
    <row r="5" spans="1:25">
      <c r="L5" s="77"/>
      <c r="N5" s="35" t="s">
        <v>112</v>
      </c>
      <c r="O5" s="42"/>
      <c r="P5" s="42"/>
      <c r="Q5" s="35"/>
      <c r="R5" s="42"/>
      <c r="S5" s="35"/>
      <c r="U5" t="s">
        <v>406</v>
      </c>
      <c r="V5" s="160" t="s">
        <v>399</v>
      </c>
      <c r="W5" s="160" t="s">
        <v>476</v>
      </c>
      <c r="Y5" s="160" t="s">
        <v>464</v>
      </c>
    </row>
    <row r="6" spans="1:25" ht="28.5" customHeight="1">
      <c r="A6" s="9" t="s">
        <v>1</v>
      </c>
      <c r="B6" s="1" t="s">
        <v>113</v>
      </c>
      <c r="C6" s="9" t="s">
        <v>114</v>
      </c>
      <c r="D6" s="9" t="s">
        <v>115</v>
      </c>
      <c r="E6" s="9" t="s">
        <v>116</v>
      </c>
      <c r="F6" s="9" t="s">
        <v>117</v>
      </c>
      <c r="G6" s="9" t="s">
        <v>118</v>
      </c>
      <c r="H6" s="9" t="s">
        <v>119</v>
      </c>
      <c r="I6" s="9" t="str">
        <f>CONCATENATE('Input-Func_Class'!E22,"
Allocation Factor")</f>
        <v>Commodity
Allocation Factor</v>
      </c>
      <c r="J6" s="9" t="s">
        <v>120</v>
      </c>
      <c r="K6" s="5"/>
      <c r="L6" s="72" t="s">
        <v>121</v>
      </c>
      <c r="M6" s="5"/>
      <c r="N6" s="36"/>
      <c r="O6" s="61" t="s">
        <v>111</v>
      </c>
      <c r="P6" s="61" t="s">
        <v>122</v>
      </c>
      <c r="Q6" s="62" t="s">
        <v>123</v>
      </c>
      <c r="R6" s="235" t="s">
        <v>124</v>
      </c>
      <c r="S6" s="236"/>
      <c r="T6" s="39"/>
      <c r="U6" s="39"/>
      <c r="V6" s="39"/>
    </row>
    <row r="7" spans="1:25">
      <c r="A7" s="31" t="str">
        <f>IF(B7="","",MAX(A$1:A6)+1)</f>
        <v/>
      </c>
      <c r="L7" s="72"/>
      <c r="N7" s="36"/>
      <c r="O7" s="71"/>
      <c r="P7" s="71"/>
      <c r="Q7" s="39"/>
      <c r="R7" s="235"/>
      <c r="S7" s="236"/>
      <c r="T7" s="39"/>
      <c r="U7" s="39"/>
      <c r="V7" s="39"/>
    </row>
    <row r="8" spans="1:25">
      <c r="A8" s="31">
        <f>IF(B8="","",COUNTA(B$8:B8))</f>
        <v>1</v>
      </c>
      <c r="B8" s="1" t="s">
        <v>125</v>
      </c>
      <c r="L8" s="72"/>
      <c r="N8" s="36"/>
      <c r="O8" s="71"/>
      <c r="P8" s="71"/>
      <c r="Q8" s="39"/>
      <c r="R8" s="235"/>
      <c r="S8" s="236"/>
      <c r="T8" s="39"/>
      <c r="U8" s="39"/>
      <c r="V8" s="39"/>
    </row>
    <row r="9" spans="1:25">
      <c r="A9" s="31">
        <f>IF(B9="","",COUNTA(B$8:B9))</f>
        <v>2</v>
      </c>
      <c r="B9" s="1" t="s">
        <v>126</v>
      </c>
      <c r="L9" s="72"/>
      <c r="N9" s="36"/>
      <c r="O9" s="71"/>
      <c r="P9" s="71"/>
      <c r="Q9" s="39"/>
      <c r="R9" s="235"/>
      <c r="S9" s="236"/>
      <c r="T9" s="39"/>
      <c r="U9" s="39"/>
      <c r="V9" s="39"/>
    </row>
    <row r="10" spans="1:25" outlineLevel="1">
      <c r="A10" s="31">
        <f>IF(B10="","",COUNTA(B$8:B10))</f>
        <v>3</v>
      </c>
      <c r="B10" s="68" t="s">
        <v>127</v>
      </c>
      <c r="L10" s="72"/>
      <c r="N10" s="36"/>
      <c r="O10" s="71"/>
      <c r="P10" s="71"/>
      <c r="Q10" s="39"/>
      <c r="R10" s="235"/>
      <c r="S10" s="236"/>
      <c r="T10" s="39"/>
      <c r="U10" s="39"/>
      <c r="V10" s="39"/>
    </row>
    <row r="11" spans="1:25" outlineLevel="1">
      <c r="A11" s="31">
        <f>IF(B11="","",COUNTA(B$8:B11))</f>
        <v>4</v>
      </c>
      <c r="B11" s="157" t="s">
        <v>128</v>
      </c>
      <c r="C11" s="164">
        <v>301</v>
      </c>
      <c r="D11" s="159">
        <f t="shared" ref="D11:D16" si="0">CHOOSE($R$2,O11,P11,Q11)</f>
        <v>521.19999999999993</v>
      </c>
      <c r="E11" s="160" t="s">
        <v>129</v>
      </c>
      <c r="F11" s="160"/>
      <c r="G11" s="160"/>
      <c r="H11" s="160"/>
      <c r="I11" s="160"/>
      <c r="J11" s="160"/>
      <c r="L11" s="161"/>
      <c r="N11" s="36"/>
      <c r="O11" s="190">
        <v>521.19999999999993</v>
      </c>
      <c r="P11" s="190"/>
      <c r="Q11" s="39"/>
      <c r="R11" s="235"/>
      <c r="S11" s="236"/>
      <c r="T11" s="39"/>
      <c r="U11" s="39"/>
      <c r="V11" s="39"/>
    </row>
    <row r="12" spans="1:25" outlineLevel="1">
      <c r="A12" s="31">
        <f>IF(B12="","",COUNTA(B$8:B12))</f>
        <v>5</v>
      </c>
      <c r="B12" s="162" t="s">
        <v>130</v>
      </c>
      <c r="C12" s="164">
        <v>303</v>
      </c>
      <c r="D12" s="159">
        <f t="shared" si="0"/>
        <v>88156.566153846143</v>
      </c>
      <c r="E12" s="160" t="s">
        <v>129</v>
      </c>
      <c r="F12" s="160"/>
      <c r="G12" s="160"/>
      <c r="H12" s="160"/>
      <c r="I12" s="160"/>
      <c r="J12" s="160"/>
      <c r="L12" s="163"/>
      <c r="N12" s="36"/>
      <c r="O12" s="190">
        <v>88156.566153846143</v>
      </c>
      <c r="P12" s="190"/>
      <c r="Q12" s="39"/>
      <c r="R12" s="235"/>
      <c r="S12" s="236"/>
      <c r="T12" s="39"/>
      <c r="U12" s="39"/>
      <c r="V12" s="39"/>
    </row>
    <row r="13" spans="1:25" outlineLevel="1">
      <c r="A13" s="31">
        <f>IF(B13="","",COUNTA(B$8:B13))</f>
        <v>6</v>
      </c>
      <c r="B13" s="162" t="s">
        <v>131</v>
      </c>
      <c r="C13" s="164">
        <v>303.10000000000002</v>
      </c>
      <c r="D13" s="159">
        <f t="shared" si="0"/>
        <v>943.27000000000032</v>
      </c>
      <c r="E13" s="160" t="s">
        <v>129</v>
      </c>
      <c r="F13" s="160"/>
      <c r="G13" s="160"/>
      <c r="H13" s="160"/>
      <c r="I13" s="160"/>
      <c r="J13" s="160"/>
      <c r="L13" s="163"/>
      <c r="N13" s="36"/>
      <c r="O13" s="190">
        <v>943.27000000000032</v>
      </c>
      <c r="P13" s="190"/>
      <c r="Q13" s="39"/>
      <c r="R13" s="235"/>
      <c r="S13" s="236"/>
      <c r="T13" s="39"/>
      <c r="U13" s="39"/>
      <c r="V13" s="39"/>
    </row>
    <row r="14" spans="1:25" outlineLevel="1">
      <c r="A14" s="31">
        <f>IF(B14="","",COUNTA(B$8:B14))</f>
        <v>7</v>
      </c>
      <c r="B14" s="162" t="s">
        <v>132</v>
      </c>
      <c r="C14" s="164">
        <v>303.2</v>
      </c>
      <c r="D14" s="159">
        <f t="shared" si="0"/>
        <v>0</v>
      </c>
      <c r="E14" s="160" t="s">
        <v>129</v>
      </c>
      <c r="F14" s="160"/>
      <c r="G14" s="160"/>
      <c r="H14" s="160"/>
      <c r="I14" s="160"/>
      <c r="J14" s="160"/>
      <c r="L14" s="163"/>
      <c r="N14" s="36"/>
      <c r="O14" s="190">
        <v>0</v>
      </c>
      <c r="P14" s="190"/>
      <c r="Q14" s="39"/>
      <c r="R14" s="235"/>
      <c r="S14" s="236"/>
      <c r="T14" s="39"/>
      <c r="U14" s="39"/>
      <c r="V14" s="39"/>
    </row>
    <row r="15" spans="1:25" outlineLevel="1">
      <c r="A15" s="31">
        <f>IF(B15="","",COUNTA(B$8:B15))</f>
        <v>8</v>
      </c>
      <c r="B15" s="162" t="s">
        <v>133</v>
      </c>
      <c r="C15" s="164">
        <v>303.3</v>
      </c>
      <c r="D15" s="159">
        <f t="shared" si="0"/>
        <v>16135215.843362007</v>
      </c>
      <c r="E15" s="160" t="s">
        <v>129</v>
      </c>
      <c r="F15" s="160"/>
      <c r="G15" s="160"/>
      <c r="H15" s="160"/>
      <c r="I15" s="160"/>
      <c r="J15" s="160"/>
      <c r="L15" s="163"/>
      <c r="N15" s="36"/>
      <c r="O15" s="190">
        <v>16135215.843362007</v>
      </c>
      <c r="P15" s="190"/>
      <c r="Q15" s="39"/>
      <c r="R15" s="235"/>
      <c r="S15" s="236"/>
      <c r="T15" s="39"/>
      <c r="U15" s="39"/>
      <c r="V15" s="39"/>
    </row>
    <row r="16" spans="1:25" outlineLevel="1">
      <c r="A16" s="31">
        <f>IF(B16="","",COUNTA(B$8:B16))</f>
        <v>9</v>
      </c>
      <c r="B16" s="162" t="s">
        <v>134</v>
      </c>
      <c r="C16" s="225">
        <v>303.99</v>
      </c>
      <c r="D16" s="159">
        <f t="shared" si="0"/>
        <v>3687044.9116451209</v>
      </c>
      <c r="E16" s="160" t="s">
        <v>129</v>
      </c>
      <c r="F16" s="160"/>
      <c r="G16" s="160"/>
      <c r="H16" s="160"/>
      <c r="I16" s="160"/>
      <c r="J16" s="160"/>
      <c r="L16" s="163"/>
      <c r="N16" s="36"/>
      <c r="O16" s="190">
        <v>3687044.9116451209</v>
      </c>
      <c r="P16" s="190"/>
      <c r="Q16" s="39"/>
      <c r="R16" s="235"/>
      <c r="S16" s="236"/>
      <c r="T16" s="39"/>
      <c r="U16" s="39"/>
      <c r="V16" s="39"/>
    </row>
    <row r="17" spans="1:22" outlineLevel="1">
      <c r="A17" s="31">
        <f>IF(B17="","",COUNTA(B$8:B17))</f>
        <v>10</v>
      </c>
      <c r="B17" s="39" t="str">
        <f>"Subtotal - "&amp;B10</f>
        <v>Subtotal - Intangible Plant</v>
      </c>
      <c r="C17" s="16"/>
      <c r="D17" s="33">
        <f>SUBTOTAL(9,D11:D16)</f>
        <v>19911881.791160975</v>
      </c>
      <c r="L17" s="72"/>
      <c r="N17" s="36"/>
      <c r="O17" s="190"/>
      <c r="P17" s="190"/>
      <c r="Q17" s="39"/>
      <c r="R17" s="235"/>
      <c r="S17" s="236"/>
      <c r="T17" s="39"/>
      <c r="U17" s="39"/>
      <c r="V17" s="39"/>
    </row>
    <row r="18" spans="1:22" outlineLevel="1">
      <c r="A18" s="31" t="str">
        <f>IF(B18="","",COUNTA(B$8:B18))</f>
        <v/>
      </c>
      <c r="B18" s="39"/>
      <c r="C18" s="16"/>
      <c r="L18" s="72"/>
      <c r="N18" s="36"/>
      <c r="O18" s="190"/>
      <c r="P18" s="190"/>
      <c r="Q18" s="39"/>
      <c r="R18" s="235"/>
      <c r="S18" s="236"/>
      <c r="T18" s="39"/>
      <c r="U18" s="39"/>
      <c r="V18" s="39"/>
    </row>
    <row r="19" spans="1:22" outlineLevel="1">
      <c r="A19" s="31">
        <f>IF(B19="","",COUNTA(B$8:B19))</f>
        <v>11</v>
      </c>
      <c r="B19" s="68" t="s">
        <v>135</v>
      </c>
      <c r="L19" s="72"/>
      <c r="N19" s="36"/>
      <c r="O19" s="190"/>
      <c r="P19" s="190"/>
      <c r="Q19" s="39"/>
      <c r="R19" s="235"/>
      <c r="S19" s="236"/>
      <c r="T19" s="39"/>
      <c r="U19" s="39"/>
      <c r="V19" s="39"/>
    </row>
    <row r="20" spans="1:22" outlineLevel="1">
      <c r="A20" s="31">
        <f>IF(B20="","",COUNTA(B$8:B20))</f>
        <v>12</v>
      </c>
      <c r="B20" s="162" t="s">
        <v>136</v>
      </c>
      <c r="C20" s="164">
        <v>374.1</v>
      </c>
      <c r="D20" s="188">
        <f t="shared" ref="D20:D53" si="1">CHOOSE($R$2,O20,P20,Q20)</f>
        <v>205.40000000000006</v>
      </c>
      <c r="E20" s="160"/>
      <c r="F20" s="160" t="s">
        <v>137</v>
      </c>
      <c r="G20" s="193" t="str">
        <f>$Q$3</f>
        <v>AVGERAGE STUDY</v>
      </c>
      <c r="H20" s="193" t="str">
        <f>$R$3</f>
        <v>AVG_DESIGN DAY_DEM-COMM_DEMAND</v>
      </c>
      <c r="I20" s="160"/>
      <c r="J20" s="193" t="str">
        <f>$T$3</f>
        <v>CUSTOMERS EXCL DS-ML</v>
      </c>
      <c r="L20" s="163"/>
      <c r="N20" s="36"/>
      <c r="O20" s="190">
        <v>205.40000000000006</v>
      </c>
      <c r="P20" s="190"/>
      <c r="Q20" s="39"/>
      <c r="R20" s="235"/>
      <c r="S20" s="236"/>
      <c r="T20" s="39"/>
      <c r="U20" s="39"/>
      <c r="V20" s="39"/>
    </row>
    <row r="21" spans="1:22" outlineLevel="1">
      <c r="A21" s="31">
        <f>IF(B21="","",COUNTA(B$8:B21))</f>
        <v>13</v>
      </c>
      <c r="B21" s="162" t="s">
        <v>138</v>
      </c>
      <c r="C21" s="164">
        <v>374.2</v>
      </c>
      <c r="D21" s="188">
        <f t="shared" si="1"/>
        <v>876986.66</v>
      </c>
      <c r="E21" s="160"/>
      <c r="F21" s="160" t="s">
        <v>137</v>
      </c>
      <c r="G21" s="193" t="str">
        <f t="shared" ref="G21:G27" si="2">$Q$3</f>
        <v>AVGERAGE STUDY</v>
      </c>
      <c r="H21" s="193" t="str">
        <f t="shared" ref="H21:H26" si="3">$R$3</f>
        <v>AVG_DESIGN DAY_DEM-COMM_DEMAND</v>
      </c>
      <c r="I21" s="160"/>
      <c r="J21" s="193" t="str">
        <f t="shared" ref="J21:J26" si="4">$T$3</f>
        <v>CUSTOMERS EXCL DS-ML</v>
      </c>
      <c r="L21" s="163"/>
      <c r="N21" s="36"/>
      <c r="O21" s="190">
        <v>876986.66</v>
      </c>
      <c r="P21" s="190"/>
      <c r="Q21" s="39"/>
      <c r="R21" s="235"/>
      <c r="S21" s="236"/>
      <c r="T21" s="39"/>
      <c r="U21" s="39"/>
      <c r="V21" s="39"/>
    </row>
    <row r="22" spans="1:22" outlineLevel="1">
      <c r="A22" s="31">
        <f>IF(B22="","",COUNTA(B$8:B22))</f>
        <v>14</v>
      </c>
      <c r="B22" s="162" t="s">
        <v>139</v>
      </c>
      <c r="C22" s="164">
        <v>374.4</v>
      </c>
      <c r="D22" s="188">
        <f t="shared" si="1"/>
        <v>3216702.4692307701</v>
      </c>
      <c r="E22" s="160"/>
      <c r="F22" s="160" t="s">
        <v>137</v>
      </c>
      <c r="G22" s="193" t="str">
        <f t="shared" si="2"/>
        <v>AVGERAGE STUDY</v>
      </c>
      <c r="H22" s="193" t="str">
        <f t="shared" si="3"/>
        <v>AVG_DESIGN DAY_DEM-COMM_DEMAND</v>
      </c>
      <c r="I22" s="160"/>
      <c r="J22" s="193" t="str">
        <f t="shared" si="4"/>
        <v>CUSTOMERS EXCL DS-ML</v>
      </c>
      <c r="L22" s="163"/>
      <c r="N22" s="36"/>
      <c r="O22" s="190">
        <v>3216702.4692307701</v>
      </c>
      <c r="P22" s="190"/>
      <c r="Q22" s="39"/>
      <c r="R22" s="235"/>
      <c r="S22" s="236"/>
      <c r="T22" s="39"/>
      <c r="U22" s="39"/>
      <c r="V22" s="39"/>
    </row>
    <row r="23" spans="1:22" outlineLevel="1">
      <c r="A23" s="31">
        <f>IF(B23="","",COUNTA(B$8:B23))</f>
        <v>15</v>
      </c>
      <c r="B23" s="162" t="s">
        <v>140</v>
      </c>
      <c r="C23" s="164">
        <v>374.5</v>
      </c>
      <c r="D23" s="188">
        <f t="shared" si="1"/>
        <v>2666577.1599999997</v>
      </c>
      <c r="E23" s="160"/>
      <c r="F23" s="160" t="s">
        <v>137</v>
      </c>
      <c r="G23" s="193" t="str">
        <f t="shared" si="2"/>
        <v>AVGERAGE STUDY</v>
      </c>
      <c r="H23" s="193" t="str">
        <f t="shared" si="3"/>
        <v>AVG_DESIGN DAY_DEM-COMM_DEMAND</v>
      </c>
      <c r="I23" s="160"/>
      <c r="J23" s="193" t="str">
        <f t="shared" si="4"/>
        <v>CUSTOMERS EXCL DS-ML</v>
      </c>
      <c r="L23" s="163"/>
      <c r="N23" s="36"/>
      <c r="O23" s="190">
        <v>2666577.1599999997</v>
      </c>
      <c r="P23" s="190"/>
      <c r="Q23" s="39"/>
      <c r="R23" s="235"/>
      <c r="S23" s="236"/>
      <c r="T23" s="39"/>
      <c r="U23" s="39"/>
      <c r="V23" s="39"/>
    </row>
    <row r="24" spans="1:22" outlineLevel="1">
      <c r="A24" s="31">
        <f>IF(B24="","",COUNTA(B$8:B24))</f>
        <v>16</v>
      </c>
      <c r="B24" s="162" t="s">
        <v>141</v>
      </c>
      <c r="C24" s="164">
        <v>375.2</v>
      </c>
      <c r="D24" s="188">
        <f t="shared" si="1"/>
        <v>2124.98</v>
      </c>
      <c r="E24" s="160"/>
      <c r="F24" s="160" t="s">
        <v>137</v>
      </c>
      <c r="G24" s="193" t="str">
        <f t="shared" si="2"/>
        <v>AVGERAGE STUDY</v>
      </c>
      <c r="H24" s="193" t="str">
        <f t="shared" si="3"/>
        <v>AVG_DESIGN DAY_DEM-COMM_DEMAND</v>
      </c>
      <c r="I24" s="160"/>
      <c r="J24" s="193" t="str">
        <f t="shared" si="4"/>
        <v>CUSTOMERS EXCL DS-ML</v>
      </c>
      <c r="L24" s="163"/>
      <c r="N24" s="36"/>
      <c r="O24" s="190">
        <v>2124.98</v>
      </c>
      <c r="P24" s="190"/>
      <c r="Q24" s="39"/>
      <c r="R24" s="235"/>
      <c r="S24" s="236"/>
      <c r="T24" s="39"/>
      <c r="U24" s="39"/>
      <c r="V24" s="39"/>
    </row>
    <row r="25" spans="1:22" outlineLevel="1">
      <c r="A25" s="31">
        <f>IF(B25="","",COUNTA(B$8:B25))</f>
        <v>17</v>
      </c>
      <c r="B25" s="162" t="s">
        <v>142</v>
      </c>
      <c r="C25" s="164">
        <v>375.3</v>
      </c>
      <c r="D25" s="188">
        <f t="shared" si="1"/>
        <v>0</v>
      </c>
      <c r="E25" s="160"/>
      <c r="F25" s="160" t="s">
        <v>137</v>
      </c>
      <c r="G25" s="193" t="str">
        <f t="shared" si="2"/>
        <v>AVGERAGE STUDY</v>
      </c>
      <c r="H25" s="193" t="str">
        <f t="shared" si="3"/>
        <v>AVG_DESIGN DAY_DEM-COMM_DEMAND</v>
      </c>
      <c r="I25" s="160"/>
      <c r="J25" s="193" t="str">
        <f t="shared" si="4"/>
        <v>CUSTOMERS EXCL DS-ML</v>
      </c>
      <c r="L25" s="163"/>
      <c r="N25" s="36"/>
      <c r="O25" s="190">
        <v>0</v>
      </c>
      <c r="P25" s="190"/>
      <c r="Q25" s="39"/>
      <c r="R25" s="235"/>
      <c r="S25" s="236"/>
      <c r="T25" s="39"/>
      <c r="U25" s="39"/>
      <c r="V25" s="39"/>
    </row>
    <row r="26" spans="1:22" outlineLevel="1">
      <c r="A26" s="31">
        <f>IF(B26="","",COUNTA(B$8:B26))</f>
        <v>18</v>
      </c>
      <c r="B26" s="162" t="s">
        <v>143</v>
      </c>
      <c r="C26" s="164">
        <v>375.4</v>
      </c>
      <c r="D26" s="188">
        <f t="shared" si="1"/>
        <v>3949073.6084615374</v>
      </c>
      <c r="E26" s="160"/>
      <c r="F26" s="160" t="s">
        <v>137</v>
      </c>
      <c r="G26" s="193" t="str">
        <f t="shared" si="2"/>
        <v>AVGERAGE STUDY</v>
      </c>
      <c r="H26" s="193" t="str">
        <f t="shared" si="3"/>
        <v>AVG_DESIGN DAY_DEM-COMM_DEMAND</v>
      </c>
      <c r="I26" s="160"/>
      <c r="J26" s="193" t="str">
        <f t="shared" si="4"/>
        <v>CUSTOMERS EXCL DS-ML</v>
      </c>
      <c r="L26" s="163"/>
      <c r="N26" s="36"/>
      <c r="O26" s="190">
        <v>3949073.6084615374</v>
      </c>
      <c r="P26" s="190"/>
      <c r="Q26" s="39"/>
      <c r="R26" s="235"/>
      <c r="S26" s="236"/>
      <c r="T26" s="39"/>
      <c r="U26" s="39"/>
      <c r="V26" s="39"/>
    </row>
    <row r="27" spans="1:22" outlineLevel="1">
      <c r="A27" s="31">
        <f>IF(B27="","",COUNTA(B$8:B27))</f>
        <v>19</v>
      </c>
      <c r="B27" s="162" t="s">
        <v>144</v>
      </c>
      <c r="C27" s="164">
        <v>375.4</v>
      </c>
      <c r="D27" s="188">
        <f t="shared" ref="D27" si="5">CHOOSE($R$2,O27,P27,Q27)</f>
        <v>46210.76</v>
      </c>
      <c r="E27" s="160"/>
      <c r="F27" s="160" t="s">
        <v>137</v>
      </c>
      <c r="G27" s="193" t="str">
        <f t="shared" si="2"/>
        <v>AVGERAGE STUDY</v>
      </c>
      <c r="H27" s="160" t="s">
        <v>102</v>
      </c>
      <c r="I27" s="160"/>
      <c r="J27" s="160" t="s">
        <v>102</v>
      </c>
      <c r="L27" s="163"/>
      <c r="N27" s="36"/>
      <c r="O27" s="190">
        <v>46210.76</v>
      </c>
      <c r="P27" s="190"/>
      <c r="Q27" s="39"/>
      <c r="R27" s="235"/>
      <c r="S27" s="236"/>
      <c r="T27" s="39"/>
      <c r="U27" s="39"/>
      <c r="V27" s="39"/>
    </row>
    <row r="28" spans="1:22" outlineLevel="1">
      <c r="A28" s="31">
        <f>IF(B28="","",COUNTA(B$8:B28))</f>
        <v>20</v>
      </c>
      <c r="B28" s="162" t="s">
        <v>145</v>
      </c>
      <c r="C28" s="164">
        <v>375.6</v>
      </c>
      <c r="D28" s="188">
        <f t="shared" si="1"/>
        <v>0</v>
      </c>
      <c r="E28" s="160"/>
      <c r="F28" s="160" t="s">
        <v>453</v>
      </c>
      <c r="G28" s="160" t="s">
        <v>94</v>
      </c>
      <c r="H28" s="160"/>
      <c r="I28" s="160"/>
      <c r="J28" s="160" t="s">
        <v>107</v>
      </c>
      <c r="L28" s="163"/>
      <c r="N28" s="36"/>
      <c r="O28" s="190">
        <v>0</v>
      </c>
      <c r="P28" s="190"/>
      <c r="Q28" s="39"/>
      <c r="R28" s="235"/>
      <c r="S28" s="236"/>
      <c r="T28" s="39"/>
      <c r="U28" s="39"/>
      <c r="V28" s="39"/>
    </row>
    <row r="29" spans="1:22" outlineLevel="1">
      <c r="A29" s="31">
        <f>IF(B29="","",COUNTA(B$8:B29))</f>
        <v>21</v>
      </c>
      <c r="B29" s="162" t="s">
        <v>146</v>
      </c>
      <c r="C29" s="164">
        <v>375.7</v>
      </c>
      <c r="D29" s="188">
        <f t="shared" si="1"/>
        <v>9736915.6261538453</v>
      </c>
      <c r="E29" s="160" t="s">
        <v>129</v>
      </c>
      <c r="F29" s="160"/>
      <c r="G29" s="160"/>
      <c r="H29" s="160"/>
      <c r="I29" s="160"/>
      <c r="J29" s="160"/>
      <c r="L29" s="163"/>
      <c r="N29" s="36"/>
      <c r="O29" s="190">
        <v>9736915.6261538453</v>
      </c>
      <c r="P29" s="190"/>
      <c r="Q29" s="39"/>
      <c r="R29" s="235"/>
      <c r="S29" s="236"/>
      <c r="T29" s="39"/>
      <c r="U29" s="39"/>
      <c r="V29" s="39"/>
    </row>
    <row r="30" spans="1:22" outlineLevel="1">
      <c r="A30" s="31">
        <f>IF(B30="","",COUNTA(B$8:B30))</f>
        <v>22</v>
      </c>
      <c r="B30" s="162" t="s">
        <v>147</v>
      </c>
      <c r="C30" s="225">
        <v>375.71</v>
      </c>
      <c r="D30" s="188">
        <f t="shared" si="1"/>
        <v>880994.59</v>
      </c>
      <c r="E30" s="160" t="s">
        <v>129</v>
      </c>
      <c r="F30" s="160"/>
      <c r="G30" s="160"/>
      <c r="H30" s="160"/>
      <c r="I30" s="160"/>
      <c r="J30" s="160"/>
      <c r="L30" s="163"/>
      <c r="N30" s="36"/>
      <c r="O30" s="190">
        <v>880994.59</v>
      </c>
      <c r="P30" s="190"/>
      <c r="Q30" s="39"/>
      <c r="R30" s="235"/>
      <c r="S30" s="236"/>
      <c r="T30" s="39"/>
      <c r="U30" s="39"/>
      <c r="V30" s="39"/>
    </row>
    <row r="31" spans="1:22" outlineLevel="1">
      <c r="A31" s="31">
        <f>IF(B31="","",COUNTA(B$8:B31))</f>
        <v>23</v>
      </c>
      <c r="B31" s="162" t="s">
        <v>148</v>
      </c>
      <c r="C31" s="164">
        <v>375.8</v>
      </c>
      <c r="D31" s="188">
        <f t="shared" si="1"/>
        <v>132125.04</v>
      </c>
      <c r="E31" s="160"/>
      <c r="F31" s="160" t="s">
        <v>137</v>
      </c>
      <c r="G31" s="193" t="str">
        <f t="shared" ref="G31:G33" si="6">$Q$3</f>
        <v>AVGERAGE STUDY</v>
      </c>
      <c r="H31" s="193" t="str">
        <f t="shared" ref="H31:H32" si="7">$R$3</f>
        <v>AVG_DESIGN DAY_DEM-COMM_DEMAND</v>
      </c>
      <c r="I31" s="160"/>
      <c r="J31" s="193" t="str">
        <f t="shared" ref="J31:J32" si="8">$T$3</f>
        <v>CUSTOMERS EXCL DS-ML</v>
      </c>
      <c r="L31" s="163"/>
      <c r="N31" s="36"/>
      <c r="O31" s="190">
        <v>132125.04</v>
      </c>
      <c r="P31" s="190"/>
      <c r="Q31" s="39"/>
      <c r="R31" s="235"/>
      <c r="S31" s="236"/>
      <c r="T31" s="39"/>
      <c r="U31" s="39"/>
      <c r="V31" s="39"/>
    </row>
    <row r="32" spans="1:22" outlineLevel="1">
      <c r="A32" s="31">
        <f>IF(B32="","",COUNTA(B$8:B32))</f>
        <v>24</v>
      </c>
      <c r="B32" s="162" t="s">
        <v>149</v>
      </c>
      <c r="C32" s="164">
        <v>376</v>
      </c>
      <c r="D32" s="188">
        <f t="shared" si="1"/>
        <v>423405634.57083267</v>
      </c>
      <c r="E32" s="160"/>
      <c r="F32" s="160" t="s">
        <v>137</v>
      </c>
      <c r="G32" s="193" t="str">
        <f t="shared" si="6"/>
        <v>AVGERAGE STUDY</v>
      </c>
      <c r="H32" s="193" t="str">
        <f t="shared" si="7"/>
        <v>AVG_DESIGN DAY_DEM-COMM_DEMAND</v>
      </c>
      <c r="I32" s="160"/>
      <c r="J32" s="193" t="str">
        <f t="shared" si="8"/>
        <v>CUSTOMERS EXCL DS-ML</v>
      </c>
      <c r="L32" s="163"/>
      <c r="N32" s="36"/>
      <c r="O32" s="190">
        <v>423405634.57083267</v>
      </c>
      <c r="P32" s="190"/>
      <c r="Q32" s="39"/>
      <c r="R32" s="235"/>
      <c r="S32" s="236"/>
      <c r="T32" s="39"/>
      <c r="U32" s="39"/>
      <c r="V32" s="39"/>
    </row>
    <row r="33" spans="1:22" outlineLevel="1">
      <c r="A33" s="31">
        <f>IF(B33="","",COUNTA(B$8:B33))</f>
        <v>25</v>
      </c>
      <c r="B33" s="162" t="s">
        <v>150</v>
      </c>
      <c r="C33" s="164">
        <v>376</v>
      </c>
      <c r="D33" s="188">
        <f t="shared" si="1"/>
        <v>10517</v>
      </c>
      <c r="E33" s="160"/>
      <c r="F33" s="160" t="s">
        <v>137</v>
      </c>
      <c r="G33" s="193" t="str">
        <f t="shared" si="6"/>
        <v>AVGERAGE STUDY</v>
      </c>
      <c r="H33" s="160" t="s">
        <v>102</v>
      </c>
      <c r="I33" s="160"/>
      <c r="J33" s="160" t="s">
        <v>102</v>
      </c>
      <c r="L33" s="163"/>
      <c r="N33" s="36"/>
      <c r="O33" s="190">
        <v>10517</v>
      </c>
      <c r="P33" s="190"/>
      <c r="Q33" s="39"/>
      <c r="R33" s="235"/>
      <c r="S33" s="236"/>
      <c r="T33" s="39"/>
      <c r="U33" s="39"/>
      <c r="V33" s="39"/>
    </row>
    <row r="34" spans="1:22" outlineLevel="1">
      <c r="A34" s="31">
        <f>IF(B34="","",COUNTA(B$8:B34))</f>
        <v>26</v>
      </c>
      <c r="B34" s="162" t="s">
        <v>151</v>
      </c>
      <c r="C34" s="164">
        <v>378.1</v>
      </c>
      <c r="D34" s="188">
        <f t="shared" si="1"/>
        <v>-172291.25</v>
      </c>
      <c r="E34" s="160"/>
      <c r="F34" s="160" t="s">
        <v>137</v>
      </c>
      <c r="G34" s="193" t="str">
        <f t="shared" ref="G34:G38" si="9">$Q$3</f>
        <v>AVGERAGE STUDY</v>
      </c>
      <c r="H34" s="193" t="str">
        <f t="shared" ref="H34:H38" si="10">$R$3</f>
        <v>AVG_DESIGN DAY_DEM-COMM_DEMAND</v>
      </c>
      <c r="I34" s="160"/>
      <c r="J34" s="193" t="str">
        <f t="shared" ref="J34:J38" si="11">$T$3</f>
        <v>CUSTOMERS EXCL DS-ML</v>
      </c>
      <c r="L34" s="163"/>
      <c r="N34" s="36"/>
      <c r="O34" s="190">
        <v>-172291.25</v>
      </c>
      <c r="P34" s="190"/>
      <c r="Q34" s="39"/>
      <c r="R34" s="235"/>
      <c r="S34" s="236"/>
      <c r="T34" s="39"/>
      <c r="U34" s="39"/>
      <c r="V34" s="39"/>
    </row>
    <row r="35" spans="1:22" outlineLevel="1">
      <c r="A35" s="31">
        <f>IF(B35="","",COUNTA(B$8:B35))</f>
        <v>27</v>
      </c>
      <c r="B35" s="162" t="s">
        <v>152</v>
      </c>
      <c r="C35" s="164">
        <v>378.2</v>
      </c>
      <c r="D35" s="188">
        <f t="shared" si="1"/>
        <v>29553453.695415787</v>
      </c>
      <c r="E35" s="160"/>
      <c r="F35" s="160" t="s">
        <v>137</v>
      </c>
      <c r="G35" s="193" t="str">
        <f t="shared" si="9"/>
        <v>AVGERAGE STUDY</v>
      </c>
      <c r="H35" s="193" t="str">
        <f t="shared" si="10"/>
        <v>AVG_DESIGN DAY_DEM-COMM_DEMAND</v>
      </c>
      <c r="I35" s="160"/>
      <c r="J35" s="193" t="str">
        <f t="shared" si="11"/>
        <v>CUSTOMERS EXCL DS-ML</v>
      </c>
      <c r="L35" s="163"/>
      <c r="N35" s="36"/>
      <c r="O35" s="190">
        <v>29553453.695415787</v>
      </c>
      <c r="P35" s="190"/>
      <c r="Q35" s="39"/>
      <c r="R35" s="235"/>
      <c r="S35" s="236"/>
      <c r="T35" s="39"/>
      <c r="U35" s="39"/>
      <c r="V35" s="39"/>
    </row>
    <row r="36" spans="1:22" outlineLevel="1">
      <c r="A36" s="31">
        <f>IF(B36="","",COUNTA(B$8:B36))</f>
        <v>28</v>
      </c>
      <c r="B36" s="162" t="s">
        <v>153</v>
      </c>
      <c r="C36" s="164">
        <v>378.21</v>
      </c>
      <c r="D36" s="188">
        <f t="shared" si="1"/>
        <v>-777092</v>
      </c>
      <c r="E36" s="160"/>
      <c r="F36" s="160" t="s">
        <v>137</v>
      </c>
      <c r="G36" s="193" t="str">
        <f t="shared" si="9"/>
        <v>AVGERAGE STUDY</v>
      </c>
      <c r="H36" s="193" t="str">
        <f t="shared" si="10"/>
        <v>AVG_DESIGN DAY_DEM-COMM_DEMAND</v>
      </c>
      <c r="I36" s="160"/>
      <c r="J36" s="193" t="str">
        <f t="shared" si="11"/>
        <v>CUSTOMERS EXCL DS-ML</v>
      </c>
      <c r="L36" s="163"/>
      <c r="N36" s="36"/>
      <c r="O36" s="190">
        <v>-777092</v>
      </c>
      <c r="P36" s="190"/>
      <c r="Q36" s="39"/>
      <c r="R36" s="235"/>
      <c r="S36" s="236"/>
      <c r="T36" s="39"/>
      <c r="U36" s="39"/>
      <c r="V36" s="39"/>
    </row>
    <row r="37" spans="1:22" outlineLevel="1">
      <c r="A37" s="31">
        <f>IF(B37="","",COUNTA(B$8:B37))</f>
        <v>29</v>
      </c>
      <c r="B37" s="162" t="s">
        <v>154</v>
      </c>
      <c r="C37" s="164">
        <v>378.3</v>
      </c>
      <c r="D37" s="188">
        <f t="shared" si="1"/>
        <v>45443.08</v>
      </c>
      <c r="E37" s="160"/>
      <c r="F37" s="160" t="s">
        <v>137</v>
      </c>
      <c r="G37" s="193" t="str">
        <f t="shared" si="9"/>
        <v>AVGERAGE STUDY</v>
      </c>
      <c r="H37" s="193" t="str">
        <f t="shared" si="10"/>
        <v>AVG_DESIGN DAY_DEM-COMM_DEMAND</v>
      </c>
      <c r="I37" s="160"/>
      <c r="J37" s="193" t="str">
        <f t="shared" si="11"/>
        <v>CUSTOMERS EXCL DS-ML</v>
      </c>
      <c r="L37" s="163"/>
      <c r="N37" s="36"/>
      <c r="O37" s="190">
        <v>45443.08</v>
      </c>
      <c r="P37" s="190"/>
      <c r="Q37" s="39"/>
      <c r="R37" s="235"/>
      <c r="S37" s="236"/>
      <c r="T37" s="39"/>
      <c r="U37" s="39"/>
      <c r="V37" s="39"/>
    </row>
    <row r="38" spans="1:22" outlineLevel="1">
      <c r="A38" s="31">
        <f>IF(B38="","",COUNTA(B$8:B38))</f>
        <v>30</v>
      </c>
      <c r="B38" s="162" t="s">
        <v>155</v>
      </c>
      <c r="C38" s="164">
        <v>379.1</v>
      </c>
      <c r="D38" s="188">
        <f t="shared" si="1"/>
        <v>1554144.06</v>
      </c>
      <c r="E38" s="160"/>
      <c r="F38" s="160" t="s">
        <v>137</v>
      </c>
      <c r="G38" s="193" t="str">
        <f t="shared" si="9"/>
        <v>AVGERAGE STUDY</v>
      </c>
      <c r="H38" s="193" t="str">
        <f t="shared" si="10"/>
        <v>AVG_DESIGN DAY_DEM-COMM_DEMAND</v>
      </c>
      <c r="I38" s="160"/>
      <c r="J38" s="193" t="str">
        <f t="shared" si="11"/>
        <v>CUSTOMERS EXCL DS-ML</v>
      </c>
      <c r="L38" s="163"/>
      <c r="N38" s="36"/>
      <c r="O38" s="190">
        <v>1554144.06</v>
      </c>
      <c r="P38" s="190"/>
      <c r="Q38" s="39"/>
      <c r="R38" s="235"/>
      <c r="S38" s="236"/>
      <c r="T38" s="39"/>
      <c r="U38" s="39"/>
      <c r="V38" s="39"/>
    </row>
    <row r="39" spans="1:22" outlineLevel="1">
      <c r="A39" s="31">
        <f>IF(B39="","",COUNTA(B$8:B39))</f>
        <v>31</v>
      </c>
      <c r="B39" s="162" t="s">
        <v>156</v>
      </c>
      <c r="C39" s="164">
        <v>380</v>
      </c>
      <c r="D39" s="188">
        <f t="shared" si="1"/>
        <v>206990733.67370528</v>
      </c>
      <c r="E39" s="160"/>
      <c r="F39" s="160" t="s">
        <v>453</v>
      </c>
      <c r="G39" s="160" t="s">
        <v>94</v>
      </c>
      <c r="H39" s="160"/>
      <c r="I39" s="160"/>
      <c r="J39" s="160" t="s">
        <v>105</v>
      </c>
      <c r="L39" s="163"/>
      <c r="N39" s="36"/>
      <c r="O39" s="190">
        <v>206990733.67370528</v>
      </c>
      <c r="P39" s="190"/>
      <c r="Q39" s="39"/>
      <c r="R39" s="235"/>
      <c r="S39" s="236"/>
      <c r="T39" s="39"/>
      <c r="U39" s="39"/>
      <c r="V39" s="39"/>
    </row>
    <row r="40" spans="1:22" outlineLevel="1">
      <c r="A40" s="31">
        <f>IF(B40="","",COUNTA(B$8:B40))</f>
        <v>32</v>
      </c>
      <c r="B40" s="162" t="s">
        <v>157</v>
      </c>
      <c r="C40" s="164">
        <v>381</v>
      </c>
      <c r="D40" s="188">
        <f t="shared" si="1"/>
        <v>20844456.254281364</v>
      </c>
      <c r="E40" s="160"/>
      <c r="F40" s="160" t="s">
        <v>453</v>
      </c>
      <c r="G40" s="160" t="s">
        <v>94</v>
      </c>
      <c r="H40" s="160"/>
      <c r="I40" s="160"/>
      <c r="J40" s="160" t="s">
        <v>106</v>
      </c>
      <c r="L40" s="163"/>
      <c r="N40" s="36"/>
      <c r="O40" s="190">
        <v>20844456.254281364</v>
      </c>
      <c r="P40" s="190"/>
      <c r="Q40" s="39"/>
      <c r="R40" s="235"/>
      <c r="S40" s="236"/>
      <c r="T40" s="39"/>
      <c r="U40" s="39"/>
      <c r="V40" s="39"/>
    </row>
    <row r="41" spans="1:22" outlineLevel="1">
      <c r="A41" s="31">
        <f>IF(B41="","",COUNTA(B$8:B41))</f>
        <v>33</v>
      </c>
      <c r="B41" s="162" t="s">
        <v>158</v>
      </c>
      <c r="C41" s="164">
        <v>381.1</v>
      </c>
      <c r="D41" s="188">
        <f t="shared" si="1"/>
        <v>9980854.4800000023</v>
      </c>
      <c r="E41" s="160"/>
      <c r="F41" s="160" t="s">
        <v>453</v>
      </c>
      <c r="G41" s="160" t="s">
        <v>94</v>
      </c>
      <c r="H41" s="160"/>
      <c r="I41" s="160"/>
      <c r="J41" s="160" t="s">
        <v>106</v>
      </c>
      <c r="L41" s="163"/>
      <c r="N41" s="36"/>
      <c r="O41" s="190">
        <v>9980854.4800000023</v>
      </c>
      <c r="P41" s="190"/>
      <c r="Q41" s="39"/>
      <c r="R41" s="235"/>
      <c r="S41" s="236"/>
      <c r="T41" s="39"/>
      <c r="U41" s="39"/>
      <c r="V41" s="39"/>
    </row>
    <row r="42" spans="1:22" outlineLevel="1">
      <c r="A42" s="31">
        <f>IF(B42="","",COUNTA(B$8:B42))</f>
        <v>34</v>
      </c>
      <c r="B42" s="162" t="s">
        <v>159</v>
      </c>
      <c r="C42" s="164">
        <v>382</v>
      </c>
      <c r="D42" s="188">
        <f t="shared" si="1"/>
        <v>10741912.148293857</v>
      </c>
      <c r="E42" s="160"/>
      <c r="F42" s="160" t="s">
        <v>453</v>
      </c>
      <c r="G42" s="160" t="s">
        <v>94</v>
      </c>
      <c r="H42" s="160"/>
      <c r="I42" s="160"/>
      <c r="J42" s="160" t="s">
        <v>106</v>
      </c>
      <c r="L42" s="163"/>
      <c r="N42" s="36"/>
      <c r="O42" s="190">
        <v>10741912.148293857</v>
      </c>
      <c r="P42" s="190"/>
      <c r="Q42" s="39"/>
      <c r="R42" s="235"/>
      <c r="S42" s="236"/>
      <c r="T42" s="39"/>
      <c r="U42" s="39"/>
      <c r="V42" s="39"/>
    </row>
    <row r="43" spans="1:22" outlineLevel="1">
      <c r="A43" s="31">
        <f>IF(B43="","",COUNTA(B$8:B43))</f>
        <v>35</v>
      </c>
      <c r="B43" s="162" t="s">
        <v>160</v>
      </c>
      <c r="C43" s="164">
        <v>383</v>
      </c>
      <c r="D43" s="188">
        <f t="shared" si="1"/>
        <v>7740847.6078520026</v>
      </c>
      <c r="E43" s="160"/>
      <c r="F43" s="160" t="s">
        <v>453</v>
      </c>
      <c r="G43" s="160" t="s">
        <v>94</v>
      </c>
      <c r="H43" s="160"/>
      <c r="I43" s="160"/>
      <c r="J43" s="160" t="s">
        <v>106</v>
      </c>
      <c r="L43" s="163"/>
      <c r="N43" s="36"/>
      <c r="O43" s="190">
        <v>7740847.6078520026</v>
      </c>
      <c r="P43" s="190"/>
      <c r="Q43" s="39"/>
      <c r="R43" s="235"/>
      <c r="S43" s="236"/>
      <c r="T43" s="39"/>
      <c r="U43" s="39"/>
      <c r="V43" s="39"/>
    </row>
    <row r="44" spans="1:22" outlineLevel="1">
      <c r="A44" s="31">
        <f>IF(B44="","",COUNTA(B$8:B44))</f>
        <v>36</v>
      </c>
      <c r="B44" s="162" t="s">
        <v>161</v>
      </c>
      <c r="C44" s="164">
        <v>384</v>
      </c>
      <c r="D44" s="188">
        <f t="shared" si="1"/>
        <v>2085301.5753846152</v>
      </c>
      <c r="E44" s="160"/>
      <c r="F44" s="160" t="s">
        <v>453</v>
      </c>
      <c r="G44" s="160" t="s">
        <v>94</v>
      </c>
      <c r="H44" s="160"/>
      <c r="I44" s="160"/>
      <c r="J44" s="160" t="s">
        <v>106</v>
      </c>
      <c r="L44" s="163"/>
      <c r="N44" s="36"/>
      <c r="O44" s="190">
        <v>2085301.5753846152</v>
      </c>
      <c r="P44" s="190"/>
      <c r="Q44" s="39"/>
      <c r="R44" s="235"/>
      <c r="S44" s="236"/>
      <c r="T44" s="39"/>
      <c r="U44" s="39"/>
      <c r="V44" s="39"/>
    </row>
    <row r="45" spans="1:22" outlineLevel="1">
      <c r="A45" s="31">
        <f>IF(B45="","",COUNTA(B$8:B45))</f>
        <v>37</v>
      </c>
      <c r="B45" s="162" t="s">
        <v>162</v>
      </c>
      <c r="C45" s="164">
        <v>385</v>
      </c>
      <c r="D45" s="188">
        <f t="shared" si="1"/>
        <v>5489334.593076922</v>
      </c>
      <c r="E45" s="160"/>
      <c r="F45" s="160" t="s">
        <v>453</v>
      </c>
      <c r="G45" s="160" t="s">
        <v>94</v>
      </c>
      <c r="H45" s="160"/>
      <c r="I45" s="160"/>
      <c r="J45" s="160" t="s">
        <v>107</v>
      </c>
      <c r="L45" s="163"/>
      <c r="N45" s="36"/>
      <c r="O45" s="190">
        <v>5489334.593076922</v>
      </c>
      <c r="P45" s="190"/>
      <c r="Q45" s="39"/>
      <c r="R45" s="235"/>
      <c r="S45" s="236"/>
      <c r="T45" s="39"/>
      <c r="U45" s="39"/>
      <c r="V45" s="39"/>
    </row>
    <row r="46" spans="1:22" outlineLevel="1">
      <c r="A46" s="31">
        <f>IF(B46="","",COUNTA(B$8:B46))</f>
        <v>38</v>
      </c>
      <c r="B46" s="162" t="s">
        <v>163</v>
      </c>
      <c r="C46" s="164">
        <v>385</v>
      </c>
      <c r="D46" s="159">
        <f t="shared" si="1"/>
        <v>873979.79</v>
      </c>
      <c r="E46" s="160"/>
      <c r="F46" s="160" t="s">
        <v>453</v>
      </c>
      <c r="G46" s="160" t="s">
        <v>94</v>
      </c>
      <c r="H46" s="160"/>
      <c r="I46" s="160"/>
      <c r="J46" s="160" t="s">
        <v>102</v>
      </c>
      <c r="L46" s="163"/>
      <c r="N46" s="36"/>
      <c r="O46" s="190">
        <v>873979.79</v>
      </c>
      <c r="P46" s="190"/>
      <c r="Q46" s="39"/>
      <c r="R46" s="235"/>
      <c r="S46" s="236"/>
      <c r="T46" s="39"/>
      <c r="U46" s="39"/>
      <c r="V46" s="39"/>
    </row>
    <row r="47" spans="1:22" outlineLevel="1">
      <c r="A47" s="31">
        <f>IF(B47="","",COUNTA(B$8:B47))</f>
        <v>39</v>
      </c>
      <c r="B47" s="162" t="s">
        <v>164</v>
      </c>
      <c r="C47" s="225">
        <v>387.2</v>
      </c>
      <c r="D47" s="159">
        <f t="shared" si="1"/>
        <v>0</v>
      </c>
      <c r="E47" s="160" t="s">
        <v>129</v>
      </c>
      <c r="F47" s="160"/>
      <c r="G47" s="160"/>
      <c r="H47" s="160"/>
      <c r="I47" s="160"/>
      <c r="J47" s="160"/>
      <c r="L47" s="163"/>
      <c r="N47" s="36"/>
      <c r="O47" s="190">
        <v>0</v>
      </c>
      <c r="P47" s="190"/>
      <c r="Q47" s="39"/>
      <c r="R47" s="235"/>
      <c r="S47" s="236"/>
      <c r="T47" s="39"/>
      <c r="U47" s="39"/>
      <c r="V47" s="39"/>
    </row>
    <row r="48" spans="1:22" outlineLevel="1">
      <c r="A48" s="31">
        <f>IF(B48="","",COUNTA(B$8:B48))</f>
        <v>40</v>
      </c>
      <c r="B48" s="162" t="s">
        <v>165</v>
      </c>
      <c r="C48" s="225">
        <v>387.41</v>
      </c>
      <c r="D48" s="159">
        <f t="shared" si="1"/>
        <v>260538.46</v>
      </c>
      <c r="E48" s="160" t="s">
        <v>129</v>
      </c>
      <c r="F48" s="160"/>
      <c r="G48" s="160"/>
      <c r="H48" s="160"/>
      <c r="I48" s="160"/>
      <c r="J48" s="160"/>
      <c r="L48" s="163"/>
      <c r="N48" s="36"/>
      <c r="O48" s="190">
        <v>260538.46</v>
      </c>
      <c r="P48" s="190"/>
      <c r="Q48" s="39"/>
      <c r="R48" s="235"/>
      <c r="S48" s="236"/>
      <c r="T48" s="39"/>
      <c r="U48" s="39"/>
      <c r="V48" s="39"/>
    </row>
    <row r="49" spans="1:22" outlineLevel="1">
      <c r="A49" s="31">
        <f>IF(B49="","",COUNTA(B$8:B49))</f>
        <v>41</v>
      </c>
      <c r="B49" s="162" t="s">
        <v>166</v>
      </c>
      <c r="C49" s="225">
        <v>387.42</v>
      </c>
      <c r="D49" s="159">
        <f t="shared" si="1"/>
        <v>419367.40000000008</v>
      </c>
      <c r="E49" s="160" t="s">
        <v>129</v>
      </c>
      <c r="F49" s="160"/>
      <c r="G49" s="160"/>
      <c r="H49" s="160"/>
      <c r="I49" s="160"/>
      <c r="J49" s="160"/>
      <c r="L49" s="163"/>
      <c r="N49" s="36"/>
      <c r="O49" s="190">
        <v>419367.40000000008</v>
      </c>
      <c r="P49" s="190"/>
      <c r="Q49" s="39"/>
      <c r="R49" s="235"/>
      <c r="S49" s="236"/>
      <c r="T49" s="39"/>
      <c r="U49" s="39"/>
      <c r="V49" s="39"/>
    </row>
    <row r="50" spans="1:22" outlineLevel="1">
      <c r="A50" s="31">
        <f>IF(B50="","",COUNTA(B$8:B50))</f>
        <v>42</v>
      </c>
      <c r="B50" s="162" t="s">
        <v>167</v>
      </c>
      <c r="C50" s="225">
        <v>387.44</v>
      </c>
      <c r="D50" s="159">
        <f t="shared" si="1"/>
        <v>124678.76000000001</v>
      </c>
      <c r="E50" s="160" t="s">
        <v>129</v>
      </c>
      <c r="F50" s="160"/>
      <c r="G50" s="160"/>
      <c r="H50" s="160"/>
      <c r="I50" s="160"/>
      <c r="J50" s="160"/>
      <c r="L50" s="163"/>
      <c r="N50" s="36"/>
      <c r="O50" s="190">
        <v>124678.76000000001</v>
      </c>
      <c r="P50" s="190"/>
      <c r="Q50" s="39"/>
      <c r="R50" s="235"/>
      <c r="S50" s="236"/>
      <c r="T50" s="39"/>
      <c r="U50" s="39"/>
      <c r="V50" s="39"/>
    </row>
    <row r="51" spans="1:22" outlineLevel="1">
      <c r="A51" s="31">
        <f>IF(B51="","",COUNTA(B$8:B51))</f>
        <v>43</v>
      </c>
      <c r="B51" s="162" t="s">
        <v>168</v>
      </c>
      <c r="C51" s="225">
        <v>387.45</v>
      </c>
      <c r="D51" s="159">
        <f t="shared" si="1"/>
        <v>6532093.9123076955</v>
      </c>
      <c r="E51" s="160" t="s">
        <v>129</v>
      </c>
      <c r="F51" s="160"/>
      <c r="G51" s="160"/>
      <c r="H51" s="160"/>
      <c r="I51" s="160"/>
      <c r="J51" s="160"/>
      <c r="L51" s="163"/>
      <c r="N51" s="36"/>
      <c r="O51" s="190">
        <v>6532093.9123076955</v>
      </c>
      <c r="P51" s="190"/>
      <c r="Q51" s="39"/>
      <c r="R51" s="235"/>
      <c r="S51" s="236"/>
      <c r="T51" s="39"/>
      <c r="U51" s="39"/>
      <c r="V51" s="39"/>
    </row>
    <row r="52" spans="1:22" outlineLevel="1">
      <c r="A52" s="31">
        <f>IF(B52="","",COUNTA(B$8:B52))</f>
        <v>44</v>
      </c>
      <c r="B52" s="162" t="s">
        <v>169</v>
      </c>
      <c r="C52" s="225">
        <v>387.46</v>
      </c>
      <c r="D52" s="159">
        <f t="shared" si="1"/>
        <v>113644.46999999999</v>
      </c>
      <c r="E52" s="160" t="s">
        <v>129</v>
      </c>
      <c r="F52" s="160"/>
      <c r="G52" s="160"/>
      <c r="H52" s="160"/>
      <c r="I52" s="160"/>
      <c r="J52" s="160"/>
      <c r="L52" s="163"/>
      <c r="N52" s="36"/>
      <c r="O52" s="190">
        <v>113644.46999999999</v>
      </c>
      <c r="P52" s="190"/>
      <c r="Q52" s="39"/>
      <c r="R52" s="235"/>
      <c r="S52" s="236"/>
      <c r="T52" s="39"/>
      <c r="U52" s="39"/>
      <c r="V52" s="39"/>
    </row>
    <row r="53" spans="1:22" outlineLevel="1">
      <c r="A53" s="31">
        <f>IF(B53="","",COUNTA(B$8:B53))</f>
        <v>45</v>
      </c>
      <c r="B53" s="162" t="s">
        <v>170</v>
      </c>
      <c r="C53" s="225">
        <v>387.5</v>
      </c>
      <c r="D53" s="159">
        <f t="shared" si="1"/>
        <v>238072.68999999997</v>
      </c>
      <c r="E53" s="160" t="s">
        <v>129</v>
      </c>
      <c r="F53" s="160"/>
      <c r="G53" s="160"/>
      <c r="H53" s="160"/>
      <c r="I53" s="160"/>
      <c r="J53" s="160"/>
      <c r="L53" s="163"/>
      <c r="N53" s="36"/>
      <c r="O53" s="190">
        <v>238072.68999999997</v>
      </c>
      <c r="P53" s="190"/>
      <c r="Q53" s="39"/>
      <c r="R53" s="235"/>
      <c r="S53" s="236"/>
      <c r="T53" s="39"/>
      <c r="U53" s="39"/>
      <c r="V53" s="39"/>
    </row>
    <row r="54" spans="1:22" outlineLevel="1">
      <c r="A54" s="31">
        <f>IF(B54="","",COUNTA(B$8:B54))</f>
        <v>46</v>
      </c>
      <c r="B54" s="39" t="str">
        <f>"Subtotal - "&amp;B19</f>
        <v>Subtotal - Distribution Plant</v>
      </c>
      <c r="D54" s="33">
        <f>SUBTOTAL(9,D20:D53)</f>
        <v>747563541.26499641</v>
      </c>
      <c r="L54" s="72"/>
      <c r="N54" s="36"/>
      <c r="O54" s="190"/>
      <c r="P54" s="190"/>
      <c r="Q54" s="39"/>
      <c r="R54" s="235"/>
      <c r="S54" s="236"/>
      <c r="T54" s="39"/>
      <c r="U54" s="39"/>
      <c r="V54" s="39"/>
    </row>
    <row r="55" spans="1:22" outlineLevel="1">
      <c r="A55" s="31" t="str">
        <f>IF(B55="","",COUNTA(B$8:B55))</f>
        <v/>
      </c>
      <c r="B55" s="39"/>
      <c r="L55" s="72"/>
      <c r="N55" s="36"/>
      <c r="O55" s="190"/>
      <c r="P55" s="190"/>
      <c r="Q55" s="39"/>
      <c r="R55" s="235"/>
      <c r="S55" s="236"/>
      <c r="T55" s="39"/>
      <c r="U55" s="39"/>
      <c r="V55" s="39"/>
    </row>
    <row r="56" spans="1:22" outlineLevel="1">
      <c r="A56" s="31">
        <f>IF(B56="","",COUNTA(B$8:B56))</f>
        <v>47</v>
      </c>
      <c r="B56" s="68" t="s">
        <v>171</v>
      </c>
      <c r="L56" s="72"/>
      <c r="N56" s="36"/>
      <c r="O56" s="190"/>
      <c r="P56" s="190"/>
      <c r="Q56" s="39"/>
      <c r="R56" s="235"/>
      <c r="S56" s="236"/>
      <c r="T56" s="39"/>
      <c r="U56" s="39"/>
      <c r="V56" s="39"/>
    </row>
    <row r="57" spans="1:22" outlineLevel="1">
      <c r="A57" s="31">
        <f>IF(B57="","",COUNTA(B$8:B57))</f>
        <v>48</v>
      </c>
      <c r="B57" s="162" t="s">
        <v>172</v>
      </c>
      <c r="C57" s="164">
        <v>391.1</v>
      </c>
      <c r="D57" s="159">
        <f t="shared" ref="D57:D67" si="12">CHOOSE($R$2,O57,P57,Q57)</f>
        <v>921741.33000000007</v>
      </c>
      <c r="E57" s="160" t="s">
        <v>129</v>
      </c>
      <c r="F57" s="160"/>
      <c r="G57" s="160"/>
      <c r="H57" s="160"/>
      <c r="I57" s="160"/>
      <c r="J57" s="160"/>
      <c r="L57" s="163"/>
      <c r="N57" s="36"/>
      <c r="O57" s="190">
        <v>921741.33000000007</v>
      </c>
      <c r="P57" s="190"/>
      <c r="Q57" s="39"/>
      <c r="R57" s="235"/>
      <c r="S57" s="236"/>
      <c r="T57" s="39"/>
      <c r="U57" s="39"/>
      <c r="V57" s="39"/>
    </row>
    <row r="58" spans="1:22" outlineLevel="1">
      <c r="A58" s="31">
        <f>IF(B58="","",COUNTA(B$8:B58))</f>
        <v>49</v>
      </c>
      <c r="B58" s="162" t="s">
        <v>173</v>
      </c>
      <c r="C58" s="225">
        <v>391.11</v>
      </c>
      <c r="D58" s="159">
        <f t="shared" si="12"/>
        <v>0</v>
      </c>
      <c r="E58" s="160" t="s">
        <v>129</v>
      </c>
      <c r="F58" s="160"/>
      <c r="G58" s="160"/>
      <c r="H58" s="160"/>
      <c r="I58" s="160"/>
      <c r="J58" s="160"/>
      <c r="L58" s="163"/>
      <c r="N58" s="36"/>
      <c r="O58" s="190">
        <v>0</v>
      </c>
      <c r="P58" s="190"/>
      <c r="Q58" s="39"/>
      <c r="R58" s="235"/>
      <c r="S58" s="236"/>
      <c r="T58" s="39"/>
      <c r="U58" s="39"/>
      <c r="V58" s="39"/>
    </row>
    <row r="59" spans="1:22" outlineLevel="1">
      <c r="A59" s="31">
        <f>IF(B59="","",COUNTA(B$8:B59))</f>
        <v>50</v>
      </c>
      <c r="B59" s="162" t="s">
        <v>174</v>
      </c>
      <c r="C59" s="225">
        <v>391.12</v>
      </c>
      <c r="D59" s="159">
        <f t="shared" si="12"/>
        <v>37129.580000000009</v>
      </c>
      <c r="E59" s="160" t="s">
        <v>129</v>
      </c>
      <c r="F59" s="160"/>
      <c r="G59" s="160"/>
      <c r="H59" s="160"/>
      <c r="I59" s="160"/>
      <c r="J59" s="160"/>
      <c r="L59" s="163"/>
      <c r="N59" s="36"/>
      <c r="O59" s="190">
        <v>37129.580000000009</v>
      </c>
      <c r="P59" s="190"/>
      <c r="Q59" s="39"/>
      <c r="R59" s="235"/>
      <c r="S59" s="236"/>
      <c r="T59" s="39"/>
      <c r="U59" s="39"/>
      <c r="V59" s="39"/>
    </row>
    <row r="60" spans="1:22" outlineLevel="1">
      <c r="A60" s="31">
        <f>IF(B60="","",COUNTA(B$8:B60))</f>
        <v>51</v>
      </c>
      <c r="B60" s="162" t="s">
        <v>175</v>
      </c>
      <c r="C60" s="164">
        <v>392.2</v>
      </c>
      <c r="D60" s="159">
        <f t="shared" si="12"/>
        <v>48924.400000000016</v>
      </c>
      <c r="E60" s="160" t="s">
        <v>129</v>
      </c>
      <c r="F60" s="160"/>
      <c r="G60" s="160"/>
      <c r="H60" s="160"/>
      <c r="I60" s="160"/>
      <c r="J60" s="160"/>
      <c r="L60" s="163"/>
      <c r="N60" s="36"/>
      <c r="O60" s="190">
        <v>48924.400000000016</v>
      </c>
      <c r="P60" s="190"/>
      <c r="Q60" s="39"/>
      <c r="R60" s="235"/>
      <c r="S60" s="236"/>
      <c r="T60" s="39"/>
      <c r="U60" s="39"/>
      <c r="V60" s="39"/>
    </row>
    <row r="61" spans="1:22" outlineLevel="1">
      <c r="A61" s="31">
        <f>IF(B61="","",COUNTA(B$8:B61))</f>
        <v>52</v>
      </c>
      <c r="B61" s="162" t="s">
        <v>176</v>
      </c>
      <c r="C61" s="225">
        <v>392.21</v>
      </c>
      <c r="D61" s="159">
        <f t="shared" si="12"/>
        <v>24462.200000000008</v>
      </c>
      <c r="E61" s="160" t="s">
        <v>129</v>
      </c>
      <c r="F61" s="160"/>
      <c r="G61" s="160"/>
      <c r="H61" s="160"/>
      <c r="I61" s="160"/>
      <c r="J61" s="160"/>
      <c r="L61" s="163"/>
      <c r="N61" s="36"/>
      <c r="O61" s="190">
        <v>24462.200000000008</v>
      </c>
      <c r="P61" s="190"/>
      <c r="Q61" s="39"/>
      <c r="R61" s="235"/>
      <c r="S61" s="236"/>
      <c r="T61" s="39"/>
      <c r="U61" s="39"/>
      <c r="V61" s="39"/>
    </row>
    <row r="62" spans="1:22" outlineLevel="1">
      <c r="A62" s="31">
        <f>IF(B62="","",COUNTA(B$8:B62))</f>
        <v>53</v>
      </c>
      <c r="B62" s="162" t="s">
        <v>177</v>
      </c>
      <c r="C62" s="164">
        <v>393</v>
      </c>
      <c r="D62" s="159">
        <f t="shared" si="12"/>
        <v>0</v>
      </c>
      <c r="E62" s="160" t="s">
        <v>129</v>
      </c>
      <c r="F62" s="160"/>
      <c r="G62" s="160"/>
      <c r="H62" s="160"/>
      <c r="I62" s="160"/>
      <c r="J62" s="160"/>
      <c r="L62" s="163"/>
      <c r="N62" s="36"/>
      <c r="O62" s="190">
        <v>0</v>
      </c>
      <c r="P62" s="190"/>
      <c r="Q62" s="39"/>
      <c r="R62" s="235"/>
      <c r="S62" s="236"/>
      <c r="T62" s="39"/>
      <c r="U62" s="39"/>
      <c r="V62" s="39"/>
    </row>
    <row r="63" spans="1:22" outlineLevel="1">
      <c r="A63" s="31">
        <f>IF(B63="","",COUNTA(B$8:B63))</f>
        <v>54</v>
      </c>
      <c r="B63" s="162" t="s">
        <v>178</v>
      </c>
      <c r="C63" s="164">
        <v>394.1</v>
      </c>
      <c r="D63" s="159">
        <f t="shared" si="12"/>
        <v>9739</v>
      </c>
      <c r="E63" s="160" t="s">
        <v>129</v>
      </c>
      <c r="F63" s="160"/>
      <c r="G63" s="160"/>
      <c r="H63" s="160"/>
      <c r="I63" s="160"/>
      <c r="J63" s="160"/>
      <c r="L63" s="163"/>
      <c r="N63" s="36"/>
      <c r="O63" s="190">
        <v>9739</v>
      </c>
      <c r="P63" s="190"/>
      <c r="Q63" s="39"/>
      <c r="R63" s="235"/>
      <c r="S63" s="236"/>
      <c r="T63" s="39"/>
      <c r="U63" s="39"/>
      <c r="V63" s="39"/>
    </row>
    <row r="64" spans="1:22" outlineLevel="1">
      <c r="A64" s="31">
        <f>IF(B64="","",COUNTA(B$8:B64))</f>
        <v>55</v>
      </c>
      <c r="B64" s="162" t="s">
        <v>179</v>
      </c>
      <c r="C64" s="225">
        <v>394.11</v>
      </c>
      <c r="D64" s="159">
        <f t="shared" si="12"/>
        <v>0</v>
      </c>
      <c r="E64" s="160" t="s">
        <v>129</v>
      </c>
      <c r="F64" s="160"/>
      <c r="G64" s="160"/>
      <c r="H64" s="160"/>
      <c r="I64" s="160"/>
      <c r="J64" s="160"/>
      <c r="L64" s="163"/>
      <c r="N64" s="36"/>
      <c r="O64" s="190">
        <v>0</v>
      </c>
      <c r="P64" s="190"/>
      <c r="Q64" s="39"/>
      <c r="R64" s="235"/>
      <c r="S64" s="236"/>
      <c r="T64" s="39"/>
      <c r="U64" s="39"/>
      <c r="V64" s="39"/>
    </row>
    <row r="65" spans="1:22" outlineLevel="1">
      <c r="A65" s="31">
        <f>IF(B65="","",COUNTA(B$8:B65))</f>
        <v>56</v>
      </c>
      <c r="B65" s="162" t="s">
        <v>180</v>
      </c>
      <c r="C65" s="225">
        <v>394.13</v>
      </c>
      <c r="D65" s="159">
        <f t="shared" si="12"/>
        <v>0</v>
      </c>
      <c r="E65" s="160" t="s">
        <v>129</v>
      </c>
      <c r="F65" s="160"/>
      <c r="G65" s="160"/>
      <c r="H65" s="160"/>
      <c r="I65" s="160"/>
      <c r="J65" s="160"/>
      <c r="L65" s="163"/>
      <c r="N65" s="36"/>
      <c r="O65" s="190">
        <v>0</v>
      </c>
      <c r="P65" s="190"/>
      <c r="Q65" s="39"/>
      <c r="R65" s="235"/>
      <c r="S65" s="236"/>
      <c r="T65" s="39"/>
      <c r="U65" s="39"/>
      <c r="V65" s="39"/>
    </row>
    <row r="66" spans="1:22" outlineLevel="1">
      <c r="A66" s="31">
        <f>IF(B66="","",COUNTA(B$8:B66))</f>
        <v>57</v>
      </c>
      <c r="B66" s="162" t="s">
        <v>181</v>
      </c>
      <c r="C66" s="164">
        <v>394.2</v>
      </c>
      <c r="D66" s="159">
        <f t="shared" si="12"/>
        <v>0</v>
      </c>
      <c r="E66" s="160" t="s">
        <v>129</v>
      </c>
      <c r="F66" s="160"/>
      <c r="G66" s="160"/>
      <c r="H66" s="160"/>
      <c r="I66" s="160"/>
      <c r="J66" s="160"/>
      <c r="L66" s="163"/>
      <c r="N66" s="36"/>
      <c r="O66" s="190">
        <v>0</v>
      </c>
      <c r="P66" s="190"/>
      <c r="Q66" s="39"/>
      <c r="R66" s="235"/>
      <c r="S66" s="236"/>
      <c r="T66" s="39"/>
      <c r="U66" s="39"/>
      <c r="V66" s="39"/>
    </row>
    <row r="67" spans="1:22" outlineLevel="1">
      <c r="A67" s="31">
        <f>IF(B67="","",COUNTA(B$8:B67))</f>
        <v>58</v>
      </c>
      <c r="B67" s="162" t="s">
        <v>182</v>
      </c>
      <c r="C67" s="164">
        <v>394.3</v>
      </c>
      <c r="D67" s="159">
        <f t="shared" si="12"/>
        <v>6157146.0984615386</v>
      </c>
      <c r="E67" s="160" t="s">
        <v>129</v>
      </c>
      <c r="F67" s="160"/>
      <c r="G67" s="160"/>
      <c r="H67" s="160"/>
      <c r="I67" s="160"/>
      <c r="J67" s="160"/>
      <c r="L67" s="163"/>
      <c r="N67" s="36"/>
      <c r="O67" s="190">
        <v>6157146.0984615386</v>
      </c>
      <c r="P67" s="190"/>
      <c r="Q67" s="39"/>
      <c r="R67" s="235"/>
      <c r="S67" s="236"/>
      <c r="T67" s="39"/>
      <c r="U67" s="39"/>
      <c r="V67" s="39"/>
    </row>
    <row r="68" spans="1:22" outlineLevel="1">
      <c r="A68" s="31">
        <f>IF(B68="","",COUNTA(B$8:B68))</f>
        <v>59</v>
      </c>
      <c r="B68" s="162" t="s">
        <v>183</v>
      </c>
      <c r="C68" s="164">
        <v>395</v>
      </c>
      <c r="D68" s="159">
        <f t="shared" ref="D68:D70" si="13">CHOOSE($R$2,O68,P68,Q68)</f>
        <v>0</v>
      </c>
      <c r="E68" s="160" t="s">
        <v>129</v>
      </c>
      <c r="F68" s="160"/>
      <c r="G68" s="160"/>
      <c r="H68" s="160"/>
      <c r="I68" s="160"/>
      <c r="J68" s="160"/>
      <c r="L68" s="163"/>
      <c r="N68" s="36"/>
      <c r="O68" s="190">
        <v>0</v>
      </c>
      <c r="P68" s="190"/>
      <c r="Q68" s="39"/>
      <c r="R68" s="235"/>
      <c r="S68" s="236"/>
      <c r="T68" s="39"/>
      <c r="U68" s="39"/>
      <c r="V68" s="39"/>
    </row>
    <row r="69" spans="1:22" outlineLevel="1">
      <c r="A69" s="31">
        <f>IF(B69="","",COUNTA(B$8:B69))</f>
        <v>60</v>
      </c>
      <c r="B69" s="162" t="s">
        <v>184</v>
      </c>
      <c r="C69" s="164">
        <v>396</v>
      </c>
      <c r="D69" s="159">
        <f t="shared" si="13"/>
        <v>185547</v>
      </c>
      <c r="E69" s="160" t="s">
        <v>129</v>
      </c>
      <c r="F69" s="160"/>
      <c r="G69" s="160"/>
      <c r="H69" s="160"/>
      <c r="I69" s="160"/>
      <c r="J69" s="160"/>
      <c r="L69" s="163"/>
      <c r="N69" s="36"/>
      <c r="O69" s="190">
        <v>185547</v>
      </c>
      <c r="P69" s="190"/>
      <c r="Q69" s="39"/>
      <c r="R69" s="235"/>
      <c r="S69" s="236"/>
      <c r="T69" s="39"/>
      <c r="U69" s="39"/>
      <c r="V69" s="39"/>
    </row>
    <row r="70" spans="1:22" outlineLevel="1">
      <c r="A70" s="31">
        <f>IF(B70="","",COUNTA(B$8:B70))</f>
        <v>61</v>
      </c>
      <c r="B70" s="162" t="s">
        <v>185</v>
      </c>
      <c r="C70" s="164">
        <v>398</v>
      </c>
      <c r="D70" s="159">
        <f t="shared" si="13"/>
        <v>148028.19999999998</v>
      </c>
      <c r="E70" s="160" t="s">
        <v>129</v>
      </c>
      <c r="F70" s="160"/>
      <c r="G70" s="160"/>
      <c r="H70" s="160"/>
      <c r="I70" s="160"/>
      <c r="J70" s="160"/>
      <c r="L70" s="163"/>
      <c r="N70" s="36"/>
      <c r="O70" s="190">
        <v>148028.19999999998</v>
      </c>
      <c r="P70" s="190"/>
      <c r="Q70" s="39"/>
      <c r="R70" s="235"/>
      <c r="S70" s="236"/>
      <c r="T70" s="39"/>
      <c r="U70" s="39"/>
      <c r="V70" s="39"/>
    </row>
    <row r="71" spans="1:22" outlineLevel="1">
      <c r="A71" s="31">
        <f>IF(B71="","",COUNTA(B$8:B71))</f>
        <v>62</v>
      </c>
      <c r="B71" t="str">
        <f>"Subtotal - "&amp;B56</f>
        <v>Subtotal - General Plant</v>
      </c>
      <c r="D71" s="33">
        <f>SUBTOTAL(9,D57:D70)</f>
        <v>7532717.8084615385</v>
      </c>
      <c r="L71" s="72"/>
      <c r="N71" s="36"/>
      <c r="O71" s="190"/>
      <c r="P71" s="190"/>
      <c r="Q71" s="39"/>
      <c r="R71" s="235"/>
      <c r="S71" s="236"/>
      <c r="T71" s="39"/>
      <c r="U71" s="39"/>
      <c r="V71" s="39"/>
    </row>
    <row r="72" spans="1:22" outlineLevel="1">
      <c r="A72" s="31" t="str">
        <f>IF(B72="","",COUNTA(B$8:B72))</f>
        <v/>
      </c>
      <c r="L72" s="72"/>
      <c r="N72" s="36"/>
      <c r="O72" s="190"/>
      <c r="P72" s="190"/>
      <c r="Q72" s="39"/>
      <c r="R72" s="235"/>
      <c r="S72" s="236"/>
      <c r="T72" s="39"/>
      <c r="U72" s="39"/>
      <c r="V72" s="39"/>
    </row>
    <row r="73" spans="1:22">
      <c r="A73" s="31">
        <f>IF(B73="","",COUNTA(B$8:B73))</f>
        <v>63</v>
      </c>
      <c r="B73" s="7" t="str">
        <f>"Total "&amp;B9</f>
        <v>Total Plant in Service</v>
      </c>
      <c r="D73" s="33">
        <f>SUBTOTAL(9,D11:D72)</f>
        <v>775008140.86461914</v>
      </c>
      <c r="E73" s="12"/>
      <c r="L73" s="72"/>
      <c r="N73" s="36"/>
      <c r="O73" s="190"/>
      <c r="P73" s="190"/>
      <c r="Q73" s="39"/>
      <c r="R73" s="235"/>
      <c r="S73" s="236"/>
      <c r="T73" s="39"/>
      <c r="U73" s="39"/>
      <c r="V73" s="39"/>
    </row>
    <row r="74" spans="1:22">
      <c r="A74" s="31" t="str">
        <f>IF(B74="","",COUNTA(B$8:B74))</f>
        <v/>
      </c>
      <c r="L74" s="72"/>
      <c r="N74" s="36"/>
      <c r="O74" s="190"/>
      <c r="P74" s="190"/>
      <c r="Q74" s="39"/>
      <c r="R74" s="235"/>
      <c r="S74" s="236"/>
      <c r="T74" s="39"/>
      <c r="U74" s="39"/>
      <c r="V74" s="39"/>
    </row>
    <row r="75" spans="1:22">
      <c r="A75" s="31">
        <f>IF(B75="","",COUNTA(B$8:B75))</f>
        <v>64</v>
      </c>
      <c r="B75" s="1" t="s">
        <v>188</v>
      </c>
      <c r="L75" s="72"/>
      <c r="N75" s="36"/>
      <c r="O75" s="190"/>
      <c r="P75" s="190"/>
      <c r="Q75" s="39"/>
      <c r="R75" s="235"/>
      <c r="S75" s="236"/>
      <c r="T75" s="39"/>
      <c r="U75" s="39"/>
      <c r="V75" s="39"/>
    </row>
    <row r="76" spans="1:22" outlineLevel="1">
      <c r="A76" s="31">
        <f>IF(B76="","",COUNTA(B$8:B76))</f>
        <v>65</v>
      </c>
      <c r="B76" s="1" t="str">
        <f>B10</f>
        <v>Intangible Plant</v>
      </c>
      <c r="L76" s="72"/>
      <c r="N76" s="36"/>
      <c r="O76" s="190"/>
      <c r="P76" s="190"/>
      <c r="Q76" s="39"/>
      <c r="R76" s="235"/>
      <c r="S76" s="236"/>
      <c r="T76" s="39"/>
      <c r="U76" s="39"/>
      <c r="V76" s="39"/>
    </row>
    <row r="77" spans="1:22" outlineLevel="1">
      <c r="A77" s="31">
        <f>IF(B77="","",COUNTA(B$8:B77))</f>
        <v>66</v>
      </c>
      <c r="B77" s="37" t="str">
        <f>B11</f>
        <v>Organization</v>
      </c>
      <c r="C77" s="17">
        <f t="shared" ref="C77:C82" si="14">C11</f>
        <v>301</v>
      </c>
      <c r="D77" s="159">
        <f>CHOOSE($R$2,O77,P77,Q77)</f>
        <v>0</v>
      </c>
      <c r="E77" s="38" t="str">
        <f t="shared" ref="E77:J82" si="15">E11</f>
        <v>INT_DISTPT_SUBTOTAL</v>
      </c>
      <c r="F77" s="38">
        <f t="shared" si="15"/>
        <v>0</v>
      </c>
      <c r="G77" s="38">
        <f t="shared" si="15"/>
        <v>0</v>
      </c>
      <c r="H77" s="38">
        <f t="shared" si="15"/>
        <v>0</v>
      </c>
      <c r="I77" s="38">
        <f t="shared" si="15"/>
        <v>0</v>
      </c>
      <c r="J77" s="38">
        <f t="shared" si="15"/>
        <v>0</v>
      </c>
      <c r="L77" s="161"/>
      <c r="N77" s="36"/>
      <c r="O77" s="190"/>
      <c r="P77" s="190"/>
      <c r="Q77" s="39"/>
      <c r="R77" s="235"/>
      <c r="S77" s="236"/>
      <c r="T77" s="39"/>
      <c r="U77" s="39"/>
      <c r="V77" s="39"/>
    </row>
    <row r="78" spans="1:22" outlineLevel="1">
      <c r="A78" s="31">
        <f>IF(B78="","",COUNTA(B$8:B78))</f>
        <v>67</v>
      </c>
      <c r="B78" s="37" t="str">
        <f>B12</f>
        <v>Misc. Intangible Plant - Plant Related</v>
      </c>
      <c r="C78" s="17">
        <f t="shared" si="14"/>
        <v>303</v>
      </c>
      <c r="D78" s="159">
        <f>CHOOSE($R$2,O78,P78,Q78)</f>
        <v>-75395.909747863378</v>
      </c>
      <c r="E78" s="38" t="str">
        <f t="shared" si="15"/>
        <v>INT_DISTPT_SUBTOTAL</v>
      </c>
      <c r="F78" s="38">
        <f t="shared" si="15"/>
        <v>0</v>
      </c>
      <c r="G78" s="38">
        <f t="shared" si="15"/>
        <v>0</v>
      </c>
      <c r="H78" s="38">
        <f t="shared" si="15"/>
        <v>0</v>
      </c>
      <c r="I78" s="38">
        <f t="shared" si="15"/>
        <v>0</v>
      </c>
      <c r="J78" s="38">
        <f t="shared" si="15"/>
        <v>0</v>
      </c>
      <c r="L78" s="161"/>
      <c r="N78" s="36"/>
      <c r="O78" s="190">
        <v>-75395.909747863378</v>
      </c>
      <c r="P78" s="190"/>
      <c r="Q78" s="39"/>
      <c r="R78" s="235"/>
      <c r="S78" s="236"/>
      <c r="T78" s="39"/>
      <c r="U78" s="39"/>
      <c r="V78" s="39"/>
    </row>
    <row r="79" spans="1:22" outlineLevel="1">
      <c r="A79" s="31">
        <f>IF(B79="","",COUNTA(B$8:B79))</f>
        <v>68</v>
      </c>
      <c r="B79" s="37" t="s">
        <v>131</v>
      </c>
      <c r="C79" s="17">
        <f t="shared" si="14"/>
        <v>303.10000000000002</v>
      </c>
      <c r="D79" s="159">
        <f>CHOOSE($R$2,O79,P79,Q79)</f>
        <v>-318.35000000000002</v>
      </c>
      <c r="E79" s="38" t="str">
        <f t="shared" si="15"/>
        <v>INT_DISTPT_SUBTOTAL</v>
      </c>
      <c r="F79" s="38">
        <f t="shared" si="15"/>
        <v>0</v>
      </c>
      <c r="G79" s="38">
        <f t="shared" si="15"/>
        <v>0</v>
      </c>
      <c r="H79" s="38">
        <f t="shared" si="15"/>
        <v>0</v>
      </c>
      <c r="I79" s="38">
        <f t="shared" si="15"/>
        <v>0</v>
      </c>
      <c r="J79" s="38">
        <f t="shared" si="15"/>
        <v>0</v>
      </c>
      <c r="L79" s="161"/>
      <c r="N79" s="36"/>
      <c r="O79" s="190">
        <v>-318.35000000000002</v>
      </c>
      <c r="P79" s="190"/>
      <c r="Q79" s="39"/>
      <c r="R79" s="235"/>
      <c r="S79" s="236"/>
      <c r="T79" s="39"/>
      <c r="U79" s="39"/>
      <c r="V79" s="39"/>
    </row>
    <row r="80" spans="1:22" outlineLevel="1">
      <c r="A80" s="31">
        <f>IF(B80="","",COUNTA(B$8:B80))</f>
        <v>69</v>
      </c>
      <c r="B80" s="37" t="s">
        <v>132</v>
      </c>
      <c r="C80" s="17">
        <f t="shared" si="14"/>
        <v>303.2</v>
      </c>
      <c r="D80" s="159">
        <f t="shared" ref="D80:D81" si="16">CHOOSE($R$2,O80,P80,Q80)</f>
        <v>0</v>
      </c>
      <c r="E80" s="38" t="str">
        <f t="shared" si="15"/>
        <v>INT_DISTPT_SUBTOTAL</v>
      </c>
      <c r="F80" s="38">
        <f t="shared" si="15"/>
        <v>0</v>
      </c>
      <c r="G80" s="38">
        <f t="shared" si="15"/>
        <v>0</v>
      </c>
      <c r="H80" s="38">
        <f t="shared" si="15"/>
        <v>0</v>
      </c>
      <c r="I80" s="38">
        <f t="shared" si="15"/>
        <v>0</v>
      </c>
      <c r="J80" s="38">
        <f t="shared" si="15"/>
        <v>0</v>
      </c>
      <c r="L80" s="161"/>
      <c r="N80" s="36"/>
      <c r="O80" s="190">
        <v>0</v>
      </c>
      <c r="P80" s="190"/>
      <c r="Q80" s="39"/>
      <c r="R80" s="235"/>
      <c r="S80" s="236"/>
      <c r="T80" s="39"/>
      <c r="U80" s="39"/>
      <c r="V80" s="39"/>
    </row>
    <row r="81" spans="1:22" outlineLevel="1">
      <c r="A81" s="31">
        <f>IF(B81="","",COUNTA(B$8:B81))</f>
        <v>70</v>
      </c>
      <c r="B81" s="37" t="s">
        <v>133</v>
      </c>
      <c r="C81" s="17">
        <f t="shared" si="14"/>
        <v>303.3</v>
      </c>
      <c r="D81" s="159">
        <f t="shared" si="16"/>
        <v>-6684278.0974571044</v>
      </c>
      <c r="E81" s="38" t="str">
        <f t="shared" si="15"/>
        <v>INT_DISTPT_SUBTOTAL</v>
      </c>
      <c r="F81" s="38">
        <f t="shared" si="15"/>
        <v>0</v>
      </c>
      <c r="G81" s="38">
        <f t="shared" si="15"/>
        <v>0</v>
      </c>
      <c r="H81" s="38">
        <f t="shared" si="15"/>
        <v>0</v>
      </c>
      <c r="I81" s="38">
        <f t="shared" si="15"/>
        <v>0</v>
      </c>
      <c r="J81" s="38">
        <f t="shared" si="15"/>
        <v>0</v>
      </c>
      <c r="L81" s="161"/>
      <c r="N81" s="36"/>
      <c r="O81" s="190">
        <v>-6684278.0974571044</v>
      </c>
      <c r="P81" s="190"/>
      <c r="Q81" s="39"/>
      <c r="R81" s="235"/>
      <c r="S81" s="236"/>
      <c r="T81" s="39"/>
      <c r="U81" s="39"/>
      <c r="V81" s="39"/>
    </row>
    <row r="82" spans="1:22" outlineLevel="1">
      <c r="A82" s="31">
        <f>IF(B82="","",COUNTA(B$8:B82))</f>
        <v>71</v>
      </c>
      <c r="B82" s="37" t="s">
        <v>134</v>
      </c>
      <c r="C82" s="187">
        <f t="shared" si="14"/>
        <v>303.99</v>
      </c>
      <c r="D82" s="159">
        <f>CHOOSE($R$2,O82,P82,Q82)</f>
        <v>-1350894.9436174606</v>
      </c>
      <c r="E82" s="38" t="str">
        <f t="shared" si="15"/>
        <v>INT_DISTPT_SUBTOTAL</v>
      </c>
      <c r="F82" s="38">
        <f t="shared" si="15"/>
        <v>0</v>
      </c>
      <c r="G82" s="38">
        <f t="shared" si="15"/>
        <v>0</v>
      </c>
      <c r="H82" s="38">
        <f t="shared" si="15"/>
        <v>0</v>
      </c>
      <c r="I82" s="38">
        <f t="shared" si="15"/>
        <v>0</v>
      </c>
      <c r="J82" s="38">
        <f t="shared" si="15"/>
        <v>0</v>
      </c>
      <c r="L82" s="161"/>
      <c r="N82" s="36"/>
      <c r="O82" s="190">
        <v>-1350894.9436174606</v>
      </c>
      <c r="P82" s="190"/>
      <c r="Q82" s="39"/>
      <c r="R82" s="235"/>
      <c r="S82" s="236"/>
      <c r="T82" s="39"/>
      <c r="U82" s="39"/>
      <c r="V82" s="39"/>
    </row>
    <row r="83" spans="1:22" outlineLevel="1">
      <c r="A83" s="31">
        <f>IF(B83="","",COUNTA(B$8:B83))</f>
        <v>72</v>
      </c>
      <c r="B83" t="str">
        <f>B17</f>
        <v>Subtotal - Intangible Plant</v>
      </c>
      <c r="C83" s="16"/>
      <c r="D83" s="33">
        <f>SUBTOTAL(9,D77:D82)</f>
        <v>-8110887.3008224284</v>
      </c>
      <c r="L83" s="72"/>
      <c r="N83" s="36"/>
      <c r="O83" s="190"/>
      <c r="P83" s="190"/>
      <c r="Q83" s="39"/>
      <c r="R83" s="235"/>
      <c r="S83" s="236"/>
      <c r="T83" s="39"/>
      <c r="U83" s="39"/>
      <c r="V83" s="39"/>
    </row>
    <row r="84" spans="1:22" outlineLevel="1">
      <c r="A84" s="31" t="str">
        <f>IF(B84="","",COUNTA(B$8:B84))</f>
        <v/>
      </c>
      <c r="C84" s="16"/>
      <c r="L84" s="72"/>
      <c r="N84" s="36"/>
      <c r="O84" s="190"/>
      <c r="P84" s="190"/>
      <c r="Q84" s="39"/>
      <c r="R84" s="235"/>
      <c r="S84" s="236"/>
      <c r="T84" s="39"/>
      <c r="U84" s="39"/>
      <c r="V84" s="39"/>
    </row>
    <row r="85" spans="1:22" outlineLevel="1">
      <c r="A85" s="31">
        <f>IF(B85="","",COUNTA(B$8:B85))</f>
        <v>73</v>
      </c>
      <c r="B85" s="1" t="s">
        <v>135</v>
      </c>
      <c r="L85" s="72"/>
      <c r="N85" s="36"/>
      <c r="O85" s="190"/>
      <c r="P85" s="190"/>
      <c r="Q85" s="39"/>
      <c r="R85" s="235"/>
      <c r="S85" s="236"/>
      <c r="T85" s="39"/>
      <c r="U85" s="39"/>
      <c r="V85" s="39"/>
    </row>
    <row r="86" spans="1:22" outlineLevel="1">
      <c r="A86" s="31">
        <f>IF(B86="","",COUNTA(B$8:B86))</f>
        <v>74</v>
      </c>
      <c r="B86" s="37" t="str">
        <f t="shared" ref="B86:C105" si="17">B20</f>
        <v>LAND-CITY GATE &amp; MAIN LINE IND. M &amp; R</v>
      </c>
      <c r="C86" s="17">
        <f t="shared" si="17"/>
        <v>374.1</v>
      </c>
      <c r="D86" s="159">
        <f t="shared" ref="D86:D119" si="18">CHOOSE($R$2,O86,P86,Q86)</f>
        <v>0</v>
      </c>
      <c r="E86" s="38">
        <f t="shared" ref="E86:I86" si="19">E20</f>
        <v>0</v>
      </c>
      <c r="F86" s="38" t="str">
        <f t="shared" si="19"/>
        <v>DISTRIBUTION</v>
      </c>
      <c r="G86" s="38" t="str">
        <f t="shared" si="19"/>
        <v>AVGERAGE STUDY</v>
      </c>
      <c r="H86" s="38" t="str">
        <f t="shared" si="19"/>
        <v>AVG_DESIGN DAY_DEM-COMM_DEMAND</v>
      </c>
      <c r="I86" s="38">
        <f t="shared" si="19"/>
        <v>0</v>
      </c>
      <c r="J86" s="38" t="str">
        <f t="shared" ref="J86:J95" si="20">J20</f>
        <v>CUSTOMERS EXCL DS-ML</v>
      </c>
      <c r="L86" s="161"/>
      <c r="N86" s="36"/>
      <c r="O86" s="190"/>
      <c r="P86" s="190"/>
      <c r="Q86" s="39"/>
      <c r="R86" s="235"/>
      <c r="S86" s="236"/>
      <c r="T86" s="39"/>
      <c r="U86" s="39"/>
      <c r="V86" s="39"/>
    </row>
    <row r="87" spans="1:22" outlineLevel="1">
      <c r="A87" s="31">
        <f>IF(B87="","",COUNTA(B$8:B87))</f>
        <v>75</v>
      </c>
      <c r="B87" s="37" t="str">
        <f t="shared" si="17"/>
        <v>LAND-OTHER DISTRIBUTION SYSTEMS</v>
      </c>
      <c r="C87" s="17">
        <f t="shared" si="17"/>
        <v>374.2</v>
      </c>
      <c r="D87" s="159">
        <f t="shared" si="18"/>
        <v>522.25</v>
      </c>
      <c r="E87" s="38">
        <f t="shared" ref="E87:I87" si="21">E21</f>
        <v>0</v>
      </c>
      <c r="F87" s="38" t="str">
        <f t="shared" si="21"/>
        <v>DISTRIBUTION</v>
      </c>
      <c r="G87" s="38" t="str">
        <f t="shared" si="21"/>
        <v>AVGERAGE STUDY</v>
      </c>
      <c r="H87" s="38" t="str">
        <f t="shared" si="21"/>
        <v>AVG_DESIGN DAY_DEM-COMM_DEMAND</v>
      </c>
      <c r="I87" s="38">
        <f t="shared" si="21"/>
        <v>0</v>
      </c>
      <c r="J87" s="38" t="str">
        <f t="shared" si="20"/>
        <v>CUSTOMERS EXCL DS-ML</v>
      </c>
      <c r="L87" s="161"/>
      <c r="N87" s="36"/>
      <c r="O87" s="190">
        <v>522.25</v>
      </c>
      <c r="P87" s="190"/>
      <c r="Q87" s="39"/>
      <c r="R87" s="235"/>
      <c r="S87" s="236"/>
      <c r="T87" s="39"/>
      <c r="U87" s="39"/>
      <c r="V87" s="39"/>
    </row>
    <row r="88" spans="1:22" outlineLevel="1">
      <c r="A88" s="31">
        <f>IF(B88="","",COUNTA(B$8:B88))</f>
        <v>76</v>
      </c>
      <c r="B88" s="37" t="str">
        <f t="shared" si="17"/>
        <v>LAND RIGHTS-OTHER DISTR SYSTEMS</v>
      </c>
      <c r="C88" s="17">
        <f t="shared" si="17"/>
        <v>374.4</v>
      </c>
      <c r="D88" s="159">
        <f t="shared" si="18"/>
        <v>-412969.57461538451</v>
      </c>
      <c r="E88" s="38">
        <f t="shared" ref="E88:I88" si="22">E22</f>
        <v>0</v>
      </c>
      <c r="F88" s="38" t="str">
        <f t="shared" si="22"/>
        <v>DISTRIBUTION</v>
      </c>
      <c r="G88" s="38" t="str">
        <f t="shared" si="22"/>
        <v>AVGERAGE STUDY</v>
      </c>
      <c r="H88" s="38" t="str">
        <f t="shared" si="22"/>
        <v>AVG_DESIGN DAY_DEM-COMM_DEMAND</v>
      </c>
      <c r="I88" s="38">
        <f t="shared" si="22"/>
        <v>0</v>
      </c>
      <c r="J88" s="38" t="str">
        <f t="shared" si="20"/>
        <v>CUSTOMERS EXCL DS-ML</v>
      </c>
      <c r="L88" s="161"/>
      <c r="N88" s="36"/>
      <c r="O88" s="190">
        <v>-412969.57461538451</v>
      </c>
      <c r="P88" s="190"/>
      <c r="Q88" s="39"/>
      <c r="R88" s="235"/>
      <c r="S88" s="236"/>
      <c r="T88" s="39"/>
      <c r="U88" s="39"/>
      <c r="V88" s="39"/>
    </row>
    <row r="89" spans="1:22" outlineLevel="1">
      <c r="A89" s="31">
        <f>IF(B89="","",COUNTA(B$8:B89))</f>
        <v>77</v>
      </c>
      <c r="B89" s="37" t="str">
        <f t="shared" si="17"/>
        <v>RIGHTS OF WAY</v>
      </c>
      <c r="C89" s="17">
        <f t="shared" si="17"/>
        <v>374.5</v>
      </c>
      <c r="D89" s="159">
        <f t="shared" si="18"/>
        <v>-1200292.1900000013</v>
      </c>
      <c r="E89" s="38">
        <f t="shared" ref="E89:I89" si="23">E23</f>
        <v>0</v>
      </c>
      <c r="F89" s="38" t="str">
        <f t="shared" si="23"/>
        <v>DISTRIBUTION</v>
      </c>
      <c r="G89" s="38" t="str">
        <f t="shared" si="23"/>
        <v>AVGERAGE STUDY</v>
      </c>
      <c r="H89" s="38" t="str">
        <f t="shared" si="23"/>
        <v>AVG_DESIGN DAY_DEM-COMM_DEMAND</v>
      </c>
      <c r="I89" s="38">
        <f t="shared" si="23"/>
        <v>0</v>
      </c>
      <c r="J89" s="38" t="str">
        <f t="shared" si="20"/>
        <v>CUSTOMERS EXCL DS-ML</v>
      </c>
      <c r="L89" s="161"/>
      <c r="N89" s="36"/>
      <c r="O89" s="190">
        <v>-1200292.1900000013</v>
      </c>
      <c r="P89" s="190"/>
      <c r="Q89" s="39"/>
      <c r="R89" s="235"/>
      <c r="S89" s="236"/>
      <c r="T89" s="39"/>
      <c r="U89" s="39"/>
      <c r="V89" s="39"/>
    </row>
    <row r="90" spans="1:22" outlineLevel="1">
      <c r="A90" s="31">
        <f>IF(B90="","",COUNTA(B$8:B90))</f>
        <v>78</v>
      </c>
      <c r="B90" s="37" t="str">
        <f t="shared" si="17"/>
        <v>STRUC &amp; IMPROV-CITY GATE M &amp; R</v>
      </c>
      <c r="C90" s="17">
        <f t="shared" si="17"/>
        <v>375.2</v>
      </c>
      <c r="D90" s="159">
        <f t="shared" si="18"/>
        <v>-2127.2999999999997</v>
      </c>
      <c r="E90" s="38">
        <f t="shared" ref="E90:I90" si="24">E24</f>
        <v>0</v>
      </c>
      <c r="F90" s="38" t="str">
        <f t="shared" si="24"/>
        <v>DISTRIBUTION</v>
      </c>
      <c r="G90" s="38" t="str">
        <f t="shared" si="24"/>
        <v>AVGERAGE STUDY</v>
      </c>
      <c r="H90" s="38" t="str">
        <f t="shared" si="24"/>
        <v>AVG_DESIGN DAY_DEM-COMM_DEMAND</v>
      </c>
      <c r="I90" s="38">
        <f t="shared" si="24"/>
        <v>0</v>
      </c>
      <c r="J90" s="38" t="str">
        <f t="shared" si="20"/>
        <v>CUSTOMERS EXCL DS-ML</v>
      </c>
      <c r="L90" s="161"/>
      <c r="N90" s="36"/>
      <c r="O90" s="190">
        <v>-2127.2999999999997</v>
      </c>
      <c r="P90" s="190"/>
      <c r="Q90" s="39"/>
      <c r="R90" s="235"/>
      <c r="S90" s="236"/>
      <c r="T90" s="39"/>
      <c r="U90" s="39"/>
      <c r="V90" s="39"/>
    </row>
    <row r="91" spans="1:22" outlineLevel="1">
      <c r="A91" s="31">
        <f>IF(B91="","",COUNTA(B$8:B91))</f>
        <v>79</v>
      </c>
      <c r="B91" s="37" t="str">
        <f t="shared" si="17"/>
        <v>STRUC &amp; IMPROV-GENERAL M &amp; R</v>
      </c>
      <c r="C91" s="17">
        <f t="shared" si="17"/>
        <v>375.3</v>
      </c>
      <c r="D91" s="159">
        <f t="shared" si="18"/>
        <v>77.659999999999982</v>
      </c>
      <c r="E91" s="38">
        <f t="shared" ref="E91:I91" si="25">E25</f>
        <v>0</v>
      </c>
      <c r="F91" s="38" t="str">
        <f t="shared" si="25"/>
        <v>DISTRIBUTION</v>
      </c>
      <c r="G91" s="38" t="str">
        <f t="shared" si="25"/>
        <v>AVGERAGE STUDY</v>
      </c>
      <c r="H91" s="38" t="str">
        <f t="shared" si="25"/>
        <v>AVG_DESIGN DAY_DEM-COMM_DEMAND</v>
      </c>
      <c r="I91" s="38">
        <f t="shared" si="25"/>
        <v>0</v>
      </c>
      <c r="J91" s="38" t="str">
        <f t="shared" si="20"/>
        <v>CUSTOMERS EXCL DS-ML</v>
      </c>
      <c r="L91" s="161"/>
      <c r="N91" s="36"/>
      <c r="O91" s="190">
        <v>77.659999999999982</v>
      </c>
      <c r="P91" s="190"/>
      <c r="Q91" s="39"/>
      <c r="R91" s="235"/>
      <c r="S91" s="236"/>
      <c r="T91" s="39"/>
      <c r="U91" s="39"/>
      <c r="V91" s="39"/>
    </row>
    <row r="92" spans="1:22" outlineLevel="1">
      <c r="A92" s="31">
        <f>IF(B92="","",COUNTA(B$8:B92))</f>
        <v>80</v>
      </c>
      <c r="B92" s="37" t="str">
        <f t="shared" si="17"/>
        <v xml:space="preserve">STRUC &amp; IMPROV-REGULATING </v>
      </c>
      <c r="C92" s="17">
        <f t="shared" si="17"/>
        <v>375.4</v>
      </c>
      <c r="D92" s="159">
        <f t="shared" si="18"/>
        <v>-141903.19307692323</v>
      </c>
      <c r="E92" s="38">
        <f t="shared" ref="E92:I92" si="26">E26</f>
        <v>0</v>
      </c>
      <c r="F92" s="38" t="str">
        <f t="shared" si="26"/>
        <v>DISTRIBUTION</v>
      </c>
      <c r="G92" s="38" t="str">
        <f t="shared" si="26"/>
        <v>AVGERAGE STUDY</v>
      </c>
      <c r="H92" s="38" t="str">
        <f t="shared" si="26"/>
        <v>AVG_DESIGN DAY_DEM-COMM_DEMAND</v>
      </c>
      <c r="I92" s="38">
        <f t="shared" si="26"/>
        <v>0</v>
      </c>
      <c r="J92" s="38" t="str">
        <f t="shared" si="20"/>
        <v>CUSTOMERS EXCL DS-ML</v>
      </c>
      <c r="L92" s="161"/>
      <c r="N92" s="36"/>
      <c r="O92" s="190">
        <v>-141903.19307692323</v>
      </c>
      <c r="P92" s="190"/>
      <c r="Q92" s="39"/>
      <c r="R92" s="235"/>
      <c r="S92" s="236"/>
      <c r="T92" s="39"/>
      <c r="U92" s="39"/>
      <c r="V92" s="39"/>
    </row>
    <row r="93" spans="1:22" outlineLevel="1">
      <c r="A93" s="31">
        <f>IF(B93="","",COUNTA(B$8:B93))</f>
        <v>81</v>
      </c>
      <c r="B93" s="37" t="str">
        <f t="shared" si="17"/>
        <v>STRUC &amp; IMPROV-REGULATING - DS-ML DIRECT ASSIGNMENT</v>
      </c>
      <c r="C93" s="17">
        <f t="shared" si="17"/>
        <v>375.4</v>
      </c>
      <c r="D93" s="159">
        <f t="shared" si="18"/>
        <v>-6062.85</v>
      </c>
      <c r="E93" s="38">
        <f t="shared" ref="E93:I93" si="27">E27</f>
        <v>0</v>
      </c>
      <c r="F93" s="38" t="str">
        <f t="shared" si="27"/>
        <v>DISTRIBUTION</v>
      </c>
      <c r="G93" s="38" t="str">
        <f t="shared" si="27"/>
        <v>AVGERAGE STUDY</v>
      </c>
      <c r="H93" s="38" t="str">
        <f t="shared" si="27"/>
        <v>DS-ML_DIRECT</v>
      </c>
      <c r="I93" s="38">
        <f t="shared" si="27"/>
        <v>0</v>
      </c>
      <c r="J93" s="38" t="str">
        <f t="shared" si="20"/>
        <v>DS-ML_DIRECT</v>
      </c>
      <c r="L93" s="161"/>
      <c r="N93" s="36"/>
      <c r="O93" s="190">
        <v>-6062.85</v>
      </c>
      <c r="P93" s="190"/>
      <c r="Q93" s="39"/>
      <c r="R93" s="235"/>
      <c r="S93" s="236"/>
      <c r="T93" s="39"/>
      <c r="U93" s="39"/>
      <c r="V93" s="39"/>
    </row>
    <row r="94" spans="1:22" outlineLevel="1">
      <c r="A94" s="31">
        <f>IF(B94="","",COUNTA(B$8:B94))</f>
        <v>82</v>
      </c>
      <c r="B94" s="37" t="str">
        <f t="shared" si="17"/>
        <v>STRUC &amp; IMPROV-DISTR. IND. M &amp; R</v>
      </c>
      <c r="C94" s="17">
        <f t="shared" si="17"/>
        <v>375.6</v>
      </c>
      <c r="D94" s="159">
        <f t="shared" si="18"/>
        <v>-1.9999999999999997E-2</v>
      </c>
      <c r="E94" s="38">
        <f t="shared" ref="E94:I94" si="28">E28</f>
        <v>0</v>
      </c>
      <c r="F94" s="38" t="str">
        <f t="shared" si="28"/>
        <v>ON SITE</v>
      </c>
      <c r="G94" s="38" t="str">
        <f t="shared" si="28"/>
        <v>CUSTOMER</v>
      </c>
      <c r="H94" s="38">
        <f t="shared" si="28"/>
        <v>0</v>
      </c>
      <c r="I94" s="38">
        <f t="shared" si="28"/>
        <v>0</v>
      </c>
      <c r="J94" s="38" t="str">
        <f t="shared" si="20"/>
        <v>IND_M&amp;R_ACCT 385</v>
      </c>
      <c r="L94" s="161"/>
      <c r="N94" s="36"/>
      <c r="O94" s="190">
        <v>-1.9999999999999997E-2</v>
      </c>
      <c r="P94" s="190"/>
      <c r="Q94" s="39"/>
      <c r="R94" s="235"/>
      <c r="S94" s="236"/>
      <c r="T94" s="39"/>
      <c r="U94" s="39"/>
      <c r="V94" s="39"/>
    </row>
    <row r="95" spans="1:22" outlineLevel="1">
      <c r="A95" s="31">
        <f>IF(B95="","",COUNTA(B$8:B95))</f>
        <v>83</v>
      </c>
      <c r="B95" s="37" t="str">
        <f t="shared" si="17"/>
        <v>STRUC &amp; IMPROV-OTHER DISTR. SYSTEMS</v>
      </c>
      <c r="C95" s="17">
        <f t="shared" si="17"/>
        <v>375.7</v>
      </c>
      <c r="D95" s="159">
        <f t="shared" si="18"/>
        <v>-5031862.3599999985</v>
      </c>
      <c r="E95" s="38" t="str">
        <f t="shared" ref="E95:I95" si="29">E29</f>
        <v>INT_DISTPT_SUBTOTAL</v>
      </c>
      <c r="F95" s="38">
        <f t="shared" si="29"/>
        <v>0</v>
      </c>
      <c r="G95" s="38">
        <f t="shared" si="29"/>
        <v>0</v>
      </c>
      <c r="H95" s="38">
        <f t="shared" si="29"/>
        <v>0</v>
      </c>
      <c r="I95" s="38">
        <f t="shared" si="29"/>
        <v>0</v>
      </c>
      <c r="J95" s="38">
        <f t="shared" si="20"/>
        <v>0</v>
      </c>
      <c r="L95" s="161"/>
      <c r="N95" s="36"/>
      <c r="O95" s="190">
        <v>-5031862.3599999985</v>
      </c>
      <c r="P95" s="190"/>
      <c r="Q95" s="39"/>
      <c r="R95" s="235"/>
      <c r="S95" s="236"/>
      <c r="T95" s="39"/>
      <c r="U95" s="39"/>
      <c r="V95" s="39"/>
    </row>
    <row r="96" spans="1:22" outlineLevel="1">
      <c r="A96" s="31">
        <f>IF(B96="","",COUNTA(B$8:B96))</f>
        <v>84</v>
      </c>
      <c r="B96" s="37" t="str">
        <f t="shared" si="17"/>
        <v>STRUC &amp; IMPROV-OTHER DISTR SYS-ILP</v>
      </c>
      <c r="C96" s="187">
        <f t="shared" si="17"/>
        <v>375.71</v>
      </c>
      <c r="D96" s="159">
        <f t="shared" si="18"/>
        <v>-844346.84000000102</v>
      </c>
      <c r="E96" s="38" t="str">
        <f t="shared" ref="E96:I96" si="30">E30</f>
        <v>INT_DISTPT_SUBTOTAL</v>
      </c>
      <c r="F96" s="38">
        <f t="shared" si="30"/>
        <v>0</v>
      </c>
      <c r="G96" s="38">
        <f t="shared" si="30"/>
        <v>0</v>
      </c>
      <c r="H96" s="38">
        <f t="shared" si="30"/>
        <v>0</v>
      </c>
      <c r="I96" s="38">
        <f t="shared" si="30"/>
        <v>0</v>
      </c>
      <c r="J96" s="38">
        <f t="shared" ref="J96:J105" si="31">J30</f>
        <v>0</v>
      </c>
      <c r="L96" s="161"/>
      <c r="N96" s="36"/>
      <c r="O96" s="190">
        <v>-844346.84000000102</v>
      </c>
      <c r="P96" s="190"/>
      <c r="Q96" s="39"/>
      <c r="R96" s="235"/>
      <c r="S96" s="236"/>
      <c r="T96" s="39"/>
      <c r="U96" s="39"/>
      <c r="V96" s="39"/>
    </row>
    <row r="97" spans="1:22" outlineLevel="1">
      <c r="A97" s="31">
        <f>IF(B97="","",COUNTA(B$8:B97))</f>
        <v>85</v>
      </c>
      <c r="B97" s="37" t="str">
        <f t="shared" si="17"/>
        <v>STRUC &amp; IMPROV-COMMUNICATIONS</v>
      </c>
      <c r="C97" s="187">
        <f t="shared" si="17"/>
        <v>375.8</v>
      </c>
      <c r="D97" s="159">
        <f t="shared" ref="D97:D106" si="32">CHOOSE($R$2,O97,P97,Q97)</f>
        <v>-15940.429999999995</v>
      </c>
      <c r="E97" s="38">
        <f t="shared" ref="E97:I97" si="33">E31</f>
        <v>0</v>
      </c>
      <c r="F97" s="38" t="str">
        <f t="shared" si="33"/>
        <v>DISTRIBUTION</v>
      </c>
      <c r="G97" s="38" t="str">
        <f t="shared" si="33"/>
        <v>AVGERAGE STUDY</v>
      </c>
      <c r="H97" s="38" t="str">
        <f t="shared" si="33"/>
        <v>AVG_DESIGN DAY_DEM-COMM_DEMAND</v>
      </c>
      <c r="I97" s="38">
        <f t="shared" si="33"/>
        <v>0</v>
      </c>
      <c r="J97" s="38" t="str">
        <f t="shared" si="31"/>
        <v>CUSTOMERS EXCL DS-ML</v>
      </c>
      <c r="L97" s="161"/>
      <c r="N97" s="36"/>
      <c r="O97" s="190">
        <v>-15940.429999999995</v>
      </c>
      <c r="P97" s="190"/>
      <c r="Q97" s="39"/>
      <c r="R97" s="235"/>
      <c r="S97" s="236"/>
      <c r="T97" s="39"/>
      <c r="U97" s="39"/>
      <c r="V97" s="39"/>
    </row>
    <row r="98" spans="1:22" outlineLevel="1">
      <c r="A98" s="31">
        <f>IF(B98="","",COUNTA(B$8:B98))</f>
        <v>86</v>
      </c>
      <c r="B98" s="37" t="str">
        <f t="shared" si="17"/>
        <v>MAINS (Less SMRP)</v>
      </c>
      <c r="C98" s="187">
        <f t="shared" si="17"/>
        <v>376</v>
      </c>
      <c r="D98" s="159">
        <f t="shared" si="32"/>
        <v>-89633766.866442695</v>
      </c>
      <c r="E98" s="38">
        <f t="shared" ref="E98:I98" si="34">E32</f>
        <v>0</v>
      </c>
      <c r="F98" s="38" t="str">
        <f t="shared" si="34"/>
        <v>DISTRIBUTION</v>
      </c>
      <c r="G98" s="38" t="str">
        <f t="shared" si="34"/>
        <v>AVGERAGE STUDY</v>
      </c>
      <c r="H98" s="38" t="str">
        <f t="shared" si="34"/>
        <v>AVG_DESIGN DAY_DEM-COMM_DEMAND</v>
      </c>
      <c r="I98" s="38">
        <f t="shared" si="34"/>
        <v>0</v>
      </c>
      <c r="J98" s="38" t="str">
        <f t="shared" si="31"/>
        <v>CUSTOMERS EXCL DS-ML</v>
      </c>
      <c r="L98" s="161"/>
      <c r="N98" s="36"/>
      <c r="O98" s="190">
        <v>-89633766.866442695</v>
      </c>
      <c r="P98" s="190"/>
      <c r="Q98" s="39"/>
      <c r="R98" s="235"/>
      <c r="S98" s="236"/>
      <c r="T98" s="39"/>
      <c r="U98" s="39"/>
      <c r="V98" s="39"/>
    </row>
    <row r="99" spans="1:22" outlineLevel="1">
      <c r="A99" s="31">
        <f>IF(B99="","",COUNTA(B$8:B99))</f>
        <v>87</v>
      </c>
      <c r="B99" s="37" t="str">
        <f t="shared" si="17"/>
        <v>MAINS - DS-ML DIRECT ASSIGNMENT</v>
      </c>
      <c r="C99" s="187">
        <f t="shared" si="17"/>
        <v>376</v>
      </c>
      <c r="D99" s="159">
        <f t="shared" si="32"/>
        <v>-8017</v>
      </c>
      <c r="E99" s="38">
        <f t="shared" ref="E99:I99" si="35">E33</f>
        <v>0</v>
      </c>
      <c r="F99" s="38" t="str">
        <f t="shared" si="35"/>
        <v>DISTRIBUTION</v>
      </c>
      <c r="G99" s="38" t="str">
        <f t="shared" si="35"/>
        <v>AVGERAGE STUDY</v>
      </c>
      <c r="H99" s="38" t="str">
        <f t="shared" si="35"/>
        <v>DS-ML_DIRECT</v>
      </c>
      <c r="I99" s="38">
        <f t="shared" si="35"/>
        <v>0</v>
      </c>
      <c r="J99" s="38" t="str">
        <f t="shared" si="31"/>
        <v>DS-ML_DIRECT</v>
      </c>
      <c r="L99" s="161"/>
      <c r="N99" s="36"/>
      <c r="O99" s="190">
        <v>-8017</v>
      </c>
      <c r="P99" s="190"/>
      <c r="Q99" s="39"/>
      <c r="R99" s="235"/>
      <c r="S99" s="236"/>
      <c r="T99" s="39"/>
      <c r="U99" s="39"/>
      <c r="V99" s="39"/>
    </row>
    <row r="100" spans="1:22" outlineLevel="1">
      <c r="A100" s="31">
        <f>IF(B100="","",COUNTA(B$8:B100))</f>
        <v>88</v>
      </c>
      <c r="B100" s="37" t="str">
        <f t="shared" si="17"/>
        <v>M &amp; R STATION EQUIP-GENERAL</v>
      </c>
      <c r="C100" s="187">
        <f t="shared" si="17"/>
        <v>378.1</v>
      </c>
      <c r="D100" s="159">
        <f t="shared" si="32"/>
        <v>330469.52000000008</v>
      </c>
      <c r="E100" s="38">
        <f t="shared" ref="E100:I100" si="36">E34</f>
        <v>0</v>
      </c>
      <c r="F100" s="38" t="str">
        <f t="shared" si="36"/>
        <v>DISTRIBUTION</v>
      </c>
      <c r="G100" s="38" t="str">
        <f t="shared" si="36"/>
        <v>AVGERAGE STUDY</v>
      </c>
      <c r="H100" s="38" t="str">
        <f t="shared" si="36"/>
        <v>AVG_DESIGN DAY_DEM-COMM_DEMAND</v>
      </c>
      <c r="I100" s="38">
        <f t="shared" si="36"/>
        <v>0</v>
      </c>
      <c r="J100" s="38" t="str">
        <f t="shared" si="31"/>
        <v>CUSTOMERS EXCL DS-ML</v>
      </c>
      <c r="L100" s="161"/>
      <c r="N100" s="36"/>
      <c r="O100" s="190">
        <v>330469.52000000008</v>
      </c>
      <c r="P100" s="190"/>
      <c r="Q100" s="39"/>
      <c r="R100" s="235"/>
      <c r="S100" s="236"/>
      <c r="T100" s="39"/>
      <c r="U100" s="39"/>
      <c r="V100" s="39"/>
    </row>
    <row r="101" spans="1:22" outlineLevel="1">
      <c r="A101" s="31">
        <f>IF(B101="","",COUNTA(B$8:B101))</f>
        <v>89</v>
      </c>
      <c r="B101" s="37" t="str">
        <f t="shared" si="17"/>
        <v>M &amp; R STA EQUIP-GENERAL-REGULATING (Less SMRP)</v>
      </c>
      <c r="C101" s="187">
        <f t="shared" si="17"/>
        <v>378.2</v>
      </c>
      <c r="D101" s="159">
        <f t="shared" si="32"/>
        <v>-3285509.6028035837</v>
      </c>
      <c r="E101" s="38">
        <f t="shared" ref="E101:I101" si="37">E35</f>
        <v>0</v>
      </c>
      <c r="F101" s="38" t="str">
        <f t="shared" si="37"/>
        <v>DISTRIBUTION</v>
      </c>
      <c r="G101" s="38" t="str">
        <f t="shared" si="37"/>
        <v>AVGERAGE STUDY</v>
      </c>
      <c r="H101" s="38" t="str">
        <f t="shared" si="37"/>
        <v>AVG_DESIGN DAY_DEM-COMM_DEMAND</v>
      </c>
      <c r="I101" s="38">
        <f t="shared" si="37"/>
        <v>0</v>
      </c>
      <c r="J101" s="38" t="str">
        <f t="shared" si="31"/>
        <v>CUSTOMERS EXCL DS-ML</v>
      </c>
      <c r="L101" s="161"/>
      <c r="N101" s="36"/>
      <c r="O101" s="190">
        <v>-3285509.6028035837</v>
      </c>
      <c r="P101" s="190"/>
      <c r="Q101" s="39"/>
      <c r="R101" s="235"/>
      <c r="S101" s="236"/>
      <c r="T101" s="39"/>
      <c r="U101" s="39"/>
      <c r="V101" s="39"/>
    </row>
    <row r="102" spans="1:22" outlineLevel="1">
      <c r="A102" s="31">
        <f>IF(B102="","",COUNTA(B$8:B102))</f>
        <v>90</v>
      </c>
      <c r="B102" s="37" t="str">
        <f t="shared" si="17"/>
        <v>M &amp; R STA EQUIP REG FMV</v>
      </c>
      <c r="C102" s="187">
        <f t="shared" si="17"/>
        <v>378.21</v>
      </c>
      <c r="D102" s="159">
        <f t="shared" si="32"/>
        <v>242965.40000000034</v>
      </c>
      <c r="E102" s="38">
        <f t="shared" ref="E102:I102" si="38">E36</f>
        <v>0</v>
      </c>
      <c r="F102" s="38" t="str">
        <f t="shared" si="38"/>
        <v>DISTRIBUTION</v>
      </c>
      <c r="G102" s="38" t="str">
        <f t="shared" si="38"/>
        <v>AVGERAGE STUDY</v>
      </c>
      <c r="H102" s="38" t="str">
        <f t="shared" si="38"/>
        <v>AVG_DESIGN DAY_DEM-COMM_DEMAND</v>
      </c>
      <c r="I102" s="38">
        <f t="shared" si="38"/>
        <v>0</v>
      </c>
      <c r="J102" s="38" t="str">
        <f t="shared" si="31"/>
        <v>CUSTOMERS EXCL DS-ML</v>
      </c>
      <c r="L102" s="161"/>
      <c r="N102" s="36"/>
      <c r="O102" s="190">
        <v>242965.40000000034</v>
      </c>
      <c r="P102" s="190"/>
      <c r="Q102" s="39"/>
      <c r="R102" s="235"/>
      <c r="S102" s="236"/>
      <c r="T102" s="39"/>
      <c r="U102" s="39"/>
      <c r="V102" s="39"/>
    </row>
    <row r="103" spans="1:22" outlineLevel="1">
      <c r="A103" s="31">
        <f>IF(B103="","",COUNTA(B$8:B103))</f>
        <v>91</v>
      </c>
      <c r="B103" s="37" t="str">
        <f t="shared" si="17"/>
        <v>M &amp; R STA EQUIP-GEN-LOCAL GAS PURCH</v>
      </c>
      <c r="C103" s="187">
        <f t="shared" si="17"/>
        <v>378.3</v>
      </c>
      <c r="D103" s="159">
        <f t="shared" si="32"/>
        <v>-45058.320000000014</v>
      </c>
      <c r="E103" s="38">
        <f t="shared" ref="E103:I103" si="39">E37</f>
        <v>0</v>
      </c>
      <c r="F103" s="38" t="str">
        <f t="shared" si="39"/>
        <v>DISTRIBUTION</v>
      </c>
      <c r="G103" s="38" t="str">
        <f t="shared" si="39"/>
        <v>AVGERAGE STUDY</v>
      </c>
      <c r="H103" s="38" t="str">
        <f t="shared" si="39"/>
        <v>AVG_DESIGN DAY_DEM-COMM_DEMAND</v>
      </c>
      <c r="I103" s="38">
        <f t="shared" si="39"/>
        <v>0</v>
      </c>
      <c r="J103" s="38" t="str">
        <f t="shared" si="31"/>
        <v>CUSTOMERS EXCL DS-ML</v>
      </c>
      <c r="L103" s="161"/>
      <c r="N103" s="36"/>
      <c r="O103" s="190">
        <v>-45058.320000000014</v>
      </c>
      <c r="P103" s="190"/>
      <c r="Q103" s="39"/>
      <c r="R103" s="235"/>
      <c r="S103" s="236"/>
      <c r="T103" s="39"/>
      <c r="U103" s="39"/>
      <c r="V103" s="39"/>
    </row>
    <row r="104" spans="1:22" outlineLevel="1">
      <c r="A104" s="31">
        <f>IF(B104="","",COUNTA(B$8:B104))</f>
        <v>92</v>
      </c>
      <c r="B104" s="37" t="str">
        <f t="shared" si="17"/>
        <v>Measuring and regulating station equipment—city gate check stations</v>
      </c>
      <c r="C104" s="187">
        <f t="shared" si="17"/>
        <v>379.1</v>
      </c>
      <c r="D104" s="159">
        <f t="shared" si="32"/>
        <v>-408733.19000000006</v>
      </c>
      <c r="E104" s="38">
        <f t="shared" ref="E104:I104" si="40">E38</f>
        <v>0</v>
      </c>
      <c r="F104" s="38" t="str">
        <f t="shared" si="40"/>
        <v>DISTRIBUTION</v>
      </c>
      <c r="G104" s="38" t="str">
        <f t="shared" si="40"/>
        <v>AVGERAGE STUDY</v>
      </c>
      <c r="H104" s="38" t="str">
        <f t="shared" si="40"/>
        <v>AVG_DESIGN DAY_DEM-COMM_DEMAND</v>
      </c>
      <c r="I104" s="38">
        <f t="shared" si="40"/>
        <v>0</v>
      </c>
      <c r="J104" s="38" t="str">
        <f t="shared" si="31"/>
        <v>CUSTOMERS EXCL DS-ML</v>
      </c>
      <c r="L104" s="161"/>
      <c r="N104" s="36"/>
      <c r="O104" s="190">
        <v>-408733.19000000006</v>
      </c>
      <c r="P104" s="190"/>
      <c r="Q104" s="39"/>
      <c r="R104" s="235"/>
      <c r="S104" s="236"/>
      <c r="T104" s="39"/>
      <c r="U104" s="39"/>
      <c r="V104" s="39"/>
    </row>
    <row r="105" spans="1:22" outlineLevel="1">
      <c r="A105" s="31">
        <f>IF(B105="","",COUNTA(B$8:B105))</f>
        <v>93</v>
      </c>
      <c r="B105" s="37" t="str">
        <f t="shared" si="17"/>
        <v>SERVICES (Less SMRP)</v>
      </c>
      <c r="C105" s="187">
        <f t="shared" si="17"/>
        <v>380</v>
      </c>
      <c r="D105" s="159">
        <f t="shared" si="32"/>
        <v>-71285388.435573325</v>
      </c>
      <c r="E105" s="38">
        <f t="shared" ref="E105:I105" si="41">E39</f>
        <v>0</v>
      </c>
      <c r="F105" s="38" t="str">
        <f t="shared" si="41"/>
        <v>ON SITE</v>
      </c>
      <c r="G105" s="38" t="str">
        <f t="shared" si="41"/>
        <v>CUSTOMER</v>
      </c>
      <c r="H105" s="38">
        <f t="shared" si="41"/>
        <v>0</v>
      </c>
      <c r="I105" s="38">
        <f t="shared" si="41"/>
        <v>0</v>
      </c>
      <c r="J105" s="38" t="str">
        <f t="shared" si="31"/>
        <v>SERVICES_ACCT 380</v>
      </c>
      <c r="L105" s="161"/>
      <c r="N105" s="36"/>
      <c r="O105" s="190">
        <v>-71285388.435573325</v>
      </c>
      <c r="P105" s="190"/>
      <c r="Q105" s="39"/>
      <c r="R105" s="235"/>
      <c r="S105" s="236"/>
      <c r="T105" s="39"/>
      <c r="U105" s="39"/>
      <c r="V105" s="39"/>
    </row>
    <row r="106" spans="1:22" outlineLevel="1">
      <c r="A106" s="31">
        <f>IF(B106="","",COUNTA(B$8:B106))</f>
        <v>94</v>
      </c>
      <c r="B106" s="37" t="str">
        <f t="shared" ref="B106:C119" si="42">B40</f>
        <v>METERS</v>
      </c>
      <c r="C106" s="187">
        <f t="shared" si="42"/>
        <v>381</v>
      </c>
      <c r="D106" s="159">
        <f t="shared" si="32"/>
        <v>-1939598.9953846149</v>
      </c>
      <c r="E106" s="38">
        <f t="shared" ref="E106:I106" si="43">E40</f>
        <v>0</v>
      </c>
      <c r="F106" s="38" t="str">
        <f t="shared" si="43"/>
        <v>ON SITE</v>
      </c>
      <c r="G106" s="38" t="str">
        <f t="shared" si="43"/>
        <v>CUSTOMER</v>
      </c>
      <c r="H106" s="38">
        <f t="shared" si="43"/>
        <v>0</v>
      </c>
      <c r="I106" s="38">
        <f t="shared" si="43"/>
        <v>0</v>
      </c>
      <c r="J106" s="38" t="str">
        <f t="shared" ref="J106:J115" si="44">J40</f>
        <v>METERS_ACCT 381</v>
      </c>
      <c r="L106" s="161"/>
      <c r="N106" s="36"/>
      <c r="O106" s="190">
        <v>-1939598.9953846149</v>
      </c>
      <c r="P106" s="190"/>
      <c r="Q106" s="39"/>
      <c r="R106" s="235"/>
      <c r="S106" s="236"/>
      <c r="T106" s="39"/>
      <c r="U106" s="39"/>
      <c r="V106" s="39"/>
    </row>
    <row r="107" spans="1:22" outlineLevel="1">
      <c r="A107" s="31">
        <f>IF(B107="","",COUNTA(B$8:B107))</f>
        <v>95</v>
      </c>
      <c r="B107" s="37" t="str">
        <f t="shared" si="42"/>
        <v>METERS - AMI</v>
      </c>
      <c r="C107" s="17">
        <f t="shared" si="42"/>
        <v>381.1</v>
      </c>
      <c r="D107" s="159">
        <f t="shared" si="18"/>
        <v>-6446517.0300000021</v>
      </c>
      <c r="E107" s="38">
        <f t="shared" ref="E107:I107" si="45">E41</f>
        <v>0</v>
      </c>
      <c r="F107" s="38" t="str">
        <f t="shared" si="45"/>
        <v>ON SITE</v>
      </c>
      <c r="G107" s="38" t="str">
        <f t="shared" si="45"/>
        <v>CUSTOMER</v>
      </c>
      <c r="H107" s="38">
        <f t="shared" si="45"/>
        <v>0</v>
      </c>
      <c r="I107" s="38">
        <f t="shared" si="45"/>
        <v>0</v>
      </c>
      <c r="J107" s="38" t="str">
        <f t="shared" si="44"/>
        <v>METERS_ACCT 381</v>
      </c>
      <c r="L107" s="161"/>
      <c r="N107" s="36"/>
      <c r="O107" s="190">
        <v>-6446517.0300000021</v>
      </c>
      <c r="P107" s="190"/>
      <c r="Q107" s="39"/>
      <c r="R107" s="235"/>
      <c r="S107" s="236"/>
      <c r="T107" s="39"/>
      <c r="U107" s="39"/>
      <c r="V107" s="39"/>
    </row>
    <row r="108" spans="1:22" outlineLevel="1">
      <c r="A108" s="31">
        <f>IF(B108="","",COUNTA(B$8:B108))</f>
        <v>96</v>
      </c>
      <c r="B108" s="37" t="str">
        <f t="shared" si="42"/>
        <v>METER INSTALLATIONS (Less SMRP)</v>
      </c>
      <c r="C108" s="17">
        <f t="shared" si="42"/>
        <v>382</v>
      </c>
      <c r="D108" s="159">
        <f t="shared" si="18"/>
        <v>-6129404.45784608</v>
      </c>
      <c r="E108" s="38">
        <f t="shared" ref="E108:I108" si="46">E42</f>
        <v>0</v>
      </c>
      <c r="F108" s="38" t="str">
        <f t="shared" si="46"/>
        <v>ON SITE</v>
      </c>
      <c r="G108" s="38" t="str">
        <f t="shared" si="46"/>
        <v>CUSTOMER</v>
      </c>
      <c r="H108" s="38">
        <f t="shared" si="46"/>
        <v>0</v>
      </c>
      <c r="I108" s="38">
        <f t="shared" si="46"/>
        <v>0</v>
      </c>
      <c r="J108" s="38" t="str">
        <f t="shared" si="44"/>
        <v>METERS_ACCT 381</v>
      </c>
      <c r="L108" s="161"/>
      <c r="N108" s="36"/>
      <c r="O108" s="190">
        <v>-6129404.45784608</v>
      </c>
      <c r="P108" s="190"/>
      <c r="Q108" s="39"/>
      <c r="R108" s="235"/>
      <c r="S108" s="236"/>
      <c r="T108" s="39"/>
      <c r="U108" s="39"/>
      <c r="V108" s="39"/>
    </row>
    <row r="109" spans="1:22" outlineLevel="1">
      <c r="A109" s="31">
        <f>IF(B109="","",COUNTA(B$8:B109))</f>
        <v>97</v>
      </c>
      <c r="B109" s="37" t="str">
        <f t="shared" si="42"/>
        <v>HOUSE REGULATORS (Less SMRP)</v>
      </c>
      <c r="C109" s="17">
        <f t="shared" si="42"/>
        <v>383</v>
      </c>
      <c r="D109" s="159">
        <f t="shared" si="18"/>
        <v>-2708053.449476127</v>
      </c>
      <c r="E109" s="38">
        <f t="shared" ref="E109:I109" si="47">E43</f>
        <v>0</v>
      </c>
      <c r="F109" s="38" t="str">
        <f t="shared" si="47"/>
        <v>ON SITE</v>
      </c>
      <c r="G109" s="38" t="str">
        <f t="shared" si="47"/>
        <v>CUSTOMER</v>
      </c>
      <c r="H109" s="38">
        <f t="shared" si="47"/>
        <v>0</v>
      </c>
      <c r="I109" s="38">
        <f t="shared" si="47"/>
        <v>0</v>
      </c>
      <c r="J109" s="38" t="str">
        <f t="shared" si="44"/>
        <v>METERS_ACCT 381</v>
      </c>
      <c r="L109" s="161"/>
      <c r="N109" s="36"/>
      <c r="O109" s="190">
        <v>-2708053.449476127</v>
      </c>
      <c r="P109" s="190"/>
      <c r="Q109" s="39"/>
      <c r="R109" s="235"/>
      <c r="S109" s="236"/>
      <c r="T109" s="39"/>
      <c r="U109" s="39"/>
      <c r="V109" s="39"/>
    </row>
    <row r="110" spans="1:22" outlineLevel="1">
      <c r="A110" s="31">
        <f>IF(B110="","",COUNTA(B$8:B110))</f>
        <v>98</v>
      </c>
      <c r="B110" s="37" t="str">
        <f t="shared" si="42"/>
        <v>HOUSE REGULATOR INSTALLATIONS</v>
      </c>
      <c r="C110" s="17">
        <f t="shared" si="42"/>
        <v>384</v>
      </c>
      <c r="D110" s="159">
        <f t="shared" si="18"/>
        <v>-1769368.1399999994</v>
      </c>
      <c r="E110" s="38">
        <f t="shared" ref="E110:I110" si="48">E44</f>
        <v>0</v>
      </c>
      <c r="F110" s="38" t="str">
        <f t="shared" si="48"/>
        <v>ON SITE</v>
      </c>
      <c r="G110" s="38" t="str">
        <f t="shared" si="48"/>
        <v>CUSTOMER</v>
      </c>
      <c r="H110" s="38">
        <f t="shared" si="48"/>
        <v>0</v>
      </c>
      <c r="I110" s="38">
        <f t="shared" si="48"/>
        <v>0</v>
      </c>
      <c r="J110" s="38" t="str">
        <f t="shared" si="44"/>
        <v>METERS_ACCT 381</v>
      </c>
      <c r="L110" s="161"/>
      <c r="N110" s="36"/>
      <c r="O110" s="190">
        <v>-1769368.1399999994</v>
      </c>
      <c r="P110" s="190"/>
      <c r="Q110" s="39"/>
      <c r="R110" s="235"/>
      <c r="S110" s="236"/>
      <c r="T110" s="39"/>
      <c r="U110" s="39"/>
      <c r="V110" s="39"/>
    </row>
    <row r="111" spans="1:22" outlineLevel="1">
      <c r="A111" s="31">
        <f>IF(B111="","",COUNTA(B$8:B111))</f>
        <v>99</v>
      </c>
      <c r="B111" s="37" t="str">
        <f t="shared" si="42"/>
        <v>INDUSTRIAL M &amp; R STATION EQUIPMENT</v>
      </c>
      <c r="C111" s="17">
        <f t="shared" si="42"/>
        <v>385</v>
      </c>
      <c r="D111" s="159">
        <f t="shared" si="18"/>
        <v>-767292.43615384563</v>
      </c>
      <c r="E111" s="38">
        <f t="shared" ref="E111:I111" si="49">E45</f>
        <v>0</v>
      </c>
      <c r="F111" s="38" t="str">
        <f t="shared" si="49"/>
        <v>ON SITE</v>
      </c>
      <c r="G111" s="38" t="str">
        <f t="shared" si="49"/>
        <v>CUSTOMER</v>
      </c>
      <c r="H111" s="38">
        <f t="shared" si="49"/>
        <v>0</v>
      </c>
      <c r="I111" s="38">
        <f t="shared" si="49"/>
        <v>0</v>
      </c>
      <c r="J111" s="38" t="str">
        <f t="shared" si="44"/>
        <v>IND_M&amp;R_ACCT 385</v>
      </c>
      <c r="L111" s="161"/>
      <c r="N111" s="36"/>
      <c r="O111" s="190">
        <v>-767292.43615384563</v>
      </c>
      <c r="P111" s="190"/>
      <c r="Q111" s="39"/>
      <c r="R111" s="235"/>
      <c r="S111" s="236"/>
      <c r="T111" s="39"/>
      <c r="U111" s="39"/>
      <c r="V111" s="39"/>
    </row>
    <row r="112" spans="1:22" outlineLevel="1">
      <c r="A112" s="31">
        <f>IF(B112="","",COUNTA(B$8:B112))</f>
        <v>100</v>
      </c>
      <c r="B112" s="37" t="str">
        <f t="shared" si="42"/>
        <v>INDUSTRIAL M &amp; R STATION EQUIPMENT - DS-ML DIRECT ASSIGNMENT</v>
      </c>
      <c r="C112" s="17">
        <f t="shared" si="42"/>
        <v>385</v>
      </c>
      <c r="D112" s="159">
        <f t="shared" si="18"/>
        <v>-188149.43</v>
      </c>
      <c r="E112" s="38">
        <f t="shared" ref="E112:I112" si="50">E46</f>
        <v>0</v>
      </c>
      <c r="F112" s="38" t="str">
        <f t="shared" si="50"/>
        <v>ON SITE</v>
      </c>
      <c r="G112" s="38" t="str">
        <f t="shared" si="50"/>
        <v>CUSTOMER</v>
      </c>
      <c r="H112" s="38">
        <f t="shared" si="50"/>
        <v>0</v>
      </c>
      <c r="I112" s="38">
        <f t="shared" si="50"/>
        <v>0</v>
      </c>
      <c r="J112" s="38" t="str">
        <f t="shared" si="44"/>
        <v>DS-ML_DIRECT</v>
      </c>
      <c r="L112" s="161"/>
      <c r="N112" s="36"/>
      <c r="O112" s="190">
        <v>-188149.43</v>
      </c>
      <c r="P112" s="190"/>
      <c r="Q112" s="39"/>
      <c r="R112" s="235"/>
      <c r="S112" s="236"/>
      <c r="T112" s="39"/>
      <c r="U112" s="39"/>
      <c r="V112" s="39"/>
    </row>
    <row r="113" spans="1:22" outlineLevel="1">
      <c r="A113" s="31">
        <f>IF(B113="","",COUNTA(B$8:B113))</f>
        <v>101</v>
      </c>
      <c r="B113" s="37" t="str">
        <f t="shared" si="42"/>
        <v>OTHER EQUIP-ODORIZATION</v>
      </c>
      <c r="C113" s="17">
        <f t="shared" si="42"/>
        <v>387.2</v>
      </c>
      <c r="D113" s="159">
        <f t="shared" si="18"/>
        <v>59912.030000000021</v>
      </c>
      <c r="E113" s="38" t="str">
        <f t="shared" ref="E113:I113" si="51">E47</f>
        <v>INT_DISTPT_SUBTOTAL</v>
      </c>
      <c r="F113" s="38">
        <f t="shared" si="51"/>
        <v>0</v>
      </c>
      <c r="G113" s="38">
        <f t="shared" si="51"/>
        <v>0</v>
      </c>
      <c r="H113" s="38">
        <f t="shared" si="51"/>
        <v>0</v>
      </c>
      <c r="I113" s="38">
        <f t="shared" si="51"/>
        <v>0</v>
      </c>
      <c r="J113" s="38">
        <f t="shared" si="44"/>
        <v>0</v>
      </c>
      <c r="L113" s="161"/>
      <c r="N113" s="36"/>
      <c r="O113" s="190">
        <v>59912.030000000021</v>
      </c>
      <c r="P113" s="190"/>
      <c r="Q113" s="39"/>
      <c r="R113" s="235"/>
      <c r="S113" s="236"/>
      <c r="T113" s="39"/>
      <c r="U113" s="39"/>
      <c r="V113" s="39"/>
    </row>
    <row r="114" spans="1:22" outlineLevel="1">
      <c r="A114" s="31">
        <f>IF(B114="","",COUNTA(B$8:B114))</f>
        <v>102</v>
      </c>
      <c r="B114" s="37" t="str">
        <f t="shared" si="42"/>
        <v>OTHER EQUIP-TELEPHONE</v>
      </c>
      <c r="C114" s="187">
        <f t="shared" si="42"/>
        <v>387.41</v>
      </c>
      <c r="D114" s="159">
        <f t="shared" si="18"/>
        <v>-75294.970000000074</v>
      </c>
      <c r="E114" s="38" t="str">
        <f t="shared" ref="E114:I114" si="52">E48</f>
        <v>INT_DISTPT_SUBTOTAL</v>
      </c>
      <c r="F114" s="38">
        <f t="shared" si="52"/>
        <v>0</v>
      </c>
      <c r="G114" s="38">
        <f t="shared" si="52"/>
        <v>0</v>
      </c>
      <c r="H114" s="38">
        <f t="shared" si="52"/>
        <v>0</v>
      </c>
      <c r="I114" s="38">
        <f t="shared" si="52"/>
        <v>0</v>
      </c>
      <c r="J114" s="38">
        <f t="shared" si="44"/>
        <v>0</v>
      </c>
      <c r="L114" s="161"/>
      <c r="N114" s="36"/>
      <c r="O114" s="190">
        <v>-75294.970000000074</v>
      </c>
      <c r="P114" s="190"/>
      <c r="Q114" s="39"/>
      <c r="R114" s="235"/>
      <c r="S114" s="236"/>
      <c r="T114" s="39"/>
      <c r="U114" s="39"/>
      <c r="V114" s="39"/>
    </row>
    <row r="115" spans="1:22" outlineLevel="1">
      <c r="A115" s="31">
        <f>IF(B115="","",COUNTA(B$8:B115))</f>
        <v>103</v>
      </c>
      <c r="B115" s="37" t="str">
        <f t="shared" si="42"/>
        <v>OTHER EQUIPMENT-RADIO</v>
      </c>
      <c r="C115" s="187">
        <f t="shared" si="42"/>
        <v>387.42</v>
      </c>
      <c r="D115" s="159">
        <f t="shared" si="18"/>
        <v>-367381.80999999965</v>
      </c>
      <c r="E115" s="38" t="str">
        <f t="shared" ref="E115:I115" si="53">E49</f>
        <v>INT_DISTPT_SUBTOTAL</v>
      </c>
      <c r="F115" s="38">
        <f t="shared" si="53"/>
        <v>0</v>
      </c>
      <c r="G115" s="38">
        <f t="shared" si="53"/>
        <v>0</v>
      </c>
      <c r="H115" s="38">
        <f t="shared" si="53"/>
        <v>0</v>
      </c>
      <c r="I115" s="38">
        <f t="shared" si="53"/>
        <v>0</v>
      </c>
      <c r="J115" s="38">
        <f t="shared" si="44"/>
        <v>0</v>
      </c>
      <c r="L115" s="161"/>
      <c r="N115" s="36"/>
      <c r="O115" s="190">
        <v>-367381.80999999965</v>
      </c>
      <c r="P115" s="190"/>
      <c r="Q115" s="39"/>
      <c r="R115" s="235"/>
      <c r="S115" s="236"/>
      <c r="T115" s="39"/>
      <c r="U115" s="39"/>
      <c r="V115" s="39"/>
    </row>
    <row r="116" spans="1:22" outlineLevel="1">
      <c r="A116" s="31">
        <f>IF(B116="","",COUNTA(B$8:B116))</f>
        <v>104</v>
      </c>
      <c r="B116" s="37" t="str">
        <f t="shared" si="42"/>
        <v>OTHER EQUIP-OTHER COMMUNICATION</v>
      </c>
      <c r="C116" s="187">
        <f t="shared" si="42"/>
        <v>387.44</v>
      </c>
      <c r="D116" s="159">
        <f t="shared" si="18"/>
        <v>-74539.390000000014</v>
      </c>
      <c r="E116" s="38" t="str">
        <f t="shared" ref="E116:I116" si="54">E50</f>
        <v>INT_DISTPT_SUBTOTAL</v>
      </c>
      <c r="F116" s="38">
        <f t="shared" si="54"/>
        <v>0</v>
      </c>
      <c r="G116" s="38">
        <f t="shared" si="54"/>
        <v>0</v>
      </c>
      <c r="H116" s="38">
        <f t="shared" si="54"/>
        <v>0</v>
      </c>
      <c r="I116" s="38">
        <f t="shared" si="54"/>
        <v>0</v>
      </c>
      <c r="J116" s="38">
        <f t="shared" ref="J116:J119" si="55">J50</f>
        <v>0</v>
      </c>
      <c r="L116" s="161"/>
      <c r="N116" s="36"/>
      <c r="O116" s="190">
        <v>-74539.390000000014</v>
      </c>
      <c r="P116" s="190"/>
      <c r="Q116" s="39"/>
      <c r="R116" s="235"/>
      <c r="S116" s="236"/>
      <c r="T116" s="39"/>
      <c r="U116" s="39"/>
      <c r="V116" s="39"/>
    </row>
    <row r="117" spans="1:22" outlineLevel="1">
      <c r="A117" s="31">
        <f>IF(B117="","",COUNTA(B$8:B117))</f>
        <v>105</v>
      </c>
      <c r="B117" s="37" t="str">
        <f t="shared" si="42"/>
        <v>OTHER EQUIP-TELEMETERING</v>
      </c>
      <c r="C117" s="187">
        <f t="shared" si="42"/>
        <v>387.45</v>
      </c>
      <c r="D117" s="159">
        <f t="shared" si="18"/>
        <v>873972.38769230759</v>
      </c>
      <c r="E117" s="38" t="str">
        <f t="shared" ref="E117:I117" si="56">E51</f>
        <v>INT_DISTPT_SUBTOTAL</v>
      </c>
      <c r="F117" s="38">
        <f t="shared" si="56"/>
        <v>0</v>
      </c>
      <c r="G117" s="38">
        <f t="shared" si="56"/>
        <v>0</v>
      </c>
      <c r="H117" s="38">
        <f t="shared" si="56"/>
        <v>0</v>
      </c>
      <c r="I117" s="38">
        <f t="shared" si="56"/>
        <v>0</v>
      </c>
      <c r="J117" s="38">
        <f t="shared" si="55"/>
        <v>0</v>
      </c>
      <c r="L117" s="161"/>
      <c r="N117" s="36"/>
      <c r="O117" s="190">
        <v>873972.38769230759</v>
      </c>
      <c r="P117" s="190"/>
      <c r="Q117" s="39"/>
      <c r="R117" s="235"/>
      <c r="S117" s="236"/>
      <c r="T117" s="39"/>
      <c r="U117" s="39"/>
      <c r="V117" s="39"/>
    </row>
    <row r="118" spans="1:22" outlineLevel="1">
      <c r="A118" s="31">
        <f>IF(B118="","",COUNTA(B$8:B118))</f>
        <v>106</v>
      </c>
      <c r="B118" s="37" t="str">
        <f t="shared" si="42"/>
        <v>OTHER EQUIP-CUST INFO SERVICE</v>
      </c>
      <c r="C118" s="187">
        <f t="shared" si="42"/>
        <v>387.46</v>
      </c>
      <c r="D118" s="159">
        <f t="shared" si="18"/>
        <v>-120387.07000000005</v>
      </c>
      <c r="E118" s="38" t="str">
        <f t="shared" ref="E118:I118" si="57">E52</f>
        <v>INT_DISTPT_SUBTOTAL</v>
      </c>
      <c r="F118" s="38">
        <f t="shared" si="57"/>
        <v>0</v>
      </c>
      <c r="G118" s="38">
        <f t="shared" si="57"/>
        <v>0</v>
      </c>
      <c r="H118" s="38">
        <f t="shared" si="57"/>
        <v>0</v>
      </c>
      <c r="I118" s="38">
        <f t="shared" si="57"/>
        <v>0</v>
      </c>
      <c r="J118" s="38">
        <f t="shared" si="55"/>
        <v>0</v>
      </c>
      <c r="L118" s="161"/>
      <c r="N118" s="36"/>
      <c r="O118" s="190">
        <v>-120387.07000000005</v>
      </c>
      <c r="P118" s="190"/>
      <c r="Q118" s="39"/>
      <c r="R118" s="235"/>
      <c r="S118" s="236"/>
      <c r="T118" s="39"/>
      <c r="U118" s="39"/>
      <c r="V118" s="39"/>
    </row>
    <row r="119" spans="1:22" outlineLevel="1">
      <c r="A119" s="31">
        <f>IF(B119="","",COUNTA(B$8:B119))</f>
        <v>107</v>
      </c>
      <c r="B119" s="37" t="str">
        <f t="shared" si="42"/>
        <v>GPS PIPE LOCATORS</v>
      </c>
      <c r="C119" s="17">
        <f t="shared" si="42"/>
        <v>387.5</v>
      </c>
      <c r="D119" s="159">
        <f t="shared" si="18"/>
        <v>-87096.47</v>
      </c>
      <c r="E119" s="38" t="str">
        <f t="shared" ref="E119:I119" si="58">E53</f>
        <v>INT_DISTPT_SUBTOTAL</v>
      </c>
      <c r="F119" s="38">
        <f t="shared" si="58"/>
        <v>0</v>
      </c>
      <c r="G119" s="38">
        <f t="shared" si="58"/>
        <v>0</v>
      </c>
      <c r="H119" s="38">
        <f t="shared" si="58"/>
        <v>0</v>
      </c>
      <c r="I119" s="38">
        <f t="shared" si="58"/>
        <v>0</v>
      </c>
      <c r="J119" s="38">
        <f t="shared" si="55"/>
        <v>0</v>
      </c>
      <c r="L119" s="161"/>
      <c r="N119" s="36"/>
      <c r="O119" s="190">
        <v>-87096.47</v>
      </c>
      <c r="P119" s="190"/>
      <c r="Q119" s="39"/>
      <c r="R119" s="235"/>
      <c r="S119" s="236"/>
      <c r="T119" s="39"/>
      <c r="U119" s="39"/>
      <c r="V119" s="39"/>
    </row>
    <row r="120" spans="1:22" outlineLevel="1">
      <c r="A120" s="31">
        <f>IF(B120="","",COUNTA(B$8:B120))</f>
        <v>108</v>
      </c>
      <c r="B120" t="str">
        <f>"Subtotal - "&amp;B85</f>
        <v>Subtotal - Distribution Plant</v>
      </c>
      <c r="D120" s="33">
        <f>SUBTOTAL(9,D86:D119)</f>
        <v>-191487142.57368022</v>
      </c>
      <c r="L120" s="72"/>
      <c r="N120" s="36"/>
      <c r="O120" s="190"/>
      <c r="P120" s="190"/>
      <c r="Q120" s="39"/>
      <c r="R120" s="235"/>
      <c r="S120" s="236"/>
      <c r="T120" s="39"/>
      <c r="U120" s="39"/>
      <c r="V120" s="39"/>
    </row>
    <row r="121" spans="1:22" outlineLevel="1">
      <c r="A121" s="31" t="str">
        <f>IF(B121="","",COUNTA(B$8:B121))</f>
        <v/>
      </c>
      <c r="L121" s="72"/>
      <c r="N121" s="36"/>
      <c r="O121" s="190"/>
      <c r="P121" s="190"/>
      <c r="Q121" s="39"/>
      <c r="R121" s="235"/>
      <c r="S121" s="236"/>
      <c r="T121" s="39"/>
      <c r="U121" s="39"/>
      <c r="V121" s="39"/>
    </row>
    <row r="122" spans="1:22" outlineLevel="1">
      <c r="A122" s="31">
        <f>IF(B122="","",COUNTA(B$8:B122))</f>
        <v>109</v>
      </c>
      <c r="B122" s="1" t="str">
        <f t="shared" ref="B122:B137" si="59">B56</f>
        <v>General Plant</v>
      </c>
      <c r="L122" s="72"/>
      <c r="N122" s="36"/>
      <c r="O122" s="190"/>
      <c r="P122" s="190"/>
      <c r="Q122" s="39"/>
      <c r="R122" s="235"/>
      <c r="S122" s="236"/>
      <c r="T122" s="39"/>
      <c r="U122" s="39"/>
      <c r="V122" s="39"/>
    </row>
    <row r="123" spans="1:22" outlineLevel="1">
      <c r="A123" s="31">
        <f>IF(B123="","",COUNTA(B$8:B123))</f>
        <v>110</v>
      </c>
      <c r="B123" s="37" t="str">
        <f t="shared" si="59"/>
        <v>OFFICE FURN &amp; EQUIP-UNSPECIFIED</v>
      </c>
      <c r="C123" s="17">
        <f t="shared" ref="C123:C136" si="60">C57</f>
        <v>391.1</v>
      </c>
      <c r="D123" s="159">
        <f t="shared" ref="D123:D128" si="61">CHOOSE($R$2,O123,P123,Q123)</f>
        <v>-270475.87</v>
      </c>
      <c r="E123" s="38" t="str">
        <f t="shared" ref="E123:J136" si="62">E57</f>
        <v>INT_DISTPT_SUBTOTAL</v>
      </c>
      <c r="F123" s="38">
        <f t="shared" si="62"/>
        <v>0</v>
      </c>
      <c r="G123" s="38">
        <f t="shared" si="62"/>
        <v>0</v>
      </c>
      <c r="H123" s="38">
        <f t="shared" si="62"/>
        <v>0</v>
      </c>
      <c r="I123" s="38">
        <f t="shared" si="62"/>
        <v>0</v>
      </c>
      <c r="J123" s="38">
        <f t="shared" si="62"/>
        <v>0</v>
      </c>
      <c r="L123" s="161"/>
      <c r="N123" s="36"/>
      <c r="O123" s="190">
        <v>-270475.87</v>
      </c>
      <c r="P123" s="190"/>
      <c r="Q123" s="39"/>
      <c r="R123" s="235"/>
      <c r="S123" s="236"/>
      <c r="T123" s="39"/>
      <c r="U123" s="39"/>
      <c r="V123" s="39"/>
    </row>
    <row r="124" spans="1:22" outlineLevel="1">
      <c r="A124" s="31">
        <f>IF(B124="","",COUNTA(B$8:B124))</f>
        <v>111</v>
      </c>
      <c r="B124" s="37" t="str">
        <f t="shared" si="59"/>
        <v xml:space="preserve">OFFICE FURN &amp; EQUIP-DATA HANDLING </v>
      </c>
      <c r="C124" s="187">
        <f t="shared" si="60"/>
        <v>391.11</v>
      </c>
      <c r="D124" s="159">
        <f t="shared" si="61"/>
        <v>9467.2900000000009</v>
      </c>
      <c r="E124" s="38" t="str">
        <f t="shared" si="62"/>
        <v>INT_DISTPT_SUBTOTAL</v>
      </c>
      <c r="F124" s="38">
        <f t="shared" si="62"/>
        <v>0</v>
      </c>
      <c r="G124" s="38">
        <f t="shared" si="62"/>
        <v>0</v>
      </c>
      <c r="H124" s="38">
        <f t="shared" si="62"/>
        <v>0</v>
      </c>
      <c r="I124" s="38">
        <f t="shared" si="62"/>
        <v>0</v>
      </c>
      <c r="J124" s="38">
        <f t="shared" si="62"/>
        <v>0</v>
      </c>
      <c r="L124" s="161"/>
      <c r="N124" s="36"/>
      <c r="O124" s="190">
        <v>9467.2900000000009</v>
      </c>
      <c r="P124" s="190"/>
      <c r="Q124" s="39"/>
      <c r="R124" s="235"/>
      <c r="S124" s="236"/>
      <c r="T124" s="39"/>
      <c r="U124" s="39"/>
      <c r="V124" s="39"/>
    </row>
    <row r="125" spans="1:22" outlineLevel="1">
      <c r="A125" s="31">
        <f>IF(B125="","",COUNTA(B$8:B125))</f>
        <v>112</v>
      </c>
      <c r="B125" s="37" t="str">
        <f t="shared" si="59"/>
        <v>OFFICE FURN &amp; EQUIP-INFO SYSTEMS</v>
      </c>
      <c r="C125" s="187">
        <f t="shared" si="60"/>
        <v>391.12</v>
      </c>
      <c r="D125" s="159">
        <f t="shared" si="61"/>
        <v>-14070.47</v>
      </c>
      <c r="E125" s="38" t="str">
        <f t="shared" si="62"/>
        <v>INT_DISTPT_SUBTOTAL</v>
      </c>
      <c r="F125" s="38">
        <f t="shared" si="62"/>
        <v>0</v>
      </c>
      <c r="G125" s="38">
        <f t="shared" si="62"/>
        <v>0</v>
      </c>
      <c r="H125" s="38">
        <f t="shared" si="62"/>
        <v>0</v>
      </c>
      <c r="I125" s="38">
        <f t="shared" si="62"/>
        <v>0</v>
      </c>
      <c r="J125" s="38">
        <f t="shared" si="62"/>
        <v>0</v>
      </c>
      <c r="L125" s="161"/>
      <c r="N125" s="36"/>
      <c r="O125" s="190">
        <v>-14070.47</v>
      </c>
      <c r="P125" s="190"/>
      <c r="Q125" s="39"/>
      <c r="R125" s="235"/>
      <c r="S125" s="236"/>
      <c r="T125" s="39"/>
      <c r="U125" s="39"/>
      <c r="V125" s="39"/>
    </row>
    <row r="126" spans="1:22" outlineLevel="1">
      <c r="A126" s="31">
        <f>IF(B126="","",COUNTA(B$8:B126))</f>
        <v>113</v>
      </c>
      <c r="B126" s="37" t="str">
        <f t="shared" si="59"/>
        <v>TRANS EQUIP-TRAILERS OVER $1,000</v>
      </c>
      <c r="C126" s="17">
        <f t="shared" si="60"/>
        <v>392.2</v>
      </c>
      <c r="D126" s="159">
        <f t="shared" si="61"/>
        <v>-17809.359999999961</v>
      </c>
      <c r="E126" s="38" t="str">
        <f t="shared" si="62"/>
        <v>INT_DISTPT_SUBTOTAL</v>
      </c>
      <c r="F126" s="38">
        <f t="shared" si="62"/>
        <v>0</v>
      </c>
      <c r="G126" s="38">
        <f t="shared" si="62"/>
        <v>0</v>
      </c>
      <c r="H126" s="38">
        <f t="shared" si="62"/>
        <v>0</v>
      </c>
      <c r="I126" s="38">
        <f t="shared" si="62"/>
        <v>0</v>
      </c>
      <c r="J126" s="38">
        <f t="shared" si="62"/>
        <v>0</v>
      </c>
      <c r="L126" s="161"/>
      <c r="N126" s="36"/>
      <c r="O126" s="190">
        <v>-17809.359999999961</v>
      </c>
      <c r="P126" s="190"/>
      <c r="Q126" s="39"/>
      <c r="R126" s="235"/>
      <c r="S126" s="236"/>
      <c r="T126" s="39"/>
      <c r="U126" s="39"/>
      <c r="V126" s="39"/>
    </row>
    <row r="127" spans="1:22" outlineLevel="1">
      <c r="A127" s="31">
        <f>IF(B127="","",COUNTA(B$8:B127))</f>
        <v>114</v>
      </c>
      <c r="B127" s="37" t="str">
        <f t="shared" si="59"/>
        <v>TRANS EQUIP-TRAILERS $1,000 or LESS</v>
      </c>
      <c r="C127" s="187">
        <f t="shared" si="60"/>
        <v>392.21</v>
      </c>
      <c r="D127" s="159">
        <f t="shared" si="61"/>
        <v>-45042.01</v>
      </c>
      <c r="E127" s="38" t="str">
        <f t="shared" si="62"/>
        <v>INT_DISTPT_SUBTOTAL</v>
      </c>
      <c r="F127" s="38">
        <f t="shared" si="62"/>
        <v>0</v>
      </c>
      <c r="G127" s="38">
        <f t="shared" si="62"/>
        <v>0</v>
      </c>
      <c r="H127" s="38">
        <f t="shared" si="62"/>
        <v>0</v>
      </c>
      <c r="I127" s="38">
        <f t="shared" si="62"/>
        <v>0</v>
      </c>
      <c r="J127" s="38">
        <f t="shared" si="62"/>
        <v>0</v>
      </c>
      <c r="L127" s="161"/>
      <c r="N127" s="36"/>
      <c r="O127" s="190">
        <v>-45042.01</v>
      </c>
      <c r="P127" s="190"/>
      <c r="Q127" s="39"/>
      <c r="R127" s="235"/>
      <c r="S127" s="236"/>
      <c r="T127" s="39"/>
      <c r="U127" s="39"/>
      <c r="V127" s="39"/>
    </row>
    <row r="128" spans="1:22" outlineLevel="1">
      <c r="A128" s="31">
        <f>IF(B128="","",COUNTA(B$8:B128))</f>
        <v>115</v>
      </c>
      <c r="B128" s="37" t="str">
        <f t="shared" si="59"/>
        <v>STORES EQUIPMENT</v>
      </c>
      <c r="C128" s="17">
        <f t="shared" si="60"/>
        <v>393</v>
      </c>
      <c r="D128" s="159">
        <f t="shared" si="61"/>
        <v>0</v>
      </c>
      <c r="E128" s="38" t="str">
        <f t="shared" si="62"/>
        <v>INT_DISTPT_SUBTOTAL</v>
      </c>
      <c r="F128" s="38">
        <f t="shared" si="62"/>
        <v>0</v>
      </c>
      <c r="G128" s="38">
        <f t="shared" si="62"/>
        <v>0</v>
      </c>
      <c r="H128" s="38">
        <f t="shared" si="62"/>
        <v>0</v>
      </c>
      <c r="I128" s="38">
        <f t="shared" si="62"/>
        <v>0</v>
      </c>
      <c r="J128" s="38">
        <f t="shared" si="62"/>
        <v>0</v>
      </c>
      <c r="L128" s="161"/>
      <c r="N128" s="36"/>
      <c r="O128" s="190">
        <v>0</v>
      </c>
      <c r="P128" s="190"/>
      <c r="Q128" s="39"/>
      <c r="R128" s="235"/>
      <c r="S128" s="236"/>
      <c r="T128" s="39"/>
      <c r="U128" s="39"/>
      <c r="V128" s="39"/>
    </row>
    <row r="129" spans="1:22" outlineLevel="1">
      <c r="A129" s="31">
        <f>IF(B129="","",COUNTA(B$8:B129))</f>
        <v>116</v>
      </c>
      <c r="B129" s="37" t="str">
        <f t="shared" si="59"/>
        <v xml:space="preserve">TOOLS,SHOP, &amp; GAR EQ-GARAGE &amp; SERV </v>
      </c>
      <c r="C129" s="17">
        <f t="shared" si="60"/>
        <v>394.1</v>
      </c>
      <c r="D129" s="159">
        <f t="shared" ref="D129:D136" si="63">CHOOSE($R$2,O129,P129,Q129)</f>
        <v>-4652.0700000000006</v>
      </c>
      <c r="E129" s="38" t="str">
        <f t="shared" si="62"/>
        <v>INT_DISTPT_SUBTOTAL</v>
      </c>
      <c r="F129" s="38">
        <f t="shared" si="62"/>
        <v>0</v>
      </c>
      <c r="G129" s="38">
        <f t="shared" si="62"/>
        <v>0</v>
      </c>
      <c r="H129" s="38">
        <f t="shared" si="62"/>
        <v>0</v>
      </c>
      <c r="I129" s="38">
        <f t="shared" si="62"/>
        <v>0</v>
      </c>
      <c r="J129" s="38">
        <f t="shared" si="62"/>
        <v>0</v>
      </c>
      <c r="L129" s="161"/>
      <c r="N129" s="36"/>
      <c r="O129" s="190">
        <v>-4652.0700000000006</v>
      </c>
      <c r="P129" s="190"/>
      <c r="Q129" s="39"/>
      <c r="R129" s="235"/>
      <c r="S129" s="236"/>
      <c r="T129" s="39"/>
      <c r="U129" s="39"/>
      <c r="V129" s="39"/>
    </row>
    <row r="130" spans="1:22" outlineLevel="1">
      <c r="A130" s="31">
        <f>IF(B130="","",COUNTA(B$8:B130))</f>
        <v>117</v>
      </c>
      <c r="B130" s="37" t="str">
        <f t="shared" si="59"/>
        <v>TOOLS,SHOP, &amp; GAR EQ-CNG STATIONARY</v>
      </c>
      <c r="C130" s="187">
        <f t="shared" si="60"/>
        <v>394.11</v>
      </c>
      <c r="D130" s="159">
        <f t="shared" si="63"/>
        <v>26071.5</v>
      </c>
      <c r="E130" s="38" t="str">
        <f t="shared" si="62"/>
        <v>INT_DISTPT_SUBTOTAL</v>
      </c>
      <c r="F130" s="38">
        <f t="shared" si="62"/>
        <v>0</v>
      </c>
      <c r="G130" s="38">
        <f t="shared" si="62"/>
        <v>0</v>
      </c>
      <c r="H130" s="38">
        <f t="shared" si="62"/>
        <v>0</v>
      </c>
      <c r="I130" s="38">
        <f t="shared" si="62"/>
        <v>0</v>
      </c>
      <c r="J130" s="38">
        <f t="shared" si="62"/>
        <v>0</v>
      </c>
      <c r="L130" s="161"/>
      <c r="N130" s="36"/>
      <c r="O130" s="190">
        <v>26071.5</v>
      </c>
      <c r="P130" s="190"/>
      <c r="Q130" s="39"/>
      <c r="R130" s="235"/>
      <c r="S130" s="236"/>
      <c r="T130" s="39"/>
      <c r="U130" s="39"/>
      <c r="V130" s="39"/>
    </row>
    <row r="131" spans="1:22" outlineLevel="1">
      <c r="A131" s="31">
        <f>IF(B131="","",COUNTA(B$8:B131))</f>
        <v>118</v>
      </c>
      <c r="B131" s="37" t="str">
        <f t="shared" si="59"/>
        <v>TOOLS,SHOP, &amp; GAR EQ-UND TANK CLEANUP</v>
      </c>
      <c r="C131" s="187">
        <f t="shared" si="60"/>
        <v>394.13</v>
      </c>
      <c r="D131" s="159">
        <f t="shared" si="63"/>
        <v>-23735.35999999999</v>
      </c>
      <c r="E131" s="38" t="str">
        <f t="shared" si="62"/>
        <v>INT_DISTPT_SUBTOTAL</v>
      </c>
      <c r="F131" s="38">
        <f t="shared" si="62"/>
        <v>0</v>
      </c>
      <c r="G131" s="38">
        <f t="shared" si="62"/>
        <v>0</v>
      </c>
      <c r="H131" s="38">
        <f t="shared" si="62"/>
        <v>0</v>
      </c>
      <c r="I131" s="38">
        <f t="shared" si="62"/>
        <v>0</v>
      </c>
      <c r="J131" s="38">
        <f t="shared" si="62"/>
        <v>0</v>
      </c>
      <c r="L131" s="161"/>
      <c r="N131" s="36"/>
      <c r="O131" s="190">
        <v>-23735.35999999999</v>
      </c>
      <c r="P131" s="190"/>
      <c r="Q131" s="39"/>
      <c r="R131" s="235"/>
      <c r="S131" s="236"/>
      <c r="T131" s="39"/>
      <c r="U131" s="39"/>
      <c r="V131" s="39"/>
    </row>
    <row r="132" spans="1:22" outlineLevel="1">
      <c r="A132" s="31">
        <f>IF(B132="","",COUNTA(B$8:B132))</f>
        <v>119</v>
      </c>
      <c r="B132" s="37" t="str">
        <f t="shared" si="59"/>
        <v>TOOLS,SHOP, &amp; GAR EQ-SHOP EQUIP</v>
      </c>
      <c r="C132" s="17">
        <f t="shared" si="60"/>
        <v>394.2</v>
      </c>
      <c r="D132" s="159">
        <f t="shared" si="63"/>
        <v>-185.21</v>
      </c>
      <c r="E132" s="38" t="str">
        <f t="shared" si="62"/>
        <v>INT_DISTPT_SUBTOTAL</v>
      </c>
      <c r="F132" s="38">
        <f t="shared" si="62"/>
        <v>0</v>
      </c>
      <c r="G132" s="38">
        <f t="shared" si="62"/>
        <v>0</v>
      </c>
      <c r="H132" s="38">
        <f t="shared" si="62"/>
        <v>0</v>
      </c>
      <c r="I132" s="38">
        <f t="shared" si="62"/>
        <v>0</v>
      </c>
      <c r="J132" s="38">
        <f t="shared" si="62"/>
        <v>0</v>
      </c>
      <c r="L132" s="161"/>
      <c r="N132" s="36"/>
      <c r="O132" s="190">
        <v>-185.21</v>
      </c>
      <c r="P132" s="190"/>
      <c r="Q132" s="39"/>
      <c r="R132" s="235"/>
      <c r="S132" s="236"/>
      <c r="T132" s="39"/>
      <c r="U132" s="39"/>
      <c r="V132" s="39"/>
    </row>
    <row r="133" spans="1:22" outlineLevel="1">
      <c r="A133" s="31">
        <f>IF(B133="","",COUNTA(B$8:B133))</f>
        <v>120</v>
      </c>
      <c r="B133" s="37" t="str">
        <f t="shared" si="59"/>
        <v>TOOLS,SHOP, &amp; GAR EQ-TOOLS &amp; OTHER</v>
      </c>
      <c r="C133" s="17">
        <f t="shared" si="60"/>
        <v>394.3</v>
      </c>
      <c r="D133" s="159">
        <f t="shared" si="63"/>
        <v>-1478473.1576923074</v>
      </c>
      <c r="E133" s="38" t="str">
        <f t="shared" si="62"/>
        <v>INT_DISTPT_SUBTOTAL</v>
      </c>
      <c r="F133" s="38">
        <f t="shared" si="62"/>
        <v>0</v>
      </c>
      <c r="G133" s="38">
        <f t="shared" si="62"/>
        <v>0</v>
      </c>
      <c r="H133" s="38">
        <f t="shared" si="62"/>
        <v>0</v>
      </c>
      <c r="I133" s="38">
        <f t="shared" si="62"/>
        <v>0</v>
      </c>
      <c r="J133" s="38">
        <f t="shared" si="62"/>
        <v>0</v>
      </c>
      <c r="L133" s="161"/>
      <c r="N133" s="36"/>
      <c r="O133" s="190">
        <v>-1478473.1576923074</v>
      </c>
      <c r="P133" s="190"/>
      <c r="Q133" s="39"/>
      <c r="R133" s="235"/>
      <c r="S133" s="236"/>
      <c r="T133" s="39"/>
      <c r="U133" s="39"/>
      <c r="V133" s="39"/>
    </row>
    <row r="134" spans="1:22" outlineLevel="1">
      <c r="A134" s="31">
        <f>IF(B134="","",COUNTA(B$8:B134))</f>
        <v>121</v>
      </c>
      <c r="B134" s="37" t="str">
        <f t="shared" si="59"/>
        <v>LABORATORY EQUIPMENT</v>
      </c>
      <c r="C134" s="17">
        <f t="shared" si="60"/>
        <v>395</v>
      </c>
      <c r="D134" s="159">
        <f t="shared" si="63"/>
        <v>150.19999999999845</v>
      </c>
      <c r="E134" s="38" t="str">
        <f t="shared" si="62"/>
        <v>INT_DISTPT_SUBTOTAL</v>
      </c>
      <c r="F134" s="38">
        <f t="shared" si="62"/>
        <v>0</v>
      </c>
      <c r="G134" s="38">
        <f t="shared" si="62"/>
        <v>0</v>
      </c>
      <c r="H134" s="38">
        <f t="shared" si="62"/>
        <v>0</v>
      </c>
      <c r="I134" s="38">
        <f t="shared" si="62"/>
        <v>0</v>
      </c>
      <c r="J134" s="38">
        <f t="shared" si="62"/>
        <v>0</v>
      </c>
      <c r="L134" s="161"/>
      <c r="N134" s="36"/>
      <c r="O134" s="190">
        <v>150.19999999999845</v>
      </c>
      <c r="P134" s="190"/>
      <c r="Q134" s="39"/>
      <c r="R134" s="235"/>
      <c r="S134" s="236"/>
      <c r="T134" s="39"/>
      <c r="U134" s="39"/>
      <c r="V134" s="39"/>
    </row>
    <row r="135" spans="1:22" outlineLevel="1">
      <c r="A135" s="31">
        <f>IF(B135="","",COUNTA(B$8:B135))</f>
        <v>122</v>
      </c>
      <c r="B135" s="37" t="str">
        <f t="shared" si="59"/>
        <v>POWER OPERATED EQUIP-GENERAL TOOLS</v>
      </c>
      <c r="C135" s="17">
        <f t="shared" si="60"/>
        <v>396</v>
      </c>
      <c r="D135" s="159">
        <f t="shared" si="63"/>
        <v>-171938.14000000007</v>
      </c>
      <c r="E135" s="38" t="str">
        <f t="shared" si="62"/>
        <v>INT_DISTPT_SUBTOTAL</v>
      </c>
      <c r="F135" s="38">
        <f t="shared" si="62"/>
        <v>0</v>
      </c>
      <c r="G135" s="38">
        <f t="shared" si="62"/>
        <v>0</v>
      </c>
      <c r="H135" s="38">
        <f t="shared" si="62"/>
        <v>0</v>
      </c>
      <c r="I135" s="38">
        <f t="shared" si="62"/>
        <v>0</v>
      </c>
      <c r="J135" s="38">
        <f t="shared" si="62"/>
        <v>0</v>
      </c>
      <c r="L135" s="161"/>
      <c r="N135" s="36"/>
      <c r="O135" s="190">
        <v>-171938.14000000007</v>
      </c>
      <c r="P135" s="190"/>
      <c r="Q135" s="39"/>
      <c r="R135" s="235"/>
      <c r="S135" s="236"/>
      <c r="T135" s="39"/>
      <c r="U135" s="39"/>
      <c r="V135" s="39"/>
    </row>
    <row r="136" spans="1:22" outlineLevel="1">
      <c r="A136" s="31">
        <f>IF(B136="","",COUNTA(B$8:B136))</f>
        <v>123</v>
      </c>
      <c r="B136" s="37" t="str">
        <f t="shared" si="59"/>
        <v>MISCELLANEOUS EQUIPMENT</v>
      </c>
      <c r="C136" s="17">
        <f t="shared" si="60"/>
        <v>398</v>
      </c>
      <c r="D136" s="159">
        <f t="shared" si="63"/>
        <v>-89690.549999999988</v>
      </c>
      <c r="E136" s="38" t="str">
        <f t="shared" si="62"/>
        <v>INT_DISTPT_SUBTOTAL</v>
      </c>
      <c r="F136" s="38">
        <f t="shared" si="62"/>
        <v>0</v>
      </c>
      <c r="G136" s="38">
        <f t="shared" si="62"/>
        <v>0</v>
      </c>
      <c r="H136" s="38">
        <f t="shared" si="62"/>
        <v>0</v>
      </c>
      <c r="I136" s="38">
        <f t="shared" si="62"/>
        <v>0</v>
      </c>
      <c r="J136" s="38">
        <f t="shared" si="62"/>
        <v>0</v>
      </c>
      <c r="L136" s="161"/>
      <c r="N136" s="36"/>
      <c r="O136" s="190">
        <v>-89690.549999999988</v>
      </c>
      <c r="P136" s="190"/>
      <c r="Q136" s="39"/>
      <c r="R136" s="235"/>
      <c r="S136" s="236"/>
      <c r="T136" s="39"/>
      <c r="U136" s="39"/>
      <c r="V136" s="39"/>
    </row>
    <row r="137" spans="1:22" outlineLevel="1">
      <c r="A137" s="31">
        <f>IF(B137="","",COUNTA(B$8:B137))</f>
        <v>124</v>
      </c>
      <c r="B137" t="str">
        <f t="shared" si="59"/>
        <v>Subtotal - General Plant</v>
      </c>
      <c r="D137" s="30">
        <f>SUBTOTAL(9,D123:D136)</f>
        <v>-2080383.2076923077</v>
      </c>
      <c r="L137" s="72"/>
      <c r="N137" s="36"/>
      <c r="O137" s="190"/>
      <c r="P137" s="190"/>
      <c r="Q137" s="39"/>
      <c r="R137" s="235"/>
      <c r="S137" s="236"/>
      <c r="T137" s="39"/>
      <c r="U137" s="39"/>
      <c r="V137" s="39"/>
    </row>
    <row r="138" spans="1:22" outlineLevel="1">
      <c r="A138" s="31" t="str">
        <f>IF(B138="","",COUNTA(B$8:B138))</f>
        <v/>
      </c>
      <c r="L138" s="72"/>
      <c r="N138" s="36"/>
      <c r="O138" s="190"/>
      <c r="P138" s="190"/>
      <c r="Q138" s="39"/>
      <c r="R138" s="235"/>
      <c r="S138" s="236"/>
      <c r="T138" s="39"/>
      <c r="U138" s="39"/>
      <c r="V138" s="39"/>
    </row>
    <row r="139" spans="1:22" outlineLevel="1">
      <c r="A139" s="31">
        <f>IF(B139="","",COUNTA(B$8:B139))</f>
        <v>125</v>
      </c>
      <c r="B139" s="68" t="s">
        <v>186</v>
      </c>
      <c r="L139" s="72"/>
      <c r="N139" s="36"/>
      <c r="O139" s="190"/>
      <c r="P139" s="190"/>
      <c r="Q139" s="39"/>
      <c r="R139" s="235"/>
      <c r="S139" s="236"/>
      <c r="T139" s="39"/>
      <c r="U139" s="39"/>
      <c r="V139" s="39"/>
    </row>
    <row r="140" spans="1:22" outlineLevel="1">
      <c r="A140" s="31">
        <f>IF(B140="","",COUNTA(B$8:B140))</f>
        <v>126</v>
      </c>
      <c r="B140" s="162" t="s">
        <v>189</v>
      </c>
      <c r="C140" s="164" t="s">
        <v>190</v>
      </c>
      <c r="D140" s="159">
        <f t="shared" ref="D140" si="64">CHOOSE($R$2,O140,P140,Q140)</f>
        <v>6687302.709999999</v>
      </c>
      <c r="E140" s="160" t="s">
        <v>191</v>
      </c>
      <c r="F140" s="160"/>
      <c r="G140" s="160"/>
      <c r="H140" s="160"/>
      <c r="I140" s="160"/>
      <c r="J140" s="160"/>
      <c r="L140" s="161"/>
      <c r="N140" s="36"/>
      <c r="O140" s="190">
        <v>6687302.709999999</v>
      </c>
      <c r="P140" s="190"/>
      <c r="Q140" s="39"/>
      <c r="R140" s="235"/>
      <c r="S140" s="236"/>
      <c r="T140" s="39"/>
      <c r="U140" s="39"/>
      <c r="V140" s="39"/>
    </row>
    <row r="141" spans="1:22" outlineLevel="1">
      <c r="A141" s="31">
        <f>IF(B141="","",COUNTA(B$8:B141))</f>
        <v>127</v>
      </c>
      <c r="B141" s="39" t="str">
        <f>"Subtotal - "&amp;B139</f>
        <v>Subtotal - Other Assets</v>
      </c>
      <c r="D141" s="30">
        <f>SUBTOTAL(9,D140:D140)</f>
        <v>6687302.709999999</v>
      </c>
      <c r="L141" s="72"/>
      <c r="N141" s="36"/>
      <c r="O141" s="190"/>
      <c r="P141" s="190"/>
      <c r="Q141" s="39"/>
      <c r="R141" s="235"/>
      <c r="S141" s="236"/>
      <c r="T141" s="39"/>
      <c r="U141" s="39"/>
      <c r="V141" s="39"/>
    </row>
    <row r="142" spans="1:22" outlineLevel="1">
      <c r="A142" s="31" t="str">
        <f>IF(B142="","",COUNTA(B$8:B142))</f>
        <v/>
      </c>
      <c r="D142" s="30"/>
      <c r="L142" s="72"/>
      <c r="N142" s="36"/>
      <c r="O142" s="190"/>
      <c r="P142" s="190"/>
      <c r="Q142" s="39"/>
      <c r="R142" s="235"/>
      <c r="S142" s="236"/>
      <c r="T142" s="39"/>
      <c r="U142" s="39"/>
      <c r="V142" s="39"/>
    </row>
    <row r="143" spans="1:22" outlineLevel="1">
      <c r="A143" s="31">
        <f>IF(B143="","",COUNTA(B$8:B143))</f>
        <v>128</v>
      </c>
      <c r="B143" s="70" t="s">
        <v>192</v>
      </c>
      <c r="D143" s="33"/>
      <c r="L143" s="72"/>
      <c r="N143" s="36"/>
      <c r="O143" s="190"/>
      <c r="P143" s="190"/>
      <c r="Q143" s="39"/>
      <c r="R143" s="235"/>
      <c r="S143" s="236"/>
      <c r="T143" s="39"/>
      <c r="U143" s="39"/>
      <c r="V143" s="39"/>
    </row>
    <row r="144" spans="1:22" outlineLevel="1">
      <c r="A144" s="31">
        <f>IF(B144="","",COUNTA(B$8:B144))</f>
        <v>129</v>
      </c>
      <c r="B144" s="189" t="s">
        <v>187</v>
      </c>
      <c r="C144" s="164">
        <v>111</v>
      </c>
      <c r="D144" s="159">
        <f>CHOOSE($R$2,O144,P144,Q144)</f>
        <v>0</v>
      </c>
      <c r="E144" s="160"/>
      <c r="F144" s="160"/>
      <c r="G144" s="160"/>
      <c r="H144" s="160"/>
      <c r="I144" s="160"/>
      <c r="J144" s="160"/>
      <c r="L144" s="161"/>
      <c r="N144" s="36"/>
      <c r="O144" s="190"/>
      <c r="P144" s="190"/>
      <c r="Q144" s="39"/>
      <c r="R144" s="235"/>
      <c r="S144" s="236"/>
      <c r="T144" s="39"/>
      <c r="U144" s="39"/>
      <c r="V144" s="39"/>
    </row>
    <row r="145" spans="1:22" outlineLevel="1">
      <c r="A145" s="31">
        <f>IF(B145="","",COUNTA(B$8:B145))</f>
        <v>130</v>
      </c>
      <c r="B145" s="189" t="s">
        <v>187</v>
      </c>
      <c r="C145" s="164">
        <v>111</v>
      </c>
      <c r="D145" s="159">
        <f t="shared" ref="D145" si="65">CHOOSE($R$2,O145,P145,Q145)</f>
        <v>0</v>
      </c>
      <c r="E145" s="160"/>
      <c r="F145" s="160"/>
      <c r="G145" s="160"/>
      <c r="H145" s="160"/>
      <c r="I145" s="160"/>
      <c r="J145" s="160"/>
      <c r="L145" s="161"/>
      <c r="N145" s="36"/>
      <c r="O145" s="190"/>
      <c r="P145" s="190"/>
      <c r="Q145" s="39"/>
      <c r="R145" s="235"/>
      <c r="S145" s="236"/>
      <c r="T145" s="39"/>
      <c r="U145" s="39"/>
      <c r="V145" s="39"/>
    </row>
    <row r="146" spans="1:22" outlineLevel="1">
      <c r="A146" s="31">
        <f>IF(B146="","",COUNTA(B$8:B146))</f>
        <v>131</v>
      </c>
      <c r="B146" t="str">
        <f>"Subtotal - "&amp;B143</f>
        <v>Subtotal - Accumulated Provision for Amortization</v>
      </c>
      <c r="D146" s="30">
        <f>SUBTOTAL(9,D144:D145)</f>
        <v>0</v>
      </c>
      <c r="L146" s="72"/>
      <c r="N146" s="36"/>
      <c r="O146" s="190"/>
      <c r="P146" s="190"/>
      <c r="Q146" s="39"/>
      <c r="R146" s="235"/>
      <c r="S146" s="236"/>
      <c r="T146" s="39"/>
      <c r="U146" s="39"/>
      <c r="V146" s="39"/>
    </row>
    <row r="147" spans="1:22" outlineLevel="1" collapsed="1">
      <c r="A147" s="31" t="str">
        <f>IF(B147="","",COUNTA(B$8:B147))</f>
        <v/>
      </c>
      <c r="L147" s="72"/>
      <c r="N147" s="36"/>
      <c r="O147" s="190"/>
      <c r="P147" s="190"/>
      <c r="Q147" s="39"/>
      <c r="R147" s="235"/>
      <c r="S147" s="236"/>
      <c r="T147" s="39"/>
      <c r="U147" s="39"/>
      <c r="V147" s="39"/>
    </row>
    <row r="148" spans="1:22">
      <c r="A148" s="31">
        <f>IF(B148="","",COUNTA(B$8:B148))</f>
        <v>132</v>
      </c>
      <c r="B148" s="7" t="str">
        <f>"Total "&amp;B75</f>
        <v>Total Accumulated Depreciation &amp; Amortization</v>
      </c>
      <c r="D148" s="33">
        <f>SUBTOTAL(9,D77:D146)</f>
        <v>-194991110.37219501</v>
      </c>
      <c r="L148" s="72"/>
      <c r="N148" s="36"/>
      <c r="O148" s="190"/>
      <c r="P148" s="190"/>
      <c r="Q148" s="39"/>
      <c r="R148" s="235"/>
      <c r="S148" s="236"/>
      <c r="T148" s="39"/>
      <c r="U148" s="39"/>
      <c r="V148" s="39"/>
    </row>
    <row r="149" spans="1:22">
      <c r="A149" s="31" t="str">
        <f>IF(B149="","",COUNTA(B$8:B149))</f>
        <v/>
      </c>
      <c r="L149" s="72"/>
      <c r="N149" s="36"/>
      <c r="O149" s="190"/>
      <c r="P149" s="190"/>
      <c r="Q149" s="39"/>
      <c r="R149" s="235"/>
      <c r="S149" s="236"/>
      <c r="T149" s="39"/>
      <c r="U149" s="39"/>
      <c r="V149" s="39"/>
    </row>
    <row r="150" spans="1:22">
      <c r="A150" s="31">
        <f>IF(B150="","",COUNTA(B$8:B150))</f>
        <v>133</v>
      </c>
      <c r="B150" s="68" t="s">
        <v>193</v>
      </c>
      <c r="L150" s="72"/>
      <c r="N150" s="36"/>
      <c r="O150" s="190"/>
      <c r="P150" s="190"/>
      <c r="Q150" s="39"/>
      <c r="R150" s="235"/>
      <c r="S150" s="236"/>
      <c r="T150" s="39"/>
      <c r="U150" s="39"/>
      <c r="V150" s="39"/>
    </row>
    <row r="151" spans="1:22" outlineLevel="1" collapsed="1">
      <c r="A151" s="31">
        <f>IF(B151="","",COUNTA(B$8:B151))</f>
        <v>134</v>
      </c>
      <c r="B151" s="162" t="s">
        <v>194</v>
      </c>
      <c r="C151" s="164">
        <v>190</v>
      </c>
      <c r="D151" s="159">
        <f>CHOOSE($R$2,O151,P151,Q151)</f>
        <v>-98939609.218056589</v>
      </c>
      <c r="E151" s="160" t="s">
        <v>195</v>
      </c>
      <c r="F151" s="160"/>
      <c r="G151" s="160"/>
      <c r="H151" s="160"/>
      <c r="I151" s="160"/>
      <c r="J151" s="160"/>
      <c r="L151" s="163"/>
      <c r="N151" s="36"/>
      <c r="O151" s="190">
        <v>-98939609.218056589</v>
      </c>
      <c r="P151" s="190"/>
      <c r="Q151" s="39"/>
      <c r="R151" s="235"/>
      <c r="S151" s="236"/>
      <c r="T151" s="39"/>
      <c r="U151" s="39"/>
      <c r="V151" s="39"/>
    </row>
    <row r="152" spans="1:22" outlineLevel="1">
      <c r="A152" s="31">
        <f>IF(B152="","",COUNTA(B$8:B152))</f>
        <v>135</v>
      </c>
      <c r="B152" s="162" t="s">
        <v>196</v>
      </c>
      <c r="C152" s="165">
        <v>154</v>
      </c>
      <c r="D152" s="159">
        <f>CHOOSE($R$2,O152,P152,Q152)</f>
        <v>347374.73000000004</v>
      </c>
      <c r="E152" s="160" t="s">
        <v>129</v>
      </c>
      <c r="F152" s="160"/>
      <c r="G152" s="160"/>
      <c r="H152" s="160"/>
      <c r="I152" s="160"/>
      <c r="J152" s="160"/>
      <c r="L152" s="161"/>
      <c r="N152" s="36"/>
      <c r="O152" s="190">
        <v>347374.73000000004</v>
      </c>
      <c r="P152" s="190"/>
      <c r="Q152" s="39"/>
      <c r="R152" s="235"/>
      <c r="S152" s="236"/>
      <c r="T152" s="39"/>
      <c r="U152" s="39"/>
      <c r="V152" s="39"/>
    </row>
    <row r="153" spans="1:22" outlineLevel="1">
      <c r="A153" s="31">
        <f>IF(B153="","",COUNTA(B$8:B153))</f>
        <v>136</v>
      </c>
      <c r="B153" s="162" t="s">
        <v>197</v>
      </c>
      <c r="C153" s="165">
        <v>164</v>
      </c>
      <c r="D153" s="159">
        <f>CHOOSE($R$2,O153,P153,Q153)</f>
        <v>37402515.758828245</v>
      </c>
      <c r="E153" s="160"/>
      <c r="F153" s="160" t="s">
        <v>137</v>
      </c>
      <c r="G153" s="160" t="s">
        <v>93</v>
      </c>
      <c r="H153" s="160" t="s">
        <v>397</v>
      </c>
      <c r="I153" s="160"/>
      <c r="J153" s="160"/>
      <c r="L153" s="161"/>
      <c r="N153" s="36"/>
      <c r="O153" s="190">
        <v>37402515.758828245</v>
      </c>
      <c r="P153" s="190"/>
      <c r="Q153" s="39"/>
      <c r="R153" s="235"/>
      <c r="S153" s="236"/>
      <c r="T153" s="39"/>
      <c r="U153" s="39"/>
      <c r="V153" s="39"/>
    </row>
    <row r="154" spans="1:22">
      <c r="A154" s="31">
        <f>IF(B154="","",COUNTA(B$8:B154))</f>
        <v>137</v>
      </c>
      <c r="B154" s="7" t="str">
        <f>"Total "&amp;B150</f>
        <v>Total Other Rate Base Items</v>
      </c>
      <c r="D154" s="33">
        <f>SUBTOTAL(9,D151:D153)</f>
        <v>-61189718.72922834</v>
      </c>
      <c r="L154" s="72"/>
      <c r="N154" s="36"/>
      <c r="O154" s="190"/>
      <c r="P154" s="190"/>
      <c r="Q154" s="39"/>
      <c r="R154" s="235"/>
      <c r="S154" s="236"/>
      <c r="T154" s="39"/>
      <c r="U154" s="39"/>
      <c r="V154" s="39"/>
    </row>
    <row r="155" spans="1:22">
      <c r="A155" s="31" t="str">
        <f>IF(B155="","",COUNTA(B$8:B155))</f>
        <v/>
      </c>
      <c r="D155" s="34"/>
      <c r="L155" s="72"/>
      <c r="N155" s="36"/>
      <c r="O155" s="190"/>
      <c r="P155" s="190"/>
      <c r="Q155" s="39"/>
      <c r="R155" s="235"/>
      <c r="S155" s="236"/>
      <c r="T155" s="39"/>
      <c r="U155" s="39"/>
      <c r="V155" s="39"/>
    </row>
    <row r="156" spans="1:22">
      <c r="A156" s="31">
        <f>IF(B156="","",COUNTA(B$8:B156))</f>
        <v>138</v>
      </c>
      <c r="B156" s="7" t="str">
        <f>"TOTAL "&amp;B8</f>
        <v>TOTAL RATE BASE</v>
      </c>
      <c r="D156" s="30">
        <f>SUBTOTAL(9,D11:D155)</f>
        <v>518827311.76319569</v>
      </c>
      <c r="E156" s="29"/>
      <c r="L156" s="72"/>
      <c r="N156" s="36"/>
      <c r="O156" s="190">
        <v>518827311.76319563</v>
      </c>
      <c r="P156" s="190"/>
      <c r="Q156" s="39"/>
      <c r="R156" s="235"/>
      <c r="S156" s="236"/>
      <c r="T156" s="39"/>
      <c r="U156" s="39"/>
      <c r="V156" s="39"/>
    </row>
    <row r="157" spans="1:22">
      <c r="A157" s="31" t="str">
        <f>IF(B157="","",COUNTA(B$8:B157))</f>
        <v/>
      </c>
      <c r="L157" s="72"/>
      <c r="N157" s="36"/>
      <c r="O157" s="190">
        <f>O156-D156</f>
        <v>0</v>
      </c>
      <c r="P157" s="190"/>
      <c r="Q157" s="39"/>
      <c r="R157" s="235"/>
      <c r="S157" s="236"/>
      <c r="T157" s="39"/>
      <c r="U157" s="39"/>
      <c r="V157" s="39"/>
    </row>
    <row r="158" spans="1:22">
      <c r="A158" s="31">
        <f>IF(B158="","",COUNTA(B$8:B158))</f>
        <v>139</v>
      </c>
      <c r="B158" s="1" t="s">
        <v>198</v>
      </c>
      <c r="L158" s="72"/>
      <c r="N158" s="36"/>
      <c r="O158" s="190"/>
      <c r="P158" s="190"/>
      <c r="Q158" s="39"/>
      <c r="R158" s="235"/>
      <c r="S158" s="236"/>
      <c r="T158" s="39"/>
      <c r="U158" s="39"/>
      <c r="V158" s="39"/>
    </row>
    <row r="159" spans="1:22">
      <c r="A159" s="31">
        <f>IF(B159="","",COUNTA(B$8:B159))</f>
        <v>140</v>
      </c>
      <c r="B159" s="1" t="s">
        <v>199</v>
      </c>
      <c r="L159" s="72"/>
      <c r="N159" s="36"/>
      <c r="O159" s="190"/>
      <c r="P159" s="190"/>
      <c r="Q159" s="39"/>
      <c r="R159" s="235"/>
      <c r="S159" s="236"/>
      <c r="T159" s="39"/>
      <c r="U159" s="39"/>
      <c r="V159" s="39"/>
    </row>
    <row r="160" spans="1:22" outlineLevel="1">
      <c r="A160" s="31">
        <f>IF(B160="","",COUNTA(B$8:B160))</f>
        <v>141</v>
      </c>
      <c r="B160" s="68" t="s">
        <v>200</v>
      </c>
      <c r="C160"/>
      <c r="L160" s="72"/>
      <c r="N160" s="36"/>
      <c r="O160" s="190"/>
      <c r="P160" s="190"/>
      <c r="Q160" s="39"/>
      <c r="R160" s="235"/>
      <c r="S160" s="236"/>
      <c r="T160" s="39"/>
      <c r="U160" s="39"/>
      <c r="V160" s="39"/>
    </row>
    <row r="161" spans="1:22" outlineLevel="1">
      <c r="A161" s="31">
        <f>IF(B161="","",COUNTA(B$8:B161))</f>
        <v>142</v>
      </c>
      <c r="B161" s="162" t="s">
        <v>201</v>
      </c>
      <c r="C161" s="164" t="s">
        <v>379</v>
      </c>
      <c r="D161" s="159">
        <f>CHOOSE($R$2,O161,P161,Q161)</f>
        <v>17663997.75</v>
      </c>
      <c r="E161" s="160"/>
      <c r="F161" s="160" t="s">
        <v>202</v>
      </c>
      <c r="G161" s="160" t="s">
        <v>203</v>
      </c>
      <c r="H161" s="160"/>
      <c r="I161" s="160" t="s">
        <v>109</v>
      </c>
      <c r="J161" s="160"/>
      <c r="L161" s="161">
        <f>IFERROR(R161/D161,0)</f>
        <v>0</v>
      </c>
      <c r="N161" s="36"/>
      <c r="O161" s="190">
        <v>17663997.75</v>
      </c>
      <c r="P161" s="190"/>
      <c r="Q161" s="39"/>
      <c r="R161" s="237"/>
      <c r="S161" s="236"/>
      <c r="T161" s="39"/>
      <c r="U161" s="39"/>
      <c r="V161" s="39"/>
    </row>
    <row r="162" spans="1:22" outlineLevel="1">
      <c r="A162" s="31">
        <f>IF(B162="","",COUNTA(B$8:B162))</f>
        <v>143</v>
      </c>
      <c r="B162" s="162" t="s">
        <v>204</v>
      </c>
      <c r="C162" s="164" t="s">
        <v>380</v>
      </c>
      <c r="D162" s="159">
        <f>CHOOSE($R$2,O162,P162,Q162)</f>
        <v>1158900.76</v>
      </c>
      <c r="E162" s="160"/>
      <c r="F162" s="160" t="s">
        <v>202</v>
      </c>
      <c r="G162" s="160" t="s">
        <v>203</v>
      </c>
      <c r="H162" s="160"/>
      <c r="I162" s="160" t="s">
        <v>109</v>
      </c>
      <c r="J162" s="160"/>
      <c r="L162" s="161">
        <f>IFERROR(R162/D162,0)</f>
        <v>0</v>
      </c>
      <c r="N162" s="36"/>
      <c r="O162" s="190">
        <v>1158900.76</v>
      </c>
      <c r="P162" s="190"/>
      <c r="Q162" s="39"/>
      <c r="R162" s="237"/>
      <c r="S162" s="236"/>
      <c r="T162" s="39"/>
      <c r="U162" s="39"/>
      <c r="V162" s="39"/>
    </row>
    <row r="163" spans="1:22" outlineLevel="1">
      <c r="A163" s="31">
        <f>IF(B163="","",COUNTA(B$8:B163))</f>
        <v>144</v>
      </c>
      <c r="B163" s="162" t="s">
        <v>205</v>
      </c>
      <c r="C163" s="164" t="s">
        <v>381</v>
      </c>
      <c r="D163" s="159">
        <f>CHOOSE($R$2,O163,P163,Q163)</f>
        <v>15343424.85</v>
      </c>
      <c r="E163" s="160"/>
      <c r="F163" s="160" t="s">
        <v>202</v>
      </c>
      <c r="G163" s="160" t="s">
        <v>203</v>
      </c>
      <c r="H163" s="160"/>
      <c r="I163" s="160" t="s">
        <v>109</v>
      </c>
      <c r="J163" s="160"/>
      <c r="L163" s="161">
        <f>IFERROR(R163/D163,0)</f>
        <v>0</v>
      </c>
      <c r="N163" s="36"/>
      <c r="O163" s="190">
        <v>15343424.85</v>
      </c>
      <c r="P163" s="190"/>
      <c r="Q163" s="39"/>
      <c r="R163" s="237"/>
      <c r="S163" s="236"/>
      <c r="T163" s="39"/>
      <c r="U163" s="39"/>
      <c r="V163" s="39"/>
    </row>
    <row r="164" spans="1:22" outlineLevel="1">
      <c r="A164" s="31">
        <f>IF(B164="","",COUNTA(B$8:B164))</f>
        <v>145</v>
      </c>
      <c r="B164" s="162" t="s">
        <v>206</v>
      </c>
      <c r="C164" s="164" t="s">
        <v>382</v>
      </c>
      <c r="D164" s="159">
        <f t="shared" ref="D164:D167" si="66">CHOOSE($R$2,O164,P164,Q164)</f>
        <v>1674085.1700000004</v>
      </c>
      <c r="E164" s="160"/>
      <c r="F164" s="160" t="s">
        <v>202</v>
      </c>
      <c r="G164" s="160" t="s">
        <v>203</v>
      </c>
      <c r="H164" s="160"/>
      <c r="I164" s="160" t="s">
        <v>109</v>
      </c>
      <c r="J164" s="160"/>
      <c r="L164" s="161">
        <f t="shared" ref="L164:L167" si="67">IFERROR(R164/D164,0)</f>
        <v>0</v>
      </c>
      <c r="N164" s="36"/>
      <c r="O164" s="190">
        <v>1674085.1700000004</v>
      </c>
      <c r="P164" s="190"/>
      <c r="Q164" s="39"/>
      <c r="R164" s="237"/>
      <c r="S164" s="236"/>
      <c r="T164" s="39"/>
      <c r="U164" s="39"/>
      <c r="V164" s="39"/>
    </row>
    <row r="165" spans="1:22" outlineLevel="1">
      <c r="A165" s="31">
        <f>IF(B165="","",COUNTA(B$8:B165))</f>
        <v>146</v>
      </c>
      <c r="B165" s="162" t="s">
        <v>208</v>
      </c>
      <c r="C165" s="164" t="s">
        <v>383</v>
      </c>
      <c r="D165" s="188">
        <f t="shared" si="66"/>
        <v>-386972.68999999971</v>
      </c>
      <c r="E165" s="160"/>
      <c r="F165" s="160" t="s">
        <v>202</v>
      </c>
      <c r="G165" s="160" t="s">
        <v>203</v>
      </c>
      <c r="H165" s="160"/>
      <c r="I165" s="160" t="s">
        <v>109</v>
      </c>
      <c r="J165" s="160"/>
      <c r="L165" s="161">
        <f t="shared" si="67"/>
        <v>0</v>
      </c>
      <c r="N165" s="36"/>
      <c r="O165" s="190">
        <v>-386972.68999999971</v>
      </c>
      <c r="P165" s="190"/>
      <c r="Q165" s="39"/>
      <c r="R165" s="237"/>
      <c r="S165" s="236"/>
      <c r="T165" s="39"/>
      <c r="U165" s="39"/>
      <c r="V165" s="39"/>
    </row>
    <row r="166" spans="1:22" outlineLevel="1">
      <c r="A166" s="31">
        <f>IF(B166="","",COUNTA(B$8:B166))</f>
        <v>147</v>
      </c>
      <c r="B166" s="162" t="s">
        <v>209</v>
      </c>
      <c r="C166" s="164" t="s">
        <v>384</v>
      </c>
      <c r="D166" s="188">
        <f t="shared" si="66"/>
        <v>-40414.18</v>
      </c>
      <c r="E166" s="160"/>
      <c r="F166" s="160" t="s">
        <v>202</v>
      </c>
      <c r="G166" s="160" t="s">
        <v>203</v>
      </c>
      <c r="H166" s="160"/>
      <c r="I166" s="160" t="s">
        <v>109</v>
      </c>
      <c r="J166" s="160"/>
      <c r="L166" s="161">
        <f t="shared" si="67"/>
        <v>0</v>
      </c>
      <c r="N166" s="36"/>
      <c r="O166" s="190">
        <v>-40414.18</v>
      </c>
      <c r="P166" s="190"/>
      <c r="Q166" s="39"/>
      <c r="R166" s="237"/>
      <c r="S166" s="236"/>
      <c r="T166" s="39"/>
      <c r="U166" s="39"/>
      <c r="V166" s="39"/>
    </row>
    <row r="167" spans="1:22" outlineLevel="1">
      <c r="A167" s="31">
        <f>IF(B167="","",COUNTA(B$8:B167))</f>
        <v>148</v>
      </c>
      <c r="B167" s="162" t="s">
        <v>210</v>
      </c>
      <c r="C167" s="164" t="s">
        <v>385</v>
      </c>
      <c r="D167" s="188">
        <f t="shared" si="66"/>
        <v>0</v>
      </c>
      <c r="E167" s="160"/>
      <c r="F167" s="160" t="s">
        <v>202</v>
      </c>
      <c r="G167" s="160" t="s">
        <v>203</v>
      </c>
      <c r="H167" s="160"/>
      <c r="I167" s="160" t="s">
        <v>109</v>
      </c>
      <c r="J167" s="160"/>
      <c r="L167" s="161">
        <f t="shared" si="67"/>
        <v>0</v>
      </c>
      <c r="N167" s="36"/>
      <c r="O167" s="190">
        <v>0</v>
      </c>
      <c r="P167" s="190"/>
      <c r="Q167" s="39"/>
      <c r="R167" s="237"/>
      <c r="S167" s="236"/>
      <c r="T167" s="39"/>
      <c r="U167" s="39"/>
      <c r="V167" s="39"/>
    </row>
    <row r="168" spans="1:22" outlineLevel="1">
      <c r="A168" s="31">
        <f>IF(B168="","",COUNTA(B$8:B168))</f>
        <v>149</v>
      </c>
      <c r="B168" s="162" t="s">
        <v>207</v>
      </c>
      <c r="C168" s="164">
        <v>807</v>
      </c>
      <c r="D168" s="159">
        <f>CHOOSE($R$2,O168,P168,Q168)</f>
        <v>409263.17323596525</v>
      </c>
      <c r="E168" s="160"/>
      <c r="F168" s="160" t="s">
        <v>137</v>
      </c>
      <c r="G168" s="160" t="s">
        <v>203</v>
      </c>
      <c r="H168" s="160"/>
      <c r="I168" s="160" t="s">
        <v>109</v>
      </c>
      <c r="J168" s="160"/>
      <c r="L168" s="161">
        <v>1</v>
      </c>
      <c r="N168" s="36"/>
      <c r="O168" s="190">
        <v>409263.17323596525</v>
      </c>
      <c r="P168" s="190"/>
      <c r="Q168" s="39"/>
      <c r="R168" s="237">
        <v>467775.7995508365</v>
      </c>
      <c r="S168" s="236"/>
      <c r="T168" s="39"/>
      <c r="U168" s="39"/>
      <c r="V168" s="39"/>
    </row>
    <row r="169" spans="1:22" outlineLevel="1">
      <c r="A169" s="31">
        <f>IF(B169="","",COUNTA(B$8:B169))</f>
        <v>150</v>
      </c>
      <c r="B169" s="68" t="str">
        <f>"Subtotal - "&amp;B160</f>
        <v>Subtotal - Other Gas Supply Expenses</v>
      </c>
      <c r="D169" s="30">
        <f>SUBTOTAL(9,D161:D168)</f>
        <v>35822284.833235972</v>
      </c>
      <c r="L169" s="72"/>
      <c r="N169" s="36"/>
      <c r="O169" s="190"/>
      <c r="P169" s="190"/>
      <c r="Q169" s="39"/>
      <c r="R169" s="235"/>
      <c r="S169" s="236"/>
      <c r="T169" s="39"/>
      <c r="U169" s="39"/>
      <c r="V169" s="39"/>
    </row>
    <row r="170" spans="1:22" outlineLevel="1">
      <c r="A170" s="31" t="str">
        <f>IF(B170="","",COUNTA(B$8:B170))</f>
        <v/>
      </c>
      <c r="B170" s="39"/>
      <c r="D170" s="33"/>
      <c r="L170" s="72"/>
      <c r="N170" s="36"/>
      <c r="O170" s="190"/>
      <c r="P170" s="190"/>
      <c r="Q170" s="39"/>
      <c r="R170" s="235"/>
      <c r="S170" s="236"/>
      <c r="T170" s="39"/>
      <c r="U170" s="39"/>
      <c r="V170" s="39"/>
    </row>
    <row r="171" spans="1:22" outlineLevel="1">
      <c r="A171" s="31">
        <f>IF(B171="","",COUNTA(B$8:B171))</f>
        <v>151</v>
      </c>
      <c r="B171" s="68" t="s">
        <v>395</v>
      </c>
      <c r="L171" s="72"/>
      <c r="N171" s="36"/>
      <c r="O171" s="190"/>
      <c r="P171" s="190"/>
      <c r="Q171" s="39"/>
      <c r="R171" s="238"/>
      <c r="S171" s="236"/>
      <c r="T171" s="39"/>
      <c r="U171" s="39"/>
      <c r="V171" s="39"/>
    </row>
    <row r="172" spans="1:22" outlineLevel="1">
      <c r="A172" s="31">
        <f>IF(B172="","",COUNTA(B$8:B172))</f>
        <v>152</v>
      </c>
      <c r="B172" s="162" t="s">
        <v>211</v>
      </c>
      <c r="C172" s="164" t="s">
        <v>386</v>
      </c>
      <c r="D172" s="159">
        <f t="shared" ref="D172:D179" si="68">CHOOSE($R$2,O172,P172,Q172)</f>
        <v>2561.7199999999998</v>
      </c>
      <c r="E172" s="160" t="s">
        <v>191</v>
      </c>
      <c r="F172" s="160"/>
      <c r="G172" s="160"/>
      <c r="H172" s="160"/>
      <c r="I172" s="160"/>
      <c r="J172" s="160"/>
      <c r="L172" s="161">
        <f t="shared" ref="L172:L183" si="69">IFERROR(R172/D172,0)</f>
        <v>0</v>
      </c>
      <c r="N172" s="36"/>
      <c r="O172" s="190">
        <v>2561.7199999999998</v>
      </c>
      <c r="P172" s="190"/>
      <c r="Q172" s="239"/>
      <c r="R172" s="237"/>
      <c r="S172" s="236"/>
      <c r="T172" s="39"/>
      <c r="U172" s="39"/>
      <c r="V172" s="39"/>
    </row>
    <row r="173" spans="1:22" outlineLevel="1">
      <c r="A173" s="31">
        <f>IF(B173="","",COUNTA(B$8:B173))</f>
        <v>153</v>
      </c>
      <c r="B173" s="162" t="s">
        <v>212</v>
      </c>
      <c r="C173" s="164" t="s">
        <v>387</v>
      </c>
      <c r="D173" s="159">
        <f t="shared" si="68"/>
        <v>989.17897109269006</v>
      </c>
      <c r="E173" s="160" t="s">
        <v>191</v>
      </c>
      <c r="F173" s="160"/>
      <c r="G173" s="160"/>
      <c r="H173" s="160"/>
      <c r="I173" s="160"/>
      <c r="J173" s="160"/>
      <c r="L173" s="161">
        <f t="shared" si="69"/>
        <v>0</v>
      </c>
      <c r="N173" s="36"/>
      <c r="O173" s="190">
        <v>989.17897109269006</v>
      </c>
      <c r="P173" s="190"/>
      <c r="Q173" s="239"/>
      <c r="R173" s="237"/>
      <c r="S173" s="236"/>
      <c r="T173" s="39"/>
      <c r="U173" s="39"/>
      <c r="V173" s="39"/>
    </row>
    <row r="174" spans="1:22" outlineLevel="1">
      <c r="A174" s="31">
        <f>IF(B174="","",COUNTA(B$8:B174))</f>
        <v>154</v>
      </c>
      <c r="B174" s="162" t="s">
        <v>213</v>
      </c>
      <c r="C174" s="164" t="s">
        <v>388</v>
      </c>
      <c r="D174" s="159">
        <f t="shared" si="68"/>
        <v>831.12999999999988</v>
      </c>
      <c r="E174" s="160" t="s">
        <v>191</v>
      </c>
      <c r="F174" s="160"/>
      <c r="G174" s="160"/>
      <c r="H174" s="160"/>
      <c r="I174" s="160"/>
      <c r="J174" s="160"/>
      <c r="L174" s="161">
        <f t="shared" si="69"/>
        <v>0</v>
      </c>
      <c r="N174" s="36"/>
      <c r="O174" s="190">
        <v>831.12999999999988</v>
      </c>
      <c r="P174" s="190"/>
      <c r="Q174" s="239"/>
      <c r="R174" s="237"/>
      <c r="S174" s="236"/>
      <c r="T174" s="39"/>
      <c r="U174" s="39"/>
      <c r="V174" s="39"/>
    </row>
    <row r="175" spans="1:22" outlineLevel="1">
      <c r="A175" s="31">
        <f>IF(B175="","",COUNTA(B$8:B175))</f>
        <v>155</v>
      </c>
      <c r="B175" s="162" t="s">
        <v>214</v>
      </c>
      <c r="C175" s="164">
        <v>870</v>
      </c>
      <c r="D175" s="159">
        <f t="shared" si="68"/>
        <v>887728.61176689796</v>
      </c>
      <c r="E175" s="160" t="s">
        <v>215</v>
      </c>
      <c r="F175" s="160"/>
      <c r="G175" s="160"/>
      <c r="H175" s="160"/>
      <c r="I175" s="160"/>
      <c r="J175" s="160"/>
      <c r="L175" s="161">
        <f t="shared" si="69"/>
        <v>0.8934228846479898</v>
      </c>
      <c r="N175" s="36"/>
      <c r="O175" s="190">
        <v>887728.61176689796</v>
      </c>
      <c r="P175" s="190"/>
      <c r="Q175" s="239"/>
      <c r="R175" s="237">
        <v>793117.05710933742</v>
      </c>
      <c r="S175" s="236"/>
      <c r="T175" s="39"/>
      <c r="U175" s="39"/>
      <c r="V175" s="39"/>
    </row>
    <row r="176" spans="1:22" outlineLevel="1">
      <c r="A176" s="31">
        <f>IF(B176="","",COUNTA(B$8:B176))</f>
        <v>156</v>
      </c>
      <c r="B176" s="162" t="s">
        <v>216</v>
      </c>
      <c r="C176" s="164">
        <v>871</v>
      </c>
      <c r="D176" s="159">
        <f t="shared" si="68"/>
        <v>233563.39</v>
      </c>
      <c r="E176" s="160"/>
      <c r="F176" s="160" t="s">
        <v>137</v>
      </c>
      <c r="G176" s="160" t="s">
        <v>94</v>
      </c>
      <c r="H176" s="160"/>
      <c r="I176" s="160"/>
      <c r="J176" s="211" t="s">
        <v>103</v>
      </c>
      <c r="L176" s="161">
        <f t="shared" si="69"/>
        <v>0.61715545402898964</v>
      </c>
      <c r="N176" s="36"/>
      <c r="O176" s="190">
        <v>233563.39</v>
      </c>
      <c r="P176" s="190"/>
      <c r="Q176" s="239"/>
      <c r="R176" s="237">
        <v>144144.91999999998</v>
      </c>
      <c r="S176" s="236"/>
      <c r="T176" s="39"/>
      <c r="U176" s="39"/>
      <c r="V176" s="39"/>
    </row>
    <row r="177" spans="1:22" outlineLevel="1">
      <c r="A177" s="31">
        <f>IF(B177="","",COUNTA(B$8:B177))</f>
        <v>157</v>
      </c>
      <c r="B177" s="162" t="s">
        <v>217</v>
      </c>
      <c r="C177" s="164">
        <v>874</v>
      </c>
      <c r="D177" s="159">
        <f t="shared" si="68"/>
        <v>5830264.5279545942</v>
      </c>
      <c r="E177" s="160" t="s">
        <v>218</v>
      </c>
      <c r="F177" s="160"/>
      <c r="G177" s="160"/>
      <c r="H177" s="160"/>
      <c r="I177" s="160"/>
      <c r="J177" s="160"/>
      <c r="L177" s="161">
        <f t="shared" si="69"/>
        <v>0.36991967770376882</v>
      </c>
      <c r="N177" s="36"/>
      <c r="O177" s="190">
        <v>5830264.5279545942</v>
      </c>
      <c r="P177" s="190"/>
      <c r="Q177" s="239"/>
      <c r="R177" s="237">
        <v>2156729.5751086795</v>
      </c>
      <c r="S177" s="236"/>
      <c r="T177" s="39"/>
      <c r="U177" s="39"/>
      <c r="V177" s="39"/>
    </row>
    <row r="178" spans="1:22" outlineLevel="1">
      <c r="A178" s="31">
        <f>IF(B178="","",COUNTA(B$8:B178))</f>
        <v>158</v>
      </c>
      <c r="B178" s="162" t="s">
        <v>219</v>
      </c>
      <c r="C178" s="164">
        <v>875</v>
      </c>
      <c r="D178" s="159">
        <f t="shared" si="68"/>
        <v>282375.54498915526</v>
      </c>
      <c r="E178" s="160" t="s">
        <v>191</v>
      </c>
      <c r="F178" s="160"/>
      <c r="G178" s="160"/>
      <c r="H178" s="160"/>
      <c r="I178" s="160"/>
      <c r="J178" s="160"/>
      <c r="L178" s="161">
        <f t="shared" si="69"/>
        <v>0.61338957897193691</v>
      </c>
      <c r="N178" s="36"/>
      <c r="O178" s="190">
        <v>282375.54498915526</v>
      </c>
      <c r="P178" s="190"/>
      <c r="Q178" s="239"/>
      <c r="R178" s="237">
        <v>173206.21665286916</v>
      </c>
      <c r="S178" s="236"/>
      <c r="T178" s="39"/>
      <c r="U178" s="39"/>
      <c r="V178" s="39"/>
    </row>
    <row r="179" spans="1:22" outlineLevel="1">
      <c r="A179" s="31">
        <f>IF(B179="","",COUNTA(B$8:B179))</f>
        <v>159</v>
      </c>
      <c r="B179" s="162" t="s">
        <v>220</v>
      </c>
      <c r="C179" s="164">
        <v>876</v>
      </c>
      <c r="D179" s="159">
        <f t="shared" si="68"/>
        <v>112809.12002081708</v>
      </c>
      <c r="E179" s="160" t="s">
        <v>221</v>
      </c>
      <c r="F179" s="160"/>
      <c r="G179" s="160"/>
      <c r="H179" s="160"/>
      <c r="I179" s="160"/>
      <c r="J179" s="160"/>
      <c r="L179" s="161">
        <f t="shared" si="69"/>
        <v>0.79913626683982408</v>
      </c>
      <c r="N179" s="36"/>
      <c r="O179" s="190">
        <v>112809.12002081708</v>
      </c>
      <c r="P179" s="190"/>
      <c r="Q179" s="239"/>
      <c r="R179" s="237">
        <v>90149.859038921422</v>
      </c>
      <c r="S179" s="236"/>
      <c r="T179" s="39"/>
      <c r="U179" s="39"/>
      <c r="V179" s="39"/>
    </row>
    <row r="180" spans="1:22" outlineLevel="1">
      <c r="A180" s="31">
        <f>IF(B180="","",COUNTA(B$8:B180))</f>
        <v>160</v>
      </c>
      <c r="B180" s="162" t="s">
        <v>222</v>
      </c>
      <c r="C180" s="164">
        <v>878</v>
      </c>
      <c r="D180" s="159">
        <f>CHOOSE($R$2,O180,P180,Q180)</f>
        <v>1688170.3419252376</v>
      </c>
      <c r="E180" s="160"/>
      <c r="F180" s="160" t="s">
        <v>453</v>
      </c>
      <c r="G180" s="160" t="s">
        <v>94</v>
      </c>
      <c r="H180" s="160"/>
      <c r="I180" s="160"/>
      <c r="J180" s="160" t="s">
        <v>106</v>
      </c>
      <c r="L180" s="161">
        <f t="shared" si="69"/>
        <v>0.86645566726367329</v>
      </c>
      <c r="N180" s="36"/>
      <c r="O180" s="190">
        <v>1688170.3419252376</v>
      </c>
      <c r="P180" s="190"/>
      <c r="Q180" s="239"/>
      <c r="R180" s="237">
        <v>1462724.7600675751</v>
      </c>
      <c r="S180" s="236"/>
      <c r="T180" s="39"/>
      <c r="U180" s="39"/>
      <c r="V180" s="39"/>
    </row>
    <row r="181" spans="1:22" outlineLevel="1">
      <c r="A181" s="31">
        <f>IF(B181="","",COUNTA(B$8:B181))</f>
        <v>161</v>
      </c>
      <c r="B181" s="162" t="s">
        <v>223</v>
      </c>
      <c r="C181" s="164">
        <v>879</v>
      </c>
      <c r="D181" s="159">
        <f>CHOOSE($R$2,O181,P181,Q181)</f>
        <v>2893621.8788597728</v>
      </c>
      <c r="E181" s="160"/>
      <c r="F181" s="160" t="s">
        <v>453</v>
      </c>
      <c r="G181" s="160" t="s">
        <v>94</v>
      </c>
      <c r="H181" s="160"/>
      <c r="I181" s="160"/>
      <c r="J181" s="160" t="s">
        <v>106</v>
      </c>
      <c r="L181" s="161">
        <f t="shared" si="69"/>
        <v>0.82168786823018169</v>
      </c>
      <c r="N181" s="36"/>
      <c r="O181" s="190">
        <v>2893621.8788597728</v>
      </c>
      <c r="P181" s="190"/>
      <c r="Q181" s="239"/>
      <c r="R181" s="237">
        <v>2377653.9931044998</v>
      </c>
      <c r="S181" s="236"/>
      <c r="T181" s="39"/>
      <c r="U181" s="39"/>
      <c r="V181" s="39"/>
    </row>
    <row r="182" spans="1:22" outlineLevel="1">
      <c r="A182" s="31">
        <f>IF(B182="","",COUNTA(B$8:B182))</f>
        <v>162</v>
      </c>
      <c r="B182" s="162" t="s">
        <v>224</v>
      </c>
      <c r="C182" s="164">
        <v>880</v>
      </c>
      <c r="D182" s="159">
        <f>CHOOSE($R$2,O182,P182,Q182)</f>
        <v>1484789.9184316061</v>
      </c>
      <c r="E182" s="160" t="s">
        <v>215</v>
      </c>
      <c r="F182" s="160"/>
      <c r="G182" s="160"/>
      <c r="H182" s="160"/>
      <c r="I182" s="160"/>
      <c r="J182" s="160"/>
      <c r="L182" s="161">
        <f t="shared" si="69"/>
        <v>0.38022876134075606</v>
      </c>
      <c r="N182" s="36"/>
      <c r="O182" s="190">
        <v>1484789.9184316061</v>
      </c>
      <c r="P182" s="190"/>
      <c r="Q182" s="239"/>
      <c r="R182" s="237">
        <v>564559.83153649187</v>
      </c>
      <c r="S182" s="236"/>
      <c r="T182" s="39"/>
      <c r="U182" s="39"/>
      <c r="V182" s="39"/>
    </row>
    <row r="183" spans="1:22" outlineLevel="1">
      <c r="A183" s="31">
        <f>IF(B183="","",COUNTA(B$8:B183))</f>
        <v>163</v>
      </c>
      <c r="B183" s="162" t="s">
        <v>225</v>
      </c>
      <c r="C183" s="164">
        <v>881</v>
      </c>
      <c r="D183" s="159">
        <f>CHOOSE($R$2,O183,P183,Q183)</f>
        <v>23477.601699989074</v>
      </c>
      <c r="E183" s="160" t="s">
        <v>215</v>
      </c>
      <c r="F183" s="160"/>
      <c r="G183" s="160"/>
      <c r="H183" s="160"/>
      <c r="I183" s="160"/>
      <c r="J183" s="160"/>
      <c r="L183" s="161">
        <f t="shared" si="69"/>
        <v>0</v>
      </c>
      <c r="N183" s="36"/>
      <c r="O183" s="190">
        <v>23477.601699989074</v>
      </c>
      <c r="P183" s="190"/>
      <c r="Q183" s="239"/>
      <c r="R183" s="237">
        <v>0</v>
      </c>
      <c r="S183" s="236"/>
      <c r="T183" s="39"/>
      <c r="U183" s="39"/>
      <c r="V183" s="39"/>
    </row>
    <row r="184" spans="1:22" outlineLevel="1">
      <c r="A184" s="31">
        <f>IF(B184="","",COUNTA(B$8:B184))</f>
        <v>164</v>
      </c>
      <c r="B184" t="str">
        <f>"Subtotal - "&amp;B171</f>
        <v>Subtotal - Operation Expenses</v>
      </c>
      <c r="D184" s="30">
        <f>SUBTOTAL(9,D172:D183)</f>
        <v>13441182.964619163</v>
      </c>
      <c r="L184" s="72"/>
      <c r="N184" s="36"/>
      <c r="O184" s="190"/>
      <c r="P184" s="190"/>
      <c r="Q184" s="39"/>
      <c r="R184" s="238"/>
      <c r="S184" s="236"/>
      <c r="T184" s="39"/>
      <c r="U184" s="39"/>
      <c r="V184" s="39"/>
    </row>
    <row r="185" spans="1:22" s="15" customFormat="1" outlineLevel="1" collapsed="1">
      <c r="A185" s="31" t="str">
        <f>IF(B185="","",COUNTA(B$8:B185))</f>
        <v/>
      </c>
      <c r="B185"/>
      <c r="C185" s="40"/>
      <c r="D185" s="33"/>
      <c r="E185"/>
      <c r="F185"/>
      <c r="G185"/>
      <c r="H185"/>
      <c r="I185"/>
      <c r="J185"/>
      <c r="K185"/>
      <c r="L185" s="72"/>
      <c r="M185"/>
      <c r="N185" s="36"/>
      <c r="O185" s="190"/>
      <c r="P185" s="190"/>
      <c r="Q185" s="39"/>
      <c r="R185" s="238"/>
      <c r="S185" s="236"/>
      <c r="T185" s="39"/>
      <c r="U185" s="39"/>
      <c r="V185" s="39"/>
    </row>
    <row r="186" spans="1:22" outlineLevel="1">
      <c r="A186" s="31">
        <f>IF(B186="","",COUNTA(B$8:B186))</f>
        <v>165</v>
      </c>
      <c r="B186" s="68" t="s">
        <v>396</v>
      </c>
      <c r="D186" s="33"/>
      <c r="L186" s="72"/>
      <c r="N186" s="36"/>
      <c r="O186" s="190"/>
      <c r="P186" s="190"/>
      <c r="Q186" s="39"/>
      <c r="R186" s="238"/>
      <c r="S186" s="236"/>
      <c r="T186" s="39"/>
      <c r="U186" s="39"/>
      <c r="V186" s="39"/>
    </row>
    <row r="187" spans="1:22" outlineLevel="1">
      <c r="A187" s="31">
        <f>IF(B187="","",COUNTA(B$8:B187))</f>
        <v>166</v>
      </c>
      <c r="B187" s="162" t="s">
        <v>226</v>
      </c>
      <c r="C187" s="164">
        <v>885</v>
      </c>
      <c r="D187" s="159">
        <f t="shared" ref="D187:D194" si="70">CHOOSE($R$2,O187,P187,Q187)</f>
        <v>84202.057634235491</v>
      </c>
      <c r="E187" s="160" t="s">
        <v>227</v>
      </c>
      <c r="F187" s="160"/>
      <c r="G187" s="160"/>
      <c r="H187" s="160"/>
      <c r="I187" s="160"/>
      <c r="J187" s="160"/>
      <c r="L187" s="161">
        <f t="shared" ref="L187:L194" si="71">IFERROR(R187/D187,0)</f>
        <v>0.92647213371994575</v>
      </c>
      <c r="N187" s="36"/>
      <c r="O187" s="190">
        <v>84202.057634235491</v>
      </c>
      <c r="P187" s="190"/>
      <c r="Q187" s="39"/>
      <c r="R187" s="237">
        <v>78010.86</v>
      </c>
      <c r="S187" s="236"/>
      <c r="T187" s="39"/>
      <c r="U187" s="39"/>
      <c r="V187" s="39"/>
    </row>
    <row r="188" spans="1:22" outlineLevel="1">
      <c r="A188" s="31">
        <f>IF(B188="","",COUNTA(B$8:B188))</f>
        <v>167</v>
      </c>
      <c r="B188" s="162" t="s">
        <v>228</v>
      </c>
      <c r="C188" s="164">
        <v>886</v>
      </c>
      <c r="D188" s="159">
        <f t="shared" si="70"/>
        <v>134244.71</v>
      </c>
      <c r="E188" s="160" t="s">
        <v>191</v>
      </c>
      <c r="F188" s="160"/>
      <c r="G188" s="160"/>
      <c r="H188" s="160"/>
      <c r="I188" s="160"/>
      <c r="J188" s="160"/>
      <c r="L188" s="161">
        <f t="shared" si="71"/>
        <v>3.2294829345603265E-2</v>
      </c>
      <c r="N188" s="36"/>
      <c r="O188" s="190">
        <v>134244.71</v>
      </c>
      <c r="P188" s="190"/>
      <c r="Q188" s="39"/>
      <c r="R188" s="237">
        <v>4335.41</v>
      </c>
      <c r="S188" s="236"/>
      <c r="T188" s="39"/>
      <c r="U188" s="39"/>
      <c r="V188" s="39"/>
    </row>
    <row r="189" spans="1:22" outlineLevel="1">
      <c r="A189" s="31">
        <f>IF(B189="","",COUNTA(B$8:B189))</f>
        <v>168</v>
      </c>
      <c r="B189" s="162" t="s">
        <v>229</v>
      </c>
      <c r="C189" s="164">
        <v>887</v>
      </c>
      <c r="D189" s="159">
        <f t="shared" si="70"/>
        <v>3433598.2315074364</v>
      </c>
      <c r="E189" s="160" t="s">
        <v>191</v>
      </c>
      <c r="F189" s="160"/>
      <c r="G189" s="160"/>
      <c r="H189" s="160"/>
      <c r="I189" s="160"/>
      <c r="J189" s="160"/>
      <c r="L189" s="161">
        <f t="shared" si="71"/>
        <v>0.37838961727874032</v>
      </c>
      <c r="N189" s="36"/>
      <c r="O189" s="190">
        <v>3433598.2315074364</v>
      </c>
      <c r="P189" s="190"/>
      <c r="Q189" s="39"/>
      <c r="R189" s="237">
        <v>1299237.9207090584</v>
      </c>
      <c r="S189" s="236"/>
      <c r="T189" s="39"/>
      <c r="U189" s="39"/>
      <c r="V189" s="39"/>
    </row>
    <row r="190" spans="1:22" outlineLevel="1">
      <c r="A190" s="31">
        <f>IF(B190="","",COUNTA(B$8:B190))</f>
        <v>169</v>
      </c>
      <c r="B190" s="162" t="s">
        <v>230</v>
      </c>
      <c r="C190" s="164">
        <v>889</v>
      </c>
      <c r="D190" s="159">
        <f t="shared" si="70"/>
        <v>734887.66498915537</v>
      </c>
      <c r="E190" s="160" t="s">
        <v>191</v>
      </c>
      <c r="F190" s="160"/>
      <c r="G190" s="160"/>
      <c r="H190" s="160"/>
      <c r="I190" s="160"/>
      <c r="J190" s="160"/>
      <c r="L190" s="161">
        <f t="shared" si="71"/>
        <v>0.56123520138136418</v>
      </c>
      <c r="N190" s="36"/>
      <c r="O190" s="190">
        <v>734887.66498915537</v>
      </c>
      <c r="P190" s="190"/>
      <c r="Q190" s="39"/>
      <c r="R190" s="237">
        <v>412444.82665286912</v>
      </c>
      <c r="S190" s="236"/>
      <c r="T190" s="39"/>
      <c r="U190" s="39"/>
      <c r="V190" s="39"/>
    </row>
    <row r="191" spans="1:22" outlineLevel="1">
      <c r="A191" s="31">
        <f>IF(B191="","",COUNTA(B$8:B191))</f>
        <v>170</v>
      </c>
      <c r="B191" s="162" t="s">
        <v>231</v>
      </c>
      <c r="C191" s="164">
        <v>890</v>
      </c>
      <c r="D191" s="159">
        <f t="shared" si="70"/>
        <v>85196.042138115794</v>
      </c>
      <c r="E191" s="160" t="s">
        <v>221</v>
      </c>
      <c r="F191" s="160"/>
      <c r="G191" s="160"/>
      <c r="H191" s="160"/>
      <c r="I191" s="160"/>
      <c r="J191" s="160"/>
      <c r="L191" s="161">
        <f t="shared" si="71"/>
        <v>0.82605399963787585</v>
      </c>
      <c r="N191" s="36"/>
      <c r="O191" s="190">
        <v>85196.042138115794</v>
      </c>
      <c r="P191" s="190"/>
      <c r="Q191" s="39"/>
      <c r="R191" s="237">
        <v>70376.531361507557</v>
      </c>
      <c r="S191" s="236"/>
      <c r="T191" s="39"/>
      <c r="U191" s="39"/>
      <c r="V191" s="39"/>
    </row>
    <row r="192" spans="1:22" outlineLevel="1">
      <c r="A192" s="31">
        <f>IF(B192="","",COUNTA(B$8:B192))</f>
        <v>171</v>
      </c>
      <c r="B192" s="162" t="s">
        <v>232</v>
      </c>
      <c r="C192" s="164">
        <v>892</v>
      </c>
      <c r="D192" s="159">
        <f t="shared" si="70"/>
        <v>642431.56668051064</v>
      </c>
      <c r="E192" s="160"/>
      <c r="F192" s="160" t="s">
        <v>453</v>
      </c>
      <c r="G192" s="160" t="s">
        <v>94</v>
      </c>
      <c r="H192" s="160"/>
      <c r="I192" s="160"/>
      <c r="J192" s="160" t="s">
        <v>105</v>
      </c>
      <c r="L192" s="161">
        <f t="shared" si="71"/>
        <v>0.66785842018333541</v>
      </c>
      <c r="N192" s="36"/>
      <c r="O192" s="190">
        <v>642431.56668051064</v>
      </c>
      <c r="P192" s="190"/>
      <c r="Q192" s="39"/>
      <c r="R192" s="237">
        <v>429053.33119915094</v>
      </c>
      <c r="S192" s="236"/>
      <c r="T192" s="39"/>
      <c r="U192" s="39"/>
      <c r="V192" s="39"/>
    </row>
    <row r="193" spans="1:22" outlineLevel="1">
      <c r="A193" s="31">
        <f>IF(B193="","",COUNTA(B$8:B193))</f>
        <v>172</v>
      </c>
      <c r="B193" s="162" t="s">
        <v>233</v>
      </c>
      <c r="C193" s="164">
        <v>893</v>
      </c>
      <c r="D193" s="159">
        <f t="shared" si="70"/>
        <v>252494.31676761367</v>
      </c>
      <c r="E193" s="160"/>
      <c r="F193" s="160" t="s">
        <v>453</v>
      </c>
      <c r="G193" s="160" t="s">
        <v>94</v>
      </c>
      <c r="H193" s="160"/>
      <c r="I193" s="160"/>
      <c r="J193" s="160" t="s">
        <v>106</v>
      </c>
      <c r="L193" s="161">
        <f t="shared" si="71"/>
        <v>0.70607249218916357</v>
      </c>
      <c r="N193" s="36"/>
      <c r="O193" s="190">
        <v>252494.31676761367</v>
      </c>
      <c r="P193" s="190"/>
      <c r="Q193" s="39"/>
      <c r="R193" s="237">
        <v>178279.2915037091</v>
      </c>
      <c r="S193" s="236"/>
      <c r="T193" s="39"/>
      <c r="U193" s="39"/>
      <c r="V193" s="39"/>
    </row>
    <row r="194" spans="1:22" outlineLevel="1">
      <c r="A194" s="31">
        <f>IF(B194="","",COUNTA(B$8:B194))</f>
        <v>173</v>
      </c>
      <c r="B194" s="162" t="s">
        <v>234</v>
      </c>
      <c r="C194" s="164">
        <v>894</v>
      </c>
      <c r="D194" s="159">
        <f t="shared" si="70"/>
        <v>269614.43</v>
      </c>
      <c r="E194" s="160" t="s">
        <v>227</v>
      </c>
      <c r="F194" s="160"/>
      <c r="G194" s="160"/>
      <c r="H194" s="160"/>
      <c r="I194" s="160"/>
      <c r="J194" s="160"/>
      <c r="L194" s="161">
        <f t="shared" si="71"/>
        <v>0.47422132908279185</v>
      </c>
      <c r="N194" s="36"/>
      <c r="O194" s="190">
        <v>269614.43</v>
      </c>
      <c r="P194" s="190"/>
      <c r="Q194" s="39"/>
      <c r="R194" s="237">
        <v>127856.91333449935</v>
      </c>
      <c r="S194" s="236"/>
      <c r="T194" s="39"/>
      <c r="U194" s="39"/>
      <c r="V194" s="39"/>
    </row>
    <row r="195" spans="1:22" outlineLevel="1">
      <c r="A195" s="31">
        <f>IF(B195="","",COUNTA(B$8:B195))</f>
        <v>174</v>
      </c>
      <c r="B195" t="str">
        <f>"Subtotal - "&amp;B186</f>
        <v>Subtotal - Maintenance Expenses</v>
      </c>
      <c r="C195" s="40"/>
      <c r="D195" s="30">
        <f>SUBTOTAL(9,D187:D194)</f>
        <v>5636669.0197170665</v>
      </c>
      <c r="L195" s="72"/>
      <c r="N195" s="36"/>
      <c r="O195" s="190"/>
      <c r="P195" s="190"/>
      <c r="Q195" s="39"/>
      <c r="R195" s="238"/>
      <c r="S195" s="236"/>
      <c r="T195" s="39"/>
      <c r="U195" s="39"/>
      <c r="V195" s="39"/>
    </row>
    <row r="196" spans="1:22" outlineLevel="1">
      <c r="A196" s="31" t="str">
        <f>IF(B196="","",COUNTA(B$8:B196))</f>
        <v/>
      </c>
      <c r="C196" s="40"/>
      <c r="L196" s="72"/>
      <c r="N196" s="36"/>
      <c r="O196" s="190"/>
      <c r="P196" s="190"/>
      <c r="Q196" s="39"/>
      <c r="R196" s="238"/>
      <c r="S196" s="236"/>
      <c r="T196" s="39"/>
      <c r="U196" s="39"/>
      <c r="V196" s="39"/>
    </row>
    <row r="197" spans="1:22">
      <c r="A197" s="31">
        <f>IF(B197="","",COUNTA(B$8:B197))</f>
        <v>175</v>
      </c>
      <c r="B197" s="70" t="str">
        <f>"Total "&amp;B159</f>
        <v>Total Production, Storage, LNG, Transmission, and Distribution Expense</v>
      </c>
      <c r="C197" s="69"/>
      <c r="D197" s="71">
        <f>SUBTOTAL(9,D160:D195)</f>
        <v>54900136.817572199</v>
      </c>
      <c r="E197" s="39"/>
      <c r="F197" s="15"/>
      <c r="G197" s="15"/>
      <c r="H197" s="15"/>
      <c r="I197" s="15"/>
      <c r="J197" s="15"/>
      <c r="K197" s="15"/>
      <c r="L197" s="73"/>
      <c r="M197" s="15"/>
      <c r="N197" s="49"/>
      <c r="O197" s="190"/>
      <c r="P197" s="190"/>
      <c r="Q197" s="39"/>
      <c r="R197" s="238"/>
      <c r="S197" s="236"/>
      <c r="T197" s="39"/>
      <c r="U197" s="39"/>
      <c r="V197" s="39"/>
    </row>
    <row r="198" spans="1:22">
      <c r="A198" s="31" t="str">
        <f>IF(B198="","",COUNTA(B$8:B198))</f>
        <v/>
      </c>
      <c r="C198" s="40"/>
      <c r="L198" s="72"/>
      <c r="N198" s="36"/>
      <c r="O198" s="190"/>
      <c r="P198" s="190"/>
      <c r="Q198" s="39"/>
      <c r="R198" s="238"/>
      <c r="S198" s="236"/>
      <c r="T198" s="39"/>
      <c r="U198" s="39"/>
      <c r="V198" s="39"/>
    </row>
    <row r="199" spans="1:22">
      <c r="A199" s="31">
        <f>IF(B199="","",COUNTA(B$8:B199))</f>
        <v>176</v>
      </c>
      <c r="B199" s="7" t="s">
        <v>235</v>
      </c>
      <c r="C199" s="40"/>
      <c r="L199" s="72"/>
      <c r="N199" s="36"/>
      <c r="O199" s="190"/>
      <c r="P199" s="190"/>
      <c r="Q199" s="39"/>
      <c r="R199" s="238"/>
      <c r="S199" s="236"/>
      <c r="T199" s="39"/>
      <c r="U199" s="39"/>
      <c r="V199" s="39"/>
    </row>
    <row r="200" spans="1:22" outlineLevel="1">
      <c r="A200" s="31">
        <f>IF(B200="","",COUNTA(B$8:B200))</f>
        <v>177</v>
      </c>
      <c r="B200" s="68" t="s">
        <v>236</v>
      </c>
      <c r="C200" s="40"/>
      <c r="L200" s="72"/>
      <c r="N200" s="36"/>
      <c r="O200" s="190"/>
      <c r="P200" s="190"/>
      <c r="Q200" s="39"/>
      <c r="R200" s="238"/>
      <c r="S200" s="236"/>
      <c r="T200" s="39"/>
      <c r="U200" s="39"/>
      <c r="V200" s="39"/>
    </row>
    <row r="201" spans="1:22" outlineLevel="1">
      <c r="A201" s="31">
        <f>IF(B201="","",COUNTA(B$8:B201))</f>
        <v>178</v>
      </c>
      <c r="B201" s="162" t="s">
        <v>237</v>
      </c>
      <c r="C201" s="164">
        <v>901</v>
      </c>
      <c r="D201" s="159">
        <f>CHOOSE($R$2,O201,P201,Q201)</f>
        <v>0</v>
      </c>
      <c r="E201" s="160"/>
      <c r="F201" s="160"/>
      <c r="G201" s="160"/>
      <c r="H201" s="160"/>
      <c r="I201" s="160"/>
      <c r="J201" s="160"/>
      <c r="L201" s="161">
        <f>IFERROR(R201/D201,0)</f>
        <v>0</v>
      </c>
      <c r="N201" s="36"/>
      <c r="O201" s="190">
        <v>0</v>
      </c>
      <c r="P201" s="190"/>
      <c r="Q201" s="39"/>
      <c r="R201" s="237"/>
      <c r="S201" s="236"/>
      <c r="T201" s="39"/>
      <c r="U201" s="39"/>
      <c r="V201" s="39"/>
    </row>
    <row r="202" spans="1:22" outlineLevel="1">
      <c r="A202" s="31">
        <f>IF(B202="","",COUNTA(B$8:B202))</f>
        <v>179</v>
      </c>
      <c r="B202" s="162" t="s">
        <v>238</v>
      </c>
      <c r="C202" s="164">
        <v>902</v>
      </c>
      <c r="D202" s="159">
        <f>CHOOSE($R$2,O202,P202,Q202)</f>
        <v>284462.28000000003</v>
      </c>
      <c r="E202" s="160"/>
      <c r="F202" s="160" t="s">
        <v>239</v>
      </c>
      <c r="G202" s="160" t="s">
        <v>94</v>
      </c>
      <c r="H202" s="160"/>
      <c r="I202" s="160"/>
      <c r="J202" s="160" t="s">
        <v>104</v>
      </c>
      <c r="L202" s="161">
        <f>IFERROR(R202/D202,0)</f>
        <v>0.38622502076549481</v>
      </c>
      <c r="N202" s="36"/>
      <c r="O202" s="190">
        <v>284462.28000000003</v>
      </c>
      <c r="P202" s="190"/>
      <c r="Q202" s="39"/>
      <c r="R202" s="237">
        <v>109866.45000000001</v>
      </c>
      <c r="S202" s="236"/>
      <c r="T202" s="39"/>
      <c r="U202" s="39"/>
      <c r="V202" s="39"/>
    </row>
    <row r="203" spans="1:22" outlineLevel="1">
      <c r="A203" s="31">
        <f>IF(B203="","",COUNTA(B$8:B203))</f>
        <v>180</v>
      </c>
      <c r="B203" s="162" t="s">
        <v>240</v>
      </c>
      <c r="C203" s="164">
        <v>903</v>
      </c>
      <c r="D203" s="159">
        <f>CHOOSE($R$2,O203,P203,Q203)</f>
        <v>2497402.2295784578</v>
      </c>
      <c r="E203" s="160"/>
      <c r="F203" s="160" t="s">
        <v>239</v>
      </c>
      <c r="G203" s="160" t="s">
        <v>94</v>
      </c>
      <c r="H203" s="160"/>
      <c r="I203" s="160"/>
      <c r="J203" s="160" t="s">
        <v>104</v>
      </c>
      <c r="L203" s="161">
        <f>IFERROR(R203/D203,0)</f>
        <v>0.70706772444253541</v>
      </c>
      <c r="N203" s="36"/>
      <c r="O203" s="190">
        <v>2497402.2295784578</v>
      </c>
      <c r="P203" s="190"/>
      <c r="Q203" s="39"/>
      <c r="R203" s="237">
        <v>1765832.5114857545</v>
      </c>
      <c r="S203" s="236"/>
      <c r="T203" s="39"/>
      <c r="U203" s="39"/>
      <c r="V203" s="39"/>
    </row>
    <row r="204" spans="1:22" outlineLevel="1">
      <c r="A204" s="31">
        <f>IF(B204="","",COUNTA(B$8:B204))</f>
        <v>181</v>
      </c>
      <c r="B204" s="162" t="s">
        <v>241</v>
      </c>
      <c r="C204" s="164">
        <v>904</v>
      </c>
      <c r="D204" s="188">
        <f>CHOOSE($R$2,O204,P204,Q204)</f>
        <v>997769.23871068936</v>
      </c>
      <c r="E204" s="160"/>
      <c r="F204" s="160" t="s">
        <v>239</v>
      </c>
      <c r="G204" s="160" t="s">
        <v>94</v>
      </c>
      <c r="H204" s="160"/>
      <c r="I204" s="160"/>
      <c r="J204" s="160" t="s">
        <v>108</v>
      </c>
      <c r="L204" s="161">
        <f>IFERROR(R204/D204,0)</f>
        <v>0</v>
      </c>
      <c r="N204" s="36"/>
      <c r="O204" s="190">
        <v>997769.23871068936</v>
      </c>
      <c r="P204" s="190"/>
      <c r="Q204" s="39"/>
      <c r="R204" s="237">
        <v>0</v>
      </c>
      <c r="S204" s="236"/>
      <c r="T204" s="39"/>
      <c r="U204" s="39"/>
      <c r="V204" s="39"/>
    </row>
    <row r="205" spans="1:22" outlineLevel="1">
      <c r="A205" s="31">
        <f>IF(B205="","",COUNTA(B$8:B205))</f>
        <v>182</v>
      </c>
      <c r="B205" s="162" t="s">
        <v>242</v>
      </c>
      <c r="C205" s="164">
        <v>905</v>
      </c>
      <c r="D205" s="159">
        <f>CHOOSE($R$2,O205,P205,Q205)</f>
        <v>15830.210000000003</v>
      </c>
      <c r="E205" s="160"/>
      <c r="F205" s="160" t="s">
        <v>239</v>
      </c>
      <c r="G205" s="160" t="s">
        <v>94</v>
      </c>
      <c r="H205" s="160"/>
      <c r="I205" s="160"/>
      <c r="J205" s="160" t="s">
        <v>104</v>
      </c>
      <c r="L205" s="161">
        <f>IFERROR(R205/D205,0)</f>
        <v>0</v>
      </c>
      <c r="N205" s="36"/>
      <c r="O205" s="190">
        <v>15830.210000000003</v>
      </c>
      <c r="P205" s="190"/>
      <c r="Q205" s="39"/>
      <c r="R205" s="237">
        <v>0</v>
      </c>
      <c r="S205" s="236"/>
      <c r="T205" s="39"/>
      <c r="U205" s="39"/>
      <c r="V205" s="39"/>
    </row>
    <row r="206" spans="1:22" outlineLevel="1" collapsed="1">
      <c r="A206" s="31">
        <f>IF(B206="","",COUNTA(B$8:B206))</f>
        <v>183</v>
      </c>
      <c r="B206" t="str">
        <f>"Subtotal - "&amp;B200</f>
        <v>Subtotal - Customer Account</v>
      </c>
      <c r="C206" s="40"/>
      <c r="D206" s="33">
        <f>SUBTOTAL(9,D201:D205)</f>
        <v>3795463.9582891474</v>
      </c>
      <c r="F206" s="39"/>
      <c r="G206" s="39"/>
      <c r="H206" s="39"/>
      <c r="I206" s="39"/>
      <c r="J206" s="39"/>
      <c r="L206" s="74"/>
      <c r="N206" s="36"/>
      <c r="O206" s="190"/>
      <c r="P206" s="190"/>
      <c r="Q206" s="39"/>
      <c r="R206" s="238"/>
      <c r="S206" s="236"/>
      <c r="T206" s="39"/>
      <c r="U206" s="39"/>
      <c r="V206" s="39"/>
    </row>
    <row r="207" spans="1:22" outlineLevel="1">
      <c r="A207" s="31" t="str">
        <f>IF(B207="","",COUNTA(B$8:B207))</f>
        <v/>
      </c>
      <c r="C207" s="40"/>
      <c r="F207" s="39"/>
      <c r="G207" s="39"/>
      <c r="H207" s="39"/>
      <c r="I207" s="39"/>
      <c r="J207" s="39"/>
      <c r="L207" s="74"/>
      <c r="N207" s="36"/>
      <c r="O207" s="190"/>
      <c r="P207" s="190"/>
      <c r="Q207" s="39"/>
      <c r="R207" s="238"/>
      <c r="S207" s="236"/>
      <c r="T207" s="39"/>
      <c r="U207" s="39"/>
      <c r="V207" s="39"/>
    </row>
    <row r="208" spans="1:22" outlineLevel="1">
      <c r="A208" s="31">
        <f>IF(B208="","",COUNTA(B$8:B208))</f>
        <v>184</v>
      </c>
      <c r="B208" s="68" t="s">
        <v>243</v>
      </c>
      <c r="C208" s="40"/>
      <c r="F208" s="39"/>
      <c r="G208" s="39"/>
      <c r="H208" s="39"/>
      <c r="I208" s="39"/>
      <c r="J208" s="39"/>
      <c r="L208" s="74"/>
      <c r="N208" s="36"/>
      <c r="O208" s="190"/>
      <c r="P208" s="190"/>
      <c r="Q208" s="39"/>
      <c r="R208" s="238"/>
      <c r="S208" s="236"/>
      <c r="T208" s="39"/>
      <c r="U208" s="39"/>
      <c r="V208" s="39"/>
    </row>
    <row r="209" spans="1:22" outlineLevel="1">
      <c r="A209" s="31">
        <f>IF(B209="","",COUNTA(B$8:B209))</f>
        <v>185</v>
      </c>
      <c r="B209" s="162" t="s">
        <v>237</v>
      </c>
      <c r="C209" s="164">
        <v>907</v>
      </c>
      <c r="D209" s="159">
        <f>CHOOSE($R$2,O209,P209,Q209)</f>
        <v>0</v>
      </c>
      <c r="E209" s="160"/>
      <c r="F209" s="160"/>
      <c r="G209" s="160"/>
      <c r="H209" s="160"/>
      <c r="I209" s="160"/>
      <c r="J209" s="160"/>
      <c r="L209" s="161">
        <f>IFERROR(R209/D209,0)</f>
        <v>0</v>
      </c>
      <c r="N209" s="36"/>
      <c r="O209" s="190">
        <v>0</v>
      </c>
      <c r="P209" s="190"/>
      <c r="Q209" s="39"/>
      <c r="R209" s="237">
        <v>0</v>
      </c>
      <c r="S209" s="236"/>
      <c r="T209" s="39"/>
      <c r="U209" s="39"/>
      <c r="V209" s="39"/>
    </row>
    <row r="210" spans="1:22" outlineLevel="1">
      <c r="A210" s="31">
        <f>IF(B210="","",COUNTA(B$8:B210))</f>
        <v>186</v>
      </c>
      <c r="B210" s="162" t="s">
        <v>244</v>
      </c>
      <c r="C210" s="164">
        <v>908</v>
      </c>
      <c r="D210" s="159">
        <f>CHOOSE($R$2,O210,P210,Q210)</f>
        <v>120387.91448275866</v>
      </c>
      <c r="E210" s="160"/>
      <c r="F210" s="160" t="s">
        <v>239</v>
      </c>
      <c r="G210" s="160" t="s">
        <v>94</v>
      </c>
      <c r="H210" s="160"/>
      <c r="I210" s="160"/>
      <c r="J210" s="160" t="s">
        <v>104</v>
      </c>
      <c r="L210" s="161">
        <v>0</v>
      </c>
      <c r="N210" s="36"/>
      <c r="O210" s="190">
        <v>120387.91448275866</v>
      </c>
      <c r="P210" s="190"/>
      <c r="Q210" s="39"/>
      <c r="R210" s="237">
        <v>-168.48784060882397</v>
      </c>
      <c r="S210" s="236"/>
      <c r="T210" s="39"/>
      <c r="U210" s="39"/>
      <c r="V210" s="39"/>
    </row>
    <row r="211" spans="1:22" outlineLevel="1">
      <c r="A211" s="31">
        <f>IF(B211="","",COUNTA(B$8:B211))</f>
        <v>187</v>
      </c>
      <c r="B211" s="162" t="s">
        <v>245</v>
      </c>
      <c r="C211" s="164">
        <v>909</v>
      </c>
      <c r="D211" s="159">
        <f>CHOOSE($R$2,O211,P211,Q211)</f>
        <v>2539.0900000000006</v>
      </c>
      <c r="E211" s="160"/>
      <c r="F211" s="160" t="s">
        <v>239</v>
      </c>
      <c r="G211" s="160" t="s">
        <v>94</v>
      </c>
      <c r="H211" s="160"/>
      <c r="I211" s="160"/>
      <c r="J211" s="160" t="s">
        <v>104</v>
      </c>
      <c r="L211" s="161">
        <f>IFERROR(R211/D211,0)</f>
        <v>0</v>
      </c>
      <c r="N211" s="36"/>
      <c r="O211" s="190">
        <v>2539.0900000000006</v>
      </c>
      <c r="P211" s="190"/>
      <c r="Q211" s="39"/>
      <c r="R211" s="237">
        <v>0</v>
      </c>
      <c r="S211" s="236"/>
      <c r="T211" s="39"/>
      <c r="U211" s="39"/>
      <c r="V211" s="39"/>
    </row>
    <row r="212" spans="1:22" outlineLevel="1">
      <c r="A212" s="31">
        <f>IF(B212="","",COUNTA(B$8:B212))</f>
        <v>188</v>
      </c>
      <c r="B212" s="162" t="s">
        <v>246</v>
      </c>
      <c r="C212" s="164">
        <v>910</v>
      </c>
      <c r="D212" s="159">
        <f>CHOOSE($R$2,O212,P212,Q212)</f>
        <v>290902.61375913804</v>
      </c>
      <c r="E212" s="160"/>
      <c r="F212" s="160" t="s">
        <v>239</v>
      </c>
      <c r="G212" s="160" t="s">
        <v>94</v>
      </c>
      <c r="H212" s="160"/>
      <c r="I212" s="160"/>
      <c r="J212" s="160" t="s">
        <v>104</v>
      </c>
      <c r="L212" s="161">
        <v>1</v>
      </c>
      <c r="N212" s="36"/>
      <c r="O212" s="190">
        <v>290902.61375913804</v>
      </c>
      <c r="P212" s="190"/>
      <c r="Q212" s="39"/>
      <c r="R212" s="237">
        <v>323922.39967363473</v>
      </c>
      <c r="S212" s="236"/>
      <c r="T212" s="39"/>
      <c r="U212" s="39"/>
      <c r="V212" s="39"/>
    </row>
    <row r="213" spans="1:22" outlineLevel="1">
      <c r="A213" s="31">
        <f>IF(B213="","",COUNTA(B$8:B213))</f>
        <v>189</v>
      </c>
      <c r="B213" t="str">
        <f>"Subtotal - "&amp;B208</f>
        <v>Subtotal - Customer Service &amp; Information Expenses</v>
      </c>
      <c r="C213" s="40"/>
      <c r="D213" s="30">
        <f>SUBTOTAL(9,D209:D212)</f>
        <v>413829.61824189668</v>
      </c>
      <c r="F213" s="39"/>
      <c r="G213" s="39"/>
      <c r="H213" s="39"/>
      <c r="I213" s="39"/>
      <c r="J213" s="39"/>
      <c r="L213" s="74"/>
      <c r="N213" s="36"/>
      <c r="O213" s="190"/>
      <c r="P213" s="190"/>
      <c r="Q213" s="39"/>
      <c r="R213" s="238"/>
      <c r="S213" s="236"/>
      <c r="T213" s="39"/>
      <c r="U213" s="39"/>
      <c r="V213" s="39"/>
    </row>
    <row r="214" spans="1:22" outlineLevel="1">
      <c r="A214" s="31" t="str">
        <f>IF(B214="","",COUNTA(B$8:B214))</f>
        <v/>
      </c>
      <c r="C214" s="40"/>
      <c r="F214" s="39"/>
      <c r="G214" s="39"/>
      <c r="H214" s="39"/>
      <c r="I214" s="39"/>
      <c r="J214" s="39"/>
      <c r="L214" s="74"/>
      <c r="N214" s="36"/>
      <c r="O214" s="190"/>
      <c r="P214" s="190"/>
      <c r="Q214" s="39"/>
      <c r="R214" s="238"/>
      <c r="S214" s="236"/>
      <c r="T214" s="39"/>
      <c r="U214" s="39"/>
      <c r="V214" s="39"/>
    </row>
    <row r="215" spans="1:22" outlineLevel="1">
      <c r="A215" s="31">
        <f>IF(B215="","",COUNTA(B$8:B215))</f>
        <v>190</v>
      </c>
      <c r="B215" s="68" t="s">
        <v>247</v>
      </c>
      <c r="C215" s="40"/>
      <c r="F215" s="39"/>
      <c r="G215" s="39"/>
      <c r="H215" s="39"/>
      <c r="I215" s="39"/>
      <c r="J215" s="39"/>
      <c r="L215" s="74"/>
      <c r="N215" s="36"/>
      <c r="O215" s="190"/>
      <c r="P215" s="190"/>
      <c r="Q215" s="39"/>
      <c r="R215" s="238"/>
      <c r="S215" s="236"/>
      <c r="T215" s="39"/>
      <c r="U215" s="39"/>
      <c r="V215" s="39"/>
    </row>
    <row r="216" spans="1:22" outlineLevel="1">
      <c r="A216" s="31">
        <f>IF(B216="","",COUNTA(B$8:B216))</f>
        <v>191</v>
      </c>
      <c r="B216" s="162" t="s">
        <v>248</v>
      </c>
      <c r="C216" s="164">
        <v>911</v>
      </c>
      <c r="D216" s="159">
        <f>CHOOSE($R$2,O216,P216,Q216)</f>
        <v>0</v>
      </c>
      <c r="E216" s="160"/>
      <c r="F216" s="160"/>
      <c r="G216" s="160"/>
      <c r="H216" s="160"/>
      <c r="I216" s="160"/>
      <c r="J216" s="160"/>
      <c r="L216" s="161">
        <f>IFERROR(R216/D216,0)</f>
        <v>0</v>
      </c>
      <c r="N216" s="36"/>
      <c r="O216" s="190">
        <v>0</v>
      </c>
      <c r="P216" s="190"/>
      <c r="Q216" s="39"/>
      <c r="R216" s="237">
        <v>0</v>
      </c>
      <c r="S216" s="236"/>
      <c r="T216" s="39"/>
      <c r="U216" s="39"/>
      <c r="V216" s="39"/>
    </row>
    <row r="217" spans="1:22" outlineLevel="1">
      <c r="A217" s="31">
        <f>IF(B217="","",COUNTA(B$8:B217))</f>
        <v>192</v>
      </c>
      <c r="B217" s="162" t="s">
        <v>249</v>
      </c>
      <c r="C217" s="164">
        <v>912</v>
      </c>
      <c r="D217" s="159">
        <f>CHOOSE($R$2,O217,P217,Q217)</f>
        <v>4678.4311386139407</v>
      </c>
      <c r="E217" s="160"/>
      <c r="F217" s="160" t="s">
        <v>239</v>
      </c>
      <c r="G217" s="160" t="s">
        <v>94</v>
      </c>
      <c r="H217" s="160"/>
      <c r="I217" s="160"/>
      <c r="J217" s="160" t="s">
        <v>104</v>
      </c>
      <c r="L217" s="161">
        <f>IFERROR(R217/D217,0)</f>
        <v>0</v>
      </c>
      <c r="N217" s="36"/>
      <c r="O217" s="190">
        <v>4678.4311386139407</v>
      </c>
      <c r="P217" s="190"/>
      <c r="Q217" s="39"/>
      <c r="R217" s="237">
        <v>0</v>
      </c>
      <c r="S217" s="236"/>
      <c r="T217" s="39"/>
      <c r="U217" s="39"/>
      <c r="V217" s="39"/>
    </row>
    <row r="218" spans="1:22" outlineLevel="1">
      <c r="A218" s="31">
        <f>IF(B218="","",COUNTA(B$8:B218))</f>
        <v>193</v>
      </c>
      <c r="B218" s="162" t="s">
        <v>250</v>
      </c>
      <c r="C218" s="164">
        <v>913</v>
      </c>
      <c r="D218" s="159">
        <f>CHOOSE($R$2,O218,P218,Q218)</f>
        <v>7674.4151781497612</v>
      </c>
      <c r="E218" s="160"/>
      <c r="F218" s="160" t="s">
        <v>239</v>
      </c>
      <c r="G218" s="160" t="s">
        <v>94</v>
      </c>
      <c r="H218" s="160"/>
      <c r="I218" s="160"/>
      <c r="J218" s="160" t="s">
        <v>104</v>
      </c>
      <c r="L218" s="161">
        <f>IFERROR(R218/D218,0)</f>
        <v>0</v>
      </c>
      <c r="N218" s="36"/>
      <c r="O218" s="190">
        <v>7674.4151781497612</v>
      </c>
      <c r="P218" s="190"/>
      <c r="Q218" s="39"/>
      <c r="R218" s="237">
        <v>0</v>
      </c>
      <c r="S218" s="236"/>
      <c r="T218" s="39"/>
      <c r="U218" s="39"/>
      <c r="V218" s="39"/>
    </row>
    <row r="219" spans="1:22" outlineLevel="1">
      <c r="A219" s="31">
        <f>IF(B219="","",COUNTA(B$8:B219))</f>
        <v>194</v>
      </c>
      <c r="B219" s="162" t="s">
        <v>251</v>
      </c>
      <c r="C219" s="164">
        <v>916</v>
      </c>
      <c r="D219" s="159">
        <f>CHOOSE($R$2,O219,P219,Q219)</f>
        <v>0</v>
      </c>
      <c r="E219" s="160"/>
      <c r="F219" s="160"/>
      <c r="G219" s="160"/>
      <c r="H219" s="160"/>
      <c r="I219" s="160"/>
      <c r="J219" s="160"/>
      <c r="L219" s="161">
        <f>IFERROR(R219/D219,0)</f>
        <v>0</v>
      </c>
      <c r="N219" s="36"/>
      <c r="O219" s="190"/>
      <c r="P219" s="190"/>
      <c r="Q219" s="39"/>
      <c r="R219" s="237"/>
      <c r="S219" s="236"/>
      <c r="T219" s="39"/>
      <c r="U219" s="39"/>
      <c r="V219" s="39"/>
    </row>
    <row r="220" spans="1:22" outlineLevel="1">
      <c r="A220" s="31">
        <f>IF(B220="","",COUNTA(B$8:B220))</f>
        <v>195</v>
      </c>
      <c r="B220" s="39" t="str">
        <f>"Subtotal - "&amp;B215</f>
        <v>Subtotal - Sales Expenses</v>
      </c>
      <c r="C220" s="40"/>
      <c r="D220" s="30">
        <f>SUBTOTAL(9,D216:D219)</f>
        <v>12352.846316763702</v>
      </c>
      <c r="F220" s="39"/>
      <c r="G220" s="39"/>
      <c r="H220" s="39"/>
      <c r="I220" s="39"/>
      <c r="J220" s="39"/>
      <c r="L220" s="74"/>
      <c r="N220" s="36"/>
      <c r="O220" s="190"/>
      <c r="P220" s="190"/>
      <c r="Q220" s="39"/>
      <c r="R220" s="238"/>
      <c r="S220" s="236"/>
      <c r="T220" s="39"/>
      <c r="U220" s="39"/>
      <c r="V220" s="39"/>
    </row>
    <row r="221" spans="1:22" outlineLevel="1">
      <c r="A221" s="31" t="str">
        <f>IF(B221="","",COUNTA(B$8:B221))</f>
        <v/>
      </c>
      <c r="C221" s="40"/>
      <c r="F221" s="39"/>
      <c r="G221" s="39"/>
      <c r="H221" s="39"/>
      <c r="I221" s="39"/>
      <c r="J221" s="39"/>
      <c r="L221" s="74"/>
      <c r="N221" s="36"/>
      <c r="O221" s="190"/>
      <c r="P221" s="190"/>
      <c r="Q221" s="39"/>
      <c r="R221" s="238"/>
      <c r="S221" s="236"/>
      <c r="T221" s="39"/>
      <c r="U221" s="39"/>
      <c r="V221" s="39"/>
    </row>
    <row r="222" spans="1:22">
      <c r="A222" s="31">
        <f>IF(B222="","",COUNTA(B$8:B222))</f>
        <v>196</v>
      </c>
      <c r="B222" s="7" t="str">
        <f>"Total "&amp;B199</f>
        <v>Total Customer Accounts, Service, and Sales Expense</v>
      </c>
      <c r="C222" s="40"/>
      <c r="D222" s="30">
        <f>SUBTOTAL(9,D201:D220)</f>
        <v>4221646.4228478083</v>
      </c>
      <c r="F222" s="39"/>
      <c r="G222" s="39"/>
      <c r="H222" s="39"/>
      <c r="I222" s="39"/>
      <c r="J222" s="39"/>
      <c r="L222" s="74"/>
      <c r="N222" s="36"/>
      <c r="O222" s="190"/>
      <c r="P222" s="190"/>
      <c r="Q222" s="39"/>
      <c r="R222" s="238"/>
      <c r="S222" s="236"/>
      <c r="T222" s="39"/>
      <c r="U222" s="39"/>
      <c r="V222" s="39"/>
    </row>
    <row r="223" spans="1:22">
      <c r="A223" s="31" t="str">
        <f>IF(B223="","",COUNTA(B$8:B223))</f>
        <v/>
      </c>
      <c r="B223" s="7"/>
      <c r="C223" s="40"/>
      <c r="F223" s="39"/>
      <c r="G223" s="39"/>
      <c r="H223" s="39"/>
      <c r="I223" s="39"/>
      <c r="J223" s="39"/>
      <c r="L223" s="74"/>
      <c r="N223" s="36"/>
      <c r="O223" s="190"/>
      <c r="P223" s="190"/>
      <c r="Q223" s="39"/>
      <c r="R223" s="235"/>
      <c r="S223" s="236"/>
      <c r="T223" s="39"/>
      <c r="U223" s="39"/>
      <c r="V223" s="39"/>
    </row>
    <row r="224" spans="1:22">
      <c r="A224" s="31">
        <f>IF(B224="","",COUNTA(B$8:B224))</f>
        <v>197</v>
      </c>
      <c r="B224" s="68" t="s">
        <v>252</v>
      </c>
      <c r="C224" s="40"/>
      <c r="F224" s="39"/>
      <c r="G224" s="39"/>
      <c r="H224" s="39"/>
      <c r="I224" s="39"/>
      <c r="J224" s="39"/>
      <c r="L224" s="74"/>
      <c r="N224" s="36"/>
      <c r="O224" s="190"/>
      <c r="P224" s="190"/>
      <c r="Q224" s="39"/>
      <c r="R224" s="235"/>
      <c r="S224" s="236"/>
      <c r="T224" s="39"/>
      <c r="U224" s="39"/>
      <c r="V224" s="39"/>
    </row>
    <row r="225" spans="1:22" outlineLevel="1" collapsed="1">
      <c r="A225" s="31">
        <f>IF(B225="","",COUNTA(B$8:B225))</f>
        <v>198</v>
      </c>
      <c r="B225" s="162" t="s">
        <v>253</v>
      </c>
      <c r="C225" s="164">
        <v>920</v>
      </c>
      <c r="D225" s="159">
        <f>CHOOSE($R$2,O225,P225,Q225)</f>
        <v>9792567.7117731199</v>
      </c>
      <c r="E225" s="160" t="s">
        <v>254</v>
      </c>
      <c r="F225" s="160"/>
      <c r="G225" s="160"/>
      <c r="H225" s="160"/>
      <c r="I225" s="160"/>
      <c r="J225" s="160"/>
      <c r="L225" s="163"/>
      <c r="N225" s="36"/>
      <c r="O225" s="190">
        <v>9792567.7117731199</v>
      </c>
      <c r="P225" s="190"/>
      <c r="Q225" s="39"/>
      <c r="R225" s="235"/>
      <c r="S225" s="236"/>
      <c r="T225" s="39"/>
      <c r="U225" s="39"/>
      <c r="V225" s="39"/>
    </row>
    <row r="226" spans="1:22" outlineLevel="1">
      <c r="A226" s="31">
        <f>IF(B226="","",COUNTA(B$8:B226))</f>
        <v>199</v>
      </c>
      <c r="B226" s="162" t="s">
        <v>255</v>
      </c>
      <c r="C226" s="164">
        <v>921</v>
      </c>
      <c r="D226" s="159">
        <f t="shared" ref="D226:D235" si="72">CHOOSE($R$2,O226,P226,Q226)</f>
        <v>2050331.3106323685</v>
      </c>
      <c r="E226" s="160" t="s">
        <v>254</v>
      </c>
      <c r="F226" s="160"/>
      <c r="G226" s="160"/>
      <c r="H226" s="160"/>
      <c r="I226" s="160"/>
      <c r="J226" s="160"/>
      <c r="L226" s="163"/>
      <c r="N226" s="36"/>
      <c r="O226" s="190">
        <v>2050331.3106323685</v>
      </c>
      <c r="P226" s="190"/>
      <c r="Q226" s="39"/>
      <c r="R226" s="235"/>
      <c r="S226" s="236"/>
      <c r="T226" s="39"/>
      <c r="U226" s="39"/>
      <c r="V226" s="39"/>
    </row>
    <row r="227" spans="1:22" outlineLevel="1">
      <c r="A227" s="31">
        <f>IF(B227="","",COUNTA(B$8:B227))</f>
        <v>200</v>
      </c>
      <c r="B227" s="162" t="s">
        <v>256</v>
      </c>
      <c r="C227" s="164">
        <v>923</v>
      </c>
      <c r="D227" s="159">
        <f t="shared" si="72"/>
        <v>6570152.2354357447</v>
      </c>
      <c r="E227" s="160" t="s">
        <v>254</v>
      </c>
      <c r="F227" s="160"/>
      <c r="G227" s="160"/>
      <c r="H227" s="160"/>
      <c r="I227" s="160"/>
      <c r="J227" s="160"/>
      <c r="L227" s="163"/>
      <c r="N227" s="36"/>
      <c r="O227" s="190">
        <v>6570152.2354357447</v>
      </c>
      <c r="P227" s="190"/>
      <c r="Q227" s="39"/>
      <c r="R227" s="235"/>
      <c r="S227" s="236"/>
      <c r="T227" s="39"/>
      <c r="U227" s="39"/>
      <c r="V227" s="39"/>
    </row>
    <row r="228" spans="1:22" outlineLevel="1">
      <c r="A228" s="31">
        <f>IF(B228="","",COUNTA(B$8:B228))</f>
        <v>201</v>
      </c>
      <c r="B228" s="162" t="s">
        <v>257</v>
      </c>
      <c r="C228" s="164">
        <v>924</v>
      </c>
      <c r="D228" s="159">
        <f t="shared" si="72"/>
        <v>69856</v>
      </c>
      <c r="E228" s="160" t="s">
        <v>254</v>
      </c>
      <c r="F228" s="160"/>
      <c r="G228" s="160"/>
      <c r="H228" s="160"/>
      <c r="I228" s="160"/>
      <c r="J228" s="160"/>
      <c r="L228" s="163"/>
      <c r="N228" s="36"/>
      <c r="O228" s="190">
        <v>69856</v>
      </c>
      <c r="P228" s="190"/>
      <c r="Q228" s="39"/>
      <c r="R228" s="235"/>
      <c r="S228" s="236"/>
      <c r="T228" s="39"/>
      <c r="U228" s="39"/>
      <c r="V228" s="39"/>
    </row>
    <row r="229" spans="1:22" outlineLevel="1">
      <c r="A229" s="31">
        <f>IF(B229="","",COUNTA(B$8:B229))</f>
        <v>202</v>
      </c>
      <c r="B229" s="162" t="s">
        <v>258</v>
      </c>
      <c r="C229" s="164">
        <v>925</v>
      </c>
      <c r="D229" s="159">
        <f t="shared" si="72"/>
        <v>1512854.6805191082</v>
      </c>
      <c r="E229" s="160" t="s">
        <v>259</v>
      </c>
      <c r="F229" s="160"/>
      <c r="G229" s="160"/>
      <c r="H229" s="160"/>
      <c r="I229" s="160"/>
      <c r="J229" s="160"/>
      <c r="L229" s="163"/>
      <c r="N229" s="36"/>
      <c r="O229" s="190">
        <v>1512854.6805191082</v>
      </c>
      <c r="P229" s="190"/>
      <c r="Q229" s="39"/>
      <c r="R229" s="235"/>
      <c r="S229" s="236"/>
      <c r="T229" s="39"/>
      <c r="U229" s="39"/>
      <c r="V229" s="39"/>
    </row>
    <row r="230" spans="1:22" outlineLevel="1">
      <c r="A230" s="31">
        <f>IF(B230="","",COUNTA(B$8:B230))</f>
        <v>203</v>
      </c>
      <c r="B230" s="162" t="s">
        <v>260</v>
      </c>
      <c r="C230" s="164">
        <v>926</v>
      </c>
      <c r="D230" s="159">
        <f t="shared" si="72"/>
        <v>5278631.6210761955</v>
      </c>
      <c r="E230" s="160" t="s">
        <v>259</v>
      </c>
      <c r="F230" s="160"/>
      <c r="G230" s="160"/>
      <c r="H230" s="160"/>
      <c r="I230" s="160"/>
      <c r="J230" s="160"/>
      <c r="L230" s="163"/>
      <c r="N230" s="36"/>
      <c r="O230" s="190">
        <v>5278631.6210761955</v>
      </c>
      <c r="P230" s="190"/>
      <c r="Q230" s="39"/>
      <c r="R230" s="235"/>
      <c r="S230" s="236"/>
      <c r="T230" s="39"/>
      <c r="U230" s="39"/>
      <c r="V230" s="39"/>
    </row>
    <row r="231" spans="1:22" outlineLevel="1">
      <c r="A231" s="31">
        <f>IF(B231="","",COUNTA(B$8:B231))</f>
        <v>204</v>
      </c>
      <c r="B231" s="162" t="s">
        <v>261</v>
      </c>
      <c r="C231" s="164">
        <v>928</v>
      </c>
      <c r="D231" s="159">
        <f t="shared" si="72"/>
        <v>1399794.51</v>
      </c>
      <c r="E231" s="160" t="s">
        <v>254</v>
      </c>
      <c r="F231" s="160"/>
      <c r="G231" s="160"/>
      <c r="H231" s="160"/>
      <c r="I231" s="160"/>
      <c r="J231" s="160"/>
      <c r="L231" s="163"/>
      <c r="N231" s="36"/>
      <c r="O231" s="190">
        <v>1399794.51</v>
      </c>
      <c r="P231" s="190"/>
      <c r="Q231" s="39"/>
      <c r="R231" s="235"/>
      <c r="S231" s="236"/>
      <c r="T231" s="39"/>
      <c r="U231" s="39"/>
      <c r="V231" s="39"/>
    </row>
    <row r="232" spans="1:22" outlineLevel="1">
      <c r="A232" s="31">
        <f>IF(B232="","",COUNTA(B$8:B232))</f>
        <v>205</v>
      </c>
      <c r="B232" s="162" t="s">
        <v>262</v>
      </c>
      <c r="C232" s="164">
        <v>930.1</v>
      </c>
      <c r="D232" s="159">
        <f t="shared" si="72"/>
        <v>17672.016726958198</v>
      </c>
      <c r="E232" s="160" t="s">
        <v>254</v>
      </c>
      <c r="F232" s="160"/>
      <c r="G232" s="160"/>
      <c r="H232" s="160"/>
      <c r="I232" s="160"/>
      <c r="J232" s="160"/>
      <c r="L232" s="163"/>
      <c r="N232" s="36"/>
      <c r="O232" s="190">
        <v>17672.016726958198</v>
      </c>
      <c r="P232" s="190"/>
      <c r="Q232" s="39"/>
      <c r="R232" s="235"/>
      <c r="S232" s="236"/>
      <c r="T232" s="39"/>
      <c r="U232" s="39"/>
      <c r="V232" s="39"/>
    </row>
    <row r="233" spans="1:22" outlineLevel="1">
      <c r="A233" s="31">
        <f>IF(B233="","",COUNTA(B$8:B233))</f>
        <v>206</v>
      </c>
      <c r="B233" s="162" t="s">
        <v>263</v>
      </c>
      <c r="C233" s="164">
        <v>930.2</v>
      </c>
      <c r="D233" s="159">
        <f t="shared" si="72"/>
        <v>98398.903707227902</v>
      </c>
      <c r="E233" s="160" t="s">
        <v>254</v>
      </c>
      <c r="F233" s="160"/>
      <c r="G233" s="160"/>
      <c r="H233" s="160"/>
      <c r="I233" s="160"/>
      <c r="J233" s="160"/>
      <c r="L233" s="163"/>
      <c r="N233" s="36"/>
      <c r="O233" s="190">
        <v>98398.903707227902</v>
      </c>
      <c r="P233" s="190"/>
      <c r="Q233" s="39"/>
      <c r="R233" s="235"/>
      <c r="S233" s="236"/>
      <c r="T233" s="39"/>
      <c r="U233" s="39"/>
      <c r="V233" s="39"/>
    </row>
    <row r="234" spans="1:22" outlineLevel="1">
      <c r="A234" s="31">
        <f>IF(B234="","",COUNTA(B$8:B234))</f>
        <v>207</v>
      </c>
      <c r="B234" s="162" t="s">
        <v>264</v>
      </c>
      <c r="C234" s="164">
        <v>931</v>
      </c>
      <c r="D234" s="159">
        <f t="shared" si="72"/>
        <v>667325.86350321106</v>
      </c>
      <c r="E234" s="160" t="s">
        <v>254</v>
      </c>
      <c r="F234" s="160"/>
      <c r="G234" s="160"/>
      <c r="H234" s="160"/>
      <c r="I234" s="160"/>
      <c r="J234" s="160"/>
      <c r="L234" s="163"/>
      <c r="N234" s="36"/>
      <c r="O234" s="190">
        <v>667325.86350321106</v>
      </c>
      <c r="P234" s="190"/>
      <c r="Q234" s="39"/>
      <c r="R234" s="235"/>
      <c r="S234" s="236"/>
      <c r="T234" s="39"/>
      <c r="U234" s="39"/>
      <c r="V234" s="39"/>
    </row>
    <row r="235" spans="1:22" outlineLevel="1">
      <c r="A235" s="31">
        <f>IF(B235="","",COUNTA(B$8:B235))</f>
        <v>208</v>
      </c>
      <c r="B235" s="162" t="s">
        <v>265</v>
      </c>
      <c r="C235" s="164">
        <v>932</v>
      </c>
      <c r="D235" s="159">
        <f t="shared" si="72"/>
        <v>1700225.5428739539</v>
      </c>
      <c r="E235" s="160" t="s">
        <v>254</v>
      </c>
      <c r="F235" s="160"/>
      <c r="G235" s="160"/>
      <c r="H235" s="160"/>
      <c r="I235" s="160"/>
      <c r="J235" s="160"/>
      <c r="L235" s="163"/>
      <c r="N235" s="36"/>
      <c r="O235" s="190">
        <v>1700225.5428739539</v>
      </c>
      <c r="P235" s="190"/>
      <c r="Q235" s="39"/>
      <c r="R235" s="235"/>
      <c r="S235" s="236"/>
      <c r="T235" s="39"/>
      <c r="U235" s="39"/>
      <c r="V235" s="39"/>
    </row>
    <row r="236" spans="1:22">
      <c r="A236" s="31">
        <f>IF(B236="","",COUNTA(B$8:B236))</f>
        <v>209</v>
      </c>
      <c r="B236" s="7" t="str">
        <f>"Total "&amp;B224</f>
        <v>Total Administrative and General Expenses</v>
      </c>
      <c r="C236" s="40"/>
      <c r="D236" s="30">
        <f>SUBTOTAL(9,D225:D235)</f>
        <v>29157810.39624789</v>
      </c>
      <c r="F236" s="39"/>
      <c r="G236" s="39"/>
      <c r="H236" s="39"/>
      <c r="I236" s="39"/>
      <c r="J236" s="39"/>
      <c r="L236" s="72"/>
      <c r="N236" s="36"/>
      <c r="O236" s="190"/>
      <c r="P236" s="190"/>
      <c r="Q236" s="39"/>
      <c r="R236" s="235"/>
      <c r="S236" s="236"/>
      <c r="T236" s="39"/>
      <c r="U236" s="39"/>
      <c r="V236" s="39"/>
    </row>
    <row r="237" spans="1:22">
      <c r="A237" s="31" t="str">
        <f>IF(B237="","",COUNTA(B$8:B237))</f>
        <v/>
      </c>
      <c r="B237" s="6"/>
      <c r="C237" s="40"/>
      <c r="D237" s="33"/>
      <c r="F237" s="39"/>
      <c r="G237" s="39"/>
      <c r="H237" s="39"/>
      <c r="I237" s="39"/>
      <c r="J237" s="39"/>
      <c r="L237" s="72"/>
      <c r="N237" s="36"/>
      <c r="O237" s="190"/>
      <c r="P237" s="190"/>
      <c r="Q237" s="39"/>
      <c r="R237" s="235"/>
      <c r="S237" s="236"/>
      <c r="T237" s="39"/>
      <c r="U237" s="39"/>
      <c r="V237" s="39"/>
    </row>
    <row r="238" spans="1:22">
      <c r="A238" s="31">
        <f>IF(B238="","",COUNTA(B$8:B238))</f>
        <v>210</v>
      </c>
      <c r="B238" s="7" t="str">
        <f>"TOTAL "&amp;B158</f>
        <v>TOTAL OPERATION AND MAINTENANCE EXPENSE</v>
      </c>
      <c r="C238" s="40"/>
      <c r="D238" s="30">
        <f>SUBTOTAL(9,D159:D237)</f>
        <v>88279593.636667877</v>
      </c>
      <c r="F238" s="39"/>
      <c r="G238" s="39"/>
      <c r="H238" s="39"/>
      <c r="I238" s="39"/>
      <c r="J238" s="39"/>
      <c r="L238" s="72"/>
      <c r="N238" s="36"/>
      <c r="O238" s="190"/>
      <c r="P238" s="190"/>
      <c r="Q238" s="39"/>
      <c r="R238" s="235"/>
      <c r="S238" s="236"/>
      <c r="T238" s="39"/>
      <c r="U238" s="39"/>
      <c r="V238" s="39"/>
    </row>
    <row r="239" spans="1:22">
      <c r="A239" s="31" t="str">
        <f>IF(B239="","",COUNTA(B$8:B239))</f>
        <v/>
      </c>
      <c r="C239" s="40"/>
      <c r="D239" s="33"/>
      <c r="F239" s="39"/>
      <c r="G239" s="39"/>
      <c r="H239" s="39"/>
      <c r="I239" s="39"/>
      <c r="J239" s="39"/>
      <c r="L239" s="72"/>
      <c r="N239" s="36"/>
      <c r="O239" s="190"/>
      <c r="P239" s="190"/>
      <c r="Q239" s="39"/>
      <c r="R239" s="235"/>
      <c r="S239" s="236"/>
      <c r="T239" s="39"/>
      <c r="U239" s="39"/>
      <c r="V239" s="39"/>
    </row>
    <row r="240" spans="1:22">
      <c r="A240" s="31">
        <f>IF(B240="","",COUNTA(B$8:B240))</f>
        <v>211</v>
      </c>
      <c r="B240" s="7" t="s">
        <v>266</v>
      </c>
      <c r="C240" s="40"/>
      <c r="D240" s="33"/>
      <c r="F240" s="39"/>
      <c r="G240" s="39"/>
      <c r="H240" s="39"/>
      <c r="I240" s="39"/>
      <c r="J240" s="39"/>
      <c r="L240" s="72"/>
      <c r="N240" s="36"/>
      <c r="O240" s="190"/>
      <c r="P240" s="190"/>
      <c r="Q240" s="39"/>
      <c r="R240" s="235"/>
      <c r="S240" s="236"/>
      <c r="T240" s="39"/>
      <c r="U240" s="39"/>
      <c r="V240" s="39"/>
    </row>
    <row r="241" spans="1:22">
      <c r="A241" s="31">
        <f>IF(B241="","",COUNTA(B$8:B241))</f>
        <v>212</v>
      </c>
      <c r="B241" s="68" t="s">
        <v>267</v>
      </c>
      <c r="C241" s="40"/>
      <c r="D241" s="33"/>
      <c r="F241" s="39"/>
      <c r="G241" s="39"/>
      <c r="H241" s="39"/>
      <c r="I241" s="39"/>
      <c r="J241" s="39"/>
      <c r="L241" s="72"/>
      <c r="N241" s="36"/>
      <c r="O241" s="190"/>
      <c r="P241" s="190"/>
      <c r="Q241" s="39"/>
      <c r="R241" s="235"/>
      <c r="S241" s="236"/>
      <c r="T241" s="39"/>
      <c r="U241" s="39"/>
      <c r="V241" s="39"/>
    </row>
    <row r="242" spans="1:22" outlineLevel="1">
      <c r="A242" s="31">
        <f>IF(B242="","",COUNTA(B$8:B242))</f>
        <v>213</v>
      </c>
      <c r="B242" s="1" t="str">
        <f>B10</f>
        <v>Intangible Plant</v>
      </c>
      <c r="C242" s="31" t="s">
        <v>268</v>
      </c>
      <c r="L242" s="72"/>
      <c r="N242" s="36"/>
      <c r="O242" s="190"/>
      <c r="P242" s="190"/>
      <c r="Q242" s="39"/>
      <c r="R242" s="235"/>
      <c r="S242" s="236"/>
      <c r="T242" s="39"/>
      <c r="U242" s="39"/>
      <c r="V242" s="39"/>
    </row>
    <row r="243" spans="1:22" outlineLevel="1">
      <c r="A243" s="31">
        <f>IF(B243="","",COUNTA(B$8:B243))</f>
        <v>214</v>
      </c>
      <c r="B243" s="37" t="str">
        <f t="shared" ref="B243:C248" si="73">B77</f>
        <v>Organization</v>
      </c>
      <c r="C243" s="17">
        <f t="shared" si="73"/>
        <v>301</v>
      </c>
      <c r="D243" s="159">
        <f>CHOOSE($R$2,O243,P243,Q243)</f>
        <v>0</v>
      </c>
      <c r="E243" s="38" t="str">
        <f t="shared" ref="E243:J248" si="74">E77</f>
        <v>INT_DISTPT_SUBTOTAL</v>
      </c>
      <c r="F243" s="38">
        <f t="shared" si="74"/>
        <v>0</v>
      </c>
      <c r="G243" s="38">
        <f t="shared" si="74"/>
        <v>0</v>
      </c>
      <c r="H243" s="38">
        <f t="shared" si="74"/>
        <v>0</v>
      </c>
      <c r="I243" s="38">
        <f t="shared" si="74"/>
        <v>0</v>
      </c>
      <c r="J243" s="38">
        <f t="shared" si="74"/>
        <v>0</v>
      </c>
      <c r="L243" s="161"/>
      <c r="N243" s="36"/>
      <c r="O243" s="190">
        <v>0</v>
      </c>
      <c r="P243" s="190"/>
      <c r="Q243" s="39"/>
      <c r="R243" s="235"/>
      <c r="S243" s="236"/>
      <c r="T243" s="39"/>
      <c r="U243" s="39"/>
      <c r="V243" s="39"/>
    </row>
    <row r="244" spans="1:22" outlineLevel="1">
      <c r="A244" s="31">
        <f>IF(B244="","",COUNTA(B$8:B244))</f>
        <v>215</v>
      </c>
      <c r="B244" s="37" t="str">
        <f t="shared" si="73"/>
        <v>Misc. Intangible Plant - Plant Related</v>
      </c>
      <c r="C244" s="17">
        <f t="shared" si="73"/>
        <v>303</v>
      </c>
      <c r="D244" s="159">
        <f t="shared" ref="D244:D248" si="75">CHOOSE($R$2,O244,P244,Q244)</f>
        <v>2876.1751250000002</v>
      </c>
      <c r="E244" s="38" t="str">
        <f t="shared" si="74"/>
        <v>INT_DISTPT_SUBTOTAL</v>
      </c>
      <c r="F244" s="38">
        <f t="shared" si="74"/>
        <v>0</v>
      </c>
      <c r="G244" s="38">
        <f t="shared" si="74"/>
        <v>0</v>
      </c>
      <c r="H244" s="38">
        <f t="shared" si="74"/>
        <v>0</v>
      </c>
      <c r="I244" s="38">
        <f t="shared" si="74"/>
        <v>0</v>
      </c>
      <c r="J244" s="38">
        <f t="shared" si="74"/>
        <v>0</v>
      </c>
      <c r="L244" s="161"/>
      <c r="N244" s="36"/>
      <c r="O244" s="190">
        <v>2876.1751250000002</v>
      </c>
      <c r="P244" s="190"/>
      <c r="Q244" s="39"/>
      <c r="R244" s="235"/>
      <c r="S244" s="236"/>
      <c r="T244" s="39"/>
      <c r="U244" s="39"/>
      <c r="V244" s="39"/>
    </row>
    <row r="245" spans="1:22" outlineLevel="1">
      <c r="A245" s="31">
        <f>IF(B245="","",COUNTA(B$8:B245))</f>
        <v>216</v>
      </c>
      <c r="B245" s="37" t="str">
        <f t="shared" si="73"/>
        <v>MISC INTANGIBLE PLANT-DIS SOFTWARE</v>
      </c>
      <c r="C245" s="17">
        <f t="shared" si="73"/>
        <v>303.10000000000002</v>
      </c>
      <c r="D245" s="159">
        <f t="shared" si="75"/>
        <v>0</v>
      </c>
      <c r="E245" s="38" t="str">
        <f t="shared" si="74"/>
        <v>INT_DISTPT_SUBTOTAL</v>
      </c>
      <c r="F245" s="38">
        <f t="shared" si="74"/>
        <v>0</v>
      </c>
      <c r="G245" s="38">
        <f t="shared" si="74"/>
        <v>0</v>
      </c>
      <c r="H245" s="38">
        <f t="shared" si="74"/>
        <v>0</v>
      </c>
      <c r="I245" s="38">
        <f t="shared" si="74"/>
        <v>0</v>
      </c>
      <c r="J245" s="38">
        <f t="shared" si="74"/>
        <v>0</v>
      </c>
      <c r="L245" s="161"/>
      <c r="N245" s="36"/>
      <c r="O245" s="190">
        <v>0</v>
      </c>
      <c r="P245" s="190"/>
      <c r="Q245" s="39"/>
      <c r="R245" s="235"/>
      <c r="S245" s="236"/>
      <c r="T245" s="39"/>
      <c r="U245" s="39"/>
      <c r="V245" s="39"/>
    </row>
    <row r="246" spans="1:22" outlineLevel="1">
      <c r="A246" s="31">
        <f>IF(B246="","",COUNTA(B$8:B246))</f>
        <v>217</v>
      </c>
      <c r="B246" s="37" t="str">
        <f t="shared" si="73"/>
        <v>MISC INTANGIBLE PLANT-FARA SOFTWARE</v>
      </c>
      <c r="C246" s="17">
        <f t="shared" si="73"/>
        <v>303.2</v>
      </c>
      <c r="D246" s="159">
        <f t="shared" si="75"/>
        <v>0</v>
      </c>
      <c r="E246" s="38" t="str">
        <f t="shared" si="74"/>
        <v>INT_DISTPT_SUBTOTAL</v>
      </c>
      <c r="F246" s="38">
        <f t="shared" si="74"/>
        <v>0</v>
      </c>
      <c r="G246" s="38">
        <f t="shared" si="74"/>
        <v>0</v>
      </c>
      <c r="H246" s="38">
        <f t="shared" si="74"/>
        <v>0</v>
      </c>
      <c r="I246" s="38">
        <f t="shared" si="74"/>
        <v>0</v>
      </c>
      <c r="J246" s="38">
        <f t="shared" si="74"/>
        <v>0</v>
      </c>
      <c r="L246" s="161"/>
      <c r="N246" s="36"/>
      <c r="O246" s="190">
        <v>0</v>
      </c>
      <c r="P246" s="190"/>
      <c r="Q246" s="39"/>
      <c r="R246" s="235"/>
      <c r="S246" s="236"/>
      <c r="T246" s="39"/>
      <c r="U246" s="39"/>
      <c r="V246" s="39"/>
    </row>
    <row r="247" spans="1:22" outlineLevel="1">
      <c r="A247" s="31">
        <f>IF(B247="","",COUNTA(B$8:B247))</f>
        <v>218</v>
      </c>
      <c r="B247" s="37" t="str">
        <f t="shared" si="73"/>
        <v>MISC INTANGIBLE PLANT-OTHER SOFTWARE</v>
      </c>
      <c r="C247" s="17">
        <f t="shared" si="73"/>
        <v>303.3</v>
      </c>
      <c r="D247" s="159">
        <f t="shared" si="75"/>
        <v>3023081.9587021205</v>
      </c>
      <c r="E247" s="38" t="str">
        <f t="shared" si="74"/>
        <v>INT_DISTPT_SUBTOTAL</v>
      </c>
      <c r="F247" s="38">
        <f t="shared" si="74"/>
        <v>0</v>
      </c>
      <c r="G247" s="38">
        <f t="shared" si="74"/>
        <v>0</v>
      </c>
      <c r="H247" s="38">
        <f t="shared" si="74"/>
        <v>0</v>
      </c>
      <c r="I247" s="38">
        <f t="shared" si="74"/>
        <v>0</v>
      </c>
      <c r="J247" s="38">
        <f t="shared" si="74"/>
        <v>0</v>
      </c>
      <c r="L247" s="161"/>
      <c r="N247" s="36"/>
      <c r="O247" s="190">
        <v>3023081.9587021205</v>
      </c>
      <c r="P247" s="190"/>
      <c r="Q247" s="39"/>
      <c r="R247" s="235"/>
      <c r="S247" s="236"/>
      <c r="T247" s="39"/>
      <c r="U247" s="39"/>
      <c r="V247" s="39"/>
    </row>
    <row r="248" spans="1:22" outlineLevel="1">
      <c r="A248" s="31">
        <f>IF(B248="","",COUNTA(B$8:B248))</f>
        <v>219</v>
      </c>
      <c r="B248" s="37" t="str">
        <f t="shared" si="73"/>
        <v>MISC INTANGIBLE PLANT-CLOUD SOFTWARE</v>
      </c>
      <c r="C248" s="187">
        <f t="shared" si="73"/>
        <v>303.99</v>
      </c>
      <c r="D248" s="159">
        <f t="shared" si="75"/>
        <v>652350.00398243382</v>
      </c>
      <c r="E248" s="38" t="str">
        <f t="shared" si="74"/>
        <v>INT_DISTPT_SUBTOTAL</v>
      </c>
      <c r="F248" s="38">
        <f t="shared" si="74"/>
        <v>0</v>
      </c>
      <c r="G248" s="38">
        <f t="shared" si="74"/>
        <v>0</v>
      </c>
      <c r="H248" s="38">
        <f t="shared" si="74"/>
        <v>0</v>
      </c>
      <c r="I248" s="38">
        <f t="shared" si="74"/>
        <v>0</v>
      </c>
      <c r="J248" s="38">
        <f t="shared" si="74"/>
        <v>0</v>
      </c>
      <c r="L248" s="161"/>
      <c r="N248" s="36"/>
      <c r="O248" s="190">
        <v>652350.00398243382</v>
      </c>
      <c r="P248" s="190"/>
      <c r="Q248" s="39"/>
      <c r="R248" s="235"/>
      <c r="S248" s="236"/>
      <c r="T248" s="39"/>
      <c r="U248" s="39"/>
      <c r="V248" s="39"/>
    </row>
    <row r="249" spans="1:22" outlineLevel="1">
      <c r="A249" s="31">
        <f>IF(B249="","",COUNTA(B$8:B249))</f>
        <v>220</v>
      </c>
      <c r="B249" t="str">
        <f>B17</f>
        <v>Subtotal - Intangible Plant</v>
      </c>
      <c r="C249" s="16"/>
      <c r="D249" s="33">
        <f>SUBTOTAL(9,D243:D248)</f>
        <v>3678308.1378095541</v>
      </c>
      <c r="L249" s="72"/>
      <c r="N249" s="36"/>
      <c r="O249" s="190"/>
      <c r="P249" s="190"/>
      <c r="Q249" s="39"/>
      <c r="R249" s="235"/>
      <c r="S249" s="236"/>
      <c r="T249" s="39"/>
      <c r="U249" s="39"/>
      <c r="V249" s="39"/>
    </row>
    <row r="250" spans="1:22" outlineLevel="1">
      <c r="A250" s="31" t="str">
        <f>IF(B250="","",COUNTA(B$8:B250))</f>
        <v/>
      </c>
      <c r="C250" s="16"/>
      <c r="L250" s="72"/>
      <c r="N250" s="36"/>
      <c r="O250" s="190"/>
      <c r="P250" s="190"/>
      <c r="Q250" s="39"/>
      <c r="R250" s="235"/>
      <c r="S250" s="236"/>
      <c r="T250" s="39"/>
      <c r="U250" s="39"/>
      <c r="V250" s="39"/>
    </row>
    <row r="251" spans="1:22" outlineLevel="1">
      <c r="A251" s="31">
        <f>IF(B251="","",COUNTA(B$8:B251))</f>
        <v>221</v>
      </c>
      <c r="B251" s="1" t="str">
        <f>B19</f>
        <v>Distribution Plant</v>
      </c>
      <c r="L251" s="72"/>
      <c r="N251" s="36"/>
      <c r="O251" s="190"/>
      <c r="P251" s="190"/>
      <c r="Q251" s="39"/>
      <c r="R251" s="235"/>
      <c r="S251" s="236"/>
      <c r="T251" s="39"/>
      <c r="U251" s="39"/>
      <c r="V251" s="39"/>
    </row>
    <row r="252" spans="1:22" outlineLevel="1">
      <c r="A252" s="31">
        <f>IF(B252="","",COUNTA(B$8:B252))</f>
        <v>222</v>
      </c>
      <c r="B252" s="37" t="str">
        <f t="shared" ref="B252:C264" si="76">B86</f>
        <v>LAND-CITY GATE &amp; MAIN LINE IND. M &amp; R</v>
      </c>
      <c r="C252" s="187">
        <f t="shared" si="76"/>
        <v>374.1</v>
      </c>
      <c r="D252" s="159">
        <f>CHOOSE($R$2,O252,P252,Q252)</f>
        <v>0</v>
      </c>
      <c r="E252" s="38">
        <f t="shared" ref="E252:J264" si="77">E86</f>
        <v>0</v>
      </c>
      <c r="F252" s="38" t="str">
        <f t="shared" si="77"/>
        <v>DISTRIBUTION</v>
      </c>
      <c r="G252" s="38" t="str">
        <f t="shared" si="77"/>
        <v>AVGERAGE STUDY</v>
      </c>
      <c r="H252" s="38" t="str">
        <f t="shared" si="77"/>
        <v>AVG_DESIGN DAY_DEM-COMM_DEMAND</v>
      </c>
      <c r="I252" s="38">
        <f t="shared" si="77"/>
        <v>0</v>
      </c>
      <c r="J252" s="38" t="str">
        <f t="shared" si="77"/>
        <v>CUSTOMERS EXCL DS-ML</v>
      </c>
      <c r="L252" s="161"/>
      <c r="N252" s="36"/>
      <c r="O252" s="190">
        <v>0</v>
      </c>
      <c r="P252" s="190"/>
      <c r="Q252" s="39"/>
      <c r="R252" s="235"/>
      <c r="S252" s="236"/>
      <c r="T252" s="39"/>
      <c r="U252" s="39"/>
      <c r="V252" s="39"/>
    </row>
    <row r="253" spans="1:22" outlineLevel="1">
      <c r="A253" s="31">
        <f>IF(B253="","",COUNTA(B$8:B253))</f>
        <v>223</v>
      </c>
      <c r="B253" s="37" t="str">
        <f t="shared" si="76"/>
        <v>LAND-OTHER DISTRIBUTION SYSTEMS</v>
      </c>
      <c r="C253" s="187">
        <f t="shared" si="76"/>
        <v>374.2</v>
      </c>
      <c r="D253" s="159">
        <f t="shared" ref="D253:D285" si="78">CHOOSE($R$2,O253,P253,Q253)</f>
        <v>0</v>
      </c>
      <c r="E253" s="38">
        <f t="shared" si="77"/>
        <v>0</v>
      </c>
      <c r="F253" s="38" t="str">
        <f t="shared" si="77"/>
        <v>DISTRIBUTION</v>
      </c>
      <c r="G253" s="38" t="str">
        <f t="shared" si="77"/>
        <v>AVGERAGE STUDY</v>
      </c>
      <c r="H253" s="38" t="str">
        <f t="shared" si="77"/>
        <v>AVG_DESIGN DAY_DEM-COMM_DEMAND</v>
      </c>
      <c r="I253" s="38">
        <f t="shared" si="77"/>
        <v>0</v>
      </c>
      <c r="J253" s="38" t="str">
        <f t="shared" si="77"/>
        <v>CUSTOMERS EXCL DS-ML</v>
      </c>
      <c r="L253" s="161"/>
      <c r="N253" s="36"/>
      <c r="O253" s="190">
        <v>0</v>
      </c>
      <c r="P253" s="190"/>
      <c r="Q253" s="39"/>
      <c r="R253" s="235"/>
      <c r="S253" s="236"/>
      <c r="T253" s="39"/>
      <c r="U253" s="39"/>
      <c r="V253" s="39"/>
    </row>
    <row r="254" spans="1:22" outlineLevel="1">
      <c r="A254" s="31">
        <f>IF(B254="","",COUNTA(B$8:B254))</f>
        <v>224</v>
      </c>
      <c r="B254" s="37" t="str">
        <f t="shared" si="76"/>
        <v>LAND RIGHTS-OTHER DISTR SYSTEMS</v>
      </c>
      <c r="C254" s="187">
        <f t="shared" si="76"/>
        <v>374.4</v>
      </c>
      <c r="D254" s="159">
        <f t="shared" si="78"/>
        <v>42761</v>
      </c>
      <c r="E254" s="38">
        <f t="shared" si="77"/>
        <v>0</v>
      </c>
      <c r="F254" s="38" t="str">
        <f t="shared" si="77"/>
        <v>DISTRIBUTION</v>
      </c>
      <c r="G254" s="38" t="str">
        <f t="shared" si="77"/>
        <v>AVGERAGE STUDY</v>
      </c>
      <c r="H254" s="38" t="str">
        <f t="shared" si="77"/>
        <v>AVG_DESIGN DAY_DEM-COMM_DEMAND</v>
      </c>
      <c r="I254" s="38">
        <f t="shared" si="77"/>
        <v>0</v>
      </c>
      <c r="J254" s="38" t="str">
        <f t="shared" si="77"/>
        <v>CUSTOMERS EXCL DS-ML</v>
      </c>
      <c r="L254" s="161"/>
      <c r="N254" s="36"/>
      <c r="O254" s="190">
        <v>42761</v>
      </c>
      <c r="P254" s="190"/>
      <c r="Q254" s="39"/>
      <c r="R254" s="235"/>
      <c r="S254" s="236"/>
      <c r="T254" s="39"/>
      <c r="U254" s="39"/>
      <c r="V254" s="39"/>
    </row>
    <row r="255" spans="1:22" outlineLevel="1">
      <c r="A255" s="31">
        <f>IF(B255="","",COUNTA(B$8:B255))</f>
        <v>225</v>
      </c>
      <c r="B255" s="37" t="str">
        <f t="shared" si="76"/>
        <v>RIGHTS OF WAY</v>
      </c>
      <c r="C255" s="187">
        <f t="shared" si="76"/>
        <v>374.5</v>
      </c>
      <c r="D255" s="159">
        <f t="shared" si="78"/>
        <v>29328</v>
      </c>
      <c r="E255" s="38">
        <f t="shared" si="77"/>
        <v>0</v>
      </c>
      <c r="F255" s="38" t="str">
        <f t="shared" si="77"/>
        <v>DISTRIBUTION</v>
      </c>
      <c r="G255" s="38" t="str">
        <f t="shared" si="77"/>
        <v>AVGERAGE STUDY</v>
      </c>
      <c r="H255" s="38" t="str">
        <f t="shared" si="77"/>
        <v>AVG_DESIGN DAY_DEM-COMM_DEMAND</v>
      </c>
      <c r="I255" s="38">
        <f t="shared" si="77"/>
        <v>0</v>
      </c>
      <c r="J255" s="38" t="str">
        <f t="shared" si="77"/>
        <v>CUSTOMERS EXCL DS-ML</v>
      </c>
      <c r="L255" s="161"/>
      <c r="N255" s="36"/>
      <c r="O255" s="190">
        <v>29328</v>
      </c>
      <c r="P255" s="190"/>
      <c r="Q255" s="39"/>
      <c r="R255" s="235"/>
      <c r="S255" s="236"/>
      <c r="T255" s="39"/>
      <c r="U255" s="39"/>
      <c r="V255" s="39"/>
    </row>
    <row r="256" spans="1:22" outlineLevel="1">
      <c r="A256" s="31">
        <f>IF(B256="","",COUNTA(B$8:B256))</f>
        <v>226</v>
      </c>
      <c r="B256" s="37" t="str">
        <f t="shared" si="76"/>
        <v>STRUC &amp; IMPROV-CITY GATE M &amp; R</v>
      </c>
      <c r="C256" s="187">
        <f t="shared" si="76"/>
        <v>375.2</v>
      </c>
      <c r="D256" s="159">
        <f t="shared" si="78"/>
        <v>48</v>
      </c>
      <c r="E256" s="38">
        <f t="shared" si="77"/>
        <v>0</v>
      </c>
      <c r="F256" s="38" t="str">
        <f t="shared" si="77"/>
        <v>DISTRIBUTION</v>
      </c>
      <c r="G256" s="38" t="str">
        <f t="shared" si="77"/>
        <v>AVGERAGE STUDY</v>
      </c>
      <c r="H256" s="38" t="str">
        <f t="shared" si="77"/>
        <v>AVG_DESIGN DAY_DEM-COMM_DEMAND</v>
      </c>
      <c r="I256" s="38">
        <f t="shared" si="77"/>
        <v>0</v>
      </c>
      <c r="J256" s="38" t="str">
        <f t="shared" si="77"/>
        <v>CUSTOMERS EXCL DS-ML</v>
      </c>
      <c r="L256" s="161"/>
      <c r="N256" s="36"/>
      <c r="O256" s="190">
        <v>48</v>
      </c>
      <c r="P256" s="190"/>
      <c r="Q256" s="39"/>
      <c r="R256" s="235"/>
      <c r="S256" s="236"/>
      <c r="T256" s="39"/>
      <c r="U256" s="39"/>
      <c r="V256" s="39"/>
    </row>
    <row r="257" spans="1:22" outlineLevel="1">
      <c r="A257" s="31">
        <f>IF(B257="","",COUNTA(B$8:B257))</f>
        <v>227</v>
      </c>
      <c r="B257" s="37" t="str">
        <f t="shared" si="76"/>
        <v>STRUC &amp; IMPROV-GENERAL M &amp; R</v>
      </c>
      <c r="C257" s="187">
        <f t="shared" si="76"/>
        <v>375.3</v>
      </c>
      <c r="D257" s="159">
        <f t="shared" si="78"/>
        <v>0</v>
      </c>
      <c r="E257" s="38">
        <f t="shared" si="77"/>
        <v>0</v>
      </c>
      <c r="F257" s="38" t="str">
        <f t="shared" si="77"/>
        <v>DISTRIBUTION</v>
      </c>
      <c r="G257" s="38" t="str">
        <f t="shared" si="77"/>
        <v>AVGERAGE STUDY</v>
      </c>
      <c r="H257" s="38" t="str">
        <f t="shared" si="77"/>
        <v>AVG_DESIGN DAY_DEM-COMM_DEMAND</v>
      </c>
      <c r="I257" s="38">
        <f t="shared" si="77"/>
        <v>0</v>
      </c>
      <c r="J257" s="38" t="str">
        <f t="shared" si="77"/>
        <v>CUSTOMERS EXCL DS-ML</v>
      </c>
      <c r="L257" s="161"/>
      <c r="N257" s="36"/>
      <c r="O257" s="190">
        <v>0</v>
      </c>
      <c r="P257" s="190"/>
      <c r="Q257" s="39"/>
      <c r="R257" s="235"/>
      <c r="S257" s="236"/>
      <c r="T257" s="39"/>
      <c r="U257" s="39"/>
      <c r="V257" s="39"/>
    </row>
    <row r="258" spans="1:22" outlineLevel="1">
      <c r="A258" s="31">
        <f>IF(B258="","",COUNTA(B$8:B258))</f>
        <v>228</v>
      </c>
      <c r="B258" s="37" t="str">
        <f t="shared" si="76"/>
        <v xml:space="preserve">STRUC &amp; IMPROV-REGULATING </v>
      </c>
      <c r="C258" s="187">
        <f t="shared" si="76"/>
        <v>375.4</v>
      </c>
      <c r="D258" s="159">
        <f t="shared" si="78"/>
        <v>94739.25</v>
      </c>
      <c r="E258" s="38">
        <f t="shared" si="77"/>
        <v>0</v>
      </c>
      <c r="F258" s="38" t="str">
        <f t="shared" si="77"/>
        <v>DISTRIBUTION</v>
      </c>
      <c r="G258" s="38" t="str">
        <f t="shared" si="77"/>
        <v>AVGERAGE STUDY</v>
      </c>
      <c r="H258" s="38" t="str">
        <f t="shared" si="77"/>
        <v>AVG_DESIGN DAY_DEM-COMM_DEMAND</v>
      </c>
      <c r="I258" s="38">
        <f t="shared" si="77"/>
        <v>0</v>
      </c>
      <c r="J258" s="38" t="str">
        <f t="shared" si="77"/>
        <v>CUSTOMERS EXCL DS-ML</v>
      </c>
      <c r="L258" s="161"/>
      <c r="N258" s="36"/>
      <c r="O258" s="190">
        <v>94739.25</v>
      </c>
      <c r="P258" s="190"/>
      <c r="Q258" s="39"/>
      <c r="R258" s="235"/>
      <c r="S258" s="236"/>
      <c r="T258" s="39"/>
      <c r="U258" s="39"/>
      <c r="V258" s="39"/>
    </row>
    <row r="259" spans="1:22" outlineLevel="1">
      <c r="A259" s="31">
        <f>IF(B259="","",COUNTA(B$8:B259))</f>
        <v>229</v>
      </c>
      <c r="B259" s="37" t="str">
        <f t="shared" si="76"/>
        <v>STRUC &amp; IMPROV-REGULATING - DS-ML DIRECT ASSIGNMENT</v>
      </c>
      <c r="C259" s="187">
        <f t="shared" si="76"/>
        <v>375.4</v>
      </c>
      <c r="D259" s="159">
        <f t="shared" si="78"/>
        <v>734.75</v>
      </c>
      <c r="E259" s="38">
        <f t="shared" si="77"/>
        <v>0</v>
      </c>
      <c r="F259" s="38" t="str">
        <f t="shared" si="77"/>
        <v>DISTRIBUTION</v>
      </c>
      <c r="G259" s="38" t="str">
        <f t="shared" si="77"/>
        <v>AVGERAGE STUDY</v>
      </c>
      <c r="H259" s="38" t="str">
        <f t="shared" si="77"/>
        <v>DS-ML_DIRECT</v>
      </c>
      <c r="I259" s="38">
        <f t="shared" si="77"/>
        <v>0</v>
      </c>
      <c r="J259" s="38" t="str">
        <f t="shared" si="77"/>
        <v>DS-ML_DIRECT</v>
      </c>
      <c r="L259" s="161"/>
      <c r="N259" s="36"/>
      <c r="O259" s="190">
        <v>734.75</v>
      </c>
      <c r="P259" s="190"/>
      <c r="Q259" s="39"/>
      <c r="R259" s="235"/>
      <c r="S259" s="236"/>
      <c r="T259" s="39"/>
      <c r="U259" s="39"/>
      <c r="V259" s="39"/>
    </row>
    <row r="260" spans="1:22" outlineLevel="1">
      <c r="A260" s="31">
        <f>IF(B260="","",COUNTA(B$8:B260))</f>
        <v>230</v>
      </c>
      <c r="B260" s="37" t="str">
        <f t="shared" si="76"/>
        <v>STRUC &amp; IMPROV-DISTR. IND. M &amp; R</v>
      </c>
      <c r="C260" s="187">
        <f t="shared" si="76"/>
        <v>375.6</v>
      </c>
      <c r="D260" s="159">
        <f t="shared" si="78"/>
        <v>0</v>
      </c>
      <c r="E260" s="38">
        <f t="shared" si="77"/>
        <v>0</v>
      </c>
      <c r="F260" s="38" t="str">
        <f t="shared" si="77"/>
        <v>ON SITE</v>
      </c>
      <c r="G260" s="38" t="str">
        <f t="shared" si="77"/>
        <v>CUSTOMER</v>
      </c>
      <c r="H260" s="38">
        <f t="shared" si="77"/>
        <v>0</v>
      </c>
      <c r="I260" s="38">
        <f t="shared" si="77"/>
        <v>0</v>
      </c>
      <c r="J260" s="38" t="str">
        <f t="shared" si="77"/>
        <v>IND_M&amp;R_ACCT 385</v>
      </c>
      <c r="L260" s="161"/>
      <c r="N260" s="36"/>
      <c r="O260" s="190">
        <v>0</v>
      </c>
      <c r="P260" s="190"/>
      <c r="Q260" s="39"/>
      <c r="R260" s="235"/>
      <c r="S260" s="236"/>
      <c r="T260" s="39"/>
      <c r="U260" s="39"/>
      <c r="V260" s="39"/>
    </row>
    <row r="261" spans="1:22" outlineLevel="1">
      <c r="A261" s="31">
        <f>IF(B261="","",COUNTA(B$8:B261))</f>
        <v>231</v>
      </c>
      <c r="B261" s="37" t="str">
        <f t="shared" si="76"/>
        <v>STRUC &amp; IMPROV-OTHER DISTR. SYSTEMS</v>
      </c>
      <c r="C261" s="187">
        <f t="shared" si="76"/>
        <v>375.7</v>
      </c>
      <c r="D261" s="159">
        <f t="shared" si="78"/>
        <v>244370</v>
      </c>
      <c r="E261" s="38" t="str">
        <f t="shared" si="77"/>
        <v>INT_DISTPT_SUBTOTAL</v>
      </c>
      <c r="F261" s="38">
        <f t="shared" si="77"/>
        <v>0</v>
      </c>
      <c r="G261" s="38">
        <f t="shared" si="77"/>
        <v>0</v>
      </c>
      <c r="H261" s="38">
        <f t="shared" si="77"/>
        <v>0</v>
      </c>
      <c r="I261" s="38">
        <f t="shared" si="77"/>
        <v>0</v>
      </c>
      <c r="J261" s="38">
        <f t="shared" si="77"/>
        <v>0</v>
      </c>
      <c r="L261" s="161"/>
      <c r="N261" s="36"/>
      <c r="O261" s="190">
        <v>244370</v>
      </c>
      <c r="P261" s="190"/>
      <c r="Q261" s="39"/>
      <c r="R261" s="235"/>
      <c r="S261" s="236"/>
      <c r="T261" s="39"/>
      <c r="U261" s="39"/>
      <c r="V261" s="39"/>
    </row>
    <row r="262" spans="1:22" outlineLevel="1">
      <c r="A262" s="31">
        <f>IF(B262="","",COUNTA(B$8:B262))</f>
        <v>232</v>
      </c>
      <c r="B262" s="37" t="str">
        <f t="shared" si="76"/>
        <v>STRUC &amp; IMPROV-OTHER DISTR SYS-ILP</v>
      </c>
      <c r="C262" s="187">
        <f t="shared" si="76"/>
        <v>375.71</v>
      </c>
      <c r="D262" s="159">
        <f t="shared" si="78"/>
        <v>56922.48</v>
      </c>
      <c r="E262" s="38" t="str">
        <f t="shared" si="77"/>
        <v>INT_DISTPT_SUBTOTAL</v>
      </c>
      <c r="F262" s="38">
        <f t="shared" si="77"/>
        <v>0</v>
      </c>
      <c r="G262" s="38">
        <f t="shared" si="77"/>
        <v>0</v>
      </c>
      <c r="H262" s="38">
        <f t="shared" si="77"/>
        <v>0</v>
      </c>
      <c r="I262" s="38">
        <f t="shared" si="77"/>
        <v>0</v>
      </c>
      <c r="J262" s="38">
        <f t="shared" si="77"/>
        <v>0</v>
      </c>
      <c r="L262" s="161"/>
      <c r="N262" s="36"/>
      <c r="O262" s="190">
        <v>56922.48</v>
      </c>
      <c r="P262" s="190"/>
      <c r="Q262" s="39"/>
      <c r="R262" s="235"/>
      <c r="S262" s="236"/>
      <c r="T262" s="39"/>
      <c r="U262" s="39"/>
      <c r="V262" s="39"/>
    </row>
    <row r="263" spans="1:22" outlineLevel="1">
      <c r="A263" s="31">
        <f>IF(B263="","",COUNTA(B$8:B263))</f>
        <v>233</v>
      </c>
      <c r="B263" s="37" t="str">
        <f t="shared" si="76"/>
        <v>STRUC &amp; IMPROV-COMMUNICATIONS</v>
      </c>
      <c r="C263" s="187">
        <f t="shared" si="76"/>
        <v>375.8</v>
      </c>
      <c r="D263" s="159">
        <f t="shared" si="78"/>
        <v>2784</v>
      </c>
      <c r="E263" s="38">
        <f t="shared" si="77"/>
        <v>0</v>
      </c>
      <c r="F263" s="38" t="str">
        <f t="shared" si="77"/>
        <v>DISTRIBUTION</v>
      </c>
      <c r="G263" s="38" t="str">
        <f t="shared" si="77"/>
        <v>AVGERAGE STUDY</v>
      </c>
      <c r="H263" s="38" t="str">
        <f t="shared" si="77"/>
        <v>AVG_DESIGN DAY_DEM-COMM_DEMAND</v>
      </c>
      <c r="I263" s="38">
        <f t="shared" si="77"/>
        <v>0</v>
      </c>
      <c r="J263" s="38" t="str">
        <f t="shared" si="77"/>
        <v>CUSTOMERS EXCL DS-ML</v>
      </c>
      <c r="L263" s="161"/>
      <c r="N263" s="36"/>
      <c r="O263" s="190">
        <v>2784</v>
      </c>
      <c r="P263" s="190"/>
      <c r="Q263" s="39"/>
      <c r="R263" s="235"/>
      <c r="S263" s="236"/>
      <c r="T263" s="39"/>
      <c r="U263" s="39"/>
      <c r="V263" s="39"/>
    </row>
    <row r="264" spans="1:22" outlineLevel="1">
      <c r="A264" s="31">
        <f>IF(B264="","",COUNTA(B$8:B264))</f>
        <v>234</v>
      </c>
      <c r="B264" s="37" t="str">
        <f t="shared" si="76"/>
        <v>MAINS (Less SMRP)</v>
      </c>
      <c r="C264" s="187">
        <f t="shared" si="76"/>
        <v>376</v>
      </c>
      <c r="D264" s="159">
        <f t="shared" si="78"/>
        <v>7619697.2400000002</v>
      </c>
      <c r="E264" s="38">
        <f t="shared" si="77"/>
        <v>0</v>
      </c>
      <c r="F264" s="38" t="str">
        <f t="shared" si="77"/>
        <v>DISTRIBUTION</v>
      </c>
      <c r="G264" s="38" t="str">
        <f t="shared" si="77"/>
        <v>AVGERAGE STUDY</v>
      </c>
      <c r="H264" s="38" t="str">
        <f t="shared" si="77"/>
        <v>AVG_DESIGN DAY_DEM-COMM_DEMAND</v>
      </c>
      <c r="I264" s="38">
        <f t="shared" si="77"/>
        <v>0</v>
      </c>
      <c r="J264" s="38" t="str">
        <f t="shared" si="77"/>
        <v>CUSTOMERS EXCL DS-ML</v>
      </c>
      <c r="L264" s="161"/>
      <c r="N264" s="36"/>
      <c r="O264" s="190">
        <v>7619697.2400000002</v>
      </c>
      <c r="P264" s="190"/>
      <c r="Q264" s="39"/>
      <c r="R264" s="235"/>
      <c r="S264" s="236"/>
      <c r="T264" s="39"/>
      <c r="U264" s="39"/>
      <c r="V264" s="39"/>
    </row>
    <row r="265" spans="1:22" outlineLevel="1">
      <c r="A265" s="31">
        <f>IF(B265="","",COUNTA(B$8:B265))</f>
        <v>235</v>
      </c>
      <c r="B265" s="37" t="str">
        <f t="shared" ref="B265:C265" si="79">B99</f>
        <v>MAINS - DS-ML DIRECT ASSIGNMENT</v>
      </c>
      <c r="C265" s="187">
        <f t="shared" si="79"/>
        <v>376</v>
      </c>
      <c r="D265" s="159">
        <f t="shared" ref="D265:D276" si="80">CHOOSE($R$2,O265,P265,Q265)</f>
        <v>141.97999999999999</v>
      </c>
      <c r="E265" s="38">
        <f t="shared" ref="E265:J265" si="81">E99</f>
        <v>0</v>
      </c>
      <c r="F265" s="38" t="str">
        <f t="shared" si="81"/>
        <v>DISTRIBUTION</v>
      </c>
      <c r="G265" s="38" t="str">
        <f t="shared" si="81"/>
        <v>AVGERAGE STUDY</v>
      </c>
      <c r="H265" s="38" t="str">
        <f t="shared" si="81"/>
        <v>DS-ML_DIRECT</v>
      </c>
      <c r="I265" s="38">
        <f t="shared" si="81"/>
        <v>0</v>
      </c>
      <c r="J265" s="38" t="str">
        <f t="shared" si="81"/>
        <v>DS-ML_DIRECT</v>
      </c>
      <c r="L265" s="161"/>
      <c r="N265" s="36"/>
      <c r="O265" s="190">
        <v>141.97999999999999</v>
      </c>
      <c r="P265" s="190"/>
      <c r="Q265" s="39"/>
      <c r="R265" s="235"/>
      <c r="S265" s="236"/>
      <c r="T265" s="39"/>
      <c r="U265" s="39"/>
      <c r="V265" s="39"/>
    </row>
    <row r="266" spans="1:22" outlineLevel="1">
      <c r="A266" s="31">
        <f>IF(B266="","",COUNTA(B$8:B266))</f>
        <v>236</v>
      </c>
      <c r="B266" s="37" t="str">
        <f t="shared" ref="B266:C266" si="82">B100</f>
        <v>M &amp; R STATION EQUIP-GENERAL</v>
      </c>
      <c r="C266" s="187">
        <f t="shared" si="82"/>
        <v>378.1</v>
      </c>
      <c r="D266" s="159">
        <f t="shared" si="80"/>
        <v>-5700</v>
      </c>
      <c r="E266" s="38">
        <f t="shared" ref="E266:J266" si="83">E100</f>
        <v>0</v>
      </c>
      <c r="F266" s="38" t="str">
        <f t="shared" si="83"/>
        <v>DISTRIBUTION</v>
      </c>
      <c r="G266" s="38" t="str">
        <f t="shared" si="83"/>
        <v>AVGERAGE STUDY</v>
      </c>
      <c r="H266" s="38" t="str">
        <f t="shared" si="83"/>
        <v>AVG_DESIGN DAY_DEM-COMM_DEMAND</v>
      </c>
      <c r="I266" s="38">
        <f t="shared" si="83"/>
        <v>0</v>
      </c>
      <c r="J266" s="38" t="str">
        <f t="shared" si="83"/>
        <v>CUSTOMERS EXCL DS-ML</v>
      </c>
      <c r="L266" s="161"/>
      <c r="N266" s="36"/>
      <c r="O266" s="190">
        <v>-5700</v>
      </c>
      <c r="P266" s="190"/>
      <c r="Q266" s="39"/>
      <c r="R266" s="235"/>
      <c r="S266" s="236"/>
      <c r="T266" s="39"/>
      <c r="U266" s="39"/>
      <c r="V266" s="39"/>
    </row>
    <row r="267" spans="1:22" outlineLevel="1">
      <c r="A267" s="31">
        <f>IF(B267="","",COUNTA(B$8:B267))</f>
        <v>237</v>
      </c>
      <c r="B267" s="37" t="str">
        <f t="shared" ref="B267:C267" si="84">B101</f>
        <v>M &amp; R STA EQUIP-GENERAL-REGULATING (Less SMRP)</v>
      </c>
      <c r="C267" s="187">
        <f t="shared" si="84"/>
        <v>378.2</v>
      </c>
      <c r="D267" s="159">
        <f t="shared" si="80"/>
        <v>978778.32</v>
      </c>
      <c r="E267" s="38">
        <f t="shared" ref="E267:J267" si="85">E101</f>
        <v>0</v>
      </c>
      <c r="F267" s="38" t="str">
        <f t="shared" si="85"/>
        <v>DISTRIBUTION</v>
      </c>
      <c r="G267" s="38" t="str">
        <f t="shared" si="85"/>
        <v>AVGERAGE STUDY</v>
      </c>
      <c r="H267" s="38" t="str">
        <f t="shared" si="85"/>
        <v>AVG_DESIGN DAY_DEM-COMM_DEMAND</v>
      </c>
      <c r="I267" s="38">
        <f t="shared" si="85"/>
        <v>0</v>
      </c>
      <c r="J267" s="38" t="str">
        <f t="shared" si="85"/>
        <v>CUSTOMERS EXCL DS-ML</v>
      </c>
      <c r="L267" s="161"/>
      <c r="N267" s="36"/>
      <c r="O267" s="190">
        <v>978778.32</v>
      </c>
      <c r="P267" s="190"/>
      <c r="Q267" s="39"/>
      <c r="R267" s="235"/>
      <c r="S267" s="236"/>
      <c r="T267" s="39"/>
      <c r="U267" s="39"/>
      <c r="V267" s="39"/>
    </row>
    <row r="268" spans="1:22" outlineLevel="1">
      <c r="A268" s="31">
        <f>IF(B268="","",COUNTA(B$8:B268))</f>
        <v>238</v>
      </c>
      <c r="B268" s="37" t="str">
        <f t="shared" ref="B268:C268" si="86">B102</f>
        <v>M &amp; R STA EQUIP REG FMV</v>
      </c>
      <c r="C268" s="187">
        <f t="shared" si="86"/>
        <v>378.21</v>
      </c>
      <c r="D268" s="159">
        <f t="shared" si="80"/>
        <v>-25730.039999999994</v>
      </c>
      <c r="E268" s="38">
        <f t="shared" ref="E268:J268" si="87">E102</f>
        <v>0</v>
      </c>
      <c r="F268" s="38" t="str">
        <f t="shared" si="87"/>
        <v>DISTRIBUTION</v>
      </c>
      <c r="G268" s="38" t="str">
        <f t="shared" si="87"/>
        <v>AVGERAGE STUDY</v>
      </c>
      <c r="H268" s="38" t="str">
        <f t="shared" si="87"/>
        <v>AVG_DESIGN DAY_DEM-COMM_DEMAND</v>
      </c>
      <c r="I268" s="38">
        <f t="shared" si="87"/>
        <v>0</v>
      </c>
      <c r="J268" s="38" t="str">
        <f t="shared" si="87"/>
        <v>CUSTOMERS EXCL DS-ML</v>
      </c>
      <c r="L268" s="161"/>
      <c r="N268" s="36"/>
      <c r="O268" s="190">
        <v>-25730.039999999994</v>
      </c>
      <c r="P268" s="190"/>
      <c r="Q268" s="39"/>
      <c r="R268" s="235"/>
      <c r="S268" s="236"/>
      <c r="T268" s="39"/>
      <c r="U268" s="39"/>
      <c r="V268" s="39"/>
    </row>
    <row r="269" spans="1:22" outlineLevel="1">
      <c r="A269" s="31">
        <f>IF(B269="","",COUNTA(B$8:B269))</f>
        <v>239</v>
      </c>
      <c r="B269" s="37" t="str">
        <f t="shared" ref="B269:C269" si="88">B103</f>
        <v>M &amp; R STA EQUIP-GEN-LOCAL GAS PURCH</v>
      </c>
      <c r="C269" s="187">
        <f t="shared" si="88"/>
        <v>378.3</v>
      </c>
      <c r="D269" s="159">
        <f t="shared" si="80"/>
        <v>1500</v>
      </c>
      <c r="E269" s="38">
        <f t="shared" ref="E269:J269" si="89">E103</f>
        <v>0</v>
      </c>
      <c r="F269" s="38" t="str">
        <f t="shared" si="89"/>
        <v>DISTRIBUTION</v>
      </c>
      <c r="G269" s="38" t="str">
        <f t="shared" si="89"/>
        <v>AVGERAGE STUDY</v>
      </c>
      <c r="H269" s="38" t="str">
        <f t="shared" si="89"/>
        <v>AVG_DESIGN DAY_DEM-COMM_DEMAND</v>
      </c>
      <c r="I269" s="38">
        <f t="shared" si="89"/>
        <v>0</v>
      </c>
      <c r="J269" s="38" t="str">
        <f t="shared" si="89"/>
        <v>CUSTOMERS EXCL DS-ML</v>
      </c>
      <c r="L269" s="161"/>
      <c r="N269" s="36"/>
      <c r="O269" s="190">
        <v>1500</v>
      </c>
      <c r="P269" s="190"/>
      <c r="Q269" s="39"/>
      <c r="R269" s="235"/>
      <c r="S269" s="236"/>
      <c r="T269" s="39"/>
      <c r="U269" s="39"/>
      <c r="V269" s="39"/>
    </row>
    <row r="270" spans="1:22" outlineLevel="1">
      <c r="A270" s="31">
        <f>IF(B270="","",COUNTA(B$8:B270))</f>
        <v>240</v>
      </c>
      <c r="B270" s="37" t="str">
        <f t="shared" ref="B270:C270" si="90">B104</f>
        <v>Measuring and regulating station equipment—city gate check stations</v>
      </c>
      <c r="C270" s="187">
        <f t="shared" si="90"/>
        <v>379.1</v>
      </c>
      <c r="D270" s="159">
        <f t="shared" si="80"/>
        <v>39480</v>
      </c>
      <c r="E270" s="38">
        <f t="shared" ref="E270:J270" si="91">E104</f>
        <v>0</v>
      </c>
      <c r="F270" s="38" t="str">
        <f t="shared" si="91"/>
        <v>DISTRIBUTION</v>
      </c>
      <c r="G270" s="38" t="str">
        <f t="shared" si="91"/>
        <v>AVGERAGE STUDY</v>
      </c>
      <c r="H270" s="38" t="str">
        <f t="shared" si="91"/>
        <v>AVG_DESIGN DAY_DEM-COMM_DEMAND</v>
      </c>
      <c r="I270" s="38">
        <f t="shared" si="91"/>
        <v>0</v>
      </c>
      <c r="J270" s="38" t="str">
        <f t="shared" si="91"/>
        <v>CUSTOMERS EXCL DS-ML</v>
      </c>
      <c r="L270" s="161"/>
      <c r="N270" s="36"/>
      <c r="O270" s="190">
        <v>39480</v>
      </c>
      <c r="P270" s="190"/>
      <c r="Q270" s="39"/>
      <c r="R270" s="235"/>
      <c r="S270" s="236"/>
      <c r="T270" s="39"/>
      <c r="U270" s="39"/>
      <c r="V270" s="39"/>
    </row>
    <row r="271" spans="1:22" outlineLevel="1">
      <c r="A271" s="31">
        <f>IF(B271="","",COUNTA(B$8:B271))</f>
        <v>241</v>
      </c>
      <c r="B271" s="37" t="str">
        <f t="shared" ref="B271:C271" si="92">B105</f>
        <v>SERVICES (Less SMRP)</v>
      </c>
      <c r="C271" s="187">
        <f t="shared" si="92"/>
        <v>380</v>
      </c>
      <c r="D271" s="159">
        <f t="shared" si="80"/>
        <v>10721393.67</v>
      </c>
      <c r="E271" s="38">
        <f t="shared" ref="E271:J271" si="93">E105</f>
        <v>0</v>
      </c>
      <c r="F271" s="38" t="str">
        <f t="shared" si="93"/>
        <v>ON SITE</v>
      </c>
      <c r="G271" s="38" t="str">
        <f t="shared" si="93"/>
        <v>CUSTOMER</v>
      </c>
      <c r="H271" s="38">
        <f t="shared" si="93"/>
        <v>0</v>
      </c>
      <c r="I271" s="38">
        <f t="shared" si="93"/>
        <v>0</v>
      </c>
      <c r="J271" s="38" t="str">
        <f t="shared" si="93"/>
        <v>SERVICES_ACCT 380</v>
      </c>
      <c r="L271" s="161"/>
      <c r="N271" s="36"/>
      <c r="O271" s="190">
        <v>10721393.67</v>
      </c>
      <c r="P271" s="190"/>
      <c r="Q271" s="39"/>
      <c r="R271" s="235"/>
      <c r="S271" s="236"/>
      <c r="T271" s="39"/>
      <c r="U271" s="39"/>
      <c r="V271" s="39"/>
    </row>
    <row r="272" spans="1:22" outlineLevel="1">
      <c r="A272" s="31">
        <f>IF(B272="","",COUNTA(B$8:B272))</f>
        <v>242</v>
      </c>
      <c r="B272" s="37" t="str">
        <f t="shared" ref="B272:C272" si="94">B106</f>
        <v>METERS</v>
      </c>
      <c r="C272" s="187">
        <f t="shared" si="94"/>
        <v>381</v>
      </c>
      <c r="D272" s="159">
        <f t="shared" si="80"/>
        <v>745856</v>
      </c>
      <c r="E272" s="38">
        <f t="shared" ref="E272:J272" si="95">E106</f>
        <v>0</v>
      </c>
      <c r="F272" s="38" t="str">
        <f t="shared" si="95"/>
        <v>ON SITE</v>
      </c>
      <c r="G272" s="38" t="str">
        <f t="shared" si="95"/>
        <v>CUSTOMER</v>
      </c>
      <c r="H272" s="38">
        <f t="shared" si="95"/>
        <v>0</v>
      </c>
      <c r="I272" s="38">
        <f t="shared" si="95"/>
        <v>0</v>
      </c>
      <c r="J272" s="38" t="str">
        <f t="shared" si="95"/>
        <v>METERS_ACCT 381</v>
      </c>
      <c r="L272" s="161"/>
      <c r="N272" s="36"/>
      <c r="O272" s="190">
        <v>745856</v>
      </c>
      <c r="P272" s="190"/>
      <c r="Q272" s="39"/>
      <c r="R272" s="235"/>
      <c r="S272" s="236"/>
      <c r="T272" s="39"/>
      <c r="U272" s="39"/>
      <c r="V272" s="39"/>
    </row>
    <row r="273" spans="1:22" outlineLevel="1">
      <c r="A273" s="31">
        <f>IF(B273="","",COUNTA(B$8:B273))</f>
        <v>243</v>
      </c>
      <c r="B273" s="37" t="str">
        <f t="shared" ref="B273:C273" si="96">B107</f>
        <v>METERS - AMI</v>
      </c>
      <c r="C273" s="187">
        <f t="shared" si="96"/>
        <v>381.1</v>
      </c>
      <c r="D273" s="159">
        <f t="shared" si="80"/>
        <v>677700</v>
      </c>
      <c r="E273" s="38">
        <f t="shared" ref="E273:J273" si="97">E107</f>
        <v>0</v>
      </c>
      <c r="F273" s="38" t="str">
        <f t="shared" si="97"/>
        <v>ON SITE</v>
      </c>
      <c r="G273" s="38" t="str">
        <f t="shared" si="97"/>
        <v>CUSTOMER</v>
      </c>
      <c r="H273" s="38">
        <f t="shared" si="97"/>
        <v>0</v>
      </c>
      <c r="I273" s="38">
        <f t="shared" si="97"/>
        <v>0</v>
      </c>
      <c r="J273" s="38" t="str">
        <f t="shared" si="97"/>
        <v>METERS_ACCT 381</v>
      </c>
      <c r="L273" s="161"/>
      <c r="N273" s="36"/>
      <c r="O273" s="190">
        <v>677700</v>
      </c>
      <c r="P273" s="190"/>
      <c r="Q273" s="39"/>
      <c r="R273" s="235"/>
      <c r="S273" s="236"/>
      <c r="T273" s="39"/>
      <c r="U273" s="39"/>
      <c r="V273" s="39"/>
    </row>
    <row r="274" spans="1:22" outlineLevel="1">
      <c r="A274" s="31">
        <f>IF(B274="","",COUNTA(B$8:B274))</f>
        <v>244</v>
      </c>
      <c r="B274" s="37" t="str">
        <f t="shared" ref="B274:C274" si="98">B108</f>
        <v>METER INSTALLATIONS (Less SMRP)</v>
      </c>
      <c r="C274" s="187">
        <f t="shared" si="98"/>
        <v>382</v>
      </c>
      <c r="D274" s="159">
        <f t="shared" si="80"/>
        <v>244863.75</v>
      </c>
      <c r="E274" s="38">
        <f t="shared" ref="E274:J274" si="99">E108</f>
        <v>0</v>
      </c>
      <c r="F274" s="38" t="str">
        <f t="shared" si="99"/>
        <v>ON SITE</v>
      </c>
      <c r="G274" s="38" t="str">
        <f t="shared" si="99"/>
        <v>CUSTOMER</v>
      </c>
      <c r="H274" s="38">
        <f t="shared" si="99"/>
        <v>0</v>
      </c>
      <c r="I274" s="38">
        <f t="shared" si="99"/>
        <v>0</v>
      </c>
      <c r="J274" s="38" t="str">
        <f t="shared" si="99"/>
        <v>METERS_ACCT 381</v>
      </c>
      <c r="L274" s="161"/>
      <c r="N274" s="36"/>
      <c r="O274" s="190">
        <v>244863.75</v>
      </c>
      <c r="P274" s="190"/>
      <c r="Q274" s="39"/>
      <c r="R274" s="235"/>
      <c r="S274" s="236"/>
      <c r="T274" s="39"/>
      <c r="U274" s="39"/>
      <c r="V274" s="39"/>
    </row>
    <row r="275" spans="1:22" outlineLevel="1">
      <c r="A275" s="31">
        <f>IF(B275="","",COUNTA(B$8:B275))</f>
        <v>245</v>
      </c>
      <c r="B275" s="37" t="str">
        <f t="shared" ref="B275:C275" si="100">B109</f>
        <v>HOUSE REGULATORS (Less SMRP)</v>
      </c>
      <c r="C275" s="187">
        <f t="shared" si="100"/>
        <v>383</v>
      </c>
      <c r="D275" s="159">
        <f t="shared" si="80"/>
        <v>171842.73</v>
      </c>
      <c r="E275" s="38">
        <f t="shared" ref="E275:J275" si="101">E109</f>
        <v>0</v>
      </c>
      <c r="F275" s="38" t="str">
        <f t="shared" si="101"/>
        <v>ON SITE</v>
      </c>
      <c r="G275" s="38" t="str">
        <f t="shared" si="101"/>
        <v>CUSTOMER</v>
      </c>
      <c r="H275" s="38">
        <f t="shared" si="101"/>
        <v>0</v>
      </c>
      <c r="I275" s="38">
        <f t="shared" si="101"/>
        <v>0</v>
      </c>
      <c r="J275" s="38" t="str">
        <f t="shared" si="101"/>
        <v>METERS_ACCT 381</v>
      </c>
      <c r="L275" s="161"/>
      <c r="N275" s="36"/>
      <c r="O275" s="190">
        <v>171842.73</v>
      </c>
      <c r="P275" s="190"/>
      <c r="Q275" s="39"/>
      <c r="R275" s="235"/>
      <c r="S275" s="236"/>
      <c r="T275" s="39"/>
      <c r="U275" s="39"/>
      <c r="V275" s="39"/>
    </row>
    <row r="276" spans="1:22" outlineLevel="1">
      <c r="A276" s="31">
        <f>IF(B276="","",COUNTA(B$8:B276))</f>
        <v>246</v>
      </c>
      <c r="B276" s="37" t="str">
        <f t="shared" ref="B276:C276" si="102">B110</f>
        <v>HOUSE REGULATOR INSTALLATIONS</v>
      </c>
      <c r="C276" s="187">
        <f t="shared" si="102"/>
        <v>384</v>
      </c>
      <c r="D276" s="159">
        <f t="shared" si="80"/>
        <v>41496</v>
      </c>
      <c r="E276" s="38">
        <f t="shared" ref="E276:J276" si="103">E110</f>
        <v>0</v>
      </c>
      <c r="F276" s="38" t="str">
        <f t="shared" si="103"/>
        <v>ON SITE</v>
      </c>
      <c r="G276" s="38" t="str">
        <f t="shared" si="103"/>
        <v>CUSTOMER</v>
      </c>
      <c r="H276" s="38">
        <f t="shared" si="103"/>
        <v>0</v>
      </c>
      <c r="I276" s="38">
        <f t="shared" si="103"/>
        <v>0</v>
      </c>
      <c r="J276" s="38" t="str">
        <f t="shared" si="103"/>
        <v>METERS_ACCT 381</v>
      </c>
      <c r="L276" s="161"/>
      <c r="N276" s="36"/>
      <c r="O276" s="190">
        <v>41496</v>
      </c>
      <c r="P276" s="190"/>
      <c r="Q276" s="39"/>
      <c r="R276" s="235"/>
      <c r="S276" s="236"/>
      <c r="T276" s="39"/>
      <c r="U276" s="39"/>
      <c r="V276" s="39"/>
    </row>
    <row r="277" spans="1:22" outlineLevel="1">
      <c r="A277" s="31">
        <f>IF(B277="","",COUNTA(B$8:B277))</f>
        <v>247</v>
      </c>
      <c r="B277" s="37" t="str">
        <f t="shared" ref="B277:C285" si="104">B111</f>
        <v>INDUSTRIAL M &amp; R STATION EQUIPMENT</v>
      </c>
      <c r="C277" s="187">
        <f t="shared" si="104"/>
        <v>385</v>
      </c>
      <c r="D277" s="159">
        <f t="shared" si="78"/>
        <v>320823.94</v>
      </c>
      <c r="E277" s="38">
        <f t="shared" ref="E277:J282" si="105">E111</f>
        <v>0</v>
      </c>
      <c r="F277" s="38" t="str">
        <f t="shared" si="105"/>
        <v>ON SITE</v>
      </c>
      <c r="G277" s="38" t="str">
        <f t="shared" si="105"/>
        <v>CUSTOMER</v>
      </c>
      <c r="H277" s="38">
        <f t="shared" si="105"/>
        <v>0</v>
      </c>
      <c r="I277" s="38">
        <f t="shared" si="105"/>
        <v>0</v>
      </c>
      <c r="J277" s="38" t="str">
        <f t="shared" si="105"/>
        <v>IND_M&amp;R_ACCT 385</v>
      </c>
      <c r="L277" s="161"/>
      <c r="N277" s="36"/>
      <c r="O277" s="190">
        <v>320823.94</v>
      </c>
      <c r="P277" s="190"/>
      <c r="Q277" s="39"/>
      <c r="R277" s="235"/>
      <c r="S277" s="236"/>
      <c r="T277" s="39"/>
      <c r="U277" s="39"/>
      <c r="V277" s="39"/>
    </row>
    <row r="278" spans="1:22" outlineLevel="1">
      <c r="A278" s="31">
        <f>IF(B278="","",COUNTA(B$8:B278))</f>
        <v>248</v>
      </c>
      <c r="B278" s="37" t="str">
        <f t="shared" si="104"/>
        <v>INDUSTRIAL M &amp; R STATION EQUIPMENT - DS-ML DIRECT ASSIGNMENT</v>
      </c>
      <c r="C278" s="187">
        <f t="shared" si="104"/>
        <v>385</v>
      </c>
      <c r="D278" s="159">
        <f t="shared" si="78"/>
        <v>27232.06</v>
      </c>
      <c r="E278" s="38">
        <f t="shared" si="105"/>
        <v>0</v>
      </c>
      <c r="F278" s="38" t="str">
        <f t="shared" si="105"/>
        <v>ON SITE</v>
      </c>
      <c r="G278" s="38" t="str">
        <f t="shared" si="105"/>
        <v>CUSTOMER</v>
      </c>
      <c r="H278" s="38">
        <f t="shared" si="105"/>
        <v>0</v>
      </c>
      <c r="I278" s="38">
        <f t="shared" si="105"/>
        <v>0</v>
      </c>
      <c r="J278" s="38" t="str">
        <f t="shared" si="105"/>
        <v>DS-ML_DIRECT</v>
      </c>
      <c r="L278" s="161"/>
      <c r="N278" s="36"/>
      <c r="O278" s="190">
        <v>27232.06</v>
      </c>
      <c r="P278" s="190"/>
      <c r="Q278" s="39"/>
      <c r="R278" s="235"/>
      <c r="S278" s="236"/>
      <c r="T278" s="39"/>
      <c r="U278" s="39"/>
      <c r="V278" s="39"/>
    </row>
    <row r="279" spans="1:22" outlineLevel="1">
      <c r="A279" s="31">
        <f>IF(B279="","",COUNTA(B$8:B279))</f>
        <v>249</v>
      </c>
      <c r="B279" s="37" t="str">
        <f t="shared" si="104"/>
        <v>OTHER EQUIP-ODORIZATION</v>
      </c>
      <c r="C279" s="187">
        <f t="shared" si="104"/>
        <v>387.2</v>
      </c>
      <c r="D279" s="159">
        <f t="shared" si="78"/>
        <v>0</v>
      </c>
      <c r="E279" s="38" t="str">
        <f t="shared" si="105"/>
        <v>INT_DISTPT_SUBTOTAL</v>
      </c>
      <c r="F279" s="38">
        <f t="shared" si="105"/>
        <v>0</v>
      </c>
      <c r="G279" s="38">
        <f t="shared" si="105"/>
        <v>0</v>
      </c>
      <c r="H279" s="38">
        <f t="shared" si="105"/>
        <v>0</v>
      </c>
      <c r="I279" s="38">
        <f t="shared" si="105"/>
        <v>0</v>
      </c>
      <c r="J279" s="38">
        <f t="shared" si="105"/>
        <v>0</v>
      </c>
      <c r="L279" s="161"/>
      <c r="N279" s="36"/>
      <c r="O279" s="190">
        <v>0</v>
      </c>
      <c r="P279" s="190"/>
      <c r="Q279" s="39"/>
      <c r="R279" s="235"/>
      <c r="S279" s="236"/>
      <c r="T279" s="39"/>
      <c r="U279" s="39"/>
      <c r="V279" s="39"/>
    </row>
    <row r="280" spans="1:22" outlineLevel="1">
      <c r="A280" s="31">
        <f>IF(B280="","",COUNTA(B$8:B280))</f>
        <v>250</v>
      </c>
      <c r="B280" s="37" t="str">
        <f t="shared" si="104"/>
        <v>OTHER EQUIP-TELEPHONE</v>
      </c>
      <c r="C280" s="187">
        <f t="shared" si="104"/>
        <v>387.41</v>
      </c>
      <c r="D280" s="159">
        <f t="shared" si="78"/>
        <v>12924</v>
      </c>
      <c r="E280" s="38" t="str">
        <f t="shared" si="105"/>
        <v>INT_DISTPT_SUBTOTAL</v>
      </c>
      <c r="F280" s="38">
        <f t="shared" si="105"/>
        <v>0</v>
      </c>
      <c r="G280" s="38">
        <f t="shared" si="105"/>
        <v>0</v>
      </c>
      <c r="H280" s="38">
        <f t="shared" si="105"/>
        <v>0</v>
      </c>
      <c r="I280" s="38">
        <f t="shared" si="105"/>
        <v>0</v>
      </c>
      <c r="J280" s="38">
        <f t="shared" si="105"/>
        <v>0</v>
      </c>
      <c r="L280" s="161"/>
      <c r="N280" s="36"/>
      <c r="O280" s="190">
        <v>12924</v>
      </c>
      <c r="P280" s="190"/>
      <c r="Q280" s="39"/>
      <c r="R280" s="235"/>
      <c r="S280" s="236"/>
      <c r="T280" s="39"/>
      <c r="U280" s="39"/>
      <c r="V280" s="39"/>
    </row>
    <row r="281" spans="1:22" outlineLevel="1">
      <c r="A281" s="31">
        <f>IF(B281="","",COUNTA(B$8:B281))</f>
        <v>251</v>
      </c>
      <c r="B281" s="37" t="str">
        <f t="shared" si="104"/>
        <v>OTHER EQUIPMENT-RADIO</v>
      </c>
      <c r="C281" s="187">
        <f t="shared" si="104"/>
        <v>387.42</v>
      </c>
      <c r="D281" s="159">
        <f t="shared" si="78"/>
        <v>20796</v>
      </c>
      <c r="E281" s="38" t="str">
        <f t="shared" si="105"/>
        <v>INT_DISTPT_SUBTOTAL</v>
      </c>
      <c r="F281" s="38">
        <f t="shared" si="105"/>
        <v>0</v>
      </c>
      <c r="G281" s="38">
        <f t="shared" si="105"/>
        <v>0</v>
      </c>
      <c r="H281" s="38">
        <f t="shared" si="105"/>
        <v>0</v>
      </c>
      <c r="I281" s="38">
        <f t="shared" si="105"/>
        <v>0</v>
      </c>
      <c r="J281" s="38">
        <f t="shared" si="105"/>
        <v>0</v>
      </c>
      <c r="L281" s="161"/>
      <c r="N281" s="36"/>
      <c r="O281" s="190">
        <v>20796</v>
      </c>
      <c r="P281" s="190"/>
      <c r="Q281" s="39"/>
      <c r="R281" s="235"/>
      <c r="S281" s="236"/>
      <c r="T281" s="39"/>
      <c r="U281" s="39"/>
      <c r="V281" s="39"/>
    </row>
    <row r="282" spans="1:22" outlineLevel="1">
      <c r="A282" s="31">
        <f>IF(B282="","",COUNTA(B$8:B282))</f>
        <v>252</v>
      </c>
      <c r="B282" s="37" t="str">
        <f t="shared" si="104"/>
        <v>OTHER EQUIP-OTHER COMMUNICATION</v>
      </c>
      <c r="C282" s="187">
        <f t="shared" si="104"/>
        <v>387.44</v>
      </c>
      <c r="D282" s="159">
        <f t="shared" si="78"/>
        <v>6180</v>
      </c>
      <c r="E282" s="38" t="str">
        <f t="shared" si="105"/>
        <v>INT_DISTPT_SUBTOTAL</v>
      </c>
      <c r="F282" s="38">
        <f t="shared" si="105"/>
        <v>0</v>
      </c>
      <c r="G282" s="38">
        <f t="shared" si="105"/>
        <v>0</v>
      </c>
      <c r="H282" s="38">
        <f t="shared" si="105"/>
        <v>0</v>
      </c>
      <c r="I282" s="38">
        <f t="shared" si="105"/>
        <v>0</v>
      </c>
      <c r="J282" s="38">
        <f t="shared" si="105"/>
        <v>0</v>
      </c>
      <c r="L282" s="161"/>
      <c r="N282" s="36"/>
      <c r="O282" s="190">
        <v>6180</v>
      </c>
      <c r="P282" s="190"/>
      <c r="Q282" s="39"/>
      <c r="R282" s="235"/>
      <c r="S282" s="236"/>
      <c r="T282" s="39"/>
      <c r="U282" s="39"/>
      <c r="V282" s="39"/>
    </row>
    <row r="283" spans="1:22" outlineLevel="1">
      <c r="A283" s="31">
        <f>IF(B283="","",COUNTA(B$8:B283))</f>
        <v>253</v>
      </c>
      <c r="B283" s="37" t="str">
        <f t="shared" si="104"/>
        <v>OTHER EQUIP-TELEMETERING</v>
      </c>
      <c r="C283" s="187">
        <f t="shared" si="104"/>
        <v>387.45</v>
      </c>
      <c r="D283" s="159">
        <f t="shared" si="78"/>
        <v>322980</v>
      </c>
      <c r="E283" s="38" t="str">
        <f t="shared" ref="E283:J285" si="106">E117</f>
        <v>INT_DISTPT_SUBTOTAL</v>
      </c>
      <c r="F283" s="38">
        <f t="shared" si="106"/>
        <v>0</v>
      </c>
      <c r="G283" s="38">
        <f t="shared" si="106"/>
        <v>0</v>
      </c>
      <c r="H283" s="38">
        <f t="shared" si="106"/>
        <v>0</v>
      </c>
      <c r="I283" s="38">
        <f t="shared" si="106"/>
        <v>0</v>
      </c>
      <c r="J283" s="38">
        <f t="shared" si="106"/>
        <v>0</v>
      </c>
      <c r="L283" s="161"/>
      <c r="N283" s="36"/>
      <c r="O283" s="190">
        <v>322980</v>
      </c>
      <c r="P283" s="190"/>
      <c r="Q283" s="39"/>
      <c r="R283" s="235"/>
      <c r="S283" s="236"/>
      <c r="T283" s="39"/>
      <c r="U283" s="39"/>
      <c r="V283" s="39"/>
    </row>
    <row r="284" spans="1:22" outlineLevel="1">
      <c r="A284" s="31">
        <f>IF(B284="","",COUNTA(B$8:B284))</f>
        <v>254</v>
      </c>
      <c r="B284" s="37" t="str">
        <f t="shared" si="104"/>
        <v>OTHER EQUIP-CUST INFO SERVICE</v>
      </c>
      <c r="C284" s="187">
        <f t="shared" si="104"/>
        <v>387.46</v>
      </c>
      <c r="D284" s="159">
        <f t="shared" si="78"/>
        <v>5640</v>
      </c>
      <c r="E284" s="38" t="str">
        <f t="shared" si="106"/>
        <v>INT_DISTPT_SUBTOTAL</v>
      </c>
      <c r="F284" s="38">
        <f t="shared" si="106"/>
        <v>0</v>
      </c>
      <c r="G284" s="38">
        <f t="shared" si="106"/>
        <v>0</v>
      </c>
      <c r="H284" s="38">
        <f t="shared" si="106"/>
        <v>0</v>
      </c>
      <c r="I284" s="38">
        <f t="shared" si="106"/>
        <v>0</v>
      </c>
      <c r="J284" s="38">
        <f t="shared" si="106"/>
        <v>0</v>
      </c>
      <c r="L284" s="161"/>
      <c r="N284" s="36"/>
      <c r="O284" s="190">
        <v>5640</v>
      </c>
      <c r="P284" s="190"/>
      <c r="Q284" s="39"/>
      <c r="R284" s="235"/>
      <c r="S284" s="236"/>
      <c r="T284" s="39"/>
      <c r="U284" s="39"/>
      <c r="V284" s="39"/>
    </row>
    <row r="285" spans="1:22" outlineLevel="1">
      <c r="A285" s="31">
        <f>IF(B285="","",COUNTA(B$8:B285))</f>
        <v>255</v>
      </c>
      <c r="B285" s="37" t="str">
        <f t="shared" si="104"/>
        <v>GPS PIPE LOCATORS</v>
      </c>
      <c r="C285" s="187">
        <f t="shared" si="104"/>
        <v>387.5</v>
      </c>
      <c r="D285" s="159">
        <f t="shared" si="78"/>
        <v>32136</v>
      </c>
      <c r="E285" s="38" t="str">
        <f t="shared" si="106"/>
        <v>INT_DISTPT_SUBTOTAL</v>
      </c>
      <c r="F285" s="38">
        <f t="shared" si="106"/>
        <v>0</v>
      </c>
      <c r="G285" s="38">
        <f t="shared" si="106"/>
        <v>0</v>
      </c>
      <c r="H285" s="38">
        <f t="shared" si="106"/>
        <v>0</v>
      </c>
      <c r="I285" s="38">
        <f t="shared" si="106"/>
        <v>0</v>
      </c>
      <c r="J285" s="38">
        <f t="shared" si="106"/>
        <v>0</v>
      </c>
      <c r="L285" s="161"/>
      <c r="N285" s="36"/>
      <c r="O285" s="190">
        <v>32136</v>
      </c>
      <c r="P285" s="190"/>
      <c r="Q285" s="39"/>
      <c r="R285" s="235"/>
      <c r="S285" s="236"/>
      <c r="T285" s="39"/>
      <c r="U285" s="39"/>
      <c r="V285" s="39"/>
    </row>
    <row r="286" spans="1:22" outlineLevel="1">
      <c r="A286" s="31">
        <f>IF(B286="","",COUNTA(B$8:B286))</f>
        <v>256</v>
      </c>
      <c r="B286" t="str">
        <f>B54</f>
        <v>Subtotal - Distribution Plant</v>
      </c>
      <c r="D286" s="33">
        <f>SUBTOTAL(9,D252:D285)</f>
        <v>22431719.130000003</v>
      </c>
      <c r="L286" s="72"/>
      <c r="N286" s="36"/>
      <c r="O286" s="190"/>
      <c r="P286" s="190"/>
      <c r="Q286" s="39"/>
      <c r="R286" s="235"/>
      <c r="S286" s="236"/>
      <c r="T286" s="39"/>
      <c r="U286" s="39"/>
      <c r="V286" s="39"/>
    </row>
    <row r="287" spans="1:22" outlineLevel="1">
      <c r="A287" s="31" t="str">
        <f>IF(B287="","",COUNTA(B$8:B287))</f>
        <v/>
      </c>
      <c r="L287" s="72"/>
      <c r="N287" s="36"/>
      <c r="O287" s="190"/>
      <c r="P287" s="190"/>
      <c r="Q287" s="39"/>
      <c r="R287" s="235"/>
      <c r="S287" s="236"/>
      <c r="T287" s="39"/>
      <c r="U287" s="39"/>
      <c r="V287" s="39"/>
    </row>
    <row r="288" spans="1:22" outlineLevel="1">
      <c r="A288" s="31">
        <f>IF(B288="","",COUNTA(B$8:B288))</f>
        <v>257</v>
      </c>
      <c r="B288" s="1" t="str">
        <f>B56</f>
        <v>General Plant</v>
      </c>
      <c r="L288" s="72"/>
      <c r="N288" s="36"/>
      <c r="O288" s="190"/>
      <c r="P288" s="190"/>
      <c r="Q288" s="39"/>
      <c r="R288" s="235"/>
      <c r="S288" s="236"/>
      <c r="T288" s="39"/>
      <c r="U288" s="39"/>
      <c r="V288" s="39"/>
    </row>
    <row r="289" spans="1:22" outlineLevel="1">
      <c r="A289" s="31">
        <f>IF(B289="","",COUNTA(B$8:B289))</f>
        <v>258</v>
      </c>
      <c r="B289" s="37" t="str">
        <f t="shared" ref="B289:C302" si="107">B123</f>
        <v>OFFICE FURN &amp; EQUIP-UNSPECIFIED</v>
      </c>
      <c r="C289" s="17">
        <f t="shared" si="107"/>
        <v>391.1</v>
      </c>
      <c r="D289" s="159">
        <f t="shared" ref="D289:D302" si="108">CHOOSE($R$2,O289,P289,Q289)</f>
        <v>103865</v>
      </c>
      <c r="E289" s="38" t="str">
        <f t="shared" ref="E289:J302" si="109">E123</f>
        <v>INT_DISTPT_SUBTOTAL</v>
      </c>
      <c r="F289" s="38">
        <f t="shared" si="109"/>
        <v>0</v>
      </c>
      <c r="G289" s="38">
        <f t="shared" si="109"/>
        <v>0</v>
      </c>
      <c r="H289" s="38">
        <f t="shared" si="109"/>
        <v>0</v>
      </c>
      <c r="I289" s="38">
        <f t="shared" si="109"/>
        <v>0</v>
      </c>
      <c r="J289" s="38">
        <f t="shared" si="109"/>
        <v>0</v>
      </c>
      <c r="L289" s="161"/>
      <c r="N289" s="36"/>
      <c r="O289" s="190">
        <v>103865</v>
      </c>
      <c r="P289" s="190"/>
      <c r="Q289" s="39"/>
      <c r="R289" s="235"/>
      <c r="S289" s="236"/>
      <c r="T289" s="39"/>
      <c r="U289" s="39"/>
      <c r="V289" s="39"/>
    </row>
    <row r="290" spans="1:22" outlineLevel="1">
      <c r="A290" s="31">
        <f>IF(B290="","",COUNTA(B$8:B290))</f>
        <v>259</v>
      </c>
      <c r="B290" s="37" t="str">
        <f t="shared" si="107"/>
        <v xml:space="preserve">OFFICE FURN &amp; EQUIP-DATA HANDLING </v>
      </c>
      <c r="C290" s="17">
        <f t="shared" si="107"/>
        <v>391.11</v>
      </c>
      <c r="D290" s="159">
        <f t="shared" si="108"/>
        <v>6311.0000000000009</v>
      </c>
      <c r="E290" s="38" t="str">
        <f t="shared" si="109"/>
        <v>INT_DISTPT_SUBTOTAL</v>
      </c>
      <c r="F290" s="38">
        <f t="shared" si="109"/>
        <v>0</v>
      </c>
      <c r="G290" s="38">
        <f t="shared" si="109"/>
        <v>0</v>
      </c>
      <c r="H290" s="38">
        <f t="shared" si="109"/>
        <v>0</v>
      </c>
      <c r="I290" s="38">
        <f t="shared" si="109"/>
        <v>0</v>
      </c>
      <c r="J290" s="38">
        <f t="shared" si="109"/>
        <v>0</v>
      </c>
      <c r="L290" s="161"/>
      <c r="N290" s="36"/>
      <c r="O290" s="190">
        <v>6311.0000000000009</v>
      </c>
      <c r="P290" s="190"/>
      <c r="Q290" s="39"/>
      <c r="R290" s="235"/>
      <c r="S290" s="236"/>
      <c r="T290" s="39"/>
      <c r="U290" s="39"/>
      <c r="V290" s="39"/>
    </row>
    <row r="291" spans="1:22" outlineLevel="1">
      <c r="A291" s="31">
        <f>IF(B291="","",COUNTA(B$8:B291))</f>
        <v>260</v>
      </c>
      <c r="B291" s="37" t="str">
        <f t="shared" si="107"/>
        <v>OFFICE FURN &amp; EQUIP-INFO SYSTEMS</v>
      </c>
      <c r="C291" s="17">
        <f t="shared" si="107"/>
        <v>391.12</v>
      </c>
      <c r="D291" s="159">
        <f t="shared" si="108"/>
        <v>12903</v>
      </c>
      <c r="E291" s="38" t="str">
        <f t="shared" si="109"/>
        <v>INT_DISTPT_SUBTOTAL</v>
      </c>
      <c r="F291" s="38">
        <f t="shared" si="109"/>
        <v>0</v>
      </c>
      <c r="G291" s="38">
        <f t="shared" si="109"/>
        <v>0</v>
      </c>
      <c r="H291" s="38">
        <f t="shared" si="109"/>
        <v>0</v>
      </c>
      <c r="I291" s="38">
        <f t="shared" si="109"/>
        <v>0</v>
      </c>
      <c r="J291" s="38">
        <f t="shared" si="109"/>
        <v>0</v>
      </c>
      <c r="L291" s="161"/>
      <c r="N291" s="36"/>
      <c r="O291" s="190">
        <v>12903</v>
      </c>
      <c r="P291" s="190"/>
      <c r="Q291" s="39"/>
      <c r="R291" s="235"/>
      <c r="S291" s="236"/>
      <c r="T291" s="39"/>
      <c r="U291" s="39"/>
      <c r="V291" s="39"/>
    </row>
    <row r="292" spans="1:22" outlineLevel="1">
      <c r="A292" s="31">
        <f>IF(B292="","",COUNTA(B$8:B292))</f>
        <v>261</v>
      </c>
      <c r="B292" s="37" t="str">
        <f t="shared" si="107"/>
        <v>TRANS EQUIP-TRAILERS OVER $1,000</v>
      </c>
      <c r="C292" s="17">
        <f t="shared" si="107"/>
        <v>392.2</v>
      </c>
      <c r="D292" s="159">
        <f t="shared" si="108"/>
        <v>444</v>
      </c>
      <c r="E292" s="38" t="str">
        <f t="shared" si="109"/>
        <v>INT_DISTPT_SUBTOTAL</v>
      </c>
      <c r="F292" s="38">
        <f t="shared" si="109"/>
        <v>0</v>
      </c>
      <c r="G292" s="38">
        <f t="shared" si="109"/>
        <v>0</v>
      </c>
      <c r="H292" s="38">
        <f t="shared" si="109"/>
        <v>0</v>
      </c>
      <c r="I292" s="38">
        <f t="shared" si="109"/>
        <v>0</v>
      </c>
      <c r="J292" s="38">
        <f t="shared" si="109"/>
        <v>0</v>
      </c>
      <c r="L292" s="161"/>
      <c r="N292" s="36"/>
      <c r="O292" s="190">
        <v>444</v>
      </c>
      <c r="P292" s="190"/>
      <c r="Q292" s="39"/>
      <c r="R292" s="235"/>
      <c r="S292" s="236"/>
      <c r="T292" s="39"/>
      <c r="U292" s="39"/>
      <c r="V292" s="39"/>
    </row>
    <row r="293" spans="1:22" outlineLevel="1">
      <c r="A293" s="31">
        <f>IF(B293="","",COUNTA(B$8:B293))</f>
        <v>262</v>
      </c>
      <c r="B293" s="37" t="str">
        <f t="shared" si="107"/>
        <v>TRANS EQUIP-TRAILERS $1,000 or LESS</v>
      </c>
      <c r="C293" s="17">
        <f t="shared" si="107"/>
        <v>392.21</v>
      </c>
      <c r="D293" s="159">
        <f t="shared" si="108"/>
        <v>216</v>
      </c>
      <c r="E293" s="38" t="str">
        <f t="shared" si="109"/>
        <v>INT_DISTPT_SUBTOTAL</v>
      </c>
      <c r="F293" s="38">
        <f t="shared" si="109"/>
        <v>0</v>
      </c>
      <c r="G293" s="38">
        <f t="shared" si="109"/>
        <v>0</v>
      </c>
      <c r="H293" s="38">
        <f t="shared" si="109"/>
        <v>0</v>
      </c>
      <c r="I293" s="38">
        <f t="shared" si="109"/>
        <v>0</v>
      </c>
      <c r="J293" s="38">
        <f t="shared" si="109"/>
        <v>0</v>
      </c>
      <c r="L293" s="161"/>
      <c r="N293" s="36"/>
      <c r="O293" s="190">
        <v>216</v>
      </c>
      <c r="P293" s="190"/>
      <c r="Q293" s="39"/>
      <c r="R293" s="235"/>
      <c r="S293" s="236"/>
      <c r="T293" s="39"/>
      <c r="U293" s="39"/>
      <c r="V293" s="39"/>
    </row>
    <row r="294" spans="1:22" outlineLevel="1">
      <c r="A294" s="31">
        <f>IF(B294="","",COUNTA(B$8:B294))</f>
        <v>263</v>
      </c>
      <c r="B294" s="37" t="str">
        <f t="shared" si="107"/>
        <v>STORES EQUIPMENT</v>
      </c>
      <c r="C294" s="17">
        <f t="shared" si="107"/>
        <v>393</v>
      </c>
      <c r="D294" s="159">
        <f t="shared" si="108"/>
        <v>0</v>
      </c>
      <c r="E294" s="38" t="str">
        <f t="shared" si="109"/>
        <v>INT_DISTPT_SUBTOTAL</v>
      </c>
      <c r="F294" s="38">
        <f t="shared" si="109"/>
        <v>0</v>
      </c>
      <c r="G294" s="38">
        <f t="shared" si="109"/>
        <v>0</v>
      </c>
      <c r="H294" s="38">
        <f t="shared" si="109"/>
        <v>0</v>
      </c>
      <c r="I294" s="38">
        <f t="shared" si="109"/>
        <v>0</v>
      </c>
      <c r="J294" s="38">
        <f t="shared" si="109"/>
        <v>0</v>
      </c>
      <c r="L294" s="161"/>
      <c r="N294" s="36"/>
      <c r="O294" s="190">
        <v>0</v>
      </c>
      <c r="P294" s="190"/>
      <c r="Q294" s="39"/>
      <c r="R294" s="235"/>
      <c r="S294" s="236"/>
      <c r="T294" s="39"/>
      <c r="U294" s="39"/>
      <c r="V294" s="39"/>
    </row>
    <row r="295" spans="1:22" outlineLevel="1">
      <c r="A295" s="31">
        <f>IF(B295="","",COUNTA(B$8:B295))</f>
        <v>264</v>
      </c>
      <c r="B295" s="37" t="str">
        <f t="shared" si="107"/>
        <v xml:space="preserve">TOOLS,SHOP, &amp; GAR EQ-GARAGE &amp; SERV </v>
      </c>
      <c r="C295" s="17">
        <f t="shared" si="107"/>
        <v>394.1</v>
      </c>
      <c r="D295" s="159">
        <f t="shared" si="108"/>
        <v>384</v>
      </c>
      <c r="E295" s="38" t="str">
        <f t="shared" si="109"/>
        <v>INT_DISTPT_SUBTOTAL</v>
      </c>
      <c r="F295" s="38">
        <f t="shared" si="109"/>
        <v>0</v>
      </c>
      <c r="G295" s="38">
        <f t="shared" si="109"/>
        <v>0</v>
      </c>
      <c r="H295" s="38">
        <f t="shared" si="109"/>
        <v>0</v>
      </c>
      <c r="I295" s="38">
        <f t="shared" si="109"/>
        <v>0</v>
      </c>
      <c r="J295" s="38">
        <f t="shared" si="109"/>
        <v>0</v>
      </c>
      <c r="L295" s="161"/>
      <c r="N295" s="36"/>
      <c r="O295" s="190">
        <v>384</v>
      </c>
      <c r="P295" s="190"/>
      <c r="Q295" s="39"/>
      <c r="R295" s="235"/>
      <c r="S295" s="236"/>
      <c r="T295" s="39"/>
      <c r="U295" s="39"/>
      <c r="V295" s="39"/>
    </row>
    <row r="296" spans="1:22" outlineLevel="1">
      <c r="A296" s="31">
        <f>IF(B296="","",COUNTA(B$8:B296))</f>
        <v>265</v>
      </c>
      <c r="B296" s="37" t="str">
        <f t="shared" si="107"/>
        <v>TOOLS,SHOP, &amp; GAR EQ-CNG STATIONARY</v>
      </c>
      <c r="C296" s="17">
        <f t="shared" si="107"/>
        <v>394.11</v>
      </c>
      <c r="D296" s="159">
        <f t="shared" si="108"/>
        <v>0</v>
      </c>
      <c r="E296" s="38" t="str">
        <f t="shared" si="109"/>
        <v>INT_DISTPT_SUBTOTAL</v>
      </c>
      <c r="F296" s="38">
        <f t="shared" si="109"/>
        <v>0</v>
      </c>
      <c r="G296" s="38">
        <f t="shared" si="109"/>
        <v>0</v>
      </c>
      <c r="H296" s="38">
        <f t="shared" si="109"/>
        <v>0</v>
      </c>
      <c r="I296" s="38">
        <f t="shared" si="109"/>
        <v>0</v>
      </c>
      <c r="J296" s="38">
        <f t="shared" si="109"/>
        <v>0</v>
      </c>
      <c r="L296" s="161"/>
      <c r="N296" s="36"/>
      <c r="O296" s="190">
        <v>0</v>
      </c>
      <c r="P296" s="190"/>
      <c r="Q296" s="39"/>
      <c r="R296" s="235"/>
      <c r="S296" s="236"/>
      <c r="T296" s="39"/>
      <c r="U296" s="39"/>
      <c r="V296" s="39"/>
    </row>
    <row r="297" spans="1:22" outlineLevel="1">
      <c r="A297" s="31">
        <f>IF(B297="","",COUNTA(B$8:B297))</f>
        <v>266</v>
      </c>
      <c r="B297" s="37" t="str">
        <f t="shared" si="107"/>
        <v>TOOLS,SHOP, &amp; GAR EQ-UND TANK CLEANUP</v>
      </c>
      <c r="C297" s="17">
        <f t="shared" si="107"/>
        <v>394.13</v>
      </c>
      <c r="D297" s="159">
        <f t="shared" si="108"/>
        <v>-9468</v>
      </c>
      <c r="E297" s="38" t="str">
        <f t="shared" si="109"/>
        <v>INT_DISTPT_SUBTOTAL</v>
      </c>
      <c r="F297" s="38">
        <f t="shared" si="109"/>
        <v>0</v>
      </c>
      <c r="G297" s="38">
        <f t="shared" si="109"/>
        <v>0</v>
      </c>
      <c r="H297" s="38">
        <f t="shared" si="109"/>
        <v>0</v>
      </c>
      <c r="I297" s="38">
        <f t="shared" si="109"/>
        <v>0</v>
      </c>
      <c r="J297" s="38">
        <f t="shared" si="109"/>
        <v>0</v>
      </c>
      <c r="L297" s="161"/>
      <c r="N297" s="36"/>
      <c r="O297" s="190">
        <v>-9468</v>
      </c>
      <c r="P297" s="190"/>
      <c r="Q297" s="39"/>
      <c r="R297" s="235"/>
      <c r="S297" s="236"/>
      <c r="T297" s="39"/>
      <c r="U297" s="39"/>
      <c r="V297" s="39"/>
    </row>
    <row r="298" spans="1:22" outlineLevel="1">
      <c r="A298" s="31">
        <f>IF(B298="","",COUNTA(B$8:B298))</f>
        <v>267</v>
      </c>
      <c r="B298" s="37" t="str">
        <f t="shared" si="107"/>
        <v>TOOLS,SHOP, &amp; GAR EQ-SHOP EQUIP</v>
      </c>
      <c r="C298" s="17">
        <f t="shared" si="107"/>
        <v>394.2</v>
      </c>
      <c r="D298" s="159">
        <f t="shared" si="108"/>
        <v>0</v>
      </c>
      <c r="E298" s="38" t="str">
        <f t="shared" si="109"/>
        <v>INT_DISTPT_SUBTOTAL</v>
      </c>
      <c r="F298" s="38">
        <f t="shared" si="109"/>
        <v>0</v>
      </c>
      <c r="G298" s="38">
        <f t="shared" si="109"/>
        <v>0</v>
      </c>
      <c r="H298" s="38">
        <f t="shared" si="109"/>
        <v>0</v>
      </c>
      <c r="I298" s="38">
        <f t="shared" si="109"/>
        <v>0</v>
      </c>
      <c r="J298" s="38">
        <f t="shared" si="109"/>
        <v>0</v>
      </c>
      <c r="L298" s="161"/>
      <c r="N298" s="36"/>
      <c r="O298" s="190">
        <v>0</v>
      </c>
      <c r="P298" s="190"/>
      <c r="Q298" s="39"/>
      <c r="R298" s="235"/>
      <c r="S298" s="236"/>
      <c r="T298" s="39"/>
      <c r="U298" s="39"/>
      <c r="V298" s="39"/>
    </row>
    <row r="299" spans="1:22" outlineLevel="1">
      <c r="A299" s="31">
        <f>IF(B299="","",COUNTA(B$8:B299))</f>
        <v>268</v>
      </c>
      <c r="B299" s="37" t="str">
        <f t="shared" si="107"/>
        <v>TOOLS,SHOP, &amp; GAR EQ-TOOLS &amp; OTHER</v>
      </c>
      <c r="C299" s="17">
        <f t="shared" si="107"/>
        <v>394.3</v>
      </c>
      <c r="D299" s="159">
        <f t="shared" si="108"/>
        <v>246189</v>
      </c>
      <c r="E299" s="38" t="str">
        <f t="shared" si="109"/>
        <v>INT_DISTPT_SUBTOTAL</v>
      </c>
      <c r="F299" s="38">
        <f t="shared" si="109"/>
        <v>0</v>
      </c>
      <c r="G299" s="38">
        <f t="shared" si="109"/>
        <v>0</v>
      </c>
      <c r="H299" s="38">
        <f t="shared" si="109"/>
        <v>0</v>
      </c>
      <c r="I299" s="38">
        <f t="shared" si="109"/>
        <v>0</v>
      </c>
      <c r="J299" s="38">
        <f t="shared" si="109"/>
        <v>0</v>
      </c>
      <c r="L299" s="161"/>
      <c r="N299" s="36"/>
      <c r="O299" s="190">
        <v>246189</v>
      </c>
      <c r="P299" s="190"/>
      <c r="Q299" s="39"/>
      <c r="R299" s="235"/>
      <c r="S299" s="236"/>
      <c r="T299" s="39"/>
      <c r="U299" s="39"/>
      <c r="V299" s="39"/>
    </row>
    <row r="300" spans="1:22" outlineLevel="1">
      <c r="A300" s="31">
        <f>IF(B300="","",COUNTA(B$8:B300))</f>
        <v>269</v>
      </c>
      <c r="B300" s="37" t="str">
        <f t="shared" si="107"/>
        <v>LABORATORY EQUIPMENT</v>
      </c>
      <c r="C300" s="17">
        <f t="shared" si="107"/>
        <v>395</v>
      </c>
      <c r="D300" s="159">
        <f t="shared" si="108"/>
        <v>-33</v>
      </c>
      <c r="E300" s="38" t="str">
        <f t="shared" si="109"/>
        <v>INT_DISTPT_SUBTOTAL</v>
      </c>
      <c r="F300" s="38">
        <f t="shared" si="109"/>
        <v>0</v>
      </c>
      <c r="G300" s="38">
        <f t="shared" si="109"/>
        <v>0</v>
      </c>
      <c r="H300" s="38">
        <f t="shared" si="109"/>
        <v>0</v>
      </c>
      <c r="I300" s="38">
        <f t="shared" si="109"/>
        <v>0</v>
      </c>
      <c r="J300" s="38">
        <f t="shared" si="109"/>
        <v>0</v>
      </c>
      <c r="L300" s="161"/>
      <c r="N300" s="36"/>
      <c r="O300" s="190">
        <v>-33</v>
      </c>
      <c r="P300" s="190"/>
      <c r="Q300" s="39"/>
      <c r="R300" s="235"/>
      <c r="S300" s="236"/>
      <c r="T300" s="39"/>
      <c r="U300" s="39"/>
      <c r="V300" s="39"/>
    </row>
    <row r="301" spans="1:22" outlineLevel="1">
      <c r="A301" s="31">
        <f>IF(B301="","",COUNTA(B$8:B301))</f>
        <v>270</v>
      </c>
      <c r="B301" s="37" t="str">
        <f t="shared" si="107"/>
        <v>POWER OPERATED EQUIP-GENERAL TOOLS</v>
      </c>
      <c r="C301" s="17">
        <f t="shared" si="107"/>
        <v>396</v>
      </c>
      <c r="D301" s="159">
        <f t="shared" si="108"/>
        <v>0</v>
      </c>
      <c r="E301" s="38" t="str">
        <f t="shared" si="109"/>
        <v>INT_DISTPT_SUBTOTAL</v>
      </c>
      <c r="F301" s="38">
        <f t="shared" si="109"/>
        <v>0</v>
      </c>
      <c r="G301" s="38">
        <f t="shared" si="109"/>
        <v>0</v>
      </c>
      <c r="H301" s="38">
        <f t="shared" si="109"/>
        <v>0</v>
      </c>
      <c r="I301" s="38">
        <f t="shared" si="109"/>
        <v>0</v>
      </c>
      <c r="J301" s="38">
        <f t="shared" si="109"/>
        <v>0</v>
      </c>
      <c r="L301" s="161"/>
      <c r="N301" s="36"/>
      <c r="O301" s="190">
        <v>0</v>
      </c>
      <c r="P301" s="190"/>
      <c r="Q301" s="39"/>
      <c r="R301" s="235"/>
      <c r="S301" s="236"/>
      <c r="T301" s="39"/>
      <c r="U301" s="39"/>
      <c r="V301" s="39"/>
    </row>
    <row r="302" spans="1:22" outlineLevel="1">
      <c r="A302" s="31">
        <f>IF(B302="","",COUNTA(B$8:B302))</f>
        <v>271</v>
      </c>
      <c r="B302" s="37" t="str">
        <f t="shared" si="107"/>
        <v>MISCELLANEOUS EQUIPMENT</v>
      </c>
      <c r="C302" s="17">
        <f t="shared" si="107"/>
        <v>398</v>
      </c>
      <c r="D302" s="159">
        <f t="shared" si="108"/>
        <v>13058</v>
      </c>
      <c r="E302" s="38" t="str">
        <f t="shared" si="109"/>
        <v>INT_DISTPT_SUBTOTAL</v>
      </c>
      <c r="F302" s="38">
        <f t="shared" si="109"/>
        <v>0</v>
      </c>
      <c r="G302" s="38">
        <f t="shared" si="109"/>
        <v>0</v>
      </c>
      <c r="H302" s="38">
        <f t="shared" si="109"/>
        <v>0</v>
      </c>
      <c r="I302" s="38">
        <f t="shared" si="109"/>
        <v>0</v>
      </c>
      <c r="J302" s="38">
        <f t="shared" si="109"/>
        <v>0</v>
      </c>
      <c r="L302" s="161"/>
      <c r="N302" s="36"/>
      <c r="O302" s="190">
        <v>13058</v>
      </c>
      <c r="P302" s="190"/>
      <c r="Q302" s="39"/>
      <c r="R302" s="235"/>
      <c r="S302" s="236"/>
      <c r="T302" s="39"/>
      <c r="U302" s="39"/>
      <c r="V302" s="39"/>
    </row>
    <row r="303" spans="1:22" outlineLevel="1">
      <c r="A303" s="31">
        <f>IF(B303="","",COUNTA(B$8:B303))</f>
        <v>272</v>
      </c>
      <c r="B303" t="str">
        <f>B71</f>
        <v>Subtotal - General Plant</v>
      </c>
      <c r="D303" s="33">
        <f>SUBTOTAL(9,D289:D302)</f>
        <v>373869</v>
      </c>
      <c r="L303" s="72"/>
      <c r="N303" s="36"/>
      <c r="O303" s="190"/>
      <c r="P303" s="190"/>
      <c r="Q303" s="39"/>
      <c r="R303" s="235"/>
      <c r="S303" s="236"/>
      <c r="T303" s="39"/>
      <c r="U303" s="39"/>
      <c r="V303" s="39"/>
    </row>
    <row r="304" spans="1:22" outlineLevel="1">
      <c r="A304" s="31" t="str">
        <f>IF(B304="","",COUNTA(B$8:B304))</f>
        <v/>
      </c>
      <c r="L304" s="72"/>
      <c r="N304" s="36"/>
      <c r="O304" s="190"/>
      <c r="P304" s="190"/>
      <c r="Q304" s="39"/>
      <c r="R304" s="235"/>
      <c r="S304" s="236"/>
      <c r="T304" s="39"/>
      <c r="U304" s="39"/>
      <c r="V304" s="39"/>
    </row>
    <row r="305" spans="1:22" s="15" customFormat="1" outlineLevel="1">
      <c r="A305" s="31">
        <f>IF(B305="","",COUNTA(B$8:B305))</f>
        <v>273</v>
      </c>
      <c r="B305" s="1" t="str">
        <f>"Total - "&amp;B241</f>
        <v>Total - Depreciation Expense</v>
      </c>
      <c r="C305" s="40"/>
      <c r="D305" s="33">
        <f>SUBTOTAL(9,D243:D304)</f>
        <v>26483896.267809559</v>
      </c>
      <c r="E305"/>
      <c r="F305"/>
      <c r="G305"/>
      <c r="H305"/>
      <c r="I305"/>
      <c r="J305"/>
      <c r="K305"/>
      <c r="L305" s="72"/>
      <c r="M305"/>
      <c r="N305" s="36"/>
      <c r="O305" s="190"/>
      <c r="P305" s="190"/>
      <c r="Q305" s="39"/>
      <c r="R305" s="235"/>
      <c r="S305" s="236"/>
      <c r="T305" s="39"/>
      <c r="U305" s="39"/>
      <c r="V305" s="39"/>
    </row>
    <row r="306" spans="1:22" s="15" customFormat="1" outlineLevel="1">
      <c r="A306" s="31" t="str">
        <f>IF(B306="","",COUNTA(B$8:B306))</f>
        <v/>
      </c>
      <c r="B306"/>
      <c r="C306" s="40"/>
      <c r="D306"/>
      <c r="E306"/>
      <c r="F306"/>
      <c r="G306"/>
      <c r="H306"/>
      <c r="I306"/>
      <c r="J306"/>
      <c r="K306"/>
      <c r="L306" s="72"/>
      <c r="M306"/>
      <c r="N306" s="36"/>
      <c r="O306" s="190"/>
      <c r="P306" s="190"/>
      <c r="Q306" s="39"/>
      <c r="R306" s="235"/>
      <c r="S306" s="236"/>
      <c r="T306" s="39"/>
      <c r="U306" s="39"/>
      <c r="V306" s="39"/>
    </row>
    <row r="307" spans="1:22">
      <c r="A307" s="31">
        <f>IF(B307="","",COUNTA(B$8:B307))</f>
        <v>274</v>
      </c>
      <c r="B307" s="70" t="str">
        <f>"Total "&amp;B240</f>
        <v>Total Adjustments, Depreciation and Amortization Expense</v>
      </c>
      <c r="C307" s="40"/>
      <c r="D307" s="33">
        <f>SUBTOTAL(9,D242:D306)</f>
        <v>26483896.267809559</v>
      </c>
      <c r="L307" s="72"/>
      <c r="N307" s="36"/>
      <c r="O307" s="190"/>
      <c r="P307" s="190"/>
      <c r="Q307" s="39"/>
      <c r="R307" s="235"/>
      <c r="S307" s="236"/>
      <c r="T307" s="39"/>
      <c r="U307" s="39"/>
      <c r="V307" s="39"/>
    </row>
    <row r="308" spans="1:22" collapsed="1">
      <c r="A308" s="31" t="str">
        <f>IF(B308="","",COUNTA(B$8:B308))</f>
        <v/>
      </c>
      <c r="B308" s="39"/>
      <c r="C308" s="40"/>
      <c r="L308" s="72"/>
      <c r="N308" s="36"/>
      <c r="O308" s="190"/>
      <c r="P308" s="190"/>
      <c r="Q308" s="39"/>
      <c r="R308" s="235"/>
      <c r="S308" s="236"/>
      <c r="T308" s="39"/>
      <c r="U308" s="39"/>
      <c r="V308" s="39"/>
    </row>
    <row r="309" spans="1:22">
      <c r="A309" s="31">
        <f>IF(B309="","",COUNTA(B$8:B309))</f>
        <v>275</v>
      </c>
      <c r="B309" s="70" t="s">
        <v>269</v>
      </c>
      <c r="C309" s="40"/>
      <c r="L309" s="72"/>
      <c r="N309" s="36"/>
      <c r="O309" s="190"/>
      <c r="P309" s="190"/>
      <c r="Q309" s="39"/>
      <c r="R309" s="235"/>
      <c r="S309" s="236"/>
      <c r="T309" s="39"/>
      <c r="U309" s="39"/>
      <c r="V309" s="39"/>
    </row>
    <row r="310" spans="1:22" outlineLevel="1">
      <c r="A310" s="31">
        <f>IF(B310="","",COUNTA(B$8:B310))</f>
        <v>276</v>
      </c>
      <c r="B310" s="68" t="s">
        <v>270</v>
      </c>
      <c r="C310" s="40"/>
      <c r="L310" s="72"/>
      <c r="N310" s="36"/>
      <c r="O310" s="190"/>
      <c r="P310" s="190"/>
      <c r="Q310" s="39"/>
      <c r="R310" s="235"/>
      <c r="S310" s="236"/>
      <c r="T310" s="39"/>
      <c r="U310" s="39"/>
      <c r="V310" s="39"/>
    </row>
    <row r="311" spans="1:22" outlineLevel="1">
      <c r="A311" s="31">
        <f>IF(B311="","",COUNTA(B$8:B311))</f>
        <v>277</v>
      </c>
      <c r="B311" s="162" t="s">
        <v>271</v>
      </c>
      <c r="C311" s="164">
        <v>408.1</v>
      </c>
      <c r="D311" s="159">
        <f t="shared" ref="D311:D313" si="110">CHOOSE($R$2,O311,P311,Q311)</f>
        <v>7451759.0967023177</v>
      </c>
      <c r="E311" s="160" t="s">
        <v>129</v>
      </c>
      <c r="F311" s="160"/>
      <c r="G311" s="160"/>
      <c r="H311" s="160"/>
      <c r="I311" s="160"/>
      <c r="J311" s="160"/>
      <c r="L311" s="163"/>
      <c r="N311" s="36"/>
      <c r="O311" s="190">
        <v>7451759.0967023177</v>
      </c>
      <c r="P311" s="190"/>
      <c r="Q311" s="39"/>
      <c r="R311" s="235"/>
      <c r="S311" s="236"/>
      <c r="T311" s="39"/>
      <c r="U311" s="39"/>
      <c r="V311" s="39"/>
    </row>
    <row r="312" spans="1:22" outlineLevel="1">
      <c r="A312" s="31">
        <f>IF(B312="","",COUNTA(B$8:B312))</f>
        <v>278</v>
      </c>
      <c r="B312" s="162" t="s">
        <v>272</v>
      </c>
      <c r="C312" s="164">
        <v>408.2</v>
      </c>
      <c r="D312" s="159">
        <f t="shared" si="110"/>
        <v>900432.44286459521</v>
      </c>
      <c r="E312" s="160" t="s">
        <v>259</v>
      </c>
      <c r="F312" s="160"/>
      <c r="G312" s="160"/>
      <c r="H312" s="160"/>
      <c r="I312" s="160"/>
      <c r="J312" s="160"/>
      <c r="L312" s="163"/>
      <c r="N312" s="36"/>
      <c r="O312" s="190">
        <v>900432.44286459521</v>
      </c>
      <c r="P312" s="190"/>
      <c r="Q312" s="39"/>
      <c r="R312" s="235"/>
      <c r="S312" s="236"/>
      <c r="T312" s="39"/>
      <c r="U312" s="39"/>
      <c r="V312" s="39"/>
    </row>
    <row r="313" spans="1:22" outlineLevel="1">
      <c r="A313" s="31">
        <f>IF(B313="","",COUNTA(B$8:B313))</f>
        <v>279</v>
      </c>
      <c r="B313" s="162" t="s">
        <v>273</v>
      </c>
      <c r="C313" s="164">
        <v>408.3</v>
      </c>
      <c r="D313" s="159">
        <f t="shared" si="110"/>
        <v>225600</v>
      </c>
      <c r="E313" s="160" t="s">
        <v>259</v>
      </c>
      <c r="F313" s="160"/>
      <c r="G313" s="160"/>
      <c r="H313" s="160"/>
      <c r="I313" s="160"/>
      <c r="J313" s="160"/>
      <c r="L313" s="163"/>
      <c r="N313" s="36"/>
      <c r="O313" s="190">
        <v>225600</v>
      </c>
      <c r="P313" s="190"/>
      <c r="Q313" s="39"/>
      <c r="R313" s="235"/>
      <c r="S313" s="236"/>
      <c r="T313" s="39"/>
      <c r="U313" s="39"/>
      <c r="V313" s="39"/>
    </row>
    <row r="314" spans="1:22" outlineLevel="1">
      <c r="A314" s="31">
        <f>IF(B314="","",COUNTA(B$8:B314))</f>
        <v>280</v>
      </c>
      <c r="B314" s="39" t="str">
        <f>"Subtotal - "&amp;B310</f>
        <v>Subtotal - Taxes Other Than Income Taxes</v>
      </c>
      <c r="C314" s="40"/>
      <c r="D314" s="33">
        <f>SUBTOTAL(9,D311:D313)</f>
        <v>8577791.5395669118</v>
      </c>
      <c r="L314" s="72"/>
      <c r="N314" s="36"/>
      <c r="O314" s="190"/>
      <c r="P314" s="190"/>
      <c r="Q314" s="39"/>
      <c r="R314" s="235"/>
      <c r="S314" s="236"/>
      <c r="T314" s="39"/>
      <c r="U314" s="39"/>
      <c r="V314" s="39"/>
    </row>
    <row r="315" spans="1:22" outlineLevel="1">
      <c r="A315" s="31" t="str">
        <f>IF(B315="","",COUNTA(B$8:B315))</f>
        <v/>
      </c>
      <c r="B315" s="122"/>
      <c r="C315" s="40"/>
      <c r="L315" s="72"/>
      <c r="N315" s="36"/>
      <c r="O315" s="190"/>
      <c r="P315" s="190"/>
      <c r="Q315" s="39"/>
      <c r="R315" s="235"/>
      <c r="S315" s="236"/>
      <c r="T315" s="39"/>
      <c r="U315" s="39"/>
      <c r="V315" s="39"/>
    </row>
    <row r="316" spans="1:22" ht="15" customHeight="1" outlineLevel="1">
      <c r="A316" s="31">
        <f>IF(B316="","",COUNTA(B$8:B316))</f>
        <v>281</v>
      </c>
      <c r="B316" s="68" t="s">
        <v>274</v>
      </c>
      <c r="C316" s="40"/>
      <c r="L316" s="72"/>
      <c r="N316" s="36"/>
      <c r="O316" s="190"/>
      <c r="P316" s="190"/>
      <c r="Q316" s="39"/>
      <c r="R316" s="235"/>
      <c r="S316" s="236"/>
      <c r="T316" s="39"/>
      <c r="U316" s="39"/>
      <c r="V316" s="39"/>
    </row>
    <row r="317" spans="1:22" outlineLevel="1">
      <c r="A317" s="31">
        <f>IF(B317="","",COUNTA(B$8:B317))</f>
        <v>282</v>
      </c>
      <c r="B317" s="162" t="s">
        <v>275</v>
      </c>
      <c r="C317" s="164">
        <v>409.1</v>
      </c>
      <c r="D317" s="159">
        <f>CHOOSE($R$2,O317,P317,Q317)</f>
        <v>1295036.6493891045</v>
      </c>
      <c r="E317" s="160" t="s">
        <v>283</v>
      </c>
      <c r="F317" s="160"/>
      <c r="G317" s="160"/>
      <c r="H317" s="160"/>
      <c r="I317" s="160"/>
      <c r="J317" s="160"/>
      <c r="L317" s="163"/>
      <c r="N317" s="36"/>
      <c r="O317" s="190">
        <v>1295036.6493891045</v>
      </c>
      <c r="P317" s="190"/>
      <c r="Q317" s="39"/>
      <c r="R317" s="235"/>
      <c r="S317" s="236"/>
      <c r="T317" s="39"/>
      <c r="U317" s="39"/>
      <c r="V317" s="39"/>
    </row>
    <row r="318" spans="1:22" outlineLevel="1">
      <c r="A318" s="31">
        <f>IF(B318="","",COUNTA(B$8:B318))</f>
        <v>283</v>
      </c>
      <c r="B318" s="162" t="s">
        <v>276</v>
      </c>
      <c r="C318" s="164">
        <v>409.2</v>
      </c>
      <c r="D318" s="159">
        <f>CHOOSE($R$2,O318,P318,Q318)</f>
        <v>149742.9119772194</v>
      </c>
      <c r="E318" s="160" t="s">
        <v>283</v>
      </c>
      <c r="F318" s="160"/>
      <c r="G318" s="160"/>
      <c r="H318" s="160"/>
      <c r="I318" s="160"/>
      <c r="J318" s="160"/>
      <c r="L318" s="163"/>
      <c r="N318" s="36"/>
      <c r="O318" s="190">
        <v>149742.9119772194</v>
      </c>
      <c r="P318" s="190"/>
      <c r="Q318" s="39"/>
      <c r="R318" s="235"/>
      <c r="S318" s="236"/>
      <c r="T318" s="39"/>
      <c r="U318" s="39"/>
      <c r="V318" s="39"/>
    </row>
    <row r="319" spans="1:22" outlineLevel="1">
      <c r="A319" s="31">
        <f>IF(B319="","",COUNTA(B$8:B319))</f>
        <v>284</v>
      </c>
      <c r="B319" s="162" t="s">
        <v>277</v>
      </c>
      <c r="C319" s="164" t="s">
        <v>278</v>
      </c>
      <c r="D319" s="159">
        <f>CHOOSE($R$2,O319,P319,Q319)</f>
        <v>1192227.6462260422</v>
      </c>
      <c r="E319" s="160" t="s">
        <v>283</v>
      </c>
      <c r="F319" s="160"/>
      <c r="G319" s="160"/>
      <c r="H319" s="160"/>
      <c r="I319" s="160"/>
      <c r="J319" s="160"/>
      <c r="L319" s="163"/>
      <c r="N319" s="36"/>
      <c r="O319" s="190">
        <v>1192227.6462260422</v>
      </c>
      <c r="P319" s="190"/>
      <c r="Q319" s="39"/>
      <c r="R319" s="235"/>
      <c r="S319" s="236"/>
      <c r="T319" s="39"/>
      <c r="U319" s="39"/>
      <c r="V319" s="39"/>
    </row>
    <row r="320" spans="1:22" outlineLevel="1">
      <c r="A320" s="31">
        <f>IF(B320="","",COUNTA(B$8:B320))</f>
        <v>285</v>
      </c>
      <c r="B320" s="162" t="s">
        <v>277</v>
      </c>
      <c r="C320" s="164" t="s">
        <v>279</v>
      </c>
      <c r="D320" s="159">
        <f>CHOOSE($R$2,O320,P320,Q320)</f>
        <v>565346.95003640896</v>
      </c>
      <c r="E320" s="160" t="s">
        <v>283</v>
      </c>
      <c r="F320" s="160"/>
      <c r="G320" s="160"/>
      <c r="H320" s="160"/>
      <c r="I320" s="160"/>
      <c r="J320" s="160"/>
      <c r="L320" s="163"/>
      <c r="N320" s="36"/>
      <c r="O320" s="190">
        <v>565346.95003640896</v>
      </c>
      <c r="P320" s="190"/>
      <c r="Q320" s="39"/>
      <c r="R320" s="235"/>
      <c r="S320" s="236"/>
      <c r="T320" s="39"/>
      <c r="U320" s="39"/>
      <c r="V320" s="39"/>
    </row>
    <row r="321" spans="1:22" outlineLevel="1">
      <c r="A321" s="31">
        <f>IF(B321="","",COUNTA(B$8:B321))</f>
        <v>286</v>
      </c>
      <c r="B321" s="39" t="str">
        <f>"Subtotal - "&amp;B316</f>
        <v>Subtotal - Income Taxes</v>
      </c>
      <c r="C321" s="40"/>
      <c r="D321" s="33">
        <f>SUBTOTAL(9,D317:D320)</f>
        <v>3202354.1576287751</v>
      </c>
      <c r="L321" s="72"/>
      <c r="N321" s="36"/>
      <c r="O321" s="190"/>
      <c r="P321" s="190"/>
      <c r="Q321" s="39"/>
      <c r="R321" s="235"/>
      <c r="S321" s="236"/>
      <c r="T321" s="39"/>
      <c r="U321" s="39"/>
      <c r="V321" s="39"/>
    </row>
    <row r="322" spans="1:22" outlineLevel="1">
      <c r="A322" s="31" t="str">
        <f>IF(B322="","",COUNTA(B$8:B322))</f>
        <v/>
      </c>
      <c r="C322" s="40"/>
      <c r="L322" s="72"/>
      <c r="N322" s="36"/>
      <c r="O322" s="190"/>
      <c r="P322" s="190"/>
      <c r="Q322" s="39"/>
      <c r="R322" s="235"/>
      <c r="S322" s="236"/>
      <c r="T322" s="39"/>
      <c r="U322" s="39"/>
      <c r="V322" s="39"/>
    </row>
    <row r="323" spans="1:22">
      <c r="A323" s="31">
        <f>IF(B323="","",COUNTA(B$8:B323))</f>
        <v>287</v>
      </c>
      <c r="B323" s="7" t="str">
        <f>"Total "&amp;B309</f>
        <v>Total Taxes</v>
      </c>
      <c r="C323" s="40"/>
      <c r="D323" s="33">
        <f>SUBTOTAL(9,D311:D321)</f>
        <v>11780145.697195686</v>
      </c>
      <c r="L323" s="72"/>
      <c r="N323" s="36"/>
      <c r="O323" s="190"/>
      <c r="P323" s="190"/>
      <c r="Q323" s="39"/>
      <c r="R323" s="235"/>
      <c r="S323" s="236"/>
      <c r="T323" s="39"/>
      <c r="U323" s="39"/>
      <c r="V323" s="39"/>
    </row>
    <row r="324" spans="1:22">
      <c r="A324" s="31" t="str">
        <f>IF(B324="","",COUNTA(B$8:B324))</f>
        <v/>
      </c>
      <c r="C324" s="40"/>
      <c r="L324" s="72"/>
      <c r="N324" s="36"/>
      <c r="O324" s="190"/>
      <c r="P324" s="190"/>
      <c r="Q324" s="39"/>
      <c r="R324" s="235"/>
      <c r="S324" s="236"/>
      <c r="T324" s="39"/>
      <c r="U324" s="39"/>
      <c r="V324" s="39"/>
    </row>
    <row r="325" spans="1:22">
      <c r="A325" s="31">
        <f>IF(B325="","",COUNTA(B$8:B325))</f>
        <v>288</v>
      </c>
      <c r="B325" s="1" t="s">
        <v>280</v>
      </c>
      <c r="C325" s="40"/>
      <c r="L325" s="72"/>
      <c r="N325" s="36"/>
      <c r="O325" s="190"/>
      <c r="P325" s="190"/>
      <c r="Q325" s="39"/>
      <c r="R325" s="235"/>
      <c r="S325" s="236"/>
      <c r="T325" s="39"/>
      <c r="U325" s="39"/>
      <c r="V325" s="39"/>
    </row>
    <row r="326" spans="1:22">
      <c r="A326" s="31">
        <f>IF(B326="","",COUNTA(B$8:B326))</f>
        <v>289</v>
      </c>
      <c r="B326" s="1" t="s">
        <v>281</v>
      </c>
      <c r="C326" s="40"/>
      <c r="D326" s="29">
        <f>SUBTOTAL(9,D159:D323)</f>
        <v>126543635.60167313</v>
      </c>
      <c r="L326" s="72"/>
      <c r="N326" s="36"/>
      <c r="O326" s="190"/>
      <c r="P326" s="190"/>
      <c r="Q326" s="39"/>
      <c r="R326" s="235"/>
      <c r="S326" s="236"/>
      <c r="T326" s="39"/>
      <c r="U326" s="39"/>
      <c r="V326" s="39"/>
    </row>
    <row r="327" spans="1:22">
      <c r="A327" s="31">
        <f>IF(B327="","",COUNTA(B$8:B327))</f>
        <v>290</v>
      </c>
      <c r="B327" s="1" t="s">
        <v>282</v>
      </c>
      <c r="C327" s="40"/>
      <c r="D327" s="29">
        <f>D156*ROR_System</f>
        <v>41558067.67223198</v>
      </c>
      <c r="E327" s="160" t="s">
        <v>283</v>
      </c>
      <c r="F327" s="160"/>
      <c r="G327" s="160"/>
      <c r="H327" s="160"/>
      <c r="I327" s="160"/>
      <c r="J327" s="160"/>
      <c r="L327" s="72"/>
      <c r="N327" s="36"/>
      <c r="O327" s="190"/>
      <c r="P327" s="190"/>
      <c r="Q327" s="39"/>
      <c r="R327" s="235"/>
      <c r="S327" s="236"/>
      <c r="T327" s="39"/>
      <c r="U327" s="39"/>
      <c r="V327" s="39"/>
    </row>
    <row r="328" spans="1:22" s="15" customFormat="1">
      <c r="A328" s="31">
        <f>IF(B328="","",COUNTA(B$8:B328))</f>
        <v>291</v>
      </c>
      <c r="B328" s="1" t="s">
        <v>284</v>
      </c>
      <c r="C328" s="40"/>
      <c r="D328" s="33"/>
      <c r="E328" s="33"/>
      <c r="F328" s="33"/>
      <c r="G328" s="33"/>
      <c r="H328" s="33"/>
      <c r="I328" s="33"/>
      <c r="J328" s="33"/>
      <c r="K328" s="33"/>
      <c r="L328" s="72"/>
      <c r="M328" s="33"/>
      <c r="N328" s="36"/>
      <c r="O328" s="190"/>
      <c r="P328" s="190"/>
      <c r="Q328" s="39"/>
      <c r="R328" s="235"/>
      <c r="S328" s="236"/>
      <c r="T328" s="39"/>
      <c r="U328" s="39"/>
      <c r="V328" s="39"/>
    </row>
    <row r="329" spans="1:22">
      <c r="A329" s="31">
        <f>IF(B329="","",COUNTA(B$8:B329))</f>
        <v>292</v>
      </c>
      <c r="B329" s="162" t="str">
        <f>'General Inputs'!C25</f>
        <v>Gross-up Federal Income Tax</v>
      </c>
      <c r="C329" s="40"/>
      <c r="D329" s="159">
        <f>'General Inputs'!E25</f>
        <v>4716761.5333954496</v>
      </c>
      <c r="E329" s="160" t="s">
        <v>283</v>
      </c>
      <c r="F329" s="160"/>
      <c r="G329" s="160"/>
      <c r="H329" s="160"/>
      <c r="I329" s="160"/>
      <c r="J329" s="160"/>
      <c r="L329" s="72"/>
      <c r="N329" s="36"/>
      <c r="O329" s="190"/>
      <c r="P329" s="190"/>
      <c r="Q329" s="39"/>
      <c r="R329" s="235"/>
      <c r="S329" s="236"/>
      <c r="T329" s="39"/>
      <c r="U329" s="39"/>
      <c r="V329" s="39"/>
    </row>
    <row r="330" spans="1:22" s="15" customFormat="1">
      <c r="A330" s="31">
        <f>IF(B330="","",COUNTA(B$8:B330))</f>
        <v>293</v>
      </c>
      <c r="B330" s="162" t="str">
        <f>'General Inputs'!C26</f>
        <v>Gross-up State Utility Tax</v>
      </c>
      <c r="C330" s="40"/>
      <c r="D330" s="159">
        <f>'General Inputs'!E26</f>
        <v>1182146.5381490425</v>
      </c>
      <c r="E330" s="160" t="s">
        <v>283</v>
      </c>
      <c r="F330" s="160"/>
      <c r="G330" s="160"/>
      <c r="H330" s="160"/>
      <c r="I330" s="160"/>
      <c r="J330" s="160"/>
      <c r="K330"/>
      <c r="L330" s="72"/>
      <c r="M330"/>
      <c r="N330" s="36"/>
      <c r="O330" s="190"/>
      <c r="P330" s="190"/>
      <c r="Q330" s="39"/>
      <c r="R330" s="235"/>
      <c r="S330" s="236"/>
      <c r="T330" s="39"/>
      <c r="U330" s="39"/>
      <c r="V330" s="39"/>
    </row>
    <row r="331" spans="1:22" s="15" customFormat="1">
      <c r="A331" s="31">
        <f>IF(B331="","",COUNTA(B$8:B331))</f>
        <v>294</v>
      </c>
      <c r="B331" s="162" t="str">
        <f>'General Inputs'!C27</f>
        <v>Gross-up Bad Debts</v>
      </c>
      <c r="C331" s="40"/>
      <c r="D331" s="159">
        <f>'General Inputs'!E27</f>
        <v>99133.491253834465</v>
      </c>
      <c r="E331" s="160"/>
      <c r="F331" s="160" t="s">
        <v>239</v>
      </c>
      <c r="G331" s="160" t="s">
        <v>94</v>
      </c>
      <c r="H331" s="160"/>
      <c r="I331" s="160"/>
      <c r="J331" s="160" t="s">
        <v>108</v>
      </c>
      <c r="K331"/>
      <c r="L331" s="72"/>
      <c r="M331"/>
      <c r="N331" s="36"/>
      <c r="O331" s="190"/>
      <c r="P331" s="190"/>
      <c r="Q331" s="39"/>
      <c r="R331" s="235"/>
      <c r="S331" s="236"/>
      <c r="T331" s="39"/>
      <c r="U331" s="39"/>
      <c r="V331" s="39"/>
    </row>
    <row r="332" spans="1:22">
      <c r="A332" s="31">
        <f>IF(B332="","",COUNTA(B$8:B332))</f>
        <v>295</v>
      </c>
      <c r="B332" s="162" t="str">
        <f>'General Inputs'!C28</f>
        <v>Gross-up Annual Filing Fee</v>
      </c>
      <c r="C332" s="40"/>
      <c r="D332" s="159">
        <f>'General Inputs'!E28</f>
        <v>30952.471369902269</v>
      </c>
      <c r="E332" s="160" t="s">
        <v>283</v>
      </c>
      <c r="F332" s="160"/>
      <c r="G332" s="160"/>
      <c r="H332" s="160"/>
      <c r="I332" s="160"/>
      <c r="J332" s="160"/>
      <c r="L332" s="72"/>
      <c r="N332" s="36"/>
      <c r="O332" s="48"/>
      <c r="P332" s="48"/>
      <c r="Q332" s="63"/>
      <c r="R332" s="120"/>
      <c r="S332" s="35"/>
    </row>
    <row r="333" spans="1:22">
      <c r="A333" s="31">
        <f>IF(B333="","",COUNTA(B$8:B333))</f>
        <v>296</v>
      </c>
      <c r="B333" s="7" t="str">
        <f>"TOTAL "&amp;B325</f>
        <v>TOTAL REVENUE REQUIREMENT AT EQUAL RATES OF RETURN</v>
      </c>
      <c r="C333" s="40"/>
      <c r="D333" s="55">
        <f>SUM(D326:D332)</f>
        <v>174130697.30807328</v>
      </c>
      <c r="E333" s="1"/>
      <c r="F333" s="1"/>
      <c r="G333" s="1"/>
      <c r="H333" s="1"/>
      <c r="I333" s="1"/>
      <c r="J333" s="1"/>
      <c r="K333" s="1"/>
      <c r="L333" s="75"/>
      <c r="M333" s="1"/>
      <c r="N333" s="56"/>
      <c r="Q333" s="63"/>
      <c r="R333" s="120"/>
      <c r="S333" s="35"/>
    </row>
    <row r="334" spans="1:22">
      <c r="A334" s="31" t="str">
        <f>IF(B334="","",COUNTA(B$8:B334))</f>
        <v/>
      </c>
      <c r="C334" s="40"/>
      <c r="L334" s="72"/>
      <c r="N334" s="36"/>
      <c r="Q334" s="63"/>
      <c r="R334" s="120"/>
      <c r="S334" s="35"/>
    </row>
    <row r="335" spans="1:22">
      <c r="A335" s="31" t="str">
        <f>IF(B335="","",COUNTA(B$8:B335))</f>
        <v/>
      </c>
      <c r="B335" s="7"/>
      <c r="C335" s="40"/>
      <c r="L335" s="72"/>
      <c r="N335" s="36"/>
      <c r="Q335" s="63"/>
      <c r="R335" s="120"/>
      <c r="S335" s="35"/>
    </row>
    <row r="336" spans="1:22">
      <c r="A336" s="31">
        <f>IF(B336="","",COUNTA(B$8:B336))</f>
        <v>297</v>
      </c>
      <c r="B336" s="7" t="s">
        <v>285</v>
      </c>
      <c r="L336" s="72"/>
      <c r="N336" s="35"/>
      <c r="Q336" s="63"/>
      <c r="R336" s="120"/>
      <c r="S336" s="35"/>
    </row>
    <row r="337" spans="1:21" outlineLevel="1">
      <c r="A337" s="31" t="str">
        <f>IF(B337="","",COUNTA(B$8:B337))</f>
        <v/>
      </c>
      <c r="B337" s="166"/>
      <c r="L337" s="72"/>
      <c r="N337" s="35"/>
      <c r="Q337" s="63"/>
      <c r="R337" s="120"/>
      <c r="S337" s="35"/>
    </row>
    <row r="338" spans="1:21" outlineLevel="1">
      <c r="A338" s="31">
        <f>IF(B338="","",COUNTA(B$8:B338))</f>
        <v>298</v>
      </c>
      <c r="B338" s="45" t="s">
        <v>191</v>
      </c>
      <c r="D338" s="47">
        <f>SUM(D$32:D$33)</f>
        <v>423416151.57083267</v>
      </c>
      <c r="L338" s="72"/>
      <c r="N338" s="35"/>
      <c r="Q338" s="63"/>
      <c r="R338" s="120"/>
      <c r="S338" s="35"/>
    </row>
    <row r="339" spans="1:21" outlineLevel="1">
      <c r="A339" s="31">
        <f>IF(B339="","",COUNTA(B$8:B339))</f>
        <v>299</v>
      </c>
      <c r="B339" s="45" t="s">
        <v>218</v>
      </c>
      <c r="D339" s="47">
        <f>SUM(D$32:D$33,D$39:D$39)</f>
        <v>630406885.24453795</v>
      </c>
      <c r="L339" s="72"/>
      <c r="N339" s="35"/>
      <c r="Q339" s="63"/>
      <c r="R339" s="120"/>
      <c r="S339" s="49"/>
      <c r="T339" s="15"/>
      <c r="U339" s="15"/>
    </row>
    <row r="340" spans="1:21" outlineLevel="1">
      <c r="A340" s="31">
        <f>IF(B340="","",COUNTA(B$8:B340))</f>
        <v>300</v>
      </c>
      <c r="B340" s="45" t="s">
        <v>129</v>
      </c>
      <c r="D340" s="47">
        <f>SUM(D$20:D$28,D$31:D$46)</f>
        <v>729257235.35653484</v>
      </c>
      <c r="L340" s="72"/>
      <c r="N340" s="35"/>
      <c r="Q340" s="63"/>
      <c r="R340" s="120"/>
      <c r="S340" s="35"/>
    </row>
    <row r="341" spans="1:21" outlineLevel="1">
      <c r="A341" s="31">
        <f>IF(B341="","",COUNTA(B$8:B341))</f>
        <v>301</v>
      </c>
      <c r="B341" s="45" t="s">
        <v>221</v>
      </c>
      <c r="D341" s="47">
        <f>SUM(D$45:D$46)</f>
        <v>6363314.383076922</v>
      </c>
      <c r="L341" s="72"/>
      <c r="N341" s="35"/>
      <c r="Q341" s="63"/>
      <c r="R341" s="120"/>
      <c r="S341" s="49"/>
      <c r="T341" s="15"/>
      <c r="U341" s="15"/>
    </row>
    <row r="342" spans="1:21" outlineLevel="1">
      <c r="A342" s="31">
        <f>IF(B342="","",COUNTA(B$8:B342))</f>
        <v>302</v>
      </c>
      <c r="B342" s="45" t="s">
        <v>215</v>
      </c>
      <c r="D342" s="47">
        <f>SUM(D$176:D$181)</f>
        <v>11040804.803749576</v>
      </c>
      <c r="L342" s="72"/>
      <c r="N342" s="35"/>
      <c r="Q342" s="63"/>
      <c r="R342" s="120"/>
      <c r="S342" s="49"/>
      <c r="T342" s="15"/>
      <c r="U342" s="15"/>
    </row>
    <row r="343" spans="1:21" outlineLevel="1">
      <c r="A343" s="31">
        <f>IF(B343="","",COUNTA(B$8:B343))</f>
        <v>303</v>
      </c>
      <c r="B343" s="45" t="s">
        <v>227</v>
      </c>
      <c r="D343" s="47">
        <f>SUM(D$188:D$193)</f>
        <v>5282852.5320828315</v>
      </c>
      <c r="L343" s="72"/>
      <c r="N343" s="35"/>
      <c r="Q343" s="63"/>
      <c r="R343" s="120"/>
      <c r="S343" s="49"/>
      <c r="T343" s="15"/>
      <c r="U343" s="15"/>
    </row>
    <row r="344" spans="1:21" outlineLevel="1">
      <c r="A344" s="31">
        <f>IF(B344="","",COUNTA(B$8:B344))</f>
        <v>304</v>
      </c>
      <c r="B344" s="45" t="s">
        <v>259</v>
      </c>
      <c r="D344" s="47">
        <f>SUMPRODUCT('Input-Accounts'!$L$161:$L$219,D$161:D$219)</f>
        <v>12937746.045860026</v>
      </c>
      <c r="H344" s="15"/>
      <c r="I344" s="15"/>
      <c r="J344" s="15"/>
      <c r="K344" s="15"/>
      <c r="L344" s="73"/>
      <c r="M344" s="15"/>
      <c r="N344" s="49"/>
      <c r="O344" s="43"/>
      <c r="P344" s="43"/>
      <c r="Q344" s="63"/>
      <c r="R344" s="121"/>
      <c r="S344" s="49"/>
      <c r="T344" s="15"/>
      <c r="U344" s="15"/>
    </row>
    <row r="345" spans="1:21" outlineLevel="1">
      <c r="A345" s="31">
        <f>IF(B345="","",COUNTA(B$8:B345))</f>
        <v>305</v>
      </c>
      <c r="B345" s="45" t="s">
        <v>254</v>
      </c>
      <c r="D345" s="47">
        <f>SUM(D$184,D$195,D$201:D$203,D$205,D$213,D$220)</f>
        <v>22301729.168473348</v>
      </c>
      <c r="L345" s="72"/>
      <c r="N345" s="35"/>
      <c r="Q345" s="63"/>
      <c r="R345" s="120"/>
      <c r="S345" s="35"/>
    </row>
    <row r="346" spans="1:21" outlineLevel="1">
      <c r="A346" s="31">
        <f>IF(B346="","",COUNTA(B$8:B346))</f>
        <v>306</v>
      </c>
      <c r="B346" s="45" t="s">
        <v>195</v>
      </c>
      <c r="D346" s="47">
        <f>D$73</f>
        <v>775008140.86461914</v>
      </c>
      <c r="H346" s="15"/>
      <c r="I346" s="15"/>
      <c r="J346" s="15"/>
      <c r="K346" s="15"/>
      <c r="L346" s="73"/>
      <c r="M346" s="15"/>
      <c r="N346" s="49"/>
      <c r="O346" s="43"/>
      <c r="P346" s="43"/>
      <c r="Q346" s="63"/>
      <c r="R346" s="121"/>
      <c r="S346" s="35"/>
    </row>
    <row r="347" spans="1:21" outlineLevel="1">
      <c r="A347" s="31">
        <f>IF(B347="","",COUNTA(B$8:B347))</f>
        <v>307</v>
      </c>
      <c r="B347" s="45" t="s">
        <v>283</v>
      </c>
      <c r="D347" s="47">
        <f>D$156</f>
        <v>518827311.76319569</v>
      </c>
      <c r="H347" s="15"/>
      <c r="I347" s="15"/>
      <c r="J347" s="15"/>
      <c r="K347" s="15"/>
      <c r="L347" s="73"/>
      <c r="M347" s="15"/>
      <c r="N347" s="49"/>
      <c r="O347" s="43"/>
      <c r="P347" s="43"/>
      <c r="Q347" s="63"/>
      <c r="R347" s="121"/>
      <c r="S347" s="35"/>
    </row>
    <row r="348" spans="1:21" outlineLevel="1">
      <c r="A348" s="31">
        <f>IF(B348="","",COUNTA(B$8:B348))</f>
        <v>308</v>
      </c>
      <c r="B348" s="45" t="s">
        <v>449</v>
      </c>
      <c r="D348" s="47">
        <f>D333</f>
        <v>174130697.30807328</v>
      </c>
      <c r="L348" s="72"/>
      <c r="N348" s="35"/>
      <c r="Q348" s="63"/>
      <c r="R348" s="120"/>
      <c r="S348" s="35"/>
    </row>
    <row r="349" spans="1:21" outlineLevel="1">
      <c r="A349" s="31" t="str">
        <f>IF(B349="","",COUNTA(B$8:B349))</f>
        <v/>
      </c>
      <c r="B349" s="45"/>
      <c r="D349" s="47"/>
      <c r="F349" s="31"/>
      <c r="L349" s="72"/>
      <c r="N349" s="35"/>
      <c r="Q349" s="63"/>
      <c r="R349" s="120"/>
      <c r="S349" s="35"/>
    </row>
    <row r="350" spans="1:21" hidden="1" outlineLevel="2">
      <c r="A350" s="31" t="str">
        <f>IF(B350="","",COUNTA(B$8:B350))</f>
        <v/>
      </c>
      <c r="B350" s="45"/>
      <c r="D350" s="47"/>
      <c r="F350" s="31"/>
      <c r="L350" s="72"/>
      <c r="N350" s="35"/>
      <c r="Q350" s="63"/>
      <c r="R350" s="120"/>
      <c r="S350" s="35"/>
    </row>
    <row r="351" spans="1:21" s="15" customFormat="1" hidden="1" outlineLevel="2">
      <c r="A351" s="31" t="str">
        <f>IF(B351="","",COUNTA(B$8:B351))</f>
        <v/>
      </c>
      <c r="B351" s="45"/>
      <c r="C351" s="31"/>
      <c r="D351" s="47"/>
      <c r="E351"/>
      <c r="F351" s="31"/>
      <c r="G351"/>
      <c r="H351"/>
      <c r="I351"/>
      <c r="J351"/>
      <c r="K351"/>
      <c r="L351" s="72"/>
      <c r="M351"/>
      <c r="N351" s="35"/>
      <c r="O351" s="33"/>
      <c r="P351" s="33"/>
      <c r="Q351" s="63"/>
      <c r="R351" s="120"/>
      <c r="S351" s="35"/>
      <c r="T351"/>
      <c r="U351"/>
    </row>
    <row r="352" spans="1:21" hidden="1" outlineLevel="2">
      <c r="A352" s="31" t="str">
        <f>IF(B352="","",COUNTA(B$8:B352))</f>
        <v/>
      </c>
      <c r="B352" s="45"/>
      <c r="D352" s="47"/>
      <c r="L352" s="72"/>
      <c r="N352" s="35"/>
      <c r="Q352" s="63"/>
      <c r="R352" s="120"/>
      <c r="S352" s="35"/>
    </row>
    <row r="353" spans="1:21" s="15" customFormat="1" hidden="1" outlineLevel="2">
      <c r="A353" s="31" t="str">
        <f>IF(B353="","",COUNTA(B$8:B353))</f>
        <v/>
      </c>
      <c r="B353" s="45"/>
      <c r="C353" s="31"/>
      <c r="D353" s="47"/>
      <c r="E353"/>
      <c r="F353" s="31"/>
      <c r="G353"/>
      <c r="H353"/>
      <c r="I353"/>
      <c r="J353"/>
      <c r="K353"/>
      <c r="L353" s="72"/>
      <c r="M353"/>
      <c r="N353" s="35"/>
      <c r="O353" s="33"/>
      <c r="P353" s="33"/>
      <c r="Q353" s="63"/>
      <c r="R353" s="120"/>
      <c r="S353" s="35"/>
      <c r="T353"/>
      <c r="U353"/>
    </row>
    <row r="354" spans="1:21" s="15" customFormat="1" hidden="1" outlineLevel="2">
      <c r="A354" s="31" t="str">
        <f>IF(B354="","",COUNTA(B$8:B354))</f>
        <v/>
      </c>
      <c r="B354" s="45"/>
      <c r="C354" s="31"/>
      <c r="D354" s="47"/>
      <c r="E354"/>
      <c r="F354"/>
      <c r="G354"/>
      <c r="H354"/>
      <c r="I354"/>
      <c r="J354"/>
      <c r="K354"/>
      <c r="L354" s="72"/>
      <c r="M354"/>
      <c r="N354" s="35"/>
      <c r="O354" s="33"/>
      <c r="P354" s="33"/>
      <c r="Q354" s="63"/>
      <c r="R354" s="120"/>
      <c r="S354" s="35"/>
      <c r="T354"/>
      <c r="U354"/>
    </row>
    <row r="355" spans="1:21" s="15" customFormat="1" hidden="1" outlineLevel="2">
      <c r="A355" s="31" t="str">
        <f>IF(B355="","",COUNTA(B$8:B355))</f>
        <v/>
      </c>
      <c r="B355" s="45"/>
      <c r="C355" s="31"/>
      <c r="D355" s="47"/>
      <c r="E355"/>
      <c r="F355" s="31"/>
      <c r="G355"/>
      <c r="H355"/>
      <c r="I355"/>
      <c r="J355"/>
      <c r="K355"/>
      <c r="L355" s="72"/>
      <c r="M355"/>
      <c r="N355" s="35"/>
      <c r="O355" s="33"/>
      <c r="P355" s="33"/>
      <c r="Q355" s="63"/>
      <c r="R355" s="120"/>
      <c r="S355" s="35"/>
      <c r="T355"/>
      <c r="U355"/>
    </row>
    <row r="356" spans="1:21" s="15" customFormat="1" hidden="1" outlineLevel="2">
      <c r="A356" s="31" t="str">
        <f>IF(B356="","",COUNTA(B$8:B356))</f>
        <v/>
      </c>
      <c r="B356" s="45"/>
      <c r="C356" s="31"/>
      <c r="D356" s="47"/>
      <c r="E356"/>
      <c r="F356" s="31"/>
      <c r="G356"/>
      <c r="H356"/>
      <c r="I356"/>
      <c r="J356"/>
      <c r="K356"/>
      <c r="L356" s="72"/>
      <c r="M356"/>
      <c r="N356" s="35"/>
      <c r="O356" s="33"/>
      <c r="P356" s="33"/>
      <c r="Q356" s="63"/>
      <c r="R356" s="120"/>
      <c r="S356" s="35"/>
      <c r="T356"/>
      <c r="U356"/>
    </row>
    <row r="357" spans="1:21" hidden="1" outlineLevel="2">
      <c r="A357" s="31" t="str">
        <f>IF(B357="","",COUNTA(B$8:B357))</f>
        <v/>
      </c>
      <c r="B357" s="45"/>
      <c r="D357" s="47"/>
      <c r="L357" s="72"/>
      <c r="N357" s="35"/>
      <c r="Q357" s="63"/>
      <c r="R357" s="120"/>
      <c r="S357" s="35"/>
    </row>
    <row r="358" spans="1:21" hidden="1" outlineLevel="2">
      <c r="A358" s="31" t="str">
        <f>IF(B358="","",COUNTA(B$8:B358))</f>
        <v/>
      </c>
      <c r="B358" s="45"/>
      <c r="D358" s="47"/>
      <c r="L358" s="72"/>
      <c r="N358" s="35"/>
      <c r="Q358" s="63"/>
      <c r="R358" s="120"/>
      <c r="S358" s="35"/>
    </row>
    <row r="359" spans="1:21" hidden="1" outlineLevel="2">
      <c r="A359" s="31" t="str">
        <f>IF(B359="","",COUNTA(B$8:B359))</f>
        <v/>
      </c>
      <c r="B359" s="45"/>
      <c r="D359" s="47"/>
      <c r="L359" s="72"/>
      <c r="N359" s="35"/>
      <c r="Q359" s="63"/>
      <c r="R359" s="120"/>
      <c r="S359" s="35"/>
    </row>
    <row r="360" spans="1:21" hidden="1" outlineLevel="2">
      <c r="A360" s="31" t="str">
        <f>IF(B360="","",COUNTA(B$8:B360))</f>
        <v/>
      </c>
      <c r="B360" s="45"/>
      <c r="D360" s="47"/>
      <c r="L360" s="72"/>
      <c r="N360" s="35"/>
      <c r="Q360" s="63"/>
      <c r="R360" s="120"/>
      <c r="S360" s="35"/>
    </row>
    <row r="361" spans="1:21" hidden="1" outlineLevel="2">
      <c r="A361" s="31" t="str">
        <f>IF(B361="","",COUNTA(B$8:B361))</f>
        <v/>
      </c>
      <c r="B361" s="45"/>
      <c r="D361" s="47"/>
      <c r="L361" s="72"/>
      <c r="N361" s="35"/>
      <c r="Q361" s="63"/>
      <c r="R361" s="120"/>
      <c r="S361" s="35"/>
    </row>
    <row r="362" spans="1:21" hidden="1" outlineLevel="2">
      <c r="A362" s="31" t="str">
        <f>IF(B362="","",COUNTA(B$8:B362))</f>
        <v/>
      </c>
      <c r="B362" s="45"/>
      <c r="D362" s="47"/>
      <c r="L362" s="72"/>
      <c r="N362" s="35"/>
      <c r="Q362" s="63"/>
      <c r="R362" s="120"/>
      <c r="S362" s="35"/>
    </row>
    <row r="363" spans="1:21" hidden="1" outlineLevel="2">
      <c r="A363" s="31" t="str">
        <f>IF(B363="","",COUNTA(B$8:B363))</f>
        <v/>
      </c>
      <c r="B363" s="45"/>
      <c r="D363" s="47"/>
      <c r="L363" s="72"/>
      <c r="N363" s="35"/>
      <c r="Q363" s="63"/>
      <c r="R363" s="120"/>
      <c r="S363" s="35"/>
    </row>
    <row r="364" spans="1:21" hidden="1" outlineLevel="2">
      <c r="A364" s="31" t="str">
        <f>IF(B364="","",COUNTA(B$8:B364))</f>
        <v/>
      </c>
      <c r="B364" s="45"/>
      <c r="D364" s="47"/>
      <c r="L364" s="72"/>
      <c r="N364" s="35"/>
      <c r="Q364" s="63"/>
      <c r="R364" s="120"/>
      <c r="S364" s="35"/>
    </row>
    <row r="365" spans="1:21" hidden="1" outlineLevel="2">
      <c r="A365" s="31" t="str">
        <f>IF(B365="","",COUNTA(B$8:B365))</f>
        <v/>
      </c>
      <c r="B365" s="45"/>
      <c r="D365" s="47"/>
      <c r="L365" s="72"/>
      <c r="N365" s="35"/>
      <c r="Q365" s="63"/>
      <c r="R365" s="120"/>
      <c r="S365" s="35"/>
    </row>
    <row r="366" spans="1:21" hidden="1" outlineLevel="2">
      <c r="A366" s="31" t="str">
        <f>IF(B366="","",COUNTA(B$8:B366))</f>
        <v/>
      </c>
      <c r="B366" s="45"/>
      <c r="D366" s="47"/>
      <c r="L366" s="72"/>
      <c r="N366" s="35"/>
      <c r="Q366" s="63"/>
      <c r="R366" s="120"/>
      <c r="S366" s="35"/>
    </row>
    <row r="367" spans="1:21" hidden="1" outlineLevel="2">
      <c r="A367" s="31" t="str">
        <f>IF(B367="","",COUNTA(B$8:B367))</f>
        <v/>
      </c>
      <c r="B367" s="45"/>
      <c r="D367" s="47"/>
      <c r="F367" s="15"/>
      <c r="G367" s="15"/>
      <c r="H367" s="15"/>
      <c r="I367" s="15"/>
      <c r="J367" s="15"/>
      <c r="K367" s="15"/>
      <c r="L367" s="73"/>
      <c r="M367" s="15"/>
      <c r="N367" s="49"/>
      <c r="O367" s="43"/>
      <c r="P367" s="43"/>
      <c r="Q367" s="63"/>
      <c r="R367" s="121"/>
      <c r="S367" s="35"/>
    </row>
    <row r="368" spans="1:21" hidden="1" outlineLevel="2">
      <c r="A368" s="31" t="str">
        <f>IF(B368="","",COUNTA(B$8:B368))</f>
        <v/>
      </c>
      <c r="B368" s="45"/>
      <c r="D368" s="47"/>
      <c r="L368" s="72"/>
      <c r="N368" s="35"/>
      <c r="Q368" s="63"/>
      <c r="R368" s="120"/>
      <c r="S368" s="35"/>
    </row>
    <row r="369" spans="1:21" hidden="1" outlineLevel="2">
      <c r="A369" s="31" t="str">
        <f>IF(B369="","",COUNTA(B$8:B369))</f>
        <v/>
      </c>
      <c r="B369" s="45"/>
      <c r="D369" s="47"/>
      <c r="E369" s="15"/>
      <c r="F369" s="15"/>
      <c r="G369" s="15"/>
      <c r="H369" s="15"/>
      <c r="I369" s="15"/>
      <c r="J369" s="15"/>
      <c r="K369" s="15"/>
      <c r="L369" s="73"/>
      <c r="M369" s="15"/>
      <c r="N369" s="49"/>
      <c r="O369" s="43"/>
      <c r="P369" s="43"/>
      <c r="Q369" s="63"/>
      <c r="R369" s="121"/>
      <c r="S369" s="35"/>
    </row>
    <row r="370" spans="1:21" hidden="1" outlineLevel="2">
      <c r="A370" s="31" t="str">
        <f>IF(B370="","",COUNTA(B$8:B370))</f>
        <v/>
      </c>
      <c r="B370" s="45"/>
      <c r="D370" s="47"/>
      <c r="E370" s="15"/>
      <c r="F370" s="15"/>
      <c r="G370" s="15"/>
      <c r="H370" s="15"/>
      <c r="I370" s="15"/>
      <c r="J370" s="15"/>
      <c r="K370" s="15"/>
      <c r="L370" s="73"/>
      <c r="M370" s="15"/>
      <c r="N370" s="49"/>
      <c r="O370" s="43"/>
      <c r="P370" s="43"/>
      <c r="Q370" s="63"/>
      <c r="R370" s="121"/>
      <c r="S370" s="35"/>
    </row>
    <row r="371" spans="1:21" hidden="1" outlineLevel="2">
      <c r="A371" s="31" t="str">
        <f>IF(B371="","",COUNTA(B$8:B371))</f>
        <v/>
      </c>
      <c r="B371" s="45"/>
      <c r="D371" s="47"/>
      <c r="E371" s="15"/>
      <c r="F371" s="15"/>
      <c r="G371" s="15"/>
      <c r="H371" s="15"/>
      <c r="I371" s="15"/>
      <c r="J371" s="15"/>
      <c r="K371" s="15"/>
      <c r="L371" s="73"/>
      <c r="M371" s="15"/>
      <c r="N371" s="49"/>
      <c r="O371" s="43"/>
      <c r="P371" s="43"/>
      <c r="Q371" s="63"/>
      <c r="R371" s="121"/>
      <c r="S371" s="35"/>
    </row>
    <row r="372" spans="1:21" outlineLevel="1" collapsed="1">
      <c r="A372" s="31">
        <f>IF(B372="","",COUNTA(B$8:B372))</f>
        <v>309</v>
      </c>
      <c r="B372" s="166" t="s">
        <v>286</v>
      </c>
      <c r="D372" s="167"/>
      <c r="E372" s="15"/>
      <c r="F372" s="15"/>
      <c r="G372" s="15"/>
      <c r="H372" s="15"/>
      <c r="I372" s="15"/>
      <c r="J372" s="15"/>
      <c r="K372" s="15"/>
      <c r="L372" s="73"/>
      <c r="M372" s="15"/>
      <c r="N372" s="49"/>
      <c r="O372" s="43"/>
      <c r="P372" s="43"/>
      <c r="Q372" s="63"/>
      <c r="R372" s="121"/>
      <c r="S372" s="35"/>
    </row>
    <row r="373" spans="1:21" outlineLevel="1">
      <c r="A373" s="31" t="str">
        <f>IF(B373="","",COUNTA(B$8:B373))</f>
        <v/>
      </c>
      <c r="B373" s="168"/>
      <c r="D373" s="167"/>
      <c r="L373" s="72"/>
      <c r="N373" s="35"/>
      <c r="Q373" s="63"/>
      <c r="R373" s="120"/>
      <c r="S373" s="35"/>
    </row>
    <row r="374" spans="1:21">
      <c r="A374" s="31" t="str">
        <f>IF(B374="","",COUNTA(B$8:B374))</f>
        <v/>
      </c>
      <c r="D374" s="94"/>
      <c r="E374" s="9" t="s">
        <v>287</v>
      </c>
      <c r="L374" s="72"/>
      <c r="N374" s="35"/>
      <c r="Q374" s="63"/>
      <c r="R374" s="120"/>
      <c r="S374" s="35"/>
    </row>
    <row r="375" spans="1:21" ht="29.15">
      <c r="A375" s="31">
        <f>IF(B375="","",COUNTA(B$8:B375))</f>
        <v>310</v>
      </c>
      <c r="B375" s="7" t="s">
        <v>288</v>
      </c>
      <c r="C375" s="40"/>
      <c r="D375" s="29"/>
      <c r="E375" s="9" t="s">
        <v>289</v>
      </c>
      <c r="F375" s="9" t="s">
        <v>290</v>
      </c>
      <c r="L375" s="72"/>
      <c r="N375" s="36"/>
      <c r="Q375" s="63"/>
      <c r="R375" s="120"/>
      <c r="S375" s="35"/>
    </row>
    <row r="376" spans="1:21" outlineLevel="1">
      <c r="A376" s="31">
        <f>IF(B376="","",COUNTA(B$8:B376))</f>
        <v>311</v>
      </c>
      <c r="B376" s="162" t="s">
        <v>424</v>
      </c>
      <c r="C376" s="158" t="s">
        <v>389</v>
      </c>
      <c r="D376" s="212">
        <f>CHOOSE($R$2,O376,P376,Q376)-D377-D378+0.03</f>
        <v>113745315.36000006</v>
      </c>
      <c r="E376" s="160" t="s">
        <v>470</v>
      </c>
      <c r="F376" s="160"/>
      <c r="L376" s="72"/>
      <c r="N376" s="36"/>
      <c r="O376" s="190">
        <v>149799408.52000004</v>
      </c>
      <c r="P376" s="48"/>
      <c r="Q376" s="63"/>
      <c r="R376" s="120"/>
      <c r="S376" s="35"/>
      <c r="U376" s="186"/>
    </row>
    <row r="377" spans="1:21" outlineLevel="1">
      <c r="A377" s="31">
        <f>IF(B377="","",COUNTA(B$8:B377))</f>
        <v>312</v>
      </c>
      <c r="B377" s="162" t="s">
        <v>446</v>
      </c>
      <c r="C377" s="158" t="s">
        <v>390</v>
      </c>
      <c r="D377" s="159">
        <f t="shared" ref="D377:D382" si="111">CHOOSE($R$2,O377,P377,Q377)</f>
        <v>35413021.669999994</v>
      </c>
      <c r="E377" s="160" t="s">
        <v>109</v>
      </c>
      <c r="F377" s="160"/>
      <c r="L377" s="72"/>
      <c r="N377" s="36"/>
      <c r="O377" s="190">
        <v>35413021.669999994</v>
      </c>
      <c r="P377" s="48"/>
      <c r="Q377" s="63"/>
      <c r="R377" s="120"/>
      <c r="S377" s="35"/>
      <c r="U377" s="186"/>
    </row>
    <row r="378" spans="1:21" outlineLevel="1">
      <c r="A378" s="31">
        <f>IF(B378="","",COUNTA(B$8:B378))</f>
        <v>313</v>
      </c>
      <c r="B378" s="162" t="s">
        <v>465</v>
      </c>
      <c r="C378" s="158"/>
      <c r="D378" s="159">
        <f t="shared" si="111"/>
        <v>641071.52</v>
      </c>
      <c r="E378" s="160" t="s">
        <v>471</v>
      </c>
      <c r="F378" s="160"/>
      <c r="L378" s="72"/>
      <c r="N378" s="36"/>
      <c r="O378" s="190">
        <v>641071.52</v>
      </c>
      <c r="P378" s="48"/>
      <c r="Q378" s="63"/>
      <c r="R378" s="120"/>
      <c r="S378" s="35"/>
      <c r="U378" s="186"/>
    </row>
    <row r="379" spans="1:21" outlineLevel="1">
      <c r="A379" s="31">
        <f>IF(B379="","",COUNTA(B$8:B379))</f>
        <v>314</v>
      </c>
      <c r="B379" s="162" t="s">
        <v>466</v>
      </c>
      <c r="C379" s="158" t="s">
        <v>391</v>
      </c>
      <c r="D379" s="159">
        <f t="shared" ref="D379:D380" si="112">CHOOSE($R$2,O379,P379,Q379)</f>
        <v>182431</v>
      </c>
      <c r="E379" s="160" t="s">
        <v>449</v>
      </c>
      <c r="F379" s="160"/>
      <c r="L379" s="72"/>
      <c r="N379" s="36"/>
      <c r="O379" s="190">
        <v>182431</v>
      </c>
      <c r="P379" s="48"/>
      <c r="Q379" s="63"/>
      <c r="R379" s="120"/>
      <c r="S379" s="35"/>
      <c r="U379" s="186"/>
    </row>
    <row r="380" spans="1:21" outlineLevel="1">
      <c r="A380" s="31">
        <f>IF(B380="","",COUNTA(B$8:B380))</f>
        <v>315</v>
      </c>
      <c r="B380" s="162" t="s">
        <v>467</v>
      </c>
      <c r="C380" s="158" t="s">
        <v>392</v>
      </c>
      <c r="D380" s="159">
        <f t="shared" si="112"/>
        <v>128280.12333333342</v>
      </c>
      <c r="E380" s="160" t="s">
        <v>104</v>
      </c>
      <c r="F380" s="160"/>
      <c r="L380" s="72"/>
      <c r="N380" s="36"/>
      <c r="O380" s="190">
        <v>128280.12333333342</v>
      </c>
      <c r="P380" s="48"/>
      <c r="Q380" s="63"/>
      <c r="R380" s="120"/>
      <c r="S380" s="35"/>
      <c r="U380" s="186"/>
    </row>
    <row r="381" spans="1:21" outlineLevel="1">
      <c r="A381" s="31">
        <f>IF(B381="","",COUNTA(B$8:B381))</f>
        <v>316</v>
      </c>
      <c r="B381" s="162" t="s">
        <v>468</v>
      </c>
      <c r="C381" s="158" t="s">
        <v>393</v>
      </c>
      <c r="D381" s="159">
        <f t="shared" si="111"/>
        <v>99708.809999999983</v>
      </c>
      <c r="E381" s="160" t="s">
        <v>449</v>
      </c>
      <c r="F381" s="160"/>
      <c r="L381" s="72"/>
      <c r="N381" s="36"/>
      <c r="O381" s="190">
        <v>99708.809999999983</v>
      </c>
      <c r="P381" s="48"/>
      <c r="Q381" s="63"/>
      <c r="R381" s="120"/>
      <c r="S381" s="35"/>
    </row>
    <row r="382" spans="1:21" outlineLevel="1">
      <c r="A382" s="31">
        <f>IF(B382="","",COUNTA(B$8:B382))</f>
        <v>317</v>
      </c>
      <c r="B382" s="162" t="s">
        <v>469</v>
      </c>
      <c r="C382" s="158" t="s">
        <v>394</v>
      </c>
      <c r="D382" s="159">
        <f t="shared" si="111"/>
        <v>147849.33666666667</v>
      </c>
      <c r="E382" s="160" t="s">
        <v>104</v>
      </c>
      <c r="F382" s="160"/>
      <c r="L382" s="72"/>
      <c r="N382" s="36"/>
      <c r="O382" s="190">
        <v>147849.33666666667</v>
      </c>
      <c r="P382" s="48"/>
      <c r="Q382" s="63"/>
      <c r="R382" s="120"/>
      <c r="S382" s="35"/>
    </row>
    <row r="383" spans="1:21" outlineLevel="1">
      <c r="A383" s="31" t="str">
        <f>IF(B383="","",COUNTA(B$8:B383))</f>
        <v/>
      </c>
      <c r="B383" s="162"/>
      <c r="C383" s="158"/>
      <c r="D383" s="159"/>
      <c r="E383" s="160"/>
      <c r="F383" s="160"/>
      <c r="L383" s="72"/>
      <c r="N383" s="36"/>
      <c r="O383" s="190"/>
      <c r="P383" s="48"/>
      <c r="Q383" s="63"/>
      <c r="R383" s="120"/>
      <c r="S383" s="35"/>
    </row>
    <row r="384" spans="1:21" outlineLevel="1">
      <c r="A384" s="31" t="str">
        <f>IF(B384="","",COUNTA(B$8:B384))</f>
        <v/>
      </c>
      <c r="B384" s="162"/>
      <c r="C384" s="158"/>
      <c r="D384" s="159"/>
      <c r="E384" s="160"/>
      <c r="F384" s="160"/>
      <c r="L384" s="72"/>
      <c r="N384" s="36"/>
      <c r="O384" s="191"/>
      <c r="P384" s="48"/>
      <c r="Q384" s="63"/>
      <c r="R384" s="120"/>
      <c r="S384" s="35"/>
    </row>
    <row r="385" spans="1:19" outlineLevel="1">
      <c r="A385" s="31" t="str">
        <f>IF(B385="","",COUNTA(B$8:B385))</f>
        <v/>
      </c>
      <c r="B385" s="162"/>
      <c r="C385" s="158"/>
      <c r="D385" s="159"/>
      <c r="E385" s="160"/>
      <c r="F385" s="160"/>
      <c r="L385" s="72"/>
      <c r="N385" s="36"/>
      <c r="O385" s="191"/>
      <c r="P385" s="48"/>
      <c r="Q385" s="63"/>
      <c r="R385" s="120"/>
      <c r="S385" s="35"/>
    </row>
    <row r="386" spans="1:19" outlineLevel="1">
      <c r="A386" s="31" t="str">
        <f>IF(B386="","",COUNTA(B$8:B386))</f>
        <v/>
      </c>
      <c r="B386" s="162"/>
      <c r="C386" s="158"/>
      <c r="D386" s="159"/>
      <c r="E386" s="160"/>
      <c r="F386" s="160"/>
      <c r="L386" s="72"/>
      <c r="N386" s="36"/>
      <c r="O386" s="191"/>
      <c r="P386" s="48"/>
      <c r="Q386" s="63"/>
      <c r="R386" s="120"/>
      <c r="S386" s="35"/>
    </row>
    <row r="387" spans="1:19" outlineLevel="1">
      <c r="A387" s="31" t="str">
        <f>IF(B387="","",COUNTA(B$8:B387))</f>
        <v/>
      </c>
      <c r="B387" s="162"/>
      <c r="C387" s="158"/>
      <c r="D387" s="159"/>
      <c r="E387" s="160"/>
      <c r="F387" s="160"/>
      <c r="L387" s="72"/>
      <c r="N387" s="36"/>
      <c r="O387" s="48"/>
      <c r="P387" s="48"/>
      <c r="Q387" s="63"/>
      <c r="R387" s="120"/>
      <c r="S387" s="35"/>
    </row>
    <row r="388" spans="1:19" outlineLevel="1">
      <c r="A388" s="31" t="str">
        <f>IF(B388="","",COUNTA(B$8:B388))</f>
        <v/>
      </c>
      <c r="B388" s="162"/>
      <c r="C388" s="158"/>
      <c r="D388" s="159"/>
      <c r="E388" s="160"/>
      <c r="F388" s="160"/>
      <c r="L388" s="72"/>
      <c r="N388" s="36"/>
      <c r="O388" s="48"/>
      <c r="P388" s="48"/>
      <c r="Q388" s="63"/>
      <c r="R388" s="120"/>
      <c r="S388" s="35"/>
    </row>
    <row r="389" spans="1:19">
      <c r="A389" s="31">
        <f>IF(B389="","",COUNTA(B$8:B389))</f>
        <v>318</v>
      </c>
      <c r="B389" s="7" t="str">
        <f>"Total "&amp;B375</f>
        <v>Total Operating Revenue</v>
      </c>
      <c r="C389" s="40"/>
      <c r="D389" s="30">
        <f>SUM(D376:D388)</f>
        <v>150357677.82000008</v>
      </c>
      <c r="E389" s="194"/>
      <c r="F389" s="29"/>
      <c r="L389" s="72"/>
      <c r="N389" s="36"/>
      <c r="O389" s="48"/>
      <c r="P389" s="48"/>
      <c r="Q389" s="46"/>
      <c r="R389" s="120"/>
      <c r="S389" s="35"/>
    </row>
    <row r="390" spans="1:19">
      <c r="A390" s="31" t="str">
        <f>IF(B390="","",COUNTA(B$8:B390))</f>
        <v/>
      </c>
      <c r="B390" s="7"/>
      <c r="C390" s="40"/>
      <c r="L390" s="72"/>
      <c r="N390" s="36"/>
      <c r="O390" s="48"/>
      <c r="P390" s="48"/>
      <c r="Q390" s="46"/>
      <c r="R390" s="120"/>
      <c r="S390" s="35"/>
    </row>
    <row r="391" spans="1:19">
      <c r="A391" s="31">
        <f>IF(B391="","",COUNTA(B$8:B391))</f>
        <v>319</v>
      </c>
      <c r="B391" s="7" t="s">
        <v>292</v>
      </c>
      <c r="C391" s="40"/>
      <c r="D391" s="29">
        <f>D389-D238-D307-D323</f>
        <v>23814042.218326963</v>
      </c>
      <c r="E391" s="194"/>
      <c r="F391" s="29"/>
      <c r="L391" s="76"/>
      <c r="N391" s="36"/>
      <c r="O391" s="59"/>
      <c r="P391" s="59"/>
      <c r="Q391" s="60"/>
      <c r="R391" s="42"/>
      <c r="S391" s="35"/>
    </row>
    <row r="392" spans="1:19">
      <c r="A392" s="31" t="str">
        <f>IF(B392="","",COUNTA(B$8:B392))</f>
        <v/>
      </c>
    </row>
    <row r="393" spans="1:19">
      <c r="A393" s="31">
        <f>IF(B393="","",COUNTA(B$8:B393))</f>
        <v>320</v>
      </c>
      <c r="B393" s="1" t="s">
        <v>293</v>
      </c>
      <c r="D393" s="29">
        <f>D391-D327</f>
        <v>-17744025.453905016</v>
      </c>
      <c r="E393" s="194"/>
      <c r="F393" s="29"/>
    </row>
    <row r="394" spans="1:19">
      <c r="A394" s="31">
        <f>IF(B394="","",COUNTA(B$8:B394))</f>
        <v>321</v>
      </c>
      <c r="B394" s="1" t="s">
        <v>294</v>
      </c>
      <c r="D394" s="29">
        <f>-D393</f>
        <v>17744025.453905016</v>
      </c>
      <c r="E394" s="194"/>
      <c r="F394" s="29"/>
      <c r="O394"/>
      <c r="P394"/>
      <c r="R394"/>
    </row>
    <row r="395" spans="1:19">
      <c r="A395" s="31">
        <f>IF(B395="","",COUNTA(B$8:B395))</f>
        <v>322</v>
      </c>
      <c r="B395" s="1" t="s">
        <v>295</v>
      </c>
      <c r="D395" s="138">
        <f>SUM(D329:D332)</f>
        <v>6028994.0341682294</v>
      </c>
      <c r="E395" s="194"/>
      <c r="F395" s="29"/>
      <c r="O395"/>
      <c r="P395"/>
      <c r="R395"/>
    </row>
    <row r="396" spans="1:19">
      <c r="A396" s="31">
        <f>IF(B396="","",COUNTA(B$8:B396))</f>
        <v>323</v>
      </c>
      <c r="B396" s="1" t="s">
        <v>296</v>
      </c>
      <c r="D396" s="29">
        <f>D394+D395</f>
        <v>23773019.488073245</v>
      </c>
      <c r="E396" s="226"/>
      <c r="F396" s="29"/>
      <c r="O396"/>
      <c r="P396"/>
      <c r="R396"/>
    </row>
  </sheetData>
  <phoneticPr fontId="15" type="noConversion"/>
  <dataValidations count="7">
    <dataValidation type="list" allowBlank="1" showInputMessage="1" showErrorMessage="1" sqref="P2" xr:uid="{489FBCE1-2521-408E-BDDB-C6C0240B56F5}">
      <formula1>$O$6:$Q$6</formula1>
    </dataValidation>
    <dataValidation type="list" allowBlank="1" showInputMessage="1" showErrorMessage="1" sqref="F327 F172:F183 F209:F212 F317:F320 F329:F332 F311:F313 F286:F288 F303:F304 F249:F251 F216:F219 F11:F16 F57:F70 F140 F144:F145 F201:F205 F20:F53 F187:F194 F225:F235 F151:F153 F161:F168" xr:uid="{31FC423F-7027-4EEA-86D2-B1152453580D}">
      <formula1>Func_Factor_Name</formula1>
    </dataValidation>
    <dataValidation type="list" allowBlank="1" showInputMessage="1" showErrorMessage="1" sqref="G327 G20:G53 G209:G212 G317:G320 G201:G205 G311:G313 G286:G288 G303:G304 G249:G251 G216:G219 G11:G16 G57:G70 G140 G144:G145 G172:G183 G161:G168 G187:G194 G225:G235 G151:G153 V3:V5 G329:G332" xr:uid="{1459454F-7535-4BCF-A1DA-4BB74D58DE4E}">
      <formula1>Class_Factor_Names</formula1>
    </dataValidation>
    <dataValidation type="list" allowBlank="1" showInputMessage="1" showErrorMessage="1" sqref="H201:J205 H329:J332 H317:J320 H209:J212 H327:J327 H216:J219 H311:J313 H286:J288 H303:J304 H249:J251 H11:J16 H57:J70 H140:J140 H144:J145 H161:J168 H172:J183 H187:J194 H225:J235 H151:J153 W3:W5 E382:E388 Y5 E376:E380 Y3 H20:J53" xr:uid="{C67F9AC6-CD80-4E4B-8301-A36FDAE16DD7}">
      <formula1>Alloc_Factor_Name</formula1>
    </dataValidation>
    <dataValidation type="list" allowBlank="1" showInputMessage="1" showErrorMessage="1" sqref="E11:E16 E151:E153 E177:E183 E57:E70 E286:E288 E249:E251 E140 E209:E212 E187:E194 E172:E175 E216:E219 E161:E168 E144:E145 E201:E205 E20:E53 E327 E225:E235 E303:E304 E381 E311:E313 E329:E332 E317:E320" xr:uid="{02D9A765-E027-479E-90C1-E903E1B00482}">
      <formula1>$B$337:$B$372</formula1>
    </dataValidation>
    <dataValidation type="list" allowBlank="1" showInputMessage="1" showErrorMessage="1" sqref="E176" xr:uid="{40DE4A63-81F7-477A-8C81-354F9E788CA4}">
      <formula1>$B$307:$B$322</formula1>
    </dataValidation>
    <dataValidation type="list" allowBlank="1" showInputMessage="1" showErrorMessage="1" sqref="P3" xr:uid="{02156F44-53C0-466F-94E9-4992E6E3EF99}">
      <formula1>$U$3:$U$5</formula1>
    </dataValidation>
  </dataValidations>
  <pageMargins left="0.45" right="0.45" top="0.75" bottom="0.75" header="0.3" footer="0.3"/>
  <pageSetup scale="57" orientation="landscape" blackAndWhite="1" r:id="rId1"/>
  <rowBreaks count="8" manualBreakCount="8">
    <brk id="54" max="9" man="1"/>
    <brk id="83" max="9" man="1"/>
    <brk id="120" max="9" man="1"/>
    <brk id="156" max="9" man="1"/>
    <brk id="197" max="9" man="1"/>
    <brk id="238" max="9" man="1"/>
    <brk id="286" max="9" man="1"/>
    <brk id="333" max="9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tabColor theme="7"/>
  </sheetPr>
  <dimension ref="A1:S388"/>
  <sheetViews>
    <sheetView workbookViewId="0"/>
  </sheetViews>
  <sheetFormatPr defaultColWidth="9.15234375" defaultRowHeight="14.6" outlineLevelRow="1" outlineLevelCol="1"/>
  <cols>
    <col min="1" max="1" width="4.84375" style="31" customWidth="1"/>
    <col min="2" max="2" width="60.69140625" bestFit="1" customWidth="1"/>
    <col min="3" max="3" width="10.84375" style="31" customWidth="1"/>
    <col min="4" max="4" width="17.3828125" bestFit="1" customWidth="1"/>
    <col min="5" max="5" width="6.3046875" bestFit="1" customWidth="1"/>
    <col min="6" max="6" width="22.3828125" customWidth="1"/>
    <col min="7" max="7" width="14.84375" customWidth="1"/>
    <col min="8" max="8" width="17.53515625" customWidth="1"/>
    <col min="9" max="9" width="22.15234375" customWidth="1"/>
    <col min="10" max="10" width="19.69140625" bestFit="1" customWidth="1"/>
    <col min="11" max="11" width="18.15234375" customWidth="1"/>
    <col min="12" max="18" width="14.15234375" customWidth="1" outlineLevel="1"/>
    <col min="19" max="19" width="3.3046875" customWidth="1"/>
  </cols>
  <sheetData>
    <row r="1" spans="1:19">
      <c r="B1" s="11" t="str">
        <f>'General Inputs'!$D9</f>
        <v>COLUMBIA GAS OF KENTUCKY, INC.</v>
      </c>
    </row>
    <row r="2" spans="1:19">
      <c r="B2" s="11" t="str">
        <f>'General Inputs'!$D10</f>
        <v>Gas Class Cost of Service Study - Average of Customer-Demand and Demand-Commodity Methods</v>
      </c>
      <c r="I2" s="118"/>
    </row>
    <row r="3" spans="1:19">
      <c r="B3" s="11" t="str">
        <f>'General Inputs'!$D11</f>
        <v>FORECASTED PERIOD 12/31/2024 TO 12/31/2025</v>
      </c>
    </row>
    <row r="4" spans="1:19">
      <c r="B4" s="11" t="str" cm="1">
        <f t="array" aca="1" ref="B4" ca="1">VLOOKUP(_xlfn.TEXTAFTER(CELL("filename",A1),"]"),Contents!B:F,5,FALSE)</f>
        <v>Functionalization</v>
      </c>
      <c r="I4" s="113"/>
    </row>
    <row r="5" spans="1:19">
      <c r="B5" s="31"/>
    </row>
    <row r="6" spans="1:19" ht="40.5" customHeight="1">
      <c r="A6" s="19" t="s">
        <v>1</v>
      </c>
      <c r="B6" s="21" t="s">
        <v>113</v>
      </c>
      <c r="C6" s="19" t="s">
        <v>114</v>
      </c>
      <c r="D6" s="19" t="s">
        <v>115</v>
      </c>
      <c r="E6" s="128" t="s">
        <v>297</v>
      </c>
      <c r="F6" s="19" t="s">
        <v>289</v>
      </c>
      <c r="G6" s="20" t="str">
        <f>'General Inputs'!D$14</f>
        <v>Distribution</v>
      </c>
      <c r="H6" s="20" t="str">
        <f>'General Inputs'!E$14</f>
        <v>On Site</v>
      </c>
      <c r="I6" s="20" t="str">
        <f>'General Inputs'!F$14</f>
        <v>Cust Accts</v>
      </c>
      <c r="J6" s="20" t="str">
        <f>'General Inputs'!G$14</f>
        <v>Gas Costs</v>
      </c>
      <c r="K6" s="20" t="str">
        <f>'General Inputs'!H$14</f>
        <v>Function 5</v>
      </c>
      <c r="L6" s="20" t="str">
        <f>'General Inputs'!I$14</f>
        <v>Function 6</v>
      </c>
      <c r="M6" s="20" t="str">
        <f>'General Inputs'!J$14</f>
        <v>Function 7</v>
      </c>
      <c r="N6" s="20" t="str">
        <f>'General Inputs'!K$14</f>
        <v>Function 8</v>
      </c>
      <c r="O6" s="20" t="str">
        <f>'General Inputs'!L$14</f>
        <v>Function 9</v>
      </c>
      <c r="P6" s="20" t="str">
        <f>'General Inputs'!M$14</f>
        <v>Function 10</v>
      </c>
      <c r="Q6" s="20" t="str">
        <f>'General Inputs'!N$14</f>
        <v>Function 11</v>
      </c>
      <c r="R6" s="20" t="str">
        <f>'General Inputs'!O$14</f>
        <v>Function 12</v>
      </c>
      <c r="S6" s="8"/>
    </row>
    <row r="7" spans="1:19">
      <c r="A7" s="31" t="str">
        <f>IF(B7="","",MAX(A$1:A6)+1)</f>
        <v/>
      </c>
      <c r="E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</row>
    <row r="8" spans="1:19">
      <c r="A8" s="31">
        <f>IF(ISBLANK('Input-Accounts'!A8),"",'Input-Accounts'!A8)</f>
        <v>1</v>
      </c>
      <c r="B8" s="1" t="str">
        <f>IF(ISBLANK('Input-Accounts'!B8),"",'Input-Accounts'!B8)</f>
        <v>RATE BASE</v>
      </c>
      <c r="C8" s="31" t="str">
        <f>IF(ISBLANK('Input-Accounts'!C8),"",'Input-Accounts'!C8)</f>
        <v/>
      </c>
      <c r="E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</row>
    <row r="9" spans="1:19">
      <c r="A9" s="31">
        <f>IF(ISBLANK('Input-Accounts'!A9),"",'Input-Accounts'!A9)</f>
        <v>2</v>
      </c>
      <c r="B9" s="1" t="str">
        <f>IF(ISBLANK('Input-Accounts'!B9),"",'Input-Accounts'!B9)</f>
        <v>Plant in Service</v>
      </c>
      <c r="C9" s="31" t="str">
        <f>IF(ISBLANK('Input-Accounts'!C9),"",'Input-Accounts'!C9)</f>
        <v/>
      </c>
      <c r="E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</row>
    <row r="10" spans="1:19" outlineLevel="1">
      <c r="A10" s="31">
        <f>IF(ISBLANK('Input-Accounts'!A10),"",'Input-Accounts'!A10)</f>
        <v>3</v>
      </c>
      <c r="B10" s="1" t="str">
        <f>IF(ISBLANK('Input-Accounts'!B10),"",'Input-Accounts'!B10)</f>
        <v>Intangible Plant</v>
      </c>
      <c r="C10" s="31" t="str">
        <f>IF(ISBLANK('Input-Accounts'!C10),"",'Input-Accounts'!C10)</f>
        <v/>
      </c>
      <c r="E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</row>
    <row r="11" spans="1:19" outlineLevel="1">
      <c r="A11" s="31">
        <f>IF(ISBLANK('Input-Accounts'!A11),"",'Input-Accounts'!A11)</f>
        <v>4</v>
      </c>
      <c r="B11" s="53" t="str">
        <f>IF(ISBLANK('Input-Accounts'!B11),"",'Input-Accounts'!B11)</f>
        <v>Organization</v>
      </c>
      <c r="C11" s="31">
        <f>IF(ISBLANK('Input-Accounts'!C11),"",'Input-Accounts'!C11)</f>
        <v>301</v>
      </c>
      <c r="D11" s="10">
        <f>'Input-Accounts'!$D11</f>
        <v>521.19999999999993</v>
      </c>
      <c r="E11" s="10">
        <f t="shared" ref="E11:E18" si="0">IFERROR(IF(D11="",0,IF(D11=0,0,IF(ABS(D11-SUM($G11:$R11))&lt;Check_Limit,0,1))),1)</f>
        <v>0</v>
      </c>
      <c r="F11" s="3" t="str">
        <f>IF(D11=0,"-",IF('Input-Accounts'!$E11&lt;&gt;0,'Input-Accounts'!$E11,'Input-Accounts'!$F11))</f>
        <v>INT_DISTPT_SUBTOTAL</v>
      </c>
      <c r="G11" s="10">
        <f>IF($D11=0,0,$D11*
IFERROR(INDEX(G$337:G$373,MATCH($F11,$B$337:$B$373,0))/INDEX($D$337:$D$373,MATCH($F11,$B$337:$B$373,0)),
INDEX('Input-Func_Class'!D$9:D$21,MATCH($F11,'Input-Func_Class'!$B$9:$B$21,0)))
)</f>
        <v>331.98507188148176</v>
      </c>
      <c r="H11" s="10">
        <f>IF($D11=0,0,$D11*
IFERROR(INDEX(H$337:H$373,MATCH($F11,$B$337:$B$373,0))/INDEX($D$337:$D$373,MATCH($F11,$B$337:$B$373,0)),
INDEX('Input-Func_Class'!E$9:E$21,MATCH($F11,'Input-Func_Class'!$B$9:$B$21,0)))
)</f>
        <v>189.21492811851815</v>
      </c>
      <c r="I11" s="10">
        <f>IF($D11=0,0,$D11*
IFERROR(INDEX(I$337:I$373,MATCH($F11,$B$337:$B$373,0))/INDEX($D$337:$D$373,MATCH($F11,$B$337:$B$373,0)),
INDEX('Input-Func_Class'!F$9:F$21,MATCH($F11,'Input-Func_Class'!$B$9:$B$21,0)))
)</f>
        <v>0</v>
      </c>
      <c r="J11" s="10">
        <f>IF($D11=0,0,$D11*
IFERROR(INDEX(J$337:J$373,MATCH($F11,$B$337:$B$373,0))/INDEX($D$337:$D$373,MATCH($F11,$B$337:$B$373,0)),
INDEX('Input-Func_Class'!G$9:G$21,MATCH($F11,'Input-Func_Class'!$B$9:$B$21,0)))
)</f>
        <v>0</v>
      </c>
      <c r="K11" s="10">
        <f>IF($D11=0,0,$D11*
IFERROR(INDEX(K$337:K$373,MATCH($F11,$B$337:$B$373,0))/INDEX($D$337:$D$373,MATCH($F11,$B$337:$B$373,0)),
INDEX('Input-Func_Class'!H$9:H$21,MATCH($F11,'Input-Func_Class'!$B$9:$B$21,0)))
)</f>
        <v>0</v>
      </c>
      <c r="L11" s="10">
        <f>IF($D11=0,0,$D11*
IFERROR(INDEX(L$337:L$373,MATCH($F11,$B$337:$B$373,0))/INDEX($D$337:$D$373,MATCH($F11,$B$337:$B$373,0)),
INDEX('Input-Func_Class'!I$9:I$21,MATCH($F11,'Input-Func_Class'!$B$9:$B$21,0)))
)</f>
        <v>0</v>
      </c>
      <c r="M11" s="10">
        <f>IF($D11=0,0,$D11*
IFERROR(INDEX(M$337:M$373,MATCH($F11,$B$337:$B$373,0))/INDEX($D$337:$D$373,MATCH($F11,$B$337:$B$373,0)),
INDEX('Input-Func_Class'!J$9:J$21,MATCH($F11,'Input-Func_Class'!$B$9:$B$21,0)))
)</f>
        <v>0</v>
      </c>
      <c r="N11" s="10">
        <f>IF($D11=0,0,$D11*
IFERROR(INDEX(N$337:N$373,MATCH($F11,$B$337:$B$373,0))/INDEX($D$337:$D$373,MATCH($F11,$B$337:$B$373,0)),
INDEX('Input-Func_Class'!K$9:K$21,MATCH($F11,'Input-Func_Class'!$B$9:$B$21,0)))
)</f>
        <v>0</v>
      </c>
      <c r="O11" s="10">
        <f>IF($D11=0,0,$D11*
IFERROR(INDEX(O$337:O$373,MATCH($F11,$B$337:$B$373,0))/INDEX($D$337:$D$373,MATCH($F11,$B$337:$B$373,0)),
INDEX('Input-Func_Class'!L$9:L$21,MATCH($F11,'Input-Func_Class'!$B$9:$B$21,0)))
)</f>
        <v>0</v>
      </c>
      <c r="P11" s="10">
        <f>IF($D11=0,0,$D11*
IFERROR(INDEX(P$337:P$373,MATCH($F11,$B$337:$B$373,0))/INDEX($D$337:$D$373,MATCH($F11,$B$337:$B$373,0)),
INDEX('Input-Func_Class'!M$9:M$21,MATCH($F11,'Input-Func_Class'!$B$9:$B$21,0)))
)</f>
        <v>0</v>
      </c>
      <c r="Q11" s="10">
        <f>IF($D11=0,0,$D11*
IFERROR(INDEX(Q$337:Q$373,MATCH($F11,$B$337:$B$373,0))/INDEX($D$337:$D$373,MATCH($F11,$B$337:$B$373,0)),
INDEX('Input-Func_Class'!N$9:N$21,MATCH($F11,'Input-Func_Class'!$B$9:$B$21,0)))
)</f>
        <v>0</v>
      </c>
      <c r="R11" s="10">
        <f>IF($D11=0,0,$D11*
IFERROR(INDEX(R$337:R$373,MATCH($F11,$B$337:$B$373,0))/INDEX($D$337:$D$373,MATCH($F11,$B$337:$B$373,0)),
INDEX('Input-Func_Class'!O$9:O$21,MATCH($F11,'Input-Func_Class'!$B$9:$B$21,0)))
)</f>
        <v>0</v>
      </c>
    </row>
    <row r="12" spans="1:19" outlineLevel="1">
      <c r="A12" s="31">
        <f>IF(ISBLANK('Input-Accounts'!A12),"",'Input-Accounts'!A12)</f>
        <v>5</v>
      </c>
      <c r="B12" s="53" t="str">
        <f>IF(ISBLANK('Input-Accounts'!B12),"",'Input-Accounts'!B12)</f>
        <v>Misc. Intangible Plant - Plant Related</v>
      </c>
      <c r="C12" s="31">
        <f>IF(ISBLANK('Input-Accounts'!C12),"",'Input-Accounts'!C12)</f>
        <v>303</v>
      </c>
      <c r="D12" s="10">
        <f>'Input-Accounts'!$D12</f>
        <v>88156.566153846143</v>
      </c>
      <c r="E12" s="10">
        <f t="shared" si="0"/>
        <v>0</v>
      </c>
      <c r="F12" s="3" t="str">
        <f>IF(D12=0,"-",IF('Input-Accounts'!$E12&lt;&gt;0,'Input-Accounts'!$E12,'Input-Accounts'!$F12))</f>
        <v>INT_DISTPT_SUBTOTAL</v>
      </c>
      <c r="G12" s="10">
        <f>IF($D12=0,0,$D12*
IFERROR(INDEX(G$337:G$373,MATCH($F12,$B$337:$B$373,0))/INDEX($D$337:$D$373,MATCH($F12,$B$337:$B$373,0)),
INDEX('Input-Func_Class'!D$9:D$21,MATCH($F12,'Input-Func_Class'!$B$9:$B$21,0)))
)</f>
        <v>56152.463452435186</v>
      </c>
      <c r="H12" s="10">
        <f>IF($D12=0,0,$D12*
IFERROR(INDEX(H$337:H$373,MATCH($F12,$B$337:$B$373,0))/INDEX($D$337:$D$373,MATCH($F12,$B$337:$B$373,0)),
INDEX('Input-Func_Class'!E$9:E$21,MATCH($F12,'Input-Func_Class'!$B$9:$B$21,0)))
)</f>
        <v>32004.102701410953</v>
      </c>
      <c r="I12" s="10">
        <f>IF($D12=0,0,$D12*
IFERROR(INDEX(I$337:I$373,MATCH($F12,$B$337:$B$373,0))/INDEX($D$337:$D$373,MATCH($F12,$B$337:$B$373,0)),
INDEX('Input-Func_Class'!F$9:F$21,MATCH($F12,'Input-Func_Class'!$B$9:$B$21,0)))
)</f>
        <v>0</v>
      </c>
      <c r="J12" s="10">
        <f>IF($D12=0,0,$D12*
IFERROR(INDEX(J$337:J$373,MATCH($F12,$B$337:$B$373,0))/INDEX($D$337:$D$373,MATCH($F12,$B$337:$B$373,0)),
INDEX('Input-Func_Class'!G$9:G$21,MATCH($F12,'Input-Func_Class'!$B$9:$B$21,0)))
)</f>
        <v>0</v>
      </c>
      <c r="K12" s="10">
        <f>IF($D12=0,0,$D12*
IFERROR(INDEX(K$337:K$373,MATCH($F12,$B$337:$B$373,0))/INDEX($D$337:$D$373,MATCH($F12,$B$337:$B$373,0)),
INDEX('Input-Func_Class'!H$9:H$21,MATCH($F12,'Input-Func_Class'!$B$9:$B$21,0)))
)</f>
        <v>0</v>
      </c>
      <c r="L12" s="10">
        <f>IF($D12=0,0,$D12*
IFERROR(INDEX(L$337:L$373,MATCH($F12,$B$337:$B$373,0))/INDEX($D$337:$D$373,MATCH($F12,$B$337:$B$373,0)),
INDEX('Input-Func_Class'!I$9:I$21,MATCH($F12,'Input-Func_Class'!$B$9:$B$21,0)))
)</f>
        <v>0</v>
      </c>
      <c r="M12" s="10">
        <f>IF($D12=0,0,$D12*
IFERROR(INDEX(M$337:M$373,MATCH($F12,$B$337:$B$373,0))/INDEX($D$337:$D$373,MATCH($F12,$B$337:$B$373,0)),
INDEX('Input-Func_Class'!J$9:J$21,MATCH($F12,'Input-Func_Class'!$B$9:$B$21,0)))
)</f>
        <v>0</v>
      </c>
      <c r="N12" s="10">
        <f>IF($D12=0,0,$D12*
IFERROR(INDEX(N$337:N$373,MATCH($F12,$B$337:$B$373,0))/INDEX($D$337:$D$373,MATCH($F12,$B$337:$B$373,0)),
INDEX('Input-Func_Class'!K$9:K$21,MATCH($F12,'Input-Func_Class'!$B$9:$B$21,0)))
)</f>
        <v>0</v>
      </c>
      <c r="O12" s="10">
        <f>IF($D12=0,0,$D12*
IFERROR(INDEX(O$337:O$373,MATCH($F12,$B$337:$B$373,0))/INDEX($D$337:$D$373,MATCH($F12,$B$337:$B$373,0)),
INDEX('Input-Func_Class'!L$9:L$21,MATCH($F12,'Input-Func_Class'!$B$9:$B$21,0)))
)</f>
        <v>0</v>
      </c>
      <c r="P12" s="10">
        <f>IF($D12=0,0,$D12*
IFERROR(INDEX(P$337:P$373,MATCH($F12,$B$337:$B$373,0))/INDEX($D$337:$D$373,MATCH($F12,$B$337:$B$373,0)),
INDEX('Input-Func_Class'!M$9:M$21,MATCH($F12,'Input-Func_Class'!$B$9:$B$21,0)))
)</f>
        <v>0</v>
      </c>
      <c r="Q12" s="10">
        <f>IF($D12=0,0,$D12*
IFERROR(INDEX(Q$337:Q$373,MATCH($F12,$B$337:$B$373,0))/INDEX($D$337:$D$373,MATCH($F12,$B$337:$B$373,0)),
INDEX('Input-Func_Class'!N$9:N$21,MATCH($F12,'Input-Func_Class'!$B$9:$B$21,0)))
)</f>
        <v>0</v>
      </c>
      <c r="R12" s="10">
        <f>IF($D12=0,0,$D12*
IFERROR(INDEX(R$337:R$373,MATCH($F12,$B$337:$B$373,0))/INDEX($D$337:$D$373,MATCH($F12,$B$337:$B$373,0)),
INDEX('Input-Func_Class'!O$9:O$21,MATCH($F12,'Input-Func_Class'!$B$9:$B$21,0)))
)</f>
        <v>0</v>
      </c>
    </row>
    <row r="13" spans="1:19" outlineLevel="1">
      <c r="A13" s="31">
        <f>IF(ISBLANK('Input-Accounts'!A13),"",'Input-Accounts'!A13)</f>
        <v>6</v>
      </c>
      <c r="B13" s="53" t="str">
        <f>IF(ISBLANK('Input-Accounts'!B13),"",'Input-Accounts'!B13)</f>
        <v>MISC INTANGIBLE PLANT-DIS SOFTWARE</v>
      </c>
      <c r="C13" s="31">
        <f>IF(ISBLANK('Input-Accounts'!C13),"",'Input-Accounts'!C13)</f>
        <v>303.10000000000002</v>
      </c>
      <c r="D13" s="10">
        <f>'Input-Accounts'!$D13</f>
        <v>943.27000000000032</v>
      </c>
      <c r="E13" s="10">
        <f t="shared" si="0"/>
        <v>0</v>
      </c>
      <c r="F13" s="3" t="str">
        <f>IF(D13=0,"-",IF('Input-Accounts'!$E13&lt;&gt;0,'Input-Accounts'!$E13,'Input-Accounts'!$F13))</f>
        <v>INT_DISTPT_SUBTOTAL</v>
      </c>
      <c r="G13" s="10">
        <f>IF($D13=0,0,$D13*
IFERROR(INDEX(G$337:G$373,MATCH($F13,$B$337:$B$373,0))/INDEX($D$337:$D$373,MATCH($F13,$B$337:$B$373,0)),
INDEX('Input-Func_Class'!D$9:D$21,MATCH($F13,'Input-Func_Class'!$B$9:$B$21,0)))
)</f>
        <v>600.82800988803808</v>
      </c>
      <c r="H13" s="10">
        <f>IF($D13=0,0,$D13*
IFERROR(INDEX(H$337:H$373,MATCH($F13,$B$337:$B$373,0))/INDEX($D$337:$D$373,MATCH($F13,$B$337:$B$373,0)),
INDEX('Input-Func_Class'!E$9:E$21,MATCH($F13,'Input-Func_Class'!$B$9:$B$21,0)))
)</f>
        <v>342.44199011196218</v>
      </c>
      <c r="I13" s="10">
        <f>IF($D13=0,0,$D13*
IFERROR(INDEX(I$337:I$373,MATCH($F13,$B$337:$B$373,0))/INDEX($D$337:$D$373,MATCH($F13,$B$337:$B$373,0)),
INDEX('Input-Func_Class'!F$9:F$21,MATCH($F13,'Input-Func_Class'!$B$9:$B$21,0)))
)</f>
        <v>0</v>
      </c>
      <c r="J13" s="10">
        <f>IF($D13=0,0,$D13*
IFERROR(INDEX(J$337:J$373,MATCH($F13,$B$337:$B$373,0))/INDEX($D$337:$D$373,MATCH($F13,$B$337:$B$373,0)),
INDEX('Input-Func_Class'!G$9:G$21,MATCH($F13,'Input-Func_Class'!$B$9:$B$21,0)))
)</f>
        <v>0</v>
      </c>
      <c r="K13" s="10">
        <f>IF($D13=0,0,$D13*
IFERROR(INDEX(K$337:K$373,MATCH($F13,$B$337:$B$373,0))/INDEX($D$337:$D$373,MATCH($F13,$B$337:$B$373,0)),
INDEX('Input-Func_Class'!H$9:H$21,MATCH($F13,'Input-Func_Class'!$B$9:$B$21,0)))
)</f>
        <v>0</v>
      </c>
      <c r="L13" s="10">
        <f>IF($D13=0,0,$D13*
IFERROR(INDEX(L$337:L$373,MATCH($F13,$B$337:$B$373,0))/INDEX($D$337:$D$373,MATCH($F13,$B$337:$B$373,0)),
INDEX('Input-Func_Class'!I$9:I$21,MATCH($F13,'Input-Func_Class'!$B$9:$B$21,0)))
)</f>
        <v>0</v>
      </c>
      <c r="M13" s="10">
        <f>IF($D13=0,0,$D13*
IFERROR(INDEX(M$337:M$373,MATCH($F13,$B$337:$B$373,0))/INDEX($D$337:$D$373,MATCH($F13,$B$337:$B$373,0)),
INDEX('Input-Func_Class'!J$9:J$21,MATCH($F13,'Input-Func_Class'!$B$9:$B$21,0)))
)</f>
        <v>0</v>
      </c>
      <c r="N13" s="10">
        <f>IF($D13=0,0,$D13*
IFERROR(INDEX(N$337:N$373,MATCH($F13,$B$337:$B$373,0))/INDEX($D$337:$D$373,MATCH($F13,$B$337:$B$373,0)),
INDEX('Input-Func_Class'!K$9:K$21,MATCH($F13,'Input-Func_Class'!$B$9:$B$21,0)))
)</f>
        <v>0</v>
      </c>
      <c r="O13" s="10">
        <f>IF($D13=0,0,$D13*
IFERROR(INDEX(O$337:O$373,MATCH($F13,$B$337:$B$373,0))/INDEX($D$337:$D$373,MATCH($F13,$B$337:$B$373,0)),
INDEX('Input-Func_Class'!L$9:L$21,MATCH($F13,'Input-Func_Class'!$B$9:$B$21,0)))
)</f>
        <v>0</v>
      </c>
      <c r="P13" s="10">
        <f>IF($D13=0,0,$D13*
IFERROR(INDEX(P$337:P$373,MATCH($F13,$B$337:$B$373,0))/INDEX($D$337:$D$373,MATCH($F13,$B$337:$B$373,0)),
INDEX('Input-Func_Class'!M$9:M$21,MATCH($F13,'Input-Func_Class'!$B$9:$B$21,0)))
)</f>
        <v>0</v>
      </c>
      <c r="Q13" s="10">
        <f>IF($D13=0,0,$D13*
IFERROR(INDEX(Q$337:Q$373,MATCH($F13,$B$337:$B$373,0))/INDEX($D$337:$D$373,MATCH($F13,$B$337:$B$373,0)),
INDEX('Input-Func_Class'!N$9:N$21,MATCH($F13,'Input-Func_Class'!$B$9:$B$21,0)))
)</f>
        <v>0</v>
      </c>
      <c r="R13" s="10">
        <f>IF($D13=0,0,$D13*
IFERROR(INDEX(R$337:R$373,MATCH($F13,$B$337:$B$373,0))/INDEX($D$337:$D$373,MATCH($F13,$B$337:$B$373,0)),
INDEX('Input-Func_Class'!O$9:O$21,MATCH($F13,'Input-Func_Class'!$B$9:$B$21,0)))
)</f>
        <v>0</v>
      </c>
    </row>
    <row r="14" spans="1:19" outlineLevel="1">
      <c r="A14" s="31">
        <f>IF(ISBLANK('Input-Accounts'!A14),"",'Input-Accounts'!A14)</f>
        <v>7</v>
      </c>
      <c r="B14" s="53" t="str">
        <f>IF(ISBLANK('Input-Accounts'!B14),"",'Input-Accounts'!B14)</f>
        <v>MISC INTANGIBLE PLANT-FARA SOFTWARE</v>
      </c>
      <c r="C14" s="31">
        <f>IF(ISBLANK('Input-Accounts'!C14),"",'Input-Accounts'!C14)</f>
        <v>303.2</v>
      </c>
      <c r="D14" s="10">
        <f>'Input-Accounts'!$D14</f>
        <v>0</v>
      </c>
      <c r="E14" s="10">
        <f t="shared" ref="E14:E15" si="1">IFERROR(IF(D14="",0,IF(D14=0,0,IF(ABS(D14-SUM($G14:$R14))&lt;Check_Limit,0,1))),1)</f>
        <v>0</v>
      </c>
      <c r="F14" s="3" t="str">
        <f>IF(D14=0,"-",IF('Input-Accounts'!$E14&lt;&gt;0,'Input-Accounts'!$E14,'Input-Accounts'!$F14))</f>
        <v>-</v>
      </c>
      <c r="G14" s="10">
        <f>IF($D14=0,0,$D14*
IFERROR(INDEX(G$337:G$373,MATCH($F14,$B$337:$B$373,0))/INDEX($D$337:$D$373,MATCH($F14,$B$337:$B$373,0)),
INDEX('Input-Func_Class'!D$9:D$21,MATCH($F14,'Input-Func_Class'!$B$9:$B$21,0)))
)</f>
        <v>0</v>
      </c>
      <c r="H14" s="10">
        <f>IF($D14=0,0,$D14*
IFERROR(INDEX(H$337:H$373,MATCH($F14,$B$337:$B$373,0))/INDEX($D$337:$D$373,MATCH($F14,$B$337:$B$373,0)),
INDEX('Input-Func_Class'!E$9:E$21,MATCH($F14,'Input-Func_Class'!$B$9:$B$21,0)))
)</f>
        <v>0</v>
      </c>
      <c r="I14" s="10">
        <f>IF($D14=0,0,$D14*
IFERROR(INDEX(I$337:I$373,MATCH($F14,$B$337:$B$373,0))/INDEX($D$337:$D$373,MATCH($F14,$B$337:$B$373,0)),
INDEX('Input-Func_Class'!F$9:F$21,MATCH($F14,'Input-Func_Class'!$B$9:$B$21,0)))
)</f>
        <v>0</v>
      </c>
      <c r="J14" s="10">
        <f>IF($D14=0,0,$D14*
IFERROR(INDEX(J$337:J$373,MATCH($F14,$B$337:$B$373,0))/INDEX($D$337:$D$373,MATCH($F14,$B$337:$B$373,0)),
INDEX('Input-Func_Class'!G$9:G$21,MATCH($F14,'Input-Func_Class'!$B$9:$B$21,0)))
)</f>
        <v>0</v>
      </c>
      <c r="K14" s="10">
        <f>IF($D14=0,0,$D14*
IFERROR(INDEX(K$337:K$373,MATCH($F14,$B$337:$B$373,0))/INDEX($D$337:$D$373,MATCH($F14,$B$337:$B$373,0)),
INDEX('Input-Func_Class'!H$9:H$21,MATCH($F14,'Input-Func_Class'!$B$9:$B$21,0)))
)</f>
        <v>0</v>
      </c>
      <c r="L14" s="10">
        <f>IF($D14=0,0,$D14*
IFERROR(INDEX(L$337:L$373,MATCH($F14,$B$337:$B$373,0))/INDEX($D$337:$D$373,MATCH($F14,$B$337:$B$373,0)),
INDEX('Input-Func_Class'!I$9:I$21,MATCH($F14,'Input-Func_Class'!$B$9:$B$21,0)))
)</f>
        <v>0</v>
      </c>
      <c r="M14" s="10">
        <f>IF($D14=0,0,$D14*
IFERROR(INDEX(M$337:M$373,MATCH($F14,$B$337:$B$373,0))/INDEX($D$337:$D$373,MATCH($F14,$B$337:$B$373,0)),
INDEX('Input-Func_Class'!J$9:J$21,MATCH($F14,'Input-Func_Class'!$B$9:$B$21,0)))
)</f>
        <v>0</v>
      </c>
      <c r="N14" s="10">
        <f>IF($D14=0,0,$D14*
IFERROR(INDEX(N$337:N$373,MATCH($F14,$B$337:$B$373,0))/INDEX($D$337:$D$373,MATCH($F14,$B$337:$B$373,0)),
INDEX('Input-Func_Class'!K$9:K$21,MATCH($F14,'Input-Func_Class'!$B$9:$B$21,0)))
)</f>
        <v>0</v>
      </c>
      <c r="O14" s="10">
        <f>IF($D14=0,0,$D14*
IFERROR(INDEX(O$337:O$373,MATCH($F14,$B$337:$B$373,0))/INDEX($D$337:$D$373,MATCH($F14,$B$337:$B$373,0)),
INDEX('Input-Func_Class'!L$9:L$21,MATCH($F14,'Input-Func_Class'!$B$9:$B$21,0)))
)</f>
        <v>0</v>
      </c>
      <c r="P14" s="10">
        <f>IF($D14=0,0,$D14*
IFERROR(INDEX(P$337:P$373,MATCH($F14,$B$337:$B$373,0))/INDEX($D$337:$D$373,MATCH($F14,$B$337:$B$373,0)),
INDEX('Input-Func_Class'!M$9:M$21,MATCH($F14,'Input-Func_Class'!$B$9:$B$21,0)))
)</f>
        <v>0</v>
      </c>
      <c r="Q14" s="10">
        <f>IF($D14=0,0,$D14*
IFERROR(INDEX(Q$337:Q$373,MATCH($F14,$B$337:$B$373,0))/INDEX($D$337:$D$373,MATCH($F14,$B$337:$B$373,0)),
INDEX('Input-Func_Class'!N$9:N$21,MATCH($F14,'Input-Func_Class'!$B$9:$B$21,0)))
)</f>
        <v>0</v>
      </c>
      <c r="R14" s="10">
        <f>IF($D14=0,0,$D14*
IFERROR(INDEX(R$337:R$373,MATCH($F14,$B$337:$B$373,0))/INDEX($D$337:$D$373,MATCH($F14,$B$337:$B$373,0)),
INDEX('Input-Func_Class'!O$9:O$21,MATCH($F14,'Input-Func_Class'!$B$9:$B$21,0)))
)</f>
        <v>0</v>
      </c>
    </row>
    <row r="15" spans="1:19" outlineLevel="1">
      <c r="A15" s="31">
        <f>IF(ISBLANK('Input-Accounts'!A15),"",'Input-Accounts'!A15)</f>
        <v>8</v>
      </c>
      <c r="B15" s="53" t="str">
        <f>IF(ISBLANK('Input-Accounts'!B15),"",'Input-Accounts'!B15)</f>
        <v>MISC INTANGIBLE PLANT-OTHER SOFTWARE</v>
      </c>
      <c r="C15" s="31">
        <f>IF(ISBLANK('Input-Accounts'!C15),"",'Input-Accounts'!C15)</f>
        <v>303.3</v>
      </c>
      <c r="D15" s="10">
        <f>'Input-Accounts'!$D15</f>
        <v>16135215.843362007</v>
      </c>
      <c r="E15" s="10">
        <f t="shared" si="1"/>
        <v>0</v>
      </c>
      <c r="F15" s="3" t="str">
        <f>IF(D15=0,"-",IF('Input-Accounts'!$E15&lt;&gt;0,'Input-Accounts'!$E15,'Input-Accounts'!$F15))</f>
        <v>INT_DISTPT_SUBTOTAL</v>
      </c>
      <c r="G15" s="10">
        <f>IF($D15=0,0,$D15*
IFERROR(INDEX(G$337:G$373,MATCH($F15,$B$337:$B$373,0))/INDEX($D$337:$D$373,MATCH($F15,$B$337:$B$373,0)),
INDEX('Input-Func_Class'!D$9:D$21,MATCH($F15,'Input-Func_Class'!$B$9:$B$21,0)))
)</f>
        <v>10277534.135805372</v>
      </c>
      <c r="H15" s="10">
        <f>IF($D15=0,0,$D15*
IFERROR(INDEX(H$337:H$373,MATCH($F15,$B$337:$B$373,0))/INDEX($D$337:$D$373,MATCH($F15,$B$337:$B$373,0)),
INDEX('Input-Func_Class'!E$9:E$21,MATCH($F15,'Input-Func_Class'!$B$9:$B$21,0)))
)</f>
        <v>5857681.7075566342</v>
      </c>
      <c r="I15" s="10">
        <f>IF($D15=0,0,$D15*
IFERROR(INDEX(I$337:I$373,MATCH($F15,$B$337:$B$373,0))/INDEX($D$337:$D$373,MATCH($F15,$B$337:$B$373,0)),
INDEX('Input-Func_Class'!F$9:F$21,MATCH($F15,'Input-Func_Class'!$B$9:$B$21,0)))
)</f>
        <v>0</v>
      </c>
      <c r="J15" s="10">
        <f>IF($D15=0,0,$D15*
IFERROR(INDEX(J$337:J$373,MATCH($F15,$B$337:$B$373,0))/INDEX($D$337:$D$373,MATCH($F15,$B$337:$B$373,0)),
INDEX('Input-Func_Class'!G$9:G$21,MATCH($F15,'Input-Func_Class'!$B$9:$B$21,0)))
)</f>
        <v>0</v>
      </c>
      <c r="K15" s="10">
        <f>IF($D15=0,0,$D15*
IFERROR(INDEX(K$337:K$373,MATCH($F15,$B$337:$B$373,0))/INDEX($D$337:$D$373,MATCH($F15,$B$337:$B$373,0)),
INDEX('Input-Func_Class'!H$9:H$21,MATCH($F15,'Input-Func_Class'!$B$9:$B$21,0)))
)</f>
        <v>0</v>
      </c>
      <c r="L15" s="10">
        <f>IF($D15=0,0,$D15*
IFERROR(INDEX(L$337:L$373,MATCH($F15,$B$337:$B$373,0))/INDEX($D$337:$D$373,MATCH($F15,$B$337:$B$373,0)),
INDEX('Input-Func_Class'!I$9:I$21,MATCH($F15,'Input-Func_Class'!$B$9:$B$21,0)))
)</f>
        <v>0</v>
      </c>
      <c r="M15" s="10">
        <f>IF($D15=0,0,$D15*
IFERROR(INDEX(M$337:M$373,MATCH($F15,$B$337:$B$373,0))/INDEX($D$337:$D$373,MATCH($F15,$B$337:$B$373,0)),
INDEX('Input-Func_Class'!J$9:J$21,MATCH($F15,'Input-Func_Class'!$B$9:$B$21,0)))
)</f>
        <v>0</v>
      </c>
      <c r="N15" s="10">
        <f>IF($D15=0,0,$D15*
IFERROR(INDEX(N$337:N$373,MATCH($F15,$B$337:$B$373,0))/INDEX($D$337:$D$373,MATCH($F15,$B$337:$B$373,0)),
INDEX('Input-Func_Class'!K$9:K$21,MATCH($F15,'Input-Func_Class'!$B$9:$B$21,0)))
)</f>
        <v>0</v>
      </c>
      <c r="O15" s="10">
        <f>IF($D15=0,0,$D15*
IFERROR(INDEX(O$337:O$373,MATCH($F15,$B$337:$B$373,0))/INDEX($D$337:$D$373,MATCH($F15,$B$337:$B$373,0)),
INDEX('Input-Func_Class'!L$9:L$21,MATCH($F15,'Input-Func_Class'!$B$9:$B$21,0)))
)</f>
        <v>0</v>
      </c>
      <c r="P15" s="10">
        <f>IF($D15=0,0,$D15*
IFERROR(INDEX(P$337:P$373,MATCH($F15,$B$337:$B$373,0))/INDEX($D$337:$D$373,MATCH($F15,$B$337:$B$373,0)),
INDEX('Input-Func_Class'!M$9:M$21,MATCH($F15,'Input-Func_Class'!$B$9:$B$21,0)))
)</f>
        <v>0</v>
      </c>
      <c r="Q15" s="10">
        <f>IF($D15=0,0,$D15*
IFERROR(INDEX(Q$337:Q$373,MATCH($F15,$B$337:$B$373,0))/INDEX($D$337:$D$373,MATCH($F15,$B$337:$B$373,0)),
INDEX('Input-Func_Class'!N$9:N$21,MATCH($F15,'Input-Func_Class'!$B$9:$B$21,0)))
)</f>
        <v>0</v>
      </c>
      <c r="R15" s="10">
        <f>IF($D15=0,0,$D15*
IFERROR(INDEX(R$337:R$373,MATCH($F15,$B$337:$B$373,0))/INDEX($D$337:$D$373,MATCH($F15,$B$337:$B$373,0)),
INDEX('Input-Func_Class'!O$9:O$21,MATCH($F15,'Input-Func_Class'!$B$9:$B$21,0)))
)</f>
        <v>0</v>
      </c>
    </row>
    <row r="16" spans="1:19" outlineLevel="1">
      <c r="A16" s="31">
        <f>IF(ISBLANK('Input-Accounts'!A16),"",'Input-Accounts'!A16)</f>
        <v>9</v>
      </c>
      <c r="B16" s="53" t="str">
        <f>IF(ISBLANK('Input-Accounts'!B16),"",'Input-Accounts'!B16)</f>
        <v>MISC INTANGIBLE PLANT-CLOUD SOFTWARE</v>
      </c>
      <c r="C16" s="31">
        <f>IF(ISBLANK('Input-Accounts'!C16),"",'Input-Accounts'!C16)</f>
        <v>303.99</v>
      </c>
      <c r="D16" s="10">
        <f>'Input-Accounts'!$D16</f>
        <v>3687044.9116451209</v>
      </c>
      <c r="E16" s="10">
        <f t="shared" si="0"/>
        <v>0</v>
      </c>
      <c r="F16" s="3" t="str">
        <f>IF(D16=0,"-",IF('Input-Accounts'!$E16&lt;&gt;0,'Input-Accounts'!$E16,'Input-Accounts'!$F16))</f>
        <v>INT_DISTPT_SUBTOTAL</v>
      </c>
      <c r="G16" s="10">
        <f>IF($D16=0,0,$D16*
IFERROR(INDEX(G$337:G$373,MATCH($F16,$B$337:$B$373,0))/INDEX($D$337:$D$373,MATCH($F16,$B$337:$B$373,0)),
INDEX('Input-Func_Class'!D$9:D$21,MATCH($F16,'Input-Func_Class'!$B$9:$B$21,0)))
)</f>
        <v>2348510.8787850291</v>
      </c>
      <c r="H16" s="10">
        <f>IF($D16=0,0,$D16*
IFERROR(INDEX(H$337:H$373,MATCH($F16,$B$337:$B$373,0))/INDEX($D$337:$D$373,MATCH($F16,$B$337:$B$373,0)),
INDEX('Input-Func_Class'!E$9:E$21,MATCH($F16,'Input-Func_Class'!$B$9:$B$21,0)))
)</f>
        <v>1338534.0328600914</v>
      </c>
      <c r="I16" s="10">
        <f>IF($D16=0,0,$D16*
IFERROR(INDEX(I$337:I$373,MATCH($F16,$B$337:$B$373,0))/INDEX($D$337:$D$373,MATCH($F16,$B$337:$B$373,0)),
INDEX('Input-Func_Class'!F$9:F$21,MATCH($F16,'Input-Func_Class'!$B$9:$B$21,0)))
)</f>
        <v>0</v>
      </c>
      <c r="J16" s="10">
        <f>IF($D16=0,0,$D16*
IFERROR(INDEX(J$337:J$373,MATCH($F16,$B$337:$B$373,0))/INDEX($D$337:$D$373,MATCH($F16,$B$337:$B$373,0)),
INDEX('Input-Func_Class'!G$9:G$21,MATCH($F16,'Input-Func_Class'!$B$9:$B$21,0)))
)</f>
        <v>0</v>
      </c>
      <c r="K16" s="10">
        <f>IF($D16=0,0,$D16*
IFERROR(INDEX(K$337:K$373,MATCH($F16,$B$337:$B$373,0))/INDEX($D$337:$D$373,MATCH($F16,$B$337:$B$373,0)),
INDEX('Input-Func_Class'!H$9:H$21,MATCH($F16,'Input-Func_Class'!$B$9:$B$21,0)))
)</f>
        <v>0</v>
      </c>
      <c r="L16" s="10">
        <f>IF($D16=0,0,$D16*
IFERROR(INDEX(L$337:L$373,MATCH($F16,$B$337:$B$373,0))/INDEX($D$337:$D$373,MATCH($F16,$B$337:$B$373,0)),
INDEX('Input-Func_Class'!I$9:I$21,MATCH($F16,'Input-Func_Class'!$B$9:$B$21,0)))
)</f>
        <v>0</v>
      </c>
      <c r="M16" s="10">
        <f>IF($D16=0,0,$D16*
IFERROR(INDEX(M$337:M$373,MATCH($F16,$B$337:$B$373,0))/INDEX($D$337:$D$373,MATCH($F16,$B$337:$B$373,0)),
INDEX('Input-Func_Class'!J$9:J$21,MATCH($F16,'Input-Func_Class'!$B$9:$B$21,0)))
)</f>
        <v>0</v>
      </c>
      <c r="N16" s="10">
        <f>IF($D16=0,0,$D16*
IFERROR(INDEX(N$337:N$373,MATCH($F16,$B$337:$B$373,0))/INDEX($D$337:$D$373,MATCH($F16,$B$337:$B$373,0)),
INDEX('Input-Func_Class'!K$9:K$21,MATCH($F16,'Input-Func_Class'!$B$9:$B$21,0)))
)</f>
        <v>0</v>
      </c>
      <c r="O16" s="10">
        <f>IF($D16=0,0,$D16*
IFERROR(INDEX(O$337:O$373,MATCH($F16,$B$337:$B$373,0))/INDEX($D$337:$D$373,MATCH($F16,$B$337:$B$373,0)),
INDEX('Input-Func_Class'!L$9:L$21,MATCH($F16,'Input-Func_Class'!$B$9:$B$21,0)))
)</f>
        <v>0</v>
      </c>
      <c r="P16" s="10">
        <f>IF($D16=0,0,$D16*
IFERROR(INDEX(P$337:P$373,MATCH($F16,$B$337:$B$373,0))/INDEX($D$337:$D$373,MATCH($F16,$B$337:$B$373,0)),
INDEX('Input-Func_Class'!M$9:M$21,MATCH($F16,'Input-Func_Class'!$B$9:$B$21,0)))
)</f>
        <v>0</v>
      </c>
      <c r="Q16" s="10">
        <f>IF($D16=0,0,$D16*
IFERROR(INDEX(Q$337:Q$373,MATCH($F16,$B$337:$B$373,0))/INDEX($D$337:$D$373,MATCH($F16,$B$337:$B$373,0)),
INDEX('Input-Func_Class'!N$9:N$21,MATCH($F16,'Input-Func_Class'!$B$9:$B$21,0)))
)</f>
        <v>0</v>
      </c>
      <c r="R16" s="10">
        <f>IF($D16=0,0,$D16*
IFERROR(INDEX(R$337:R$373,MATCH($F16,$B$337:$B$373,0))/INDEX($D$337:$D$373,MATCH($F16,$B$337:$B$373,0)),
INDEX('Input-Func_Class'!O$9:O$21,MATCH($F16,'Input-Func_Class'!$B$9:$B$21,0)))
)</f>
        <v>0</v>
      </c>
    </row>
    <row r="17" spans="1:18" outlineLevel="1">
      <c r="A17" s="31">
        <f>IF(ISBLANK('Input-Accounts'!A17),"",'Input-Accounts'!A17)</f>
        <v>10</v>
      </c>
      <c r="B17" t="str">
        <f>IF(ISBLANK('Input-Accounts'!B17),"",'Input-Accounts'!B17)</f>
        <v>Subtotal - Intangible Plant</v>
      </c>
      <c r="C17" s="31" t="str">
        <f>IF(ISBLANK('Input-Accounts'!C17),"",'Input-Accounts'!C17)</f>
        <v/>
      </c>
      <c r="D17" s="123">
        <f>SUBTOTAL(9,D11:D16)</f>
        <v>19911881.791160975</v>
      </c>
      <c r="E17" s="10">
        <f t="shared" si="0"/>
        <v>0</v>
      </c>
      <c r="G17" s="123">
        <f t="shared" ref="G17:R17" si="2">SUBTOTAL(9,G11:G16)</f>
        <v>12683130.291124607</v>
      </c>
      <c r="H17" s="123">
        <f t="shared" si="2"/>
        <v>7228751.5000363663</v>
      </c>
      <c r="I17" s="123">
        <f t="shared" si="2"/>
        <v>0</v>
      </c>
      <c r="J17" s="123">
        <f t="shared" si="2"/>
        <v>0</v>
      </c>
      <c r="K17" s="123">
        <f t="shared" si="2"/>
        <v>0</v>
      </c>
      <c r="L17" s="123">
        <f t="shared" si="2"/>
        <v>0</v>
      </c>
      <c r="M17" s="123">
        <f t="shared" si="2"/>
        <v>0</v>
      </c>
      <c r="N17" s="123">
        <f t="shared" si="2"/>
        <v>0</v>
      </c>
      <c r="O17" s="123">
        <f t="shared" si="2"/>
        <v>0</v>
      </c>
      <c r="P17" s="123">
        <f t="shared" si="2"/>
        <v>0</v>
      </c>
      <c r="Q17" s="123">
        <f t="shared" si="2"/>
        <v>0</v>
      </c>
      <c r="R17" s="123">
        <f t="shared" si="2"/>
        <v>0</v>
      </c>
    </row>
    <row r="18" spans="1:18" outlineLevel="1">
      <c r="A18" s="31" t="str">
        <f>IF(ISBLANK('Input-Accounts'!A18),"",'Input-Accounts'!A18)</f>
        <v/>
      </c>
      <c r="B18" t="str">
        <f>IF(ISBLANK('Input-Accounts'!B18),"",'Input-Accounts'!B18)</f>
        <v/>
      </c>
      <c r="C18" s="31" t="str">
        <f>IF(ISBLANK('Input-Accounts'!C18),"",'Input-Accounts'!C18)</f>
        <v/>
      </c>
      <c r="D18" s="10"/>
      <c r="E18" s="10">
        <f t="shared" si="0"/>
        <v>0</v>
      </c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</row>
    <row r="19" spans="1:18" outlineLevel="1">
      <c r="A19" s="31">
        <f>IF(ISBLANK('Input-Accounts'!A19),"",'Input-Accounts'!A19)</f>
        <v>11</v>
      </c>
      <c r="B19" s="1" t="str">
        <f>IF(ISBLANK('Input-Accounts'!B19),"",'Input-Accounts'!B19)</f>
        <v>Distribution Plant</v>
      </c>
      <c r="C19" s="31" t="str">
        <f>IF(ISBLANK('Input-Accounts'!C19),"",'Input-Accounts'!C19)</f>
        <v/>
      </c>
      <c r="D19" s="10"/>
      <c r="E19" s="10">
        <f t="shared" ref="E19:E52" si="3">IFERROR(IF(D19="",0,IF(D19=0,0,IF(ABS(D19-SUM($G19:$R19))&lt;Check_Limit,0,1))),1)</f>
        <v>0</v>
      </c>
      <c r="F19" s="3"/>
      <c r="G19" s="10"/>
      <c r="H19" s="10"/>
      <c r="I19" s="10"/>
      <c r="J19" s="10"/>
      <c r="K19" s="10"/>
      <c r="L19" s="10">
        <f>IF($D19=0,0,$D19*
IFERROR(INDEX(L$337:L$373,MATCH($F19,$B$337:$B$373,0))/INDEX($D$337:$D$373,MATCH($F19,$B$337:$B$373,0)),
INDEX('Input-Func_Class'!I$9:I$21,MATCH($F19,'Input-Func_Class'!$B$9:$B$21,0)))
)</f>
        <v>0</v>
      </c>
      <c r="M19" s="10">
        <f>IF($D19=0,0,$D19*
IFERROR(INDEX(M$337:M$373,MATCH($F19,$B$337:$B$373,0))/INDEX($D$337:$D$373,MATCH($F19,$B$337:$B$373,0)),
INDEX('Input-Func_Class'!J$9:J$21,MATCH($F19,'Input-Func_Class'!$B$9:$B$21,0)))
)</f>
        <v>0</v>
      </c>
      <c r="N19" s="10">
        <f>IF($D19=0,0,$D19*
IFERROR(INDEX(N$337:N$373,MATCH($F19,$B$337:$B$373,0))/INDEX($D$337:$D$373,MATCH($F19,$B$337:$B$373,0)),
INDEX('Input-Func_Class'!K$9:K$21,MATCH($F19,'Input-Func_Class'!$B$9:$B$21,0)))
)</f>
        <v>0</v>
      </c>
      <c r="O19" s="10">
        <f>IF($D19=0,0,$D19*
IFERROR(INDEX(O$337:O$373,MATCH($F19,$B$337:$B$373,0))/INDEX($D$337:$D$373,MATCH($F19,$B$337:$B$373,0)),
INDEX('Input-Func_Class'!L$9:L$21,MATCH($F19,'Input-Func_Class'!$B$9:$B$21,0)))
)</f>
        <v>0</v>
      </c>
      <c r="P19" s="10">
        <f>IF($D19=0,0,$D19*
IFERROR(INDEX(P$337:P$373,MATCH($F19,$B$337:$B$373,0))/INDEX($D$337:$D$373,MATCH($F19,$B$337:$B$373,0)),
INDEX('Input-Func_Class'!M$9:M$21,MATCH($F19,'Input-Func_Class'!$B$9:$B$21,0)))
)</f>
        <v>0</v>
      </c>
      <c r="Q19" s="10">
        <f>IF($D19=0,0,$D19*
IFERROR(INDEX(Q$337:Q$373,MATCH($F19,$B$337:$B$373,0))/INDEX($D$337:$D$373,MATCH($F19,$B$337:$B$373,0)),
INDEX('Input-Func_Class'!N$9:N$21,MATCH($F19,'Input-Func_Class'!$B$9:$B$21,0)))
)</f>
        <v>0</v>
      </c>
      <c r="R19" s="10">
        <f>IF($D19=0,0,$D19*
IFERROR(INDEX(R$337:R$373,MATCH($F19,$B$337:$B$373,0))/INDEX($D$337:$D$373,MATCH($F19,$B$337:$B$373,0)),
INDEX('Input-Func_Class'!O$9:O$21,MATCH($F19,'Input-Func_Class'!$B$9:$B$21,0)))
)</f>
        <v>0</v>
      </c>
    </row>
    <row r="20" spans="1:18" outlineLevel="1">
      <c r="A20" s="31">
        <f>IF(ISBLANK('Input-Accounts'!A20),"",'Input-Accounts'!A20)</f>
        <v>12</v>
      </c>
      <c r="B20" s="53" t="str">
        <f>IF(ISBLANK('Input-Accounts'!B20),"",'Input-Accounts'!B20)</f>
        <v>LAND-CITY GATE &amp; MAIN LINE IND. M &amp; R</v>
      </c>
      <c r="C20" s="31">
        <f>IF(ISBLANK('Input-Accounts'!C20),"",'Input-Accounts'!C20)</f>
        <v>374.1</v>
      </c>
      <c r="D20" s="10">
        <f>'Input-Accounts'!$D20</f>
        <v>205.40000000000006</v>
      </c>
      <c r="E20" s="10">
        <f t="shared" ref="E20" si="4">IFERROR(IF(D20="",0,IF(D20=0,0,IF(ABS(D20-SUM($G20:$R20))&lt;Check_Limit,0,1))),1)</f>
        <v>0</v>
      </c>
      <c r="F20" s="3" t="str">
        <f>IF(D20=0,"-",IF('Input-Accounts'!$E20&lt;&gt;0,'Input-Accounts'!$E20,'Input-Accounts'!$F20))</f>
        <v>DISTRIBUTION</v>
      </c>
      <c r="G20" s="10">
        <f>IF($D20=0,0,$D20*
IFERROR(INDEX(G$337:G$373,MATCH($F20,$B$337:$B$373,0))/INDEX($D$337:$D$373,MATCH($F20,$B$337:$B$373,0)),
INDEX('Input-Func_Class'!D$9:D$21,MATCH($F20,'Input-Func_Class'!$B$9:$B$21,0)))
)</f>
        <v>205.40000000000006</v>
      </c>
      <c r="H20" s="10">
        <f>IF($D20=0,0,$D20*
IFERROR(INDEX(H$337:H$373,MATCH($F20,$B$337:$B$373,0))/INDEX($D$337:$D$373,MATCH($F20,$B$337:$B$373,0)),
INDEX('Input-Func_Class'!E$9:E$21,MATCH($F20,'Input-Func_Class'!$B$9:$B$21,0)))
)</f>
        <v>0</v>
      </c>
      <c r="I20" s="10">
        <f>IF($D20=0,0,$D20*
IFERROR(INDEX(I$337:I$373,MATCH($F20,$B$337:$B$373,0))/INDEX($D$337:$D$373,MATCH($F20,$B$337:$B$373,0)),
INDEX('Input-Func_Class'!F$9:F$21,MATCH($F20,'Input-Func_Class'!$B$9:$B$21,0)))
)</f>
        <v>0</v>
      </c>
      <c r="J20" s="10">
        <f>IF($D20=0,0,$D20*
IFERROR(INDEX(J$337:J$373,MATCH($F20,$B$337:$B$373,0))/INDEX($D$337:$D$373,MATCH($F20,$B$337:$B$373,0)),
INDEX('Input-Func_Class'!G$9:G$21,MATCH($F20,'Input-Func_Class'!$B$9:$B$21,0)))
)</f>
        <v>0</v>
      </c>
      <c r="K20" s="10">
        <f>IF($D20=0,0,$D20*
IFERROR(INDEX(K$337:K$373,MATCH($F20,$B$337:$B$373,0))/INDEX($D$337:$D$373,MATCH($F20,$B$337:$B$373,0)),
INDEX('Input-Func_Class'!H$9:H$21,MATCH($F20,'Input-Func_Class'!$B$9:$B$21,0)))
)</f>
        <v>0</v>
      </c>
      <c r="L20" s="10">
        <f>IF($D20=0,0,$D20*
IFERROR(INDEX(L$337:L$373,MATCH($F20,$B$337:$B$373,0))/INDEX($D$337:$D$373,MATCH($F20,$B$337:$B$373,0)),
INDEX('Input-Func_Class'!I$9:I$21,MATCH($F20,'Input-Func_Class'!$B$9:$B$21,0)))
)</f>
        <v>0</v>
      </c>
      <c r="M20" s="10">
        <f>IF($D20=0,0,$D20*
IFERROR(INDEX(M$337:M$373,MATCH($F20,$B$337:$B$373,0))/INDEX($D$337:$D$373,MATCH($F20,$B$337:$B$373,0)),
INDEX('Input-Func_Class'!J$9:J$21,MATCH($F20,'Input-Func_Class'!$B$9:$B$21,0)))
)</f>
        <v>0</v>
      </c>
      <c r="N20" s="10">
        <f>IF($D20=0,0,$D20*
IFERROR(INDEX(N$337:N$373,MATCH($F20,$B$337:$B$373,0))/INDEX($D$337:$D$373,MATCH($F20,$B$337:$B$373,0)),
INDEX('Input-Func_Class'!K$9:K$21,MATCH($F20,'Input-Func_Class'!$B$9:$B$21,0)))
)</f>
        <v>0</v>
      </c>
      <c r="O20" s="10">
        <f>IF($D20=0,0,$D20*
IFERROR(INDEX(O$337:O$373,MATCH($F20,$B$337:$B$373,0))/INDEX($D$337:$D$373,MATCH($F20,$B$337:$B$373,0)),
INDEX('Input-Func_Class'!L$9:L$21,MATCH($F20,'Input-Func_Class'!$B$9:$B$21,0)))
)</f>
        <v>0</v>
      </c>
      <c r="P20" s="10">
        <f>IF($D20=0,0,$D20*
IFERROR(INDEX(P$337:P$373,MATCH($F20,$B$337:$B$373,0))/INDEX($D$337:$D$373,MATCH($F20,$B$337:$B$373,0)),
INDEX('Input-Func_Class'!M$9:M$21,MATCH($F20,'Input-Func_Class'!$B$9:$B$21,0)))
)</f>
        <v>0</v>
      </c>
      <c r="Q20" s="10">
        <f>IF($D20=0,0,$D20*
IFERROR(INDEX(Q$337:Q$373,MATCH($F20,$B$337:$B$373,0))/INDEX($D$337:$D$373,MATCH($F20,$B$337:$B$373,0)),
INDEX('Input-Func_Class'!N$9:N$21,MATCH($F20,'Input-Func_Class'!$B$9:$B$21,0)))
)</f>
        <v>0</v>
      </c>
      <c r="R20" s="10">
        <f>IF($D20=0,0,$D20*
IFERROR(INDEX(R$337:R$373,MATCH($F20,$B$337:$B$373,0))/INDEX($D$337:$D$373,MATCH($F20,$B$337:$B$373,0)),
INDEX('Input-Func_Class'!O$9:O$21,MATCH($F20,'Input-Func_Class'!$B$9:$B$21,0)))
)</f>
        <v>0</v>
      </c>
    </row>
    <row r="21" spans="1:18" outlineLevel="1">
      <c r="A21" s="31">
        <f>IF(ISBLANK('Input-Accounts'!A21),"",'Input-Accounts'!A21)</f>
        <v>13</v>
      </c>
      <c r="B21" s="53" t="str">
        <f>IF(ISBLANK('Input-Accounts'!B21),"",'Input-Accounts'!B21)</f>
        <v>LAND-OTHER DISTRIBUTION SYSTEMS</v>
      </c>
      <c r="C21" s="31">
        <f>IF(ISBLANK('Input-Accounts'!C21),"",'Input-Accounts'!C21)</f>
        <v>374.2</v>
      </c>
      <c r="D21" s="10">
        <f>'Input-Accounts'!$D21</f>
        <v>876986.66</v>
      </c>
      <c r="E21" s="10">
        <f t="shared" ref="E21" si="5">IFERROR(IF(D21="",0,IF(D21=0,0,IF(ABS(D21-SUM($G21:$R21))&lt;Check_Limit,0,1))),1)</f>
        <v>0</v>
      </c>
      <c r="F21" s="3" t="str">
        <f>IF(D21=0,"-",IF('Input-Accounts'!$E21&lt;&gt;0,'Input-Accounts'!$E21,'Input-Accounts'!$F21))</f>
        <v>DISTRIBUTION</v>
      </c>
      <c r="G21" s="10">
        <f>IF($D21=0,0,$D21*
IFERROR(INDEX(G$337:G$373,MATCH($F21,$B$337:$B$373,0))/INDEX($D$337:$D$373,MATCH($F21,$B$337:$B$373,0)),
INDEX('Input-Func_Class'!D$9:D$21,MATCH($F21,'Input-Func_Class'!$B$9:$B$21,0)))
)</f>
        <v>876986.66</v>
      </c>
      <c r="H21" s="10">
        <f>IF($D21=0,0,$D21*
IFERROR(INDEX(H$337:H$373,MATCH($F21,$B$337:$B$373,0))/INDEX($D$337:$D$373,MATCH($F21,$B$337:$B$373,0)),
INDEX('Input-Func_Class'!E$9:E$21,MATCH($F21,'Input-Func_Class'!$B$9:$B$21,0)))
)</f>
        <v>0</v>
      </c>
      <c r="I21" s="10">
        <f>IF($D21=0,0,$D21*
IFERROR(INDEX(I$337:I$373,MATCH($F21,$B$337:$B$373,0))/INDEX($D$337:$D$373,MATCH($F21,$B$337:$B$373,0)),
INDEX('Input-Func_Class'!F$9:F$21,MATCH($F21,'Input-Func_Class'!$B$9:$B$21,0)))
)</f>
        <v>0</v>
      </c>
      <c r="J21" s="10">
        <f>IF($D21=0,0,$D21*
IFERROR(INDEX(J$337:J$373,MATCH($F21,$B$337:$B$373,0))/INDEX($D$337:$D$373,MATCH($F21,$B$337:$B$373,0)),
INDEX('Input-Func_Class'!G$9:G$21,MATCH($F21,'Input-Func_Class'!$B$9:$B$21,0)))
)</f>
        <v>0</v>
      </c>
      <c r="K21" s="10">
        <f>IF($D21=0,0,$D21*
IFERROR(INDEX(K$337:K$373,MATCH($F21,$B$337:$B$373,0))/INDEX($D$337:$D$373,MATCH($F21,$B$337:$B$373,0)),
INDEX('Input-Func_Class'!H$9:H$21,MATCH($F21,'Input-Func_Class'!$B$9:$B$21,0)))
)</f>
        <v>0</v>
      </c>
      <c r="L21" s="10">
        <f>IF($D21=0,0,$D21*
IFERROR(INDEX(L$337:L$373,MATCH($F21,$B$337:$B$373,0))/INDEX($D$337:$D$373,MATCH($F21,$B$337:$B$373,0)),
INDEX('Input-Func_Class'!I$9:I$21,MATCH($F21,'Input-Func_Class'!$B$9:$B$21,0)))
)</f>
        <v>0</v>
      </c>
      <c r="M21" s="10">
        <f>IF($D21=0,0,$D21*
IFERROR(INDEX(M$337:M$373,MATCH($F21,$B$337:$B$373,0))/INDEX($D$337:$D$373,MATCH($F21,$B$337:$B$373,0)),
INDEX('Input-Func_Class'!J$9:J$21,MATCH($F21,'Input-Func_Class'!$B$9:$B$21,0)))
)</f>
        <v>0</v>
      </c>
      <c r="N21" s="10">
        <f>IF($D21=0,0,$D21*
IFERROR(INDEX(N$337:N$373,MATCH($F21,$B$337:$B$373,0))/INDEX($D$337:$D$373,MATCH($F21,$B$337:$B$373,0)),
INDEX('Input-Func_Class'!K$9:K$21,MATCH($F21,'Input-Func_Class'!$B$9:$B$21,0)))
)</f>
        <v>0</v>
      </c>
      <c r="O21" s="10">
        <f>IF($D21=0,0,$D21*
IFERROR(INDEX(O$337:O$373,MATCH($F21,$B$337:$B$373,0))/INDEX($D$337:$D$373,MATCH($F21,$B$337:$B$373,0)),
INDEX('Input-Func_Class'!L$9:L$21,MATCH($F21,'Input-Func_Class'!$B$9:$B$21,0)))
)</f>
        <v>0</v>
      </c>
      <c r="P21" s="10">
        <f>IF($D21=0,0,$D21*
IFERROR(INDEX(P$337:P$373,MATCH($F21,$B$337:$B$373,0))/INDEX($D$337:$D$373,MATCH($F21,$B$337:$B$373,0)),
INDEX('Input-Func_Class'!M$9:M$21,MATCH($F21,'Input-Func_Class'!$B$9:$B$21,0)))
)</f>
        <v>0</v>
      </c>
      <c r="Q21" s="10">
        <f>IF($D21=0,0,$D21*
IFERROR(INDEX(Q$337:Q$373,MATCH($F21,$B$337:$B$373,0))/INDEX($D$337:$D$373,MATCH($F21,$B$337:$B$373,0)),
INDEX('Input-Func_Class'!N$9:N$21,MATCH($F21,'Input-Func_Class'!$B$9:$B$21,0)))
)</f>
        <v>0</v>
      </c>
      <c r="R21" s="10">
        <f>IF($D21=0,0,$D21*
IFERROR(INDEX(R$337:R$373,MATCH($F21,$B$337:$B$373,0))/INDEX($D$337:$D$373,MATCH($F21,$B$337:$B$373,0)),
INDEX('Input-Func_Class'!O$9:O$21,MATCH($F21,'Input-Func_Class'!$B$9:$B$21,0)))
)</f>
        <v>0</v>
      </c>
    </row>
    <row r="22" spans="1:18" outlineLevel="1">
      <c r="A22" s="31">
        <f>IF(ISBLANK('Input-Accounts'!A22),"",'Input-Accounts'!A22)</f>
        <v>14</v>
      </c>
      <c r="B22" s="53" t="str">
        <f>IF(ISBLANK('Input-Accounts'!B22),"",'Input-Accounts'!B22)</f>
        <v>LAND RIGHTS-OTHER DISTR SYSTEMS</v>
      </c>
      <c r="C22" s="31">
        <f>IF(ISBLANK('Input-Accounts'!C22),"",'Input-Accounts'!C22)</f>
        <v>374.4</v>
      </c>
      <c r="D22" s="10">
        <f>'Input-Accounts'!$D22</f>
        <v>3216702.4692307701</v>
      </c>
      <c r="E22" s="10">
        <f t="shared" ref="E22" si="6">IFERROR(IF(D22="",0,IF(D22=0,0,IF(ABS(D22-SUM($G22:$R22))&lt;Check_Limit,0,1))),1)</f>
        <v>0</v>
      </c>
      <c r="F22" s="3" t="str">
        <f>IF(D22=0,"-",IF('Input-Accounts'!$E22&lt;&gt;0,'Input-Accounts'!$E22,'Input-Accounts'!$F22))</f>
        <v>DISTRIBUTION</v>
      </c>
      <c r="G22" s="10">
        <f>IF($D22=0,0,$D22*
IFERROR(INDEX(G$337:G$373,MATCH($F22,$B$337:$B$373,0))/INDEX($D$337:$D$373,MATCH($F22,$B$337:$B$373,0)),
INDEX('Input-Func_Class'!D$9:D$21,MATCH($F22,'Input-Func_Class'!$B$9:$B$21,0)))
)</f>
        <v>3216702.4692307701</v>
      </c>
      <c r="H22" s="10">
        <f>IF($D22=0,0,$D22*
IFERROR(INDEX(H$337:H$373,MATCH($F22,$B$337:$B$373,0))/INDEX($D$337:$D$373,MATCH($F22,$B$337:$B$373,0)),
INDEX('Input-Func_Class'!E$9:E$21,MATCH($F22,'Input-Func_Class'!$B$9:$B$21,0)))
)</f>
        <v>0</v>
      </c>
      <c r="I22" s="10">
        <f>IF($D22=0,0,$D22*
IFERROR(INDEX(I$337:I$373,MATCH($F22,$B$337:$B$373,0))/INDEX($D$337:$D$373,MATCH($F22,$B$337:$B$373,0)),
INDEX('Input-Func_Class'!F$9:F$21,MATCH($F22,'Input-Func_Class'!$B$9:$B$21,0)))
)</f>
        <v>0</v>
      </c>
      <c r="J22" s="10">
        <f>IF($D22=0,0,$D22*
IFERROR(INDEX(J$337:J$373,MATCH($F22,$B$337:$B$373,0))/INDEX($D$337:$D$373,MATCH($F22,$B$337:$B$373,0)),
INDEX('Input-Func_Class'!G$9:G$21,MATCH($F22,'Input-Func_Class'!$B$9:$B$21,0)))
)</f>
        <v>0</v>
      </c>
      <c r="K22" s="10">
        <f>IF($D22=0,0,$D22*
IFERROR(INDEX(K$337:K$373,MATCH($F22,$B$337:$B$373,0))/INDEX($D$337:$D$373,MATCH($F22,$B$337:$B$373,0)),
INDEX('Input-Func_Class'!H$9:H$21,MATCH($F22,'Input-Func_Class'!$B$9:$B$21,0)))
)</f>
        <v>0</v>
      </c>
      <c r="L22" s="10">
        <f>IF($D22=0,0,$D22*
IFERROR(INDEX(L$337:L$373,MATCH($F22,$B$337:$B$373,0))/INDEX($D$337:$D$373,MATCH($F22,$B$337:$B$373,0)),
INDEX('Input-Func_Class'!I$9:I$21,MATCH($F22,'Input-Func_Class'!$B$9:$B$21,0)))
)</f>
        <v>0</v>
      </c>
      <c r="M22" s="10">
        <f>IF($D22=0,0,$D22*
IFERROR(INDEX(M$337:M$373,MATCH($F22,$B$337:$B$373,0))/INDEX($D$337:$D$373,MATCH($F22,$B$337:$B$373,0)),
INDEX('Input-Func_Class'!J$9:J$21,MATCH($F22,'Input-Func_Class'!$B$9:$B$21,0)))
)</f>
        <v>0</v>
      </c>
      <c r="N22" s="10">
        <f>IF($D22=0,0,$D22*
IFERROR(INDEX(N$337:N$373,MATCH($F22,$B$337:$B$373,0))/INDEX($D$337:$D$373,MATCH($F22,$B$337:$B$373,0)),
INDEX('Input-Func_Class'!K$9:K$21,MATCH($F22,'Input-Func_Class'!$B$9:$B$21,0)))
)</f>
        <v>0</v>
      </c>
      <c r="O22" s="10">
        <f>IF($D22=0,0,$D22*
IFERROR(INDEX(O$337:O$373,MATCH($F22,$B$337:$B$373,0))/INDEX($D$337:$D$373,MATCH($F22,$B$337:$B$373,0)),
INDEX('Input-Func_Class'!L$9:L$21,MATCH($F22,'Input-Func_Class'!$B$9:$B$21,0)))
)</f>
        <v>0</v>
      </c>
      <c r="P22" s="10">
        <f>IF($D22=0,0,$D22*
IFERROR(INDEX(P$337:P$373,MATCH($F22,$B$337:$B$373,0))/INDEX($D$337:$D$373,MATCH($F22,$B$337:$B$373,0)),
INDEX('Input-Func_Class'!M$9:M$21,MATCH($F22,'Input-Func_Class'!$B$9:$B$21,0)))
)</f>
        <v>0</v>
      </c>
      <c r="Q22" s="10">
        <f>IF($D22=0,0,$D22*
IFERROR(INDEX(Q$337:Q$373,MATCH($F22,$B$337:$B$373,0))/INDEX($D$337:$D$373,MATCH($F22,$B$337:$B$373,0)),
INDEX('Input-Func_Class'!N$9:N$21,MATCH($F22,'Input-Func_Class'!$B$9:$B$21,0)))
)</f>
        <v>0</v>
      </c>
      <c r="R22" s="10">
        <f>IF($D22=0,0,$D22*
IFERROR(INDEX(R$337:R$373,MATCH($F22,$B$337:$B$373,0))/INDEX($D$337:$D$373,MATCH($F22,$B$337:$B$373,0)),
INDEX('Input-Func_Class'!O$9:O$21,MATCH($F22,'Input-Func_Class'!$B$9:$B$21,0)))
)</f>
        <v>0</v>
      </c>
    </row>
    <row r="23" spans="1:18" outlineLevel="1">
      <c r="A23" s="31">
        <f>IF(ISBLANK('Input-Accounts'!A23),"",'Input-Accounts'!A23)</f>
        <v>15</v>
      </c>
      <c r="B23" s="53" t="str">
        <f>IF(ISBLANK('Input-Accounts'!B23),"",'Input-Accounts'!B23)</f>
        <v>RIGHTS OF WAY</v>
      </c>
      <c r="C23" s="31">
        <f>IF(ISBLANK('Input-Accounts'!C23),"",'Input-Accounts'!C23)</f>
        <v>374.5</v>
      </c>
      <c r="D23" s="10">
        <f>'Input-Accounts'!$D23</f>
        <v>2666577.1599999997</v>
      </c>
      <c r="E23" s="10">
        <f t="shared" ref="E23" si="7">IFERROR(IF(D23="",0,IF(D23=0,0,IF(ABS(D23-SUM($G23:$R23))&lt;Check_Limit,0,1))),1)</f>
        <v>0</v>
      </c>
      <c r="F23" s="3" t="str">
        <f>IF(D23=0,"-",IF('Input-Accounts'!$E23&lt;&gt;0,'Input-Accounts'!$E23,'Input-Accounts'!$F23))</f>
        <v>DISTRIBUTION</v>
      </c>
      <c r="G23" s="10">
        <f>IF($D23=0,0,$D23*
IFERROR(INDEX(G$337:G$373,MATCH($F23,$B$337:$B$373,0))/INDEX($D$337:$D$373,MATCH($F23,$B$337:$B$373,0)),
INDEX('Input-Func_Class'!D$9:D$21,MATCH($F23,'Input-Func_Class'!$B$9:$B$21,0)))
)</f>
        <v>2666577.1599999997</v>
      </c>
      <c r="H23" s="10">
        <f>IF($D23=0,0,$D23*
IFERROR(INDEX(H$337:H$373,MATCH($F23,$B$337:$B$373,0))/INDEX($D$337:$D$373,MATCH($F23,$B$337:$B$373,0)),
INDEX('Input-Func_Class'!E$9:E$21,MATCH($F23,'Input-Func_Class'!$B$9:$B$21,0)))
)</f>
        <v>0</v>
      </c>
      <c r="I23" s="10">
        <f>IF($D23=0,0,$D23*
IFERROR(INDEX(I$337:I$373,MATCH($F23,$B$337:$B$373,0))/INDEX($D$337:$D$373,MATCH($F23,$B$337:$B$373,0)),
INDEX('Input-Func_Class'!F$9:F$21,MATCH($F23,'Input-Func_Class'!$B$9:$B$21,0)))
)</f>
        <v>0</v>
      </c>
      <c r="J23" s="10">
        <f>IF($D23=0,0,$D23*
IFERROR(INDEX(J$337:J$373,MATCH($F23,$B$337:$B$373,0))/INDEX($D$337:$D$373,MATCH($F23,$B$337:$B$373,0)),
INDEX('Input-Func_Class'!G$9:G$21,MATCH($F23,'Input-Func_Class'!$B$9:$B$21,0)))
)</f>
        <v>0</v>
      </c>
      <c r="K23" s="10">
        <f>IF($D23=0,0,$D23*
IFERROR(INDEX(K$337:K$373,MATCH($F23,$B$337:$B$373,0))/INDEX($D$337:$D$373,MATCH($F23,$B$337:$B$373,0)),
INDEX('Input-Func_Class'!H$9:H$21,MATCH($F23,'Input-Func_Class'!$B$9:$B$21,0)))
)</f>
        <v>0</v>
      </c>
      <c r="L23" s="10">
        <f>IF($D23=0,0,$D23*
IFERROR(INDEX(L$337:L$373,MATCH($F23,$B$337:$B$373,0))/INDEX($D$337:$D$373,MATCH($F23,$B$337:$B$373,0)),
INDEX('Input-Func_Class'!I$9:I$21,MATCH($F23,'Input-Func_Class'!$B$9:$B$21,0)))
)</f>
        <v>0</v>
      </c>
      <c r="M23" s="10">
        <f>IF($D23=0,0,$D23*
IFERROR(INDEX(M$337:M$373,MATCH($F23,$B$337:$B$373,0))/INDEX($D$337:$D$373,MATCH($F23,$B$337:$B$373,0)),
INDEX('Input-Func_Class'!J$9:J$21,MATCH($F23,'Input-Func_Class'!$B$9:$B$21,0)))
)</f>
        <v>0</v>
      </c>
      <c r="N23" s="10">
        <f>IF($D23=0,0,$D23*
IFERROR(INDEX(N$337:N$373,MATCH($F23,$B$337:$B$373,0))/INDEX($D$337:$D$373,MATCH($F23,$B$337:$B$373,0)),
INDEX('Input-Func_Class'!K$9:K$21,MATCH($F23,'Input-Func_Class'!$B$9:$B$21,0)))
)</f>
        <v>0</v>
      </c>
      <c r="O23" s="10">
        <f>IF($D23=0,0,$D23*
IFERROR(INDEX(O$337:O$373,MATCH($F23,$B$337:$B$373,0))/INDEX($D$337:$D$373,MATCH($F23,$B$337:$B$373,0)),
INDEX('Input-Func_Class'!L$9:L$21,MATCH($F23,'Input-Func_Class'!$B$9:$B$21,0)))
)</f>
        <v>0</v>
      </c>
      <c r="P23" s="10">
        <f>IF($D23=0,0,$D23*
IFERROR(INDEX(P$337:P$373,MATCH($F23,$B$337:$B$373,0))/INDEX($D$337:$D$373,MATCH($F23,$B$337:$B$373,0)),
INDEX('Input-Func_Class'!M$9:M$21,MATCH($F23,'Input-Func_Class'!$B$9:$B$21,0)))
)</f>
        <v>0</v>
      </c>
      <c r="Q23" s="10">
        <f>IF($D23=0,0,$D23*
IFERROR(INDEX(Q$337:Q$373,MATCH($F23,$B$337:$B$373,0))/INDEX($D$337:$D$373,MATCH($F23,$B$337:$B$373,0)),
INDEX('Input-Func_Class'!N$9:N$21,MATCH($F23,'Input-Func_Class'!$B$9:$B$21,0)))
)</f>
        <v>0</v>
      </c>
      <c r="R23" s="10">
        <f>IF($D23=0,0,$D23*
IFERROR(INDEX(R$337:R$373,MATCH($F23,$B$337:$B$373,0))/INDEX($D$337:$D$373,MATCH($F23,$B$337:$B$373,0)),
INDEX('Input-Func_Class'!O$9:O$21,MATCH($F23,'Input-Func_Class'!$B$9:$B$21,0)))
)</f>
        <v>0</v>
      </c>
    </row>
    <row r="24" spans="1:18" outlineLevel="1">
      <c r="A24" s="31">
        <f>IF(ISBLANK('Input-Accounts'!A24),"",'Input-Accounts'!A24)</f>
        <v>16</v>
      </c>
      <c r="B24" s="53" t="str">
        <f>IF(ISBLANK('Input-Accounts'!B24),"",'Input-Accounts'!B24)</f>
        <v>STRUC &amp; IMPROV-CITY GATE M &amp; R</v>
      </c>
      <c r="C24" s="31">
        <f>IF(ISBLANK('Input-Accounts'!C24),"",'Input-Accounts'!C24)</f>
        <v>375.2</v>
      </c>
      <c r="D24" s="10">
        <f>'Input-Accounts'!$D24</f>
        <v>2124.98</v>
      </c>
      <c r="E24" s="10">
        <f t="shared" ref="E24" si="8">IFERROR(IF(D24="",0,IF(D24=0,0,IF(ABS(D24-SUM($G24:$R24))&lt;Check_Limit,0,1))),1)</f>
        <v>0</v>
      </c>
      <c r="F24" s="3" t="str">
        <f>IF(D24=0,"-",IF('Input-Accounts'!$E24&lt;&gt;0,'Input-Accounts'!$E24,'Input-Accounts'!$F24))</f>
        <v>DISTRIBUTION</v>
      </c>
      <c r="G24" s="10">
        <f>IF($D24=0,0,$D24*
IFERROR(INDEX(G$337:G$373,MATCH($F24,$B$337:$B$373,0))/INDEX($D$337:$D$373,MATCH($F24,$B$337:$B$373,0)),
INDEX('Input-Func_Class'!D$9:D$21,MATCH($F24,'Input-Func_Class'!$B$9:$B$21,0)))
)</f>
        <v>2124.98</v>
      </c>
      <c r="H24" s="10">
        <f>IF($D24=0,0,$D24*
IFERROR(INDEX(H$337:H$373,MATCH($F24,$B$337:$B$373,0))/INDEX($D$337:$D$373,MATCH($F24,$B$337:$B$373,0)),
INDEX('Input-Func_Class'!E$9:E$21,MATCH($F24,'Input-Func_Class'!$B$9:$B$21,0)))
)</f>
        <v>0</v>
      </c>
      <c r="I24" s="10">
        <f>IF($D24=0,0,$D24*
IFERROR(INDEX(I$337:I$373,MATCH($F24,$B$337:$B$373,0))/INDEX($D$337:$D$373,MATCH($F24,$B$337:$B$373,0)),
INDEX('Input-Func_Class'!F$9:F$21,MATCH($F24,'Input-Func_Class'!$B$9:$B$21,0)))
)</f>
        <v>0</v>
      </c>
      <c r="J24" s="10">
        <f>IF($D24=0,0,$D24*
IFERROR(INDEX(J$337:J$373,MATCH($F24,$B$337:$B$373,0))/INDEX($D$337:$D$373,MATCH($F24,$B$337:$B$373,0)),
INDEX('Input-Func_Class'!G$9:G$21,MATCH($F24,'Input-Func_Class'!$B$9:$B$21,0)))
)</f>
        <v>0</v>
      </c>
      <c r="K24" s="10">
        <f>IF($D24=0,0,$D24*
IFERROR(INDEX(K$337:K$373,MATCH($F24,$B$337:$B$373,0))/INDEX($D$337:$D$373,MATCH($F24,$B$337:$B$373,0)),
INDEX('Input-Func_Class'!H$9:H$21,MATCH($F24,'Input-Func_Class'!$B$9:$B$21,0)))
)</f>
        <v>0</v>
      </c>
      <c r="L24" s="10">
        <f>IF($D24=0,0,$D24*
IFERROR(INDEX(L$337:L$373,MATCH($F24,$B$337:$B$373,0))/INDEX($D$337:$D$373,MATCH($F24,$B$337:$B$373,0)),
INDEX('Input-Func_Class'!I$9:I$21,MATCH($F24,'Input-Func_Class'!$B$9:$B$21,0)))
)</f>
        <v>0</v>
      </c>
      <c r="M24" s="10">
        <f>IF($D24=0,0,$D24*
IFERROR(INDEX(M$337:M$373,MATCH($F24,$B$337:$B$373,0))/INDEX($D$337:$D$373,MATCH($F24,$B$337:$B$373,0)),
INDEX('Input-Func_Class'!J$9:J$21,MATCH($F24,'Input-Func_Class'!$B$9:$B$21,0)))
)</f>
        <v>0</v>
      </c>
      <c r="N24" s="10">
        <f>IF($D24=0,0,$D24*
IFERROR(INDEX(N$337:N$373,MATCH($F24,$B$337:$B$373,0))/INDEX($D$337:$D$373,MATCH($F24,$B$337:$B$373,0)),
INDEX('Input-Func_Class'!K$9:K$21,MATCH($F24,'Input-Func_Class'!$B$9:$B$21,0)))
)</f>
        <v>0</v>
      </c>
      <c r="O24" s="10">
        <f>IF($D24=0,0,$D24*
IFERROR(INDEX(O$337:O$373,MATCH($F24,$B$337:$B$373,0))/INDEX($D$337:$D$373,MATCH($F24,$B$337:$B$373,0)),
INDEX('Input-Func_Class'!L$9:L$21,MATCH($F24,'Input-Func_Class'!$B$9:$B$21,0)))
)</f>
        <v>0</v>
      </c>
      <c r="P24" s="10">
        <f>IF($D24=0,0,$D24*
IFERROR(INDEX(P$337:P$373,MATCH($F24,$B$337:$B$373,0))/INDEX($D$337:$D$373,MATCH($F24,$B$337:$B$373,0)),
INDEX('Input-Func_Class'!M$9:M$21,MATCH($F24,'Input-Func_Class'!$B$9:$B$21,0)))
)</f>
        <v>0</v>
      </c>
      <c r="Q24" s="10">
        <f>IF($D24=0,0,$D24*
IFERROR(INDEX(Q$337:Q$373,MATCH($F24,$B$337:$B$373,0))/INDEX($D$337:$D$373,MATCH($F24,$B$337:$B$373,0)),
INDEX('Input-Func_Class'!N$9:N$21,MATCH($F24,'Input-Func_Class'!$B$9:$B$21,0)))
)</f>
        <v>0</v>
      </c>
      <c r="R24" s="10">
        <f>IF($D24=0,0,$D24*
IFERROR(INDEX(R$337:R$373,MATCH($F24,$B$337:$B$373,0))/INDEX($D$337:$D$373,MATCH($F24,$B$337:$B$373,0)),
INDEX('Input-Func_Class'!O$9:O$21,MATCH($F24,'Input-Func_Class'!$B$9:$B$21,0)))
)</f>
        <v>0</v>
      </c>
    </row>
    <row r="25" spans="1:18" outlineLevel="1">
      <c r="A25" s="31">
        <f>IF(ISBLANK('Input-Accounts'!A25),"",'Input-Accounts'!A25)</f>
        <v>17</v>
      </c>
      <c r="B25" s="53" t="str">
        <f>IF(ISBLANK('Input-Accounts'!B25),"",'Input-Accounts'!B25)</f>
        <v>STRUC &amp; IMPROV-GENERAL M &amp; R</v>
      </c>
      <c r="C25" s="31">
        <f>IF(ISBLANK('Input-Accounts'!C25),"",'Input-Accounts'!C25)</f>
        <v>375.3</v>
      </c>
      <c r="D25" s="10">
        <f>'Input-Accounts'!$D25</f>
        <v>0</v>
      </c>
      <c r="E25" s="10">
        <f t="shared" ref="E25:E39" si="9">IFERROR(IF(D25="",0,IF(D25=0,0,IF(ABS(D25-SUM($G25:$R25))&lt;Check_Limit,0,1))),1)</f>
        <v>0</v>
      </c>
      <c r="F25" s="3" t="str">
        <f>IF(D25=0,"-",IF('Input-Accounts'!$E25&lt;&gt;0,'Input-Accounts'!$E25,'Input-Accounts'!$F25))</f>
        <v>-</v>
      </c>
      <c r="G25" s="10">
        <f>IF($D25=0,0,$D25*
IFERROR(INDEX(G$337:G$373,MATCH($F25,$B$337:$B$373,0))/INDEX($D$337:$D$373,MATCH($F25,$B$337:$B$373,0)),
INDEX('Input-Func_Class'!D$9:D$21,MATCH($F25,'Input-Func_Class'!$B$9:$B$21,0)))
)</f>
        <v>0</v>
      </c>
      <c r="H25" s="10">
        <f>IF($D25=0,0,$D25*
IFERROR(INDEX(H$337:H$373,MATCH($F25,$B$337:$B$373,0))/INDEX($D$337:$D$373,MATCH($F25,$B$337:$B$373,0)),
INDEX('Input-Func_Class'!E$9:E$21,MATCH($F25,'Input-Func_Class'!$B$9:$B$21,0)))
)</f>
        <v>0</v>
      </c>
      <c r="I25" s="10">
        <f>IF($D25=0,0,$D25*
IFERROR(INDEX(I$337:I$373,MATCH($F25,$B$337:$B$373,0))/INDEX($D$337:$D$373,MATCH($F25,$B$337:$B$373,0)),
INDEX('Input-Func_Class'!F$9:F$21,MATCH($F25,'Input-Func_Class'!$B$9:$B$21,0)))
)</f>
        <v>0</v>
      </c>
      <c r="J25" s="10">
        <f>IF($D25=0,0,$D25*
IFERROR(INDEX(J$337:J$373,MATCH($F25,$B$337:$B$373,0))/INDEX($D$337:$D$373,MATCH($F25,$B$337:$B$373,0)),
INDEX('Input-Func_Class'!G$9:G$21,MATCH($F25,'Input-Func_Class'!$B$9:$B$21,0)))
)</f>
        <v>0</v>
      </c>
      <c r="K25" s="10">
        <f>IF($D25=0,0,$D25*
IFERROR(INDEX(K$337:K$373,MATCH($F25,$B$337:$B$373,0))/INDEX($D$337:$D$373,MATCH($F25,$B$337:$B$373,0)),
INDEX('Input-Func_Class'!H$9:H$21,MATCH($F25,'Input-Func_Class'!$B$9:$B$21,0)))
)</f>
        <v>0</v>
      </c>
      <c r="L25" s="10">
        <f>IF($D25=0,0,$D25*
IFERROR(INDEX(L$337:L$373,MATCH($F25,$B$337:$B$373,0))/INDEX($D$337:$D$373,MATCH($F25,$B$337:$B$373,0)),
INDEX('Input-Func_Class'!I$9:I$21,MATCH($F25,'Input-Func_Class'!$B$9:$B$21,0)))
)</f>
        <v>0</v>
      </c>
      <c r="M25" s="10">
        <f>IF($D25=0,0,$D25*
IFERROR(INDEX(M$337:M$373,MATCH($F25,$B$337:$B$373,0))/INDEX($D$337:$D$373,MATCH($F25,$B$337:$B$373,0)),
INDEX('Input-Func_Class'!J$9:J$21,MATCH($F25,'Input-Func_Class'!$B$9:$B$21,0)))
)</f>
        <v>0</v>
      </c>
      <c r="N25" s="10">
        <f>IF($D25=0,0,$D25*
IFERROR(INDEX(N$337:N$373,MATCH($F25,$B$337:$B$373,0))/INDEX($D$337:$D$373,MATCH($F25,$B$337:$B$373,0)),
INDEX('Input-Func_Class'!K$9:K$21,MATCH($F25,'Input-Func_Class'!$B$9:$B$21,0)))
)</f>
        <v>0</v>
      </c>
      <c r="O25" s="10">
        <f>IF($D25=0,0,$D25*
IFERROR(INDEX(O$337:O$373,MATCH($F25,$B$337:$B$373,0))/INDEX($D$337:$D$373,MATCH($F25,$B$337:$B$373,0)),
INDEX('Input-Func_Class'!L$9:L$21,MATCH($F25,'Input-Func_Class'!$B$9:$B$21,0)))
)</f>
        <v>0</v>
      </c>
      <c r="P25" s="10">
        <f>IF($D25=0,0,$D25*
IFERROR(INDEX(P$337:P$373,MATCH($F25,$B$337:$B$373,0))/INDEX($D$337:$D$373,MATCH($F25,$B$337:$B$373,0)),
INDEX('Input-Func_Class'!M$9:M$21,MATCH($F25,'Input-Func_Class'!$B$9:$B$21,0)))
)</f>
        <v>0</v>
      </c>
      <c r="Q25" s="10">
        <f>IF($D25=0,0,$D25*
IFERROR(INDEX(Q$337:Q$373,MATCH($F25,$B$337:$B$373,0))/INDEX($D$337:$D$373,MATCH($F25,$B$337:$B$373,0)),
INDEX('Input-Func_Class'!N$9:N$21,MATCH($F25,'Input-Func_Class'!$B$9:$B$21,0)))
)</f>
        <v>0</v>
      </c>
      <c r="R25" s="10">
        <f>IF($D25=0,0,$D25*
IFERROR(INDEX(R$337:R$373,MATCH($F25,$B$337:$B$373,0))/INDEX($D$337:$D$373,MATCH($F25,$B$337:$B$373,0)),
INDEX('Input-Func_Class'!O$9:O$21,MATCH($F25,'Input-Func_Class'!$B$9:$B$21,0)))
)</f>
        <v>0</v>
      </c>
    </row>
    <row r="26" spans="1:18" outlineLevel="1">
      <c r="A26" s="31">
        <f>IF(ISBLANK('Input-Accounts'!A26),"",'Input-Accounts'!A26)</f>
        <v>18</v>
      </c>
      <c r="B26" s="53" t="str">
        <f>IF(ISBLANK('Input-Accounts'!B26),"",'Input-Accounts'!B26)</f>
        <v xml:space="preserve">STRUC &amp; IMPROV-REGULATING </v>
      </c>
      <c r="C26" s="31">
        <f>IF(ISBLANK('Input-Accounts'!C26),"",'Input-Accounts'!C26)</f>
        <v>375.4</v>
      </c>
      <c r="D26" s="10">
        <f>'Input-Accounts'!$D26</f>
        <v>3949073.6084615374</v>
      </c>
      <c r="E26" s="10">
        <f t="shared" ref="E26:E27" si="10">IFERROR(IF(D26="",0,IF(D26=0,0,IF(ABS(D26-SUM($G26:$R26))&lt;Check_Limit,0,1))),1)</f>
        <v>0</v>
      </c>
      <c r="F26" s="3" t="str">
        <f>IF(D26=0,"-",IF('Input-Accounts'!$E26&lt;&gt;0,'Input-Accounts'!$E26,'Input-Accounts'!$F26))</f>
        <v>DISTRIBUTION</v>
      </c>
      <c r="G26" s="10">
        <f>IF($D26=0,0,$D26*
IFERROR(INDEX(G$337:G$373,MATCH($F26,$B$337:$B$373,0))/INDEX($D$337:$D$373,MATCH($F26,$B$337:$B$373,0)),
INDEX('Input-Func_Class'!D$9:D$21,MATCH($F26,'Input-Func_Class'!$B$9:$B$21,0)))
)</f>
        <v>3949073.6084615374</v>
      </c>
      <c r="H26" s="10">
        <f>IF($D26=0,0,$D26*
IFERROR(INDEX(H$337:H$373,MATCH($F26,$B$337:$B$373,0))/INDEX($D$337:$D$373,MATCH($F26,$B$337:$B$373,0)),
INDEX('Input-Func_Class'!E$9:E$21,MATCH($F26,'Input-Func_Class'!$B$9:$B$21,0)))
)</f>
        <v>0</v>
      </c>
      <c r="I26" s="10">
        <f>IF($D26=0,0,$D26*
IFERROR(INDEX(I$337:I$373,MATCH($F26,$B$337:$B$373,0))/INDEX($D$337:$D$373,MATCH($F26,$B$337:$B$373,0)),
INDEX('Input-Func_Class'!F$9:F$21,MATCH($F26,'Input-Func_Class'!$B$9:$B$21,0)))
)</f>
        <v>0</v>
      </c>
      <c r="J26" s="10">
        <f>IF($D26=0,0,$D26*
IFERROR(INDEX(J$337:J$373,MATCH($F26,$B$337:$B$373,0))/INDEX($D$337:$D$373,MATCH($F26,$B$337:$B$373,0)),
INDEX('Input-Func_Class'!G$9:G$21,MATCH($F26,'Input-Func_Class'!$B$9:$B$21,0)))
)</f>
        <v>0</v>
      </c>
      <c r="K26" s="10">
        <f>IF($D26=0,0,$D26*
IFERROR(INDEX(K$337:K$373,MATCH($F26,$B$337:$B$373,0))/INDEX($D$337:$D$373,MATCH($F26,$B$337:$B$373,0)),
INDEX('Input-Func_Class'!H$9:H$21,MATCH($F26,'Input-Func_Class'!$B$9:$B$21,0)))
)</f>
        <v>0</v>
      </c>
      <c r="L26" s="10">
        <f>IF($D26=0,0,$D26*
IFERROR(INDEX(L$337:L$373,MATCH($F26,$B$337:$B$373,0))/INDEX($D$337:$D$373,MATCH($F26,$B$337:$B$373,0)),
INDEX('Input-Func_Class'!I$9:I$21,MATCH($F26,'Input-Func_Class'!$B$9:$B$21,0)))
)</f>
        <v>0</v>
      </c>
      <c r="M26" s="10">
        <f>IF($D26=0,0,$D26*
IFERROR(INDEX(M$337:M$373,MATCH($F26,$B$337:$B$373,0))/INDEX($D$337:$D$373,MATCH($F26,$B$337:$B$373,0)),
INDEX('Input-Func_Class'!J$9:J$21,MATCH($F26,'Input-Func_Class'!$B$9:$B$21,0)))
)</f>
        <v>0</v>
      </c>
      <c r="N26" s="10">
        <f>IF($D26=0,0,$D26*
IFERROR(INDEX(N$337:N$373,MATCH($F26,$B$337:$B$373,0))/INDEX($D$337:$D$373,MATCH($F26,$B$337:$B$373,0)),
INDEX('Input-Func_Class'!K$9:K$21,MATCH($F26,'Input-Func_Class'!$B$9:$B$21,0)))
)</f>
        <v>0</v>
      </c>
      <c r="O26" s="10">
        <f>IF($D26=0,0,$D26*
IFERROR(INDEX(O$337:O$373,MATCH($F26,$B$337:$B$373,0))/INDEX($D$337:$D$373,MATCH($F26,$B$337:$B$373,0)),
INDEX('Input-Func_Class'!L$9:L$21,MATCH($F26,'Input-Func_Class'!$B$9:$B$21,0)))
)</f>
        <v>0</v>
      </c>
      <c r="P26" s="10">
        <f>IF($D26=0,0,$D26*
IFERROR(INDEX(P$337:P$373,MATCH($F26,$B$337:$B$373,0))/INDEX($D$337:$D$373,MATCH($F26,$B$337:$B$373,0)),
INDEX('Input-Func_Class'!M$9:M$21,MATCH($F26,'Input-Func_Class'!$B$9:$B$21,0)))
)</f>
        <v>0</v>
      </c>
      <c r="Q26" s="10">
        <f>IF($D26=0,0,$D26*
IFERROR(INDEX(Q$337:Q$373,MATCH($F26,$B$337:$B$373,0))/INDEX($D$337:$D$373,MATCH($F26,$B$337:$B$373,0)),
INDEX('Input-Func_Class'!N$9:N$21,MATCH($F26,'Input-Func_Class'!$B$9:$B$21,0)))
)</f>
        <v>0</v>
      </c>
      <c r="R26" s="10">
        <f>IF($D26=0,0,$D26*
IFERROR(INDEX(R$337:R$373,MATCH($F26,$B$337:$B$373,0))/INDEX($D$337:$D$373,MATCH($F26,$B$337:$B$373,0)),
INDEX('Input-Func_Class'!O$9:O$21,MATCH($F26,'Input-Func_Class'!$B$9:$B$21,0)))
)</f>
        <v>0</v>
      </c>
    </row>
    <row r="27" spans="1:18" outlineLevel="1">
      <c r="A27" s="31">
        <f>IF(ISBLANK('Input-Accounts'!A27),"",'Input-Accounts'!A27)</f>
        <v>19</v>
      </c>
      <c r="B27" s="53" t="str">
        <f>IF(ISBLANK('Input-Accounts'!B27),"",'Input-Accounts'!B27)</f>
        <v>STRUC &amp; IMPROV-REGULATING - DS-ML DIRECT ASSIGNMENT</v>
      </c>
      <c r="C27" s="31">
        <f>IF(ISBLANK('Input-Accounts'!C27),"",'Input-Accounts'!C27)</f>
        <v>375.4</v>
      </c>
      <c r="D27" s="10">
        <f>'Input-Accounts'!$D27</f>
        <v>46210.76</v>
      </c>
      <c r="E27" s="10">
        <f t="shared" si="10"/>
        <v>0</v>
      </c>
      <c r="F27" s="3" t="str">
        <f>IF(D27=0,"-",IF('Input-Accounts'!$E27&lt;&gt;0,'Input-Accounts'!$E27,'Input-Accounts'!$F27))</f>
        <v>DISTRIBUTION</v>
      </c>
      <c r="G27" s="10">
        <f>IF($D27=0,0,$D27*
IFERROR(INDEX(G$337:G$373,MATCH($F27,$B$337:$B$373,0))/INDEX($D$337:$D$373,MATCH($F27,$B$337:$B$373,0)),
INDEX('Input-Func_Class'!D$9:D$21,MATCH($F27,'Input-Func_Class'!$B$9:$B$21,0)))
)</f>
        <v>46210.76</v>
      </c>
      <c r="H27" s="10">
        <f>IF($D27=0,0,$D27*
IFERROR(INDEX(H$337:H$373,MATCH($F27,$B$337:$B$373,0))/INDEX($D$337:$D$373,MATCH($F27,$B$337:$B$373,0)),
INDEX('Input-Func_Class'!E$9:E$21,MATCH($F27,'Input-Func_Class'!$B$9:$B$21,0)))
)</f>
        <v>0</v>
      </c>
      <c r="I27" s="10">
        <f>IF($D27=0,0,$D27*
IFERROR(INDEX(I$337:I$373,MATCH($F27,$B$337:$B$373,0))/INDEX($D$337:$D$373,MATCH($F27,$B$337:$B$373,0)),
INDEX('Input-Func_Class'!F$9:F$21,MATCH($F27,'Input-Func_Class'!$B$9:$B$21,0)))
)</f>
        <v>0</v>
      </c>
      <c r="J27" s="10">
        <f>IF($D27=0,0,$D27*
IFERROR(INDEX(J$337:J$373,MATCH($F27,$B$337:$B$373,0))/INDEX($D$337:$D$373,MATCH($F27,$B$337:$B$373,0)),
INDEX('Input-Func_Class'!G$9:G$21,MATCH($F27,'Input-Func_Class'!$B$9:$B$21,0)))
)</f>
        <v>0</v>
      </c>
      <c r="K27" s="10">
        <f>IF($D27=0,0,$D27*
IFERROR(INDEX(K$337:K$373,MATCH($F27,$B$337:$B$373,0))/INDEX($D$337:$D$373,MATCH($F27,$B$337:$B$373,0)),
INDEX('Input-Func_Class'!H$9:H$21,MATCH($F27,'Input-Func_Class'!$B$9:$B$21,0)))
)</f>
        <v>0</v>
      </c>
      <c r="L27" s="10">
        <f>IF($D27=0,0,$D27*
IFERROR(INDEX(L$337:L$373,MATCH($F27,$B$337:$B$373,0))/INDEX($D$337:$D$373,MATCH($F27,$B$337:$B$373,0)),
INDEX('Input-Func_Class'!I$9:I$21,MATCH($F27,'Input-Func_Class'!$B$9:$B$21,0)))
)</f>
        <v>0</v>
      </c>
      <c r="M27" s="10">
        <f>IF($D27=0,0,$D27*
IFERROR(INDEX(M$337:M$373,MATCH($F27,$B$337:$B$373,0))/INDEX($D$337:$D$373,MATCH($F27,$B$337:$B$373,0)),
INDEX('Input-Func_Class'!J$9:J$21,MATCH($F27,'Input-Func_Class'!$B$9:$B$21,0)))
)</f>
        <v>0</v>
      </c>
      <c r="N27" s="10">
        <f>IF($D27=0,0,$D27*
IFERROR(INDEX(N$337:N$373,MATCH($F27,$B$337:$B$373,0))/INDEX($D$337:$D$373,MATCH($F27,$B$337:$B$373,0)),
INDEX('Input-Func_Class'!K$9:K$21,MATCH($F27,'Input-Func_Class'!$B$9:$B$21,0)))
)</f>
        <v>0</v>
      </c>
      <c r="O27" s="10">
        <f>IF($D27=0,0,$D27*
IFERROR(INDEX(O$337:O$373,MATCH($F27,$B$337:$B$373,0))/INDEX($D$337:$D$373,MATCH($F27,$B$337:$B$373,0)),
INDEX('Input-Func_Class'!L$9:L$21,MATCH($F27,'Input-Func_Class'!$B$9:$B$21,0)))
)</f>
        <v>0</v>
      </c>
      <c r="P27" s="10">
        <f>IF($D27=0,0,$D27*
IFERROR(INDEX(P$337:P$373,MATCH($F27,$B$337:$B$373,0))/INDEX($D$337:$D$373,MATCH($F27,$B$337:$B$373,0)),
INDEX('Input-Func_Class'!M$9:M$21,MATCH($F27,'Input-Func_Class'!$B$9:$B$21,0)))
)</f>
        <v>0</v>
      </c>
      <c r="Q27" s="10">
        <f>IF($D27=0,0,$D27*
IFERROR(INDEX(Q$337:Q$373,MATCH($F27,$B$337:$B$373,0))/INDEX($D$337:$D$373,MATCH($F27,$B$337:$B$373,0)),
INDEX('Input-Func_Class'!N$9:N$21,MATCH($F27,'Input-Func_Class'!$B$9:$B$21,0)))
)</f>
        <v>0</v>
      </c>
      <c r="R27" s="10">
        <f>IF($D27=0,0,$D27*
IFERROR(INDEX(R$337:R$373,MATCH($F27,$B$337:$B$373,0))/INDEX($D$337:$D$373,MATCH($F27,$B$337:$B$373,0)),
INDEX('Input-Func_Class'!O$9:O$21,MATCH($F27,'Input-Func_Class'!$B$9:$B$21,0)))
)</f>
        <v>0</v>
      </c>
    </row>
    <row r="28" spans="1:18" outlineLevel="1">
      <c r="A28" s="31">
        <f>IF(ISBLANK('Input-Accounts'!A28),"",'Input-Accounts'!A28)</f>
        <v>20</v>
      </c>
      <c r="B28" s="53" t="str">
        <f>IF(ISBLANK('Input-Accounts'!B28),"",'Input-Accounts'!B28)</f>
        <v>STRUC &amp; IMPROV-DISTR. IND. M &amp; R</v>
      </c>
      <c r="C28" s="31">
        <f>IF(ISBLANK('Input-Accounts'!C28),"",'Input-Accounts'!C28)</f>
        <v>375.6</v>
      </c>
      <c r="D28" s="10">
        <f>'Input-Accounts'!$D28</f>
        <v>0</v>
      </c>
      <c r="E28" s="10">
        <f t="shared" si="9"/>
        <v>0</v>
      </c>
      <c r="F28" s="3" t="str">
        <f>IF(D28=0,"-",IF('Input-Accounts'!$E28&lt;&gt;0,'Input-Accounts'!$E28,'Input-Accounts'!$F28))</f>
        <v>-</v>
      </c>
      <c r="G28" s="10">
        <f>IF($D28=0,0,$D28*
IFERROR(INDEX(G$337:G$373,MATCH($F28,$B$337:$B$373,0))/INDEX($D$337:$D$373,MATCH($F28,$B$337:$B$373,0)),
INDEX('Input-Func_Class'!D$9:D$21,MATCH($F28,'Input-Func_Class'!$B$9:$B$21,0)))
)</f>
        <v>0</v>
      </c>
      <c r="H28" s="10">
        <f>IF($D28=0,0,$D28*
IFERROR(INDEX(H$337:H$373,MATCH($F28,$B$337:$B$373,0))/INDEX($D$337:$D$373,MATCH($F28,$B$337:$B$373,0)),
INDEX('Input-Func_Class'!E$9:E$21,MATCH($F28,'Input-Func_Class'!$B$9:$B$21,0)))
)</f>
        <v>0</v>
      </c>
      <c r="I28" s="10">
        <f>IF($D28=0,0,$D28*
IFERROR(INDEX(I$337:I$373,MATCH($F28,$B$337:$B$373,0))/INDEX($D$337:$D$373,MATCH($F28,$B$337:$B$373,0)),
INDEX('Input-Func_Class'!F$9:F$21,MATCH($F28,'Input-Func_Class'!$B$9:$B$21,0)))
)</f>
        <v>0</v>
      </c>
      <c r="J28" s="10">
        <f>IF($D28=0,0,$D28*
IFERROR(INDEX(J$337:J$373,MATCH($F28,$B$337:$B$373,0))/INDEX($D$337:$D$373,MATCH($F28,$B$337:$B$373,0)),
INDEX('Input-Func_Class'!G$9:G$21,MATCH($F28,'Input-Func_Class'!$B$9:$B$21,0)))
)</f>
        <v>0</v>
      </c>
      <c r="K28" s="10">
        <f>IF($D28=0,0,$D28*
IFERROR(INDEX(K$337:K$373,MATCH($F28,$B$337:$B$373,0))/INDEX($D$337:$D$373,MATCH($F28,$B$337:$B$373,0)),
INDEX('Input-Func_Class'!H$9:H$21,MATCH($F28,'Input-Func_Class'!$B$9:$B$21,0)))
)</f>
        <v>0</v>
      </c>
      <c r="L28" s="10">
        <f>IF($D28=0,0,$D28*
IFERROR(INDEX(L$337:L$373,MATCH($F28,$B$337:$B$373,0))/INDEX($D$337:$D$373,MATCH($F28,$B$337:$B$373,0)),
INDEX('Input-Func_Class'!I$9:I$21,MATCH($F28,'Input-Func_Class'!$B$9:$B$21,0)))
)</f>
        <v>0</v>
      </c>
      <c r="M28" s="10">
        <f>IF($D28=0,0,$D28*
IFERROR(INDEX(M$337:M$373,MATCH($F28,$B$337:$B$373,0))/INDEX($D$337:$D$373,MATCH($F28,$B$337:$B$373,0)),
INDEX('Input-Func_Class'!J$9:J$21,MATCH($F28,'Input-Func_Class'!$B$9:$B$21,0)))
)</f>
        <v>0</v>
      </c>
      <c r="N28" s="10">
        <f>IF($D28=0,0,$D28*
IFERROR(INDEX(N$337:N$373,MATCH($F28,$B$337:$B$373,0))/INDEX($D$337:$D$373,MATCH($F28,$B$337:$B$373,0)),
INDEX('Input-Func_Class'!K$9:K$21,MATCH($F28,'Input-Func_Class'!$B$9:$B$21,0)))
)</f>
        <v>0</v>
      </c>
      <c r="O28" s="10">
        <f>IF($D28=0,0,$D28*
IFERROR(INDEX(O$337:O$373,MATCH($F28,$B$337:$B$373,0))/INDEX($D$337:$D$373,MATCH($F28,$B$337:$B$373,0)),
INDEX('Input-Func_Class'!L$9:L$21,MATCH($F28,'Input-Func_Class'!$B$9:$B$21,0)))
)</f>
        <v>0</v>
      </c>
      <c r="P28" s="10">
        <f>IF($D28=0,0,$D28*
IFERROR(INDEX(P$337:P$373,MATCH($F28,$B$337:$B$373,0))/INDEX($D$337:$D$373,MATCH($F28,$B$337:$B$373,0)),
INDEX('Input-Func_Class'!M$9:M$21,MATCH($F28,'Input-Func_Class'!$B$9:$B$21,0)))
)</f>
        <v>0</v>
      </c>
      <c r="Q28" s="10">
        <f>IF($D28=0,0,$D28*
IFERROR(INDEX(Q$337:Q$373,MATCH($F28,$B$337:$B$373,0))/INDEX($D$337:$D$373,MATCH($F28,$B$337:$B$373,0)),
INDEX('Input-Func_Class'!N$9:N$21,MATCH($F28,'Input-Func_Class'!$B$9:$B$21,0)))
)</f>
        <v>0</v>
      </c>
      <c r="R28" s="10">
        <f>IF($D28=0,0,$D28*
IFERROR(INDEX(R$337:R$373,MATCH($F28,$B$337:$B$373,0))/INDEX($D$337:$D$373,MATCH($F28,$B$337:$B$373,0)),
INDEX('Input-Func_Class'!O$9:O$21,MATCH($F28,'Input-Func_Class'!$B$9:$B$21,0)))
)</f>
        <v>0</v>
      </c>
    </row>
    <row r="29" spans="1:18" outlineLevel="1">
      <c r="A29" s="31">
        <f>IF(ISBLANK('Input-Accounts'!A29),"",'Input-Accounts'!A29)</f>
        <v>21</v>
      </c>
      <c r="B29" s="53" t="str">
        <f>IF(ISBLANK('Input-Accounts'!B29),"",'Input-Accounts'!B29)</f>
        <v>STRUC &amp; IMPROV-OTHER DISTR. SYSTEMS</v>
      </c>
      <c r="C29" s="31">
        <f>IF(ISBLANK('Input-Accounts'!C29),"",'Input-Accounts'!C29)</f>
        <v>375.7</v>
      </c>
      <c r="D29" s="10">
        <f>'Input-Accounts'!$D29</f>
        <v>9736915.6261538453</v>
      </c>
      <c r="E29" s="10">
        <f t="shared" ref="E29" si="11">IFERROR(IF(D29="",0,IF(D29=0,0,IF(ABS(D29-SUM($G29:$R29))&lt;Check_Limit,0,1))),1)</f>
        <v>0</v>
      </c>
      <c r="F29" s="3" t="str">
        <f>IF(D29=0,"-",IF('Input-Accounts'!$E29&lt;&gt;0,'Input-Accounts'!$E29,'Input-Accounts'!$F29))</f>
        <v>INT_DISTPT_SUBTOTAL</v>
      </c>
      <c r="G29" s="10">
        <f>IF($D29=0,0,$D29*
IFERROR(INDEX(G$337:G$373,MATCH($F29,$B$337:$B$373,0))/INDEX($D$337:$D$373,MATCH($F29,$B$337:$B$373,0)),
INDEX('Input-Func_Class'!D$9:D$21,MATCH($F29,'Input-Func_Class'!$B$9:$B$21,0)))
)</f>
        <v>6202054.1712444508</v>
      </c>
      <c r="H29" s="10">
        <f>IF($D29=0,0,$D29*
IFERROR(INDEX(H$337:H$373,MATCH($F29,$B$337:$B$373,0))/INDEX($D$337:$D$373,MATCH($F29,$B$337:$B$373,0)),
INDEX('Input-Func_Class'!E$9:E$21,MATCH($F29,'Input-Func_Class'!$B$9:$B$21,0)))
)</f>
        <v>3534861.454909394</v>
      </c>
      <c r="I29" s="10">
        <f>IF($D29=0,0,$D29*
IFERROR(INDEX(I$337:I$373,MATCH($F29,$B$337:$B$373,0))/INDEX($D$337:$D$373,MATCH($F29,$B$337:$B$373,0)),
INDEX('Input-Func_Class'!F$9:F$21,MATCH($F29,'Input-Func_Class'!$B$9:$B$21,0)))
)</f>
        <v>0</v>
      </c>
      <c r="J29" s="10">
        <f>IF($D29=0,0,$D29*
IFERROR(INDEX(J$337:J$373,MATCH($F29,$B$337:$B$373,0))/INDEX($D$337:$D$373,MATCH($F29,$B$337:$B$373,0)),
INDEX('Input-Func_Class'!G$9:G$21,MATCH($F29,'Input-Func_Class'!$B$9:$B$21,0)))
)</f>
        <v>0</v>
      </c>
      <c r="K29" s="10">
        <f>IF($D29=0,0,$D29*
IFERROR(INDEX(K$337:K$373,MATCH($F29,$B$337:$B$373,0))/INDEX($D$337:$D$373,MATCH($F29,$B$337:$B$373,0)),
INDEX('Input-Func_Class'!H$9:H$21,MATCH($F29,'Input-Func_Class'!$B$9:$B$21,0)))
)</f>
        <v>0</v>
      </c>
      <c r="L29" s="10">
        <f>IF($D29=0,0,$D29*
IFERROR(INDEX(L$337:L$373,MATCH($F29,$B$337:$B$373,0))/INDEX($D$337:$D$373,MATCH($F29,$B$337:$B$373,0)),
INDEX('Input-Func_Class'!I$9:I$21,MATCH($F29,'Input-Func_Class'!$B$9:$B$21,0)))
)</f>
        <v>0</v>
      </c>
      <c r="M29" s="10">
        <f>IF($D29=0,0,$D29*
IFERROR(INDEX(M$337:M$373,MATCH($F29,$B$337:$B$373,0))/INDEX($D$337:$D$373,MATCH($F29,$B$337:$B$373,0)),
INDEX('Input-Func_Class'!J$9:J$21,MATCH($F29,'Input-Func_Class'!$B$9:$B$21,0)))
)</f>
        <v>0</v>
      </c>
      <c r="N29" s="10">
        <f>IF($D29=0,0,$D29*
IFERROR(INDEX(N$337:N$373,MATCH($F29,$B$337:$B$373,0))/INDEX($D$337:$D$373,MATCH($F29,$B$337:$B$373,0)),
INDEX('Input-Func_Class'!K$9:K$21,MATCH($F29,'Input-Func_Class'!$B$9:$B$21,0)))
)</f>
        <v>0</v>
      </c>
      <c r="O29" s="10">
        <f>IF($D29=0,0,$D29*
IFERROR(INDEX(O$337:O$373,MATCH($F29,$B$337:$B$373,0))/INDEX($D$337:$D$373,MATCH($F29,$B$337:$B$373,0)),
INDEX('Input-Func_Class'!L$9:L$21,MATCH($F29,'Input-Func_Class'!$B$9:$B$21,0)))
)</f>
        <v>0</v>
      </c>
      <c r="P29" s="10">
        <f>IF($D29=0,0,$D29*
IFERROR(INDEX(P$337:P$373,MATCH($F29,$B$337:$B$373,0))/INDEX($D$337:$D$373,MATCH($F29,$B$337:$B$373,0)),
INDEX('Input-Func_Class'!M$9:M$21,MATCH($F29,'Input-Func_Class'!$B$9:$B$21,0)))
)</f>
        <v>0</v>
      </c>
      <c r="Q29" s="10">
        <f>IF($D29=0,0,$D29*
IFERROR(INDEX(Q$337:Q$373,MATCH($F29,$B$337:$B$373,0))/INDEX($D$337:$D$373,MATCH($F29,$B$337:$B$373,0)),
INDEX('Input-Func_Class'!N$9:N$21,MATCH($F29,'Input-Func_Class'!$B$9:$B$21,0)))
)</f>
        <v>0</v>
      </c>
      <c r="R29" s="10">
        <f>IF($D29=0,0,$D29*
IFERROR(INDEX(R$337:R$373,MATCH($F29,$B$337:$B$373,0))/INDEX($D$337:$D$373,MATCH($F29,$B$337:$B$373,0)),
INDEX('Input-Func_Class'!O$9:O$21,MATCH($F29,'Input-Func_Class'!$B$9:$B$21,0)))
)</f>
        <v>0</v>
      </c>
    </row>
    <row r="30" spans="1:18" outlineLevel="1">
      <c r="A30" s="31">
        <f>IF(ISBLANK('Input-Accounts'!A30),"",'Input-Accounts'!A30)</f>
        <v>22</v>
      </c>
      <c r="B30" s="53" t="str">
        <f>IF(ISBLANK('Input-Accounts'!B30),"",'Input-Accounts'!B30)</f>
        <v>STRUC &amp; IMPROV-OTHER DISTR SYS-ILP</v>
      </c>
      <c r="C30" s="31">
        <f>IF(ISBLANK('Input-Accounts'!C30),"",'Input-Accounts'!C30)</f>
        <v>375.71</v>
      </c>
      <c r="D30" s="10">
        <f>'Input-Accounts'!$D30</f>
        <v>880994.59</v>
      </c>
      <c r="E30" s="10">
        <f t="shared" si="9"/>
        <v>0</v>
      </c>
      <c r="F30" s="3" t="str">
        <f>IF(D30=0,"-",IF('Input-Accounts'!$E30&lt;&gt;0,'Input-Accounts'!$E30,'Input-Accounts'!$F30))</f>
        <v>INT_DISTPT_SUBTOTAL</v>
      </c>
      <c r="G30" s="10">
        <f>IF($D30=0,0,$D30*
IFERROR(INDEX(G$337:G$373,MATCH($F30,$B$337:$B$373,0))/INDEX($D$337:$D$373,MATCH($F30,$B$337:$B$373,0)),
INDEX('Input-Func_Class'!D$9:D$21,MATCH($F30,'Input-Func_Class'!$B$9:$B$21,0)))
)</f>
        <v>561160.88313190057</v>
      </c>
      <c r="H30" s="10">
        <f>IF($D30=0,0,$D30*
IFERROR(INDEX(H$337:H$373,MATCH($F30,$B$337:$B$373,0))/INDEX($D$337:$D$373,MATCH($F30,$B$337:$B$373,0)),
INDEX('Input-Func_Class'!E$9:E$21,MATCH($F30,'Input-Func_Class'!$B$9:$B$21,0)))
)</f>
        <v>319833.70686809934</v>
      </c>
      <c r="I30" s="10">
        <f>IF($D30=0,0,$D30*
IFERROR(INDEX(I$337:I$373,MATCH($F30,$B$337:$B$373,0))/INDEX($D$337:$D$373,MATCH($F30,$B$337:$B$373,0)),
INDEX('Input-Func_Class'!F$9:F$21,MATCH($F30,'Input-Func_Class'!$B$9:$B$21,0)))
)</f>
        <v>0</v>
      </c>
      <c r="J30" s="10">
        <f>IF($D30=0,0,$D30*
IFERROR(INDEX(J$337:J$373,MATCH($F30,$B$337:$B$373,0))/INDEX($D$337:$D$373,MATCH($F30,$B$337:$B$373,0)),
INDEX('Input-Func_Class'!G$9:G$21,MATCH($F30,'Input-Func_Class'!$B$9:$B$21,0)))
)</f>
        <v>0</v>
      </c>
      <c r="K30" s="10">
        <f>IF($D30=0,0,$D30*
IFERROR(INDEX(K$337:K$373,MATCH($F30,$B$337:$B$373,0))/INDEX($D$337:$D$373,MATCH($F30,$B$337:$B$373,0)),
INDEX('Input-Func_Class'!H$9:H$21,MATCH($F30,'Input-Func_Class'!$B$9:$B$21,0)))
)</f>
        <v>0</v>
      </c>
      <c r="L30" s="10">
        <f>IF($D30=0,0,$D30*
IFERROR(INDEX(L$337:L$373,MATCH($F30,$B$337:$B$373,0))/INDEX($D$337:$D$373,MATCH($F30,$B$337:$B$373,0)),
INDEX('Input-Func_Class'!I$9:I$21,MATCH($F30,'Input-Func_Class'!$B$9:$B$21,0)))
)</f>
        <v>0</v>
      </c>
      <c r="M30" s="10">
        <f>IF($D30=0,0,$D30*
IFERROR(INDEX(M$337:M$373,MATCH($F30,$B$337:$B$373,0))/INDEX($D$337:$D$373,MATCH($F30,$B$337:$B$373,0)),
INDEX('Input-Func_Class'!J$9:J$21,MATCH($F30,'Input-Func_Class'!$B$9:$B$21,0)))
)</f>
        <v>0</v>
      </c>
      <c r="N30" s="10">
        <f>IF($D30=0,0,$D30*
IFERROR(INDEX(N$337:N$373,MATCH($F30,$B$337:$B$373,0))/INDEX($D$337:$D$373,MATCH($F30,$B$337:$B$373,0)),
INDEX('Input-Func_Class'!K$9:K$21,MATCH($F30,'Input-Func_Class'!$B$9:$B$21,0)))
)</f>
        <v>0</v>
      </c>
      <c r="O30" s="10">
        <f>IF($D30=0,0,$D30*
IFERROR(INDEX(O$337:O$373,MATCH($F30,$B$337:$B$373,0))/INDEX($D$337:$D$373,MATCH($F30,$B$337:$B$373,0)),
INDEX('Input-Func_Class'!L$9:L$21,MATCH($F30,'Input-Func_Class'!$B$9:$B$21,0)))
)</f>
        <v>0</v>
      </c>
      <c r="P30" s="10">
        <f>IF($D30=0,0,$D30*
IFERROR(INDEX(P$337:P$373,MATCH($F30,$B$337:$B$373,0))/INDEX($D$337:$D$373,MATCH($F30,$B$337:$B$373,0)),
INDEX('Input-Func_Class'!M$9:M$21,MATCH($F30,'Input-Func_Class'!$B$9:$B$21,0)))
)</f>
        <v>0</v>
      </c>
      <c r="Q30" s="10">
        <f>IF($D30=0,0,$D30*
IFERROR(INDEX(Q$337:Q$373,MATCH($F30,$B$337:$B$373,0))/INDEX($D$337:$D$373,MATCH($F30,$B$337:$B$373,0)),
INDEX('Input-Func_Class'!N$9:N$21,MATCH($F30,'Input-Func_Class'!$B$9:$B$21,0)))
)</f>
        <v>0</v>
      </c>
      <c r="R30" s="10">
        <f>IF($D30=0,0,$D30*
IFERROR(INDEX(R$337:R$373,MATCH($F30,$B$337:$B$373,0))/INDEX($D$337:$D$373,MATCH($F30,$B$337:$B$373,0)),
INDEX('Input-Func_Class'!O$9:O$21,MATCH($F30,'Input-Func_Class'!$B$9:$B$21,0)))
)</f>
        <v>0</v>
      </c>
    </row>
    <row r="31" spans="1:18" outlineLevel="1">
      <c r="A31" s="31">
        <f>IF(ISBLANK('Input-Accounts'!A31),"",'Input-Accounts'!A31)</f>
        <v>23</v>
      </c>
      <c r="B31" s="53" t="str">
        <f>IF(ISBLANK('Input-Accounts'!B31),"",'Input-Accounts'!B31)</f>
        <v>STRUC &amp; IMPROV-COMMUNICATIONS</v>
      </c>
      <c r="C31" s="31">
        <f>IF(ISBLANK('Input-Accounts'!C31),"",'Input-Accounts'!C31)</f>
        <v>375.8</v>
      </c>
      <c r="D31" s="10">
        <f>'Input-Accounts'!$D31</f>
        <v>132125.04</v>
      </c>
      <c r="E31" s="10">
        <f t="shared" ref="E31" si="12">IFERROR(IF(D31="",0,IF(D31=0,0,IF(ABS(D31-SUM($G31:$R31))&lt;Check_Limit,0,1))),1)</f>
        <v>0</v>
      </c>
      <c r="F31" s="3" t="str">
        <f>IF(D31=0,"-",IF('Input-Accounts'!$E31&lt;&gt;0,'Input-Accounts'!$E31,'Input-Accounts'!$F31))</f>
        <v>DISTRIBUTION</v>
      </c>
      <c r="G31" s="10">
        <f>IF($D31=0,0,$D31*
IFERROR(INDEX(G$337:G$373,MATCH($F31,$B$337:$B$373,0))/INDEX($D$337:$D$373,MATCH($F31,$B$337:$B$373,0)),
INDEX('Input-Func_Class'!D$9:D$21,MATCH($F31,'Input-Func_Class'!$B$9:$B$21,0)))
)</f>
        <v>132125.04</v>
      </c>
      <c r="H31" s="10">
        <f>IF($D31=0,0,$D31*
IFERROR(INDEX(H$337:H$373,MATCH($F31,$B$337:$B$373,0))/INDEX($D$337:$D$373,MATCH($F31,$B$337:$B$373,0)),
INDEX('Input-Func_Class'!E$9:E$21,MATCH($F31,'Input-Func_Class'!$B$9:$B$21,0)))
)</f>
        <v>0</v>
      </c>
      <c r="I31" s="10">
        <f>IF($D31=0,0,$D31*
IFERROR(INDEX(I$337:I$373,MATCH($F31,$B$337:$B$373,0))/INDEX($D$337:$D$373,MATCH($F31,$B$337:$B$373,0)),
INDEX('Input-Func_Class'!F$9:F$21,MATCH($F31,'Input-Func_Class'!$B$9:$B$21,0)))
)</f>
        <v>0</v>
      </c>
      <c r="J31" s="10">
        <f>IF($D31=0,0,$D31*
IFERROR(INDEX(J$337:J$373,MATCH($F31,$B$337:$B$373,0))/INDEX($D$337:$D$373,MATCH($F31,$B$337:$B$373,0)),
INDEX('Input-Func_Class'!G$9:G$21,MATCH($F31,'Input-Func_Class'!$B$9:$B$21,0)))
)</f>
        <v>0</v>
      </c>
      <c r="K31" s="10">
        <f>IF($D31=0,0,$D31*
IFERROR(INDEX(K$337:K$373,MATCH($F31,$B$337:$B$373,0))/INDEX($D$337:$D$373,MATCH($F31,$B$337:$B$373,0)),
INDEX('Input-Func_Class'!H$9:H$21,MATCH($F31,'Input-Func_Class'!$B$9:$B$21,0)))
)</f>
        <v>0</v>
      </c>
      <c r="L31" s="10">
        <f>IF($D31=0,0,$D31*
IFERROR(INDEX(L$337:L$373,MATCH($F31,$B$337:$B$373,0))/INDEX($D$337:$D$373,MATCH($F31,$B$337:$B$373,0)),
INDEX('Input-Func_Class'!I$9:I$21,MATCH($F31,'Input-Func_Class'!$B$9:$B$21,0)))
)</f>
        <v>0</v>
      </c>
      <c r="M31" s="10">
        <f>IF($D31=0,0,$D31*
IFERROR(INDEX(M$337:M$373,MATCH($F31,$B$337:$B$373,0))/INDEX($D$337:$D$373,MATCH($F31,$B$337:$B$373,0)),
INDEX('Input-Func_Class'!J$9:J$21,MATCH($F31,'Input-Func_Class'!$B$9:$B$21,0)))
)</f>
        <v>0</v>
      </c>
      <c r="N31" s="10">
        <f>IF($D31=0,0,$D31*
IFERROR(INDEX(N$337:N$373,MATCH($F31,$B$337:$B$373,0))/INDEX($D$337:$D$373,MATCH($F31,$B$337:$B$373,0)),
INDEX('Input-Func_Class'!K$9:K$21,MATCH($F31,'Input-Func_Class'!$B$9:$B$21,0)))
)</f>
        <v>0</v>
      </c>
      <c r="O31" s="10">
        <f>IF($D31=0,0,$D31*
IFERROR(INDEX(O$337:O$373,MATCH($F31,$B$337:$B$373,0))/INDEX($D$337:$D$373,MATCH($F31,$B$337:$B$373,0)),
INDEX('Input-Func_Class'!L$9:L$21,MATCH($F31,'Input-Func_Class'!$B$9:$B$21,0)))
)</f>
        <v>0</v>
      </c>
      <c r="P31" s="10">
        <f>IF($D31=0,0,$D31*
IFERROR(INDEX(P$337:P$373,MATCH($F31,$B$337:$B$373,0))/INDEX($D$337:$D$373,MATCH($F31,$B$337:$B$373,0)),
INDEX('Input-Func_Class'!M$9:M$21,MATCH($F31,'Input-Func_Class'!$B$9:$B$21,0)))
)</f>
        <v>0</v>
      </c>
      <c r="Q31" s="10">
        <f>IF($D31=0,0,$D31*
IFERROR(INDEX(Q$337:Q$373,MATCH($F31,$B$337:$B$373,0))/INDEX($D$337:$D$373,MATCH($F31,$B$337:$B$373,0)),
INDEX('Input-Func_Class'!N$9:N$21,MATCH($F31,'Input-Func_Class'!$B$9:$B$21,0)))
)</f>
        <v>0</v>
      </c>
      <c r="R31" s="10">
        <f>IF($D31=0,0,$D31*
IFERROR(INDEX(R$337:R$373,MATCH($F31,$B$337:$B$373,0))/INDEX($D$337:$D$373,MATCH($F31,$B$337:$B$373,0)),
INDEX('Input-Func_Class'!O$9:O$21,MATCH($F31,'Input-Func_Class'!$B$9:$B$21,0)))
)</f>
        <v>0</v>
      </c>
    </row>
    <row r="32" spans="1:18" outlineLevel="1">
      <c r="A32" s="31">
        <f>IF(ISBLANK('Input-Accounts'!A32),"",'Input-Accounts'!A32)</f>
        <v>24</v>
      </c>
      <c r="B32" s="53" t="str">
        <f>IF(ISBLANK('Input-Accounts'!B32),"",'Input-Accounts'!B32)</f>
        <v>MAINS (Less SMRP)</v>
      </c>
      <c r="C32" s="31">
        <f>IF(ISBLANK('Input-Accounts'!C32),"",'Input-Accounts'!C32)</f>
        <v>376</v>
      </c>
      <c r="D32" s="10">
        <f>'Input-Accounts'!$D32</f>
        <v>423405634.57083267</v>
      </c>
      <c r="E32" s="10">
        <f t="shared" si="9"/>
        <v>0</v>
      </c>
      <c r="F32" s="3" t="str">
        <f>IF(D32=0,"-",IF('Input-Accounts'!$E32&lt;&gt;0,'Input-Accounts'!$E32,'Input-Accounts'!$F32))</f>
        <v>DISTRIBUTION</v>
      </c>
      <c r="G32" s="10">
        <f>IF($D32=0,0,$D32*
IFERROR(INDEX(G$337:G$373,MATCH($F32,$B$337:$B$373,0))/INDEX($D$337:$D$373,MATCH($F32,$B$337:$B$373,0)),
INDEX('Input-Func_Class'!D$9:D$21,MATCH($F32,'Input-Func_Class'!$B$9:$B$21,0)))
)</f>
        <v>423405634.57083267</v>
      </c>
      <c r="H32" s="10">
        <f>IF($D32=0,0,$D32*
IFERROR(INDEX(H$337:H$373,MATCH($F32,$B$337:$B$373,0))/INDEX($D$337:$D$373,MATCH($F32,$B$337:$B$373,0)),
INDEX('Input-Func_Class'!E$9:E$21,MATCH($F32,'Input-Func_Class'!$B$9:$B$21,0)))
)</f>
        <v>0</v>
      </c>
      <c r="I32" s="10">
        <f>IF($D32=0,0,$D32*
IFERROR(INDEX(I$337:I$373,MATCH($F32,$B$337:$B$373,0))/INDEX($D$337:$D$373,MATCH($F32,$B$337:$B$373,0)),
INDEX('Input-Func_Class'!F$9:F$21,MATCH($F32,'Input-Func_Class'!$B$9:$B$21,0)))
)</f>
        <v>0</v>
      </c>
      <c r="J32" s="10">
        <f>IF($D32=0,0,$D32*
IFERROR(INDEX(J$337:J$373,MATCH($F32,$B$337:$B$373,0))/INDEX($D$337:$D$373,MATCH($F32,$B$337:$B$373,0)),
INDEX('Input-Func_Class'!G$9:G$21,MATCH($F32,'Input-Func_Class'!$B$9:$B$21,0)))
)</f>
        <v>0</v>
      </c>
      <c r="K32" s="10">
        <f>IF($D32=0,0,$D32*
IFERROR(INDEX(K$337:K$373,MATCH($F32,$B$337:$B$373,0))/INDEX($D$337:$D$373,MATCH($F32,$B$337:$B$373,0)),
INDEX('Input-Func_Class'!H$9:H$21,MATCH($F32,'Input-Func_Class'!$B$9:$B$21,0)))
)</f>
        <v>0</v>
      </c>
      <c r="L32" s="10">
        <f>IF($D32=0,0,$D32*
IFERROR(INDEX(L$337:L$373,MATCH($F32,$B$337:$B$373,0))/INDEX($D$337:$D$373,MATCH($F32,$B$337:$B$373,0)),
INDEX('Input-Func_Class'!I$9:I$21,MATCH($F32,'Input-Func_Class'!$B$9:$B$21,0)))
)</f>
        <v>0</v>
      </c>
      <c r="M32" s="10">
        <f>IF($D32=0,0,$D32*
IFERROR(INDEX(M$337:M$373,MATCH($F32,$B$337:$B$373,0))/INDEX($D$337:$D$373,MATCH($F32,$B$337:$B$373,0)),
INDEX('Input-Func_Class'!J$9:J$21,MATCH($F32,'Input-Func_Class'!$B$9:$B$21,0)))
)</f>
        <v>0</v>
      </c>
      <c r="N32" s="10">
        <f>IF($D32=0,0,$D32*
IFERROR(INDEX(N$337:N$373,MATCH($F32,$B$337:$B$373,0))/INDEX($D$337:$D$373,MATCH($F32,$B$337:$B$373,0)),
INDEX('Input-Func_Class'!K$9:K$21,MATCH($F32,'Input-Func_Class'!$B$9:$B$21,0)))
)</f>
        <v>0</v>
      </c>
      <c r="O32" s="10">
        <f>IF($D32=0,0,$D32*
IFERROR(INDEX(O$337:O$373,MATCH($F32,$B$337:$B$373,0))/INDEX($D$337:$D$373,MATCH($F32,$B$337:$B$373,0)),
INDEX('Input-Func_Class'!L$9:L$21,MATCH($F32,'Input-Func_Class'!$B$9:$B$21,0)))
)</f>
        <v>0</v>
      </c>
      <c r="P32" s="10">
        <f>IF($D32=0,0,$D32*
IFERROR(INDEX(P$337:P$373,MATCH($F32,$B$337:$B$373,0))/INDEX($D$337:$D$373,MATCH($F32,$B$337:$B$373,0)),
INDEX('Input-Func_Class'!M$9:M$21,MATCH($F32,'Input-Func_Class'!$B$9:$B$21,0)))
)</f>
        <v>0</v>
      </c>
      <c r="Q32" s="10">
        <f>IF($D32=0,0,$D32*
IFERROR(INDEX(Q$337:Q$373,MATCH($F32,$B$337:$B$373,0))/INDEX($D$337:$D$373,MATCH($F32,$B$337:$B$373,0)),
INDEX('Input-Func_Class'!N$9:N$21,MATCH($F32,'Input-Func_Class'!$B$9:$B$21,0)))
)</f>
        <v>0</v>
      </c>
      <c r="R32" s="10">
        <f>IF($D32=0,0,$D32*
IFERROR(INDEX(R$337:R$373,MATCH($F32,$B$337:$B$373,0))/INDEX($D$337:$D$373,MATCH($F32,$B$337:$B$373,0)),
INDEX('Input-Func_Class'!O$9:O$21,MATCH($F32,'Input-Func_Class'!$B$9:$B$21,0)))
)</f>
        <v>0</v>
      </c>
    </row>
    <row r="33" spans="1:18" outlineLevel="1">
      <c r="A33" s="31">
        <f>IF(ISBLANK('Input-Accounts'!A33),"",'Input-Accounts'!A33)</f>
        <v>25</v>
      </c>
      <c r="B33" s="53" t="str">
        <f>IF(ISBLANK('Input-Accounts'!B33),"",'Input-Accounts'!B33)</f>
        <v>MAINS - DS-ML DIRECT ASSIGNMENT</v>
      </c>
      <c r="C33" s="31">
        <f>IF(ISBLANK('Input-Accounts'!C33),"",'Input-Accounts'!C33)</f>
        <v>376</v>
      </c>
      <c r="D33" s="10">
        <f>'Input-Accounts'!$D33</f>
        <v>10517</v>
      </c>
      <c r="E33" s="10">
        <f t="shared" si="9"/>
        <v>0</v>
      </c>
      <c r="F33" s="3" t="str">
        <f>IF(D33=0,"-",IF('Input-Accounts'!$E33&lt;&gt;0,'Input-Accounts'!$E33,'Input-Accounts'!$F33))</f>
        <v>DISTRIBUTION</v>
      </c>
      <c r="G33" s="10">
        <f>IF($D33=0,0,$D33*
IFERROR(INDEX(G$337:G$373,MATCH($F33,$B$337:$B$373,0))/INDEX($D$337:$D$373,MATCH($F33,$B$337:$B$373,0)),
INDEX('Input-Func_Class'!D$9:D$21,MATCH($F33,'Input-Func_Class'!$B$9:$B$21,0)))
)</f>
        <v>10517</v>
      </c>
      <c r="H33" s="10">
        <f>IF($D33=0,0,$D33*
IFERROR(INDEX(H$337:H$373,MATCH($F33,$B$337:$B$373,0))/INDEX($D$337:$D$373,MATCH($F33,$B$337:$B$373,0)),
INDEX('Input-Func_Class'!E$9:E$21,MATCH($F33,'Input-Func_Class'!$B$9:$B$21,0)))
)</f>
        <v>0</v>
      </c>
      <c r="I33" s="10">
        <f>IF($D33=0,0,$D33*
IFERROR(INDEX(I$337:I$373,MATCH($F33,$B$337:$B$373,0))/INDEX($D$337:$D$373,MATCH($F33,$B$337:$B$373,0)),
INDEX('Input-Func_Class'!F$9:F$21,MATCH($F33,'Input-Func_Class'!$B$9:$B$21,0)))
)</f>
        <v>0</v>
      </c>
      <c r="J33" s="10">
        <f>IF($D33=0,0,$D33*
IFERROR(INDEX(J$337:J$373,MATCH($F33,$B$337:$B$373,0))/INDEX($D$337:$D$373,MATCH($F33,$B$337:$B$373,0)),
INDEX('Input-Func_Class'!G$9:G$21,MATCH($F33,'Input-Func_Class'!$B$9:$B$21,0)))
)</f>
        <v>0</v>
      </c>
      <c r="K33" s="10">
        <f>IF($D33=0,0,$D33*
IFERROR(INDEX(K$337:K$373,MATCH($F33,$B$337:$B$373,0))/INDEX($D$337:$D$373,MATCH($F33,$B$337:$B$373,0)),
INDEX('Input-Func_Class'!H$9:H$21,MATCH($F33,'Input-Func_Class'!$B$9:$B$21,0)))
)</f>
        <v>0</v>
      </c>
      <c r="L33" s="10">
        <f>IF($D33=0,0,$D33*
IFERROR(INDEX(L$337:L$373,MATCH($F33,$B$337:$B$373,0))/INDEX($D$337:$D$373,MATCH($F33,$B$337:$B$373,0)),
INDEX('Input-Func_Class'!I$9:I$21,MATCH($F33,'Input-Func_Class'!$B$9:$B$21,0)))
)</f>
        <v>0</v>
      </c>
      <c r="M33" s="10">
        <f>IF($D33=0,0,$D33*
IFERROR(INDEX(M$337:M$373,MATCH($F33,$B$337:$B$373,0))/INDEX($D$337:$D$373,MATCH($F33,$B$337:$B$373,0)),
INDEX('Input-Func_Class'!J$9:J$21,MATCH($F33,'Input-Func_Class'!$B$9:$B$21,0)))
)</f>
        <v>0</v>
      </c>
      <c r="N33" s="10">
        <f>IF($D33=0,0,$D33*
IFERROR(INDEX(N$337:N$373,MATCH($F33,$B$337:$B$373,0))/INDEX($D$337:$D$373,MATCH($F33,$B$337:$B$373,0)),
INDEX('Input-Func_Class'!K$9:K$21,MATCH($F33,'Input-Func_Class'!$B$9:$B$21,0)))
)</f>
        <v>0</v>
      </c>
      <c r="O33" s="10">
        <f>IF($D33=0,0,$D33*
IFERROR(INDEX(O$337:O$373,MATCH($F33,$B$337:$B$373,0))/INDEX($D$337:$D$373,MATCH($F33,$B$337:$B$373,0)),
INDEX('Input-Func_Class'!L$9:L$21,MATCH($F33,'Input-Func_Class'!$B$9:$B$21,0)))
)</f>
        <v>0</v>
      </c>
      <c r="P33" s="10">
        <f>IF($D33=0,0,$D33*
IFERROR(INDEX(P$337:P$373,MATCH($F33,$B$337:$B$373,0))/INDEX($D$337:$D$373,MATCH($F33,$B$337:$B$373,0)),
INDEX('Input-Func_Class'!M$9:M$21,MATCH($F33,'Input-Func_Class'!$B$9:$B$21,0)))
)</f>
        <v>0</v>
      </c>
      <c r="Q33" s="10">
        <f>IF($D33=0,0,$D33*
IFERROR(INDEX(Q$337:Q$373,MATCH($F33,$B$337:$B$373,0))/INDEX($D$337:$D$373,MATCH($F33,$B$337:$B$373,0)),
INDEX('Input-Func_Class'!N$9:N$21,MATCH($F33,'Input-Func_Class'!$B$9:$B$21,0)))
)</f>
        <v>0</v>
      </c>
      <c r="R33" s="10">
        <f>IF($D33=0,0,$D33*
IFERROR(INDEX(R$337:R$373,MATCH($F33,$B$337:$B$373,0))/INDEX($D$337:$D$373,MATCH($F33,$B$337:$B$373,0)),
INDEX('Input-Func_Class'!O$9:O$21,MATCH($F33,'Input-Func_Class'!$B$9:$B$21,0)))
)</f>
        <v>0</v>
      </c>
    </row>
    <row r="34" spans="1:18" outlineLevel="1">
      <c r="A34" s="31">
        <f>IF(ISBLANK('Input-Accounts'!A34),"",'Input-Accounts'!A34)</f>
        <v>26</v>
      </c>
      <c r="B34" s="53" t="str">
        <f>IF(ISBLANK('Input-Accounts'!B34),"",'Input-Accounts'!B34)</f>
        <v>M &amp; R STATION EQUIP-GENERAL</v>
      </c>
      <c r="C34" s="31">
        <f>IF(ISBLANK('Input-Accounts'!C34),"",'Input-Accounts'!C34)</f>
        <v>378.1</v>
      </c>
      <c r="D34" s="10">
        <f>'Input-Accounts'!$D34</f>
        <v>-172291.25</v>
      </c>
      <c r="E34" s="10">
        <f t="shared" ref="E34" si="13">IFERROR(IF(D34="",0,IF(D34=0,0,IF(ABS(D34-SUM($G34:$R34))&lt;Check_Limit,0,1))),1)</f>
        <v>0</v>
      </c>
      <c r="F34" s="3" t="str">
        <f>IF(D34=0,"-",IF('Input-Accounts'!$E34&lt;&gt;0,'Input-Accounts'!$E34,'Input-Accounts'!$F34))</f>
        <v>DISTRIBUTION</v>
      </c>
      <c r="G34" s="10">
        <f>IF($D34=0,0,$D34*
IFERROR(INDEX(G$337:G$373,MATCH($F34,$B$337:$B$373,0))/INDEX($D$337:$D$373,MATCH($F34,$B$337:$B$373,0)),
INDEX('Input-Func_Class'!D$9:D$21,MATCH($F34,'Input-Func_Class'!$B$9:$B$21,0)))
)</f>
        <v>-172291.25</v>
      </c>
      <c r="H34" s="10">
        <f>IF($D34=0,0,$D34*
IFERROR(INDEX(H$337:H$373,MATCH($F34,$B$337:$B$373,0))/INDEX($D$337:$D$373,MATCH($F34,$B$337:$B$373,0)),
INDEX('Input-Func_Class'!E$9:E$21,MATCH($F34,'Input-Func_Class'!$B$9:$B$21,0)))
)</f>
        <v>0</v>
      </c>
      <c r="I34" s="10">
        <f>IF($D34=0,0,$D34*
IFERROR(INDEX(I$337:I$373,MATCH($F34,$B$337:$B$373,0))/INDEX($D$337:$D$373,MATCH($F34,$B$337:$B$373,0)),
INDEX('Input-Func_Class'!F$9:F$21,MATCH($F34,'Input-Func_Class'!$B$9:$B$21,0)))
)</f>
        <v>0</v>
      </c>
      <c r="J34" s="10">
        <f>IF($D34=0,0,$D34*
IFERROR(INDEX(J$337:J$373,MATCH($F34,$B$337:$B$373,0))/INDEX($D$337:$D$373,MATCH($F34,$B$337:$B$373,0)),
INDEX('Input-Func_Class'!G$9:G$21,MATCH($F34,'Input-Func_Class'!$B$9:$B$21,0)))
)</f>
        <v>0</v>
      </c>
      <c r="K34" s="10">
        <f>IF($D34=0,0,$D34*
IFERROR(INDEX(K$337:K$373,MATCH($F34,$B$337:$B$373,0))/INDEX($D$337:$D$373,MATCH($F34,$B$337:$B$373,0)),
INDEX('Input-Func_Class'!H$9:H$21,MATCH($F34,'Input-Func_Class'!$B$9:$B$21,0)))
)</f>
        <v>0</v>
      </c>
      <c r="L34" s="10">
        <f>IF($D34=0,0,$D34*
IFERROR(INDEX(L$337:L$373,MATCH($F34,$B$337:$B$373,0))/INDEX($D$337:$D$373,MATCH($F34,$B$337:$B$373,0)),
INDEX('Input-Func_Class'!I$9:I$21,MATCH($F34,'Input-Func_Class'!$B$9:$B$21,0)))
)</f>
        <v>0</v>
      </c>
      <c r="M34" s="10">
        <f>IF($D34=0,0,$D34*
IFERROR(INDEX(M$337:M$373,MATCH($F34,$B$337:$B$373,0))/INDEX($D$337:$D$373,MATCH($F34,$B$337:$B$373,0)),
INDEX('Input-Func_Class'!J$9:J$21,MATCH($F34,'Input-Func_Class'!$B$9:$B$21,0)))
)</f>
        <v>0</v>
      </c>
      <c r="N34" s="10">
        <f>IF($D34=0,0,$D34*
IFERROR(INDEX(N$337:N$373,MATCH($F34,$B$337:$B$373,0))/INDEX($D$337:$D$373,MATCH($F34,$B$337:$B$373,0)),
INDEX('Input-Func_Class'!K$9:K$21,MATCH($F34,'Input-Func_Class'!$B$9:$B$21,0)))
)</f>
        <v>0</v>
      </c>
      <c r="O34" s="10">
        <f>IF($D34=0,0,$D34*
IFERROR(INDEX(O$337:O$373,MATCH($F34,$B$337:$B$373,0))/INDEX($D$337:$D$373,MATCH($F34,$B$337:$B$373,0)),
INDEX('Input-Func_Class'!L$9:L$21,MATCH($F34,'Input-Func_Class'!$B$9:$B$21,0)))
)</f>
        <v>0</v>
      </c>
      <c r="P34" s="10">
        <f>IF($D34=0,0,$D34*
IFERROR(INDEX(P$337:P$373,MATCH($F34,$B$337:$B$373,0))/INDEX($D$337:$D$373,MATCH($F34,$B$337:$B$373,0)),
INDEX('Input-Func_Class'!M$9:M$21,MATCH($F34,'Input-Func_Class'!$B$9:$B$21,0)))
)</f>
        <v>0</v>
      </c>
      <c r="Q34" s="10">
        <f>IF($D34=0,0,$D34*
IFERROR(INDEX(Q$337:Q$373,MATCH($F34,$B$337:$B$373,0))/INDEX($D$337:$D$373,MATCH($F34,$B$337:$B$373,0)),
INDEX('Input-Func_Class'!N$9:N$21,MATCH($F34,'Input-Func_Class'!$B$9:$B$21,0)))
)</f>
        <v>0</v>
      </c>
      <c r="R34" s="10">
        <f>IF($D34=0,0,$D34*
IFERROR(INDEX(R$337:R$373,MATCH($F34,$B$337:$B$373,0))/INDEX($D$337:$D$373,MATCH($F34,$B$337:$B$373,0)),
INDEX('Input-Func_Class'!O$9:O$21,MATCH($F34,'Input-Func_Class'!$B$9:$B$21,0)))
)</f>
        <v>0</v>
      </c>
    </row>
    <row r="35" spans="1:18" outlineLevel="1">
      <c r="A35" s="31">
        <f>IF(ISBLANK('Input-Accounts'!A35),"",'Input-Accounts'!A35)</f>
        <v>27</v>
      </c>
      <c r="B35" s="53" t="str">
        <f>IF(ISBLANK('Input-Accounts'!B35),"",'Input-Accounts'!B35)</f>
        <v>M &amp; R STA EQUIP-GENERAL-REGULATING (Less SMRP)</v>
      </c>
      <c r="C35" s="31">
        <f>IF(ISBLANK('Input-Accounts'!C35),"",'Input-Accounts'!C35)</f>
        <v>378.2</v>
      </c>
      <c r="D35" s="10">
        <f>'Input-Accounts'!$D35</f>
        <v>29553453.695415787</v>
      </c>
      <c r="E35" s="10">
        <f t="shared" si="9"/>
        <v>0</v>
      </c>
      <c r="F35" s="3" t="str">
        <f>IF(D35=0,"-",IF('Input-Accounts'!$E35&lt;&gt;0,'Input-Accounts'!$E35,'Input-Accounts'!$F35))</f>
        <v>DISTRIBUTION</v>
      </c>
      <c r="G35" s="10">
        <f>IF($D35=0,0,$D35*
IFERROR(INDEX(G$337:G$373,MATCH($F35,$B$337:$B$373,0))/INDEX($D$337:$D$373,MATCH($F35,$B$337:$B$373,0)),
INDEX('Input-Func_Class'!D$9:D$21,MATCH($F35,'Input-Func_Class'!$B$9:$B$21,0)))
)</f>
        <v>29553453.695415787</v>
      </c>
      <c r="H35" s="10">
        <f>IF($D35=0,0,$D35*
IFERROR(INDEX(H$337:H$373,MATCH($F35,$B$337:$B$373,0))/INDEX($D$337:$D$373,MATCH($F35,$B$337:$B$373,0)),
INDEX('Input-Func_Class'!E$9:E$21,MATCH($F35,'Input-Func_Class'!$B$9:$B$21,0)))
)</f>
        <v>0</v>
      </c>
      <c r="I35" s="10">
        <f>IF($D35=0,0,$D35*
IFERROR(INDEX(I$337:I$373,MATCH($F35,$B$337:$B$373,0))/INDEX($D$337:$D$373,MATCH($F35,$B$337:$B$373,0)),
INDEX('Input-Func_Class'!F$9:F$21,MATCH($F35,'Input-Func_Class'!$B$9:$B$21,0)))
)</f>
        <v>0</v>
      </c>
      <c r="J35" s="10">
        <f>IF($D35=0,0,$D35*
IFERROR(INDEX(J$337:J$373,MATCH($F35,$B$337:$B$373,0))/INDEX($D$337:$D$373,MATCH($F35,$B$337:$B$373,0)),
INDEX('Input-Func_Class'!G$9:G$21,MATCH($F35,'Input-Func_Class'!$B$9:$B$21,0)))
)</f>
        <v>0</v>
      </c>
      <c r="K35" s="10">
        <f>IF($D35=0,0,$D35*
IFERROR(INDEX(K$337:K$373,MATCH($F35,$B$337:$B$373,0))/INDEX($D$337:$D$373,MATCH($F35,$B$337:$B$373,0)),
INDEX('Input-Func_Class'!H$9:H$21,MATCH($F35,'Input-Func_Class'!$B$9:$B$21,0)))
)</f>
        <v>0</v>
      </c>
      <c r="L35" s="10">
        <f>IF($D35=0,0,$D35*
IFERROR(INDEX(L$337:L$373,MATCH($F35,$B$337:$B$373,0))/INDEX($D$337:$D$373,MATCH($F35,$B$337:$B$373,0)),
INDEX('Input-Func_Class'!I$9:I$21,MATCH($F35,'Input-Func_Class'!$B$9:$B$21,0)))
)</f>
        <v>0</v>
      </c>
      <c r="M35" s="10">
        <f>IF($D35=0,0,$D35*
IFERROR(INDEX(M$337:M$373,MATCH($F35,$B$337:$B$373,0))/INDEX($D$337:$D$373,MATCH($F35,$B$337:$B$373,0)),
INDEX('Input-Func_Class'!J$9:J$21,MATCH($F35,'Input-Func_Class'!$B$9:$B$21,0)))
)</f>
        <v>0</v>
      </c>
      <c r="N35" s="10">
        <f>IF($D35=0,0,$D35*
IFERROR(INDEX(N$337:N$373,MATCH($F35,$B$337:$B$373,0))/INDEX($D$337:$D$373,MATCH($F35,$B$337:$B$373,0)),
INDEX('Input-Func_Class'!K$9:K$21,MATCH($F35,'Input-Func_Class'!$B$9:$B$21,0)))
)</f>
        <v>0</v>
      </c>
      <c r="O35" s="10">
        <f>IF($D35=0,0,$D35*
IFERROR(INDEX(O$337:O$373,MATCH($F35,$B$337:$B$373,0))/INDEX($D$337:$D$373,MATCH($F35,$B$337:$B$373,0)),
INDEX('Input-Func_Class'!L$9:L$21,MATCH($F35,'Input-Func_Class'!$B$9:$B$21,0)))
)</f>
        <v>0</v>
      </c>
      <c r="P35" s="10">
        <f>IF($D35=0,0,$D35*
IFERROR(INDEX(P$337:P$373,MATCH($F35,$B$337:$B$373,0))/INDEX($D$337:$D$373,MATCH($F35,$B$337:$B$373,0)),
INDEX('Input-Func_Class'!M$9:M$21,MATCH($F35,'Input-Func_Class'!$B$9:$B$21,0)))
)</f>
        <v>0</v>
      </c>
      <c r="Q35" s="10">
        <f>IF($D35=0,0,$D35*
IFERROR(INDEX(Q$337:Q$373,MATCH($F35,$B$337:$B$373,0))/INDEX($D$337:$D$373,MATCH($F35,$B$337:$B$373,0)),
INDEX('Input-Func_Class'!N$9:N$21,MATCH($F35,'Input-Func_Class'!$B$9:$B$21,0)))
)</f>
        <v>0</v>
      </c>
      <c r="R35" s="10">
        <f>IF($D35=0,0,$D35*
IFERROR(INDEX(R$337:R$373,MATCH($F35,$B$337:$B$373,0))/INDEX($D$337:$D$373,MATCH($F35,$B$337:$B$373,0)),
INDEX('Input-Func_Class'!O$9:O$21,MATCH($F35,'Input-Func_Class'!$B$9:$B$21,0)))
)</f>
        <v>0</v>
      </c>
    </row>
    <row r="36" spans="1:18" outlineLevel="1">
      <c r="A36" s="31">
        <f>IF(ISBLANK('Input-Accounts'!A36),"",'Input-Accounts'!A36)</f>
        <v>28</v>
      </c>
      <c r="B36" s="53" t="str">
        <f>IF(ISBLANK('Input-Accounts'!B36),"",'Input-Accounts'!B36)</f>
        <v>M &amp; R STA EQUIP REG FMV</v>
      </c>
      <c r="C36" s="31">
        <f>IF(ISBLANK('Input-Accounts'!C36),"",'Input-Accounts'!C36)</f>
        <v>378.21</v>
      </c>
      <c r="D36" s="10">
        <f>'Input-Accounts'!$D36</f>
        <v>-777092</v>
      </c>
      <c r="E36" s="10">
        <f t="shared" si="9"/>
        <v>0</v>
      </c>
      <c r="F36" s="3" t="str">
        <f>IF(D36=0,"-",IF('Input-Accounts'!$E36&lt;&gt;0,'Input-Accounts'!$E36,'Input-Accounts'!$F36))</f>
        <v>DISTRIBUTION</v>
      </c>
      <c r="G36" s="10">
        <f>IF($D36=0,0,$D36*
IFERROR(INDEX(G$337:G$373,MATCH($F36,$B$337:$B$373,0))/INDEX($D$337:$D$373,MATCH($F36,$B$337:$B$373,0)),
INDEX('Input-Func_Class'!D$9:D$21,MATCH($F36,'Input-Func_Class'!$B$9:$B$21,0)))
)</f>
        <v>-777092</v>
      </c>
      <c r="H36" s="10">
        <f>IF($D36=0,0,$D36*
IFERROR(INDEX(H$337:H$373,MATCH($F36,$B$337:$B$373,0))/INDEX($D$337:$D$373,MATCH($F36,$B$337:$B$373,0)),
INDEX('Input-Func_Class'!E$9:E$21,MATCH($F36,'Input-Func_Class'!$B$9:$B$21,0)))
)</f>
        <v>0</v>
      </c>
      <c r="I36" s="10">
        <f>IF($D36=0,0,$D36*
IFERROR(INDEX(I$337:I$373,MATCH($F36,$B$337:$B$373,0))/INDEX($D$337:$D$373,MATCH($F36,$B$337:$B$373,0)),
INDEX('Input-Func_Class'!F$9:F$21,MATCH($F36,'Input-Func_Class'!$B$9:$B$21,0)))
)</f>
        <v>0</v>
      </c>
      <c r="J36" s="10">
        <f>IF($D36=0,0,$D36*
IFERROR(INDEX(J$337:J$373,MATCH($F36,$B$337:$B$373,0))/INDEX($D$337:$D$373,MATCH($F36,$B$337:$B$373,0)),
INDEX('Input-Func_Class'!G$9:G$21,MATCH($F36,'Input-Func_Class'!$B$9:$B$21,0)))
)</f>
        <v>0</v>
      </c>
      <c r="K36" s="10">
        <f>IF($D36=0,0,$D36*
IFERROR(INDEX(K$337:K$373,MATCH($F36,$B$337:$B$373,0))/INDEX($D$337:$D$373,MATCH($F36,$B$337:$B$373,0)),
INDEX('Input-Func_Class'!H$9:H$21,MATCH($F36,'Input-Func_Class'!$B$9:$B$21,0)))
)</f>
        <v>0</v>
      </c>
      <c r="L36" s="10">
        <f>IF($D36=0,0,$D36*
IFERROR(INDEX(L$337:L$373,MATCH($F36,$B$337:$B$373,0))/INDEX($D$337:$D$373,MATCH($F36,$B$337:$B$373,0)),
INDEX('Input-Func_Class'!I$9:I$21,MATCH($F36,'Input-Func_Class'!$B$9:$B$21,0)))
)</f>
        <v>0</v>
      </c>
      <c r="M36" s="10">
        <f>IF($D36=0,0,$D36*
IFERROR(INDEX(M$337:M$373,MATCH($F36,$B$337:$B$373,0))/INDEX($D$337:$D$373,MATCH($F36,$B$337:$B$373,0)),
INDEX('Input-Func_Class'!J$9:J$21,MATCH($F36,'Input-Func_Class'!$B$9:$B$21,0)))
)</f>
        <v>0</v>
      </c>
      <c r="N36" s="10">
        <f>IF($D36=0,0,$D36*
IFERROR(INDEX(N$337:N$373,MATCH($F36,$B$337:$B$373,0))/INDEX($D$337:$D$373,MATCH($F36,$B$337:$B$373,0)),
INDEX('Input-Func_Class'!K$9:K$21,MATCH($F36,'Input-Func_Class'!$B$9:$B$21,0)))
)</f>
        <v>0</v>
      </c>
      <c r="O36" s="10">
        <f>IF($D36=0,0,$D36*
IFERROR(INDEX(O$337:O$373,MATCH($F36,$B$337:$B$373,0))/INDEX($D$337:$D$373,MATCH($F36,$B$337:$B$373,0)),
INDEX('Input-Func_Class'!L$9:L$21,MATCH($F36,'Input-Func_Class'!$B$9:$B$21,0)))
)</f>
        <v>0</v>
      </c>
      <c r="P36" s="10">
        <f>IF($D36=0,0,$D36*
IFERROR(INDEX(P$337:P$373,MATCH($F36,$B$337:$B$373,0))/INDEX($D$337:$D$373,MATCH($F36,$B$337:$B$373,0)),
INDEX('Input-Func_Class'!M$9:M$21,MATCH($F36,'Input-Func_Class'!$B$9:$B$21,0)))
)</f>
        <v>0</v>
      </c>
      <c r="Q36" s="10">
        <f>IF($D36=0,0,$D36*
IFERROR(INDEX(Q$337:Q$373,MATCH($F36,$B$337:$B$373,0))/INDEX($D$337:$D$373,MATCH($F36,$B$337:$B$373,0)),
INDEX('Input-Func_Class'!N$9:N$21,MATCH($F36,'Input-Func_Class'!$B$9:$B$21,0)))
)</f>
        <v>0</v>
      </c>
      <c r="R36" s="10">
        <f>IF($D36=0,0,$D36*
IFERROR(INDEX(R$337:R$373,MATCH($F36,$B$337:$B$373,0))/INDEX($D$337:$D$373,MATCH($F36,$B$337:$B$373,0)),
INDEX('Input-Func_Class'!O$9:O$21,MATCH($F36,'Input-Func_Class'!$B$9:$B$21,0)))
)</f>
        <v>0</v>
      </c>
    </row>
    <row r="37" spans="1:18" outlineLevel="1">
      <c r="A37" s="31">
        <f>IF(ISBLANK('Input-Accounts'!A37),"",'Input-Accounts'!A37)</f>
        <v>29</v>
      </c>
      <c r="B37" s="53" t="str">
        <f>IF(ISBLANK('Input-Accounts'!B37),"",'Input-Accounts'!B37)</f>
        <v>M &amp; R STA EQUIP-GEN-LOCAL GAS PURCH</v>
      </c>
      <c r="C37" s="31">
        <f>IF(ISBLANK('Input-Accounts'!C37),"",'Input-Accounts'!C37)</f>
        <v>378.3</v>
      </c>
      <c r="D37" s="10">
        <f>'Input-Accounts'!$D37</f>
        <v>45443.08</v>
      </c>
      <c r="E37" s="10">
        <f t="shared" ref="E37" si="14">IFERROR(IF(D37="",0,IF(D37=0,0,IF(ABS(D37-SUM($G37:$R37))&lt;Check_Limit,0,1))),1)</f>
        <v>0</v>
      </c>
      <c r="F37" s="3" t="str">
        <f>IF(D37=0,"-",IF('Input-Accounts'!$E37&lt;&gt;0,'Input-Accounts'!$E37,'Input-Accounts'!$F37))</f>
        <v>DISTRIBUTION</v>
      </c>
      <c r="G37" s="10">
        <f>IF($D37=0,0,$D37*
IFERROR(INDEX(G$337:G$373,MATCH($F37,$B$337:$B$373,0))/INDEX($D$337:$D$373,MATCH($F37,$B$337:$B$373,0)),
INDEX('Input-Func_Class'!D$9:D$21,MATCH($F37,'Input-Func_Class'!$B$9:$B$21,0)))
)</f>
        <v>45443.08</v>
      </c>
      <c r="H37" s="10">
        <f>IF($D37=0,0,$D37*
IFERROR(INDEX(H$337:H$373,MATCH($F37,$B$337:$B$373,0))/INDEX($D$337:$D$373,MATCH($F37,$B$337:$B$373,0)),
INDEX('Input-Func_Class'!E$9:E$21,MATCH($F37,'Input-Func_Class'!$B$9:$B$21,0)))
)</f>
        <v>0</v>
      </c>
      <c r="I37" s="10">
        <f>IF($D37=0,0,$D37*
IFERROR(INDEX(I$337:I$373,MATCH($F37,$B$337:$B$373,0))/INDEX($D$337:$D$373,MATCH($F37,$B$337:$B$373,0)),
INDEX('Input-Func_Class'!F$9:F$21,MATCH($F37,'Input-Func_Class'!$B$9:$B$21,0)))
)</f>
        <v>0</v>
      </c>
      <c r="J37" s="10">
        <f>IF($D37=0,0,$D37*
IFERROR(INDEX(J$337:J$373,MATCH($F37,$B$337:$B$373,0))/INDEX($D$337:$D$373,MATCH($F37,$B$337:$B$373,0)),
INDEX('Input-Func_Class'!G$9:G$21,MATCH($F37,'Input-Func_Class'!$B$9:$B$21,0)))
)</f>
        <v>0</v>
      </c>
      <c r="K37" s="10">
        <f>IF($D37=0,0,$D37*
IFERROR(INDEX(K$337:K$373,MATCH($F37,$B$337:$B$373,0))/INDEX($D$337:$D$373,MATCH($F37,$B$337:$B$373,0)),
INDEX('Input-Func_Class'!H$9:H$21,MATCH($F37,'Input-Func_Class'!$B$9:$B$21,0)))
)</f>
        <v>0</v>
      </c>
      <c r="L37" s="10">
        <f>IF($D37=0,0,$D37*
IFERROR(INDEX(L$337:L$373,MATCH($F37,$B$337:$B$373,0))/INDEX($D$337:$D$373,MATCH($F37,$B$337:$B$373,0)),
INDEX('Input-Func_Class'!I$9:I$21,MATCH($F37,'Input-Func_Class'!$B$9:$B$21,0)))
)</f>
        <v>0</v>
      </c>
      <c r="M37" s="10">
        <f>IF($D37=0,0,$D37*
IFERROR(INDEX(M$337:M$373,MATCH($F37,$B$337:$B$373,0))/INDEX($D$337:$D$373,MATCH($F37,$B$337:$B$373,0)),
INDEX('Input-Func_Class'!J$9:J$21,MATCH($F37,'Input-Func_Class'!$B$9:$B$21,0)))
)</f>
        <v>0</v>
      </c>
      <c r="N37" s="10">
        <f>IF($D37=0,0,$D37*
IFERROR(INDEX(N$337:N$373,MATCH($F37,$B$337:$B$373,0))/INDEX($D$337:$D$373,MATCH($F37,$B$337:$B$373,0)),
INDEX('Input-Func_Class'!K$9:K$21,MATCH($F37,'Input-Func_Class'!$B$9:$B$21,0)))
)</f>
        <v>0</v>
      </c>
      <c r="O37" s="10">
        <f>IF($D37=0,0,$D37*
IFERROR(INDEX(O$337:O$373,MATCH($F37,$B$337:$B$373,0))/INDEX($D$337:$D$373,MATCH($F37,$B$337:$B$373,0)),
INDEX('Input-Func_Class'!L$9:L$21,MATCH($F37,'Input-Func_Class'!$B$9:$B$21,0)))
)</f>
        <v>0</v>
      </c>
      <c r="P37" s="10">
        <f>IF($D37=0,0,$D37*
IFERROR(INDEX(P$337:P$373,MATCH($F37,$B$337:$B$373,0))/INDEX($D$337:$D$373,MATCH($F37,$B$337:$B$373,0)),
INDEX('Input-Func_Class'!M$9:M$21,MATCH($F37,'Input-Func_Class'!$B$9:$B$21,0)))
)</f>
        <v>0</v>
      </c>
      <c r="Q37" s="10">
        <f>IF($D37=0,0,$D37*
IFERROR(INDEX(Q$337:Q$373,MATCH($F37,$B$337:$B$373,0))/INDEX($D$337:$D$373,MATCH($F37,$B$337:$B$373,0)),
INDEX('Input-Func_Class'!N$9:N$21,MATCH($F37,'Input-Func_Class'!$B$9:$B$21,0)))
)</f>
        <v>0</v>
      </c>
      <c r="R37" s="10">
        <f>IF($D37=0,0,$D37*
IFERROR(INDEX(R$337:R$373,MATCH($F37,$B$337:$B$373,0))/INDEX($D$337:$D$373,MATCH($F37,$B$337:$B$373,0)),
INDEX('Input-Func_Class'!O$9:O$21,MATCH($F37,'Input-Func_Class'!$B$9:$B$21,0)))
)</f>
        <v>0</v>
      </c>
    </row>
    <row r="38" spans="1:18" outlineLevel="1">
      <c r="A38" s="31">
        <f>IF(ISBLANK('Input-Accounts'!A38),"",'Input-Accounts'!A38)</f>
        <v>30</v>
      </c>
      <c r="B38" s="53" t="str">
        <f>IF(ISBLANK('Input-Accounts'!B38),"",'Input-Accounts'!B38)</f>
        <v>Measuring and regulating station equipment—city gate check stations</v>
      </c>
      <c r="C38" s="31">
        <f>IF(ISBLANK('Input-Accounts'!C38),"",'Input-Accounts'!C38)</f>
        <v>379.1</v>
      </c>
      <c r="D38" s="10">
        <f>'Input-Accounts'!$D38</f>
        <v>1554144.06</v>
      </c>
      <c r="E38" s="10">
        <f t="shared" si="9"/>
        <v>0</v>
      </c>
      <c r="F38" s="3" t="str">
        <f>IF(D38=0,"-",IF('Input-Accounts'!$E38&lt;&gt;0,'Input-Accounts'!$E38,'Input-Accounts'!$F38))</f>
        <v>DISTRIBUTION</v>
      </c>
      <c r="G38" s="10">
        <f>IF($D38=0,0,$D38*
IFERROR(INDEX(G$337:G$373,MATCH($F38,$B$337:$B$373,0))/INDEX($D$337:$D$373,MATCH($F38,$B$337:$B$373,0)),
INDEX('Input-Func_Class'!D$9:D$21,MATCH($F38,'Input-Func_Class'!$B$9:$B$21,0)))
)</f>
        <v>1554144.06</v>
      </c>
      <c r="H38" s="10">
        <f>IF($D38=0,0,$D38*
IFERROR(INDEX(H$337:H$373,MATCH($F38,$B$337:$B$373,0))/INDEX($D$337:$D$373,MATCH($F38,$B$337:$B$373,0)),
INDEX('Input-Func_Class'!E$9:E$21,MATCH($F38,'Input-Func_Class'!$B$9:$B$21,0)))
)</f>
        <v>0</v>
      </c>
      <c r="I38" s="10">
        <f>IF($D38=0,0,$D38*
IFERROR(INDEX(I$337:I$373,MATCH($F38,$B$337:$B$373,0))/INDEX($D$337:$D$373,MATCH($F38,$B$337:$B$373,0)),
INDEX('Input-Func_Class'!F$9:F$21,MATCH($F38,'Input-Func_Class'!$B$9:$B$21,0)))
)</f>
        <v>0</v>
      </c>
      <c r="J38" s="10">
        <f>IF($D38=0,0,$D38*
IFERROR(INDEX(J$337:J$373,MATCH($F38,$B$337:$B$373,0))/INDEX($D$337:$D$373,MATCH($F38,$B$337:$B$373,0)),
INDEX('Input-Func_Class'!G$9:G$21,MATCH($F38,'Input-Func_Class'!$B$9:$B$21,0)))
)</f>
        <v>0</v>
      </c>
      <c r="K38" s="10">
        <f>IF($D38=0,0,$D38*
IFERROR(INDEX(K$337:K$373,MATCH($F38,$B$337:$B$373,0))/INDEX($D$337:$D$373,MATCH($F38,$B$337:$B$373,0)),
INDEX('Input-Func_Class'!H$9:H$21,MATCH($F38,'Input-Func_Class'!$B$9:$B$21,0)))
)</f>
        <v>0</v>
      </c>
      <c r="L38" s="10">
        <f>IF($D38=0,0,$D38*
IFERROR(INDEX(L$337:L$373,MATCH($F38,$B$337:$B$373,0))/INDEX($D$337:$D$373,MATCH($F38,$B$337:$B$373,0)),
INDEX('Input-Func_Class'!I$9:I$21,MATCH($F38,'Input-Func_Class'!$B$9:$B$21,0)))
)</f>
        <v>0</v>
      </c>
      <c r="M38" s="10">
        <f>IF($D38=0,0,$D38*
IFERROR(INDEX(M$337:M$373,MATCH($F38,$B$337:$B$373,0))/INDEX($D$337:$D$373,MATCH($F38,$B$337:$B$373,0)),
INDEX('Input-Func_Class'!J$9:J$21,MATCH($F38,'Input-Func_Class'!$B$9:$B$21,0)))
)</f>
        <v>0</v>
      </c>
      <c r="N38" s="10">
        <f>IF($D38=0,0,$D38*
IFERROR(INDEX(N$337:N$373,MATCH($F38,$B$337:$B$373,0))/INDEX($D$337:$D$373,MATCH($F38,$B$337:$B$373,0)),
INDEX('Input-Func_Class'!K$9:K$21,MATCH($F38,'Input-Func_Class'!$B$9:$B$21,0)))
)</f>
        <v>0</v>
      </c>
      <c r="O38" s="10">
        <f>IF($D38=0,0,$D38*
IFERROR(INDEX(O$337:O$373,MATCH($F38,$B$337:$B$373,0))/INDEX($D$337:$D$373,MATCH($F38,$B$337:$B$373,0)),
INDEX('Input-Func_Class'!L$9:L$21,MATCH($F38,'Input-Func_Class'!$B$9:$B$21,0)))
)</f>
        <v>0</v>
      </c>
      <c r="P38" s="10">
        <f>IF($D38=0,0,$D38*
IFERROR(INDEX(P$337:P$373,MATCH($F38,$B$337:$B$373,0))/INDEX($D$337:$D$373,MATCH($F38,$B$337:$B$373,0)),
INDEX('Input-Func_Class'!M$9:M$21,MATCH($F38,'Input-Func_Class'!$B$9:$B$21,0)))
)</f>
        <v>0</v>
      </c>
      <c r="Q38" s="10">
        <f>IF($D38=0,0,$D38*
IFERROR(INDEX(Q$337:Q$373,MATCH($F38,$B$337:$B$373,0))/INDEX($D$337:$D$373,MATCH($F38,$B$337:$B$373,0)),
INDEX('Input-Func_Class'!N$9:N$21,MATCH($F38,'Input-Func_Class'!$B$9:$B$21,0)))
)</f>
        <v>0</v>
      </c>
      <c r="R38" s="10">
        <f>IF($D38=0,0,$D38*
IFERROR(INDEX(R$337:R$373,MATCH($F38,$B$337:$B$373,0))/INDEX($D$337:$D$373,MATCH($F38,$B$337:$B$373,0)),
INDEX('Input-Func_Class'!O$9:O$21,MATCH($F38,'Input-Func_Class'!$B$9:$B$21,0)))
)</f>
        <v>0</v>
      </c>
    </row>
    <row r="39" spans="1:18" outlineLevel="1">
      <c r="A39" s="31">
        <f>IF(ISBLANK('Input-Accounts'!A39),"",'Input-Accounts'!A39)</f>
        <v>31</v>
      </c>
      <c r="B39" s="53" t="str">
        <f>IF(ISBLANK('Input-Accounts'!B39),"",'Input-Accounts'!B39)</f>
        <v>SERVICES (Less SMRP)</v>
      </c>
      <c r="C39" s="31">
        <f>IF(ISBLANK('Input-Accounts'!C39),"",'Input-Accounts'!C39)</f>
        <v>380</v>
      </c>
      <c r="D39" s="10">
        <f>'Input-Accounts'!$D39</f>
        <v>206990733.67370528</v>
      </c>
      <c r="E39" s="10">
        <f t="shared" si="9"/>
        <v>0</v>
      </c>
      <c r="F39" s="3" t="str">
        <f>IF(D39=0,"-",IF('Input-Accounts'!$E39&lt;&gt;0,'Input-Accounts'!$E39,'Input-Accounts'!$F39))</f>
        <v>ON SITE</v>
      </c>
      <c r="G39" s="10">
        <f>IF($D39=0,0,$D39*
IFERROR(INDEX(G$337:G$373,MATCH($F39,$B$337:$B$373,0))/INDEX($D$337:$D$373,MATCH($F39,$B$337:$B$373,0)),
INDEX('Input-Func_Class'!D$9:D$21,MATCH($F39,'Input-Func_Class'!$B$9:$B$21,0)))
)</f>
        <v>0</v>
      </c>
      <c r="H39" s="10">
        <f>IF($D39=0,0,$D39*
IFERROR(INDEX(H$337:H$373,MATCH($F39,$B$337:$B$373,0))/INDEX($D$337:$D$373,MATCH($F39,$B$337:$B$373,0)),
INDEX('Input-Func_Class'!E$9:E$21,MATCH($F39,'Input-Func_Class'!$B$9:$B$21,0)))
)</f>
        <v>206990733.67370528</v>
      </c>
      <c r="I39" s="10">
        <f>IF($D39=0,0,$D39*
IFERROR(INDEX(I$337:I$373,MATCH($F39,$B$337:$B$373,0))/INDEX($D$337:$D$373,MATCH($F39,$B$337:$B$373,0)),
INDEX('Input-Func_Class'!F$9:F$21,MATCH($F39,'Input-Func_Class'!$B$9:$B$21,0)))
)</f>
        <v>0</v>
      </c>
      <c r="J39" s="10">
        <f>IF($D39=0,0,$D39*
IFERROR(INDEX(J$337:J$373,MATCH($F39,$B$337:$B$373,0))/INDEX($D$337:$D$373,MATCH($F39,$B$337:$B$373,0)),
INDEX('Input-Func_Class'!G$9:G$21,MATCH($F39,'Input-Func_Class'!$B$9:$B$21,0)))
)</f>
        <v>0</v>
      </c>
      <c r="K39" s="10">
        <f>IF($D39=0,0,$D39*
IFERROR(INDEX(K$337:K$373,MATCH($F39,$B$337:$B$373,0))/INDEX($D$337:$D$373,MATCH($F39,$B$337:$B$373,0)),
INDEX('Input-Func_Class'!H$9:H$21,MATCH($F39,'Input-Func_Class'!$B$9:$B$21,0)))
)</f>
        <v>0</v>
      </c>
      <c r="L39" s="10">
        <f>IF($D39=0,0,$D39*
IFERROR(INDEX(L$337:L$373,MATCH($F39,$B$337:$B$373,0))/INDEX($D$337:$D$373,MATCH($F39,$B$337:$B$373,0)),
INDEX('Input-Func_Class'!I$9:I$21,MATCH($F39,'Input-Func_Class'!$B$9:$B$21,0)))
)</f>
        <v>0</v>
      </c>
      <c r="M39" s="10">
        <f>IF($D39=0,0,$D39*
IFERROR(INDEX(M$337:M$373,MATCH($F39,$B$337:$B$373,0))/INDEX($D$337:$D$373,MATCH($F39,$B$337:$B$373,0)),
INDEX('Input-Func_Class'!J$9:J$21,MATCH($F39,'Input-Func_Class'!$B$9:$B$21,0)))
)</f>
        <v>0</v>
      </c>
      <c r="N39" s="10">
        <f>IF($D39=0,0,$D39*
IFERROR(INDEX(N$337:N$373,MATCH($F39,$B$337:$B$373,0))/INDEX($D$337:$D$373,MATCH($F39,$B$337:$B$373,0)),
INDEX('Input-Func_Class'!K$9:K$21,MATCH($F39,'Input-Func_Class'!$B$9:$B$21,0)))
)</f>
        <v>0</v>
      </c>
      <c r="O39" s="10">
        <f>IF($D39=0,0,$D39*
IFERROR(INDEX(O$337:O$373,MATCH($F39,$B$337:$B$373,0))/INDEX($D$337:$D$373,MATCH($F39,$B$337:$B$373,0)),
INDEX('Input-Func_Class'!L$9:L$21,MATCH($F39,'Input-Func_Class'!$B$9:$B$21,0)))
)</f>
        <v>0</v>
      </c>
      <c r="P39" s="10">
        <f>IF($D39=0,0,$D39*
IFERROR(INDEX(P$337:P$373,MATCH($F39,$B$337:$B$373,0))/INDEX($D$337:$D$373,MATCH($F39,$B$337:$B$373,0)),
INDEX('Input-Func_Class'!M$9:M$21,MATCH($F39,'Input-Func_Class'!$B$9:$B$21,0)))
)</f>
        <v>0</v>
      </c>
      <c r="Q39" s="10">
        <f>IF($D39=0,0,$D39*
IFERROR(INDEX(Q$337:Q$373,MATCH($F39,$B$337:$B$373,0))/INDEX($D$337:$D$373,MATCH($F39,$B$337:$B$373,0)),
INDEX('Input-Func_Class'!N$9:N$21,MATCH($F39,'Input-Func_Class'!$B$9:$B$21,0)))
)</f>
        <v>0</v>
      </c>
      <c r="R39" s="10">
        <f>IF($D39=0,0,$D39*
IFERROR(INDEX(R$337:R$373,MATCH($F39,$B$337:$B$373,0))/INDEX($D$337:$D$373,MATCH($F39,$B$337:$B$373,0)),
INDEX('Input-Func_Class'!O$9:O$21,MATCH($F39,'Input-Func_Class'!$B$9:$B$21,0)))
)</f>
        <v>0</v>
      </c>
    </row>
    <row r="40" spans="1:18" outlineLevel="1">
      <c r="A40" s="31">
        <f>IF(ISBLANK('Input-Accounts'!A40),"",'Input-Accounts'!A40)</f>
        <v>32</v>
      </c>
      <c r="B40" s="53" t="str">
        <f>IF(ISBLANK('Input-Accounts'!B40),"",'Input-Accounts'!B40)</f>
        <v>METERS</v>
      </c>
      <c r="C40" s="31">
        <f>IF(ISBLANK('Input-Accounts'!C40),"",'Input-Accounts'!C40)</f>
        <v>381</v>
      </c>
      <c r="D40" s="10">
        <f>'Input-Accounts'!$D40</f>
        <v>20844456.254281364</v>
      </c>
      <c r="E40" s="10">
        <f t="shared" ref="E40" si="15">IFERROR(IF(D40="",0,IF(D40=0,0,IF(ABS(D40-SUM($G40:$R40))&lt;Check_Limit,0,1))),1)</f>
        <v>0</v>
      </c>
      <c r="F40" s="3" t="str">
        <f>IF(D40=0,"-",IF('Input-Accounts'!$E40&lt;&gt;0,'Input-Accounts'!$E40,'Input-Accounts'!$F40))</f>
        <v>ON SITE</v>
      </c>
      <c r="G40" s="10">
        <f>IF($D40=0,0,$D40*
IFERROR(INDEX(G$337:G$373,MATCH($F40,$B$337:$B$373,0))/INDEX($D$337:$D$373,MATCH($F40,$B$337:$B$373,0)),
INDEX('Input-Func_Class'!D$9:D$21,MATCH($F40,'Input-Func_Class'!$B$9:$B$21,0)))
)</f>
        <v>0</v>
      </c>
      <c r="H40" s="10">
        <f>IF($D40=0,0,$D40*
IFERROR(INDEX(H$337:H$373,MATCH($F40,$B$337:$B$373,0))/INDEX($D$337:$D$373,MATCH($F40,$B$337:$B$373,0)),
INDEX('Input-Func_Class'!E$9:E$21,MATCH($F40,'Input-Func_Class'!$B$9:$B$21,0)))
)</f>
        <v>20844456.254281364</v>
      </c>
      <c r="I40" s="10">
        <f>IF($D40=0,0,$D40*
IFERROR(INDEX(I$337:I$373,MATCH($F40,$B$337:$B$373,0))/INDEX($D$337:$D$373,MATCH($F40,$B$337:$B$373,0)),
INDEX('Input-Func_Class'!F$9:F$21,MATCH($F40,'Input-Func_Class'!$B$9:$B$21,0)))
)</f>
        <v>0</v>
      </c>
      <c r="J40" s="10">
        <f>IF($D40=0,0,$D40*
IFERROR(INDEX(J$337:J$373,MATCH($F40,$B$337:$B$373,0))/INDEX($D$337:$D$373,MATCH($F40,$B$337:$B$373,0)),
INDEX('Input-Func_Class'!G$9:G$21,MATCH($F40,'Input-Func_Class'!$B$9:$B$21,0)))
)</f>
        <v>0</v>
      </c>
      <c r="K40" s="10">
        <f>IF($D40=0,0,$D40*
IFERROR(INDEX(K$337:K$373,MATCH($F40,$B$337:$B$373,0))/INDEX($D$337:$D$373,MATCH($F40,$B$337:$B$373,0)),
INDEX('Input-Func_Class'!H$9:H$21,MATCH($F40,'Input-Func_Class'!$B$9:$B$21,0)))
)</f>
        <v>0</v>
      </c>
      <c r="L40" s="10">
        <f>IF($D40=0,0,$D40*
IFERROR(INDEX(L$337:L$373,MATCH($F40,$B$337:$B$373,0))/INDEX($D$337:$D$373,MATCH($F40,$B$337:$B$373,0)),
INDEX('Input-Func_Class'!I$9:I$21,MATCH($F40,'Input-Func_Class'!$B$9:$B$21,0)))
)</f>
        <v>0</v>
      </c>
      <c r="M40" s="10">
        <f>IF($D40=0,0,$D40*
IFERROR(INDEX(M$337:M$373,MATCH($F40,$B$337:$B$373,0))/INDEX($D$337:$D$373,MATCH($F40,$B$337:$B$373,0)),
INDEX('Input-Func_Class'!J$9:J$21,MATCH($F40,'Input-Func_Class'!$B$9:$B$21,0)))
)</f>
        <v>0</v>
      </c>
      <c r="N40" s="10">
        <f>IF($D40=0,0,$D40*
IFERROR(INDEX(N$337:N$373,MATCH($F40,$B$337:$B$373,0))/INDEX($D$337:$D$373,MATCH($F40,$B$337:$B$373,0)),
INDEX('Input-Func_Class'!K$9:K$21,MATCH($F40,'Input-Func_Class'!$B$9:$B$21,0)))
)</f>
        <v>0</v>
      </c>
      <c r="O40" s="10">
        <f>IF($D40=0,0,$D40*
IFERROR(INDEX(O$337:O$373,MATCH($F40,$B$337:$B$373,0))/INDEX($D$337:$D$373,MATCH($F40,$B$337:$B$373,0)),
INDEX('Input-Func_Class'!L$9:L$21,MATCH($F40,'Input-Func_Class'!$B$9:$B$21,0)))
)</f>
        <v>0</v>
      </c>
      <c r="P40" s="10">
        <f>IF($D40=0,0,$D40*
IFERROR(INDEX(P$337:P$373,MATCH($F40,$B$337:$B$373,0))/INDEX($D$337:$D$373,MATCH($F40,$B$337:$B$373,0)),
INDEX('Input-Func_Class'!M$9:M$21,MATCH($F40,'Input-Func_Class'!$B$9:$B$21,0)))
)</f>
        <v>0</v>
      </c>
      <c r="Q40" s="10">
        <f>IF($D40=0,0,$D40*
IFERROR(INDEX(Q$337:Q$373,MATCH($F40,$B$337:$B$373,0))/INDEX($D$337:$D$373,MATCH($F40,$B$337:$B$373,0)),
INDEX('Input-Func_Class'!N$9:N$21,MATCH($F40,'Input-Func_Class'!$B$9:$B$21,0)))
)</f>
        <v>0</v>
      </c>
      <c r="R40" s="10">
        <f>IF($D40=0,0,$D40*
IFERROR(INDEX(R$337:R$373,MATCH($F40,$B$337:$B$373,0))/INDEX($D$337:$D$373,MATCH($F40,$B$337:$B$373,0)),
INDEX('Input-Func_Class'!O$9:O$21,MATCH($F40,'Input-Func_Class'!$B$9:$B$21,0)))
)</f>
        <v>0</v>
      </c>
    </row>
    <row r="41" spans="1:18" outlineLevel="1">
      <c r="A41" s="31">
        <f>IF(ISBLANK('Input-Accounts'!A41),"",'Input-Accounts'!A41)</f>
        <v>33</v>
      </c>
      <c r="B41" s="53" t="str">
        <f>IF(ISBLANK('Input-Accounts'!B41),"",'Input-Accounts'!B41)</f>
        <v>METERS - AMI</v>
      </c>
      <c r="C41" s="31">
        <f>IF(ISBLANK('Input-Accounts'!C41),"",'Input-Accounts'!C41)</f>
        <v>381.1</v>
      </c>
      <c r="D41" s="10">
        <f>'Input-Accounts'!$D41</f>
        <v>9980854.4800000023</v>
      </c>
      <c r="E41" s="10">
        <f t="shared" si="3"/>
        <v>0</v>
      </c>
      <c r="F41" s="3" t="str">
        <f>IF(D41=0,"-",IF('Input-Accounts'!$E41&lt;&gt;0,'Input-Accounts'!$E41,'Input-Accounts'!$F41))</f>
        <v>ON SITE</v>
      </c>
      <c r="G41" s="10">
        <f>IF($D41=0,0,$D41*
IFERROR(INDEX(G$337:G$373,MATCH($F41,$B$337:$B$373,0))/INDEX($D$337:$D$373,MATCH($F41,$B$337:$B$373,0)),
INDEX('Input-Func_Class'!D$9:D$21,MATCH($F41,'Input-Func_Class'!$B$9:$B$21,0)))
)</f>
        <v>0</v>
      </c>
      <c r="H41" s="10">
        <f>IF($D41=0,0,$D41*
IFERROR(INDEX(H$337:H$373,MATCH($F41,$B$337:$B$373,0))/INDEX($D$337:$D$373,MATCH($F41,$B$337:$B$373,0)),
INDEX('Input-Func_Class'!E$9:E$21,MATCH($F41,'Input-Func_Class'!$B$9:$B$21,0)))
)</f>
        <v>9980854.4800000023</v>
      </c>
      <c r="I41" s="10">
        <f>IF($D41=0,0,$D41*
IFERROR(INDEX(I$337:I$373,MATCH($F41,$B$337:$B$373,0))/INDEX($D$337:$D$373,MATCH($F41,$B$337:$B$373,0)),
INDEX('Input-Func_Class'!F$9:F$21,MATCH($F41,'Input-Func_Class'!$B$9:$B$21,0)))
)</f>
        <v>0</v>
      </c>
      <c r="J41" s="10">
        <f>IF($D41=0,0,$D41*
IFERROR(INDEX(J$337:J$373,MATCH($F41,$B$337:$B$373,0))/INDEX($D$337:$D$373,MATCH($F41,$B$337:$B$373,0)),
INDEX('Input-Func_Class'!G$9:G$21,MATCH($F41,'Input-Func_Class'!$B$9:$B$21,0)))
)</f>
        <v>0</v>
      </c>
      <c r="K41" s="10">
        <f>IF($D41=0,0,$D41*
IFERROR(INDEX(K$337:K$373,MATCH($F41,$B$337:$B$373,0))/INDEX($D$337:$D$373,MATCH($F41,$B$337:$B$373,0)),
INDEX('Input-Func_Class'!H$9:H$21,MATCH($F41,'Input-Func_Class'!$B$9:$B$21,0)))
)</f>
        <v>0</v>
      </c>
      <c r="L41" s="10">
        <f>IF($D41=0,0,$D41*
IFERROR(INDEX(L$337:L$373,MATCH($F41,$B$337:$B$373,0))/INDEX($D$337:$D$373,MATCH($F41,$B$337:$B$373,0)),
INDEX('Input-Func_Class'!I$9:I$21,MATCH($F41,'Input-Func_Class'!$B$9:$B$21,0)))
)</f>
        <v>0</v>
      </c>
      <c r="M41" s="10">
        <f>IF($D41=0,0,$D41*
IFERROR(INDEX(M$337:M$373,MATCH($F41,$B$337:$B$373,0))/INDEX($D$337:$D$373,MATCH($F41,$B$337:$B$373,0)),
INDEX('Input-Func_Class'!J$9:J$21,MATCH($F41,'Input-Func_Class'!$B$9:$B$21,0)))
)</f>
        <v>0</v>
      </c>
      <c r="N41" s="10">
        <f>IF($D41=0,0,$D41*
IFERROR(INDEX(N$337:N$373,MATCH($F41,$B$337:$B$373,0))/INDEX($D$337:$D$373,MATCH($F41,$B$337:$B$373,0)),
INDEX('Input-Func_Class'!K$9:K$21,MATCH($F41,'Input-Func_Class'!$B$9:$B$21,0)))
)</f>
        <v>0</v>
      </c>
      <c r="O41" s="10">
        <f>IF($D41=0,0,$D41*
IFERROR(INDEX(O$337:O$373,MATCH($F41,$B$337:$B$373,0))/INDEX($D$337:$D$373,MATCH($F41,$B$337:$B$373,0)),
INDEX('Input-Func_Class'!L$9:L$21,MATCH($F41,'Input-Func_Class'!$B$9:$B$21,0)))
)</f>
        <v>0</v>
      </c>
      <c r="P41" s="10">
        <f>IF($D41=0,0,$D41*
IFERROR(INDEX(P$337:P$373,MATCH($F41,$B$337:$B$373,0))/INDEX($D$337:$D$373,MATCH($F41,$B$337:$B$373,0)),
INDEX('Input-Func_Class'!M$9:M$21,MATCH($F41,'Input-Func_Class'!$B$9:$B$21,0)))
)</f>
        <v>0</v>
      </c>
      <c r="Q41" s="10">
        <f>IF($D41=0,0,$D41*
IFERROR(INDEX(Q$337:Q$373,MATCH($F41,$B$337:$B$373,0))/INDEX($D$337:$D$373,MATCH($F41,$B$337:$B$373,0)),
INDEX('Input-Func_Class'!N$9:N$21,MATCH($F41,'Input-Func_Class'!$B$9:$B$21,0)))
)</f>
        <v>0</v>
      </c>
      <c r="R41" s="10">
        <f>IF($D41=0,0,$D41*
IFERROR(INDEX(R$337:R$373,MATCH($F41,$B$337:$B$373,0))/INDEX($D$337:$D$373,MATCH($F41,$B$337:$B$373,0)),
INDEX('Input-Func_Class'!O$9:O$21,MATCH($F41,'Input-Func_Class'!$B$9:$B$21,0)))
)</f>
        <v>0</v>
      </c>
    </row>
    <row r="42" spans="1:18" outlineLevel="1">
      <c r="A42" s="31">
        <f>IF(ISBLANK('Input-Accounts'!A42),"",'Input-Accounts'!A42)</f>
        <v>34</v>
      </c>
      <c r="B42" s="53" t="str">
        <f>IF(ISBLANK('Input-Accounts'!B42),"",'Input-Accounts'!B42)</f>
        <v>METER INSTALLATIONS (Less SMRP)</v>
      </c>
      <c r="C42" s="31">
        <f>IF(ISBLANK('Input-Accounts'!C42),"",'Input-Accounts'!C42)</f>
        <v>382</v>
      </c>
      <c r="D42" s="10">
        <f>'Input-Accounts'!$D42</f>
        <v>10741912.148293857</v>
      </c>
      <c r="E42" s="10">
        <f t="shared" si="3"/>
        <v>0</v>
      </c>
      <c r="F42" s="3" t="str">
        <f>IF(D42=0,"-",IF('Input-Accounts'!$E42&lt;&gt;0,'Input-Accounts'!$E42,'Input-Accounts'!$F42))</f>
        <v>ON SITE</v>
      </c>
      <c r="G42" s="10">
        <f>IF($D42=0,0,$D42*
IFERROR(INDEX(G$337:G$373,MATCH($F42,$B$337:$B$373,0))/INDEX($D$337:$D$373,MATCH($F42,$B$337:$B$373,0)),
INDEX('Input-Func_Class'!D$9:D$21,MATCH($F42,'Input-Func_Class'!$B$9:$B$21,0)))
)</f>
        <v>0</v>
      </c>
      <c r="H42" s="10">
        <f>IF($D42=0,0,$D42*
IFERROR(INDEX(H$337:H$373,MATCH($F42,$B$337:$B$373,0))/INDEX($D$337:$D$373,MATCH($F42,$B$337:$B$373,0)),
INDEX('Input-Func_Class'!E$9:E$21,MATCH($F42,'Input-Func_Class'!$B$9:$B$21,0)))
)</f>
        <v>10741912.148293857</v>
      </c>
      <c r="I42" s="10">
        <f>IF($D42=0,0,$D42*
IFERROR(INDEX(I$337:I$373,MATCH($F42,$B$337:$B$373,0))/INDEX($D$337:$D$373,MATCH($F42,$B$337:$B$373,0)),
INDEX('Input-Func_Class'!F$9:F$21,MATCH($F42,'Input-Func_Class'!$B$9:$B$21,0)))
)</f>
        <v>0</v>
      </c>
      <c r="J42" s="10">
        <f>IF($D42=0,0,$D42*
IFERROR(INDEX(J$337:J$373,MATCH($F42,$B$337:$B$373,0))/INDEX($D$337:$D$373,MATCH($F42,$B$337:$B$373,0)),
INDEX('Input-Func_Class'!G$9:G$21,MATCH($F42,'Input-Func_Class'!$B$9:$B$21,0)))
)</f>
        <v>0</v>
      </c>
      <c r="K42" s="10">
        <f>IF($D42=0,0,$D42*
IFERROR(INDEX(K$337:K$373,MATCH($F42,$B$337:$B$373,0))/INDEX($D$337:$D$373,MATCH($F42,$B$337:$B$373,0)),
INDEX('Input-Func_Class'!H$9:H$21,MATCH($F42,'Input-Func_Class'!$B$9:$B$21,0)))
)</f>
        <v>0</v>
      </c>
      <c r="L42" s="10">
        <f>IF($D42=0,0,$D42*
IFERROR(INDEX(L$337:L$373,MATCH($F42,$B$337:$B$373,0))/INDEX($D$337:$D$373,MATCH($F42,$B$337:$B$373,0)),
INDEX('Input-Func_Class'!I$9:I$21,MATCH($F42,'Input-Func_Class'!$B$9:$B$21,0)))
)</f>
        <v>0</v>
      </c>
      <c r="M42" s="10">
        <f>IF($D42=0,0,$D42*
IFERROR(INDEX(M$337:M$373,MATCH($F42,$B$337:$B$373,0))/INDEX($D$337:$D$373,MATCH($F42,$B$337:$B$373,0)),
INDEX('Input-Func_Class'!J$9:J$21,MATCH($F42,'Input-Func_Class'!$B$9:$B$21,0)))
)</f>
        <v>0</v>
      </c>
      <c r="N42" s="10">
        <f>IF($D42=0,0,$D42*
IFERROR(INDEX(N$337:N$373,MATCH($F42,$B$337:$B$373,0))/INDEX($D$337:$D$373,MATCH($F42,$B$337:$B$373,0)),
INDEX('Input-Func_Class'!K$9:K$21,MATCH($F42,'Input-Func_Class'!$B$9:$B$21,0)))
)</f>
        <v>0</v>
      </c>
      <c r="O42" s="10">
        <f>IF($D42=0,0,$D42*
IFERROR(INDEX(O$337:O$373,MATCH($F42,$B$337:$B$373,0))/INDEX($D$337:$D$373,MATCH($F42,$B$337:$B$373,0)),
INDEX('Input-Func_Class'!L$9:L$21,MATCH($F42,'Input-Func_Class'!$B$9:$B$21,0)))
)</f>
        <v>0</v>
      </c>
      <c r="P42" s="10">
        <f>IF($D42=0,0,$D42*
IFERROR(INDEX(P$337:P$373,MATCH($F42,$B$337:$B$373,0))/INDEX($D$337:$D$373,MATCH($F42,$B$337:$B$373,0)),
INDEX('Input-Func_Class'!M$9:M$21,MATCH($F42,'Input-Func_Class'!$B$9:$B$21,0)))
)</f>
        <v>0</v>
      </c>
      <c r="Q42" s="10">
        <f>IF($D42=0,0,$D42*
IFERROR(INDEX(Q$337:Q$373,MATCH($F42,$B$337:$B$373,0))/INDEX($D$337:$D$373,MATCH($F42,$B$337:$B$373,0)),
INDEX('Input-Func_Class'!N$9:N$21,MATCH($F42,'Input-Func_Class'!$B$9:$B$21,0)))
)</f>
        <v>0</v>
      </c>
      <c r="R42" s="10">
        <f>IF($D42=0,0,$D42*
IFERROR(INDEX(R$337:R$373,MATCH($F42,$B$337:$B$373,0))/INDEX($D$337:$D$373,MATCH($F42,$B$337:$B$373,0)),
INDEX('Input-Func_Class'!O$9:O$21,MATCH($F42,'Input-Func_Class'!$B$9:$B$21,0)))
)</f>
        <v>0</v>
      </c>
    </row>
    <row r="43" spans="1:18" outlineLevel="1">
      <c r="A43" s="31">
        <f>IF(ISBLANK('Input-Accounts'!A43),"",'Input-Accounts'!A43)</f>
        <v>35</v>
      </c>
      <c r="B43" s="53" t="str">
        <f>IF(ISBLANK('Input-Accounts'!B43),"",'Input-Accounts'!B43)</f>
        <v>HOUSE REGULATORS (Less SMRP)</v>
      </c>
      <c r="C43" s="31">
        <f>IF(ISBLANK('Input-Accounts'!C43),"",'Input-Accounts'!C43)</f>
        <v>383</v>
      </c>
      <c r="D43" s="10">
        <f>'Input-Accounts'!$D43</f>
        <v>7740847.6078520026</v>
      </c>
      <c r="E43" s="10">
        <f t="shared" si="3"/>
        <v>0</v>
      </c>
      <c r="F43" s="3" t="str">
        <f>IF(D43=0,"-",IF('Input-Accounts'!$E43&lt;&gt;0,'Input-Accounts'!$E43,'Input-Accounts'!$F43))</f>
        <v>ON SITE</v>
      </c>
      <c r="G43" s="10">
        <f>IF($D43=0,0,$D43*
IFERROR(INDEX(G$337:G$373,MATCH($F43,$B$337:$B$373,0))/INDEX($D$337:$D$373,MATCH($F43,$B$337:$B$373,0)),
INDEX('Input-Func_Class'!D$9:D$21,MATCH($F43,'Input-Func_Class'!$B$9:$B$21,0)))
)</f>
        <v>0</v>
      </c>
      <c r="H43" s="10">
        <f>IF($D43=0,0,$D43*
IFERROR(INDEX(H$337:H$373,MATCH($F43,$B$337:$B$373,0))/INDEX($D$337:$D$373,MATCH($F43,$B$337:$B$373,0)),
INDEX('Input-Func_Class'!E$9:E$21,MATCH($F43,'Input-Func_Class'!$B$9:$B$21,0)))
)</f>
        <v>7740847.6078520026</v>
      </c>
      <c r="I43" s="10">
        <f>IF($D43=0,0,$D43*
IFERROR(INDEX(I$337:I$373,MATCH($F43,$B$337:$B$373,0))/INDEX($D$337:$D$373,MATCH($F43,$B$337:$B$373,0)),
INDEX('Input-Func_Class'!F$9:F$21,MATCH($F43,'Input-Func_Class'!$B$9:$B$21,0)))
)</f>
        <v>0</v>
      </c>
      <c r="J43" s="10">
        <f>IF($D43=0,0,$D43*
IFERROR(INDEX(J$337:J$373,MATCH($F43,$B$337:$B$373,0))/INDEX($D$337:$D$373,MATCH($F43,$B$337:$B$373,0)),
INDEX('Input-Func_Class'!G$9:G$21,MATCH($F43,'Input-Func_Class'!$B$9:$B$21,0)))
)</f>
        <v>0</v>
      </c>
      <c r="K43" s="10">
        <f>IF($D43=0,0,$D43*
IFERROR(INDEX(K$337:K$373,MATCH($F43,$B$337:$B$373,0))/INDEX($D$337:$D$373,MATCH($F43,$B$337:$B$373,0)),
INDEX('Input-Func_Class'!H$9:H$21,MATCH($F43,'Input-Func_Class'!$B$9:$B$21,0)))
)</f>
        <v>0</v>
      </c>
      <c r="L43" s="10">
        <f>IF($D43=0,0,$D43*
IFERROR(INDEX(L$337:L$373,MATCH($F43,$B$337:$B$373,0))/INDEX($D$337:$D$373,MATCH($F43,$B$337:$B$373,0)),
INDEX('Input-Func_Class'!I$9:I$21,MATCH($F43,'Input-Func_Class'!$B$9:$B$21,0)))
)</f>
        <v>0</v>
      </c>
      <c r="M43" s="10">
        <f>IF($D43=0,0,$D43*
IFERROR(INDEX(M$337:M$373,MATCH($F43,$B$337:$B$373,0))/INDEX($D$337:$D$373,MATCH($F43,$B$337:$B$373,0)),
INDEX('Input-Func_Class'!J$9:J$21,MATCH($F43,'Input-Func_Class'!$B$9:$B$21,0)))
)</f>
        <v>0</v>
      </c>
      <c r="N43" s="10">
        <f>IF($D43=0,0,$D43*
IFERROR(INDEX(N$337:N$373,MATCH($F43,$B$337:$B$373,0))/INDEX($D$337:$D$373,MATCH($F43,$B$337:$B$373,0)),
INDEX('Input-Func_Class'!K$9:K$21,MATCH($F43,'Input-Func_Class'!$B$9:$B$21,0)))
)</f>
        <v>0</v>
      </c>
      <c r="O43" s="10">
        <f>IF($D43=0,0,$D43*
IFERROR(INDEX(O$337:O$373,MATCH($F43,$B$337:$B$373,0))/INDEX($D$337:$D$373,MATCH($F43,$B$337:$B$373,0)),
INDEX('Input-Func_Class'!L$9:L$21,MATCH($F43,'Input-Func_Class'!$B$9:$B$21,0)))
)</f>
        <v>0</v>
      </c>
      <c r="P43" s="10">
        <f>IF($D43=0,0,$D43*
IFERROR(INDEX(P$337:P$373,MATCH($F43,$B$337:$B$373,0))/INDEX($D$337:$D$373,MATCH($F43,$B$337:$B$373,0)),
INDEX('Input-Func_Class'!M$9:M$21,MATCH($F43,'Input-Func_Class'!$B$9:$B$21,0)))
)</f>
        <v>0</v>
      </c>
      <c r="Q43" s="10">
        <f>IF($D43=0,0,$D43*
IFERROR(INDEX(Q$337:Q$373,MATCH($F43,$B$337:$B$373,0))/INDEX($D$337:$D$373,MATCH($F43,$B$337:$B$373,0)),
INDEX('Input-Func_Class'!N$9:N$21,MATCH($F43,'Input-Func_Class'!$B$9:$B$21,0)))
)</f>
        <v>0</v>
      </c>
      <c r="R43" s="10">
        <f>IF($D43=0,0,$D43*
IFERROR(INDEX(R$337:R$373,MATCH($F43,$B$337:$B$373,0))/INDEX($D$337:$D$373,MATCH($F43,$B$337:$B$373,0)),
INDEX('Input-Func_Class'!O$9:O$21,MATCH($F43,'Input-Func_Class'!$B$9:$B$21,0)))
)</f>
        <v>0</v>
      </c>
    </row>
    <row r="44" spans="1:18" outlineLevel="1">
      <c r="A44" s="31">
        <f>IF(ISBLANK('Input-Accounts'!A44),"",'Input-Accounts'!A44)</f>
        <v>36</v>
      </c>
      <c r="B44" s="53" t="str">
        <f>IF(ISBLANK('Input-Accounts'!B44),"",'Input-Accounts'!B44)</f>
        <v>HOUSE REGULATOR INSTALLATIONS</v>
      </c>
      <c r="C44" s="31">
        <f>IF(ISBLANK('Input-Accounts'!C44),"",'Input-Accounts'!C44)</f>
        <v>384</v>
      </c>
      <c r="D44" s="10">
        <f>'Input-Accounts'!$D44</f>
        <v>2085301.5753846152</v>
      </c>
      <c r="E44" s="10">
        <f t="shared" si="3"/>
        <v>0</v>
      </c>
      <c r="F44" s="3" t="str">
        <f>IF(D44=0,"-",IF('Input-Accounts'!$E44&lt;&gt;0,'Input-Accounts'!$E44,'Input-Accounts'!$F44))</f>
        <v>ON SITE</v>
      </c>
      <c r="G44" s="10">
        <f>IF($D44=0,0,$D44*
IFERROR(INDEX(G$337:G$373,MATCH($F44,$B$337:$B$373,0))/INDEX($D$337:$D$373,MATCH($F44,$B$337:$B$373,0)),
INDEX('Input-Func_Class'!D$9:D$21,MATCH($F44,'Input-Func_Class'!$B$9:$B$21,0)))
)</f>
        <v>0</v>
      </c>
      <c r="H44" s="10">
        <f>IF($D44=0,0,$D44*
IFERROR(INDEX(H$337:H$373,MATCH($F44,$B$337:$B$373,0))/INDEX($D$337:$D$373,MATCH($F44,$B$337:$B$373,0)),
INDEX('Input-Func_Class'!E$9:E$21,MATCH($F44,'Input-Func_Class'!$B$9:$B$21,0)))
)</f>
        <v>2085301.5753846152</v>
      </c>
      <c r="I44" s="10">
        <f>IF($D44=0,0,$D44*
IFERROR(INDEX(I$337:I$373,MATCH($F44,$B$337:$B$373,0))/INDEX($D$337:$D$373,MATCH($F44,$B$337:$B$373,0)),
INDEX('Input-Func_Class'!F$9:F$21,MATCH($F44,'Input-Func_Class'!$B$9:$B$21,0)))
)</f>
        <v>0</v>
      </c>
      <c r="J44" s="10">
        <f>IF($D44=0,0,$D44*
IFERROR(INDEX(J$337:J$373,MATCH($F44,$B$337:$B$373,0))/INDEX($D$337:$D$373,MATCH($F44,$B$337:$B$373,0)),
INDEX('Input-Func_Class'!G$9:G$21,MATCH($F44,'Input-Func_Class'!$B$9:$B$21,0)))
)</f>
        <v>0</v>
      </c>
      <c r="K44" s="10">
        <f>IF($D44=0,0,$D44*
IFERROR(INDEX(K$337:K$373,MATCH($F44,$B$337:$B$373,0))/INDEX($D$337:$D$373,MATCH($F44,$B$337:$B$373,0)),
INDEX('Input-Func_Class'!H$9:H$21,MATCH($F44,'Input-Func_Class'!$B$9:$B$21,0)))
)</f>
        <v>0</v>
      </c>
      <c r="L44" s="10">
        <f>IF($D44=0,0,$D44*
IFERROR(INDEX(L$337:L$373,MATCH($F44,$B$337:$B$373,0))/INDEX($D$337:$D$373,MATCH($F44,$B$337:$B$373,0)),
INDEX('Input-Func_Class'!I$9:I$21,MATCH($F44,'Input-Func_Class'!$B$9:$B$21,0)))
)</f>
        <v>0</v>
      </c>
      <c r="M44" s="10">
        <f>IF($D44=0,0,$D44*
IFERROR(INDEX(M$337:M$373,MATCH($F44,$B$337:$B$373,0))/INDEX($D$337:$D$373,MATCH($F44,$B$337:$B$373,0)),
INDEX('Input-Func_Class'!J$9:J$21,MATCH($F44,'Input-Func_Class'!$B$9:$B$21,0)))
)</f>
        <v>0</v>
      </c>
      <c r="N44" s="10">
        <f>IF($D44=0,0,$D44*
IFERROR(INDEX(N$337:N$373,MATCH($F44,$B$337:$B$373,0))/INDEX($D$337:$D$373,MATCH($F44,$B$337:$B$373,0)),
INDEX('Input-Func_Class'!K$9:K$21,MATCH($F44,'Input-Func_Class'!$B$9:$B$21,0)))
)</f>
        <v>0</v>
      </c>
      <c r="O44" s="10">
        <f>IF($D44=0,0,$D44*
IFERROR(INDEX(O$337:O$373,MATCH($F44,$B$337:$B$373,0))/INDEX($D$337:$D$373,MATCH($F44,$B$337:$B$373,0)),
INDEX('Input-Func_Class'!L$9:L$21,MATCH($F44,'Input-Func_Class'!$B$9:$B$21,0)))
)</f>
        <v>0</v>
      </c>
      <c r="P44" s="10">
        <f>IF($D44=0,0,$D44*
IFERROR(INDEX(P$337:P$373,MATCH($F44,$B$337:$B$373,0))/INDEX($D$337:$D$373,MATCH($F44,$B$337:$B$373,0)),
INDEX('Input-Func_Class'!M$9:M$21,MATCH($F44,'Input-Func_Class'!$B$9:$B$21,0)))
)</f>
        <v>0</v>
      </c>
      <c r="Q44" s="10">
        <f>IF($D44=0,0,$D44*
IFERROR(INDEX(Q$337:Q$373,MATCH($F44,$B$337:$B$373,0))/INDEX($D$337:$D$373,MATCH($F44,$B$337:$B$373,0)),
INDEX('Input-Func_Class'!N$9:N$21,MATCH($F44,'Input-Func_Class'!$B$9:$B$21,0)))
)</f>
        <v>0</v>
      </c>
      <c r="R44" s="10">
        <f>IF($D44=0,0,$D44*
IFERROR(INDEX(R$337:R$373,MATCH($F44,$B$337:$B$373,0))/INDEX($D$337:$D$373,MATCH($F44,$B$337:$B$373,0)),
INDEX('Input-Func_Class'!O$9:O$21,MATCH($F44,'Input-Func_Class'!$B$9:$B$21,0)))
)</f>
        <v>0</v>
      </c>
    </row>
    <row r="45" spans="1:18" outlineLevel="1">
      <c r="A45" s="31">
        <f>IF(ISBLANK('Input-Accounts'!A45),"",'Input-Accounts'!A45)</f>
        <v>37</v>
      </c>
      <c r="B45" s="53" t="str">
        <f>IF(ISBLANK('Input-Accounts'!B45),"",'Input-Accounts'!B45)</f>
        <v>INDUSTRIAL M &amp; R STATION EQUIPMENT</v>
      </c>
      <c r="C45" s="31">
        <f>IF(ISBLANK('Input-Accounts'!C45),"",'Input-Accounts'!C45)</f>
        <v>385</v>
      </c>
      <c r="D45" s="10">
        <f>'Input-Accounts'!$D45</f>
        <v>5489334.593076922</v>
      </c>
      <c r="E45" s="10">
        <f t="shared" si="3"/>
        <v>0</v>
      </c>
      <c r="F45" s="3" t="str">
        <f>IF(D45=0,"-",IF('Input-Accounts'!$E45&lt;&gt;0,'Input-Accounts'!$E45,'Input-Accounts'!$F45))</f>
        <v>ON SITE</v>
      </c>
      <c r="G45" s="10">
        <f>IF($D45=0,0,$D45*
IFERROR(INDEX(G$337:G$373,MATCH($F45,$B$337:$B$373,0))/INDEX($D$337:$D$373,MATCH($F45,$B$337:$B$373,0)),
INDEX('Input-Func_Class'!D$9:D$21,MATCH($F45,'Input-Func_Class'!$B$9:$B$21,0)))
)</f>
        <v>0</v>
      </c>
      <c r="H45" s="10">
        <f>IF($D45=0,0,$D45*
IFERROR(INDEX(H$337:H$373,MATCH($F45,$B$337:$B$373,0))/INDEX($D$337:$D$373,MATCH($F45,$B$337:$B$373,0)),
INDEX('Input-Func_Class'!E$9:E$21,MATCH($F45,'Input-Func_Class'!$B$9:$B$21,0)))
)</f>
        <v>5489334.593076922</v>
      </c>
      <c r="I45" s="10">
        <f>IF($D45=0,0,$D45*
IFERROR(INDEX(I$337:I$373,MATCH($F45,$B$337:$B$373,0))/INDEX($D$337:$D$373,MATCH($F45,$B$337:$B$373,0)),
INDEX('Input-Func_Class'!F$9:F$21,MATCH($F45,'Input-Func_Class'!$B$9:$B$21,0)))
)</f>
        <v>0</v>
      </c>
      <c r="J45" s="10">
        <f>IF($D45=0,0,$D45*
IFERROR(INDEX(J$337:J$373,MATCH($F45,$B$337:$B$373,0))/INDEX($D$337:$D$373,MATCH($F45,$B$337:$B$373,0)),
INDEX('Input-Func_Class'!G$9:G$21,MATCH($F45,'Input-Func_Class'!$B$9:$B$21,0)))
)</f>
        <v>0</v>
      </c>
      <c r="K45" s="10">
        <f>IF($D45=0,0,$D45*
IFERROR(INDEX(K$337:K$373,MATCH($F45,$B$337:$B$373,0))/INDEX($D$337:$D$373,MATCH($F45,$B$337:$B$373,0)),
INDEX('Input-Func_Class'!H$9:H$21,MATCH($F45,'Input-Func_Class'!$B$9:$B$21,0)))
)</f>
        <v>0</v>
      </c>
      <c r="L45" s="10">
        <f>IF($D45=0,0,$D45*
IFERROR(INDEX(L$337:L$373,MATCH($F45,$B$337:$B$373,0))/INDEX($D$337:$D$373,MATCH($F45,$B$337:$B$373,0)),
INDEX('Input-Func_Class'!I$9:I$21,MATCH($F45,'Input-Func_Class'!$B$9:$B$21,0)))
)</f>
        <v>0</v>
      </c>
      <c r="M45" s="10">
        <f>IF($D45=0,0,$D45*
IFERROR(INDEX(M$337:M$373,MATCH($F45,$B$337:$B$373,0))/INDEX($D$337:$D$373,MATCH($F45,$B$337:$B$373,0)),
INDEX('Input-Func_Class'!J$9:J$21,MATCH($F45,'Input-Func_Class'!$B$9:$B$21,0)))
)</f>
        <v>0</v>
      </c>
      <c r="N45" s="10">
        <f>IF($D45=0,0,$D45*
IFERROR(INDEX(N$337:N$373,MATCH($F45,$B$337:$B$373,0))/INDEX($D$337:$D$373,MATCH($F45,$B$337:$B$373,0)),
INDEX('Input-Func_Class'!K$9:K$21,MATCH($F45,'Input-Func_Class'!$B$9:$B$21,0)))
)</f>
        <v>0</v>
      </c>
      <c r="O45" s="10">
        <f>IF($D45=0,0,$D45*
IFERROR(INDEX(O$337:O$373,MATCH($F45,$B$337:$B$373,0))/INDEX($D$337:$D$373,MATCH($F45,$B$337:$B$373,0)),
INDEX('Input-Func_Class'!L$9:L$21,MATCH($F45,'Input-Func_Class'!$B$9:$B$21,0)))
)</f>
        <v>0</v>
      </c>
      <c r="P45" s="10">
        <f>IF($D45=0,0,$D45*
IFERROR(INDEX(P$337:P$373,MATCH($F45,$B$337:$B$373,0))/INDEX($D$337:$D$373,MATCH($F45,$B$337:$B$373,0)),
INDEX('Input-Func_Class'!M$9:M$21,MATCH($F45,'Input-Func_Class'!$B$9:$B$21,0)))
)</f>
        <v>0</v>
      </c>
      <c r="Q45" s="10">
        <f>IF($D45=0,0,$D45*
IFERROR(INDEX(Q$337:Q$373,MATCH($F45,$B$337:$B$373,0))/INDEX($D$337:$D$373,MATCH($F45,$B$337:$B$373,0)),
INDEX('Input-Func_Class'!N$9:N$21,MATCH($F45,'Input-Func_Class'!$B$9:$B$21,0)))
)</f>
        <v>0</v>
      </c>
      <c r="R45" s="10">
        <f>IF($D45=0,0,$D45*
IFERROR(INDEX(R$337:R$373,MATCH($F45,$B$337:$B$373,0))/INDEX($D$337:$D$373,MATCH($F45,$B$337:$B$373,0)),
INDEX('Input-Func_Class'!O$9:O$21,MATCH($F45,'Input-Func_Class'!$B$9:$B$21,0)))
)</f>
        <v>0</v>
      </c>
    </row>
    <row r="46" spans="1:18" outlineLevel="1">
      <c r="A46" s="31">
        <f>IF(ISBLANK('Input-Accounts'!A46),"",'Input-Accounts'!A46)</f>
        <v>38</v>
      </c>
      <c r="B46" s="53" t="str">
        <f>IF(ISBLANK('Input-Accounts'!B46),"",'Input-Accounts'!B46)</f>
        <v>INDUSTRIAL M &amp; R STATION EQUIPMENT - DS-ML DIRECT ASSIGNMENT</v>
      </c>
      <c r="C46" s="31">
        <f>IF(ISBLANK('Input-Accounts'!C46),"",'Input-Accounts'!C46)</f>
        <v>385</v>
      </c>
      <c r="D46" s="10">
        <f>'Input-Accounts'!$D46</f>
        <v>873979.79</v>
      </c>
      <c r="E46" s="10">
        <f t="shared" si="3"/>
        <v>0</v>
      </c>
      <c r="F46" s="3" t="str">
        <f>IF(D46=0,"-",IF('Input-Accounts'!$E46&lt;&gt;0,'Input-Accounts'!$E46,'Input-Accounts'!$F46))</f>
        <v>ON SITE</v>
      </c>
      <c r="G46" s="10">
        <f>IF($D46=0,0,$D46*
IFERROR(INDEX(G$337:G$373,MATCH($F46,$B$337:$B$373,0))/INDEX($D$337:$D$373,MATCH($F46,$B$337:$B$373,0)),
INDEX('Input-Func_Class'!D$9:D$21,MATCH($F46,'Input-Func_Class'!$B$9:$B$21,0)))
)</f>
        <v>0</v>
      </c>
      <c r="H46" s="10">
        <f>IF($D46=0,0,$D46*
IFERROR(INDEX(H$337:H$373,MATCH($F46,$B$337:$B$373,0))/INDEX($D$337:$D$373,MATCH($F46,$B$337:$B$373,0)),
INDEX('Input-Func_Class'!E$9:E$21,MATCH($F46,'Input-Func_Class'!$B$9:$B$21,0)))
)</f>
        <v>873979.79</v>
      </c>
      <c r="I46" s="10">
        <f>IF($D46=0,0,$D46*
IFERROR(INDEX(I$337:I$373,MATCH($F46,$B$337:$B$373,0))/INDEX($D$337:$D$373,MATCH($F46,$B$337:$B$373,0)),
INDEX('Input-Func_Class'!F$9:F$21,MATCH($F46,'Input-Func_Class'!$B$9:$B$21,0)))
)</f>
        <v>0</v>
      </c>
      <c r="J46" s="10">
        <f>IF($D46=0,0,$D46*
IFERROR(INDEX(J$337:J$373,MATCH($F46,$B$337:$B$373,0))/INDEX($D$337:$D$373,MATCH($F46,$B$337:$B$373,0)),
INDEX('Input-Func_Class'!G$9:G$21,MATCH($F46,'Input-Func_Class'!$B$9:$B$21,0)))
)</f>
        <v>0</v>
      </c>
      <c r="K46" s="10">
        <f>IF($D46=0,0,$D46*
IFERROR(INDEX(K$337:K$373,MATCH($F46,$B$337:$B$373,0))/INDEX($D$337:$D$373,MATCH($F46,$B$337:$B$373,0)),
INDEX('Input-Func_Class'!H$9:H$21,MATCH($F46,'Input-Func_Class'!$B$9:$B$21,0)))
)</f>
        <v>0</v>
      </c>
      <c r="L46" s="10">
        <f>IF($D46=0,0,$D46*
IFERROR(INDEX(L$337:L$373,MATCH($F46,$B$337:$B$373,0))/INDEX($D$337:$D$373,MATCH($F46,$B$337:$B$373,0)),
INDEX('Input-Func_Class'!I$9:I$21,MATCH($F46,'Input-Func_Class'!$B$9:$B$21,0)))
)</f>
        <v>0</v>
      </c>
      <c r="M46" s="10">
        <f>IF($D46=0,0,$D46*
IFERROR(INDEX(M$337:M$373,MATCH($F46,$B$337:$B$373,0))/INDEX($D$337:$D$373,MATCH($F46,$B$337:$B$373,0)),
INDEX('Input-Func_Class'!J$9:J$21,MATCH($F46,'Input-Func_Class'!$B$9:$B$21,0)))
)</f>
        <v>0</v>
      </c>
      <c r="N46" s="10">
        <f>IF($D46=0,0,$D46*
IFERROR(INDEX(N$337:N$373,MATCH($F46,$B$337:$B$373,0))/INDEX($D$337:$D$373,MATCH($F46,$B$337:$B$373,0)),
INDEX('Input-Func_Class'!K$9:K$21,MATCH($F46,'Input-Func_Class'!$B$9:$B$21,0)))
)</f>
        <v>0</v>
      </c>
      <c r="O46" s="10">
        <f>IF($D46=0,0,$D46*
IFERROR(INDEX(O$337:O$373,MATCH($F46,$B$337:$B$373,0))/INDEX($D$337:$D$373,MATCH($F46,$B$337:$B$373,0)),
INDEX('Input-Func_Class'!L$9:L$21,MATCH($F46,'Input-Func_Class'!$B$9:$B$21,0)))
)</f>
        <v>0</v>
      </c>
      <c r="P46" s="10">
        <f>IF($D46=0,0,$D46*
IFERROR(INDEX(P$337:P$373,MATCH($F46,$B$337:$B$373,0))/INDEX($D$337:$D$373,MATCH($F46,$B$337:$B$373,0)),
INDEX('Input-Func_Class'!M$9:M$21,MATCH($F46,'Input-Func_Class'!$B$9:$B$21,0)))
)</f>
        <v>0</v>
      </c>
      <c r="Q46" s="10">
        <f>IF($D46=0,0,$D46*
IFERROR(INDEX(Q$337:Q$373,MATCH($F46,$B$337:$B$373,0))/INDEX($D$337:$D$373,MATCH($F46,$B$337:$B$373,0)),
INDEX('Input-Func_Class'!N$9:N$21,MATCH($F46,'Input-Func_Class'!$B$9:$B$21,0)))
)</f>
        <v>0</v>
      </c>
      <c r="R46" s="10">
        <f>IF($D46=0,0,$D46*
IFERROR(INDEX(R$337:R$373,MATCH($F46,$B$337:$B$373,0))/INDEX($D$337:$D$373,MATCH($F46,$B$337:$B$373,0)),
INDEX('Input-Func_Class'!O$9:O$21,MATCH($F46,'Input-Func_Class'!$B$9:$B$21,0)))
)</f>
        <v>0</v>
      </c>
    </row>
    <row r="47" spans="1:18" outlineLevel="1">
      <c r="A47" s="31">
        <f>IF(ISBLANK('Input-Accounts'!A47),"",'Input-Accounts'!A47)</f>
        <v>39</v>
      </c>
      <c r="B47" s="53" t="str">
        <f>IF(ISBLANK('Input-Accounts'!B47),"",'Input-Accounts'!B47)</f>
        <v>OTHER EQUIP-ODORIZATION</v>
      </c>
      <c r="C47" s="31">
        <f>IF(ISBLANK('Input-Accounts'!C47),"",'Input-Accounts'!C47)</f>
        <v>387.2</v>
      </c>
      <c r="D47" s="10">
        <f>'Input-Accounts'!$D47</f>
        <v>0</v>
      </c>
      <c r="E47" s="10">
        <f t="shared" ref="E47" si="16">IFERROR(IF(D47="",0,IF(D47=0,0,IF(ABS(D47-SUM($G47:$R47))&lt;Check_Limit,0,1))),1)</f>
        <v>0</v>
      </c>
      <c r="F47" s="3" t="str">
        <f>IF(D47=0,"-",IF('Input-Accounts'!$E47&lt;&gt;0,'Input-Accounts'!$E47,'Input-Accounts'!$F47))</f>
        <v>-</v>
      </c>
      <c r="G47" s="10">
        <f>IF($D47=0,0,$D47*
IFERROR(INDEX(G$337:G$373,MATCH($F47,$B$337:$B$373,0))/INDEX($D$337:$D$373,MATCH($F47,$B$337:$B$373,0)),
INDEX('Input-Func_Class'!D$9:D$21,MATCH($F47,'Input-Func_Class'!$B$9:$B$21,0)))
)</f>
        <v>0</v>
      </c>
      <c r="H47" s="10">
        <f>IF($D47=0,0,$D47*
IFERROR(INDEX(H$337:H$373,MATCH($F47,$B$337:$B$373,0))/INDEX($D$337:$D$373,MATCH($F47,$B$337:$B$373,0)),
INDEX('Input-Func_Class'!E$9:E$21,MATCH($F47,'Input-Func_Class'!$B$9:$B$21,0)))
)</f>
        <v>0</v>
      </c>
      <c r="I47" s="10">
        <f>IF($D47=0,0,$D47*
IFERROR(INDEX(I$337:I$373,MATCH($F47,$B$337:$B$373,0))/INDEX($D$337:$D$373,MATCH($F47,$B$337:$B$373,0)),
INDEX('Input-Func_Class'!F$9:F$21,MATCH($F47,'Input-Func_Class'!$B$9:$B$21,0)))
)</f>
        <v>0</v>
      </c>
      <c r="J47" s="10">
        <f>IF($D47=0,0,$D47*
IFERROR(INDEX(J$337:J$373,MATCH($F47,$B$337:$B$373,0))/INDEX($D$337:$D$373,MATCH($F47,$B$337:$B$373,0)),
INDEX('Input-Func_Class'!G$9:G$21,MATCH($F47,'Input-Func_Class'!$B$9:$B$21,0)))
)</f>
        <v>0</v>
      </c>
      <c r="K47" s="10">
        <f>IF($D47=0,0,$D47*
IFERROR(INDEX(K$337:K$373,MATCH($F47,$B$337:$B$373,0))/INDEX($D$337:$D$373,MATCH($F47,$B$337:$B$373,0)),
INDEX('Input-Func_Class'!H$9:H$21,MATCH($F47,'Input-Func_Class'!$B$9:$B$21,0)))
)</f>
        <v>0</v>
      </c>
      <c r="L47" s="10">
        <f>IF($D47=0,0,$D47*
IFERROR(INDEX(L$337:L$373,MATCH($F47,$B$337:$B$373,0))/INDEX($D$337:$D$373,MATCH($F47,$B$337:$B$373,0)),
INDEX('Input-Func_Class'!I$9:I$21,MATCH($F47,'Input-Func_Class'!$B$9:$B$21,0)))
)</f>
        <v>0</v>
      </c>
      <c r="M47" s="10">
        <f>IF($D47=0,0,$D47*
IFERROR(INDEX(M$337:M$373,MATCH($F47,$B$337:$B$373,0))/INDEX($D$337:$D$373,MATCH($F47,$B$337:$B$373,0)),
INDEX('Input-Func_Class'!J$9:J$21,MATCH($F47,'Input-Func_Class'!$B$9:$B$21,0)))
)</f>
        <v>0</v>
      </c>
      <c r="N47" s="10">
        <f>IF($D47=0,0,$D47*
IFERROR(INDEX(N$337:N$373,MATCH($F47,$B$337:$B$373,0))/INDEX($D$337:$D$373,MATCH($F47,$B$337:$B$373,0)),
INDEX('Input-Func_Class'!K$9:K$21,MATCH($F47,'Input-Func_Class'!$B$9:$B$21,0)))
)</f>
        <v>0</v>
      </c>
      <c r="O47" s="10">
        <f>IF($D47=0,0,$D47*
IFERROR(INDEX(O$337:O$373,MATCH($F47,$B$337:$B$373,0))/INDEX($D$337:$D$373,MATCH($F47,$B$337:$B$373,0)),
INDEX('Input-Func_Class'!L$9:L$21,MATCH($F47,'Input-Func_Class'!$B$9:$B$21,0)))
)</f>
        <v>0</v>
      </c>
      <c r="P47" s="10">
        <f>IF($D47=0,0,$D47*
IFERROR(INDEX(P$337:P$373,MATCH($F47,$B$337:$B$373,0))/INDEX($D$337:$D$373,MATCH($F47,$B$337:$B$373,0)),
INDEX('Input-Func_Class'!M$9:M$21,MATCH($F47,'Input-Func_Class'!$B$9:$B$21,0)))
)</f>
        <v>0</v>
      </c>
      <c r="Q47" s="10">
        <f>IF($D47=0,0,$D47*
IFERROR(INDEX(Q$337:Q$373,MATCH($F47,$B$337:$B$373,0))/INDEX($D$337:$D$373,MATCH($F47,$B$337:$B$373,0)),
INDEX('Input-Func_Class'!N$9:N$21,MATCH($F47,'Input-Func_Class'!$B$9:$B$21,0)))
)</f>
        <v>0</v>
      </c>
      <c r="R47" s="10">
        <f>IF($D47=0,0,$D47*
IFERROR(INDEX(R$337:R$373,MATCH($F47,$B$337:$B$373,0))/INDEX($D$337:$D$373,MATCH($F47,$B$337:$B$373,0)),
INDEX('Input-Func_Class'!O$9:O$21,MATCH($F47,'Input-Func_Class'!$B$9:$B$21,0)))
)</f>
        <v>0</v>
      </c>
    </row>
    <row r="48" spans="1:18" outlineLevel="1">
      <c r="A48" s="31">
        <f>IF(ISBLANK('Input-Accounts'!A48),"",'Input-Accounts'!A48)</f>
        <v>40</v>
      </c>
      <c r="B48" s="53" t="str">
        <f>IF(ISBLANK('Input-Accounts'!B48),"",'Input-Accounts'!B48)</f>
        <v>OTHER EQUIP-TELEPHONE</v>
      </c>
      <c r="C48" s="31">
        <f>IF(ISBLANK('Input-Accounts'!C48),"",'Input-Accounts'!C48)</f>
        <v>387.41</v>
      </c>
      <c r="D48" s="10">
        <f>'Input-Accounts'!$D48</f>
        <v>260538.46</v>
      </c>
      <c r="E48" s="10">
        <f t="shared" si="3"/>
        <v>0</v>
      </c>
      <c r="F48" s="3" t="str">
        <f>IF(D48=0,"-",IF('Input-Accounts'!$E48&lt;&gt;0,'Input-Accounts'!$E48,'Input-Accounts'!$F48))</f>
        <v>INT_DISTPT_SUBTOTAL</v>
      </c>
      <c r="G48" s="10">
        <f>IF($D48=0,0,$D48*
IFERROR(INDEX(G$337:G$373,MATCH($F48,$B$337:$B$373,0))/INDEX($D$337:$D$373,MATCH($F48,$B$337:$B$373,0)),
INDEX('Input-Func_Class'!D$9:D$21,MATCH($F48,'Input-Func_Class'!$B$9:$B$21,0)))
)</f>
        <v>165953.3372428829</v>
      </c>
      <c r="H48" s="10">
        <f>IF($D48=0,0,$D48*
IFERROR(INDEX(H$337:H$373,MATCH($F48,$B$337:$B$373,0))/INDEX($D$337:$D$373,MATCH($F48,$B$337:$B$373,0)),
INDEX('Input-Func_Class'!E$9:E$21,MATCH($F48,'Input-Func_Class'!$B$9:$B$21,0)))
)</f>
        <v>94585.122757117075</v>
      </c>
      <c r="I48" s="10">
        <f>IF($D48=0,0,$D48*
IFERROR(INDEX(I$337:I$373,MATCH($F48,$B$337:$B$373,0))/INDEX($D$337:$D$373,MATCH($F48,$B$337:$B$373,0)),
INDEX('Input-Func_Class'!F$9:F$21,MATCH($F48,'Input-Func_Class'!$B$9:$B$21,0)))
)</f>
        <v>0</v>
      </c>
      <c r="J48" s="10">
        <f>IF($D48=0,0,$D48*
IFERROR(INDEX(J$337:J$373,MATCH($F48,$B$337:$B$373,0))/INDEX($D$337:$D$373,MATCH($F48,$B$337:$B$373,0)),
INDEX('Input-Func_Class'!G$9:G$21,MATCH($F48,'Input-Func_Class'!$B$9:$B$21,0)))
)</f>
        <v>0</v>
      </c>
      <c r="K48" s="10">
        <f>IF($D48=0,0,$D48*
IFERROR(INDEX(K$337:K$373,MATCH($F48,$B$337:$B$373,0))/INDEX($D$337:$D$373,MATCH($F48,$B$337:$B$373,0)),
INDEX('Input-Func_Class'!H$9:H$21,MATCH($F48,'Input-Func_Class'!$B$9:$B$21,0)))
)</f>
        <v>0</v>
      </c>
      <c r="L48" s="10">
        <f>IF($D48=0,0,$D48*
IFERROR(INDEX(L$337:L$373,MATCH($F48,$B$337:$B$373,0))/INDEX($D$337:$D$373,MATCH($F48,$B$337:$B$373,0)),
INDEX('Input-Func_Class'!I$9:I$21,MATCH($F48,'Input-Func_Class'!$B$9:$B$21,0)))
)</f>
        <v>0</v>
      </c>
      <c r="M48" s="10">
        <f>IF($D48=0,0,$D48*
IFERROR(INDEX(M$337:M$373,MATCH($F48,$B$337:$B$373,0))/INDEX($D$337:$D$373,MATCH($F48,$B$337:$B$373,0)),
INDEX('Input-Func_Class'!J$9:J$21,MATCH($F48,'Input-Func_Class'!$B$9:$B$21,0)))
)</f>
        <v>0</v>
      </c>
      <c r="N48" s="10">
        <f>IF($D48=0,0,$D48*
IFERROR(INDEX(N$337:N$373,MATCH($F48,$B$337:$B$373,0))/INDEX($D$337:$D$373,MATCH($F48,$B$337:$B$373,0)),
INDEX('Input-Func_Class'!K$9:K$21,MATCH($F48,'Input-Func_Class'!$B$9:$B$21,0)))
)</f>
        <v>0</v>
      </c>
      <c r="O48" s="10">
        <f>IF($D48=0,0,$D48*
IFERROR(INDEX(O$337:O$373,MATCH($F48,$B$337:$B$373,0))/INDEX($D$337:$D$373,MATCH($F48,$B$337:$B$373,0)),
INDEX('Input-Func_Class'!L$9:L$21,MATCH($F48,'Input-Func_Class'!$B$9:$B$21,0)))
)</f>
        <v>0</v>
      </c>
      <c r="P48" s="10">
        <f>IF($D48=0,0,$D48*
IFERROR(INDEX(P$337:P$373,MATCH($F48,$B$337:$B$373,0))/INDEX($D$337:$D$373,MATCH($F48,$B$337:$B$373,0)),
INDEX('Input-Func_Class'!M$9:M$21,MATCH($F48,'Input-Func_Class'!$B$9:$B$21,0)))
)</f>
        <v>0</v>
      </c>
      <c r="Q48" s="10">
        <f>IF($D48=0,0,$D48*
IFERROR(INDEX(Q$337:Q$373,MATCH($F48,$B$337:$B$373,0))/INDEX($D$337:$D$373,MATCH($F48,$B$337:$B$373,0)),
INDEX('Input-Func_Class'!N$9:N$21,MATCH($F48,'Input-Func_Class'!$B$9:$B$21,0)))
)</f>
        <v>0</v>
      </c>
      <c r="R48" s="10">
        <f>IF($D48=0,0,$D48*
IFERROR(INDEX(R$337:R$373,MATCH($F48,$B$337:$B$373,0))/INDEX($D$337:$D$373,MATCH($F48,$B$337:$B$373,0)),
INDEX('Input-Func_Class'!O$9:O$21,MATCH($F48,'Input-Func_Class'!$B$9:$B$21,0)))
)</f>
        <v>0</v>
      </c>
    </row>
    <row r="49" spans="1:18" outlineLevel="1">
      <c r="A49" s="31">
        <f>IF(ISBLANK('Input-Accounts'!A49),"",'Input-Accounts'!A49)</f>
        <v>41</v>
      </c>
      <c r="B49" s="53" t="str">
        <f>IF(ISBLANK('Input-Accounts'!B49),"",'Input-Accounts'!B49)</f>
        <v>OTHER EQUIPMENT-RADIO</v>
      </c>
      <c r="C49" s="31">
        <f>IF(ISBLANK('Input-Accounts'!C49),"",'Input-Accounts'!C49)</f>
        <v>387.42</v>
      </c>
      <c r="D49" s="10">
        <f>'Input-Accounts'!$D49</f>
        <v>419367.40000000008</v>
      </c>
      <c r="E49" s="10">
        <f t="shared" ref="E49" si="17">IFERROR(IF(D49="",0,IF(D49=0,0,IF(ABS(D49-SUM($G49:$R49))&lt;Check_Limit,0,1))),1)</f>
        <v>0</v>
      </c>
      <c r="F49" s="3" t="str">
        <f>IF(D49=0,"-",IF('Input-Accounts'!$E49&lt;&gt;0,'Input-Accounts'!$E49,'Input-Accounts'!$F49))</f>
        <v>INT_DISTPT_SUBTOTAL</v>
      </c>
      <c r="G49" s="10">
        <f>IF($D49=0,0,$D49*
IFERROR(INDEX(G$337:G$373,MATCH($F49,$B$337:$B$373,0))/INDEX($D$337:$D$373,MATCH($F49,$B$337:$B$373,0)),
INDEX('Input-Func_Class'!D$9:D$21,MATCH($F49,'Input-Func_Class'!$B$9:$B$21,0)))
)</f>
        <v>267121.48202945158</v>
      </c>
      <c r="H49" s="10">
        <f>IF($D49=0,0,$D49*
IFERROR(INDEX(H$337:H$373,MATCH($F49,$B$337:$B$373,0))/INDEX($D$337:$D$373,MATCH($F49,$B$337:$B$373,0)),
INDEX('Input-Func_Class'!E$9:E$21,MATCH($F49,'Input-Func_Class'!$B$9:$B$21,0)))
)</f>
        <v>152245.91797054847</v>
      </c>
      <c r="I49" s="10">
        <f>IF($D49=0,0,$D49*
IFERROR(INDEX(I$337:I$373,MATCH($F49,$B$337:$B$373,0))/INDEX($D$337:$D$373,MATCH($F49,$B$337:$B$373,0)),
INDEX('Input-Func_Class'!F$9:F$21,MATCH($F49,'Input-Func_Class'!$B$9:$B$21,0)))
)</f>
        <v>0</v>
      </c>
      <c r="J49" s="10">
        <f>IF($D49=0,0,$D49*
IFERROR(INDEX(J$337:J$373,MATCH($F49,$B$337:$B$373,0))/INDEX($D$337:$D$373,MATCH($F49,$B$337:$B$373,0)),
INDEX('Input-Func_Class'!G$9:G$21,MATCH($F49,'Input-Func_Class'!$B$9:$B$21,0)))
)</f>
        <v>0</v>
      </c>
      <c r="K49" s="10">
        <f>IF($D49=0,0,$D49*
IFERROR(INDEX(K$337:K$373,MATCH($F49,$B$337:$B$373,0))/INDEX($D$337:$D$373,MATCH($F49,$B$337:$B$373,0)),
INDEX('Input-Func_Class'!H$9:H$21,MATCH($F49,'Input-Func_Class'!$B$9:$B$21,0)))
)</f>
        <v>0</v>
      </c>
      <c r="L49" s="10">
        <f>IF($D49=0,0,$D49*
IFERROR(INDEX(L$337:L$373,MATCH($F49,$B$337:$B$373,0))/INDEX($D$337:$D$373,MATCH($F49,$B$337:$B$373,0)),
INDEX('Input-Func_Class'!I$9:I$21,MATCH($F49,'Input-Func_Class'!$B$9:$B$21,0)))
)</f>
        <v>0</v>
      </c>
      <c r="M49" s="10">
        <f>IF($D49=0,0,$D49*
IFERROR(INDEX(M$337:M$373,MATCH($F49,$B$337:$B$373,0))/INDEX($D$337:$D$373,MATCH($F49,$B$337:$B$373,0)),
INDEX('Input-Func_Class'!J$9:J$21,MATCH($F49,'Input-Func_Class'!$B$9:$B$21,0)))
)</f>
        <v>0</v>
      </c>
      <c r="N49" s="10">
        <f>IF($D49=0,0,$D49*
IFERROR(INDEX(N$337:N$373,MATCH($F49,$B$337:$B$373,0))/INDEX($D$337:$D$373,MATCH($F49,$B$337:$B$373,0)),
INDEX('Input-Func_Class'!K$9:K$21,MATCH($F49,'Input-Func_Class'!$B$9:$B$21,0)))
)</f>
        <v>0</v>
      </c>
      <c r="O49" s="10">
        <f>IF($D49=0,0,$D49*
IFERROR(INDEX(O$337:O$373,MATCH($F49,$B$337:$B$373,0))/INDEX($D$337:$D$373,MATCH($F49,$B$337:$B$373,0)),
INDEX('Input-Func_Class'!L$9:L$21,MATCH($F49,'Input-Func_Class'!$B$9:$B$21,0)))
)</f>
        <v>0</v>
      </c>
      <c r="P49" s="10">
        <f>IF($D49=0,0,$D49*
IFERROR(INDEX(P$337:P$373,MATCH($F49,$B$337:$B$373,0))/INDEX($D$337:$D$373,MATCH($F49,$B$337:$B$373,0)),
INDEX('Input-Func_Class'!M$9:M$21,MATCH($F49,'Input-Func_Class'!$B$9:$B$21,0)))
)</f>
        <v>0</v>
      </c>
      <c r="Q49" s="10">
        <f>IF($D49=0,0,$D49*
IFERROR(INDEX(Q$337:Q$373,MATCH($F49,$B$337:$B$373,0))/INDEX($D$337:$D$373,MATCH($F49,$B$337:$B$373,0)),
INDEX('Input-Func_Class'!N$9:N$21,MATCH($F49,'Input-Func_Class'!$B$9:$B$21,0)))
)</f>
        <v>0</v>
      </c>
      <c r="R49" s="10">
        <f>IF($D49=0,0,$D49*
IFERROR(INDEX(R$337:R$373,MATCH($F49,$B$337:$B$373,0))/INDEX($D$337:$D$373,MATCH($F49,$B$337:$B$373,0)),
INDEX('Input-Func_Class'!O$9:O$21,MATCH($F49,'Input-Func_Class'!$B$9:$B$21,0)))
)</f>
        <v>0</v>
      </c>
    </row>
    <row r="50" spans="1:18" outlineLevel="1">
      <c r="A50" s="31">
        <f>IF(ISBLANK('Input-Accounts'!A50),"",'Input-Accounts'!A50)</f>
        <v>42</v>
      </c>
      <c r="B50" s="53" t="str">
        <f>IF(ISBLANK('Input-Accounts'!B50),"",'Input-Accounts'!B50)</f>
        <v>OTHER EQUIP-OTHER COMMUNICATION</v>
      </c>
      <c r="C50" s="31">
        <f>IF(ISBLANK('Input-Accounts'!C50),"",'Input-Accounts'!C50)</f>
        <v>387.44</v>
      </c>
      <c r="D50" s="10">
        <f>'Input-Accounts'!$D50</f>
        <v>124678.76000000001</v>
      </c>
      <c r="E50" s="10">
        <f t="shared" si="3"/>
        <v>0</v>
      </c>
      <c r="F50" s="3" t="str">
        <f>IF(D50=0,"-",IF('Input-Accounts'!$E50&lt;&gt;0,'Input-Accounts'!$E50,'Input-Accounts'!$F50))</f>
        <v>INT_DISTPT_SUBTOTAL</v>
      </c>
      <c r="G50" s="10">
        <f>IF($D50=0,0,$D50*
IFERROR(INDEX(G$337:G$373,MATCH($F50,$B$337:$B$373,0))/INDEX($D$337:$D$373,MATCH($F50,$B$337:$B$373,0)),
INDEX('Input-Func_Class'!D$9:D$21,MATCH($F50,'Input-Func_Class'!$B$9:$B$21,0)))
)</f>
        <v>79415.746547762901</v>
      </c>
      <c r="H50" s="10">
        <f>IF($D50=0,0,$D50*
IFERROR(INDEX(H$337:H$373,MATCH($F50,$B$337:$B$373,0))/INDEX($D$337:$D$373,MATCH($F50,$B$337:$B$373,0)),
INDEX('Input-Func_Class'!E$9:E$21,MATCH($F50,'Input-Func_Class'!$B$9:$B$21,0)))
)</f>
        <v>45263.013452237101</v>
      </c>
      <c r="I50" s="10">
        <f>IF($D50=0,0,$D50*
IFERROR(INDEX(I$337:I$373,MATCH($F50,$B$337:$B$373,0))/INDEX($D$337:$D$373,MATCH($F50,$B$337:$B$373,0)),
INDEX('Input-Func_Class'!F$9:F$21,MATCH($F50,'Input-Func_Class'!$B$9:$B$21,0)))
)</f>
        <v>0</v>
      </c>
      <c r="J50" s="10">
        <f>IF($D50=0,0,$D50*
IFERROR(INDEX(J$337:J$373,MATCH($F50,$B$337:$B$373,0))/INDEX($D$337:$D$373,MATCH($F50,$B$337:$B$373,0)),
INDEX('Input-Func_Class'!G$9:G$21,MATCH($F50,'Input-Func_Class'!$B$9:$B$21,0)))
)</f>
        <v>0</v>
      </c>
      <c r="K50" s="10">
        <f>IF($D50=0,0,$D50*
IFERROR(INDEX(K$337:K$373,MATCH($F50,$B$337:$B$373,0))/INDEX($D$337:$D$373,MATCH($F50,$B$337:$B$373,0)),
INDEX('Input-Func_Class'!H$9:H$21,MATCH($F50,'Input-Func_Class'!$B$9:$B$21,0)))
)</f>
        <v>0</v>
      </c>
      <c r="L50" s="10">
        <f>IF($D50=0,0,$D50*
IFERROR(INDEX(L$337:L$373,MATCH($F50,$B$337:$B$373,0))/INDEX($D$337:$D$373,MATCH($F50,$B$337:$B$373,0)),
INDEX('Input-Func_Class'!I$9:I$21,MATCH($F50,'Input-Func_Class'!$B$9:$B$21,0)))
)</f>
        <v>0</v>
      </c>
      <c r="M50" s="10">
        <f>IF($D50=0,0,$D50*
IFERROR(INDEX(M$337:M$373,MATCH($F50,$B$337:$B$373,0))/INDEX($D$337:$D$373,MATCH($F50,$B$337:$B$373,0)),
INDEX('Input-Func_Class'!J$9:J$21,MATCH($F50,'Input-Func_Class'!$B$9:$B$21,0)))
)</f>
        <v>0</v>
      </c>
      <c r="N50" s="10">
        <f>IF($D50=0,0,$D50*
IFERROR(INDEX(N$337:N$373,MATCH($F50,$B$337:$B$373,0))/INDEX($D$337:$D$373,MATCH($F50,$B$337:$B$373,0)),
INDEX('Input-Func_Class'!K$9:K$21,MATCH($F50,'Input-Func_Class'!$B$9:$B$21,0)))
)</f>
        <v>0</v>
      </c>
      <c r="O50" s="10">
        <f>IF($D50=0,0,$D50*
IFERROR(INDEX(O$337:O$373,MATCH($F50,$B$337:$B$373,0))/INDEX($D$337:$D$373,MATCH($F50,$B$337:$B$373,0)),
INDEX('Input-Func_Class'!L$9:L$21,MATCH($F50,'Input-Func_Class'!$B$9:$B$21,0)))
)</f>
        <v>0</v>
      </c>
      <c r="P50" s="10">
        <f>IF($D50=0,0,$D50*
IFERROR(INDEX(P$337:P$373,MATCH($F50,$B$337:$B$373,0))/INDEX($D$337:$D$373,MATCH($F50,$B$337:$B$373,0)),
INDEX('Input-Func_Class'!M$9:M$21,MATCH($F50,'Input-Func_Class'!$B$9:$B$21,0)))
)</f>
        <v>0</v>
      </c>
      <c r="Q50" s="10">
        <f>IF($D50=0,0,$D50*
IFERROR(INDEX(Q$337:Q$373,MATCH($F50,$B$337:$B$373,0))/INDEX($D$337:$D$373,MATCH($F50,$B$337:$B$373,0)),
INDEX('Input-Func_Class'!N$9:N$21,MATCH($F50,'Input-Func_Class'!$B$9:$B$21,0)))
)</f>
        <v>0</v>
      </c>
      <c r="R50" s="10">
        <f>IF($D50=0,0,$D50*
IFERROR(INDEX(R$337:R$373,MATCH($F50,$B$337:$B$373,0))/INDEX($D$337:$D$373,MATCH($F50,$B$337:$B$373,0)),
INDEX('Input-Func_Class'!O$9:O$21,MATCH($F50,'Input-Func_Class'!$B$9:$B$21,0)))
)</f>
        <v>0</v>
      </c>
    </row>
    <row r="51" spans="1:18" outlineLevel="1">
      <c r="A51" s="31">
        <f>IF(ISBLANK('Input-Accounts'!A51),"",'Input-Accounts'!A51)</f>
        <v>43</v>
      </c>
      <c r="B51" s="53" t="str">
        <f>IF(ISBLANK('Input-Accounts'!B51),"",'Input-Accounts'!B51)</f>
        <v>OTHER EQUIP-TELEMETERING</v>
      </c>
      <c r="C51" s="31">
        <f>IF(ISBLANK('Input-Accounts'!C51),"",'Input-Accounts'!C51)</f>
        <v>387.45</v>
      </c>
      <c r="D51" s="10">
        <f>'Input-Accounts'!$D51</f>
        <v>6532093.9123076955</v>
      </c>
      <c r="E51" s="10">
        <f t="shared" ref="E51" si="18">IFERROR(IF(D51="",0,IF(D51=0,0,IF(ABS(D51-SUM($G51:$R51))&lt;Check_Limit,0,1))),1)</f>
        <v>0</v>
      </c>
      <c r="F51" s="3" t="str">
        <f>IF(D51=0,"-",IF('Input-Accounts'!$E51&lt;&gt;0,'Input-Accounts'!$E51,'Input-Accounts'!$F51))</f>
        <v>INT_DISTPT_SUBTOTAL</v>
      </c>
      <c r="G51" s="10">
        <f>IF($D51=0,0,$D51*
IFERROR(INDEX(G$337:G$373,MATCH($F51,$B$337:$B$373,0))/INDEX($D$337:$D$373,MATCH($F51,$B$337:$B$373,0)),
INDEX('Input-Func_Class'!D$9:D$21,MATCH($F51,'Input-Func_Class'!$B$9:$B$21,0)))
)</f>
        <v>4160701.5867499234</v>
      </c>
      <c r="H51" s="10">
        <f>IF($D51=0,0,$D51*
IFERROR(INDEX(H$337:H$373,MATCH($F51,$B$337:$B$373,0))/INDEX($D$337:$D$373,MATCH($F51,$B$337:$B$373,0)),
INDEX('Input-Func_Class'!E$9:E$21,MATCH($F51,'Input-Func_Class'!$B$9:$B$21,0)))
)</f>
        <v>2371392.3255577716</v>
      </c>
      <c r="I51" s="10">
        <f>IF($D51=0,0,$D51*
IFERROR(INDEX(I$337:I$373,MATCH($F51,$B$337:$B$373,0))/INDEX($D$337:$D$373,MATCH($F51,$B$337:$B$373,0)),
INDEX('Input-Func_Class'!F$9:F$21,MATCH($F51,'Input-Func_Class'!$B$9:$B$21,0)))
)</f>
        <v>0</v>
      </c>
      <c r="J51" s="10">
        <f>IF($D51=0,0,$D51*
IFERROR(INDEX(J$337:J$373,MATCH($F51,$B$337:$B$373,0))/INDEX($D$337:$D$373,MATCH($F51,$B$337:$B$373,0)),
INDEX('Input-Func_Class'!G$9:G$21,MATCH($F51,'Input-Func_Class'!$B$9:$B$21,0)))
)</f>
        <v>0</v>
      </c>
      <c r="K51" s="10">
        <f>IF($D51=0,0,$D51*
IFERROR(INDEX(K$337:K$373,MATCH($F51,$B$337:$B$373,0))/INDEX($D$337:$D$373,MATCH($F51,$B$337:$B$373,0)),
INDEX('Input-Func_Class'!H$9:H$21,MATCH($F51,'Input-Func_Class'!$B$9:$B$21,0)))
)</f>
        <v>0</v>
      </c>
      <c r="L51" s="10">
        <f>IF($D51=0,0,$D51*
IFERROR(INDEX(L$337:L$373,MATCH($F51,$B$337:$B$373,0))/INDEX($D$337:$D$373,MATCH($F51,$B$337:$B$373,0)),
INDEX('Input-Func_Class'!I$9:I$21,MATCH($F51,'Input-Func_Class'!$B$9:$B$21,0)))
)</f>
        <v>0</v>
      </c>
      <c r="M51" s="10">
        <f>IF($D51=0,0,$D51*
IFERROR(INDEX(M$337:M$373,MATCH($F51,$B$337:$B$373,0))/INDEX($D$337:$D$373,MATCH($F51,$B$337:$B$373,0)),
INDEX('Input-Func_Class'!J$9:J$21,MATCH($F51,'Input-Func_Class'!$B$9:$B$21,0)))
)</f>
        <v>0</v>
      </c>
      <c r="N51" s="10">
        <f>IF($D51=0,0,$D51*
IFERROR(INDEX(N$337:N$373,MATCH($F51,$B$337:$B$373,0))/INDEX($D$337:$D$373,MATCH($F51,$B$337:$B$373,0)),
INDEX('Input-Func_Class'!K$9:K$21,MATCH($F51,'Input-Func_Class'!$B$9:$B$21,0)))
)</f>
        <v>0</v>
      </c>
      <c r="O51" s="10">
        <f>IF($D51=0,0,$D51*
IFERROR(INDEX(O$337:O$373,MATCH($F51,$B$337:$B$373,0))/INDEX($D$337:$D$373,MATCH($F51,$B$337:$B$373,0)),
INDEX('Input-Func_Class'!L$9:L$21,MATCH($F51,'Input-Func_Class'!$B$9:$B$21,0)))
)</f>
        <v>0</v>
      </c>
      <c r="P51" s="10">
        <f>IF($D51=0,0,$D51*
IFERROR(INDEX(P$337:P$373,MATCH($F51,$B$337:$B$373,0))/INDEX($D$337:$D$373,MATCH($F51,$B$337:$B$373,0)),
INDEX('Input-Func_Class'!M$9:M$21,MATCH($F51,'Input-Func_Class'!$B$9:$B$21,0)))
)</f>
        <v>0</v>
      </c>
      <c r="Q51" s="10">
        <f>IF($D51=0,0,$D51*
IFERROR(INDEX(Q$337:Q$373,MATCH($F51,$B$337:$B$373,0))/INDEX($D$337:$D$373,MATCH($F51,$B$337:$B$373,0)),
INDEX('Input-Func_Class'!N$9:N$21,MATCH($F51,'Input-Func_Class'!$B$9:$B$21,0)))
)</f>
        <v>0</v>
      </c>
      <c r="R51" s="10">
        <f>IF($D51=0,0,$D51*
IFERROR(INDEX(R$337:R$373,MATCH($F51,$B$337:$B$373,0))/INDEX($D$337:$D$373,MATCH($F51,$B$337:$B$373,0)),
INDEX('Input-Func_Class'!O$9:O$21,MATCH($F51,'Input-Func_Class'!$B$9:$B$21,0)))
)</f>
        <v>0</v>
      </c>
    </row>
    <row r="52" spans="1:18" outlineLevel="1">
      <c r="A52" s="31">
        <f>IF(ISBLANK('Input-Accounts'!A52),"",'Input-Accounts'!A52)</f>
        <v>44</v>
      </c>
      <c r="B52" s="53" t="str">
        <f>IF(ISBLANK('Input-Accounts'!B52),"",'Input-Accounts'!B52)</f>
        <v>OTHER EQUIP-CUST INFO SERVICE</v>
      </c>
      <c r="C52" s="31">
        <f>IF(ISBLANK('Input-Accounts'!C52),"",'Input-Accounts'!C52)</f>
        <v>387.46</v>
      </c>
      <c r="D52" s="10">
        <f>'Input-Accounts'!$D52</f>
        <v>113644.46999999999</v>
      </c>
      <c r="E52" s="10">
        <f t="shared" si="3"/>
        <v>0</v>
      </c>
      <c r="F52" s="3" t="str">
        <f>IF(D52=0,"-",IF('Input-Accounts'!$E52&lt;&gt;0,'Input-Accounts'!$E52,'Input-Accounts'!$F52))</f>
        <v>INT_DISTPT_SUBTOTAL</v>
      </c>
      <c r="G52" s="10">
        <f>IF($D52=0,0,$D52*
IFERROR(INDEX(G$337:G$373,MATCH($F52,$B$337:$B$373,0))/INDEX($D$337:$D$373,MATCH($F52,$B$337:$B$373,0)),
INDEX('Input-Func_Class'!D$9:D$21,MATCH($F52,'Input-Func_Class'!$B$9:$B$21,0)))
)</f>
        <v>72387.313012054685</v>
      </c>
      <c r="H52" s="10">
        <f>IF($D52=0,0,$D52*
IFERROR(INDEX(H$337:H$373,MATCH($F52,$B$337:$B$373,0))/INDEX($D$337:$D$373,MATCH($F52,$B$337:$B$373,0)),
INDEX('Input-Func_Class'!E$9:E$21,MATCH($F52,'Input-Func_Class'!$B$9:$B$21,0)))
)</f>
        <v>41257.156987945302</v>
      </c>
      <c r="I52" s="10">
        <f>IF($D52=0,0,$D52*
IFERROR(INDEX(I$337:I$373,MATCH($F52,$B$337:$B$373,0))/INDEX($D$337:$D$373,MATCH($F52,$B$337:$B$373,0)),
INDEX('Input-Func_Class'!F$9:F$21,MATCH($F52,'Input-Func_Class'!$B$9:$B$21,0)))
)</f>
        <v>0</v>
      </c>
      <c r="J52" s="10">
        <f>IF($D52=0,0,$D52*
IFERROR(INDEX(J$337:J$373,MATCH($F52,$B$337:$B$373,0))/INDEX($D$337:$D$373,MATCH($F52,$B$337:$B$373,0)),
INDEX('Input-Func_Class'!G$9:G$21,MATCH($F52,'Input-Func_Class'!$B$9:$B$21,0)))
)</f>
        <v>0</v>
      </c>
      <c r="K52" s="10">
        <f>IF($D52=0,0,$D52*
IFERROR(INDEX(K$337:K$373,MATCH($F52,$B$337:$B$373,0))/INDEX($D$337:$D$373,MATCH($F52,$B$337:$B$373,0)),
INDEX('Input-Func_Class'!H$9:H$21,MATCH($F52,'Input-Func_Class'!$B$9:$B$21,0)))
)</f>
        <v>0</v>
      </c>
      <c r="L52" s="10">
        <f>IF($D52=0,0,$D52*
IFERROR(INDEX(L$337:L$373,MATCH($F52,$B$337:$B$373,0))/INDEX($D$337:$D$373,MATCH($F52,$B$337:$B$373,0)),
INDEX('Input-Func_Class'!I$9:I$21,MATCH($F52,'Input-Func_Class'!$B$9:$B$21,0)))
)</f>
        <v>0</v>
      </c>
      <c r="M52" s="10">
        <f>IF($D52=0,0,$D52*
IFERROR(INDEX(M$337:M$373,MATCH($F52,$B$337:$B$373,0))/INDEX($D$337:$D$373,MATCH($F52,$B$337:$B$373,0)),
INDEX('Input-Func_Class'!J$9:J$21,MATCH($F52,'Input-Func_Class'!$B$9:$B$21,0)))
)</f>
        <v>0</v>
      </c>
      <c r="N52" s="10">
        <f>IF($D52=0,0,$D52*
IFERROR(INDEX(N$337:N$373,MATCH($F52,$B$337:$B$373,0))/INDEX($D$337:$D$373,MATCH($F52,$B$337:$B$373,0)),
INDEX('Input-Func_Class'!K$9:K$21,MATCH($F52,'Input-Func_Class'!$B$9:$B$21,0)))
)</f>
        <v>0</v>
      </c>
      <c r="O52" s="10">
        <f>IF($D52=0,0,$D52*
IFERROR(INDEX(O$337:O$373,MATCH($F52,$B$337:$B$373,0))/INDEX($D$337:$D$373,MATCH($F52,$B$337:$B$373,0)),
INDEX('Input-Func_Class'!L$9:L$21,MATCH($F52,'Input-Func_Class'!$B$9:$B$21,0)))
)</f>
        <v>0</v>
      </c>
      <c r="P52" s="10">
        <f>IF($D52=0,0,$D52*
IFERROR(INDEX(P$337:P$373,MATCH($F52,$B$337:$B$373,0))/INDEX($D$337:$D$373,MATCH($F52,$B$337:$B$373,0)),
INDEX('Input-Func_Class'!M$9:M$21,MATCH($F52,'Input-Func_Class'!$B$9:$B$21,0)))
)</f>
        <v>0</v>
      </c>
      <c r="Q52" s="10">
        <f>IF($D52=0,0,$D52*
IFERROR(INDEX(Q$337:Q$373,MATCH($F52,$B$337:$B$373,0))/INDEX($D$337:$D$373,MATCH($F52,$B$337:$B$373,0)),
INDEX('Input-Func_Class'!N$9:N$21,MATCH($F52,'Input-Func_Class'!$B$9:$B$21,0)))
)</f>
        <v>0</v>
      </c>
      <c r="R52" s="10">
        <f>IF($D52=0,0,$D52*
IFERROR(INDEX(R$337:R$373,MATCH($F52,$B$337:$B$373,0))/INDEX($D$337:$D$373,MATCH($F52,$B$337:$B$373,0)),
INDEX('Input-Func_Class'!O$9:O$21,MATCH($F52,'Input-Func_Class'!$B$9:$B$21,0)))
)</f>
        <v>0</v>
      </c>
    </row>
    <row r="53" spans="1:18" outlineLevel="1">
      <c r="A53" s="31">
        <f>IF(ISBLANK('Input-Accounts'!A53),"",'Input-Accounts'!A53)</f>
        <v>45</v>
      </c>
      <c r="B53" s="53" t="str">
        <f>IF(ISBLANK('Input-Accounts'!B53),"",'Input-Accounts'!B53)</f>
        <v>GPS PIPE LOCATORS</v>
      </c>
      <c r="C53" s="31">
        <f>IF(ISBLANK('Input-Accounts'!C53),"",'Input-Accounts'!C53)</f>
        <v>387.5</v>
      </c>
      <c r="D53" s="10">
        <f>'Input-Accounts'!$D53</f>
        <v>238072.68999999997</v>
      </c>
      <c r="E53" s="10">
        <f t="shared" ref="E53" si="19">IFERROR(IF(D53="",0,IF(D53=0,0,IF(ABS(D53-SUM($G53:$R53))&lt;Check_Limit,0,1))),1)</f>
        <v>0</v>
      </c>
      <c r="F53" s="3" t="str">
        <f>IF(D53=0,"-",IF('Input-Accounts'!$E53&lt;&gt;0,'Input-Accounts'!$E53,'Input-Accounts'!$F53))</f>
        <v>INT_DISTPT_SUBTOTAL</v>
      </c>
      <c r="G53" s="10">
        <f>IF($D53=0,0,$D53*
IFERROR(INDEX(G$337:G$373,MATCH($F53,$B$337:$B$373,0))/INDEX($D$337:$D$373,MATCH($F53,$B$337:$B$373,0)),
INDEX('Input-Func_Class'!D$9:D$21,MATCH($F53,'Input-Func_Class'!$B$9:$B$21,0)))
)</f>
        <v>151643.47487081299</v>
      </c>
      <c r="H53" s="10">
        <f>IF($D53=0,0,$D53*
IFERROR(INDEX(H$337:H$373,MATCH($F53,$B$337:$B$373,0))/INDEX($D$337:$D$373,MATCH($F53,$B$337:$B$373,0)),
INDEX('Input-Func_Class'!E$9:E$21,MATCH($F53,'Input-Func_Class'!$B$9:$B$21,0)))
)</f>
        <v>86429.215129186981</v>
      </c>
      <c r="I53" s="10">
        <f>IF($D53=0,0,$D53*
IFERROR(INDEX(I$337:I$373,MATCH($F53,$B$337:$B$373,0))/INDEX($D$337:$D$373,MATCH($F53,$B$337:$B$373,0)),
INDEX('Input-Func_Class'!F$9:F$21,MATCH($F53,'Input-Func_Class'!$B$9:$B$21,0)))
)</f>
        <v>0</v>
      </c>
      <c r="J53" s="10">
        <f>IF($D53=0,0,$D53*
IFERROR(INDEX(J$337:J$373,MATCH($F53,$B$337:$B$373,0))/INDEX($D$337:$D$373,MATCH($F53,$B$337:$B$373,0)),
INDEX('Input-Func_Class'!G$9:G$21,MATCH($F53,'Input-Func_Class'!$B$9:$B$21,0)))
)</f>
        <v>0</v>
      </c>
      <c r="K53" s="10">
        <f>IF($D53=0,0,$D53*
IFERROR(INDEX(K$337:K$373,MATCH($F53,$B$337:$B$373,0))/INDEX($D$337:$D$373,MATCH($F53,$B$337:$B$373,0)),
INDEX('Input-Func_Class'!H$9:H$21,MATCH($F53,'Input-Func_Class'!$B$9:$B$21,0)))
)</f>
        <v>0</v>
      </c>
      <c r="L53" s="10">
        <f>IF($D53=0,0,$D53*
IFERROR(INDEX(L$337:L$373,MATCH($F53,$B$337:$B$373,0))/INDEX($D$337:$D$373,MATCH($F53,$B$337:$B$373,0)),
INDEX('Input-Func_Class'!I$9:I$21,MATCH($F53,'Input-Func_Class'!$B$9:$B$21,0)))
)</f>
        <v>0</v>
      </c>
      <c r="M53" s="10">
        <f>IF($D53=0,0,$D53*
IFERROR(INDEX(M$337:M$373,MATCH($F53,$B$337:$B$373,0))/INDEX($D$337:$D$373,MATCH($F53,$B$337:$B$373,0)),
INDEX('Input-Func_Class'!J$9:J$21,MATCH($F53,'Input-Func_Class'!$B$9:$B$21,0)))
)</f>
        <v>0</v>
      </c>
      <c r="N53" s="10">
        <f>IF($D53=0,0,$D53*
IFERROR(INDEX(N$337:N$373,MATCH($F53,$B$337:$B$373,0))/INDEX($D$337:$D$373,MATCH($F53,$B$337:$B$373,0)),
INDEX('Input-Func_Class'!K$9:K$21,MATCH($F53,'Input-Func_Class'!$B$9:$B$21,0)))
)</f>
        <v>0</v>
      </c>
      <c r="O53" s="10">
        <f>IF($D53=0,0,$D53*
IFERROR(INDEX(O$337:O$373,MATCH($F53,$B$337:$B$373,0))/INDEX($D$337:$D$373,MATCH($F53,$B$337:$B$373,0)),
INDEX('Input-Func_Class'!L$9:L$21,MATCH($F53,'Input-Func_Class'!$B$9:$B$21,0)))
)</f>
        <v>0</v>
      </c>
      <c r="P53" s="10">
        <f>IF($D53=0,0,$D53*
IFERROR(INDEX(P$337:P$373,MATCH($F53,$B$337:$B$373,0))/INDEX($D$337:$D$373,MATCH($F53,$B$337:$B$373,0)),
INDEX('Input-Func_Class'!M$9:M$21,MATCH($F53,'Input-Func_Class'!$B$9:$B$21,0)))
)</f>
        <v>0</v>
      </c>
      <c r="Q53" s="10">
        <f>IF($D53=0,0,$D53*
IFERROR(INDEX(Q$337:Q$373,MATCH($F53,$B$337:$B$373,0))/INDEX($D$337:$D$373,MATCH($F53,$B$337:$B$373,0)),
INDEX('Input-Func_Class'!N$9:N$21,MATCH($F53,'Input-Func_Class'!$B$9:$B$21,0)))
)</f>
        <v>0</v>
      </c>
      <c r="R53" s="10">
        <f>IF($D53=0,0,$D53*
IFERROR(INDEX(R$337:R$373,MATCH($F53,$B$337:$B$373,0))/INDEX($D$337:$D$373,MATCH($F53,$B$337:$B$373,0)),
INDEX('Input-Func_Class'!O$9:O$21,MATCH($F53,'Input-Func_Class'!$B$9:$B$21,0)))
)</f>
        <v>0</v>
      </c>
    </row>
    <row r="54" spans="1:18" outlineLevel="1">
      <c r="A54" s="31">
        <f>IF(ISBLANK('Input-Accounts'!A54),"",'Input-Accounts'!A54)</f>
        <v>46</v>
      </c>
      <c r="B54" t="str">
        <f>IF(ISBLANK('Input-Accounts'!B54),"",'Input-Accounts'!B54)</f>
        <v>Subtotal - Distribution Plant</v>
      </c>
      <c r="C54" s="31" t="str">
        <f>IF(ISBLANK('Input-Accounts'!C54),"",'Input-Accounts'!C54)</f>
        <v/>
      </c>
      <c r="D54" s="123">
        <f>SUBTOTAL(9,D20:D53)</f>
        <v>747563541.26499641</v>
      </c>
      <c r="E54" s="10">
        <f t="shared" ref="E54:E84" si="20">IFERROR(IF(D54="",0,IF(D54=0,0,IF(ABS(D54-SUM($G54:$R54))&lt;Check_Limit,0,1))),1)</f>
        <v>0</v>
      </c>
      <c r="G54" s="123">
        <f t="shared" ref="G54:R54" si="21">SUBTOTAL(9,G20:G53)</f>
        <v>476170253.22876996</v>
      </c>
      <c r="H54" s="123">
        <f t="shared" si="21"/>
        <v>271393288.03622639</v>
      </c>
      <c r="I54" s="123">
        <f t="shared" si="21"/>
        <v>0</v>
      </c>
      <c r="J54" s="123">
        <f t="shared" si="21"/>
        <v>0</v>
      </c>
      <c r="K54" s="123">
        <f t="shared" si="21"/>
        <v>0</v>
      </c>
      <c r="L54" s="123">
        <f t="shared" si="21"/>
        <v>0</v>
      </c>
      <c r="M54" s="123">
        <f t="shared" si="21"/>
        <v>0</v>
      </c>
      <c r="N54" s="123">
        <f t="shared" si="21"/>
        <v>0</v>
      </c>
      <c r="O54" s="123">
        <f t="shared" si="21"/>
        <v>0</v>
      </c>
      <c r="P54" s="123">
        <f t="shared" si="21"/>
        <v>0</v>
      </c>
      <c r="Q54" s="123">
        <f t="shared" si="21"/>
        <v>0</v>
      </c>
      <c r="R54" s="123">
        <f t="shared" si="21"/>
        <v>0</v>
      </c>
    </row>
    <row r="55" spans="1:18" outlineLevel="1">
      <c r="A55" s="31" t="str">
        <f>IF(ISBLANK('Input-Accounts'!A55),"",'Input-Accounts'!A55)</f>
        <v/>
      </c>
      <c r="B55" s="53" t="str">
        <f>IF(ISBLANK('Input-Accounts'!B55),"",'Input-Accounts'!B55)</f>
        <v/>
      </c>
      <c r="C55" s="31" t="str">
        <f>IF(ISBLANK('Input-Accounts'!C55),"",'Input-Accounts'!C55)</f>
        <v/>
      </c>
      <c r="D55" s="10"/>
      <c r="E55" s="10">
        <f t="shared" ref="E55:E71" si="22">IFERROR(IF(D55="",0,IF(D55=0,0,IF(ABS(D55-SUM($G55:$R55))&lt;Check_Limit,0,1))),1)</f>
        <v>0</v>
      </c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</row>
    <row r="56" spans="1:18" outlineLevel="1">
      <c r="A56" s="31">
        <f>IF(ISBLANK('Input-Accounts'!A56),"",'Input-Accounts'!A56)</f>
        <v>47</v>
      </c>
      <c r="B56" s="1" t="str">
        <f>IF(ISBLANK('Input-Accounts'!B56),"",'Input-Accounts'!B56)</f>
        <v>General Plant</v>
      </c>
      <c r="C56" s="31" t="str">
        <f>IF(ISBLANK('Input-Accounts'!C56),"",'Input-Accounts'!C56)</f>
        <v/>
      </c>
      <c r="D56" s="10"/>
      <c r="E56" s="10">
        <f t="shared" si="22"/>
        <v>0</v>
      </c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</row>
    <row r="57" spans="1:18" outlineLevel="1">
      <c r="A57" s="31">
        <f>IF(ISBLANK('Input-Accounts'!A57),"",'Input-Accounts'!A57)</f>
        <v>48</v>
      </c>
      <c r="B57" s="53" t="str">
        <f>IF(ISBLANK('Input-Accounts'!B57),"",'Input-Accounts'!B57)</f>
        <v>OFFICE FURN &amp; EQUIP-UNSPECIFIED</v>
      </c>
      <c r="C57" s="31">
        <f>IF(ISBLANK('Input-Accounts'!C57),"",'Input-Accounts'!C57)</f>
        <v>391.1</v>
      </c>
      <c r="D57" s="10">
        <f>'Input-Accounts'!$D57</f>
        <v>921741.33000000007</v>
      </c>
      <c r="E57" s="10">
        <f t="shared" si="22"/>
        <v>0</v>
      </c>
      <c r="F57" s="3" t="str">
        <f>IF(D57=0,"-",IF('Input-Accounts'!$E57&lt;&gt;0,'Input-Accounts'!$E57,'Input-Accounts'!$F57))</f>
        <v>INT_DISTPT_SUBTOTAL</v>
      </c>
      <c r="G57" s="10">
        <f>IF($D57=0,0,$D57*
IFERROR(INDEX(G$337:G$373,MATCH($F57,$B$337:$B$373,0))/INDEX($D$337:$D$373,MATCH($F57,$B$337:$B$373,0)),
INDEX('Input-Func_Class'!D$9:D$21,MATCH($F57,'Input-Func_Class'!$B$9:$B$21,0)))
)</f>
        <v>587115.04546466365</v>
      </c>
      <c r="H57" s="10">
        <f>IF($D57=0,0,$D57*
IFERROR(INDEX(H$337:H$373,MATCH($F57,$B$337:$B$373,0))/INDEX($D$337:$D$373,MATCH($F57,$B$337:$B$373,0)),
INDEX('Input-Func_Class'!E$9:E$21,MATCH($F57,'Input-Func_Class'!$B$9:$B$21,0)))
)</f>
        <v>334626.28453533642</v>
      </c>
      <c r="I57" s="10">
        <f>IF($D57=0,0,$D57*
IFERROR(INDEX(I$337:I$373,MATCH($F57,$B$337:$B$373,0))/INDEX($D$337:$D$373,MATCH($F57,$B$337:$B$373,0)),
INDEX('Input-Func_Class'!F$9:F$21,MATCH($F57,'Input-Func_Class'!$B$9:$B$21,0)))
)</f>
        <v>0</v>
      </c>
      <c r="J57" s="10">
        <f>IF($D57=0,0,$D57*
IFERROR(INDEX(J$337:J$373,MATCH($F57,$B$337:$B$373,0))/INDEX($D$337:$D$373,MATCH($F57,$B$337:$B$373,0)),
INDEX('Input-Func_Class'!G$9:G$21,MATCH($F57,'Input-Func_Class'!$B$9:$B$21,0)))
)</f>
        <v>0</v>
      </c>
      <c r="K57" s="10">
        <f>IF($D57=0,0,$D57*
IFERROR(INDEX(K$337:K$373,MATCH($F57,$B$337:$B$373,0))/INDEX($D$337:$D$373,MATCH($F57,$B$337:$B$373,0)),
INDEX('Input-Func_Class'!H$9:H$21,MATCH($F57,'Input-Func_Class'!$B$9:$B$21,0)))
)</f>
        <v>0</v>
      </c>
      <c r="L57" s="10">
        <f>IF($D57=0,0,$D57*
IFERROR(INDEX(L$337:L$373,MATCH($F57,$B$337:$B$373,0))/INDEX($D$337:$D$373,MATCH($F57,$B$337:$B$373,0)),
INDEX('Input-Func_Class'!I$9:I$21,MATCH($F57,'Input-Func_Class'!$B$9:$B$21,0)))
)</f>
        <v>0</v>
      </c>
      <c r="M57" s="10">
        <f>IF($D57=0,0,$D57*
IFERROR(INDEX(M$337:M$373,MATCH($F57,$B$337:$B$373,0))/INDEX($D$337:$D$373,MATCH($F57,$B$337:$B$373,0)),
INDEX('Input-Func_Class'!J$9:J$21,MATCH($F57,'Input-Func_Class'!$B$9:$B$21,0)))
)</f>
        <v>0</v>
      </c>
      <c r="N57" s="10">
        <f>IF($D57=0,0,$D57*
IFERROR(INDEX(N$337:N$373,MATCH($F57,$B$337:$B$373,0))/INDEX($D$337:$D$373,MATCH($F57,$B$337:$B$373,0)),
INDEX('Input-Func_Class'!K$9:K$21,MATCH($F57,'Input-Func_Class'!$B$9:$B$21,0)))
)</f>
        <v>0</v>
      </c>
      <c r="O57" s="10">
        <f>IF($D57=0,0,$D57*
IFERROR(INDEX(O$337:O$373,MATCH($F57,$B$337:$B$373,0))/INDEX($D$337:$D$373,MATCH($F57,$B$337:$B$373,0)),
INDEX('Input-Func_Class'!L$9:L$21,MATCH($F57,'Input-Func_Class'!$B$9:$B$21,0)))
)</f>
        <v>0</v>
      </c>
      <c r="P57" s="10">
        <f>IF($D57=0,0,$D57*
IFERROR(INDEX(P$337:P$373,MATCH($F57,$B$337:$B$373,0))/INDEX($D$337:$D$373,MATCH($F57,$B$337:$B$373,0)),
INDEX('Input-Func_Class'!M$9:M$21,MATCH($F57,'Input-Func_Class'!$B$9:$B$21,0)))
)</f>
        <v>0</v>
      </c>
      <c r="Q57" s="10">
        <f>IF($D57=0,0,$D57*
IFERROR(INDEX(Q$337:Q$373,MATCH($F57,$B$337:$B$373,0))/INDEX($D$337:$D$373,MATCH($F57,$B$337:$B$373,0)),
INDEX('Input-Func_Class'!N$9:N$21,MATCH($F57,'Input-Func_Class'!$B$9:$B$21,0)))
)</f>
        <v>0</v>
      </c>
      <c r="R57" s="10">
        <f>IF($D57=0,0,$D57*
IFERROR(INDEX(R$337:R$373,MATCH($F57,$B$337:$B$373,0))/INDEX($D$337:$D$373,MATCH($F57,$B$337:$B$373,0)),
INDEX('Input-Func_Class'!O$9:O$21,MATCH($F57,'Input-Func_Class'!$B$9:$B$21,0)))
)</f>
        <v>0</v>
      </c>
    </row>
    <row r="58" spans="1:18" outlineLevel="1">
      <c r="A58" s="31">
        <f>IF(ISBLANK('Input-Accounts'!A58),"",'Input-Accounts'!A58)</f>
        <v>49</v>
      </c>
      <c r="B58" s="53" t="str">
        <f>IF(ISBLANK('Input-Accounts'!B58),"",'Input-Accounts'!B58)</f>
        <v xml:space="preserve">OFFICE FURN &amp; EQUIP-DATA HANDLING </v>
      </c>
      <c r="C58" s="31">
        <f>IF(ISBLANK('Input-Accounts'!C58),"",'Input-Accounts'!C58)</f>
        <v>391.11</v>
      </c>
      <c r="D58" s="10">
        <f>'Input-Accounts'!$D58</f>
        <v>0</v>
      </c>
      <c r="E58" s="10">
        <f t="shared" si="22"/>
        <v>0</v>
      </c>
      <c r="F58" s="3" t="str">
        <f>IF(D58=0,"-",IF('Input-Accounts'!$E58&lt;&gt;0,'Input-Accounts'!$E58,'Input-Accounts'!$F58))</f>
        <v>-</v>
      </c>
      <c r="G58" s="10">
        <f>IF($D58=0,0,$D58*
IFERROR(INDEX(G$337:G$373,MATCH($F58,$B$337:$B$373,0))/INDEX($D$337:$D$373,MATCH($F58,$B$337:$B$373,0)),
INDEX('Input-Func_Class'!D$9:D$21,MATCH($F58,'Input-Func_Class'!$B$9:$B$21,0)))
)</f>
        <v>0</v>
      </c>
      <c r="H58" s="10">
        <f>IF($D58=0,0,$D58*
IFERROR(INDEX(H$337:H$373,MATCH($F58,$B$337:$B$373,0))/INDEX($D$337:$D$373,MATCH($F58,$B$337:$B$373,0)),
INDEX('Input-Func_Class'!E$9:E$21,MATCH($F58,'Input-Func_Class'!$B$9:$B$21,0)))
)</f>
        <v>0</v>
      </c>
      <c r="I58" s="10">
        <f>IF($D58=0,0,$D58*
IFERROR(INDEX(I$337:I$373,MATCH($F58,$B$337:$B$373,0))/INDEX($D$337:$D$373,MATCH($F58,$B$337:$B$373,0)),
INDEX('Input-Func_Class'!F$9:F$21,MATCH($F58,'Input-Func_Class'!$B$9:$B$21,0)))
)</f>
        <v>0</v>
      </c>
      <c r="J58" s="10">
        <f>IF($D58=0,0,$D58*
IFERROR(INDEX(J$337:J$373,MATCH($F58,$B$337:$B$373,0))/INDEX($D$337:$D$373,MATCH($F58,$B$337:$B$373,0)),
INDEX('Input-Func_Class'!G$9:G$21,MATCH($F58,'Input-Func_Class'!$B$9:$B$21,0)))
)</f>
        <v>0</v>
      </c>
      <c r="K58" s="10">
        <f>IF($D58=0,0,$D58*
IFERROR(INDEX(K$337:K$373,MATCH($F58,$B$337:$B$373,0))/INDEX($D$337:$D$373,MATCH($F58,$B$337:$B$373,0)),
INDEX('Input-Func_Class'!H$9:H$21,MATCH($F58,'Input-Func_Class'!$B$9:$B$21,0)))
)</f>
        <v>0</v>
      </c>
      <c r="L58" s="10">
        <f>IF($D58=0,0,$D58*
IFERROR(INDEX(L$337:L$373,MATCH($F58,$B$337:$B$373,0))/INDEX($D$337:$D$373,MATCH($F58,$B$337:$B$373,0)),
INDEX('Input-Func_Class'!I$9:I$21,MATCH($F58,'Input-Func_Class'!$B$9:$B$21,0)))
)</f>
        <v>0</v>
      </c>
      <c r="M58" s="10">
        <f>IF($D58=0,0,$D58*
IFERROR(INDEX(M$337:M$373,MATCH($F58,$B$337:$B$373,0))/INDEX($D$337:$D$373,MATCH($F58,$B$337:$B$373,0)),
INDEX('Input-Func_Class'!J$9:J$21,MATCH($F58,'Input-Func_Class'!$B$9:$B$21,0)))
)</f>
        <v>0</v>
      </c>
      <c r="N58" s="10">
        <f>IF($D58=0,0,$D58*
IFERROR(INDEX(N$337:N$373,MATCH($F58,$B$337:$B$373,0))/INDEX($D$337:$D$373,MATCH($F58,$B$337:$B$373,0)),
INDEX('Input-Func_Class'!K$9:K$21,MATCH($F58,'Input-Func_Class'!$B$9:$B$21,0)))
)</f>
        <v>0</v>
      </c>
      <c r="O58" s="10">
        <f>IF($D58=0,0,$D58*
IFERROR(INDEX(O$337:O$373,MATCH($F58,$B$337:$B$373,0))/INDEX($D$337:$D$373,MATCH($F58,$B$337:$B$373,0)),
INDEX('Input-Func_Class'!L$9:L$21,MATCH($F58,'Input-Func_Class'!$B$9:$B$21,0)))
)</f>
        <v>0</v>
      </c>
      <c r="P58" s="10">
        <f>IF($D58=0,0,$D58*
IFERROR(INDEX(P$337:P$373,MATCH($F58,$B$337:$B$373,0))/INDEX($D$337:$D$373,MATCH($F58,$B$337:$B$373,0)),
INDEX('Input-Func_Class'!M$9:M$21,MATCH($F58,'Input-Func_Class'!$B$9:$B$21,0)))
)</f>
        <v>0</v>
      </c>
      <c r="Q58" s="10">
        <f>IF($D58=0,0,$D58*
IFERROR(INDEX(Q$337:Q$373,MATCH($F58,$B$337:$B$373,0))/INDEX($D$337:$D$373,MATCH($F58,$B$337:$B$373,0)),
INDEX('Input-Func_Class'!N$9:N$21,MATCH($F58,'Input-Func_Class'!$B$9:$B$21,0)))
)</f>
        <v>0</v>
      </c>
      <c r="R58" s="10">
        <f>IF($D58=0,0,$D58*
IFERROR(INDEX(R$337:R$373,MATCH($F58,$B$337:$B$373,0))/INDEX($D$337:$D$373,MATCH($F58,$B$337:$B$373,0)),
INDEX('Input-Func_Class'!O$9:O$21,MATCH($F58,'Input-Func_Class'!$B$9:$B$21,0)))
)</f>
        <v>0</v>
      </c>
    </row>
    <row r="59" spans="1:18" outlineLevel="1">
      <c r="A59" s="31">
        <f>IF(ISBLANK('Input-Accounts'!A59),"",'Input-Accounts'!A59)</f>
        <v>50</v>
      </c>
      <c r="B59" s="53" t="str">
        <f>IF(ISBLANK('Input-Accounts'!B59),"",'Input-Accounts'!B59)</f>
        <v>OFFICE FURN &amp; EQUIP-INFO SYSTEMS</v>
      </c>
      <c r="C59" s="31">
        <f>IF(ISBLANK('Input-Accounts'!C59),"",'Input-Accounts'!C59)</f>
        <v>391.12</v>
      </c>
      <c r="D59" s="10">
        <f>'Input-Accounts'!$D59</f>
        <v>37129.580000000009</v>
      </c>
      <c r="E59" s="10">
        <f t="shared" si="22"/>
        <v>0</v>
      </c>
      <c r="F59" s="3" t="str">
        <f>IF(D59=0,"-",IF('Input-Accounts'!$E59&lt;&gt;0,'Input-Accounts'!$E59,'Input-Accounts'!$F59))</f>
        <v>INT_DISTPT_SUBTOTAL</v>
      </c>
      <c r="G59" s="10">
        <f>IF($D59=0,0,$D59*
IFERROR(INDEX(G$337:G$373,MATCH($F59,$B$337:$B$373,0))/INDEX($D$337:$D$373,MATCH($F59,$B$337:$B$373,0)),
INDEX('Input-Func_Class'!D$9:D$21,MATCH($F59,'Input-Func_Class'!$B$9:$B$21,0)))
)</f>
        <v>23650.165551092159</v>
      </c>
      <c r="H59" s="10">
        <f>IF($D59=0,0,$D59*
IFERROR(INDEX(H$337:H$373,MATCH($F59,$B$337:$B$373,0))/INDEX($D$337:$D$373,MATCH($F59,$B$337:$B$373,0)),
INDEX('Input-Func_Class'!E$9:E$21,MATCH($F59,'Input-Func_Class'!$B$9:$B$21,0)))
)</f>
        <v>13479.41444890785</v>
      </c>
      <c r="I59" s="10">
        <f>IF($D59=0,0,$D59*
IFERROR(INDEX(I$337:I$373,MATCH($F59,$B$337:$B$373,0))/INDEX($D$337:$D$373,MATCH($F59,$B$337:$B$373,0)),
INDEX('Input-Func_Class'!F$9:F$21,MATCH($F59,'Input-Func_Class'!$B$9:$B$21,0)))
)</f>
        <v>0</v>
      </c>
      <c r="J59" s="10">
        <f>IF($D59=0,0,$D59*
IFERROR(INDEX(J$337:J$373,MATCH($F59,$B$337:$B$373,0))/INDEX($D$337:$D$373,MATCH($F59,$B$337:$B$373,0)),
INDEX('Input-Func_Class'!G$9:G$21,MATCH($F59,'Input-Func_Class'!$B$9:$B$21,0)))
)</f>
        <v>0</v>
      </c>
      <c r="K59" s="10">
        <f>IF($D59=0,0,$D59*
IFERROR(INDEX(K$337:K$373,MATCH($F59,$B$337:$B$373,0))/INDEX($D$337:$D$373,MATCH($F59,$B$337:$B$373,0)),
INDEX('Input-Func_Class'!H$9:H$21,MATCH($F59,'Input-Func_Class'!$B$9:$B$21,0)))
)</f>
        <v>0</v>
      </c>
      <c r="L59" s="10">
        <f>IF($D59=0,0,$D59*
IFERROR(INDEX(L$337:L$373,MATCH($F59,$B$337:$B$373,0))/INDEX($D$337:$D$373,MATCH($F59,$B$337:$B$373,0)),
INDEX('Input-Func_Class'!I$9:I$21,MATCH($F59,'Input-Func_Class'!$B$9:$B$21,0)))
)</f>
        <v>0</v>
      </c>
      <c r="M59" s="10">
        <f>IF($D59=0,0,$D59*
IFERROR(INDEX(M$337:M$373,MATCH($F59,$B$337:$B$373,0))/INDEX($D$337:$D$373,MATCH($F59,$B$337:$B$373,0)),
INDEX('Input-Func_Class'!J$9:J$21,MATCH($F59,'Input-Func_Class'!$B$9:$B$21,0)))
)</f>
        <v>0</v>
      </c>
      <c r="N59" s="10">
        <f>IF($D59=0,0,$D59*
IFERROR(INDEX(N$337:N$373,MATCH($F59,$B$337:$B$373,0))/INDEX($D$337:$D$373,MATCH($F59,$B$337:$B$373,0)),
INDEX('Input-Func_Class'!K$9:K$21,MATCH($F59,'Input-Func_Class'!$B$9:$B$21,0)))
)</f>
        <v>0</v>
      </c>
      <c r="O59" s="10">
        <f>IF($D59=0,0,$D59*
IFERROR(INDEX(O$337:O$373,MATCH($F59,$B$337:$B$373,0))/INDEX($D$337:$D$373,MATCH($F59,$B$337:$B$373,0)),
INDEX('Input-Func_Class'!L$9:L$21,MATCH($F59,'Input-Func_Class'!$B$9:$B$21,0)))
)</f>
        <v>0</v>
      </c>
      <c r="P59" s="10">
        <f>IF($D59=0,0,$D59*
IFERROR(INDEX(P$337:P$373,MATCH($F59,$B$337:$B$373,0))/INDEX($D$337:$D$373,MATCH($F59,$B$337:$B$373,0)),
INDEX('Input-Func_Class'!M$9:M$21,MATCH($F59,'Input-Func_Class'!$B$9:$B$21,0)))
)</f>
        <v>0</v>
      </c>
      <c r="Q59" s="10">
        <f>IF($D59=0,0,$D59*
IFERROR(INDEX(Q$337:Q$373,MATCH($F59,$B$337:$B$373,0))/INDEX($D$337:$D$373,MATCH($F59,$B$337:$B$373,0)),
INDEX('Input-Func_Class'!N$9:N$21,MATCH($F59,'Input-Func_Class'!$B$9:$B$21,0)))
)</f>
        <v>0</v>
      </c>
      <c r="R59" s="10">
        <f>IF($D59=0,0,$D59*
IFERROR(INDEX(R$337:R$373,MATCH($F59,$B$337:$B$373,0))/INDEX($D$337:$D$373,MATCH($F59,$B$337:$B$373,0)),
INDEX('Input-Func_Class'!O$9:O$21,MATCH($F59,'Input-Func_Class'!$B$9:$B$21,0)))
)</f>
        <v>0</v>
      </c>
    </row>
    <row r="60" spans="1:18" outlineLevel="1">
      <c r="A60" s="31">
        <f>IF(ISBLANK('Input-Accounts'!A60),"",'Input-Accounts'!A60)</f>
        <v>51</v>
      </c>
      <c r="B60" s="53" t="str">
        <f>IF(ISBLANK('Input-Accounts'!B60),"",'Input-Accounts'!B60)</f>
        <v>TRANS EQUIP-TRAILERS OVER $1,000</v>
      </c>
      <c r="C60" s="31">
        <f>IF(ISBLANK('Input-Accounts'!C60),"",'Input-Accounts'!C60)</f>
        <v>392.2</v>
      </c>
      <c r="D60" s="10">
        <f>'Input-Accounts'!$D60</f>
        <v>48924.400000000016</v>
      </c>
      <c r="E60" s="10">
        <f t="shared" si="22"/>
        <v>0</v>
      </c>
      <c r="F60" s="3" t="str">
        <f>IF(D60=0,"-",IF('Input-Accounts'!$E60&lt;&gt;0,'Input-Accounts'!$E60,'Input-Accounts'!$F60))</f>
        <v>INT_DISTPT_SUBTOTAL</v>
      </c>
      <c r="G60" s="10">
        <f>IF($D60=0,0,$D60*
IFERROR(INDEX(G$337:G$373,MATCH($F60,$B$337:$B$373,0))/INDEX($D$337:$D$373,MATCH($F60,$B$337:$B$373,0)),
INDEX('Input-Func_Class'!D$9:D$21,MATCH($F60,'Input-Func_Class'!$B$9:$B$21,0)))
)</f>
        <v>31163.028493396727</v>
      </c>
      <c r="H60" s="10">
        <f>IF($D60=0,0,$D60*
IFERROR(INDEX(H$337:H$373,MATCH($F60,$B$337:$B$373,0))/INDEX($D$337:$D$373,MATCH($F60,$B$337:$B$373,0)),
INDEX('Input-Func_Class'!E$9:E$21,MATCH($F60,'Input-Func_Class'!$B$9:$B$21,0)))
)</f>
        <v>17761.371506603286</v>
      </c>
      <c r="I60" s="10">
        <f>IF($D60=0,0,$D60*
IFERROR(INDEX(I$337:I$373,MATCH($F60,$B$337:$B$373,0))/INDEX($D$337:$D$373,MATCH($F60,$B$337:$B$373,0)),
INDEX('Input-Func_Class'!F$9:F$21,MATCH($F60,'Input-Func_Class'!$B$9:$B$21,0)))
)</f>
        <v>0</v>
      </c>
      <c r="J60" s="10">
        <f>IF($D60=0,0,$D60*
IFERROR(INDEX(J$337:J$373,MATCH($F60,$B$337:$B$373,0))/INDEX($D$337:$D$373,MATCH($F60,$B$337:$B$373,0)),
INDEX('Input-Func_Class'!G$9:G$21,MATCH($F60,'Input-Func_Class'!$B$9:$B$21,0)))
)</f>
        <v>0</v>
      </c>
      <c r="K60" s="10">
        <f>IF($D60=0,0,$D60*
IFERROR(INDEX(K$337:K$373,MATCH($F60,$B$337:$B$373,0))/INDEX($D$337:$D$373,MATCH($F60,$B$337:$B$373,0)),
INDEX('Input-Func_Class'!H$9:H$21,MATCH($F60,'Input-Func_Class'!$B$9:$B$21,0)))
)</f>
        <v>0</v>
      </c>
      <c r="L60" s="10">
        <f>IF($D60=0,0,$D60*
IFERROR(INDEX(L$337:L$373,MATCH($F60,$B$337:$B$373,0))/INDEX($D$337:$D$373,MATCH($F60,$B$337:$B$373,0)),
INDEX('Input-Func_Class'!I$9:I$21,MATCH($F60,'Input-Func_Class'!$B$9:$B$21,0)))
)</f>
        <v>0</v>
      </c>
      <c r="M60" s="10">
        <f>IF($D60=0,0,$D60*
IFERROR(INDEX(M$337:M$373,MATCH($F60,$B$337:$B$373,0))/INDEX($D$337:$D$373,MATCH($F60,$B$337:$B$373,0)),
INDEX('Input-Func_Class'!J$9:J$21,MATCH($F60,'Input-Func_Class'!$B$9:$B$21,0)))
)</f>
        <v>0</v>
      </c>
      <c r="N60" s="10">
        <f>IF($D60=0,0,$D60*
IFERROR(INDEX(N$337:N$373,MATCH($F60,$B$337:$B$373,0))/INDEX($D$337:$D$373,MATCH($F60,$B$337:$B$373,0)),
INDEX('Input-Func_Class'!K$9:K$21,MATCH($F60,'Input-Func_Class'!$B$9:$B$21,0)))
)</f>
        <v>0</v>
      </c>
      <c r="O60" s="10">
        <f>IF($D60=0,0,$D60*
IFERROR(INDEX(O$337:O$373,MATCH($F60,$B$337:$B$373,0))/INDEX($D$337:$D$373,MATCH($F60,$B$337:$B$373,0)),
INDEX('Input-Func_Class'!L$9:L$21,MATCH($F60,'Input-Func_Class'!$B$9:$B$21,0)))
)</f>
        <v>0</v>
      </c>
      <c r="P60" s="10">
        <f>IF($D60=0,0,$D60*
IFERROR(INDEX(P$337:P$373,MATCH($F60,$B$337:$B$373,0))/INDEX($D$337:$D$373,MATCH($F60,$B$337:$B$373,0)),
INDEX('Input-Func_Class'!M$9:M$21,MATCH($F60,'Input-Func_Class'!$B$9:$B$21,0)))
)</f>
        <v>0</v>
      </c>
      <c r="Q60" s="10">
        <f>IF($D60=0,0,$D60*
IFERROR(INDEX(Q$337:Q$373,MATCH($F60,$B$337:$B$373,0))/INDEX($D$337:$D$373,MATCH($F60,$B$337:$B$373,0)),
INDEX('Input-Func_Class'!N$9:N$21,MATCH($F60,'Input-Func_Class'!$B$9:$B$21,0)))
)</f>
        <v>0</v>
      </c>
      <c r="R60" s="10">
        <f>IF($D60=0,0,$D60*
IFERROR(INDEX(R$337:R$373,MATCH($F60,$B$337:$B$373,0))/INDEX($D$337:$D$373,MATCH($F60,$B$337:$B$373,0)),
INDEX('Input-Func_Class'!O$9:O$21,MATCH($F60,'Input-Func_Class'!$B$9:$B$21,0)))
)</f>
        <v>0</v>
      </c>
    </row>
    <row r="61" spans="1:18" outlineLevel="1">
      <c r="A61" s="31">
        <f>IF(ISBLANK('Input-Accounts'!A61),"",'Input-Accounts'!A61)</f>
        <v>52</v>
      </c>
      <c r="B61" s="53" t="str">
        <f>IF(ISBLANK('Input-Accounts'!B61),"",'Input-Accounts'!B61)</f>
        <v>TRANS EQUIP-TRAILERS $1,000 or LESS</v>
      </c>
      <c r="C61" s="31">
        <f>IF(ISBLANK('Input-Accounts'!C61),"",'Input-Accounts'!C61)</f>
        <v>392.21</v>
      </c>
      <c r="D61" s="10">
        <f>'Input-Accounts'!$D61</f>
        <v>24462.200000000008</v>
      </c>
      <c r="E61" s="10">
        <f t="shared" si="22"/>
        <v>0</v>
      </c>
      <c r="F61" s="3" t="str">
        <f>IF(D61=0,"-",IF('Input-Accounts'!$E61&lt;&gt;0,'Input-Accounts'!$E61,'Input-Accounts'!$F61))</f>
        <v>INT_DISTPT_SUBTOTAL</v>
      </c>
      <c r="G61" s="10">
        <f>IF($D61=0,0,$D61*
IFERROR(INDEX(G$337:G$373,MATCH($F61,$B$337:$B$373,0))/INDEX($D$337:$D$373,MATCH($F61,$B$337:$B$373,0)),
INDEX('Input-Func_Class'!D$9:D$21,MATCH($F61,'Input-Func_Class'!$B$9:$B$21,0)))
)</f>
        <v>15581.514246698363</v>
      </c>
      <c r="H61" s="10">
        <f>IF($D61=0,0,$D61*
IFERROR(INDEX(H$337:H$373,MATCH($F61,$B$337:$B$373,0))/INDEX($D$337:$D$373,MATCH($F61,$B$337:$B$373,0)),
INDEX('Input-Func_Class'!E$9:E$21,MATCH($F61,'Input-Func_Class'!$B$9:$B$21,0)))
)</f>
        <v>8880.6857533016428</v>
      </c>
      <c r="I61" s="10">
        <f>IF($D61=0,0,$D61*
IFERROR(INDEX(I$337:I$373,MATCH($F61,$B$337:$B$373,0))/INDEX($D$337:$D$373,MATCH($F61,$B$337:$B$373,0)),
INDEX('Input-Func_Class'!F$9:F$21,MATCH($F61,'Input-Func_Class'!$B$9:$B$21,0)))
)</f>
        <v>0</v>
      </c>
      <c r="J61" s="10">
        <f>IF($D61=0,0,$D61*
IFERROR(INDEX(J$337:J$373,MATCH($F61,$B$337:$B$373,0))/INDEX($D$337:$D$373,MATCH($F61,$B$337:$B$373,0)),
INDEX('Input-Func_Class'!G$9:G$21,MATCH($F61,'Input-Func_Class'!$B$9:$B$21,0)))
)</f>
        <v>0</v>
      </c>
      <c r="K61" s="10">
        <f>IF($D61=0,0,$D61*
IFERROR(INDEX(K$337:K$373,MATCH($F61,$B$337:$B$373,0))/INDEX($D$337:$D$373,MATCH($F61,$B$337:$B$373,0)),
INDEX('Input-Func_Class'!H$9:H$21,MATCH($F61,'Input-Func_Class'!$B$9:$B$21,0)))
)</f>
        <v>0</v>
      </c>
      <c r="L61" s="10">
        <f>IF($D61=0,0,$D61*
IFERROR(INDEX(L$337:L$373,MATCH($F61,$B$337:$B$373,0))/INDEX($D$337:$D$373,MATCH($F61,$B$337:$B$373,0)),
INDEX('Input-Func_Class'!I$9:I$21,MATCH($F61,'Input-Func_Class'!$B$9:$B$21,0)))
)</f>
        <v>0</v>
      </c>
      <c r="M61" s="10">
        <f>IF($D61=0,0,$D61*
IFERROR(INDEX(M$337:M$373,MATCH($F61,$B$337:$B$373,0))/INDEX($D$337:$D$373,MATCH($F61,$B$337:$B$373,0)),
INDEX('Input-Func_Class'!J$9:J$21,MATCH($F61,'Input-Func_Class'!$B$9:$B$21,0)))
)</f>
        <v>0</v>
      </c>
      <c r="N61" s="10">
        <f>IF($D61=0,0,$D61*
IFERROR(INDEX(N$337:N$373,MATCH($F61,$B$337:$B$373,0))/INDEX($D$337:$D$373,MATCH($F61,$B$337:$B$373,0)),
INDEX('Input-Func_Class'!K$9:K$21,MATCH($F61,'Input-Func_Class'!$B$9:$B$21,0)))
)</f>
        <v>0</v>
      </c>
      <c r="O61" s="10">
        <f>IF($D61=0,0,$D61*
IFERROR(INDEX(O$337:O$373,MATCH($F61,$B$337:$B$373,0))/INDEX($D$337:$D$373,MATCH($F61,$B$337:$B$373,0)),
INDEX('Input-Func_Class'!L$9:L$21,MATCH($F61,'Input-Func_Class'!$B$9:$B$21,0)))
)</f>
        <v>0</v>
      </c>
      <c r="P61" s="10">
        <f>IF($D61=0,0,$D61*
IFERROR(INDEX(P$337:P$373,MATCH($F61,$B$337:$B$373,0))/INDEX($D$337:$D$373,MATCH($F61,$B$337:$B$373,0)),
INDEX('Input-Func_Class'!M$9:M$21,MATCH($F61,'Input-Func_Class'!$B$9:$B$21,0)))
)</f>
        <v>0</v>
      </c>
      <c r="Q61" s="10">
        <f>IF($D61=0,0,$D61*
IFERROR(INDEX(Q$337:Q$373,MATCH($F61,$B$337:$B$373,0))/INDEX($D$337:$D$373,MATCH($F61,$B$337:$B$373,0)),
INDEX('Input-Func_Class'!N$9:N$21,MATCH($F61,'Input-Func_Class'!$B$9:$B$21,0)))
)</f>
        <v>0</v>
      </c>
      <c r="R61" s="10">
        <f>IF($D61=0,0,$D61*
IFERROR(INDEX(R$337:R$373,MATCH($F61,$B$337:$B$373,0))/INDEX($D$337:$D$373,MATCH($F61,$B$337:$B$373,0)),
INDEX('Input-Func_Class'!O$9:O$21,MATCH($F61,'Input-Func_Class'!$B$9:$B$21,0)))
)</f>
        <v>0</v>
      </c>
    </row>
    <row r="62" spans="1:18" outlineLevel="1">
      <c r="A62" s="31">
        <f>IF(ISBLANK('Input-Accounts'!A62),"",'Input-Accounts'!A62)</f>
        <v>53</v>
      </c>
      <c r="B62" s="53" t="str">
        <f>IF(ISBLANK('Input-Accounts'!B62),"",'Input-Accounts'!B62)</f>
        <v>STORES EQUIPMENT</v>
      </c>
      <c r="C62" s="31">
        <f>IF(ISBLANK('Input-Accounts'!C62),"",'Input-Accounts'!C62)</f>
        <v>393</v>
      </c>
      <c r="D62" s="10">
        <f>'Input-Accounts'!$D62</f>
        <v>0</v>
      </c>
      <c r="E62" s="10">
        <f t="shared" si="22"/>
        <v>0</v>
      </c>
      <c r="F62" s="3" t="str">
        <f>IF(D62=0,"-",IF('Input-Accounts'!$E62&lt;&gt;0,'Input-Accounts'!$E62,'Input-Accounts'!$F62))</f>
        <v>-</v>
      </c>
      <c r="G62" s="10">
        <f>IF($D62=0,0,$D62*
IFERROR(INDEX(G$337:G$373,MATCH($F62,$B$337:$B$373,0))/INDEX($D$337:$D$373,MATCH($F62,$B$337:$B$373,0)),
INDEX('Input-Func_Class'!D$9:D$21,MATCH($F62,'Input-Func_Class'!$B$9:$B$21,0)))
)</f>
        <v>0</v>
      </c>
      <c r="H62" s="10">
        <f>IF($D62=0,0,$D62*
IFERROR(INDEX(H$337:H$373,MATCH($F62,$B$337:$B$373,0))/INDEX($D$337:$D$373,MATCH($F62,$B$337:$B$373,0)),
INDEX('Input-Func_Class'!E$9:E$21,MATCH($F62,'Input-Func_Class'!$B$9:$B$21,0)))
)</f>
        <v>0</v>
      </c>
      <c r="I62" s="10">
        <f>IF($D62=0,0,$D62*
IFERROR(INDEX(I$337:I$373,MATCH($F62,$B$337:$B$373,0))/INDEX($D$337:$D$373,MATCH($F62,$B$337:$B$373,0)),
INDEX('Input-Func_Class'!F$9:F$21,MATCH($F62,'Input-Func_Class'!$B$9:$B$21,0)))
)</f>
        <v>0</v>
      </c>
      <c r="J62" s="10">
        <f>IF($D62=0,0,$D62*
IFERROR(INDEX(J$337:J$373,MATCH($F62,$B$337:$B$373,0))/INDEX($D$337:$D$373,MATCH($F62,$B$337:$B$373,0)),
INDEX('Input-Func_Class'!G$9:G$21,MATCH($F62,'Input-Func_Class'!$B$9:$B$21,0)))
)</f>
        <v>0</v>
      </c>
      <c r="K62" s="10">
        <f>IF($D62=0,0,$D62*
IFERROR(INDEX(K$337:K$373,MATCH($F62,$B$337:$B$373,0))/INDEX($D$337:$D$373,MATCH($F62,$B$337:$B$373,0)),
INDEX('Input-Func_Class'!H$9:H$21,MATCH($F62,'Input-Func_Class'!$B$9:$B$21,0)))
)</f>
        <v>0</v>
      </c>
      <c r="L62" s="10">
        <f>IF($D62=0,0,$D62*
IFERROR(INDEX(L$337:L$373,MATCH($F62,$B$337:$B$373,0))/INDEX($D$337:$D$373,MATCH($F62,$B$337:$B$373,0)),
INDEX('Input-Func_Class'!I$9:I$21,MATCH($F62,'Input-Func_Class'!$B$9:$B$21,0)))
)</f>
        <v>0</v>
      </c>
      <c r="M62" s="10">
        <f>IF($D62=0,0,$D62*
IFERROR(INDEX(M$337:M$373,MATCH($F62,$B$337:$B$373,0))/INDEX($D$337:$D$373,MATCH($F62,$B$337:$B$373,0)),
INDEX('Input-Func_Class'!J$9:J$21,MATCH($F62,'Input-Func_Class'!$B$9:$B$21,0)))
)</f>
        <v>0</v>
      </c>
      <c r="N62" s="10">
        <f>IF($D62=0,0,$D62*
IFERROR(INDEX(N$337:N$373,MATCH($F62,$B$337:$B$373,0))/INDEX($D$337:$D$373,MATCH($F62,$B$337:$B$373,0)),
INDEX('Input-Func_Class'!K$9:K$21,MATCH($F62,'Input-Func_Class'!$B$9:$B$21,0)))
)</f>
        <v>0</v>
      </c>
      <c r="O62" s="10">
        <f>IF($D62=0,0,$D62*
IFERROR(INDEX(O$337:O$373,MATCH($F62,$B$337:$B$373,0))/INDEX($D$337:$D$373,MATCH($F62,$B$337:$B$373,0)),
INDEX('Input-Func_Class'!L$9:L$21,MATCH($F62,'Input-Func_Class'!$B$9:$B$21,0)))
)</f>
        <v>0</v>
      </c>
      <c r="P62" s="10">
        <f>IF($D62=0,0,$D62*
IFERROR(INDEX(P$337:P$373,MATCH($F62,$B$337:$B$373,0))/INDEX($D$337:$D$373,MATCH($F62,$B$337:$B$373,0)),
INDEX('Input-Func_Class'!M$9:M$21,MATCH($F62,'Input-Func_Class'!$B$9:$B$21,0)))
)</f>
        <v>0</v>
      </c>
      <c r="Q62" s="10">
        <f>IF($D62=0,0,$D62*
IFERROR(INDEX(Q$337:Q$373,MATCH($F62,$B$337:$B$373,0))/INDEX($D$337:$D$373,MATCH($F62,$B$337:$B$373,0)),
INDEX('Input-Func_Class'!N$9:N$21,MATCH($F62,'Input-Func_Class'!$B$9:$B$21,0)))
)</f>
        <v>0</v>
      </c>
      <c r="R62" s="10">
        <f>IF($D62=0,0,$D62*
IFERROR(INDEX(R$337:R$373,MATCH($F62,$B$337:$B$373,0))/INDEX($D$337:$D$373,MATCH($F62,$B$337:$B$373,0)),
INDEX('Input-Func_Class'!O$9:O$21,MATCH($F62,'Input-Func_Class'!$B$9:$B$21,0)))
)</f>
        <v>0</v>
      </c>
    </row>
    <row r="63" spans="1:18" outlineLevel="1">
      <c r="A63" s="31">
        <f>IF(ISBLANK('Input-Accounts'!A63),"",'Input-Accounts'!A63)</f>
        <v>54</v>
      </c>
      <c r="B63" s="53" t="str">
        <f>IF(ISBLANK('Input-Accounts'!B63),"",'Input-Accounts'!B63)</f>
        <v xml:space="preserve">TOOLS,SHOP, &amp; GAR EQ-GARAGE &amp; SERV </v>
      </c>
      <c r="C63" s="31">
        <f>IF(ISBLANK('Input-Accounts'!C63),"",'Input-Accounts'!C63)</f>
        <v>394.1</v>
      </c>
      <c r="D63" s="10">
        <f>'Input-Accounts'!$D63</f>
        <v>9739</v>
      </c>
      <c r="E63" s="10">
        <f t="shared" si="22"/>
        <v>0</v>
      </c>
      <c r="F63" s="3" t="str">
        <f>IF(D63=0,"-",IF('Input-Accounts'!$E63&lt;&gt;0,'Input-Accounts'!$E63,'Input-Accounts'!$F63))</f>
        <v>INT_DISTPT_SUBTOTAL</v>
      </c>
      <c r="G63" s="10">
        <f>IF($D63=0,0,$D63*
IFERROR(INDEX(G$337:G$373,MATCH($F63,$B$337:$B$373,0))/INDEX($D$337:$D$373,MATCH($F63,$B$337:$B$373,0)),
INDEX('Input-Func_Class'!D$9:D$21,MATCH($F63,'Input-Func_Class'!$B$9:$B$21,0)))
)</f>
        <v>6203.3818400877808</v>
      </c>
      <c r="H63" s="10">
        <f>IF($D63=0,0,$D63*
IFERROR(INDEX(H$337:H$373,MATCH($F63,$B$337:$B$373,0))/INDEX($D$337:$D$373,MATCH($F63,$B$337:$B$373,0)),
INDEX('Input-Func_Class'!E$9:E$21,MATCH($F63,'Input-Func_Class'!$B$9:$B$21,0)))
)</f>
        <v>3535.6181599122187</v>
      </c>
      <c r="I63" s="10">
        <f>IF($D63=0,0,$D63*
IFERROR(INDEX(I$337:I$373,MATCH($F63,$B$337:$B$373,0))/INDEX($D$337:$D$373,MATCH($F63,$B$337:$B$373,0)),
INDEX('Input-Func_Class'!F$9:F$21,MATCH($F63,'Input-Func_Class'!$B$9:$B$21,0)))
)</f>
        <v>0</v>
      </c>
      <c r="J63" s="10">
        <f>IF($D63=0,0,$D63*
IFERROR(INDEX(J$337:J$373,MATCH($F63,$B$337:$B$373,0))/INDEX($D$337:$D$373,MATCH($F63,$B$337:$B$373,0)),
INDEX('Input-Func_Class'!G$9:G$21,MATCH($F63,'Input-Func_Class'!$B$9:$B$21,0)))
)</f>
        <v>0</v>
      </c>
      <c r="K63" s="10">
        <f>IF($D63=0,0,$D63*
IFERROR(INDEX(K$337:K$373,MATCH($F63,$B$337:$B$373,0))/INDEX($D$337:$D$373,MATCH($F63,$B$337:$B$373,0)),
INDEX('Input-Func_Class'!H$9:H$21,MATCH($F63,'Input-Func_Class'!$B$9:$B$21,0)))
)</f>
        <v>0</v>
      </c>
      <c r="L63" s="10">
        <f>IF($D63=0,0,$D63*
IFERROR(INDEX(L$337:L$373,MATCH($F63,$B$337:$B$373,0))/INDEX($D$337:$D$373,MATCH($F63,$B$337:$B$373,0)),
INDEX('Input-Func_Class'!I$9:I$21,MATCH($F63,'Input-Func_Class'!$B$9:$B$21,0)))
)</f>
        <v>0</v>
      </c>
      <c r="M63" s="10">
        <f>IF($D63=0,0,$D63*
IFERROR(INDEX(M$337:M$373,MATCH($F63,$B$337:$B$373,0))/INDEX($D$337:$D$373,MATCH($F63,$B$337:$B$373,0)),
INDEX('Input-Func_Class'!J$9:J$21,MATCH($F63,'Input-Func_Class'!$B$9:$B$21,0)))
)</f>
        <v>0</v>
      </c>
      <c r="N63" s="10">
        <f>IF($D63=0,0,$D63*
IFERROR(INDEX(N$337:N$373,MATCH($F63,$B$337:$B$373,0))/INDEX($D$337:$D$373,MATCH($F63,$B$337:$B$373,0)),
INDEX('Input-Func_Class'!K$9:K$21,MATCH($F63,'Input-Func_Class'!$B$9:$B$21,0)))
)</f>
        <v>0</v>
      </c>
      <c r="O63" s="10">
        <f>IF($D63=0,0,$D63*
IFERROR(INDEX(O$337:O$373,MATCH($F63,$B$337:$B$373,0))/INDEX($D$337:$D$373,MATCH($F63,$B$337:$B$373,0)),
INDEX('Input-Func_Class'!L$9:L$21,MATCH($F63,'Input-Func_Class'!$B$9:$B$21,0)))
)</f>
        <v>0</v>
      </c>
      <c r="P63" s="10">
        <f>IF($D63=0,0,$D63*
IFERROR(INDEX(P$337:P$373,MATCH($F63,$B$337:$B$373,0))/INDEX($D$337:$D$373,MATCH($F63,$B$337:$B$373,0)),
INDEX('Input-Func_Class'!M$9:M$21,MATCH($F63,'Input-Func_Class'!$B$9:$B$21,0)))
)</f>
        <v>0</v>
      </c>
      <c r="Q63" s="10">
        <f>IF($D63=0,0,$D63*
IFERROR(INDEX(Q$337:Q$373,MATCH($F63,$B$337:$B$373,0))/INDEX($D$337:$D$373,MATCH($F63,$B$337:$B$373,0)),
INDEX('Input-Func_Class'!N$9:N$21,MATCH($F63,'Input-Func_Class'!$B$9:$B$21,0)))
)</f>
        <v>0</v>
      </c>
      <c r="R63" s="10">
        <f>IF($D63=0,0,$D63*
IFERROR(INDEX(R$337:R$373,MATCH($F63,$B$337:$B$373,0))/INDEX($D$337:$D$373,MATCH($F63,$B$337:$B$373,0)),
INDEX('Input-Func_Class'!O$9:O$21,MATCH($F63,'Input-Func_Class'!$B$9:$B$21,0)))
)</f>
        <v>0</v>
      </c>
    </row>
    <row r="64" spans="1:18" outlineLevel="1">
      <c r="A64" s="31">
        <f>IF(ISBLANK('Input-Accounts'!A64),"",'Input-Accounts'!A64)</f>
        <v>55</v>
      </c>
      <c r="B64" s="53" t="str">
        <f>IF(ISBLANK('Input-Accounts'!B64),"",'Input-Accounts'!B64)</f>
        <v>TOOLS,SHOP, &amp; GAR EQ-CNG STATIONARY</v>
      </c>
      <c r="C64" s="31">
        <f>IF(ISBLANK('Input-Accounts'!C64),"",'Input-Accounts'!C64)</f>
        <v>394.11</v>
      </c>
      <c r="D64" s="10">
        <f>'Input-Accounts'!$D64</f>
        <v>0</v>
      </c>
      <c r="E64" s="10">
        <f t="shared" si="22"/>
        <v>0</v>
      </c>
      <c r="F64" s="3" t="str">
        <f>IF(D64=0,"-",IF('Input-Accounts'!$E64&lt;&gt;0,'Input-Accounts'!$E64,'Input-Accounts'!$F64))</f>
        <v>-</v>
      </c>
      <c r="G64" s="10">
        <f>IF($D64=0,0,$D64*
IFERROR(INDEX(G$337:G$373,MATCH($F64,$B$337:$B$373,0))/INDEX($D$337:$D$373,MATCH($F64,$B$337:$B$373,0)),
INDEX('Input-Func_Class'!D$9:D$21,MATCH($F64,'Input-Func_Class'!$B$9:$B$21,0)))
)</f>
        <v>0</v>
      </c>
      <c r="H64" s="10">
        <f>IF($D64=0,0,$D64*
IFERROR(INDEX(H$337:H$373,MATCH($F64,$B$337:$B$373,0))/INDEX($D$337:$D$373,MATCH($F64,$B$337:$B$373,0)),
INDEX('Input-Func_Class'!E$9:E$21,MATCH($F64,'Input-Func_Class'!$B$9:$B$21,0)))
)</f>
        <v>0</v>
      </c>
      <c r="I64" s="10">
        <f>IF($D64=0,0,$D64*
IFERROR(INDEX(I$337:I$373,MATCH($F64,$B$337:$B$373,0))/INDEX($D$337:$D$373,MATCH($F64,$B$337:$B$373,0)),
INDEX('Input-Func_Class'!F$9:F$21,MATCH($F64,'Input-Func_Class'!$B$9:$B$21,0)))
)</f>
        <v>0</v>
      </c>
      <c r="J64" s="10">
        <f>IF($D64=0,0,$D64*
IFERROR(INDEX(J$337:J$373,MATCH($F64,$B$337:$B$373,0))/INDEX($D$337:$D$373,MATCH($F64,$B$337:$B$373,0)),
INDEX('Input-Func_Class'!G$9:G$21,MATCH($F64,'Input-Func_Class'!$B$9:$B$21,0)))
)</f>
        <v>0</v>
      </c>
      <c r="K64" s="10">
        <f>IF($D64=0,0,$D64*
IFERROR(INDEX(K$337:K$373,MATCH($F64,$B$337:$B$373,0))/INDEX($D$337:$D$373,MATCH($F64,$B$337:$B$373,0)),
INDEX('Input-Func_Class'!H$9:H$21,MATCH($F64,'Input-Func_Class'!$B$9:$B$21,0)))
)</f>
        <v>0</v>
      </c>
      <c r="L64" s="10">
        <f>IF($D64=0,0,$D64*
IFERROR(INDEX(L$337:L$373,MATCH($F64,$B$337:$B$373,0))/INDEX($D$337:$D$373,MATCH($F64,$B$337:$B$373,0)),
INDEX('Input-Func_Class'!I$9:I$21,MATCH($F64,'Input-Func_Class'!$B$9:$B$21,0)))
)</f>
        <v>0</v>
      </c>
      <c r="M64" s="10">
        <f>IF($D64=0,0,$D64*
IFERROR(INDEX(M$337:M$373,MATCH($F64,$B$337:$B$373,0))/INDEX($D$337:$D$373,MATCH($F64,$B$337:$B$373,0)),
INDEX('Input-Func_Class'!J$9:J$21,MATCH($F64,'Input-Func_Class'!$B$9:$B$21,0)))
)</f>
        <v>0</v>
      </c>
      <c r="N64" s="10">
        <f>IF($D64=0,0,$D64*
IFERROR(INDEX(N$337:N$373,MATCH($F64,$B$337:$B$373,0))/INDEX($D$337:$D$373,MATCH($F64,$B$337:$B$373,0)),
INDEX('Input-Func_Class'!K$9:K$21,MATCH($F64,'Input-Func_Class'!$B$9:$B$21,0)))
)</f>
        <v>0</v>
      </c>
      <c r="O64" s="10">
        <f>IF($D64=0,0,$D64*
IFERROR(INDEX(O$337:O$373,MATCH($F64,$B$337:$B$373,0))/INDEX($D$337:$D$373,MATCH($F64,$B$337:$B$373,0)),
INDEX('Input-Func_Class'!L$9:L$21,MATCH($F64,'Input-Func_Class'!$B$9:$B$21,0)))
)</f>
        <v>0</v>
      </c>
      <c r="P64" s="10">
        <f>IF($D64=0,0,$D64*
IFERROR(INDEX(P$337:P$373,MATCH($F64,$B$337:$B$373,0))/INDEX($D$337:$D$373,MATCH($F64,$B$337:$B$373,0)),
INDEX('Input-Func_Class'!M$9:M$21,MATCH($F64,'Input-Func_Class'!$B$9:$B$21,0)))
)</f>
        <v>0</v>
      </c>
      <c r="Q64" s="10">
        <f>IF($D64=0,0,$D64*
IFERROR(INDEX(Q$337:Q$373,MATCH($F64,$B$337:$B$373,0))/INDEX($D$337:$D$373,MATCH($F64,$B$337:$B$373,0)),
INDEX('Input-Func_Class'!N$9:N$21,MATCH($F64,'Input-Func_Class'!$B$9:$B$21,0)))
)</f>
        <v>0</v>
      </c>
      <c r="R64" s="10">
        <f>IF($D64=0,0,$D64*
IFERROR(INDEX(R$337:R$373,MATCH($F64,$B$337:$B$373,0))/INDEX($D$337:$D$373,MATCH($F64,$B$337:$B$373,0)),
INDEX('Input-Func_Class'!O$9:O$21,MATCH($F64,'Input-Func_Class'!$B$9:$B$21,0)))
)</f>
        <v>0</v>
      </c>
    </row>
    <row r="65" spans="1:18" outlineLevel="1">
      <c r="A65" s="31">
        <f>IF(ISBLANK('Input-Accounts'!A65),"",'Input-Accounts'!A65)</f>
        <v>56</v>
      </c>
      <c r="B65" s="53" t="str">
        <f>IF(ISBLANK('Input-Accounts'!B65),"",'Input-Accounts'!B65)</f>
        <v>TOOLS,SHOP, &amp; GAR EQ-UND TANK CLEANUP</v>
      </c>
      <c r="C65" s="31">
        <f>IF(ISBLANK('Input-Accounts'!C65),"",'Input-Accounts'!C65)</f>
        <v>394.13</v>
      </c>
      <c r="D65" s="10">
        <f>'Input-Accounts'!$D65</f>
        <v>0</v>
      </c>
      <c r="E65" s="10">
        <f t="shared" si="22"/>
        <v>0</v>
      </c>
      <c r="F65" s="3" t="str">
        <f>IF(D65=0,"-",IF('Input-Accounts'!$E65&lt;&gt;0,'Input-Accounts'!$E65,'Input-Accounts'!$F65))</f>
        <v>-</v>
      </c>
      <c r="G65" s="10">
        <f>IF($D65=0,0,$D65*
IFERROR(INDEX(G$337:G$373,MATCH($F65,$B$337:$B$373,0))/INDEX($D$337:$D$373,MATCH($F65,$B$337:$B$373,0)),
INDEX('Input-Func_Class'!D$9:D$21,MATCH($F65,'Input-Func_Class'!$B$9:$B$21,0)))
)</f>
        <v>0</v>
      </c>
      <c r="H65" s="10">
        <f>IF($D65=0,0,$D65*
IFERROR(INDEX(H$337:H$373,MATCH($F65,$B$337:$B$373,0))/INDEX($D$337:$D$373,MATCH($F65,$B$337:$B$373,0)),
INDEX('Input-Func_Class'!E$9:E$21,MATCH($F65,'Input-Func_Class'!$B$9:$B$21,0)))
)</f>
        <v>0</v>
      </c>
      <c r="I65" s="10">
        <f>IF($D65=0,0,$D65*
IFERROR(INDEX(I$337:I$373,MATCH($F65,$B$337:$B$373,0))/INDEX($D$337:$D$373,MATCH($F65,$B$337:$B$373,0)),
INDEX('Input-Func_Class'!F$9:F$21,MATCH($F65,'Input-Func_Class'!$B$9:$B$21,0)))
)</f>
        <v>0</v>
      </c>
      <c r="J65" s="10">
        <f>IF($D65=0,0,$D65*
IFERROR(INDEX(J$337:J$373,MATCH($F65,$B$337:$B$373,0))/INDEX($D$337:$D$373,MATCH($F65,$B$337:$B$373,0)),
INDEX('Input-Func_Class'!G$9:G$21,MATCH($F65,'Input-Func_Class'!$B$9:$B$21,0)))
)</f>
        <v>0</v>
      </c>
      <c r="K65" s="10">
        <f>IF($D65=0,0,$D65*
IFERROR(INDEX(K$337:K$373,MATCH($F65,$B$337:$B$373,0))/INDEX($D$337:$D$373,MATCH($F65,$B$337:$B$373,0)),
INDEX('Input-Func_Class'!H$9:H$21,MATCH($F65,'Input-Func_Class'!$B$9:$B$21,0)))
)</f>
        <v>0</v>
      </c>
      <c r="L65" s="10">
        <f>IF($D65=0,0,$D65*
IFERROR(INDEX(L$337:L$373,MATCH($F65,$B$337:$B$373,0))/INDEX($D$337:$D$373,MATCH($F65,$B$337:$B$373,0)),
INDEX('Input-Func_Class'!I$9:I$21,MATCH($F65,'Input-Func_Class'!$B$9:$B$21,0)))
)</f>
        <v>0</v>
      </c>
      <c r="M65" s="10">
        <f>IF($D65=0,0,$D65*
IFERROR(INDEX(M$337:M$373,MATCH($F65,$B$337:$B$373,0))/INDEX($D$337:$D$373,MATCH($F65,$B$337:$B$373,0)),
INDEX('Input-Func_Class'!J$9:J$21,MATCH($F65,'Input-Func_Class'!$B$9:$B$21,0)))
)</f>
        <v>0</v>
      </c>
      <c r="N65" s="10">
        <f>IF($D65=0,0,$D65*
IFERROR(INDEX(N$337:N$373,MATCH($F65,$B$337:$B$373,0))/INDEX($D$337:$D$373,MATCH($F65,$B$337:$B$373,0)),
INDEX('Input-Func_Class'!K$9:K$21,MATCH($F65,'Input-Func_Class'!$B$9:$B$21,0)))
)</f>
        <v>0</v>
      </c>
      <c r="O65" s="10">
        <f>IF($D65=0,0,$D65*
IFERROR(INDEX(O$337:O$373,MATCH($F65,$B$337:$B$373,0))/INDEX($D$337:$D$373,MATCH($F65,$B$337:$B$373,0)),
INDEX('Input-Func_Class'!L$9:L$21,MATCH($F65,'Input-Func_Class'!$B$9:$B$21,0)))
)</f>
        <v>0</v>
      </c>
      <c r="P65" s="10">
        <f>IF($D65=0,0,$D65*
IFERROR(INDEX(P$337:P$373,MATCH($F65,$B$337:$B$373,0))/INDEX($D$337:$D$373,MATCH($F65,$B$337:$B$373,0)),
INDEX('Input-Func_Class'!M$9:M$21,MATCH($F65,'Input-Func_Class'!$B$9:$B$21,0)))
)</f>
        <v>0</v>
      </c>
      <c r="Q65" s="10">
        <f>IF($D65=0,0,$D65*
IFERROR(INDEX(Q$337:Q$373,MATCH($F65,$B$337:$B$373,0))/INDEX($D$337:$D$373,MATCH($F65,$B$337:$B$373,0)),
INDEX('Input-Func_Class'!N$9:N$21,MATCH($F65,'Input-Func_Class'!$B$9:$B$21,0)))
)</f>
        <v>0</v>
      </c>
      <c r="R65" s="10">
        <f>IF($D65=0,0,$D65*
IFERROR(INDEX(R$337:R$373,MATCH($F65,$B$337:$B$373,0))/INDEX($D$337:$D$373,MATCH($F65,$B$337:$B$373,0)),
INDEX('Input-Func_Class'!O$9:O$21,MATCH($F65,'Input-Func_Class'!$B$9:$B$21,0)))
)</f>
        <v>0</v>
      </c>
    </row>
    <row r="66" spans="1:18" outlineLevel="1">
      <c r="A66" s="31">
        <f>IF(ISBLANK('Input-Accounts'!A66),"",'Input-Accounts'!A66)</f>
        <v>57</v>
      </c>
      <c r="B66" s="53" t="str">
        <f>IF(ISBLANK('Input-Accounts'!B66),"",'Input-Accounts'!B66)</f>
        <v>TOOLS,SHOP, &amp; GAR EQ-SHOP EQUIP</v>
      </c>
      <c r="C66" s="31">
        <f>IF(ISBLANK('Input-Accounts'!C66),"",'Input-Accounts'!C66)</f>
        <v>394.2</v>
      </c>
      <c r="D66" s="10">
        <f>'Input-Accounts'!$D66</f>
        <v>0</v>
      </c>
      <c r="E66" s="10">
        <f t="shared" si="22"/>
        <v>0</v>
      </c>
      <c r="F66" s="3" t="str">
        <f>IF(D66=0,"-",IF('Input-Accounts'!$E66&lt;&gt;0,'Input-Accounts'!$E66,'Input-Accounts'!$F66))</f>
        <v>-</v>
      </c>
      <c r="G66" s="10">
        <f>IF($D66=0,0,$D66*
IFERROR(INDEX(G$337:G$373,MATCH($F66,$B$337:$B$373,0))/INDEX($D$337:$D$373,MATCH($F66,$B$337:$B$373,0)),
INDEX('Input-Func_Class'!D$9:D$21,MATCH($F66,'Input-Func_Class'!$B$9:$B$21,0)))
)</f>
        <v>0</v>
      </c>
      <c r="H66" s="10">
        <f>IF($D66=0,0,$D66*
IFERROR(INDEX(H$337:H$373,MATCH($F66,$B$337:$B$373,0))/INDEX($D$337:$D$373,MATCH($F66,$B$337:$B$373,0)),
INDEX('Input-Func_Class'!E$9:E$21,MATCH($F66,'Input-Func_Class'!$B$9:$B$21,0)))
)</f>
        <v>0</v>
      </c>
      <c r="I66" s="10">
        <f>IF($D66=0,0,$D66*
IFERROR(INDEX(I$337:I$373,MATCH($F66,$B$337:$B$373,0))/INDEX($D$337:$D$373,MATCH($F66,$B$337:$B$373,0)),
INDEX('Input-Func_Class'!F$9:F$21,MATCH($F66,'Input-Func_Class'!$B$9:$B$21,0)))
)</f>
        <v>0</v>
      </c>
      <c r="J66" s="10">
        <f>IF($D66=0,0,$D66*
IFERROR(INDEX(J$337:J$373,MATCH($F66,$B$337:$B$373,0))/INDEX($D$337:$D$373,MATCH($F66,$B$337:$B$373,0)),
INDEX('Input-Func_Class'!G$9:G$21,MATCH($F66,'Input-Func_Class'!$B$9:$B$21,0)))
)</f>
        <v>0</v>
      </c>
      <c r="K66" s="10">
        <f>IF($D66=0,0,$D66*
IFERROR(INDEX(K$337:K$373,MATCH($F66,$B$337:$B$373,0))/INDEX($D$337:$D$373,MATCH($F66,$B$337:$B$373,0)),
INDEX('Input-Func_Class'!H$9:H$21,MATCH($F66,'Input-Func_Class'!$B$9:$B$21,0)))
)</f>
        <v>0</v>
      </c>
      <c r="L66" s="10">
        <f>IF($D66=0,0,$D66*
IFERROR(INDEX(L$337:L$373,MATCH($F66,$B$337:$B$373,0))/INDEX($D$337:$D$373,MATCH($F66,$B$337:$B$373,0)),
INDEX('Input-Func_Class'!I$9:I$21,MATCH($F66,'Input-Func_Class'!$B$9:$B$21,0)))
)</f>
        <v>0</v>
      </c>
      <c r="M66" s="10">
        <f>IF($D66=0,0,$D66*
IFERROR(INDEX(M$337:M$373,MATCH($F66,$B$337:$B$373,0))/INDEX($D$337:$D$373,MATCH($F66,$B$337:$B$373,0)),
INDEX('Input-Func_Class'!J$9:J$21,MATCH($F66,'Input-Func_Class'!$B$9:$B$21,0)))
)</f>
        <v>0</v>
      </c>
      <c r="N66" s="10">
        <f>IF($D66=0,0,$D66*
IFERROR(INDEX(N$337:N$373,MATCH($F66,$B$337:$B$373,0))/INDEX($D$337:$D$373,MATCH($F66,$B$337:$B$373,0)),
INDEX('Input-Func_Class'!K$9:K$21,MATCH($F66,'Input-Func_Class'!$B$9:$B$21,0)))
)</f>
        <v>0</v>
      </c>
      <c r="O66" s="10">
        <f>IF($D66=0,0,$D66*
IFERROR(INDEX(O$337:O$373,MATCH($F66,$B$337:$B$373,0))/INDEX($D$337:$D$373,MATCH($F66,$B$337:$B$373,0)),
INDEX('Input-Func_Class'!L$9:L$21,MATCH($F66,'Input-Func_Class'!$B$9:$B$21,0)))
)</f>
        <v>0</v>
      </c>
      <c r="P66" s="10">
        <f>IF($D66=0,0,$D66*
IFERROR(INDEX(P$337:P$373,MATCH($F66,$B$337:$B$373,0))/INDEX($D$337:$D$373,MATCH($F66,$B$337:$B$373,0)),
INDEX('Input-Func_Class'!M$9:M$21,MATCH($F66,'Input-Func_Class'!$B$9:$B$21,0)))
)</f>
        <v>0</v>
      </c>
      <c r="Q66" s="10">
        <f>IF($D66=0,0,$D66*
IFERROR(INDEX(Q$337:Q$373,MATCH($F66,$B$337:$B$373,0))/INDEX($D$337:$D$373,MATCH($F66,$B$337:$B$373,0)),
INDEX('Input-Func_Class'!N$9:N$21,MATCH($F66,'Input-Func_Class'!$B$9:$B$21,0)))
)</f>
        <v>0</v>
      </c>
      <c r="R66" s="10">
        <f>IF($D66=0,0,$D66*
IFERROR(INDEX(R$337:R$373,MATCH($F66,$B$337:$B$373,0))/INDEX($D$337:$D$373,MATCH($F66,$B$337:$B$373,0)),
INDEX('Input-Func_Class'!O$9:O$21,MATCH($F66,'Input-Func_Class'!$B$9:$B$21,0)))
)</f>
        <v>0</v>
      </c>
    </row>
    <row r="67" spans="1:18" outlineLevel="1">
      <c r="A67" s="31">
        <f>IF(ISBLANK('Input-Accounts'!A67),"",'Input-Accounts'!A67)</f>
        <v>58</v>
      </c>
      <c r="B67" s="53" t="str">
        <f>IF(ISBLANK('Input-Accounts'!B67),"",'Input-Accounts'!B67)</f>
        <v>TOOLS,SHOP, &amp; GAR EQ-TOOLS &amp; OTHER</v>
      </c>
      <c r="C67" s="31">
        <f>IF(ISBLANK('Input-Accounts'!C67),"",'Input-Accounts'!C67)</f>
        <v>394.3</v>
      </c>
      <c r="D67" s="10">
        <f>'Input-Accounts'!$D67</f>
        <v>6157146.0984615386</v>
      </c>
      <c r="E67" s="10">
        <f t="shared" si="22"/>
        <v>0</v>
      </c>
      <c r="F67" s="3" t="str">
        <f>IF(D67=0,"-",IF('Input-Accounts'!$E67&lt;&gt;0,'Input-Accounts'!$E67,'Input-Accounts'!$F67))</f>
        <v>INT_DISTPT_SUBTOTAL</v>
      </c>
      <c r="G67" s="10">
        <f>IF($D67=0,0,$D67*
IFERROR(INDEX(G$337:G$373,MATCH($F67,$B$337:$B$373,0))/INDEX($D$337:$D$373,MATCH($F67,$B$337:$B$373,0)),
INDEX('Input-Func_Class'!D$9:D$21,MATCH($F67,'Input-Func_Class'!$B$9:$B$21,0)))
)</f>
        <v>3921873.7338498449</v>
      </c>
      <c r="H67" s="10">
        <f>IF($D67=0,0,$D67*
IFERROR(INDEX(H$337:H$373,MATCH($F67,$B$337:$B$373,0))/INDEX($D$337:$D$373,MATCH($F67,$B$337:$B$373,0)),
INDEX('Input-Func_Class'!E$9:E$21,MATCH($F67,'Input-Func_Class'!$B$9:$B$21,0)))
)</f>
        <v>2235272.3646116932</v>
      </c>
      <c r="I67" s="10">
        <f>IF($D67=0,0,$D67*
IFERROR(INDEX(I$337:I$373,MATCH($F67,$B$337:$B$373,0))/INDEX($D$337:$D$373,MATCH($F67,$B$337:$B$373,0)),
INDEX('Input-Func_Class'!F$9:F$21,MATCH($F67,'Input-Func_Class'!$B$9:$B$21,0)))
)</f>
        <v>0</v>
      </c>
      <c r="J67" s="10">
        <f>IF($D67=0,0,$D67*
IFERROR(INDEX(J$337:J$373,MATCH($F67,$B$337:$B$373,0))/INDEX($D$337:$D$373,MATCH($F67,$B$337:$B$373,0)),
INDEX('Input-Func_Class'!G$9:G$21,MATCH($F67,'Input-Func_Class'!$B$9:$B$21,0)))
)</f>
        <v>0</v>
      </c>
      <c r="K67" s="10">
        <f>IF($D67=0,0,$D67*
IFERROR(INDEX(K$337:K$373,MATCH($F67,$B$337:$B$373,0))/INDEX($D$337:$D$373,MATCH($F67,$B$337:$B$373,0)),
INDEX('Input-Func_Class'!H$9:H$21,MATCH($F67,'Input-Func_Class'!$B$9:$B$21,0)))
)</f>
        <v>0</v>
      </c>
      <c r="L67" s="10">
        <f>IF($D67=0,0,$D67*
IFERROR(INDEX(L$337:L$373,MATCH($F67,$B$337:$B$373,0))/INDEX($D$337:$D$373,MATCH($F67,$B$337:$B$373,0)),
INDEX('Input-Func_Class'!I$9:I$21,MATCH($F67,'Input-Func_Class'!$B$9:$B$21,0)))
)</f>
        <v>0</v>
      </c>
      <c r="M67" s="10">
        <f>IF($D67=0,0,$D67*
IFERROR(INDEX(M$337:M$373,MATCH($F67,$B$337:$B$373,0))/INDEX($D$337:$D$373,MATCH($F67,$B$337:$B$373,0)),
INDEX('Input-Func_Class'!J$9:J$21,MATCH($F67,'Input-Func_Class'!$B$9:$B$21,0)))
)</f>
        <v>0</v>
      </c>
      <c r="N67" s="10">
        <f>IF($D67=0,0,$D67*
IFERROR(INDEX(N$337:N$373,MATCH($F67,$B$337:$B$373,0))/INDEX($D$337:$D$373,MATCH($F67,$B$337:$B$373,0)),
INDEX('Input-Func_Class'!K$9:K$21,MATCH($F67,'Input-Func_Class'!$B$9:$B$21,0)))
)</f>
        <v>0</v>
      </c>
      <c r="O67" s="10">
        <f>IF($D67=0,0,$D67*
IFERROR(INDEX(O$337:O$373,MATCH($F67,$B$337:$B$373,0))/INDEX($D$337:$D$373,MATCH($F67,$B$337:$B$373,0)),
INDEX('Input-Func_Class'!L$9:L$21,MATCH($F67,'Input-Func_Class'!$B$9:$B$21,0)))
)</f>
        <v>0</v>
      </c>
      <c r="P67" s="10">
        <f>IF($D67=0,0,$D67*
IFERROR(INDEX(P$337:P$373,MATCH($F67,$B$337:$B$373,0))/INDEX($D$337:$D$373,MATCH($F67,$B$337:$B$373,0)),
INDEX('Input-Func_Class'!M$9:M$21,MATCH($F67,'Input-Func_Class'!$B$9:$B$21,0)))
)</f>
        <v>0</v>
      </c>
      <c r="Q67" s="10">
        <f>IF($D67=0,0,$D67*
IFERROR(INDEX(Q$337:Q$373,MATCH($F67,$B$337:$B$373,0))/INDEX($D$337:$D$373,MATCH($F67,$B$337:$B$373,0)),
INDEX('Input-Func_Class'!N$9:N$21,MATCH($F67,'Input-Func_Class'!$B$9:$B$21,0)))
)</f>
        <v>0</v>
      </c>
      <c r="R67" s="10">
        <f>IF($D67=0,0,$D67*
IFERROR(INDEX(R$337:R$373,MATCH($F67,$B$337:$B$373,0))/INDEX($D$337:$D$373,MATCH($F67,$B$337:$B$373,0)),
INDEX('Input-Func_Class'!O$9:O$21,MATCH($F67,'Input-Func_Class'!$B$9:$B$21,0)))
)</f>
        <v>0</v>
      </c>
    </row>
    <row r="68" spans="1:18" outlineLevel="1">
      <c r="A68" s="31">
        <f>IF(ISBLANK('Input-Accounts'!A68),"",'Input-Accounts'!A68)</f>
        <v>59</v>
      </c>
      <c r="B68" s="53" t="str">
        <f>IF(ISBLANK('Input-Accounts'!B68),"",'Input-Accounts'!B68)</f>
        <v>LABORATORY EQUIPMENT</v>
      </c>
      <c r="C68" s="31">
        <f>IF(ISBLANK('Input-Accounts'!C68),"",'Input-Accounts'!C68)</f>
        <v>395</v>
      </c>
      <c r="D68" s="10">
        <f>'Input-Accounts'!$D68</f>
        <v>0</v>
      </c>
      <c r="E68" s="10">
        <f t="shared" si="22"/>
        <v>0</v>
      </c>
      <c r="F68" s="3" t="str">
        <f>IF(D68=0,"-",IF('Input-Accounts'!$E68&lt;&gt;0,'Input-Accounts'!$E68,'Input-Accounts'!$F68))</f>
        <v>-</v>
      </c>
      <c r="G68" s="10">
        <f>IF($D68=0,0,$D68*
IFERROR(INDEX(G$337:G$373,MATCH($F68,$B$337:$B$373,0))/INDEX($D$337:$D$373,MATCH($F68,$B$337:$B$373,0)),
INDEX('Input-Func_Class'!D$9:D$21,MATCH($F68,'Input-Func_Class'!$B$9:$B$21,0)))
)</f>
        <v>0</v>
      </c>
      <c r="H68" s="10">
        <f>IF($D68=0,0,$D68*
IFERROR(INDEX(H$337:H$373,MATCH($F68,$B$337:$B$373,0))/INDEX($D$337:$D$373,MATCH($F68,$B$337:$B$373,0)),
INDEX('Input-Func_Class'!E$9:E$21,MATCH($F68,'Input-Func_Class'!$B$9:$B$21,0)))
)</f>
        <v>0</v>
      </c>
      <c r="I68" s="10">
        <f>IF($D68=0,0,$D68*
IFERROR(INDEX(I$337:I$373,MATCH($F68,$B$337:$B$373,0))/INDEX($D$337:$D$373,MATCH($F68,$B$337:$B$373,0)),
INDEX('Input-Func_Class'!F$9:F$21,MATCH($F68,'Input-Func_Class'!$B$9:$B$21,0)))
)</f>
        <v>0</v>
      </c>
      <c r="J68" s="10">
        <f>IF($D68=0,0,$D68*
IFERROR(INDEX(J$337:J$373,MATCH($F68,$B$337:$B$373,0))/INDEX($D$337:$D$373,MATCH($F68,$B$337:$B$373,0)),
INDEX('Input-Func_Class'!G$9:G$21,MATCH($F68,'Input-Func_Class'!$B$9:$B$21,0)))
)</f>
        <v>0</v>
      </c>
      <c r="K68" s="10">
        <f>IF($D68=0,0,$D68*
IFERROR(INDEX(K$337:K$373,MATCH($F68,$B$337:$B$373,0))/INDEX($D$337:$D$373,MATCH($F68,$B$337:$B$373,0)),
INDEX('Input-Func_Class'!H$9:H$21,MATCH($F68,'Input-Func_Class'!$B$9:$B$21,0)))
)</f>
        <v>0</v>
      </c>
      <c r="L68" s="10">
        <f>IF($D68=0,0,$D68*
IFERROR(INDEX(L$337:L$373,MATCH($F68,$B$337:$B$373,0))/INDEX($D$337:$D$373,MATCH($F68,$B$337:$B$373,0)),
INDEX('Input-Func_Class'!I$9:I$21,MATCH($F68,'Input-Func_Class'!$B$9:$B$21,0)))
)</f>
        <v>0</v>
      </c>
      <c r="M68" s="10">
        <f>IF($D68=0,0,$D68*
IFERROR(INDEX(M$337:M$373,MATCH($F68,$B$337:$B$373,0))/INDEX($D$337:$D$373,MATCH($F68,$B$337:$B$373,0)),
INDEX('Input-Func_Class'!J$9:J$21,MATCH($F68,'Input-Func_Class'!$B$9:$B$21,0)))
)</f>
        <v>0</v>
      </c>
      <c r="N68" s="10">
        <f>IF($D68=0,0,$D68*
IFERROR(INDEX(N$337:N$373,MATCH($F68,$B$337:$B$373,0))/INDEX($D$337:$D$373,MATCH($F68,$B$337:$B$373,0)),
INDEX('Input-Func_Class'!K$9:K$21,MATCH($F68,'Input-Func_Class'!$B$9:$B$21,0)))
)</f>
        <v>0</v>
      </c>
      <c r="O68" s="10">
        <f>IF($D68=0,0,$D68*
IFERROR(INDEX(O$337:O$373,MATCH($F68,$B$337:$B$373,0))/INDEX($D$337:$D$373,MATCH($F68,$B$337:$B$373,0)),
INDEX('Input-Func_Class'!L$9:L$21,MATCH($F68,'Input-Func_Class'!$B$9:$B$21,0)))
)</f>
        <v>0</v>
      </c>
      <c r="P68" s="10">
        <f>IF($D68=0,0,$D68*
IFERROR(INDEX(P$337:P$373,MATCH($F68,$B$337:$B$373,0))/INDEX($D$337:$D$373,MATCH($F68,$B$337:$B$373,0)),
INDEX('Input-Func_Class'!M$9:M$21,MATCH($F68,'Input-Func_Class'!$B$9:$B$21,0)))
)</f>
        <v>0</v>
      </c>
      <c r="Q68" s="10">
        <f>IF($D68=0,0,$D68*
IFERROR(INDEX(Q$337:Q$373,MATCH($F68,$B$337:$B$373,0))/INDEX($D$337:$D$373,MATCH($F68,$B$337:$B$373,0)),
INDEX('Input-Func_Class'!N$9:N$21,MATCH($F68,'Input-Func_Class'!$B$9:$B$21,0)))
)</f>
        <v>0</v>
      </c>
      <c r="R68" s="10">
        <f>IF($D68=0,0,$D68*
IFERROR(INDEX(R$337:R$373,MATCH($F68,$B$337:$B$373,0))/INDEX($D$337:$D$373,MATCH($F68,$B$337:$B$373,0)),
INDEX('Input-Func_Class'!O$9:O$21,MATCH($F68,'Input-Func_Class'!$B$9:$B$21,0)))
)</f>
        <v>0</v>
      </c>
    </row>
    <row r="69" spans="1:18" outlineLevel="1">
      <c r="A69" s="31">
        <f>IF(ISBLANK('Input-Accounts'!A69),"",'Input-Accounts'!A69)</f>
        <v>60</v>
      </c>
      <c r="B69" s="53" t="str">
        <f>IF(ISBLANK('Input-Accounts'!B69),"",'Input-Accounts'!B69)</f>
        <v>POWER OPERATED EQUIP-GENERAL TOOLS</v>
      </c>
      <c r="C69" s="31">
        <f>IF(ISBLANK('Input-Accounts'!C69),"",'Input-Accounts'!C69)</f>
        <v>396</v>
      </c>
      <c r="D69" s="10">
        <f>'Input-Accounts'!$D69</f>
        <v>185547</v>
      </c>
      <c r="E69" s="10">
        <f t="shared" si="22"/>
        <v>0</v>
      </c>
      <c r="F69" s="3" t="str">
        <f>IF(D69=0,"-",IF('Input-Accounts'!$E69&lt;&gt;0,'Input-Accounts'!$E69,'Input-Accounts'!$F69))</f>
        <v>INT_DISTPT_SUBTOTAL</v>
      </c>
      <c r="G69" s="10">
        <f>IF($D69=0,0,$D69*
IFERROR(INDEX(G$337:G$373,MATCH($F69,$B$337:$B$373,0))/INDEX($D$337:$D$373,MATCH($F69,$B$337:$B$373,0)),
INDEX('Input-Func_Class'!D$9:D$21,MATCH($F69,'Input-Func_Class'!$B$9:$B$21,0)))
)</f>
        <v>118186.55819722431</v>
      </c>
      <c r="H69" s="10">
        <f>IF($D69=0,0,$D69*
IFERROR(INDEX(H$337:H$373,MATCH($F69,$B$337:$B$373,0))/INDEX($D$337:$D$373,MATCH($F69,$B$337:$B$373,0)),
INDEX('Input-Func_Class'!E$9:E$21,MATCH($F69,'Input-Func_Class'!$B$9:$B$21,0)))
)</f>
        <v>67360.441802775691</v>
      </c>
      <c r="I69" s="10">
        <f>IF($D69=0,0,$D69*
IFERROR(INDEX(I$337:I$373,MATCH($F69,$B$337:$B$373,0))/INDEX($D$337:$D$373,MATCH($F69,$B$337:$B$373,0)),
INDEX('Input-Func_Class'!F$9:F$21,MATCH($F69,'Input-Func_Class'!$B$9:$B$21,0)))
)</f>
        <v>0</v>
      </c>
      <c r="J69" s="10">
        <f>IF($D69=0,0,$D69*
IFERROR(INDEX(J$337:J$373,MATCH($F69,$B$337:$B$373,0))/INDEX($D$337:$D$373,MATCH($F69,$B$337:$B$373,0)),
INDEX('Input-Func_Class'!G$9:G$21,MATCH($F69,'Input-Func_Class'!$B$9:$B$21,0)))
)</f>
        <v>0</v>
      </c>
      <c r="K69" s="10">
        <f>IF($D69=0,0,$D69*
IFERROR(INDEX(K$337:K$373,MATCH($F69,$B$337:$B$373,0))/INDEX($D$337:$D$373,MATCH($F69,$B$337:$B$373,0)),
INDEX('Input-Func_Class'!H$9:H$21,MATCH($F69,'Input-Func_Class'!$B$9:$B$21,0)))
)</f>
        <v>0</v>
      </c>
      <c r="L69" s="10">
        <f>IF($D69=0,0,$D69*
IFERROR(INDEX(L$337:L$373,MATCH($F69,$B$337:$B$373,0))/INDEX($D$337:$D$373,MATCH($F69,$B$337:$B$373,0)),
INDEX('Input-Func_Class'!I$9:I$21,MATCH($F69,'Input-Func_Class'!$B$9:$B$21,0)))
)</f>
        <v>0</v>
      </c>
      <c r="M69" s="10">
        <f>IF($D69=0,0,$D69*
IFERROR(INDEX(M$337:M$373,MATCH($F69,$B$337:$B$373,0))/INDEX($D$337:$D$373,MATCH($F69,$B$337:$B$373,0)),
INDEX('Input-Func_Class'!J$9:J$21,MATCH($F69,'Input-Func_Class'!$B$9:$B$21,0)))
)</f>
        <v>0</v>
      </c>
      <c r="N69" s="10">
        <f>IF($D69=0,0,$D69*
IFERROR(INDEX(N$337:N$373,MATCH($F69,$B$337:$B$373,0))/INDEX($D$337:$D$373,MATCH($F69,$B$337:$B$373,0)),
INDEX('Input-Func_Class'!K$9:K$21,MATCH($F69,'Input-Func_Class'!$B$9:$B$21,0)))
)</f>
        <v>0</v>
      </c>
      <c r="O69" s="10">
        <f>IF($D69=0,0,$D69*
IFERROR(INDEX(O$337:O$373,MATCH($F69,$B$337:$B$373,0))/INDEX($D$337:$D$373,MATCH($F69,$B$337:$B$373,0)),
INDEX('Input-Func_Class'!L$9:L$21,MATCH($F69,'Input-Func_Class'!$B$9:$B$21,0)))
)</f>
        <v>0</v>
      </c>
      <c r="P69" s="10">
        <f>IF($D69=0,0,$D69*
IFERROR(INDEX(P$337:P$373,MATCH($F69,$B$337:$B$373,0))/INDEX($D$337:$D$373,MATCH($F69,$B$337:$B$373,0)),
INDEX('Input-Func_Class'!M$9:M$21,MATCH($F69,'Input-Func_Class'!$B$9:$B$21,0)))
)</f>
        <v>0</v>
      </c>
      <c r="Q69" s="10">
        <f>IF($D69=0,0,$D69*
IFERROR(INDEX(Q$337:Q$373,MATCH($F69,$B$337:$B$373,0))/INDEX($D$337:$D$373,MATCH($F69,$B$337:$B$373,0)),
INDEX('Input-Func_Class'!N$9:N$21,MATCH($F69,'Input-Func_Class'!$B$9:$B$21,0)))
)</f>
        <v>0</v>
      </c>
      <c r="R69" s="10">
        <f>IF($D69=0,0,$D69*
IFERROR(INDEX(R$337:R$373,MATCH($F69,$B$337:$B$373,0))/INDEX($D$337:$D$373,MATCH($F69,$B$337:$B$373,0)),
INDEX('Input-Func_Class'!O$9:O$21,MATCH($F69,'Input-Func_Class'!$B$9:$B$21,0)))
)</f>
        <v>0</v>
      </c>
    </row>
    <row r="70" spans="1:18" outlineLevel="1">
      <c r="A70" s="31">
        <f>IF(ISBLANK('Input-Accounts'!A70),"",'Input-Accounts'!A70)</f>
        <v>61</v>
      </c>
      <c r="B70" s="53" t="str">
        <f>IF(ISBLANK('Input-Accounts'!B70),"",'Input-Accounts'!B70)</f>
        <v>MISCELLANEOUS EQUIPMENT</v>
      </c>
      <c r="C70" s="31">
        <f>IF(ISBLANK('Input-Accounts'!C70),"",'Input-Accounts'!C70)</f>
        <v>398</v>
      </c>
      <c r="D70" s="10">
        <f>'Input-Accounts'!$D70</f>
        <v>148028.19999999998</v>
      </c>
      <c r="E70" s="10">
        <f t="shared" si="22"/>
        <v>0</v>
      </c>
      <c r="F70" s="3" t="str">
        <f>IF(D70=0,"-",IF('Input-Accounts'!$E70&lt;&gt;0,'Input-Accounts'!$E70,'Input-Accounts'!$F70))</f>
        <v>INT_DISTPT_SUBTOTAL</v>
      </c>
      <c r="G70" s="10">
        <f>IF($D70=0,0,$D70*
IFERROR(INDEX(G$337:G$373,MATCH($F70,$B$337:$B$373,0))/INDEX($D$337:$D$373,MATCH($F70,$B$337:$B$373,0)),
INDEX('Input-Func_Class'!D$9:D$21,MATCH($F70,'Input-Func_Class'!$B$9:$B$21,0)))
)</f>
        <v>94288.473939920106</v>
      </c>
      <c r="H70" s="10">
        <f>IF($D70=0,0,$D70*
IFERROR(INDEX(H$337:H$373,MATCH($F70,$B$337:$B$373,0))/INDEX($D$337:$D$373,MATCH($F70,$B$337:$B$373,0)),
INDEX('Input-Func_Class'!E$9:E$21,MATCH($F70,'Input-Func_Class'!$B$9:$B$21,0)))
)</f>
        <v>53739.726060079869</v>
      </c>
      <c r="I70" s="10">
        <f>IF($D70=0,0,$D70*
IFERROR(INDEX(I$337:I$373,MATCH($F70,$B$337:$B$373,0))/INDEX($D$337:$D$373,MATCH($F70,$B$337:$B$373,0)),
INDEX('Input-Func_Class'!F$9:F$21,MATCH($F70,'Input-Func_Class'!$B$9:$B$21,0)))
)</f>
        <v>0</v>
      </c>
      <c r="J70" s="10">
        <f>IF($D70=0,0,$D70*
IFERROR(INDEX(J$337:J$373,MATCH($F70,$B$337:$B$373,0))/INDEX($D$337:$D$373,MATCH($F70,$B$337:$B$373,0)),
INDEX('Input-Func_Class'!G$9:G$21,MATCH($F70,'Input-Func_Class'!$B$9:$B$21,0)))
)</f>
        <v>0</v>
      </c>
      <c r="K70" s="10">
        <f>IF($D70=0,0,$D70*
IFERROR(INDEX(K$337:K$373,MATCH($F70,$B$337:$B$373,0))/INDEX($D$337:$D$373,MATCH($F70,$B$337:$B$373,0)),
INDEX('Input-Func_Class'!H$9:H$21,MATCH($F70,'Input-Func_Class'!$B$9:$B$21,0)))
)</f>
        <v>0</v>
      </c>
      <c r="L70" s="10">
        <f>IF($D70=0,0,$D70*
IFERROR(INDEX(L$337:L$373,MATCH($F70,$B$337:$B$373,0))/INDEX($D$337:$D$373,MATCH($F70,$B$337:$B$373,0)),
INDEX('Input-Func_Class'!I$9:I$21,MATCH($F70,'Input-Func_Class'!$B$9:$B$21,0)))
)</f>
        <v>0</v>
      </c>
      <c r="M70" s="10">
        <f>IF($D70=0,0,$D70*
IFERROR(INDEX(M$337:M$373,MATCH($F70,$B$337:$B$373,0))/INDEX($D$337:$D$373,MATCH($F70,$B$337:$B$373,0)),
INDEX('Input-Func_Class'!J$9:J$21,MATCH($F70,'Input-Func_Class'!$B$9:$B$21,0)))
)</f>
        <v>0</v>
      </c>
      <c r="N70" s="10">
        <f>IF($D70=0,0,$D70*
IFERROR(INDEX(N$337:N$373,MATCH($F70,$B$337:$B$373,0))/INDEX($D$337:$D$373,MATCH($F70,$B$337:$B$373,0)),
INDEX('Input-Func_Class'!K$9:K$21,MATCH($F70,'Input-Func_Class'!$B$9:$B$21,0)))
)</f>
        <v>0</v>
      </c>
      <c r="O70" s="10">
        <f>IF($D70=0,0,$D70*
IFERROR(INDEX(O$337:O$373,MATCH($F70,$B$337:$B$373,0))/INDEX($D$337:$D$373,MATCH($F70,$B$337:$B$373,0)),
INDEX('Input-Func_Class'!L$9:L$21,MATCH($F70,'Input-Func_Class'!$B$9:$B$21,0)))
)</f>
        <v>0</v>
      </c>
      <c r="P70" s="10">
        <f>IF($D70=0,0,$D70*
IFERROR(INDEX(P$337:P$373,MATCH($F70,$B$337:$B$373,0))/INDEX($D$337:$D$373,MATCH($F70,$B$337:$B$373,0)),
INDEX('Input-Func_Class'!M$9:M$21,MATCH($F70,'Input-Func_Class'!$B$9:$B$21,0)))
)</f>
        <v>0</v>
      </c>
      <c r="Q70" s="10">
        <f>IF($D70=0,0,$D70*
IFERROR(INDEX(Q$337:Q$373,MATCH($F70,$B$337:$B$373,0))/INDEX($D$337:$D$373,MATCH($F70,$B$337:$B$373,0)),
INDEX('Input-Func_Class'!N$9:N$21,MATCH($F70,'Input-Func_Class'!$B$9:$B$21,0)))
)</f>
        <v>0</v>
      </c>
      <c r="R70" s="10">
        <f>IF($D70=0,0,$D70*
IFERROR(INDEX(R$337:R$373,MATCH($F70,$B$337:$B$373,0))/INDEX($D$337:$D$373,MATCH($F70,$B$337:$B$373,0)),
INDEX('Input-Func_Class'!O$9:O$21,MATCH($F70,'Input-Func_Class'!$B$9:$B$21,0)))
)</f>
        <v>0</v>
      </c>
    </row>
    <row r="71" spans="1:18" outlineLevel="1">
      <c r="A71" s="31">
        <f>IF(ISBLANK('Input-Accounts'!A71),"",'Input-Accounts'!A71)</f>
        <v>62</v>
      </c>
      <c r="B71" t="str">
        <f>IF(ISBLANK('Input-Accounts'!B71),"",'Input-Accounts'!B71)</f>
        <v>Subtotal - General Plant</v>
      </c>
      <c r="C71" s="31" t="str">
        <f>IF(ISBLANK('Input-Accounts'!C71),"",'Input-Accounts'!C71)</f>
        <v/>
      </c>
      <c r="D71" s="123">
        <f>SUBTOTAL(9,D57:D70)</f>
        <v>7532717.8084615385</v>
      </c>
      <c r="E71" s="10">
        <f t="shared" si="22"/>
        <v>0</v>
      </c>
      <c r="G71" s="123">
        <f t="shared" ref="G71:R71" si="23">SUBTOTAL(9,G57:G70)</f>
        <v>4798061.9015829284</v>
      </c>
      <c r="H71" s="123">
        <f t="shared" si="23"/>
        <v>2734655.9068786101</v>
      </c>
      <c r="I71" s="123">
        <f t="shared" si="23"/>
        <v>0</v>
      </c>
      <c r="J71" s="123">
        <f t="shared" si="23"/>
        <v>0</v>
      </c>
      <c r="K71" s="123">
        <f t="shared" si="23"/>
        <v>0</v>
      </c>
      <c r="L71" s="123">
        <f t="shared" si="23"/>
        <v>0</v>
      </c>
      <c r="M71" s="123">
        <f t="shared" si="23"/>
        <v>0</v>
      </c>
      <c r="N71" s="123">
        <f t="shared" si="23"/>
        <v>0</v>
      </c>
      <c r="O71" s="123">
        <f t="shared" si="23"/>
        <v>0</v>
      </c>
      <c r="P71" s="123">
        <f t="shared" si="23"/>
        <v>0</v>
      </c>
      <c r="Q71" s="123">
        <f t="shared" si="23"/>
        <v>0</v>
      </c>
      <c r="R71" s="123">
        <f t="shared" si="23"/>
        <v>0</v>
      </c>
    </row>
    <row r="72" spans="1:18" outlineLevel="1">
      <c r="A72" s="31" t="str">
        <f>IF(ISBLANK('Input-Accounts'!A72),"",'Input-Accounts'!A72)</f>
        <v/>
      </c>
      <c r="B72" t="str">
        <f>IF(ISBLANK('Input-Accounts'!B72),"",'Input-Accounts'!B72)</f>
        <v/>
      </c>
      <c r="C72" s="31" t="str">
        <f>IF(ISBLANK('Input-Accounts'!C72),"",'Input-Accounts'!C72)</f>
        <v/>
      </c>
      <c r="D72" s="10"/>
      <c r="E72" s="10">
        <f t="shared" si="20"/>
        <v>0</v>
      </c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</row>
    <row r="73" spans="1:18">
      <c r="A73" s="31">
        <f>IF(ISBLANK('Input-Accounts'!A73),"",'Input-Accounts'!A73)</f>
        <v>63</v>
      </c>
      <c r="B73" s="7" t="str">
        <f>IF(ISBLANK('Input-Accounts'!B73),"",'Input-Accounts'!B73)</f>
        <v>Total Plant in Service</v>
      </c>
      <c r="C73" s="31" t="str">
        <f>IF(ISBLANK('Input-Accounts'!C73),"",'Input-Accounts'!C73)</f>
        <v/>
      </c>
      <c r="D73" s="10">
        <f>SUBTOTAL(9,D11:D72)</f>
        <v>775008140.86461914</v>
      </c>
      <c r="E73" s="10">
        <f t="shared" si="20"/>
        <v>0</v>
      </c>
      <c r="F73" s="3"/>
      <c r="G73" s="10">
        <f t="shared" ref="G73:R73" si="24">SUBTOTAL(9,G11:G72)</f>
        <v>493651445.42147744</v>
      </c>
      <c r="H73" s="10">
        <f t="shared" si="24"/>
        <v>281356695.4431414</v>
      </c>
      <c r="I73" s="10">
        <f t="shared" si="24"/>
        <v>0</v>
      </c>
      <c r="J73" s="10">
        <f t="shared" si="24"/>
        <v>0</v>
      </c>
      <c r="K73" s="10">
        <f t="shared" si="24"/>
        <v>0</v>
      </c>
      <c r="L73" s="10">
        <f t="shared" si="24"/>
        <v>0</v>
      </c>
      <c r="M73" s="10">
        <f t="shared" si="24"/>
        <v>0</v>
      </c>
      <c r="N73" s="10">
        <f t="shared" si="24"/>
        <v>0</v>
      </c>
      <c r="O73" s="10">
        <f t="shared" si="24"/>
        <v>0</v>
      </c>
      <c r="P73" s="10">
        <f t="shared" si="24"/>
        <v>0</v>
      </c>
      <c r="Q73" s="10">
        <f t="shared" si="24"/>
        <v>0</v>
      </c>
      <c r="R73" s="10">
        <f t="shared" si="24"/>
        <v>0</v>
      </c>
    </row>
    <row r="74" spans="1:18">
      <c r="A74" s="31" t="str">
        <f>IF(ISBLANK('Input-Accounts'!A74),"",'Input-Accounts'!A74)</f>
        <v/>
      </c>
      <c r="B74" t="str">
        <f>IF(ISBLANK('Input-Accounts'!B74),"",'Input-Accounts'!B74)</f>
        <v/>
      </c>
      <c r="C74" s="31" t="str">
        <f>IF(ISBLANK('Input-Accounts'!C74),"",'Input-Accounts'!C74)</f>
        <v/>
      </c>
      <c r="D74" s="123"/>
      <c r="E74" s="10">
        <f t="shared" si="20"/>
        <v>0</v>
      </c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</row>
    <row r="75" spans="1:18">
      <c r="A75" s="31">
        <f>IF(ISBLANK('Input-Accounts'!A75),"",'Input-Accounts'!A75)</f>
        <v>64</v>
      </c>
      <c r="B75" s="1" t="str">
        <f>IF(ISBLANK('Input-Accounts'!B75),"",'Input-Accounts'!B75)</f>
        <v>Accumulated Depreciation &amp; Amortization</v>
      </c>
      <c r="C75" s="31" t="str">
        <f>IF(ISBLANK('Input-Accounts'!C75),"",'Input-Accounts'!C75)</f>
        <v/>
      </c>
      <c r="D75" s="10"/>
      <c r="E75" s="10">
        <f t="shared" si="20"/>
        <v>0</v>
      </c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</row>
    <row r="76" spans="1:18" outlineLevel="1">
      <c r="A76" s="31">
        <f>IF(ISBLANK('Input-Accounts'!A76),"",'Input-Accounts'!A76)</f>
        <v>65</v>
      </c>
      <c r="B76" s="1" t="str">
        <f>IF(ISBLANK('Input-Accounts'!B76),"",'Input-Accounts'!B76)</f>
        <v>Intangible Plant</v>
      </c>
      <c r="C76" s="31" t="str">
        <f>IF(ISBLANK('Input-Accounts'!C76),"",'Input-Accounts'!C76)</f>
        <v/>
      </c>
      <c r="D76" s="10"/>
      <c r="E76" s="10">
        <f t="shared" si="20"/>
        <v>0</v>
      </c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</row>
    <row r="77" spans="1:18" outlineLevel="1">
      <c r="A77" s="31">
        <f>IF(ISBLANK('Input-Accounts'!A77),"",'Input-Accounts'!A77)</f>
        <v>66</v>
      </c>
      <c r="B77" s="53" t="str">
        <f>IF(ISBLANK('Input-Accounts'!B77),"",'Input-Accounts'!B77)</f>
        <v>Organization</v>
      </c>
      <c r="C77" s="31">
        <f>IF(ISBLANK('Input-Accounts'!C77),"",'Input-Accounts'!C77)</f>
        <v>301</v>
      </c>
      <c r="D77" s="10">
        <f>'Input-Accounts'!$D77</f>
        <v>0</v>
      </c>
      <c r="E77" s="10">
        <f t="shared" si="20"/>
        <v>0</v>
      </c>
      <c r="F77" s="3" t="str">
        <f>IF(D77=0,"-",IF('Input-Accounts'!$E77&lt;&gt;0,'Input-Accounts'!$E77,'Input-Accounts'!$F77))</f>
        <v>-</v>
      </c>
      <c r="G77" s="10">
        <f>IF($D77=0,0,$D77*
IFERROR(INDEX(G$337:G$373,MATCH($F77,$B$337:$B$373,0))/INDEX($D$337:$D$373,MATCH($F77,$B$337:$B$373,0)),
INDEX('Input-Func_Class'!D$9:D$21,MATCH($F77,'Input-Func_Class'!$B$9:$B$21,0)))
)</f>
        <v>0</v>
      </c>
      <c r="H77" s="10">
        <f>IF($D77=0,0,$D77*
IFERROR(INDEX(H$337:H$373,MATCH($F77,$B$337:$B$373,0))/INDEX($D$337:$D$373,MATCH($F77,$B$337:$B$373,0)),
INDEX('Input-Func_Class'!E$9:E$21,MATCH($F77,'Input-Func_Class'!$B$9:$B$21,0)))
)</f>
        <v>0</v>
      </c>
      <c r="I77" s="10">
        <f>IF($D77=0,0,$D77*
IFERROR(INDEX(I$337:I$373,MATCH($F77,$B$337:$B$373,0))/INDEX($D$337:$D$373,MATCH($F77,$B$337:$B$373,0)),
INDEX('Input-Func_Class'!F$9:F$21,MATCH($F77,'Input-Func_Class'!$B$9:$B$21,0)))
)</f>
        <v>0</v>
      </c>
      <c r="J77" s="10">
        <f>IF($D77=0,0,$D77*
IFERROR(INDEX(J$337:J$373,MATCH($F77,$B$337:$B$373,0))/INDEX($D$337:$D$373,MATCH($F77,$B$337:$B$373,0)),
INDEX('Input-Func_Class'!G$9:G$21,MATCH($F77,'Input-Func_Class'!$B$9:$B$21,0)))
)</f>
        <v>0</v>
      </c>
      <c r="K77" s="10">
        <f>IF($D77=0,0,$D77*
IFERROR(INDEX(K$337:K$373,MATCH($F77,$B$337:$B$373,0))/INDEX($D$337:$D$373,MATCH($F77,$B$337:$B$373,0)),
INDEX('Input-Func_Class'!H$9:H$21,MATCH($F77,'Input-Func_Class'!$B$9:$B$21,0)))
)</f>
        <v>0</v>
      </c>
      <c r="L77" s="10">
        <f>IF($D77=0,0,$D77*
IFERROR(INDEX(L$337:L$373,MATCH($F77,$B$337:$B$373,0))/INDEX($D$337:$D$373,MATCH($F77,$B$337:$B$373,0)),
INDEX('Input-Func_Class'!I$9:I$21,MATCH($F77,'Input-Func_Class'!$B$9:$B$21,0)))
)</f>
        <v>0</v>
      </c>
      <c r="M77" s="10">
        <f>IF($D77=0,0,$D77*
IFERROR(INDEX(M$337:M$373,MATCH($F77,$B$337:$B$373,0))/INDEX($D$337:$D$373,MATCH($F77,$B$337:$B$373,0)),
INDEX('Input-Func_Class'!J$9:J$21,MATCH($F77,'Input-Func_Class'!$B$9:$B$21,0)))
)</f>
        <v>0</v>
      </c>
      <c r="N77" s="10">
        <f>IF($D77=0,0,$D77*
IFERROR(INDEX(N$337:N$373,MATCH($F77,$B$337:$B$373,0))/INDEX($D$337:$D$373,MATCH($F77,$B$337:$B$373,0)),
INDEX('Input-Func_Class'!K$9:K$21,MATCH($F77,'Input-Func_Class'!$B$9:$B$21,0)))
)</f>
        <v>0</v>
      </c>
      <c r="O77" s="10">
        <f>IF($D77=0,0,$D77*
IFERROR(INDEX(O$337:O$373,MATCH($F77,$B$337:$B$373,0))/INDEX($D$337:$D$373,MATCH($F77,$B$337:$B$373,0)),
INDEX('Input-Func_Class'!L$9:L$21,MATCH($F77,'Input-Func_Class'!$B$9:$B$21,0)))
)</f>
        <v>0</v>
      </c>
      <c r="P77" s="10">
        <f>IF($D77=0,0,$D77*
IFERROR(INDEX(P$337:P$373,MATCH($F77,$B$337:$B$373,0))/INDEX($D$337:$D$373,MATCH($F77,$B$337:$B$373,0)),
INDEX('Input-Func_Class'!M$9:M$21,MATCH($F77,'Input-Func_Class'!$B$9:$B$21,0)))
)</f>
        <v>0</v>
      </c>
      <c r="Q77" s="10">
        <f>IF($D77=0,0,$D77*
IFERROR(INDEX(Q$337:Q$373,MATCH($F77,$B$337:$B$373,0))/INDEX($D$337:$D$373,MATCH($F77,$B$337:$B$373,0)),
INDEX('Input-Func_Class'!N$9:N$21,MATCH($F77,'Input-Func_Class'!$B$9:$B$21,0)))
)</f>
        <v>0</v>
      </c>
      <c r="R77" s="10">
        <f>IF($D77=0,0,$D77*
IFERROR(INDEX(R$337:R$373,MATCH($F77,$B$337:$B$373,0))/INDEX($D$337:$D$373,MATCH($F77,$B$337:$B$373,0)),
INDEX('Input-Func_Class'!O$9:O$21,MATCH($F77,'Input-Func_Class'!$B$9:$B$21,0)))
)</f>
        <v>0</v>
      </c>
    </row>
    <row r="78" spans="1:18" outlineLevel="1">
      <c r="A78" s="31">
        <f>IF(ISBLANK('Input-Accounts'!A78),"",'Input-Accounts'!A78)</f>
        <v>67</v>
      </c>
      <c r="B78" s="53" t="str">
        <f>IF(ISBLANK('Input-Accounts'!B78),"",'Input-Accounts'!B78)</f>
        <v>Misc. Intangible Plant - Plant Related</v>
      </c>
      <c r="C78" s="31">
        <f>IF(ISBLANK('Input-Accounts'!C78),"",'Input-Accounts'!C78)</f>
        <v>303</v>
      </c>
      <c r="D78" s="10">
        <f>'Input-Accounts'!$D78</f>
        <v>-75395.909747863378</v>
      </c>
      <c r="E78" s="10">
        <f t="shared" si="20"/>
        <v>0</v>
      </c>
      <c r="F78" s="3" t="str">
        <f>IF(D78=0,"-",IF('Input-Accounts'!$E78&lt;&gt;0,'Input-Accounts'!$E78,'Input-Accounts'!$F78))</f>
        <v>INT_DISTPT_SUBTOTAL</v>
      </c>
      <c r="G78" s="10">
        <f>IF($D78=0,0,$D78*
IFERROR(INDEX(G$337:G$373,MATCH($F78,$B$337:$B$373,0))/INDEX($D$337:$D$373,MATCH($F78,$B$337:$B$373,0)),
INDEX('Input-Func_Class'!D$9:D$21,MATCH($F78,'Input-Func_Class'!$B$9:$B$21,0)))
)</f>
        <v>-48024.398536481465</v>
      </c>
      <c r="H78" s="10">
        <f>IF($D78=0,0,$D78*
IFERROR(INDEX(H$337:H$373,MATCH($F78,$B$337:$B$373,0))/INDEX($D$337:$D$373,MATCH($F78,$B$337:$B$373,0)),
INDEX('Input-Func_Class'!E$9:E$21,MATCH($F78,'Input-Func_Class'!$B$9:$B$21,0)))
)</f>
        <v>-27371.511211381909</v>
      </c>
      <c r="I78" s="10">
        <f>IF($D78=0,0,$D78*
IFERROR(INDEX(I$337:I$373,MATCH($F78,$B$337:$B$373,0))/INDEX($D$337:$D$373,MATCH($F78,$B$337:$B$373,0)),
INDEX('Input-Func_Class'!F$9:F$21,MATCH($F78,'Input-Func_Class'!$B$9:$B$21,0)))
)</f>
        <v>0</v>
      </c>
      <c r="J78" s="10">
        <f>IF($D78=0,0,$D78*
IFERROR(INDEX(J$337:J$373,MATCH($F78,$B$337:$B$373,0))/INDEX($D$337:$D$373,MATCH($F78,$B$337:$B$373,0)),
INDEX('Input-Func_Class'!G$9:G$21,MATCH($F78,'Input-Func_Class'!$B$9:$B$21,0)))
)</f>
        <v>0</v>
      </c>
      <c r="K78" s="10">
        <f>IF($D78=0,0,$D78*
IFERROR(INDEX(K$337:K$373,MATCH($F78,$B$337:$B$373,0))/INDEX($D$337:$D$373,MATCH($F78,$B$337:$B$373,0)),
INDEX('Input-Func_Class'!H$9:H$21,MATCH($F78,'Input-Func_Class'!$B$9:$B$21,0)))
)</f>
        <v>0</v>
      </c>
      <c r="L78" s="10">
        <f>IF($D78=0,0,$D78*
IFERROR(INDEX(L$337:L$373,MATCH($F78,$B$337:$B$373,0))/INDEX($D$337:$D$373,MATCH($F78,$B$337:$B$373,0)),
INDEX('Input-Func_Class'!I$9:I$21,MATCH($F78,'Input-Func_Class'!$B$9:$B$21,0)))
)</f>
        <v>0</v>
      </c>
      <c r="M78" s="10">
        <f>IF($D78=0,0,$D78*
IFERROR(INDEX(M$337:M$373,MATCH($F78,$B$337:$B$373,0))/INDEX($D$337:$D$373,MATCH($F78,$B$337:$B$373,0)),
INDEX('Input-Func_Class'!J$9:J$21,MATCH($F78,'Input-Func_Class'!$B$9:$B$21,0)))
)</f>
        <v>0</v>
      </c>
      <c r="N78" s="10">
        <f>IF($D78=0,0,$D78*
IFERROR(INDEX(N$337:N$373,MATCH($F78,$B$337:$B$373,0))/INDEX($D$337:$D$373,MATCH($F78,$B$337:$B$373,0)),
INDEX('Input-Func_Class'!K$9:K$21,MATCH($F78,'Input-Func_Class'!$B$9:$B$21,0)))
)</f>
        <v>0</v>
      </c>
      <c r="O78" s="10">
        <f>IF($D78=0,0,$D78*
IFERROR(INDEX(O$337:O$373,MATCH($F78,$B$337:$B$373,0))/INDEX($D$337:$D$373,MATCH($F78,$B$337:$B$373,0)),
INDEX('Input-Func_Class'!L$9:L$21,MATCH($F78,'Input-Func_Class'!$B$9:$B$21,0)))
)</f>
        <v>0</v>
      </c>
      <c r="P78" s="10">
        <f>IF($D78=0,0,$D78*
IFERROR(INDEX(P$337:P$373,MATCH($F78,$B$337:$B$373,0))/INDEX($D$337:$D$373,MATCH($F78,$B$337:$B$373,0)),
INDEX('Input-Func_Class'!M$9:M$21,MATCH($F78,'Input-Func_Class'!$B$9:$B$21,0)))
)</f>
        <v>0</v>
      </c>
      <c r="Q78" s="10">
        <f>IF($D78=0,0,$D78*
IFERROR(INDEX(Q$337:Q$373,MATCH($F78,$B$337:$B$373,0))/INDEX($D$337:$D$373,MATCH($F78,$B$337:$B$373,0)),
INDEX('Input-Func_Class'!N$9:N$21,MATCH($F78,'Input-Func_Class'!$B$9:$B$21,0)))
)</f>
        <v>0</v>
      </c>
      <c r="R78" s="10">
        <f>IF($D78=0,0,$D78*
IFERROR(INDEX(R$337:R$373,MATCH($F78,$B$337:$B$373,0))/INDEX($D$337:$D$373,MATCH($F78,$B$337:$B$373,0)),
INDEX('Input-Func_Class'!O$9:O$21,MATCH($F78,'Input-Func_Class'!$B$9:$B$21,0)))
)</f>
        <v>0</v>
      </c>
    </row>
    <row r="79" spans="1:18" outlineLevel="1">
      <c r="A79" s="31">
        <f>IF(ISBLANK('Input-Accounts'!A79),"",'Input-Accounts'!A79)</f>
        <v>68</v>
      </c>
      <c r="B79" s="53" t="str">
        <f>IF(ISBLANK('Input-Accounts'!B79),"",'Input-Accounts'!B79)</f>
        <v>MISC INTANGIBLE PLANT-DIS SOFTWARE</v>
      </c>
      <c r="C79" s="31">
        <f>IF(ISBLANK('Input-Accounts'!C79),"",'Input-Accounts'!C79)</f>
        <v>303.10000000000002</v>
      </c>
      <c r="D79" s="10">
        <f>'Input-Accounts'!$D79</f>
        <v>-318.35000000000002</v>
      </c>
      <c r="E79" s="10">
        <f>IFERROR(IF(D79="",0,IF(D79=0,0,IF(ABS(D79-SUM($G79:$R79))&lt;Check_Limit,0,1))),1)</f>
        <v>0</v>
      </c>
      <c r="F79" s="3" t="str">
        <f>IF(D79=0,"-",IF('Input-Accounts'!$E79&lt;&gt;0,'Input-Accounts'!$E79,'Input-Accounts'!$F79))</f>
        <v>INT_DISTPT_SUBTOTAL</v>
      </c>
      <c r="G79" s="10">
        <f>IF($D79=0,0,$D79*
IFERROR(INDEX(G$337:G$373,MATCH($F79,$B$337:$B$373,0))/INDEX($D$337:$D$373,MATCH($F79,$B$337:$B$373,0)),
INDEX('Input-Func_Class'!D$9:D$21,MATCH($F79,'Input-Func_Class'!$B$9:$B$21,0)))
)</f>
        <v>-202.77714434664188</v>
      </c>
      <c r="H79" s="10">
        <f>IF($D79=0,0,$D79*
IFERROR(INDEX(H$337:H$373,MATCH($F79,$B$337:$B$373,0))/INDEX($D$337:$D$373,MATCH($F79,$B$337:$B$373,0)),
INDEX('Input-Func_Class'!E$9:E$21,MATCH($F79,'Input-Func_Class'!$B$9:$B$21,0)))
)</f>
        <v>-115.57285565335813</v>
      </c>
      <c r="I79" s="10">
        <f>IF($D79=0,0,$D79*
IFERROR(INDEX(I$337:I$373,MATCH($F79,$B$337:$B$373,0))/INDEX($D$337:$D$373,MATCH($F79,$B$337:$B$373,0)),
INDEX('Input-Func_Class'!F$9:F$21,MATCH($F79,'Input-Func_Class'!$B$9:$B$21,0)))
)</f>
        <v>0</v>
      </c>
      <c r="J79" s="10">
        <f>IF($D79=0,0,$D79*
IFERROR(INDEX(J$337:J$373,MATCH($F79,$B$337:$B$373,0))/INDEX($D$337:$D$373,MATCH($F79,$B$337:$B$373,0)),
INDEX('Input-Func_Class'!G$9:G$21,MATCH($F79,'Input-Func_Class'!$B$9:$B$21,0)))
)</f>
        <v>0</v>
      </c>
      <c r="K79" s="10">
        <f>IF($D79=0,0,$D79*
IFERROR(INDEX(K$337:K$373,MATCH($F79,$B$337:$B$373,0))/INDEX($D$337:$D$373,MATCH($F79,$B$337:$B$373,0)),
INDEX('Input-Func_Class'!H$9:H$21,MATCH($F79,'Input-Func_Class'!$B$9:$B$21,0)))
)</f>
        <v>0</v>
      </c>
      <c r="L79" s="10">
        <f>IF($D79=0,0,$D79*
IFERROR(INDEX(L$337:L$373,MATCH($F79,$B$337:$B$373,0))/INDEX($D$337:$D$373,MATCH($F79,$B$337:$B$373,0)),
INDEX('Input-Func_Class'!I$9:I$21,MATCH($F79,'Input-Func_Class'!$B$9:$B$21,0)))
)</f>
        <v>0</v>
      </c>
      <c r="M79" s="10">
        <f>IF($D79=0,0,$D79*
IFERROR(INDEX(M$337:M$373,MATCH($F79,$B$337:$B$373,0))/INDEX($D$337:$D$373,MATCH($F79,$B$337:$B$373,0)),
INDEX('Input-Func_Class'!J$9:J$21,MATCH($F79,'Input-Func_Class'!$B$9:$B$21,0)))
)</f>
        <v>0</v>
      </c>
      <c r="N79" s="10">
        <f>IF($D79=0,0,$D79*
IFERROR(INDEX(N$337:N$373,MATCH($F79,$B$337:$B$373,0))/INDEX($D$337:$D$373,MATCH($F79,$B$337:$B$373,0)),
INDEX('Input-Func_Class'!K$9:K$21,MATCH($F79,'Input-Func_Class'!$B$9:$B$21,0)))
)</f>
        <v>0</v>
      </c>
      <c r="O79" s="10">
        <f>IF($D79=0,0,$D79*
IFERROR(INDEX(O$337:O$373,MATCH($F79,$B$337:$B$373,0))/INDEX($D$337:$D$373,MATCH($F79,$B$337:$B$373,0)),
INDEX('Input-Func_Class'!L$9:L$21,MATCH($F79,'Input-Func_Class'!$B$9:$B$21,0)))
)</f>
        <v>0</v>
      </c>
      <c r="P79" s="10">
        <f>IF($D79=0,0,$D79*
IFERROR(INDEX(P$337:P$373,MATCH($F79,$B$337:$B$373,0))/INDEX($D$337:$D$373,MATCH($F79,$B$337:$B$373,0)),
INDEX('Input-Func_Class'!M$9:M$21,MATCH($F79,'Input-Func_Class'!$B$9:$B$21,0)))
)</f>
        <v>0</v>
      </c>
      <c r="Q79" s="10">
        <f>IF($D79=0,0,$D79*
IFERROR(INDEX(Q$337:Q$373,MATCH($F79,$B$337:$B$373,0))/INDEX($D$337:$D$373,MATCH($F79,$B$337:$B$373,0)),
INDEX('Input-Func_Class'!N$9:N$21,MATCH($F79,'Input-Func_Class'!$B$9:$B$21,0)))
)</f>
        <v>0</v>
      </c>
      <c r="R79" s="10">
        <f>IF($D79=0,0,$D79*
IFERROR(INDEX(R$337:R$373,MATCH($F79,$B$337:$B$373,0))/INDEX($D$337:$D$373,MATCH($F79,$B$337:$B$373,0)),
INDEX('Input-Func_Class'!O$9:O$21,MATCH($F79,'Input-Func_Class'!$B$9:$B$21,0)))
)</f>
        <v>0</v>
      </c>
    </row>
    <row r="80" spans="1:18" outlineLevel="1">
      <c r="A80" s="31">
        <f>IF(ISBLANK('Input-Accounts'!A80),"",'Input-Accounts'!A80)</f>
        <v>69</v>
      </c>
      <c r="B80" s="53" t="str">
        <f>IF(ISBLANK('Input-Accounts'!B80),"",'Input-Accounts'!B80)</f>
        <v>MISC INTANGIBLE PLANT-FARA SOFTWARE</v>
      </c>
      <c r="C80" s="31">
        <f>IF(ISBLANK('Input-Accounts'!C80),"",'Input-Accounts'!C80)</f>
        <v>303.2</v>
      </c>
      <c r="D80" s="10">
        <f>'Input-Accounts'!$D80</f>
        <v>0</v>
      </c>
      <c r="E80" s="10">
        <f t="shared" ref="E80" si="25">IFERROR(IF(D80="",0,IF(D80=0,0,IF(ABS(D80-SUM($G80:$R80))&lt;Check_Limit,0,1))),1)</f>
        <v>0</v>
      </c>
      <c r="F80" s="3" t="str">
        <f>IF(D80=0,"-",IF('Input-Accounts'!$E80&lt;&gt;0,'Input-Accounts'!$E80,'Input-Accounts'!$F80))</f>
        <v>-</v>
      </c>
      <c r="G80" s="10">
        <f>IF($D80=0,0,$D80*
IFERROR(INDEX(G$337:G$373,MATCH($F80,$B$337:$B$373,0))/INDEX($D$337:$D$373,MATCH($F80,$B$337:$B$373,0)),
INDEX('Input-Func_Class'!D$9:D$21,MATCH($F80,'Input-Func_Class'!$B$9:$B$21,0)))
)</f>
        <v>0</v>
      </c>
      <c r="H80" s="10">
        <f>IF($D80=0,0,$D80*
IFERROR(INDEX(H$337:H$373,MATCH($F80,$B$337:$B$373,0))/INDEX($D$337:$D$373,MATCH($F80,$B$337:$B$373,0)),
INDEX('Input-Func_Class'!E$9:E$21,MATCH($F80,'Input-Func_Class'!$B$9:$B$21,0)))
)</f>
        <v>0</v>
      </c>
      <c r="I80" s="10">
        <f>IF($D80=0,0,$D80*
IFERROR(INDEX(I$337:I$373,MATCH($F80,$B$337:$B$373,0))/INDEX($D$337:$D$373,MATCH($F80,$B$337:$B$373,0)),
INDEX('Input-Func_Class'!F$9:F$21,MATCH($F80,'Input-Func_Class'!$B$9:$B$21,0)))
)</f>
        <v>0</v>
      </c>
      <c r="J80" s="10">
        <f>IF($D80=0,0,$D80*
IFERROR(INDEX(J$337:J$373,MATCH($F80,$B$337:$B$373,0))/INDEX($D$337:$D$373,MATCH($F80,$B$337:$B$373,0)),
INDEX('Input-Func_Class'!G$9:G$21,MATCH($F80,'Input-Func_Class'!$B$9:$B$21,0)))
)</f>
        <v>0</v>
      </c>
      <c r="K80" s="10">
        <f>IF($D80=0,0,$D80*
IFERROR(INDEX(K$337:K$373,MATCH($F80,$B$337:$B$373,0))/INDEX($D$337:$D$373,MATCH($F80,$B$337:$B$373,0)),
INDEX('Input-Func_Class'!H$9:H$21,MATCH($F80,'Input-Func_Class'!$B$9:$B$21,0)))
)</f>
        <v>0</v>
      </c>
      <c r="L80" s="10">
        <f>IF($D80=0,0,$D80*
IFERROR(INDEX(L$337:L$373,MATCH($F80,$B$337:$B$373,0))/INDEX($D$337:$D$373,MATCH($F80,$B$337:$B$373,0)),
INDEX('Input-Func_Class'!I$9:I$21,MATCH($F80,'Input-Func_Class'!$B$9:$B$21,0)))
)</f>
        <v>0</v>
      </c>
      <c r="M80" s="10">
        <f>IF($D80=0,0,$D80*
IFERROR(INDEX(M$337:M$373,MATCH($F80,$B$337:$B$373,0))/INDEX($D$337:$D$373,MATCH($F80,$B$337:$B$373,0)),
INDEX('Input-Func_Class'!J$9:J$21,MATCH($F80,'Input-Func_Class'!$B$9:$B$21,0)))
)</f>
        <v>0</v>
      </c>
      <c r="N80" s="10">
        <f>IF($D80=0,0,$D80*
IFERROR(INDEX(N$337:N$373,MATCH($F80,$B$337:$B$373,0))/INDEX($D$337:$D$373,MATCH($F80,$B$337:$B$373,0)),
INDEX('Input-Func_Class'!K$9:K$21,MATCH($F80,'Input-Func_Class'!$B$9:$B$21,0)))
)</f>
        <v>0</v>
      </c>
      <c r="O80" s="10">
        <f>IF($D80=0,0,$D80*
IFERROR(INDEX(O$337:O$373,MATCH($F80,$B$337:$B$373,0))/INDEX($D$337:$D$373,MATCH($F80,$B$337:$B$373,0)),
INDEX('Input-Func_Class'!L$9:L$21,MATCH($F80,'Input-Func_Class'!$B$9:$B$21,0)))
)</f>
        <v>0</v>
      </c>
      <c r="P80" s="10">
        <f>IF($D80=0,0,$D80*
IFERROR(INDEX(P$337:P$373,MATCH($F80,$B$337:$B$373,0))/INDEX($D$337:$D$373,MATCH($F80,$B$337:$B$373,0)),
INDEX('Input-Func_Class'!M$9:M$21,MATCH($F80,'Input-Func_Class'!$B$9:$B$21,0)))
)</f>
        <v>0</v>
      </c>
      <c r="Q80" s="10">
        <f>IF($D80=0,0,$D80*
IFERROR(INDEX(Q$337:Q$373,MATCH($F80,$B$337:$B$373,0))/INDEX($D$337:$D$373,MATCH($F80,$B$337:$B$373,0)),
INDEX('Input-Func_Class'!N$9:N$21,MATCH($F80,'Input-Func_Class'!$B$9:$B$21,0)))
)</f>
        <v>0</v>
      </c>
      <c r="R80" s="10">
        <f>IF($D80=0,0,$D80*
IFERROR(INDEX(R$337:R$373,MATCH($F80,$B$337:$B$373,0))/INDEX($D$337:$D$373,MATCH($F80,$B$337:$B$373,0)),
INDEX('Input-Func_Class'!O$9:O$21,MATCH($F80,'Input-Func_Class'!$B$9:$B$21,0)))
)</f>
        <v>0</v>
      </c>
    </row>
    <row r="81" spans="1:18" outlineLevel="1">
      <c r="A81" s="31">
        <f>IF(ISBLANK('Input-Accounts'!A81),"",'Input-Accounts'!A81)</f>
        <v>70</v>
      </c>
      <c r="B81" s="53" t="str">
        <f>IF(ISBLANK('Input-Accounts'!B81),"",'Input-Accounts'!B81)</f>
        <v>MISC INTANGIBLE PLANT-OTHER SOFTWARE</v>
      </c>
      <c r="C81" s="31">
        <f>IF(ISBLANK('Input-Accounts'!C81),"",'Input-Accounts'!C81)</f>
        <v>303.3</v>
      </c>
      <c r="D81" s="10">
        <f>'Input-Accounts'!$D81</f>
        <v>-6684278.0974571044</v>
      </c>
      <c r="E81" s="10">
        <f t="shared" ref="E81" si="26">IFERROR(IF(D81="",0,IF(D81=0,0,IF(ABS(D81-SUM($G81:$R81))&lt;Check_Limit,0,1))),1)</f>
        <v>0</v>
      </c>
      <c r="F81" s="3" t="str">
        <f>IF(D81=0,"-",IF('Input-Accounts'!$E81&lt;&gt;0,'Input-Accounts'!$E81,'Input-Accounts'!$F81))</f>
        <v>INT_DISTPT_SUBTOTAL</v>
      </c>
      <c r="G81" s="10">
        <f>IF($D81=0,0,$D81*
IFERROR(INDEX(G$337:G$373,MATCH($F81,$B$337:$B$373,0))/INDEX($D$337:$D$373,MATCH($F81,$B$337:$B$373,0)),
INDEX('Input-Func_Class'!D$9:D$21,MATCH($F81,'Input-Func_Class'!$B$9:$B$21,0)))
)</f>
        <v>-4257637.2691099606</v>
      </c>
      <c r="H81" s="10">
        <f>IF($D81=0,0,$D81*
IFERROR(INDEX(H$337:H$373,MATCH($F81,$B$337:$B$373,0))/INDEX($D$337:$D$373,MATCH($F81,$B$337:$B$373,0)),
INDEX('Input-Func_Class'!E$9:E$21,MATCH($F81,'Input-Func_Class'!$B$9:$B$21,0)))
)</f>
        <v>-2426640.8283471437</v>
      </c>
      <c r="I81" s="10">
        <f>IF($D81=0,0,$D81*
IFERROR(INDEX(I$337:I$373,MATCH($F81,$B$337:$B$373,0))/INDEX($D$337:$D$373,MATCH($F81,$B$337:$B$373,0)),
INDEX('Input-Func_Class'!F$9:F$21,MATCH($F81,'Input-Func_Class'!$B$9:$B$21,0)))
)</f>
        <v>0</v>
      </c>
      <c r="J81" s="10">
        <f>IF($D81=0,0,$D81*
IFERROR(INDEX(J$337:J$373,MATCH($F81,$B$337:$B$373,0))/INDEX($D$337:$D$373,MATCH($F81,$B$337:$B$373,0)),
INDEX('Input-Func_Class'!G$9:G$21,MATCH($F81,'Input-Func_Class'!$B$9:$B$21,0)))
)</f>
        <v>0</v>
      </c>
      <c r="K81" s="10">
        <f>IF($D81=0,0,$D81*
IFERROR(INDEX(K$337:K$373,MATCH($F81,$B$337:$B$373,0))/INDEX($D$337:$D$373,MATCH($F81,$B$337:$B$373,0)),
INDEX('Input-Func_Class'!H$9:H$21,MATCH($F81,'Input-Func_Class'!$B$9:$B$21,0)))
)</f>
        <v>0</v>
      </c>
      <c r="L81" s="10">
        <f>IF($D81=0,0,$D81*
IFERROR(INDEX(L$337:L$373,MATCH($F81,$B$337:$B$373,0))/INDEX($D$337:$D$373,MATCH($F81,$B$337:$B$373,0)),
INDEX('Input-Func_Class'!I$9:I$21,MATCH($F81,'Input-Func_Class'!$B$9:$B$21,0)))
)</f>
        <v>0</v>
      </c>
      <c r="M81" s="10">
        <f>IF($D81=0,0,$D81*
IFERROR(INDEX(M$337:M$373,MATCH($F81,$B$337:$B$373,0))/INDEX($D$337:$D$373,MATCH($F81,$B$337:$B$373,0)),
INDEX('Input-Func_Class'!J$9:J$21,MATCH($F81,'Input-Func_Class'!$B$9:$B$21,0)))
)</f>
        <v>0</v>
      </c>
      <c r="N81" s="10">
        <f>IF($D81=0,0,$D81*
IFERROR(INDEX(N$337:N$373,MATCH($F81,$B$337:$B$373,0))/INDEX($D$337:$D$373,MATCH($F81,$B$337:$B$373,0)),
INDEX('Input-Func_Class'!K$9:K$21,MATCH($F81,'Input-Func_Class'!$B$9:$B$21,0)))
)</f>
        <v>0</v>
      </c>
      <c r="O81" s="10">
        <f>IF($D81=0,0,$D81*
IFERROR(INDEX(O$337:O$373,MATCH($F81,$B$337:$B$373,0))/INDEX($D$337:$D$373,MATCH($F81,$B$337:$B$373,0)),
INDEX('Input-Func_Class'!L$9:L$21,MATCH($F81,'Input-Func_Class'!$B$9:$B$21,0)))
)</f>
        <v>0</v>
      </c>
      <c r="P81" s="10">
        <f>IF($D81=0,0,$D81*
IFERROR(INDEX(P$337:P$373,MATCH($F81,$B$337:$B$373,0))/INDEX($D$337:$D$373,MATCH($F81,$B$337:$B$373,0)),
INDEX('Input-Func_Class'!M$9:M$21,MATCH($F81,'Input-Func_Class'!$B$9:$B$21,0)))
)</f>
        <v>0</v>
      </c>
      <c r="Q81" s="10">
        <f>IF($D81=0,0,$D81*
IFERROR(INDEX(Q$337:Q$373,MATCH($F81,$B$337:$B$373,0))/INDEX($D$337:$D$373,MATCH($F81,$B$337:$B$373,0)),
INDEX('Input-Func_Class'!N$9:N$21,MATCH($F81,'Input-Func_Class'!$B$9:$B$21,0)))
)</f>
        <v>0</v>
      </c>
      <c r="R81" s="10">
        <f>IF($D81=0,0,$D81*
IFERROR(INDEX(R$337:R$373,MATCH($F81,$B$337:$B$373,0))/INDEX($D$337:$D$373,MATCH($F81,$B$337:$B$373,0)),
INDEX('Input-Func_Class'!O$9:O$21,MATCH($F81,'Input-Func_Class'!$B$9:$B$21,0)))
)</f>
        <v>0</v>
      </c>
    </row>
    <row r="82" spans="1:18" outlineLevel="1">
      <c r="A82" s="31">
        <f>IF(ISBLANK('Input-Accounts'!A82),"",'Input-Accounts'!A82)</f>
        <v>71</v>
      </c>
      <c r="B82" s="53" t="str">
        <f>IF(ISBLANK('Input-Accounts'!B82),"",'Input-Accounts'!B82)</f>
        <v>MISC INTANGIBLE PLANT-CLOUD SOFTWARE</v>
      </c>
      <c r="C82" s="31">
        <f>IF(ISBLANK('Input-Accounts'!C82),"",'Input-Accounts'!C82)</f>
        <v>303.99</v>
      </c>
      <c r="D82" s="10">
        <f>'Input-Accounts'!$D82</f>
        <v>-1350894.9436174606</v>
      </c>
      <c r="E82" s="10">
        <f t="shared" si="20"/>
        <v>0</v>
      </c>
      <c r="F82" s="3" t="str">
        <f>IF(D82=0,"-",IF('Input-Accounts'!$E82&lt;&gt;0,'Input-Accounts'!$E82,'Input-Accounts'!$F82))</f>
        <v>INT_DISTPT_SUBTOTAL</v>
      </c>
      <c r="G82" s="10">
        <f>IF($D82=0,0,$D82*
IFERROR(INDEX(G$337:G$373,MATCH($F82,$B$337:$B$373,0))/INDEX($D$337:$D$373,MATCH($F82,$B$337:$B$373,0)),
INDEX('Input-Func_Class'!D$9:D$21,MATCH($F82,'Input-Func_Class'!$B$9:$B$21,0)))
)</f>
        <v>-860469.98265766108</v>
      </c>
      <c r="H82" s="10">
        <f>IF($D82=0,0,$D82*
IFERROR(INDEX(H$337:H$373,MATCH($F82,$B$337:$B$373,0))/INDEX($D$337:$D$373,MATCH($F82,$B$337:$B$373,0)),
INDEX('Input-Func_Class'!E$9:E$21,MATCH($F82,'Input-Func_Class'!$B$9:$B$21,0)))
)</f>
        <v>-490424.96095979935</v>
      </c>
      <c r="I82" s="10">
        <f>IF($D82=0,0,$D82*
IFERROR(INDEX(I$337:I$373,MATCH($F82,$B$337:$B$373,0))/INDEX($D$337:$D$373,MATCH($F82,$B$337:$B$373,0)),
INDEX('Input-Func_Class'!F$9:F$21,MATCH($F82,'Input-Func_Class'!$B$9:$B$21,0)))
)</f>
        <v>0</v>
      </c>
      <c r="J82" s="10">
        <f>IF($D82=0,0,$D82*
IFERROR(INDEX(J$337:J$373,MATCH($F82,$B$337:$B$373,0))/INDEX($D$337:$D$373,MATCH($F82,$B$337:$B$373,0)),
INDEX('Input-Func_Class'!G$9:G$21,MATCH($F82,'Input-Func_Class'!$B$9:$B$21,0)))
)</f>
        <v>0</v>
      </c>
      <c r="K82" s="10">
        <f>IF($D82=0,0,$D82*
IFERROR(INDEX(K$337:K$373,MATCH($F82,$B$337:$B$373,0))/INDEX($D$337:$D$373,MATCH($F82,$B$337:$B$373,0)),
INDEX('Input-Func_Class'!H$9:H$21,MATCH($F82,'Input-Func_Class'!$B$9:$B$21,0)))
)</f>
        <v>0</v>
      </c>
      <c r="L82" s="10">
        <f>IF($D82=0,0,$D82*
IFERROR(INDEX(L$337:L$373,MATCH($F82,$B$337:$B$373,0))/INDEX($D$337:$D$373,MATCH($F82,$B$337:$B$373,0)),
INDEX('Input-Func_Class'!I$9:I$21,MATCH($F82,'Input-Func_Class'!$B$9:$B$21,0)))
)</f>
        <v>0</v>
      </c>
      <c r="M82" s="10">
        <f>IF($D82=0,0,$D82*
IFERROR(INDEX(M$337:M$373,MATCH($F82,$B$337:$B$373,0))/INDEX($D$337:$D$373,MATCH($F82,$B$337:$B$373,0)),
INDEX('Input-Func_Class'!J$9:J$21,MATCH($F82,'Input-Func_Class'!$B$9:$B$21,0)))
)</f>
        <v>0</v>
      </c>
      <c r="N82" s="10">
        <f>IF($D82=0,0,$D82*
IFERROR(INDEX(N$337:N$373,MATCH($F82,$B$337:$B$373,0))/INDEX($D$337:$D$373,MATCH($F82,$B$337:$B$373,0)),
INDEX('Input-Func_Class'!K$9:K$21,MATCH($F82,'Input-Func_Class'!$B$9:$B$21,0)))
)</f>
        <v>0</v>
      </c>
      <c r="O82" s="10">
        <f>IF($D82=0,0,$D82*
IFERROR(INDEX(O$337:O$373,MATCH($F82,$B$337:$B$373,0))/INDEX($D$337:$D$373,MATCH($F82,$B$337:$B$373,0)),
INDEX('Input-Func_Class'!L$9:L$21,MATCH($F82,'Input-Func_Class'!$B$9:$B$21,0)))
)</f>
        <v>0</v>
      </c>
      <c r="P82" s="10">
        <f>IF($D82=0,0,$D82*
IFERROR(INDEX(P$337:P$373,MATCH($F82,$B$337:$B$373,0))/INDEX($D$337:$D$373,MATCH($F82,$B$337:$B$373,0)),
INDEX('Input-Func_Class'!M$9:M$21,MATCH($F82,'Input-Func_Class'!$B$9:$B$21,0)))
)</f>
        <v>0</v>
      </c>
      <c r="Q82" s="10">
        <f>IF($D82=0,0,$D82*
IFERROR(INDEX(Q$337:Q$373,MATCH($F82,$B$337:$B$373,0))/INDEX($D$337:$D$373,MATCH($F82,$B$337:$B$373,0)),
INDEX('Input-Func_Class'!N$9:N$21,MATCH($F82,'Input-Func_Class'!$B$9:$B$21,0)))
)</f>
        <v>0</v>
      </c>
      <c r="R82" s="10">
        <f>IF($D82=0,0,$D82*
IFERROR(INDEX(R$337:R$373,MATCH($F82,$B$337:$B$373,0))/INDEX($D$337:$D$373,MATCH($F82,$B$337:$B$373,0)),
INDEX('Input-Func_Class'!O$9:O$21,MATCH($F82,'Input-Func_Class'!$B$9:$B$21,0)))
)</f>
        <v>0</v>
      </c>
    </row>
    <row r="83" spans="1:18" outlineLevel="1">
      <c r="A83" s="31">
        <f>IF(ISBLANK('Input-Accounts'!A83),"",'Input-Accounts'!A83)</f>
        <v>72</v>
      </c>
      <c r="B83" t="str">
        <f>IF(ISBLANK('Input-Accounts'!B83),"",'Input-Accounts'!B83)</f>
        <v>Subtotal - Intangible Plant</v>
      </c>
      <c r="C83" s="31" t="str">
        <f>IF(ISBLANK('Input-Accounts'!C83),"",'Input-Accounts'!C83)</f>
        <v/>
      </c>
      <c r="D83" s="123">
        <f>SUBTOTAL(9,D77:D82)</f>
        <v>-8110887.3008224284</v>
      </c>
      <c r="E83" s="10">
        <f t="shared" si="20"/>
        <v>0</v>
      </c>
      <c r="G83" s="123">
        <f t="shared" ref="G83:R83" si="27">SUBTOTAL(9,G77:G82)</f>
        <v>-5166334.4274484497</v>
      </c>
      <c r="H83" s="123">
        <f t="shared" si="27"/>
        <v>-2944552.8733739788</v>
      </c>
      <c r="I83" s="123">
        <f t="shared" si="27"/>
        <v>0</v>
      </c>
      <c r="J83" s="123">
        <f t="shared" si="27"/>
        <v>0</v>
      </c>
      <c r="K83" s="123">
        <f t="shared" si="27"/>
        <v>0</v>
      </c>
      <c r="L83" s="123">
        <f t="shared" si="27"/>
        <v>0</v>
      </c>
      <c r="M83" s="123">
        <f t="shared" si="27"/>
        <v>0</v>
      </c>
      <c r="N83" s="123">
        <f t="shared" si="27"/>
        <v>0</v>
      </c>
      <c r="O83" s="123">
        <f t="shared" si="27"/>
        <v>0</v>
      </c>
      <c r="P83" s="123">
        <f t="shared" si="27"/>
        <v>0</v>
      </c>
      <c r="Q83" s="123">
        <f t="shared" si="27"/>
        <v>0</v>
      </c>
      <c r="R83" s="123">
        <f t="shared" si="27"/>
        <v>0</v>
      </c>
    </row>
    <row r="84" spans="1:18" outlineLevel="1">
      <c r="A84" s="31" t="str">
        <f>IF(ISBLANK('Input-Accounts'!A84),"",'Input-Accounts'!A84)</f>
        <v/>
      </c>
      <c r="B84" t="str">
        <f>IF(ISBLANK('Input-Accounts'!B84),"",'Input-Accounts'!B84)</f>
        <v/>
      </c>
      <c r="C84" s="31" t="str">
        <f>IF(ISBLANK('Input-Accounts'!C84),"",'Input-Accounts'!C84)</f>
        <v/>
      </c>
      <c r="D84" s="10"/>
      <c r="E84" s="10">
        <f t="shared" si="20"/>
        <v>0</v>
      </c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</row>
    <row r="85" spans="1:18" outlineLevel="1">
      <c r="A85" s="31">
        <f>IF(ISBLANK('Input-Accounts'!A85),"",'Input-Accounts'!A85)</f>
        <v>73</v>
      </c>
      <c r="B85" s="1" t="str">
        <f>IF(ISBLANK('Input-Accounts'!B85),"",'Input-Accounts'!B85)</f>
        <v>Distribution Plant</v>
      </c>
      <c r="C85" s="31" t="str">
        <f>IF(ISBLANK('Input-Accounts'!C85),"",'Input-Accounts'!C85)</f>
        <v/>
      </c>
      <c r="D85" s="10"/>
      <c r="E85" s="10">
        <f t="shared" ref="E85:E98" si="28">IFERROR(IF(D85="",0,IF(D85=0,0,IF(ABS(D85-SUM($G85:$R85))&lt;Check_Limit,0,1))),1)</f>
        <v>0</v>
      </c>
      <c r="F85" s="3"/>
      <c r="G85" s="10"/>
      <c r="H85" s="10"/>
      <c r="I85" s="10"/>
      <c r="J85" s="10"/>
      <c r="K85" s="10"/>
      <c r="L85" s="10">
        <f>IF($D85=0,0,$D85*
IFERROR(INDEX(L$337:L$373,MATCH($F85,$B$337:$B$373,0))/INDEX($D$337:$D$373,MATCH($F85,$B$337:$B$373,0)),
INDEX('Input-Func_Class'!I$9:I$21,MATCH($F85,'Input-Func_Class'!$B$9:$B$21,0)))
)</f>
        <v>0</v>
      </c>
      <c r="M85" s="10">
        <f>IF($D85=0,0,$D85*
IFERROR(INDEX(M$337:M$373,MATCH($F85,$B$337:$B$373,0))/INDEX($D$337:$D$373,MATCH($F85,$B$337:$B$373,0)),
INDEX('Input-Func_Class'!J$9:J$21,MATCH($F85,'Input-Func_Class'!$B$9:$B$21,0)))
)</f>
        <v>0</v>
      </c>
      <c r="N85" s="10">
        <f>IF($D85=0,0,$D85*
IFERROR(INDEX(N$337:N$373,MATCH($F85,$B$337:$B$373,0))/INDEX($D$337:$D$373,MATCH($F85,$B$337:$B$373,0)),
INDEX('Input-Func_Class'!K$9:K$21,MATCH($F85,'Input-Func_Class'!$B$9:$B$21,0)))
)</f>
        <v>0</v>
      </c>
      <c r="O85" s="10">
        <f>IF($D85=0,0,$D85*
IFERROR(INDEX(O$337:O$373,MATCH($F85,$B$337:$B$373,0))/INDEX($D$337:$D$373,MATCH($F85,$B$337:$B$373,0)),
INDEX('Input-Func_Class'!L$9:L$21,MATCH($F85,'Input-Func_Class'!$B$9:$B$21,0)))
)</f>
        <v>0</v>
      </c>
      <c r="P85" s="10">
        <f>IF($D85=0,0,$D85*
IFERROR(INDEX(P$337:P$373,MATCH($F85,$B$337:$B$373,0))/INDEX($D$337:$D$373,MATCH($F85,$B$337:$B$373,0)),
INDEX('Input-Func_Class'!M$9:M$21,MATCH($F85,'Input-Func_Class'!$B$9:$B$21,0)))
)</f>
        <v>0</v>
      </c>
      <c r="Q85" s="10">
        <f>IF($D85=0,0,$D85*
IFERROR(INDEX(Q$337:Q$373,MATCH($F85,$B$337:$B$373,0))/INDEX($D$337:$D$373,MATCH($F85,$B$337:$B$373,0)),
INDEX('Input-Func_Class'!N$9:N$21,MATCH($F85,'Input-Func_Class'!$B$9:$B$21,0)))
)</f>
        <v>0</v>
      </c>
      <c r="R85" s="10">
        <f>IF($D85=0,0,$D85*
IFERROR(INDEX(R$337:R$373,MATCH($F85,$B$337:$B$373,0))/INDEX($D$337:$D$373,MATCH($F85,$B$337:$B$373,0)),
INDEX('Input-Func_Class'!O$9:O$21,MATCH($F85,'Input-Func_Class'!$B$9:$B$21,0)))
)</f>
        <v>0</v>
      </c>
    </row>
    <row r="86" spans="1:18" outlineLevel="1">
      <c r="A86" s="31">
        <f>IF(ISBLANK('Input-Accounts'!A86),"",'Input-Accounts'!A86)</f>
        <v>74</v>
      </c>
      <c r="B86" s="53" t="str">
        <f>IF(ISBLANK('Input-Accounts'!B86),"",'Input-Accounts'!B86)</f>
        <v>LAND-CITY GATE &amp; MAIN LINE IND. M &amp; R</v>
      </c>
      <c r="C86" s="31">
        <f>IF(ISBLANK('Input-Accounts'!C86),"",'Input-Accounts'!C86)</f>
        <v>374.1</v>
      </c>
      <c r="D86" s="10">
        <f>'Input-Accounts'!$D86</f>
        <v>0</v>
      </c>
      <c r="E86" s="10">
        <f t="shared" si="28"/>
        <v>0</v>
      </c>
      <c r="F86" s="3" t="str">
        <f>IF(D86=0,"-",IF('Input-Accounts'!$E86&lt;&gt;0,'Input-Accounts'!$E86,'Input-Accounts'!$F86))</f>
        <v>-</v>
      </c>
      <c r="G86" s="10">
        <f>IF($D86=0,0,$D86*
IFERROR(INDEX(G$337:G$373,MATCH($F86,$B$337:$B$373,0))/INDEX($D$337:$D$373,MATCH($F86,$B$337:$B$373,0)),
INDEX('Input-Func_Class'!D$9:D$21,MATCH($F86,'Input-Func_Class'!$B$9:$B$21,0)))
)</f>
        <v>0</v>
      </c>
      <c r="H86" s="10">
        <f>IF($D86=0,0,$D86*
IFERROR(INDEX(H$337:H$373,MATCH($F86,$B$337:$B$373,0))/INDEX($D$337:$D$373,MATCH($F86,$B$337:$B$373,0)),
INDEX('Input-Func_Class'!E$9:E$21,MATCH($F86,'Input-Func_Class'!$B$9:$B$21,0)))
)</f>
        <v>0</v>
      </c>
      <c r="I86" s="10">
        <f>IF($D86=0,0,$D86*
IFERROR(INDEX(I$337:I$373,MATCH($F86,$B$337:$B$373,0))/INDEX($D$337:$D$373,MATCH($F86,$B$337:$B$373,0)),
INDEX('Input-Func_Class'!F$9:F$21,MATCH($F86,'Input-Func_Class'!$B$9:$B$21,0)))
)</f>
        <v>0</v>
      </c>
      <c r="J86" s="10">
        <f>IF($D86=0,0,$D86*
IFERROR(INDEX(J$337:J$373,MATCH($F86,$B$337:$B$373,0))/INDEX($D$337:$D$373,MATCH($F86,$B$337:$B$373,0)),
INDEX('Input-Func_Class'!G$9:G$21,MATCH($F86,'Input-Func_Class'!$B$9:$B$21,0)))
)</f>
        <v>0</v>
      </c>
      <c r="K86" s="10">
        <f>IF($D86=0,0,$D86*
IFERROR(INDEX(K$337:K$373,MATCH($F86,$B$337:$B$373,0))/INDEX($D$337:$D$373,MATCH($F86,$B$337:$B$373,0)),
INDEX('Input-Func_Class'!H$9:H$21,MATCH($F86,'Input-Func_Class'!$B$9:$B$21,0)))
)</f>
        <v>0</v>
      </c>
      <c r="L86" s="10">
        <f>IF($D86=0,0,$D86*
IFERROR(INDEX(L$337:L$373,MATCH($F86,$B$337:$B$373,0))/INDEX($D$337:$D$373,MATCH($F86,$B$337:$B$373,0)),
INDEX('Input-Func_Class'!I$9:I$21,MATCH($F86,'Input-Func_Class'!$B$9:$B$21,0)))
)</f>
        <v>0</v>
      </c>
      <c r="M86" s="10">
        <f>IF($D86=0,0,$D86*
IFERROR(INDEX(M$337:M$373,MATCH($F86,$B$337:$B$373,0))/INDEX($D$337:$D$373,MATCH($F86,$B$337:$B$373,0)),
INDEX('Input-Func_Class'!J$9:J$21,MATCH($F86,'Input-Func_Class'!$B$9:$B$21,0)))
)</f>
        <v>0</v>
      </c>
      <c r="N86" s="10">
        <f>IF($D86=0,0,$D86*
IFERROR(INDEX(N$337:N$373,MATCH($F86,$B$337:$B$373,0))/INDEX($D$337:$D$373,MATCH($F86,$B$337:$B$373,0)),
INDEX('Input-Func_Class'!K$9:K$21,MATCH($F86,'Input-Func_Class'!$B$9:$B$21,0)))
)</f>
        <v>0</v>
      </c>
      <c r="O86" s="10">
        <f>IF($D86=0,0,$D86*
IFERROR(INDEX(O$337:O$373,MATCH($F86,$B$337:$B$373,0))/INDEX($D$337:$D$373,MATCH($F86,$B$337:$B$373,0)),
INDEX('Input-Func_Class'!L$9:L$21,MATCH($F86,'Input-Func_Class'!$B$9:$B$21,0)))
)</f>
        <v>0</v>
      </c>
      <c r="P86" s="10">
        <f>IF($D86=0,0,$D86*
IFERROR(INDEX(P$337:P$373,MATCH($F86,$B$337:$B$373,0))/INDEX($D$337:$D$373,MATCH($F86,$B$337:$B$373,0)),
INDEX('Input-Func_Class'!M$9:M$21,MATCH($F86,'Input-Func_Class'!$B$9:$B$21,0)))
)</f>
        <v>0</v>
      </c>
      <c r="Q86" s="10">
        <f>IF($D86=0,0,$D86*
IFERROR(INDEX(Q$337:Q$373,MATCH($F86,$B$337:$B$373,0))/INDEX($D$337:$D$373,MATCH($F86,$B$337:$B$373,0)),
INDEX('Input-Func_Class'!N$9:N$21,MATCH($F86,'Input-Func_Class'!$B$9:$B$21,0)))
)</f>
        <v>0</v>
      </c>
      <c r="R86" s="10">
        <f>IF($D86=0,0,$D86*
IFERROR(INDEX(R$337:R$373,MATCH($F86,$B$337:$B$373,0))/INDEX($D$337:$D$373,MATCH($F86,$B$337:$B$373,0)),
INDEX('Input-Func_Class'!O$9:O$21,MATCH($F86,'Input-Func_Class'!$B$9:$B$21,0)))
)</f>
        <v>0</v>
      </c>
    </row>
    <row r="87" spans="1:18" outlineLevel="1">
      <c r="A87" s="31">
        <f>IF(ISBLANK('Input-Accounts'!A87),"",'Input-Accounts'!A87)</f>
        <v>75</v>
      </c>
      <c r="B87" s="53" t="str">
        <f>IF(ISBLANK('Input-Accounts'!B87),"",'Input-Accounts'!B87)</f>
        <v>LAND-OTHER DISTRIBUTION SYSTEMS</v>
      </c>
      <c r="C87" s="31">
        <f>IF(ISBLANK('Input-Accounts'!C87),"",'Input-Accounts'!C87)</f>
        <v>374.2</v>
      </c>
      <c r="D87" s="10">
        <f>'Input-Accounts'!$D87</f>
        <v>522.25</v>
      </c>
      <c r="E87" s="10">
        <f t="shared" ref="E87" si="29">IFERROR(IF(D87="",0,IF(D87=0,0,IF(ABS(D87-SUM($G87:$R87))&lt;Check_Limit,0,1))),1)</f>
        <v>0</v>
      </c>
      <c r="F87" s="3" t="str">
        <f>IF(D87=0,"-",IF('Input-Accounts'!$E87&lt;&gt;0,'Input-Accounts'!$E87,'Input-Accounts'!$F87))</f>
        <v>DISTRIBUTION</v>
      </c>
      <c r="G87" s="10">
        <f>IF($D87=0,0,$D87*
IFERROR(INDEX(G$337:G$373,MATCH($F87,$B$337:$B$373,0))/INDEX($D$337:$D$373,MATCH($F87,$B$337:$B$373,0)),
INDEX('Input-Func_Class'!D$9:D$21,MATCH($F87,'Input-Func_Class'!$B$9:$B$21,0)))
)</f>
        <v>522.25</v>
      </c>
      <c r="H87" s="10">
        <f>IF($D87=0,0,$D87*
IFERROR(INDEX(H$337:H$373,MATCH($F87,$B$337:$B$373,0))/INDEX($D$337:$D$373,MATCH($F87,$B$337:$B$373,0)),
INDEX('Input-Func_Class'!E$9:E$21,MATCH($F87,'Input-Func_Class'!$B$9:$B$21,0)))
)</f>
        <v>0</v>
      </c>
      <c r="I87" s="10">
        <f>IF($D87=0,0,$D87*
IFERROR(INDEX(I$337:I$373,MATCH($F87,$B$337:$B$373,0))/INDEX($D$337:$D$373,MATCH($F87,$B$337:$B$373,0)),
INDEX('Input-Func_Class'!F$9:F$21,MATCH($F87,'Input-Func_Class'!$B$9:$B$21,0)))
)</f>
        <v>0</v>
      </c>
      <c r="J87" s="10">
        <f>IF($D87=0,0,$D87*
IFERROR(INDEX(J$337:J$373,MATCH($F87,$B$337:$B$373,0))/INDEX($D$337:$D$373,MATCH($F87,$B$337:$B$373,0)),
INDEX('Input-Func_Class'!G$9:G$21,MATCH($F87,'Input-Func_Class'!$B$9:$B$21,0)))
)</f>
        <v>0</v>
      </c>
      <c r="K87" s="10">
        <f>IF($D87=0,0,$D87*
IFERROR(INDEX(K$337:K$373,MATCH($F87,$B$337:$B$373,0))/INDEX($D$337:$D$373,MATCH($F87,$B$337:$B$373,0)),
INDEX('Input-Func_Class'!H$9:H$21,MATCH($F87,'Input-Func_Class'!$B$9:$B$21,0)))
)</f>
        <v>0</v>
      </c>
      <c r="L87" s="10">
        <f>IF($D87=0,0,$D87*
IFERROR(INDEX(L$337:L$373,MATCH($F87,$B$337:$B$373,0))/INDEX($D$337:$D$373,MATCH($F87,$B$337:$B$373,0)),
INDEX('Input-Func_Class'!I$9:I$21,MATCH($F87,'Input-Func_Class'!$B$9:$B$21,0)))
)</f>
        <v>0</v>
      </c>
      <c r="M87" s="10">
        <f>IF($D87=0,0,$D87*
IFERROR(INDEX(M$337:M$373,MATCH($F87,$B$337:$B$373,0))/INDEX($D$337:$D$373,MATCH($F87,$B$337:$B$373,0)),
INDEX('Input-Func_Class'!J$9:J$21,MATCH($F87,'Input-Func_Class'!$B$9:$B$21,0)))
)</f>
        <v>0</v>
      </c>
      <c r="N87" s="10">
        <f>IF($D87=0,0,$D87*
IFERROR(INDEX(N$337:N$373,MATCH($F87,$B$337:$B$373,0))/INDEX($D$337:$D$373,MATCH($F87,$B$337:$B$373,0)),
INDEX('Input-Func_Class'!K$9:K$21,MATCH($F87,'Input-Func_Class'!$B$9:$B$21,0)))
)</f>
        <v>0</v>
      </c>
      <c r="O87" s="10">
        <f>IF($D87=0,0,$D87*
IFERROR(INDEX(O$337:O$373,MATCH($F87,$B$337:$B$373,0))/INDEX($D$337:$D$373,MATCH($F87,$B$337:$B$373,0)),
INDEX('Input-Func_Class'!L$9:L$21,MATCH($F87,'Input-Func_Class'!$B$9:$B$21,0)))
)</f>
        <v>0</v>
      </c>
      <c r="P87" s="10">
        <f>IF($D87=0,0,$D87*
IFERROR(INDEX(P$337:P$373,MATCH($F87,$B$337:$B$373,0))/INDEX($D$337:$D$373,MATCH($F87,$B$337:$B$373,0)),
INDEX('Input-Func_Class'!M$9:M$21,MATCH($F87,'Input-Func_Class'!$B$9:$B$21,0)))
)</f>
        <v>0</v>
      </c>
      <c r="Q87" s="10">
        <f>IF($D87=0,0,$D87*
IFERROR(INDEX(Q$337:Q$373,MATCH($F87,$B$337:$B$373,0))/INDEX($D$337:$D$373,MATCH($F87,$B$337:$B$373,0)),
INDEX('Input-Func_Class'!N$9:N$21,MATCH($F87,'Input-Func_Class'!$B$9:$B$21,0)))
)</f>
        <v>0</v>
      </c>
      <c r="R87" s="10">
        <f>IF($D87=0,0,$D87*
IFERROR(INDEX(R$337:R$373,MATCH($F87,$B$337:$B$373,0))/INDEX($D$337:$D$373,MATCH($F87,$B$337:$B$373,0)),
INDEX('Input-Func_Class'!O$9:O$21,MATCH($F87,'Input-Func_Class'!$B$9:$B$21,0)))
)</f>
        <v>0</v>
      </c>
    </row>
    <row r="88" spans="1:18" outlineLevel="1">
      <c r="A88" s="31">
        <f>IF(ISBLANK('Input-Accounts'!A88),"",'Input-Accounts'!A88)</f>
        <v>76</v>
      </c>
      <c r="B88" s="53" t="str">
        <f>IF(ISBLANK('Input-Accounts'!B88),"",'Input-Accounts'!B88)</f>
        <v>LAND RIGHTS-OTHER DISTR SYSTEMS</v>
      </c>
      <c r="C88" s="31">
        <f>IF(ISBLANK('Input-Accounts'!C88),"",'Input-Accounts'!C88)</f>
        <v>374.4</v>
      </c>
      <c r="D88" s="10">
        <f>'Input-Accounts'!$D88</f>
        <v>-412969.57461538451</v>
      </c>
      <c r="E88" s="10">
        <f t="shared" si="28"/>
        <v>0</v>
      </c>
      <c r="F88" s="3" t="str">
        <f>IF(D88=0,"-",IF('Input-Accounts'!$E88&lt;&gt;0,'Input-Accounts'!$E88,'Input-Accounts'!$F88))</f>
        <v>DISTRIBUTION</v>
      </c>
      <c r="G88" s="10">
        <f>IF($D88=0,0,$D88*
IFERROR(INDEX(G$337:G$373,MATCH($F88,$B$337:$B$373,0))/INDEX($D$337:$D$373,MATCH($F88,$B$337:$B$373,0)),
INDEX('Input-Func_Class'!D$9:D$21,MATCH($F88,'Input-Func_Class'!$B$9:$B$21,0)))
)</f>
        <v>-412969.57461538451</v>
      </c>
      <c r="H88" s="10">
        <f>IF($D88=0,0,$D88*
IFERROR(INDEX(H$337:H$373,MATCH($F88,$B$337:$B$373,0))/INDEX($D$337:$D$373,MATCH($F88,$B$337:$B$373,0)),
INDEX('Input-Func_Class'!E$9:E$21,MATCH($F88,'Input-Func_Class'!$B$9:$B$21,0)))
)</f>
        <v>0</v>
      </c>
      <c r="I88" s="10">
        <f>IF($D88=0,0,$D88*
IFERROR(INDEX(I$337:I$373,MATCH($F88,$B$337:$B$373,0))/INDEX($D$337:$D$373,MATCH($F88,$B$337:$B$373,0)),
INDEX('Input-Func_Class'!F$9:F$21,MATCH($F88,'Input-Func_Class'!$B$9:$B$21,0)))
)</f>
        <v>0</v>
      </c>
      <c r="J88" s="10">
        <f>IF($D88=0,0,$D88*
IFERROR(INDEX(J$337:J$373,MATCH($F88,$B$337:$B$373,0))/INDEX($D$337:$D$373,MATCH($F88,$B$337:$B$373,0)),
INDEX('Input-Func_Class'!G$9:G$21,MATCH($F88,'Input-Func_Class'!$B$9:$B$21,0)))
)</f>
        <v>0</v>
      </c>
      <c r="K88" s="10">
        <f>IF($D88=0,0,$D88*
IFERROR(INDEX(K$337:K$373,MATCH($F88,$B$337:$B$373,0))/INDEX($D$337:$D$373,MATCH($F88,$B$337:$B$373,0)),
INDEX('Input-Func_Class'!H$9:H$21,MATCH($F88,'Input-Func_Class'!$B$9:$B$21,0)))
)</f>
        <v>0</v>
      </c>
      <c r="L88" s="10">
        <f>IF($D88=0,0,$D88*
IFERROR(INDEX(L$337:L$373,MATCH($F88,$B$337:$B$373,0))/INDEX($D$337:$D$373,MATCH($F88,$B$337:$B$373,0)),
INDEX('Input-Func_Class'!I$9:I$21,MATCH($F88,'Input-Func_Class'!$B$9:$B$21,0)))
)</f>
        <v>0</v>
      </c>
      <c r="M88" s="10">
        <f>IF($D88=0,0,$D88*
IFERROR(INDEX(M$337:M$373,MATCH($F88,$B$337:$B$373,0))/INDEX($D$337:$D$373,MATCH($F88,$B$337:$B$373,0)),
INDEX('Input-Func_Class'!J$9:J$21,MATCH($F88,'Input-Func_Class'!$B$9:$B$21,0)))
)</f>
        <v>0</v>
      </c>
      <c r="N88" s="10">
        <f>IF($D88=0,0,$D88*
IFERROR(INDEX(N$337:N$373,MATCH($F88,$B$337:$B$373,0))/INDEX($D$337:$D$373,MATCH($F88,$B$337:$B$373,0)),
INDEX('Input-Func_Class'!K$9:K$21,MATCH($F88,'Input-Func_Class'!$B$9:$B$21,0)))
)</f>
        <v>0</v>
      </c>
      <c r="O88" s="10">
        <f>IF($D88=0,0,$D88*
IFERROR(INDEX(O$337:O$373,MATCH($F88,$B$337:$B$373,0))/INDEX($D$337:$D$373,MATCH($F88,$B$337:$B$373,0)),
INDEX('Input-Func_Class'!L$9:L$21,MATCH($F88,'Input-Func_Class'!$B$9:$B$21,0)))
)</f>
        <v>0</v>
      </c>
      <c r="P88" s="10">
        <f>IF($D88=0,0,$D88*
IFERROR(INDEX(P$337:P$373,MATCH($F88,$B$337:$B$373,0))/INDEX($D$337:$D$373,MATCH($F88,$B$337:$B$373,0)),
INDEX('Input-Func_Class'!M$9:M$21,MATCH($F88,'Input-Func_Class'!$B$9:$B$21,0)))
)</f>
        <v>0</v>
      </c>
      <c r="Q88" s="10">
        <f>IF($D88=0,0,$D88*
IFERROR(INDEX(Q$337:Q$373,MATCH($F88,$B$337:$B$373,0))/INDEX($D$337:$D$373,MATCH($F88,$B$337:$B$373,0)),
INDEX('Input-Func_Class'!N$9:N$21,MATCH($F88,'Input-Func_Class'!$B$9:$B$21,0)))
)</f>
        <v>0</v>
      </c>
      <c r="R88" s="10">
        <f>IF($D88=0,0,$D88*
IFERROR(INDEX(R$337:R$373,MATCH($F88,$B$337:$B$373,0))/INDEX($D$337:$D$373,MATCH($F88,$B$337:$B$373,0)),
INDEX('Input-Func_Class'!O$9:O$21,MATCH($F88,'Input-Func_Class'!$B$9:$B$21,0)))
)</f>
        <v>0</v>
      </c>
    </row>
    <row r="89" spans="1:18" outlineLevel="1">
      <c r="A89" s="31">
        <f>IF(ISBLANK('Input-Accounts'!A89),"",'Input-Accounts'!A89)</f>
        <v>77</v>
      </c>
      <c r="B89" s="53" t="str">
        <f>IF(ISBLANK('Input-Accounts'!B89),"",'Input-Accounts'!B89)</f>
        <v>RIGHTS OF WAY</v>
      </c>
      <c r="C89" s="31">
        <f>IF(ISBLANK('Input-Accounts'!C89),"",'Input-Accounts'!C89)</f>
        <v>374.5</v>
      </c>
      <c r="D89" s="10">
        <f>'Input-Accounts'!$D89</f>
        <v>-1200292.1900000013</v>
      </c>
      <c r="E89" s="10">
        <f t="shared" ref="E89" si="30">IFERROR(IF(D89="",0,IF(D89=0,0,IF(ABS(D89-SUM($G89:$R89))&lt;Check_Limit,0,1))),1)</f>
        <v>0</v>
      </c>
      <c r="F89" s="3" t="str">
        <f>IF(D89=0,"-",IF('Input-Accounts'!$E89&lt;&gt;0,'Input-Accounts'!$E89,'Input-Accounts'!$F89))</f>
        <v>DISTRIBUTION</v>
      </c>
      <c r="G89" s="10">
        <f>IF($D89=0,0,$D89*
IFERROR(INDEX(G$337:G$373,MATCH($F89,$B$337:$B$373,0))/INDEX($D$337:$D$373,MATCH($F89,$B$337:$B$373,0)),
INDEX('Input-Func_Class'!D$9:D$21,MATCH($F89,'Input-Func_Class'!$B$9:$B$21,0)))
)</f>
        <v>-1200292.1900000013</v>
      </c>
      <c r="H89" s="10">
        <f>IF($D89=0,0,$D89*
IFERROR(INDEX(H$337:H$373,MATCH($F89,$B$337:$B$373,0))/INDEX($D$337:$D$373,MATCH($F89,$B$337:$B$373,0)),
INDEX('Input-Func_Class'!E$9:E$21,MATCH($F89,'Input-Func_Class'!$B$9:$B$21,0)))
)</f>
        <v>0</v>
      </c>
      <c r="I89" s="10">
        <f>IF($D89=0,0,$D89*
IFERROR(INDEX(I$337:I$373,MATCH($F89,$B$337:$B$373,0))/INDEX($D$337:$D$373,MATCH($F89,$B$337:$B$373,0)),
INDEX('Input-Func_Class'!F$9:F$21,MATCH($F89,'Input-Func_Class'!$B$9:$B$21,0)))
)</f>
        <v>0</v>
      </c>
      <c r="J89" s="10">
        <f>IF($D89=0,0,$D89*
IFERROR(INDEX(J$337:J$373,MATCH($F89,$B$337:$B$373,0))/INDEX($D$337:$D$373,MATCH($F89,$B$337:$B$373,0)),
INDEX('Input-Func_Class'!G$9:G$21,MATCH($F89,'Input-Func_Class'!$B$9:$B$21,0)))
)</f>
        <v>0</v>
      </c>
      <c r="K89" s="10">
        <f>IF($D89=0,0,$D89*
IFERROR(INDEX(K$337:K$373,MATCH($F89,$B$337:$B$373,0))/INDEX($D$337:$D$373,MATCH($F89,$B$337:$B$373,0)),
INDEX('Input-Func_Class'!H$9:H$21,MATCH($F89,'Input-Func_Class'!$B$9:$B$21,0)))
)</f>
        <v>0</v>
      </c>
      <c r="L89" s="10">
        <f>IF($D89=0,0,$D89*
IFERROR(INDEX(L$337:L$373,MATCH($F89,$B$337:$B$373,0))/INDEX($D$337:$D$373,MATCH($F89,$B$337:$B$373,0)),
INDEX('Input-Func_Class'!I$9:I$21,MATCH($F89,'Input-Func_Class'!$B$9:$B$21,0)))
)</f>
        <v>0</v>
      </c>
      <c r="M89" s="10">
        <f>IF($D89=0,0,$D89*
IFERROR(INDEX(M$337:M$373,MATCH($F89,$B$337:$B$373,0))/INDEX($D$337:$D$373,MATCH($F89,$B$337:$B$373,0)),
INDEX('Input-Func_Class'!J$9:J$21,MATCH($F89,'Input-Func_Class'!$B$9:$B$21,0)))
)</f>
        <v>0</v>
      </c>
      <c r="N89" s="10">
        <f>IF($D89=0,0,$D89*
IFERROR(INDEX(N$337:N$373,MATCH($F89,$B$337:$B$373,0))/INDEX($D$337:$D$373,MATCH($F89,$B$337:$B$373,0)),
INDEX('Input-Func_Class'!K$9:K$21,MATCH($F89,'Input-Func_Class'!$B$9:$B$21,0)))
)</f>
        <v>0</v>
      </c>
      <c r="O89" s="10">
        <f>IF($D89=0,0,$D89*
IFERROR(INDEX(O$337:O$373,MATCH($F89,$B$337:$B$373,0))/INDEX($D$337:$D$373,MATCH($F89,$B$337:$B$373,0)),
INDEX('Input-Func_Class'!L$9:L$21,MATCH($F89,'Input-Func_Class'!$B$9:$B$21,0)))
)</f>
        <v>0</v>
      </c>
      <c r="P89" s="10">
        <f>IF($D89=0,0,$D89*
IFERROR(INDEX(P$337:P$373,MATCH($F89,$B$337:$B$373,0))/INDEX($D$337:$D$373,MATCH($F89,$B$337:$B$373,0)),
INDEX('Input-Func_Class'!M$9:M$21,MATCH($F89,'Input-Func_Class'!$B$9:$B$21,0)))
)</f>
        <v>0</v>
      </c>
      <c r="Q89" s="10">
        <f>IF($D89=0,0,$D89*
IFERROR(INDEX(Q$337:Q$373,MATCH($F89,$B$337:$B$373,0))/INDEX($D$337:$D$373,MATCH($F89,$B$337:$B$373,0)),
INDEX('Input-Func_Class'!N$9:N$21,MATCH($F89,'Input-Func_Class'!$B$9:$B$21,0)))
)</f>
        <v>0</v>
      </c>
      <c r="R89" s="10">
        <f>IF($D89=0,0,$D89*
IFERROR(INDEX(R$337:R$373,MATCH($F89,$B$337:$B$373,0))/INDEX($D$337:$D$373,MATCH($F89,$B$337:$B$373,0)),
INDEX('Input-Func_Class'!O$9:O$21,MATCH($F89,'Input-Func_Class'!$B$9:$B$21,0)))
)</f>
        <v>0</v>
      </c>
    </row>
    <row r="90" spans="1:18" outlineLevel="1">
      <c r="A90" s="31">
        <f>IF(ISBLANK('Input-Accounts'!A90),"",'Input-Accounts'!A90)</f>
        <v>78</v>
      </c>
      <c r="B90" s="53" t="str">
        <f>IF(ISBLANK('Input-Accounts'!B90),"",'Input-Accounts'!B90)</f>
        <v>STRUC &amp; IMPROV-CITY GATE M &amp; R</v>
      </c>
      <c r="C90" s="31">
        <f>IF(ISBLANK('Input-Accounts'!C90),"",'Input-Accounts'!C90)</f>
        <v>375.2</v>
      </c>
      <c r="D90" s="10">
        <f>'Input-Accounts'!$D90</f>
        <v>-2127.2999999999997</v>
      </c>
      <c r="E90" s="10">
        <f t="shared" si="28"/>
        <v>0</v>
      </c>
      <c r="F90" s="3" t="str">
        <f>IF(D90=0,"-",IF('Input-Accounts'!$E90&lt;&gt;0,'Input-Accounts'!$E90,'Input-Accounts'!$F90))</f>
        <v>DISTRIBUTION</v>
      </c>
      <c r="G90" s="10">
        <f>IF($D90=0,0,$D90*
IFERROR(INDEX(G$337:G$373,MATCH($F90,$B$337:$B$373,0))/INDEX($D$337:$D$373,MATCH($F90,$B$337:$B$373,0)),
INDEX('Input-Func_Class'!D$9:D$21,MATCH($F90,'Input-Func_Class'!$B$9:$B$21,0)))
)</f>
        <v>-2127.2999999999997</v>
      </c>
      <c r="H90" s="10">
        <f>IF($D90=0,0,$D90*
IFERROR(INDEX(H$337:H$373,MATCH($F90,$B$337:$B$373,0))/INDEX($D$337:$D$373,MATCH($F90,$B$337:$B$373,0)),
INDEX('Input-Func_Class'!E$9:E$21,MATCH($F90,'Input-Func_Class'!$B$9:$B$21,0)))
)</f>
        <v>0</v>
      </c>
      <c r="I90" s="10">
        <f>IF($D90=0,0,$D90*
IFERROR(INDEX(I$337:I$373,MATCH($F90,$B$337:$B$373,0))/INDEX($D$337:$D$373,MATCH($F90,$B$337:$B$373,0)),
INDEX('Input-Func_Class'!F$9:F$21,MATCH($F90,'Input-Func_Class'!$B$9:$B$21,0)))
)</f>
        <v>0</v>
      </c>
      <c r="J90" s="10">
        <f>IF($D90=0,0,$D90*
IFERROR(INDEX(J$337:J$373,MATCH($F90,$B$337:$B$373,0))/INDEX($D$337:$D$373,MATCH($F90,$B$337:$B$373,0)),
INDEX('Input-Func_Class'!G$9:G$21,MATCH($F90,'Input-Func_Class'!$B$9:$B$21,0)))
)</f>
        <v>0</v>
      </c>
      <c r="K90" s="10">
        <f>IF($D90=0,0,$D90*
IFERROR(INDEX(K$337:K$373,MATCH($F90,$B$337:$B$373,0))/INDEX($D$337:$D$373,MATCH($F90,$B$337:$B$373,0)),
INDEX('Input-Func_Class'!H$9:H$21,MATCH($F90,'Input-Func_Class'!$B$9:$B$21,0)))
)</f>
        <v>0</v>
      </c>
      <c r="L90" s="10">
        <f>IF($D90=0,0,$D90*
IFERROR(INDEX(L$337:L$373,MATCH($F90,$B$337:$B$373,0))/INDEX($D$337:$D$373,MATCH($F90,$B$337:$B$373,0)),
INDEX('Input-Func_Class'!I$9:I$21,MATCH($F90,'Input-Func_Class'!$B$9:$B$21,0)))
)</f>
        <v>0</v>
      </c>
      <c r="M90" s="10">
        <f>IF($D90=0,0,$D90*
IFERROR(INDEX(M$337:M$373,MATCH($F90,$B$337:$B$373,0))/INDEX($D$337:$D$373,MATCH($F90,$B$337:$B$373,0)),
INDEX('Input-Func_Class'!J$9:J$21,MATCH($F90,'Input-Func_Class'!$B$9:$B$21,0)))
)</f>
        <v>0</v>
      </c>
      <c r="N90" s="10">
        <f>IF($D90=0,0,$D90*
IFERROR(INDEX(N$337:N$373,MATCH($F90,$B$337:$B$373,0))/INDEX($D$337:$D$373,MATCH($F90,$B$337:$B$373,0)),
INDEX('Input-Func_Class'!K$9:K$21,MATCH($F90,'Input-Func_Class'!$B$9:$B$21,0)))
)</f>
        <v>0</v>
      </c>
      <c r="O90" s="10">
        <f>IF($D90=0,0,$D90*
IFERROR(INDEX(O$337:O$373,MATCH($F90,$B$337:$B$373,0))/INDEX($D$337:$D$373,MATCH($F90,$B$337:$B$373,0)),
INDEX('Input-Func_Class'!L$9:L$21,MATCH($F90,'Input-Func_Class'!$B$9:$B$21,0)))
)</f>
        <v>0</v>
      </c>
      <c r="P90" s="10">
        <f>IF($D90=0,0,$D90*
IFERROR(INDEX(P$337:P$373,MATCH($F90,$B$337:$B$373,0))/INDEX($D$337:$D$373,MATCH($F90,$B$337:$B$373,0)),
INDEX('Input-Func_Class'!M$9:M$21,MATCH($F90,'Input-Func_Class'!$B$9:$B$21,0)))
)</f>
        <v>0</v>
      </c>
      <c r="Q90" s="10">
        <f>IF($D90=0,0,$D90*
IFERROR(INDEX(Q$337:Q$373,MATCH($F90,$B$337:$B$373,0))/INDEX($D$337:$D$373,MATCH($F90,$B$337:$B$373,0)),
INDEX('Input-Func_Class'!N$9:N$21,MATCH($F90,'Input-Func_Class'!$B$9:$B$21,0)))
)</f>
        <v>0</v>
      </c>
      <c r="R90" s="10">
        <f>IF($D90=0,0,$D90*
IFERROR(INDEX(R$337:R$373,MATCH($F90,$B$337:$B$373,0))/INDEX($D$337:$D$373,MATCH($F90,$B$337:$B$373,0)),
INDEX('Input-Func_Class'!O$9:O$21,MATCH($F90,'Input-Func_Class'!$B$9:$B$21,0)))
)</f>
        <v>0</v>
      </c>
    </row>
    <row r="91" spans="1:18" outlineLevel="1">
      <c r="A91" s="31">
        <f>IF(ISBLANK('Input-Accounts'!A91),"",'Input-Accounts'!A91)</f>
        <v>79</v>
      </c>
      <c r="B91" s="53" t="str">
        <f>IF(ISBLANK('Input-Accounts'!B91),"",'Input-Accounts'!B91)</f>
        <v>STRUC &amp; IMPROV-GENERAL M &amp; R</v>
      </c>
      <c r="C91" s="31">
        <f>IF(ISBLANK('Input-Accounts'!C91),"",'Input-Accounts'!C91)</f>
        <v>375.3</v>
      </c>
      <c r="D91" s="10">
        <f>'Input-Accounts'!$D91</f>
        <v>77.659999999999982</v>
      </c>
      <c r="E91" s="10">
        <f t="shared" ref="E91" si="31">IFERROR(IF(D91="",0,IF(D91=0,0,IF(ABS(D91-SUM($G91:$R91))&lt;Check_Limit,0,1))),1)</f>
        <v>0</v>
      </c>
      <c r="F91" s="3" t="str">
        <f>IF(D91=0,"-",IF('Input-Accounts'!$E91&lt;&gt;0,'Input-Accounts'!$E91,'Input-Accounts'!$F91))</f>
        <v>DISTRIBUTION</v>
      </c>
      <c r="G91" s="10">
        <f>IF($D91=0,0,$D91*
IFERROR(INDEX(G$337:G$373,MATCH($F91,$B$337:$B$373,0))/INDEX($D$337:$D$373,MATCH($F91,$B$337:$B$373,0)),
INDEX('Input-Func_Class'!D$9:D$21,MATCH($F91,'Input-Func_Class'!$B$9:$B$21,0)))
)</f>
        <v>77.659999999999982</v>
      </c>
      <c r="H91" s="10">
        <f>IF($D91=0,0,$D91*
IFERROR(INDEX(H$337:H$373,MATCH($F91,$B$337:$B$373,0))/INDEX($D$337:$D$373,MATCH($F91,$B$337:$B$373,0)),
INDEX('Input-Func_Class'!E$9:E$21,MATCH($F91,'Input-Func_Class'!$B$9:$B$21,0)))
)</f>
        <v>0</v>
      </c>
      <c r="I91" s="10">
        <f>IF($D91=0,0,$D91*
IFERROR(INDEX(I$337:I$373,MATCH($F91,$B$337:$B$373,0))/INDEX($D$337:$D$373,MATCH($F91,$B$337:$B$373,0)),
INDEX('Input-Func_Class'!F$9:F$21,MATCH($F91,'Input-Func_Class'!$B$9:$B$21,0)))
)</f>
        <v>0</v>
      </c>
      <c r="J91" s="10">
        <f>IF($D91=0,0,$D91*
IFERROR(INDEX(J$337:J$373,MATCH($F91,$B$337:$B$373,0))/INDEX($D$337:$D$373,MATCH($F91,$B$337:$B$373,0)),
INDEX('Input-Func_Class'!G$9:G$21,MATCH($F91,'Input-Func_Class'!$B$9:$B$21,0)))
)</f>
        <v>0</v>
      </c>
      <c r="K91" s="10">
        <f>IF($D91=0,0,$D91*
IFERROR(INDEX(K$337:K$373,MATCH($F91,$B$337:$B$373,0))/INDEX($D$337:$D$373,MATCH($F91,$B$337:$B$373,0)),
INDEX('Input-Func_Class'!H$9:H$21,MATCH($F91,'Input-Func_Class'!$B$9:$B$21,0)))
)</f>
        <v>0</v>
      </c>
      <c r="L91" s="10">
        <f>IF($D91=0,0,$D91*
IFERROR(INDEX(L$337:L$373,MATCH($F91,$B$337:$B$373,0))/INDEX($D$337:$D$373,MATCH($F91,$B$337:$B$373,0)),
INDEX('Input-Func_Class'!I$9:I$21,MATCH($F91,'Input-Func_Class'!$B$9:$B$21,0)))
)</f>
        <v>0</v>
      </c>
      <c r="M91" s="10">
        <f>IF($D91=0,0,$D91*
IFERROR(INDEX(M$337:M$373,MATCH($F91,$B$337:$B$373,0))/INDEX($D$337:$D$373,MATCH($F91,$B$337:$B$373,0)),
INDEX('Input-Func_Class'!J$9:J$21,MATCH($F91,'Input-Func_Class'!$B$9:$B$21,0)))
)</f>
        <v>0</v>
      </c>
      <c r="N91" s="10">
        <f>IF($D91=0,0,$D91*
IFERROR(INDEX(N$337:N$373,MATCH($F91,$B$337:$B$373,0))/INDEX($D$337:$D$373,MATCH($F91,$B$337:$B$373,0)),
INDEX('Input-Func_Class'!K$9:K$21,MATCH($F91,'Input-Func_Class'!$B$9:$B$21,0)))
)</f>
        <v>0</v>
      </c>
      <c r="O91" s="10">
        <f>IF($D91=0,0,$D91*
IFERROR(INDEX(O$337:O$373,MATCH($F91,$B$337:$B$373,0))/INDEX($D$337:$D$373,MATCH($F91,$B$337:$B$373,0)),
INDEX('Input-Func_Class'!L$9:L$21,MATCH($F91,'Input-Func_Class'!$B$9:$B$21,0)))
)</f>
        <v>0</v>
      </c>
      <c r="P91" s="10">
        <f>IF($D91=0,0,$D91*
IFERROR(INDEX(P$337:P$373,MATCH($F91,$B$337:$B$373,0))/INDEX($D$337:$D$373,MATCH($F91,$B$337:$B$373,0)),
INDEX('Input-Func_Class'!M$9:M$21,MATCH($F91,'Input-Func_Class'!$B$9:$B$21,0)))
)</f>
        <v>0</v>
      </c>
      <c r="Q91" s="10">
        <f>IF($D91=0,0,$D91*
IFERROR(INDEX(Q$337:Q$373,MATCH($F91,$B$337:$B$373,0))/INDEX($D$337:$D$373,MATCH($F91,$B$337:$B$373,0)),
INDEX('Input-Func_Class'!N$9:N$21,MATCH($F91,'Input-Func_Class'!$B$9:$B$21,0)))
)</f>
        <v>0</v>
      </c>
      <c r="R91" s="10">
        <f>IF($D91=0,0,$D91*
IFERROR(INDEX(R$337:R$373,MATCH($F91,$B$337:$B$373,0))/INDEX($D$337:$D$373,MATCH($F91,$B$337:$B$373,0)),
INDEX('Input-Func_Class'!O$9:O$21,MATCH($F91,'Input-Func_Class'!$B$9:$B$21,0)))
)</f>
        <v>0</v>
      </c>
    </row>
    <row r="92" spans="1:18" outlineLevel="1">
      <c r="A92" s="31">
        <f>IF(ISBLANK('Input-Accounts'!A92),"",'Input-Accounts'!A92)</f>
        <v>80</v>
      </c>
      <c r="B92" s="53" t="str">
        <f>IF(ISBLANK('Input-Accounts'!B92),"",'Input-Accounts'!B92)</f>
        <v xml:space="preserve">STRUC &amp; IMPROV-REGULATING </v>
      </c>
      <c r="C92" s="31">
        <f>IF(ISBLANK('Input-Accounts'!C92),"",'Input-Accounts'!C92)</f>
        <v>375.4</v>
      </c>
      <c r="D92" s="10">
        <f>'Input-Accounts'!$D92</f>
        <v>-141903.19307692323</v>
      </c>
      <c r="E92" s="10">
        <f t="shared" si="28"/>
        <v>0</v>
      </c>
      <c r="F92" s="3" t="str">
        <f>IF(D92=0,"-",IF('Input-Accounts'!$E92&lt;&gt;0,'Input-Accounts'!$E92,'Input-Accounts'!$F92))</f>
        <v>DISTRIBUTION</v>
      </c>
      <c r="G92" s="10">
        <f>IF($D92=0,0,$D92*
IFERROR(INDEX(G$337:G$373,MATCH($F92,$B$337:$B$373,0))/INDEX($D$337:$D$373,MATCH($F92,$B$337:$B$373,0)),
INDEX('Input-Func_Class'!D$9:D$21,MATCH($F92,'Input-Func_Class'!$B$9:$B$21,0)))
)</f>
        <v>-141903.19307692323</v>
      </c>
      <c r="H92" s="10">
        <f>IF($D92=0,0,$D92*
IFERROR(INDEX(H$337:H$373,MATCH($F92,$B$337:$B$373,0))/INDEX($D$337:$D$373,MATCH($F92,$B$337:$B$373,0)),
INDEX('Input-Func_Class'!E$9:E$21,MATCH($F92,'Input-Func_Class'!$B$9:$B$21,0)))
)</f>
        <v>0</v>
      </c>
      <c r="I92" s="10">
        <f>IF($D92=0,0,$D92*
IFERROR(INDEX(I$337:I$373,MATCH($F92,$B$337:$B$373,0))/INDEX($D$337:$D$373,MATCH($F92,$B$337:$B$373,0)),
INDEX('Input-Func_Class'!F$9:F$21,MATCH($F92,'Input-Func_Class'!$B$9:$B$21,0)))
)</f>
        <v>0</v>
      </c>
      <c r="J92" s="10">
        <f>IF($D92=0,0,$D92*
IFERROR(INDEX(J$337:J$373,MATCH($F92,$B$337:$B$373,0))/INDEX($D$337:$D$373,MATCH($F92,$B$337:$B$373,0)),
INDEX('Input-Func_Class'!G$9:G$21,MATCH($F92,'Input-Func_Class'!$B$9:$B$21,0)))
)</f>
        <v>0</v>
      </c>
      <c r="K92" s="10">
        <f>IF($D92=0,0,$D92*
IFERROR(INDEX(K$337:K$373,MATCH($F92,$B$337:$B$373,0))/INDEX($D$337:$D$373,MATCH($F92,$B$337:$B$373,0)),
INDEX('Input-Func_Class'!H$9:H$21,MATCH($F92,'Input-Func_Class'!$B$9:$B$21,0)))
)</f>
        <v>0</v>
      </c>
      <c r="L92" s="10">
        <f>IF($D92=0,0,$D92*
IFERROR(INDEX(L$337:L$373,MATCH($F92,$B$337:$B$373,0))/INDEX($D$337:$D$373,MATCH($F92,$B$337:$B$373,0)),
INDEX('Input-Func_Class'!I$9:I$21,MATCH($F92,'Input-Func_Class'!$B$9:$B$21,0)))
)</f>
        <v>0</v>
      </c>
      <c r="M92" s="10">
        <f>IF($D92=0,0,$D92*
IFERROR(INDEX(M$337:M$373,MATCH($F92,$B$337:$B$373,0))/INDEX($D$337:$D$373,MATCH($F92,$B$337:$B$373,0)),
INDEX('Input-Func_Class'!J$9:J$21,MATCH($F92,'Input-Func_Class'!$B$9:$B$21,0)))
)</f>
        <v>0</v>
      </c>
      <c r="N92" s="10">
        <f>IF($D92=0,0,$D92*
IFERROR(INDEX(N$337:N$373,MATCH($F92,$B$337:$B$373,0))/INDEX($D$337:$D$373,MATCH($F92,$B$337:$B$373,0)),
INDEX('Input-Func_Class'!K$9:K$21,MATCH($F92,'Input-Func_Class'!$B$9:$B$21,0)))
)</f>
        <v>0</v>
      </c>
      <c r="O92" s="10">
        <f>IF($D92=0,0,$D92*
IFERROR(INDEX(O$337:O$373,MATCH($F92,$B$337:$B$373,0))/INDEX($D$337:$D$373,MATCH($F92,$B$337:$B$373,0)),
INDEX('Input-Func_Class'!L$9:L$21,MATCH($F92,'Input-Func_Class'!$B$9:$B$21,0)))
)</f>
        <v>0</v>
      </c>
      <c r="P92" s="10">
        <f>IF($D92=0,0,$D92*
IFERROR(INDEX(P$337:P$373,MATCH($F92,$B$337:$B$373,0))/INDEX($D$337:$D$373,MATCH($F92,$B$337:$B$373,0)),
INDEX('Input-Func_Class'!M$9:M$21,MATCH($F92,'Input-Func_Class'!$B$9:$B$21,0)))
)</f>
        <v>0</v>
      </c>
      <c r="Q92" s="10">
        <f>IF($D92=0,0,$D92*
IFERROR(INDEX(Q$337:Q$373,MATCH($F92,$B$337:$B$373,0))/INDEX($D$337:$D$373,MATCH($F92,$B$337:$B$373,0)),
INDEX('Input-Func_Class'!N$9:N$21,MATCH($F92,'Input-Func_Class'!$B$9:$B$21,0)))
)</f>
        <v>0</v>
      </c>
      <c r="R92" s="10">
        <f>IF($D92=0,0,$D92*
IFERROR(INDEX(R$337:R$373,MATCH($F92,$B$337:$B$373,0))/INDEX($D$337:$D$373,MATCH($F92,$B$337:$B$373,0)),
INDEX('Input-Func_Class'!O$9:O$21,MATCH($F92,'Input-Func_Class'!$B$9:$B$21,0)))
)</f>
        <v>0</v>
      </c>
    </row>
    <row r="93" spans="1:18" outlineLevel="1">
      <c r="A93" s="31">
        <f>IF(ISBLANK('Input-Accounts'!A93),"",'Input-Accounts'!A93)</f>
        <v>81</v>
      </c>
      <c r="B93" s="53" t="str">
        <f>IF(ISBLANK('Input-Accounts'!B93),"",'Input-Accounts'!B93)</f>
        <v>STRUC &amp; IMPROV-REGULATING - DS-ML DIRECT ASSIGNMENT</v>
      </c>
      <c r="C93" s="31">
        <f>IF(ISBLANK('Input-Accounts'!C93),"",'Input-Accounts'!C93)</f>
        <v>375.4</v>
      </c>
      <c r="D93" s="10">
        <f>'Input-Accounts'!$D93</f>
        <v>-6062.85</v>
      </c>
      <c r="E93" s="10">
        <f t="shared" si="28"/>
        <v>0</v>
      </c>
      <c r="F93" s="3" t="str">
        <f>IF(D93=0,"-",IF('Input-Accounts'!$E93&lt;&gt;0,'Input-Accounts'!$E93,'Input-Accounts'!$F93))</f>
        <v>DISTRIBUTION</v>
      </c>
      <c r="G93" s="10">
        <f>IF($D93=0,0,$D93*
IFERROR(INDEX(G$337:G$373,MATCH($F93,$B$337:$B$373,0))/INDEX($D$337:$D$373,MATCH($F93,$B$337:$B$373,0)),
INDEX('Input-Func_Class'!D$9:D$21,MATCH($F93,'Input-Func_Class'!$B$9:$B$21,0)))
)</f>
        <v>-6062.85</v>
      </c>
      <c r="H93" s="10">
        <f>IF($D93=0,0,$D93*
IFERROR(INDEX(H$337:H$373,MATCH($F93,$B$337:$B$373,0))/INDEX($D$337:$D$373,MATCH($F93,$B$337:$B$373,0)),
INDEX('Input-Func_Class'!E$9:E$21,MATCH($F93,'Input-Func_Class'!$B$9:$B$21,0)))
)</f>
        <v>0</v>
      </c>
      <c r="I93" s="10">
        <f>IF($D93=0,0,$D93*
IFERROR(INDEX(I$337:I$373,MATCH($F93,$B$337:$B$373,0))/INDEX($D$337:$D$373,MATCH($F93,$B$337:$B$373,0)),
INDEX('Input-Func_Class'!F$9:F$21,MATCH($F93,'Input-Func_Class'!$B$9:$B$21,0)))
)</f>
        <v>0</v>
      </c>
      <c r="J93" s="10">
        <f>IF($D93=0,0,$D93*
IFERROR(INDEX(J$337:J$373,MATCH($F93,$B$337:$B$373,0))/INDEX($D$337:$D$373,MATCH($F93,$B$337:$B$373,0)),
INDEX('Input-Func_Class'!G$9:G$21,MATCH($F93,'Input-Func_Class'!$B$9:$B$21,0)))
)</f>
        <v>0</v>
      </c>
      <c r="K93" s="10">
        <f>IF($D93=0,0,$D93*
IFERROR(INDEX(K$337:K$373,MATCH($F93,$B$337:$B$373,0))/INDEX($D$337:$D$373,MATCH($F93,$B$337:$B$373,0)),
INDEX('Input-Func_Class'!H$9:H$21,MATCH($F93,'Input-Func_Class'!$B$9:$B$21,0)))
)</f>
        <v>0</v>
      </c>
      <c r="L93" s="10">
        <f>IF($D93=0,0,$D93*
IFERROR(INDEX(L$337:L$373,MATCH($F93,$B$337:$B$373,0))/INDEX($D$337:$D$373,MATCH($F93,$B$337:$B$373,0)),
INDEX('Input-Func_Class'!I$9:I$21,MATCH($F93,'Input-Func_Class'!$B$9:$B$21,0)))
)</f>
        <v>0</v>
      </c>
      <c r="M93" s="10">
        <f>IF($D93=0,0,$D93*
IFERROR(INDEX(M$337:M$373,MATCH($F93,$B$337:$B$373,0))/INDEX($D$337:$D$373,MATCH($F93,$B$337:$B$373,0)),
INDEX('Input-Func_Class'!J$9:J$21,MATCH($F93,'Input-Func_Class'!$B$9:$B$21,0)))
)</f>
        <v>0</v>
      </c>
      <c r="N93" s="10">
        <f>IF($D93=0,0,$D93*
IFERROR(INDEX(N$337:N$373,MATCH($F93,$B$337:$B$373,0))/INDEX($D$337:$D$373,MATCH($F93,$B$337:$B$373,0)),
INDEX('Input-Func_Class'!K$9:K$21,MATCH($F93,'Input-Func_Class'!$B$9:$B$21,0)))
)</f>
        <v>0</v>
      </c>
      <c r="O93" s="10">
        <f>IF($D93=0,0,$D93*
IFERROR(INDEX(O$337:O$373,MATCH($F93,$B$337:$B$373,0))/INDEX($D$337:$D$373,MATCH($F93,$B$337:$B$373,0)),
INDEX('Input-Func_Class'!L$9:L$21,MATCH($F93,'Input-Func_Class'!$B$9:$B$21,0)))
)</f>
        <v>0</v>
      </c>
      <c r="P93" s="10">
        <f>IF($D93=0,0,$D93*
IFERROR(INDEX(P$337:P$373,MATCH($F93,$B$337:$B$373,0))/INDEX($D$337:$D$373,MATCH($F93,$B$337:$B$373,0)),
INDEX('Input-Func_Class'!M$9:M$21,MATCH($F93,'Input-Func_Class'!$B$9:$B$21,0)))
)</f>
        <v>0</v>
      </c>
      <c r="Q93" s="10">
        <f>IF($D93=0,0,$D93*
IFERROR(INDEX(Q$337:Q$373,MATCH($F93,$B$337:$B$373,0))/INDEX($D$337:$D$373,MATCH($F93,$B$337:$B$373,0)),
INDEX('Input-Func_Class'!N$9:N$21,MATCH($F93,'Input-Func_Class'!$B$9:$B$21,0)))
)</f>
        <v>0</v>
      </c>
      <c r="R93" s="10">
        <f>IF($D93=0,0,$D93*
IFERROR(INDEX(R$337:R$373,MATCH($F93,$B$337:$B$373,0))/INDEX($D$337:$D$373,MATCH($F93,$B$337:$B$373,0)),
INDEX('Input-Func_Class'!O$9:O$21,MATCH($F93,'Input-Func_Class'!$B$9:$B$21,0)))
)</f>
        <v>0</v>
      </c>
    </row>
    <row r="94" spans="1:18" outlineLevel="1">
      <c r="A94" s="31">
        <f>IF(ISBLANK('Input-Accounts'!A94),"",'Input-Accounts'!A94)</f>
        <v>82</v>
      </c>
      <c r="B94" s="53" t="str">
        <f>IF(ISBLANK('Input-Accounts'!B94),"",'Input-Accounts'!B94)</f>
        <v>STRUC &amp; IMPROV-DISTR. IND. M &amp; R</v>
      </c>
      <c r="C94" s="31">
        <f>IF(ISBLANK('Input-Accounts'!C94),"",'Input-Accounts'!C94)</f>
        <v>375.6</v>
      </c>
      <c r="D94" s="10">
        <f>'Input-Accounts'!$D94</f>
        <v>-1.9999999999999997E-2</v>
      </c>
      <c r="E94" s="10">
        <f t="shared" ref="E94:E97" si="32">IFERROR(IF(D94="",0,IF(D94=0,0,IF(ABS(D94-SUM($G94:$R94))&lt;Check_Limit,0,1))),1)</f>
        <v>0</v>
      </c>
      <c r="F94" s="3" t="str">
        <f>IF(D94=0,"-",IF('Input-Accounts'!$E94&lt;&gt;0,'Input-Accounts'!$E94,'Input-Accounts'!$F94))</f>
        <v>ON SITE</v>
      </c>
      <c r="G94" s="10">
        <f>IF($D94=0,0,$D94*
IFERROR(INDEX(G$337:G$373,MATCH($F94,$B$337:$B$373,0))/INDEX($D$337:$D$373,MATCH($F94,$B$337:$B$373,0)),
INDEX('Input-Func_Class'!D$9:D$21,MATCH($F94,'Input-Func_Class'!$B$9:$B$21,0)))
)</f>
        <v>0</v>
      </c>
      <c r="H94" s="10">
        <f>IF($D94=0,0,$D94*
IFERROR(INDEX(H$337:H$373,MATCH($F94,$B$337:$B$373,0))/INDEX($D$337:$D$373,MATCH($F94,$B$337:$B$373,0)),
INDEX('Input-Func_Class'!E$9:E$21,MATCH($F94,'Input-Func_Class'!$B$9:$B$21,0)))
)</f>
        <v>-1.9999999999999997E-2</v>
      </c>
      <c r="I94" s="10">
        <f>IF($D94=0,0,$D94*
IFERROR(INDEX(I$337:I$373,MATCH($F94,$B$337:$B$373,0))/INDEX($D$337:$D$373,MATCH($F94,$B$337:$B$373,0)),
INDEX('Input-Func_Class'!F$9:F$21,MATCH($F94,'Input-Func_Class'!$B$9:$B$21,0)))
)</f>
        <v>0</v>
      </c>
      <c r="J94" s="10">
        <f>IF($D94=0,0,$D94*
IFERROR(INDEX(J$337:J$373,MATCH($F94,$B$337:$B$373,0))/INDEX($D$337:$D$373,MATCH($F94,$B$337:$B$373,0)),
INDEX('Input-Func_Class'!G$9:G$21,MATCH($F94,'Input-Func_Class'!$B$9:$B$21,0)))
)</f>
        <v>0</v>
      </c>
      <c r="K94" s="10">
        <f>IF($D94=0,0,$D94*
IFERROR(INDEX(K$337:K$373,MATCH($F94,$B$337:$B$373,0))/INDEX($D$337:$D$373,MATCH($F94,$B$337:$B$373,0)),
INDEX('Input-Func_Class'!H$9:H$21,MATCH($F94,'Input-Func_Class'!$B$9:$B$21,0)))
)</f>
        <v>0</v>
      </c>
      <c r="L94" s="10">
        <f>IF($D94=0,0,$D94*
IFERROR(INDEX(L$337:L$373,MATCH($F94,$B$337:$B$373,0))/INDEX($D$337:$D$373,MATCH($F94,$B$337:$B$373,0)),
INDEX('Input-Func_Class'!I$9:I$21,MATCH($F94,'Input-Func_Class'!$B$9:$B$21,0)))
)</f>
        <v>0</v>
      </c>
      <c r="M94" s="10">
        <f>IF($D94=0,0,$D94*
IFERROR(INDEX(M$337:M$373,MATCH($F94,$B$337:$B$373,0))/INDEX($D$337:$D$373,MATCH($F94,$B$337:$B$373,0)),
INDEX('Input-Func_Class'!J$9:J$21,MATCH($F94,'Input-Func_Class'!$B$9:$B$21,0)))
)</f>
        <v>0</v>
      </c>
      <c r="N94" s="10">
        <f>IF($D94=0,0,$D94*
IFERROR(INDEX(N$337:N$373,MATCH($F94,$B$337:$B$373,0))/INDEX($D$337:$D$373,MATCH($F94,$B$337:$B$373,0)),
INDEX('Input-Func_Class'!K$9:K$21,MATCH($F94,'Input-Func_Class'!$B$9:$B$21,0)))
)</f>
        <v>0</v>
      </c>
      <c r="O94" s="10">
        <f>IF($D94=0,0,$D94*
IFERROR(INDEX(O$337:O$373,MATCH($F94,$B$337:$B$373,0))/INDEX($D$337:$D$373,MATCH($F94,$B$337:$B$373,0)),
INDEX('Input-Func_Class'!L$9:L$21,MATCH($F94,'Input-Func_Class'!$B$9:$B$21,0)))
)</f>
        <v>0</v>
      </c>
      <c r="P94" s="10">
        <f>IF($D94=0,0,$D94*
IFERROR(INDEX(P$337:P$373,MATCH($F94,$B$337:$B$373,0))/INDEX($D$337:$D$373,MATCH($F94,$B$337:$B$373,0)),
INDEX('Input-Func_Class'!M$9:M$21,MATCH($F94,'Input-Func_Class'!$B$9:$B$21,0)))
)</f>
        <v>0</v>
      </c>
      <c r="Q94" s="10">
        <f>IF($D94=0,0,$D94*
IFERROR(INDEX(Q$337:Q$373,MATCH($F94,$B$337:$B$373,0))/INDEX($D$337:$D$373,MATCH($F94,$B$337:$B$373,0)),
INDEX('Input-Func_Class'!N$9:N$21,MATCH($F94,'Input-Func_Class'!$B$9:$B$21,0)))
)</f>
        <v>0</v>
      </c>
      <c r="R94" s="10">
        <f>IF($D94=0,0,$D94*
IFERROR(INDEX(R$337:R$373,MATCH($F94,$B$337:$B$373,0))/INDEX($D$337:$D$373,MATCH($F94,$B$337:$B$373,0)),
INDEX('Input-Func_Class'!O$9:O$21,MATCH($F94,'Input-Func_Class'!$B$9:$B$21,0)))
)</f>
        <v>0</v>
      </c>
    </row>
    <row r="95" spans="1:18" outlineLevel="1">
      <c r="A95" s="31">
        <f>IF(ISBLANK('Input-Accounts'!A95),"",'Input-Accounts'!A95)</f>
        <v>83</v>
      </c>
      <c r="B95" s="53" t="str">
        <f>IF(ISBLANK('Input-Accounts'!B95),"",'Input-Accounts'!B95)</f>
        <v>STRUC &amp; IMPROV-OTHER DISTR. SYSTEMS</v>
      </c>
      <c r="C95" s="31">
        <f>IF(ISBLANK('Input-Accounts'!C95),"",'Input-Accounts'!C95)</f>
        <v>375.7</v>
      </c>
      <c r="D95" s="10">
        <f>'Input-Accounts'!$D95</f>
        <v>-5031862.3599999985</v>
      </c>
      <c r="E95" s="10">
        <f t="shared" si="32"/>
        <v>0</v>
      </c>
      <c r="F95" s="3" t="str">
        <f>IF(D95=0,"-",IF('Input-Accounts'!$E95&lt;&gt;0,'Input-Accounts'!$E95,'Input-Accounts'!$F95))</f>
        <v>INT_DISTPT_SUBTOTAL</v>
      </c>
      <c r="G95" s="10">
        <f>IF($D95=0,0,$D95*
IFERROR(INDEX(G$337:G$373,MATCH($F95,$B$337:$B$373,0))/INDEX($D$337:$D$373,MATCH($F95,$B$337:$B$373,0)),
INDEX('Input-Func_Class'!D$9:D$21,MATCH($F95,'Input-Func_Class'!$B$9:$B$21,0)))
)</f>
        <v>-3205109.7223375333</v>
      </c>
      <c r="H95" s="10">
        <f>IF($D95=0,0,$D95*
IFERROR(INDEX(H$337:H$373,MATCH($F95,$B$337:$B$373,0))/INDEX($D$337:$D$373,MATCH($F95,$B$337:$B$373,0)),
INDEX('Input-Func_Class'!E$9:E$21,MATCH($F95,'Input-Func_Class'!$B$9:$B$21,0)))
)</f>
        <v>-1826752.6376624652</v>
      </c>
      <c r="I95" s="10">
        <f>IF($D95=0,0,$D95*
IFERROR(INDEX(I$337:I$373,MATCH($F95,$B$337:$B$373,0))/INDEX($D$337:$D$373,MATCH($F95,$B$337:$B$373,0)),
INDEX('Input-Func_Class'!F$9:F$21,MATCH($F95,'Input-Func_Class'!$B$9:$B$21,0)))
)</f>
        <v>0</v>
      </c>
      <c r="J95" s="10">
        <f>IF($D95=0,0,$D95*
IFERROR(INDEX(J$337:J$373,MATCH($F95,$B$337:$B$373,0))/INDEX($D$337:$D$373,MATCH($F95,$B$337:$B$373,0)),
INDEX('Input-Func_Class'!G$9:G$21,MATCH($F95,'Input-Func_Class'!$B$9:$B$21,0)))
)</f>
        <v>0</v>
      </c>
      <c r="K95" s="10">
        <f>IF($D95=0,0,$D95*
IFERROR(INDEX(K$337:K$373,MATCH($F95,$B$337:$B$373,0))/INDEX($D$337:$D$373,MATCH($F95,$B$337:$B$373,0)),
INDEX('Input-Func_Class'!H$9:H$21,MATCH($F95,'Input-Func_Class'!$B$9:$B$21,0)))
)</f>
        <v>0</v>
      </c>
      <c r="L95" s="10">
        <f>IF($D95=0,0,$D95*
IFERROR(INDEX(L$337:L$373,MATCH($F95,$B$337:$B$373,0))/INDEX($D$337:$D$373,MATCH($F95,$B$337:$B$373,0)),
INDEX('Input-Func_Class'!I$9:I$21,MATCH($F95,'Input-Func_Class'!$B$9:$B$21,0)))
)</f>
        <v>0</v>
      </c>
      <c r="M95" s="10">
        <f>IF($D95=0,0,$D95*
IFERROR(INDEX(M$337:M$373,MATCH($F95,$B$337:$B$373,0))/INDEX($D$337:$D$373,MATCH($F95,$B$337:$B$373,0)),
INDEX('Input-Func_Class'!J$9:J$21,MATCH($F95,'Input-Func_Class'!$B$9:$B$21,0)))
)</f>
        <v>0</v>
      </c>
      <c r="N95" s="10">
        <f>IF($D95=0,0,$D95*
IFERROR(INDEX(N$337:N$373,MATCH($F95,$B$337:$B$373,0))/INDEX($D$337:$D$373,MATCH($F95,$B$337:$B$373,0)),
INDEX('Input-Func_Class'!K$9:K$21,MATCH($F95,'Input-Func_Class'!$B$9:$B$21,0)))
)</f>
        <v>0</v>
      </c>
      <c r="O95" s="10">
        <f>IF($D95=0,0,$D95*
IFERROR(INDEX(O$337:O$373,MATCH($F95,$B$337:$B$373,0))/INDEX($D$337:$D$373,MATCH($F95,$B$337:$B$373,0)),
INDEX('Input-Func_Class'!L$9:L$21,MATCH($F95,'Input-Func_Class'!$B$9:$B$21,0)))
)</f>
        <v>0</v>
      </c>
      <c r="P95" s="10">
        <f>IF($D95=0,0,$D95*
IFERROR(INDEX(P$337:P$373,MATCH($F95,$B$337:$B$373,0))/INDEX($D$337:$D$373,MATCH($F95,$B$337:$B$373,0)),
INDEX('Input-Func_Class'!M$9:M$21,MATCH($F95,'Input-Func_Class'!$B$9:$B$21,0)))
)</f>
        <v>0</v>
      </c>
      <c r="Q95" s="10">
        <f>IF($D95=0,0,$D95*
IFERROR(INDEX(Q$337:Q$373,MATCH($F95,$B$337:$B$373,0))/INDEX($D$337:$D$373,MATCH($F95,$B$337:$B$373,0)),
INDEX('Input-Func_Class'!N$9:N$21,MATCH($F95,'Input-Func_Class'!$B$9:$B$21,0)))
)</f>
        <v>0</v>
      </c>
      <c r="R95" s="10">
        <f>IF($D95=0,0,$D95*
IFERROR(INDEX(R$337:R$373,MATCH($F95,$B$337:$B$373,0))/INDEX($D$337:$D$373,MATCH($F95,$B$337:$B$373,0)),
INDEX('Input-Func_Class'!O$9:O$21,MATCH($F95,'Input-Func_Class'!$B$9:$B$21,0)))
)</f>
        <v>0</v>
      </c>
    </row>
    <row r="96" spans="1:18" outlineLevel="1">
      <c r="A96" s="31">
        <f>IF(ISBLANK('Input-Accounts'!A96),"",'Input-Accounts'!A96)</f>
        <v>84</v>
      </c>
      <c r="B96" s="53" t="str">
        <f>IF(ISBLANK('Input-Accounts'!B96),"",'Input-Accounts'!B96)</f>
        <v>STRUC &amp; IMPROV-OTHER DISTR SYS-ILP</v>
      </c>
      <c r="C96" s="31">
        <f>IF(ISBLANK('Input-Accounts'!C96),"",'Input-Accounts'!C96)</f>
        <v>375.71</v>
      </c>
      <c r="D96" s="10">
        <f>'Input-Accounts'!$D96</f>
        <v>-844346.84000000102</v>
      </c>
      <c r="E96" s="10">
        <f t="shared" ref="E96" si="33">IFERROR(IF(D96="",0,IF(D96=0,0,IF(ABS(D96-SUM($G96:$R96))&lt;Check_Limit,0,1))),1)</f>
        <v>0</v>
      </c>
      <c r="F96" s="3" t="str">
        <f>IF(D96=0,"-",IF('Input-Accounts'!$E96&lt;&gt;0,'Input-Accounts'!$E96,'Input-Accounts'!$F96))</f>
        <v>INT_DISTPT_SUBTOTAL</v>
      </c>
      <c r="G96" s="10">
        <f>IF($D96=0,0,$D96*
IFERROR(INDEX(G$337:G$373,MATCH($F96,$B$337:$B$373,0))/INDEX($D$337:$D$373,MATCH($F96,$B$337:$B$373,0)),
INDEX('Input-Func_Class'!D$9:D$21,MATCH($F96,'Input-Func_Class'!$B$9:$B$21,0)))
)</f>
        <v>-537817.62542268296</v>
      </c>
      <c r="H96" s="10">
        <f>IF($D96=0,0,$D96*
IFERROR(INDEX(H$337:H$373,MATCH($F96,$B$337:$B$373,0))/INDEX($D$337:$D$373,MATCH($F96,$B$337:$B$373,0)),
INDEX('Input-Func_Class'!E$9:E$21,MATCH($F96,'Input-Func_Class'!$B$9:$B$21,0)))
)</f>
        <v>-306529.21457731799</v>
      </c>
      <c r="I96" s="10">
        <f>IF($D96=0,0,$D96*
IFERROR(INDEX(I$337:I$373,MATCH($F96,$B$337:$B$373,0))/INDEX($D$337:$D$373,MATCH($F96,$B$337:$B$373,0)),
INDEX('Input-Func_Class'!F$9:F$21,MATCH($F96,'Input-Func_Class'!$B$9:$B$21,0)))
)</f>
        <v>0</v>
      </c>
      <c r="J96" s="10">
        <f>IF($D96=0,0,$D96*
IFERROR(INDEX(J$337:J$373,MATCH($F96,$B$337:$B$373,0))/INDEX($D$337:$D$373,MATCH($F96,$B$337:$B$373,0)),
INDEX('Input-Func_Class'!G$9:G$21,MATCH($F96,'Input-Func_Class'!$B$9:$B$21,0)))
)</f>
        <v>0</v>
      </c>
      <c r="K96" s="10">
        <f>IF($D96=0,0,$D96*
IFERROR(INDEX(K$337:K$373,MATCH($F96,$B$337:$B$373,0))/INDEX($D$337:$D$373,MATCH($F96,$B$337:$B$373,0)),
INDEX('Input-Func_Class'!H$9:H$21,MATCH($F96,'Input-Func_Class'!$B$9:$B$21,0)))
)</f>
        <v>0</v>
      </c>
      <c r="L96" s="10">
        <f>IF($D96=0,0,$D96*
IFERROR(INDEX(L$337:L$373,MATCH($F96,$B$337:$B$373,0))/INDEX($D$337:$D$373,MATCH($F96,$B$337:$B$373,0)),
INDEX('Input-Func_Class'!I$9:I$21,MATCH($F96,'Input-Func_Class'!$B$9:$B$21,0)))
)</f>
        <v>0</v>
      </c>
      <c r="M96" s="10">
        <f>IF($D96=0,0,$D96*
IFERROR(INDEX(M$337:M$373,MATCH($F96,$B$337:$B$373,0))/INDEX($D$337:$D$373,MATCH($F96,$B$337:$B$373,0)),
INDEX('Input-Func_Class'!J$9:J$21,MATCH($F96,'Input-Func_Class'!$B$9:$B$21,0)))
)</f>
        <v>0</v>
      </c>
      <c r="N96" s="10">
        <f>IF($D96=0,0,$D96*
IFERROR(INDEX(N$337:N$373,MATCH($F96,$B$337:$B$373,0))/INDEX($D$337:$D$373,MATCH($F96,$B$337:$B$373,0)),
INDEX('Input-Func_Class'!K$9:K$21,MATCH($F96,'Input-Func_Class'!$B$9:$B$21,0)))
)</f>
        <v>0</v>
      </c>
      <c r="O96" s="10">
        <f>IF($D96=0,0,$D96*
IFERROR(INDEX(O$337:O$373,MATCH($F96,$B$337:$B$373,0))/INDEX($D$337:$D$373,MATCH($F96,$B$337:$B$373,0)),
INDEX('Input-Func_Class'!L$9:L$21,MATCH($F96,'Input-Func_Class'!$B$9:$B$21,0)))
)</f>
        <v>0</v>
      </c>
      <c r="P96" s="10">
        <f>IF($D96=0,0,$D96*
IFERROR(INDEX(P$337:P$373,MATCH($F96,$B$337:$B$373,0))/INDEX($D$337:$D$373,MATCH($F96,$B$337:$B$373,0)),
INDEX('Input-Func_Class'!M$9:M$21,MATCH($F96,'Input-Func_Class'!$B$9:$B$21,0)))
)</f>
        <v>0</v>
      </c>
      <c r="Q96" s="10">
        <f>IF($D96=0,0,$D96*
IFERROR(INDEX(Q$337:Q$373,MATCH($F96,$B$337:$B$373,0))/INDEX($D$337:$D$373,MATCH($F96,$B$337:$B$373,0)),
INDEX('Input-Func_Class'!N$9:N$21,MATCH($F96,'Input-Func_Class'!$B$9:$B$21,0)))
)</f>
        <v>0</v>
      </c>
      <c r="R96" s="10">
        <f>IF($D96=0,0,$D96*
IFERROR(INDEX(R$337:R$373,MATCH($F96,$B$337:$B$373,0))/INDEX($D$337:$D$373,MATCH($F96,$B$337:$B$373,0)),
INDEX('Input-Func_Class'!O$9:O$21,MATCH($F96,'Input-Func_Class'!$B$9:$B$21,0)))
)</f>
        <v>0</v>
      </c>
    </row>
    <row r="97" spans="1:18" outlineLevel="1">
      <c r="A97" s="31">
        <f>IF(ISBLANK('Input-Accounts'!A97),"",'Input-Accounts'!A97)</f>
        <v>85</v>
      </c>
      <c r="B97" s="53" t="str">
        <f>IF(ISBLANK('Input-Accounts'!B97),"",'Input-Accounts'!B97)</f>
        <v>STRUC &amp; IMPROV-COMMUNICATIONS</v>
      </c>
      <c r="C97" s="31">
        <f>IF(ISBLANK('Input-Accounts'!C97),"",'Input-Accounts'!C97)</f>
        <v>375.8</v>
      </c>
      <c r="D97" s="10">
        <f>'Input-Accounts'!$D97</f>
        <v>-15940.429999999995</v>
      </c>
      <c r="E97" s="10">
        <f t="shared" si="32"/>
        <v>0</v>
      </c>
      <c r="F97" s="3" t="str">
        <f>IF(D97=0,"-",IF('Input-Accounts'!$E97&lt;&gt;0,'Input-Accounts'!$E97,'Input-Accounts'!$F97))</f>
        <v>DISTRIBUTION</v>
      </c>
      <c r="G97" s="10">
        <f>IF($D97=0,0,$D97*
IFERROR(INDEX(G$337:G$373,MATCH($F97,$B$337:$B$373,0))/INDEX($D$337:$D$373,MATCH($F97,$B$337:$B$373,0)),
INDEX('Input-Func_Class'!D$9:D$21,MATCH($F97,'Input-Func_Class'!$B$9:$B$21,0)))
)</f>
        <v>-15940.429999999995</v>
      </c>
      <c r="H97" s="10">
        <f>IF($D97=0,0,$D97*
IFERROR(INDEX(H$337:H$373,MATCH($F97,$B$337:$B$373,0))/INDEX($D$337:$D$373,MATCH($F97,$B$337:$B$373,0)),
INDEX('Input-Func_Class'!E$9:E$21,MATCH($F97,'Input-Func_Class'!$B$9:$B$21,0)))
)</f>
        <v>0</v>
      </c>
      <c r="I97" s="10">
        <f>IF($D97=0,0,$D97*
IFERROR(INDEX(I$337:I$373,MATCH($F97,$B$337:$B$373,0))/INDEX($D$337:$D$373,MATCH($F97,$B$337:$B$373,0)),
INDEX('Input-Func_Class'!F$9:F$21,MATCH($F97,'Input-Func_Class'!$B$9:$B$21,0)))
)</f>
        <v>0</v>
      </c>
      <c r="J97" s="10">
        <f>IF($D97=0,0,$D97*
IFERROR(INDEX(J$337:J$373,MATCH($F97,$B$337:$B$373,0))/INDEX($D$337:$D$373,MATCH($F97,$B$337:$B$373,0)),
INDEX('Input-Func_Class'!G$9:G$21,MATCH($F97,'Input-Func_Class'!$B$9:$B$21,0)))
)</f>
        <v>0</v>
      </c>
      <c r="K97" s="10">
        <f>IF($D97=0,0,$D97*
IFERROR(INDEX(K$337:K$373,MATCH($F97,$B$337:$B$373,0))/INDEX($D$337:$D$373,MATCH($F97,$B$337:$B$373,0)),
INDEX('Input-Func_Class'!H$9:H$21,MATCH($F97,'Input-Func_Class'!$B$9:$B$21,0)))
)</f>
        <v>0</v>
      </c>
      <c r="L97" s="10">
        <f>IF($D97=0,0,$D97*
IFERROR(INDEX(L$337:L$373,MATCH($F97,$B$337:$B$373,0))/INDEX($D$337:$D$373,MATCH($F97,$B$337:$B$373,0)),
INDEX('Input-Func_Class'!I$9:I$21,MATCH($F97,'Input-Func_Class'!$B$9:$B$21,0)))
)</f>
        <v>0</v>
      </c>
      <c r="M97" s="10">
        <f>IF($D97=0,0,$D97*
IFERROR(INDEX(M$337:M$373,MATCH($F97,$B$337:$B$373,0))/INDEX($D$337:$D$373,MATCH($F97,$B$337:$B$373,0)),
INDEX('Input-Func_Class'!J$9:J$21,MATCH($F97,'Input-Func_Class'!$B$9:$B$21,0)))
)</f>
        <v>0</v>
      </c>
      <c r="N97" s="10">
        <f>IF($D97=0,0,$D97*
IFERROR(INDEX(N$337:N$373,MATCH($F97,$B$337:$B$373,0))/INDEX($D$337:$D$373,MATCH($F97,$B$337:$B$373,0)),
INDEX('Input-Func_Class'!K$9:K$21,MATCH($F97,'Input-Func_Class'!$B$9:$B$21,0)))
)</f>
        <v>0</v>
      </c>
      <c r="O97" s="10">
        <f>IF($D97=0,0,$D97*
IFERROR(INDEX(O$337:O$373,MATCH($F97,$B$337:$B$373,0))/INDEX($D$337:$D$373,MATCH($F97,$B$337:$B$373,0)),
INDEX('Input-Func_Class'!L$9:L$21,MATCH($F97,'Input-Func_Class'!$B$9:$B$21,0)))
)</f>
        <v>0</v>
      </c>
      <c r="P97" s="10">
        <f>IF($D97=0,0,$D97*
IFERROR(INDEX(P$337:P$373,MATCH($F97,$B$337:$B$373,0))/INDEX($D$337:$D$373,MATCH($F97,$B$337:$B$373,0)),
INDEX('Input-Func_Class'!M$9:M$21,MATCH($F97,'Input-Func_Class'!$B$9:$B$21,0)))
)</f>
        <v>0</v>
      </c>
      <c r="Q97" s="10">
        <f>IF($D97=0,0,$D97*
IFERROR(INDEX(Q$337:Q$373,MATCH($F97,$B$337:$B$373,0))/INDEX($D$337:$D$373,MATCH($F97,$B$337:$B$373,0)),
INDEX('Input-Func_Class'!N$9:N$21,MATCH($F97,'Input-Func_Class'!$B$9:$B$21,0)))
)</f>
        <v>0</v>
      </c>
      <c r="R97" s="10">
        <f>IF($D97=0,0,$D97*
IFERROR(INDEX(R$337:R$373,MATCH($F97,$B$337:$B$373,0))/INDEX($D$337:$D$373,MATCH($F97,$B$337:$B$373,0)),
INDEX('Input-Func_Class'!O$9:O$21,MATCH($F97,'Input-Func_Class'!$B$9:$B$21,0)))
)</f>
        <v>0</v>
      </c>
    </row>
    <row r="98" spans="1:18" outlineLevel="1">
      <c r="A98" s="31">
        <f>IF(ISBLANK('Input-Accounts'!A98),"",'Input-Accounts'!A98)</f>
        <v>86</v>
      </c>
      <c r="B98" s="53" t="str">
        <f>IF(ISBLANK('Input-Accounts'!B98),"",'Input-Accounts'!B98)</f>
        <v>MAINS (Less SMRP)</v>
      </c>
      <c r="C98" s="31">
        <f>IF(ISBLANK('Input-Accounts'!C98),"",'Input-Accounts'!C98)</f>
        <v>376</v>
      </c>
      <c r="D98" s="10">
        <f>'Input-Accounts'!$D98</f>
        <v>-89633766.866442695</v>
      </c>
      <c r="E98" s="10">
        <f t="shared" si="28"/>
        <v>0</v>
      </c>
      <c r="F98" s="3" t="str">
        <f>IF(D98=0,"-",IF('Input-Accounts'!$E98&lt;&gt;0,'Input-Accounts'!$E98,'Input-Accounts'!$F98))</f>
        <v>DISTRIBUTION</v>
      </c>
      <c r="G98" s="10">
        <f>IF($D98=0,0,$D98*
IFERROR(INDEX(G$337:G$373,MATCH($F98,$B$337:$B$373,0))/INDEX($D$337:$D$373,MATCH($F98,$B$337:$B$373,0)),
INDEX('Input-Func_Class'!D$9:D$21,MATCH($F98,'Input-Func_Class'!$B$9:$B$21,0)))
)</f>
        <v>-89633766.866442695</v>
      </c>
      <c r="H98" s="10">
        <f>IF($D98=0,0,$D98*
IFERROR(INDEX(H$337:H$373,MATCH($F98,$B$337:$B$373,0))/INDEX($D$337:$D$373,MATCH($F98,$B$337:$B$373,0)),
INDEX('Input-Func_Class'!E$9:E$21,MATCH($F98,'Input-Func_Class'!$B$9:$B$21,0)))
)</f>
        <v>0</v>
      </c>
      <c r="I98" s="10">
        <f>IF($D98=0,0,$D98*
IFERROR(INDEX(I$337:I$373,MATCH($F98,$B$337:$B$373,0))/INDEX($D$337:$D$373,MATCH($F98,$B$337:$B$373,0)),
INDEX('Input-Func_Class'!F$9:F$21,MATCH($F98,'Input-Func_Class'!$B$9:$B$21,0)))
)</f>
        <v>0</v>
      </c>
      <c r="J98" s="10">
        <f>IF($D98=0,0,$D98*
IFERROR(INDEX(J$337:J$373,MATCH($F98,$B$337:$B$373,0))/INDEX($D$337:$D$373,MATCH($F98,$B$337:$B$373,0)),
INDEX('Input-Func_Class'!G$9:G$21,MATCH($F98,'Input-Func_Class'!$B$9:$B$21,0)))
)</f>
        <v>0</v>
      </c>
      <c r="K98" s="10">
        <f>IF($D98=0,0,$D98*
IFERROR(INDEX(K$337:K$373,MATCH($F98,$B$337:$B$373,0))/INDEX($D$337:$D$373,MATCH($F98,$B$337:$B$373,0)),
INDEX('Input-Func_Class'!H$9:H$21,MATCH($F98,'Input-Func_Class'!$B$9:$B$21,0)))
)</f>
        <v>0</v>
      </c>
      <c r="L98" s="10">
        <f>IF($D98=0,0,$D98*
IFERROR(INDEX(L$337:L$373,MATCH($F98,$B$337:$B$373,0))/INDEX($D$337:$D$373,MATCH($F98,$B$337:$B$373,0)),
INDEX('Input-Func_Class'!I$9:I$21,MATCH($F98,'Input-Func_Class'!$B$9:$B$21,0)))
)</f>
        <v>0</v>
      </c>
      <c r="M98" s="10">
        <f>IF($D98=0,0,$D98*
IFERROR(INDEX(M$337:M$373,MATCH($F98,$B$337:$B$373,0))/INDEX($D$337:$D$373,MATCH($F98,$B$337:$B$373,0)),
INDEX('Input-Func_Class'!J$9:J$21,MATCH($F98,'Input-Func_Class'!$B$9:$B$21,0)))
)</f>
        <v>0</v>
      </c>
      <c r="N98" s="10">
        <f>IF($D98=0,0,$D98*
IFERROR(INDEX(N$337:N$373,MATCH($F98,$B$337:$B$373,0))/INDEX($D$337:$D$373,MATCH($F98,$B$337:$B$373,0)),
INDEX('Input-Func_Class'!K$9:K$21,MATCH($F98,'Input-Func_Class'!$B$9:$B$21,0)))
)</f>
        <v>0</v>
      </c>
      <c r="O98" s="10">
        <f>IF($D98=0,0,$D98*
IFERROR(INDEX(O$337:O$373,MATCH($F98,$B$337:$B$373,0))/INDEX($D$337:$D$373,MATCH($F98,$B$337:$B$373,0)),
INDEX('Input-Func_Class'!L$9:L$21,MATCH($F98,'Input-Func_Class'!$B$9:$B$21,0)))
)</f>
        <v>0</v>
      </c>
      <c r="P98" s="10">
        <f>IF($D98=0,0,$D98*
IFERROR(INDEX(P$337:P$373,MATCH($F98,$B$337:$B$373,0))/INDEX($D$337:$D$373,MATCH($F98,$B$337:$B$373,0)),
INDEX('Input-Func_Class'!M$9:M$21,MATCH($F98,'Input-Func_Class'!$B$9:$B$21,0)))
)</f>
        <v>0</v>
      </c>
      <c r="Q98" s="10">
        <f>IF($D98=0,0,$D98*
IFERROR(INDEX(Q$337:Q$373,MATCH($F98,$B$337:$B$373,0))/INDEX($D$337:$D$373,MATCH($F98,$B$337:$B$373,0)),
INDEX('Input-Func_Class'!N$9:N$21,MATCH($F98,'Input-Func_Class'!$B$9:$B$21,0)))
)</f>
        <v>0</v>
      </c>
      <c r="R98" s="10">
        <f>IF($D98=0,0,$D98*
IFERROR(INDEX(R$337:R$373,MATCH($F98,$B$337:$B$373,0))/INDEX($D$337:$D$373,MATCH($F98,$B$337:$B$373,0)),
INDEX('Input-Func_Class'!O$9:O$21,MATCH($F98,'Input-Func_Class'!$B$9:$B$21,0)))
)</f>
        <v>0</v>
      </c>
    </row>
    <row r="99" spans="1:18" outlineLevel="1">
      <c r="A99" s="31">
        <f>IF(ISBLANK('Input-Accounts'!A99),"",'Input-Accounts'!A99)</f>
        <v>87</v>
      </c>
      <c r="B99" s="53" t="str">
        <f>IF(ISBLANK('Input-Accounts'!B99),"",'Input-Accounts'!B99)</f>
        <v>MAINS - DS-ML DIRECT ASSIGNMENT</v>
      </c>
      <c r="C99" s="31">
        <f>IF(ISBLANK('Input-Accounts'!C99),"",'Input-Accounts'!C99)</f>
        <v>376</v>
      </c>
      <c r="D99" s="10">
        <f>'Input-Accounts'!$D99</f>
        <v>-8017</v>
      </c>
      <c r="E99" s="10">
        <f t="shared" ref="E99:E118" si="34">IFERROR(IF(D99="",0,IF(D99=0,0,IF(ABS(D99-SUM($G99:$R99))&lt;Check_Limit,0,1))),1)</f>
        <v>0</v>
      </c>
      <c r="F99" s="3" t="str">
        <f>IF(D99=0,"-",IF('Input-Accounts'!$E99&lt;&gt;0,'Input-Accounts'!$E99,'Input-Accounts'!$F99))</f>
        <v>DISTRIBUTION</v>
      </c>
      <c r="G99" s="10">
        <f>IF($D99=0,0,$D99*
IFERROR(INDEX(G$337:G$373,MATCH($F99,$B$337:$B$373,0))/INDEX($D$337:$D$373,MATCH($F99,$B$337:$B$373,0)),
INDEX('Input-Func_Class'!D$9:D$21,MATCH($F99,'Input-Func_Class'!$B$9:$B$21,0)))
)</f>
        <v>-8017</v>
      </c>
      <c r="H99" s="10">
        <f>IF($D99=0,0,$D99*
IFERROR(INDEX(H$337:H$373,MATCH($F99,$B$337:$B$373,0))/INDEX($D$337:$D$373,MATCH($F99,$B$337:$B$373,0)),
INDEX('Input-Func_Class'!E$9:E$21,MATCH($F99,'Input-Func_Class'!$B$9:$B$21,0)))
)</f>
        <v>0</v>
      </c>
      <c r="I99" s="10">
        <f>IF($D99=0,0,$D99*
IFERROR(INDEX(I$337:I$373,MATCH($F99,$B$337:$B$373,0))/INDEX($D$337:$D$373,MATCH($F99,$B$337:$B$373,0)),
INDEX('Input-Func_Class'!F$9:F$21,MATCH($F99,'Input-Func_Class'!$B$9:$B$21,0)))
)</f>
        <v>0</v>
      </c>
      <c r="J99" s="10">
        <f>IF($D99=0,0,$D99*
IFERROR(INDEX(J$337:J$373,MATCH($F99,$B$337:$B$373,0))/INDEX($D$337:$D$373,MATCH($F99,$B$337:$B$373,0)),
INDEX('Input-Func_Class'!G$9:G$21,MATCH($F99,'Input-Func_Class'!$B$9:$B$21,0)))
)</f>
        <v>0</v>
      </c>
      <c r="K99" s="10">
        <f>IF($D99=0,0,$D99*
IFERROR(INDEX(K$337:K$373,MATCH($F99,$B$337:$B$373,0))/INDEX($D$337:$D$373,MATCH($F99,$B$337:$B$373,0)),
INDEX('Input-Func_Class'!H$9:H$21,MATCH($F99,'Input-Func_Class'!$B$9:$B$21,0)))
)</f>
        <v>0</v>
      </c>
      <c r="L99" s="10">
        <f>IF($D99=0,0,$D99*
IFERROR(INDEX(L$337:L$373,MATCH($F99,$B$337:$B$373,0))/INDEX($D$337:$D$373,MATCH($F99,$B$337:$B$373,0)),
INDEX('Input-Func_Class'!I$9:I$21,MATCH($F99,'Input-Func_Class'!$B$9:$B$21,0)))
)</f>
        <v>0</v>
      </c>
      <c r="M99" s="10">
        <f>IF($D99=0,0,$D99*
IFERROR(INDEX(M$337:M$373,MATCH($F99,$B$337:$B$373,0))/INDEX($D$337:$D$373,MATCH($F99,$B$337:$B$373,0)),
INDEX('Input-Func_Class'!J$9:J$21,MATCH($F99,'Input-Func_Class'!$B$9:$B$21,0)))
)</f>
        <v>0</v>
      </c>
      <c r="N99" s="10">
        <f>IF($D99=0,0,$D99*
IFERROR(INDEX(N$337:N$373,MATCH($F99,$B$337:$B$373,0))/INDEX($D$337:$D$373,MATCH($F99,$B$337:$B$373,0)),
INDEX('Input-Func_Class'!K$9:K$21,MATCH($F99,'Input-Func_Class'!$B$9:$B$21,0)))
)</f>
        <v>0</v>
      </c>
      <c r="O99" s="10">
        <f>IF($D99=0,0,$D99*
IFERROR(INDEX(O$337:O$373,MATCH($F99,$B$337:$B$373,0))/INDEX($D$337:$D$373,MATCH($F99,$B$337:$B$373,0)),
INDEX('Input-Func_Class'!L$9:L$21,MATCH($F99,'Input-Func_Class'!$B$9:$B$21,0)))
)</f>
        <v>0</v>
      </c>
      <c r="P99" s="10">
        <f>IF($D99=0,0,$D99*
IFERROR(INDEX(P$337:P$373,MATCH($F99,$B$337:$B$373,0))/INDEX($D$337:$D$373,MATCH($F99,$B$337:$B$373,0)),
INDEX('Input-Func_Class'!M$9:M$21,MATCH($F99,'Input-Func_Class'!$B$9:$B$21,0)))
)</f>
        <v>0</v>
      </c>
      <c r="Q99" s="10">
        <f>IF($D99=0,0,$D99*
IFERROR(INDEX(Q$337:Q$373,MATCH($F99,$B$337:$B$373,0))/INDEX($D$337:$D$373,MATCH($F99,$B$337:$B$373,0)),
INDEX('Input-Func_Class'!N$9:N$21,MATCH($F99,'Input-Func_Class'!$B$9:$B$21,0)))
)</f>
        <v>0</v>
      </c>
      <c r="R99" s="10">
        <f>IF($D99=0,0,$D99*
IFERROR(INDEX(R$337:R$373,MATCH($F99,$B$337:$B$373,0))/INDEX($D$337:$D$373,MATCH($F99,$B$337:$B$373,0)),
INDEX('Input-Func_Class'!O$9:O$21,MATCH($F99,'Input-Func_Class'!$B$9:$B$21,0)))
)</f>
        <v>0</v>
      </c>
    </row>
    <row r="100" spans="1:18" outlineLevel="1">
      <c r="A100" s="31">
        <f>IF(ISBLANK('Input-Accounts'!A100),"",'Input-Accounts'!A100)</f>
        <v>88</v>
      </c>
      <c r="B100" s="53" t="str">
        <f>IF(ISBLANK('Input-Accounts'!B100),"",'Input-Accounts'!B100)</f>
        <v>M &amp; R STATION EQUIP-GENERAL</v>
      </c>
      <c r="C100" s="31">
        <f>IF(ISBLANK('Input-Accounts'!C100),"",'Input-Accounts'!C100)</f>
        <v>378.1</v>
      </c>
      <c r="D100" s="10">
        <f>'Input-Accounts'!$D100</f>
        <v>330469.52000000008</v>
      </c>
      <c r="E100" s="10">
        <f t="shared" ref="E100" si="35">IFERROR(IF(D100="",0,IF(D100=0,0,IF(ABS(D100-SUM($G100:$R100))&lt;Check_Limit,0,1))),1)</f>
        <v>0</v>
      </c>
      <c r="F100" s="3" t="str">
        <f>IF(D100=0,"-",IF('Input-Accounts'!$E100&lt;&gt;0,'Input-Accounts'!$E100,'Input-Accounts'!$F100))</f>
        <v>DISTRIBUTION</v>
      </c>
      <c r="G100" s="10">
        <f>IF($D100=0,0,$D100*
IFERROR(INDEX(G$337:G$373,MATCH($F100,$B$337:$B$373,0))/INDEX($D$337:$D$373,MATCH($F100,$B$337:$B$373,0)),
INDEX('Input-Func_Class'!D$9:D$21,MATCH($F100,'Input-Func_Class'!$B$9:$B$21,0)))
)</f>
        <v>330469.52000000008</v>
      </c>
      <c r="H100" s="10">
        <f>IF($D100=0,0,$D100*
IFERROR(INDEX(H$337:H$373,MATCH($F100,$B$337:$B$373,0))/INDEX($D$337:$D$373,MATCH($F100,$B$337:$B$373,0)),
INDEX('Input-Func_Class'!E$9:E$21,MATCH($F100,'Input-Func_Class'!$B$9:$B$21,0)))
)</f>
        <v>0</v>
      </c>
      <c r="I100" s="10">
        <f>IF($D100=0,0,$D100*
IFERROR(INDEX(I$337:I$373,MATCH($F100,$B$337:$B$373,0))/INDEX($D$337:$D$373,MATCH($F100,$B$337:$B$373,0)),
INDEX('Input-Func_Class'!F$9:F$21,MATCH($F100,'Input-Func_Class'!$B$9:$B$21,0)))
)</f>
        <v>0</v>
      </c>
      <c r="J100" s="10">
        <f>IF($D100=0,0,$D100*
IFERROR(INDEX(J$337:J$373,MATCH($F100,$B$337:$B$373,0))/INDEX($D$337:$D$373,MATCH($F100,$B$337:$B$373,0)),
INDEX('Input-Func_Class'!G$9:G$21,MATCH($F100,'Input-Func_Class'!$B$9:$B$21,0)))
)</f>
        <v>0</v>
      </c>
      <c r="K100" s="10">
        <f>IF($D100=0,0,$D100*
IFERROR(INDEX(K$337:K$373,MATCH($F100,$B$337:$B$373,0))/INDEX($D$337:$D$373,MATCH($F100,$B$337:$B$373,0)),
INDEX('Input-Func_Class'!H$9:H$21,MATCH($F100,'Input-Func_Class'!$B$9:$B$21,0)))
)</f>
        <v>0</v>
      </c>
      <c r="L100" s="10">
        <f>IF($D100=0,0,$D100*
IFERROR(INDEX(L$337:L$373,MATCH($F100,$B$337:$B$373,0))/INDEX($D$337:$D$373,MATCH($F100,$B$337:$B$373,0)),
INDEX('Input-Func_Class'!I$9:I$21,MATCH($F100,'Input-Func_Class'!$B$9:$B$21,0)))
)</f>
        <v>0</v>
      </c>
      <c r="M100" s="10">
        <f>IF($D100=0,0,$D100*
IFERROR(INDEX(M$337:M$373,MATCH($F100,$B$337:$B$373,0))/INDEX($D$337:$D$373,MATCH($F100,$B$337:$B$373,0)),
INDEX('Input-Func_Class'!J$9:J$21,MATCH($F100,'Input-Func_Class'!$B$9:$B$21,0)))
)</f>
        <v>0</v>
      </c>
      <c r="N100" s="10">
        <f>IF($D100=0,0,$D100*
IFERROR(INDEX(N$337:N$373,MATCH($F100,$B$337:$B$373,0))/INDEX($D$337:$D$373,MATCH($F100,$B$337:$B$373,0)),
INDEX('Input-Func_Class'!K$9:K$21,MATCH($F100,'Input-Func_Class'!$B$9:$B$21,0)))
)</f>
        <v>0</v>
      </c>
      <c r="O100" s="10">
        <f>IF($D100=0,0,$D100*
IFERROR(INDEX(O$337:O$373,MATCH($F100,$B$337:$B$373,0))/INDEX($D$337:$D$373,MATCH($F100,$B$337:$B$373,0)),
INDEX('Input-Func_Class'!L$9:L$21,MATCH($F100,'Input-Func_Class'!$B$9:$B$21,0)))
)</f>
        <v>0</v>
      </c>
      <c r="P100" s="10">
        <f>IF($D100=0,0,$D100*
IFERROR(INDEX(P$337:P$373,MATCH($F100,$B$337:$B$373,0))/INDEX($D$337:$D$373,MATCH($F100,$B$337:$B$373,0)),
INDEX('Input-Func_Class'!M$9:M$21,MATCH($F100,'Input-Func_Class'!$B$9:$B$21,0)))
)</f>
        <v>0</v>
      </c>
      <c r="Q100" s="10">
        <f>IF($D100=0,0,$D100*
IFERROR(INDEX(Q$337:Q$373,MATCH($F100,$B$337:$B$373,0))/INDEX($D$337:$D$373,MATCH($F100,$B$337:$B$373,0)),
INDEX('Input-Func_Class'!N$9:N$21,MATCH($F100,'Input-Func_Class'!$B$9:$B$21,0)))
)</f>
        <v>0</v>
      </c>
      <c r="R100" s="10">
        <f>IF($D100=0,0,$D100*
IFERROR(INDEX(R$337:R$373,MATCH($F100,$B$337:$B$373,0))/INDEX($D$337:$D$373,MATCH($F100,$B$337:$B$373,0)),
INDEX('Input-Func_Class'!O$9:O$21,MATCH($F100,'Input-Func_Class'!$B$9:$B$21,0)))
)</f>
        <v>0</v>
      </c>
    </row>
    <row r="101" spans="1:18" outlineLevel="1">
      <c r="A101" s="31">
        <f>IF(ISBLANK('Input-Accounts'!A101),"",'Input-Accounts'!A101)</f>
        <v>89</v>
      </c>
      <c r="B101" s="53" t="str">
        <f>IF(ISBLANK('Input-Accounts'!B101),"",'Input-Accounts'!B101)</f>
        <v>M &amp; R STA EQUIP-GENERAL-REGULATING (Less SMRP)</v>
      </c>
      <c r="C101" s="31">
        <f>IF(ISBLANK('Input-Accounts'!C101),"",'Input-Accounts'!C101)</f>
        <v>378.2</v>
      </c>
      <c r="D101" s="10">
        <f>'Input-Accounts'!$D101</f>
        <v>-3285509.6028035837</v>
      </c>
      <c r="E101" s="10">
        <f t="shared" si="34"/>
        <v>0</v>
      </c>
      <c r="F101" s="3" t="str">
        <f>IF(D101=0,"-",IF('Input-Accounts'!$E101&lt;&gt;0,'Input-Accounts'!$E101,'Input-Accounts'!$F101))</f>
        <v>DISTRIBUTION</v>
      </c>
      <c r="G101" s="10">
        <f>IF($D101=0,0,$D101*
IFERROR(INDEX(G$337:G$373,MATCH($F101,$B$337:$B$373,0))/INDEX($D$337:$D$373,MATCH($F101,$B$337:$B$373,0)),
INDEX('Input-Func_Class'!D$9:D$21,MATCH($F101,'Input-Func_Class'!$B$9:$B$21,0)))
)</f>
        <v>-3285509.6028035837</v>
      </c>
      <c r="H101" s="10">
        <f>IF($D101=0,0,$D101*
IFERROR(INDEX(H$337:H$373,MATCH($F101,$B$337:$B$373,0))/INDEX($D$337:$D$373,MATCH($F101,$B$337:$B$373,0)),
INDEX('Input-Func_Class'!E$9:E$21,MATCH($F101,'Input-Func_Class'!$B$9:$B$21,0)))
)</f>
        <v>0</v>
      </c>
      <c r="I101" s="10">
        <f>IF($D101=0,0,$D101*
IFERROR(INDEX(I$337:I$373,MATCH($F101,$B$337:$B$373,0))/INDEX($D$337:$D$373,MATCH($F101,$B$337:$B$373,0)),
INDEX('Input-Func_Class'!F$9:F$21,MATCH($F101,'Input-Func_Class'!$B$9:$B$21,0)))
)</f>
        <v>0</v>
      </c>
      <c r="J101" s="10">
        <f>IF($D101=0,0,$D101*
IFERROR(INDEX(J$337:J$373,MATCH($F101,$B$337:$B$373,0))/INDEX($D$337:$D$373,MATCH($F101,$B$337:$B$373,0)),
INDEX('Input-Func_Class'!G$9:G$21,MATCH($F101,'Input-Func_Class'!$B$9:$B$21,0)))
)</f>
        <v>0</v>
      </c>
      <c r="K101" s="10">
        <f>IF($D101=0,0,$D101*
IFERROR(INDEX(K$337:K$373,MATCH($F101,$B$337:$B$373,0))/INDEX($D$337:$D$373,MATCH($F101,$B$337:$B$373,0)),
INDEX('Input-Func_Class'!H$9:H$21,MATCH($F101,'Input-Func_Class'!$B$9:$B$21,0)))
)</f>
        <v>0</v>
      </c>
      <c r="L101" s="10">
        <f>IF($D101=0,0,$D101*
IFERROR(INDEX(L$337:L$373,MATCH($F101,$B$337:$B$373,0))/INDEX($D$337:$D$373,MATCH($F101,$B$337:$B$373,0)),
INDEX('Input-Func_Class'!I$9:I$21,MATCH($F101,'Input-Func_Class'!$B$9:$B$21,0)))
)</f>
        <v>0</v>
      </c>
      <c r="M101" s="10">
        <f>IF($D101=0,0,$D101*
IFERROR(INDEX(M$337:M$373,MATCH($F101,$B$337:$B$373,0))/INDEX($D$337:$D$373,MATCH($F101,$B$337:$B$373,0)),
INDEX('Input-Func_Class'!J$9:J$21,MATCH($F101,'Input-Func_Class'!$B$9:$B$21,0)))
)</f>
        <v>0</v>
      </c>
      <c r="N101" s="10">
        <f>IF($D101=0,0,$D101*
IFERROR(INDEX(N$337:N$373,MATCH($F101,$B$337:$B$373,0))/INDEX($D$337:$D$373,MATCH($F101,$B$337:$B$373,0)),
INDEX('Input-Func_Class'!K$9:K$21,MATCH($F101,'Input-Func_Class'!$B$9:$B$21,0)))
)</f>
        <v>0</v>
      </c>
      <c r="O101" s="10">
        <f>IF($D101=0,0,$D101*
IFERROR(INDEX(O$337:O$373,MATCH($F101,$B$337:$B$373,0))/INDEX($D$337:$D$373,MATCH($F101,$B$337:$B$373,0)),
INDEX('Input-Func_Class'!L$9:L$21,MATCH($F101,'Input-Func_Class'!$B$9:$B$21,0)))
)</f>
        <v>0</v>
      </c>
      <c r="P101" s="10">
        <f>IF($D101=0,0,$D101*
IFERROR(INDEX(P$337:P$373,MATCH($F101,$B$337:$B$373,0))/INDEX($D$337:$D$373,MATCH($F101,$B$337:$B$373,0)),
INDEX('Input-Func_Class'!M$9:M$21,MATCH($F101,'Input-Func_Class'!$B$9:$B$21,0)))
)</f>
        <v>0</v>
      </c>
      <c r="Q101" s="10">
        <f>IF($D101=0,0,$D101*
IFERROR(INDEX(Q$337:Q$373,MATCH($F101,$B$337:$B$373,0))/INDEX($D$337:$D$373,MATCH($F101,$B$337:$B$373,0)),
INDEX('Input-Func_Class'!N$9:N$21,MATCH($F101,'Input-Func_Class'!$B$9:$B$21,0)))
)</f>
        <v>0</v>
      </c>
      <c r="R101" s="10">
        <f>IF($D101=0,0,$D101*
IFERROR(INDEX(R$337:R$373,MATCH($F101,$B$337:$B$373,0))/INDEX($D$337:$D$373,MATCH($F101,$B$337:$B$373,0)),
INDEX('Input-Func_Class'!O$9:O$21,MATCH($F101,'Input-Func_Class'!$B$9:$B$21,0)))
)</f>
        <v>0</v>
      </c>
    </row>
    <row r="102" spans="1:18" outlineLevel="1">
      <c r="A102" s="31">
        <f>IF(ISBLANK('Input-Accounts'!A102),"",'Input-Accounts'!A102)</f>
        <v>90</v>
      </c>
      <c r="B102" s="53" t="str">
        <f>IF(ISBLANK('Input-Accounts'!B102),"",'Input-Accounts'!B102)</f>
        <v>M &amp; R STA EQUIP REG FMV</v>
      </c>
      <c r="C102" s="31">
        <f>IF(ISBLANK('Input-Accounts'!C102),"",'Input-Accounts'!C102)</f>
        <v>378.21</v>
      </c>
      <c r="D102" s="10">
        <f>'Input-Accounts'!$D102</f>
        <v>242965.40000000034</v>
      </c>
      <c r="E102" s="10">
        <f t="shared" ref="E102" si="36">IFERROR(IF(D102="",0,IF(D102=0,0,IF(ABS(D102-SUM($G102:$R102))&lt;Check_Limit,0,1))),1)</f>
        <v>0</v>
      </c>
      <c r="F102" s="3" t="str">
        <f>IF(D102=0,"-",IF('Input-Accounts'!$E102&lt;&gt;0,'Input-Accounts'!$E102,'Input-Accounts'!$F102))</f>
        <v>DISTRIBUTION</v>
      </c>
      <c r="G102" s="10">
        <f>IF($D102=0,0,$D102*
IFERROR(INDEX(G$337:G$373,MATCH($F102,$B$337:$B$373,0))/INDEX($D$337:$D$373,MATCH($F102,$B$337:$B$373,0)),
INDEX('Input-Func_Class'!D$9:D$21,MATCH($F102,'Input-Func_Class'!$B$9:$B$21,0)))
)</f>
        <v>242965.40000000034</v>
      </c>
      <c r="H102" s="10">
        <f>IF($D102=0,0,$D102*
IFERROR(INDEX(H$337:H$373,MATCH($F102,$B$337:$B$373,0))/INDEX($D$337:$D$373,MATCH($F102,$B$337:$B$373,0)),
INDEX('Input-Func_Class'!E$9:E$21,MATCH($F102,'Input-Func_Class'!$B$9:$B$21,0)))
)</f>
        <v>0</v>
      </c>
      <c r="I102" s="10">
        <f>IF($D102=0,0,$D102*
IFERROR(INDEX(I$337:I$373,MATCH($F102,$B$337:$B$373,0))/INDEX($D$337:$D$373,MATCH($F102,$B$337:$B$373,0)),
INDEX('Input-Func_Class'!F$9:F$21,MATCH($F102,'Input-Func_Class'!$B$9:$B$21,0)))
)</f>
        <v>0</v>
      </c>
      <c r="J102" s="10">
        <f>IF($D102=0,0,$D102*
IFERROR(INDEX(J$337:J$373,MATCH($F102,$B$337:$B$373,0))/INDEX($D$337:$D$373,MATCH($F102,$B$337:$B$373,0)),
INDEX('Input-Func_Class'!G$9:G$21,MATCH($F102,'Input-Func_Class'!$B$9:$B$21,0)))
)</f>
        <v>0</v>
      </c>
      <c r="K102" s="10">
        <f>IF($D102=0,0,$D102*
IFERROR(INDEX(K$337:K$373,MATCH($F102,$B$337:$B$373,0))/INDEX($D$337:$D$373,MATCH($F102,$B$337:$B$373,0)),
INDEX('Input-Func_Class'!H$9:H$21,MATCH($F102,'Input-Func_Class'!$B$9:$B$21,0)))
)</f>
        <v>0</v>
      </c>
      <c r="L102" s="10">
        <f>IF($D102=0,0,$D102*
IFERROR(INDEX(L$337:L$373,MATCH($F102,$B$337:$B$373,0))/INDEX($D$337:$D$373,MATCH($F102,$B$337:$B$373,0)),
INDEX('Input-Func_Class'!I$9:I$21,MATCH($F102,'Input-Func_Class'!$B$9:$B$21,0)))
)</f>
        <v>0</v>
      </c>
      <c r="M102" s="10">
        <f>IF($D102=0,0,$D102*
IFERROR(INDEX(M$337:M$373,MATCH($F102,$B$337:$B$373,0))/INDEX($D$337:$D$373,MATCH($F102,$B$337:$B$373,0)),
INDEX('Input-Func_Class'!J$9:J$21,MATCH($F102,'Input-Func_Class'!$B$9:$B$21,0)))
)</f>
        <v>0</v>
      </c>
      <c r="N102" s="10">
        <f>IF($D102=0,0,$D102*
IFERROR(INDEX(N$337:N$373,MATCH($F102,$B$337:$B$373,0))/INDEX($D$337:$D$373,MATCH($F102,$B$337:$B$373,0)),
INDEX('Input-Func_Class'!K$9:K$21,MATCH($F102,'Input-Func_Class'!$B$9:$B$21,0)))
)</f>
        <v>0</v>
      </c>
      <c r="O102" s="10">
        <f>IF($D102=0,0,$D102*
IFERROR(INDEX(O$337:O$373,MATCH($F102,$B$337:$B$373,0))/INDEX($D$337:$D$373,MATCH($F102,$B$337:$B$373,0)),
INDEX('Input-Func_Class'!L$9:L$21,MATCH($F102,'Input-Func_Class'!$B$9:$B$21,0)))
)</f>
        <v>0</v>
      </c>
      <c r="P102" s="10">
        <f>IF($D102=0,0,$D102*
IFERROR(INDEX(P$337:P$373,MATCH($F102,$B$337:$B$373,0))/INDEX($D$337:$D$373,MATCH($F102,$B$337:$B$373,0)),
INDEX('Input-Func_Class'!M$9:M$21,MATCH($F102,'Input-Func_Class'!$B$9:$B$21,0)))
)</f>
        <v>0</v>
      </c>
      <c r="Q102" s="10">
        <f>IF($D102=0,0,$D102*
IFERROR(INDEX(Q$337:Q$373,MATCH($F102,$B$337:$B$373,0))/INDEX($D$337:$D$373,MATCH($F102,$B$337:$B$373,0)),
INDEX('Input-Func_Class'!N$9:N$21,MATCH($F102,'Input-Func_Class'!$B$9:$B$21,0)))
)</f>
        <v>0</v>
      </c>
      <c r="R102" s="10">
        <f>IF($D102=0,0,$D102*
IFERROR(INDEX(R$337:R$373,MATCH($F102,$B$337:$B$373,0))/INDEX($D$337:$D$373,MATCH($F102,$B$337:$B$373,0)),
INDEX('Input-Func_Class'!O$9:O$21,MATCH($F102,'Input-Func_Class'!$B$9:$B$21,0)))
)</f>
        <v>0</v>
      </c>
    </row>
    <row r="103" spans="1:18" outlineLevel="1">
      <c r="A103" s="31">
        <f>IF(ISBLANK('Input-Accounts'!A103),"",'Input-Accounts'!A103)</f>
        <v>91</v>
      </c>
      <c r="B103" s="53" t="str">
        <f>IF(ISBLANK('Input-Accounts'!B103),"",'Input-Accounts'!B103)</f>
        <v>M &amp; R STA EQUIP-GEN-LOCAL GAS PURCH</v>
      </c>
      <c r="C103" s="31">
        <f>IF(ISBLANK('Input-Accounts'!C103),"",'Input-Accounts'!C103)</f>
        <v>378.3</v>
      </c>
      <c r="D103" s="10">
        <f>'Input-Accounts'!$D103</f>
        <v>-45058.320000000014</v>
      </c>
      <c r="E103" s="10">
        <f t="shared" si="34"/>
        <v>0</v>
      </c>
      <c r="F103" s="3" t="str">
        <f>IF(D103=0,"-",IF('Input-Accounts'!$E103&lt;&gt;0,'Input-Accounts'!$E103,'Input-Accounts'!$F103))</f>
        <v>DISTRIBUTION</v>
      </c>
      <c r="G103" s="10">
        <f>IF($D103=0,0,$D103*
IFERROR(INDEX(G$337:G$373,MATCH($F103,$B$337:$B$373,0))/INDEX($D$337:$D$373,MATCH($F103,$B$337:$B$373,0)),
INDEX('Input-Func_Class'!D$9:D$21,MATCH($F103,'Input-Func_Class'!$B$9:$B$21,0)))
)</f>
        <v>-45058.320000000014</v>
      </c>
      <c r="H103" s="10">
        <f>IF($D103=0,0,$D103*
IFERROR(INDEX(H$337:H$373,MATCH($F103,$B$337:$B$373,0))/INDEX($D$337:$D$373,MATCH($F103,$B$337:$B$373,0)),
INDEX('Input-Func_Class'!E$9:E$21,MATCH($F103,'Input-Func_Class'!$B$9:$B$21,0)))
)</f>
        <v>0</v>
      </c>
      <c r="I103" s="10">
        <f>IF($D103=0,0,$D103*
IFERROR(INDEX(I$337:I$373,MATCH($F103,$B$337:$B$373,0))/INDEX($D$337:$D$373,MATCH($F103,$B$337:$B$373,0)),
INDEX('Input-Func_Class'!F$9:F$21,MATCH($F103,'Input-Func_Class'!$B$9:$B$21,0)))
)</f>
        <v>0</v>
      </c>
      <c r="J103" s="10">
        <f>IF($D103=0,0,$D103*
IFERROR(INDEX(J$337:J$373,MATCH($F103,$B$337:$B$373,0))/INDEX($D$337:$D$373,MATCH($F103,$B$337:$B$373,0)),
INDEX('Input-Func_Class'!G$9:G$21,MATCH($F103,'Input-Func_Class'!$B$9:$B$21,0)))
)</f>
        <v>0</v>
      </c>
      <c r="K103" s="10">
        <f>IF($D103=0,0,$D103*
IFERROR(INDEX(K$337:K$373,MATCH($F103,$B$337:$B$373,0))/INDEX($D$337:$D$373,MATCH($F103,$B$337:$B$373,0)),
INDEX('Input-Func_Class'!H$9:H$21,MATCH($F103,'Input-Func_Class'!$B$9:$B$21,0)))
)</f>
        <v>0</v>
      </c>
      <c r="L103" s="10">
        <f>IF($D103=0,0,$D103*
IFERROR(INDEX(L$337:L$373,MATCH($F103,$B$337:$B$373,0))/INDEX($D$337:$D$373,MATCH($F103,$B$337:$B$373,0)),
INDEX('Input-Func_Class'!I$9:I$21,MATCH($F103,'Input-Func_Class'!$B$9:$B$21,0)))
)</f>
        <v>0</v>
      </c>
      <c r="M103" s="10">
        <f>IF($D103=0,0,$D103*
IFERROR(INDEX(M$337:M$373,MATCH($F103,$B$337:$B$373,0))/INDEX($D$337:$D$373,MATCH($F103,$B$337:$B$373,0)),
INDEX('Input-Func_Class'!J$9:J$21,MATCH($F103,'Input-Func_Class'!$B$9:$B$21,0)))
)</f>
        <v>0</v>
      </c>
      <c r="N103" s="10">
        <f>IF($D103=0,0,$D103*
IFERROR(INDEX(N$337:N$373,MATCH($F103,$B$337:$B$373,0))/INDEX($D$337:$D$373,MATCH($F103,$B$337:$B$373,0)),
INDEX('Input-Func_Class'!K$9:K$21,MATCH($F103,'Input-Func_Class'!$B$9:$B$21,0)))
)</f>
        <v>0</v>
      </c>
      <c r="O103" s="10">
        <f>IF($D103=0,0,$D103*
IFERROR(INDEX(O$337:O$373,MATCH($F103,$B$337:$B$373,0))/INDEX($D$337:$D$373,MATCH($F103,$B$337:$B$373,0)),
INDEX('Input-Func_Class'!L$9:L$21,MATCH($F103,'Input-Func_Class'!$B$9:$B$21,0)))
)</f>
        <v>0</v>
      </c>
      <c r="P103" s="10">
        <f>IF($D103=0,0,$D103*
IFERROR(INDEX(P$337:P$373,MATCH($F103,$B$337:$B$373,0))/INDEX($D$337:$D$373,MATCH($F103,$B$337:$B$373,0)),
INDEX('Input-Func_Class'!M$9:M$21,MATCH($F103,'Input-Func_Class'!$B$9:$B$21,0)))
)</f>
        <v>0</v>
      </c>
      <c r="Q103" s="10">
        <f>IF($D103=0,0,$D103*
IFERROR(INDEX(Q$337:Q$373,MATCH($F103,$B$337:$B$373,0))/INDEX($D$337:$D$373,MATCH($F103,$B$337:$B$373,0)),
INDEX('Input-Func_Class'!N$9:N$21,MATCH($F103,'Input-Func_Class'!$B$9:$B$21,0)))
)</f>
        <v>0</v>
      </c>
      <c r="R103" s="10">
        <f>IF($D103=0,0,$D103*
IFERROR(INDEX(R$337:R$373,MATCH($F103,$B$337:$B$373,0))/INDEX($D$337:$D$373,MATCH($F103,$B$337:$B$373,0)),
INDEX('Input-Func_Class'!O$9:O$21,MATCH($F103,'Input-Func_Class'!$B$9:$B$21,0)))
)</f>
        <v>0</v>
      </c>
    </row>
    <row r="104" spans="1:18" outlineLevel="1">
      <c r="A104" s="31">
        <f>IF(ISBLANK('Input-Accounts'!A104),"",'Input-Accounts'!A104)</f>
        <v>92</v>
      </c>
      <c r="B104" s="53" t="str">
        <f>IF(ISBLANK('Input-Accounts'!B104),"",'Input-Accounts'!B104)</f>
        <v>Measuring and regulating station equipment—city gate check stations</v>
      </c>
      <c r="C104" s="31">
        <f>IF(ISBLANK('Input-Accounts'!C104),"",'Input-Accounts'!C104)</f>
        <v>379.1</v>
      </c>
      <c r="D104" s="10">
        <f>'Input-Accounts'!$D104</f>
        <v>-408733.19000000006</v>
      </c>
      <c r="E104" s="10">
        <f t="shared" si="34"/>
        <v>0</v>
      </c>
      <c r="F104" s="3" t="str">
        <f>IF(D104=0,"-",IF('Input-Accounts'!$E104&lt;&gt;0,'Input-Accounts'!$E104,'Input-Accounts'!$F104))</f>
        <v>DISTRIBUTION</v>
      </c>
      <c r="G104" s="10">
        <f>IF($D104=0,0,$D104*
IFERROR(INDEX(G$337:G$373,MATCH($F104,$B$337:$B$373,0))/INDEX($D$337:$D$373,MATCH($F104,$B$337:$B$373,0)),
INDEX('Input-Func_Class'!D$9:D$21,MATCH($F104,'Input-Func_Class'!$B$9:$B$21,0)))
)</f>
        <v>-408733.19000000006</v>
      </c>
      <c r="H104" s="10">
        <f>IF($D104=0,0,$D104*
IFERROR(INDEX(H$337:H$373,MATCH($F104,$B$337:$B$373,0))/INDEX($D$337:$D$373,MATCH($F104,$B$337:$B$373,0)),
INDEX('Input-Func_Class'!E$9:E$21,MATCH($F104,'Input-Func_Class'!$B$9:$B$21,0)))
)</f>
        <v>0</v>
      </c>
      <c r="I104" s="10">
        <f>IF($D104=0,0,$D104*
IFERROR(INDEX(I$337:I$373,MATCH($F104,$B$337:$B$373,0))/INDEX($D$337:$D$373,MATCH($F104,$B$337:$B$373,0)),
INDEX('Input-Func_Class'!F$9:F$21,MATCH($F104,'Input-Func_Class'!$B$9:$B$21,0)))
)</f>
        <v>0</v>
      </c>
      <c r="J104" s="10">
        <f>IF($D104=0,0,$D104*
IFERROR(INDEX(J$337:J$373,MATCH($F104,$B$337:$B$373,0))/INDEX($D$337:$D$373,MATCH($F104,$B$337:$B$373,0)),
INDEX('Input-Func_Class'!G$9:G$21,MATCH($F104,'Input-Func_Class'!$B$9:$B$21,0)))
)</f>
        <v>0</v>
      </c>
      <c r="K104" s="10">
        <f>IF($D104=0,0,$D104*
IFERROR(INDEX(K$337:K$373,MATCH($F104,$B$337:$B$373,0))/INDEX($D$337:$D$373,MATCH($F104,$B$337:$B$373,0)),
INDEX('Input-Func_Class'!H$9:H$21,MATCH($F104,'Input-Func_Class'!$B$9:$B$21,0)))
)</f>
        <v>0</v>
      </c>
      <c r="L104" s="10">
        <f>IF($D104=0,0,$D104*
IFERROR(INDEX(L$337:L$373,MATCH($F104,$B$337:$B$373,0))/INDEX($D$337:$D$373,MATCH($F104,$B$337:$B$373,0)),
INDEX('Input-Func_Class'!I$9:I$21,MATCH($F104,'Input-Func_Class'!$B$9:$B$21,0)))
)</f>
        <v>0</v>
      </c>
      <c r="M104" s="10">
        <f>IF($D104=0,0,$D104*
IFERROR(INDEX(M$337:M$373,MATCH($F104,$B$337:$B$373,0))/INDEX($D$337:$D$373,MATCH($F104,$B$337:$B$373,0)),
INDEX('Input-Func_Class'!J$9:J$21,MATCH($F104,'Input-Func_Class'!$B$9:$B$21,0)))
)</f>
        <v>0</v>
      </c>
      <c r="N104" s="10">
        <f>IF($D104=0,0,$D104*
IFERROR(INDEX(N$337:N$373,MATCH($F104,$B$337:$B$373,0))/INDEX($D$337:$D$373,MATCH($F104,$B$337:$B$373,0)),
INDEX('Input-Func_Class'!K$9:K$21,MATCH($F104,'Input-Func_Class'!$B$9:$B$21,0)))
)</f>
        <v>0</v>
      </c>
      <c r="O104" s="10">
        <f>IF($D104=0,0,$D104*
IFERROR(INDEX(O$337:O$373,MATCH($F104,$B$337:$B$373,0))/INDEX($D$337:$D$373,MATCH($F104,$B$337:$B$373,0)),
INDEX('Input-Func_Class'!L$9:L$21,MATCH($F104,'Input-Func_Class'!$B$9:$B$21,0)))
)</f>
        <v>0</v>
      </c>
      <c r="P104" s="10">
        <f>IF($D104=0,0,$D104*
IFERROR(INDEX(P$337:P$373,MATCH($F104,$B$337:$B$373,0))/INDEX($D$337:$D$373,MATCH($F104,$B$337:$B$373,0)),
INDEX('Input-Func_Class'!M$9:M$21,MATCH($F104,'Input-Func_Class'!$B$9:$B$21,0)))
)</f>
        <v>0</v>
      </c>
      <c r="Q104" s="10">
        <f>IF($D104=0,0,$D104*
IFERROR(INDEX(Q$337:Q$373,MATCH($F104,$B$337:$B$373,0))/INDEX($D$337:$D$373,MATCH($F104,$B$337:$B$373,0)),
INDEX('Input-Func_Class'!N$9:N$21,MATCH($F104,'Input-Func_Class'!$B$9:$B$21,0)))
)</f>
        <v>0</v>
      </c>
      <c r="R104" s="10">
        <f>IF($D104=0,0,$D104*
IFERROR(INDEX(R$337:R$373,MATCH($F104,$B$337:$B$373,0))/INDEX($D$337:$D$373,MATCH($F104,$B$337:$B$373,0)),
INDEX('Input-Func_Class'!O$9:O$21,MATCH($F104,'Input-Func_Class'!$B$9:$B$21,0)))
)</f>
        <v>0</v>
      </c>
    </row>
    <row r="105" spans="1:18" outlineLevel="1">
      <c r="A105" s="31">
        <f>IF(ISBLANK('Input-Accounts'!A105),"",'Input-Accounts'!A105)</f>
        <v>93</v>
      </c>
      <c r="B105" s="53" t="str">
        <f>IF(ISBLANK('Input-Accounts'!B105),"",'Input-Accounts'!B105)</f>
        <v>SERVICES (Less SMRP)</v>
      </c>
      <c r="C105" s="31">
        <f>IF(ISBLANK('Input-Accounts'!C105),"",'Input-Accounts'!C105)</f>
        <v>380</v>
      </c>
      <c r="D105" s="10">
        <f>'Input-Accounts'!$D105</f>
        <v>-71285388.435573325</v>
      </c>
      <c r="E105" s="10">
        <f t="shared" si="34"/>
        <v>0</v>
      </c>
      <c r="F105" s="3" t="str">
        <f>IF(D105=0,"-",IF('Input-Accounts'!$E105&lt;&gt;0,'Input-Accounts'!$E105,'Input-Accounts'!$F105))</f>
        <v>ON SITE</v>
      </c>
      <c r="G105" s="10">
        <f>IF($D105=0,0,$D105*
IFERROR(INDEX(G$337:G$373,MATCH($F105,$B$337:$B$373,0))/INDEX($D$337:$D$373,MATCH($F105,$B$337:$B$373,0)),
INDEX('Input-Func_Class'!D$9:D$21,MATCH($F105,'Input-Func_Class'!$B$9:$B$21,0)))
)</f>
        <v>0</v>
      </c>
      <c r="H105" s="10">
        <f>IF($D105=0,0,$D105*
IFERROR(INDEX(H$337:H$373,MATCH($F105,$B$337:$B$373,0))/INDEX($D$337:$D$373,MATCH($F105,$B$337:$B$373,0)),
INDEX('Input-Func_Class'!E$9:E$21,MATCH($F105,'Input-Func_Class'!$B$9:$B$21,0)))
)</f>
        <v>-71285388.435573325</v>
      </c>
      <c r="I105" s="10">
        <f>IF($D105=0,0,$D105*
IFERROR(INDEX(I$337:I$373,MATCH($F105,$B$337:$B$373,0))/INDEX($D$337:$D$373,MATCH($F105,$B$337:$B$373,0)),
INDEX('Input-Func_Class'!F$9:F$21,MATCH($F105,'Input-Func_Class'!$B$9:$B$21,0)))
)</f>
        <v>0</v>
      </c>
      <c r="J105" s="10">
        <f>IF($D105=0,0,$D105*
IFERROR(INDEX(J$337:J$373,MATCH($F105,$B$337:$B$373,0))/INDEX($D$337:$D$373,MATCH($F105,$B$337:$B$373,0)),
INDEX('Input-Func_Class'!G$9:G$21,MATCH($F105,'Input-Func_Class'!$B$9:$B$21,0)))
)</f>
        <v>0</v>
      </c>
      <c r="K105" s="10">
        <f>IF($D105=0,0,$D105*
IFERROR(INDEX(K$337:K$373,MATCH($F105,$B$337:$B$373,0))/INDEX($D$337:$D$373,MATCH($F105,$B$337:$B$373,0)),
INDEX('Input-Func_Class'!H$9:H$21,MATCH($F105,'Input-Func_Class'!$B$9:$B$21,0)))
)</f>
        <v>0</v>
      </c>
      <c r="L105" s="10">
        <f>IF($D105=0,0,$D105*
IFERROR(INDEX(L$337:L$373,MATCH($F105,$B$337:$B$373,0))/INDEX($D$337:$D$373,MATCH($F105,$B$337:$B$373,0)),
INDEX('Input-Func_Class'!I$9:I$21,MATCH($F105,'Input-Func_Class'!$B$9:$B$21,0)))
)</f>
        <v>0</v>
      </c>
      <c r="M105" s="10">
        <f>IF($D105=0,0,$D105*
IFERROR(INDEX(M$337:M$373,MATCH($F105,$B$337:$B$373,0))/INDEX($D$337:$D$373,MATCH($F105,$B$337:$B$373,0)),
INDEX('Input-Func_Class'!J$9:J$21,MATCH($F105,'Input-Func_Class'!$B$9:$B$21,0)))
)</f>
        <v>0</v>
      </c>
      <c r="N105" s="10">
        <f>IF($D105=0,0,$D105*
IFERROR(INDEX(N$337:N$373,MATCH($F105,$B$337:$B$373,0))/INDEX($D$337:$D$373,MATCH($F105,$B$337:$B$373,0)),
INDEX('Input-Func_Class'!K$9:K$21,MATCH($F105,'Input-Func_Class'!$B$9:$B$21,0)))
)</f>
        <v>0</v>
      </c>
      <c r="O105" s="10">
        <f>IF($D105=0,0,$D105*
IFERROR(INDEX(O$337:O$373,MATCH($F105,$B$337:$B$373,0))/INDEX($D$337:$D$373,MATCH($F105,$B$337:$B$373,0)),
INDEX('Input-Func_Class'!L$9:L$21,MATCH($F105,'Input-Func_Class'!$B$9:$B$21,0)))
)</f>
        <v>0</v>
      </c>
      <c r="P105" s="10">
        <f>IF($D105=0,0,$D105*
IFERROR(INDEX(P$337:P$373,MATCH($F105,$B$337:$B$373,0))/INDEX($D$337:$D$373,MATCH($F105,$B$337:$B$373,0)),
INDEX('Input-Func_Class'!M$9:M$21,MATCH($F105,'Input-Func_Class'!$B$9:$B$21,0)))
)</f>
        <v>0</v>
      </c>
      <c r="Q105" s="10">
        <f>IF($D105=0,0,$D105*
IFERROR(INDEX(Q$337:Q$373,MATCH($F105,$B$337:$B$373,0))/INDEX($D$337:$D$373,MATCH($F105,$B$337:$B$373,0)),
INDEX('Input-Func_Class'!N$9:N$21,MATCH($F105,'Input-Func_Class'!$B$9:$B$21,0)))
)</f>
        <v>0</v>
      </c>
      <c r="R105" s="10">
        <f>IF($D105=0,0,$D105*
IFERROR(INDEX(R$337:R$373,MATCH($F105,$B$337:$B$373,0))/INDEX($D$337:$D$373,MATCH($F105,$B$337:$B$373,0)),
INDEX('Input-Func_Class'!O$9:O$21,MATCH($F105,'Input-Func_Class'!$B$9:$B$21,0)))
)</f>
        <v>0</v>
      </c>
    </row>
    <row r="106" spans="1:18" outlineLevel="1">
      <c r="A106" s="31">
        <f>IF(ISBLANK('Input-Accounts'!A106),"",'Input-Accounts'!A106)</f>
        <v>94</v>
      </c>
      <c r="B106" s="53" t="str">
        <f>IF(ISBLANK('Input-Accounts'!B106),"",'Input-Accounts'!B106)</f>
        <v>METERS</v>
      </c>
      <c r="C106" s="31">
        <f>IF(ISBLANK('Input-Accounts'!C106),"",'Input-Accounts'!C106)</f>
        <v>381</v>
      </c>
      <c r="D106" s="10">
        <f>'Input-Accounts'!$D106</f>
        <v>-1939598.9953846149</v>
      </c>
      <c r="E106" s="10">
        <f t="shared" si="34"/>
        <v>0</v>
      </c>
      <c r="F106" s="3" t="str">
        <f>IF(D106=0,"-",IF('Input-Accounts'!$E106&lt;&gt;0,'Input-Accounts'!$E106,'Input-Accounts'!$F106))</f>
        <v>ON SITE</v>
      </c>
      <c r="G106" s="10">
        <f>IF($D106=0,0,$D106*
IFERROR(INDEX(G$337:G$373,MATCH($F106,$B$337:$B$373,0))/INDEX($D$337:$D$373,MATCH($F106,$B$337:$B$373,0)),
INDEX('Input-Func_Class'!D$9:D$21,MATCH($F106,'Input-Func_Class'!$B$9:$B$21,0)))
)</f>
        <v>0</v>
      </c>
      <c r="H106" s="10">
        <f>IF($D106=0,0,$D106*
IFERROR(INDEX(H$337:H$373,MATCH($F106,$B$337:$B$373,0))/INDEX($D$337:$D$373,MATCH($F106,$B$337:$B$373,0)),
INDEX('Input-Func_Class'!E$9:E$21,MATCH($F106,'Input-Func_Class'!$B$9:$B$21,0)))
)</f>
        <v>-1939598.9953846149</v>
      </c>
      <c r="I106" s="10">
        <f>IF($D106=0,0,$D106*
IFERROR(INDEX(I$337:I$373,MATCH($F106,$B$337:$B$373,0))/INDEX($D$337:$D$373,MATCH($F106,$B$337:$B$373,0)),
INDEX('Input-Func_Class'!F$9:F$21,MATCH($F106,'Input-Func_Class'!$B$9:$B$21,0)))
)</f>
        <v>0</v>
      </c>
      <c r="J106" s="10">
        <f>IF($D106=0,0,$D106*
IFERROR(INDEX(J$337:J$373,MATCH($F106,$B$337:$B$373,0))/INDEX($D$337:$D$373,MATCH($F106,$B$337:$B$373,0)),
INDEX('Input-Func_Class'!G$9:G$21,MATCH($F106,'Input-Func_Class'!$B$9:$B$21,0)))
)</f>
        <v>0</v>
      </c>
      <c r="K106" s="10">
        <f>IF($D106=0,0,$D106*
IFERROR(INDEX(K$337:K$373,MATCH($F106,$B$337:$B$373,0))/INDEX($D$337:$D$373,MATCH($F106,$B$337:$B$373,0)),
INDEX('Input-Func_Class'!H$9:H$21,MATCH($F106,'Input-Func_Class'!$B$9:$B$21,0)))
)</f>
        <v>0</v>
      </c>
      <c r="L106" s="10">
        <f>IF($D106=0,0,$D106*
IFERROR(INDEX(L$337:L$373,MATCH($F106,$B$337:$B$373,0))/INDEX($D$337:$D$373,MATCH($F106,$B$337:$B$373,0)),
INDEX('Input-Func_Class'!I$9:I$21,MATCH($F106,'Input-Func_Class'!$B$9:$B$21,0)))
)</f>
        <v>0</v>
      </c>
      <c r="M106" s="10">
        <f>IF($D106=0,0,$D106*
IFERROR(INDEX(M$337:M$373,MATCH($F106,$B$337:$B$373,0))/INDEX($D$337:$D$373,MATCH($F106,$B$337:$B$373,0)),
INDEX('Input-Func_Class'!J$9:J$21,MATCH($F106,'Input-Func_Class'!$B$9:$B$21,0)))
)</f>
        <v>0</v>
      </c>
      <c r="N106" s="10">
        <f>IF($D106=0,0,$D106*
IFERROR(INDEX(N$337:N$373,MATCH($F106,$B$337:$B$373,0))/INDEX($D$337:$D$373,MATCH($F106,$B$337:$B$373,0)),
INDEX('Input-Func_Class'!K$9:K$21,MATCH($F106,'Input-Func_Class'!$B$9:$B$21,0)))
)</f>
        <v>0</v>
      </c>
      <c r="O106" s="10">
        <f>IF($D106=0,0,$D106*
IFERROR(INDEX(O$337:O$373,MATCH($F106,$B$337:$B$373,0))/INDEX($D$337:$D$373,MATCH($F106,$B$337:$B$373,0)),
INDEX('Input-Func_Class'!L$9:L$21,MATCH($F106,'Input-Func_Class'!$B$9:$B$21,0)))
)</f>
        <v>0</v>
      </c>
      <c r="P106" s="10">
        <f>IF($D106=0,0,$D106*
IFERROR(INDEX(P$337:P$373,MATCH($F106,$B$337:$B$373,0))/INDEX($D$337:$D$373,MATCH($F106,$B$337:$B$373,0)),
INDEX('Input-Func_Class'!M$9:M$21,MATCH($F106,'Input-Func_Class'!$B$9:$B$21,0)))
)</f>
        <v>0</v>
      </c>
      <c r="Q106" s="10">
        <f>IF($D106=0,0,$D106*
IFERROR(INDEX(Q$337:Q$373,MATCH($F106,$B$337:$B$373,0))/INDEX($D$337:$D$373,MATCH($F106,$B$337:$B$373,0)),
INDEX('Input-Func_Class'!N$9:N$21,MATCH($F106,'Input-Func_Class'!$B$9:$B$21,0)))
)</f>
        <v>0</v>
      </c>
      <c r="R106" s="10">
        <f>IF($D106=0,0,$D106*
IFERROR(INDEX(R$337:R$373,MATCH($F106,$B$337:$B$373,0))/INDEX($D$337:$D$373,MATCH($F106,$B$337:$B$373,0)),
INDEX('Input-Func_Class'!O$9:O$21,MATCH($F106,'Input-Func_Class'!$B$9:$B$21,0)))
)</f>
        <v>0</v>
      </c>
    </row>
    <row r="107" spans="1:18" outlineLevel="1">
      <c r="A107" s="31">
        <f>IF(ISBLANK('Input-Accounts'!A107),"",'Input-Accounts'!A107)</f>
        <v>95</v>
      </c>
      <c r="B107" s="53" t="str">
        <f>IF(ISBLANK('Input-Accounts'!B107),"",'Input-Accounts'!B107)</f>
        <v>METERS - AMI</v>
      </c>
      <c r="C107" s="31">
        <f>IF(ISBLANK('Input-Accounts'!C107),"",'Input-Accounts'!C107)</f>
        <v>381.1</v>
      </c>
      <c r="D107" s="10">
        <f>'Input-Accounts'!$D107</f>
        <v>-6446517.0300000021</v>
      </c>
      <c r="E107" s="10">
        <f t="shared" si="34"/>
        <v>0</v>
      </c>
      <c r="F107" s="3" t="str">
        <f>IF(D107=0,"-",IF('Input-Accounts'!$E107&lt;&gt;0,'Input-Accounts'!$E107,'Input-Accounts'!$F107))</f>
        <v>ON SITE</v>
      </c>
      <c r="G107" s="10">
        <f>IF($D107=0,0,$D107*
IFERROR(INDEX(G$337:G$373,MATCH($F107,$B$337:$B$373,0))/INDEX($D$337:$D$373,MATCH($F107,$B$337:$B$373,0)),
INDEX('Input-Func_Class'!D$9:D$21,MATCH($F107,'Input-Func_Class'!$B$9:$B$21,0)))
)</f>
        <v>0</v>
      </c>
      <c r="H107" s="10">
        <f>IF($D107=0,0,$D107*
IFERROR(INDEX(H$337:H$373,MATCH($F107,$B$337:$B$373,0))/INDEX($D$337:$D$373,MATCH($F107,$B$337:$B$373,0)),
INDEX('Input-Func_Class'!E$9:E$21,MATCH($F107,'Input-Func_Class'!$B$9:$B$21,0)))
)</f>
        <v>-6446517.0300000021</v>
      </c>
      <c r="I107" s="10">
        <f>IF($D107=0,0,$D107*
IFERROR(INDEX(I$337:I$373,MATCH($F107,$B$337:$B$373,0))/INDEX($D$337:$D$373,MATCH($F107,$B$337:$B$373,0)),
INDEX('Input-Func_Class'!F$9:F$21,MATCH($F107,'Input-Func_Class'!$B$9:$B$21,0)))
)</f>
        <v>0</v>
      </c>
      <c r="J107" s="10">
        <f>IF($D107=0,0,$D107*
IFERROR(INDEX(J$337:J$373,MATCH($F107,$B$337:$B$373,0))/INDEX($D$337:$D$373,MATCH($F107,$B$337:$B$373,0)),
INDEX('Input-Func_Class'!G$9:G$21,MATCH($F107,'Input-Func_Class'!$B$9:$B$21,0)))
)</f>
        <v>0</v>
      </c>
      <c r="K107" s="10">
        <f>IF($D107=0,0,$D107*
IFERROR(INDEX(K$337:K$373,MATCH($F107,$B$337:$B$373,0))/INDEX($D$337:$D$373,MATCH($F107,$B$337:$B$373,0)),
INDEX('Input-Func_Class'!H$9:H$21,MATCH($F107,'Input-Func_Class'!$B$9:$B$21,0)))
)</f>
        <v>0</v>
      </c>
      <c r="L107" s="10">
        <f>IF($D107=0,0,$D107*
IFERROR(INDEX(L$337:L$373,MATCH($F107,$B$337:$B$373,0))/INDEX($D$337:$D$373,MATCH($F107,$B$337:$B$373,0)),
INDEX('Input-Func_Class'!I$9:I$21,MATCH($F107,'Input-Func_Class'!$B$9:$B$21,0)))
)</f>
        <v>0</v>
      </c>
      <c r="M107" s="10">
        <f>IF($D107=0,0,$D107*
IFERROR(INDEX(M$337:M$373,MATCH($F107,$B$337:$B$373,0))/INDEX($D$337:$D$373,MATCH($F107,$B$337:$B$373,0)),
INDEX('Input-Func_Class'!J$9:J$21,MATCH($F107,'Input-Func_Class'!$B$9:$B$21,0)))
)</f>
        <v>0</v>
      </c>
      <c r="N107" s="10">
        <f>IF($D107=0,0,$D107*
IFERROR(INDEX(N$337:N$373,MATCH($F107,$B$337:$B$373,0))/INDEX($D$337:$D$373,MATCH($F107,$B$337:$B$373,0)),
INDEX('Input-Func_Class'!K$9:K$21,MATCH($F107,'Input-Func_Class'!$B$9:$B$21,0)))
)</f>
        <v>0</v>
      </c>
      <c r="O107" s="10">
        <f>IF($D107=0,0,$D107*
IFERROR(INDEX(O$337:O$373,MATCH($F107,$B$337:$B$373,0))/INDEX($D$337:$D$373,MATCH($F107,$B$337:$B$373,0)),
INDEX('Input-Func_Class'!L$9:L$21,MATCH($F107,'Input-Func_Class'!$B$9:$B$21,0)))
)</f>
        <v>0</v>
      </c>
      <c r="P107" s="10">
        <f>IF($D107=0,0,$D107*
IFERROR(INDEX(P$337:P$373,MATCH($F107,$B$337:$B$373,0))/INDEX($D$337:$D$373,MATCH($F107,$B$337:$B$373,0)),
INDEX('Input-Func_Class'!M$9:M$21,MATCH($F107,'Input-Func_Class'!$B$9:$B$21,0)))
)</f>
        <v>0</v>
      </c>
      <c r="Q107" s="10">
        <f>IF($D107=0,0,$D107*
IFERROR(INDEX(Q$337:Q$373,MATCH($F107,$B$337:$B$373,0))/INDEX($D$337:$D$373,MATCH($F107,$B$337:$B$373,0)),
INDEX('Input-Func_Class'!N$9:N$21,MATCH($F107,'Input-Func_Class'!$B$9:$B$21,0)))
)</f>
        <v>0</v>
      </c>
      <c r="R107" s="10">
        <f>IF($D107=0,0,$D107*
IFERROR(INDEX(R$337:R$373,MATCH($F107,$B$337:$B$373,0))/INDEX($D$337:$D$373,MATCH($F107,$B$337:$B$373,0)),
INDEX('Input-Func_Class'!O$9:O$21,MATCH($F107,'Input-Func_Class'!$B$9:$B$21,0)))
)</f>
        <v>0</v>
      </c>
    </row>
    <row r="108" spans="1:18" outlineLevel="1">
      <c r="A108" s="31">
        <f>IF(ISBLANK('Input-Accounts'!A108),"",'Input-Accounts'!A108)</f>
        <v>96</v>
      </c>
      <c r="B108" s="53" t="str">
        <f>IF(ISBLANK('Input-Accounts'!B108),"",'Input-Accounts'!B108)</f>
        <v>METER INSTALLATIONS (Less SMRP)</v>
      </c>
      <c r="C108" s="31">
        <f>IF(ISBLANK('Input-Accounts'!C108),"",'Input-Accounts'!C108)</f>
        <v>382</v>
      </c>
      <c r="D108" s="10">
        <f>'Input-Accounts'!$D108</f>
        <v>-6129404.45784608</v>
      </c>
      <c r="E108" s="10">
        <f t="shared" si="34"/>
        <v>0</v>
      </c>
      <c r="F108" s="3" t="str">
        <f>IF(D108=0,"-",IF('Input-Accounts'!$E108&lt;&gt;0,'Input-Accounts'!$E108,'Input-Accounts'!$F108))</f>
        <v>ON SITE</v>
      </c>
      <c r="G108" s="10">
        <f>IF($D108=0,0,$D108*
IFERROR(INDEX(G$337:G$373,MATCH($F108,$B$337:$B$373,0))/INDEX($D$337:$D$373,MATCH($F108,$B$337:$B$373,0)),
INDEX('Input-Func_Class'!D$9:D$21,MATCH($F108,'Input-Func_Class'!$B$9:$B$21,0)))
)</f>
        <v>0</v>
      </c>
      <c r="H108" s="10">
        <f>IF($D108=0,0,$D108*
IFERROR(INDEX(H$337:H$373,MATCH($F108,$B$337:$B$373,0))/INDEX($D$337:$D$373,MATCH($F108,$B$337:$B$373,0)),
INDEX('Input-Func_Class'!E$9:E$21,MATCH($F108,'Input-Func_Class'!$B$9:$B$21,0)))
)</f>
        <v>-6129404.45784608</v>
      </c>
      <c r="I108" s="10">
        <f>IF($D108=0,0,$D108*
IFERROR(INDEX(I$337:I$373,MATCH($F108,$B$337:$B$373,0))/INDEX($D$337:$D$373,MATCH($F108,$B$337:$B$373,0)),
INDEX('Input-Func_Class'!F$9:F$21,MATCH($F108,'Input-Func_Class'!$B$9:$B$21,0)))
)</f>
        <v>0</v>
      </c>
      <c r="J108" s="10">
        <f>IF($D108=0,0,$D108*
IFERROR(INDEX(J$337:J$373,MATCH($F108,$B$337:$B$373,0))/INDEX($D$337:$D$373,MATCH($F108,$B$337:$B$373,0)),
INDEX('Input-Func_Class'!G$9:G$21,MATCH($F108,'Input-Func_Class'!$B$9:$B$21,0)))
)</f>
        <v>0</v>
      </c>
      <c r="K108" s="10">
        <f>IF($D108=0,0,$D108*
IFERROR(INDEX(K$337:K$373,MATCH($F108,$B$337:$B$373,0))/INDEX($D$337:$D$373,MATCH($F108,$B$337:$B$373,0)),
INDEX('Input-Func_Class'!H$9:H$21,MATCH($F108,'Input-Func_Class'!$B$9:$B$21,0)))
)</f>
        <v>0</v>
      </c>
      <c r="L108" s="10">
        <f>IF($D108=0,0,$D108*
IFERROR(INDEX(L$337:L$373,MATCH($F108,$B$337:$B$373,0))/INDEX($D$337:$D$373,MATCH($F108,$B$337:$B$373,0)),
INDEX('Input-Func_Class'!I$9:I$21,MATCH($F108,'Input-Func_Class'!$B$9:$B$21,0)))
)</f>
        <v>0</v>
      </c>
      <c r="M108" s="10">
        <f>IF($D108=0,0,$D108*
IFERROR(INDEX(M$337:M$373,MATCH($F108,$B$337:$B$373,0))/INDEX($D$337:$D$373,MATCH($F108,$B$337:$B$373,0)),
INDEX('Input-Func_Class'!J$9:J$21,MATCH($F108,'Input-Func_Class'!$B$9:$B$21,0)))
)</f>
        <v>0</v>
      </c>
      <c r="N108" s="10">
        <f>IF($D108=0,0,$D108*
IFERROR(INDEX(N$337:N$373,MATCH($F108,$B$337:$B$373,0))/INDEX($D$337:$D$373,MATCH($F108,$B$337:$B$373,0)),
INDEX('Input-Func_Class'!K$9:K$21,MATCH($F108,'Input-Func_Class'!$B$9:$B$21,0)))
)</f>
        <v>0</v>
      </c>
      <c r="O108" s="10">
        <f>IF($D108=0,0,$D108*
IFERROR(INDEX(O$337:O$373,MATCH($F108,$B$337:$B$373,0))/INDEX($D$337:$D$373,MATCH($F108,$B$337:$B$373,0)),
INDEX('Input-Func_Class'!L$9:L$21,MATCH($F108,'Input-Func_Class'!$B$9:$B$21,0)))
)</f>
        <v>0</v>
      </c>
      <c r="P108" s="10">
        <f>IF($D108=0,0,$D108*
IFERROR(INDEX(P$337:P$373,MATCH($F108,$B$337:$B$373,0))/INDEX($D$337:$D$373,MATCH($F108,$B$337:$B$373,0)),
INDEX('Input-Func_Class'!M$9:M$21,MATCH($F108,'Input-Func_Class'!$B$9:$B$21,0)))
)</f>
        <v>0</v>
      </c>
      <c r="Q108" s="10">
        <f>IF($D108=0,0,$D108*
IFERROR(INDEX(Q$337:Q$373,MATCH($F108,$B$337:$B$373,0))/INDEX($D$337:$D$373,MATCH($F108,$B$337:$B$373,0)),
INDEX('Input-Func_Class'!N$9:N$21,MATCH($F108,'Input-Func_Class'!$B$9:$B$21,0)))
)</f>
        <v>0</v>
      </c>
      <c r="R108" s="10">
        <f>IF($D108=0,0,$D108*
IFERROR(INDEX(R$337:R$373,MATCH($F108,$B$337:$B$373,0))/INDEX($D$337:$D$373,MATCH($F108,$B$337:$B$373,0)),
INDEX('Input-Func_Class'!O$9:O$21,MATCH($F108,'Input-Func_Class'!$B$9:$B$21,0)))
)</f>
        <v>0</v>
      </c>
    </row>
    <row r="109" spans="1:18" outlineLevel="1">
      <c r="A109" s="31">
        <f>IF(ISBLANK('Input-Accounts'!A109),"",'Input-Accounts'!A109)</f>
        <v>97</v>
      </c>
      <c r="B109" s="53" t="str">
        <f>IF(ISBLANK('Input-Accounts'!B109),"",'Input-Accounts'!B109)</f>
        <v>HOUSE REGULATORS (Less SMRP)</v>
      </c>
      <c r="C109" s="31">
        <f>IF(ISBLANK('Input-Accounts'!C109),"",'Input-Accounts'!C109)</f>
        <v>383</v>
      </c>
      <c r="D109" s="10">
        <f>'Input-Accounts'!$D109</f>
        <v>-2708053.449476127</v>
      </c>
      <c r="E109" s="10">
        <f t="shared" si="34"/>
        <v>0</v>
      </c>
      <c r="F109" s="3" t="str">
        <f>IF(D109=0,"-",IF('Input-Accounts'!$E109&lt;&gt;0,'Input-Accounts'!$E109,'Input-Accounts'!$F109))</f>
        <v>ON SITE</v>
      </c>
      <c r="G109" s="10">
        <f>IF($D109=0,0,$D109*
IFERROR(INDEX(G$337:G$373,MATCH($F109,$B$337:$B$373,0))/INDEX($D$337:$D$373,MATCH($F109,$B$337:$B$373,0)),
INDEX('Input-Func_Class'!D$9:D$21,MATCH($F109,'Input-Func_Class'!$B$9:$B$21,0)))
)</f>
        <v>0</v>
      </c>
      <c r="H109" s="10">
        <f>IF($D109=0,0,$D109*
IFERROR(INDEX(H$337:H$373,MATCH($F109,$B$337:$B$373,0))/INDEX($D$337:$D$373,MATCH($F109,$B$337:$B$373,0)),
INDEX('Input-Func_Class'!E$9:E$21,MATCH($F109,'Input-Func_Class'!$B$9:$B$21,0)))
)</f>
        <v>-2708053.449476127</v>
      </c>
      <c r="I109" s="10">
        <f>IF($D109=0,0,$D109*
IFERROR(INDEX(I$337:I$373,MATCH($F109,$B$337:$B$373,0))/INDEX($D$337:$D$373,MATCH($F109,$B$337:$B$373,0)),
INDEX('Input-Func_Class'!F$9:F$21,MATCH($F109,'Input-Func_Class'!$B$9:$B$21,0)))
)</f>
        <v>0</v>
      </c>
      <c r="J109" s="10">
        <f>IF($D109=0,0,$D109*
IFERROR(INDEX(J$337:J$373,MATCH($F109,$B$337:$B$373,0))/INDEX($D$337:$D$373,MATCH($F109,$B$337:$B$373,0)),
INDEX('Input-Func_Class'!G$9:G$21,MATCH($F109,'Input-Func_Class'!$B$9:$B$21,0)))
)</f>
        <v>0</v>
      </c>
      <c r="K109" s="10">
        <f>IF($D109=0,0,$D109*
IFERROR(INDEX(K$337:K$373,MATCH($F109,$B$337:$B$373,0))/INDEX($D$337:$D$373,MATCH($F109,$B$337:$B$373,0)),
INDEX('Input-Func_Class'!H$9:H$21,MATCH($F109,'Input-Func_Class'!$B$9:$B$21,0)))
)</f>
        <v>0</v>
      </c>
      <c r="L109" s="10">
        <f>IF($D109=0,0,$D109*
IFERROR(INDEX(L$337:L$373,MATCH($F109,$B$337:$B$373,0))/INDEX($D$337:$D$373,MATCH($F109,$B$337:$B$373,0)),
INDEX('Input-Func_Class'!I$9:I$21,MATCH($F109,'Input-Func_Class'!$B$9:$B$21,0)))
)</f>
        <v>0</v>
      </c>
      <c r="M109" s="10">
        <f>IF($D109=0,0,$D109*
IFERROR(INDEX(M$337:M$373,MATCH($F109,$B$337:$B$373,0))/INDEX($D$337:$D$373,MATCH($F109,$B$337:$B$373,0)),
INDEX('Input-Func_Class'!J$9:J$21,MATCH($F109,'Input-Func_Class'!$B$9:$B$21,0)))
)</f>
        <v>0</v>
      </c>
      <c r="N109" s="10">
        <f>IF($D109=0,0,$D109*
IFERROR(INDEX(N$337:N$373,MATCH($F109,$B$337:$B$373,0))/INDEX($D$337:$D$373,MATCH($F109,$B$337:$B$373,0)),
INDEX('Input-Func_Class'!K$9:K$21,MATCH($F109,'Input-Func_Class'!$B$9:$B$21,0)))
)</f>
        <v>0</v>
      </c>
      <c r="O109" s="10">
        <f>IF($D109=0,0,$D109*
IFERROR(INDEX(O$337:O$373,MATCH($F109,$B$337:$B$373,0))/INDEX($D$337:$D$373,MATCH($F109,$B$337:$B$373,0)),
INDEX('Input-Func_Class'!L$9:L$21,MATCH($F109,'Input-Func_Class'!$B$9:$B$21,0)))
)</f>
        <v>0</v>
      </c>
      <c r="P109" s="10">
        <f>IF($D109=0,0,$D109*
IFERROR(INDEX(P$337:P$373,MATCH($F109,$B$337:$B$373,0))/INDEX($D$337:$D$373,MATCH($F109,$B$337:$B$373,0)),
INDEX('Input-Func_Class'!M$9:M$21,MATCH($F109,'Input-Func_Class'!$B$9:$B$21,0)))
)</f>
        <v>0</v>
      </c>
      <c r="Q109" s="10">
        <f>IF($D109=0,0,$D109*
IFERROR(INDEX(Q$337:Q$373,MATCH($F109,$B$337:$B$373,0))/INDEX($D$337:$D$373,MATCH($F109,$B$337:$B$373,0)),
INDEX('Input-Func_Class'!N$9:N$21,MATCH($F109,'Input-Func_Class'!$B$9:$B$21,0)))
)</f>
        <v>0</v>
      </c>
      <c r="R109" s="10">
        <f>IF($D109=0,0,$D109*
IFERROR(INDEX(R$337:R$373,MATCH($F109,$B$337:$B$373,0))/INDEX($D$337:$D$373,MATCH($F109,$B$337:$B$373,0)),
INDEX('Input-Func_Class'!O$9:O$21,MATCH($F109,'Input-Func_Class'!$B$9:$B$21,0)))
)</f>
        <v>0</v>
      </c>
    </row>
    <row r="110" spans="1:18" outlineLevel="1">
      <c r="A110" s="31">
        <f>IF(ISBLANK('Input-Accounts'!A110),"",'Input-Accounts'!A110)</f>
        <v>98</v>
      </c>
      <c r="B110" s="53" t="str">
        <f>IF(ISBLANK('Input-Accounts'!B110),"",'Input-Accounts'!B110)</f>
        <v>HOUSE REGULATOR INSTALLATIONS</v>
      </c>
      <c r="C110" s="31">
        <f>IF(ISBLANK('Input-Accounts'!C110),"",'Input-Accounts'!C110)</f>
        <v>384</v>
      </c>
      <c r="D110" s="10">
        <f>'Input-Accounts'!$D110</f>
        <v>-1769368.1399999994</v>
      </c>
      <c r="E110" s="10">
        <f t="shared" si="34"/>
        <v>0</v>
      </c>
      <c r="F110" s="3" t="str">
        <f>IF(D110=0,"-",IF('Input-Accounts'!$E110&lt;&gt;0,'Input-Accounts'!$E110,'Input-Accounts'!$F110))</f>
        <v>ON SITE</v>
      </c>
      <c r="G110" s="10">
        <f>IF($D110=0,0,$D110*
IFERROR(INDEX(G$337:G$373,MATCH($F110,$B$337:$B$373,0))/INDEX($D$337:$D$373,MATCH($F110,$B$337:$B$373,0)),
INDEX('Input-Func_Class'!D$9:D$21,MATCH($F110,'Input-Func_Class'!$B$9:$B$21,0)))
)</f>
        <v>0</v>
      </c>
      <c r="H110" s="10">
        <f>IF($D110=0,0,$D110*
IFERROR(INDEX(H$337:H$373,MATCH($F110,$B$337:$B$373,0))/INDEX($D$337:$D$373,MATCH($F110,$B$337:$B$373,0)),
INDEX('Input-Func_Class'!E$9:E$21,MATCH($F110,'Input-Func_Class'!$B$9:$B$21,0)))
)</f>
        <v>-1769368.1399999994</v>
      </c>
      <c r="I110" s="10">
        <f>IF($D110=0,0,$D110*
IFERROR(INDEX(I$337:I$373,MATCH($F110,$B$337:$B$373,0))/INDEX($D$337:$D$373,MATCH($F110,$B$337:$B$373,0)),
INDEX('Input-Func_Class'!F$9:F$21,MATCH($F110,'Input-Func_Class'!$B$9:$B$21,0)))
)</f>
        <v>0</v>
      </c>
      <c r="J110" s="10">
        <f>IF($D110=0,0,$D110*
IFERROR(INDEX(J$337:J$373,MATCH($F110,$B$337:$B$373,0))/INDEX($D$337:$D$373,MATCH($F110,$B$337:$B$373,0)),
INDEX('Input-Func_Class'!G$9:G$21,MATCH($F110,'Input-Func_Class'!$B$9:$B$21,0)))
)</f>
        <v>0</v>
      </c>
      <c r="K110" s="10">
        <f>IF($D110=0,0,$D110*
IFERROR(INDEX(K$337:K$373,MATCH($F110,$B$337:$B$373,0))/INDEX($D$337:$D$373,MATCH($F110,$B$337:$B$373,0)),
INDEX('Input-Func_Class'!H$9:H$21,MATCH($F110,'Input-Func_Class'!$B$9:$B$21,0)))
)</f>
        <v>0</v>
      </c>
      <c r="L110" s="10">
        <f>IF($D110=0,0,$D110*
IFERROR(INDEX(L$337:L$373,MATCH($F110,$B$337:$B$373,0))/INDEX($D$337:$D$373,MATCH($F110,$B$337:$B$373,0)),
INDEX('Input-Func_Class'!I$9:I$21,MATCH($F110,'Input-Func_Class'!$B$9:$B$21,0)))
)</f>
        <v>0</v>
      </c>
      <c r="M110" s="10">
        <f>IF($D110=0,0,$D110*
IFERROR(INDEX(M$337:M$373,MATCH($F110,$B$337:$B$373,0))/INDEX($D$337:$D$373,MATCH($F110,$B$337:$B$373,0)),
INDEX('Input-Func_Class'!J$9:J$21,MATCH($F110,'Input-Func_Class'!$B$9:$B$21,0)))
)</f>
        <v>0</v>
      </c>
      <c r="N110" s="10">
        <f>IF($D110=0,0,$D110*
IFERROR(INDEX(N$337:N$373,MATCH($F110,$B$337:$B$373,0))/INDEX($D$337:$D$373,MATCH($F110,$B$337:$B$373,0)),
INDEX('Input-Func_Class'!K$9:K$21,MATCH($F110,'Input-Func_Class'!$B$9:$B$21,0)))
)</f>
        <v>0</v>
      </c>
      <c r="O110" s="10">
        <f>IF($D110=0,0,$D110*
IFERROR(INDEX(O$337:O$373,MATCH($F110,$B$337:$B$373,0))/INDEX($D$337:$D$373,MATCH($F110,$B$337:$B$373,0)),
INDEX('Input-Func_Class'!L$9:L$21,MATCH($F110,'Input-Func_Class'!$B$9:$B$21,0)))
)</f>
        <v>0</v>
      </c>
      <c r="P110" s="10">
        <f>IF($D110=0,0,$D110*
IFERROR(INDEX(P$337:P$373,MATCH($F110,$B$337:$B$373,0))/INDEX($D$337:$D$373,MATCH($F110,$B$337:$B$373,0)),
INDEX('Input-Func_Class'!M$9:M$21,MATCH($F110,'Input-Func_Class'!$B$9:$B$21,0)))
)</f>
        <v>0</v>
      </c>
      <c r="Q110" s="10">
        <f>IF($D110=0,0,$D110*
IFERROR(INDEX(Q$337:Q$373,MATCH($F110,$B$337:$B$373,0))/INDEX($D$337:$D$373,MATCH($F110,$B$337:$B$373,0)),
INDEX('Input-Func_Class'!N$9:N$21,MATCH($F110,'Input-Func_Class'!$B$9:$B$21,0)))
)</f>
        <v>0</v>
      </c>
      <c r="R110" s="10">
        <f>IF($D110=0,0,$D110*
IFERROR(INDEX(R$337:R$373,MATCH($F110,$B$337:$B$373,0))/INDEX($D$337:$D$373,MATCH($F110,$B$337:$B$373,0)),
INDEX('Input-Func_Class'!O$9:O$21,MATCH($F110,'Input-Func_Class'!$B$9:$B$21,0)))
)</f>
        <v>0</v>
      </c>
    </row>
    <row r="111" spans="1:18" outlineLevel="1">
      <c r="A111" s="31">
        <f>IF(ISBLANK('Input-Accounts'!A111),"",'Input-Accounts'!A111)</f>
        <v>99</v>
      </c>
      <c r="B111" s="53" t="str">
        <f>IF(ISBLANK('Input-Accounts'!B111),"",'Input-Accounts'!B111)</f>
        <v>INDUSTRIAL M &amp; R STATION EQUIPMENT</v>
      </c>
      <c r="C111" s="31">
        <f>IF(ISBLANK('Input-Accounts'!C111),"",'Input-Accounts'!C111)</f>
        <v>385</v>
      </c>
      <c r="D111" s="10">
        <f>'Input-Accounts'!$D111</f>
        <v>-767292.43615384563</v>
      </c>
      <c r="E111" s="10">
        <f t="shared" ref="E111" si="37">IFERROR(IF(D111="",0,IF(D111=0,0,IF(ABS(D111-SUM($G111:$R111))&lt;Check_Limit,0,1))),1)</f>
        <v>0</v>
      </c>
      <c r="F111" s="3" t="str">
        <f>IF(D111=0,"-",IF('Input-Accounts'!$E111&lt;&gt;0,'Input-Accounts'!$E111,'Input-Accounts'!$F111))</f>
        <v>ON SITE</v>
      </c>
      <c r="G111" s="10">
        <f>IF($D111=0,0,$D111*
IFERROR(INDEX(G$337:G$373,MATCH($F111,$B$337:$B$373,0))/INDEX($D$337:$D$373,MATCH($F111,$B$337:$B$373,0)),
INDEX('Input-Func_Class'!D$9:D$21,MATCH($F111,'Input-Func_Class'!$B$9:$B$21,0)))
)</f>
        <v>0</v>
      </c>
      <c r="H111" s="10">
        <f>IF($D111=0,0,$D111*
IFERROR(INDEX(H$337:H$373,MATCH($F111,$B$337:$B$373,0))/INDEX($D$337:$D$373,MATCH($F111,$B$337:$B$373,0)),
INDEX('Input-Func_Class'!E$9:E$21,MATCH($F111,'Input-Func_Class'!$B$9:$B$21,0)))
)</f>
        <v>-767292.43615384563</v>
      </c>
      <c r="I111" s="10">
        <f>IF($D111=0,0,$D111*
IFERROR(INDEX(I$337:I$373,MATCH($F111,$B$337:$B$373,0))/INDEX($D$337:$D$373,MATCH($F111,$B$337:$B$373,0)),
INDEX('Input-Func_Class'!F$9:F$21,MATCH($F111,'Input-Func_Class'!$B$9:$B$21,0)))
)</f>
        <v>0</v>
      </c>
      <c r="J111" s="10">
        <f>IF($D111=0,0,$D111*
IFERROR(INDEX(J$337:J$373,MATCH($F111,$B$337:$B$373,0))/INDEX($D$337:$D$373,MATCH($F111,$B$337:$B$373,0)),
INDEX('Input-Func_Class'!G$9:G$21,MATCH($F111,'Input-Func_Class'!$B$9:$B$21,0)))
)</f>
        <v>0</v>
      </c>
      <c r="K111" s="10">
        <f>IF($D111=0,0,$D111*
IFERROR(INDEX(K$337:K$373,MATCH($F111,$B$337:$B$373,0))/INDEX($D$337:$D$373,MATCH($F111,$B$337:$B$373,0)),
INDEX('Input-Func_Class'!H$9:H$21,MATCH($F111,'Input-Func_Class'!$B$9:$B$21,0)))
)</f>
        <v>0</v>
      </c>
      <c r="L111" s="10">
        <f>IF($D111=0,0,$D111*
IFERROR(INDEX(L$337:L$373,MATCH($F111,$B$337:$B$373,0))/INDEX($D$337:$D$373,MATCH($F111,$B$337:$B$373,0)),
INDEX('Input-Func_Class'!I$9:I$21,MATCH($F111,'Input-Func_Class'!$B$9:$B$21,0)))
)</f>
        <v>0</v>
      </c>
      <c r="M111" s="10">
        <f>IF($D111=0,0,$D111*
IFERROR(INDEX(M$337:M$373,MATCH($F111,$B$337:$B$373,0))/INDEX($D$337:$D$373,MATCH($F111,$B$337:$B$373,0)),
INDEX('Input-Func_Class'!J$9:J$21,MATCH($F111,'Input-Func_Class'!$B$9:$B$21,0)))
)</f>
        <v>0</v>
      </c>
      <c r="N111" s="10">
        <f>IF($D111=0,0,$D111*
IFERROR(INDEX(N$337:N$373,MATCH($F111,$B$337:$B$373,0))/INDEX($D$337:$D$373,MATCH($F111,$B$337:$B$373,0)),
INDEX('Input-Func_Class'!K$9:K$21,MATCH($F111,'Input-Func_Class'!$B$9:$B$21,0)))
)</f>
        <v>0</v>
      </c>
      <c r="O111" s="10">
        <f>IF($D111=0,0,$D111*
IFERROR(INDEX(O$337:O$373,MATCH($F111,$B$337:$B$373,0))/INDEX($D$337:$D$373,MATCH($F111,$B$337:$B$373,0)),
INDEX('Input-Func_Class'!L$9:L$21,MATCH($F111,'Input-Func_Class'!$B$9:$B$21,0)))
)</f>
        <v>0</v>
      </c>
      <c r="P111" s="10">
        <f>IF($D111=0,0,$D111*
IFERROR(INDEX(P$337:P$373,MATCH($F111,$B$337:$B$373,0))/INDEX($D$337:$D$373,MATCH($F111,$B$337:$B$373,0)),
INDEX('Input-Func_Class'!M$9:M$21,MATCH($F111,'Input-Func_Class'!$B$9:$B$21,0)))
)</f>
        <v>0</v>
      </c>
      <c r="Q111" s="10">
        <f>IF($D111=0,0,$D111*
IFERROR(INDEX(Q$337:Q$373,MATCH($F111,$B$337:$B$373,0))/INDEX($D$337:$D$373,MATCH($F111,$B$337:$B$373,0)),
INDEX('Input-Func_Class'!N$9:N$21,MATCH($F111,'Input-Func_Class'!$B$9:$B$21,0)))
)</f>
        <v>0</v>
      </c>
      <c r="R111" s="10">
        <f>IF($D111=0,0,$D111*
IFERROR(INDEX(R$337:R$373,MATCH($F111,$B$337:$B$373,0))/INDEX($D$337:$D$373,MATCH($F111,$B$337:$B$373,0)),
INDEX('Input-Func_Class'!O$9:O$21,MATCH($F111,'Input-Func_Class'!$B$9:$B$21,0)))
)</f>
        <v>0</v>
      </c>
    </row>
    <row r="112" spans="1:18" outlineLevel="1">
      <c r="A112" s="31">
        <f>IF(ISBLANK('Input-Accounts'!A112),"",'Input-Accounts'!A112)</f>
        <v>100</v>
      </c>
      <c r="B112" s="53" t="str">
        <f>IF(ISBLANK('Input-Accounts'!B112),"",'Input-Accounts'!B112)</f>
        <v>INDUSTRIAL M &amp; R STATION EQUIPMENT - DS-ML DIRECT ASSIGNMENT</v>
      </c>
      <c r="C112" s="31">
        <f>IF(ISBLANK('Input-Accounts'!C112),"",'Input-Accounts'!C112)</f>
        <v>385</v>
      </c>
      <c r="D112" s="10">
        <f>'Input-Accounts'!$D112</f>
        <v>-188149.43</v>
      </c>
      <c r="E112" s="10">
        <f t="shared" si="34"/>
        <v>0</v>
      </c>
      <c r="F112" s="3" t="str">
        <f>IF(D112=0,"-",IF('Input-Accounts'!$E112&lt;&gt;0,'Input-Accounts'!$E112,'Input-Accounts'!$F112))</f>
        <v>ON SITE</v>
      </c>
      <c r="G112" s="10">
        <f>IF($D112=0,0,$D112*
IFERROR(INDEX(G$337:G$373,MATCH($F112,$B$337:$B$373,0))/INDEX($D$337:$D$373,MATCH($F112,$B$337:$B$373,0)),
INDEX('Input-Func_Class'!D$9:D$21,MATCH($F112,'Input-Func_Class'!$B$9:$B$21,0)))
)</f>
        <v>0</v>
      </c>
      <c r="H112" s="10">
        <f>IF($D112=0,0,$D112*
IFERROR(INDEX(H$337:H$373,MATCH($F112,$B$337:$B$373,0))/INDEX($D$337:$D$373,MATCH($F112,$B$337:$B$373,0)),
INDEX('Input-Func_Class'!E$9:E$21,MATCH($F112,'Input-Func_Class'!$B$9:$B$21,0)))
)</f>
        <v>-188149.43</v>
      </c>
      <c r="I112" s="10">
        <f>IF($D112=0,0,$D112*
IFERROR(INDEX(I$337:I$373,MATCH($F112,$B$337:$B$373,0))/INDEX($D$337:$D$373,MATCH($F112,$B$337:$B$373,0)),
INDEX('Input-Func_Class'!F$9:F$21,MATCH($F112,'Input-Func_Class'!$B$9:$B$21,0)))
)</f>
        <v>0</v>
      </c>
      <c r="J112" s="10">
        <f>IF($D112=0,0,$D112*
IFERROR(INDEX(J$337:J$373,MATCH($F112,$B$337:$B$373,0))/INDEX($D$337:$D$373,MATCH($F112,$B$337:$B$373,0)),
INDEX('Input-Func_Class'!G$9:G$21,MATCH($F112,'Input-Func_Class'!$B$9:$B$21,0)))
)</f>
        <v>0</v>
      </c>
      <c r="K112" s="10">
        <f>IF($D112=0,0,$D112*
IFERROR(INDEX(K$337:K$373,MATCH($F112,$B$337:$B$373,0))/INDEX($D$337:$D$373,MATCH($F112,$B$337:$B$373,0)),
INDEX('Input-Func_Class'!H$9:H$21,MATCH($F112,'Input-Func_Class'!$B$9:$B$21,0)))
)</f>
        <v>0</v>
      </c>
      <c r="L112" s="10">
        <f>IF($D112=0,0,$D112*
IFERROR(INDEX(L$337:L$373,MATCH($F112,$B$337:$B$373,0))/INDEX($D$337:$D$373,MATCH($F112,$B$337:$B$373,0)),
INDEX('Input-Func_Class'!I$9:I$21,MATCH($F112,'Input-Func_Class'!$B$9:$B$21,0)))
)</f>
        <v>0</v>
      </c>
      <c r="M112" s="10">
        <f>IF($D112=0,0,$D112*
IFERROR(INDEX(M$337:M$373,MATCH($F112,$B$337:$B$373,0))/INDEX($D$337:$D$373,MATCH($F112,$B$337:$B$373,0)),
INDEX('Input-Func_Class'!J$9:J$21,MATCH($F112,'Input-Func_Class'!$B$9:$B$21,0)))
)</f>
        <v>0</v>
      </c>
      <c r="N112" s="10">
        <f>IF($D112=0,0,$D112*
IFERROR(INDEX(N$337:N$373,MATCH($F112,$B$337:$B$373,0))/INDEX($D$337:$D$373,MATCH($F112,$B$337:$B$373,0)),
INDEX('Input-Func_Class'!K$9:K$21,MATCH($F112,'Input-Func_Class'!$B$9:$B$21,0)))
)</f>
        <v>0</v>
      </c>
      <c r="O112" s="10">
        <f>IF($D112=0,0,$D112*
IFERROR(INDEX(O$337:O$373,MATCH($F112,$B$337:$B$373,0))/INDEX($D$337:$D$373,MATCH($F112,$B$337:$B$373,0)),
INDEX('Input-Func_Class'!L$9:L$21,MATCH($F112,'Input-Func_Class'!$B$9:$B$21,0)))
)</f>
        <v>0</v>
      </c>
      <c r="P112" s="10">
        <f>IF($D112=0,0,$D112*
IFERROR(INDEX(P$337:P$373,MATCH($F112,$B$337:$B$373,0))/INDEX($D$337:$D$373,MATCH($F112,$B$337:$B$373,0)),
INDEX('Input-Func_Class'!M$9:M$21,MATCH($F112,'Input-Func_Class'!$B$9:$B$21,0)))
)</f>
        <v>0</v>
      </c>
      <c r="Q112" s="10">
        <f>IF($D112=0,0,$D112*
IFERROR(INDEX(Q$337:Q$373,MATCH($F112,$B$337:$B$373,0))/INDEX($D$337:$D$373,MATCH($F112,$B$337:$B$373,0)),
INDEX('Input-Func_Class'!N$9:N$21,MATCH($F112,'Input-Func_Class'!$B$9:$B$21,0)))
)</f>
        <v>0</v>
      </c>
      <c r="R112" s="10">
        <f>IF($D112=0,0,$D112*
IFERROR(INDEX(R$337:R$373,MATCH($F112,$B$337:$B$373,0))/INDEX($D$337:$D$373,MATCH($F112,$B$337:$B$373,0)),
INDEX('Input-Func_Class'!O$9:O$21,MATCH($F112,'Input-Func_Class'!$B$9:$B$21,0)))
)</f>
        <v>0</v>
      </c>
    </row>
    <row r="113" spans="1:18" outlineLevel="1">
      <c r="A113" s="31">
        <f>IF(ISBLANK('Input-Accounts'!A113),"",'Input-Accounts'!A113)</f>
        <v>101</v>
      </c>
      <c r="B113" s="53" t="str">
        <f>IF(ISBLANK('Input-Accounts'!B113),"",'Input-Accounts'!B113)</f>
        <v>OTHER EQUIP-ODORIZATION</v>
      </c>
      <c r="C113" s="31">
        <f>IF(ISBLANK('Input-Accounts'!C113),"",'Input-Accounts'!C113)</f>
        <v>387.2</v>
      </c>
      <c r="D113" s="10">
        <f>'Input-Accounts'!$D113</f>
        <v>59912.030000000021</v>
      </c>
      <c r="E113" s="10">
        <f t="shared" ref="E113" si="38">IFERROR(IF(D113="",0,IF(D113=0,0,IF(ABS(D113-SUM($G113:$R113))&lt;Check_Limit,0,1))),1)</f>
        <v>0</v>
      </c>
      <c r="F113" s="3" t="str">
        <f>IF(D113=0,"-",IF('Input-Accounts'!$E113&lt;&gt;0,'Input-Accounts'!$E113,'Input-Accounts'!$F113))</f>
        <v>INT_DISTPT_SUBTOTAL</v>
      </c>
      <c r="G113" s="10">
        <f>IF($D113=0,0,$D113*
IFERROR(INDEX(G$337:G$373,MATCH($F113,$B$337:$B$373,0))/INDEX($D$337:$D$373,MATCH($F113,$B$337:$B$373,0)),
INDEX('Input-Func_Class'!D$9:D$21,MATCH($F113,'Input-Func_Class'!$B$9:$B$21,0)))
)</f>
        <v>38161.741339438799</v>
      </c>
      <c r="H113" s="10">
        <f>IF($D113=0,0,$D113*
IFERROR(INDEX(H$337:H$373,MATCH($F113,$B$337:$B$373,0))/INDEX($D$337:$D$373,MATCH($F113,$B$337:$B$373,0)),
INDEX('Input-Func_Class'!E$9:E$21,MATCH($F113,'Input-Func_Class'!$B$9:$B$21,0)))
)</f>
        <v>21750.288660561218</v>
      </c>
      <c r="I113" s="10">
        <f>IF($D113=0,0,$D113*
IFERROR(INDEX(I$337:I$373,MATCH($F113,$B$337:$B$373,0))/INDEX($D$337:$D$373,MATCH($F113,$B$337:$B$373,0)),
INDEX('Input-Func_Class'!F$9:F$21,MATCH($F113,'Input-Func_Class'!$B$9:$B$21,0)))
)</f>
        <v>0</v>
      </c>
      <c r="J113" s="10">
        <f>IF($D113=0,0,$D113*
IFERROR(INDEX(J$337:J$373,MATCH($F113,$B$337:$B$373,0))/INDEX($D$337:$D$373,MATCH($F113,$B$337:$B$373,0)),
INDEX('Input-Func_Class'!G$9:G$21,MATCH($F113,'Input-Func_Class'!$B$9:$B$21,0)))
)</f>
        <v>0</v>
      </c>
      <c r="K113" s="10">
        <f>IF($D113=0,0,$D113*
IFERROR(INDEX(K$337:K$373,MATCH($F113,$B$337:$B$373,0))/INDEX($D$337:$D$373,MATCH($F113,$B$337:$B$373,0)),
INDEX('Input-Func_Class'!H$9:H$21,MATCH($F113,'Input-Func_Class'!$B$9:$B$21,0)))
)</f>
        <v>0</v>
      </c>
      <c r="L113" s="10">
        <f>IF($D113=0,0,$D113*
IFERROR(INDEX(L$337:L$373,MATCH($F113,$B$337:$B$373,0))/INDEX($D$337:$D$373,MATCH($F113,$B$337:$B$373,0)),
INDEX('Input-Func_Class'!I$9:I$21,MATCH($F113,'Input-Func_Class'!$B$9:$B$21,0)))
)</f>
        <v>0</v>
      </c>
      <c r="M113" s="10">
        <f>IF($D113=0,0,$D113*
IFERROR(INDEX(M$337:M$373,MATCH($F113,$B$337:$B$373,0))/INDEX($D$337:$D$373,MATCH($F113,$B$337:$B$373,0)),
INDEX('Input-Func_Class'!J$9:J$21,MATCH($F113,'Input-Func_Class'!$B$9:$B$21,0)))
)</f>
        <v>0</v>
      </c>
      <c r="N113" s="10">
        <f>IF($D113=0,0,$D113*
IFERROR(INDEX(N$337:N$373,MATCH($F113,$B$337:$B$373,0))/INDEX($D$337:$D$373,MATCH($F113,$B$337:$B$373,0)),
INDEX('Input-Func_Class'!K$9:K$21,MATCH($F113,'Input-Func_Class'!$B$9:$B$21,0)))
)</f>
        <v>0</v>
      </c>
      <c r="O113" s="10">
        <f>IF($D113=0,0,$D113*
IFERROR(INDEX(O$337:O$373,MATCH($F113,$B$337:$B$373,0))/INDEX($D$337:$D$373,MATCH($F113,$B$337:$B$373,0)),
INDEX('Input-Func_Class'!L$9:L$21,MATCH($F113,'Input-Func_Class'!$B$9:$B$21,0)))
)</f>
        <v>0</v>
      </c>
      <c r="P113" s="10">
        <f>IF($D113=0,0,$D113*
IFERROR(INDEX(P$337:P$373,MATCH($F113,$B$337:$B$373,0))/INDEX($D$337:$D$373,MATCH($F113,$B$337:$B$373,0)),
INDEX('Input-Func_Class'!M$9:M$21,MATCH($F113,'Input-Func_Class'!$B$9:$B$21,0)))
)</f>
        <v>0</v>
      </c>
      <c r="Q113" s="10">
        <f>IF($D113=0,0,$D113*
IFERROR(INDEX(Q$337:Q$373,MATCH($F113,$B$337:$B$373,0))/INDEX($D$337:$D$373,MATCH($F113,$B$337:$B$373,0)),
INDEX('Input-Func_Class'!N$9:N$21,MATCH($F113,'Input-Func_Class'!$B$9:$B$21,0)))
)</f>
        <v>0</v>
      </c>
      <c r="R113" s="10">
        <f>IF($D113=0,0,$D113*
IFERROR(INDEX(R$337:R$373,MATCH($F113,$B$337:$B$373,0))/INDEX($D$337:$D$373,MATCH($F113,$B$337:$B$373,0)),
INDEX('Input-Func_Class'!O$9:O$21,MATCH($F113,'Input-Func_Class'!$B$9:$B$21,0)))
)</f>
        <v>0</v>
      </c>
    </row>
    <row r="114" spans="1:18" outlineLevel="1">
      <c r="A114" s="31">
        <f>IF(ISBLANK('Input-Accounts'!A114),"",'Input-Accounts'!A114)</f>
        <v>102</v>
      </c>
      <c r="B114" s="53" t="str">
        <f>IF(ISBLANK('Input-Accounts'!B114),"",'Input-Accounts'!B114)</f>
        <v>OTHER EQUIP-TELEPHONE</v>
      </c>
      <c r="C114" s="31">
        <f>IF(ISBLANK('Input-Accounts'!C114),"",'Input-Accounts'!C114)</f>
        <v>387.41</v>
      </c>
      <c r="D114" s="10">
        <f>'Input-Accounts'!$D114</f>
        <v>-75294.970000000074</v>
      </c>
      <c r="E114" s="10">
        <f t="shared" si="34"/>
        <v>0</v>
      </c>
      <c r="F114" s="3" t="str">
        <f>IF(D114=0,"-",IF('Input-Accounts'!$E114&lt;&gt;0,'Input-Accounts'!$E114,'Input-Accounts'!$F114))</f>
        <v>INT_DISTPT_SUBTOTAL</v>
      </c>
      <c r="G114" s="10">
        <f>IF($D114=0,0,$D114*
IFERROR(INDEX(G$337:G$373,MATCH($F114,$B$337:$B$373,0))/INDEX($D$337:$D$373,MATCH($F114,$B$337:$B$373,0)),
INDEX('Input-Func_Class'!D$9:D$21,MATCH($F114,'Input-Func_Class'!$B$9:$B$21,0)))
)</f>
        <v>-47960.103660330089</v>
      </c>
      <c r="H114" s="10">
        <f>IF($D114=0,0,$D114*
IFERROR(INDEX(H$337:H$373,MATCH($F114,$B$337:$B$373,0))/INDEX($D$337:$D$373,MATCH($F114,$B$337:$B$373,0)),
INDEX('Input-Func_Class'!E$9:E$21,MATCH($F114,'Input-Func_Class'!$B$9:$B$21,0)))
)</f>
        <v>-27334.866339669981</v>
      </c>
      <c r="I114" s="10">
        <f>IF($D114=0,0,$D114*
IFERROR(INDEX(I$337:I$373,MATCH($F114,$B$337:$B$373,0))/INDEX($D$337:$D$373,MATCH($F114,$B$337:$B$373,0)),
INDEX('Input-Func_Class'!F$9:F$21,MATCH($F114,'Input-Func_Class'!$B$9:$B$21,0)))
)</f>
        <v>0</v>
      </c>
      <c r="J114" s="10">
        <f>IF($D114=0,0,$D114*
IFERROR(INDEX(J$337:J$373,MATCH($F114,$B$337:$B$373,0))/INDEX($D$337:$D$373,MATCH($F114,$B$337:$B$373,0)),
INDEX('Input-Func_Class'!G$9:G$21,MATCH($F114,'Input-Func_Class'!$B$9:$B$21,0)))
)</f>
        <v>0</v>
      </c>
      <c r="K114" s="10">
        <f>IF($D114=0,0,$D114*
IFERROR(INDEX(K$337:K$373,MATCH($F114,$B$337:$B$373,0))/INDEX($D$337:$D$373,MATCH($F114,$B$337:$B$373,0)),
INDEX('Input-Func_Class'!H$9:H$21,MATCH($F114,'Input-Func_Class'!$B$9:$B$21,0)))
)</f>
        <v>0</v>
      </c>
      <c r="L114" s="10">
        <f>IF($D114=0,0,$D114*
IFERROR(INDEX(L$337:L$373,MATCH($F114,$B$337:$B$373,0))/INDEX($D$337:$D$373,MATCH($F114,$B$337:$B$373,0)),
INDEX('Input-Func_Class'!I$9:I$21,MATCH($F114,'Input-Func_Class'!$B$9:$B$21,0)))
)</f>
        <v>0</v>
      </c>
      <c r="M114" s="10">
        <f>IF($D114=0,0,$D114*
IFERROR(INDEX(M$337:M$373,MATCH($F114,$B$337:$B$373,0))/INDEX($D$337:$D$373,MATCH($F114,$B$337:$B$373,0)),
INDEX('Input-Func_Class'!J$9:J$21,MATCH($F114,'Input-Func_Class'!$B$9:$B$21,0)))
)</f>
        <v>0</v>
      </c>
      <c r="N114" s="10">
        <f>IF($D114=0,0,$D114*
IFERROR(INDEX(N$337:N$373,MATCH($F114,$B$337:$B$373,0))/INDEX($D$337:$D$373,MATCH($F114,$B$337:$B$373,0)),
INDEX('Input-Func_Class'!K$9:K$21,MATCH($F114,'Input-Func_Class'!$B$9:$B$21,0)))
)</f>
        <v>0</v>
      </c>
      <c r="O114" s="10">
        <f>IF($D114=0,0,$D114*
IFERROR(INDEX(O$337:O$373,MATCH($F114,$B$337:$B$373,0))/INDEX($D$337:$D$373,MATCH($F114,$B$337:$B$373,0)),
INDEX('Input-Func_Class'!L$9:L$21,MATCH($F114,'Input-Func_Class'!$B$9:$B$21,0)))
)</f>
        <v>0</v>
      </c>
      <c r="P114" s="10">
        <f>IF($D114=0,0,$D114*
IFERROR(INDEX(P$337:P$373,MATCH($F114,$B$337:$B$373,0))/INDEX($D$337:$D$373,MATCH($F114,$B$337:$B$373,0)),
INDEX('Input-Func_Class'!M$9:M$21,MATCH($F114,'Input-Func_Class'!$B$9:$B$21,0)))
)</f>
        <v>0</v>
      </c>
      <c r="Q114" s="10">
        <f>IF($D114=0,0,$D114*
IFERROR(INDEX(Q$337:Q$373,MATCH($F114,$B$337:$B$373,0))/INDEX($D$337:$D$373,MATCH($F114,$B$337:$B$373,0)),
INDEX('Input-Func_Class'!N$9:N$21,MATCH($F114,'Input-Func_Class'!$B$9:$B$21,0)))
)</f>
        <v>0</v>
      </c>
      <c r="R114" s="10">
        <f>IF($D114=0,0,$D114*
IFERROR(INDEX(R$337:R$373,MATCH($F114,$B$337:$B$373,0))/INDEX($D$337:$D$373,MATCH($F114,$B$337:$B$373,0)),
INDEX('Input-Func_Class'!O$9:O$21,MATCH($F114,'Input-Func_Class'!$B$9:$B$21,0)))
)</f>
        <v>0</v>
      </c>
    </row>
    <row r="115" spans="1:18" outlineLevel="1">
      <c r="A115" s="31">
        <f>IF(ISBLANK('Input-Accounts'!A115),"",'Input-Accounts'!A115)</f>
        <v>103</v>
      </c>
      <c r="B115" s="53" t="str">
        <f>IF(ISBLANK('Input-Accounts'!B115),"",'Input-Accounts'!B115)</f>
        <v>OTHER EQUIPMENT-RADIO</v>
      </c>
      <c r="C115" s="31">
        <f>IF(ISBLANK('Input-Accounts'!C115),"",'Input-Accounts'!C115)</f>
        <v>387.42</v>
      </c>
      <c r="D115" s="10">
        <f>'Input-Accounts'!$D115</f>
        <v>-367381.80999999965</v>
      </c>
      <c r="E115" s="10">
        <f t="shared" ref="E115" si="39">IFERROR(IF(D115="",0,IF(D115=0,0,IF(ABS(D115-SUM($G115:$R115))&lt;Check_Limit,0,1))),1)</f>
        <v>0</v>
      </c>
      <c r="F115" s="3" t="str">
        <f>IF(D115=0,"-",IF('Input-Accounts'!$E115&lt;&gt;0,'Input-Accounts'!$E115,'Input-Accounts'!$F115))</f>
        <v>INT_DISTPT_SUBTOTAL</v>
      </c>
      <c r="G115" s="10">
        <f>IF($D115=0,0,$D115*
IFERROR(INDEX(G$337:G$373,MATCH($F115,$B$337:$B$373,0))/INDEX($D$337:$D$373,MATCH($F115,$B$337:$B$373,0)),
INDEX('Input-Func_Class'!D$9:D$21,MATCH($F115,'Input-Func_Class'!$B$9:$B$21,0)))
)</f>
        <v>-234008.58902685874</v>
      </c>
      <c r="H115" s="10">
        <f>IF($D115=0,0,$D115*
IFERROR(INDEX(H$337:H$373,MATCH($F115,$B$337:$B$373,0))/INDEX($D$337:$D$373,MATCH($F115,$B$337:$B$373,0)),
INDEX('Input-Func_Class'!E$9:E$21,MATCH($F115,'Input-Func_Class'!$B$9:$B$21,0)))
)</f>
        <v>-133373.22097314088</v>
      </c>
      <c r="I115" s="10">
        <f>IF($D115=0,0,$D115*
IFERROR(INDEX(I$337:I$373,MATCH($F115,$B$337:$B$373,0))/INDEX($D$337:$D$373,MATCH($F115,$B$337:$B$373,0)),
INDEX('Input-Func_Class'!F$9:F$21,MATCH($F115,'Input-Func_Class'!$B$9:$B$21,0)))
)</f>
        <v>0</v>
      </c>
      <c r="J115" s="10">
        <f>IF($D115=0,0,$D115*
IFERROR(INDEX(J$337:J$373,MATCH($F115,$B$337:$B$373,0))/INDEX($D$337:$D$373,MATCH($F115,$B$337:$B$373,0)),
INDEX('Input-Func_Class'!G$9:G$21,MATCH($F115,'Input-Func_Class'!$B$9:$B$21,0)))
)</f>
        <v>0</v>
      </c>
      <c r="K115" s="10">
        <f>IF($D115=0,0,$D115*
IFERROR(INDEX(K$337:K$373,MATCH($F115,$B$337:$B$373,0))/INDEX($D$337:$D$373,MATCH($F115,$B$337:$B$373,0)),
INDEX('Input-Func_Class'!H$9:H$21,MATCH($F115,'Input-Func_Class'!$B$9:$B$21,0)))
)</f>
        <v>0</v>
      </c>
      <c r="L115" s="10">
        <f>IF($D115=0,0,$D115*
IFERROR(INDEX(L$337:L$373,MATCH($F115,$B$337:$B$373,0))/INDEX($D$337:$D$373,MATCH($F115,$B$337:$B$373,0)),
INDEX('Input-Func_Class'!I$9:I$21,MATCH($F115,'Input-Func_Class'!$B$9:$B$21,0)))
)</f>
        <v>0</v>
      </c>
      <c r="M115" s="10">
        <f>IF($D115=0,0,$D115*
IFERROR(INDEX(M$337:M$373,MATCH($F115,$B$337:$B$373,0))/INDEX($D$337:$D$373,MATCH($F115,$B$337:$B$373,0)),
INDEX('Input-Func_Class'!J$9:J$21,MATCH($F115,'Input-Func_Class'!$B$9:$B$21,0)))
)</f>
        <v>0</v>
      </c>
      <c r="N115" s="10">
        <f>IF($D115=0,0,$D115*
IFERROR(INDEX(N$337:N$373,MATCH($F115,$B$337:$B$373,0))/INDEX($D$337:$D$373,MATCH($F115,$B$337:$B$373,0)),
INDEX('Input-Func_Class'!K$9:K$21,MATCH($F115,'Input-Func_Class'!$B$9:$B$21,0)))
)</f>
        <v>0</v>
      </c>
      <c r="O115" s="10">
        <f>IF($D115=0,0,$D115*
IFERROR(INDEX(O$337:O$373,MATCH($F115,$B$337:$B$373,0))/INDEX($D$337:$D$373,MATCH($F115,$B$337:$B$373,0)),
INDEX('Input-Func_Class'!L$9:L$21,MATCH($F115,'Input-Func_Class'!$B$9:$B$21,0)))
)</f>
        <v>0</v>
      </c>
      <c r="P115" s="10">
        <f>IF($D115=0,0,$D115*
IFERROR(INDEX(P$337:P$373,MATCH($F115,$B$337:$B$373,0))/INDEX($D$337:$D$373,MATCH($F115,$B$337:$B$373,0)),
INDEX('Input-Func_Class'!M$9:M$21,MATCH($F115,'Input-Func_Class'!$B$9:$B$21,0)))
)</f>
        <v>0</v>
      </c>
      <c r="Q115" s="10">
        <f>IF($D115=0,0,$D115*
IFERROR(INDEX(Q$337:Q$373,MATCH($F115,$B$337:$B$373,0))/INDEX($D$337:$D$373,MATCH($F115,$B$337:$B$373,0)),
INDEX('Input-Func_Class'!N$9:N$21,MATCH($F115,'Input-Func_Class'!$B$9:$B$21,0)))
)</f>
        <v>0</v>
      </c>
      <c r="R115" s="10">
        <f>IF($D115=0,0,$D115*
IFERROR(INDEX(R$337:R$373,MATCH($F115,$B$337:$B$373,0))/INDEX($D$337:$D$373,MATCH($F115,$B$337:$B$373,0)),
INDEX('Input-Func_Class'!O$9:O$21,MATCH($F115,'Input-Func_Class'!$B$9:$B$21,0)))
)</f>
        <v>0</v>
      </c>
    </row>
    <row r="116" spans="1:18" outlineLevel="1">
      <c r="A116" s="31">
        <f>IF(ISBLANK('Input-Accounts'!A116),"",'Input-Accounts'!A116)</f>
        <v>104</v>
      </c>
      <c r="B116" s="53" t="str">
        <f>IF(ISBLANK('Input-Accounts'!B116),"",'Input-Accounts'!B116)</f>
        <v>OTHER EQUIP-OTHER COMMUNICATION</v>
      </c>
      <c r="C116" s="31">
        <f>IF(ISBLANK('Input-Accounts'!C116),"",'Input-Accounts'!C116)</f>
        <v>387.44</v>
      </c>
      <c r="D116" s="10">
        <f>'Input-Accounts'!$D116</f>
        <v>-74539.390000000014</v>
      </c>
      <c r="E116" s="10">
        <f t="shared" si="34"/>
        <v>0</v>
      </c>
      <c r="F116" s="3" t="str">
        <f>IF(D116=0,"-",IF('Input-Accounts'!$E116&lt;&gt;0,'Input-Accounts'!$E116,'Input-Accounts'!$F116))</f>
        <v>INT_DISTPT_SUBTOTAL</v>
      </c>
      <c r="G116" s="10">
        <f>IF($D116=0,0,$D116*
IFERROR(INDEX(G$337:G$373,MATCH($F116,$B$337:$B$373,0))/INDEX($D$337:$D$373,MATCH($F116,$B$337:$B$373,0)),
INDEX('Input-Func_Class'!D$9:D$21,MATCH($F116,'Input-Func_Class'!$B$9:$B$21,0)))
)</f>
        <v>-47478.827220168481</v>
      </c>
      <c r="H116" s="10">
        <f>IF($D116=0,0,$D116*
IFERROR(INDEX(H$337:H$373,MATCH($F116,$B$337:$B$373,0))/INDEX($D$337:$D$373,MATCH($F116,$B$337:$B$373,0)),
INDEX('Input-Func_Class'!E$9:E$21,MATCH($F116,'Input-Func_Class'!$B$9:$B$21,0)))
)</f>
        <v>-27060.562779831529</v>
      </c>
      <c r="I116" s="10">
        <f>IF($D116=0,0,$D116*
IFERROR(INDEX(I$337:I$373,MATCH($F116,$B$337:$B$373,0))/INDEX($D$337:$D$373,MATCH($F116,$B$337:$B$373,0)),
INDEX('Input-Func_Class'!F$9:F$21,MATCH($F116,'Input-Func_Class'!$B$9:$B$21,0)))
)</f>
        <v>0</v>
      </c>
      <c r="J116" s="10">
        <f>IF($D116=0,0,$D116*
IFERROR(INDEX(J$337:J$373,MATCH($F116,$B$337:$B$373,0))/INDEX($D$337:$D$373,MATCH($F116,$B$337:$B$373,0)),
INDEX('Input-Func_Class'!G$9:G$21,MATCH($F116,'Input-Func_Class'!$B$9:$B$21,0)))
)</f>
        <v>0</v>
      </c>
      <c r="K116" s="10">
        <f>IF($D116=0,0,$D116*
IFERROR(INDEX(K$337:K$373,MATCH($F116,$B$337:$B$373,0))/INDEX($D$337:$D$373,MATCH($F116,$B$337:$B$373,0)),
INDEX('Input-Func_Class'!H$9:H$21,MATCH($F116,'Input-Func_Class'!$B$9:$B$21,0)))
)</f>
        <v>0</v>
      </c>
      <c r="L116" s="10">
        <f>IF($D116=0,0,$D116*
IFERROR(INDEX(L$337:L$373,MATCH($F116,$B$337:$B$373,0))/INDEX($D$337:$D$373,MATCH($F116,$B$337:$B$373,0)),
INDEX('Input-Func_Class'!I$9:I$21,MATCH($F116,'Input-Func_Class'!$B$9:$B$21,0)))
)</f>
        <v>0</v>
      </c>
      <c r="M116" s="10">
        <f>IF($D116=0,0,$D116*
IFERROR(INDEX(M$337:M$373,MATCH($F116,$B$337:$B$373,0))/INDEX($D$337:$D$373,MATCH($F116,$B$337:$B$373,0)),
INDEX('Input-Func_Class'!J$9:J$21,MATCH($F116,'Input-Func_Class'!$B$9:$B$21,0)))
)</f>
        <v>0</v>
      </c>
      <c r="N116" s="10">
        <f>IF($D116=0,0,$D116*
IFERROR(INDEX(N$337:N$373,MATCH($F116,$B$337:$B$373,0))/INDEX($D$337:$D$373,MATCH($F116,$B$337:$B$373,0)),
INDEX('Input-Func_Class'!K$9:K$21,MATCH($F116,'Input-Func_Class'!$B$9:$B$21,0)))
)</f>
        <v>0</v>
      </c>
      <c r="O116" s="10">
        <f>IF($D116=0,0,$D116*
IFERROR(INDEX(O$337:O$373,MATCH($F116,$B$337:$B$373,0))/INDEX($D$337:$D$373,MATCH($F116,$B$337:$B$373,0)),
INDEX('Input-Func_Class'!L$9:L$21,MATCH($F116,'Input-Func_Class'!$B$9:$B$21,0)))
)</f>
        <v>0</v>
      </c>
      <c r="P116" s="10">
        <f>IF($D116=0,0,$D116*
IFERROR(INDEX(P$337:P$373,MATCH($F116,$B$337:$B$373,0))/INDEX($D$337:$D$373,MATCH($F116,$B$337:$B$373,0)),
INDEX('Input-Func_Class'!M$9:M$21,MATCH($F116,'Input-Func_Class'!$B$9:$B$21,0)))
)</f>
        <v>0</v>
      </c>
      <c r="Q116" s="10">
        <f>IF($D116=0,0,$D116*
IFERROR(INDEX(Q$337:Q$373,MATCH($F116,$B$337:$B$373,0))/INDEX($D$337:$D$373,MATCH($F116,$B$337:$B$373,0)),
INDEX('Input-Func_Class'!N$9:N$21,MATCH($F116,'Input-Func_Class'!$B$9:$B$21,0)))
)</f>
        <v>0</v>
      </c>
      <c r="R116" s="10">
        <f>IF($D116=0,0,$D116*
IFERROR(INDEX(R$337:R$373,MATCH($F116,$B$337:$B$373,0))/INDEX($D$337:$D$373,MATCH($F116,$B$337:$B$373,0)),
INDEX('Input-Func_Class'!O$9:O$21,MATCH($F116,'Input-Func_Class'!$B$9:$B$21,0)))
)</f>
        <v>0</v>
      </c>
    </row>
    <row r="117" spans="1:18" outlineLevel="1">
      <c r="A117" s="31">
        <f>IF(ISBLANK('Input-Accounts'!A117),"",'Input-Accounts'!A117)</f>
        <v>105</v>
      </c>
      <c r="B117" s="53" t="str">
        <f>IF(ISBLANK('Input-Accounts'!B117),"",'Input-Accounts'!B117)</f>
        <v>OTHER EQUIP-TELEMETERING</v>
      </c>
      <c r="C117" s="31">
        <f>IF(ISBLANK('Input-Accounts'!C117),"",'Input-Accounts'!C117)</f>
        <v>387.45</v>
      </c>
      <c r="D117" s="10">
        <f>'Input-Accounts'!$D117</f>
        <v>873972.38769230759</v>
      </c>
      <c r="E117" s="10">
        <f t="shared" ref="E117" si="40">IFERROR(IF(D117="",0,IF(D117=0,0,IF(ABS(D117-SUM($G117:$R117))&lt;Check_Limit,0,1))),1)</f>
        <v>0</v>
      </c>
      <c r="F117" s="3" t="str">
        <f>IF(D117=0,"-",IF('Input-Accounts'!$E117&lt;&gt;0,'Input-Accounts'!$E117,'Input-Accounts'!$F117))</f>
        <v>INT_DISTPT_SUBTOTAL</v>
      </c>
      <c r="G117" s="10">
        <f>IF($D117=0,0,$D117*
IFERROR(INDEX(G$337:G$373,MATCH($F117,$B$337:$B$373,0))/INDEX($D$337:$D$373,MATCH($F117,$B$337:$B$373,0)),
INDEX('Input-Func_Class'!D$9:D$21,MATCH($F117,'Input-Func_Class'!$B$9:$B$21,0)))
)</f>
        <v>556688.00067241176</v>
      </c>
      <c r="H117" s="10">
        <f>IF($D117=0,0,$D117*
IFERROR(INDEX(H$337:H$373,MATCH($F117,$B$337:$B$373,0))/INDEX($D$337:$D$373,MATCH($F117,$B$337:$B$373,0)),
INDEX('Input-Func_Class'!E$9:E$21,MATCH($F117,'Input-Func_Class'!$B$9:$B$21,0)))
)</f>
        <v>317284.38701989577</v>
      </c>
      <c r="I117" s="10">
        <f>IF($D117=0,0,$D117*
IFERROR(INDEX(I$337:I$373,MATCH($F117,$B$337:$B$373,0))/INDEX($D$337:$D$373,MATCH($F117,$B$337:$B$373,0)),
INDEX('Input-Func_Class'!F$9:F$21,MATCH($F117,'Input-Func_Class'!$B$9:$B$21,0)))
)</f>
        <v>0</v>
      </c>
      <c r="J117" s="10">
        <f>IF($D117=0,0,$D117*
IFERROR(INDEX(J$337:J$373,MATCH($F117,$B$337:$B$373,0))/INDEX($D$337:$D$373,MATCH($F117,$B$337:$B$373,0)),
INDEX('Input-Func_Class'!G$9:G$21,MATCH($F117,'Input-Func_Class'!$B$9:$B$21,0)))
)</f>
        <v>0</v>
      </c>
      <c r="K117" s="10">
        <f>IF($D117=0,0,$D117*
IFERROR(INDEX(K$337:K$373,MATCH($F117,$B$337:$B$373,0))/INDEX($D$337:$D$373,MATCH($F117,$B$337:$B$373,0)),
INDEX('Input-Func_Class'!H$9:H$21,MATCH($F117,'Input-Func_Class'!$B$9:$B$21,0)))
)</f>
        <v>0</v>
      </c>
      <c r="L117" s="10">
        <f>IF($D117=0,0,$D117*
IFERROR(INDEX(L$337:L$373,MATCH($F117,$B$337:$B$373,0))/INDEX($D$337:$D$373,MATCH($F117,$B$337:$B$373,0)),
INDEX('Input-Func_Class'!I$9:I$21,MATCH($F117,'Input-Func_Class'!$B$9:$B$21,0)))
)</f>
        <v>0</v>
      </c>
      <c r="M117" s="10">
        <f>IF($D117=0,0,$D117*
IFERROR(INDEX(M$337:M$373,MATCH($F117,$B$337:$B$373,0))/INDEX($D$337:$D$373,MATCH($F117,$B$337:$B$373,0)),
INDEX('Input-Func_Class'!J$9:J$21,MATCH($F117,'Input-Func_Class'!$B$9:$B$21,0)))
)</f>
        <v>0</v>
      </c>
      <c r="N117" s="10">
        <f>IF($D117=0,0,$D117*
IFERROR(INDEX(N$337:N$373,MATCH($F117,$B$337:$B$373,0))/INDEX($D$337:$D$373,MATCH($F117,$B$337:$B$373,0)),
INDEX('Input-Func_Class'!K$9:K$21,MATCH($F117,'Input-Func_Class'!$B$9:$B$21,0)))
)</f>
        <v>0</v>
      </c>
      <c r="O117" s="10">
        <f>IF($D117=0,0,$D117*
IFERROR(INDEX(O$337:O$373,MATCH($F117,$B$337:$B$373,0))/INDEX($D$337:$D$373,MATCH($F117,$B$337:$B$373,0)),
INDEX('Input-Func_Class'!L$9:L$21,MATCH($F117,'Input-Func_Class'!$B$9:$B$21,0)))
)</f>
        <v>0</v>
      </c>
      <c r="P117" s="10">
        <f>IF($D117=0,0,$D117*
IFERROR(INDEX(P$337:P$373,MATCH($F117,$B$337:$B$373,0))/INDEX($D$337:$D$373,MATCH($F117,$B$337:$B$373,0)),
INDEX('Input-Func_Class'!M$9:M$21,MATCH($F117,'Input-Func_Class'!$B$9:$B$21,0)))
)</f>
        <v>0</v>
      </c>
      <c r="Q117" s="10">
        <f>IF($D117=0,0,$D117*
IFERROR(INDEX(Q$337:Q$373,MATCH($F117,$B$337:$B$373,0))/INDEX($D$337:$D$373,MATCH($F117,$B$337:$B$373,0)),
INDEX('Input-Func_Class'!N$9:N$21,MATCH($F117,'Input-Func_Class'!$B$9:$B$21,0)))
)</f>
        <v>0</v>
      </c>
      <c r="R117" s="10">
        <f>IF($D117=0,0,$D117*
IFERROR(INDEX(R$337:R$373,MATCH($F117,$B$337:$B$373,0))/INDEX($D$337:$D$373,MATCH($F117,$B$337:$B$373,0)),
INDEX('Input-Func_Class'!O$9:O$21,MATCH($F117,'Input-Func_Class'!$B$9:$B$21,0)))
)</f>
        <v>0</v>
      </c>
    </row>
    <row r="118" spans="1:18" outlineLevel="1">
      <c r="A118" s="31">
        <f>IF(ISBLANK('Input-Accounts'!A118),"",'Input-Accounts'!A118)</f>
        <v>106</v>
      </c>
      <c r="B118" s="53" t="str">
        <f>IF(ISBLANK('Input-Accounts'!B118),"",'Input-Accounts'!B118)</f>
        <v>OTHER EQUIP-CUST INFO SERVICE</v>
      </c>
      <c r="C118" s="31">
        <f>IF(ISBLANK('Input-Accounts'!C118),"",'Input-Accounts'!C118)</f>
        <v>387.46</v>
      </c>
      <c r="D118" s="10">
        <f>'Input-Accounts'!$D118</f>
        <v>-120387.07000000005</v>
      </c>
      <c r="E118" s="10">
        <f t="shared" si="34"/>
        <v>0</v>
      </c>
      <c r="F118" s="3" t="str">
        <f>IF(D118=0,"-",IF('Input-Accounts'!$E118&lt;&gt;0,'Input-Accounts'!$E118,'Input-Accounts'!$F118))</f>
        <v>INT_DISTPT_SUBTOTAL</v>
      </c>
      <c r="G118" s="10">
        <f>IF($D118=0,0,$D118*
IFERROR(INDEX(G$337:G$373,MATCH($F118,$B$337:$B$373,0))/INDEX($D$337:$D$373,MATCH($F118,$B$337:$B$373,0)),
INDEX('Input-Func_Class'!D$9:D$21,MATCH($F118,'Input-Func_Class'!$B$9:$B$21,0)))
)</f>
        <v>-76682.099170282047</v>
      </c>
      <c r="H118" s="10">
        <f>IF($D118=0,0,$D118*
IFERROR(INDEX(H$337:H$373,MATCH($F118,$B$337:$B$373,0))/INDEX($D$337:$D$373,MATCH($F118,$B$337:$B$373,0)),
INDEX('Input-Func_Class'!E$9:E$21,MATCH($F118,'Input-Func_Class'!$B$9:$B$21,0)))
)</f>
        <v>-43704.970829718004</v>
      </c>
      <c r="I118" s="10">
        <f>IF($D118=0,0,$D118*
IFERROR(INDEX(I$337:I$373,MATCH($F118,$B$337:$B$373,0))/INDEX($D$337:$D$373,MATCH($F118,$B$337:$B$373,0)),
INDEX('Input-Func_Class'!F$9:F$21,MATCH($F118,'Input-Func_Class'!$B$9:$B$21,0)))
)</f>
        <v>0</v>
      </c>
      <c r="J118" s="10">
        <f>IF($D118=0,0,$D118*
IFERROR(INDEX(J$337:J$373,MATCH($F118,$B$337:$B$373,0))/INDEX($D$337:$D$373,MATCH($F118,$B$337:$B$373,0)),
INDEX('Input-Func_Class'!G$9:G$21,MATCH($F118,'Input-Func_Class'!$B$9:$B$21,0)))
)</f>
        <v>0</v>
      </c>
      <c r="K118" s="10">
        <f>IF($D118=0,0,$D118*
IFERROR(INDEX(K$337:K$373,MATCH($F118,$B$337:$B$373,0))/INDEX($D$337:$D$373,MATCH($F118,$B$337:$B$373,0)),
INDEX('Input-Func_Class'!H$9:H$21,MATCH($F118,'Input-Func_Class'!$B$9:$B$21,0)))
)</f>
        <v>0</v>
      </c>
      <c r="L118" s="10">
        <f>IF($D118=0,0,$D118*
IFERROR(INDEX(L$337:L$373,MATCH($F118,$B$337:$B$373,0))/INDEX($D$337:$D$373,MATCH($F118,$B$337:$B$373,0)),
INDEX('Input-Func_Class'!I$9:I$21,MATCH($F118,'Input-Func_Class'!$B$9:$B$21,0)))
)</f>
        <v>0</v>
      </c>
      <c r="M118" s="10">
        <f>IF($D118=0,0,$D118*
IFERROR(INDEX(M$337:M$373,MATCH($F118,$B$337:$B$373,0))/INDEX($D$337:$D$373,MATCH($F118,$B$337:$B$373,0)),
INDEX('Input-Func_Class'!J$9:J$21,MATCH($F118,'Input-Func_Class'!$B$9:$B$21,0)))
)</f>
        <v>0</v>
      </c>
      <c r="N118" s="10">
        <f>IF($D118=0,0,$D118*
IFERROR(INDEX(N$337:N$373,MATCH($F118,$B$337:$B$373,0))/INDEX($D$337:$D$373,MATCH($F118,$B$337:$B$373,0)),
INDEX('Input-Func_Class'!K$9:K$21,MATCH($F118,'Input-Func_Class'!$B$9:$B$21,0)))
)</f>
        <v>0</v>
      </c>
      <c r="O118" s="10">
        <f>IF($D118=0,0,$D118*
IFERROR(INDEX(O$337:O$373,MATCH($F118,$B$337:$B$373,0))/INDEX($D$337:$D$373,MATCH($F118,$B$337:$B$373,0)),
INDEX('Input-Func_Class'!L$9:L$21,MATCH($F118,'Input-Func_Class'!$B$9:$B$21,0)))
)</f>
        <v>0</v>
      </c>
      <c r="P118" s="10">
        <f>IF($D118=0,0,$D118*
IFERROR(INDEX(P$337:P$373,MATCH($F118,$B$337:$B$373,0))/INDEX($D$337:$D$373,MATCH($F118,$B$337:$B$373,0)),
INDEX('Input-Func_Class'!M$9:M$21,MATCH($F118,'Input-Func_Class'!$B$9:$B$21,0)))
)</f>
        <v>0</v>
      </c>
      <c r="Q118" s="10">
        <f>IF($D118=0,0,$D118*
IFERROR(INDEX(Q$337:Q$373,MATCH($F118,$B$337:$B$373,0))/INDEX($D$337:$D$373,MATCH($F118,$B$337:$B$373,0)),
INDEX('Input-Func_Class'!N$9:N$21,MATCH($F118,'Input-Func_Class'!$B$9:$B$21,0)))
)</f>
        <v>0</v>
      </c>
      <c r="R118" s="10">
        <f>IF($D118=0,0,$D118*
IFERROR(INDEX(R$337:R$373,MATCH($F118,$B$337:$B$373,0))/INDEX($D$337:$D$373,MATCH($F118,$B$337:$B$373,0)),
INDEX('Input-Func_Class'!O$9:O$21,MATCH($F118,'Input-Func_Class'!$B$9:$B$21,0)))
)</f>
        <v>0</v>
      </c>
    </row>
    <row r="119" spans="1:18" outlineLevel="1">
      <c r="A119" s="31">
        <f>IF(ISBLANK('Input-Accounts'!A119),"",'Input-Accounts'!A119)</f>
        <v>107</v>
      </c>
      <c r="B119" s="53" t="str">
        <f>IF(ISBLANK('Input-Accounts'!B119),"",'Input-Accounts'!B119)</f>
        <v>GPS PIPE LOCATORS</v>
      </c>
      <c r="C119" s="31">
        <f>IF(ISBLANK('Input-Accounts'!C119),"",'Input-Accounts'!C119)</f>
        <v>387.5</v>
      </c>
      <c r="D119" s="10">
        <f>'Input-Accounts'!$D119</f>
        <v>-87096.47</v>
      </c>
      <c r="E119" s="10">
        <f t="shared" ref="E119:E122" si="41">IFERROR(IF(D119="",0,IF(D119=0,0,IF(ABS(D119-SUM($G119:$R119))&lt;Check_Limit,0,1))),1)</f>
        <v>0</v>
      </c>
      <c r="F119" s="3" t="str">
        <f>IF(D119=0,"-",IF('Input-Accounts'!$E119&lt;&gt;0,'Input-Accounts'!$E119,'Input-Accounts'!$F119))</f>
        <v>INT_DISTPT_SUBTOTAL</v>
      </c>
      <c r="G119" s="10">
        <f>IF($D119=0,0,$D119*
IFERROR(INDEX(G$337:G$373,MATCH($F119,$B$337:$B$373,0))/INDEX($D$337:$D$373,MATCH($F119,$B$337:$B$373,0)),
INDEX('Input-Func_Class'!D$9:D$21,MATCH($F119,'Input-Func_Class'!$B$9:$B$21,0)))
)</f>
        <v>-55477.221514914287</v>
      </c>
      <c r="H119" s="10">
        <f>IF($D119=0,0,$D119*
IFERROR(INDEX(H$337:H$373,MATCH($F119,$B$337:$B$373,0))/INDEX($D$337:$D$373,MATCH($F119,$B$337:$B$373,0)),
INDEX('Input-Func_Class'!E$9:E$21,MATCH($F119,'Input-Func_Class'!$B$9:$B$21,0)))
)</f>
        <v>-31619.248485085711</v>
      </c>
      <c r="I119" s="10">
        <f>IF($D119=0,0,$D119*
IFERROR(INDEX(I$337:I$373,MATCH($F119,$B$337:$B$373,0))/INDEX($D$337:$D$373,MATCH($F119,$B$337:$B$373,0)),
INDEX('Input-Func_Class'!F$9:F$21,MATCH($F119,'Input-Func_Class'!$B$9:$B$21,0)))
)</f>
        <v>0</v>
      </c>
      <c r="J119" s="10">
        <f>IF($D119=0,0,$D119*
IFERROR(INDEX(J$337:J$373,MATCH($F119,$B$337:$B$373,0))/INDEX($D$337:$D$373,MATCH($F119,$B$337:$B$373,0)),
INDEX('Input-Func_Class'!G$9:G$21,MATCH($F119,'Input-Func_Class'!$B$9:$B$21,0)))
)</f>
        <v>0</v>
      </c>
      <c r="K119" s="10">
        <f>IF($D119=0,0,$D119*
IFERROR(INDEX(K$337:K$373,MATCH($F119,$B$337:$B$373,0))/INDEX($D$337:$D$373,MATCH($F119,$B$337:$B$373,0)),
INDEX('Input-Func_Class'!H$9:H$21,MATCH($F119,'Input-Func_Class'!$B$9:$B$21,0)))
)</f>
        <v>0</v>
      </c>
      <c r="L119" s="10">
        <f>IF($D119=0,0,$D119*
IFERROR(INDEX(L$337:L$373,MATCH($F119,$B$337:$B$373,0))/INDEX($D$337:$D$373,MATCH($F119,$B$337:$B$373,0)),
INDEX('Input-Func_Class'!I$9:I$21,MATCH($F119,'Input-Func_Class'!$B$9:$B$21,0)))
)</f>
        <v>0</v>
      </c>
      <c r="M119" s="10">
        <f>IF($D119=0,0,$D119*
IFERROR(INDEX(M$337:M$373,MATCH($F119,$B$337:$B$373,0))/INDEX($D$337:$D$373,MATCH($F119,$B$337:$B$373,0)),
INDEX('Input-Func_Class'!J$9:J$21,MATCH($F119,'Input-Func_Class'!$B$9:$B$21,0)))
)</f>
        <v>0</v>
      </c>
      <c r="N119" s="10">
        <f>IF($D119=0,0,$D119*
IFERROR(INDEX(N$337:N$373,MATCH($F119,$B$337:$B$373,0))/INDEX($D$337:$D$373,MATCH($F119,$B$337:$B$373,0)),
INDEX('Input-Func_Class'!K$9:K$21,MATCH($F119,'Input-Func_Class'!$B$9:$B$21,0)))
)</f>
        <v>0</v>
      </c>
      <c r="O119" s="10">
        <f>IF($D119=0,0,$D119*
IFERROR(INDEX(O$337:O$373,MATCH($F119,$B$337:$B$373,0))/INDEX($D$337:$D$373,MATCH($F119,$B$337:$B$373,0)),
INDEX('Input-Func_Class'!L$9:L$21,MATCH($F119,'Input-Func_Class'!$B$9:$B$21,0)))
)</f>
        <v>0</v>
      </c>
      <c r="P119" s="10">
        <f>IF($D119=0,0,$D119*
IFERROR(INDEX(P$337:P$373,MATCH($F119,$B$337:$B$373,0))/INDEX($D$337:$D$373,MATCH($F119,$B$337:$B$373,0)),
INDEX('Input-Func_Class'!M$9:M$21,MATCH($F119,'Input-Func_Class'!$B$9:$B$21,0)))
)</f>
        <v>0</v>
      </c>
      <c r="Q119" s="10">
        <f>IF($D119=0,0,$D119*
IFERROR(INDEX(Q$337:Q$373,MATCH($F119,$B$337:$B$373,0))/INDEX($D$337:$D$373,MATCH($F119,$B$337:$B$373,0)),
INDEX('Input-Func_Class'!N$9:N$21,MATCH($F119,'Input-Func_Class'!$B$9:$B$21,0)))
)</f>
        <v>0</v>
      </c>
      <c r="R119" s="10">
        <f>IF($D119=0,0,$D119*
IFERROR(INDEX(R$337:R$373,MATCH($F119,$B$337:$B$373,0))/INDEX($D$337:$D$373,MATCH($F119,$B$337:$B$373,0)),
INDEX('Input-Func_Class'!O$9:O$21,MATCH($F119,'Input-Func_Class'!$B$9:$B$21,0)))
)</f>
        <v>0</v>
      </c>
    </row>
    <row r="120" spans="1:18" outlineLevel="1">
      <c r="A120" s="31">
        <f>IF(ISBLANK('Input-Accounts'!A120),"",'Input-Accounts'!A120)</f>
        <v>108</v>
      </c>
      <c r="B120" t="str">
        <f>IF(ISBLANK('Input-Accounts'!B120),"",'Input-Accounts'!B120)</f>
        <v>Subtotal - Distribution Plant</v>
      </c>
      <c r="C120" s="31" t="str">
        <f>IF(ISBLANK('Input-Accounts'!C120),"",'Input-Accounts'!C120)</f>
        <v/>
      </c>
      <c r="D120" s="123">
        <f>SUBTOTAL(9,D86:D119)</f>
        <v>-191487142.57368022</v>
      </c>
      <c r="E120" s="10">
        <f t="shared" si="41"/>
        <v>0</v>
      </c>
      <c r="G120" s="123">
        <f t="shared" ref="G120:R120" si="42">SUBTOTAL(9,G86:G119)</f>
        <v>-98196030.133279487</v>
      </c>
      <c r="H120" s="123">
        <f t="shared" si="42"/>
        <v>-93291112.440400764</v>
      </c>
      <c r="I120" s="123">
        <f t="shared" si="42"/>
        <v>0</v>
      </c>
      <c r="J120" s="123">
        <f t="shared" si="42"/>
        <v>0</v>
      </c>
      <c r="K120" s="123">
        <f t="shared" si="42"/>
        <v>0</v>
      </c>
      <c r="L120" s="123">
        <f t="shared" si="42"/>
        <v>0</v>
      </c>
      <c r="M120" s="123">
        <f t="shared" si="42"/>
        <v>0</v>
      </c>
      <c r="N120" s="123">
        <f t="shared" si="42"/>
        <v>0</v>
      </c>
      <c r="O120" s="123">
        <f t="shared" si="42"/>
        <v>0</v>
      </c>
      <c r="P120" s="123">
        <f t="shared" si="42"/>
        <v>0</v>
      </c>
      <c r="Q120" s="123">
        <f t="shared" si="42"/>
        <v>0</v>
      </c>
      <c r="R120" s="123">
        <f t="shared" si="42"/>
        <v>0</v>
      </c>
    </row>
    <row r="121" spans="1:18" outlineLevel="1">
      <c r="A121" s="31" t="str">
        <f>IF(ISBLANK('Input-Accounts'!A121),"",'Input-Accounts'!A121)</f>
        <v/>
      </c>
      <c r="B121" t="str">
        <f>IF(ISBLANK('Input-Accounts'!B121),"",'Input-Accounts'!B121)</f>
        <v/>
      </c>
      <c r="C121" s="31" t="str">
        <f>IF(ISBLANK('Input-Accounts'!C121),"",'Input-Accounts'!C121)</f>
        <v/>
      </c>
      <c r="D121" s="10"/>
      <c r="E121" s="10">
        <f t="shared" si="41"/>
        <v>0</v>
      </c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</row>
    <row r="122" spans="1:18" outlineLevel="1">
      <c r="A122" s="31">
        <f>IF(ISBLANK('Input-Accounts'!A122),"",'Input-Accounts'!A122)</f>
        <v>109</v>
      </c>
      <c r="B122" s="1" t="str">
        <f>IF(ISBLANK('Input-Accounts'!B122),"",'Input-Accounts'!B122)</f>
        <v>General Plant</v>
      </c>
      <c r="C122" s="31" t="str">
        <f>IF(ISBLANK('Input-Accounts'!C122),"",'Input-Accounts'!C122)</f>
        <v/>
      </c>
      <c r="D122" s="10"/>
      <c r="E122" s="10">
        <f t="shared" si="41"/>
        <v>0</v>
      </c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</row>
    <row r="123" spans="1:18" outlineLevel="1">
      <c r="A123" s="31">
        <f>IF(ISBLANK('Input-Accounts'!A123),"",'Input-Accounts'!A123)</f>
        <v>110</v>
      </c>
      <c r="B123" s="53" t="str">
        <f>IF(ISBLANK('Input-Accounts'!B123),"",'Input-Accounts'!B123)</f>
        <v>OFFICE FURN &amp; EQUIP-UNSPECIFIED</v>
      </c>
      <c r="C123" s="31">
        <f>IF(ISBLANK('Input-Accounts'!C123),"",'Input-Accounts'!C123)</f>
        <v>391.1</v>
      </c>
      <c r="D123" s="10">
        <f>'Input-Accounts'!$D123</f>
        <v>-270475.87</v>
      </c>
      <c r="E123" s="10">
        <f t="shared" ref="E123:E136" si="43">IFERROR(IF(D123="",0,IF(D123=0,0,IF(ABS(D123-SUM($G123:$R123))&lt;Check_Limit,0,1))),1)</f>
        <v>0</v>
      </c>
      <c r="F123" s="3" t="str">
        <f>IF(D123=0,"-",IF('Input-Accounts'!$E123&lt;&gt;0,'Input-Accounts'!$E123,'Input-Accounts'!$F123))</f>
        <v>INT_DISTPT_SUBTOTAL</v>
      </c>
      <c r="G123" s="10">
        <f>IF($D123=0,0,$D123*
IFERROR(INDEX(G$337:G$373,MATCH($F123,$B$337:$B$373,0))/INDEX($D$337:$D$373,MATCH($F123,$B$337:$B$373,0)),
INDEX('Input-Func_Class'!D$9:D$21,MATCH($F123,'Input-Func_Class'!$B$9:$B$21,0)))
)</f>
        <v>-172283.09889515795</v>
      </c>
      <c r="H123" s="10">
        <f>IF($D123=0,0,$D123*
IFERROR(INDEX(H$337:H$373,MATCH($F123,$B$337:$B$373,0))/INDEX($D$337:$D$373,MATCH($F123,$B$337:$B$373,0)),
INDEX('Input-Func_Class'!E$9:E$21,MATCH($F123,'Input-Func_Class'!$B$9:$B$21,0)))
)</f>
        <v>-98192.771104842017</v>
      </c>
      <c r="I123" s="10">
        <f>IF($D123=0,0,$D123*
IFERROR(INDEX(I$337:I$373,MATCH($F123,$B$337:$B$373,0))/INDEX($D$337:$D$373,MATCH($F123,$B$337:$B$373,0)),
INDEX('Input-Func_Class'!F$9:F$21,MATCH($F123,'Input-Func_Class'!$B$9:$B$21,0)))
)</f>
        <v>0</v>
      </c>
      <c r="J123" s="10">
        <f>IF($D123=0,0,$D123*
IFERROR(INDEX(J$337:J$373,MATCH($F123,$B$337:$B$373,0))/INDEX($D$337:$D$373,MATCH($F123,$B$337:$B$373,0)),
INDEX('Input-Func_Class'!G$9:G$21,MATCH($F123,'Input-Func_Class'!$B$9:$B$21,0)))
)</f>
        <v>0</v>
      </c>
      <c r="K123" s="10">
        <f>IF($D123=0,0,$D123*
IFERROR(INDEX(K$337:K$373,MATCH($F123,$B$337:$B$373,0))/INDEX($D$337:$D$373,MATCH($F123,$B$337:$B$373,0)),
INDEX('Input-Func_Class'!H$9:H$21,MATCH($F123,'Input-Func_Class'!$B$9:$B$21,0)))
)</f>
        <v>0</v>
      </c>
      <c r="L123" s="10">
        <f>IF($D123=0,0,$D123*
IFERROR(INDEX(L$337:L$373,MATCH($F123,$B$337:$B$373,0))/INDEX($D$337:$D$373,MATCH($F123,$B$337:$B$373,0)),
INDEX('Input-Func_Class'!I$9:I$21,MATCH($F123,'Input-Func_Class'!$B$9:$B$21,0)))
)</f>
        <v>0</v>
      </c>
      <c r="M123" s="10">
        <f>IF($D123=0,0,$D123*
IFERROR(INDEX(M$337:M$373,MATCH($F123,$B$337:$B$373,0))/INDEX($D$337:$D$373,MATCH($F123,$B$337:$B$373,0)),
INDEX('Input-Func_Class'!J$9:J$21,MATCH($F123,'Input-Func_Class'!$B$9:$B$21,0)))
)</f>
        <v>0</v>
      </c>
      <c r="N123" s="10">
        <f>IF($D123=0,0,$D123*
IFERROR(INDEX(N$337:N$373,MATCH($F123,$B$337:$B$373,0))/INDEX($D$337:$D$373,MATCH($F123,$B$337:$B$373,0)),
INDEX('Input-Func_Class'!K$9:K$21,MATCH($F123,'Input-Func_Class'!$B$9:$B$21,0)))
)</f>
        <v>0</v>
      </c>
      <c r="O123" s="10">
        <f>IF($D123=0,0,$D123*
IFERROR(INDEX(O$337:O$373,MATCH($F123,$B$337:$B$373,0))/INDEX($D$337:$D$373,MATCH($F123,$B$337:$B$373,0)),
INDEX('Input-Func_Class'!L$9:L$21,MATCH($F123,'Input-Func_Class'!$B$9:$B$21,0)))
)</f>
        <v>0</v>
      </c>
      <c r="P123" s="10">
        <f>IF($D123=0,0,$D123*
IFERROR(INDEX(P$337:P$373,MATCH($F123,$B$337:$B$373,0))/INDEX($D$337:$D$373,MATCH($F123,$B$337:$B$373,0)),
INDEX('Input-Func_Class'!M$9:M$21,MATCH($F123,'Input-Func_Class'!$B$9:$B$21,0)))
)</f>
        <v>0</v>
      </c>
      <c r="Q123" s="10">
        <f>IF($D123=0,0,$D123*
IFERROR(INDEX(Q$337:Q$373,MATCH($F123,$B$337:$B$373,0))/INDEX($D$337:$D$373,MATCH($F123,$B$337:$B$373,0)),
INDEX('Input-Func_Class'!N$9:N$21,MATCH($F123,'Input-Func_Class'!$B$9:$B$21,0)))
)</f>
        <v>0</v>
      </c>
      <c r="R123" s="10">
        <f>IF($D123=0,0,$D123*
IFERROR(INDEX(R$337:R$373,MATCH($F123,$B$337:$B$373,0))/INDEX($D$337:$D$373,MATCH($F123,$B$337:$B$373,0)),
INDEX('Input-Func_Class'!O$9:O$21,MATCH($F123,'Input-Func_Class'!$B$9:$B$21,0)))
)</f>
        <v>0</v>
      </c>
    </row>
    <row r="124" spans="1:18" outlineLevel="1">
      <c r="A124" s="31">
        <f>IF(ISBLANK('Input-Accounts'!A124),"",'Input-Accounts'!A124)</f>
        <v>111</v>
      </c>
      <c r="B124" s="53" t="str">
        <f>IF(ISBLANK('Input-Accounts'!B124),"",'Input-Accounts'!B124)</f>
        <v xml:space="preserve">OFFICE FURN &amp; EQUIP-DATA HANDLING </v>
      </c>
      <c r="C124" s="31">
        <f>IF(ISBLANK('Input-Accounts'!C124),"",'Input-Accounts'!C124)</f>
        <v>391.11</v>
      </c>
      <c r="D124" s="10">
        <f>'Input-Accounts'!$D124</f>
        <v>9467.2900000000009</v>
      </c>
      <c r="E124" s="10">
        <f t="shared" si="43"/>
        <v>0</v>
      </c>
      <c r="F124" s="3" t="str">
        <f>IF(D124=0,"-",IF('Input-Accounts'!$E124&lt;&gt;0,'Input-Accounts'!$E124,'Input-Accounts'!$F124))</f>
        <v>INT_DISTPT_SUBTOTAL</v>
      </c>
      <c r="G124" s="10">
        <f>IF($D124=0,0,$D124*
IFERROR(INDEX(G$337:G$373,MATCH($F124,$B$337:$B$373,0))/INDEX($D$337:$D$373,MATCH($F124,$B$337:$B$373,0)),
INDEX('Input-Func_Class'!D$9:D$21,MATCH($F124,'Input-Func_Class'!$B$9:$B$21,0)))
)</f>
        <v>6030.3126461489528</v>
      </c>
      <c r="H124" s="10">
        <f>IF($D124=0,0,$D124*
IFERROR(INDEX(H$337:H$373,MATCH($F124,$B$337:$B$373,0))/INDEX($D$337:$D$373,MATCH($F124,$B$337:$B$373,0)),
INDEX('Input-Func_Class'!E$9:E$21,MATCH($F124,'Input-Func_Class'!$B$9:$B$21,0)))
)</f>
        <v>3436.9773538510476</v>
      </c>
      <c r="I124" s="10">
        <f>IF($D124=0,0,$D124*
IFERROR(INDEX(I$337:I$373,MATCH($F124,$B$337:$B$373,0))/INDEX($D$337:$D$373,MATCH($F124,$B$337:$B$373,0)),
INDEX('Input-Func_Class'!F$9:F$21,MATCH($F124,'Input-Func_Class'!$B$9:$B$21,0)))
)</f>
        <v>0</v>
      </c>
      <c r="J124" s="10">
        <f>IF($D124=0,0,$D124*
IFERROR(INDEX(J$337:J$373,MATCH($F124,$B$337:$B$373,0))/INDEX($D$337:$D$373,MATCH($F124,$B$337:$B$373,0)),
INDEX('Input-Func_Class'!G$9:G$21,MATCH($F124,'Input-Func_Class'!$B$9:$B$21,0)))
)</f>
        <v>0</v>
      </c>
      <c r="K124" s="10">
        <f>IF($D124=0,0,$D124*
IFERROR(INDEX(K$337:K$373,MATCH($F124,$B$337:$B$373,0))/INDEX($D$337:$D$373,MATCH($F124,$B$337:$B$373,0)),
INDEX('Input-Func_Class'!H$9:H$21,MATCH($F124,'Input-Func_Class'!$B$9:$B$21,0)))
)</f>
        <v>0</v>
      </c>
      <c r="L124" s="10">
        <f>IF($D124=0,0,$D124*
IFERROR(INDEX(L$337:L$373,MATCH($F124,$B$337:$B$373,0))/INDEX($D$337:$D$373,MATCH($F124,$B$337:$B$373,0)),
INDEX('Input-Func_Class'!I$9:I$21,MATCH($F124,'Input-Func_Class'!$B$9:$B$21,0)))
)</f>
        <v>0</v>
      </c>
      <c r="M124" s="10">
        <f>IF($D124=0,0,$D124*
IFERROR(INDEX(M$337:M$373,MATCH($F124,$B$337:$B$373,0))/INDEX($D$337:$D$373,MATCH($F124,$B$337:$B$373,0)),
INDEX('Input-Func_Class'!J$9:J$21,MATCH($F124,'Input-Func_Class'!$B$9:$B$21,0)))
)</f>
        <v>0</v>
      </c>
      <c r="N124" s="10">
        <f>IF($D124=0,0,$D124*
IFERROR(INDEX(N$337:N$373,MATCH($F124,$B$337:$B$373,0))/INDEX($D$337:$D$373,MATCH($F124,$B$337:$B$373,0)),
INDEX('Input-Func_Class'!K$9:K$21,MATCH($F124,'Input-Func_Class'!$B$9:$B$21,0)))
)</f>
        <v>0</v>
      </c>
      <c r="O124" s="10">
        <f>IF($D124=0,0,$D124*
IFERROR(INDEX(O$337:O$373,MATCH($F124,$B$337:$B$373,0))/INDEX($D$337:$D$373,MATCH($F124,$B$337:$B$373,0)),
INDEX('Input-Func_Class'!L$9:L$21,MATCH($F124,'Input-Func_Class'!$B$9:$B$21,0)))
)</f>
        <v>0</v>
      </c>
      <c r="P124" s="10">
        <f>IF($D124=0,0,$D124*
IFERROR(INDEX(P$337:P$373,MATCH($F124,$B$337:$B$373,0))/INDEX($D$337:$D$373,MATCH($F124,$B$337:$B$373,0)),
INDEX('Input-Func_Class'!M$9:M$21,MATCH($F124,'Input-Func_Class'!$B$9:$B$21,0)))
)</f>
        <v>0</v>
      </c>
      <c r="Q124" s="10">
        <f>IF($D124=0,0,$D124*
IFERROR(INDEX(Q$337:Q$373,MATCH($F124,$B$337:$B$373,0))/INDEX($D$337:$D$373,MATCH($F124,$B$337:$B$373,0)),
INDEX('Input-Func_Class'!N$9:N$21,MATCH($F124,'Input-Func_Class'!$B$9:$B$21,0)))
)</f>
        <v>0</v>
      </c>
      <c r="R124" s="10">
        <f>IF($D124=0,0,$D124*
IFERROR(INDEX(R$337:R$373,MATCH($F124,$B$337:$B$373,0))/INDEX($D$337:$D$373,MATCH($F124,$B$337:$B$373,0)),
INDEX('Input-Func_Class'!O$9:O$21,MATCH($F124,'Input-Func_Class'!$B$9:$B$21,0)))
)</f>
        <v>0</v>
      </c>
    </row>
    <row r="125" spans="1:18" outlineLevel="1">
      <c r="A125" s="31">
        <f>IF(ISBLANK('Input-Accounts'!A125),"",'Input-Accounts'!A125)</f>
        <v>112</v>
      </c>
      <c r="B125" s="53" t="str">
        <f>IF(ISBLANK('Input-Accounts'!B125),"",'Input-Accounts'!B125)</f>
        <v>OFFICE FURN &amp; EQUIP-INFO SYSTEMS</v>
      </c>
      <c r="C125" s="31">
        <f>IF(ISBLANK('Input-Accounts'!C125),"",'Input-Accounts'!C125)</f>
        <v>391.12</v>
      </c>
      <c r="D125" s="10">
        <f>'Input-Accounts'!$D125</f>
        <v>-14070.47</v>
      </c>
      <c r="E125" s="10">
        <f t="shared" si="43"/>
        <v>0</v>
      </c>
      <c r="F125" s="3" t="str">
        <f>IF(D125=0,"-",IF('Input-Accounts'!$E125&lt;&gt;0,'Input-Accounts'!$E125,'Input-Accounts'!$F125))</f>
        <v>INT_DISTPT_SUBTOTAL</v>
      </c>
      <c r="G125" s="10">
        <f>IF($D125=0,0,$D125*
IFERROR(INDEX(G$337:G$373,MATCH($F125,$B$337:$B$373,0))/INDEX($D$337:$D$373,MATCH($F125,$B$337:$B$373,0)),
INDEX('Input-Func_Class'!D$9:D$21,MATCH($F125,'Input-Func_Class'!$B$9:$B$21,0)))
)</f>
        <v>-8962.3676023718981</v>
      </c>
      <c r="H125" s="10">
        <f>IF($D125=0,0,$D125*
IFERROR(INDEX(H$337:H$373,MATCH($F125,$B$337:$B$373,0))/INDEX($D$337:$D$373,MATCH($F125,$B$337:$B$373,0)),
INDEX('Input-Func_Class'!E$9:E$21,MATCH($F125,'Input-Func_Class'!$B$9:$B$21,0)))
)</f>
        <v>-5108.1023976281003</v>
      </c>
      <c r="I125" s="10">
        <f>IF($D125=0,0,$D125*
IFERROR(INDEX(I$337:I$373,MATCH($F125,$B$337:$B$373,0))/INDEX($D$337:$D$373,MATCH($F125,$B$337:$B$373,0)),
INDEX('Input-Func_Class'!F$9:F$21,MATCH($F125,'Input-Func_Class'!$B$9:$B$21,0)))
)</f>
        <v>0</v>
      </c>
      <c r="J125" s="10">
        <f>IF($D125=0,0,$D125*
IFERROR(INDEX(J$337:J$373,MATCH($F125,$B$337:$B$373,0))/INDEX($D$337:$D$373,MATCH($F125,$B$337:$B$373,0)),
INDEX('Input-Func_Class'!G$9:G$21,MATCH($F125,'Input-Func_Class'!$B$9:$B$21,0)))
)</f>
        <v>0</v>
      </c>
      <c r="K125" s="10">
        <f>IF($D125=0,0,$D125*
IFERROR(INDEX(K$337:K$373,MATCH($F125,$B$337:$B$373,0))/INDEX($D$337:$D$373,MATCH($F125,$B$337:$B$373,0)),
INDEX('Input-Func_Class'!H$9:H$21,MATCH($F125,'Input-Func_Class'!$B$9:$B$21,0)))
)</f>
        <v>0</v>
      </c>
      <c r="L125" s="10">
        <f>IF($D125=0,0,$D125*
IFERROR(INDEX(L$337:L$373,MATCH($F125,$B$337:$B$373,0))/INDEX($D$337:$D$373,MATCH($F125,$B$337:$B$373,0)),
INDEX('Input-Func_Class'!I$9:I$21,MATCH($F125,'Input-Func_Class'!$B$9:$B$21,0)))
)</f>
        <v>0</v>
      </c>
      <c r="M125" s="10">
        <f>IF($D125=0,0,$D125*
IFERROR(INDEX(M$337:M$373,MATCH($F125,$B$337:$B$373,0))/INDEX($D$337:$D$373,MATCH($F125,$B$337:$B$373,0)),
INDEX('Input-Func_Class'!J$9:J$21,MATCH($F125,'Input-Func_Class'!$B$9:$B$21,0)))
)</f>
        <v>0</v>
      </c>
      <c r="N125" s="10">
        <f>IF($D125=0,0,$D125*
IFERROR(INDEX(N$337:N$373,MATCH($F125,$B$337:$B$373,0))/INDEX($D$337:$D$373,MATCH($F125,$B$337:$B$373,0)),
INDEX('Input-Func_Class'!K$9:K$21,MATCH($F125,'Input-Func_Class'!$B$9:$B$21,0)))
)</f>
        <v>0</v>
      </c>
      <c r="O125" s="10">
        <f>IF($D125=0,0,$D125*
IFERROR(INDEX(O$337:O$373,MATCH($F125,$B$337:$B$373,0))/INDEX($D$337:$D$373,MATCH($F125,$B$337:$B$373,0)),
INDEX('Input-Func_Class'!L$9:L$21,MATCH($F125,'Input-Func_Class'!$B$9:$B$21,0)))
)</f>
        <v>0</v>
      </c>
      <c r="P125" s="10">
        <f>IF($D125=0,0,$D125*
IFERROR(INDEX(P$337:P$373,MATCH($F125,$B$337:$B$373,0))/INDEX($D$337:$D$373,MATCH($F125,$B$337:$B$373,0)),
INDEX('Input-Func_Class'!M$9:M$21,MATCH($F125,'Input-Func_Class'!$B$9:$B$21,0)))
)</f>
        <v>0</v>
      </c>
      <c r="Q125" s="10">
        <f>IF($D125=0,0,$D125*
IFERROR(INDEX(Q$337:Q$373,MATCH($F125,$B$337:$B$373,0))/INDEX($D$337:$D$373,MATCH($F125,$B$337:$B$373,0)),
INDEX('Input-Func_Class'!N$9:N$21,MATCH($F125,'Input-Func_Class'!$B$9:$B$21,0)))
)</f>
        <v>0</v>
      </c>
      <c r="R125" s="10">
        <f>IF($D125=0,0,$D125*
IFERROR(INDEX(R$337:R$373,MATCH($F125,$B$337:$B$373,0))/INDEX($D$337:$D$373,MATCH($F125,$B$337:$B$373,0)),
INDEX('Input-Func_Class'!O$9:O$21,MATCH($F125,'Input-Func_Class'!$B$9:$B$21,0)))
)</f>
        <v>0</v>
      </c>
    </row>
    <row r="126" spans="1:18" outlineLevel="1">
      <c r="A126" s="31">
        <f>IF(ISBLANK('Input-Accounts'!A126),"",'Input-Accounts'!A126)</f>
        <v>113</v>
      </c>
      <c r="B126" s="53" t="str">
        <f>IF(ISBLANK('Input-Accounts'!B126),"",'Input-Accounts'!B126)</f>
        <v>TRANS EQUIP-TRAILERS OVER $1,000</v>
      </c>
      <c r="C126" s="31">
        <f>IF(ISBLANK('Input-Accounts'!C126),"",'Input-Accounts'!C126)</f>
        <v>392.2</v>
      </c>
      <c r="D126" s="10">
        <f>'Input-Accounts'!$D126</f>
        <v>-17809.359999999961</v>
      </c>
      <c r="E126" s="10">
        <f t="shared" si="43"/>
        <v>0</v>
      </c>
      <c r="F126" s="3" t="str">
        <f>IF(D126=0,"-",IF('Input-Accounts'!$E126&lt;&gt;0,'Input-Accounts'!$E126,'Input-Accounts'!$F126))</f>
        <v>INT_DISTPT_SUBTOTAL</v>
      </c>
      <c r="G126" s="10">
        <f>IF($D126=0,0,$D126*
IFERROR(INDEX(G$337:G$373,MATCH($F126,$B$337:$B$373,0))/INDEX($D$337:$D$373,MATCH($F126,$B$337:$B$373,0)),
INDEX('Input-Func_Class'!D$9:D$21,MATCH($F126,'Input-Func_Class'!$B$9:$B$21,0)))
)</f>
        <v>-11343.901879821899</v>
      </c>
      <c r="H126" s="10">
        <f>IF($D126=0,0,$D126*
IFERROR(INDEX(H$337:H$373,MATCH($F126,$B$337:$B$373,0))/INDEX($D$337:$D$373,MATCH($F126,$B$337:$B$373,0)),
INDEX('Input-Func_Class'!E$9:E$21,MATCH($F126,'Input-Func_Class'!$B$9:$B$21,0)))
)</f>
        <v>-6465.4581201780602</v>
      </c>
      <c r="I126" s="10">
        <f>IF($D126=0,0,$D126*
IFERROR(INDEX(I$337:I$373,MATCH($F126,$B$337:$B$373,0))/INDEX($D$337:$D$373,MATCH($F126,$B$337:$B$373,0)),
INDEX('Input-Func_Class'!F$9:F$21,MATCH($F126,'Input-Func_Class'!$B$9:$B$21,0)))
)</f>
        <v>0</v>
      </c>
      <c r="J126" s="10">
        <f>IF($D126=0,0,$D126*
IFERROR(INDEX(J$337:J$373,MATCH($F126,$B$337:$B$373,0))/INDEX($D$337:$D$373,MATCH($F126,$B$337:$B$373,0)),
INDEX('Input-Func_Class'!G$9:G$21,MATCH($F126,'Input-Func_Class'!$B$9:$B$21,0)))
)</f>
        <v>0</v>
      </c>
      <c r="K126" s="10">
        <f>IF($D126=0,0,$D126*
IFERROR(INDEX(K$337:K$373,MATCH($F126,$B$337:$B$373,0))/INDEX($D$337:$D$373,MATCH($F126,$B$337:$B$373,0)),
INDEX('Input-Func_Class'!H$9:H$21,MATCH($F126,'Input-Func_Class'!$B$9:$B$21,0)))
)</f>
        <v>0</v>
      </c>
      <c r="L126" s="10">
        <f>IF($D126=0,0,$D126*
IFERROR(INDEX(L$337:L$373,MATCH($F126,$B$337:$B$373,0))/INDEX($D$337:$D$373,MATCH($F126,$B$337:$B$373,0)),
INDEX('Input-Func_Class'!I$9:I$21,MATCH($F126,'Input-Func_Class'!$B$9:$B$21,0)))
)</f>
        <v>0</v>
      </c>
      <c r="M126" s="10">
        <f>IF($D126=0,0,$D126*
IFERROR(INDEX(M$337:M$373,MATCH($F126,$B$337:$B$373,0))/INDEX($D$337:$D$373,MATCH($F126,$B$337:$B$373,0)),
INDEX('Input-Func_Class'!J$9:J$21,MATCH($F126,'Input-Func_Class'!$B$9:$B$21,0)))
)</f>
        <v>0</v>
      </c>
      <c r="N126" s="10">
        <f>IF($D126=0,0,$D126*
IFERROR(INDEX(N$337:N$373,MATCH($F126,$B$337:$B$373,0))/INDEX($D$337:$D$373,MATCH($F126,$B$337:$B$373,0)),
INDEX('Input-Func_Class'!K$9:K$21,MATCH($F126,'Input-Func_Class'!$B$9:$B$21,0)))
)</f>
        <v>0</v>
      </c>
      <c r="O126" s="10">
        <f>IF($D126=0,0,$D126*
IFERROR(INDEX(O$337:O$373,MATCH($F126,$B$337:$B$373,0))/INDEX($D$337:$D$373,MATCH($F126,$B$337:$B$373,0)),
INDEX('Input-Func_Class'!L$9:L$21,MATCH($F126,'Input-Func_Class'!$B$9:$B$21,0)))
)</f>
        <v>0</v>
      </c>
      <c r="P126" s="10">
        <f>IF($D126=0,0,$D126*
IFERROR(INDEX(P$337:P$373,MATCH($F126,$B$337:$B$373,0))/INDEX($D$337:$D$373,MATCH($F126,$B$337:$B$373,0)),
INDEX('Input-Func_Class'!M$9:M$21,MATCH($F126,'Input-Func_Class'!$B$9:$B$21,0)))
)</f>
        <v>0</v>
      </c>
      <c r="Q126" s="10">
        <f>IF($D126=0,0,$D126*
IFERROR(INDEX(Q$337:Q$373,MATCH($F126,$B$337:$B$373,0))/INDEX($D$337:$D$373,MATCH($F126,$B$337:$B$373,0)),
INDEX('Input-Func_Class'!N$9:N$21,MATCH($F126,'Input-Func_Class'!$B$9:$B$21,0)))
)</f>
        <v>0</v>
      </c>
      <c r="R126" s="10">
        <f>IF($D126=0,0,$D126*
IFERROR(INDEX(R$337:R$373,MATCH($F126,$B$337:$B$373,0))/INDEX($D$337:$D$373,MATCH($F126,$B$337:$B$373,0)),
INDEX('Input-Func_Class'!O$9:O$21,MATCH($F126,'Input-Func_Class'!$B$9:$B$21,0)))
)</f>
        <v>0</v>
      </c>
    </row>
    <row r="127" spans="1:18" outlineLevel="1">
      <c r="A127" s="31">
        <f>IF(ISBLANK('Input-Accounts'!A127),"",'Input-Accounts'!A127)</f>
        <v>114</v>
      </c>
      <c r="B127" s="53" t="str">
        <f>IF(ISBLANK('Input-Accounts'!B127),"",'Input-Accounts'!B127)</f>
        <v>TRANS EQUIP-TRAILERS $1,000 or LESS</v>
      </c>
      <c r="C127" s="31">
        <f>IF(ISBLANK('Input-Accounts'!C127),"",'Input-Accounts'!C127)</f>
        <v>392.21</v>
      </c>
      <c r="D127" s="10">
        <f>'Input-Accounts'!$D127</f>
        <v>-45042.01</v>
      </c>
      <c r="E127" s="10">
        <f t="shared" si="43"/>
        <v>0</v>
      </c>
      <c r="F127" s="3" t="str">
        <f>IF(D127=0,"-",IF('Input-Accounts'!$E127&lt;&gt;0,'Input-Accounts'!$E127,'Input-Accounts'!$F127))</f>
        <v>INT_DISTPT_SUBTOTAL</v>
      </c>
      <c r="G127" s="10">
        <f>IF($D127=0,0,$D127*
IFERROR(INDEX(G$337:G$373,MATCH($F127,$B$337:$B$373,0))/INDEX($D$337:$D$373,MATCH($F127,$B$337:$B$373,0)),
INDEX('Input-Func_Class'!D$9:D$21,MATCH($F127,'Input-Func_Class'!$B$9:$B$21,0)))
)</f>
        <v>-28690.090037483544</v>
      </c>
      <c r="H127" s="10">
        <f>IF($D127=0,0,$D127*
IFERROR(INDEX(H$337:H$373,MATCH($F127,$B$337:$B$373,0))/INDEX($D$337:$D$373,MATCH($F127,$B$337:$B$373,0)),
INDEX('Input-Func_Class'!E$9:E$21,MATCH($F127,'Input-Func_Class'!$B$9:$B$21,0)))
)</f>
        <v>-16351.919962516455</v>
      </c>
      <c r="I127" s="10">
        <f>IF($D127=0,0,$D127*
IFERROR(INDEX(I$337:I$373,MATCH($F127,$B$337:$B$373,0))/INDEX($D$337:$D$373,MATCH($F127,$B$337:$B$373,0)),
INDEX('Input-Func_Class'!F$9:F$21,MATCH($F127,'Input-Func_Class'!$B$9:$B$21,0)))
)</f>
        <v>0</v>
      </c>
      <c r="J127" s="10">
        <f>IF($D127=0,0,$D127*
IFERROR(INDEX(J$337:J$373,MATCH($F127,$B$337:$B$373,0))/INDEX($D$337:$D$373,MATCH($F127,$B$337:$B$373,0)),
INDEX('Input-Func_Class'!G$9:G$21,MATCH($F127,'Input-Func_Class'!$B$9:$B$21,0)))
)</f>
        <v>0</v>
      </c>
      <c r="K127" s="10">
        <f>IF($D127=0,0,$D127*
IFERROR(INDEX(K$337:K$373,MATCH($F127,$B$337:$B$373,0))/INDEX($D$337:$D$373,MATCH($F127,$B$337:$B$373,0)),
INDEX('Input-Func_Class'!H$9:H$21,MATCH($F127,'Input-Func_Class'!$B$9:$B$21,0)))
)</f>
        <v>0</v>
      </c>
      <c r="L127" s="10">
        <f>IF($D127=0,0,$D127*
IFERROR(INDEX(L$337:L$373,MATCH($F127,$B$337:$B$373,0))/INDEX($D$337:$D$373,MATCH($F127,$B$337:$B$373,0)),
INDEX('Input-Func_Class'!I$9:I$21,MATCH($F127,'Input-Func_Class'!$B$9:$B$21,0)))
)</f>
        <v>0</v>
      </c>
      <c r="M127" s="10">
        <f>IF($D127=0,0,$D127*
IFERROR(INDEX(M$337:M$373,MATCH($F127,$B$337:$B$373,0))/INDEX($D$337:$D$373,MATCH($F127,$B$337:$B$373,0)),
INDEX('Input-Func_Class'!J$9:J$21,MATCH($F127,'Input-Func_Class'!$B$9:$B$21,0)))
)</f>
        <v>0</v>
      </c>
      <c r="N127" s="10">
        <f>IF($D127=0,0,$D127*
IFERROR(INDEX(N$337:N$373,MATCH($F127,$B$337:$B$373,0))/INDEX($D$337:$D$373,MATCH($F127,$B$337:$B$373,0)),
INDEX('Input-Func_Class'!K$9:K$21,MATCH($F127,'Input-Func_Class'!$B$9:$B$21,0)))
)</f>
        <v>0</v>
      </c>
      <c r="O127" s="10">
        <f>IF($D127=0,0,$D127*
IFERROR(INDEX(O$337:O$373,MATCH($F127,$B$337:$B$373,0))/INDEX($D$337:$D$373,MATCH($F127,$B$337:$B$373,0)),
INDEX('Input-Func_Class'!L$9:L$21,MATCH($F127,'Input-Func_Class'!$B$9:$B$21,0)))
)</f>
        <v>0</v>
      </c>
      <c r="P127" s="10">
        <f>IF($D127=0,0,$D127*
IFERROR(INDEX(P$337:P$373,MATCH($F127,$B$337:$B$373,0))/INDEX($D$337:$D$373,MATCH($F127,$B$337:$B$373,0)),
INDEX('Input-Func_Class'!M$9:M$21,MATCH($F127,'Input-Func_Class'!$B$9:$B$21,0)))
)</f>
        <v>0</v>
      </c>
      <c r="Q127" s="10">
        <f>IF($D127=0,0,$D127*
IFERROR(INDEX(Q$337:Q$373,MATCH($F127,$B$337:$B$373,0))/INDEX($D$337:$D$373,MATCH($F127,$B$337:$B$373,0)),
INDEX('Input-Func_Class'!N$9:N$21,MATCH($F127,'Input-Func_Class'!$B$9:$B$21,0)))
)</f>
        <v>0</v>
      </c>
      <c r="R127" s="10">
        <f>IF($D127=0,0,$D127*
IFERROR(INDEX(R$337:R$373,MATCH($F127,$B$337:$B$373,0))/INDEX($D$337:$D$373,MATCH($F127,$B$337:$B$373,0)),
INDEX('Input-Func_Class'!O$9:O$21,MATCH($F127,'Input-Func_Class'!$B$9:$B$21,0)))
)</f>
        <v>0</v>
      </c>
    </row>
    <row r="128" spans="1:18" outlineLevel="1">
      <c r="A128" s="31">
        <f>IF(ISBLANK('Input-Accounts'!A128),"",'Input-Accounts'!A128)</f>
        <v>115</v>
      </c>
      <c r="B128" s="53" t="str">
        <f>IF(ISBLANK('Input-Accounts'!B128),"",'Input-Accounts'!B128)</f>
        <v>STORES EQUIPMENT</v>
      </c>
      <c r="C128" s="31">
        <f>IF(ISBLANK('Input-Accounts'!C128),"",'Input-Accounts'!C128)</f>
        <v>393</v>
      </c>
      <c r="D128" s="10">
        <f>'Input-Accounts'!$D128</f>
        <v>0</v>
      </c>
      <c r="E128" s="10">
        <f t="shared" si="43"/>
        <v>0</v>
      </c>
      <c r="F128" s="3" t="str">
        <f>IF(D128=0,"-",IF('Input-Accounts'!$E128&lt;&gt;0,'Input-Accounts'!$E128,'Input-Accounts'!$F128))</f>
        <v>-</v>
      </c>
      <c r="G128" s="10">
        <f>IF($D128=0,0,$D128*
IFERROR(INDEX(G$337:G$373,MATCH($F128,$B$337:$B$373,0))/INDEX($D$337:$D$373,MATCH($F128,$B$337:$B$373,0)),
INDEX('Input-Func_Class'!D$9:D$21,MATCH($F128,'Input-Func_Class'!$B$9:$B$21,0)))
)</f>
        <v>0</v>
      </c>
      <c r="H128" s="10">
        <f>IF($D128=0,0,$D128*
IFERROR(INDEX(H$337:H$373,MATCH($F128,$B$337:$B$373,0))/INDEX($D$337:$D$373,MATCH($F128,$B$337:$B$373,0)),
INDEX('Input-Func_Class'!E$9:E$21,MATCH($F128,'Input-Func_Class'!$B$9:$B$21,0)))
)</f>
        <v>0</v>
      </c>
      <c r="I128" s="10">
        <f>IF($D128=0,0,$D128*
IFERROR(INDEX(I$337:I$373,MATCH($F128,$B$337:$B$373,0))/INDEX($D$337:$D$373,MATCH($F128,$B$337:$B$373,0)),
INDEX('Input-Func_Class'!F$9:F$21,MATCH($F128,'Input-Func_Class'!$B$9:$B$21,0)))
)</f>
        <v>0</v>
      </c>
      <c r="J128" s="10">
        <f>IF($D128=0,0,$D128*
IFERROR(INDEX(J$337:J$373,MATCH($F128,$B$337:$B$373,0))/INDEX($D$337:$D$373,MATCH($F128,$B$337:$B$373,0)),
INDEX('Input-Func_Class'!G$9:G$21,MATCH($F128,'Input-Func_Class'!$B$9:$B$21,0)))
)</f>
        <v>0</v>
      </c>
      <c r="K128" s="10">
        <f>IF($D128=0,0,$D128*
IFERROR(INDEX(K$337:K$373,MATCH($F128,$B$337:$B$373,0))/INDEX($D$337:$D$373,MATCH($F128,$B$337:$B$373,0)),
INDEX('Input-Func_Class'!H$9:H$21,MATCH($F128,'Input-Func_Class'!$B$9:$B$21,0)))
)</f>
        <v>0</v>
      </c>
      <c r="L128" s="10">
        <f>IF($D128=0,0,$D128*
IFERROR(INDEX(L$337:L$373,MATCH($F128,$B$337:$B$373,0))/INDEX($D$337:$D$373,MATCH($F128,$B$337:$B$373,0)),
INDEX('Input-Func_Class'!I$9:I$21,MATCH($F128,'Input-Func_Class'!$B$9:$B$21,0)))
)</f>
        <v>0</v>
      </c>
      <c r="M128" s="10">
        <f>IF($D128=0,0,$D128*
IFERROR(INDEX(M$337:M$373,MATCH($F128,$B$337:$B$373,0))/INDEX($D$337:$D$373,MATCH($F128,$B$337:$B$373,0)),
INDEX('Input-Func_Class'!J$9:J$21,MATCH($F128,'Input-Func_Class'!$B$9:$B$21,0)))
)</f>
        <v>0</v>
      </c>
      <c r="N128" s="10">
        <f>IF($D128=0,0,$D128*
IFERROR(INDEX(N$337:N$373,MATCH($F128,$B$337:$B$373,0))/INDEX($D$337:$D$373,MATCH($F128,$B$337:$B$373,0)),
INDEX('Input-Func_Class'!K$9:K$21,MATCH($F128,'Input-Func_Class'!$B$9:$B$21,0)))
)</f>
        <v>0</v>
      </c>
      <c r="O128" s="10">
        <f>IF($D128=0,0,$D128*
IFERROR(INDEX(O$337:O$373,MATCH($F128,$B$337:$B$373,0))/INDEX($D$337:$D$373,MATCH($F128,$B$337:$B$373,0)),
INDEX('Input-Func_Class'!L$9:L$21,MATCH($F128,'Input-Func_Class'!$B$9:$B$21,0)))
)</f>
        <v>0</v>
      </c>
      <c r="P128" s="10">
        <f>IF($D128=0,0,$D128*
IFERROR(INDEX(P$337:P$373,MATCH($F128,$B$337:$B$373,0))/INDEX($D$337:$D$373,MATCH($F128,$B$337:$B$373,0)),
INDEX('Input-Func_Class'!M$9:M$21,MATCH($F128,'Input-Func_Class'!$B$9:$B$21,0)))
)</f>
        <v>0</v>
      </c>
      <c r="Q128" s="10">
        <f>IF($D128=0,0,$D128*
IFERROR(INDEX(Q$337:Q$373,MATCH($F128,$B$337:$B$373,0))/INDEX($D$337:$D$373,MATCH($F128,$B$337:$B$373,0)),
INDEX('Input-Func_Class'!N$9:N$21,MATCH($F128,'Input-Func_Class'!$B$9:$B$21,0)))
)</f>
        <v>0</v>
      </c>
      <c r="R128" s="10">
        <f>IF($D128=0,0,$D128*
IFERROR(INDEX(R$337:R$373,MATCH($F128,$B$337:$B$373,0))/INDEX($D$337:$D$373,MATCH($F128,$B$337:$B$373,0)),
INDEX('Input-Func_Class'!O$9:O$21,MATCH($F128,'Input-Func_Class'!$B$9:$B$21,0)))
)</f>
        <v>0</v>
      </c>
    </row>
    <row r="129" spans="1:18" outlineLevel="1">
      <c r="A129" s="31">
        <f>IF(ISBLANK('Input-Accounts'!A129),"",'Input-Accounts'!A129)</f>
        <v>116</v>
      </c>
      <c r="B129" s="53" t="str">
        <f>IF(ISBLANK('Input-Accounts'!B129),"",'Input-Accounts'!B129)</f>
        <v xml:space="preserve">TOOLS,SHOP, &amp; GAR EQ-GARAGE &amp; SERV </v>
      </c>
      <c r="C129" s="31">
        <f>IF(ISBLANK('Input-Accounts'!C129),"",'Input-Accounts'!C129)</f>
        <v>394.1</v>
      </c>
      <c r="D129" s="10">
        <f>'Input-Accounts'!$D129</f>
        <v>-4652.0700000000006</v>
      </c>
      <c r="E129" s="10">
        <f t="shared" si="43"/>
        <v>0</v>
      </c>
      <c r="F129" s="3" t="str">
        <f>IF(D129=0,"-",IF('Input-Accounts'!$E129&lt;&gt;0,'Input-Accounts'!$E129,'Input-Accounts'!$F129))</f>
        <v>INT_DISTPT_SUBTOTAL</v>
      </c>
      <c r="G129" s="10">
        <f>IF($D129=0,0,$D129*
IFERROR(INDEX(G$337:G$373,MATCH($F129,$B$337:$B$373,0))/INDEX($D$337:$D$373,MATCH($F129,$B$337:$B$373,0)),
INDEX('Input-Func_Class'!D$9:D$21,MATCH($F129,'Input-Func_Class'!$B$9:$B$21,0)))
)</f>
        <v>-2963.1960731920285</v>
      </c>
      <c r="H129" s="10">
        <f>IF($D129=0,0,$D129*
IFERROR(INDEX(H$337:H$373,MATCH($F129,$B$337:$B$373,0))/INDEX($D$337:$D$373,MATCH($F129,$B$337:$B$373,0)),
INDEX('Input-Func_Class'!E$9:E$21,MATCH($F129,'Input-Func_Class'!$B$9:$B$21,0)))
)</f>
        <v>-1688.8739268079717</v>
      </c>
      <c r="I129" s="10">
        <f>IF($D129=0,0,$D129*
IFERROR(INDEX(I$337:I$373,MATCH($F129,$B$337:$B$373,0))/INDEX($D$337:$D$373,MATCH($F129,$B$337:$B$373,0)),
INDEX('Input-Func_Class'!F$9:F$21,MATCH($F129,'Input-Func_Class'!$B$9:$B$21,0)))
)</f>
        <v>0</v>
      </c>
      <c r="J129" s="10">
        <f>IF($D129=0,0,$D129*
IFERROR(INDEX(J$337:J$373,MATCH($F129,$B$337:$B$373,0))/INDEX($D$337:$D$373,MATCH($F129,$B$337:$B$373,0)),
INDEX('Input-Func_Class'!G$9:G$21,MATCH($F129,'Input-Func_Class'!$B$9:$B$21,0)))
)</f>
        <v>0</v>
      </c>
      <c r="K129" s="10">
        <f>IF($D129=0,0,$D129*
IFERROR(INDEX(K$337:K$373,MATCH($F129,$B$337:$B$373,0))/INDEX($D$337:$D$373,MATCH($F129,$B$337:$B$373,0)),
INDEX('Input-Func_Class'!H$9:H$21,MATCH($F129,'Input-Func_Class'!$B$9:$B$21,0)))
)</f>
        <v>0</v>
      </c>
      <c r="L129" s="10">
        <f>IF($D129=0,0,$D129*
IFERROR(INDEX(L$337:L$373,MATCH($F129,$B$337:$B$373,0))/INDEX($D$337:$D$373,MATCH($F129,$B$337:$B$373,0)),
INDEX('Input-Func_Class'!I$9:I$21,MATCH($F129,'Input-Func_Class'!$B$9:$B$21,0)))
)</f>
        <v>0</v>
      </c>
      <c r="M129" s="10">
        <f>IF($D129=0,0,$D129*
IFERROR(INDEX(M$337:M$373,MATCH($F129,$B$337:$B$373,0))/INDEX($D$337:$D$373,MATCH($F129,$B$337:$B$373,0)),
INDEX('Input-Func_Class'!J$9:J$21,MATCH($F129,'Input-Func_Class'!$B$9:$B$21,0)))
)</f>
        <v>0</v>
      </c>
      <c r="N129" s="10">
        <f>IF($D129=0,0,$D129*
IFERROR(INDEX(N$337:N$373,MATCH($F129,$B$337:$B$373,0))/INDEX($D$337:$D$373,MATCH($F129,$B$337:$B$373,0)),
INDEX('Input-Func_Class'!K$9:K$21,MATCH($F129,'Input-Func_Class'!$B$9:$B$21,0)))
)</f>
        <v>0</v>
      </c>
      <c r="O129" s="10">
        <f>IF($D129=0,0,$D129*
IFERROR(INDEX(O$337:O$373,MATCH($F129,$B$337:$B$373,0))/INDEX($D$337:$D$373,MATCH($F129,$B$337:$B$373,0)),
INDEX('Input-Func_Class'!L$9:L$21,MATCH($F129,'Input-Func_Class'!$B$9:$B$21,0)))
)</f>
        <v>0</v>
      </c>
      <c r="P129" s="10">
        <f>IF($D129=0,0,$D129*
IFERROR(INDEX(P$337:P$373,MATCH($F129,$B$337:$B$373,0))/INDEX($D$337:$D$373,MATCH($F129,$B$337:$B$373,0)),
INDEX('Input-Func_Class'!M$9:M$21,MATCH($F129,'Input-Func_Class'!$B$9:$B$21,0)))
)</f>
        <v>0</v>
      </c>
      <c r="Q129" s="10">
        <f>IF($D129=0,0,$D129*
IFERROR(INDEX(Q$337:Q$373,MATCH($F129,$B$337:$B$373,0))/INDEX($D$337:$D$373,MATCH($F129,$B$337:$B$373,0)),
INDEX('Input-Func_Class'!N$9:N$21,MATCH($F129,'Input-Func_Class'!$B$9:$B$21,0)))
)</f>
        <v>0</v>
      </c>
      <c r="R129" s="10">
        <f>IF($D129=0,0,$D129*
IFERROR(INDEX(R$337:R$373,MATCH($F129,$B$337:$B$373,0))/INDEX($D$337:$D$373,MATCH($F129,$B$337:$B$373,0)),
INDEX('Input-Func_Class'!O$9:O$21,MATCH($F129,'Input-Func_Class'!$B$9:$B$21,0)))
)</f>
        <v>0</v>
      </c>
    </row>
    <row r="130" spans="1:18" outlineLevel="1">
      <c r="A130" s="31">
        <f>IF(ISBLANK('Input-Accounts'!A130),"",'Input-Accounts'!A130)</f>
        <v>117</v>
      </c>
      <c r="B130" s="53" t="str">
        <f>IF(ISBLANK('Input-Accounts'!B130),"",'Input-Accounts'!B130)</f>
        <v>TOOLS,SHOP, &amp; GAR EQ-CNG STATIONARY</v>
      </c>
      <c r="C130" s="31">
        <f>IF(ISBLANK('Input-Accounts'!C130),"",'Input-Accounts'!C130)</f>
        <v>394.11</v>
      </c>
      <c r="D130" s="10">
        <f>'Input-Accounts'!$D130</f>
        <v>26071.5</v>
      </c>
      <c r="E130" s="10">
        <f t="shared" ref="E130" si="44">IFERROR(IF(D130="",0,IF(D130=0,0,IF(ABS(D130-SUM($G130:$R130))&lt;Check_Limit,0,1))),1)</f>
        <v>0</v>
      </c>
      <c r="F130" s="3" t="str">
        <f>IF(D130=0,"-",IF('Input-Accounts'!$E130&lt;&gt;0,'Input-Accounts'!$E130,'Input-Accounts'!$F130))</f>
        <v>INT_DISTPT_SUBTOTAL</v>
      </c>
      <c r="G130" s="10">
        <f>IF($D130=0,0,$D130*
IFERROR(INDEX(G$337:G$373,MATCH($F130,$B$337:$B$373,0))/INDEX($D$337:$D$373,MATCH($F130,$B$337:$B$373,0)),
INDEX('Input-Func_Class'!D$9:D$21,MATCH($F130,'Input-Func_Class'!$B$9:$B$21,0)))
)</f>
        <v>16606.578667609465</v>
      </c>
      <c r="H130" s="10">
        <f>IF($D130=0,0,$D130*
IFERROR(INDEX(H$337:H$373,MATCH($F130,$B$337:$B$373,0))/INDEX($D$337:$D$373,MATCH($F130,$B$337:$B$373,0)),
INDEX('Input-Func_Class'!E$9:E$21,MATCH($F130,'Input-Func_Class'!$B$9:$B$21,0)))
)</f>
        <v>9464.9213323905333</v>
      </c>
      <c r="I130" s="10">
        <f>IF($D130=0,0,$D130*
IFERROR(INDEX(I$337:I$373,MATCH($F130,$B$337:$B$373,0))/INDEX($D$337:$D$373,MATCH($F130,$B$337:$B$373,0)),
INDEX('Input-Func_Class'!F$9:F$21,MATCH($F130,'Input-Func_Class'!$B$9:$B$21,0)))
)</f>
        <v>0</v>
      </c>
      <c r="J130" s="10">
        <f>IF($D130=0,0,$D130*
IFERROR(INDEX(J$337:J$373,MATCH($F130,$B$337:$B$373,0))/INDEX($D$337:$D$373,MATCH($F130,$B$337:$B$373,0)),
INDEX('Input-Func_Class'!G$9:G$21,MATCH($F130,'Input-Func_Class'!$B$9:$B$21,0)))
)</f>
        <v>0</v>
      </c>
      <c r="K130" s="10">
        <f>IF($D130=0,0,$D130*
IFERROR(INDEX(K$337:K$373,MATCH($F130,$B$337:$B$373,0))/INDEX($D$337:$D$373,MATCH($F130,$B$337:$B$373,0)),
INDEX('Input-Func_Class'!H$9:H$21,MATCH($F130,'Input-Func_Class'!$B$9:$B$21,0)))
)</f>
        <v>0</v>
      </c>
      <c r="L130" s="10">
        <f>IF($D130=0,0,$D130*
IFERROR(INDEX(L$337:L$373,MATCH($F130,$B$337:$B$373,0))/INDEX($D$337:$D$373,MATCH($F130,$B$337:$B$373,0)),
INDEX('Input-Func_Class'!I$9:I$21,MATCH($F130,'Input-Func_Class'!$B$9:$B$21,0)))
)</f>
        <v>0</v>
      </c>
      <c r="M130" s="10">
        <f>IF($D130=0,0,$D130*
IFERROR(INDEX(M$337:M$373,MATCH($F130,$B$337:$B$373,0))/INDEX($D$337:$D$373,MATCH($F130,$B$337:$B$373,0)),
INDEX('Input-Func_Class'!J$9:J$21,MATCH($F130,'Input-Func_Class'!$B$9:$B$21,0)))
)</f>
        <v>0</v>
      </c>
      <c r="N130" s="10">
        <f>IF($D130=0,0,$D130*
IFERROR(INDEX(N$337:N$373,MATCH($F130,$B$337:$B$373,0))/INDEX($D$337:$D$373,MATCH($F130,$B$337:$B$373,0)),
INDEX('Input-Func_Class'!K$9:K$21,MATCH($F130,'Input-Func_Class'!$B$9:$B$21,0)))
)</f>
        <v>0</v>
      </c>
      <c r="O130" s="10">
        <f>IF($D130=0,0,$D130*
IFERROR(INDEX(O$337:O$373,MATCH($F130,$B$337:$B$373,0))/INDEX($D$337:$D$373,MATCH($F130,$B$337:$B$373,0)),
INDEX('Input-Func_Class'!L$9:L$21,MATCH($F130,'Input-Func_Class'!$B$9:$B$21,0)))
)</f>
        <v>0</v>
      </c>
      <c r="P130" s="10">
        <f>IF($D130=0,0,$D130*
IFERROR(INDEX(P$337:P$373,MATCH($F130,$B$337:$B$373,0))/INDEX($D$337:$D$373,MATCH($F130,$B$337:$B$373,0)),
INDEX('Input-Func_Class'!M$9:M$21,MATCH($F130,'Input-Func_Class'!$B$9:$B$21,0)))
)</f>
        <v>0</v>
      </c>
      <c r="Q130" s="10">
        <f>IF($D130=0,0,$D130*
IFERROR(INDEX(Q$337:Q$373,MATCH($F130,$B$337:$B$373,0))/INDEX($D$337:$D$373,MATCH($F130,$B$337:$B$373,0)),
INDEX('Input-Func_Class'!N$9:N$21,MATCH($F130,'Input-Func_Class'!$B$9:$B$21,0)))
)</f>
        <v>0</v>
      </c>
      <c r="R130" s="10">
        <f>IF($D130=0,0,$D130*
IFERROR(INDEX(R$337:R$373,MATCH($F130,$B$337:$B$373,0))/INDEX($D$337:$D$373,MATCH($F130,$B$337:$B$373,0)),
INDEX('Input-Func_Class'!O$9:O$21,MATCH($F130,'Input-Func_Class'!$B$9:$B$21,0)))
)</f>
        <v>0</v>
      </c>
    </row>
    <row r="131" spans="1:18" outlineLevel="1">
      <c r="A131" s="31">
        <f>IF(ISBLANK('Input-Accounts'!A131),"",'Input-Accounts'!A131)</f>
        <v>118</v>
      </c>
      <c r="B131" s="53" t="str">
        <f>IF(ISBLANK('Input-Accounts'!B131),"",'Input-Accounts'!B131)</f>
        <v>TOOLS,SHOP, &amp; GAR EQ-UND TANK CLEANUP</v>
      </c>
      <c r="C131" s="31">
        <f>IF(ISBLANK('Input-Accounts'!C131),"",'Input-Accounts'!C131)</f>
        <v>394.13</v>
      </c>
      <c r="D131" s="10">
        <f>'Input-Accounts'!$D131</f>
        <v>-23735.35999999999</v>
      </c>
      <c r="E131" s="10">
        <f t="shared" si="43"/>
        <v>0</v>
      </c>
      <c r="F131" s="3" t="str">
        <f>IF(D131=0,"-",IF('Input-Accounts'!$E131&lt;&gt;0,'Input-Accounts'!$E131,'Input-Accounts'!$F131))</f>
        <v>INT_DISTPT_SUBTOTAL</v>
      </c>
      <c r="G131" s="10">
        <f>IF($D131=0,0,$D131*
IFERROR(INDEX(G$337:G$373,MATCH($F131,$B$337:$B$373,0))/INDEX($D$337:$D$373,MATCH($F131,$B$337:$B$373,0)),
INDEX('Input-Func_Class'!D$9:D$21,MATCH($F131,'Input-Func_Class'!$B$9:$B$21,0)))
)</f>
        <v>-15118.544120746057</v>
      </c>
      <c r="H131" s="10">
        <f>IF($D131=0,0,$D131*
IFERROR(INDEX(H$337:H$373,MATCH($F131,$B$337:$B$373,0))/INDEX($D$337:$D$373,MATCH($F131,$B$337:$B$373,0)),
INDEX('Input-Func_Class'!E$9:E$21,MATCH($F131,'Input-Func_Class'!$B$9:$B$21,0)))
)</f>
        <v>-8616.8158792539325</v>
      </c>
      <c r="I131" s="10">
        <f>IF($D131=0,0,$D131*
IFERROR(INDEX(I$337:I$373,MATCH($F131,$B$337:$B$373,0))/INDEX($D$337:$D$373,MATCH($F131,$B$337:$B$373,0)),
INDEX('Input-Func_Class'!F$9:F$21,MATCH($F131,'Input-Func_Class'!$B$9:$B$21,0)))
)</f>
        <v>0</v>
      </c>
      <c r="J131" s="10">
        <f>IF($D131=0,0,$D131*
IFERROR(INDEX(J$337:J$373,MATCH($F131,$B$337:$B$373,0))/INDEX($D$337:$D$373,MATCH($F131,$B$337:$B$373,0)),
INDEX('Input-Func_Class'!G$9:G$21,MATCH($F131,'Input-Func_Class'!$B$9:$B$21,0)))
)</f>
        <v>0</v>
      </c>
      <c r="K131" s="10">
        <f>IF($D131=0,0,$D131*
IFERROR(INDEX(K$337:K$373,MATCH($F131,$B$337:$B$373,0))/INDEX($D$337:$D$373,MATCH($F131,$B$337:$B$373,0)),
INDEX('Input-Func_Class'!H$9:H$21,MATCH($F131,'Input-Func_Class'!$B$9:$B$21,0)))
)</f>
        <v>0</v>
      </c>
      <c r="L131" s="10">
        <f>IF($D131=0,0,$D131*
IFERROR(INDEX(L$337:L$373,MATCH($F131,$B$337:$B$373,0))/INDEX($D$337:$D$373,MATCH($F131,$B$337:$B$373,0)),
INDEX('Input-Func_Class'!I$9:I$21,MATCH($F131,'Input-Func_Class'!$B$9:$B$21,0)))
)</f>
        <v>0</v>
      </c>
      <c r="M131" s="10">
        <f>IF($D131=0,0,$D131*
IFERROR(INDEX(M$337:M$373,MATCH($F131,$B$337:$B$373,0))/INDEX($D$337:$D$373,MATCH($F131,$B$337:$B$373,0)),
INDEX('Input-Func_Class'!J$9:J$21,MATCH($F131,'Input-Func_Class'!$B$9:$B$21,0)))
)</f>
        <v>0</v>
      </c>
      <c r="N131" s="10">
        <f>IF($D131=0,0,$D131*
IFERROR(INDEX(N$337:N$373,MATCH($F131,$B$337:$B$373,0))/INDEX($D$337:$D$373,MATCH($F131,$B$337:$B$373,0)),
INDEX('Input-Func_Class'!K$9:K$21,MATCH($F131,'Input-Func_Class'!$B$9:$B$21,0)))
)</f>
        <v>0</v>
      </c>
      <c r="O131" s="10">
        <f>IF($D131=0,0,$D131*
IFERROR(INDEX(O$337:O$373,MATCH($F131,$B$337:$B$373,0))/INDEX($D$337:$D$373,MATCH($F131,$B$337:$B$373,0)),
INDEX('Input-Func_Class'!L$9:L$21,MATCH($F131,'Input-Func_Class'!$B$9:$B$21,0)))
)</f>
        <v>0</v>
      </c>
      <c r="P131" s="10">
        <f>IF($D131=0,0,$D131*
IFERROR(INDEX(P$337:P$373,MATCH($F131,$B$337:$B$373,0))/INDEX($D$337:$D$373,MATCH($F131,$B$337:$B$373,0)),
INDEX('Input-Func_Class'!M$9:M$21,MATCH($F131,'Input-Func_Class'!$B$9:$B$21,0)))
)</f>
        <v>0</v>
      </c>
      <c r="Q131" s="10">
        <f>IF($D131=0,0,$D131*
IFERROR(INDEX(Q$337:Q$373,MATCH($F131,$B$337:$B$373,0))/INDEX($D$337:$D$373,MATCH($F131,$B$337:$B$373,0)),
INDEX('Input-Func_Class'!N$9:N$21,MATCH($F131,'Input-Func_Class'!$B$9:$B$21,0)))
)</f>
        <v>0</v>
      </c>
      <c r="R131" s="10">
        <f>IF($D131=0,0,$D131*
IFERROR(INDEX(R$337:R$373,MATCH($F131,$B$337:$B$373,0))/INDEX($D$337:$D$373,MATCH($F131,$B$337:$B$373,0)),
INDEX('Input-Func_Class'!O$9:O$21,MATCH($F131,'Input-Func_Class'!$B$9:$B$21,0)))
)</f>
        <v>0</v>
      </c>
    </row>
    <row r="132" spans="1:18" outlineLevel="1">
      <c r="A132" s="31">
        <f>IF(ISBLANK('Input-Accounts'!A132),"",'Input-Accounts'!A132)</f>
        <v>119</v>
      </c>
      <c r="B132" s="53" t="str">
        <f>IF(ISBLANK('Input-Accounts'!B132),"",'Input-Accounts'!B132)</f>
        <v>TOOLS,SHOP, &amp; GAR EQ-SHOP EQUIP</v>
      </c>
      <c r="C132" s="31">
        <f>IF(ISBLANK('Input-Accounts'!C132),"",'Input-Accounts'!C132)</f>
        <v>394.2</v>
      </c>
      <c r="D132" s="10">
        <f>'Input-Accounts'!$D132</f>
        <v>-185.21</v>
      </c>
      <c r="E132" s="10">
        <f t="shared" ref="E132" si="45">IFERROR(IF(D132="",0,IF(D132=0,0,IF(ABS(D132-SUM($G132:$R132))&lt;Check_Limit,0,1))),1)</f>
        <v>0</v>
      </c>
      <c r="F132" s="3" t="str">
        <f>IF(D132=0,"-",IF('Input-Accounts'!$E132&lt;&gt;0,'Input-Accounts'!$E132,'Input-Accounts'!$F132))</f>
        <v>INT_DISTPT_SUBTOTAL</v>
      </c>
      <c r="G132" s="10">
        <f>IF($D132=0,0,$D132*
IFERROR(INDEX(G$337:G$373,MATCH($F132,$B$337:$B$373,0))/INDEX($D$337:$D$373,MATCH($F132,$B$337:$B$373,0)),
INDEX('Input-Func_Class'!D$9:D$21,MATCH($F132,'Input-Func_Class'!$B$9:$B$21,0)))
)</f>
        <v>-117.97190169449203</v>
      </c>
      <c r="H132" s="10">
        <f>IF($D132=0,0,$D132*
IFERROR(INDEX(H$337:H$373,MATCH($F132,$B$337:$B$373,0))/INDEX($D$337:$D$373,MATCH($F132,$B$337:$B$373,0)),
INDEX('Input-Func_Class'!E$9:E$21,MATCH($F132,'Input-Func_Class'!$B$9:$B$21,0)))
)</f>
        <v>-67.238098305507961</v>
      </c>
      <c r="I132" s="10">
        <f>IF($D132=0,0,$D132*
IFERROR(INDEX(I$337:I$373,MATCH($F132,$B$337:$B$373,0))/INDEX($D$337:$D$373,MATCH($F132,$B$337:$B$373,0)),
INDEX('Input-Func_Class'!F$9:F$21,MATCH($F132,'Input-Func_Class'!$B$9:$B$21,0)))
)</f>
        <v>0</v>
      </c>
      <c r="J132" s="10">
        <f>IF($D132=0,0,$D132*
IFERROR(INDEX(J$337:J$373,MATCH($F132,$B$337:$B$373,0))/INDEX($D$337:$D$373,MATCH($F132,$B$337:$B$373,0)),
INDEX('Input-Func_Class'!G$9:G$21,MATCH($F132,'Input-Func_Class'!$B$9:$B$21,0)))
)</f>
        <v>0</v>
      </c>
      <c r="K132" s="10">
        <f>IF($D132=0,0,$D132*
IFERROR(INDEX(K$337:K$373,MATCH($F132,$B$337:$B$373,0))/INDEX($D$337:$D$373,MATCH($F132,$B$337:$B$373,0)),
INDEX('Input-Func_Class'!H$9:H$21,MATCH($F132,'Input-Func_Class'!$B$9:$B$21,0)))
)</f>
        <v>0</v>
      </c>
      <c r="L132" s="10">
        <f>IF($D132=0,0,$D132*
IFERROR(INDEX(L$337:L$373,MATCH($F132,$B$337:$B$373,0))/INDEX($D$337:$D$373,MATCH($F132,$B$337:$B$373,0)),
INDEX('Input-Func_Class'!I$9:I$21,MATCH($F132,'Input-Func_Class'!$B$9:$B$21,0)))
)</f>
        <v>0</v>
      </c>
      <c r="M132" s="10">
        <f>IF($D132=0,0,$D132*
IFERROR(INDEX(M$337:M$373,MATCH($F132,$B$337:$B$373,0))/INDEX($D$337:$D$373,MATCH($F132,$B$337:$B$373,0)),
INDEX('Input-Func_Class'!J$9:J$21,MATCH($F132,'Input-Func_Class'!$B$9:$B$21,0)))
)</f>
        <v>0</v>
      </c>
      <c r="N132" s="10">
        <f>IF($D132=0,0,$D132*
IFERROR(INDEX(N$337:N$373,MATCH($F132,$B$337:$B$373,0))/INDEX($D$337:$D$373,MATCH($F132,$B$337:$B$373,0)),
INDEX('Input-Func_Class'!K$9:K$21,MATCH($F132,'Input-Func_Class'!$B$9:$B$21,0)))
)</f>
        <v>0</v>
      </c>
      <c r="O132" s="10">
        <f>IF($D132=0,0,$D132*
IFERROR(INDEX(O$337:O$373,MATCH($F132,$B$337:$B$373,0))/INDEX($D$337:$D$373,MATCH($F132,$B$337:$B$373,0)),
INDEX('Input-Func_Class'!L$9:L$21,MATCH($F132,'Input-Func_Class'!$B$9:$B$21,0)))
)</f>
        <v>0</v>
      </c>
      <c r="P132" s="10">
        <f>IF($D132=0,0,$D132*
IFERROR(INDEX(P$337:P$373,MATCH($F132,$B$337:$B$373,0))/INDEX($D$337:$D$373,MATCH($F132,$B$337:$B$373,0)),
INDEX('Input-Func_Class'!M$9:M$21,MATCH($F132,'Input-Func_Class'!$B$9:$B$21,0)))
)</f>
        <v>0</v>
      </c>
      <c r="Q132" s="10">
        <f>IF($D132=0,0,$D132*
IFERROR(INDEX(Q$337:Q$373,MATCH($F132,$B$337:$B$373,0))/INDEX($D$337:$D$373,MATCH($F132,$B$337:$B$373,0)),
INDEX('Input-Func_Class'!N$9:N$21,MATCH($F132,'Input-Func_Class'!$B$9:$B$21,0)))
)</f>
        <v>0</v>
      </c>
      <c r="R132" s="10">
        <f>IF($D132=0,0,$D132*
IFERROR(INDEX(R$337:R$373,MATCH($F132,$B$337:$B$373,0))/INDEX($D$337:$D$373,MATCH($F132,$B$337:$B$373,0)),
INDEX('Input-Func_Class'!O$9:O$21,MATCH($F132,'Input-Func_Class'!$B$9:$B$21,0)))
)</f>
        <v>0</v>
      </c>
    </row>
    <row r="133" spans="1:18" outlineLevel="1">
      <c r="A133" s="31">
        <f>IF(ISBLANK('Input-Accounts'!A133),"",'Input-Accounts'!A133)</f>
        <v>120</v>
      </c>
      <c r="B133" s="53" t="str">
        <f>IF(ISBLANK('Input-Accounts'!B133),"",'Input-Accounts'!B133)</f>
        <v>TOOLS,SHOP, &amp; GAR EQ-TOOLS &amp; OTHER</v>
      </c>
      <c r="C133" s="31">
        <f>IF(ISBLANK('Input-Accounts'!C133),"",'Input-Accounts'!C133)</f>
        <v>394.3</v>
      </c>
      <c r="D133" s="10">
        <f>'Input-Accounts'!$D133</f>
        <v>-1478473.1576923074</v>
      </c>
      <c r="E133" s="10">
        <f t="shared" si="43"/>
        <v>0</v>
      </c>
      <c r="F133" s="3" t="str">
        <f>IF(D133=0,"-",IF('Input-Accounts'!$E133&lt;&gt;0,'Input-Accounts'!$E133,'Input-Accounts'!$F133))</f>
        <v>INT_DISTPT_SUBTOTAL</v>
      </c>
      <c r="G133" s="10">
        <f>IF($D133=0,0,$D133*
IFERROR(INDEX(G$337:G$373,MATCH($F133,$B$337:$B$373,0))/INDEX($D$337:$D$373,MATCH($F133,$B$337:$B$373,0)),
INDEX('Input-Func_Class'!D$9:D$21,MATCH($F133,'Input-Func_Class'!$B$9:$B$21,0)))
)</f>
        <v>-941732.57392809296</v>
      </c>
      <c r="H133" s="10">
        <f>IF($D133=0,0,$D133*
IFERROR(INDEX(H$337:H$373,MATCH($F133,$B$337:$B$373,0))/INDEX($D$337:$D$373,MATCH($F133,$B$337:$B$373,0)),
INDEX('Input-Func_Class'!E$9:E$21,MATCH($F133,'Input-Func_Class'!$B$9:$B$21,0)))
)</f>
        <v>-536740.5837642143</v>
      </c>
      <c r="I133" s="10">
        <f>IF($D133=0,0,$D133*
IFERROR(INDEX(I$337:I$373,MATCH($F133,$B$337:$B$373,0))/INDEX($D$337:$D$373,MATCH($F133,$B$337:$B$373,0)),
INDEX('Input-Func_Class'!F$9:F$21,MATCH($F133,'Input-Func_Class'!$B$9:$B$21,0)))
)</f>
        <v>0</v>
      </c>
      <c r="J133" s="10">
        <f>IF($D133=0,0,$D133*
IFERROR(INDEX(J$337:J$373,MATCH($F133,$B$337:$B$373,0))/INDEX($D$337:$D$373,MATCH($F133,$B$337:$B$373,0)),
INDEX('Input-Func_Class'!G$9:G$21,MATCH($F133,'Input-Func_Class'!$B$9:$B$21,0)))
)</f>
        <v>0</v>
      </c>
      <c r="K133" s="10">
        <f>IF($D133=0,0,$D133*
IFERROR(INDEX(K$337:K$373,MATCH($F133,$B$337:$B$373,0))/INDEX($D$337:$D$373,MATCH($F133,$B$337:$B$373,0)),
INDEX('Input-Func_Class'!H$9:H$21,MATCH($F133,'Input-Func_Class'!$B$9:$B$21,0)))
)</f>
        <v>0</v>
      </c>
      <c r="L133" s="10">
        <f>IF($D133=0,0,$D133*
IFERROR(INDEX(L$337:L$373,MATCH($F133,$B$337:$B$373,0))/INDEX($D$337:$D$373,MATCH($F133,$B$337:$B$373,0)),
INDEX('Input-Func_Class'!I$9:I$21,MATCH($F133,'Input-Func_Class'!$B$9:$B$21,0)))
)</f>
        <v>0</v>
      </c>
      <c r="M133" s="10">
        <f>IF($D133=0,0,$D133*
IFERROR(INDEX(M$337:M$373,MATCH($F133,$B$337:$B$373,0))/INDEX($D$337:$D$373,MATCH($F133,$B$337:$B$373,0)),
INDEX('Input-Func_Class'!J$9:J$21,MATCH($F133,'Input-Func_Class'!$B$9:$B$21,0)))
)</f>
        <v>0</v>
      </c>
      <c r="N133" s="10">
        <f>IF($D133=0,0,$D133*
IFERROR(INDEX(N$337:N$373,MATCH($F133,$B$337:$B$373,0))/INDEX($D$337:$D$373,MATCH($F133,$B$337:$B$373,0)),
INDEX('Input-Func_Class'!K$9:K$21,MATCH($F133,'Input-Func_Class'!$B$9:$B$21,0)))
)</f>
        <v>0</v>
      </c>
      <c r="O133" s="10">
        <f>IF($D133=0,0,$D133*
IFERROR(INDEX(O$337:O$373,MATCH($F133,$B$337:$B$373,0))/INDEX($D$337:$D$373,MATCH($F133,$B$337:$B$373,0)),
INDEX('Input-Func_Class'!L$9:L$21,MATCH($F133,'Input-Func_Class'!$B$9:$B$21,0)))
)</f>
        <v>0</v>
      </c>
      <c r="P133" s="10">
        <f>IF($D133=0,0,$D133*
IFERROR(INDEX(P$337:P$373,MATCH($F133,$B$337:$B$373,0))/INDEX($D$337:$D$373,MATCH($F133,$B$337:$B$373,0)),
INDEX('Input-Func_Class'!M$9:M$21,MATCH($F133,'Input-Func_Class'!$B$9:$B$21,0)))
)</f>
        <v>0</v>
      </c>
      <c r="Q133" s="10">
        <f>IF($D133=0,0,$D133*
IFERROR(INDEX(Q$337:Q$373,MATCH($F133,$B$337:$B$373,0))/INDEX($D$337:$D$373,MATCH($F133,$B$337:$B$373,0)),
INDEX('Input-Func_Class'!N$9:N$21,MATCH($F133,'Input-Func_Class'!$B$9:$B$21,0)))
)</f>
        <v>0</v>
      </c>
      <c r="R133" s="10">
        <f>IF($D133=0,0,$D133*
IFERROR(INDEX(R$337:R$373,MATCH($F133,$B$337:$B$373,0))/INDEX($D$337:$D$373,MATCH($F133,$B$337:$B$373,0)),
INDEX('Input-Func_Class'!O$9:O$21,MATCH($F133,'Input-Func_Class'!$B$9:$B$21,0)))
)</f>
        <v>0</v>
      </c>
    </row>
    <row r="134" spans="1:18" outlineLevel="1">
      <c r="A134" s="31">
        <f>IF(ISBLANK('Input-Accounts'!A134),"",'Input-Accounts'!A134)</f>
        <v>121</v>
      </c>
      <c r="B134" s="53" t="str">
        <f>IF(ISBLANK('Input-Accounts'!B134),"",'Input-Accounts'!B134)</f>
        <v>LABORATORY EQUIPMENT</v>
      </c>
      <c r="C134" s="31">
        <f>IF(ISBLANK('Input-Accounts'!C134),"",'Input-Accounts'!C134)</f>
        <v>395</v>
      </c>
      <c r="D134" s="10">
        <f>'Input-Accounts'!$D134</f>
        <v>150.19999999999845</v>
      </c>
      <c r="E134" s="10">
        <f t="shared" ref="E134" si="46">IFERROR(IF(D134="",0,IF(D134=0,0,IF(ABS(D134-SUM($G134:$R134))&lt;Check_Limit,0,1))),1)</f>
        <v>0</v>
      </c>
      <c r="F134" s="3" t="str">
        <f>IF(D134=0,"-",IF('Input-Accounts'!$E134&lt;&gt;0,'Input-Accounts'!$E134,'Input-Accounts'!$F134))</f>
        <v>INT_DISTPT_SUBTOTAL</v>
      </c>
      <c r="G134" s="10">
        <f>IF($D134=0,0,$D134*
IFERROR(INDEX(G$337:G$373,MATCH($F134,$B$337:$B$373,0))/INDEX($D$337:$D$373,MATCH($F134,$B$337:$B$373,0)),
INDEX('Input-Func_Class'!D$9:D$21,MATCH($F134,'Input-Func_Class'!$B$9:$B$21,0)))
)</f>
        <v>95.671830001147455</v>
      </c>
      <c r="H134" s="10">
        <f>IF($D134=0,0,$D134*
IFERROR(INDEX(H$337:H$373,MATCH($F134,$B$337:$B$373,0))/INDEX($D$337:$D$373,MATCH($F134,$B$337:$B$373,0)),
INDEX('Input-Func_Class'!E$9:E$21,MATCH($F134,'Input-Func_Class'!$B$9:$B$21,0)))
)</f>
        <v>54.528169998850984</v>
      </c>
      <c r="I134" s="10">
        <f>IF($D134=0,0,$D134*
IFERROR(INDEX(I$337:I$373,MATCH($F134,$B$337:$B$373,0))/INDEX($D$337:$D$373,MATCH($F134,$B$337:$B$373,0)),
INDEX('Input-Func_Class'!F$9:F$21,MATCH($F134,'Input-Func_Class'!$B$9:$B$21,0)))
)</f>
        <v>0</v>
      </c>
      <c r="J134" s="10">
        <f>IF($D134=0,0,$D134*
IFERROR(INDEX(J$337:J$373,MATCH($F134,$B$337:$B$373,0))/INDEX($D$337:$D$373,MATCH($F134,$B$337:$B$373,0)),
INDEX('Input-Func_Class'!G$9:G$21,MATCH($F134,'Input-Func_Class'!$B$9:$B$21,0)))
)</f>
        <v>0</v>
      </c>
      <c r="K134" s="10">
        <f>IF($D134=0,0,$D134*
IFERROR(INDEX(K$337:K$373,MATCH($F134,$B$337:$B$373,0))/INDEX($D$337:$D$373,MATCH($F134,$B$337:$B$373,0)),
INDEX('Input-Func_Class'!H$9:H$21,MATCH($F134,'Input-Func_Class'!$B$9:$B$21,0)))
)</f>
        <v>0</v>
      </c>
      <c r="L134" s="10">
        <f>IF($D134=0,0,$D134*
IFERROR(INDEX(L$337:L$373,MATCH($F134,$B$337:$B$373,0))/INDEX($D$337:$D$373,MATCH($F134,$B$337:$B$373,0)),
INDEX('Input-Func_Class'!I$9:I$21,MATCH($F134,'Input-Func_Class'!$B$9:$B$21,0)))
)</f>
        <v>0</v>
      </c>
      <c r="M134" s="10">
        <f>IF($D134=0,0,$D134*
IFERROR(INDEX(M$337:M$373,MATCH($F134,$B$337:$B$373,0))/INDEX($D$337:$D$373,MATCH($F134,$B$337:$B$373,0)),
INDEX('Input-Func_Class'!J$9:J$21,MATCH($F134,'Input-Func_Class'!$B$9:$B$21,0)))
)</f>
        <v>0</v>
      </c>
      <c r="N134" s="10">
        <f>IF($D134=0,0,$D134*
IFERROR(INDEX(N$337:N$373,MATCH($F134,$B$337:$B$373,0))/INDEX($D$337:$D$373,MATCH($F134,$B$337:$B$373,0)),
INDEX('Input-Func_Class'!K$9:K$21,MATCH($F134,'Input-Func_Class'!$B$9:$B$21,0)))
)</f>
        <v>0</v>
      </c>
      <c r="O134" s="10">
        <f>IF($D134=0,0,$D134*
IFERROR(INDEX(O$337:O$373,MATCH($F134,$B$337:$B$373,0))/INDEX($D$337:$D$373,MATCH($F134,$B$337:$B$373,0)),
INDEX('Input-Func_Class'!L$9:L$21,MATCH($F134,'Input-Func_Class'!$B$9:$B$21,0)))
)</f>
        <v>0</v>
      </c>
      <c r="P134" s="10">
        <f>IF($D134=0,0,$D134*
IFERROR(INDEX(P$337:P$373,MATCH($F134,$B$337:$B$373,0))/INDEX($D$337:$D$373,MATCH($F134,$B$337:$B$373,0)),
INDEX('Input-Func_Class'!M$9:M$21,MATCH($F134,'Input-Func_Class'!$B$9:$B$21,0)))
)</f>
        <v>0</v>
      </c>
      <c r="Q134" s="10">
        <f>IF($D134=0,0,$D134*
IFERROR(INDEX(Q$337:Q$373,MATCH($F134,$B$337:$B$373,0))/INDEX($D$337:$D$373,MATCH($F134,$B$337:$B$373,0)),
INDEX('Input-Func_Class'!N$9:N$21,MATCH($F134,'Input-Func_Class'!$B$9:$B$21,0)))
)</f>
        <v>0</v>
      </c>
      <c r="R134" s="10">
        <f>IF($D134=0,0,$D134*
IFERROR(INDEX(R$337:R$373,MATCH($F134,$B$337:$B$373,0))/INDEX($D$337:$D$373,MATCH($F134,$B$337:$B$373,0)),
INDEX('Input-Func_Class'!O$9:O$21,MATCH($F134,'Input-Func_Class'!$B$9:$B$21,0)))
)</f>
        <v>0</v>
      </c>
    </row>
    <row r="135" spans="1:18" outlineLevel="1">
      <c r="A135" s="31">
        <f>IF(ISBLANK('Input-Accounts'!A135),"",'Input-Accounts'!A135)</f>
        <v>122</v>
      </c>
      <c r="B135" s="53" t="str">
        <f>IF(ISBLANK('Input-Accounts'!B135),"",'Input-Accounts'!B135)</f>
        <v>POWER OPERATED EQUIP-GENERAL TOOLS</v>
      </c>
      <c r="C135" s="31">
        <f>IF(ISBLANK('Input-Accounts'!C135),"",'Input-Accounts'!C135)</f>
        <v>396</v>
      </c>
      <c r="D135" s="10">
        <f>'Input-Accounts'!$D135</f>
        <v>-171938.14000000007</v>
      </c>
      <c r="E135" s="10">
        <f t="shared" si="43"/>
        <v>0</v>
      </c>
      <c r="F135" s="3" t="str">
        <f>IF(D135=0,"-",IF('Input-Accounts'!$E135&lt;&gt;0,'Input-Accounts'!$E135,'Input-Accounts'!$F135))</f>
        <v>INT_DISTPT_SUBTOTAL</v>
      </c>
      <c r="G135" s="10">
        <f>IF($D135=0,0,$D135*
IFERROR(INDEX(G$337:G$373,MATCH($F135,$B$337:$B$373,0))/INDEX($D$337:$D$373,MATCH($F135,$B$337:$B$373,0)),
INDEX('Input-Func_Class'!D$9:D$21,MATCH($F135,'Input-Func_Class'!$B$9:$B$21,0)))
)</f>
        <v>-109518.21904656237</v>
      </c>
      <c r="H135" s="10">
        <f>IF($D135=0,0,$D135*
IFERROR(INDEX(H$337:H$373,MATCH($F135,$B$337:$B$373,0))/INDEX($D$337:$D$373,MATCH($F135,$B$337:$B$373,0)),
INDEX('Input-Func_Class'!E$9:E$21,MATCH($F135,'Input-Func_Class'!$B$9:$B$21,0)))
)</f>
        <v>-62419.920953437693</v>
      </c>
      <c r="I135" s="10">
        <f>IF($D135=0,0,$D135*
IFERROR(INDEX(I$337:I$373,MATCH($F135,$B$337:$B$373,0))/INDEX($D$337:$D$373,MATCH($F135,$B$337:$B$373,0)),
INDEX('Input-Func_Class'!F$9:F$21,MATCH($F135,'Input-Func_Class'!$B$9:$B$21,0)))
)</f>
        <v>0</v>
      </c>
      <c r="J135" s="10">
        <f>IF($D135=0,0,$D135*
IFERROR(INDEX(J$337:J$373,MATCH($F135,$B$337:$B$373,0))/INDEX($D$337:$D$373,MATCH($F135,$B$337:$B$373,0)),
INDEX('Input-Func_Class'!G$9:G$21,MATCH($F135,'Input-Func_Class'!$B$9:$B$21,0)))
)</f>
        <v>0</v>
      </c>
      <c r="K135" s="10">
        <f>IF($D135=0,0,$D135*
IFERROR(INDEX(K$337:K$373,MATCH($F135,$B$337:$B$373,0))/INDEX($D$337:$D$373,MATCH($F135,$B$337:$B$373,0)),
INDEX('Input-Func_Class'!H$9:H$21,MATCH($F135,'Input-Func_Class'!$B$9:$B$21,0)))
)</f>
        <v>0</v>
      </c>
      <c r="L135" s="10">
        <f>IF($D135=0,0,$D135*
IFERROR(INDEX(L$337:L$373,MATCH($F135,$B$337:$B$373,0))/INDEX($D$337:$D$373,MATCH($F135,$B$337:$B$373,0)),
INDEX('Input-Func_Class'!I$9:I$21,MATCH($F135,'Input-Func_Class'!$B$9:$B$21,0)))
)</f>
        <v>0</v>
      </c>
      <c r="M135" s="10">
        <f>IF($D135=0,0,$D135*
IFERROR(INDEX(M$337:M$373,MATCH($F135,$B$337:$B$373,0))/INDEX($D$337:$D$373,MATCH($F135,$B$337:$B$373,0)),
INDEX('Input-Func_Class'!J$9:J$21,MATCH($F135,'Input-Func_Class'!$B$9:$B$21,0)))
)</f>
        <v>0</v>
      </c>
      <c r="N135" s="10">
        <f>IF($D135=0,0,$D135*
IFERROR(INDEX(N$337:N$373,MATCH($F135,$B$337:$B$373,0))/INDEX($D$337:$D$373,MATCH($F135,$B$337:$B$373,0)),
INDEX('Input-Func_Class'!K$9:K$21,MATCH($F135,'Input-Func_Class'!$B$9:$B$21,0)))
)</f>
        <v>0</v>
      </c>
      <c r="O135" s="10">
        <f>IF($D135=0,0,$D135*
IFERROR(INDEX(O$337:O$373,MATCH($F135,$B$337:$B$373,0))/INDEX($D$337:$D$373,MATCH($F135,$B$337:$B$373,0)),
INDEX('Input-Func_Class'!L$9:L$21,MATCH($F135,'Input-Func_Class'!$B$9:$B$21,0)))
)</f>
        <v>0</v>
      </c>
      <c r="P135" s="10">
        <f>IF($D135=0,0,$D135*
IFERROR(INDEX(P$337:P$373,MATCH($F135,$B$337:$B$373,0))/INDEX($D$337:$D$373,MATCH($F135,$B$337:$B$373,0)),
INDEX('Input-Func_Class'!M$9:M$21,MATCH($F135,'Input-Func_Class'!$B$9:$B$21,0)))
)</f>
        <v>0</v>
      </c>
      <c r="Q135" s="10">
        <f>IF($D135=0,0,$D135*
IFERROR(INDEX(Q$337:Q$373,MATCH($F135,$B$337:$B$373,0))/INDEX($D$337:$D$373,MATCH($F135,$B$337:$B$373,0)),
INDEX('Input-Func_Class'!N$9:N$21,MATCH($F135,'Input-Func_Class'!$B$9:$B$21,0)))
)</f>
        <v>0</v>
      </c>
      <c r="R135" s="10">
        <f>IF($D135=0,0,$D135*
IFERROR(INDEX(R$337:R$373,MATCH($F135,$B$337:$B$373,0))/INDEX($D$337:$D$373,MATCH($F135,$B$337:$B$373,0)),
INDEX('Input-Func_Class'!O$9:O$21,MATCH($F135,'Input-Func_Class'!$B$9:$B$21,0)))
)</f>
        <v>0</v>
      </c>
    </row>
    <row r="136" spans="1:18" outlineLevel="1">
      <c r="A136" s="31">
        <f>IF(ISBLANK('Input-Accounts'!A136),"",'Input-Accounts'!A136)</f>
        <v>123</v>
      </c>
      <c r="B136" s="53" t="str">
        <f>IF(ISBLANK('Input-Accounts'!B136),"",'Input-Accounts'!B136)</f>
        <v>MISCELLANEOUS EQUIPMENT</v>
      </c>
      <c r="C136" s="31">
        <f>IF(ISBLANK('Input-Accounts'!C136),"",'Input-Accounts'!C136)</f>
        <v>398</v>
      </c>
      <c r="D136" s="10">
        <f>'Input-Accounts'!$D136</f>
        <v>-89690.549999999988</v>
      </c>
      <c r="E136" s="10">
        <f t="shared" si="43"/>
        <v>0</v>
      </c>
      <c r="F136" s="3" t="str">
        <f>IF(D136=0,"-",IF('Input-Accounts'!$E136&lt;&gt;0,'Input-Accounts'!$E136,'Input-Accounts'!$F136))</f>
        <v>INT_DISTPT_SUBTOTAL</v>
      </c>
      <c r="G136" s="10">
        <f>IF($D136=0,0,$D136*
IFERROR(INDEX(G$337:G$373,MATCH($F136,$B$337:$B$373,0))/INDEX($D$337:$D$373,MATCH($F136,$B$337:$B$373,0)),
INDEX('Input-Func_Class'!D$9:D$21,MATCH($F136,'Input-Func_Class'!$B$9:$B$21,0)))
)</f>
        <v>-57129.554276361538</v>
      </c>
      <c r="H136" s="10">
        <f>IF($D136=0,0,$D136*
IFERROR(INDEX(H$337:H$373,MATCH($F136,$B$337:$B$373,0))/INDEX($D$337:$D$373,MATCH($F136,$B$337:$B$373,0)),
INDEX('Input-Func_Class'!E$9:E$21,MATCH($F136,'Input-Func_Class'!$B$9:$B$21,0)))
)</f>
        <v>-32560.995723638443</v>
      </c>
      <c r="I136" s="10">
        <f>IF($D136=0,0,$D136*
IFERROR(INDEX(I$337:I$373,MATCH($F136,$B$337:$B$373,0))/INDEX($D$337:$D$373,MATCH($F136,$B$337:$B$373,0)),
INDEX('Input-Func_Class'!F$9:F$21,MATCH($F136,'Input-Func_Class'!$B$9:$B$21,0)))
)</f>
        <v>0</v>
      </c>
      <c r="J136" s="10">
        <f>IF($D136=0,0,$D136*
IFERROR(INDEX(J$337:J$373,MATCH($F136,$B$337:$B$373,0))/INDEX($D$337:$D$373,MATCH($F136,$B$337:$B$373,0)),
INDEX('Input-Func_Class'!G$9:G$21,MATCH($F136,'Input-Func_Class'!$B$9:$B$21,0)))
)</f>
        <v>0</v>
      </c>
      <c r="K136" s="10">
        <f>IF($D136=0,0,$D136*
IFERROR(INDEX(K$337:K$373,MATCH($F136,$B$337:$B$373,0))/INDEX($D$337:$D$373,MATCH($F136,$B$337:$B$373,0)),
INDEX('Input-Func_Class'!H$9:H$21,MATCH($F136,'Input-Func_Class'!$B$9:$B$21,0)))
)</f>
        <v>0</v>
      </c>
      <c r="L136" s="10">
        <f>IF($D136=0,0,$D136*
IFERROR(INDEX(L$337:L$373,MATCH($F136,$B$337:$B$373,0))/INDEX($D$337:$D$373,MATCH($F136,$B$337:$B$373,0)),
INDEX('Input-Func_Class'!I$9:I$21,MATCH($F136,'Input-Func_Class'!$B$9:$B$21,0)))
)</f>
        <v>0</v>
      </c>
      <c r="M136" s="10">
        <f>IF($D136=0,0,$D136*
IFERROR(INDEX(M$337:M$373,MATCH($F136,$B$337:$B$373,0))/INDEX($D$337:$D$373,MATCH($F136,$B$337:$B$373,0)),
INDEX('Input-Func_Class'!J$9:J$21,MATCH($F136,'Input-Func_Class'!$B$9:$B$21,0)))
)</f>
        <v>0</v>
      </c>
      <c r="N136" s="10">
        <f>IF($D136=0,0,$D136*
IFERROR(INDEX(N$337:N$373,MATCH($F136,$B$337:$B$373,0))/INDEX($D$337:$D$373,MATCH($F136,$B$337:$B$373,0)),
INDEX('Input-Func_Class'!K$9:K$21,MATCH($F136,'Input-Func_Class'!$B$9:$B$21,0)))
)</f>
        <v>0</v>
      </c>
      <c r="O136" s="10">
        <f>IF($D136=0,0,$D136*
IFERROR(INDEX(O$337:O$373,MATCH($F136,$B$337:$B$373,0))/INDEX($D$337:$D$373,MATCH($F136,$B$337:$B$373,0)),
INDEX('Input-Func_Class'!L$9:L$21,MATCH($F136,'Input-Func_Class'!$B$9:$B$21,0)))
)</f>
        <v>0</v>
      </c>
      <c r="P136" s="10">
        <f>IF($D136=0,0,$D136*
IFERROR(INDEX(P$337:P$373,MATCH($F136,$B$337:$B$373,0))/INDEX($D$337:$D$373,MATCH($F136,$B$337:$B$373,0)),
INDEX('Input-Func_Class'!M$9:M$21,MATCH($F136,'Input-Func_Class'!$B$9:$B$21,0)))
)</f>
        <v>0</v>
      </c>
      <c r="Q136" s="10">
        <f>IF($D136=0,0,$D136*
IFERROR(INDEX(Q$337:Q$373,MATCH($F136,$B$337:$B$373,0))/INDEX($D$337:$D$373,MATCH($F136,$B$337:$B$373,0)),
INDEX('Input-Func_Class'!N$9:N$21,MATCH($F136,'Input-Func_Class'!$B$9:$B$21,0)))
)</f>
        <v>0</v>
      </c>
      <c r="R136" s="10">
        <f>IF($D136=0,0,$D136*
IFERROR(INDEX(R$337:R$373,MATCH($F136,$B$337:$B$373,0))/INDEX($D$337:$D$373,MATCH($F136,$B$337:$B$373,0)),
INDEX('Input-Func_Class'!O$9:O$21,MATCH($F136,'Input-Func_Class'!$B$9:$B$21,0)))
)</f>
        <v>0</v>
      </c>
    </row>
    <row r="137" spans="1:18" outlineLevel="1">
      <c r="A137" s="31">
        <f>IF(ISBLANK('Input-Accounts'!A137),"",'Input-Accounts'!A137)</f>
        <v>124</v>
      </c>
      <c r="B137" t="str">
        <f>IF(ISBLANK('Input-Accounts'!B137),"",'Input-Accounts'!B137)</f>
        <v>Subtotal - General Plant</v>
      </c>
      <c r="C137" s="31" t="str">
        <f>IF(ISBLANK('Input-Accounts'!C137),"",'Input-Accounts'!C137)</f>
        <v/>
      </c>
      <c r="D137" s="123">
        <f>SUBTOTAL(9,D123:D136)</f>
        <v>-2080383.2076923077</v>
      </c>
      <c r="E137" s="10">
        <f t="shared" ref="E137:E141" si="47">IFERROR(IF(D137="",0,IF(D137=0,0,IF(ABS(D137-SUM($G137:$R137))&lt;Check_Limit,0,1))),1)</f>
        <v>0</v>
      </c>
      <c r="G137" s="123">
        <f t="shared" ref="G137:R137" si="48">SUBTOTAL(9,G123:G136)</f>
        <v>-1325126.9546177255</v>
      </c>
      <c r="H137" s="123">
        <f t="shared" si="48"/>
        <v>-755256.25307458197</v>
      </c>
      <c r="I137" s="123">
        <f t="shared" si="48"/>
        <v>0</v>
      </c>
      <c r="J137" s="123">
        <f t="shared" si="48"/>
        <v>0</v>
      </c>
      <c r="K137" s="123">
        <f t="shared" si="48"/>
        <v>0</v>
      </c>
      <c r="L137" s="123">
        <f t="shared" si="48"/>
        <v>0</v>
      </c>
      <c r="M137" s="123">
        <f t="shared" si="48"/>
        <v>0</v>
      </c>
      <c r="N137" s="123">
        <f t="shared" si="48"/>
        <v>0</v>
      </c>
      <c r="O137" s="123">
        <f t="shared" si="48"/>
        <v>0</v>
      </c>
      <c r="P137" s="123">
        <f t="shared" si="48"/>
        <v>0</v>
      </c>
      <c r="Q137" s="123">
        <f t="shared" si="48"/>
        <v>0</v>
      </c>
      <c r="R137" s="123">
        <f t="shared" si="48"/>
        <v>0</v>
      </c>
    </row>
    <row r="138" spans="1:18" outlineLevel="1">
      <c r="A138" s="31" t="str">
        <f>IF(ISBLANK('Input-Accounts'!A138),"",'Input-Accounts'!A138)</f>
        <v/>
      </c>
      <c r="B138" t="str">
        <f>IF(ISBLANK('Input-Accounts'!B138),"",'Input-Accounts'!B138)</f>
        <v/>
      </c>
      <c r="C138" s="31" t="str">
        <f>IF(ISBLANK('Input-Accounts'!C138),"",'Input-Accounts'!C138)</f>
        <v/>
      </c>
      <c r="D138" s="10"/>
      <c r="E138" s="10">
        <f t="shared" si="47"/>
        <v>0</v>
      </c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</row>
    <row r="139" spans="1:18" outlineLevel="1">
      <c r="A139" s="31">
        <f>IF(ISBLANK('Input-Accounts'!A139),"",'Input-Accounts'!A139)</f>
        <v>125</v>
      </c>
      <c r="B139" s="1" t="str">
        <f>IF(ISBLANK('Input-Accounts'!B139),"",'Input-Accounts'!B139)</f>
        <v>Other Assets</v>
      </c>
      <c r="C139" s="31" t="str">
        <f>IF(ISBLANK('Input-Accounts'!C139),"",'Input-Accounts'!C139)</f>
        <v/>
      </c>
      <c r="D139" s="10"/>
      <c r="E139" s="10">
        <f t="shared" si="47"/>
        <v>0</v>
      </c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</row>
    <row r="140" spans="1:18" outlineLevel="1">
      <c r="A140" s="31">
        <f>IF(ISBLANK('Input-Accounts'!A140),"",'Input-Accounts'!A140)</f>
        <v>126</v>
      </c>
      <c r="B140" s="53" t="str">
        <f>IF(ISBLANK('Input-Accounts'!B140),"",'Input-Accounts'!B140)</f>
        <v>Retirement Work in Progress</v>
      </c>
      <c r="C140" s="31" t="str">
        <f>IF(ISBLANK('Input-Accounts'!C140),"",'Input-Accounts'!C140)</f>
        <v>N/A</v>
      </c>
      <c r="D140" s="10">
        <f>'Input-Accounts'!$D140</f>
        <v>6687302.709999999</v>
      </c>
      <c r="E140" s="10">
        <f t="shared" si="47"/>
        <v>0</v>
      </c>
      <c r="F140" s="3" t="str">
        <f>IF(D140=0,"-",IF('Input-Accounts'!$E140&lt;&gt;0,'Input-Accounts'!$E140,'Input-Accounts'!$F140))</f>
        <v>INT_MAINS_PLANT</v>
      </c>
      <c r="G140" s="10">
        <f>IF($D140=0,0,$D140*
IFERROR(INDEX(G$337:G$373,MATCH($F140,$B$337:$B$373,0))/INDEX($D$337:$D$373,MATCH($F140,$B$337:$B$373,0)),
INDEX('Input-Func_Class'!D$9:D$21,MATCH($F140,'Input-Func_Class'!$B$9:$B$21,0)))
)</f>
        <v>6687302.709999999</v>
      </c>
      <c r="H140" s="10">
        <f>IF($D140=0,0,$D140*
IFERROR(INDEX(H$337:H$373,MATCH($F140,$B$337:$B$373,0))/INDEX($D$337:$D$373,MATCH($F140,$B$337:$B$373,0)),
INDEX('Input-Func_Class'!E$9:E$21,MATCH($F140,'Input-Func_Class'!$B$9:$B$21,0)))
)</f>
        <v>0</v>
      </c>
      <c r="I140" s="10">
        <f>IF($D140=0,0,$D140*
IFERROR(INDEX(I$337:I$373,MATCH($F140,$B$337:$B$373,0))/INDEX($D$337:$D$373,MATCH($F140,$B$337:$B$373,0)),
INDEX('Input-Func_Class'!F$9:F$21,MATCH($F140,'Input-Func_Class'!$B$9:$B$21,0)))
)</f>
        <v>0</v>
      </c>
      <c r="J140" s="10">
        <f>IF($D140=0,0,$D140*
IFERROR(INDEX(J$337:J$373,MATCH($F140,$B$337:$B$373,0))/INDEX($D$337:$D$373,MATCH($F140,$B$337:$B$373,0)),
INDEX('Input-Func_Class'!G$9:G$21,MATCH($F140,'Input-Func_Class'!$B$9:$B$21,0)))
)</f>
        <v>0</v>
      </c>
      <c r="K140" s="10">
        <f>IF($D140=0,0,$D140*
IFERROR(INDEX(K$337:K$373,MATCH($F140,$B$337:$B$373,0))/INDEX($D$337:$D$373,MATCH($F140,$B$337:$B$373,0)),
INDEX('Input-Func_Class'!H$9:H$21,MATCH($F140,'Input-Func_Class'!$B$9:$B$21,0)))
)</f>
        <v>0</v>
      </c>
      <c r="L140" s="10">
        <f>IF($D140=0,0,$D140*
IFERROR(INDEX(L$337:L$373,MATCH($F140,$B$337:$B$373,0))/INDEX($D$337:$D$373,MATCH($F140,$B$337:$B$373,0)),
INDEX('Input-Func_Class'!I$9:I$21,MATCH($F140,'Input-Func_Class'!$B$9:$B$21,0)))
)</f>
        <v>0</v>
      </c>
      <c r="M140" s="10">
        <f>IF($D140=0,0,$D140*
IFERROR(INDEX(M$337:M$373,MATCH($F140,$B$337:$B$373,0))/INDEX($D$337:$D$373,MATCH($F140,$B$337:$B$373,0)),
INDEX('Input-Func_Class'!J$9:J$21,MATCH($F140,'Input-Func_Class'!$B$9:$B$21,0)))
)</f>
        <v>0</v>
      </c>
      <c r="N140" s="10">
        <f>IF($D140=0,0,$D140*
IFERROR(INDEX(N$337:N$373,MATCH($F140,$B$337:$B$373,0))/INDEX($D$337:$D$373,MATCH($F140,$B$337:$B$373,0)),
INDEX('Input-Func_Class'!K$9:K$21,MATCH($F140,'Input-Func_Class'!$B$9:$B$21,0)))
)</f>
        <v>0</v>
      </c>
      <c r="O140" s="10">
        <f>IF($D140=0,0,$D140*
IFERROR(INDEX(O$337:O$373,MATCH($F140,$B$337:$B$373,0))/INDEX($D$337:$D$373,MATCH($F140,$B$337:$B$373,0)),
INDEX('Input-Func_Class'!L$9:L$21,MATCH($F140,'Input-Func_Class'!$B$9:$B$21,0)))
)</f>
        <v>0</v>
      </c>
      <c r="P140" s="10">
        <f>IF($D140=0,0,$D140*
IFERROR(INDEX(P$337:P$373,MATCH($F140,$B$337:$B$373,0))/INDEX($D$337:$D$373,MATCH($F140,$B$337:$B$373,0)),
INDEX('Input-Func_Class'!M$9:M$21,MATCH($F140,'Input-Func_Class'!$B$9:$B$21,0)))
)</f>
        <v>0</v>
      </c>
      <c r="Q140" s="10">
        <f>IF($D140=0,0,$D140*
IFERROR(INDEX(Q$337:Q$373,MATCH($F140,$B$337:$B$373,0))/INDEX($D$337:$D$373,MATCH($F140,$B$337:$B$373,0)),
INDEX('Input-Func_Class'!N$9:N$21,MATCH($F140,'Input-Func_Class'!$B$9:$B$21,0)))
)</f>
        <v>0</v>
      </c>
      <c r="R140" s="10">
        <f>IF($D140=0,0,$D140*
IFERROR(INDEX(R$337:R$373,MATCH($F140,$B$337:$B$373,0))/INDEX($D$337:$D$373,MATCH($F140,$B$337:$B$373,0)),
INDEX('Input-Func_Class'!O$9:O$21,MATCH($F140,'Input-Func_Class'!$B$9:$B$21,0)))
)</f>
        <v>0</v>
      </c>
    </row>
    <row r="141" spans="1:18" outlineLevel="1">
      <c r="A141" s="31">
        <f>IF(ISBLANK('Input-Accounts'!A141),"",'Input-Accounts'!A141)</f>
        <v>127</v>
      </c>
      <c r="B141" t="str">
        <f>IF(ISBLANK('Input-Accounts'!B141),"",'Input-Accounts'!B141)</f>
        <v>Subtotal - Other Assets</v>
      </c>
      <c r="C141" s="31" t="str">
        <f>IF(ISBLANK('Input-Accounts'!C141),"",'Input-Accounts'!C141)</f>
        <v/>
      </c>
      <c r="D141" s="123">
        <f>SUBTOTAL(9,D140:D140)</f>
        <v>6687302.709999999</v>
      </c>
      <c r="E141" s="10">
        <f t="shared" si="47"/>
        <v>0</v>
      </c>
      <c r="G141" s="123">
        <f t="shared" ref="G141:R141" si="49">SUBTOTAL(9,G140:G140)</f>
        <v>6687302.709999999</v>
      </c>
      <c r="H141" s="123">
        <f t="shared" si="49"/>
        <v>0</v>
      </c>
      <c r="I141" s="123">
        <f t="shared" si="49"/>
        <v>0</v>
      </c>
      <c r="J141" s="123">
        <f t="shared" si="49"/>
        <v>0</v>
      </c>
      <c r="K141" s="123">
        <f t="shared" si="49"/>
        <v>0</v>
      </c>
      <c r="L141" s="123">
        <f t="shared" si="49"/>
        <v>0</v>
      </c>
      <c r="M141" s="123">
        <f t="shared" si="49"/>
        <v>0</v>
      </c>
      <c r="N141" s="123">
        <f t="shared" si="49"/>
        <v>0</v>
      </c>
      <c r="O141" s="123">
        <f t="shared" si="49"/>
        <v>0</v>
      </c>
      <c r="P141" s="123">
        <f t="shared" si="49"/>
        <v>0</v>
      </c>
      <c r="Q141" s="123">
        <f t="shared" si="49"/>
        <v>0</v>
      </c>
      <c r="R141" s="123">
        <f t="shared" si="49"/>
        <v>0</v>
      </c>
    </row>
    <row r="142" spans="1:18" outlineLevel="1">
      <c r="A142" s="31" t="str">
        <f>IF(ISBLANK('Input-Accounts'!A142),"",'Input-Accounts'!A142)</f>
        <v/>
      </c>
      <c r="B142" t="str">
        <f>IF(ISBLANK('Input-Accounts'!B142),"",'Input-Accounts'!B142)</f>
        <v/>
      </c>
      <c r="C142" s="31" t="str">
        <f>IF(ISBLANK('Input-Accounts'!C142),"",'Input-Accounts'!C142)</f>
        <v/>
      </c>
      <c r="D142" s="10"/>
      <c r="E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</row>
    <row r="143" spans="1:18" outlineLevel="1">
      <c r="A143" s="31">
        <f>IF(ISBLANK('Input-Accounts'!A143),"",'Input-Accounts'!A143)</f>
        <v>128</v>
      </c>
      <c r="B143" s="1" t="str">
        <f>IF(ISBLANK('Input-Accounts'!B143),"",'Input-Accounts'!B143)</f>
        <v>Accumulated Provision for Amortization</v>
      </c>
      <c r="C143" s="31" t="str">
        <f>IF(ISBLANK('Input-Accounts'!C143),"",'Input-Accounts'!C143)</f>
        <v/>
      </c>
      <c r="D143" s="10"/>
      <c r="E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</row>
    <row r="144" spans="1:18" outlineLevel="1">
      <c r="A144" s="31">
        <f>IF(ISBLANK('Input-Accounts'!A144),"",'Input-Accounts'!A144)</f>
        <v>129</v>
      </c>
      <c r="B144" s="53" t="str">
        <f>IF(ISBLANK('Input-Accounts'!B144),"",'Input-Accounts'!B144)</f>
        <v>Reserved</v>
      </c>
      <c r="C144" s="31">
        <f>IF(ISBLANK('Input-Accounts'!C144),"",'Input-Accounts'!C144)</f>
        <v>111</v>
      </c>
      <c r="D144" s="10">
        <f>'Input-Accounts'!$D144</f>
        <v>0</v>
      </c>
      <c r="E144" s="10">
        <f t="shared" ref="E144:E147" si="50">IFERROR(IF(D144="",0,IF(D144=0,0,IF(ABS(D144-SUM($G144:$R144))&lt;Check_Limit,0,1))),1)</f>
        <v>0</v>
      </c>
      <c r="F144" s="3" t="str">
        <f>IF(D144=0,"-",IF('Input-Accounts'!$E144&lt;&gt;0,'Input-Accounts'!$E144,'Input-Accounts'!$F144))</f>
        <v>-</v>
      </c>
      <c r="G144" s="10">
        <f>IF($D144=0,0,$D144*
IFERROR(INDEX(G$337:G$373,MATCH($F144,$B$337:$B$373,0))/INDEX($D$337:$D$373,MATCH($F144,$B$337:$B$373,0)),
INDEX('Input-Func_Class'!D$9:D$21,MATCH($F144,'Input-Func_Class'!$B$9:$B$21,0)))
)</f>
        <v>0</v>
      </c>
      <c r="H144" s="10">
        <f>IF($D144=0,0,$D144*
IFERROR(INDEX(H$337:H$373,MATCH($F144,$B$337:$B$373,0))/INDEX($D$337:$D$373,MATCH($F144,$B$337:$B$373,0)),
INDEX('Input-Func_Class'!E$9:E$21,MATCH($F144,'Input-Func_Class'!$B$9:$B$21,0)))
)</f>
        <v>0</v>
      </c>
      <c r="I144" s="10">
        <f>IF($D144=0,0,$D144*
IFERROR(INDEX(I$337:I$373,MATCH($F144,$B$337:$B$373,0))/INDEX($D$337:$D$373,MATCH($F144,$B$337:$B$373,0)),
INDEX('Input-Func_Class'!F$9:F$21,MATCH($F144,'Input-Func_Class'!$B$9:$B$21,0)))
)</f>
        <v>0</v>
      </c>
      <c r="J144" s="10">
        <f>IF($D144=0,0,$D144*
IFERROR(INDEX(J$337:J$373,MATCH($F144,$B$337:$B$373,0))/INDEX($D$337:$D$373,MATCH($F144,$B$337:$B$373,0)),
INDEX('Input-Func_Class'!G$9:G$21,MATCH($F144,'Input-Func_Class'!$B$9:$B$21,0)))
)</f>
        <v>0</v>
      </c>
      <c r="K144" s="10">
        <f>IF($D144=0,0,$D144*
IFERROR(INDEX(K$337:K$373,MATCH($F144,$B$337:$B$373,0))/INDEX($D$337:$D$373,MATCH($F144,$B$337:$B$373,0)),
INDEX('Input-Func_Class'!H$9:H$21,MATCH($F144,'Input-Func_Class'!$B$9:$B$21,0)))
)</f>
        <v>0</v>
      </c>
      <c r="L144" s="10">
        <f>IF($D144=0,0,$D144*
IFERROR(INDEX(L$337:L$373,MATCH($F144,$B$337:$B$373,0))/INDEX($D$337:$D$373,MATCH($F144,$B$337:$B$373,0)),
INDEX('Input-Func_Class'!I$9:I$21,MATCH($F144,'Input-Func_Class'!$B$9:$B$21,0)))
)</f>
        <v>0</v>
      </c>
      <c r="M144" s="10">
        <f>IF($D144=0,0,$D144*
IFERROR(INDEX(M$337:M$373,MATCH($F144,$B$337:$B$373,0))/INDEX($D$337:$D$373,MATCH($F144,$B$337:$B$373,0)),
INDEX('Input-Func_Class'!J$9:J$21,MATCH($F144,'Input-Func_Class'!$B$9:$B$21,0)))
)</f>
        <v>0</v>
      </c>
      <c r="N144" s="10">
        <f>IF($D144=0,0,$D144*
IFERROR(INDEX(N$337:N$373,MATCH($F144,$B$337:$B$373,0))/INDEX($D$337:$D$373,MATCH($F144,$B$337:$B$373,0)),
INDEX('Input-Func_Class'!K$9:K$21,MATCH($F144,'Input-Func_Class'!$B$9:$B$21,0)))
)</f>
        <v>0</v>
      </c>
      <c r="O144" s="10">
        <f>IF($D144=0,0,$D144*
IFERROR(INDEX(O$337:O$373,MATCH($F144,$B$337:$B$373,0))/INDEX($D$337:$D$373,MATCH($F144,$B$337:$B$373,0)),
INDEX('Input-Func_Class'!L$9:L$21,MATCH($F144,'Input-Func_Class'!$B$9:$B$21,0)))
)</f>
        <v>0</v>
      </c>
      <c r="P144" s="10">
        <f>IF($D144=0,0,$D144*
IFERROR(INDEX(P$337:P$373,MATCH($F144,$B$337:$B$373,0))/INDEX($D$337:$D$373,MATCH($F144,$B$337:$B$373,0)),
INDEX('Input-Func_Class'!M$9:M$21,MATCH($F144,'Input-Func_Class'!$B$9:$B$21,0)))
)</f>
        <v>0</v>
      </c>
      <c r="Q144" s="10">
        <f>IF($D144=0,0,$D144*
IFERROR(INDEX(Q$337:Q$373,MATCH($F144,$B$337:$B$373,0))/INDEX($D$337:$D$373,MATCH($F144,$B$337:$B$373,0)),
INDEX('Input-Func_Class'!N$9:N$21,MATCH($F144,'Input-Func_Class'!$B$9:$B$21,0)))
)</f>
        <v>0</v>
      </c>
      <c r="R144" s="10">
        <f>IF($D144=0,0,$D144*
IFERROR(INDEX(R$337:R$373,MATCH($F144,$B$337:$B$373,0))/INDEX($D$337:$D$373,MATCH($F144,$B$337:$B$373,0)),
INDEX('Input-Func_Class'!O$9:O$21,MATCH($F144,'Input-Func_Class'!$B$9:$B$21,0)))
)</f>
        <v>0</v>
      </c>
    </row>
    <row r="145" spans="1:19" outlineLevel="1">
      <c r="A145" s="31">
        <f>IF(ISBLANK('Input-Accounts'!A145),"",'Input-Accounts'!A145)</f>
        <v>130</v>
      </c>
      <c r="B145" s="53" t="str">
        <f>IF(ISBLANK('Input-Accounts'!B145),"",'Input-Accounts'!B145)</f>
        <v>Reserved</v>
      </c>
      <c r="C145" s="31">
        <f>IF(ISBLANK('Input-Accounts'!C145),"",'Input-Accounts'!C145)</f>
        <v>111</v>
      </c>
      <c r="D145" s="10">
        <f>'Input-Accounts'!$D145</f>
        <v>0</v>
      </c>
      <c r="E145" s="10">
        <f t="shared" si="50"/>
        <v>0</v>
      </c>
      <c r="F145" s="3" t="str">
        <f>IF(D145=0,"-",IF('Input-Accounts'!$E145&lt;&gt;0,'Input-Accounts'!$E145,'Input-Accounts'!$F145))</f>
        <v>-</v>
      </c>
      <c r="G145" s="10">
        <f>IF($D145=0,0,$D145*
IFERROR(INDEX(G$337:G$373,MATCH($F145,$B$337:$B$373,0))/INDEX($D$337:$D$373,MATCH($F145,$B$337:$B$373,0)),
INDEX('Input-Func_Class'!D$9:D$21,MATCH($F145,'Input-Func_Class'!$B$9:$B$21,0)))
)</f>
        <v>0</v>
      </c>
      <c r="H145" s="10">
        <f>IF($D145=0,0,$D145*
IFERROR(INDEX(H$337:H$373,MATCH($F145,$B$337:$B$373,0))/INDEX($D$337:$D$373,MATCH($F145,$B$337:$B$373,0)),
INDEX('Input-Func_Class'!E$9:E$21,MATCH($F145,'Input-Func_Class'!$B$9:$B$21,0)))
)</f>
        <v>0</v>
      </c>
      <c r="I145" s="10">
        <f>IF($D145=0,0,$D145*
IFERROR(INDEX(I$337:I$373,MATCH($F145,$B$337:$B$373,0))/INDEX($D$337:$D$373,MATCH($F145,$B$337:$B$373,0)),
INDEX('Input-Func_Class'!F$9:F$21,MATCH($F145,'Input-Func_Class'!$B$9:$B$21,0)))
)</f>
        <v>0</v>
      </c>
      <c r="J145" s="10">
        <f>IF($D145=0,0,$D145*
IFERROR(INDEX(J$337:J$373,MATCH($F145,$B$337:$B$373,0))/INDEX($D$337:$D$373,MATCH($F145,$B$337:$B$373,0)),
INDEX('Input-Func_Class'!G$9:G$21,MATCH($F145,'Input-Func_Class'!$B$9:$B$21,0)))
)</f>
        <v>0</v>
      </c>
      <c r="K145" s="10">
        <f>IF($D145=0,0,$D145*
IFERROR(INDEX(K$337:K$373,MATCH($F145,$B$337:$B$373,0))/INDEX($D$337:$D$373,MATCH($F145,$B$337:$B$373,0)),
INDEX('Input-Func_Class'!H$9:H$21,MATCH($F145,'Input-Func_Class'!$B$9:$B$21,0)))
)</f>
        <v>0</v>
      </c>
      <c r="L145" s="10">
        <f>IF($D145=0,0,$D145*
IFERROR(INDEX(L$337:L$373,MATCH($F145,$B$337:$B$373,0))/INDEX($D$337:$D$373,MATCH($F145,$B$337:$B$373,0)),
INDEX('Input-Func_Class'!I$9:I$21,MATCH($F145,'Input-Func_Class'!$B$9:$B$21,0)))
)</f>
        <v>0</v>
      </c>
      <c r="M145" s="10">
        <f>IF($D145=0,0,$D145*
IFERROR(INDEX(M$337:M$373,MATCH($F145,$B$337:$B$373,0))/INDEX($D$337:$D$373,MATCH($F145,$B$337:$B$373,0)),
INDEX('Input-Func_Class'!J$9:J$21,MATCH($F145,'Input-Func_Class'!$B$9:$B$21,0)))
)</f>
        <v>0</v>
      </c>
      <c r="N145" s="10">
        <f>IF($D145=0,0,$D145*
IFERROR(INDEX(N$337:N$373,MATCH($F145,$B$337:$B$373,0))/INDEX($D$337:$D$373,MATCH($F145,$B$337:$B$373,0)),
INDEX('Input-Func_Class'!K$9:K$21,MATCH($F145,'Input-Func_Class'!$B$9:$B$21,0)))
)</f>
        <v>0</v>
      </c>
      <c r="O145" s="10">
        <f>IF($D145=0,0,$D145*
IFERROR(INDEX(O$337:O$373,MATCH($F145,$B$337:$B$373,0))/INDEX($D$337:$D$373,MATCH($F145,$B$337:$B$373,0)),
INDEX('Input-Func_Class'!L$9:L$21,MATCH($F145,'Input-Func_Class'!$B$9:$B$21,0)))
)</f>
        <v>0</v>
      </c>
      <c r="P145" s="10">
        <f>IF($D145=0,0,$D145*
IFERROR(INDEX(P$337:P$373,MATCH($F145,$B$337:$B$373,0))/INDEX($D$337:$D$373,MATCH($F145,$B$337:$B$373,0)),
INDEX('Input-Func_Class'!M$9:M$21,MATCH($F145,'Input-Func_Class'!$B$9:$B$21,0)))
)</f>
        <v>0</v>
      </c>
      <c r="Q145" s="10">
        <f>IF($D145=0,0,$D145*
IFERROR(INDEX(Q$337:Q$373,MATCH($F145,$B$337:$B$373,0))/INDEX($D$337:$D$373,MATCH($F145,$B$337:$B$373,0)),
INDEX('Input-Func_Class'!N$9:N$21,MATCH($F145,'Input-Func_Class'!$B$9:$B$21,0)))
)</f>
        <v>0</v>
      </c>
      <c r="R145" s="10">
        <f>IF($D145=0,0,$D145*
IFERROR(INDEX(R$337:R$373,MATCH($F145,$B$337:$B$373,0))/INDEX($D$337:$D$373,MATCH($F145,$B$337:$B$373,0)),
INDEX('Input-Func_Class'!O$9:O$21,MATCH($F145,'Input-Func_Class'!$B$9:$B$21,0)))
)</f>
        <v>0</v>
      </c>
    </row>
    <row r="146" spans="1:19" outlineLevel="1">
      <c r="A146" s="31">
        <f>IF(ISBLANK('Input-Accounts'!A146),"",'Input-Accounts'!A146)</f>
        <v>131</v>
      </c>
      <c r="B146" t="str">
        <f>IF(ISBLANK('Input-Accounts'!B146),"",'Input-Accounts'!B146)</f>
        <v>Subtotal - Accumulated Provision for Amortization</v>
      </c>
      <c r="C146" s="31" t="str">
        <f>IF(ISBLANK('Input-Accounts'!C146),"",'Input-Accounts'!C146)</f>
        <v/>
      </c>
      <c r="D146" s="123">
        <f>SUBTOTAL(9,D144:D145)</f>
        <v>0</v>
      </c>
      <c r="E146" s="10">
        <f t="shared" si="50"/>
        <v>0</v>
      </c>
      <c r="G146" s="123">
        <f t="shared" ref="G146:R146" si="51">SUBTOTAL(9,G144:G145)</f>
        <v>0</v>
      </c>
      <c r="H146" s="123">
        <f t="shared" si="51"/>
        <v>0</v>
      </c>
      <c r="I146" s="123">
        <f t="shared" si="51"/>
        <v>0</v>
      </c>
      <c r="J146" s="123">
        <f t="shared" si="51"/>
        <v>0</v>
      </c>
      <c r="K146" s="123">
        <f t="shared" si="51"/>
        <v>0</v>
      </c>
      <c r="L146" s="123">
        <f t="shared" si="51"/>
        <v>0</v>
      </c>
      <c r="M146" s="123">
        <f t="shared" si="51"/>
        <v>0</v>
      </c>
      <c r="N146" s="123">
        <f t="shared" si="51"/>
        <v>0</v>
      </c>
      <c r="O146" s="123">
        <f t="shared" si="51"/>
        <v>0</v>
      </c>
      <c r="P146" s="123">
        <f t="shared" si="51"/>
        <v>0</v>
      </c>
      <c r="Q146" s="123">
        <f t="shared" si="51"/>
        <v>0</v>
      </c>
      <c r="R146" s="123">
        <f t="shared" si="51"/>
        <v>0</v>
      </c>
    </row>
    <row r="147" spans="1:19" outlineLevel="1">
      <c r="A147" s="31" t="str">
        <f>IF(ISBLANK('Input-Accounts'!A147),"",'Input-Accounts'!A147)</f>
        <v/>
      </c>
      <c r="B147" t="str">
        <f>IF(ISBLANK('Input-Accounts'!B147),"",'Input-Accounts'!B147)</f>
        <v/>
      </c>
      <c r="C147" s="31" t="str">
        <f>IF(ISBLANK('Input-Accounts'!C147),"",'Input-Accounts'!C147)</f>
        <v/>
      </c>
      <c r="D147" s="10"/>
      <c r="E147" s="10">
        <f t="shared" si="50"/>
        <v>0</v>
      </c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</row>
    <row r="148" spans="1:19">
      <c r="A148" s="31">
        <f>IF(ISBLANK('Input-Accounts'!A148),"",'Input-Accounts'!A148)</f>
        <v>132</v>
      </c>
      <c r="B148" s="7" t="str">
        <f>IF(ISBLANK('Input-Accounts'!B148),"",'Input-Accounts'!B148)</f>
        <v>Total Accumulated Depreciation &amp; Amortization</v>
      </c>
      <c r="C148" s="31" t="str">
        <f>IF(ISBLANK('Input-Accounts'!C148),"",'Input-Accounts'!C148)</f>
        <v/>
      </c>
      <c r="D148" s="10">
        <f>SUBTOTAL(9,D77:D146)</f>
        <v>-194991110.37219501</v>
      </c>
      <c r="E148" s="10">
        <f t="shared" ref="E148:E159" si="52">IFERROR(IF(D148="",0,IF(D148=0,0,IF(ABS(D148-SUM($G148:$R148))&lt;Check_Limit,0,1))),1)</f>
        <v>0</v>
      </c>
      <c r="F148" s="3"/>
      <c r="G148" s="10">
        <f t="shared" ref="G148:R148" si="53">SUBTOTAL(9,G77:G146)</f>
        <v>-98000188.805345669</v>
      </c>
      <c r="H148" s="10">
        <f t="shared" si="53"/>
        <v>-96990921.566849306</v>
      </c>
      <c r="I148" s="10">
        <f t="shared" si="53"/>
        <v>0</v>
      </c>
      <c r="J148" s="10">
        <f t="shared" si="53"/>
        <v>0</v>
      </c>
      <c r="K148" s="10">
        <f t="shared" si="53"/>
        <v>0</v>
      </c>
      <c r="L148" s="10">
        <f t="shared" si="53"/>
        <v>0</v>
      </c>
      <c r="M148" s="10">
        <f t="shared" si="53"/>
        <v>0</v>
      </c>
      <c r="N148" s="10">
        <f t="shared" si="53"/>
        <v>0</v>
      </c>
      <c r="O148" s="10">
        <f t="shared" si="53"/>
        <v>0</v>
      </c>
      <c r="P148" s="10">
        <f t="shared" si="53"/>
        <v>0</v>
      </c>
      <c r="Q148" s="10">
        <f t="shared" si="53"/>
        <v>0</v>
      </c>
      <c r="R148" s="10">
        <f t="shared" si="53"/>
        <v>0</v>
      </c>
    </row>
    <row r="149" spans="1:19">
      <c r="A149" s="31" t="str">
        <f>IF(ISBLANK('Input-Accounts'!A149),"",'Input-Accounts'!A149)</f>
        <v/>
      </c>
      <c r="B149" t="str">
        <f>IF(ISBLANK('Input-Accounts'!B149),"",'Input-Accounts'!B149)</f>
        <v/>
      </c>
      <c r="C149" s="31" t="str">
        <f>IF(ISBLANK('Input-Accounts'!C149),"",'Input-Accounts'!C149)</f>
        <v/>
      </c>
      <c r="D149" s="123"/>
      <c r="E149" s="10">
        <f t="shared" si="52"/>
        <v>0</v>
      </c>
      <c r="G149" s="123"/>
      <c r="H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</row>
    <row r="150" spans="1:19">
      <c r="A150" s="31">
        <f>IF(ISBLANK('Input-Accounts'!A150),"",'Input-Accounts'!A150)</f>
        <v>133</v>
      </c>
      <c r="B150" s="1" t="str">
        <f>IF(ISBLANK('Input-Accounts'!B150),"",'Input-Accounts'!B150)</f>
        <v>Other Rate Base Items</v>
      </c>
      <c r="C150" s="31" t="str">
        <f>IF(ISBLANK('Input-Accounts'!C150),"",'Input-Accounts'!C150)</f>
        <v/>
      </c>
      <c r="D150" s="10"/>
      <c r="E150" s="10">
        <f t="shared" si="52"/>
        <v>0</v>
      </c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</row>
    <row r="151" spans="1:19" outlineLevel="1">
      <c r="A151" s="31">
        <f>IF(ISBLANK('Input-Accounts'!A151),"",'Input-Accounts'!A151)</f>
        <v>134</v>
      </c>
      <c r="B151" s="53" t="str">
        <f>IF(ISBLANK('Input-Accounts'!B151),"",'Input-Accounts'!B151)</f>
        <v>Accumulated deferred income taxes</v>
      </c>
      <c r="C151" s="31">
        <f>IF(ISBLANK('Input-Accounts'!C151),"",'Input-Accounts'!C151)</f>
        <v>190</v>
      </c>
      <c r="D151" s="10">
        <f>'Input-Accounts'!$D151</f>
        <v>-98939609.218056589</v>
      </c>
      <c r="E151" s="10">
        <f t="shared" ref="E151" si="54">IFERROR(IF(D151="",0,IF(D151=0,0,IF(ABS(D151-SUM($G151:$R151))&lt;Check_Limit,0,1))),1)</f>
        <v>0</v>
      </c>
      <c r="F151" s="3" t="str">
        <f>IF(D151=0,"-",IF('Input-Accounts'!$E151&lt;&gt;0,'Input-Accounts'!$E151,'Input-Accounts'!$F151))</f>
        <v>INT_TOTAL PLANT</v>
      </c>
      <c r="G151" s="10">
        <f>IF($D151=0,0,$D151*
IFERROR(INDEX(G$337:G$373,MATCH($F151,$B$337:$B$373,0))/INDEX($D$337:$D$373,MATCH($F151,$B$337:$B$373,0)),
INDEX('Input-Func_Class'!D$9:D$21,MATCH($F151,'Input-Func_Class'!$B$9:$B$21,0)))
)</f>
        <v>-63020862.007256754</v>
      </c>
      <c r="H151" s="10">
        <f>IF($D151=0,0,$D151*
IFERROR(INDEX(H$337:H$373,MATCH($F151,$B$337:$B$373,0))/INDEX($D$337:$D$373,MATCH($F151,$B$337:$B$373,0)),
INDEX('Input-Func_Class'!E$9:E$21,MATCH($F151,'Input-Func_Class'!$B$9:$B$21,0)))
)</f>
        <v>-35918747.210799798</v>
      </c>
      <c r="I151" s="10">
        <f>IF($D151=0,0,$D151*
IFERROR(INDEX(I$337:I$373,MATCH($F151,$B$337:$B$373,0))/INDEX($D$337:$D$373,MATCH($F151,$B$337:$B$373,0)),
INDEX('Input-Func_Class'!F$9:F$21,MATCH($F151,'Input-Func_Class'!$B$9:$B$21,0)))
)</f>
        <v>0</v>
      </c>
      <c r="J151" s="10">
        <f>IF($D151=0,0,$D151*
IFERROR(INDEX(J$337:J$373,MATCH($F151,$B$337:$B$373,0))/INDEX($D$337:$D$373,MATCH($F151,$B$337:$B$373,0)),
INDEX('Input-Func_Class'!G$9:G$21,MATCH($F151,'Input-Func_Class'!$B$9:$B$21,0)))
)</f>
        <v>0</v>
      </c>
      <c r="K151" s="10">
        <f>IF($D151=0,0,$D151*
IFERROR(INDEX(K$337:K$373,MATCH($F151,$B$337:$B$373,0))/INDEX($D$337:$D$373,MATCH($F151,$B$337:$B$373,0)),
INDEX('Input-Func_Class'!H$9:H$21,MATCH($F151,'Input-Func_Class'!$B$9:$B$21,0)))
)</f>
        <v>0</v>
      </c>
      <c r="L151" s="10">
        <f>IF($D151=0,0,$D151*
IFERROR(INDEX(L$337:L$373,MATCH($F151,$B$337:$B$373,0))/INDEX($D$337:$D$373,MATCH($F151,$B$337:$B$373,0)),
INDEX('Input-Func_Class'!I$9:I$21,MATCH($F151,'Input-Func_Class'!$B$9:$B$21,0)))
)</f>
        <v>0</v>
      </c>
      <c r="M151" s="10">
        <f>IF($D151=0,0,$D151*
IFERROR(INDEX(M$337:M$373,MATCH($F151,$B$337:$B$373,0))/INDEX($D$337:$D$373,MATCH($F151,$B$337:$B$373,0)),
INDEX('Input-Func_Class'!J$9:J$21,MATCH($F151,'Input-Func_Class'!$B$9:$B$21,0)))
)</f>
        <v>0</v>
      </c>
      <c r="N151" s="10">
        <f>IF($D151=0,0,$D151*
IFERROR(INDEX(N$337:N$373,MATCH($F151,$B$337:$B$373,0))/INDEX($D$337:$D$373,MATCH($F151,$B$337:$B$373,0)),
INDEX('Input-Func_Class'!K$9:K$21,MATCH($F151,'Input-Func_Class'!$B$9:$B$21,0)))
)</f>
        <v>0</v>
      </c>
      <c r="O151" s="10">
        <f>IF($D151=0,0,$D151*
IFERROR(INDEX(O$337:O$373,MATCH($F151,$B$337:$B$373,0))/INDEX($D$337:$D$373,MATCH($F151,$B$337:$B$373,0)),
INDEX('Input-Func_Class'!L$9:L$21,MATCH($F151,'Input-Func_Class'!$B$9:$B$21,0)))
)</f>
        <v>0</v>
      </c>
      <c r="P151" s="10">
        <f>IF($D151=0,0,$D151*
IFERROR(INDEX(P$337:P$373,MATCH($F151,$B$337:$B$373,0))/INDEX($D$337:$D$373,MATCH($F151,$B$337:$B$373,0)),
INDEX('Input-Func_Class'!M$9:M$21,MATCH($F151,'Input-Func_Class'!$B$9:$B$21,0)))
)</f>
        <v>0</v>
      </c>
      <c r="Q151" s="10">
        <f>IF($D151=0,0,$D151*
IFERROR(INDEX(Q$337:Q$373,MATCH($F151,$B$337:$B$373,0))/INDEX($D$337:$D$373,MATCH($F151,$B$337:$B$373,0)),
INDEX('Input-Func_Class'!N$9:N$21,MATCH($F151,'Input-Func_Class'!$B$9:$B$21,0)))
)</f>
        <v>0</v>
      </c>
      <c r="R151" s="10">
        <f>IF($D151=0,0,$D151*
IFERROR(INDEX(R$337:R$373,MATCH($F151,$B$337:$B$373,0))/INDEX($D$337:$D$373,MATCH($F151,$B$337:$B$373,0)),
INDEX('Input-Func_Class'!O$9:O$21,MATCH($F151,'Input-Func_Class'!$B$9:$B$21,0)))
)</f>
        <v>0</v>
      </c>
    </row>
    <row r="152" spans="1:19" outlineLevel="1">
      <c r="A152" s="31">
        <f>IF(ISBLANK('Input-Accounts'!A152),"",'Input-Accounts'!A152)</f>
        <v>135</v>
      </c>
      <c r="B152" s="53" t="str">
        <f>IF(ISBLANK('Input-Accounts'!B152),"",'Input-Accounts'!B152)</f>
        <v>Materials &amp; Supplies</v>
      </c>
      <c r="C152" s="31">
        <f>IF(ISBLANK('Input-Accounts'!C152),"",'Input-Accounts'!C152)</f>
        <v>154</v>
      </c>
      <c r="D152" s="10">
        <f>'Input-Accounts'!$D152</f>
        <v>347374.73000000004</v>
      </c>
      <c r="E152" s="10">
        <f t="shared" ref="E152" si="55">IFERROR(IF(D152="",0,IF(D152=0,0,IF(ABS(D152-SUM($G152:$R152))&lt;Check_Limit,0,1))),1)</f>
        <v>0</v>
      </c>
      <c r="F152" s="3" t="str">
        <f>IF(D152=0,"-",IF('Input-Accounts'!$E152&lt;&gt;0,'Input-Accounts'!$E152,'Input-Accounts'!$F152))</f>
        <v>INT_DISTPT_SUBTOTAL</v>
      </c>
      <c r="G152" s="10">
        <f>IF($D152=0,0,$D152*
IFERROR(INDEX(G$337:G$373,MATCH($F152,$B$337:$B$373,0))/INDEX($D$337:$D$373,MATCH($F152,$B$337:$B$373,0)),
INDEX('Input-Func_Class'!D$9:D$21,MATCH($F152,'Input-Func_Class'!$B$9:$B$21,0)))
)</f>
        <v>221264.82100702293</v>
      </c>
      <c r="H152" s="10">
        <f>IF($D152=0,0,$D152*
IFERROR(INDEX(H$337:H$373,MATCH($F152,$B$337:$B$373,0))/INDEX($D$337:$D$373,MATCH($F152,$B$337:$B$373,0)),
INDEX('Input-Func_Class'!E$9:E$21,MATCH($F152,'Input-Func_Class'!$B$9:$B$21,0)))
)</f>
        <v>126109.90899297709</v>
      </c>
      <c r="I152" s="10">
        <f>IF($D152=0,0,$D152*
IFERROR(INDEX(I$337:I$373,MATCH($F152,$B$337:$B$373,0))/INDEX($D$337:$D$373,MATCH($F152,$B$337:$B$373,0)),
INDEX('Input-Func_Class'!F$9:F$21,MATCH($F152,'Input-Func_Class'!$B$9:$B$21,0)))
)</f>
        <v>0</v>
      </c>
      <c r="J152" s="10">
        <f>IF($D152=0,0,$D152*
IFERROR(INDEX(J$337:J$373,MATCH($F152,$B$337:$B$373,0))/INDEX($D$337:$D$373,MATCH($F152,$B$337:$B$373,0)),
INDEX('Input-Func_Class'!G$9:G$21,MATCH($F152,'Input-Func_Class'!$B$9:$B$21,0)))
)</f>
        <v>0</v>
      </c>
      <c r="K152" s="10">
        <f>IF($D152=0,0,$D152*
IFERROR(INDEX(K$337:K$373,MATCH($F152,$B$337:$B$373,0))/INDEX($D$337:$D$373,MATCH($F152,$B$337:$B$373,0)),
INDEX('Input-Func_Class'!H$9:H$21,MATCH($F152,'Input-Func_Class'!$B$9:$B$21,0)))
)</f>
        <v>0</v>
      </c>
      <c r="L152" s="10">
        <f>IF($D152=0,0,$D152*
IFERROR(INDEX(L$337:L$373,MATCH($F152,$B$337:$B$373,0))/INDEX($D$337:$D$373,MATCH($F152,$B$337:$B$373,0)),
INDEX('Input-Func_Class'!I$9:I$21,MATCH($F152,'Input-Func_Class'!$B$9:$B$21,0)))
)</f>
        <v>0</v>
      </c>
      <c r="M152" s="10">
        <f>IF($D152=0,0,$D152*
IFERROR(INDEX(M$337:M$373,MATCH($F152,$B$337:$B$373,0))/INDEX($D$337:$D$373,MATCH($F152,$B$337:$B$373,0)),
INDEX('Input-Func_Class'!J$9:J$21,MATCH($F152,'Input-Func_Class'!$B$9:$B$21,0)))
)</f>
        <v>0</v>
      </c>
      <c r="N152" s="10">
        <f>IF($D152=0,0,$D152*
IFERROR(INDEX(N$337:N$373,MATCH($F152,$B$337:$B$373,0))/INDEX($D$337:$D$373,MATCH($F152,$B$337:$B$373,0)),
INDEX('Input-Func_Class'!K$9:K$21,MATCH($F152,'Input-Func_Class'!$B$9:$B$21,0)))
)</f>
        <v>0</v>
      </c>
      <c r="O152" s="10">
        <f>IF($D152=0,0,$D152*
IFERROR(INDEX(O$337:O$373,MATCH($F152,$B$337:$B$373,0))/INDEX($D$337:$D$373,MATCH($F152,$B$337:$B$373,0)),
INDEX('Input-Func_Class'!L$9:L$21,MATCH($F152,'Input-Func_Class'!$B$9:$B$21,0)))
)</f>
        <v>0</v>
      </c>
      <c r="P152" s="10">
        <f>IF($D152=0,0,$D152*
IFERROR(INDEX(P$337:P$373,MATCH($F152,$B$337:$B$373,0))/INDEX($D$337:$D$373,MATCH($F152,$B$337:$B$373,0)),
INDEX('Input-Func_Class'!M$9:M$21,MATCH($F152,'Input-Func_Class'!$B$9:$B$21,0)))
)</f>
        <v>0</v>
      </c>
      <c r="Q152" s="10">
        <f>IF($D152=0,0,$D152*
IFERROR(INDEX(Q$337:Q$373,MATCH($F152,$B$337:$B$373,0))/INDEX($D$337:$D$373,MATCH($F152,$B$337:$B$373,0)),
INDEX('Input-Func_Class'!N$9:N$21,MATCH($F152,'Input-Func_Class'!$B$9:$B$21,0)))
)</f>
        <v>0</v>
      </c>
      <c r="R152" s="10">
        <f>IF($D152=0,0,$D152*
IFERROR(INDEX(R$337:R$373,MATCH($F152,$B$337:$B$373,0))/INDEX($D$337:$D$373,MATCH($F152,$B$337:$B$373,0)),
INDEX('Input-Func_Class'!O$9:O$21,MATCH($F152,'Input-Func_Class'!$B$9:$B$21,0)))
)</f>
        <v>0</v>
      </c>
    </row>
    <row r="153" spans="1:19" outlineLevel="1">
      <c r="A153" s="31">
        <f>IF(ISBLANK('Input-Accounts'!A153),"",'Input-Accounts'!A153)</f>
        <v>136</v>
      </c>
      <c r="B153" s="53" t="str">
        <f>IF(ISBLANK('Input-Accounts'!B153),"",'Input-Accounts'!B153)</f>
        <v>Gas Stored Underground</v>
      </c>
      <c r="C153" s="31">
        <f>IF(ISBLANK('Input-Accounts'!C153),"",'Input-Accounts'!C153)</f>
        <v>164</v>
      </c>
      <c r="D153" s="10">
        <f>'Input-Accounts'!$D153</f>
        <v>37402515.758828245</v>
      </c>
      <c r="E153" s="10">
        <f t="shared" si="52"/>
        <v>0</v>
      </c>
      <c r="F153" s="3" t="str">
        <f>IF(D153=0,"-",IF('Input-Accounts'!$E153&lt;&gt;0,'Input-Accounts'!$E153,'Input-Accounts'!$F153))</f>
        <v>DISTRIBUTION</v>
      </c>
      <c r="G153" s="10">
        <f>IF($D153=0,0,$D153*
IFERROR(INDEX(G$337:G$373,MATCH($F153,$B$337:$B$373,0))/INDEX($D$337:$D$373,MATCH($F153,$B$337:$B$373,0)),
INDEX('Input-Func_Class'!D$9:D$21,MATCH($F153,'Input-Func_Class'!$B$9:$B$21,0)))
)</f>
        <v>37402515.758828245</v>
      </c>
      <c r="H153" s="10">
        <f>IF($D153=0,0,$D153*
IFERROR(INDEX(H$337:H$373,MATCH($F153,$B$337:$B$373,0))/INDEX($D$337:$D$373,MATCH($F153,$B$337:$B$373,0)),
INDEX('Input-Func_Class'!E$9:E$21,MATCH($F153,'Input-Func_Class'!$B$9:$B$21,0)))
)</f>
        <v>0</v>
      </c>
      <c r="I153" s="10">
        <f>IF($D153=0,0,$D153*
IFERROR(INDEX(I$337:I$373,MATCH($F153,$B$337:$B$373,0))/INDEX($D$337:$D$373,MATCH($F153,$B$337:$B$373,0)),
INDEX('Input-Func_Class'!F$9:F$21,MATCH($F153,'Input-Func_Class'!$B$9:$B$21,0)))
)</f>
        <v>0</v>
      </c>
      <c r="J153" s="10">
        <f>IF($D153=0,0,$D153*
IFERROR(INDEX(J$337:J$373,MATCH($F153,$B$337:$B$373,0))/INDEX($D$337:$D$373,MATCH($F153,$B$337:$B$373,0)),
INDEX('Input-Func_Class'!G$9:G$21,MATCH($F153,'Input-Func_Class'!$B$9:$B$21,0)))
)</f>
        <v>0</v>
      </c>
      <c r="K153" s="10">
        <f>IF($D153=0,0,$D153*
IFERROR(INDEX(K$337:K$373,MATCH($F153,$B$337:$B$373,0))/INDEX($D$337:$D$373,MATCH($F153,$B$337:$B$373,0)),
INDEX('Input-Func_Class'!H$9:H$21,MATCH($F153,'Input-Func_Class'!$B$9:$B$21,0)))
)</f>
        <v>0</v>
      </c>
      <c r="L153" s="10">
        <f>IF($D153=0,0,$D153*
IFERROR(INDEX(L$337:L$373,MATCH($F153,$B$337:$B$373,0))/INDEX($D$337:$D$373,MATCH($F153,$B$337:$B$373,0)),
INDEX('Input-Func_Class'!I$9:I$21,MATCH($F153,'Input-Func_Class'!$B$9:$B$21,0)))
)</f>
        <v>0</v>
      </c>
      <c r="M153" s="10">
        <f>IF($D153=0,0,$D153*
IFERROR(INDEX(M$337:M$373,MATCH($F153,$B$337:$B$373,0))/INDEX($D$337:$D$373,MATCH($F153,$B$337:$B$373,0)),
INDEX('Input-Func_Class'!J$9:J$21,MATCH($F153,'Input-Func_Class'!$B$9:$B$21,0)))
)</f>
        <v>0</v>
      </c>
      <c r="N153" s="10">
        <f>IF($D153=0,0,$D153*
IFERROR(INDEX(N$337:N$373,MATCH($F153,$B$337:$B$373,0))/INDEX($D$337:$D$373,MATCH($F153,$B$337:$B$373,0)),
INDEX('Input-Func_Class'!K$9:K$21,MATCH($F153,'Input-Func_Class'!$B$9:$B$21,0)))
)</f>
        <v>0</v>
      </c>
      <c r="O153" s="10">
        <f>IF($D153=0,0,$D153*
IFERROR(INDEX(O$337:O$373,MATCH($F153,$B$337:$B$373,0))/INDEX($D$337:$D$373,MATCH($F153,$B$337:$B$373,0)),
INDEX('Input-Func_Class'!L$9:L$21,MATCH($F153,'Input-Func_Class'!$B$9:$B$21,0)))
)</f>
        <v>0</v>
      </c>
      <c r="P153" s="10">
        <f>IF($D153=0,0,$D153*
IFERROR(INDEX(P$337:P$373,MATCH($F153,$B$337:$B$373,0))/INDEX($D$337:$D$373,MATCH($F153,$B$337:$B$373,0)),
INDEX('Input-Func_Class'!M$9:M$21,MATCH($F153,'Input-Func_Class'!$B$9:$B$21,0)))
)</f>
        <v>0</v>
      </c>
      <c r="Q153" s="10">
        <f>IF($D153=0,0,$D153*
IFERROR(INDEX(Q$337:Q$373,MATCH($F153,$B$337:$B$373,0))/INDEX($D$337:$D$373,MATCH($F153,$B$337:$B$373,0)),
INDEX('Input-Func_Class'!N$9:N$21,MATCH($F153,'Input-Func_Class'!$B$9:$B$21,0)))
)</f>
        <v>0</v>
      </c>
      <c r="R153" s="10">
        <f>IF($D153=0,0,$D153*
IFERROR(INDEX(R$337:R$373,MATCH($F153,$B$337:$B$373,0))/INDEX($D$337:$D$373,MATCH($F153,$B$337:$B$373,0)),
INDEX('Input-Func_Class'!O$9:O$21,MATCH($F153,'Input-Func_Class'!$B$9:$B$21,0)))
)</f>
        <v>0</v>
      </c>
    </row>
    <row r="154" spans="1:19">
      <c r="A154" s="31">
        <f>IF(ISBLANK('Input-Accounts'!A154),"",'Input-Accounts'!A154)</f>
        <v>137</v>
      </c>
      <c r="B154" t="str">
        <f>IF(ISBLANK('Input-Accounts'!B154),"",'Input-Accounts'!B154)</f>
        <v>Total Other Rate Base Items</v>
      </c>
      <c r="C154" s="31" t="str">
        <f>IF(ISBLANK('Input-Accounts'!C154),"",'Input-Accounts'!C154)</f>
        <v/>
      </c>
      <c r="D154" s="123">
        <f>SUBTOTAL(9,D151:D153)</f>
        <v>-61189718.72922834</v>
      </c>
      <c r="E154" s="10">
        <f t="shared" si="52"/>
        <v>0</v>
      </c>
      <c r="G154" s="123">
        <f t="shared" ref="G154:R154" si="56">SUBTOTAL(9,G151:G153)</f>
        <v>-25397081.427421488</v>
      </c>
      <c r="H154" s="123">
        <f t="shared" si="56"/>
        <v>-35792637.301806822</v>
      </c>
      <c r="I154" s="123">
        <f t="shared" si="56"/>
        <v>0</v>
      </c>
      <c r="J154" s="123">
        <f t="shared" si="56"/>
        <v>0</v>
      </c>
      <c r="K154" s="123">
        <f t="shared" si="56"/>
        <v>0</v>
      </c>
      <c r="L154" s="123">
        <f t="shared" si="56"/>
        <v>0</v>
      </c>
      <c r="M154" s="123">
        <f t="shared" si="56"/>
        <v>0</v>
      </c>
      <c r="N154" s="123">
        <f t="shared" si="56"/>
        <v>0</v>
      </c>
      <c r="O154" s="123">
        <f t="shared" si="56"/>
        <v>0</v>
      </c>
      <c r="P154" s="123">
        <f t="shared" si="56"/>
        <v>0</v>
      </c>
      <c r="Q154" s="123">
        <f t="shared" si="56"/>
        <v>0</v>
      </c>
      <c r="R154" s="123">
        <f t="shared" si="56"/>
        <v>0</v>
      </c>
    </row>
    <row r="155" spans="1:19">
      <c r="A155" s="31" t="str">
        <f>IF(ISBLANK('Input-Accounts'!A155),"",'Input-Accounts'!A155)</f>
        <v/>
      </c>
      <c r="B155" t="str">
        <f>IF(ISBLANK('Input-Accounts'!B155),"",'Input-Accounts'!B155)</f>
        <v/>
      </c>
      <c r="C155" s="31" t="str">
        <f>IF(ISBLANK('Input-Accounts'!C155),"",'Input-Accounts'!C155)</f>
        <v/>
      </c>
      <c r="D155" s="31"/>
      <c r="E155" s="10">
        <f t="shared" si="52"/>
        <v>0</v>
      </c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</row>
    <row r="156" spans="1:19" ht="15" thickBot="1">
      <c r="A156" s="31">
        <f>IF(ISBLANK('Input-Accounts'!A156),"",'Input-Accounts'!A156)</f>
        <v>138</v>
      </c>
      <c r="B156" s="7" t="str">
        <f>IF(ISBLANK('Input-Accounts'!B156),"",'Input-Accounts'!B156)</f>
        <v>TOTAL RATE BASE</v>
      </c>
      <c r="C156" s="31" t="str">
        <f>IF(ISBLANK('Input-Accounts'!C156),"",'Input-Accounts'!C156)</f>
        <v/>
      </c>
      <c r="D156" s="125">
        <f>SUBTOTAL(9,D11:D155)</f>
        <v>518827311.76319569</v>
      </c>
      <c r="E156" s="10">
        <f t="shared" si="52"/>
        <v>0</v>
      </c>
      <c r="G156" s="125">
        <f t="shared" ref="G156:R156" si="57">SUBTOTAL(9,G11:G155)</f>
        <v>370254175.18871021</v>
      </c>
      <c r="H156" s="125">
        <f t="shared" si="57"/>
        <v>148573136.57448521</v>
      </c>
      <c r="I156" s="125">
        <f t="shared" si="57"/>
        <v>0</v>
      </c>
      <c r="J156" s="125">
        <f t="shared" si="57"/>
        <v>0</v>
      </c>
      <c r="K156" s="125">
        <f t="shared" si="57"/>
        <v>0</v>
      </c>
      <c r="L156" s="125">
        <f t="shared" si="57"/>
        <v>0</v>
      </c>
      <c r="M156" s="125">
        <f t="shared" si="57"/>
        <v>0</v>
      </c>
      <c r="N156" s="125">
        <f t="shared" si="57"/>
        <v>0</v>
      </c>
      <c r="O156" s="125">
        <f t="shared" si="57"/>
        <v>0</v>
      </c>
      <c r="P156" s="125">
        <f t="shared" si="57"/>
        <v>0</v>
      </c>
      <c r="Q156" s="125">
        <f t="shared" si="57"/>
        <v>0</v>
      </c>
      <c r="R156" s="125">
        <f t="shared" si="57"/>
        <v>0</v>
      </c>
      <c r="S156" s="126"/>
    </row>
    <row r="157" spans="1:19" ht="15" thickTop="1">
      <c r="A157" s="31" t="str">
        <f>IF(ISBLANK('Input-Accounts'!A157),"",'Input-Accounts'!A157)</f>
        <v/>
      </c>
      <c r="B157" t="str">
        <f>IF(ISBLANK('Input-Accounts'!B157),"",'Input-Accounts'!B157)</f>
        <v/>
      </c>
      <c r="C157" s="31" t="str">
        <f>IF(ISBLANK('Input-Accounts'!C157),"",'Input-Accounts'!C157)</f>
        <v/>
      </c>
      <c r="D157" s="10"/>
      <c r="E157" s="10">
        <f t="shared" si="52"/>
        <v>0</v>
      </c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</row>
    <row r="158" spans="1:19">
      <c r="A158" s="31">
        <f>IF(ISBLANK('Input-Accounts'!A158),"",'Input-Accounts'!A158)</f>
        <v>139</v>
      </c>
      <c r="B158" s="1" t="str">
        <f>IF(ISBLANK('Input-Accounts'!B158),"",'Input-Accounts'!B158)</f>
        <v>OPERATION AND MAINTENANCE EXPENSE</v>
      </c>
      <c r="C158" s="31" t="str">
        <f>IF(ISBLANK('Input-Accounts'!C158),"",'Input-Accounts'!C158)</f>
        <v/>
      </c>
      <c r="D158" s="10"/>
      <c r="E158" s="10">
        <f t="shared" si="52"/>
        <v>0</v>
      </c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</row>
    <row r="159" spans="1:19">
      <c r="A159" s="31">
        <f>IF(ISBLANK('Input-Accounts'!A159),"",'Input-Accounts'!A159)</f>
        <v>140</v>
      </c>
      <c r="B159" s="1" t="str">
        <f>IF(ISBLANK('Input-Accounts'!B159),"",'Input-Accounts'!B159)</f>
        <v>Production, Storage, LNG, Transmission, and Distribution Expense</v>
      </c>
      <c r="C159" s="31" t="str">
        <f>IF(ISBLANK('Input-Accounts'!C159),"",'Input-Accounts'!C159)</f>
        <v/>
      </c>
      <c r="D159" s="10"/>
      <c r="E159" s="10">
        <f t="shared" si="52"/>
        <v>0</v>
      </c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</row>
    <row r="160" spans="1:19" outlineLevel="1">
      <c r="A160" s="31">
        <f>IF(ISBLANK('Input-Accounts'!A160),"",'Input-Accounts'!A160)</f>
        <v>141</v>
      </c>
      <c r="B160" s="1" t="str">
        <f>IF(ISBLANK('Input-Accounts'!B160),"",'Input-Accounts'!B160)</f>
        <v>Other Gas Supply Expenses</v>
      </c>
      <c r="C160" s="31" t="str">
        <f>IF(ISBLANK('Input-Accounts'!C160),"",'Input-Accounts'!C160)</f>
        <v/>
      </c>
      <c r="D160" s="10"/>
      <c r="E160" s="10">
        <f t="shared" ref="E160:E170" si="58">IFERROR(IF(D160="",0,IF(D160=0,0,IF(ABS(D160-SUM($G160:$R160))&lt;Check_Limit,0,1))),1)</f>
        <v>0</v>
      </c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</row>
    <row r="161" spans="1:19" outlineLevel="1">
      <c r="A161" s="31">
        <f>IF(ISBLANK('Input-Accounts'!A161),"",'Input-Accounts'!A161)</f>
        <v>142</v>
      </c>
      <c r="B161" s="53" t="str">
        <f>IF(ISBLANK('Input-Accounts'!B161),"",'Input-Accounts'!B161)</f>
        <v>Natural gas well head purchases</v>
      </c>
      <c r="C161" s="31" t="str">
        <f>IF(ISBLANK('Input-Accounts'!C161),"",'Input-Accounts'!C161)</f>
        <v xml:space="preserve">801-803 </v>
      </c>
      <c r="D161" s="10">
        <f>'Input-Accounts'!$D161</f>
        <v>17663997.75</v>
      </c>
      <c r="E161" s="10">
        <f t="shared" si="58"/>
        <v>0</v>
      </c>
      <c r="F161" s="3" t="str">
        <f>IF(D161=0,"-",IF('Input-Accounts'!$E161&lt;&gt;0,'Input-Accounts'!$E161,'Input-Accounts'!$F161))</f>
        <v>GAS COSTS</v>
      </c>
      <c r="G161" s="10">
        <f>IF($D161=0,0,$D161*
IFERROR(INDEX(G$337:G$373,MATCH($F161,$B$337:$B$373,0))/INDEX($D$337:$D$373,MATCH($F161,$B$337:$B$373,0)),
INDEX('Input-Func_Class'!D$9:D$21,MATCH($F161,'Input-Func_Class'!$B$9:$B$21,0)))
)</f>
        <v>0</v>
      </c>
      <c r="H161" s="10">
        <f>IF($D161=0,0,$D161*
IFERROR(INDEX(H$337:H$373,MATCH($F161,$B$337:$B$373,0))/INDEX($D$337:$D$373,MATCH($F161,$B$337:$B$373,0)),
INDEX('Input-Func_Class'!E$9:E$21,MATCH($F161,'Input-Func_Class'!$B$9:$B$21,0)))
)</f>
        <v>0</v>
      </c>
      <c r="I161" s="10">
        <f>IF($D161=0,0,$D161*
IFERROR(INDEX(I$337:I$373,MATCH($F161,$B$337:$B$373,0))/INDEX($D$337:$D$373,MATCH($F161,$B$337:$B$373,0)),
INDEX('Input-Func_Class'!F$9:F$21,MATCH($F161,'Input-Func_Class'!$B$9:$B$21,0)))
)</f>
        <v>0</v>
      </c>
      <c r="J161" s="10">
        <f>IF($D161=0,0,$D161*
IFERROR(INDEX(J$337:J$373,MATCH($F161,$B$337:$B$373,0))/INDEX($D$337:$D$373,MATCH($F161,$B$337:$B$373,0)),
INDEX('Input-Func_Class'!G$9:G$21,MATCH($F161,'Input-Func_Class'!$B$9:$B$21,0)))
)</f>
        <v>17663997.75</v>
      </c>
      <c r="K161" s="10">
        <f>IF($D161=0,0,$D161*
IFERROR(INDEX(K$337:K$373,MATCH($F161,$B$337:$B$373,0))/INDEX($D$337:$D$373,MATCH($F161,$B$337:$B$373,0)),
INDEX('Input-Func_Class'!H$9:H$21,MATCH($F161,'Input-Func_Class'!$B$9:$B$21,0)))
)</f>
        <v>0</v>
      </c>
      <c r="L161" s="10">
        <f>IF($D161=0,0,$D161*
IFERROR(INDEX(L$337:L$373,MATCH($F161,$B$337:$B$373,0))/INDEX($D$337:$D$373,MATCH($F161,$B$337:$B$373,0)),
INDEX('Input-Func_Class'!I$9:I$21,MATCH($F161,'Input-Func_Class'!$B$9:$B$21,0)))
)</f>
        <v>0</v>
      </c>
      <c r="M161" s="10">
        <f>IF($D161=0,0,$D161*
IFERROR(INDEX(M$337:M$373,MATCH($F161,$B$337:$B$373,0))/INDEX($D$337:$D$373,MATCH($F161,$B$337:$B$373,0)),
INDEX('Input-Func_Class'!J$9:J$21,MATCH($F161,'Input-Func_Class'!$B$9:$B$21,0)))
)</f>
        <v>0</v>
      </c>
      <c r="N161" s="10">
        <f>IF($D161=0,0,$D161*
IFERROR(INDEX(N$337:N$373,MATCH($F161,$B$337:$B$373,0))/INDEX($D$337:$D$373,MATCH($F161,$B$337:$B$373,0)),
INDEX('Input-Func_Class'!K$9:K$21,MATCH($F161,'Input-Func_Class'!$B$9:$B$21,0)))
)</f>
        <v>0</v>
      </c>
      <c r="O161" s="10">
        <f>IF($D161=0,0,$D161*
IFERROR(INDEX(O$337:O$373,MATCH($F161,$B$337:$B$373,0))/INDEX($D$337:$D$373,MATCH($F161,$B$337:$B$373,0)),
INDEX('Input-Func_Class'!L$9:L$21,MATCH($F161,'Input-Func_Class'!$B$9:$B$21,0)))
)</f>
        <v>0</v>
      </c>
      <c r="P161" s="10">
        <f>IF($D161=0,0,$D161*
IFERROR(INDEX(P$337:P$373,MATCH($F161,$B$337:$B$373,0))/INDEX($D$337:$D$373,MATCH($F161,$B$337:$B$373,0)),
INDEX('Input-Func_Class'!M$9:M$21,MATCH($F161,'Input-Func_Class'!$B$9:$B$21,0)))
)</f>
        <v>0</v>
      </c>
      <c r="Q161" s="10">
        <f>IF($D161=0,0,$D161*
IFERROR(INDEX(Q$337:Q$373,MATCH($F161,$B$337:$B$373,0))/INDEX($D$337:$D$373,MATCH($F161,$B$337:$B$373,0)),
INDEX('Input-Func_Class'!N$9:N$21,MATCH($F161,'Input-Func_Class'!$B$9:$B$21,0)))
)</f>
        <v>0</v>
      </c>
      <c r="R161" s="10">
        <f>IF($D161=0,0,$D161*
IFERROR(INDEX(R$337:R$373,MATCH($F161,$B$337:$B$373,0))/INDEX($D$337:$D$373,MATCH($F161,$B$337:$B$373,0)),
INDEX('Input-Func_Class'!O$9:O$21,MATCH($F161,'Input-Func_Class'!$B$9:$B$21,0)))
)</f>
        <v>0</v>
      </c>
      <c r="S161" s="10"/>
    </row>
    <row r="162" spans="1:19" outlineLevel="1">
      <c r="A162" s="31">
        <f>IF(ISBLANK('Input-Accounts'!A162),"",'Input-Accounts'!A162)</f>
        <v>143</v>
      </c>
      <c r="B162" s="53" t="str">
        <f>IF(ISBLANK('Input-Accounts'!B162),"",'Input-Accounts'!B162)</f>
        <v>Natural Gas City Gate Purchases</v>
      </c>
      <c r="C162" s="31" t="str">
        <f>IF(ISBLANK('Input-Accounts'!C162),"",'Input-Accounts'!C162)</f>
        <v xml:space="preserve">804 </v>
      </c>
      <c r="D162" s="10">
        <f>'Input-Accounts'!$D162</f>
        <v>1158900.76</v>
      </c>
      <c r="E162" s="10">
        <f t="shared" si="58"/>
        <v>0</v>
      </c>
      <c r="F162" s="3" t="str">
        <f>IF(D162=0,"-",IF('Input-Accounts'!$E162&lt;&gt;0,'Input-Accounts'!$E162,'Input-Accounts'!$F162))</f>
        <v>GAS COSTS</v>
      </c>
      <c r="G162" s="10">
        <f>IF($D162=0,0,$D162*
IFERROR(INDEX(G$337:G$373,MATCH($F162,$B$337:$B$373,0))/INDEX($D$337:$D$373,MATCH($F162,$B$337:$B$373,0)),
INDEX('Input-Func_Class'!D$9:D$21,MATCH($F162,'Input-Func_Class'!$B$9:$B$21,0)))
)</f>
        <v>0</v>
      </c>
      <c r="H162" s="10">
        <f>IF($D162=0,0,$D162*
IFERROR(INDEX(H$337:H$373,MATCH($F162,$B$337:$B$373,0))/INDEX($D$337:$D$373,MATCH($F162,$B$337:$B$373,0)),
INDEX('Input-Func_Class'!E$9:E$21,MATCH($F162,'Input-Func_Class'!$B$9:$B$21,0)))
)</f>
        <v>0</v>
      </c>
      <c r="I162" s="10">
        <f>IF($D162=0,0,$D162*
IFERROR(INDEX(I$337:I$373,MATCH($F162,$B$337:$B$373,0))/INDEX($D$337:$D$373,MATCH($F162,$B$337:$B$373,0)),
INDEX('Input-Func_Class'!F$9:F$21,MATCH($F162,'Input-Func_Class'!$B$9:$B$21,0)))
)</f>
        <v>0</v>
      </c>
      <c r="J162" s="10">
        <f>IF($D162=0,0,$D162*
IFERROR(INDEX(J$337:J$373,MATCH($F162,$B$337:$B$373,0))/INDEX($D$337:$D$373,MATCH($F162,$B$337:$B$373,0)),
INDEX('Input-Func_Class'!G$9:G$21,MATCH($F162,'Input-Func_Class'!$B$9:$B$21,0)))
)</f>
        <v>1158900.76</v>
      </c>
      <c r="K162" s="10">
        <f>IF($D162=0,0,$D162*
IFERROR(INDEX(K$337:K$373,MATCH($F162,$B$337:$B$373,0))/INDEX($D$337:$D$373,MATCH($F162,$B$337:$B$373,0)),
INDEX('Input-Func_Class'!H$9:H$21,MATCH($F162,'Input-Func_Class'!$B$9:$B$21,0)))
)</f>
        <v>0</v>
      </c>
      <c r="L162" s="10">
        <f>IF($D162=0,0,$D162*
IFERROR(INDEX(L$337:L$373,MATCH($F162,$B$337:$B$373,0))/INDEX($D$337:$D$373,MATCH($F162,$B$337:$B$373,0)),
INDEX('Input-Func_Class'!I$9:I$21,MATCH($F162,'Input-Func_Class'!$B$9:$B$21,0)))
)</f>
        <v>0</v>
      </c>
      <c r="M162" s="10">
        <f>IF($D162=0,0,$D162*
IFERROR(INDEX(M$337:M$373,MATCH($F162,$B$337:$B$373,0))/INDEX($D$337:$D$373,MATCH($F162,$B$337:$B$373,0)),
INDEX('Input-Func_Class'!J$9:J$21,MATCH($F162,'Input-Func_Class'!$B$9:$B$21,0)))
)</f>
        <v>0</v>
      </c>
      <c r="N162" s="10">
        <f>IF($D162=0,0,$D162*
IFERROR(INDEX(N$337:N$373,MATCH($F162,$B$337:$B$373,0))/INDEX($D$337:$D$373,MATCH($F162,$B$337:$B$373,0)),
INDEX('Input-Func_Class'!K$9:K$21,MATCH($F162,'Input-Func_Class'!$B$9:$B$21,0)))
)</f>
        <v>0</v>
      </c>
      <c r="O162" s="10">
        <f>IF($D162=0,0,$D162*
IFERROR(INDEX(O$337:O$373,MATCH($F162,$B$337:$B$373,0))/INDEX($D$337:$D$373,MATCH($F162,$B$337:$B$373,0)),
INDEX('Input-Func_Class'!L$9:L$21,MATCH($F162,'Input-Func_Class'!$B$9:$B$21,0)))
)</f>
        <v>0</v>
      </c>
      <c r="P162" s="10">
        <f>IF($D162=0,0,$D162*
IFERROR(INDEX(P$337:P$373,MATCH($F162,$B$337:$B$373,0))/INDEX($D$337:$D$373,MATCH($F162,$B$337:$B$373,0)),
INDEX('Input-Func_Class'!M$9:M$21,MATCH($F162,'Input-Func_Class'!$B$9:$B$21,0)))
)</f>
        <v>0</v>
      </c>
      <c r="Q162" s="10">
        <f>IF($D162=0,0,$D162*
IFERROR(INDEX(Q$337:Q$373,MATCH($F162,$B$337:$B$373,0))/INDEX($D$337:$D$373,MATCH($F162,$B$337:$B$373,0)),
INDEX('Input-Func_Class'!N$9:N$21,MATCH($F162,'Input-Func_Class'!$B$9:$B$21,0)))
)</f>
        <v>0</v>
      </c>
      <c r="R162" s="10">
        <f>IF($D162=0,0,$D162*
IFERROR(INDEX(R$337:R$373,MATCH($F162,$B$337:$B$373,0))/INDEX($D$337:$D$373,MATCH($F162,$B$337:$B$373,0)),
INDEX('Input-Func_Class'!O$9:O$21,MATCH($F162,'Input-Func_Class'!$B$9:$B$21,0)))
)</f>
        <v>0</v>
      </c>
      <c r="S162" s="10"/>
    </row>
    <row r="163" spans="1:19" outlineLevel="1">
      <c r="A163" s="31">
        <f>IF(ISBLANK('Input-Accounts'!A163),"",'Input-Accounts'!A163)</f>
        <v>144</v>
      </c>
      <c r="B163" s="53" t="str">
        <f>IF(ISBLANK('Input-Accounts'!B163),"",'Input-Accounts'!B163)</f>
        <v>Other gas purchases</v>
      </c>
      <c r="C163" s="31" t="str">
        <f>IF(ISBLANK('Input-Accounts'!C163),"",'Input-Accounts'!C163)</f>
        <v xml:space="preserve">805 </v>
      </c>
      <c r="D163" s="10">
        <f>'Input-Accounts'!$D163</f>
        <v>15343424.85</v>
      </c>
      <c r="E163" s="10">
        <f t="shared" si="58"/>
        <v>0</v>
      </c>
      <c r="F163" s="3" t="str">
        <f>IF(D163=0,"-",IF('Input-Accounts'!$E163&lt;&gt;0,'Input-Accounts'!$E163,'Input-Accounts'!$F163))</f>
        <v>GAS COSTS</v>
      </c>
      <c r="G163" s="10">
        <f>IF($D163=0,0,$D163*
IFERROR(INDEX(G$337:G$373,MATCH($F163,$B$337:$B$373,0))/INDEX($D$337:$D$373,MATCH($F163,$B$337:$B$373,0)),
INDEX('Input-Func_Class'!D$9:D$21,MATCH($F163,'Input-Func_Class'!$B$9:$B$21,0)))
)</f>
        <v>0</v>
      </c>
      <c r="H163" s="10">
        <f>IF($D163=0,0,$D163*
IFERROR(INDEX(H$337:H$373,MATCH($F163,$B$337:$B$373,0))/INDEX($D$337:$D$373,MATCH($F163,$B$337:$B$373,0)),
INDEX('Input-Func_Class'!E$9:E$21,MATCH($F163,'Input-Func_Class'!$B$9:$B$21,0)))
)</f>
        <v>0</v>
      </c>
      <c r="I163" s="10">
        <f>IF($D163=0,0,$D163*
IFERROR(INDEX(I$337:I$373,MATCH($F163,$B$337:$B$373,0))/INDEX($D$337:$D$373,MATCH($F163,$B$337:$B$373,0)),
INDEX('Input-Func_Class'!F$9:F$21,MATCH($F163,'Input-Func_Class'!$B$9:$B$21,0)))
)</f>
        <v>0</v>
      </c>
      <c r="J163" s="10">
        <f>IF($D163=0,0,$D163*
IFERROR(INDEX(J$337:J$373,MATCH($F163,$B$337:$B$373,0))/INDEX($D$337:$D$373,MATCH($F163,$B$337:$B$373,0)),
INDEX('Input-Func_Class'!G$9:G$21,MATCH($F163,'Input-Func_Class'!$B$9:$B$21,0)))
)</f>
        <v>15343424.85</v>
      </c>
      <c r="K163" s="10">
        <f>IF($D163=0,0,$D163*
IFERROR(INDEX(K$337:K$373,MATCH($F163,$B$337:$B$373,0))/INDEX($D$337:$D$373,MATCH($F163,$B$337:$B$373,0)),
INDEX('Input-Func_Class'!H$9:H$21,MATCH($F163,'Input-Func_Class'!$B$9:$B$21,0)))
)</f>
        <v>0</v>
      </c>
      <c r="L163" s="10">
        <f>IF($D163=0,0,$D163*
IFERROR(INDEX(L$337:L$373,MATCH($F163,$B$337:$B$373,0))/INDEX($D$337:$D$373,MATCH($F163,$B$337:$B$373,0)),
INDEX('Input-Func_Class'!I$9:I$21,MATCH($F163,'Input-Func_Class'!$B$9:$B$21,0)))
)</f>
        <v>0</v>
      </c>
      <c r="M163" s="10">
        <f>IF($D163=0,0,$D163*
IFERROR(INDEX(M$337:M$373,MATCH($F163,$B$337:$B$373,0))/INDEX($D$337:$D$373,MATCH($F163,$B$337:$B$373,0)),
INDEX('Input-Func_Class'!J$9:J$21,MATCH($F163,'Input-Func_Class'!$B$9:$B$21,0)))
)</f>
        <v>0</v>
      </c>
      <c r="N163" s="10">
        <f>IF($D163=0,0,$D163*
IFERROR(INDEX(N$337:N$373,MATCH($F163,$B$337:$B$373,0))/INDEX($D$337:$D$373,MATCH($F163,$B$337:$B$373,0)),
INDEX('Input-Func_Class'!K$9:K$21,MATCH($F163,'Input-Func_Class'!$B$9:$B$21,0)))
)</f>
        <v>0</v>
      </c>
      <c r="O163" s="10">
        <f>IF($D163=0,0,$D163*
IFERROR(INDEX(O$337:O$373,MATCH($F163,$B$337:$B$373,0))/INDEX($D$337:$D$373,MATCH($F163,$B$337:$B$373,0)),
INDEX('Input-Func_Class'!L$9:L$21,MATCH($F163,'Input-Func_Class'!$B$9:$B$21,0)))
)</f>
        <v>0</v>
      </c>
      <c r="P163" s="10">
        <f>IF($D163=0,0,$D163*
IFERROR(INDEX(P$337:P$373,MATCH($F163,$B$337:$B$373,0))/INDEX($D$337:$D$373,MATCH($F163,$B$337:$B$373,0)),
INDEX('Input-Func_Class'!M$9:M$21,MATCH($F163,'Input-Func_Class'!$B$9:$B$21,0)))
)</f>
        <v>0</v>
      </c>
      <c r="Q163" s="10">
        <f>IF($D163=0,0,$D163*
IFERROR(INDEX(Q$337:Q$373,MATCH($F163,$B$337:$B$373,0))/INDEX($D$337:$D$373,MATCH($F163,$B$337:$B$373,0)),
INDEX('Input-Func_Class'!N$9:N$21,MATCH($F163,'Input-Func_Class'!$B$9:$B$21,0)))
)</f>
        <v>0</v>
      </c>
      <c r="R163" s="10">
        <f>IF($D163=0,0,$D163*
IFERROR(INDEX(R$337:R$373,MATCH($F163,$B$337:$B$373,0))/INDEX($D$337:$D$373,MATCH($F163,$B$337:$B$373,0)),
INDEX('Input-Func_Class'!O$9:O$21,MATCH($F163,'Input-Func_Class'!$B$9:$B$21,0)))
)</f>
        <v>0</v>
      </c>
      <c r="S163" s="10"/>
    </row>
    <row r="164" spans="1:19" outlineLevel="1">
      <c r="A164" s="31">
        <f>IF(ISBLANK('Input-Accounts'!A164),"",'Input-Accounts'!A164)</f>
        <v>145</v>
      </c>
      <c r="B164" s="53" t="str">
        <f>IF(ISBLANK('Input-Accounts'!B164),"",'Input-Accounts'!B164)</f>
        <v>Exchange gas</v>
      </c>
      <c r="C164" s="31" t="str">
        <f>IF(ISBLANK('Input-Accounts'!C164),"",'Input-Accounts'!C164)</f>
        <v xml:space="preserve">806 </v>
      </c>
      <c r="D164" s="10">
        <f>'Input-Accounts'!$D164</f>
        <v>1674085.1700000004</v>
      </c>
      <c r="E164" s="10">
        <f t="shared" si="58"/>
        <v>0</v>
      </c>
      <c r="F164" s="3" t="str">
        <f>IF(D164=0,"-",IF('Input-Accounts'!$E164&lt;&gt;0,'Input-Accounts'!$E164,'Input-Accounts'!$F164))</f>
        <v>GAS COSTS</v>
      </c>
      <c r="G164" s="10">
        <f>IF($D164=0,0,$D164*
IFERROR(INDEX(G$337:G$373,MATCH($F164,$B$337:$B$373,0))/INDEX($D$337:$D$373,MATCH($F164,$B$337:$B$373,0)),
INDEX('Input-Func_Class'!D$9:D$21,MATCH($F164,'Input-Func_Class'!$B$9:$B$21,0)))
)</f>
        <v>0</v>
      </c>
      <c r="H164" s="10">
        <f>IF($D164=0,0,$D164*
IFERROR(INDEX(H$337:H$373,MATCH($F164,$B$337:$B$373,0))/INDEX($D$337:$D$373,MATCH($F164,$B$337:$B$373,0)),
INDEX('Input-Func_Class'!E$9:E$21,MATCH($F164,'Input-Func_Class'!$B$9:$B$21,0)))
)</f>
        <v>0</v>
      </c>
      <c r="I164" s="10">
        <f>IF($D164=0,0,$D164*
IFERROR(INDEX(I$337:I$373,MATCH($F164,$B$337:$B$373,0))/INDEX($D$337:$D$373,MATCH($F164,$B$337:$B$373,0)),
INDEX('Input-Func_Class'!F$9:F$21,MATCH($F164,'Input-Func_Class'!$B$9:$B$21,0)))
)</f>
        <v>0</v>
      </c>
      <c r="J164" s="10">
        <f>IF($D164=0,0,$D164*
IFERROR(INDEX(J$337:J$373,MATCH($F164,$B$337:$B$373,0))/INDEX($D$337:$D$373,MATCH($F164,$B$337:$B$373,0)),
INDEX('Input-Func_Class'!G$9:G$21,MATCH($F164,'Input-Func_Class'!$B$9:$B$21,0)))
)</f>
        <v>1674085.1700000004</v>
      </c>
      <c r="K164" s="10">
        <f>IF($D164=0,0,$D164*
IFERROR(INDEX(K$337:K$373,MATCH($F164,$B$337:$B$373,0))/INDEX($D$337:$D$373,MATCH($F164,$B$337:$B$373,0)),
INDEX('Input-Func_Class'!H$9:H$21,MATCH($F164,'Input-Func_Class'!$B$9:$B$21,0)))
)</f>
        <v>0</v>
      </c>
      <c r="L164" s="10">
        <f>IF($D164=0,0,$D164*
IFERROR(INDEX(L$337:L$373,MATCH($F164,$B$337:$B$373,0))/INDEX($D$337:$D$373,MATCH($F164,$B$337:$B$373,0)),
INDEX('Input-Func_Class'!I$9:I$21,MATCH($F164,'Input-Func_Class'!$B$9:$B$21,0)))
)</f>
        <v>0</v>
      </c>
      <c r="M164" s="10">
        <f>IF($D164=0,0,$D164*
IFERROR(INDEX(M$337:M$373,MATCH($F164,$B$337:$B$373,0))/INDEX($D$337:$D$373,MATCH($F164,$B$337:$B$373,0)),
INDEX('Input-Func_Class'!J$9:J$21,MATCH($F164,'Input-Func_Class'!$B$9:$B$21,0)))
)</f>
        <v>0</v>
      </c>
      <c r="N164" s="10">
        <f>IF($D164=0,0,$D164*
IFERROR(INDEX(N$337:N$373,MATCH($F164,$B$337:$B$373,0))/INDEX($D$337:$D$373,MATCH($F164,$B$337:$B$373,0)),
INDEX('Input-Func_Class'!K$9:K$21,MATCH($F164,'Input-Func_Class'!$B$9:$B$21,0)))
)</f>
        <v>0</v>
      </c>
      <c r="O164" s="10">
        <f>IF($D164=0,0,$D164*
IFERROR(INDEX(O$337:O$373,MATCH($F164,$B$337:$B$373,0))/INDEX($D$337:$D$373,MATCH($F164,$B$337:$B$373,0)),
INDEX('Input-Func_Class'!L$9:L$21,MATCH($F164,'Input-Func_Class'!$B$9:$B$21,0)))
)</f>
        <v>0</v>
      </c>
      <c r="P164" s="10">
        <f>IF($D164=0,0,$D164*
IFERROR(INDEX(P$337:P$373,MATCH($F164,$B$337:$B$373,0))/INDEX($D$337:$D$373,MATCH($F164,$B$337:$B$373,0)),
INDEX('Input-Func_Class'!M$9:M$21,MATCH($F164,'Input-Func_Class'!$B$9:$B$21,0)))
)</f>
        <v>0</v>
      </c>
      <c r="Q164" s="10">
        <f>IF($D164=0,0,$D164*
IFERROR(INDEX(Q$337:Q$373,MATCH($F164,$B$337:$B$373,0))/INDEX($D$337:$D$373,MATCH($F164,$B$337:$B$373,0)),
INDEX('Input-Func_Class'!N$9:N$21,MATCH($F164,'Input-Func_Class'!$B$9:$B$21,0)))
)</f>
        <v>0</v>
      </c>
      <c r="R164" s="10">
        <f>IF($D164=0,0,$D164*
IFERROR(INDEX(R$337:R$373,MATCH($F164,$B$337:$B$373,0))/INDEX($D$337:$D$373,MATCH($F164,$B$337:$B$373,0)),
INDEX('Input-Func_Class'!O$9:O$21,MATCH($F164,'Input-Func_Class'!$B$9:$B$21,0)))
)</f>
        <v>0</v>
      </c>
      <c r="S164" s="10"/>
    </row>
    <row r="165" spans="1:19" outlineLevel="1">
      <c r="A165" s="31">
        <f>IF(ISBLANK('Input-Accounts'!A165),"",'Input-Accounts'!A165)</f>
        <v>146</v>
      </c>
      <c r="B165" s="53" t="str">
        <f>IF(ISBLANK('Input-Accounts'!B165),"",'Input-Accounts'!B165)</f>
        <v>Gas Withdrawn from Storage</v>
      </c>
      <c r="C165" s="31" t="str">
        <f>IF(ISBLANK('Input-Accounts'!C165),"",'Input-Accounts'!C165)</f>
        <v xml:space="preserve">808 </v>
      </c>
      <c r="D165" s="10">
        <f>'Input-Accounts'!$D165</f>
        <v>-386972.68999999971</v>
      </c>
      <c r="E165" s="10">
        <f t="shared" ref="E165" si="59">IFERROR(IF(D165="",0,IF(D165=0,0,IF(ABS(D165-SUM($G165:$R165))&lt;Check_Limit,0,1))),1)</f>
        <v>0</v>
      </c>
      <c r="F165" s="3" t="str">
        <f>IF(D165=0,"-",IF('Input-Accounts'!$E165&lt;&gt;0,'Input-Accounts'!$E165,'Input-Accounts'!$F165))</f>
        <v>GAS COSTS</v>
      </c>
      <c r="G165" s="10">
        <f>IF($D165=0,0,$D165*
IFERROR(INDEX(G$337:G$373,MATCH($F165,$B$337:$B$373,0))/INDEX($D$337:$D$373,MATCH($F165,$B$337:$B$373,0)),
INDEX('Input-Func_Class'!D$9:D$21,MATCH($F165,'Input-Func_Class'!$B$9:$B$21,0)))
)</f>
        <v>0</v>
      </c>
      <c r="H165" s="10">
        <f>IF($D165=0,0,$D165*
IFERROR(INDEX(H$337:H$373,MATCH($F165,$B$337:$B$373,0))/INDEX($D$337:$D$373,MATCH($F165,$B$337:$B$373,0)),
INDEX('Input-Func_Class'!E$9:E$21,MATCH($F165,'Input-Func_Class'!$B$9:$B$21,0)))
)</f>
        <v>0</v>
      </c>
      <c r="I165" s="10">
        <f>IF($D165=0,0,$D165*
IFERROR(INDEX(I$337:I$373,MATCH($F165,$B$337:$B$373,0))/INDEX($D$337:$D$373,MATCH($F165,$B$337:$B$373,0)),
INDEX('Input-Func_Class'!F$9:F$21,MATCH($F165,'Input-Func_Class'!$B$9:$B$21,0)))
)</f>
        <v>0</v>
      </c>
      <c r="J165" s="10">
        <f>IF($D165=0,0,$D165*
IFERROR(INDEX(J$337:J$373,MATCH($F165,$B$337:$B$373,0))/INDEX($D$337:$D$373,MATCH($F165,$B$337:$B$373,0)),
INDEX('Input-Func_Class'!G$9:G$21,MATCH($F165,'Input-Func_Class'!$B$9:$B$21,0)))
)</f>
        <v>-386972.68999999971</v>
      </c>
      <c r="K165" s="10">
        <f>IF($D165=0,0,$D165*
IFERROR(INDEX(K$337:K$373,MATCH($F165,$B$337:$B$373,0))/INDEX($D$337:$D$373,MATCH($F165,$B$337:$B$373,0)),
INDEX('Input-Func_Class'!H$9:H$21,MATCH($F165,'Input-Func_Class'!$B$9:$B$21,0)))
)</f>
        <v>0</v>
      </c>
      <c r="L165" s="10">
        <f>IF($D165=0,0,$D165*
IFERROR(INDEX(L$337:L$373,MATCH($F165,$B$337:$B$373,0))/INDEX($D$337:$D$373,MATCH($F165,$B$337:$B$373,0)),
INDEX('Input-Func_Class'!I$9:I$21,MATCH($F165,'Input-Func_Class'!$B$9:$B$21,0)))
)</f>
        <v>0</v>
      </c>
      <c r="M165" s="10">
        <f>IF($D165=0,0,$D165*
IFERROR(INDEX(M$337:M$373,MATCH($F165,$B$337:$B$373,0))/INDEX($D$337:$D$373,MATCH($F165,$B$337:$B$373,0)),
INDEX('Input-Func_Class'!J$9:J$21,MATCH($F165,'Input-Func_Class'!$B$9:$B$21,0)))
)</f>
        <v>0</v>
      </c>
      <c r="N165" s="10">
        <f>IF($D165=0,0,$D165*
IFERROR(INDEX(N$337:N$373,MATCH($F165,$B$337:$B$373,0))/INDEX($D$337:$D$373,MATCH($F165,$B$337:$B$373,0)),
INDEX('Input-Func_Class'!K$9:K$21,MATCH($F165,'Input-Func_Class'!$B$9:$B$21,0)))
)</f>
        <v>0</v>
      </c>
      <c r="O165" s="10">
        <f>IF($D165=0,0,$D165*
IFERROR(INDEX(O$337:O$373,MATCH($F165,$B$337:$B$373,0))/INDEX($D$337:$D$373,MATCH($F165,$B$337:$B$373,0)),
INDEX('Input-Func_Class'!L$9:L$21,MATCH($F165,'Input-Func_Class'!$B$9:$B$21,0)))
)</f>
        <v>0</v>
      </c>
      <c r="P165" s="10">
        <f>IF($D165=0,0,$D165*
IFERROR(INDEX(P$337:P$373,MATCH($F165,$B$337:$B$373,0))/INDEX($D$337:$D$373,MATCH($F165,$B$337:$B$373,0)),
INDEX('Input-Func_Class'!M$9:M$21,MATCH($F165,'Input-Func_Class'!$B$9:$B$21,0)))
)</f>
        <v>0</v>
      </c>
      <c r="Q165" s="10">
        <f>IF($D165=0,0,$D165*
IFERROR(INDEX(Q$337:Q$373,MATCH($F165,$B$337:$B$373,0))/INDEX($D$337:$D$373,MATCH($F165,$B$337:$B$373,0)),
INDEX('Input-Func_Class'!N$9:N$21,MATCH($F165,'Input-Func_Class'!$B$9:$B$21,0)))
)</f>
        <v>0</v>
      </c>
      <c r="R165" s="10">
        <f>IF($D165=0,0,$D165*
IFERROR(INDEX(R$337:R$373,MATCH($F165,$B$337:$B$373,0))/INDEX($D$337:$D$373,MATCH($F165,$B$337:$B$373,0)),
INDEX('Input-Func_Class'!O$9:O$21,MATCH($F165,'Input-Func_Class'!$B$9:$B$21,0)))
)</f>
        <v>0</v>
      </c>
      <c r="S165" s="10"/>
    </row>
    <row r="166" spans="1:19" outlineLevel="1">
      <c r="A166" s="31">
        <f>IF(ISBLANK('Input-Accounts'!A166),"",'Input-Accounts'!A166)</f>
        <v>147</v>
      </c>
      <c r="B166" s="53" t="str">
        <f>IF(ISBLANK('Input-Accounts'!B166),"",'Input-Accounts'!B166)</f>
        <v>Gas Used for Other Utility Operations</v>
      </c>
      <c r="C166" s="31" t="str">
        <f>IF(ISBLANK('Input-Accounts'!C166),"",'Input-Accounts'!C166)</f>
        <v xml:space="preserve">812 </v>
      </c>
      <c r="D166" s="10">
        <f>'Input-Accounts'!$D166</f>
        <v>-40414.18</v>
      </c>
      <c r="E166" s="10">
        <f t="shared" si="58"/>
        <v>0</v>
      </c>
      <c r="F166" s="3" t="str">
        <f>IF(D166=0,"-",IF('Input-Accounts'!$E166&lt;&gt;0,'Input-Accounts'!$E166,'Input-Accounts'!$F166))</f>
        <v>GAS COSTS</v>
      </c>
      <c r="G166" s="10">
        <f>IF($D166=0,0,$D166*
IFERROR(INDEX(G$337:G$373,MATCH($F166,$B$337:$B$373,0))/INDEX($D$337:$D$373,MATCH($F166,$B$337:$B$373,0)),
INDEX('Input-Func_Class'!D$9:D$21,MATCH($F166,'Input-Func_Class'!$B$9:$B$21,0)))
)</f>
        <v>0</v>
      </c>
      <c r="H166" s="10">
        <f>IF($D166=0,0,$D166*
IFERROR(INDEX(H$337:H$373,MATCH($F166,$B$337:$B$373,0))/INDEX($D$337:$D$373,MATCH($F166,$B$337:$B$373,0)),
INDEX('Input-Func_Class'!E$9:E$21,MATCH($F166,'Input-Func_Class'!$B$9:$B$21,0)))
)</f>
        <v>0</v>
      </c>
      <c r="I166" s="10">
        <f>IF($D166=0,0,$D166*
IFERROR(INDEX(I$337:I$373,MATCH($F166,$B$337:$B$373,0))/INDEX($D$337:$D$373,MATCH($F166,$B$337:$B$373,0)),
INDEX('Input-Func_Class'!F$9:F$21,MATCH($F166,'Input-Func_Class'!$B$9:$B$21,0)))
)</f>
        <v>0</v>
      </c>
      <c r="J166" s="10">
        <f>IF($D166=0,0,$D166*
IFERROR(INDEX(J$337:J$373,MATCH($F166,$B$337:$B$373,0))/INDEX($D$337:$D$373,MATCH($F166,$B$337:$B$373,0)),
INDEX('Input-Func_Class'!G$9:G$21,MATCH($F166,'Input-Func_Class'!$B$9:$B$21,0)))
)</f>
        <v>-40414.18</v>
      </c>
      <c r="K166" s="10">
        <f>IF($D166=0,0,$D166*
IFERROR(INDEX(K$337:K$373,MATCH($F166,$B$337:$B$373,0))/INDEX($D$337:$D$373,MATCH($F166,$B$337:$B$373,0)),
INDEX('Input-Func_Class'!H$9:H$21,MATCH($F166,'Input-Func_Class'!$B$9:$B$21,0)))
)</f>
        <v>0</v>
      </c>
      <c r="L166" s="10">
        <f>IF($D166=0,0,$D166*
IFERROR(INDEX(L$337:L$373,MATCH($F166,$B$337:$B$373,0))/INDEX($D$337:$D$373,MATCH($F166,$B$337:$B$373,0)),
INDEX('Input-Func_Class'!I$9:I$21,MATCH($F166,'Input-Func_Class'!$B$9:$B$21,0)))
)</f>
        <v>0</v>
      </c>
      <c r="M166" s="10">
        <f>IF($D166=0,0,$D166*
IFERROR(INDEX(M$337:M$373,MATCH($F166,$B$337:$B$373,0))/INDEX($D$337:$D$373,MATCH($F166,$B$337:$B$373,0)),
INDEX('Input-Func_Class'!J$9:J$21,MATCH($F166,'Input-Func_Class'!$B$9:$B$21,0)))
)</f>
        <v>0</v>
      </c>
      <c r="N166" s="10">
        <f>IF($D166=0,0,$D166*
IFERROR(INDEX(N$337:N$373,MATCH($F166,$B$337:$B$373,0))/INDEX($D$337:$D$373,MATCH($F166,$B$337:$B$373,0)),
INDEX('Input-Func_Class'!K$9:K$21,MATCH($F166,'Input-Func_Class'!$B$9:$B$21,0)))
)</f>
        <v>0</v>
      </c>
      <c r="O166" s="10">
        <f>IF($D166=0,0,$D166*
IFERROR(INDEX(O$337:O$373,MATCH($F166,$B$337:$B$373,0))/INDEX($D$337:$D$373,MATCH($F166,$B$337:$B$373,0)),
INDEX('Input-Func_Class'!L$9:L$21,MATCH($F166,'Input-Func_Class'!$B$9:$B$21,0)))
)</f>
        <v>0</v>
      </c>
      <c r="P166" s="10">
        <f>IF($D166=0,0,$D166*
IFERROR(INDEX(P$337:P$373,MATCH($F166,$B$337:$B$373,0))/INDEX($D$337:$D$373,MATCH($F166,$B$337:$B$373,0)),
INDEX('Input-Func_Class'!M$9:M$21,MATCH($F166,'Input-Func_Class'!$B$9:$B$21,0)))
)</f>
        <v>0</v>
      </c>
      <c r="Q166" s="10">
        <f>IF($D166=0,0,$D166*
IFERROR(INDEX(Q$337:Q$373,MATCH($F166,$B$337:$B$373,0))/INDEX($D$337:$D$373,MATCH($F166,$B$337:$B$373,0)),
INDEX('Input-Func_Class'!N$9:N$21,MATCH($F166,'Input-Func_Class'!$B$9:$B$21,0)))
)</f>
        <v>0</v>
      </c>
      <c r="R166" s="10">
        <f>IF($D166=0,0,$D166*
IFERROR(INDEX(R$337:R$373,MATCH($F166,$B$337:$B$373,0))/INDEX($D$337:$D$373,MATCH($F166,$B$337:$B$373,0)),
INDEX('Input-Func_Class'!O$9:O$21,MATCH($F166,'Input-Func_Class'!$B$9:$B$21,0)))
)</f>
        <v>0</v>
      </c>
      <c r="S166" s="10"/>
    </row>
    <row r="167" spans="1:19" outlineLevel="1">
      <c r="A167" s="31">
        <f>IF(ISBLANK('Input-Accounts'!A167),"",'Input-Accounts'!A167)</f>
        <v>148</v>
      </c>
      <c r="B167" s="53" t="str">
        <f>IF(ISBLANK('Input-Accounts'!B167),"",'Input-Accounts'!B167)</f>
        <v>Exchange Fees</v>
      </c>
      <c r="C167" s="31" t="str">
        <f>IF(ISBLANK('Input-Accounts'!C167),"",'Input-Accounts'!C167)</f>
        <v xml:space="preserve">813 </v>
      </c>
      <c r="D167" s="10">
        <f>'Input-Accounts'!$D167</f>
        <v>0</v>
      </c>
      <c r="E167" s="10">
        <f t="shared" ref="E167" si="60">IFERROR(IF(D167="",0,IF(D167=0,0,IF(ABS(D167-SUM($G167:$R167))&lt;Check_Limit,0,1))),1)</f>
        <v>0</v>
      </c>
      <c r="F167" s="3" t="str">
        <f>IF(D167=0,"-",IF('Input-Accounts'!$E167&lt;&gt;0,'Input-Accounts'!$E167,'Input-Accounts'!$F167))</f>
        <v>-</v>
      </c>
      <c r="G167" s="10">
        <f>IF($D167=0,0,$D167*
IFERROR(INDEX(G$337:G$373,MATCH($F167,$B$337:$B$373,0))/INDEX($D$337:$D$373,MATCH($F167,$B$337:$B$373,0)),
INDEX('Input-Func_Class'!D$9:D$21,MATCH($F167,'Input-Func_Class'!$B$9:$B$21,0)))
)</f>
        <v>0</v>
      </c>
      <c r="H167" s="10">
        <f>IF($D167=0,0,$D167*
IFERROR(INDEX(H$337:H$373,MATCH($F167,$B$337:$B$373,0))/INDEX($D$337:$D$373,MATCH($F167,$B$337:$B$373,0)),
INDEX('Input-Func_Class'!E$9:E$21,MATCH($F167,'Input-Func_Class'!$B$9:$B$21,0)))
)</f>
        <v>0</v>
      </c>
      <c r="I167" s="10">
        <f>IF($D167=0,0,$D167*
IFERROR(INDEX(I$337:I$373,MATCH($F167,$B$337:$B$373,0))/INDEX($D$337:$D$373,MATCH($F167,$B$337:$B$373,0)),
INDEX('Input-Func_Class'!F$9:F$21,MATCH($F167,'Input-Func_Class'!$B$9:$B$21,0)))
)</f>
        <v>0</v>
      </c>
      <c r="J167" s="10">
        <f>IF($D167=0,0,$D167*
IFERROR(INDEX(J$337:J$373,MATCH($F167,$B$337:$B$373,0))/INDEX($D$337:$D$373,MATCH($F167,$B$337:$B$373,0)),
INDEX('Input-Func_Class'!G$9:G$21,MATCH($F167,'Input-Func_Class'!$B$9:$B$21,0)))
)</f>
        <v>0</v>
      </c>
      <c r="K167" s="10">
        <f>IF($D167=0,0,$D167*
IFERROR(INDEX(K$337:K$373,MATCH($F167,$B$337:$B$373,0))/INDEX($D$337:$D$373,MATCH($F167,$B$337:$B$373,0)),
INDEX('Input-Func_Class'!H$9:H$21,MATCH($F167,'Input-Func_Class'!$B$9:$B$21,0)))
)</f>
        <v>0</v>
      </c>
      <c r="L167" s="10">
        <f>IF($D167=0,0,$D167*
IFERROR(INDEX(L$337:L$373,MATCH($F167,$B$337:$B$373,0))/INDEX($D$337:$D$373,MATCH($F167,$B$337:$B$373,0)),
INDEX('Input-Func_Class'!I$9:I$21,MATCH($F167,'Input-Func_Class'!$B$9:$B$21,0)))
)</f>
        <v>0</v>
      </c>
      <c r="M167" s="10">
        <f>IF($D167=0,0,$D167*
IFERROR(INDEX(M$337:M$373,MATCH($F167,$B$337:$B$373,0))/INDEX($D$337:$D$373,MATCH($F167,$B$337:$B$373,0)),
INDEX('Input-Func_Class'!J$9:J$21,MATCH($F167,'Input-Func_Class'!$B$9:$B$21,0)))
)</f>
        <v>0</v>
      </c>
      <c r="N167" s="10">
        <f>IF($D167=0,0,$D167*
IFERROR(INDEX(N$337:N$373,MATCH($F167,$B$337:$B$373,0))/INDEX($D$337:$D$373,MATCH($F167,$B$337:$B$373,0)),
INDEX('Input-Func_Class'!K$9:K$21,MATCH($F167,'Input-Func_Class'!$B$9:$B$21,0)))
)</f>
        <v>0</v>
      </c>
      <c r="O167" s="10">
        <f>IF($D167=0,0,$D167*
IFERROR(INDEX(O$337:O$373,MATCH($F167,$B$337:$B$373,0))/INDEX($D$337:$D$373,MATCH($F167,$B$337:$B$373,0)),
INDEX('Input-Func_Class'!L$9:L$21,MATCH($F167,'Input-Func_Class'!$B$9:$B$21,0)))
)</f>
        <v>0</v>
      </c>
      <c r="P167" s="10">
        <f>IF($D167=0,0,$D167*
IFERROR(INDEX(P$337:P$373,MATCH($F167,$B$337:$B$373,0))/INDEX($D$337:$D$373,MATCH($F167,$B$337:$B$373,0)),
INDEX('Input-Func_Class'!M$9:M$21,MATCH($F167,'Input-Func_Class'!$B$9:$B$21,0)))
)</f>
        <v>0</v>
      </c>
      <c r="Q167" s="10">
        <f>IF($D167=0,0,$D167*
IFERROR(INDEX(Q$337:Q$373,MATCH($F167,$B$337:$B$373,0))/INDEX($D$337:$D$373,MATCH($F167,$B$337:$B$373,0)),
INDEX('Input-Func_Class'!N$9:N$21,MATCH($F167,'Input-Func_Class'!$B$9:$B$21,0)))
)</f>
        <v>0</v>
      </c>
      <c r="R167" s="10">
        <f>IF($D167=0,0,$D167*
IFERROR(INDEX(R$337:R$373,MATCH($F167,$B$337:$B$373,0))/INDEX($D$337:$D$373,MATCH($F167,$B$337:$B$373,0)),
INDEX('Input-Func_Class'!O$9:O$21,MATCH($F167,'Input-Func_Class'!$B$9:$B$21,0)))
)</f>
        <v>0</v>
      </c>
      <c r="S167" s="10"/>
    </row>
    <row r="168" spans="1:19" outlineLevel="1">
      <c r="A168" s="31">
        <f>IF(ISBLANK('Input-Accounts'!A168),"",'Input-Accounts'!A168)</f>
        <v>149</v>
      </c>
      <c r="B168" s="53" t="str">
        <f>IF(ISBLANK('Input-Accounts'!B168),"",'Input-Accounts'!B168)</f>
        <v>Purchased Gas Expense</v>
      </c>
      <c r="C168" s="31">
        <f>IF(ISBLANK('Input-Accounts'!C168),"",'Input-Accounts'!C168)</f>
        <v>807</v>
      </c>
      <c r="D168" s="10">
        <f>'Input-Accounts'!$D168</f>
        <v>409263.17323596525</v>
      </c>
      <c r="E168" s="10">
        <f t="shared" si="58"/>
        <v>0</v>
      </c>
      <c r="F168" s="3" t="str">
        <f>IF(D168=0,"-",IF('Input-Accounts'!$E168&lt;&gt;0,'Input-Accounts'!$E168,'Input-Accounts'!$F168))</f>
        <v>DISTRIBUTION</v>
      </c>
      <c r="G168" s="10">
        <f>IF($D168=0,0,$D168*
IFERROR(INDEX(G$337:G$373,MATCH($F168,$B$337:$B$373,0))/INDEX($D$337:$D$373,MATCH($F168,$B$337:$B$373,0)),
INDEX('Input-Func_Class'!D$9:D$21,MATCH($F168,'Input-Func_Class'!$B$9:$B$21,0)))
)</f>
        <v>409263.17323596525</v>
      </c>
      <c r="H168" s="10">
        <f>IF($D168=0,0,$D168*
IFERROR(INDEX(H$337:H$373,MATCH($F168,$B$337:$B$373,0))/INDEX($D$337:$D$373,MATCH($F168,$B$337:$B$373,0)),
INDEX('Input-Func_Class'!E$9:E$21,MATCH($F168,'Input-Func_Class'!$B$9:$B$21,0)))
)</f>
        <v>0</v>
      </c>
      <c r="I168" s="10">
        <f>IF($D168=0,0,$D168*
IFERROR(INDEX(I$337:I$373,MATCH($F168,$B$337:$B$373,0))/INDEX($D$337:$D$373,MATCH($F168,$B$337:$B$373,0)),
INDEX('Input-Func_Class'!F$9:F$21,MATCH($F168,'Input-Func_Class'!$B$9:$B$21,0)))
)</f>
        <v>0</v>
      </c>
      <c r="J168" s="10">
        <f>IF($D168=0,0,$D168*
IFERROR(INDEX(J$337:J$373,MATCH($F168,$B$337:$B$373,0))/INDEX($D$337:$D$373,MATCH($F168,$B$337:$B$373,0)),
INDEX('Input-Func_Class'!G$9:G$21,MATCH($F168,'Input-Func_Class'!$B$9:$B$21,0)))
)</f>
        <v>0</v>
      </c>
      <c r="K168" s="10">
        <f>IF($D168=0,0,$D168*
IFERROR(INDEX(K$337:K$373,MATCH($F168,$B$337:$B$373,0))/INDEX($D$337:$D$373,MATCH($F168,$B$337:$B$373,0)),
INDEX('Input-Func_Class'!H$9:H$21,MATCH($F168,'Input-Func_Class'!$B$9:$B$21,0)))
)</f>
        <v>0</v>
      </c>
      <c r="L168" s="10">
        <f>IF($D168=0,0,$D168*
IFERROR(INDEX(L$337:L$373,MATCH($F168,$B$337:$B$373,0))/INDEX($D$337:$D$373,MATCH($F168,$B$337:$B$373,0)),
INDEX('Input-Func_Class'!I$9:I$21,MATCH($F168,'Input-Func_Class'!$B$9:$B$21,0)))
)</f>
        <v>0</v>
      </c>
      <c r="M168" s="10">
        <f>IF($D168=0,0,$D168*
IFERROR(INDEX(M$337:M$373,MATCH($F168,$B$337:$B$373,0))/INDEX($D$337:$D$373,MATCH($F168,$B$337:$B$373,0)),
INDEX('Input-Func_Class'!J$9:J$21,MATCH($F168,'Input-Func_Class'!$B$9:$B$21,0)))
)</f>
        <v>0</v>
      </c>
      <c r="N168" s="10">
        <f>IF($D168=0,0,$D168*
IFERROR(INDEX(N$337:N$373,MATCH($F168,$B$337:$B$373,0))/INDEX($D$337:$D$373,MATCH($F168,$B$337:$B$373,0)),
INDEX('Input-Func_Class'!K$9:K$21,MATCH($F168,'Input-Func_Class'!$B$9:$B$21,0)))
)</f>
        <v>0</v>
      </c>
      <c r="O168" s="10">
        <f>IF($D168=0,0,$D168*
IFERROR(INDEX(O$337:O$373,MATCH($F168,$B$337:$B$373,0))/INDEX($D$337:$D$373,MATCH($F168,$B$337:$B$373,0)),
INDEX('Input-Func_Class'!L$9:L$21,MATCH($F168,'Input-Func_Class'!$B$9:$B$21,0)))
)</f>
        <v>0</v>
      </c>
      <c r="P168" s="10">
        <f>IF($D168=0,0,$D168*
IFERROR(INDEX(P$337:P$373,MATCH($F168,$B$337:$B$373,0))/INDEX($D$337:$D$373,MATCH($F168,$B$337:$B$373,0)),
INDEX('Input-Func_Class'!M$9:M$21,MATCH($F168,'Input-Func_Class'!$B$9:$B$21,0)))
)</f>
        <v>0</v>
      </c>
      <c r="Q168" s="10">
        <f>IF($D168=0,0,$D168*
IFERROR(INDEX(Q$337:Q$373,MATCH($F168,$B$337:$B$373,0))/INDEX($D$337:$D$373,MATCH($F168,$B$337:$B$373,0)),
INDEX('Input-Func_Class'!N$9:N$21,MATCH($F168,'Input-Func_Class'!$B$9:$B$21,0)))
)</f>
        <v>0</v>
      </c>
      <c r="R168" s="10">
        <f>IF($D168=0,0,$D168*
IFERROR(INDEX(R$337:R$373,MATCH($F168,$B$337:$B$373,0))/INDEX($D$337:$D$373,MATCH($F168,$B$337:$B$373,0)),
INDEX('Input-Func_Class'!O$9:O$21,MATCH($F168,'Input-Func_Class'!$B$9:$B$21,0)))
)</f>
        <v>0</v>
      </c>
    </row>
    <row r="169" spans="1:19" outlineLevel="1">
      <c r="A169" s="31">
        <f>IF(ISBLANK('Input-Accounts'!A169),"",'Input-Accounts'!A169)</f>
        <v>150</v>
      </c>
      <c r="B169" t="str">
        <f>IF(ISBLANK('Input-Accounts'!B169),"",'Input-Accounts'!B169)</f>
        <v>Subtotal - Other Gas Supply Expenses</v>
      </c>
      <c r="C169" s="31" t="str">
        <f>IF(ISBLANK('Input-Accounts'!C169),"",'Input-Accounts'!C169)</f>
        <v/>
      </c>
      <c r="D169" s="123">
        <f>SUBTOTAL(9,D161:D168)</f>
        <v>35822284.833235972</v>
      </c>
      <c r="E169" s="10">
        <f t="shared" si="58"/>
        <v>0</v>
      </c>
      <c r="G169" s="123">
        <f t="shared" ref="G169:R169" si="61">SUBTOTAL(9,G161:G168)</f>
        <v>409263.17323596525</v>
      </c>
      <c r="H169" s="123">
        <f t="shared" si="61"/>
        <v>0</v>
      </c>
      <c r="I169" s="123">
        <f t="shared" si="61"/>
        <v>0</v>
      </c>
      <c r="J169" s="123">
        <f t="shared" si="61"/>
        <v>35413021.660000004</v>
      </c>
      <c r="K169" s="123">
        <f t="shared" si="61"/>
        <v>0</v>
      </c>
      <c r="L169" s="123">
        <f t="shared" si="61"/>
        <v>0</v>
      </c>
      <c r="M169" s="123">
        <f t="shared" si="61"/>
        <v>0</v>
      </c>
      <c r="N169" s="123">
        <f t="shared" si="61"/>
        <v>0</v>
      </c>
      <c r="O169" s="123">
        <f t="shared" si="61"/>
        <v>0</v>
      </c>
      <c r="P169" s="123">
        <f t="shared" si="61"/>
        <v>0</v>
      </c>
      <c r="Q169" s="123">
        <f t="shared" si="61"/>
        <v>0</v>
      </c>
      <c r="R169" s="123">
        <f t="shared" si="61"/>
        <v>0</v>
      </c>
    </row>
    <row r="170" spans="1:19" outlineLevel="1">
      <c r="A170" s="31" t="str">
        <f>IF(ISBLANK('Input-Accounts'!A170),"",'Input-Accounts'!A170)</f>
        <v/>
      </c>
      <c r="B170" t="str">
        <f>IF(ISBLANK('Input-Accounts'!B170),"",'Input-Accounts'!B170)</f>
        <v/>
      </c>
      <c r="C170" s="31" t="str">
        <f>IF(ISBLANK('Input-Accounts'!C170),"",'Input-Accounts'!C170)</f>
        <v/>
      </c>
      <c r="D170" s="10"/>
      <c r="E170" s="10">
        <f t="shared" si="58"/>
        <v>0</v>
      </c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</row>
    <row r="171" spans="1:19" outlineLevel="1">
      <c r="A171" s="31">
        <f>IF(ISBLANK('Input-Accounts'!A171),"",'Input-Accounts'!A171)</f>
        <v>151</v>
      </c>
      <c r="B171" s="1" t="str">
        <f>IF(ISBLANK('Input-Accounts'!B171),"",'Input-Accounts'!B171)</f>
        <v>Operation Expenses</v>
      </c>
      <c r="C171" s="31" t="str">
        <f>IF(ISBLANK('Input-Accounts'!C171),"",'Input-Accounts'!C171)</f>
        <v/>
      </c>
      <c r="D171" s="10"/>
      <c r="E171" s="10">
        <f t="shared" ref="E171:E224" si="62">IFERROR(IF(D171="",0,IF(D171=0,0,IF(ABS(D171-SUM($G171:$R171))&lt;Check_Limit,0,1))),1)</f>
        <v>0</v>
      </c>
      <c r="F171" s="3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</row>
    <row r="172" spans="1:19" outlineLevel="1">
      <c r="A172" s="31">
        <f>IF(ISBLANK('Input-Accounts'!A172),"",'Input-Accounts'!A172)</f>
        <v>152</v>
      </c>
      <c r="B172" s="53" t="str">
        <f>IF(ISBLANK('Input-Accounts'!B172),"",'Input-Accounts'!B172)</f>
        <v>Transmission Expense - Operations</v>
      </c>
      <c r="C172" s="31" t="str">
        <f>IF(ISBLANK('Input-Accounts'!C172),"",'Input-Accounts'!C172)</f>
        <v>852</v>
      </c>
      <c r="D172" s="10">
        <f>'Input-Accounts'!$D172</f>
        <v>2561.7199999999998</v>
      </c>
      <c r="E172" s="10">
        <f t="shared" si="62"/>
        <v>0</v>
      </c>
      <c r="F172" s="3" t="str">
        <f>IF(D172=0,"-",IF('Input-Accounts'!$E172&lt;&gt;0,'Input-Accounts'!$E172,'Input-Accounts'!$F172))</f>
        <v>INT_MAINS_PLANT</v>
      </c>
      <c r="G172" s="10">
        <f>IF($D172=0,0,$D172*
IFERROR(INDEX(G$337:G$373,MATCH($F172,$B$337:$B$373,0))/INDEX($D$337:$D$373,MATCH($F172,$B$337:$B$373,0)),
INDEX('Input-Func_Class'!D$9:D$21,MATCH($F172,'Input-Func_Class'!$B$9:$B$21,0)))
)</f>
        <v>2561.7199999999998</v>
      </c>
      <c r="H172" s="10">
        <f>IF($D172=0,0,$D172*
IFERROR(INDEX(H$337:H$373,MATCH($F172,$B$337:$B$373,0))/INDEX($D$337:$D$373,MATCH($F172,$B$337:$B$373,0)),
INDEX('Input-Func_Class'!E$9:E$21,MATCH($F172,'Input-Func_Class'!$B$9:$B$21,0)))
)</f>
        <v>0</v>
      </c>
      <c r="I172" s="10">
        <f>IF($D172=0,0,$D172*
IFERROR(INDEX(I$337:I$373,MATCH($F172,$B$337:$B$373,0))/INDEX($D$337:$D$373,MATCH($F172,$B$337:$B$373,0)),
INDEX('Input-Func_Class'!F$9:F$21,MATCH($F172,'Input-Func_Class'!$B$9:$B$21,0)))
)</f>
        <v>0</v>
      </c>
      <c r="J172" s="10">
        <f>IF($D172=0,0,$D172*
IFERROR(INDEX(J$337:J$373,MATCH($F172,$B$337:$B$373,0))/INDEX($D$337:$D$373,MATCH($F172,$B$337:$B$373,0)),
INDEX('Input-Func_Class'!G$9:G$21,MATCH($F172,'Input-Func_Class'!$B$9:$B$21,0)))
)</f>
        <v>0</v>
      </c>
      <c r="K172" s="10">
        <f>IF($D172=0,0,$D172*
IFERROR(INDEX(K$337:K$373,MATCH($F172,$B$337:$B$373,0))/INDEX($D$337:$D$373,MATCH($F172,$B$337:$B$373,0)),
INDEX('Input-Func_Class'!H$9:H$21,MATCH($F172,'Input-Func_Class'!$B$9:$B$21,0)))
)</f>
        <v>0</v>
      </c>
      <c r="L172" s="10">
        <f>IF($D172=0,0,$D172*
IFERROR(INDEX(L$337:L$373,MATCH($F172,$B$337:$B$373,0))/INDEX($D$337:$D$373,MATCH($F172,$B$337:$B$373,0)),
INDEX('Input-Func_Class'!I$9:I$21,MATCH($F172,'Input-Func_Class'!$B$9:$B$21,0)))
)</f>
        <v>0</v>
      </c>
      <c r="M172" s="10">
        <f>IF($D172=0,0,$D172*
IFERROR(INDEX(M$337:M$373,MATCH($F172,$B$337:$B$373,0))/INDEX($D$337:$D$373,MATCH($F172,$B$337:$B$373,0)),
INDEX('Input-Func_Class'!J$9:J$21,MATCH($F172,'Input-Func_Class'!$B$9:$B$21,0)))
)</f>
        <v>0</v>
      </c>
      <c r="N172" s="10">
        <f>IF($D172=0,0,$D172*
IFERROR(INDEX(N$337:N$373,MATCH($F172,$B$337:$B$373,0))/INDEX($D$337:$D$373,MATCH($F172,$B$337:$B$373,0)),
INDEX('Input-Func_Class'!K$9:K$21,MATCH($F172,'Input-Func_Class'!$B$9:$B$21,0)))
)</f>
        <v>0</v>
      </c>
      <c r="O172" s="10">
        <f>IF($D172=0,0,$D172*
IFERROR(INDEX(O$337:O$373,MATCH($F172,$B$337:$B$373,0))/INDEX($D$337:$D$373,MATCH($F172,$B$337:$B$373,0)),
INDEX('Input-Func_Class'!L$9:L$21,MATCH($F172,'Input-Func_Class'!$B$9:$B$21,0)))
)</f>
        <v>0</v>
      </c>
      <c r="P172" s="10">
        <f>IF($D172=0,0,$D172*
IFERROR(INDEX(P$337:P$373,MATCH($F172,$B$337:$B$373,0))/INDEX($D$337:$D$373,MATCH($F172,$B$337:$B$373,0)),
INDEX('Input-Func_Class'!M$9:M$21,MATCH($F172,'Input-Func_Class'!$B$9:$B$21,0)))
)</f>
        <v>0</v>
      </c>
      <c r="Q172" s="10">
        <f>IF($D172=0,0,$D172*
IFERROR(INDEX(Q$337:Q$373,MATCH($F172,$B$337:$B$373,0))/INDEX($D$337:$D$373,MATCH($F172,$B$337:$B$373,0)),
INDEX('Input-Func_Class'!N$9:N$21,MATCH($F172,'Input-Func_Class'!$B$9:$B$21,0)))
)</f>
        <v>0</v>
      </c>
      <c r="R172" s="10">
        <f>IF($D172=0,0,$D172*
IFERROR(INDEX(R$337:R$373,MATCH($F172,$B$337:$B$373,0))/INDEX($D$337:$D$373,MATCH($F172,$B$337:$B$373,0)),
INDEX('Input-Func_Class'!O$9:O$21,MATCH($F172,'Input-Func_Class'!$B$9:$B$21,0)))
)</f>
        <v>0</v>
      </c>
    </row>
    <row r="173" spans="1:19" outlineLevel="1">
      <c r="A173" s="31">
        <f>IF(ISBLANK('Input-Accounts'!A173),"",'Input-Accounts'!A173)</f>
        <v>153</v>
      </c>
      <c r="B173" s="53" t="str">
        <f>IF(ISBLANK('Input-Accounts'!B173),"",'Input-Accounts'!B173)</f>
        <v>Other expenses</v>
      </c>
      <c r="C173" s="31" t="str">
        <f>IF(ISBLANK('Input-Accounts'!C173),"",'Input-Accounts'!C173)</f>
        <v>859</v>
      </c>
      <c r="D173" s="10">
        <f>'Input-Accounts'!$D173</f>
        <v>989.17897109269006</v>
      </c>
      <c r="E173" s="10">
        <f t="shared" ref="E173" si="63">IFERROR(IF(D173="",0,IF(D173=0,0,IF(ABS(D173-SUM($G173:$R173))&lt;Check_Limit,0,1))),1)</f>
        <v>0</v>
      </c>
      <c r="F173" s="3" t="str">
        <f>IF(D173=0,"-",IF('Input-Accounts'!$E173&lt;&gt;0,'Input-Accounts'!$E173,'Input-Accounts'!$F173))</f>
        <v>INT_MAINS_PLANT</v>
      </c>
      <c r="G173" s="10">
        <f>IF($D173=0,0,$D173*
IFERROR(INDEX(G$337:G$373,MATCH($F173,$B$337:$B$373,0))/INDEX($D$337:$D$373,MATCH($F173,$B$337:$B$373,0)),
INDEX('Input-Func_Class'!D$9:D$21,MATCH($F173,'Input-Func_Class'!$B$9:$B$21,0)))
)</f>
        <v>989.17897109269006</v>
      </c>
      <c r="H173" s="10">
        <f>IF($D173=0,0,$D173*
IFERROR(INDEX(H$337:H$373,MATCH($F173,$B$337:$B$373,0))/INDEX($D$337:$D$373,MATCH($F173,$B$337:$B$373,0)),
INDEX('Input-Func_Class'!E$9:E$21,MATCH($F173,'Input-Func_Class'!$B$9:$B$21,0)))
)</f>
        <v>0</v>
      </c>
      <c r="I173" s="10">
        <f>IF($D173=0,0,$D173*
IFERROR(INDEX(I$337:I$373,MATCH($F173,$B$337:$B$373,0))/INDEX($D$337:$D$373,MATCH($F173,$B$337:$B$373,0)),
INDEX('Input-Func_Class'!F$9:F$21,MATCH($F173,'Input-Func_Class'!$B$9:$B$21,0)))
)</f>
        <v>0</v>
      </c>
      <c r="J173" s="10">
        <f>IF($D173=0,0,$D173*
IFERROR(INDEX(J$337:J$373,MATCH($F173,$B$337:$B$373,0))/INDEX($D$337:$D$373,MATCH($F173,$B$337:$B$373,0)),
INDEX('Input-Func_Class'!G$9:G$21,MATCH($F173,'Input-Func_Class'!$B$9:$B$21,0)))
)</f>
        <v>0</v>
      </c>
      <c r="K173" s="10">
        <f>IF($D173=0,0,$D173*
IFERROR(INDEX(K$337:K$373,MATCH($F173,$B$337:$B$373,0))/INDEX($D$337:$D$373,MATCH($F173,$B$337:$B$373,0)),
INDEX('Input-Func_Class'!H$9:H$21,MATCH($F173,'Input-Func_Class'!$B$9:$B$21,0)))
)</f>
        <v>0</v>
      </c>
      <c r="L173" s="10">
        <f>IF($D173=0,0,$D173*
IFERROR(INDEX(L$337:L$373,MATCH($F173,$B$337:$B$373,0))/INDEX($D$337:$D$373,MATCH($F173,$B$337:$B$373,0)),
INDEX('Input-Func_Class'!I$9:I$21,MATCH($F173,'Input-Func_Class'!$B$9:$B$21,0)))
)</f>
        <v>0</v>
      </c>
      <c r="M173" s="10">
        <f>IF($D173=0,0,$D173*
IFERROR(INDEX(M$337:M$373,MATCH($F173,$B$337:$B$373,0))/INDEX($D$337:$D$373,MATCH($F173,$B$337:$B$373,0)),
INDEX('Input-Func_Class'!J$9:J$21,MATCH($F173,'Input-Func_Class'!$B$9:$B$21,0)))
)</f>
        <v>0</v>
      </c>
      <c r="N173" s="10">
        <f>IF($D173=0,0,$D173*
IFERROR(INDEX(N$337:N$373,MATCH($F173,$B$337:$B$373,0))/INDEX($D$337:$D$373,MATCH($F173,$B$337:$B$373,0)),
INDEX('Input-Func_Class'!K$9:K$21,MATCH($F173,'Input-Func_Class'!$B$9:$B$21,0)))
)</f>
        <v>0</v>
      </c>
      <c r="O173" s="10">
        <f>IF($D173=0,0,$D173*
IFERROR(INDEX(O$337:O$373,MATCH($F173,$B$337:$B$373,0))/INDEX($D$337:$D$373,MATCH($F173,$B$337:$B$373,0)),
INDEX('Input-Func_Class'!L$9:L$21,MATCH($F173,'Input-Func_Class'!$B$9:$B$21,0)))
)</f>
        <v>0</v>
      </c>
      <c r="P173" s="10">
        <f>IF($D173=0,0,$D173*
IFERROR(INDEX(P$337:P$373,MATCH($F173,$B$337:$B$373,0))/INDEX($D$337:$D$373,MATCH($F173,$B$337:$B$373,0)),
INDEX('Input-Func_Class'!M$9:M$21,MATCH($F173,'Input-Func_Class'!$B$9:$B$21,0)))
)</f>
        <v>0</v>
      </c>
      <c r="Q173" s="10">
        <f>IF($D173=0,0,$D173*
IFERROR(INDEX(Q$337:Q$373,MATCH($F173,$B$337:$B$373,0))/INDEX($D$337:$D$373,MATCH($F173,$B$337:$B$373,0)),
INDEX('Input-Func_Class'!N$9:N$21,MATCH($F173,'Input-Func_Class'!$B$9:$B$21,0)))
)</f>
        <v>0</v>
      </c>
      <c r="R173" s="10">
        <f>IF($D173=0,0,$D173*
IFERROR(INDEX(R$337:R$373,MATCH($F173,$B$337:$B$373,0))/INDEX($D$337:$D$373,MATCH($F173,$B$337:$B$373,0)),
INDEX('Input-Func_Class'!O$9:O$21,MATCH($F173,'Input-Func_Class'!$B$9:$B$21,0)))
)</f>
        <v>0</v>
      </c>
    </row>
    <row r="174" spans="1:19" outlineLevel="1">
      <c r="A174" s="31">
        <f>IF(ISBLANK('Input-Accounts'!A174),"",'Input-Accounts'!A174)</f>
        <v>154</v>
      </c>
      <c r="B174" s="53" t="str">
        <f>IF(ISBLANK('Input-Accounts'!B174),"",'Input-Accounts'!B174)</f>
        <v xml:space="preserve">M&amp;R Station Equipment </v>
      </c>
      <c r="C174" s="31" t="str">
        <f>IF(ISBLANK('Input-Accounts'!C174),"",'Input-Accounts'!C174)</f>
        <v>865</v>
      </c>
      <c r="D174" s="10">
        <f>'Input-Accounts'!$D174</f>
        <v>831.12999999999988</v>
      </c>
      <c r="E174" s="10">
        <f t="shared" ref="E174:E183" si="64">IFERROR(IF(D174="",0,IF(D174=0,0,IF(ABS(D174-SUM($G174:$R174))&lt;Check_Limit,0,1))),1)</f>
        <v>0</v>
      </c>
      <c r="F174" s="3" t="str">
        <f>IF(D174=0,"-",IF('Input-Accounts'!$E174&lt;&gt;0,'Input-Accounts'!$E174,'Input-Accounts'!$F174))</f>
        <v>INT_MAINS_PLANT</v>
      </c>
      <c r="G174" s="10">
        <f>IF($D174=0,0,$D174*
IFERROR(INDEX(G$337:G$373,MATCH($F174,$B$337:$B$373,0))/INDEX($D$337:$D$373,MATCH($F174,$B$337:$B$373,0)),
INDEX('Input-Func_Class'!D$9:D$21,MATCH($F174,'Input-Func_Class'!$B$9:$B$21,0)))
)</f>
        <v>831.12999999999988</v>
      </c>
      <c r="H174" s="10">
        <f>IF($D174=0,0,$D174*
IFERROR(INDEX(H$337:H$373,MATCH($F174,$B$337:$B$373,0))/INDEX($D$337:$D$373,MATCH($F174,$B$337:$B$373,0)),
INDEX('Input-Func_Class'!E$9:E$21,MATCH($F174,'Input-Func_Class'!$B$9:$B$21,0)))
)</f>
        <v>0</v>
      </c>
      <c r="I174" s="10">
        <f>IF($D174=0,0,$D174*
IFERROR(INDEX(I$337:I$373,MATCH($F174,$B$337:$B$373,0))/INDEX($D$337:$D$373,MATCH($F174,$B$337:$B$373,0)),
INDEX('Input-Func_Class'!F$9:F$21,MATCH($F174,'Input-Func_Class'!$B$9:$B$21,0)))
)</f>
        <v>0</v>
      </c>
      <c r="J174" s="10">
        <f>IF($D174=0,0,$D174*
IFERROR(INDEX(J$337:J$373,MATCH($F174,$B$337:$B$373,0))/INDEX($D$337:$D$373,MATCH($F174,$B$337:$B$373,0)),
INDEX('Input-Func_Class'!G$9:G$21,MATCH($F174,'Input-Func_Class'!$B$9:$B$21,0)))
)</f>
        <v>0</v>
      </c>
      <c r="K174" s="10">
        <f>IF($D174=0,0,$D174*
IFERROR(INDEX(K$337:K$373,MATCH($F174,$B$337:$B$373,0))/INDEX($D$337:$D$373,MATCH($F174,$B$337:$B$373,0)),
INDEX('Input-Func_Class'!H$9:H$21,MATCH($F174,'Input-Func_Class'!$B$9:$B$21,0)))
)</f>
        <v>0</v>
      </c>
      <c r="L174" s="10">
        <f>IF($D174=0,0,$D174*
IFERROR(INDEX(L$337:L$373,MATCH($F174,$B$337:$B$373,0))/INDEX($D$337:$D$373,MATCH($F174,$B$337:$B$373,0)),
INDEX('Input-Func_Class'!I$9:I$21,MATCH($F174,'Input-Func_Class'!$B$9:$B$21,0)))
)</f>
        <v>0</v>
      </c>
      <c r="M174" s="10">
        <f>IF($D174=0,0,$D174*
IFERROR(INDEX(M$337:M$373,MATCH($F174,$B$337:$B$373,0))/INDEX($D$337:$D$373,MATCH($F174,$B$337:$B$373,0)),
INDEX('Input-Func_Class'!J$9:J$21,MATCH($F174,'Input-Func_Class'!$B$9:$B$21,0)))
)</f>
        <v>0</v>
      </c>
      <c r="N174" s="10">
        <f>IF($D174=0,0,$D174*
IFERROR(INDEX(N$337:N$373,MATCH($F174,$B$337:$B$373,0))/INDEX($D$337:$D$373,MATCH($F174,$B$337:$B$373,0)),
INDEX('Input-Func_Class'!K$9:K$21,MATCH($F174,'Input-Func_Class'!$B$9:$B$21,0)))
)</f>
        <v>0</v>
      </c>
      <c r="O174" s="10">
        <f>IF($D174=0,0,$D174*
IFERROR(INDEX(O$337:O$373,MATCH($F174,$B$337:$B$373,0))/INDEX($D$337:$D$373,MATCH($F174,$B$337:$B$373,0)),
INDEX('Input-Func_Class'!L$9:L$21,MATCH($F174,'Input-Func_Class'!$B$9:$B$21,0)))
)</f>
        <v>0</v>
      </c>
      <c r="P174" s="10">
        <f>IF($D174=0,0,$D174*
IFERROR(INDEX(P$337:P$373,MATCH($F174,$B$337:$B$373,0))/INDEX($D$337:$D$373,MATCH($F174,$B$337:$B$373,0)),
INDEX('Input-Func_Class'!M$9:M$21,MATCH($F174,'Input-Func_Class'!$B$9:$B$21,0)))
)</f>
        <v>0</v>
      </c>
      <c r="Q174" s="10">
        <f>IF($D174=0,0,$D174*
IFERROR(INDEX(Q$337:Q$373,MATCH($F174,$B$337:$B$373,0))/INDEX($D$337:$D$373,MATCH($F174,$B$337:$B$373,0)),
INDEX('Input-Func_Class'!N$9:N$21,MATCH($F174,'Input-Func_Class'!$B$9:$B$21,0)))
)</f>
        <v>0</v>
      </c>
      <c r="R174" s="10">
        <f>IF($D174=0,0,$D174*
IFERROR(INDEX(R$337:R$373,MATCH($F174,$B$337:$B$373,0))/INDEX($D$337:$D$373,MATCH($F174,$B$337:$B$373,0)),
INDEX('Input-Func_Class'!O$9:O$21,MATCH($F174,'Input-Func_Class'!$B$9:$B$21,0)))
)</f>
        <v>0</v>
      </c>
    </row>
    <row r="175" spans="1:19" outlineLevel="1">
      <c r="A175" s="31">
        <f>IF(ISBLANK('Input-Accounts'!A175),"",'Input-Accounts'!A175)</f>
        <v>155</v>
      </c>
      <c r="B175" s="53" t="str">
        <f>IF(ISBLANK('Input-Accounts'!B175),"",'Input-Accounts'!B175)</f>
        <v>Operation supervision and engineering</v>
      </c>
      <c r="C175" s="31">
        <f>IF(ISBLANK('Input-Accounts'!C175),"",'Input-Accounts'!C175)</f>
        <v>870</v>
      </c>
      <c r="D175" s="10">
        <f>'Input-Accounts'!$D175</f>
        <v>887728.61176689796</v>
      </c>
      <c r="E175" s="10">
        <f t="shared" si="64"/>
        <v>0</v>
      </c>
      <c r="F175" s="3" t="str">
        <f>IF(D175=0,"-",IF('Input-Accounts'!$E175&lt;&gt;0,'Input-Accounts'!$E175,'Input-Accounts'!$F175))</f>
        <v>INT_871-879</v>
      </c>
      <c r="G175" s="10">
        <f>IF($D175=0,0,$D175*
IFERROR(INDEX(G$337:G$373,MATCH($F175,$B$337:$B$373,0))/INDEX($D$337:$D$373,MATCH($F175,$B$337:$B$373,0)),
INDEX('Input-Func_Class'!D$9:D$21,MATCH($F175,'Input-Func_Class'!$B$9:$B$21,0)))
)</f>
        <v>356341.35620636435</v>
      </c>
      <c r="H175" s="10">
        <f>IF($D175=0,0,$D175*
IFERROR(INDEX(H$337:H$373,MATCH($F175,$B$337:$B$373,0))/INDEX($D$337:$D$373,MATCH($F175,$B$337:$B$373,0)),
INDEX('Input-Func_Class'!E$9:E$21,MATCH($F175,'Input-Func_Class'!$B$9:$B$21,0)))
)</f>
        <v>531387.25556053384</v>
      </c>
      <c r="I175" s="10">
        <f>IF($D175=0,0,$D175*
IFERROR(INDEX(I$337:I$373,MATCH($F175,$B$337:$B$373,0))/INDEX($D$337:$D$373,MATCH($F175,$B$337:$B$373,0)),
INDEX('Input-Func_Class'!F$9:F$21,MATCH($F175,'Input-Func_Class'!$B$9:$B$21,0)))
)</f>
        <v>0</v>
      </c>
      <c r="J175" s="10">
        <f>IF($D175=0,0,$D175*
IFERROR(INDEX(J$337:J$373,MATCH($F175,$B$337:$B$373,0))/INDEX($D$337:$D$373,MATCH($F175,$B$337:$B$373,0)),
INDEX('Input-Func_Class'!G$9:G$21,MATCH($F175,'Input-Func_Class'!$B$9:$B$21,0)))
)</f>
        <v>0</v>
      </c>
      <c r="K175" s="10">
        <f>IF($D175=0,0,$D175*
IFERROR(INDEX(K$337:K$373,MATCH($F175,$B$337:$B$373,0))/INDEX($D$337:$D$373,MATCH($F175,$B$337:$B$373,0)),
INDEX('Input-Func_Class'!H$9:H$21,MATCH($F175,'Input-Func_Class'!$B$9:$B$21,0)))
)</f>
        <v>0</v>
      </c>
      <c r="L175" s="10">
        <f>IF($D175=0,0,$D175*
IFERROR(INDEX(L$337:L$373,MATCH($F175,$B$337:$B$373,0))/INDEX($D$337:$D$373,MATCH($F175,$B$337:$B$373,0)),
INDEX('Input-Func_Class'!I$9:I$21,MATCH($F175,'Input-Func_Class'!$B$9:$B$21,0)))
)</f>
        <v>0</v>
      </c>
      <c r="M175" s="10">
        <f>IF($D175=0,0,$D175*
IFERROR(INDEX(M$337:M$373,MATCH($F175,$B$337:$B$373,0))/INDEX($D$337:$D$373,MATCH($F175,$B$337:$B$373,0)),
INDEX('Input-Func_Class'!J$9:J$21,MATCH($F175,'Input-Func_Class'!$B$9:$B$21,0)))
)</f>
        <v>0</v>
      </c>
      <c r="N175" s="10">
        <f>IF($D175=0,0,$D175*
IFERROR(INDEX(N$337:N$373,MATCH($F175,$B$337:$B$373,0))/INDEX($D$337:$D$373,MATCH($F175,$B$337:$B$373,0)),
INDEX('Input-Func_Class'!K$9:K$21,MATCH($F175,'Input-Func_Class'!$B$9:$B$21,0)))
)</f>
        <v>0</v>
      </c>
      <c r="O175" s="10">
        <f>IF($D175=0,0,$D175*
IFERROR(INDEX(O$337:O$373,MATCH($F175,$B$337:$B$373,0))/INDEX($D$337:$D$373,MATCH($F175,$B$337:$B$373,0)),
INDEX('Input-Func_Class'!L$9:L$21,MATCH($F175,'Input-Func_Class'!$B$9:$B$21,0)))
)</f>
        <v>0</v>
      </c>
      <c r="P175" s="10">
        <f>IF($D175=0,0,$D175*
IFERROR(INDEX(P$337:P$373,MATCH($F175,$B$337:$B$373,0))/INDEX($D$337:$D$373,MATCH($F175,$B$337:$B$373,0)),
INDEX('Input-Func_Class'!M$9:M$21,MATCH($F175,'Input-Func_Class'!$B$9:$B$21,0)))
)</f>
        <v>0</v>
      </c>
      <c r="Q175" s="10">
        <f>IF($D175=0,0,$D175*
IFERROR(INDEX(Q$337:Q$373,MATCH($F175,$B$337:$B$373,0))/INDEX($D$337:$D$373,MATCH($F175,$B$337:$B$373,0)),
INDEX('Input-Func_Class'!N$9:N$21,MATCH($F175,'Input-Func_Class'!$B$9:$B$21,0)))
)</f>
        <v>0</v>
      </c>
      <c r="R175" s="10">
        <f>IF($D175=0,0,$D175*
IFERROR(INDEX(R$337:R$373,MATCH($F175,$B$337:$B$373,0))/INDEX($D$337:$D$373,MATCH($F175,$B$337:$B$373,0)),
INDEX('Input-Func_Class'!O$9:O$21,MATCH($F175,'Input-Func_Class'!$B$9:$B$21,0)))
)</f>
        <v>0</v>
      </c>
    </row>
    <row r="176" spans="1:19" outlineLevel="1">
      <c r="A176" s="31">
        <f>IF(ISBLANK('Input-Accounts'!A176),"",'Input-Accounts'!A176)</f>
        <v>156</v>
      </c>
      <c r="B176" s="53" t="str">
        <f>IF(ISBLANK('Input-Accounts'!B176),"",'Input-Accounts'!B176)</f>
        <v>Distribution load dispatching</v>
      </c>
      <c r="C176" s="31">
        <f>IF(ISBLANK('Input-Accounts'!C176),"",'Input-Accounts'!C176)</f>
        <v>871</v>
      </c>
      <c r="D176" s="10">
        <f>'Input-Accounts'!$D176</f>
        <v>233563.39</v>
      </c>
      <c r="E176" s="10">
        <f t="shared" si="64"/>
        <v>0</v>
      </c>
      <c r="F176" s="3" t="str">
        <f>IF(D176=0,"-",IF('Input-Accounts'!$E176&lt;&gt;0,'Input-Accounts'!$E176,'Input-Accounts'!$F176))</f>
        <v>DISTRIBUTION</v>
      </c>
      <c r="G176" s="10">
        <f>IF($D176=0,0,$D176*
IFERROR(INDEX(G$337:G$373,MATCH($F176,$B$337:$B$373,0))/INDEX($D$337:$D$373,MATCH($F176,$B$337:$B$373,0)),
INDEX('Input-Func_Class'!D$9:D$21,MATCH($F176,'Input-Func_Class'!$B$9:$B$21,0)))
)</f>
        <v>233563.39</v>
      </c>
      <c r="H176" s="10">
        <f>IF($D176=0,0,$D176*
IFERROR(INDEX(H$337:H$373,MATCH($F176,$B$337:$B$373,0))/INDEX($D$337:$D$373,MATCH($F176,$B$337:$B$373,0)),
INDEX('Input-Func_Class'!E$9:E$21,MATCH($F176,'Input-Func_Class'!$B$9:$B$21,0)))
)</f>
        <v>0</v>
      </c>
      <c r="I176" s="10">
        <f>IF($D176=0,0,$D176*
IFERROR(INDEX(I$337:I$373,MATCH($F176,$B$337:$B$373,0))/INDEX($D$337:$D$373,MATCH($F176,$B$337:$B$373,0)),
INDEX('Input-Func_Class'!F$9:F$21,MATCH($F176,'Input-Func_Class'!$B$9:$B$21,0)))
)</f>
        <v>0</v>
      </c>
      <c r="J176" s="10">
        <f>IF($D176=0,0,$D176*
IFERROR(INDEX(J$337:J$373,MATCH($F176,$B$337:$B$373,0))/INDEX($D$337:$D$373,MATCH($F176,$B$337:$B$373,0)),
INDEX('Input-Func_Class'!G$9:G$21,MATCH($F176,'Input-Func_Class'!$B$9:$B$21,0)))
)</f>
        <v>0</v>
      </c>
      <c r="K176" s="10">
        <f>IF($D176=0,0,$D176*
IFERROR(INDEX(K$337:K$373,MATCH($F176,$B$337:$B$373,0))/INDEX($D$337:$D$373,MATCH($F176,$B$337:$B$373,0)),
INDEX('Input-Func_Class'!H$9:H$21,MATCH($F176,'Input-Func_Class'!$B$9:$B$21,0)))
)</f>
        <v>0</v>
      </c>
      <c r="L176" s="10">
        <f>IF($D176=0,0,$D176*
IFERROR(INDEX(L$337:L$373,MATCH($F176,$B$337:$B$373,0))/INDEX($D$337:$D$373,MATCH($F176,$B$337:$B$373,0)),
INDEX('Input-Func_Class'!I$9:I$21,MATCH($F176,'Input-Func_Class'!$B$9:$B$21,0)))
)</f>
        <v>0</v>
      </c>
      <c r="M176" s="10">
        <f>IF($D176=0,0,$D176*
IFERROR(INDEX(M$337:M$373,MATCH($F176,$B$337:$B$373,0))/INDEX($D$337:$D$373,MATCH($F176,$B$337:$B$373,0)),
INDEX('Input-Func_Class'!J$9:J$21,MATCH($F176,'Input-Func_Class'!$B$9:$B$21,0)))
)</f>
        <v>0</v>
      </c>
      <c r="N176" s="10">
        <f>IF($D176=0,0,$D176*
IFERROR(INDEX(N$337:N$373,MATCH($F176,$B$337:$B$373,0))/INDEX($D$337:$D$373,MATCH($F176,$B$337:$B$373,0)),
INDEX('Input-Func_Class'!K$9:K$21,MATCH($F176,'Input-Func_Class'!$B$9:$B$21,0)))
)</f>
        <v>0</v>
      </c>
      <c r="O176" s="10">
        <f>IF($D176=0,0,$D176*
IFERROR(INDEX(O$337:O$373,MATCH($F176,$B$337:$B$373,0))/INDEX($D$337:$D$373,MATCH($F176,$B$337:$B$373,0)),
INDEX('Input-Func_Class'!L$9:L$21,MATCH($F176,'Input-Func_Class'!$B$9:$B$21,0)))
)</f>
        <v>0</v>
      </c>
      <c r="P176" s="10">
        <f>IF($D176=0,0,$D176*
IFERROR(INDEX(P$337:P$373,MATCH($F176,$B$337:$B$373,0))/INDEX($D$337:$D$373,MATCH($F176,$B$337:$B$373,0)),
INDEX('Input-Func_Class'!M$9:M$21,MATCH($F176,'Input-Func_Class'!$B$9:$B$21,0)))
)</f>
        <v>0</v>
      </c>
      <c r="Q176" s="10">
        <f>IF($D176=0,0,$D176*
IFERROR(INDEX(Q$337:Q$373,MATCH($F176,$B$337:$B$373,0))/INDEX($D$337:$D$373,MATCH($F176,$B$337:$B$373,0)),
INDEX('Input-Func_Class'!N$9:N$21,MATCH($F176,'Input-Func_Class'!$B$9:$B$21,0)))
)</f>
        <v>0</v>
      </c>
      <c r="R176" s="10">
        <f>IF($D176=0,0,$D176*
IFERROR(INDEX(R$337:R$373,MATCH($F176,$B$337:$B$373,0))/INDEX($D$337:$D$373,MATCH($F176,$B$337:$B$373,0)),
INDEX('Input-Func_Class'!O$9:O$21,MATCH($F176,'Input-Func_Class'!$B$9:$B$21,0)))
)</f>
        <v>0</v>
      </c>
    </row>
    <row r="177" spans="1:18" outlineLevel="1">
      <c r="A177" s="31">
        <f>IF(ISBLANK('Input-Accounts'!A177),"",'Input-Accounts'!A177)</f>
        <v>157</v>
      </c>
      <c r="B177" s="53" t="str">
        <f>IF(ISBLANK('Input-Accounts'!B177),"",'Input-Accounts'!B177)</f>
        <v>Mains and services expenses</v>
      </c>
      <c r="C177" s="31">
        <f>IF(ISBLANK('Input-Accounts'!C177),"",'Input-Accounts'!C177)</f>
        <v>874</v>
      </c>
      <c r="D177" s="10">
        <f>'Input-Accounts'!$D177</f>
        <v>5830264.5279545942</v>
      </c>
      <c r="E177" s="10">
        <f t="shared" si="64"/>
        <v>0</v>
      </c>
      <c r="F177" s="3" t="str">
        <f>IF(D177=0,"-",IF('Input-Accounts'!$E177&lt;&gt;0,'Input-Accounts'!$E177,'Input-Accounts'!$F177))</f>
        <v>INT_MAINS_SERVICES</v>
      </c>
      <c r="G177" s="10">
        <f>IF($D177=0,0,$D177*
IFERROR(INDEX(G$337:G$373,MATCH($F177,$B$337:$B$373,0))/INDEX($D$337:$D$373,MATCH($F177,$B$337:$B$373,0)),
INDEX('Input-Func_Class'!D$9:D$21,MATCH($F177,'Input-Func_Class'!$B$9:$B$21,0)))
)</f>
        <v>3915928.3105051727</v>
      </c>
      <c r="H177" s="10">
        <f>IF($D177=0,0,$D177*
IFERROR(INDEX(H$337:H$373,MATCH($F177,$B$337:$B$373,0))/INDEX($D$337:$D$373,MATCH($F177,$B$337:$B$373,0)),
INDEX('Input-Func_Class'!E$9:E$21,MATCH($F177,'Input-Func_Class'!$B$9:$B$21,0)))
)</f>
        <v>1914336.2174494218</v>
      </c>
      <c r="I177" s="10">
        <f>IF($D177=0,0,$D177*
IFERROR(INDEX(I$337:I$373,MATCH($F177,$B$337:$B$373,0))/INDEX($D$337:$D$373,MATCH($F177,$B$337:$B$373,0)),
INDEX('Input-Func_Class'!F$9:F$21,MATCH($F177,'Input-Func_Class'!$B$9:$B$21,0)))
)</f>
        <v>0</v>
      </c>
      <c r="J177" s="10">
        <f>IF($D177=0,0,$D177*
IFERROR(INDEX(J$337:J$373,MATCH($F177,$B$337:$B$373,0))/INDEX($D$337:$D$373,MATCH($F177,$B$337:$B$373,0)),
INDEX('Input-Func_Class'!G$9:G$21,MATCH($F177,'Input-Func_Class'!$B$9:$B$21,0)))
)</f>
        <v>0</v>
      </c>
      <c r="K177" s="10">
        <f>IF($D177=0,0,$D177*
IFERROR(INDEX(K$337:K$373,MATCH($F177,$B$337:$B$373,0))/INDEX($D$337:$D$373,MATCH($F177,$B$337:$B$373,0)),
INDEX('Input-Func_Class'!H$9:H$21,MATCH($F177,'Input-Func_Class'!$B$9:$B$21,0)))
)</f>
        <v>0</v>
      </c>
      <c r="L177" s="10">
        <f>IF($D177=0,0,$D177*
IFERROR(INDEX(L$337:L$373,MATCH($F177,$B$337:$B$373,0))/INDEX($D$337:$D$373,MATCH($F177,$B$337:$B$373,0)),
INDEX('Input-Func_Class'!I$9:I$21,MATCH($F177,'Input-Func_Class'!$B$9:$B$21,0)))
)</f>
        <v>0</v>
      </c>
      <c r="M177" s="10">
        <f>IF($D177=0,0,$D177*
IFERROR(INDEX(M$337:M$373,MATCH($F177,$B$337:$B$373,0))/INDEX($D$337:$D$373,MATCH($F177,$B$337:$B$373,0)),
INDEX('Input-Func_Class'!J$9:J$21,MATCH($F177,'Input-Func_Class'!$B$9:$B$21,0)))
)</f>
        <v>0</v>
      </c>
      <c r="N177" s="10">
        <f>IF($D177=0,0,$D177*
IFERROR(INDEX(N$337:N$373,MATCH($F177,$B$337:$B$373,0))/INDEX($D$337:$D$373,MATCH($F177,$B$337:$B$373,0)),
INDEX('Input-Func_Class'!K$9:K$21,MATCH($F177,'Input-Func_Class'!$B$9:$B$21,0)))
)</f>
        <v>0</v>
      </c>
      <c r="O177" s="10">
        <f>IF($D177=0,0,$D177*
IFERROR(INDEX(O$337:O$373,MATCH($F177,$B$337:$B$373,0))/INDEX($D$337:$D$373,MATCH($F177,$B$337:$B$373,0)),
INDEX('Input-Func_Class'!L$9:L$21,MATCH($F177,'Input-Func_Class'!$B$9:$B$21,0)))
)</f>
        <v>0</v>
      </c>
      <c r="P177" s="10">
        <f>IF($D177=0,0,$D177*
IFERROR(INDEX(P$337:P$373,MATCH($F177,$B$337:$B$373,0))/INDEX($D$337:$D$373,MATCH($F177,$B$337:$B$373,0)),
INDEX('Input-Func_Class'!M$9:M$21,MATCH($F177,'Input-Func_Class'!$B$9:$B$21,0)))
)</f>
        <v>0</v>
      </c>
      <c r="Q177" s="10">
        <f>IF($D177=0,0,$D177*
IFERROR(INDEX(Q$337:Q$373,MATCH($F177,$B$337:$B$373,0))/INDEX($D$337:$D$373,MATCH($F177,$B$337:$B$373,0)),
INDEX('Input-Func_Class'!N$9:N$21,MATCH($F177,'Input-Func_Class'!$B$9:$B$21,0)))
)</f>
        <v>0</v>
      </c>
      <c r="R177" s="10">
        <f>IF($D177=0,0,$D177*
IFERROR(INDEX(R$337:R$373,MATCH($F177,$B$337:$B$373,0))/INDEX($D$337:$D$373,MATCH($F177,$B$337:$B$373,0)),
INDEX('Input-Func_Class'!O$9:O$21,MATCH($F177,'Input-Func_Class'!$B$9:$B$21,0)))
)</f>
        <v>0</v>
      </c>
    </row>
    <row r="178" spans="1:18" outlineLevel="1">
      <c r="A178" s="31">
        <f>IF(ISBLANK('Input-Accounts'!A178),"",'Input-Accounts'!A178)</f>
        <v>158</v>
      </c>
      <c r="B178" s="53" t="str">
        <f>IF(ISBLANK('Input-Accounts'!B178),"",'Input-Accounts'!B178)</f>
        <v>Measuring and regulating station expenses—general</v>
      </c>
      <c r="C178" s="31">
        <f>IF(ISBLANK('Input-Accounts'!C178),"",'Input-Accounts'!C178)</f>
        <v>875</v>
      </c>
      <c r="D178" s="10">
        <f>'Input-Accounts'!$D178</f>
        <v>282375.54498915526</v>
      </c>
      <c r="E178" s="10">
        <f t="shared" si="64"/>
        <v>0</v>
      </c>
      <c r="F178" s="3" t="str">
        <f>IF(D178=0,"-",IF('Input-Accounts'!$E178&lt;&gt;0,'Input-Accounts'!$E178,'Input-Accounts'!$F178))</f>
        <v>INT_MAINS_PLANT</v>
      </c>
      <c r="G178" s="10">
        <f>IF($D178=0,0,$D178*
IFERROR(INDEX(G$337:G$373,MATCH($F178,$B$337:$B$373,0))/INDEX($D$337:$D$373,MATCH($F178,$B$337:$B$373,0)),
INDEX('Input-Func_Class'!D$9:D$21,MATCH($F178,'Input-Func_Class'!$B$9:$B$21,0)))
)</f>
        <v>282375.54498915526</v>
      </c>
      <c r="H178" s="10">
        <f>IF($D178=0,0,$D178*
IFERROR(INDEX(H$337:H$373,MATCH($F178,$B$337:$B$373,0))/INDEX($D$337:$D$373,MATCH($F178,$B$337:$B$373,0)),
INDEX('Input-Func_Class'!E$9:E$21,MATCH($F178,'Input-Func_Class'!$B$9:$B$21,0)))
)</f>
        <v>0</v>
      </c>
      <c r="I178" s="10">
        <f>IF($D178=0,0,$D178*
IFERROR(INDEX(I$337:I$373,MATCH($F178,$B$337:$B$373,0))/INDEX($D$337:$D$373,MATCH($F178,$B$337:$B$373,0)),
INDEX('Input-Func_Class'!F$9:F$21,MATCH($F178,'Input-Func_Class'!$B$9:$B$21,0)))
)</f>
        <v>0</v>
      </c>
      <c r="J178" s="10">
        <f>IF($D178=0,0,$D178*
IFERROR(INDEX(J$337:J$373,MATCH($F178,$B$337:$B$373,0))/INDEX($D$337:$D$373,MATCH($F178,$B$337:$B$373,0)),
INDEX('Input-Func_Class'!G$9:G$21,MATCH($F178,'Input-Func_Class'!$B$9:$B$21,0)))
)</f>
        <v>0</v>
      </c>
      <c r="K178" s="10">
        <f>IF($D178=0,0,$D178*
IFERROR(INDEX(K$337:K$373,MATCH($F178,$B$337:$B$373,0))/INDEX($D$337:$D$373,MATCH($F178,$B$337:$B$373,0)),
INDEX('Input-Func_Class'!H$9:H$21,MATCH($F178,'Input-Func_Class'!$B$9:$B$21,0)))
)</f>
        <v>0</v>
      </c>
      <c r="L178" s="10">
        <f>IF($D178=0,0,$D178*
IFERROR(INDEX(L$337:L$373,MATCH($F178,$B$337:$B$373,0))/INDEX($D$337:$D$373,MATCH($F178,$B$337:$B$373,0)),
INDEX('Input-Func_Class'!I$9:I$21,MATCH($F178,'Input-Func_Class'!$B$9:$B$21,0)))
)</f>
        <v>0</v>
      </c>
      <c r="M178" s="10">
        <f>IF($D178=0,0,$D178*
IFERROR(INDEX(M$337:M$373,MATCH($F178,$B$337:$B$373,0))/INDEX($D$337:$D$373,MATCH($F178,$B$337:$B$373,0)),
INDEX('Input-Func_Class'!J$9:J$21,MATCH($F178,'Input-Func_Class'!$B$9:$B$21,0)))
)</f>
        <v>0</v>
      </c>
      <c r="N178" s="10">
        <f>IF($D178=0,0,$D178*
IFERROR(INDEX(N$337:N$373,MATCH($F178,$B$337:$B$373,0))/INDEX($D$337:$D$373,MATCH($F178,$B$337:$B$373,0)),
INDEX('Input-Func_Class'!K$9:K$21,MATCH($F178,'Input-Func_Class'!$B$9:$B$21,0)))
)</f>
        <v>0</v>
      </c>
      <c r="O178" s="10">
        <f>IF($D178=0,0,$D178*
IFERROR(INDEX(O$337:O$373,MATCH($F178,$B$337:$B$373,0))/INDEX($D$337:$D$373,MATCH($F178,$B$337:$B$373,0)),
INDEX('Input-Func_Class'!L$9:L$21,MATCH($F178,'Input-Func_Class'!$B$9:$B$21,0)))
)</f>
        <v>0</v>
      </c>
      <c r="P178" s="10">
        <f>IF($D178=0,0,$D178*
IFERROR(INDEX(P$337:P$373,MATCH($F178,$B$337:$B$373,0))/INDEX($D$337:$D$373,MATCH($F178,$B$337:$B$373,0)),
INDEX('Input-Func_Class'!M$9:M$21,MATCH($F178,'Input-Func_Class'!$B$9:$B$21,0)))
)</f>
        <v>0</v>
      </c>
      <c r="Q178" s="10">
        <f>IF($D178=0,0,$D178*
IFERROR(INDEX(Q$337:Q$373,MATCH($F178,$B$337:$B$373,0))/INDEX($D$337:$D$373,MATCH($F178,$B$337:$B$373,0)),
INDEX('Input-Func_Class'!N$9:N$21,MATCH($F178,'Input-Func_Class'!$B$9:$B$21,0)))
)</f>
        <v>0</v>
      </c>
      <c r="R178" s="10">
        <f>IF($D178=0,0,$D178*
IFERROR(INDEX(R$337:R$373,MATCH($F178,$B$337:$B$373,0))/INDEX($D$337:$D$373,MATCH($F178,$B$337:$B$373,0)),
INDEX('Input-Func_Class'!O$9:O$21,MATCH($F178,'Input-Func_Class'!$B$9:$B$21,0)))
)</f>
        <v>0</v>
      </c>
    </row>
    <row r="179" spans="1:18" outlineLevel="1">
      <c r="A179" s="31">
        <f>IF(ISBLANK('Input-Accounts'!A179),"",'Input-Accounts'!A179)</f>
        <v>159</v>
      </c>
      <c r="B179" s="53" t="str">
        <f>IF(ISBLANK('Input-Accounts'!B179),"",'Input-Accounts'!B179)</f>
        <v>Measuring and regulating station expenses—industrial</v>
      </c>
      <c r="C179" s="31">
        <f>IF(ISBLANK('Input-Accounts'!C179),"",'Input-Accounts'!C179)</f>
        <v>876</v>
      </c>
      <c r="D179" s="10">
        <f>'Input-Accounts'!$D179</f>
        <v>112809.12002081708</v>
      </c>
      <c r="E179" s="10">
        <f t="shared" si="64"/>
        <v>0</v>
      </c>
      <c r="F179" s="3" t="str">
        <f>IF(D179=0,"-",IF('Input-Accounts'!$E179&lt;&gt;0,'Input-Accounts'!$E179,'Input-Accounts'!$F179))</f>
        <v>INT_IND M&amp;R</v>
      </c>
      <c r="G179" s="10">
        <f>IF($D179=0,0,$D179*
IFERROR(INDEX(G$337:G$373,MATCH($F179,$B$337:$B$373,0))/INDEX($D$337:$D$373,MATCH($F179,$B$337:$B$373,0)),
INDEX('Input-Func_Class'!D$9:D$21,MATCH($F179,'Input-Func_Class'!$B$9:$B$21,0)))
)</f>
        <v>0</v>
      </c>
      <c r="H179" s="10">
        <f>IF($D179=0,0,$D179*
IFERROR(INDEX(H$337:H$373,MATCH($F179,$B$337:$B$373,0))/INDEX($D$337:$D$373,MATCH($F179,$B$337:$B$373,0)),
INDEX('Input-Func_Class'!E$9:E$21,MATCH($F179,'Input-Func_Class'!$B$9:$B$21,0)))
)</f>
        <v>112809.12002081708</v>
      </c>
      <c r="I179" s="10">
        <f>IF($D179=0,0,$D179*
IFERROR(INDEX(I$337:I$373,MATCH($F179,$B$337:$B$373,0))/INDEX($D$337:$D$373,MATCH($F179,$B$337:$B$373,0)),
INDEX('Input-Func_Class'!F$9:F$21,MATCH($F179,'Input-Func_Class'!$B$9:$B$21,0)))
)</f>
        <v>0</v>
      </c>
      <c r="J179" s="10">
        <f>IF($D179=0,0,$D179*
IFERROR(INDEX(J$337:J$373,MATCH($F179,$B$337:$B$373,0))/INDEX($D$337:$D$373,MATCH($F179,$B$337:$B$373,0)),
INDEX('Input-Func_Class'!G$9:G$21,MATCH($F179,'Input-Func_Class'!$B$9:$B$21,0)))
)</f>
        <v>0</v>
      </c>
      <c r="K179" s="10">
        <f>IF($D179=0,0,$D179*
IFERROR(INDEX(K$337:K$373,MATCH($F179,$B$337:$B$373,0))/INDEX($D$337:$D$373,MATCH($F179,$B$337:$B$373,0)),
INDEX('Input-Func_Class'!H$9:H$21,MATCH($F179,'Input-Func_Class'!$B$9:$B$21,0)))
)</f>
        <v>0</v>
      </c>
      <c r="L179" s="10">
        <f>IF($D179=0,0,$D179*
IFERROR(INDEX(L$337:L$373,MATCH($F179,$B$337:$B$373,0))/INDEX($D$337:$D$373,MATCH($F179,$B$337:$B$373,0)),
INDEX('Input-Func_Class'!I$9:I$21,MATCH($F179,'Input-Func_Class'!$B$9:$B$21,0)))
)</f>
        <v>0</v>
      </c>
      <c r="M179" s="10">
        <f>IF($D179=0,0,$D179*
IFERROR(INDEX(M$337:M$373,MATCH($F179,$B$337:$B$373,0))/INDEX($D$337:$D$373,MATCH($F179,$B$337:$B$373,0)),
INDEX('Input-Func_Class'!J$9:J$21,MATCH($F179,'Input-Func_Class'!$B$9:$B$21,0)))
)</f>
        <v>0</v>
      </c>
      <c r="N179" s="10">
        <f>IF($D179=0,0,$D179*
IFERROR(INDEX(N$337:N$373,MATCH($F179,$B$337:$B$373,0))/INDEX($D$337:$D$373,MATCH($F179,$B$337:$B$373,0)),
INDEX('Input-Func_Class'!K$9:K$21,MATCH($F179,'Input-Func_Class'!$B$9:$B$21,0)))
)</f>
        <v>0</v>
      </c>
      <c r="O179" s="10">
        <f>IF($D179=0,0,$D179*
IFERROR(INDEX(O$337:O$373,MATCH($F179,$B$337:$B$373,0))/INDEX($D$337:$D$373,MATCH($F179,$B$337:$B$373,0)),
INDEX('Input-Func_Class'!L$9:L$21,MATCH($F179,'Input-Func_Class'!$B$9:$B$21,0)))
)</f>
        <v>0</v>
      </c>
      <c r="P179" s="10">
        <f>IF($D179=0,0,$D179*
IFERROR(INDEX(P$337:P$373,MATCH($F179,$B$337:$B$373,0))/INDEX($D$337:$D$373,MATCH($F179,$B$337:$B$373,0)),
INDEX('Input-Func_Class'!M$9:M$21,MATCH($F179,'Input-Func_Class'!$B$9:$B$21,0)))
)</f>
        <v>0</v>
      </c>
      <c r="Q179" s="10">
        <f>IF($D179=0,0,$D179*
IFERROR(INDEX(Q$337:Q$373,MATCH($F179,$B$337:$B$373,0))/INDEX($D$337:$D$373,MATCH($F179,$B$337:$B$373,0)),
INDEX('Input-Func_Class'!N$9:N$21,MATCH($F179,'Input-Func_Class'!$B$9:$B$21,0)))
)</f>
        <v>0</v>
      </c>
      <c r="R179" s="10">
        <f>IF($D179=0,0,$D179*
IFERROR(INDEX(R$337:R$373,MATCH($F179,$B$337:$B$373,0))/INDEX($D$337:$D$373,MATCH($F179,$B$337:$B$373,0)),
INDEX('Input-Func_Class'!O$9:O$21,MATCH($F179,'Input-Func_Class'!$B$9:$B$21,0)))
)</f>
        <v>0</v>
      </c>
    </row>
    <row r="180" spans="1:18" outlineLevel="1">
      <c r="A180" s="31">
        <f>IF(ISBLANK('Input-Accounts'!A180),"",'Input-Accounts'!A180)</f>
        <v>160</v>
      </c>
      <c r="B180" s="53" t="str">
        <f>IF(ISBLANK('Input-Accounts'!B180),"",'Input-Accounts'!B180)</f>
        <v>Meter and house regulator expenses</v>
      </c>
      <c r="C180" s="31">
        <f>IF(ISBLANK('Input-Accounts'!C180),"",'Input-Accounts'!C180)</f>
        <v>878</v>
      </c>
      <c r="D180" s="10">
        <f>'Input-Accounts'!$D180</f>
        <v>1688170.3419252376</v>
      </c>
      <c r="E180" s="10">
        <f t="shared" si="64"/>
        <v>0</v>
      </c>
      <c r="F180" s="3" t="str">
        <f>IF(D180=0,"-",IF('Input-Accounts'!$E180&lt;&gt;0,'Input-Accounts'!$E180,'Input-Accounts'!$F180))</f>
        <v>ON SITE</v>
      </c>
      <c r="G180" s="10">
        <f>IF($D180=0,0,$D180*
IFERROR(INDEX(G$337:G$373,MATCH($F180,$B$337:$B$373,0))/INDEX($D$337:$D$373,MATCH($F180,$B$337:$B$373,0)),
INDEX('Input-Func_Class'!D$9:D$21,MATCH($F180,'Input-Func_Class'!$B$9:$B$21,0)))
)</f>
        <v>0</v>
      </c>
      <c r="H180" s="10">
        <f>IF($D180=0,0,$D180*
IFERROR(INDEX(H$337:H$373,MATCH($F180,$B$337:$B$373,0))/INDEX($D$337:$D$373,MATCH($F180,$B$337:$B$373,0)),
INDEX('Input-Func_Class'!E$9:E$21,MATCH($F180,'Input-Func_Class'!$B$9:$B$21,0)))
)</f>
        <v>1688170.3419252376</v>
      </c>
      <c r="I180" s="10">
        <f>IF($D180=0,0,$D180*
IFERROR(INDEX(I$337:I$373,MATCH($F180,$B$337:$B$373,0))/INDEX($D$337:$D$373,MATCH($F180,$B$337:$B$373,0)),
INDEX('Input-Func_Class'!F$9:F$21,MATCH($F180,'Input-Func_Class'!$B$9:$B$21,0)))
)</f>
        <v>0</v>
      </c>
      <c r="J180" s="10">
        <f>IF($D180=0,0,$D180*
IFERROR(INDEX(J$337:J$373,MATCH($F180,$B$337:$B$373,0))/INDEX($D$337:$D$373,MATCH($F180,$B$337:$B$373,0)),
INDEX('Input-Func_Class'!G$9:G$21,MATCH($F180,'Input-Func_Class'!$B$9:$B$21,0)))
)</f>
        <v>0</v>
      </c>
      <c r="K180" s="10">
        <f>IF($D180=0,0,$D180*
IFERROR(INDEX(K$337:K$373,MATCH($F180,$B$337:$B$373,0))/INDEX($D$337:$D$373,MATCH($F180,$B$337:$B$373,0)),
INDEX('Input-Func_Class'!H$9:H$21,MATCH($F180,'Input-Func_Class'!$B$9:$B$21,0)))
)</f>
        <v>0</v>
      </c>
      <c r="L180" s="10">
        <f>IF($D180=0,0,$D180*
IFERROR(INDEX(L$337:L$373,MATCH($F180,$B$337:$B$373,0))/INDEX($D$337:$D$373,MATCH($F180,$B$337:$B$373,0)),
INDEX('Input-Func_Class'!I$9:I$21,MATCH($F180,'Input-Func_Class'!$B$9:$B$21,0)))
)</f>
        <v>0</v>
      </c>
      <c r="M180" s="10">
        <f>IF($D180=0,0,$D180*
IFERROR(INDEX(M$337:M$373,MATCH($F180,$B$337:$B$373,0))/INDEX($D$337:$D$373,MATCH($F180,$B$337:$B$373,0)),
INDEX('Input-Func_Class'!J$9:J$21,MATCH($F180,'Input-Func_Class'!$B$9:$B$21,0)))
)</f>
        <v>0</v>
      </c>
      <c r="N180" s="10">
        <f>IF($D180=0,0,$D180*
IFERROR(INDEX(N$337:N$373,MATCH($F180,$B$337:$B$373,0))/INDEX($D$337:$D$373,MATCH($F180,$B$337:$B$373,0)),
INDEX('Input-Func_Class'!K$9:K$21,MATCH($F180,'Input-Func_Class'!$B$9:$B$21,0)))
)</f>
        <v>0</v>
      </c>
      <c r="O180" s="10">
        <f>IF($D180=0,0,$D180*
IFERROR(INDEX(O$337:O$373,MATCH($F180,$B$337:$B$373,0))/INDEX($D$337:$D$373,MATCH($F180,$B$337:$B$373,0)),
INDEX('Input-Func_Class'!L$9:L$21,MATCH($F180,'Input-Func_Class'!$B$9:$B$21,0)))
)</f>
        <v>0</v>
      </c>
      <c r="P180" s="10">
        <f>IF($D180=0,0,$D180*
IFERROR(INDEX(P$337:P$373,MATCH($F180,$B$337:$B$373,0))/INDEX($D$337:$D$373,MATCH($F180,$B$337:$B$373,0)),
INDEX('Input-Func_Class'!M$9:M$21,MATCH($F180,'Input-Func_Class'!$B$9:$B$21,0)))
)</f>
        <v>0</v>
      </c>
      <c r="Q180" s="10">
        <f>IF($D180=0,0,$D180*
IFERROR(INDEX(Q$337:Q$373,MATCH($F180,$B$337:$B$373,0))/INDEX($D$337:$D$373,MATCH($F180,$B$337:$B$373,0)),
INDEX('Input-Func_Class'!N$9:N$21,MATCH($F180,'Input-Func_Class'!$B$9:$B$21,0)))
)</f>
        <v>0</v>
      </c>
      <c r="R180" s="10">
        <f>IF($D180=0,0,$D180*
IFERROR(INDEX(R$337:R$373,MATCH($F180,$B$337:$B$373,0))/INDEX($D$337:$D$373,MATCH($F180,$B$337:$B$373,0)),
INDEX('Input-Func_Class'!O$9:O$21,MATCH($F180,'Input-Func_Class'!$B$9:$B$21,0)))
)</f>
        <v>0</v>
      </c>
    </row>
    <row r="181" spans="1:18" outlineLevel="1">
      <c r="A181" s="31">
        <f>IF(ISBLANK('Input-Accounts'!A181),"",'Input-Accounts'!A181)</f>
        <v>161</v>
      </c>
      <c r="B181" s="53" t="str">
        <f>IF(ISBLANK('Input-Accounts'!B181),"",'Input-Accounts'!B181)</f>
        <v>Customer installations expenses</v>
      </c>
      <c r="C181" s="31">
        <f>IF(ISBLANK('Input-Accounts'!C181),"",'Input-Accounts'!C181)</f>
        <v>879</v>
      </c>
      <c r="D181" s="10">
        <f>'Input-Accounts'!$D181</f>
        <v>2893621.8788597728</v>
      </c>
      <c r="E181" s="10">
        <f t="shared" si="64"/>
        <v>0</v>
      </c>
      <c r="F181" s="3" t="str">
        <f>IF(D181=0,"-",IF('Input-Accounts'!$E181&lt;&gt;0,'Input-Accounts'!$E181,'Input-Accounts'!$F181))</f>
        <v>ON SITE</v>
      </c>
      <c r="G181" s="10">
        <f>IF($D181=0,0,$D181*
IFERROR(INDEX(G$337:G$373,MATCH($F181,$B$337:$B$373,0))/INDEX($D$337:$D$373,MATCH($F181,$B$337:$B$373,0)),
INDEX('Input-Func_Class'!D$9:D$21,MATCH($F181,'Input-Func_Class'!$B$9:$B$21,0)))
)</f>
        <v>0</v>
      </c>
      <c r="H181" s="10">
        <f>IF($D181=0,0,$D181*
IFERROR(INDEX(H$337:H$373,MATCH($F181,$B$337:$B$373,0))/INDEX($D$337:$D$373,MATCH($F181,$B$337:$B$373,0)),
INDEX('Input-Func_Class'!E$9:E$21,MATCH($F181,'Input-Func_Class'!$B$9:$B$21,0)))
)</f>
        <v>2893621.8788597728</v>
      </c>
      <c r="I181" s="10">
        <f>IF($D181=0,0,$D181*
IFERROR(INDEX(I$337:I$373,MATCH($F181,$B$337:$B$373,0))/INDEX($D$337:$D$373,MATCH($F181,$B$337:$B$373,0)),
INDEX('Input-Func_Class'!F$9:F$21,MATCH($F181,'Input-Func_Class'!$B$9:$B$21,0)))
)</f>
        <v>0</v>
      </c>
      <c r="J181" s="10">
        <f>IF($D181=0,0,$D181*
IFERROR(INDEX(J$337:J$373,MATCH($F181,$B$337:$B$373,0))/INDEX($D$337:$D$373,MATCH($F181,$B$337:$B$373,0)),
INDEX('Input-Func_Class'!G$9:G$21,MATCH($F181,'Input-Func_Class'!$B$9:$B$21,0)))
)</f>
        <v>0</v>
      </c>
      <c r="K181" s="10">
        <f>IF($D181=0,0,$D181*
IFERROR(INDEX(K$337:K$373,MATCH($F181,$B$337:$B$373,0))/INDEX($D$337:$D$373,MATCH($F181,$B$337:$B$373,0)),
INDEX('Input-Func_Class'!H$9:H$21,MATCH($F181,'Input-Func_Class'!$B$9:$B$21,0)))
)</f>
        <v>0</v>
      </c>
      <c r="L181" s="10">
        <f>IF($D181=0,0,$D181*
IFERROR(INDEX(L$337:L$373,MATCH($F181,$B$337:$B$373,0))/INDEX($D$337:$D$373,MATCH($F181,$B$337:$B$373,0)),
INDEX('Input-Func_Class'!I$9:I$21,MATCH($F181,'Input-Func_Class'!$B$9:$B$21,0)))
)</f>
        <v>0</v>
      </c>
      <c r="M181" s="10">
        <f>IF($D181=0,0,$D181*
IFERROR(INDEX(M$337:M$373,MATCH($F181,$B$337:$B$373,0))/INDEX($D$337:$D$373,MATCH($F181,$B$337:$B$373,0)),
INDEX('Input-Func_Class'!J$9:J$21,MATCH($F181,'Input-Func_Class'!$B$9:$B$21,0)))
)</f>
        <v>0</v>
      </c>
      <c r="N181" s="10">
        <f>IF($D181=0,0,$D181*
IFERROR(INDEX(N$337:N$373,MATCH($F181,$B$337:$B$373,0))/INDEX($D$337:$D$373,MATCH($F181,$B$337:$B$373,0)),
INDEX('Input-Func_Class'!K$9:K$21,MATCH($F181,'Input-Func_Class'!$B$9:$B$21,0)))
)</f>
        <v>0</v>
      </c>
      <c r="O181" s="10">
        <f>IF($D181=0,0,$D181*
IFERROR(INDEX(O$337:O$373,MATCH($F181,$B$337:$B$373,0))/INDEX($D$337:$D$373,MATCH($F181,$B$337:$B$373,0)),
INDEX('Input-Func_Class'!L$9:L$21,MATCH($F181,'Input-Func_Class'!$B$9:$B$21,0)))
)</f>
        <v>0</v>
      </c>
      <c r="P181" s="10">
        <f>IF($D181=0,0,$D181*
IFERROR(INDEX(P$337:P$373,MATCH($F181,$B$337:$B$373,0))/INDEX($D$337:$D$373,MATCH($F181,$B$337:$B$373,0)),
INDEX('Input-Func_Class'!M$9:M$21,MATCH($F181,'Input-Func_Class'!$B$9:$B$21,0)))
)</f>
        <v>0</v>
      </c>
      <c r="Q181" s="10">
        <f>IF($D181=0,0,$D181*
IFERROR(INDEX(Q$337:Q$373,MATCH($F181,$B$337:$B$373,0))/INDEX($D$337:$D$373,MATCH($F181,$B$337:$B$373,0)),
INDEX('Input-Func_Class'!N$9:N$21,MATCH($F181,'Input-Func_Class'!$B$9:$B$21,0)))
)</f>
        <v>0</v>
      </c>
      <c r="R181" s="10">
        <f>IF($D181=0,0,$D181*
IFERROR(INDEX(R$337:R$373,MATCH($F181,$B$337:$B$373,0))/INDEX($D$337:$D$373,MATCH($F181,$B$337:$B$373,0)),
INDEX('Input-Func_Class'!O$9:O$21,MATCH($F181,'Input-Func_Class'!$B$9:$B$21,0)))
)</f>
        <v>0</v>
      </c>
    </row>
    <row r="182" spans="1:18" outlineLevel="1">
      <c r="A182" s="31">
        <f>IF(ISBLANK('Input-Accounts'!A182),"",'Input-Accounts'!A182)</f>
        <v>162</v>
      </c>
      <c r="B182" s="53" t="str">
        <f>IF(ISBLANK('Input-Accounts'!B182),"",'Input-Accounts'!B182)</f>
        <v>OTHER EXPENSE</v>
      </c>
      <c r="C182" s="31">
        <f>IF(ISBLANK('Input-Accounts'!C182),"",'Input-Accounts'!C182)</f>
        <v>880</v>
      </c>
      <c r="D182" s="10">
        <f>'Input-Accounts'!$D182</f>
        <v>1484789.9184316061</v>
      </c>
      <c r="E182" s="10">
        <f t="shared" ref="E182" si="65">IFERROR(IF(D182="",0,IF(D182=0,0,IF(ABS(D182-SUM($G182:$R182))&lt;Check_Limit,0,1))),1)</f>
        <v>0</v>
      </c>
      <c r="F182" s="3" t="str">
        <f>IF(D182=0,"-",IF('Input-Accounts'!$E182&lt;&gt;0,'Input-Accounts'!$E182,'Input-Accounts'!$F182))</f>
        <v>INT_871-879</v>
      </c>
      <c r="G182" s="10">
        <f>IF($D182=0,0,$D182*
IFERROR(INDEX(G$337:G$373,MATCH($F182,$B$337:$B$373,0))/INDEX($D$337:$D$373,MATCH($F182,$B$337:$B$373,0)),
INDEX('Input-Func_Class'!D$9:D$21,MATCH($F182,'Input-Func_Class'!$B$9:$B$21,0)))
)</f>
        <v>596006.53420685953</v>
      </c>
      <c r="H182" s="10">
        <f>IF($D182=0,0,$D182*
IFERROR(INDEX(H$337:H$373,MATCH($F182,$B$337:$B$373,0))/INDEX($D$337:$D$373,MATCH($F182,$B$337:$B$373,0)),
INDEX('Input-Func_Class'!E$9:E$21,MATCH($F182,'Input-Func_Class'!$B$9:$B$21,0)))
)</f>
        <v>888783.38422474696</v>
      </c>
      <c r="I182" s="10">
        <f>IF($D182=0,0,$D182*
IFERROR(INDEX(I$337:I$373,MATCH($F182,$B$337:$B$373,0))/INDEX($D$337:$D$373,MATCH($F182,$B$337:$B$373,0)),
INDEX('Input-Func_Class'!F$9:F$21,MATCH($F182,'Input-Func_Class'!$B$9:$B$21,0)))
)</f>
        <v>0</v>
      </c>
      <c r="J182" s="10">
        <f>IF($D182=0,0,$D182*
IFERROR(INDEX(J$337:J$373,MATCH($F182,$B$337:$B$373,0))/INDEX($D$337:$D$373,MATCH($F182,$B$337:$B$373,0)),
INDEX('Input-Func_Class'!G$9:G$21,MATCH($F182,'Input-Func_Class'!$B$9:$B$21,0)))
)</f>
        <v>0</v>
      </c>
      <c r="K182" s="10">
        <f>IF($D182=0,0,$D182*
IFERROR(INDEX(K$337:K$373,MATCH($F182,$B$337:$B$373,0))/INDEX($D$337:$D$373,MATCH($F182,$B$337:$B$373,0)),
INDEX('Input-Func_Class'!H$9:H$21,MATCH($F182,'Input-Func_Class'!$B$9:$B$21,0)))
)</f>
        <v>0</v>
      </c>
      <c r="L182" s="10">
        <f>IF($D182=0,0,$D182*
IFERROR(INDEX(L$337:L$373,MATCH($F182,$B$337:$B$373,0))/INDEX($D$337:$D$373,MATCH($F182,$B$337:$B$373,0)),
INDEX('Input-Func_Class'!I$9:I$21,MATCH($F182,'Input-Func_Class'!$B$9:$B$21,0)))
)</f>
        <v>0</v>
      </c>
      <c r="M182" s="10">
        <f>IF($D182=0,0,$D182*
IFERROR(INDEX(M$337:M$373,MATCH($F182,$B$337:$B$373,0))/INDEX($D$337:$D$373,MATCH($F182,$B$337:$B$373,0)),
INDEX('Input-Func_Class'!J$9:J$21,MATCH($F182,'Input-Func_Class'!$B$9:$B$21,0)))
)</f>
        <v>0</v>
      </c>
      <c r="N182" s="10">
        <f>IF($D182=0,0,$D182*
IFERROR(INDEX(N$337:N$373,MATCH($F182,$B$337:$B$373,0))/INDEX($D$337:$D$373,MATCH($F182,$B$337:$B$373,0)),
INDEX('Input-Func_Class'!K$9:K$21,MATCH($F182,'Input-Func_Class'!$B$9:$B$21,0)))
)</f>
        <v>0</v>
      </c>
      <c r="O182" s="10">
        <f>IF($D182=0,0,$D182*
IFERROR(INDEX(O$337:O$373,MATCH($F182,$B$337:$B$373,0))/INDEX($D$337:$D$373,MATCH($F182,$B$337:$B$373,0)),
INDEX('Input-Func_Class'!L$9:L$21,MATCH($F182,'Input-Func_Class'!$B$9:$B$21,0)))
)</f>
        <v>0</v>
      </c>
      <c r="P182" s="10">
        <f>IF($D182=0,0,$D182*
IFERROR(INDEX(P$337:P$373,MATCH($F182,$B$337:$B$373,0))/INDEX($D$337:$D$373,MATCH($F182,$B$337:$B$373,0)),
INDEX('Input-Func_Class'!M$9:M$21,MATCH($F182,'Input-Func_Class'!$B$9:$B$21,0)))
)</f>
        <v>0</v>
      </c>
      <c r="Q182" s="10">
        <f>IF($D182=0,0,$D182*
IFERROR(INDEX(Q$337:Q$373,MATCH($F182,$B$337:$B$373,0))/INDEX($D$337:$D$373,MATCH($F182,$B$337:$B$373,0)),
INDEX('Input-Func_Class'!N$9:N$21,MATCH($F182,'Input-Func_Class'!$B$9:$B$21,0)))
)</f>
        <v>0</v>
      </c>
      <c r="R182" s="10">
        <f>IF($D182=0,0,$D182*
IFERROR(INDEX(R$337:R$373,MATCH($F182,$B$337:$B$373,0))/INDEX($D$337:$D$373,MATCH($F182,$B$337:$B$373,0)),
INDEX('Input-Func_Class'!O$9:O$21,MATCH($F182,'Input-Func_Class'!$B$9:$B$21,0)))
)</f>
        <v>0</v>
      </c>
    </row>
    <row r="183" spans="1:18" outlineLevel="1">
      <c r="A183" s="31">
        <f>IF(ISBLANK('Input-Accounts'!A183),"",'Input-Accounts'!A183)</f>
        <v>163</v>
      </c>
      <c r="B183" s="53" t="str">
        <f>IF(ISBLANK('Input-Accounts'!B183),"",'Input-Accounts'!B183)</f>
        <v>TELECOMMUNICATION EXPENSE - ENGINEERING</v>
      </c>
      <c r="C183" s="31">
        <f>IF(ISBLANK('Input-Accounts'!C183),"",'Input-Accounts'!C183)</f>
        <v>881</v>
      </c>
      <c r="D183" s="10">
        <f>'Input-Accounts'!$D183</f>
        <v>23477.601699989074</v>
      </c>
      <c r="E183" s="10">
        <f t="shared" si="64"/>
        <v>0</v>
      </c>
      <c r="F183" s="3" t="str">
        <f>IF(D183=0,"-",IF('Input-Accounts'!$E183&lt;&gt;0,'Input-Accounts'!$E183,'Input-Accounts'!$F183))</f>
        <v>INT_871-879</v>
      </c>
      <c r="G183" s="10">
        <f>IF($D183=0,0,$D183*
IFERROR(INDEX(G$337:G$373,MATCH($F183,$B$337:$B$373,0))/INDEX($D$337:$D$373,MATCH($F183,$B$337:$B$373,0)),
INDEX('Input-Func_Class'!D$9:D$21,MATCH($F183,'Input-Func_Class'!$B$9:$B$21,0)))
)</f>
        <v>9424.0968685187854</v>
      </c>
      <c r="H183" s="10">
        <f>IF($D183=0,0,$D183*
IFERROR(INDEX(H$337:H$373,MATCH($F183,$B$337:$B$373,0))/INDEX($D$337:$D$373,MATCH($F183,$B$337:$B$373,0)),
INDEX('Input-Func_Class'!E$9:E$21,MATCH($F183,'Input-Func_Class'!$B$9:$B$21,0)))
)</f>
        <v>14053.504831470294</v>
      </c>
      <c r="I183" s="10">
        <f>IF($D183=0,0,$D183*
IFERROR(INDEX(I$337:I$373,MATCH($F183,$B$337:$B$373,0))/INDEX($D$337:$D$373,MATCH($F183,$B$337:$B$373,0)),
INDEX('Input-Func_Class'!F$9:F$21,MATCH($F183,'Input-Func_Class'!$B$9:$B$21,0)))
)</f>
        <v>0</v>
      </c>
      <c r="J183" s="10">
        <f>IF($D183=0,0,$D183*
IFERROR(INDEX(J$337:J$373,MATCH($F183,$B$337:$B$373,0))/INDEX($D$337:$D$373,MATCH($F183,$B$337:$B$373,0)),
INDEX('Input-Func_Class'!G$9:G$21,MATCH($F183,'Input-Func_Class'!$B$9:$B$21,0)))
)</f>
        <v>0</v>
      </c>
      <c r="K183" s="10">
        <f>IF($D183=0,0,$D183*
IFERROR(INDEX(K$337:K$373,MATCH($F183,$B$337:$B$373,0))/INDEX($D$337:$D$373,MATCH($F183,$B$337:$B$373,0)),
INDEX('Input-Func_Class'!H$9:H$21,MATCH($F183,'Input-Func_Class'!$B$9:$B$21,0)))
)</f>
        <v>0</v>
      </c>
      <c r="L183" s="10">
        <f>IF($D183=0,0,$D183*
IFERROR(INDEX(L$337:L$373,MATCH($F183,$B$337:$B$373,0))/INDEX($D$337:$D$373,MATCH($F183,$B$337:$B$373,0)),
INDEX('Input-Func_Class'!I$9:I$21,MATCH($F183,'Input-Func_Class'!$B$9:$B$21,0)))
)</f>
        <v>0</v>
      </c>
      <c r="M183" s="10">
        <f>IF($D183=0,0,$D183*
IFERROR(INDEX(M$337:M$373,MATCH($F183,$B$337:$B$373,0))/INDEX($D$337:$D$373,MATCH($F183,$B$337:$B$373,0)),
INDEX('Input-Func_Class'!J$9:J$21,MATCH($F183,'Input-Func_Class'!$B$9:$B$21,0)))
)</f>
        <v>0</v>
      </c>
      <c r="N183" s="10">
        <f>IF($D183=0,0,$D183*
IFERROR(INDEX(N$337:N$373,MATCH($F183,$B$337:$B$373,0))/INDEX($D$337:$D$373,MATCH($F183,$B$337:$B$373,0)),
INDEX('Input-Func_Class'!K$9:K$21,MATCH($F183,'Input-Func_Class'!$B$9:$B$21,0)))
)</f>
        <v>0</v>
      </c>
      <c r="O183" s="10">
        <f>IF($D183=0,0,$D183*
IFERROR(INDEX(O$337:O$373,MATCH($F183,$B$337:$B$373,0))/INDEX($D$337:$D$373,MATCH($F183,$B$337:$B$373,0)),
INDEX('Input-Func_Class'!L$9:L$21,MATCH($F183,'Input-Func_Class'!$B$9:$B$21,0)))
)</f>
        <v>0</v>
      </c>
      <c r="P183" s="10">
        <f>IF($D183=0,0,$D183*
IFERROR(INDEX(P$337:P$373,MATCH($F183,$B$337:$B$373,0))/INDEX($D$337:$D$373,MATCH($F183,$B$337:$B$373,0)),
INDEX('Input-Func_Class'!M$9:M$21,MATCH($F183,'Input-Func_Class'!$B$9:$B$21,0)))
)</f>
        <v>0</v>
      </c>
      <c r="Q183" s="10">
        <f>IF($D183=0,0,$D183*
IFERROR(INDEX(Q$337:Q$373,MATCH($F183,$B$337:$B$373,0))/INDEX($D$337:$D$373,MATCH($F183,$B$337:$B$373,0)),
INDEX('Input-Func_Class'!N$9:N$21,MATCH($F183,'Input-Func_Class'!$B$9:$B$21,0)))
)</f>
        <v>0</v>
      </c>
      <c r="R183" s="10">
        <f>IF($D183=0,0,$D183*
IFERROR(INDEX(R$337:R$373,MATCH($F183,$B$337:$B$373,0))/INDEX($D$337:$D$373,MATCH($F183,$B$337:$B$373,0)),
INDEX('Input-Func_Class'!O$9:O$21,MATCH($F183,'Input-Func_Class'!$B$9:$B$21,0)))
)</f>
        <v>0</v>
      </c>
    </row>
    <row r="184" spans="1:18" outlineLevel="1">
      <c r="A184" s="31">
        <f>IF(ISBLANK('Input-Accounts'!A184),"",'Input-Accounts'!A184)</f>
        <v>164</v>
      </c>
      <c r="B184" t="str">
        <f>IF(ISBLANK('Input-Accounts'!B184),"",'Input-Accounts'!B184)</f>
        <v>Subtotal - Operation Expenses</v>
      </c>
      <c r="C184" s="31" t="str">
        <f>IF(ISBLANK('Input-Accounts'!C184),"",'Input-Accounts'!C184)</f>
        <v/>
      </c>
      <c r="D184" s="123">
        <f>SUBTOTAL(9,D172:D183)</f>
        <v>13441182.964619163</v>
      </c>
      <c r="E184" s="10">
        <f t="shared" si="62"/>
        <v>0</v>
      </c>
      <c r="G184" s="123">
        <f t="shared" ref="G184:R184" si="66">SUBTOTAL(9,G172:G183)</f>
        <v>5398021.2617471637</v>
      </c>
      <c r="H184" s="123">
        <f t="shared" si="66"/>
        <v>8043161.7028720016</v>
      </c>
      <c r="I184" s="123">
        <f t="shared" si="66"/>
        <v>0</v>
      </c>
      <c r="J184" s="123">
        <f t="shared" si="66"/>
        <v>0</v>
      </c>
      <c r="K184" s="123">
        <f t="shared" si="66"/>
        <v>0</v>
      </c>
      <c r="L184" s="123">
        <f t="shared" si="66"/>
        <v>0</v>
      </c>
      <c r="M184" s="123">
        <f t="shared" si="66"/>
        <v>0</v>
      </c>
      <c r="N184" s="123">
        <f t="shared" si="66"/>
        <v>0</v>
      </c>
      <c r="O184" s="123">
        <f t="shared" si="66"/>
        <v>0</v>
      </c>
      <c r="P184" s="123">
        <f t="shared" si="66"/>
        <v>0</v>
      </c>
      <c r="Q184" s="123">
        <f t="shared" si="66"/>
        <v>0</v>
      </c>
      <c r="R184" s="123">
        <f t="shared" si="66"/>
        <v>0</v>
      </c>
    </row>
    <row r="185" spans="1:18" outlineLevel="1">
      <c r="A185" s="31" t="str">
        <f>IF(ISBLANK('Input-Accounts'!A185),"",'Input-Accounts'!A185)</f>
        <v/>
      </c>
      <c r="B185" t="str">
        <f>IF(ISBLANK('Input-Accounts'!B185),"",'Input-Accounts'!B185)</f>
        <v/>
      </c>
      <c r="C185" s="31" t="str">
        <f>IF(ISBLANK('Input-Accounts'!C185),"",'Input-Accounts'!C185)</f>
        <v/>
      </c>
      <c r="D185" s="10"/>
      <c r="E185" s="10">
        <f t="shared" si="62"/>
        <v>0</v>
      </c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</row>
    <row r="186" spans="1:18" outlineLevel="1">
      <c r="A186" s="31">
        <f>IF(ISBLANK('Input-Accounts'!A186),"",'Input-Accounts'!A186)</f>
        <v>165</v>
      </c>
      <c r="B186" s="1" t="str">
        <f>IF(ISBLANK('Input-Accounts'!B186),"",'Input-Accounts'!B186)</f>
        <v>Maintenance Expenses</v>
      </c>
      <c r="C186" s="31" t="str">
        <f>IF(ISBLANK('Input-Accounts'!C186),"",'Input-Accounts'!C186)</f>
        <v/>
      </c>
      <c r="D186" s="10"/>
      <c r="E186" s="10">
        <f t="shared" si="62"/>
        <v>0</v>
      </c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</row>
    <row r="187" spans="1:18" outlineLevel="1">
      <c r="A187" s="31">
        <f>IF(ISBLANK('Input-Accounts'!A187),"",'Input-Accounts'!A187)</f>
        <v>166</v>
      </c>
      <c r="B187" s="53" t="str">
        <f>IF(ISBLANK('Input-Accounts'!B187),"",'Input-Accounts'!B187)</f>
        <v>Maintenance supervision and engineering</v>
      </c>
      <c r="C187" s="31">
        <f>IF(ISBLANK('Input-Accounts'!C187),"",'Input-Accounts'!C187)</f>
        <v>885</v>
      </c>
      <c r="D187" s="10">
        <f>'Input-Accounts'!$D187</f>
        <v>84202.057634235491</v>
      </c>
      <c r="E187" s="10">
        <f t="shared" si="62"/>
        <v>0</v>
      </c>
      <c r="F187" s="3" t="str">
        <f>IF(D187=0,"-",IF('Input-Accounts'!$E187&lt;&gt;0,'Input-Accounts'!$E187,'Input-Accounts'!$F187))</f>
        <v>INT_866-893</v>
      </c>
      <c r="G187" s="10">
        <f>IF($D187=0,0,$D187*
IFERROR(INDEX(G$337:G$373,MATCH($F187,$B$337:$B$373,0))/INDEX($D$337:$D$373,MATCH($F187,$B$337:$B$373,0)),
INDEX('Input-Func_Class'!D$9:D$21,MATCH($F187,'Input-Func_Class'!$B$9:$B$21,0)))
)</f>
        <v>68580.140806992044</v>
      </c>
      <c r="H187" s="10">
        <f>IF($D187=0,0,$D187*
IFERROR(INDEX(H$337:H$373,MATCH($F187,$B$337:$B$373,0))/INDEX($D$337:$D$373,MATCH($F187,$B$337:$B$373,0)),
INDEX('Input-Func_Class'!E$9:E$21,MATCH($F187,'Input-Func_Class'!$B$9:$B$21,0)))
)</f>
        <v>15621.916827243451</v>
      </c>
      <c r="I187" s="10">
        <f>IF($D187=0,0,$D187*
IFERROR(INDEX(I$337:I$373,MATCH($F187,$B$337:$B$373,0))/INDEX($D$337:$D$373,MATCH($F187,$B$337:$B$373,0)),
INDEX('Input-Func_Class'!F$9:F$21,MATCH($F187,'Input-Func_Class'!$B$9:$B$21,0)))
)</f>
        <v>0</v>
      </c>
      <c r="J187" s="10">
        <f>IF($D187=0,0,$D187*
IFERROR(INDEX(J$337:J$373,MATCH($F187,$B$337:$B$373,0))/INDEX($D$337:$D$373,MATCH($F187,$B$337:$B$373,0)),
INDEX('Input-Func_Class'!G$9:G$21,MATCH($F187,'Input-Func_Class'!$B$9:$B$21,0)))
)</f>
        <v>0</v>
      </c>
      <c r="K187" s="10">
        <f>IF($D187=0,0,$D187*
IFERROR(INDEX(K$337:K$373,MATCH($F187,$B$337:$B$373,0))/INDEX($D$337:$D$373,MATCH($F187,$B$337:$B$373,0)),
INDEX('Input-Func_Class'!H$9:H$21,MATCH($F187,'Input-Func_Class'!$B$9:$B$21,0)))
)</f>
        <v>0</v>
      </c>
      <c r="L187" s="10">
        <f>IF($D187=0,0,$D187*
IFERROR(INDEX(L$337:L$373,MATCH($F187,$B$337:$B$373,0))/INDEX($D$337:$D$373,MATCH($F187,$B$337:$B$373,0)),
INDEX('Input-Func_Class'!I$9:I$21,MATCH($F187,'Input-Func_Class'!$B$9:$B$21,0)))
)</f>
        <v>0</v>
      </c>
      <c r="M187" s="10">
        <f>IF($D187=0,0,$D187*
IFERROR(INDEX(M$337:M$373,MATCH($F187,$B$337:$B$373,0))/INDEX($D$337:$D$373,MATCH($F187,$B$337:$B$373,0)),
INDEX('Input-Func_Class'!J$9:J$21,MATCH($F187,'Input-Func_Class'!$B$9:$B$21,0)))
)</f>
        <v>0</v>
      </c>
      <c r="N187" s="10">
        <f>IF($D187=0,0,$D187*
IFERROR(INDEX(N$337:N$373,MATCH($F187,$B$337:$B$373,0))/INDEX($D$337:$D$373,MATCH($F187,$B$337:$B$373,0)),
INDEX('Input-Func_Class'!K$9:K$21,MATCH($F187,'Input-Func_Class'!$B$9:$B$21,0)))
)</f>
        <v>0</v>
      </c>
      <c r="O187" s="10">
        <f>IF($D187=0,0,$D187*
IFERROR(INDEX(O$337:O$373,MATCH($F187,$B$337:$B$373,0))/INDEX($D$337:$D$373,MATCH($F187,$B$337:$B$373,0)),
INDEX('Input-Func_Class'!L$9:L$21,MATCH($F187,'Input-Func_Class'!$B$9:$B$21,0)))
)</f>
        <v>0</v>
      </c>
      <c r="P187" s="10">
        <f>IF($D187=0,0,$D187*
IFERROR(INDEX(P$337:P$373,MATCH($F187,$B$337:$B$373,0))/INDEX($D$337:$D$373,MATCH($F187,$B$337:$B$373,0)),
INDEX('Input-Func_Class'!M$9:M$21,MATCH($F187,'Input-Func_Class'!$B$9:$B$21,0)))
)</f>
        <v>0</v>
      </c>
      <c r="Q187" s="10">
        <f>IF($D187=0,0,$D187*
IFERROR(INDEX(Q$337:Q$373,MATCH($F187,$B$337:$B$373,0))/INDEX($D$337:$D$373,MATCH($F187,$B$337:$B$373,0)),
INDEX('Input-Func_Class'!N$9:N$21,MATCH($F187,'Input-Func_Class'!$B$9:$B$21,0)))
)</f>
        <v>0</v>
      </c>
      <c r="R187" s="10">
        <f>IF($D187=0,0,$D187*
IFERROR(INDEX(R$337:R$373,MATCH($F187,$B$337:$B$373,0))/INDEX($D$337:$D$373,MATCH($F187,$B$337:$B$373,0)),
INDEX('Input-Func_Class'!O$9:O$21,MATCH($F187,'Input-Func_Class'!$B$9:$B$21,0)))
)</f>
        <v>0</v>
      </c>
    </row>
    <row r="188" spans="1:18" outlineLevel="1">
      <c r="A188" s="31">
        <f>IF(ISBLANK('Input-Accounts'!A188),"",'Input-Accounts'!A188)</f>
        <v>167</v>
      </c>
      <c r="B188" s="53" t="str">
        <f>IF(ISBLANK('Input-Accounts'!B188),"",'Input-Accounts'!B188)</f>
        <v>Maintenance of structures and improvements</v>
      </c>
      <c r="C188" s="31">
        <f>IF(ISBLANK('Input-Accounts'!C188),"",'Input-Accounts'!C188)</f>
        <v>886</v>
      </c>
      <c r="D188" s="10">
        <f>'Input-Accounts'!$D188</f>
        <v>134244.71</v>
      </c>
      <c r="E188" s="10">
        <f t="shared" ref="E188:E194" si="67">IFERROR(IF(D188="",0,IF(D188=0,0,IF(ABS(D188-SUM($G188:$R188))&lt;Check_Limit,0,1))),1)</f>
        <v>0</v>
      </c>
      <c r="F188" s="3" t="str">
        <f>IF(D188=0,"-",IF('Input-Accounts'!$E188&lt;&gt;0,'Input-Accounts'!$E188,'Input-Accounts'!$F188))</f>
        <v>INT_MAINS_PLANT</v>
      </c>
      <c r="G188" s="10">
        <f>IF($D188=0,0,$D188*
IFERROR(INDEX(G$337:G$373,MATCH($F188,$B$337:$B$373,0))/INDEX($D$337:$D$373,MATCH($F188,$B$337:$B$373,0)),
INDEX('Input-Func_Class'!D$9:D$21,MATCH($F188,'Input-Func_Class'!$B$9:$B$21,0)))
)</f>
        <v>134244.71</v>
      </c>
      <c r="H188" s="10">
        <f>IF($D188=0,0,$D188*
IFERROR(INDEX(H$337:H$373,MATCH($F188,$B$337:$B$373,0))/INDEX($D$337:$D$373,MATCH($F188,$B$337:$B$373,0)),
INDEX('Input-Func_Class'!E$9:E$21,MATCH($F188,'Input-Func_Class'!$B$9:$B$21,0)))
)</f>
        <v>0</v>
      </c>
      <c r="I188" s="10">
        <f>IF($D188=0,0,$D188*
IFERROR(INDEX(I$337:I$373,MATCH($F188,$B$337:$B$373,0))/INDEX($D$337:$D$373,MATCH($F188,$B$337:$B$373,0)),
INDEX('Input-Func_Class'!F$9:F$21,MATCH($F188,'Input-Func_Class'!$B$9:$B$21,0)))
)</f>
        <v>0</v>
      </c>
      <c r="J188" s="10">
        <f>IF($D188=0,0,$D188*
IFERROR(INDEX(J$337:J$373,MATCH($F188,$B$337:$B$373,0))/INDEX($D$337:$D$373,MATCH($F188,$B$337:$B$373,0)),
INDEX('Input-Func_Class'!G$9:G$21,MATCH($F188,'Input-Func_Class'!$B$9:$B$21,0)))
)</f>
        <v>0</v>
      </c>
      <c r="K188" s="10">
        <f>IF($D188=0,0,$D188*
IFERROR(INDEX(K$337:K$373,MATCH($F188,$B$337:$B$373,0))/INDEX($D$337:$D$373,MATCH($F188,$B$337:$B$373,0)),
INDEX('Input-Func_Class'!H$9:H$21,MATCH($F188,'Input-Func_Class'!$B$9:$B$21,0)))
)</f>
        <v>0</v>
      </c>
      <c r="L188" s="10">
        <f>IF($D188=0,0,$D188*
IFERROR(INDEX(L$337:L$373,MATCH($F188,$B$337:$B$373,0))/INDEX($D$337:$D$373,MATCH($F188,$B$337:$B$373,0)),
INDEX('Input-Func_Class'!I$9:I$21,MATCH($F188,'Input-Func_Class'!$B$9:$B$21,0)))
)</f>
        <v>0</v>
      </c>
      <c r="M188" s="10">
        <f>IF($D188=0,0,$D188*
IFERROR(INDEX(M$337:M$373,MATCH($F188,$B$337:$B$373,0))/INDEX($D$337:$D$373,MATCH($F188,$B$337:$B$373,0)),
INDEX('Input-Func_Class'!J$9:J$21,MATCH($F188,'Input-Func_Class'!$B$9:$B$21,0)))
)</f>
        <v>0</v>
      </c>
      <c r="N188" s="10">
        <f>IF($D188=0,0,$D188*
IFERROR(INDEX(N$337:N$373,MATCH($F188,$B$337:$B$373,0))/INDEX($D$337:$D$373,MATCH($F188,$B$337:$B$373,0)),
INDEX('Input-Func_Class'!K$9:K$21,MATCH($F188,'Input-Func_Class'!$B$9:$B$21,0)))
)</f>
        <v>0</v>
      </c>
      <c r="O188" s="10">
        <f>IF($D188=0,0,$D188*
IFERROR(INDEX(O$337:O$373,MATCH($F188,$B$337:$B$373,0))/INDEX($D$337:$D$373,MATCH($F188,$B$337:$B$373,0)),
INDEX('Input-Func_Class'!L$9:L$21,MATCH($F188,'Input-Func_Class'!$B$9:$B$21,0)))
)</f>
        <v>0</v>
      </c>
      <c r="P188" s="10">
        <f>IF($D188=0,0,$D188*
IFERROR(INDEX(P$337:P$373,MATCH($F188,$B$337:$B$373,0))/INDEX($D$337:$D$373,MATCH($F188,$B$337:$B$373,0)),
INDEX('Input-Func_Class'!M$9:M$21,MATCH($F188,'Input-Func_Class'!$B$9:$B$21,0)))
)</f>
        <v>0</v>
      </c>
      <c r="Q188" s="10">
        <f>IF($D188=0,0,$D188*
IFERROR(INDEX(Q$337:Q$373,MATCH($F188,$B$337:$B$373,0))/INDEX($D$337:$D$373,MATCH($F188,$B$337:$B$373,0)),
INDEX('Input-Func_Class'!N$9:N$21,MATCH($F188,'Input-Func_Class'!$B$9:$B$21,0)))
)</f>
        <v>0</v>
      </c>
      <c r="R188" s="10">
        <f>IF($D188=0,0,$D188*
IFERROR(INDEX(R$337:R$373,MATCH($F188,$B$337:$B$373,0))/INDEX($D$337:$D$373,MATCH($F188,$B$337:$B$373,0)),
INDEX('Input-Func_Class'!O$9:O$21,MATCH($F188,'Input-Func_Class'!$B$9:$B$21,0)))
)</f>
        <v>0</v>
      </c>
    </row>
    <row r="189" spans="1:18" outlineLevel="1">
      <c r="A189" s="31">
        <f>IF(ISBLANK('Input-Accounts'!A189),"",'Input-Accounts'!A189)</f>
        <v>168</v>
      </c>
      <c r="B189" s="53" t="str">
        <f>IF(ISBLANK('Input-Accounts'!B189),"",'Input-Accounts'!B189)</f>
        <v>Maintenance of mains</v>
      </c>
      <c r="C189" s="31">
        <f>IF(ISBLANK('Input-Accounts'!C189),"",'Input-Accounts'!C189)</f>
        <v>887</v>
      </c>
      <c r="D189" s="10">
        <f>'Input-Accounts'!$D189</f>
        <v>3433598.2315074364</v>
      </c>
      <c r="E189" s="10">
        <f t="shared" si="67"/>
        <v>0</v>
      </c>
      <c r="F189" s="3" t="str">
        <f>IF(D189=0,"-",IF('Input-Accounts'!$E189&lt;&gt;0,'Input-Accounts'!$E189,'Input-Accounts'!$F189))</f>
        <v>INT_MAINS_PLANT</v>
      </c>
      <c r="G189" s="10">
        <f>IF($D189=0,0,$D189*
IFERROR(INDEX(G$337:G$373,MATCH($F189,$B$337:$B$373,0))/INDEX($D$337:$D$373,MATCH($F189,$B$337:$B$373,0)),
INDEX('Input-Func_Class'!D$9:D$21,MATCH($F189,'Input-Func_Class'!$B$9:$B$21,0)))
)</f>
        <v>3433598.2315074364</v>
      </c>
      <c r="H189" s="10">
        <f>IF($D189=0,0,$D189*
IFERROR(INDEX(H$337:H$373,MATCH($F189,$B$337:$B$373,0))/INDEX($D$337:$D$373,MATCH($F189,$B$337:$B$373,0)),
INDEX('Input-Func_Class'!E$9:E$21,MATCH($F189,'Input-Func_Class'!$B$9:$B$21,0)))
)</f>
        <v>0</v>
      </c>
      <c r="I189" s="10">
        <f>IF($D189=0,0,$D189*
IFERROR(INDEX(I$337:I$373,MATCH($F189,$B$337:$B$373,0))/INDEX($D$337:$D$373,MATCH($F189,$B$337:$B$373,0)),
INDEX('Input-Func_Class'!F$9:F$21,MATCH($F189,'Input-Func_Class'!$B$9:$B$21,0)))
)</f>
        <v>0</v>
      </c>
      <c r="J189" s="10">
        <f>IF($D189=0,0,$D189*
IFERROR(INDEX(J$337:J$373,MATCH($F189,$B$337:$B$373,0))/INDEX($D$337:$D$373,MATCH($F189,$B$337:$B$373,0)),
INDEX('Input-Func_Class'!G$9:G$21,MATCH($F189,'Input-Func_Class'!$B$9:$B$21,0)))
)</f>
        <v>0</v>
      </c>
      <c r="K189" s="10">
        <f>IF($D189=0,0,$D189*
IFERROR(INDEX(K$337:K$373,MATCH($F189,$B$337:$B$373,0))/INDEX($D$337:$D$373,MATCH($F189,$B$337:$B$373,0)),
INDEX('Input-Func_Class'!H$9:H$21,MATCH($F189,'Input-Func_Class'!$B$9:$B$21,0)))
)</f>
        <v>0</v>
      </c>
      <c r="L189" s="10">
        <f>IF($D189=0,0,$D189*
IFERROR(INDEX(L$337:L$373,MATCH($F189,$B$337:$B$373,0))/INDEX($D$337:$D$373,MATCH($F189,$B$337:$B$373,0)),
INDEX('Input-Func_Class'!I$9:I$21,MATCH($F189,'Input-Func_Class'!$B$9:$B$21,0)))
)</f>
        <v>0</v>
      </c>
      <c r="M189" s="10">
        <f>IF($D189=0,0,$D189*
IFERROR(INDEX(M$337:M$373,MATCH($F189,$B$337:$B$373,0))/INDEX($D$337:$D$373,MATCH($F189,$B$337:$B$373,0)),
INDEX('Input-Func_Class'!J$9:J$21,MATCH($F189,'Input-Func_Class'!$B$9:$B$21,0)))
)</f>
        <v>0</v>
      </c>
      <c r="N189" s="10">
        <f>IF($D189=0,0,$D189*
IFERROR(INDEX(N$337:N$373,MATCH($F189,$B$337:$B$373,0))/INDEX($D$337:$D$373,MATCH($F189,$B$337:$B$373,0)),
INDEX('Input-Func_Class'!K$9:K$21,MATCH($F189,'Input-Func_Class'!$B$9:$B$21,0)))
)</f>
        <v>0</v>
      </c>
      <c r="O189" s="10">
        <f>IF($D189=0,0,$D189*
IFERROR(INDEX(O$337:O$373,MATCH($F189,$B$337:$B$373,0))/INDEX($D$337:$D$373,MATCH($F189,$B$337:$B$373,0)),
INDEX('Input-Func_Class'!L$9:L$21,MATCH($F189,'Input-Func_Class'!$B$9:$B$21,0)))
)</f>
        <v>0</v>
      </c>
      <c r="P189" s="10">
        <f>IF($D189=0,0,$D189*
IFERROR(INDEX(P$337:P$373,MATCH($F189,$B$337:$B$373,0))/INDEX($D$337:$D$373,MATCH($F189,$B$337:$B$373,0)),
INDEX('Input-Func_Class'!M$9:M$21,MATCH($F189,'Input-Func_Class'!$B$9:$B$21,0)))
)</f>
        <v>0</v>
      </c>
      <c r="Q189" s="10">
        <f>IF($D189=0,0,$D189*
IFERROR(INDEX(Q$337:Q$373,MATCH($F189,$B$337:$B$373,0))/INDEX($D$337:$D$373,MATCH($F189,$B$337:$B$373,0)),
INDEX('Input-Func_Class'!N$9:N$21,MATCH($F189,'Input-Func_Class'!$B$9:$B$21,0)))
)</f>
        <v>0</v>
      </c>
      <c r="R189" s="10">
        <f>IF($D189=0,0,$D189*
IFERROR(INDEX(R$337:R$373,MATCH($F189,$B$337:$B$373,0))/INDEX($D$337:$D$373,MATCH($F189,$B$337:$B$373,0)),
INDEX('Input-Func_Class'!O$9:O$21,MATCH($F189,'Input-Func_Class'!$B$9:$B$21,0)))
)</f>
        <v>0</v>
      </c>
    </row>
    <row r="190" spans="1:18" outlineLevel="1">
      <c r="A190" s="31">
        <f>IF(ISBLANK('Input-Accounts'!A190),"",'Input-Accounts'!A190)</f>
        <v>169</v>
      </c>
      <c r="B190" s="53" t="str">
        <f>IF(ISBLANK('Input-Accounts'!B190),"",'Input-Accounts'!B190)</f>
        <v>Maintenance of measuring and regulating station equipment—general</v>
      </c>
      <c r="C190" s="31">
        <f>IF(ISBLANK('Input-Accounts'!C190),"",'Input-Accounts'!C190)</f>
        <v>889</v>
      </c>
      <c r="D190" s="10">
        <f>'Input-Accounts'!$D190</f>
        <v>734887.66498915537</v>
      </c>
      <c r="E190" s="10">
        <f t="shared" si="67"/>
        <v>0</v>
      </c>
      <c r="F190" s="3" t="str">
        <f>IF(D190=0,"-",IF('Input-Accounts'!$E190&lt;&gt;0,'Input-Accounts'!$E190,'Input-Accounts'!$F190))</f>
        <v>INT_MAINS_PLANT</v>
      </c>
      <c r="G190" s="10">
        <f>IF($D190=0,0,$D190*
IFERROR(INDEX(G$337:G$373,MATCH($F190,$B$337:$B$373,0))/INDEX($D$337:$D$373,MATCH($F190,$B$337:$B$373,0)),
INDEX('Input-Func_Class'!D$9:D$21,MATCH($F190,'Input-Func_Class'!$B$9:$B$21,0)))
)</f>
        <v>734887.66498915537</v>
      </c>
      <c r="H190" s="10">
        <f>IF($D190=0,0,$D190*
IFERROR(INDEX(H$337:H$373,MATCH($F190,$B$337:$B$373,0))/INDEX($D$337:$D$373,MATCH($F190,$B$337:$B$373,0)),
INDEX('Input-Func_Class'!E$9:E$21,MATCH($F190,'Input-Func_Class'!$B$9:$B$21,0)))
)</f>
        <v>0</v>
      </c>
      <c r="I190" s="10">
        <f>IF($D190=0,0,$D190*
IFERROR(INDEX(I$337:I$373,MATCH($F190,$B$337:$B$373,0))/INDEX($D$337:$D$373,MATCH($F190,$B$337:$B$373,0)),
INDEX('Input-Func_Class'!F$9:F$21,MATCH($F190,'Input-Func_Class'!$B$9:$B$21,0)))
)</f>
        <v>0</v>
      </c>
      <c r="J190" s="10">
        <f>IF($D190=0,0,$D190*
IFERROR(INDEX(J$337:J$373,MATCH($F190,$B$337:$B$373,0))/INDEX($D$337:$D$373,MATCH($F190,$B$337:$B$373,0)),
INDEX('Input-Func_Class'!G$9:G$21,MATCH($F190,'Input-Func_Class'!$B$9:$B$21,0)))
)</f>
        <v>0</v>
      </c>
      <c r="K190" s="10">
        <f>IF($D190=0,0,$D190*
IFERROR(INDEX(K$337:K$373,MATCH($F190,$B$337:$B$373,0))/INDEX($D$337:$D$373,MATCH($F190,$B$337:$B$373,0)),
INDEX('Input-Func_Class'!H$9:H$21,MATCH($F190,'Input-Func_Class'!$B$9:$B$21,0)))
)</f>
        <v>0</v>
      </c>
      <c r="L190" s="10">
        <f>IF($D190=0,0,$D190*
IFERROR(INDEX(L$337:L$373,MATCH($F190,$B$337:$B$373,0))/INDEX($D$337:$D$373,MATCH($F190,$B$337:$B$373,0)),
INDEX('Input-Func_Class'!I$9:I$21,MATCH($F190,'Input-Func_Class'!$B$9:$B$21,0)))
)</f>
        <v>0</v>
      </c>
      <c r="M190" s="10">
        <f>IF($D190=0,0,$D190*
IFERROR(INDEX(M$337:M$373,MATCH($F190,$B$337:$B$373,0))/INDEX($D$337:$D$373,MATCH($F190,$B$337:$B$373,0)),
INDEX('Input-Func_Class'!J$9:J$21,MATCH($F190,'Input-Func_Class'!$B$9:$B$21,0)))
)</f>
        <v>0</v>
      </c>
      <c r="N190" s="10">
        <f>IF($D190=0,0,$D190*
IFERROR(INDEX(N$337:N$373,MATCH($F190,$B$337:$B$373,0))/INDEX($D$337:$D$373,MATCH($F190,$B$337:$B$373,0)),
INDEX('Input-Func_Class'!K$9:K$21,MATCH($F190,'Input-Func_Class'!$B$9:$B$21,0)))
)</f>
        <v>0</v>
      </c>
      <c r="O190" s="10">
        <f>IF($D190=0,0,$D190*
IFERROR(INDEX(O$337:O$373,MATCH($F190,$B$337:$B$373,0))/INDEX($D$337:$D$373,MATCH($F190,$B$337:$B$373,0)),
INDEX('Input-Func_Class'!L$9:L$21,MATCH($F190,'Input-Func_Class'!$B$9:$B$21,0)))
)</f>
        <v>0</v>
      </c>
      <c r="P190" s="10">
        <f>IF($D190=0,0,$D190*
IFERROR(INDEX(P$337:P$373,MATCH($F190,$B$337:$B$373,0))/INDEX($D$337:$D$373,MATCH($F190,$B$337:$B$373,0)),
INDEX('Input-Func_Class'!M$9:M$21,MATCH($F190,'Input-Func_Class'!$B$9:$B$21,0)))
)</f>
        <v>0</v>
      </c>
      <c r="Q190" s="10">
        <f>IF($D190=0,0,$D190*
IFERROR(INDEX(Q$337:Q$373,MATCH($F190,$B$337:$B$373,0))/INDEX($D$337:$D$373,MATCH($F190,$B$337:$B$373,0)),
INDEX('Input-Func_Class'!N$9:N$21,MATCH($F190,'Input-Func_Class'!$B$9:$B$21,0)))
)</f>
        <v>0</v>
      </c>
      <c r="R190" s="10">
        <f>IF($D190=0,0,$D190*
IFERROR(INDEX(R$337:R$373,MATCH($F190,$B$337:$B$373,0))/INDEX($D$337:$D$373,MATCH($F190,$B$337:$B$373,0)),
INDEX('Input-Func_Class'!O$9:O$21,MATCH($F190,'Input-Func_Class'!$B$9:$B$21,0)))
)</f>
        <v>0</v>
      </c>
    </row>
    <row r="191" spans="1:18" outlineLevel="1">
      <c r="A191" s="31">
        <f>IF(ISBLANK('Input-Accounts'!A191),"",'Input-Accounts'!A191)</f>
        <v>170</v>
      </c>
      <c r="B191" s="53" t="str">
        <f>IF(ISBLANK('Input-Accounts'!B191),"",'Input-Accounts'!B191)</f>
        <v>Maintenance of measuring and regulating station equipment—industrial</v>
      </c>
      <c r="C191" s="31">
        <f>IF(ISBLANK('Input-Accounts'!C191),"",'Input-Accounts'!C191)</f>
        <v>890</v>
      </c>
      <c r="D191" s="10">
        <f>'Input-Accounts'!$D191</f>
        <v>85196.042138115794</v>
      </c>
      <c r="E191" s="10">
        <f t="shared" si="67"/>
        <v>0</v>
      </c>
      <c r="F191" s="3" t="str">
        <f>IF(D191=0,"-",IF('Input-Accounts'!$E191&lt;&gt;0,'Input-Accounts'!$E191,'Input-Accounts'!$F191))</f>
        <v>INT_IND M&amp;R</v>
      </c>
      <c r="G191" s="10">
        <f>IF($D191=0,0,$D191*
IFERROR(INDEX(G$337:G$373,MATCH($F191,$B$337:$B$373,0))/INDEX($D$337:$D$373,MATCH($F191,$B$337:$B$373,0)),
INDEX('Input-Func_Class'!D$9:D$21,MATCH($F191,'Input-Func_Class'!$B$9:$B$21,0)))
)</f>
        <v>0</v>
      </c>
      <c r="H191" s="10">
        <f>IF($D191=0,0,$D191*
IFERROR(INDEX(H$337:H$373,MATCH($F191,$B$337:$B$373,0))/INDEX($D$337:$D$373,MATCH($F191,$B$337:$B$373,0)),
INDEX('Input-Func_Class'!E$9:E$21,MATCH($F191,'Input-Func_Class'!$B$9:$B$21,0)))
)</f>
        <v>85196.042138115794</v>
      </c>
      <c r="I191" s="10">
        <f>IF($D191=0,0,$D191*
IFERROR(INDEX(I$337:I$373,MATCH($F191,$B$337:$B$373,0))/INDEX($D$337:$D$373,MATCH($F191,$B$337:$B$373,0)),
INDEX('Input-Func_Class'!F$9:F$21,MATCH($F191,'Input-Func_Class'!$B$9:$B$21,0)))
)</f>
        <v>0</v>
      </c>
      <c r="J191" s="10">
        <f>IF($D191=0,0,$D191*
IFERROR(INDEX(J$337:J$373,MATCH($F191,$B$337:$B$373,0))/INDEX($D$337:$D$373,MATCH($F191,$B$337:$B$373,0)),
INDEX('Input-Func_Class'!G$9:G$21,MATCH($F191,'Input-Func_Class'!$B$9:$B$21,0)))
)</f>
        <v>0</v>
      </c>
      <c r="K191" s="10">
        <f>IF($D191=0,0,$D191*
IFERROR(INDEX(K$337:K$373,MATCH($F191,$B$337:$B$373,0))/INDEX($D$337:$D$373,MATCH($F191,$B$337:$B$373,0)),
INDEX('Input-Func_Class'!H$9:H$21,MATCH($F191,'Input-Func_Class'!$B$9:$B$21,0)))
)</f>
        <v>0</v>
      </c>
      <c r="L191" s="10">
        <f>IF($D191=0,0,$D191*
IFERROR(INDEX(L$337:L$373,MATCH($F191,$B$337:$B$373,0))/INDEX($D$337:$D$373,MATCH($F191,$B$337:$B$373,0)),
INDEX('Input-Func_Class'!I$9:I$21,MATCH($F191,'Input-Func_Class'!$B$9:$B$21,0)))
)</f>
        <v>0</v>
      </c>
      <c r="M191" s="10">
        <f>IF($D191=0,0,$D191*
IFERROR(INDEX(M$337:M$373,MATCH($F191,$B$337:$B$373,0))/INDEX($D$337:$D$373,MATCH($F191,$B$337:$B$373,0)),
INDEX('Input-Func_Class'!J$9:J$21,MATCH($F191,'Input-Func_Class'!$B$9:$B$21,0)))
)</f>
        <v>0</v>
      </c>
      <c r="N191" s="10">
        <f>IF($D191=0,0,$D191*
IFERROR(INDEX(N$337:N$373,MATCH($F191,$B$337:$B$373,0))/INDEX($D$337:$D$373,MATCH($F191,$B$337:$B$373,0)),
INDEX('Input-Func_Class'!K$9:K$21,MATCH($F191,'Input-Func_Class'!$B$9:$B$21,0)))
)</f>
        <v>0</v>
      </c>
      <c r="O191" s="10">
        <f>IF($D191=0,0,$D191*
IFERROR(INDEX(O$337:O$373,MATCH($F191,$B$337:$B$373,0))/INDEX($D$337:$D$373,MATCH($F191,$B$337:$B$373,0)),
INDEX('Input-Func_Class'!L$9:L$21,MATCH($F191,'Input-Func_Class'!$B$9:$B$21,0)))
)</f>
        <v>0</v>
      </c>
      <c r="P191" s="10">
        <f>IF($D191=0,0,$D191*
IFERROR(INDEX(P$337:P$373,MATCH($F191,$B$337:$B$373,0))/INDEX($D$337:$D$373,MATCH($F191,$B$337:$B$373,0)),
INDEX('Input-Func_Class'!M$9:M$21,MATCH($F191,'Input-Func_Class'!$B$9:$B$21,0)))
)</f>
        <v>0</v>
      </c>
      <c r="Q191" s="10">
        <f>IF($D191=0,0,$D191*
IFERROR(INDEX(Q$337:Q$373,MATCH($F191,$B$337:$B$373,0))/INDEX($D$337:$D$373,MATCH($F191,$B$337:$B$373,0)),
INDEX('Input-Func_Class'!N$9:N$21,MATCH($F191,'Input-Func_Class'!$B$9:$B$21,0)))
)</f>
        <v>0</v>
      </c>
      <c r="R191" s="10">
        <f>IF($D191=0,0,$D191*
IFERROR(INDEX(R$337:R$373,MATCH($F191,$B$337:$B$373,0))/INDEX($D$337:$D$373,MATCH($F191,$B$337:$B$373,0)),
INDEX('Input-Func_Class'!O$9:O$21,MATCH($F191,'Input-Func_Class'!$B$9:$B$21,0)))
)</f>
        <v>0</v>
      </c>
    </row>
    <row r="192" spans="1:18" outlineLevel="1">
      <c r="A192" s="31">
        <f>IF(ISBLANK('Input-Accounts'!A192),"",'Input-Accounts'!A192)</f>
        <v>171</v>
      </c>
      <c r="B192" s="53" t="str">
        <f>IF(ISBLANK('Input-Accounts'!B192),"",'Input-Accounts'!B192)</f>
        <v>Maintenance of services</v>
      </c>
      <c r="C192" s="31">
        <f>IF(ISBLANK('Input-Accounts'!C192),"",'Input-Accounts'!C192)</f>
        <v>892</v>
      </c>
      <c r="D192" s="10">
        <f>'Input-Accounts'!$D192</f>
        <v>642431.56668051064</v>
      </c>
      <c r="E192" s="10">
        <f t="shared" si="67"/>
        <v>0</v>
      </c>
      <c r="F192" s="3" t="str">
        <f>IF(D192=0,"-",IF('Input-Accounts'!$E192&lt;&gt;0,'Input-Accounts'!$E192,'Input-Accounts'!$F192))</f>
        <v>ON SITE</v>
      </c>
      <c r="G192" s="10">
        <f>IF($D192=0,0,$D192*
IFERROR(INDEX(G$337:G$373,MATCH($F192,$B$337:$B$373,0))/INDEX($D$337:$D$373,MATCH($F192,$B$337:$B$373,0)),
INDEX('Input-Func_Class'!D$9:D$21,MATCH($F192,'Input-Func_Class'!$B$9:$B$21,0)))
)</f>
        <v>0</v>
      </c>
      <c r="H192" s="10">
        <f>IF($D192=0,0,$D192*
IFERROR(INDEX(H$337:H$373,MATCH($F192,$B$337:$B$373,0))/INDEX($D$337:$D$373,MATCH($F192,$B$337:$B$373,0)),
INDEX('Input-Func_Class'!E$9:E$21,MATCH($F192,'Input-Func_Class'!$B$9:$B$21,0)))
)</f>
        <v>642431.56668051064</v>
      </c>
      <c r="I192" s="10">
        <f>IF($D192=0,0,$D192*
IFERROR(INDEX(I$337:I$373,MATCH($F192,$B$337:$B$373,0))/INDEX($D$337:$D$373,MATCH($F192,$B$337:$B$373,0)),
INDEX('Input-Func_Class'!F$9:F$21,MATCH($F192,'Input-Func_Class'!$B$9:$B$21,0)))
)</f>
        <v>0</v>
      </c>
      <c r="J192" s="10">
        <f>IF($D192=0,0,$D192*
IFERROR(INDEX(J$337:J$373,MATCH($F192,$B$337:$B$373,0))/INDEX($D$337:$D$373,MATCH($F192,$B$337:$B$373,0)),
INDEX('Input-Func_Class'!G$9:G$21,MATCH($F192,'Input-Func_Class'!$B$9:$B$21,0)))
)</f>
        <v>0</v>
      </c>
      <c r="K192" s="10">
        <f>IF($D192=0,0,$D192*
IFERROR(INDEX(K$337:K$373,MATCH($F192,$B$337:$B$373,0))/INDEX($D$337:$D$373,MATCH($F192,$B$337:$B$373,0)),
INDEX('Input-Func_Class'!H$9:H$21,MATCH($F192,'Input-Func_Class'!$B$9:$B$21,0)))
)</f>
        <v>0</v>
      </c>
      <c r="L192" s="10">
        <f>IF($D192=0,0,$D192*
IFERROR(INDEX(L$337:L$373,MATCH($F192,$B$337:$B$373,0))/INDEX($D$337:$D$373,MATCH($F192,$B$337:$B$373,0)),
INDEX('Input-Func_Class'!I$9:I$21,MATCH($F192,'Input-Func_Class'!$B$9:$B$21,0)))
)</f>
        <v>0</v>
      </c>
      <c r="M192" s="10">
        <f>IF($D192=0,0,$D192*
IFERROR(INDEX(M$337:M$373,MATCH($F192,$B$337:$B$373,0))/INDEX($D$337:$D$373,MATCH($F192,$B$337:$B$373,0)),
INDEX('Input-Func_Class'!J$9:J$21,MATCH($F192,'Input-Func_Class'!$B$9:$B$21,0)))
)</f>
        <v>0</v>
      </c>
      <c r="N192" s="10">
        <f>IF($D192=0,0,$D192*
IFERROR(INDEX(N$337:N$373,MATCH($F192,$B$337:$B$373,0))/INDEX($D$337:$D$373,MATCH($F192,$B$337:$B$373,0)),
INDEX('Input-Func_Class'!K$9:K$21,MATCH($F192,'Input-Func_Class'!$B$9:$B$21,0)))
)</f>
        <v>0</v>
      </c>
      <c r="O192" s="10">
        <f>IF($D192=0,0,$D192*
IFERROR(INDEX(O$337:O$373,MATCH($F192,$B$337:$B$373,0))/INDEX($D$337:$D$373,MATCH($F192,$B$337:$B$373,0)),
INDEX('Input-Func_Class'!L$9:L$21,MATCH($F192,'Input-Func_Class'!$B$9:$B$21,0)))
)</f>
        <v>0</v>
      </c>
      <c r="P192" s="10">
        <f>IF($D192=0,0,$D192*
IFERROR(INDEX(P$337:P$373,MATCH($F192,$B$337:$B$373,0))/INDEX($D$337:$D$373,MATCH($F192,$B$337:$B$373,0)),
INDEX('Input-Func_Class'!M$9:M$21,MATCH($F192,'Input-Func_Class'!$B$9:$B$21,0)))
)</f>
        <v>0</v>
      </c>
      <c r="Q192" s="10">
        <f>IF($D192=0,0,$D192*
IFERROR(INDEX(Q$337:Q$373,MATCH($F192,$B$337:$B$373,0))/INDEX($D$337:$D$373,MATCH($F192,$B$337:$B$373,0)),
INDEX('Input-Func_Class'!N$9:N$21,MATCH($F192,'Input-Func_Class'!$B$9:$B$21,0)))
)</f>
        <v>0</v>
      </c>
      <c r="R192" s="10">
        <f>IF($D192=0,0,$D192*
IFERROR(INDEX(R$337:R$373,MATCH($F192,$B$337:$B$373,0))/INDEX($D$337:$D$373,MATCH($F192,$B$337:$B$373,0)),
INDEX('Input-Func_Class'!O$9:O$21,MATCH($F192,'Input-Func_Class'!$B$9:$B$21,0)))
)</f>
        <v>0</v>
      </c>
    </row>
    <row r="193" spans="1:18" outlineLevel="1">
      <c r="A193" s="31">
        <f>IF(ISBLANK('Input-Accounts'!A193),"",'Input-Accounts'!A193)</f>
        <v>172</v>
      </c>
      <c r="B193" s="53" t="str">
        <f>IF(ISBLANK('Input-Accounts'!B193),"",'Input-Accounts'!B193)</f>
        <v>Maintenance of meters and house regulators</v>
      </c>
      <c r="C193" s="31">
        <f>IF(ISBLANK('Input-Accounts'!C193),"",'Input-Accounts'!C193)</f>
        <v>893</v>
      </c>
      <c r="D193" s="10">
        <f>'Input-Accounts'!$D193</f>
        <v>252494.31676761367</v>
      </c>
      <c r="E193" s="10">
        <f t="shared" si="67"/>
        <v>0</v>
      </c>
      <c r="F193" s="3" t="str">
        <f>IF(D193=0,"-",IF('Input-Accounts'!$E193&lt;&gt;0,'Input-Accounts'!$E193,'Input-Accounts'!$F193))</f>
        <v>ON SITE</v>
      </c>
      <c r="G193" s="10">
        <f>IF($D193=0,0,$D193*
IFERROR(INDEX(G$337:G$373,MATCH($F193,$B$337:$B$373,0))/INDEX($D$337:$D$373,MATCH($F193,$B$337:$B$373,0)),
INDEX('Input-Func_Class'!D$9:D$21,MATCH($F193,'Input-Func_Class'!$B$9:$B$21,0)))
)</f>
        <v>0</v>
      </c>
      <c r="H193" s="10">
        <f>IF($D193=0,0,$D193*
IFERROR(INDEX(H$337:H$373,MATCH($F193,$B$337:$B$373,0))/INDEX($D$337:$D$373,MATCH($F193,$B$337:$B$373,0)),
INDEX('Input-Func_Class'!E$9:E$21,MATCH($F193,'Input-Func_Class'!$B$9:$B$21,0)))
)</f>
        <v>252494.31676761367</v>
      </c>
      <c r="I193" s="10">
        <f>IF($D193=0,0,$D193*
IFERROR(INDEX(I$337:I$373,MATCH($F193,$B$337:$B$373,0))/INDEX($D$337:$D$373,MATCH($F193,$B$337:$B$373,0)),
INDEX('Input-Func_Class'!F$9:F$21,MATCH($F193,'Input-Func_Class'!$B$9:$B$21,0)))
)</f>
        <v>0</v>
      </c>
      <c r="J193" s="10">
        <f>IF($D193=0,0,$D193*
IFERROR(INDEX(J$337:J$373,MATCH($F193,$B$337:$B$373,0))/INDEX($D$337:$D$373,MATCH($F193,$B$337:$B$373,0)),
INDEX('Input-Func_Class'!G$9:G$21,MATCH($F193,'Input-Func_Class'!$B$9:$B$21,0)))
)</f>
        <v>0</v>
      </c>
      <c r="K193" s="10">
        <f>IF($D193=0,0,$D193*
IFERROR(INDEX(K$337:K$373,MATCH($F193,$B$337:$B$373,0))/INDEX($D$337:$D$373,MATCH($F193,$B$337:$B$373,0)),
INDEX('Input-Func_Class'!H$9:H$21,MATCH($F193,'Input-Func_Class'!$B$9:$B$21,0)))
)</f>
        <v>0</v>
      </c>
      <c r="L193" s="10">
        <f>IF($D193=0,0,$D193*
IFERROR(INDEX(L$337:L$373,MATCH($F193,$B$337:$B$373,0))/INDEX($D$337:$D$373,MATCH($F193,$B$337:$B$373,0)),
INDEX('Input-Func_Class'!I$9:I$21,MATCH($F193,'Input-Func_Class'!$B$9:$B$21,0)))
)</f>
        <v>0</v>
      </c>
      <c r="M193" s="10">
        <f>IF($D193=0,0,$D193*
IFERROR(INDEX(M$337:M$373,MATCH($F193,$B$337:$B$373,0))/INDEX($D$337:$D$373,MATCH($F193,$B$337:$B$373,0)),
INDEX('Input-Func_Class'!J$9:J$21,MATCH($F193,'Input-Func_Class'!$B$9:$B$21,0)))
)</f>
        <v>0</v>
      </c>
      <c r="N193" s="10">
        <f>IF($D193=0,0,$D193*
IFERROR(INDEX(N$337:N$373,MATCH($F193,$B$337:$B$373,0))/INDEX($D$337:$D$373,MATCH($F193,$B$337:$B$373,0)),
INDEX('Input-Func_Class'!K$9:K$21,MATCH($F193,'Input-Func_Class'!$B$9:$B$21,0)))
)</f>
        <v>0</v>
      </c>
      <c r="O193" s="10">
        <f>IF($D193=0,0,$D193*
IFERROR(INDEX(O$337:O$373,MATCH($F193,$B$337:$B$373,0))/INDEX($D$337:$D$373,MATCH($F193,$B$337:$B$373,0)),
INDEX('Input-Func_Class'!L$9:L$21,MATCH($F193,'Input-Func_Class'!$B$9:$B$21,0)))
)</f>
        <v>0</v>
      </c>
      <c r="P193" s="10">
        <f>IF($D193=0,0,$D193*
IFERROR(INDEX(P$337:P$373,MATCH($F193,$B$337:$B$373,0))/INDEX($D$337:$D$373,MATCH($F193,$B$337:$B$373,0)),
INDEX('Input-Func_Class'!M$9:M$21,MATCH($F193,'Input-Func_Class'!$B$9:$B$21,0)))
)</f>
        <v>0</v>
      </c>
      <c r="Q193" s="10">
        <f>IF($D193=0,0,$D193*
IFERROR(INDEX(Q$337:Q$373,MATCH($F193,$B$337:$B$373,0))/INDEX($D$337:$D$373,MATCH($F193,$B$337:$B$373,0)),
INDEX('Input-Func_Class'!N$9:N$21,MATCH($F193,'Input-Func_Class'!$B$9:$B$21,0)))
)</f>
        <v>0</v>
      </c>
      <c r="R193" s="10">
        <f>IF($D193=0,0,$D193*
IFERROR(INDEX(R$337:R$373,MATCH($F193,$B$337:$B$373,0))/INDEX($D$337:$D$373,MATCH($F193,$B$337:$B$373,0)),
INDEX('Input-Func_Class'!O$9:O$21,MATCH($F193,'Input-Func_Class'!$B$9:$B$21,0)))
)</f>
        <v>0</v>
      </c>
    </row>
    <row r="194" spans="1:18" outlineLevel="1">
      <c r="A194" s="31">
        <f>IF(ISBLANK('Input-Accounts'!A194),"",'Input-Accounts'!A194)</f>
        <v>173</v>
      </c>
      <c r="B194" s="53" t="str">
        <f>IF(ISBLANK('Input-Accounts'!B194),"",'Input-Accounts'!B194)</f>
        <v>Maintenance of other equipment</v>
      </c>
      <c r="C194" s="31">
        <f>IF(ISBLANK('Input-Accounts'!C194),"",'Input-Accounts'!C194)</f>
        <v>894</v>
      </c>
      <c r="D194" s="10">
        <f>'Input-Accounts'!$D194</f>
        <v>269614.43</v>
      </c>
      <c r="E194" s="10">
        <f t="shared" si="67"/>
        <v>0</v>
      </c>
      <c r="F194" s="3" t="str">
        <f>IF(D194=0,"-",IF('Input-Accounts'!$E194&lt;&gt;0,'Input-Accounts'!$E194,'Input-Accounts'!$F194))</f>
        <v>INT_866-893</v>
      </c>
      <c r="G194" s="10">
        <f>IF($D194=0,0,$D194*
IFERROR(INDEX(G$337:G$373,MATCH($F194,$B$337:$B$373,0))/INDEX($D$337:$D$373,MATCH($F194,$B$337:$B$373,0)),
INDEX('Input-Func_Class'!D$9:D$21,MATCH($F194,'Input-Func_Class'!$B$9:$B$21,0)))
)</f>
        <v>219593.15594538418</v>
      </c>
      <c r="H194" s="10">
        <f>IF($D194=0,0,$D194*
IFERROR(INDEX(H$337:H$373,MATCH($F194,$B$337:$B$373,0))/INDEX($D$337:$D$373,MATCH($F194,$B$337:$B$373,0)),
INDEX('Input-Func_Class'!E$9:E$21,MATCH($F194,'Input-Func_Class'!$B$9:$B$21,0)))
)</f>
        <v>50021.274054615838</v>
      </c>
      <c r="I194" s="10">
        <f>IF($D194=0,0,$D194*
IFERROR(INDEX(I$337:I$373,MATCH($F194,$B$337:$B$373,0))/INDEX($D$337:$D$373,MATCH($F194,$B$337:$B$373,0)),
INDEX('Input-Func_Class'!F$9:F$21,MATCH($F194,'Input-Func_Class'!$B$9:$B$21,0)))
)</f>
        <v>0</v>
      </c>
      <c r="J194" s="10">
        <f>IF($D194=0,0,$D194*
IFERROR(INDEX(J$337:J$373,MATCH($F194,$B$337:$B$373,0))/INDEX($D$337:$D$373,MATCH($F194,$B$337:$B$373,0)),
INDEX('Input-Func_Class'!G$9:G$21,MATCH($F194,'Input-Func_Class'!$B$9:$B$21,0)))
)</f>
        <v>0</v>
      </c>
      <c r="K194" s="10">
        <f>IF($D194=0,0,$D194*
IFERROR(INDEX(K$337:K$373,MATCH($F194,$B$337:$B$373,0))/INDEX($D$337:$D$373,MATCH($F194,$B$337:$B$373,0)),
INDEX('Input-Func_Class'!H$9:H$21,MATCH($F194,'Input-Func_Class'!$B$9:$B$21,0)))
)</f>
        <v>0</v>
      </c>
      <c r="L194" s="10">
        <f>IF($D194=0,0,$D194*
IFERROR(INDEX(L$337:L$373,MATCH($F194,$B$337:$B$373,0))/INDEX($D$337:$D$373,MATCH($F194,$B$337:$B$373,0)),
INDEX('Input-Func_Class'!I$9:I$21,MATCH($F194,'Input-Func_Class'!$B$9:$B$21,0)))
)</f>
        <v>0</v>
      </c>
      <c r="M194" s="10">
        <f>IF($D194=0,0,$D194*
IFERROR(INDEX(M$337:M$373,MATCH($F194,$B$337:$B$373,0))/INDEX($D$337:$D$373,MATCH($F194,$B$337:$B$373,0)),
INDEX('Input-Func_Class'!J$9:J$21,MATCH($F194,'Input-Func_Class'!$B$9:$B$21,0)))
)</f>
        <v>0</v>
      </c>
      <c r="N194" s="10">
        <f>IF($D194=0,0,$D194*
IFERROR(INDEX(N$337:N$373,MATCH($F194,$B$337:$B$373,0))/INDEX($D$337:$D$373,MATCH($F194,$B$337:$B$373,0)),
INDEX('Input-Func_Class'!K$9:K$21,MATCH($F194,'Input-Func_Class'!$B$9:$B$21,0)))
)</f>
        <v>0</v>
      </c>
      <c r="O194" s="10">
        <f>IF($D194=0,0,$D194*
IFERROR(INDEX(O$337:O$373,MATCH($F194,$B$337:$B$373,0))/INDEX($D$337:$D$373,MATCH($F194,$B$337:$B$373,0)),
INDEX('Input-Func_Class'!L$9:L$21,MATCH($F194,'Input-Func_Class'!$B$9:$B$21,0)))
)</f>
        <v>0</v>
      </c>
      <c r="P194" s="10">
        <f>IF($D194=0,0,$D194*
IFERROR(INDEX(P$337:P$373,MATCH($F194,$B$337:$B$373,0))/INDEX($D$337:$D$373,MATCH($F194,$B$337:$B$373,0)),
INDEX('Input-Func_Class'!M$9:M$21,MATCH($F194,'Input-Func_Class'!$B$9:$B$21,0)))
)</f>
        <v>0</v>
      </c>
      <c r="Q194" s="10">
        <f>IF($D194=0,0,$D194*
IFERROR(INDEX(Q$337:Q$373,MATCH($F194,$B$337:$B$373,0))/INDEX($D$337:$D$373,MATCH($F194,$B$337:$B$373,0)),
INDEX('Input-Func_Class'!N$9:N$21,MATCH($F194,'Input-Func_Class'!$B$9:$B$21,0)))
)</f>
        <v>0</v>
      </c>
      <c r="R194" s="10">
        <f>IF($D194=0,0,$D194*
IFERROR(INDEX(R$337:R$373,MATCH($F194,$B$337:$B$373,0))/INDEX($D$337:$D$373,MATCH($F194,$B$337:$B$373,0)),
INDEX('Input-Func_Class'!O$9:O$21,MATCH($F194,'Input-Func_Class'!$B$9:$B$21,0)))
)</f>
        <v>0</v>
      </c>
    </row>
    <row r="195" spans="1:18" outlineLevel="1">
      <c r="A195" s="31">
        <f>IF(ISBLANK('Input-Accounts'!A195),"",'Input-Accounts'!A195)</f>
        <v>174</v>
      </c>
      <c r="B195" t="str">
        <f>IF(ISBLANK('Input-Accounts'!B195),"",'Input-Accounts'!B195)</f>
        <v>Subtotal - Maintenance Expenses</v>
      </c>
      <c r="C195" s="31" t="str">
        <f>IF(ISBLANK('Input-Accounts'!C195),"",'Input-Accounts'!C195)</f>
        <v/>
      </c>
      <c r="D195" s="123">
        <f>SUBTOTAL(9,D187:D194)</f>
        <v>5636669.0197170665</v>
      </c>
      <c r="E195" s="10">
        <f t="shared" si="62"/>
        <v>0</v>
      </c>
      <c r="G195" s="123">
        <f t="shared" ref="G195:R195" si="68">SUBTOTAL(9,G187:G194)</f>
        <v>4590903.9032489676</v>
      </c>
      <c r="H195" s="123">
        <f t="shared" si="68"/>
        <v>1045765.1164680994</v>
      </c>
      <c r="I195" s="123">
        <f t="shared" si="68"/>
        <v>0</v>
      </c>
      <c r="J195" s="123">
        <f t="shared" si="68"/>
        <v>0</v>
      </c>
      <c r="K195" s="123">
        <f t="shared" si="68"/>
        <v>0</v>
      </c>
      <c r="L195" s="123">
        <f t="shared" si="68"/>
        <v>0</v>
      </c>
      <c r="M195" s="123">
        <f t="shared" si="68"/>
        <v>0</v>
      </c>
      <c r="N195" s="123">
        <f t="shared" si="68"/>
        <v>0</v>
      </c>
      <c r="O195" s="123">
        <f t="shared" si="68"/>
        <v>0</v>
      </c>
      <c r="P195" s="123">
        <f t="shared" si="68"/>
        <v>0</v>
      </c>
      <c r="Q195" s="123">
        <f t="shared" si="68"/>
        <v>0</v>
      </c>
      <c r="R195" s="123">
        <f t="shared" si="68"/>
        <v>0</v>
      </c>
    </row>
    <row r="196" spans="1:18" outlineLevel="1">
      <c r="A196" s="31" t="str">
        <f>IF(ISBLANK('Input-Accounts'!A196),"",'Input-Accounts'!A196)</f>
        <v/>
      </c>
      <c r="B196" t="str">
        <f>IF(ISBLANK('Input-Accounts'!B196),"",'Input-Accounts'!B196)</f>
        <v/>
      </c>
      <c r="C196" s="31" t="str">
        <f>IF(ISBLANK('Input-Accounts'!C196),"",'Input-Accounts'!C196)</f>
        <v/>
      </c>
      <c r="D196" s="10"/>
      <c r="E196" s="10">
        <f t="shared" si="62"/>
        <v>0</v>
      </c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</row>
    <row r="197" spans="1:18">
      <c r="A197" s="31">
        <f>IF(ISBLANK('Input-Accounts'!A197),"",'Input-Accounts'!A197)</f>
        <v>175</v>
      </c>
      <c r="B197" s="7" t="str">
        <f>IF(ISBLANK('Input-Accounts'!B197),"",'Input-Accounts'!B197)</f>
        <v>Total Production, Storage, LNG, Transmission, and Distribution Expense</v>
      </c>
      <c r="C197" s="31" t="str">
        <f>IF(ISBLANK('Input-Accounts'!C197),"",'Input-Accounts'!C197)</f>
        <v/>
      </c>
      <c r="D197" s="10">
        <f>SUBTOTAL(9,D160:D195)</f>
        <v>54900136.817572199</v>
      </c>
      <c r="E197" s="10">
        <f t="shared" si="62"/>
        <v>0</v>
      </c>
      <c r="F197" s="3"/>
      <c r="G197" s="10">
        <f t="shared" ref="G197:R197" si="69">SUBTOTAL(9,G160:G195)</f>
        <v>10398188.338232096</v>
      </c>
      <c r="H197" s="10">
        <f t="shared" si="69"/>
        <v>9088926.8193401024</v>
      </c>
      <c r="I197" s="10">
        <f t="shared" si="69"/>
        <v>0</v>
      </c>
      <c r="J197" s="10">
        <f t="shared" si="69"/>
        <v>35413021.660000004</v>
      </c>
      <c r="K197" s="10">
        <f t="shared" si="69"/>
        <v>0</v>
      </c>
      <c r="L197" s="10">
        <f t="shared" si="69"/>
        <v>0</v>
      </c>
      <c r="M197" s="10">
        <f t="shared" si="69"/>
        <v>0</v>
      </c>
      <c r="N197" s="10">
        <f t="shared" si="69"/>
        <v>0</v>
      </c>
      <c r="O197" s="10">
        <f t="shared" si="69"/>
        <v>0</v>
      </c>
      <c r="P197" s="10">
        <f t="shared" si="69"/>
        <v>0</v>
      </c>
      <c r="Q197" s="10">
        <f t="shared" si="69"/>
        <v>0</v>
      </c>
      <c r="R197" s="10">
        <f t="shared" si="69"/>
        <v>0</v>
      </c>
    </row>
    <row r="198" spans="1:18">
      <c r="A198" s="31" t="str">
        <f>IF(ISBLANK('Input-Accounts'!A198),"",'Input-Accounts'!A198)</f>
        <v/>
      </c>
      <c r="B198" t="str">
        <f>IF(ISBLANK('Input-Accounts'!B198),"",'Input-Accounts'!B198)</f>
        <v/>
      </c>
      <c r="C198" s="31" t="str">
        <f>IF(ISBLANK('Input-Accounts'!C198),"",'Input-Accounts'!C198)</f>
        <v/>
      </c>
      <c r="D198" s="123"/>
      <c r="E198" s="10">
        <f t="shared" si="62"/>
        <v>0</v>
      </c>
      <c r="G198" s="123"/>
      <c r="H198" s="123"/>
      <c r="I198" s="123"/>
      <c r="J198" s="123"/>
      <c r="K198" s="123"/>
      <c r="L198" s="123"/>
      <c r="M198" s="123"/>
      <c r="N198" s="123"/>
      <c r="O198" s="123"/>
      <c r="P198" s="123"/>
      <c r="Q198" s="123"/>
      <c r="R198" s="123"/>
    </row>
    <row r="199" spans="1:18">
      <c r="A199" s="31">
        <f>IF(ISBLANK('Input-Accounts'!A199),"",'Input-Accounts'!A199)</f>
        <v>176</v>
      </c>
      <c r="B199" s="7" t="str">
        <f>IF(ISBLANK('Input-Accounts'!B199),"",'Input-Accounts'!B199)</f>
        <v>Customer Accounts, Service, and Sales Expense</v>
      </c>
      <c r="C199" s="31" t="str">
        <f>IF(ISBLANK('Input-Accounts'!C199),"",'Input-Accounts'!C199)</f>
        <v/>
      </c>
      <c r="D199" s="10"/>
      <c r="E199" s="10">
        <f t="shared" si="62"/>
        <v>0</v>
      </c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</row>
    <row r="200" spans="1:18" outlineLevel="1">
      <c r="A200" s="31">
        <f>IF(ISBLANK('Input-Accounts'!A200),"",'Input-Accounts'!A200)</f>
        <v>177</v>
      </c>
      <c r="B200" s="1" t="str">
        <f>IF(ISBLANK('Input-Accounts'!B200),"",'Input-Accounts'!B200)</f>
        <v>Customer Account</v>
      </c>
      <c r="C200" s="31" t="str">
        <f>IF(ISBLANK('Input-Accounts'!C200),"",'Input-Accounts'!C200)</f>
        <v/>
      </c>
      <c r="D200" s="10"/>
      <c r="E200" s="10">
        <f t="shared" si="62"/>
        <v>0</v>
      </c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</row>
    <row r="201" spans="1:18" outlineLevel="1">
      <c r="A201" s="31">
        <f>IF(ISBLANK('Input-Accounts'!A201),"",'Input-Accounts'!A201)</f>
        <v>178</v>
      </c>
      <c r="B201" s="53" t="str">
        <f>IF(ISBLANK('Input-Accounts'!B201),"",'Input-Accounts'!B201)</f>
        <v xml:space="preserve">Supervision </v>
      </c>
      <c r="C201" s="31">
        <f>IF(ISBLANK('Input-Accounts'!C201),"",'Input-Accounts'!C201)</f>
        <v>901</v>
      </c>
      <c r="D201" s="10">
        <f>'Input-Accounts'!$D201</f>
        <v>0</v>
      </c>
      <c r="E201" s="10">
        <f t="shared" si="62"/>
        <v>0</v>
      </c>
      <c r="F201" s="3" t="str">
        <f>IF(D201=0,"-",IF('Input-Accounts'!$E201&lt;&gt;0,'Input-Accounts'!$E201,'Input-Accounts'!$F201))</f>
        <v>-</v>
      </c>
      <c r="G201" s="10">
        <f>IF($D201=0,0,$D201*
IFERROR(INDEX(G$337:G$373,MATCH($F201,$B$337:$B$373,0))/INDEX($D$337:$D$373,MATCH($F201,$B$337:$B$373,0)),
INDEX('Input-Func_Class'!D$9:D$21,MATCH($F201,'Input-Func_Class'!$B$9:$B$21,0)))
)</f>
        <v>0</v>
      </c>
      <c r="H201" s="10">
        <f>IF($D201=0,0,$D201*
IFERROR(INDEX(H$337:H$373,MATCH($F201,$B$337:$B$373,0))/INDEX($D$337:$D$373,MATCH($F201,$B$337:$B$373,0)),
INDEX('Input-Func_Class'!E$9:E$21,MATCH($F201,'Input-Func_Class'!$B$9:$B$21,0)))
)</f>
        <v>0</v>
      </c>
      <c r="I201" s="10">
        <f>IF($D201=0,0,$D201*
IFERROR(INDEX(I$337:I$373,MATCH($F201,$B$337:$B$373,0))/INDEX($D$337:$D$373,MATCH($F201,$B$337:$B$373,0)),
INDEX('Input-Func_Class'!F$9:F$21,MATCH($F201,'Input-Func_Class'!$B$9:$B$21,0)))
)</f>
        <v>0</v>
      </c>
      <c r="J201" s="10">
        <f>IF($D201=0,0,$D201*
IFERROR(INDEX(J$337:J$373,MATCH($F201,$B$337:$B$373,0))/INDEX($D$337:$D$373,MATCH($F201,$B$337:$B$373,0)),
INDEX('Input-Func_Class'!G$9:G$21,MATCH($F201,'Input-Func_Class'!$B$9:$B$21,0)))
)</f>
        <v>0</v>
      </c>
      <c r="K201" s="10">
        <f>IF($D201=0,0,$D201*
IFERROR(INDEX(K$337:K$373,MATCH($F201,$B$337:$B$373,0))/INDEX($D$337:$D$373,MATCH($F201,$B$337:$B$373,0)),
INDEX('Input-Func_Class'!H$9:H$21,MATCH($F201,'Input-Func_Class'!$B$9:$B$21,0)))
)</f>
        <v>0</v>
      </c>
      <c r="L201" s="10">
        <f>IF($D201=0,0,$D201*
IFERROR(INDEX(L$337:L$373,MATCH($F201,$B$337:$B$373,0))/INDEX($D$337:$D$373,MATCH($F201,$B$337:$B$373,0)),
INDEX('Input-Func_Class'!I$9:I$21,MATCH($F201,'Input-Func_Class'!$B$9:$B$21,0)))
)</f>
        <v>0</v>
      </c>
      <c r="M201" s="10">
        <f>IF($D201=0,0,$D201*
IFERROR(INDEX(M$337:M$373,MATCH($F201,$B$337:$B$373,0))/INDEX($D$337:$D$373,MATCH($F201,$B$337:$B$373,0)),
INDEX('Input-Func_Class'!J$9:J$21,MATCH($F201,'Input-Func_Class'!$B$9:$B$21,0)))
)</f>
        <v>0</v>
      </c>
      <c r="N201" s="10">
        <f>IF($D201=0,0,$D201*
IFERROR(INDEX(N$337:N$373,MATCH($F201,$B$337:$B$373,0))/INDEX($D$337:$D$373,MATCH($F201,$B$337:$B$373,0)),
INDEX('Input-Func_Class'!K$9:K$21,MATCH($F201,'Input-Func_Class'!$B$9:$B$21,0)))
)</f>
        <v>0</v>
      </c>
      <c r="O201" s="10">
        <f>IF($D201=0,0,$D201*
IFERROR(INDEX(O$337:O$373,MATCH($F201,$B$337:$B$373,0))/INDEX($D$337:$D$373,MATCH($F201,$B$337:$B$373,0)),
INDEX('Input-Func_Class'!L$9:L$21,MATCH($F201,'Input-Func_Class'!$B$9:$B$21,0)))
)</f>
        <v>0</v>
      </c>
      <c r="P201" s="10">
        <f>IF($D201=0,0,$D201*
IFERROR(INDEX(P$337:P$373,MATCH($F201,$B$337:$B$373,0))/INDEX($D$337:$D$373,MATCH($F201,$B$337:$B$373,0)),
INDEX('Input-Func_Class'!M$9:M$21,MATCH($F201,'Input-Func_Class'!$B$9:$B$21,0)))
)</f>
        <v>0</v>
      </c>
      <c r="Q201" s="10">
        <f>IF($D201=0,0,$D201*
IFERROR(INDEX(Q$337:Q$373,MATCH($F201,$B$337:$B$373,0))/INDEX($D$337:$D$373,MATCH($F201,$B$337:$B$373,0)),
INDEX('Input-Func_Class'!N$9:N$21,MATCH($F201,'Input-Func_Class'!$B$9:$B$21,0)))
)</f>
        <v>0</v>
      </c>
      <c r="R201" s="10">
        <f>IF($D201=0,0,$D201*
IFERROR(INDEX(R$337:R$373,MATCH($F201,$B$337:$B$373,0))/INDEX($D$337:$D$373,MATCH($F201,$B$337:$B$373,0)),
INDEX('Input-Func_Class'!O$9:O$21,MATCH($F201,'Input-Func_Class'!$B$9:$B$21,0)))
)</f>
        <v>0</v>
      </c>
    </row>
    <row r="202" spans="1:18" outlineLevel="1">
      <c r="A202" s="31">
        <f>IF(ISBLANK('Input-Accounts'!A202),"",'Input-Accounts'!A202)</f>
        <v>179</v>
      </c>
      <c r="B202" s="53" t="str">
        <f>IF(ISBLANK('Input-Accounts'!B202),"",'Input-Accounts'!B202)</f>
        <v>Meter reading expenses</v>
      </c>
      <c r="C202" s="31">
        <f>IF(ISBLANK('Input-Accounts'!C202),"",'Input-Accounts'!C202)</f>
        <v>902</v>
      </c>
      <c r="D202" s="10">
        <f>'Input-Accounts'!$D202</f>
        <v>284462.28000000003</v>
      </c>
      <c r="E202" s="10">
        <f>IFERROR(IF(D202="",0,IF(D202=0,0,IF(ABS(D202-SUM($G202:$R202))&lt;Check_Limit,0,1))),1)</f>
        <v>0</v>
      </c>
      <c r="F202" s="3" t="str">
        <f>IF(D202=0,"-",IF('Input-Accounts'!$E202&lt;&gt;0,'Input-Accounts'!$E202,'Input-Accounts'!$F202))</f>
        <v>CUST ACCTS</v>
      </c>
      <c r="G202" s="10">
        <f>IF($D202=0,0,$D202*
IFERROR(INDEX(G$337:G$373,MATCH($F202,$B$337:$B$373,0))/INDEX($D$337:$D$373,MATCH($F202,$B$337:$B$373,0)),
INDEX('Input-Func_Class'!D$9:D$21,MATCH($F202,'Input-Func_Class'!$B$9:$B$21,0)))
)</f>
        <v>0</v>
      </c>
      <c r="H202" s="10">
        <f>IF($D202=0,0,$D202*
IFERROR(INDEX(H$337:H$373,MATCH($F202,$B$337:$B$373,0))/INDEX($D$337:$D$373,MATCH($F202,$B$337:$B$373,0)),
INDEX('Input-Func_Class'!E$9:E$21,MATCH($F202,'Input-Func_Class'!$B$9:$B$21,0)))
)</f>
        <v>0</v>
      </c>
      <c r="I202" s="10">
        <f>IF($D202=0,0,$D202*
IFERROR(INDEX(I$337:I$373,MATCH($F202,$B$337:$B$373,0))/INDEX($D$337:$D$373,MATCH($F202,$B$337:$B$373,0)),
INDEX('Input-Func_Class'!F$9:F$21,MATCH($F202,'Input-Func_Class'!$B$9:$B$21,0)))
)</f>
        <v>284462.28000000003</v>
      </c>
      <c r="J202" s="10">
        <f>IF($D202=0,0,$D202*
IFERROR(INDEX(J$337:J$373,MATCH($F202,$B$337:$B$373,0))/INDEX($D$337:$D$373,MATCH($F202,$B$337:$B$373,0)),
INDEX('Input-Func_Class'!G$9:G$21,MATCH($F202,'Input-Func_Class'!$B$9:$B$21,0)))
)</f>
        <v>0</v>
      </c>
      <c r="K202" s="10">
        <f>IF($D202=0,0,$D202*
IFERROR(INDEX(K$337:K$373,MATCH($F202,$B$337:$B$373,0))/INDEX($D$337:$D$373,MATCH($F202,$B$337:$B$373,0)),
INDEX('Input-Func_Class'!H$9:H$21,MATCH($F202,'Input-Func_Class'!$B$9:$B$21,0)))
)</f>
        <v>0</v>
      </c>
      <c r="L202" s="10">
        <f>IF($D202=0,0,$D202*
IFERROR(INDEX(L$337:L$373,MATCH($F202,$B$337:$B$373,0))/INDEX($D$337:$D$373,MATCH($F202,$B$337:$B$373,0)),
INDEX('Input-Func_Class'!I$9:I$21,MATCH($F202,'Input-Func_Class'!$B$9:$B$21,0)))
)</f>
        <v>0</v>
      </c>
      <c r="M202" s="10">
        <f>IF($D202=0,0,$D202*
IFERROR(INDEX(M$337:M$373,MATCH($F202,$B$337:$B$373,0))/INDEX($D$337:$D$373,MATCH($F202,$B$337:$B$373,0)),
INDEX('Input-Func_Class'!J$9:J$21,MATCH($F202,'Input-Func_Class'!$B$9:$B$21,0)))
)</f>
        <v>0</v>
      </c>
      <c r="N202" s="10">
        <f>IF($D202=0,0,$D202*
IFERROR(INDEX(N$337:N$373,MATCH($F202,$B$337:$B$373,0))/INDEX($D$337:$D$373,MATCH($F202,$B$337:$B$373,0)),
INDEX('Input-Func_Class'!K$9:K$21,MATCH($F202,'Input-Func_Class'!$B$9:$B$21,0)))
)</f>
        <v>0</v>
      </c>
      <c r="O202" s="10">
        <f>IF($D202=0,0,$D202*
IFERROR(INDEX(O$337:O$373,MATCH($F202,$B$337:$B$373,0))/INDEX($D$337:$D$373,MATCH($F202,$B$337:$B$373,0)),
INDEX('Input-Func_Class'!L$9:L$21,MATCH($F202,'Input-Func_Class'!$B$9:$B$21,0)))
)</f>
        <v>0</v>
      </c>
      <c r="P202" s="10">
        <f>IF($D202=0,0,$D202*
IFERROR(INDEX(P$337:P$373,MATCH($F202,$B$337:$B$373,0))/INDEX($D$337:$D$373,MATCH($F202,$B$337:$B$373,0)),
INDEX('Input-Func_Class'!M$9:M$21,MATCH($F202,'Input-Func_Class'!$B$9:$B$21,0)))
)</f>
        <v>0</v>
      </c>
      <c r="Q202" s="10">
        <f>IF($D202=0,0,$D202*
IFERROR(INDEX(Q$337:Q$373,MATCH($F202,$B$337:$B$373,0))/INDEX($D$337:$D$373,MATCH($F202,$B$337:$B$373,0)),
INDEX('Input-Func_Class'!N$9:N$21,MATCH($F202,'Input-Func_Class'!$B$9:$B$21,0)))
)</f>
        <v>0</v>
      </c>
      <c r="R202" s="10">
        <f>IF($D202=0,0,$D202*
IFERROR(INDEX(R$337:R$373,MATCH($F202,$B$337:$B$373,0))/INDEX($D$337:$D$373,MATCH($F202,$B$337:$B$373,0)),
INDEX('Input-Func_Class'!O$9:O$21,MATCH($F202,'Input-Func_Class'!$B$9:$B$21,0)))
)</f>
        <v>0</v>
      </c>
    </row>
    <row r="203" spans="1:18" outlineLevel="1">
      <c r="A203" s="31">
        <f>IF(ISBLANK('Input-Accounts'!A203),"",'Input-Accounts'!A203)</f>
        <v>180</v>
      </c>
      <c r="B203" s="53" t="str">
        <f>IF(ISBLANK('Input-Accounts'!B203),"",'Input-Accounts'!B203)</f>
        <v>Customer records and collection expenses</v>
      </c>
      <c r="C203" s="31">
        <f>IF(ISBLANK('Input-Accounts'!C203),"",'Input-Accounts'!C203)</f>
        <v>903</v>
      </c>
      <c r="D203" s="10">
        <f>'Input-Accounts'!$D203</f>
        <v>2497402.2295784578</v>
      </c>
      <c r="E203" s="10">
        <f>IFERROR(IF(D203="",0,IF(D203=0,0,IF(ABS(D203-SUM($G203:$R203))&lt;Check_Limit,0,1))),1)</f>
        <v>0</v>
      </c>
      <c r="F203" s="3" t="str">
        <f>IF(D203=0,"-",IF('Input-Accounts'!$E203&lt;&gt;0,'Input-Accounts'!$E203,'Input-Accounts'!$F203))</f>
        <v>CUST ACCTS</v>
      </c>
      <c r="G203" s="10">
        <f>IF($D203=0,0,$D203*
IFERROR(INDEX(G$337:G$373,MATCH($F203,$B$337:$B$373,0))/INDEX($D$337:$D$373,MATCH($F203,$B$337:$B$373,0)),
INDEX('Input-Func_Class'!D$9:D$21,MATCH($F203,'Input-Func_Class'!$B$9:$B$21,0)))
)</f>
        <v>0</v>
      </c>
      <c r="H203" s="10">
        <f>IF($D203=0,0,$D203*
IFERROR(INDEX(H$337:H$373,MATCH($F203,$B$337:$B$373,0))/INDEX($D$337:$D$373,MATCH($F203,$B$337:$B$373,0)),
INDEX('Input-Func_Class'!E$9:E$21,MATCH($F203,'Input-Func_Class'!$B$9:$B$21,0)))
)</f>
        <v>0</v>
      </c>
      <c r="I203" s="10">
        <f>IF($D203=0,0,$D203*
IFERROR(INDEX(I$337:I$373,MATCH($F203,$B$337:$B$373,0))/INDEX($D$337:$D$373,MATCH($F203,$B$337:$B$373,0)),
INDEX('Input-Func_Class'!F$9:F$21,MATCH($F203,'Input-Func_Class'!$B$9:$B$21,0)))
)</f>
        <v>2497402.2295784578</v>
      </c>
      <c r="J203" s="10">
        <f>IF($D203=0,0,$D203*
IFERROR(INDEX(J$337:J$373,MATCH($F203,$B$337:$B$373,0))/INDEX($D$337:$D$373,MATCH($F203,$B$337:$B$373,0)),
INDEX('Input-Func_Class'!G$9:G$21,MATCH($F203,'Input-Func_Class'!$B$9:$B$21,0)))
)</f>
        <v>0</v>
      </c>
      <c r="K203" s="10">
        <f>IF($D203=0,0,$D203*
IFERROR(INDEX(K$337:K$373,MATCH($F203,$B$337:$B$373,0))/INDEX($D$337:$D$373,MATCH($F203,$B$337:$B$373,0)),
INDEX('Input-Func_Class'!H$9:H$21,MATCH($F203,'Input-Func_Class'!$B$9:$B$21,0)))
)</f>
        <v>0</v>
      </c>
      <c r="L203" s="10">
        <f>IF($D203=0,0,$D203*
IFERROR(INDEX(L$337:L$373,MATCH($F203,$B$337:$B$373,0))/INDEX($D$337:$D$373,MATCH($F203,$B$337:$B$373,0)),
INDEX('Input-Func_Class'!I$9:I$21,MATCH($F203,'Input-Func_Class'!$B$9:$B$21,0)))
)</f>
        <v>0</v>
      </c>
      <c r="M203" s="10">
        <f>IF($D203=0,0,$D203*
IFERROR(INDEX(M$337:M$373,MATCH($F203,$B$337:$B$373,0))/INDEX($D$337:$D$373,MATCH($F203,$B$337:$B$373,0)),
INDEX('Input-Func_Class'!J$9:J$21,MATCH($F203,'Input-Func_Class'!$B$9:$B$21,0)))
)</f>
        <v>0</v>
      </c>
      <c r="N203" s="10">
        <f>IF($D203=0,0,$D203*
IFERROR(INDEX(N$337:N$373,MATCH($F203,$B$337:$B$373,0))/INDEX($D$337:$D$373,MATCH($F203,$B$337:$B$373,0)),
INDEX('Input-Func_Class'!K$9:K$21,MATCH($F203,'Input-Func_Class'!$B$9:$B$21,0)))
)</f>
        <v>0</v>
      </c>
      <c r="O203" s="10">
        <f>IF($D203=0,0,$D203*
IFERROR(INDEX(O$337:O$373,MATCH($F203,$B$337:$B$373,0))/INDEX($D$337:$D$373,MATCH($F203,$B$337:$B$373,0)),
INDEX('Input-Func_Class'!L$9:L$21,MATCH($F203,'Input-Func_Class'!$B$9:$B$21,0)))
)</f>
        <v>0</v>
      </c>
      <c r="P203" s="10">
        <f>IF($D203=0,0,$D203*
IFERROR(INDEX(P$337:P$373,MATCH($F203,$B$337:$B$373,0))/INDEX($D$337:$D$373,MATCH($F203,$B$337:$B$373,0)),
INDEX('Input-Func_Class'!M$9:M$21,MATCH($F203,'Input-Func_Class'!$B$9:$B$21,0)))
)</f>
        <v>0</v>
      </c>
      <c r="Q203" s="10">
        <f>IF($D203=0,0,$D203*
IFERROR(INDEX(Q$337:Q$373,MATCH($F203,$B$337:$B$373,0))/INDEX($D$337:$D$373,MATCH($F203,$B$337:$B$373,0)),
INDEX('Input-Func_Class'!N$9:N$21,MATCH($F203,'Input-Func_Class'!$B$9:$B$21,0)))
)</f>
        <v>0</v>
      </c>
      <c r="R203" s="10">
        <f>IF($D203=0,0,$D203*
IFERROR(INDEX(R$337:R$373,MATCH($F203,$B$337:$B$373,0))/INDEX($D$337:$D$373,MATCH($F203,$B$337:$B$373,0)),
INDEX('Input-Func_Class'!O$9:O$21,MATCH($F203,'Input-Func_Class'!$B$9:$B$21,0)))
)</f>
        <v>0</v>
      </c>
    </row>
    <row r="204" spans="1:18" outlineLevel="1">
      <c r="A204" s="31">
        <f>IF(ISBLANK('Input-Accounts'!A204),"",'Input-Accounts'!A204)</f>
        <v>181</v>
      </c>
      <c r="B204" s="53" t="str">
        <f>IF(ISBLANK('Input-Accounts'!B204),"",'Input-Accounts'!B204)</f>
        <v>Uncollectible accounts</v>
      </c>
      <c r="C204" s="31">
        <f>IF(ISBLANK('Input-Accounts'!C204),"",'Input-Accounts'!C204)</f>
        <v>904</v>
      </c>
      <c r="D204" s="10">
        <f>'Input-Accounts'!$D204</f>
        <v>997769.23871068936</v>
      </c>
      <c r="E204" s="10">
        <f>IFERROR(IF(D204="",0,IF(D204=0,0,IF(ABS(D204-SUM($G204:$R204))&lt;Check_Limit,0,1))),1)</f>
        <v>0</v>
      </c>
      <c r="F204" s="3" t="str">
        <f>IF(D204=0,"-",IF('Input-Accounts'!$E204&lt;&gt;0,'Input-Accounts'!$E204,'Input-Accounts'!$F204))</f>
        <v>CUST ACCTS</v>
      </c>
      <c r="G204" s="10">
        <f>IF($D204=0,0,$D204*
IFERROR(INDEX(G$337:G$373,MATCH($F204,$B$337:$B$373,0))/INDEX($D$337:$D$373,MATCH($F204,$B$337:$B$373,0)),
INDEX('Input-Func_Class'!D$9:D$21,MATCH($F204,'Input-Func_Class'!$B$9:$B$21,0)))
)</f>
        <v>0</v>
      </c>
      <c r="H204" s="10">
        <f>IF($D204=0,0,$D204*
IFERROR(INDEX(H$337:H$373,MATCH($F204,$B$337:$B$373,0))/INDEX($D$337:$D$373,MATCH($F204,$B$337:$B$373,0)),
INDEX('Input-Func_Class'!E$9:E$21,MATCH($F204,'Input-Func_Class'!$B$9:$B$21,0)))
)</f>
        <v>0</v>
      </c>
      <c r="I204" s="10">
        <f>IF($D204=0,0,$D204*
IFERROR(INDEX(I$337:I$373,MATCH($F204,$B$337:$B$373,0))/INDEX($D$337:$D$373,MATCH($F204,$B$337:$B$373,0)),
INDEX('Input-Func_Class'!F$9:F$21,MATCH($F204,'Input-Func_Class'!$B$9:$B$21,0)))
)</f>
        <v>997769.23871068936</v>
      </c>
      <c r="J204" s="10">
        <f>IF($D204=0,0,$D204*
IFERROR(INDEX(J$337:J$373,MATCH($F204,$B$337:$B$373,0))/INDEX($D$337:$D$373,MATCH($F204,$B$337:$B$373,0)),
INDEX('Input-Func_Class'!G$9:G$21,MATCH($F204,'Input-Func_Class'!$B$9:$B$21,0)))
)</f>
        <v>0</v>
      </c>
      <c r="K204" s="10">
        <f>IF($D204=0,0,$D204*
IFERROR(INDEX(K$337:K$373,MATCH($F204,$B$337:$B$373,0))/INDEX($D$337:$D$373,MATCH($F204,$B$337:$B$373,0)),
INDEX('Input-Func_Class'!H$9:H$21,MATCH($F204,'Input-Func_Class'!$B$9:$B$21,0)))
)</f>
        <v>0</v>
      </c>
      <c r="L204" s="10">
        <f>IF($D204=0,0,$D204*
IFERROR(INDEX(L$337:L$373,MATCH($F204,$B$337:$B$373,0))/INDEX($D$337:$D$373,MATCH($F204,$B$337:$B$373,0)),
INDEX('Input-Func_Class'!I$9:I$21,MATCH($F204,'Input-Func_Class'!$B$9:$B$21,0)))
)</f>
        <v>0</v>
      </c>
      <c r="M204" s="10">
        <f>IF($D204=0,0,$D204*
IFERROR(INDEX(M$337:M$373,MATCH($F204,$B$337:$B$373,0))/INDEX($D$337:$D$373,MATCH($F204,$B$337:$B$373,0)),
INDEX('Input-Func_Class'!J$9:J$21,MATCH($F204,'Input-Func_Class'!$B$9:$B$21,0)))
)</f>
        <v>0</v>
      </c>
      <c r="N204" s="10">
        <f>IF($D204=0,0,$D204*
IFERROR(INDEX(N$337:N$373,MATCH($F204,$B$337:$B$373,0))/INDEX($D$337:$D$373,MATCH($F204,$B$337:$B$373,0)),
INDEX('Input-Func_Class'!K$9:K$21,MATCH($F204,'Input-Func_Class'!$B$9:$B$21,0)))
)</f>
        <v>0</v>
      </c>
      <c r="O204" s="10">
        <f>IF($D204=0,0,$D204*
IFERROR(INDEX(O$337:O$373,MATCH($F204,$B$337:$B$373,0))/INDEX($D$337:$D$373,MATCH($F204,$B$337:$B$373,0)),
INDEX('Input-Func_Class'!L$9:L$21,MATCH($F204,'Input-Func_Class'!$B$9:$B$21,0)))
)</f>
        <v>0</v>
      </c>
      <c r="P204" s="10">
        <f>IF($D204=0,0,$D204*
IFERROR(INDEX(P$337:P$373,MATCH($F204,$B$337:$B$373,0))/INDEX($D$337:$D$373,MATCH($F204,$B$337:$B$373,0)),
INDEX('Input-Func_Class'!M$9:M$21,MATCH($F204,'Input-Func_Class'!$B$9:$B$21,0)))
)</f>
        <v>0</v>
      </c>
      <c r="Q204" s="10">
        <f>IF($D204=0,0,$D204*
IFERROR(INDEX(Q$337:Q$373,MATCH($F204,$B$337:$B$373,0))/INDEX($D$337:$D$373,MATCH($F204,$B$337:$B$373,0)),
INDEX('Input-Func_Class'!N$9:N$21,MATCH($F204,'Input-Func_Class'!$B$9:$B$21,0)))
)</f>
        <v>0</v>
      </c>
      <c r="R204" s="10">
        <f>IF($D204=0,0,$D204*
IFERROR(INDEX(R$337:R$373,MATCH($F204,$B$337:$B$373,0))/INDEX($D$337:$D$373,MATCH($F204,$B$337:$B$373,0)),
INDEX('Input-Func_Class'!O$9:O$21,MATCH($F204,'Input-Func_Class'!$B$9:$B$21,0)))
)</f>
        <v>0</v>
      </c>
    </row>
    <row r="205" spans="1:18" outlineLevel="1">
      <c r="A205" s="31">
        <f>IF(ISBLANK('Input-Accounts'!A205),"",'Input-Accounts'!A205)</f>
        <v>182</v>
      </c>
      <c r="B205" s="53" t="str">
        <f>IF(ISBLANK('Input-Accounts'!B205),"",'Input-Accounts'!B205)</f>
        <v xml:space="preserve">Miscellaneous customer accounts expenses </v>
      </c>
      <c r="C205" s="31">
        <f>IF(ISBLANK('Input-Accounts'!C205),"",'Input-Accounts'!C205)</f>
        <v>905</v>
      </c>
      <c r="D205" s="10">
        <f>'Input-Accounts'!$D205</f>
        <v>15830.210000000003</v>
      </c>
      <c r="E205" s="10">
        <f>IFERROR(IF(D205="",0,IF(D205=0,0,IF(ABS(D205-SUM($G205:$R205))&lt;Check_Limit,0,1))),1)</f>
        <v>0</v>
      </c>
      <c r="F205" s="3" t="str">
        <f>IF(D205=0,"-",IF('Input-Accounts'!$E205&lt;&gt;0,'Input-Accounts'!$E205,'Input-Accounts'!$F205))</f>
        <v>CUST ACCTS</v>
      </c>
      <c r="G205" s="10">
        <f>IF($D205=0,0,$D205*
IFERROR(INDEX(G$337:G$373,MATCH($F205,$B$337:$B$373,0))/INDEX($D$337:$D$373,MATCH($F205,$B$337:$B$373,0)),
INDEX('Input-Func_Class'!D$9:D$21,MATCH($F205,'Input-Func_Class'!$B$9:$B$21,0)))
)</f>
        <v>0</v>
      </c>
      <c r="H205" s="10">
        <f>IF($D205=0,0,$D205*
IFERROR(INDEX(H$337:H$373,MATCH($F205,$B$337:$B$373,0))/INDEX($D$337:$D$373,MATCH($F205,$B$337:$B$373,0)),
INDEX('Input-Func_Class'!E$9:E$21,MATCH($F205,'Input-Func_Class'!$B$9:$B$21,0)))
)</f>
        <v>0</v>
      </c>
      <c r="I205" s="10">
        <f>IF($D205=0,0,$D205*
IFERROR(INDEX(I$337:I$373,MATCH($F205,$B$337:$B$373,0))/INDEX($D$337:$D$373,MATCH($F205,$B$337:$B$373,0)),
INDEX('Input-Func_Class'!F$9:F$21,MATCH($F205,'Input-Func_Class'!$B$9:$B$21,0)))
)</f>
        <v>15830.210000000003</v>
      </c>
      <c r="J205" s="10">
        <f>IF($D205=0,0,$D205*
IFERROR(INDEX(J$337:J$373,MATCH($F205,$B$337:$B$373,0))/INDEX($D$337:$D$373,MATCH($F205,$B$337:$B$373,0)),
INDEX('Input-Func_Class'!G$9:G$21,MATCH($F205,'Input-Func_Class'!$B$9:$B$21,0)))
)</f>
        <v>0</v>
      </c>
      <c r="K205" s="10">
        <f>IF($D205=0,0,$D205*
IFERROR(INDEX(K$337:K$373,MATCH($F205,$B$337:$B$373,0))/INDEX($D$337:$D$373,MATCH($F205,$B$337:$B$373,0)),
INDEX('Input-Func_Class'!H$9:H$21,MATCH($F205,'Input-Func_Class'!$B$9:$B$21,0)))
)</f>
        <v>0</v>
      </c>
      <c r="L205" s="10">
        <f>IF($D205=0,0,$D205*
IFERROR(INDEX(L$337:L$373,MATCH($F205,$B$337:$B$373,0))/INDEX($D$337:$D$373,MATCH($F205,$B$337:$B$373,0)),
INDEX('Input-Func_Class'!I$9:I$21,MATCH($F205,'Input-Func_Class'!$B$9:$B$21,0)))
)</f>
        <v>0</v>
      </c>
      <c r="M205" s="10">
        <f>IF($D205=0,0,$D205*
IFERROR(INDEX(M$337:M$373,MATCH($F205,$B$337:$B$373,0))/INDEX($D$337:$D$373,MATCH($F205,$B$337:$B$373,0)),
INDEX('Input-Func_Class'!J$9:J$21,MATCH($F205,'Input-Func_Class'!$B$9:$B$21,0)))
)</f>
        <v>0</v>
      </c>
      <c r="N205" s="10">
        <f>IF($D205=0,0,$D205*
IFERROR(INDEX(N$337:N$373,MATCH($F205,$B$337:$B$373,0))/INDEX($D$337:$D$373,MATCH($F205,$B$337:$B$373,0)),
INDEX('Input-Func_Class'!K$9:K$21,MATCH($F205,'Input-Func_Class'!$B$9:$B$21,0)))
)</f>
        <v>0</v>
      </c>
      <c r="O205" s="10">
        <f>IF($D205=0,0,$D205*
IFERROR(INDEX(O$337:O$373,MATCH($F205,$B$337:$B$373,0))/INDEX($D$337:$D$373,MATCH($F205,$B$337:$B$373,0)),
INDEX('Input-Func_Class'!L$9:L$21,MATCH($F205,'Input-Func_Class'!$B$9:$B$21,0)))
)</f>
        <v>0</v>
      </c>
      <c r="P205" s="10">
        <f>IF($D205=0,0,$D205*
IFERROR(INDEX(P$337:P$373,MATCH($F205,$B$337:$B$373,0))/INDEX($D$337:$D$373,MATCH($F205,$B$337:$B$373,0)),
INDEX('Input-Func_Class'!M$9:M$21,MATCH($F205,'Input-Func_Class'!$B$9:$B$21,0)))
)</f>
        <v>0</v>
      </c>
      <c r="Q205" s="10">
        <f>IF($D205=0,0,$D205*
IFERROR(INDEX(Q$337:Q$373,MATCH($F205,$B$337:$B$373,0))/INDEX($D$337:$D$373,MATCH($F205,$B$337:$B$373,0)),
INDEX('Input-Func_Class'!N$9:N$21,MATCH($F205,'Input-Func_Class'!$B$9:$B$21,0)))
)</f>
        <v>0</v>
      </c>
      <c r="R205" s="10">
        <f>IF($D205=0,0,$D205*
IFERROR(INDEX(R$337:R$373,MATCH($F205,$B$337:$B$373,0))/INDEX($D$337:$D$373,MATCH($F205,$B$337:$B$373,0)),
INDEX('Input-Func_Class'!O$9:O$21,MATCH($F205,'Input-Func_Class'!$B$9:$B$21,0)))
)</f>
        <v>0</v>
      </c>
    </row>
    <row r="206" spans="1:18" outlineLevel="1">
      <c r="A206" s="31">
        <f>IF(ISBLANK('Input-Accounts'!A206),"",'Input-Accounts'!A206)</f>
        <v>183</v>
      </c>
      <c r="B206" t="str">
        <f>IF(ISBLANK('Input-Accounts'!B206),"",'Input-Accounts'!B206)</f>
        <v>Subtotal - Customer Account</v>
      </c>
      <c r="C206" s="31" t="str">
        <f>IF(ISBLANK('Input-Accounts'!C206),"",'Input-Accounts'!C206)</f>
        <v/>
      </c>
      <c r="D206" s="123">
        <f>SUBTOTAL(9,D201:D205)</f>
        <v>3795463.9582891474</v>
      </c>
      <c r="E206" s="10">
        <f t="shared" si="62"/>
        <v>0</v>
      </c>
      <c r="G206" s="123">
        <f t="shared" ref="G206:R206" si="70">SUBTOTAL(9,G201:G205)</f>
        <v>0</v>
      </c>
      <c r="H206" s="123">
        <f t="shared" si="70"/>
        <v>0</v>
      </c>
      <c r="I206" s="123">
        <f t="shared" si="70"/>
        <v>3795463.9582891474</v>
      </c>
      <c r="J206" s="123">
        <f t="shared" si="70"/>
        <v>0</v>
      </c>
      <c r="K206" s="123">
        <f t="shared" si="70"/>
        <v>0</v>
      </c>
      <c r="L206" s="123">
        <f t="shared" si="70"/>
        <v>0</v>
      </c>
      <c r="M206" s="123">
        <f t="shared" si="70"/>
        <v>0</v>
      </c>
      <c r="N206" s="123">
        <f t="shared" si="70"/>
        <v>0</v>
      </c>
      <c r="O206" s="123">
        <f t="shared" si="70"/>
        <v>0</v>
      </c>
      <c r="P206" s="123">
        <f t="shared" si="70"/>
        <v>0</v>
      </c>
      <c r="Q206" s="123">
        <f t="shared" si="70"/>
        <v>0</v>
      </c>
      <c r="R206" s="123">
        <f t="shared" si="70"/>
        <v>0</v>
      </c>
    </row>
    <row r="207" spans="1:18" outlineLevel="1">
      <c r="A207" s="31" t="str">
        <f>IF(ISBLANK('Input-Accounts'!A207),"",'Input-Accounts'!A207)</f>
        <v/>
      </c>
      <c r="B207" t="str">
        <f>IF(ISBLANK('Input-Accounts'!B207),"",'Input-Accounts'!B207)</f>
        <v/>
      </c>
      <c r="C207" s="31" t="str">
        <f>IF(ISBLANK('Input-Accounts'!C207),"",'Input-Accounts'!C207)</f>
        <v/>
      </c>
      <c r="D207" s="10"/>
      <c r="E207" s="10">
        <f t="shared" si="62"/>
        <v>0</v>
      </c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</row>
    <row r="208" spans="1:18" outlineLevel="1">
      <c r="A208" s="31">
        <f>IF(ISBLANK('Input-Accounts'!A208),"",'Input-Accounts'!A208)</f>
        <v>184</v>
      </c>
      <c r="B208" s="1" t="str">
        <f>IF(ISBLANK('Input-Accounts'!B208),"",'Input-Accounts'!B208)</f>
        <v>Customer Service &amp; Information Expenses</v>
      </c>
      <c r="C208" s="31" t="str">
        <f>IF(ISBLANK('Input-Accounts'!C208),"",'Input-Accounts'!C208)</f>
        <v/>
      </c>
      <c r="D208" s="10"/>
      <c r="E208" s="10">
        <f t="shared" si="62"/>
        <v>0</v>
      </c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</row>
    <row r="209" spans="1:18" outlineLevel="1">
      <c r="A209" s="31">
        <f>IF(ISBLANK('Input-Accounts'!A209),"",'Input-Accounts'!A209)</f>
        <v>185</v>
      </c>
      <c r="B209" s="53" t="str">
        <f>IF(ISBLANK('Input-Accounts'!B209),"",'Input-Accounts'!B209)</f>
        <v xml:space="preserve">Supervision </v>
      </c>
      <c r="C209" s="31">
        <f>IF(ISBLANK('Input-Accounts'!C209),"",'Input-Accounts'!C209)</f>
        <v>907</v>
      </c>
      <c r="D209" s="10">
        <f>'Input-Accounts'!$D209</f>
        <v>0</v>
      </c>
      <c r="E209" s="10">
        <f>IFERROR(IF(D209="",0,IF(D209=0,0,IF(ABS(D209-SUM($G209:$R209))&lt;Check_Limit,0,1))),1)</f>
        <v>0</v>
      </c>
      <c r="F209" s="3" t="str">
        <f>IF(D209=0,"-",IF('Input-Accounts'!$E209&lt;&gt;0,'Input-Accounts'!$E209,'Input-Accounts'!$F209))</f>
        <v>-</v>
      </c>
      <c r="G209" s="10">
        <f>IF($D209=0,0,$D209*
IFERROR(INDEX(G$337:G$373,MATCH($F209,$B$337:$B$373,0))/INDEX($D$337:$D$373,MATCH($F209,$B$337:$B$373,0)),
INDEX('Input-Func_Class'!D$9:D$21,MATCH($F209,'Input-Func_Class'!$B$9:$B$21,0)))
)</f>
        <v>0</v>
      </c>
      <c r="H209" s="10">
        <f>IF($D209=0,0,$D209*
IFERROR(INDEX(H$337:H$373,MATCH($F209,$B$337:$B$373,0))/INDEX($D$337:$D$373,MATCH($F209,$B$337:$B$373,0)),
INDEX('Input-Func_Class'!E$9:E$21,MATCH($F209,'Input-Func_Class'!$B$9:$B$21,0)))
)</f>
        <v>0</v>
      </c>
      <c r="I209" s="10">
        <f>IF($D209=0,0,$D209*
IFERROR(INDEX(I$337:I$373,MATCH($F209,$B$337:$B$373,0))/INDEX($D$337:$D$373,MATCH($F209,$B$337:$B$373,0)),
INDEX('Input-Func_Class'!F$9:F$21,MATCH($F209,'Input-Func_Class'!$B$9:$B$21,0)))
)</f>
        <v>0</v>
      </c>
      <c r="J209" s="10">
        <f>IF($D209=0,0,$D209*
IFERROR(INDEX(J$337:J$373,MATCH($F209,$B$337:$B$373,0))/INDEX($D$337:$D$373,MATCH($F209,$B$337:$B$373,0)),
INDEX('Input-Func_Class'!G$9:G$21,MATCH($F209,'Input-Func_Class'!$B$9:$B$21,0)))
)</f>
        <v>0</v>
      </c>
      <c r="K209" s="10">
        <f>IF($D209=0,0,$D209*
IFERROR(INDEX(K$337:K$373,MATCH($F209,$B$337:$B$373,0))/INDEX($D$337:$D$373,MATCH($F209,$B$337:$B$373,0)),
INDEX('Input-Func_Class'!H$9:H$21,MATCH($F209,'Input-Func_Class'!$B$9:$B$21,0)))
)</f>
        <v>0</v>
      </c>
      <c r="L209" s="10">
        <f>IF($D209=0,0,$D209*
IFERROR(INDEX(L$337:L$373,MATCH($F209,$B$337:$B$373,0))/INDEX($D$337:$D$373,MATCH($F209,$B$337:$B$373,0)),
INDEX('Input-Func_Class'!I$9:I$21,MATCH($F209,'Input-Func_Class'!$B$9:$B$21,0)))
)</f>
        <v>0</v>
      </c>
      <c r="M209" s="10">
        <f>IF($D209=0,0,$D209*
IFERROR(INDEX(M$337:M$373,MATCH($F209,$B$337:$B$373,0))/INDEX($D$337:$D$373,MATCH($F209,$B$337:$B$373,0)),
INDEX('Input-Func_Class'!J$9:J$21,MATCH($F209,'Input-Func_Class'!$B$9:$B$21,0)))
)</f>
        <v>0</v>
      </c>
      <c r="N209" s="10">
        <f>IF($D209=0,0,$D209*
IFERROR(INDEX(N$337:N$373,MATCH($F209,$B$337:$B$373,0))/INDEX($D$337:$D$373,MATCH($F209,$B$337:$B$373,0)),
INDEX('Input-Func_Class'!K$9:K$21,MATCH($F209,'Input-Func_Class'!$B$9:$B$21,0)))
)</f>
        <v>0</v>
      </c>
      <c r="O209" s="10">
        <f>IF($D209=0,0,$D209*
IFERROR(INDEX(O$337:O$373,MATCH($F209,$B$337:$B$373,0))/INDEX($D$337:$D$373,MATCH($F209,$B$337:$B$373,0)),
INDEX('Input-Func_Class'!L$9:L$21,MATCH($F209,'Input-Func_Class'!$B$9:$B$21,0)))
)</f>
        <v>0</v>
      </c>
      <c r="P209" s="10">
        <f>IF($D209=0,0,$D209*
IFERROR(INDEX(P$337:P$373,MATCH($F209,$B$337:$B$373,0))/INDEX($D$337:$D$373,MATCH($F209,$B$337:$B$373,0)),
INDEX('Input-Func_Class'!M$9:M$21,MATCH($F209,'Input-Func_Class'!$B$9:$B$21,0)))
)</f>
        <v>0</v>
      </c>
      <c r="Q209" s="10">
        <f>IF($D209=0,0,$D209*
IFERROR(INDEX(Q$337:Q$373,MATCH($F209,$B$337:$B$373,0))/INDEX($D$337:$D$373,MATCH($F209,$B$337:$B$373,0)),
INDEX('Input-Func_Class'!N$9:N$21,MATCH($F209,'Input-Func_Class'!$B$9:$B$21,0)))
)</f>
        <v>0</v>
      </c>
      <c r="R209" s="10">
        <f>IF($D209=0,0,$D209*
IFERROR(INDEX(R$337:R$373,MATCH($F209,$B$337:$B$373,0))/INDEX($D$337:$D$373,MATCH($F209,$B$337:$B$373,0)),
INDEX('Input-Func_Class'!O$9:O$21,MATCH($F209,'Input-Func_Class'!$B$9:$B$21,0)))
)</f>
        <v>0</v>
      </c>
    </row>
    <row r="210" spans="1:18" outlineLevel="1">
      <c r="A210" s="31">
        <f>IF(ISBLANK('Input-Accounts'!A210),"",'Input-Accounts'!A210)</f>
        <v>186</v>
      </c>
      <c r="B210" s="53" t="str">
        <f>IF(ISBLANK('Input-Accounts'!B210),"",'Input-Accounts'!B210)</f>
        <v xml:space="preserve">Customer assistance expenses </v>
      </c>
      <c r="C210" s="31">
        <f>IF(ISBLANK('Input-Accounts'!C210),"",'Input-Accounts'!C210)</f>
        <v>908</v>
      </c>
      <c r="D210" s="10">
        <f>'Input-Accounts'!$D210</f>
        <v>120387.91448275866</v>
      </c>
      <c r="E210" s="10">
        <f t="shared" si="62"/>
        <v>0</v>
      </c>
      <c r="F210" s="3" t="str">
        <f>IF(D210=0,"-",IF('Input-Accounts'!$E210&lt;&gt;0,'Input-Accounts'!$E210,'Input-Accounts'!$F210))</f>
        <v>CUST ACCTS</v>
      </c>
      <c r="G210" s="10">
        <f>IF($D210=0,0,$D210*
IFERROR(INDEX(G$337:G$373,MATCH($F210,$B$337:$B$373,0))/INDEX($D$337:$D$373,MATCH($F210,$B$337:$B$373,0)),
INDEX('Input-Func_Class'!D$9:D$21,MATCH($F210,'Input-Func_Class'!$B$9:$B$21,0)))
)</f>
        <v>0</v>
      </c>
      <c r="H210" s="10">
        <f>IF($D210=0,0,$D210*
IFERROR(INDEX(H$337:H$373,MATCH($F210,$B$337:$B$373,0))/INDEX($D$337:$D$373,MATCH($F210,$B$337:$B$373,0)),
INDEX('Input-Func_Class'!E$9:E$21,MATCH($F210,'Input-Func_Class'!$B$9:$B$21,0)))
)</f>
        <v>0</v>
      </c>
      <c r="I210" s="10">
        <f>IF($D210=0,0,$D210*
IFERROR(INDEX(I$337:I$373,MATCH($F210,$B$337:$B$373,0))/INDEX($D$337:$D$373,MATCH($F210,$B$337:$B$373,0)),
INDEX('Input-Func_Class'!F$9:F$21,MATCH($F210,'Input-Func_Class'!$B$9:$B$21,0)))
)</f>
        <v>120387.91448275866</v>
      </c>
      <c r="J210" s="10">
        <f>IF($D210=0,0,$D210*
IFERROR(INDEX(J$337:J$373,MATCH($F210,$B$337:$B$373,0))/INDEX($D$337:$D$373,MATCH($F210,$B$337:$B$373,0)),
INDEX('Input-Func_Class'!G$9:G$21,MATCH($F210,'Input-Func_Class'!$B$9:$B$21,0)))
)</f>
        <v>0</v>
      </c>
      <c r="K210" s="10">
        <f>IF($D210=0,0,$D210*
IFERROR(INDEX(K$337:K$373,MATCH($F210,$B$337:$B$373,0))/INDEX($D$337:$D$373,MATCH($F210,$B$337:$B$373,0)),
INDEX('Input-Func_Class'!H$9:H$21,MATCH($F210,'Input-Func_Class'!$B$9:$B$21,0)))
)</f>
        <v>0</v>
      </c>
      <c r="L210" s="10">
        <f>IF($D210=0,0,$D210*
IFERROR(INDEX(L$337:L$373,MATCH($F210,$B$337:$B$373,0))/INDEX($D$337:$D$373,MATCH($F210,$B$337:$B$373,0)),
INDEX('Input-Func_Class'!I$9:I$21,MATCH($F210,'Input-Func_Class'!$B$9:$B$21,0)))
)</f>
        <v>0</v>
      </c>
      <c r="M210" s="10">
        <f>IF($D210=0,0,$D210*
IFERROR(INDEX(M$337:M$373,MATCH($F210,$B$337:$B$373,0))/INDEX($D$337:$D$373,MATCH($F210,$B$337:$B$373,0)),
INDEX('Input-Func_Class'!J$9:J$21,MATCH($F210,'Input-Func_Class'!$B$9:$B$21,0)))
)</f>
        <v>0</v>
      </c>
      <c r="N210" s="10">
        <f>IF($D210=0,0,$D210*
IFERROR(INDEX(N$337:N$373,MATCH($F210,$B$337:$B$373,0))/INDEX($D$337:$D$373,MATCH($F210,$B$337:$B$373,0)),
INDEX('Input-Func_Class'!K$9:K$21,MATCH($F210,'Input-Func_Class'!$B$9:$B$21,0)))
)</f>
        <v>0</v>
      </c>
      <c r="O210" s="10">
        <f>IF($D210=0,0,$D210*
IFERROR(INDEX(O$337:O$373,MATCH($F210,$B$337:$B$373,0))/INDEX($D$337:$D$373,MATCH($F210,$B$337:$B$373,0)),
INDEX('Input-Func_Class'!L$9:L$21,MATCH($F210,'Input-Func_Class'!$B$9:$B$21,0)))
)</f>
        <v>0</v>
      </c>
      <c r="P210" s="10">
        <f>IF($D210=0,0,$D210*
IFERROR(INDEX(P$337:P$373,MATCH($F210,$B$337:$B$373,0))/INDEX($D$337:$D$373,MATCH($F210,$B$337:$B$373,0)),
INDEX('Input-Func_Class'!M$9:M$21,MATCH($F210,'Input-Func_Class'!$B$9:$B$21,0)))
)</f>
        <v>0</v>
      </c>
      <c r="Q210" s="10">
        <f>IF($D210=0,0,$D210*
IFERROR(INDEX(Q$337:Q$373,MATCH($F210,$B$337:$B$373,0))/INDEX($D$337:$D$373,MATCH($F210,$B$337:$B$373,0)),
INDEX('Input-Func_Class'!N$9:N$21,MATCH($F210,'Input-Func_Class'!$B$9:$B$21,0)))
)</f>
        <v>0</v>
      </c>
      <c r="R210" s="10">
        <f>IF($D210=0,0,$D210*
IFERROR(INDEX(R$337:R$373,MATCH($F210,$B$337:$B$373,0))/INDEX($D$337:$D$373,MATCH($F210,$B$337:$B$373,0)),
INDEX('Input-Func_Class'!O$9:O$21,MATCH($F210,'Input-Func_Class'!$B$9:$B$21,0)))
)</f>
        <v>0</v>
      </c>
    </row>
    <row r="211" spans="1:18" outlineLevel="1">
      <c r="A211" s="31">
        <f>IF(ISBLANK('Input-Accounts'!A211),"",'Input-Accounts'!A211)</f>
        <v>187</v>
      </c>
      <c r="B211" s="53" t="str">
        <f>IF(ISBLANK('Input-Accounts'!B211),"",'Input-Accounts'!B211)</f>
        <v xml:space="preserve">Informational and instructional advertising expenses </v>
      </c>
      <c r="C211" s="31">
        <f>IF(ISBLANK('Input-Accounts'!C211),"",'Input-Accounts'!C211)</f>
        <v>909</v>
      </c>
      <c r="D211" s="10">
        <f>'Input-Accounts'!$D211</f>
        <v>2539.0900000000006</v>
      </c>
      <c r="E211" s="10">
        <f t="shared" si="62"/>
        <v>0</v>
      </c>
      <c r="F211" s="3" t="str">
        <f>IF(D211=0,"-",IF('Input-Accounts'!$E211&lt;&gt;0,'Input-Accounts'!$E211,'Input-Accounts'!$F211))</f>
        <v>CUST ACCTS</v>
      </c>
      <c r="G211" s="10">
        <f>IF($D211=0,0,$D211*
IFERROR(INDEX(G$337:G$373,MATCH($F211,$B$337:$B$373,0))/INDEX($D$337:$D$373,MATCH($F211,$B$337:$B$373,0)),
INDEX('Input-Func_Class'!D$9:D$21,MATCH($F211,'Input-Func_Class'!$B$9:$B$21,0)))
)</f>
        <v>0</v>
      </c>
      <c r="H211" s="10">
        <f>IF($D211=0,0,$D211*
IFERROR(INDEX(H$337:H$373,MATCH($F211,$B$337:$B$373,0))/INDEX($D$337:$D$373,MATCH($F211,$B$337:$B$373,0)),
INDEX('Input-Func_Class'!E$9:E$21,MATCH($F211,'Input-Func_Class'!$B$9:$B$21,0)))
)</f>
        <v>0</v>
      </c>
      <c r="I211" s="10">
        <f>IF($D211=0,0,$D211*
IFERROR(INDEX(I$337:I$373,MATCH($F211,$B$337:$B$373,0))/INDEX($D$337:$D$373,MATCH($F211,$B$337:$B$373,0)),
INDEX('Input-Func_Class'!F$9:F$21,MATCH($F211,'Input-Func_Class'!$B$9:$B$21,0)))
)</f>
        <v>2539.0900000000006</v>
      </c>
      <c r="J211" s="10">
        <f>IF($D211=0,0,$D211*
IFERROR(INDEX(J$337:J$373,MATCH($F211,$B$337:$B$373,0))/INDEX($D$337:$D$373,MATCH($F211,$B$337:$B$373,0)),
INDEX('Input-Func_Class'!G$9:G$21,MATCH($F211,'Input-Func_Class'!$B$9:$B$21,0)))
)</f>
        <v>0</v>
      </c>
      <c r="K211" s="10">
        <f>IF($D211=0,0,$D211*
IFERROR(INDEX(K$337:K$373,MATCH($F211,$B$337:$B$373,0))/INDEX($D$337:$D$373,MATCH($F211,$B$337:$B$373,0)),
INDEX('Input-Func_Class'!H$9:H$21,MATCH($F211,'Input-Func_Class'!$B$9:$B$21,0)))
)</f>
        <v>0</v>
      </c>
      <c r="L211" s="10">
        <f>IF($D211=0,0,$D211*
IFERROR(INDEX(L$337:L$373,MATCH($F211,$B$337:$B$373,0))/INDEX($D$337:$D$373,MATCH($F211,$B$337:$B$373,0)),
INDEX('Input-Func_Class'!I$9:I$21,MATCH($F211,'Input-Func_Class'!$B$9:$B$21,0)))
)</f>
        <v>0</v>
      </c>
      <c r="M211" s="10">
        <f>IF($D211=0,0,$D211*
IFERROR(INDEX(M$337:M$373,MATCH($F211,$B$337:$B$373,0))/INDEX($D$337:$D$373,MATCH($F211,$B$337:$B$373,0)),
INDEX('Input-Func_Class'!J$9:J$21,MATCH($F211,'Input-Func_Class'!$B$9:$B$21,0)))
)</f>
        <v>0</v>
      </c>
      <c r="N211" s="10">
        <f>IF($D211=0,0,$D211*
IFERROR(INDEX(N$337:N$373,MATCH($F211,$B$337:$B$373,0))/INDEX($D$337:$D$373,MATCH($F211,$B$337:$B$373,0)),
INDEX('Input-Func_Class'!K$9:K$21,MATCH($F211,'Input-Func_Class'!$B$9:$B$21,0)))
)</f>
        <v>0</v>
      </c>
      <c r="O211" s="10">
        <f>IF($D211=0,0,$D211*
IFERROR(INDEX(O$337:O$373,MATCH($F211,$B$337:$B$373,0))/INDEX($D$337:$D$373,MATCH($F211,$B$337:$B$373,0)),
INDEX('Input-Func_Class'!L$9:L$21,MATCH($F211,'Input-Func_Class'!$B$9:$B$21,0)))
)</f>
        <v>0</v>
      </c>
      <c r="P211" s="10">
        <f>IF($D211=0,0,$D211*
IFERROR(INDEX(P$337:P$373,MATCH($F211,$B$337:$B$373,0))/INDEX($D$337:$D$373,MATCH($F211,$B$337:$B$373,0)),
INDEX('Input-Func_Class'!M$9:M$21,MATCH($F211,'Input-Func_Class'!$B$9:$B$21,0)))
)</f>
        <v>0</v>
      </c>
      <c r="Q211" s="10">
        <f>IF($D211=0,0,$D211*
IFERROR(INDEX(Q$337:Q$373,MATCH($F211,$B$337:$B$373,0))/INDEX($D$337:$D$373,MATCH($F211,$B$337:$B$373,0)),
INDEX('Input-Func_Class'!N$9:N$21,MATCH($F211,'Input-Func_Class'!$B$9:$B$21,0)))
)</f>
        <v>0</v>
      </c>
      <c r="R211" s="10">
        <f>IF($D211=0,0,$D211*
IFERROR(INDEX(R$337:R$373,MATCH($F211,$B$337:$B$373,0))/INDEX($D$337:$D$373,MATCH($F211,$B$337:$B$373,0)),
INDEX('Input-Func_Class'!O$9:O$21,MATCH($F211,'Input-Func_Class'!$B$9:$B$21,0)))
)</f>
        <v>0</v>
      </c>
    </row>
    <row r="212" spans="1:18" outlineLevel="1">
      <c r="A212" s="31">
        <f>IF(ISBLANK('Input-Accounts'!A212),"",'Input-Accounts'!A212)</f>
        <v>188</v>
      </c>
      <c r="B212" s="53" t="str">
        <f>IF(ISBLANK('Input-Accounts'!B212),"",'Input-Accounts'!B212)</f>
        <v>Miscellaneous customer service and informational expenses</v>
      </c>
      <c r="C212" s="31">
        <f>IF(ISBLANK('Input-Accounts'!C212),"",'Input-Accounts'!C212)</f>
        <v>910</v>
      </c>
      <c r="D212" s="10">
        <f>'Input-Accounts'!$D212</f>
        <v>290902.61375913804</v>
      </c>
      <c r="E212" s="10">
        <f>IFERROR(IF(D212="",0,IF(D212=0,0,IF(ABS(D212-SUM($G212:$R212))&lt;Check_Limit,0,1))),1)</f>
        <v>0</v>
      </c>
      <c r="F212" s="3" t="str">
        <f>IF(D212=0,"-",IF('Input-Accounts'!$E212&lt;&gt;0,'Input-Accounts'!$E212,'Input-Accounts'!$F212))</f>
        <v>CUST ACCTS</v>
      </c>
      <c r="G212" s="10">
        <f>IF($D212=0,0,$D212*
IFERROR(INDEX(G$337:G$373,MATCH($F212,$B$337:$B$373,0))/INDEX($D$337:$D$373,MATCH($F212,$B$337:$B$373,0)),
INDEX('Input-Func_Class'!D$9:D$21,MATCH($F212,'Input-Func_Class'!$B$9:$B$21,0)))
)</f>
        <v>0</v>
      </c>
      <c r="H212" s="10">
        <f>IF($D212=0,0,$D212*
IFERROR(INDEX(H$337:H$373,MATCH($F212,$B$337:$B$373,0))/INDEX($D$337:$D$373,MATCH($F212,$B$337:$B$373,0)),
INDEX('Input-Func_Class'!E$9:E$21,MATCH($F212,'Input-Func_Class'!$B$9:$B$21,0)))
)</f>
        <v>0</v>
      </c>
      <c r="I212" s="10">
        <f>IF($D212=0,0,$D212*
IFERROR(INDEX(I$337:I$373,MATCH($F212,$B$337:$B$373,0))/INDEX($D$337:$D$373,MATCH($F212,$B$337:$B$373,0)),
INDEX('Input-Func_Class'!F$9:F$21,MATCH($F212,'Input-Func_Class'!$B$9:$B$21,0)))
)</f>
        <v>290902.61375913804</v>
      </c>
      <c r="J212" s="10">
        <f>IF($D212=0,0,$D212*
IFERROR(INDEX(J$337:J$373,MATCH($F212,$B$337:$B$373,0))/INDEX($D$337:$D$373,MATCH($F212,$B$337:$B$373,0)),
INDEX('Input-Func_Class'!G$9:G$21,MATCH($F212,'Input-Func_Class'!$B$9:$B$21,0)))
)</f>
        <v>0</v>
      </c>
      <c r="K212" s="10">
        <f>IF($D212=0,0,$D212*
IFERROR(INDEX(K$337:K$373,MATCH($F212,$B$337:$B$373,0))/INDEX($D$337:$D$373,MATCH($F212,$B$337:$B$373,0)),
INDEX('Input-Func_Class'!H$9:H$21,MATCH($F212,'Input-Func_Class'!$B$9:$B$21,0)))
)</f>
        <v>0</v>
      </c>
      <c r="L212" s="10">
        <f>IF($D212=0,0,$D212*
IFERROR(INDEX(L$337:L$373,MATCH($F212,$B$337:$B$373,0))/INDEX($D$337:$D$373,MATCH($F212,$B$337:$B$373,0)),
INDEX('Input-Func_Class'!I$9:I$21,MATCH($F212,'Input-Func_Class'!$B$9:$B$21,0)))
)</f>
        <v>0</v>
      </c>
      <c r="M212" s="10">
        <f>IF($D212=0,0,$D212*
IFERROR(INDEX(M$337:M$373,MATCH($F212,$B$337:$B$373,0))/INDEX($D$337:$D$373,MATCH($F212,$B$337:$B$373,0)),
INDEX('Input-Func_Class'!J$9:J$21,MATCH($F212,'Input-Func_Class'!$B$9:$B$21,0)))
)</f>
        <v>0</v>
      </c>
      <c r="N212" s="10">
        <f>IF($D212=0,0,$D212*
IFERROR(INDEX(N$337:N$373,MATCH($F212,$B$337:$B$373,0))/INDEX($D$337:$D$373,MATCH($F212,$B$337:$B$373,0)),
INDEX('Input-Func_Class'!K$9:K$21,MATCH($F212,'Input-Func_Class'!$B$9:$B$21,0)))
)</f>
        <v>0</v>
      </c>
      <c r="O212" s="10">
        <f>IF($D212=0,0,$D212*
IFERROR(INDEX(O$337:O$373,MATCH($F212,$B$337:$B$373,0))/INDEX($D$337:$D$373,MATCH($F212,$B$337:$B$373,0)),
INDEX('Input-Func_Class'!L$9:L$21,MATCH($F212,'Input-Func_Class'!$B$9:$B$21,0)))
)</f>
        <v>0</v>
      </c>
      <c r="P212" s="10">
        <f>IF($D212=0,0,$D212*
IFERROR(INDEX(P$337:P$373,MATCH($F212,$B$337:$B$373,0))/INDEX($D$337:$D$373,MATCH($F212,$B$337:$B$373,0)),
INDEX('Input-Func_Class'!M$9:M$21,MATCH($F212,'Input-Func_Class'!$B$9:$B$21,0)))
)</f>
        <v>0</v>
      </c>
      <c r="Q212" s="10">
        <f>IF($D212=0,0,$D212*
IFERROR(INDEX(Q$337:Q$373,MATCH($F212,$B$337:$B$373,0))/INDEX($D$337:$D$373,MATCH($F212,$B$337:$B$373,0)),
INDEX('Input-Func_Class'!N$9:N$21,MATCH($F212,'Input-Func_Class'!$B$9:$B$21,0)))
)</f>
        <v>0</v>
      </c>
      <c r="R212" s="10">
        <f>IF($D212=0,0,$D212*
IFERROR(INDEX(R$337:R$373,MATCH($F212,$B$337:$B$373,0))/INDEX($D$337:$D$373,MATCH($F212,$B$337:$B$373,0)),
INDEX('Input-Func_Class'!O$9:O$21,MATCH($F212,'Input-Func_Class'!$B$9:$B$21,0)))
)</f>
        <v>0</v>
      </c>
    </row>
    <row r="213" spans="1:18" outlineLevel="1">
      <c r="A213" s="31">
        <f>IF(ISBLANK('Input-Accounts'!A213),"",'Input-Accounts'!A213)</f>
        <v>189</v>
      </c>
      <c r="B213" t="str">
        <f>IF(ISBLANK('Input-Accounts'!B213),"",'Input-Accounts'!B213)</f>
        <v>Subtotal - Customer Service &amp; Information Expenses</v>
      </c>
      <c r="C213" s="31" t="str">
        <f>IF(ISBLANK('Input-Accounts'!C213),"",'Input-Accounts'!C213)</f>
        <v/>
      </c>
      <c r="D213" s="123">
        <f>SUBTOTAL(9,D209:D212)</f>
        <v>413829.61824189668</v>
      </c>
      <c r="E213" s="10">
        <f t="shared" si="62"/>
        <v>0</v>
      </c>
      <c r="G213" s="123">
        <f t="shared" ref="G213:R213" si="71">SUBTOTAL(9,G209:G212)</f>
        <v>0</v>
      </c>
      <c r="H213" s="123">
        <f t="shared" si="71"/>
        <v>0</v>
      </c>
      <c r="I213" s="123">
        <f t="shared" si="71"/>
        <v>413829.61824189668</v>
      </c>
      <c r="J213" s="123">
        <f t="shared" si="71"/>
        <v>0</v>
      </c>
      <c r="K213" s="123">
        <f t="shared" si="71"/>
        <v>0</v>
      </c>
      <c r="L213" s="123">
        <f t="shared" si="71"/>
        <v>0</v>
      </c>
      <c r="M213" s="123">
        <f t="shared" si="71"/>
        <v>0</v>
      </c>
      <c r="N213" s="123">
        <f t="shared" si="71"/>
        <v>0</v>
      </c>
      <c r="O213" s="123">
        <f t="shared" si="71"/>
        <v>0</v>
      </c>
      <c r="P213" s="123">
        <f t="shared" si="71"/>
        <v>0</v>
      </c>
      <c r="Q213" s="123">
        <f t="shared" si="71"/>
        <v>0</v>
      </c>
      <c r="R213" s="123">
        <f t="shared" si="71"/>
        <v>0</v>
      </c>
    </row>
    <row r="214" spans="1:18" outlineLevel="1">
      <c r="A214" s="31" t="str">
        <f>IF(ISBLANK('Input-Accounts'!A214),"",'Input-Accounts'!A214)</f>
        <v/>
      </c>
      <c r="B214" s="1" t="str">
        <f>IF(ISBLANK('Input-Accounts'!B214),"",'Input-Accounts'!B214)</f>
        <v/>
      </c>
      <c r="C214" s="31" t="str">
        <f>IF(ISBLANK('Input-Accounts'!C214),"",'Input-Accounts'!C214)</f>
        <v/>
      </c>
      <c r="D214" s="10"/>
      <c r="E214" s="10">
        <f t="shared" si="62"/>
        <v>0</v>
      </c>
      <c r="F214" s="3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</row>
    <row r="215" spans="1:18" outlineLevel="1">
      <c r="A215" s="31">
        <f>IF(ISBLANK('Input-Accounts'!A215),"",'Input-Accounts'!A215)</f>
        <v>190</v>
      </c>
      <c r="B215" s="1" t="str">
        <f>IF(ISBLANK('Input-Accounts'!B215),"",'Input-Accounts'!B215)</f>
        <v>Sales Expenses</v>
      </c>
      <c r="C215" s="31" t="str">
        <f>IF(ISBLANK('Input-Accounts'!C215),"",'Input-Accounts'!C215)</f>
        <v/>
      </c>
      <c r="D215" s="10"/>
      <c r="E215" s="10">
        <f t="shared" si="62"/>
        <v>0</v>
      </c>
      <c r="F215" s="3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</row>
    <row r="216" spans="1:18" outlineLevel="1">
      <c r="A216" s="31">
        <f>IF(ISBLANK('Input-Accounts'!A216),"",'Input-Accounts'!A216)</f>
        <v>191</v>
      </c>
      <c r="B216" s="53" t="str">
        <f>IF(ISBLANK('Input-Accounts'!B216),"",'Input-Accounts'!B216)</f>
        <v>Supervision</v>
      </c>
      <c r="C216" s="31">
        <f>IF(ISBLANK('Input-Accounts'!C216),"",'Input-Accounts'!C216)</f>
        <v>911</v>
      </c>
      <c r="D216" s="10">
        <f>'Input-Accounts'!$D216</f>
        <v>0</v>
      </c>
      <c r="E216" s="10">
        <f t="shared" si="62"/>
        <v>0</v>
      </c>
      <c r="F216" s="3" t="str">
        <f>IF(D216=0,"-",IF('Input-Accounts'!$E216&lt;&gt;0,'Input-Accounts'!$E216,'Input-Accounts'!$F216))</f>
        <v>-</v>
      </c>
      <c r="G216" s="10">
        <f>IF($D216=0,0,$D216*
IFERROR(INDEX(G$337:G$373,MATCH($F216,$B$337:$B$373,0))/INDEX($D$337:$D$373,MATCH($F216,$B$337:$B$373,0)),
INDEX('Input-Func_Class'!D$9:D$21,MATCH($F216,'Input-Func_Class'!$B$9:$B$21,0)))
)</f>
        <v>0</v>
      </c>
      <c r="H216" s="10">
        <f>IF($D216=0,0,$D216*
IFERROR(INDEX(H$337:H$373,MATCH($F216,$B$337:$B$373,0))/INDEX($D$337:$D$373,MATCH($F216,$B$337:$B$373,0)),
INDEX('Input-Func_Class'!E$9:E$21,MATCH($F216,'Input-Func_Class'!$B$9:$B$21,0)))
)</f>
        <v>0</v>
      </c>
      <c r="I216" s="10">
        <f>IF($D216=0,0,$D216*
IFERROR(INDEX(I$337:I$373,MATCH($F216,$B$337:$B$373,0))/INDEX($D$337:$D$373,MATCH($F216,$B$337:$B$373,0)),
INDEX('Input-Func_Class'!F$9:F$21,MATCH($F216,'Input-Func_Class'!$B$9:$B$21,0)))
)</f>
        <v>0</v>
      </c>
      <c r="J216" s="10">
        <f>IF($D216=0,0,$D216*
IFERROR(INDEX(J$337:J$373,MATCH($F216,$B$337:$B$373,0))/INDEX($D$337:$D$373,MATCH($F216,$B$337:$B$373,0)),
INDEX('Input-Func_Class'!G$9:G$21,MATCH($F216,'Input-Func_Class'!$B$9:$B$21,0)))
)</f>
        <v>0</v>
      </c>
      <c r="K216" s="10">
        <f>IF($D216=0,0,$D216*
IFERROR(INDEX(K$337:K$373,MATCH($F216,$B$337:$B$373,0))/INDEX($D$337:$D$373,MATCH($F216,$B$337:$B$373,0)),
INDEX('Input-Func_Class'!H$9:H$21,MATCH($F216,'Input-Func_Class'!$B$9:$B$21,0)))
)</f>
        <v>0</v>
      </c>
      <c r="L216" s="10">
        <f>IF($D216=0,0,$D216*
IFERROR(INDEX(L$337:L$373,MATCH($F216,$B$337:$B$373,0))/INDEX($D$337:$D$373,MATCH($F216,$B$337:$B$373,0)),
INDEX('Input-Func_Class'!I$9:I$21,MATCH($F216,'Input-Func_Class'!$B$9:$B$21,0)))
)</f>
        <v>0</v>
      </c>
      <c r="M216" s="10">
        <f>IF($D216=0,0,$D216*
IFERROR(INDEX(M$337:M$373,MATCH($F216,$B$337:$B$373,0))/INDEX($D$337:$D$373,MATCH($F216,$B$337:$B$373,0)),
INDEX('Input-Func_Class'!J$9:J$21,MATCH($F216,'Input-Func_Class'!$B$9:$B$21,0)))
)</f>
        <v>0</v>
      </c>
      <c r="N216" s="10">
        <f>IF($D216=0,0,$D216*
IFERROR(INDEX(N$337:N$373,MATCH($F216,$B$337:$B$373,0))/INDEX($D$337:$D$373,MATCH($F216,$B$337:$B$373,0)),
INDEX('Input-Func_Class'!K$9:K$21,MATCH($F216,'Input-Func_Class'!$B$9:$B$21,0)))
)</f>
        <v>0</v>
      </c>
      <c r="O216" s="10">
        <f>IF($D216=0,0,$D216*
IFERROR(INDEX(O$337:O$373,MATCH($F216,$B$337:$B$373,0))/INDEX($D$337:$D$373,MATCH($F216,$B$337:$B$373,0)),
INDEX('Input-Func_Class'!L$9:L$21,MATCH($F216,'Input-Func_Class'!$B$9:$B$21,0)))
)</f>
        <v>0</v>
      </c>
      <c r="P216" s="10">
        <f>IF($D216=0,0,$D216*
IFERROR(INDEX(P$337:P$373,MATCH($F216,$B$337:$B$373,0))/INDEX($D$337:$D$373,MATCH($F216,$B$337:$B$373,0)),
INDEX('Input-Func_Class'!M$9:M$21,MATCH($F216,'Input-Func_Class'!$B$9:$B$21,0)))
)</f>
        <v>0</v>
      </c>
      <c r="Q216" s="10">
        <f>IF($D216=0,0,$D216*
IFERROR(INDEX(Q$337:Q$373,MATCH($F216,$B$337:$B$373,0))/INDEX($D$337:$D$373,MATCH($F216,$B$337:$B$373,0)),
INDEX('Input-Func_Class'!N$9:N$21,MATCH($F216,'Input-Func_Class'!$B$9:$B$21,0)))
)</f>
        <v>0</v>
      </c>
      <c r="R216" s="10">
        <f>IF($D216=0,0,$D216*
IFERROR(INDEX(R$337:R$373,MATCH($F216,$B$337:$B$373,0))/INDEX($D$337:$D$373,MATCH($F216,$B$337:$B$373,0)),
INDEX('Input-Func_Class'!O$9:O$21,MATCH($F216,'Input-Func_Class'!$B$9:$B$21,0)))
)</f>
        <v>0</v>
      </c>
    </row>
    <row r="217" spans="1:18" outlineLevel="1">
      <c r="A217" s="31">
        <f>IF(ISBLANK('Input-Accounts'!A217),"",'Input-Accounts'!A217)</f>
        <v>192</v>
      </c>
      <c r="B217" s="53" t="str">
        <f>IF(ISBLANK('Input-Accounts'!B217),"",'Input-Accounts'!B217)</f>
        <v>Demonstrating and selling expenses</v>
      </c>
      <c r="C217" s="31">
        <f>IF(ISBLANK('Input-Accounts'!C217),"",'Input-Accounts'!C217)</f>
        <v>912</v>
      </c>
      <c r="D217" s="10">
        <f>'Input-Accounts'!$D217</f>
        <v>4678.4311386139407</v>
      </c>
      <c r="E217" s="10">
        <f t="shared" si="62"/>
        <v>0</v>
      </c>
      <c r="F217" s="3" t="str">
        <f>IF(D217=0,"-",IF('Input-Accounts'!$E217&lt;&gt;0,'Input-Accounts'!$E217,'Input-Accounts'!$F217))</f>
        <v>CUST ACCTS</v>
      </c>
      <c r="G217" s="10">
        <f>IF($D217=0,0,$D217*
IFERROR(INDEX(G$337:G$373,MATCH($F217,$B$337:$B$373,0))/INDEX($D$337:$D$373,MATCH($F217,$B$337:$B$373,0)),
INDEX('Input-Func_Class'!D$9:D$21,MATCH($F217,'Input-Func_Class'!$B$9:$B$21,0)))
)</f>
        <v>0</v>
      </c>
      <c r="H217" s="10">
        <f>IF($D217=0,0,$D217*
IFERROR(INDEX(H$337:H$373,MATCH($F217,$B$337:$B$373,0))/INDEX($D$337:$D$373,MATCH($F217,$B$337:$B$373,0)),
INDEX('Input-Func_Class'!E$9:E$21,MATCH($F217,'Input-Func_Class'!$B$9:$B$21,0)))
)</f>
        <v>0</v>
      </c>
      <c r="I217" s="10">
        <f>IF($D217=0,0,$D217*
IFERROR(INDEX(I$337:I$373,MATCH($F217,$B$337:$B$373,0))/INDEX($D$337:$D$373,MATCH($F217,$B$337:$B$373,0)),
INDEX('Input-Func_Class'!F$9:F$21,MATCH($F217,'Input-Func_Class'!$B$9:$B$21,0)))
)</f>
        <v>4678.4311386139407</v>
      </c>
      <c r="J217" s="10">
        <f>IF($D217=0,0,$D217*
IFERROR(INDEX(J$337:J$373,MATCH($F217,$B$337:$B$373,0))/INDEX($D$337:$D$373,MATCH($F217,$B$337:$B$373,0)),
INDEX('Input-Func_Class'!G$9:G$21,MATCH($F217,'Input-Func_Class'!$B$9:$B$21,0)))
)</f>
        <v>0</v>
      </c>
      <c r="K217" s="10">
        <f>IF($D217=0,0,$D217*
IFERROR(INDEX(K$337:K$373,MATCH($F217,$B$337:$B$373,0))/INDEX($D$337:$D$373,MATCH($F217,$B$337:$B$373,0)),
INDEX('Input-Func_Class'!H$9:H$21,MATCH($F217,'Input-Func_Class'!$B$9:$B$21,0)))
)</f>
        <v>0</v>
      </c>
      <c r="L217" s="10">
        <f>IF($D217=0,0,$D217*
IFERROR(INDEX(L$337:L$373,MATCH($F217,$B$337:$B$373,0))/INDEX($D$337:$D$373,MATCH($F217,$B$337:$B$373,0)),
INDEX('Input-Func_Class'!I$9:I$21,MATCH($F217,'Input-Func_Class'!$B$9:$B$21,0)))
)</f>
        <v>0</v>
      </c>
      <c r="M217" s="10">
        <f>IF($D217=0,0,$D217*
IFERROR(INDEX(M$337:M$373,MATCH($F217,$B$337:$B$373,0))/INDEX($D$337:$D$373,MATCH($F217,$B$337:$B$373,0)),
INDEX('Input-Func_Class'!J$9:J$21,MATCH($F217,'Input-Func_Class'!$B$9:$B$21,0)))
)</f>
        <v>0</v>
      </c>
      <c r="N217" s="10">
        <f>IF($D217=0,0,$D217*
IFERROR(INDEX(N$337:N$373,MATCH($F217,$B$337:$B$373,0))/INDEX($D$337:$D$373,MATCH($F217,$B$337:$B$373,0)),
INDEX('Input-Func_Class'!K$9:K$21,MATCH($F217,'Input-Func_Class'!$B$9:$B$21,0)))
)</f>
        <v>0</v>
      </c>
      <c r="O217" s="10">
        <f>IF($D217=0,0,$D217*
IFERROR(INDEX(O$337:O$373,MATCH($F217,$B$337:$B$373,0))/INDEX($D$337:$D$373,MATCH($F217,$B$337:$B$373,0)),
INDEX('Input-Func_Class'!L$9:L$21,MATCH($F217,'Input-Func_Class'!$B$9:$B$21,0)))
)</f>
        <v>0</v>
      </c>
      <c r="P217" s="10">
        <f>IF($D217=0,0,$D217*
IFERROR(INDEX(P$337:P$373,MATCH($F217,$B$337:$B$373,0))/INDEX($D$337:$D$373,MATCH($F217,$B$337:$B$373,0)),
INDEX('Input-Func_Class'!M$9:M$21,MATCH($F217,'Input-Func_Class'!$B$9:$B$21,0)))
)</f>
        <v>0</v>
      </c>
      <c r="Q217" s="10">
        <f>IF($D217=0,0,$D217*
IFERROR(INDEX(Q$337:Q$373,MATCH($F217,$B$337:$B$373,0))/INDEX($D$337:$D$373,MATCH($F217,$B$337:$B$373,0)),
INDEX('Input-Func_Class'!N$9:N$21,MATCH($F217,'Input-Func_Class'!$B$9:$B$21,0)))
)</f>
        <v>0</v>
      </c>
      <c r="R217" s="10">
        <f>IF($D217=0,0,$D217*
IFERROR(INDEX(R$337:R$373,MATCH($F217,$B$337:$B$373,0))/INDEX($D$337:$D$373,MATCH($F217,$B$337:$B$373,0)),
INDEX('Input-Func_Class'!O$9:O$21,MATCH($F217,'Input-Func_Class'!$B$9:$B$21,0)))
)</f>
        <v>0</v>
      </c>
    </row>
    <row r="218" spans="1:18" outlineLevel="1">
      <c r="A218" s="31">
        <f>IF(ISBLANK('Input-Accounts'!A218),"",'Input-Accounts'!A218)</f>
        <v>193</v>
      </c>
      <c r="B218" s="53" t="str">
        <f>IF(ISBLANK('Input-Accounts'!B218),"",'Input-Accounts'!B218)</f>
        <v>Advertising expenses</v>
      </c>
      <c r="C218" s="31">
        <f>IF(ISBLANK('Input-Accounts'!C218),"",'Input-Accounts'!C218)</f>
        <v>913</v>
      </c>
      <c r="D218" s="10">
        <f>'Input-Accounts'!$D218</f>
        <v>7674.4151781497612</v>
      </c>
      <c r="E218" s="10">
        <f t="shared" si="62"/>
        <v>0</v>
      </c>
      <c r="F218" s="3" t="str">
        <f>IF(D218=0,"-",IF('Input-Accounts'!$E218&lt;&gt;0,'Input-Accounts'!$E218,'Input-Accounts'!$F218))</f>
        <v>CUST ACCTS</v>
      </c>
      <c r="G218" s="10">
        <f>IF($D218=0,0,$D218*
IFERROR(INDEX(G$337:G$373,MATCH($F218,$B$337:$B$373,0))/INDEX($D$337:$D$373,MATCH($F218,$B$337:$B$373,0)),
INDEX('Input-Func_Class'!D$9:D$21,MATCH($F218,'Input-Func_Class'!$B$9:$B$21,0)))
)</f>
        <v>0</v>
      </c>
      <c r="H218" s="10">
        <f>IF($D218=0,0,$D218*
IFERROR(INDEX(H$337:H$373,MATCH($F218,$B$337:$B$373,0))/INDEX($D$337:$D$373,MATCH($F218,$B$337:$B$373,0)),
INDEX('Input-Func_Class'!E$9:E$21,MATCH($F218,'Input-Func_Class'!$B$9:$B$21,0)))
)</f>
        <v>0</v>
      </c>
      <c r="I218" s="10">
        <f>IF($D218=0,0,$D218*
IFERROR(INDEX(I$337:I$373,MATCH($F218,$B$337:$B$373,0))/INDEX($D$337:$D$373,MATCH($F218,$B$337:$B$373,0)),
INDEX('Input-Func_Class'!F$9:F$21,MATCH($F218,'Input-Func_Class'!$B$9:$B$21,0)))
)</f>
        <v>7674.4151781497612</v>
      </c>
      <c r="J218" s="10">
        <f>IF($D218=0,0,$D218*
IFERROR(INDEX(J$337:J$373,MATCH($F218,$B$337:$B$373,0))/INDEX($D$337:$D$373,MATCH($F218,$B$337:$B$373,0)),
INDEX('Input-Func_Class'!G$9:G$21,MATCH($F218,'Input-Func_Class'!$B$9:$B$21,0)))
)</f>
        <v>0</v>
      </c>
      <c r="K218" s="10">
        <f>IF($D218=0,0,$D218*
IFERROR(INDEX(K$337:K$373,MATCH($F218,$B$337:$B$373,0))/INDEX($D$337:$D$373,MATCH($F218,$B$337:$B$373,0)),
INDEX('Input-Func_Class'!H$9:H$21,MATCH($F218,'Input-Func_Class'!$B$9:$B$21,0)))
)</f>
        <v>0</v>
      </c>
      <c r="L218" s="10">
        <f>IF($D218=0,0,$D218*
IFERROR(INDEX(L$337:L$373,MATCH($F218,$B$337:$B$373,0))/INDEX($D$337:$D$373,MATCH($F218,$B$337:$B$373,0)),
INDEX('Input-Func_Class'!I$9:I$21,MATCH($F218,'Input-Func_Class'!$B$9:$B$21,0)))
)</f>
        <v>0</v>
      </c>
      <c r="M218" s="10">
        <f>IF($D218=0,0,$D218*
IFERROR(INDEX(M$337:M$373,MATCH($F218,$B$337:$B$373,0))/INDEX($D$337:$D$373,MATCH($F218,$B$337:$B$373,0)),
INDEX('Input-Func_Class'!J$9:J$21,MATCH($F218,'Input-Func_Class'!$B$9:$B$21,0)))
)</f>
        <v>0</v>
      </c>
      <c r="N218" s="10">
        <f>IF($D218=0,0,$D218*
IFERROR(INDEX(N$337:N$373,MATCH($F218,$B$337:$B$373,0))/INDEX($D$337:$D$373,MATCH($F218,$B$337:$B$373,0)),
INDEX('Input-Func_Class'!K$9:K$21,MATCH($F218,'Input-Func_Class'!$B$9:$B$21,0)))
)</f>
        <v>0</v>
      </c>
      <c r="O218" s="10">
        <f>IF($D218=0,0,$D218*
IFERROR(INDEX(O$337:O$373,MATCH($F218,$B$337:$B$373,0))/INDEX($D$337:$D$373,MATCH($F218,$B$337:$B$373,0)),
INDEX('Input-Func_Class'!L$9:L$21,MATCH($F218,'Input-Func_Class'!$B$9:$B$21,0)))
)</f>
        <v>0</v>
      </c>
      <c r="P218" s="10">
        <f>IF($D218=0,0,$D218*
IFERROR(INDEX(P$337:P$373,MATCH($F218,$B$337:$B$373,0))/INDEX($D$337:$D$373,MATCH($F218,$B$337:$B$373,0)),
INDEX('Input-Func_Class'!M$9:M$21,MATCH($F218,'Input-Func_Class'!$B$9:$B$21,0)))
)</f>
        <v>0</v>
      </c>
      <c r="Q218" s="10">
        <f>IF($D218=0,0,$D218*
IFERROR(INDEX(Q$337:Q$373,MATCH($F218,$B$337:$B$373,0))/INDEX($D$337:$D$373,MATCH($F218,$B$337:$B$373,0)),
INDEX('Input-Func_Class'!N$9:N$21,MATCH($F218,'Input-Func_Class'!$B$9:$B$21,0)))
)</f>
        <v>0</v>
      </c>
      <c r="R218" s="10">
        <f>IF($D218=0,0,$D218*
IFERROR(INDEX(R$337:R$373,MATCH($F218,$B$337:$B$373,0))/INDEX($D$337:$D$373,MATCH($F218,$B$337:$B$373,0)),
INDEX('Input-Func_Class'!O$9:O$21,MATCH($F218,'Input-Func_Class'!$B$9:$B$21,0)))
)</f>
        <v>0</v>
      </c>
    </row>
    <row r="219" spans="1:18" outlineLevel="1">
      <c r="A219" s="31">
        <f>IF(ISBLANK('Input-Accounts'!A219),"",'Input-Accounts'!A219)</f>
        <v>194</v>
      </c>
      <c r="B219" s="53" t="str">
        <f>IF(ISBLANK('Input-Accounts'!B219),"",'Input-Accounts'!B219)</f>
        <v>Miscellaneous sales expenses</v>
      </c>
      <c r="C219" s="31">
        <f>IF(ISBLANK('Input-Accounts'!C219),"",'Input-Accounts'!C219)</f>
        <v>916</v>
      </c>
      <c r="D219" s="10">
        <f>'Input-Accounts'!$D219</f>
        <v>0</v>
      </c>
      <c r="E219" s="10">
        <f t="shared" si="62"/>
        <v>0</v>
      </c>
      <c r="F219" s="3" t="str">
        <f>IF(D219=0,"-",IF('Input-Accounts'!$E219&lt;&gt;0,'Input-Accounts'!$E219,'Input-Accounts'!$F219))</f>
        <v>-</v>
      </c>
      <c r="G219" s="10">
        <f>IF($D219=0,0,$D219*
IFERROR(INDEX(G$337:G$373,MATCH($F219,$B$337:$B$373,0))/INDEX($D$337:$D$373,MATCH($F219,$B$337:$B$373,0)),
INDEX('Input-Func_Class'!D$9:D$21,MATCH($F219,'Input-Func_Class'!$B$9:$B$21,0)))
)</f>
        <v>0</v>
      </c>
      <c r="H219" s="10">
        <f>IF($D219=0,0,$D219*
IFERROR(INDEX(H$337:H$373,MATCH($F219,$B$337:$B$373,0))/INDEX($D$337:$D$373,MATCH($F219,$B$337:$B$373,0)),
INDEX('Input-Func_Class'!E$9:E$21,MATCH($F219,'Input-Func_Class'!$B$9:$B$21,0)))
)</f>
        <v>0</v>
      </c>
      <c r="I219" s="10">
        <f>IF($D219=0,0,$D219*
IFERROR(INDEX(I$337:I$373,MATCH($F219,$B$337:$B$373,0))/INDEX($D$337:$D$373,MATCH($F219,$B$337:$B$373,0)),
INDEX('Input-Func_Class'!F$9:F$21,MATCH($F219,'Input-Func_Class'!$B$9:$B$21,0)))
)</f>
        <v>0</v>
      </c>
      <c r="J219" s="10">
        <f>IF($D219=0,0,$D219*
IFERROR(INDEX(J$337:J$373,MATCH($F219,$B$337:$B$373,0))/INDEX($D$337:$D$373,MATCH($F219,$B$337:$B$373,0)),
INDEX('Input-Func_Class'!G$9:G$21,MATCH($F219,'Input-Func_Class'!$B$9:$B$21,0)))
)</f>
        <v>0</v>
      </c>
      <c r="K219" s="10">
        <f>IF($D219=0,0,$D219*
IFERROR(INDEX(K$337:K$373,MATCH($F219,$B$337:$B$373,0))/INDEX($D$337:$D$373,MATCH($F219,$B$337:$B$373,0)),
INDEX('Input-Func_Class'!H$9:H$21,MATCH($F219,'Input-Func_Class'!$B$9:$B$21,0)))
)</f>
        <v>0</v>
      </c>
      <c r="L219" s="10">
        <f>IF($D219=0,0,$D219*
IFERROR(INDEX(L$337:L$373,MATCH($F219,$B$337:$B$373,0))/INDEX($D$337:$D$373,MATCH($F219,$B$337:$B$373,0)),
INDEX('Input-Func_Class'!I$9:I$21,MATCH($F219,'Input-Func_Class'!$B$9:$B$21,0)))
)</f>
        <v>0</v>
      </c>
      <c r="M219" s="10">
        <f>IF($D219=0,0,$D219*
IFERROR(INDEX(M$337:M$373,MATCH($F219,$B$337:$B$373,0))/INDEX($D$337:$D$373,MATCH($F219,$B$337:$B$373,0)),
INDEX('Input-Func_Class'!J$9:J$21,MATCH($F219,'Input-Func_Class'!$B$9:$B$21,0)))
)</f>
        <v>0</v>
      </c>
      <c r="N219" s="10">
        <f>IF($D219=0,0,$D219*
IFERROR(INDEX(N$337:N$373,MATCH($F219,$B$337:$B$373,0))/INDEX($D$337:$D$373,MATCH($F219,$B$337:$B$373,0)),
INDEX('Input-Func_Class'!K$9:K$21,MATCH($F219,'Input-Func_Class'!$B$9:$B$21,0)))
)</f>
        <v>0</v>
      </c>
      <c r="O219" s="10">
        <f>IF($D219=0,0,$D219*
IFERROR(INDEX(O$337:O$373,MATCH($F219,$B$337:$B$373,0))/INDEX($D$337:$D$373,MATCH($F219,$B$337:$B$373,0)),
INDEX('Input-Func_Class'!L$9:L$21,MATCH($F219,'Input-Func_Class'!$B$9:$B$21,0)))
)</f>
        <v>0</v>
      </c>
      <c r="P219" s="10">
        <f>IF($D219=0,0,$D219*
IFERROR(INDEX(P$337:P$373,MATCH($F219,$B$337:$B$373,0))/INDEX($D$337:$D$373,MATCH($F219,$B$337:$B$373,0)),
INDEX('Input-Func_Class'!M$9:M$21,MATCH($F219,'Input-Func_Class'!$B$9:$B$21,0)))
)</f>
        <v>0</v>
      </c>
      <c r="Q219" s="10">
        <f>IF($D219=0,0,$D219*
IFERROR(INDEX(Q$337:Q$373,MATCH($F219,$B$337:$B$373,0))/INDEX($D$337:$D$373,MATCH($F219,$B$337:$B$373,0)),
INDEX('Input-Func_Class'!N$9:N$21,MATCH($F219,'Input-Func_Class'!$B$9:$B$21,0)))
)</f>
        <v>0</v>
      </c>
      <c r="R219" s="10">
        <f>IF($D219=0,0,$D219*
IFERROR(INDEX(R$337:R$373,MATCH($F219,$B$337:$B$373,0))/INDEX($D$337:$D$373,MATCH($F219,$B$337:$B$373,0)),
INDEX('Input-Func_Class'!O$9:O$21,MATCH($F219,'Input-Func_Class'!$B$9:$B$21,0)))
)</f>
        <v>0</v>
      </c>
    </row>
    <row r="220" spans="1:18" outlineLevel="1">
      <c r="A220" s="31">
        <f>IF(ISBLANK('Input-Accounts'!A220),"",'Input-Accounts'!A220)</f>
        <v>195</v>
      </c>
      <c r="B220" t="str">
        <f>IF(ISBLANK('Input-Accounts'!B220),"",'Input-Accounts'!B220)</f>
        <v>Subtotal - Sales Expenses</v>
      </c>
      <c r="C220" s="31" t="str">
        <f>IF(ISBLANK('Input-Accounts'!C220),"",'Input-Accounts'!C220)</f>
        <v/>
      </c>
      <c r="D220" s="123">
        <f>SUBTOTAL(9,D216:D219)</f>
        <v>12352.846316763702</v>
      </c>
      <c r="E220" s="10">
        <f t="shared" si="62"/>
        <v>0</v>
      </c>
      <c r="G220" s="123">
        <f t="shared" ref="G220:R220" si="72">SUBTOTAL(9,G216:G219)</f>
        <v>0</v>
      </c>
      <c r="H220" s="123">
        <f t="shared" si="72"/>
        <v>0</v>
      </c>
      <c r="I220" s="123">
        <f t="shared" si="72"/>
        <v>12352.846316763702</v>
      </c>
      <c r="J220" s="123">
        <f t="shared" si="72"/>
        <v>0</v>
      </c>
      <c r="K220" s="123">
        <f t="shared" si="72"/>
        <v>0</v>
      </c>
      <c r="L220" s="123">
        <f t="shared" si="72"/>
        <v>0</v>
      </c>
      <c r="M220" s="123">
        <f t="shared" si="72"/>
        <v>0</v>
      </c>
      <c r="N220" s="123">
        <f t="shared" si="72"/>
        <v>0</v>
      </c>
      <c r="O220" s="123">
        <f t="shared" si="72"/>
        <v>0</v>
      </c>
      <c r="P220" s="123">
        <f t="shared" si="72"/>
        <v>0</v>
      </c>
      <c r="Q220" s="123">
        <f t="shared" si="72"/>
        <v>0</v>
      </c>
      <c r="R220" s="123">
        <f t="shared" si="72"/>
        <v>0</v>
      </c>
    </row>
    <row r="221" spans="1:18" outlineLevel="1">
      <c r="A221" s="31" t="str">
        <f>IF(ISBLANK('Input-Accounts'!A221),"",'Input-Accounts'!A221)</f>
        <v/>
      </c>
      <c r="B221" t="str">
        <f>IF(ISBLANK('Input-Accounts'!B221),"",'Input-Accounts'!B221)</f>
        <v/>
      </c>
      <c r="C221" s="31" t="str">
        <f>IF(ISBLANK('Input-Accounts'!C221),"",'Input-Accounts'!C221)</f>
        <v/>
      </c>
      <c r="D221" s="10"/>
      <c r="E221" s="10">
        <f t="shared" si="62"/>
        <v>0</v>
      </c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</row>
    <row r="222" spans="1:18">
      <c r="A222" s="31">
        <f>IF(ISBLANK('Input-Accounts'!A222),"",'Input-Accounts'!A222)</f>
        <v>196</v>
      </c>
      <c r="B222" s="7" t="str">
        <f>IF(ISBLANK('Input-Accounts'!B222),"",'Input-Accounts'!B222)</f>
        <v>Total Customer Accounts, Service, and Sales Expense</v>
      </c>
      <c r="C222" s="31" t="str">
        <f>IF(ISBLANK('Input-Accounts'!C222),"",'Input-Accounts'!C222)</f>
        <v/>
      </c>
      <c r="D222" s="10">
        <f>SUBTOTAL(9,D201:D220)</f>
        <v>4221646.4228478083</v>
      </c>
      <c r="E222" s="10">
        <f t="shared" si="62"/>
        <v>0</v>
      </c>
      <c r="F222" s="3"/>
      <c r="G222" s="10">
        <f t="shared" ref="G222:R222" si="73">SUBTOTAL(9,G201:G220)</f>
        <v>0</v>
      </c>
      <c r="H222" s="10">
        <f t="shared" si="73"/>
        <v>0</v>
      </c>
      <c r="I222" s="10">
        <f t="shared" si="73"/>
        <v>4221646.4228478083</v>
      </c>
      <c r="J222" s="10">
        <f t="shared" si="73"/>
        <v>0</v>
      </c>
      <c r="K222" s="10">
        <f t="shared" si="73"/>
        <v>0</v>
      </c>
      <c r="L222" s="10">
        <f t="shared" si="73"/>
        <v>0</v>
      </c>
      <c r="M222" s="10">
        <f t="shared" si="73"/>
        <v>0</v>
      </c>
      <c r="N222" s="10">
        <f t="shared" si="73"/>
        <v>0</v>
      </c>
      <c r="O222" s="10">
        <f t="shared" si="73"/>
        <v>0</v>
      </c>
      <c r="P222" s="10">
        <f t="shared" si="73"/>
        <v>0</v>
      </c>
      <c r="Q222" s="10">
        <f t="shared" si="73"/>
        <v>0</v>
      </c>
      <c r="R222" s="10">
        <f t="shared" si="73"/>
        <v>0</v>
      </c>
    </row>
    <row r="223" spans="1:18">
      <c r="A223" s="31" t="str">
        <f>IF(ISBLANK('Input-Accounts'!A223),"",'Input-Accounts'!A223)</f>
        <v/>
      </c>
      <c r="B223" s="7" t="str">
        <f>IF(ISBLANK('Input-Accounts'!B223),"",'Input-Accounts'!B223)</f>
        <v/>
      </c>
      <c r="C223" s="31" t="str">
        <f>IF(ISBLANK('Input-Accounts'!C223),"",'Input-Accounts'!C223)</f>
        <v/>
      </c>
      <c r="D223" s="123"/>
      <c r="E223" s="10">
        <f t="shared" si="62"/>
        <v>0</v>
      </c>
      <c r="G223" s="123"/>
      <c r="H223" s="123"/>
      <c r="I223" s="123"/>
      <c r="J223" s="123"/>
      <c r="K223" s="123"/>
      <c r="L223" s="123"/>
      <c r="M223" s="123"/>
      <c r="N223" s="123"/>
      <c r="O223" s="123"/>
      <c r="P223" s="123"/>
      <c r="Q223" s="123"/>
      <c r="R223" s="123"/>
    </row>
    <row r="224" spans="1:18">
      <c r="A224" s="31">
        <f>IF(ISBLANK('Input-Accounts'!A224),"",'Input-Accounts'!A224)</f>
        <v>197</v>
      </c>
      <c r="B224" s="7" t="str">
        <f>IF(ISBLANK('Input-Accounts'!B224),"",'Input-Accounts'!B224)</f>
        <v>Administrative and General Expenses</v>
      </c>
      <c r="C224" s="31" t="str">
        <f>IF(ISBLANK('Input-Accounts'!C224),"",'Input-Accounts'!C224)</f>
        <v/>
      </c>
      <c r="D224" s="10"/>
      <c r="E224" s="10">
        <f t="shared" si="62"/>
        <v>0</v>
      </c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</row>
    <row r="225" spans="1:19" outlineLevel="1">
      <c r="A225" s="31">
        <f>IF(ISBLANK('Input-Accounts'!A225),"",'Input-Accounts'!A225)</f>
        <v>198</v>
      </c>
      <c r="B225" s="53" t="str">
        <f>IF(ISBLANK('Input-Accounts'!B225),"",'Input-Accounts'!B225)</f>
        <v>Administrative and general salaries</v>
      </c>
      <c r="C225" s="31">
        <f>IF(ISBLANK('Input-Accounts'!C225),"",'Input-Accounts'!C225)</f>
        <v>920</v>
      </c>
      <c r="D225" s="10">
        <f>'Input-Accounts'!$D225</f>
        <v>9792567.7117731199</v>
      </c>
      <c r="E225" s="10">
        <f t="shared" ref="E225:E235" si="74">IFERROR(IF(D225="",0,IF(D225=0,0,IF(ABS(D225-SUM($G225:$R225))&lt;Check_Limit,0,1))),1)</f>
        <v>0</v>
      </c>
      <c r="F225" s="3" t="str">
        <f>IF(D225=0,"-",IF('Input-Accounts'!$E225&lt;&gt;0,'Input-Accounts'!$E225,'Input-Accounts'!$F225))</f>
        <v>INT_OM_Exc_A&amp;G,Gas,Uncoll</v>
      </c>
      <c r="G225" s="10">
        <f>IF($D225=0,0,$D225*
IFERROR(INDEX(G$337:G$373,MATCH($F225,$B$337:$B$373,0))/INDEX($D$337:$D$373,MATCH($F225,$B$337:$B$373,0)),
INDEX('Input-Func_Class'!D$9:D$21,MATCH($F225,'Input-Func_Class'!$B$9:$B$21,0)))
)</f>
        <v>4386082.5905973967</v>
      </c>
      <c r="H225" s="10">
        <f>IF($D225=0,0,$D225*
IFERROR(INDEX(H$337:H$373,MATCH($F225,$B$337:$B$373,0))/INDEX($D$337:$D$373,MATCH($F225,$B$337:$B$373,0)),
INDEX('Input-Func_Class'!E$9:E$21,MATCH($F225,'Input-Func_Class'!$B$9:$B$21,0)))
)</f>
        <v>3990898.2228857069</v>
      </c>
      <c r="I225" s="10">
        <f>IF($D225=0,0,$D225*
IFERROR(INDEX(I$337:I$373,MATCH($F225,$B$337:$B$373,0))/INDEX($D$337:$D$373,MATCH($F225,$B$337:$B$373,0)),
INDEX('Input-Func_Class'!F$9:F$21,MATCH($F225,'Input-Func_Class'!$B$9:$B$21,0)))
)</f>
        <v>1415586.8982900172</v>
      </c>
      <c r="J225" s="10">
        <f>IF($D225=0,0,$D225*
IFERROR(INDEX(J$337:J$373,MATCH($F225,$B$337:$B$373,0))/INDEX($D$337:$D$373,MATCH($F225,$B$337:$B$373,0)),
INDEX('Input-Func_Class'!G$9:G$21,MATCH($F225,'Input-Func_Class'!$B$9:$B$21,0)))
)</f>
        <v>0</v>
      </c>
      <c r="K225" s="10">
        <f>IF($D225=0,0,$D225*
IFERROR(INDEX(K$337:K$373,MATCH($F225,$B$337:$B$373,0))/INDEX($D$337:$D$373,MATCH($F225,$B$337:$B$373,0)),
INDEX('Input-Func_Class'!H$9:H$21,MATCH($F225,'Input-Func_Class'!$B$9:$B$21,0)))
)</f>
        <v>0</v>
      </c>
      <c r="L225" s="10">
        <f>IF($D225=0,0,$D225*
IFERROR(INDEX(L$337:L$373,MATCH($F225,$B$337:$B$373,0))/INDEX($D$337:$D$373,MATCH($F225,$B$337:$B$373,0)),
INDEX('Input-Func_Class'!I$9:I$21,MATCH($F225,'Input-Func_Class'!$B$9:$B$21,0)))
)</f>
        <v>0</v>
      </c>
      <c r="M225" s="10">
        <f>IF($D225=0,0,$D225*
IFERROR(INDEX(M$337:M$373,MATCH($F225,$B$337:$B$373,0))/INDEX($D$337:$D$373,MATCH($F225,$B$337:$B$373,0)),
INDEX('Input-Func_Class'!J$9:J$21,MATCH($F225,'Input-Func_Class'!$B$9:$B$21,0)))
)</f>
        <v>0</v>
      </c>
      <c r="N225" s="10">
        <f>IF($D225=0,0,$D225*
IFERROR(INDEX(N$337:N$373,MATCH($F225,$B$337:$B$373,0))/INDEX($D$337:$D$373,MATCH($F225,$B$337:$B$373,0)),
INDEX('Input-Func_Class'!K$9:K$21,MATCH($F225,'Input-Func_Class'!$B$9:$B$21,0)))
)</f>
        <v>0</v>
      </c>
      <c r="O225" s="10">
        <f>IF($D225=0,0,$D225*
IFERROR(INDEX(O$337:O$373,MATCH($F225,$B$337:$B$373,0))/INDEX($D$337:$D$373,MATCH($F225,$B$337:$B$373,0)),
INDEX('Input-Func_Class'!L$9:L$21,MATCH($F225,'Input-Func_Class'!$B$9:$B$21,0)))
)</f>
        <v>0</v>
      </c>
      <c r="P225" s="10">
        <f>IF($D225=0,0,$D225*
IFERROR(INDEX(P$337:P$373,MATCH($F225,$B$337:$B$373,0))/INDEX($D$337:$D$373,MATCH($F225,$B$337:$B$373,0)),
INDEX('Input-Func_Class'!M$9:M$21,MATCH($F225,'Input-Func_Class'!$B$9:$B$21,0)))
)</f>
        <v>0</v>
      </c>
      <c r="Q225" s="10">
        <f>IF($D225=0,0,$D225*
IFERROR(INDEX(Q$337:Q$373,MATCH($F225,$B$337:$B$373,0))/INDEX($D$337:$D$373,MATCH($F225,$B$337:$B$373,0)),
INDEX('Input-Func_Class'!N$9:N$21,MATCH($F225,'Input-Func_Class'!$B$9:$B$21,0)))
)</f>
        <v>0</v>
      </c>
      <c r="R225" s="10">
        <f>IF($D225=0,0,$D225*
IFERROR(INDEX(R$337:R$373,MATCH($F225,$B$337:$B$373,0))/INDEX($D$337:$D$373,MATCH($F225,$B$337:$B$373,0)),
INDEX('Input-Func_Class'!O$9:O$21,MATCH($F225,'Input-Func_Class'!$B$9:$B$21,0)))
)</f>
        <v>0</v>
      </c>
    </row>
    <row r="226" spans="1:19" outlineLevel="1">
      <c r="A226" s="31">
        <f>IF(ISBLANK('Input-Accounts'!A226),"",'Input-Accounts'!A226)</f>
        <v>199</v>
      </c>
      <c r="B226" s="53" t="str">
        <f>IF(ISBLANK('Input-Accounts'!B226),"",'Input-Accounts'!B226)</f>
        <v>Office supplies and expenses</v>
      </c>
      <c r="C226" s="31">
        <f>IF(ISBLANK('Input-Accounts'!C226),"",'Input-Accounts'!C226)</f>
        <v>921</v>
      </c>
      <c r="D226" s="10">
        <f>'Input-Accounts'!$D226</f>
        <v>2050331.3106323685</v>
      </c>
      <c r="E226" s="10">
        <f t="shared" si="74"/>
        <v>0</v>
      </c>
      <c r="F226" s="3" t="str">
        <f>IF(D226=0,"-",IF('Input-Accounts'!$E226&lt;&gt;0,'Input-Accounts'!$E226,'Input-Accounts'!$F226))</f>
        <v>INT_OM_Exc_A&amp;G,Gas,Uncoll</v>
      </c>
      <c r="G226" s="10">
        <f>IF($D226=0,0,$D226*
IFERROR(INDEX(G$337:G$373,MATCH($F226,$B$337:$B$373,0))/INDEX($D$337:$D$373,MATCH($F226,$B$337:$B$373,0)),
INDEX('Input-Func_Class'!D$9:D$21,MATCH($F226,'Input-Func_Class'!$B$9:$B$21,0)))
)</f>
        <v>918341.61694992718</v>
      </c>
      <c r="H226" s="10">
        <f>IF($D226=0,0,$D226*
IFERROR(INDEX(H$337:H$373,MATCH($F226,$B$337:$B$373,0))/INDEX($D$337:$D$373,MATCH($F226,$B$337:$B$373,0)),
INDEX('Input-Func_Class'!E$9:E$21,MATCH($F226,'Input-Func_Class'!$B$9:$B$21,0)))
)</f>
        <v>835599.38769604126</v>
      </c>
      <c r="I226" s="10">
        <f>IF($D226=0,0,$D226*
IFERROR(INDEX(I$337:I$373,MATCH($F226,$B$337:$B$373,0))/INDEX($D$337:$D$373,MATCH($F226,$B$337:$B$373,0)),
INDEX('Input-Func_Class'!F$9:F$21,MATCH($F226,'Input-Func_Class'!$B$9:$B$21,0)))
)</f>
        <v>296390.30598640046</v>
      </c>
      <c r="J226" s="10">
        <f>IF($D226=0,0,$D226*
IFERROR(INDEX(J$337:J$373,MATCH($F226,$B$337:$B$373,0))/INDEX($D$337:$D$373,MATCH($F226,$B$337:$B$373,0)),
INDEX('Input-Func_Class'!G$9:G$21,MATCH($F226,'Input-Func_Class'!$B$9:$B$21,0)))
)</f>
        <v>0</v>
      </c>
      <c r="K226" s="10">
        <f>IF($D226=0,0,$D226*
IFERROR(INDEX(K$337:K$373,MATCH($F226,$B$337:$B$373,0))/INDEX($D$337:$D$373,MATCH($F226,$B$337:$B$373,0)),
INDEX('Input-Func_Class'!H$9:H$21,MATCH($F226,'Input-Func_Class'!$B$9:$B$21,0)))
)</f>
        <v>0</v>
      </c>
      <c r="L226" s="10">
        <f>IF($D226=0,0,$D226*
IFERROR(INDEX(L$337:L$373,MATCH($F226,$B$337:$B$373,0))/INDEX($D$337:$D$373,MATCH($F226,$B$337:$B$373,0)),
INDEX('Input-Func_Class'!I$9:I$21,MATCH($F226,'Input-Func_Class'!$B$9:$B$21,0)))
)</f>
        <v>0</v>
      </c>
      <c r="M226" s="10">
        <f>IF($D226=0,0,$D226*
IFERROR(INDEX(M$337:M$373,MATCH($F226,$B$337:$B$373,0))/INDEX($D$337:$D$373,MATCH($F226,$B$337:$B$373,0)),
INDEX('Input-Func_Class'!J$9:J$21,MATCH($F226,'Input-Func_Class'!$B$9:$B$21,0)))
)</f>
        <v>0</v>
      </c>
      <c r="N226" s="10">
        <f>IF($D226=0,0,$D226*
IFERROR(INDEX(N$337:N$373,MATCH($F226,$B$337:$B$373,0))/INDEX($D$337:$D$373,MATCH($F226,$B$337:$B$373,0)),
INDEX('Input-Func_Class'!K$9:K$21,MATCH($F226,'Input-Func_Class'!$B$9:$B$21,0)))
)</f>
        <v>0</v>
      </c>
      <c r="O226" s="10">
        <f>IF($D226=0,0,$D226*
IFERROR(INDEX(O$337:O$373,MATCH($F226,$B$337:$B$373,0))/INDEX($D$337:$D$373,MATCH($F226,$B$337:$B$373,0)),
INDEX('Input-Func_Class'!L$9:L$21,MATCH($F226,'Input-Func_Class'!$B$9:$B$21,0)))
)</f>
        <v>0</v>
      </c>
      <c r="P226" s="10">
        <f>IF($D226=0,0,$D226*
IFERROR(INDEX(P$337:P$373,MATCH($F226,$B$337:$B$373,0))/INDEX($D$337:$D$373,MATCH($F226,$B$337:$B$373,0)),
INDEX('Input-Func_Class'!M$9:M$21,MATCH($F226,'Input-Func_Class'!$B$9:$B$21,0)))
)</f>
        <v>0</v>
      </c>
      <c r="Q226" s="10">
        <f>IF($D226=0,0,$D226*
IFERROR(INDEX(Q$337:Q$373,MATCH($F226,$B$337:$B$373,0))/INDEX($D$337:$D$373,MATCH($F226,$B$337:$B$373,0)),
INDEX('Input-Func_Class'!N$9:N$21,MATCH($F226,'Input-Func_Class'!$B$9:$B$21,0)))
)</f>
        <v>0</v>
      </c>
      <c r="R226" s="10">
        <f>IF($D226=0,0,$D226*
IFERROR(INDEX(R$337:R$373,MATCH($F226,$B$337:$B$373,0))/INDEX($D$337:$D$373,MATCH($F226,$B$337:$B$373,0)),
INDEX('Input-Func_Class'!O$9:O$21,MATCH($F226,'Input-Func_Class'!$B$9:$B$21,0)))
)</f>
        <v>0</v>
      </c>
    </row>
    <row r="227" spans="1:19" outlineLevel="1">
      <c r="A227" s="31">
        <f>IF(ISBLANK('Input-Accounts'!A227),"",'Input-Accounts'!A227)</f>
        <v>200</v>
      </c>
      <c r="B227" s="53" t="str">
        <f>IF(ISBLANK('Input-Accounts'!B227),"",'Input-Accounts'!B227)</f>
        <v>Outside services employed</v>
      </c>
      <c r="C227" s="31">
        <f>IF(ISBLANK('Input-Accounts'!C227),"",'Input-Accounts'!C227)</f>
        <v>923</v>
      </c>
      <c r="D227" s="10">
        <f>'Input-Accounts'!$D227</f>
        <v>6570152.2354357447</v>
      </c>
      <c r="E227" s="10">
        <f t="shared" si="74"/>
        <v>0</v>
      </c>
      <c r="F227" s="3" t="str">
        <f>IF(D227=0,"-",IF('Input-Accounts'!$E227&lt;&gt;0,'Input-Accounts'!$E227,'Input-Accounts'!$F227))</f>
        <v>INT_OM_Exc_A&amp;G,Gas,Uncoll</v>
      </c>
      <c r="G227" s="10">
        <f>IF($D227=0,0,$D227*
IFERROR(INDEX(G$337:G$373,MATCH($F227,$B$337:$B$373,0))/INDEX($D$337:$D$373,MATCH($F227,$B$337:$B$373,0)),
INDEX('Input-Func_Class'!D$9:D$21,MATCH($F227,'Input-Func_Class'!$B$9:$B$21,0)))
)</f>
        <v>2942765.4917079369</v>
      </c>
      <c r="H227" s="10">
        <f>IF($D227=0,0,$D227*
IFERROR(INDEX(H$337:H$373,MATCH($F227,$B$337:$B$373,0))/INDEX($D$337:$D$373,MATCH($F227,$B$337:$B$373,0)),
INDEX('Input-Func_Class'!E$9:E$21,MATCH($F227,'Input-Func_Class'!$B$9:$B$21,0)))
)</f>
        <v>2677623.4438455901</v>
      </c>
      <c r="I227" s="10">
        <f>IF($D227=0,0,$D227*
IFERROR(INDEX(I$337:I$373,MATCH($F227,$B$337:$B$373,0))/INDEX($D$337:$D$373,MATCH($F227,$B$337:$B$373,0)),
INDEX('Input-Func_Class'!F$9:F$21,MATCH($F227,'Input-Func_Class'!$B$9:$B$21,0)))
)</f>
        <v>949763.29988221894</v>
      </c>
      <c r="J227" s="10">
        <f>IF($D227=0,0,$D227*
IFERROR(INDEX(J$337:J$373,MATCH($F227,$B$337:$B$373,0))/INDEX($D$337:$D$373,MATCH($F227,$B$337:$B$373,0)),
INDEX('Input-Func_Class'!G$9:G$21,MATCH($F227,'Input-Func_Class'!$B$9:$B$21,0)))
)</f>
        <v>0</v>
      </c>
      <c r="K227" s="10">
        <f>IF($D227=0,0,$D227*
IFERROR(INDEX(K$337:K$373,MATCH($F227,$B$337:$B$373,0))/INDEX($D$337:$D$373,MATCH($F227,$B$337:$B$373,0)),
INDEX('Input-Func_Class'!H$9:H$21,MATCH($F227,'Input-Func_Class'!$B$9:$B$21,0)))
)</f>
        <v>0</v>
      </c>
      <c r="L227" s="10">
        <f>IF($D227=0,0,$D227*
IFERROR(INDEX(L$337:L$373,MATCH($F227,$B$337:$B$373,0))/INDEX($D$337:$D$373,MATCH($F227,$B$337:$B$373,0)),
INDEX('Input-Func_Class'!I$9:I$21,MATCH($F227,'Input-Func_Class'!$B$9:$B$21,0)))
)</f>
        <v>0</v>
      </c>
      <c r="M227" s="10">
        <f>IF($D227=0,0,$D227*
IFERROR(INDEX(M$337:M$373,MATCH($F227,$B$337:$B$373,0))/INDEX($D$337:$D$373,MATCH($F227,$B$337:$B$373,0)),
INDEX('Input-Func_Class'!J$9:J$21,MATCH($F227,'Input-Func_Class'!$B$9:$B$21,0)))
)</f>
        <v>0</v>
      </c>
      <c r="N227" s="10">
        <f>IF($D227=0,0,$D227*
IFERROR(INDEX(N$337:N$373,MATCH($F227,$B$337:$B$373,0))/INDEX($D$337:$D$373,MATCH($F227,$B$337:$B$373,0)),
INDEX('Input-Func_Class'!K$9:K$21,MATCH($F227,'Input-Func_Class'!$B$9:$B$21,0)))
)</f>
        <v>0</v>
      </c>
      <c r="O227" s="10">
        <f>IF($D227=0,0,$D227*
IFERROR(INDEX(O$337:O$373,MATCH($F227,$B$337:$B$373,0))/INDEX($D$337:$D$373,MATCH($F227,$B$337:$B$373,0)),
INDEX('Input-Func_Class'!L$9:L$21,MATCH($F227,'Input-Func_Class'!$B$9:$B$21,0)))
)</f>
        <v>0</v>
      </c>
      <c r="P227" s="10">
        <f>IF($D227=0,0,$D227*
IFERROR(INDEX(P$337:P$373,MATCH($F227,$B$337:$B$373,0))/INDEX($D$337:$D$373,MATCH($F227,$B$337:$B$373,0)),
INDEX('Input-Func_Class'!M$9:M$21,MATCH($F227,'Input-Func_Class'!$B$9:$B$21,0)))
)</f>
        <v>0</v>
      </c>
      <c r="Q227" s="10">
        <f>IF($D227=0,0,$D227*
IFERROR(INDEX(Q$337:Q$373,MATCH($F227,$B$337:$B$373,0))/INDEX($D$337:$D$373,MATCH($F227,$B$337:$B$373,0)),
INDEX('Input-Func_Class'!N$9:N$21,MATCH($F227,'Input-Func_Class'!$B$9:$B$21,0)))
)</f>
        <v>0</v>
      </c>
      <c r="R227" s="10">
        <f>IF($D227=0,0,$D227*
IFERROR(INDEX(R$337:R$373,MATCH($F227,$B$337:$B$373,0))/INDEX($D$337:$D$373,MATCH($F227,$B$337:$B$373,0)),
INDEX('Input-Func_Class'!O$9:O$21,MATCH($F227,'Input-Func_Class'!$B$9:$B$21,0)))
)</f>
        <v>0</v>
      </c>
    </row>
    <row r="228" spans="1:19" outlineLevel="1">
      <c r="A228" s="31">
        <f>IF(ISBLANK('Input-Accounts'!A228),"",'Input-Accounts'!A228)</f>
        <v>201</v>
      </c>
      <c r="B228" s="53" t="str">
        <f>IF(ISBLANK('Input-Accounts'!B228),"",'Input-Accounts'!B228)</f>
        <v>Property insurance</v>
      </c>
      <c r="C228" s="31">
        <f>IF(ISBLANK('Input-Accounts'!C228),"",'Input-Accounts'!C228)</f>
        <v>924</v>
      </c>
      <c r="D228" s="10">
        <f>'Input-Accounts'!$D228</f>
        <v>69856</v>
      </c>
      <c r="E228" s="10">
        <f t="shared" si="74"/>
        <v>0</v>
      </c>
      <c r="F228" s="3" t="str">
        <f>IF(D228=0,"-",IF('Input-Accounts'!$E228&lt;&gt;0,'Input-Accounts'!$E228,'Input-Accounts'!$F228))</f>
        <v>INT_OM_Exc_A&amp;G,Gas,Uncoll</v>
      </c>
      <c r="G228" s="10">
        <f>IF($D228=0,0,$D228*
IFERROR(INDEX(G$337:G$373,MATCH($F228,$B$337:$B$373,0))/INDEX($D$337:$D$373,MATCH($F228,$B$337:$B$373,0)),
INDEX('Input-Func_Class'!D$9:D$21,MATCH($F228,'Input-Func_Class'!$B$9:$B$21,0)))
)</f>
        <v>31288.441853754983</v>
      </c>
      <c r="H228" s="10">
        <f>IF($D228=0,0,$D228*
IFERROR(INDEX(H$337:H$373,MATCH($F228,$B$337:$B$373,0))/INDEX($D$337:$D$373,MATCH($F228,$B$337:$B$373,0)),
INDEX('Input-Func_Class'!E$9:E$21,MATCH($F228,'Input-Func_Class'!$B$9:$B$21,0)))
)</f>
        <v>28469.365182201469</v>
      </c>
      <c r="I228" s="10">
        <f>IF($D228=0,0,$D228*
IFERROR(INDEX(I$337:I$373,MATCH($F228,$B$337:$B$373,0))/INDEX($D$337:$D$373,MATCH($F228,$B$337:$B$373,0)),
INDEX('Input-Func_Class'!F$9:F$21,MATCH($F228,'Input-Func_Class'!$B$9:$B$21,0)))
)</f>
        <v>10098.192964043557</v>
      </c>
      <c r="J228" s="10">
        <f>IF($D228=0,0,$D228*
IFERROR(INDEX(J$337:J$373,MATCH($F228,$B$337:$B$373,0))/INDEX($D$337:$D$373,MATCH($F228,$B$337:$B$373,0)),
INDEX('Input-Func_Class'!G$9:G$21,MATCH($F228,'Input-Func_Class'!$B$9:$B$21,0)))
)</f>
        <v>0</v>
      </c>
      <c r="K228" s="10">
        <f>IF($D228=0,0,$D228*
IFERROR(INDEX(K$337:K$373,MATCH($F228,$B$337:$B$373,0))/INDEX($D$337:$D$373,MATCH($F228,$B$337:$B$373,0)),
INDEX('Input-Func_Class'!H$9:H$21,MATCH($F228,'Input-Func_Class'!$B$9:$B$21,0)))
)</f>
        <v>0</v>
      </c>
      <c r="L228" s="10">
        <f>IF($D228=0,0,$D228*
IFERROR(INDEX(L$337:L$373,MATCH($F228,$B$337:$B$373,0))/INDEX($D$337:$D$373,MATCH($F228,$B$337:$B$373,0)),
INDEX('Input-Func_Class'!I$9:I$21,MATCH($F228,'Input-Func_Class'!$B$9:$B$21,0)))
)</f>
        <v>0</v>
      </c>
      <c r="M228" s="10">
        <f>IF($D228=0,0,$D228*
IFERROR(INDEX(M$337:M$373,MATCH($F228,$B$337:$B$373,0))/INDEX($D$337:$D$373,MATCH($F228,$B$337:$B$373,0)),
INDEX('Input-Func_Class'!J$9:J$21,MATCH($F228,'Input-Func_Class'!$B$9:$B$21,0)))
)</f>
        <v>0</v>
      </c>
      <c r="N228" s="10">
        <f>IF($D228=0,0,$D228*
IFERROR(INDEX(N$337:N$373,MATCH($F228,$B$337:$B$373,0))/INDEX($D$337:$D$373,MATCH($F228,$B$337:$B$373,0)),
INDEX('Input-Func_Class'!K$9:K$21,MATCH($F228,'Input-Func_Class'!$B$9:$B$21,0)))
)</f>
        <v>0</v>
      </c>
      <c r="O228" s="10">
        <f>IF($D228=0,0,$D228*
IFERROR(INDEX(O$337:O$373,MATCH($F228,$B$337:$B$373,0))/INDEX($D$337:$D$373,MATCH($F228,$B$337:$B$373,0)),
INDEX('Input-Func_Class'!L$9:L$21,MATCH($F228,'Input-Func_Class'!$B$9:$B$21,0)))
)</f>
        <v>0</v>
      </c>
      <c r="P228" s="10">
        <f>IF($D228=0,0,$D228*
IFERROR(INDEX(P$337:P$373,MATCH($F228,$B$337:$B$373,0))/INDEX($D$337:$D$373,MATCH($F228,$B$337:$B$373,0)),
INDEX('Input-Func_Class'!M$9:M$21,MATCH($F228,'Input-Func_Class'!$B$9:$B$21,0)))
)</f>
        <v>0</v>
      </c>
      <c r="Q228" s="10">
        <f>IF($D228=0,0,$D228*
IFERROR(INDEX(Q$337:Q$373,MATCH($F228,$B$337:$B$373,0))/INDEX($D$337:$D$373,MATCH($F228,$B$337:$B$373,0)),
INDEX('Input-Func_Class'!N$9:N$21,MATCH($F228,'Input-Func_Class'!$B$9:$B$21,0)))
)</f>
        <v>0</v>
      </c>
      <c r="R228" s="10">
        <f>IF($D228=0,0,$D228*
IFERROR(INDEX(R$337:R$373,MATCH($F228,$B$337:$B$373,0))/INDEX($D$337:$D$373,MATCH($F228,$B$337:$B$373,0)),
INDEX('Input-Func_Class'!O$9:O$21,MATCH($F228,'Input-Func_Class'!$B$9:$B$21,0)))
)</f>
        <v>0</v>
      </c>
    </row>
    <row r="229" spans="1:19" outlineLevel="1">
      <c r="A229" s="31">
        <f>IF(ISBLANK('Input-Accounts'!A229),"",'Input-Accounts'!A229)</f>
        <v>202</v>
      </c>
      <c r="B229" s="53" t="str">
        <f>IF(ISBLANK('Input-Accounts'!B229),"",'Input-Accounts'!B229)</f>
        <v>Injuries and damages</v>
      </c>
      <c r="C229" s="31">
        <f>IF(ISBLANK('Input-Accounts'!C229),"",'Input-Accounts'!C229)</f>
        <v>925</v>
      </c>
      <c r="D229" s="10">
        <f>'Input-Accounts'!$D229</f>
        <v>1512854.6805191082</v>
      </c>
      <c r="E229" s="10">
        <f t="shared" si="74"/>
        <v>0</v>
      </c>
      <c r="F229" s="3" t="str">
        <f>IF(D229=0,"-",IF('Input-Accounts'!$E229&lt;&gt;0,'Input-Accounts'!$E229,'Input-Accounts'!$F229))</f>
        <v>INT_LABOR</v>
      </c>
      <c r="G229" s="10">
        <f>IF($D229=0,0,$D229*
IFERROR(INDEX(G$337:G$373,MATCH($F229,$B$337:$B$373,0))/INDEX($D$337:$D$373,MATCH($F229,$B$337:$B$373,0)),
INDEX('Input-Func_Class'!D$9:D$21,MATCH($F229,'Input-Func_Class'!$B$9:$B$21,0)))
)</f>
        <v>538345.85013252916</v>
      </c>
      <c r="H229" s="10">
        <f>IF($D229=0,0,$D229*
IFERROR(INDEX(H$337:H$373,MATCH($F229,$B$337:$B$373,0))/INDEX($D$337:$D$373,MATCH($F229,$B$337:$B$373,0)),
INDEX('Input-Func_Class'!E$9:E$21,MATCH($F229,'Input-Func_Class'!$B$9:$B$21,0)))
)</f>
        <v>721160.73387032689</v>
      </c>
      <c r="I229" s="10">
        <f>IF($D229=0,0,$D229*
IFERROR(INDEX(I$337:I$373,MATCH($F229,$B$337:$B$373,0))/INDEX($D$337:$D$373,MATCH($F229,$B$337:$B$373,0)),
INDEX('Input-Func_Class'!F$9:F$21,MATCH($F229,'Input-Func_Class'!$B$9:$B$21,0)))
)</f>
        <v>253348.09651625238</v>
      </c>
      <c r="J229" s="10">
        <f>IF($D229=0,0,$D229*
IFERROR(INDEX(J$337:J$373,MATCH($F229,$B$337:$B$373,0))/INDEX($D$337:$D$373,MATCH($F229,$B$337:$B$373,0)),
INDEX('Input-Func_Class'!G$9:G$21,MATCH($F229,'Input-Func_Class'!$B$9:$B$21,0)))
)</f>
        <v>0</v>
      </c>
      <c r="K229" s="10">
        <f>IF($D229=0,0,$D229*
IFERROR(INDEX(K$337:K$373,MATCH($F229,$B$337:$B$373,0))/INDEX($D$337:$D$373,MATCH($F229,$B$337:$B$373,0)),
INDEX('Input-Func_Class'!H$9:H$21,MATCH($F229,'Input-Func_Class'!$B$9:$B$21,0)))
)</f>
        <v>0</v>
      </c>
      <c r="L229" s="10">
        <f>IF($D229=0,0,$D229*
IFERROR(INDEX(L$337:L$373,MATCH($F229,$B$337:$B$373,0))/INDEX($D$337:$D$373,MATCH($F229,$B$337:$B$373,0)),
INDEX('Input-Func_Class'!I$9:I$21,MATCH($F229,'Input-Func_Class'!$B$9:$B$21,0)))
)</f>
        <v>0</v>
      </c>
      <c r="M229" s="10">
        <f>IF($D229=0,0,$D229*
IFERROR(INDEX(M$337:M$373,MATCH($F229,$B$337:$B$373,0))/INDEX($D$337:$D$373,MATCH($F229,$B$337:$B$373,0)),
INDEX('Input-Func_Class'!J$9:J$21,MATCH($F229,'Input-Func_Class'!$B$9:$B$21,0)))
)</f>
        <v>0</v>
      </c>
      <c r="N229" s="10">
        <f>IF($D229=0,0,$D229*
IFERROR(INDEX(N$337:N$373,MATCH($F229,$B$337:$B$373,0))/INDEX($D$337:$D$373,MATCH($F229,$B$337:$B$373,0)),
INDEX('Input-Func_Class'!K$9:K$21,MATCH($F229,'Input-Func_Class'!$B$9:$B$21,0)))
)</f>
        <v>0</v>
      </c>
      <c r="O229" s="10">
        <f>IF($D229=0,0,$D229*
IFERROR(INDEX(O$337:O$373,MATCH($F229,$B$337:$B$373,0))/INDEX($D$337:$D$373,MATCH($F229,$B$337:$B$373,0)),
INDEX('Input-Func_Class'!L$9:L$21,MATCH($F229,'Input-Func_Class'!$B$9:$B$21,0)))
)</f>
        <v>0</v>
      </c>
      <c r="P229" s="10">
        <f>IF($D229=0,0,$D229*
IFERROR(INDEX(P$337:P$373,MATCH($F229,$B$337:$B$373,0))/INDEX($D$337:$D$373,MATCH($F229,$B$337:$B$373,0)),
INDEX('Input-Func_Class'!M$9:M$21,MATCH($F229,'Input-Func_Class'!$B$9:$B$21,0)))
)</f>
        <v>0</v>
      </c>
      <c r="Q229" s="10">
        <f>IF($D229=0,0,$D229*
IFERROR(INDEX(Q$337:Q$373,MATCH($F229,$B$337:$B$373,0))/INDEX($D$337:$D$373,MATCH($F229,$B$337:$B$373,0)),
INDEX('Input-Func_Class'!N$9:N$21,MATCH($F229,'Input-Func_Class'!$B$9:$B$21,0)))
)</f>
        <v>0</v>
      </c>
      <c r="R229" s="10">
        <f>IF($D229=0,0,$D229*
IFERROR(INDEX(R$337:R$373,MATCH($F229,$B$337:$B$373,0))/INDEX($D$337:$D$373,MATCH($F229,$B$337:$B$373,0)),
INDEX('Input-Func_Class'!O$9:O$21,MATCH($F229,'Input-Func_Class'!$B$9:$B$21,0)))
)</f>
        <v>0</v>
      </c>
    </row>
    <row r="230" spans="1:19" outlineLevel="1">
      <c r="A230" s="31">
        <f>IF(ISBLANK('Input-Accounts'!A230),"",'Input-Accounts'!A230)</f>
        <v>203</v>
      </c>
      <c r="B230" s="53" t="str">
        <f>IF(ISBLANK('Input-Accounts'!B230),"",'Input-Accounts'!B230)</f>
        <v>Employee pensions and benefits</v>
      </c>
      <c r="C230" s="31">
        <f>IF(ISBLANK('Input-Accounts'!C230),"",'Input-Accounts'!C230)</f>
        <v>926</v>
      </c>
      <c r="D230" s="10">
        <f>'Input-Accounts'!$D230</f>
        <v>5278631.6210761955</v>
      </c>
      <c r="E230" s="10">
        <f t="shared" si="74"/>
        <v>0</v>
      </c>
      <c r="F230" s="3" t="str">
        <f>IF(D230=0,"-",IF('Input-Accounts'!$E230&lt;&gt;0,'Input-Accounts'!$E230,'Input-Accounts'!$F230))</f>
        <v>INT_LABOR</v>
      </c>
      <c r="G230" s="10">
        <f>IF($D230=0,0,$D230*
IFERROR(INDEX(G$337:G$373,MATCH($F230,$B$337:$B$373,0))/INDEX($D$337:$D$373,MATCH($F230,$B$337:$B$373,0)),
INDEX('Input-Func_Class'!D$9:D$21,MATCH($F230,'Input-Func_Class'!$B$9:$B$21,0)))
)</f>
        <v>1878388.892322181</v>
      </c>
      <c r="H230" s="10">
        <f>IF($D230=0,0,$D230*
IFERROR(INDEX(H$337:H$373,MATCH($F230,$B$337:$B$373,0))/INDEX($D$337:$D$373,MATCH($F230,$B$337:$B$373,0)),
INDEX('Input-Func_Class'!E$9:E$21,MATCH($F230,'Input-Func_Class'!$B$9:$B$21,0)))
)</f>
        <v>2516264.055434729</v>
      </c>
      <c r="I230" s="10">
        <f>IF($D230=0,0,$D230*
IFERROR(INDEX(I$337:I$373,MATCH($F230,$B$337:$B$373,0))/INDEX($D$337:$D$373,MATCH($F230,$B$337:$B$373,0)),
INDEX('Input-Func_Class'!F$9:F$21,MATCH($F230,'Input-Func_Class'!$B$9:$B$21,0)))
)</f>
        <v>883978.67331928608</v>
      </c>
      <c r="J230" s="10">
        <f>IF($D230=0,0,$D230*
IFERROR(INDEX(J$337:J$373,MATCH($F230,$B$337:$B$373,0))/INDEX($D$337:$D$373,MATCH($F230,$B$337:$B$373,0)),
INDEX('Input-Func_Class'!G$9:G$21,MATCH($F230,'Input-Func_Class'!$B$9:$B$21,0)))
)</f>
        <v>0</v>
      </c>
      <c r="K230" s="10">
        <f>IF($D230=0,0,$D230*
IFERROR(INDEX(K$337:K$373,MATCH($F230,$B$337:$B$373,0))/INDEX($D$337:$D$373,MATCH($F230,$B$337:$B$373,0)),
INDEX('Input-Func_Class'!H$9:H$21,MATCH($F230,'Input-Func_Class'!$B$9:$B$21,0)))
)</f>
        <v>0</v>
      </c>
      <c r="L230" s="10">
        <f>IF($D230=0,0,$D230*
IFERROR(INDEX(L$337:L$373,MATCH($F230,$B$337:$B$373,0))/INDEX($D$337:$D$373,MATCH($F230,$B$337:$B$373,0)),
INDEX('Input-Func_Class'!I$9:I$21,MATCH($F230,'Input-Func_Class'!$B$9:$B$21,0)))
)</f>
        <v>0</v>
      </c>
      <c r="M230" s="10">
        <f>IF($D230=0,0,$D230*
IFERROR(INDEX(M$337:M$373,MATCH($F230,$B$337:$B$373,0))/INDEX($D$337:$D$373,MATCH($F230,$B$337:$B$373,0)),
INDEX('Input-Func_Class'!J$9:J$21,MATCH($F230,'Input-Func_Class'!$B$9:$B$21,0)))
)</f>
        <v>0</v>
      </c>
      <c r="N230" s="10">
        <f>IF($D230=0,0,$D230*
IFERROR(INDEX(N$337:N$373,MATCH($F230,$B$337:$B$373,0))/INDEX($D$337:$D$373,MATCH($F230,$B$337:$B$373,0)),
INDEX('Input-Func_Class'!K$9:K$21,MATCH($F230,'Input-Func_Class'!$B$9:$B$21,0)))
)</f>
        <v>0</v>
      </c>
      <c r="O230" s="10">
        <f>IF($D230=0,0,$D230*
IFERROR(INDEX(O$337:O$373,MATCH($F230,$B$337:$B$373,0))/INDEX($D$337:$D$373,MATCH($F230,$B$337:$B$373,0)),
INDEX('Input-Func_Class'!L$9:L$21,MATCH($F230,'Input-Func_Class'!$B$9:$B$21,0)))
)</f>
        <v>0</v>
      </c>
      <c r="P230" s="10">
        <f>IF($D230=0,0,$D230*
IFERROR(INDEX(P$337:P$373,MATCH($F230,$B$337:$B$373,0))/INDEX($D$337:$D$373,MATCH($F230,$B$337:$B$373,0)),
INDEX('Input-Func_Class'!M$9:M$21,MATCH($F230,'Input-Func_Class'!$B$9:$B$21,0)))
)</f>
        <v>0</v>
      </c>
      <c r="Q230" s="10">
        <f>IF($D230=0,0,$D230*
IFERROR(INDEX(Q$337:Q$373,MATCH($F230,$B$337:$B$373,0))/INDEX($D$337:$D$373,MATCH($F230,$B$337:$B$373,0)),
INDEX('Input-Func_Class'!N$9:N$21,MATCH($F230,'Input-Func_Class'!$B$9:$B$21,0)))
)</f>
        <v>0</v>
      </c>
      <c r="R230" s="10">
        <f>IF($D230=0,0,$D230*
IFERROR(INDEX(R$337:R$373,MATCH($F230,$B$337:$B$373,0))/INDEX($D$337:$D$373,MATCH($F230,$B$337:$B$373,0)),
INDEX('Input-Func_Class'!O$9:O$21,MATCH($F230,'Input-Func_Class'!$B$9:$B$21,0)))
)</f>
        <v>0</v>
      </c>
    </row>
    <row r="231" spans="1:19" outlineLevel="1">
      <c r="A231" s="31">
        <f>IF(ISBLANK('Input-Accounts'!A231),"",'Input-Accounts'!A231)</f>
        <v>204</v>
      </c>
      <c r="B231" s="53" t="str">
        <f>IF(ISBLANK('Input-Accounts'!B231),"",'Input-Accounts'!B231)</f>
        <v>Regulatory commission expenses</v>
      </c>
      <c r="C231" s="31">
        <f>IF(ISBLANK('Input-Accounts'!C231),"",'Input-Accounts'!C231)</f>
        <v>928</v>
      </c>
      <c r="D231" s="10">
        <f>'Input-Accounts'!$D231</f>
        <v>1399794.51</v>
      </c>
      <c r="E231" s="10">
        <f t="shared" si="74"/>
        <v>0</v>
      </c>
      <c r="F231" s="3" t="str">
        <f>IF(D231=0,"-",IF('Input-Accounts'!$E231&lt;&gt;0,'Input-Accounts'!$E231,'Input-Accounts'!$F231))</f>
        <v>INT_OM_Exc_A&amp;G,Gas,Uncoll</v>
      </c>
      <c r="G231" s="10">
        <f>IF($D231=0,0,$D231*
IFERROR(INDEX(G$337:G$373,MATCH($F231,$B$337:$B$373,0))/INDEX($D$337:$D$373,MATCH($F231,$B$337:$B$373,0)),
INDEX('Input-Func_Class'!D$9:D$21,MATCH($F231,'Input-Func_Class'!$B$9:$B$21,0)))
)</f>
        <v>626966.74778602342</v>
      </c>
      <c r="H231" s="10">
        <f>IF($D231=0,0,$D231*
IFERROR(INDEX(H$337:H$373,MATCH($F231,$B$337:$B$373,0))/INDEX($D$337:$D$373,MATCH($F231,$B$337:$B$373,0)),
INDEX('Input-Func_Class'!E$9:E$21,MATCH($F231,'Input-Func_Class'!$B$9:$B$21,0)))
)</f>
        <v>570477.28305701388</v>
      </c>
      <c r="I231" s="10">
        <f>IF($D231=0,0,$D231*
IFERROR(INDEX(I$337:I$373,MATCH($F231,$B$337:$B$373,0))/INDEX($D$337:$D$373,MATCH($F231,$B$337:$B$373,0)),
INDEX('Input-Func_Class'!F$9:F$21,MATCH($F231,'Input-Func_Class'!$B$9:$B$21,0)))
)</f>
        <v>202350.47915696289</v>
      </c>
      <c r="J231" s="10">
        <f>IF($D231=0,0,$D231*
IFERROR(INDEX(J$337:J$373,MATCH($F231,$B$337:$B$373,0))/INDEX($D$337:$D$373,MATCH($F231,$B$337:$B$373,0)),
INDEX('Input-Func_Class'!G$9:G$21,MATCH($F231,'Input-Func_Class'!$B$9:$B$21,0)))
)</f>
        <v>0</v>
      </c>
      <c r="K231" s="10">
        <f>IF($D231=0,0,$D231*
IFERROR(INDEX(K$337:K$373,MATCH($F231,$B$337:$B$373,0))/INDEX($D$337:$D$373,MATCH($F231,$B$337:$B$373,0)),
INDEX('Input-Func_Class'!H$9:H$21,MATCH($F231,'Input-Func_Class'!$B$9:$B$21,0)))
)</f>
        <v>0</v>
      </c>
      <c r="L231" s="10">
        <f>IF($D231=0,0,$D231*
IFERROR(INDEX(L$337:L$373,MATCH($F231,$B$337:$B$373,0))/INDEX($D$337:$D$373,MATCH($F231,$B$337:$B$373,0)),
INDEX('Input-Func_Class'!I$9:I$21,MATCH($F231,'Input-Func_Class'!$B$9:$B$21,0)))
)</f>
        <v>0</v>
      </c>
      <c r="M231" s="10">
        <f>IF($D231=0,0,$D231*
IFERROR(INDEX(M$337:M$373,MATCH($F231,$B$337:$B$373,0))/INDEX($D$337:$D$373,MATCH($F231,$B$337:$B$373,0)),
INDEX('Input-Func_Class'!J$9:J$21,MATCH($F231,'Input-Func_Class'!$B$9:$B$21,0)))
)</f>
        <v>0</v>
      </c>
      <c r="N231" s="10">
        <f>IF($D231=0,0,$D231*
IFERROR(INDEX(N$337:N$373,MATCH($F231,$B$337:$B$373,0))/INDEX($D$337:$D$373,MATCH($F231,$B$337:$B$373,0)),
INDEX('Input-Func_Class'!K$9:K$21,MATCH($F231,'Input-Func_Class'!$B$9:$B$21,0)))
)</f>
        <v>0</v>
      </c>
      <c r="O231" s="10">
        <f>IF($D231=0,0,$D231*
IFERROR(INDEX(O$337:O$373,MATCH($F231,$B$337:$B$373,0))/INDEX($D$337:$D$373,MATCH($F231,$B$337:$B$373,0)),
INDEX('Input-Func_Class'!L$9:L$21,MATCH($F231,'Input-Func_Class'!$B$9:$B$21,0)))
)</f>
        <v>0</v>
      </c>
      <c r="P231" s="10">
        <f>IF($D231=0,0,$D231*
IFERROR(INDEX(P$337:P$373,MATCH($F231,$B$337:$B$373,0))/INDEX($D$337:$D$373,MATCH($F231,$B$337:$B$373,0)),
INDEX('Input-Func_Class'!M$9:M$21,MATCH($F231,'Input-Func_Class'!$B$9:$B$21,0)))
)</f>
        <v>0</v>
      </c>
      <c r="Q231" s="10">
        <f>IF($D231=0,0,$D231*
IFERROR(INDEX(Q$337:Q$373,MATCH($F231,$B$337:$B$373,0))/INDEX($D$337:$D$373,MATCH($F231,$B$337:$B$373,0)),
INDEX('Input-Func_Class'!N$9:N$21,MATCH($F231,'Input-Func_Class'!$B$9:$B$21,0)))
)</f>
        <v>0</v>
      </c>
      <c r="R231" s="10">
        <f>IF($D231=0,0,$D231*
IFERROR(INDEX(R$337:R$373,MATCH($F231,$B$337:$B$373,0))/INDEX($D$337:$D$373,MATCH($F231,$B$337:$B$373,0)),
INDEX('Input-Func_Class'!O$9:O$21,MATCH($F231,'Input-Func_Class'!$B$9:$B$21,0)))
)</f>
        <v>0</v>
      </c>
    </row>
    <row r="232" spans="1:19" outlineLevel="1">
      <c r="A232" s="31">
        <f>IF(ISBLANK('Input-Accounts'!A232),"",'Input-Accounts'!A232)</f>
        <v>205</v>
      </c>
      <c r="B232" s="53" t="str">
        <f>IF(ISBLANK('Input-Accounts'!B232),"",'Input-Accounts'!B232)</f>
        <v>General advertising expenses</v>
      </c>
      <c r="C232" s="31">
        <f>IF(ISBLANK('Input-Accounts'!C232),"",'Input-Accounts'!C232)</f>
        <v>930.1</v>
      </c>
      <c r="D232" s="10">
        <f>'Input-Accounts'!$D232</f>
        <v>17672.016726958198</v>
      </c>
      <c r="E232" s="10">
        <f t="shared" si="74"/>
        <v>0</v>
      </c>
      <c r="F232" s="3" t="str">
        <f>IF(D232=0,"-",IF('Input-Accounts'!$E232&lt;&gt;0,'Input-Accounts'!$E232,'Input-Accounts'!$F232))</f>
        <v>INT_OM_Exc_A&amp;G,Gas,Uncoll</v>
      </c>
      <c r="G232" s="10">
        <f>IF($D232=0,0,$D232*
IFERROR(INDEX(G$337:G$373,MATCH($F232,$B$337:$B$373,0))/INDEX($D$337:$D$373,MATCH($F232,$B$337:$B$373,0)),
INDEX('Input-Func_Class'!D$9:D$21,MATCH($F232,'Input-Func_Class'!$B$9:$B$21,0)))
)</f>
        <v>7915.2809751491222</v>
      </c>
      <c r="H232" s="10">
        <f>IF($D232=0,0,$D232*
IFERROR(INDEX(H$337:H$373,MATCH($F232,$B$337:$B$373,0))/INDEX($D$337:$D$373,MATCH($F232,$B$337:$B$373,0)),
INDEX('Input-Func_Class'!E$9:E$21,MATCH($F232,'Input-Func_Class'!$B$9:$B$21,0)))
)</f>
        <v>7202.117179708911</v>
      </c>
      <c r="I232" s="10">
        <f>IF($D232=0,0,$D232*
IFERROR(INDEX(I$337:I$373,MATCH($F232,$B$337:$B$373,0))/INDEX($D$337:$D$373,MATCH($F232,$B$337:$B$373,0)),
INDEX('Input-Func_Class'!F$9:F$21,MATCH($F232,'Input-Func_Class'!$B$9:$B$21,0)))
)</f>
        <v>2554.618572100168</v>
      </c>
      <c r="J232" s="10">
        <f>IF($D232=0,0,$D232*
IFERROR(INDEX(J$337:J$373,MATCH($F232,$B$337:$B$373,0))/INDEX($D$337:$D$373,MATCH($F232,$B$337:$B$373,0)),
INDEX('Input-Func_Class'!G$9:G$21,MATCH($F232,'Input-Func_Class'!$B$9:$B$21,0)))
)</f>
        <v>0</v>
      </c>
      <c r="K232" s="10">
        <f>IF($D232=0,0,$D232*
IFERROR(INDEX(K$337:K$373,MATCH($F232,$B$337:$B$373,0))/INDEX($D$337:$D$373,MATCH($F232,$B$337:$B$373,0)),
INDEX('Input-Func_Class'!H$9:H$21,MATCH($F232,'Input-Func_Class'!$B$9:$B$21,0)))
)</f>
        <v>0</v>
      </c>
      <c r="L232" s="10">
        <f>IF($D232=0,0,$D232*
IFERROR(INDEX(L$337:L$373,MATCH($F232,$B$337:$B$373,0))/INDEX($D$337:$D$373,MATCH($F232,$B$337:$B$373,0)),
INDEX('Input-Func_Class'!I$9:I$21,MATCH($F232,'Input-Func_Class'!$B$9:$B$21,0)))
)</f>
        <v>0</v>
      </c>
      <c r="M232" s="10">
        <f>IF($D232=0,0,$D232*
IFERROR(INDEX(M$337:M$373,MATCH($F232,$B$337:$B$373,0))/INDEX($D$337:$D$373,MATCH($F232,$B$337:$B$373,0)),
INDEX('Input-Func_Class'!J$9:J$21,MATCH($F232,'Input-Func_Class'!$B$9:$B$21,0)))
)</f>
        <v>0</v>
      </c>
      <c r="N232" s="10">
        <f>IF($D232=0,0,$D232*
IFERROR(INDEX(N$337:N$373,MATCH($F232,$B$337:$B$373,0))/INDEX($D$337:$D$373,MATCH($F232,$B$337:$B$373,0)),
INDEX('Input-Func_Class'!K$9:K$21,MATCH($F232,'Input-Func_Class'!$B$9:$B$21,0)))
)</f>
        <v>0</v>
      </c>
      <c r="O232" s="10">
        <f>IF($D232=0,0,$D232*
IFERROR(INDEX(O$337:O$373,MATCH($F232,$B$337:$B$373,0))/INDEX($D$337:$D$373,MATCH($F232,$B$337:$B$373,0)),
INDEX('Input-Func_Class'!L$9:L$21,MATCH($F232,'Input-Func_Class'!$B$9:$B$21,0)))
)</f>
        <v>0</v>
      </c>
      <c r="P232" s="10">
        <f>IF($D232=0,0,$D232*
IFERROR(INDEX(P$337:P$373,MATCH($F232,$B$337:$B$373,0))/INDEX($D$337:$D$373,MATCH($F232,$B$337:$B$373,0)),
INDEX('Input-Func_Class'!M$9:M$21,MATCH($F232,'Input-Func_Class'!$B$9:$B$21,0)))
)</f>
        <v>0</v>
      </c>
      <c r="Q232" s="10">
        <f>IF($D232=0,0,$D232*
IFERROR(INDEX(Q$337:Q$373,MATCH($F232,$B$337:$B$373,0))/INDEX($D$337:$D$373,MATCH($F232,$B$337:$B$373,0)),
INDEX('Input-Func_Class'!N$9:N$21,MATCH($F232,'Input-Func_Class'!$B$9:$B$21,0)))
)</f>
        <v>0</v>
      </c>
      <c r="R232" s="10">
        <f>IF($D232=0,0,$D232*
IFERROR(INDEX(R$337:R$373,MATCH($F232,$B$337:$B$373,0))/INDEX($D$337:$D$373,MATCH($F232,$B$337:$B$373,0)),
INDEX('Input-Func_Class'!O$9:O$21,MATCH($F232,'Input-Func_Class'!$B$9:$B$21,0)))
)</f>
        <v>0</v>
      </c>
    </row>
    <row r="233" spans="1:19" outlineLevel="1">
      <c r="A233" s="31">
        <f>IF(ISBLANK('Input-Accounts'!A233),"",'Input-Accounts'!A233)</f>
        <v>206</v>
      </c>
      <c r="B233" s="53" t="str">
        <f>IF(ISBLANK('Input-Accounts'!B233),"",'Input-Accounts'!B233)</f>
        <v>Miscellaneous general expenses</v>
      </c>
      <c r="C233" s="31">
        <f>IF(ISBLANK('Input-Accounts'!C233),"",'Input-Accounts'!C233)</f>
        <v>930.2</v>
      </c>
      <c r="D233" s="10">
        <f>'Input-Accounts'!$D233</f>
        <v>98398.903707227902</v>
      </c>
      <c r="E233" s="10">
        <f t="shared" si="74"/>
        <v>0</v>
      </c>
      <c r="F233" s="3" t="str">
        <f>IF(D233=0,"-",IF('Input-Accounts'!$E233&lt;&gt;0,'Input-Accounts'!$E233,'Input-Accounts'!$F233))</f>
        <v>INT_OM_Exc_A&amp;G,Gas,Uncoll</v>
      </c>
      <c r="G233" s="10">
        <f>IF($D233=0,0,$D233*
IFERROR(INDEX(G$337:G$373,MATCH($F233,$B$337:$B$373,0))/INDEX($D$337:$D$373,MATCH($F233,$B$337:$B$373,0)),
INDEX('Input-Func_Class'!D$9:D$21,MATCH($F233,'Input-Func_Class'!$B$9:$B$21,0)))
)</f>
        <v>44072.783685250171</v>
      </c>
      <c r="H233" s="10">
        <f>IF($D233=0,0,$D233*
IFERROR(INDEX(H$337:H$373,MATCH($F233,$B$337:$B$373,0))/INDEX($D$337:$D$373,MATCH($F233,$B$337:$B$373,0)),
INDEX('Input-Func_Class'!E$9:E$21,MATCH($F233,'Input-Func_Class'!$B$9:$B$21,0)))
)</f>
        <v>40101.842693102226</v>
      </c>
      <c r="I233" s="10">
        <f>IF($D233=0,0,$D233*
IFERROR(INDEX(I$337:I$373,MATCH($F233,$B$337:$B$373,0))/INDEX($D$337:$D$373,MATCH($F233,$B$337:$B$373,0)),
INDEX('Input-Func_Class'!F$9:F$21,MATCH($F233,'Input-Func_Class'!$B$9:$B$21,0)))
)</f>
        <v>14224.27732887552</v>
      </c>
      <c r="J233" s="10">
        <f>IF($D233=0,0,$D233*
IFERROR(INDEX(J$337:J$373,MATCH($F233,$B$337:$B$373,0))/INDEX($D$337:$D$373,MATCH($F233,$B$337:$B$373,0)),
INDEX('Input-Func_Class'!G$9:G$21,MATCH($F233,'Input-Func_Class'!$B$9:$B$21,0)))
)</f>
        <v>0</v>
      </c>
      <c r="K233" s="10">
        <f>IF($D233=0,0,$D233*
IFERROR(INDEX(K$337:K$373,MATCH($F233,$B$337:$B$373,0))/INDEX($D$337:$D$373,MATCH($F233,$B$337:$B$373,0)),
INDEX('Input-Func_Class'!H$9:H$21,MATCH($F233,'Input-Func_Class'!$B$9:$B$21,0)))
)</f>
        <v>0</v>
      </c>
      <c r="L233" s="10">
        <f>IF($D233=0,0,$D233*
IFERROR(INDEX(L$337:L$373,MATCH($F233,$B$337:$B$373,0))/INDEX($D$337:$D$373,MATCH($F233,$B$337:$B$373,0)),
INDEX('Input-Func_Class'!I$9:I$21,MATCH($F233,'Input-Func_Class'!$B$9:$B$21,0)))
)</f>
        <v>0</v>
      </c>
      <c r="M233" s="10">
        <f>IF($D233=0,0,$D233*
IFERROR(INDEX(M$337:M$373,MATCH($F233,$B$337:$B$373,0))/INDEX($D$337:$D$373,MATCH($F233,$B$337:$B$373,0)),
INDEX('Input-Func_Class'!J$9:J$21,MATCH($F233,'Input-Func_Class'!$B$9:$B$21,0)))
)</f>
        <v>0</v>
      </c>
      <c r="N233" s="10">
        <f>IF($D233=0,0,$D233*
IFERROR(INDEX(N$337:N$373,MATCH($F233,$B$337:$B$373,0))/INDEX($D$337:$D$373,MATCH($F233,$B$337:$B$373,0)),
INDEX('Input-Func_Class'!K$9:K$21,MATCH($F233,'Input-Func_Class'!$B$9:$B$21,0)))
)</f>
        <v>0</v>
      </c>
      <c r="O233" s="10">
        <f>IF($D233=0,0,$D233*
IFERROR(INDEX(O$337:O$373,MATCH($F233,$B$337:$B$373,0))/INDEX($D$337:$D$373,MATCH($F233,$B$337:$B$373,0)),
INDEX('Input-Func_Class'!L$9:L$21,MATCH($F233,'Input-Func_Class'!$B$9:$B$21,0)))
)</f>
        <v>0</v>
      </c>
      <c r="P233" s="10">
        <f>IF($D233=0,0,$D233*
IFERROR(INDEX(P$337:P$373,MATCH($F233,$B$337:$B$373,0))/INDEX($D$337:$D$373,MATCH($F233,$B$337:$B$373,0)),
INDEX('Input-Func_Class'!M$9:M$21,MATCH($F233,'Input-Func_Class'!$B$9:$B$21,0)))
)</f>
        <v>0</v>
      </c>
      <c r="Q233" s="10">
        <f>IF($D233=0,0,$D233*
IFERROR(INDEX(Q$337:Q$373,MATCH($F233,$B$337:$B$373,0))/INDEX($D$337:$D$373,MATCH($F233,$B$337:$B$373,0)),
INDEX('Input-Func_Class'!N$9:N$21,MATCH($F233,'Input-Func_Class'!$B$9:$B$21,0)))
)</f>
        <v>0</v>
      </c>
      <c r="R233" s="10">
        <f>IF($D233=0,0,$D233*
IFERROR(INDEX(R$337:R$373,MATCH($F233,$B$337:$B$373,0))/INDEX($D$337:$D$373,MATCH($F233,$B$337:$B$373,0)),
INDEX('Input-Func_Class'!O$9:O$21,MATCH($F233,'Input-Func_Class'!$B$9:$B$21,0)))
)</f>
        <v>0</v>
      </c>
    </row>
    <row r="234" spans="1:19" outlineLevel="1">
      <c r="A234" s="31">
        <f>IF(ISBLANK('Input-Accounts'!A234),"",'Input-Accounts'!A234)</f>
        <v>207</v>
      </c>
      <c r="B234" s="53" t="str">
        <f>IF(ISBLANK('Input-Accounts'!B234),"",'Input-Accounts'!B234)</f>
        <v>Rents</v>
      </c>
      <c r="C234" s="31">
        <f>IF(ISBLANK('Input-Accounts'!C234),"",'Input-Accounts'!C234)</f>
        <v>931</v>
      </c>
      <c r="D234" s="10">
        <f>'Input-Accounts'!$D234</f>
        <v>667325.86350321106</v>
      </c>
      <c r="E234" s="10">
        <f t="shared" si="74"/>
        <v>0</v>
      </c>
      <c r="F234" s="3" t="str">
        <f>IF(D234=0,"-",IF('Input-Accounts'!$E234&lt;&gt;0,'Input-Accounts'!$E234,'Input-Accounts'!$F234))</f>
        <v>INT_OM_Exc_A&amp;G,Gas,Uncoll</v>
      </c>
      <c r="G234" s="10">
        <f>IF($D234=0,0,$D234*
IFERROR(INDEX(G$337:G$373,MATCH($F234,$B$337:$B$373,0))/INDEX($D$337:$D$373,MATCH($F234,$B$337:$B$373,0)),
INDEX('Input-Func_Class'!D$9:D$21,MATCH($F234,'Input-Func_Class'!$B$9:$B$21,0)))
)</f>
        <v>298894.67587218067</v>
      </c>
      <c r="H234" s="10">
        <f>IF($D234=0,0,$D234*
IFERROR(INDEX(H$337:H$373,MATCH($F234,$B$337:$B$373,0))/INDEX($D$337:$D$373,MATCH($F234,$B$337:$B$373,0)),
INDEX('Input-Func_Class'!E$9:E$21,MATCH($F234,'Input-Func_Class'!$B$9:$B$21,0)))
)</f>
        <v>271964.37963239872</v>
      </c>
      <c r="I234" s="10">
        <f>IF($D234=0,0,$D234*
IFERROR(INDEX(I$337:I$373,MATCH($F234,$B$337:$B$373,0))/INDEX($D$337:$D$373,MATCH($F234,$B$337:$B$373,0)),
INDEX('Input-Func_Class'!F$9:F$21,MATCH($F234,'Input-Func_Class'!$B$9:$B$21,0)))
)</f>
        <v>96466.807998631717</v>
      </c>
      <c r="J234" s="10">
        <f>IF($D234=0,0,$D234*
IFERROR(INDEX(J$337:J$373,MATCH($F234,$B$337:$B$373,0))/INDEX($D$337:$D$373,MATCH($F234,$B$337:$B$373,0)),
INDEX('Input-Func_Class'!G$9:G$21,MATCH($F234,'Input-Func_Class'!$B$9:$B$21,0)))
)</f>
        <v>0</v>
      </c>
      <c r="K234" s="10">
        <f>IF($D234=0,0,$D234*
IFERROR(INDEX(K$337:K$373,MATCH($F234,$B$337:$B$373,0))/INDEX($D$337:$D$373,MATCH($F234,$B$337:$B$373,0)),
INDEX('Input-Func_Class'!H$9:H$21,MATCH($F234,'Input-Func_Class'!$B$9:$B$21,0)))
)</f>
        <v>0</v>
      </c>
      <c r="L234" s="10">
        <f>IF($D234=0,0,$D234*
IFERROR(INDEX(L$337:L$373,MATCH($F234,$B$337:$B$373,0))/INDEX($D$337:$D$373,MATCH($F234,$B$337:$B$373,0)),
INDEX('Input-Func_Class'!I$9:I$21,MATCH($F234,'Input-Func_Class'!$B$9:$B$21,0)))
)</f>
        <v>0</v>
      </c>
      <c r="M234" s="10">
        <f>IF($D234=0,0,$D234*
IFERROR(INDEX(M$337:M$373,MATCH($F234,$B$337:$B$373,0))/INDEX($D$337:$D$373,MATCH($F234,$B$337:$B$373,0)),
INDEX('Input-Func_Class'!J$9:J$21,MATCH($F234,'Input-Func_Class'!$B$9:$B$21,0)))
)</f>
        <v>0</v>
      </c>
      <c r="N234" s="10">
        <f>IF($D234=0,0,$D234*
IFERROR(INDEX(N$337:N$373,MATCH($F234,$B$337:$B$373,0))/INDEX($D$337:$D$373,MATCH($F234,$B$337:$B$373,0)),
INDEX('Input-Func_Class'!K$9:K$21,MATCH($F234,'Input-Func_Class'!$B$9:$B$21,0)))
)</f>
        <v>0</v>
      </c>
      <c r="O234" s="10">
        <f>IF($D234=0,0,$D234*
IFERROR(INDEX(O$337:O$373,MATCH($F234,$B$337:$B$373,0))/INDEX($D$337:$D$373,MATCH($F234,$B$337:$B$373,0)),
INDEX('Input-Func_Class'!L$9:L$21,MATCH($F234,'Input-Func_Class'!$B$9:$B$21,0)))
)</f>
        <v>0</v>
      </c>
      <c r="P234" s="10">
        <f>IF($D234=0,0,$D234*
IFERROR(INDEX(P$337:P$373,MATCH($F234,$B$337:$B$373,0))/INDEX($D$337:$D$373,MATCH($F234,$B$337:$B$373,0)),
INDEX('Input-Func_Class'!M$9:M$21,MATCH($F234,'Input-Func_Class'!$B$9:$B$21,0)))
)</f>
        <v>0</v>
      </c>
      <c r="Q234" s="10">
        <f>IF($D234=0,0,$D234*
IFERROR(INDEX(Q$337:Q$373,MATCH($F234,$B$337:$B$373,0))/INDEX($D$337:$D$373,MATCH($F234,$B$337:$B$373,0)),
INDEX('Input-Func_Class'!N$9:N$21,MATCH($F234,'Input-Func_Class'!$B$9:$B$21,0)))
)</f>
        <v>0</v>
      </c>
      <c r="R234" s="10">
        <f>IF($D234=0,0,$D234*
IFERROR(INDEX(R$337:R$373,MATCH($F234,$B$337:$B$373,0))/INDEX($D$337:$D$373,MATCH($F234,$B$337:$B$373,0)),
INDEX('Input-Func_Class'!O$9:O$21,MATCH($F234,'Input-Func_Class'!$B$9:$B$21,0)))
)</f>
        <v>0</v>
      </c>
    </row>
    <row r="235" spans="1:19" outlineLevel="1">
      <c r="A235" s="31">
        <f>IF(ISBLANK('Input-Accounts'!A235),"",'Input-Accounts'!A235)</f>
        <v>208</v>
      </c>
      <c r="B235" s="53" t="str">
        <f>IF(ISBLANK('Input-Accounts'!B235),"",'Input-Accounts'!B235)</f>
        <v>Maintenance of general plant</v>
      </c>
      <c r="C235" s="31">
        <f>IF(ISBLANK('Input-Accounts'!C235),"",'Input-Accounts'!C235)</f>
        <v>932</v>
      </c>
      <c r="D235" s="10">
        <f>'Input-Accounts'!$D235</f>
        <v>1700225.5428739539</v>
      </c>
      <c r="E235" s="10">
        <f t="shared" si="74"/>
        <v>0</v>
      </c>
      <c r="F235" s="3" t="str">
        <f>IF(D235=0,"-",IF('Input-Accounts'!$E235&lt;&gt;0,'Input-Accounts'!$E235,'Input-Accounts'!$F235))</f>
        <v>INT_OM_Exc_A&amp;G,Gas,Uncoll</v>
      </c>
      <c r="G235" s="10">
        <f>IF($D235=0,0,$D235*
IFERROR(INDEX(G$337:G$373,MATCH($F235,$B$337:$B$373,0))/INDEX($D$337:$D$373,MATCH($F235,$B$337:$B$373,0)),
INDEX('Input-Func_Class'!D$9:D$21,MATCH($F235,'Input-Func_Class'!$B$9:$B$21,0)))
)</f>
        <v>761529.54701787548</v>
      </c>
      <c r="H235" s="10">
        <f>IF($D235=0,0,$D235*
IFERROR(INDEX(H$337:H$373,MATCH($F235,$B$337:$B$373,0))/INDEX($D$337:$D$373,MATCH($F235,$B$337:$B$373,0)),
INDEX('Input-Func_Class'!E$9:E$21,MATCH($F235,'Input-Func_Class'!$B$9:$B$21,0)))
)</f>
        <v>692916.02542638185</v>
      </c>
      <c r="I235" s="10">
        <f>IF($D235=0,0,$D235*
IFERROR(INDEX(I$337:I$373,MATCH($F235,$B$337:$B$373,0))/INDEX($D$337:$D$373,MATCH($F235,$B$337:$B$373,0)),
INDEX('Input-Func_Class'!F$9:F$21,MATCH($F235,'Input-Func_Class'!$B$9:$B$21,0)))
)</f>
        <v>245779.97042969678</v>
      </c>
      <c r="J235" s="10">
        <f>IF($D235=0,0,$D235*
IFERROR(INDEX(J$337:J$373,MATCH($F235,$B$337:$B$373,0))/INDEX($D$337:$D$373,MATCH($F235,$B$337:$B$373,0)),
INDEX('Input-Func_Class'!G$9:G$21,MATCH($F235,'Input-Func_Class'!$B$9:$B$21,0)))
)</f>
        <v>0</v>
      </c>
      <c r="K235" s="10">
        <f>IF($D235=0,0,$D235*
IFERROR(INDEX(K$337:K$373,MATCH($F235,$B$337:$B$373,0))/INDEX($D$337:$D$373,MATCH($F235,$B$337:$B$373,0)),
INDEX('Input-Func_Class'!H$9:H$21,MATCH($F235,'Input-Func_Class'!$B$9:$B$21,0)))
)</f>
        <v>0</v>
      </c>
      <c r="L235" s="10">
        <f>IF($D235=0,0,$D235*
IFERROR(INDEX(L$337:L$373,MATCH($F235,$B$337:$B$373,0))/INDEX($D$337:$D$373,MATCH($F235,$B$337:$B$373,0)),
INDEX('Input-Func_Class'!I$9:I$21,MATCH($F235,'Input-Func_Class'!$B$9:$B$21,0)))
)</f>
        <v>0</v>
      </c>
      <c r="M235" s="10">
        <f>IF($D235=0,0,$D235*
IFERROR(INDEX(M$337:M$373,MATCH($F235,$B$337:$B$373,0))/INDEX($D$337:$D$373,MATCH($F235,$B$337:$B$373,0)),
INDEX('Input-Func_Class'!J$9:J$21,MATCH($F235,'Input-Func_Class'!$B$9:$B$21,0)))
)</f>
        <v>0</v>
      </c>
      <c r="N235" s="10">
        <f>IF($D235=0,0,$D235*
IFERROR(INDEX(N$337:N$373,MATCH($F235,$B$337:$B$373,0))/INDEX($D$337:$D$373,MATCH($F235,$B$337:$B$373,0)),
INDEX('Input-Func_Class'!K$9:K$21,MATCH($F235,'Input-Func_Class'!$B$9:$B$21,0)))
)</f>
        <v>0</v>
      </c>
      <c r="O235" s="10">
        <f>IF($D235=0,0,$D235*
IFERROR(INDEX(O$337:O$373,MATCH($F235,$B$337:$B$373,0))/INDEX($D$337:$D$373,MATCH($F235,$B$337:$B$373,0)),
INDEX('Input-Func_Class'!L$9:L$21,MATCH($F235,'Input-Func_Class'!$B$9:$B$21,0)))
)</f>
        <v>0</v>
      </c>
      <c r="P235" s="10">
        <f>IF($D235=0,0,$D235*
IFERROR(INDEX(P$337:P$373,MATCH($F235,$B$337:$B$373,0))/INDEX($D$337:$D$373,MATCH($F235,$B$337:$B$373,0)),
INDEX('Input-Func_Class'!M$9:M$21,MATCH($F235,'Input-Func_Class'!$B$9:$B$21,0)))
)</f>
        <v>0</v>
      </c>
      <c r="Q235" s="10">
        <f>IF($D235=0,0,$D235*
IFERROR(INDEX(Q$337:Q$373,MATCH($F235,$B$337:$B$373,0))/INDEX($D$337:$D$373,MATCH($F235,$B$337:$B$373,0)),
INDEX('Input-Func_Class'!N$9:N$21,MATCH($F235,'Input-Func_Class'!$B$9:$B$21,0)))
)</f>
        <v>0</v>
      </c>
      <c r="R235" s="10">
        <f>IF($D235=0,0,$D235*
IFERROR(INDEX(R$337:R$373,MATCH($F235,$B$337:$B$373,0))/INDEX($D$337:$D$373,MATCH($F235,$B$337:$B$373,0)),
INDEX('Input-Func_Class'!O$9:O$21,MATCH($F235,'Input-Func_Class'!$B$9:$B$21,0)))
)</f>
        <v>0</v>
      </c>
    </row>
    <row r="236" spans="1:19">
      <c r="A236" s="31">
        <f>IF(ISBLANK('Input-Accounts'!A236),"",'Input-Accounts'!A236)</f>
        <v>209</v>
      </c>
      <c r="B236" t="str">
        <f>IF(ISBLANK('Input-Accounts'!B236),"",'Input-Accounts'!B236)</f>
        <v>Total Administrative and General Expenses</v>
      </c>
      <c r="C236" s="31" t="str">
        <f>IF(ISBLANK('Input-Accounts'!C236),"",'Input-Accounts'!C236)</f>
        <v/>
      </c>
      <c r="D236" s="123">
        <f>SUBTOTAL(9,D225:D235)</f>
        <v>29157810.39624789</v>
      </c>
      <c r="E236" s="10">
        <f t="shared" ref="E236:E242" si="75">IFERROR(IF(D236="",0,IF(D236=0,0,IF(ABS(D236-SUM($G236:$R236))&lt;Check_Limit,0,1))),1)</f>
        <v>0</v>
      </c>
      <c r="G236" s="123">
        <f t="shared" ref="G236:R236" si="76">SUBTOTAL(9,G225:G235)</f>
        <v>12434591.918900205</v>
      </c>
      <c r="H236" s="123">
        <f t="shared" si="76"/>
        <v>12352676.856903201</v>
      </c>
      <c r="I236" s="123">
        <f t="shared" si="76"/>
        <v>4370541.6204444859</v>
      </c>
      <c r="J236" s="123">
        <f t="shared" si="76"/>
        <v>0</v>
      </c>
      <c r="K236" s="123">
        <f t="shared" si="76"/>
        <v>0</v>
      </c>
      <c r="L236" s="123">
        <f t="shared" si="76"/>
        <v>0</v>
      </c>
      <c r="M236" s="123">
        <f t="shared" si="76"/>
        <v>0</v>
      </c>
      <c r="N236" s="123">
        <f t="shared" si="76"/>
        <v>0</v>
      </c>
      <c r="O236" s="123">
        <f t="shared" si="76"/>
        <v>0</v>
      </c>
      <c r="P236" s="123">
        <f t="shared" si="76"/>
        <v>0</v>
      </c>
      <c r="Q236" s="123">
        <f t="shared" si="76"/>
        <v>0</v>
      </c>
      <c r="R236" s="123">
        <f t="shared" si="76"/>
        <v>0</v>
      </c>
    </row>
    <row r="237" spans="1:19">
      <c r="A237" s="31" t="str">
        <f>IF(ISBLANK('Input-Accounts'!A237),"",'Input-Accounts'!A237)</f>
        <v/>
      </c>
      <c r="B237" s="6" t="str">
        <f>IF(ISBLANK('Input-Accounts'!B237),"",'Input-Accounts'!B237)</f>
        <v/>
      </c>
      <c r="C237" s="31" t="str">
        <f>IF(ISBLANK('Input-Accounts'!C237),"",'Input-Accounts'!C237)</f>
        <v/>
      </c>
      <c r="D237" s="10"/>
      <c r="E237" s="10">
        <f t="shared" si="75"/>
        <v>0</v>
      </c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</row>
    <row r="238" spans="1:19" ht="15" thickBot="1">
      <c r="A238" s="31">
        <f>IF(ISBLANK('Input-Accounts'!A238),"",'Input-Accounts'!A238)</f>
        <v>210</v>
      </c>
      <c r="B238" s="7" t="str">
        <f>IF(ISBLANK('Input-Accounts'!B238),"",'Input-Accounts'!B238)</f>
        <v>TOTAL OPERATION AND MAINTENANCE EXPENSE</v>
      </c>
      <c r="C238" s="31" t="str">
        <f>IF(ISBLANK('Input-Accounts'!C238),"",'Input-Accounts'!C238)</f>
        <v/>
      </c>
      <c r="D238" s="125">
        <f>SUBTOTAL(9,D159:D237)</f>
        <v>88279593.636667877</v>
      </c>
      <c r="E238" s="10">
        <f t="shared" si="75"/>
        <v>0</v>
      </c>
      <c r="G238" s="125">
        <f t="shared" ref="G238:R238" si="77">SUBTOTAL(9,G159:G237)</f>
        <v>22832780.257132299</v>
      </c>
      <c r="H238" s="125">
        <f t="shared" si="77"/>
        <v>21441603.676243305</v>
      </c>
      <c r="I238" s="125">
        <f t="shared" si="77"/>
        <v>8592188.0432922933</v>
      </c>
      <c r="J238" s="125">
        <f t="shared" si="77"/>
        <v>35413021.660000004</v>
      </c>
      <c r="K238" s="125">
        <f t="shared" si="77"/>
        <v>0</v>
      </c>
      <c r="L238" s="125">
        <f t="shared" si="77"/>
        <v>0</v>
      </c>
      <c r="M238" s="125">
        <f t="shared" si="77"/>
        <v>0</v>
      </c>
      <c r="N238" s="125">
        <f t="shared" si="77"/>
        <v>0</v>
      </c>
      <c r="O238" s="125">
        <f t="shared" si="77"/>
        <v>0</v>
      </c>
      <c r="P238" s="125">
        <f t="shared" si="77"/>
        <v>0</v>
      </c>
      <c r="Q238" s="125">
        <f t="shared" si="77"/>
        <v>0</v>
      </c>
      <c r="R238" s="125">
        <f t="shared" si="77"/>
        <v>0</v>
      </c>
      <c r="S238" s="126"/>
    </row>
    <row r="239" spans="1:19" ht="15" thickTop="1">
      <c r="A239" s="31" t="str">
        <f>IF(ISBLANK('Input-Accounts'!A239),"",'Input-Accounts'!A239)</f>
        <v/>
      </c>
      <c r="B239" t="str">
        <f>IF(ISBLANK('Input-Accounts'!B239),"",'Input-Accounts'!B239)</f>
        <v/>
      </c>
      <c r="C239" s="31" t="str">
        <f>IF(ISBLANK('Input-Accounts'!C239),"",'Input-Accounts'!C239)</f>
        <v/>
      </c>
      <c r="D239" s="10"/>
      <c r="E239" s="10">
        <f t="shared" si="75"/>
        <v>0</v>
      </c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</row>
    <row r="240" spans="1:19">
      <c r="A240" s="31">
        <f>IF(ISBLANK('Input-Accounts'!A240),"",'Input-Accounts'!A240)</f>
        <v>211</v>
      </c>
      <c r="B240" s="7" t="str">
        <f>IF(ISBLANK('Input-Accounts'!B240),"",'Input-Accounts'!B240)</f>
        <v>Adjustments, Depreciation and Amortization Expense</v>
      </c>
      <c r="C240" s="31" t="str">
        <f>IF(ISBLANK('Input-Accounts'!C240),"",'Input-Accounts'!C240)</f>
        <v/>
      </c>
      <c r="D240" s="10"/>
      <c r="E240" s="10">
        <f t="shared" si="75"/>
        <v>0</v>
      </c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</row>
    <row r="241" spans="1:18">
      <c r="A241" s="31">
        <f>IF(ISBLANK('Input-Accounts'!A241),"",'Input-Accounts'!A241)</f>
        <v>212</v>
      </c>
      <c r="B241" s="1" t="str">
        <f>IF(ISBLANK('Input-Accounts'!B241),"",'Input-Accounts'!B241)</f>
        <v>Depreciation Expense</v>
      </c>
      <c r="C241" s="31" t="str">
        <f>IF(ISBLANK('Input-Accounts'!C241),"",'Input-Accounts'!C241)</f>
        <v/>
      </c>
      <c r="D241" s="10"/>
      <c r="E241" s="10">
        <f>IFERROR(IF(D241="",0,IF(D241=0,0,IF(ABS(D241-SUM($G241:$R241))&lt;Check_Limit,0,1))),1)</f>
        <v>0</v>
      </c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</row>
    <row r="242" spans="1:18" outlineLevel="1">
      <c r="A242" s="31">
        <f>IF(ISBLANK('Input-Accounts'!A242),"",'Input-Accounts'!A242)</f>
        <v>213</v>
      </c>
      <c r="B242" s="1" t="str">
        <f>IF(ISBLANK('Input-Accounts'!B242),"",'Input-Accounts'!B242)</f>
        <v>Intangible Plant</v>
      </c>
      <c r="C242" s="31" t="str">
        <f>IF(ISBLANK('Input-Accounts'!C242),"",'Input-Accounts'!C242)</f>
        <v/>
      </c>
      <c r="E242" s="10">
        <f t="shared" si="75"/>
        <v>0</v>
      </c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</row>
    <row r="243" spans="1:18" outlineLevel="1">
      <c r="A243" s="31">
        <f>IF(ISBLANK('Input-Accounts'!A243),"",'Input-Accounts'!A243)</f>
        <v>214</v>
      </c>
      <c r="B243" s="53" t="str">
        <f>IF(ISBLANK('Input-Accounts'!B243),"",'Input-Accounts'!B243)</f>
        <v>Organization</v>
      </c>
      <c r="C243" s="31">
        <f>IF(ISBLANK('Input-Accounts'!C243),"",'Input-Accounts'!C243)</f>
        <v>301</v>
      </c>
      <c r="D243" s="10">
        <f>'Input-Accounts'!$D243</f>
        <v>0</v>
      </c>
      <c r="E243" s="10">
        <f t="shared" ref="E243:E250" si="78">IFERROR(IF(D243="",0,IF(D243=0,0,IF(ABS(D243-SUM($G243:$R243))&lt;Check_Limit,0,1))),1)</f>
        <v>0</v>
      </c>
      <c r="F243" s="3" t="str">
        <f>IF(D243=0,"-",IF('Input-Accounts'!$E243&lt;&gt;0,'Input-Accounts'!$E243,'Input-Accounts'!$F243))</f>
        <v>-</v>
      </c>
      <c r="G243" s="10">
        <f>IF($D243=0,0,$D243*
IFERROR(INDEX(G$337:G$373,MATCH($F243,$B$337:$B$373,0))/INDEX($D$337:$D$373,MATCH($F243,$B$337:$B$373,0)),
INDEX('Input-Func_Class'!D$9:D$21,MATCH($F243,'Input-Func_Class'!$B$9:$B$21,0)))
)</f>
        <v>0</v>
      </c>
      <c r="H243" s="10">
        <f>IF($D243=0,0,$D243*
IFERROR(INDEX(H$337:H$373,MATCH($F243,$B$337:$B$373,0))/INDEX($D$337:$D$373,MATCH($F243,$B$337:$B$373,0)),
INDEX('Input-Func_Class'!E$9:E$21,MATCH($F243,'Input-Func_Class'!$B$9:$B$21,0)))
)</f>
        <v>0</v>
      </c>
      <c r="I243" s="10">
        <f>IF($D243=0,0,$D243*
IFERROR(INDEX(I$337:I$373,MATCH($F243,$B$337:$B$373,0))/INDEX($D$337:$D$373,MATCH($F243,$B$337:$B$373,0)),
INDEX('Input-Func_Class'!F$9:F$21,MATCH($F243,'Input-Func_Class'!$B$9:$B$21,0)))
)</f>
        <v>0</v>
      </c>
      <c r="J243" s="10">
        <f>IF($D243=0,0,$D243*
IFERROR(INDEX(J$337:J$373,MATCH($F243,$B$337:$B$373,0))/INDEX($D$337:$D$373,MATCH($F243,$B$337:$B$373,0)),
INDEX('Input-Func_Class'!G$9:G$21,MATCH($F243,'Input-Func_Class'!$B$9:$B$21,0)))
)</f>
        <v>0</v>
      </c>
      <c r="K243" s="10">
        <f>IF($D243=0,0,$D243*
IFERROR(INDEX(K$337:K$373,MATCH($F243,$B$337:$B$373,0))/INDEX($D$337:$D$373,MATCH($F243,$B$337:$B$373,0)),
INDEX('Input-Func_Class'!H$9:H$21,MATCH($F243,'Input-Func_Class'!$B$9:$B$21,0)))
)</f>
        <v>0</v>
      </c>
      <c r="L243" s="10">
        <f>IF($D243=0,0,$D243*
IFERROR(INDEX(L$337:L$373,MATCH($F243,$B$337:$B$373,0))/INDEX($D$337:$D$373,MATCH($F243,$B$337:$B$373,0)),
INDEX('Input-Func_Class'!I$9:I$21,MATCH($F243,'Input-Func_Class'!$B$9:$B$21,0)))
)</f>
        <v>0</v>
      </c>
      <c r="M243" s="10">
        <f>IF($D243=0,0,$D243*
IFERROR(INDEX(M$337:M$373,MATCH($F243,$B$337:$B$373,0))/INDEX($D$337:$D$373,MATCH($F243,$B$337:$B$373,0)),
INDEX('Input-Func_Class'!J$9:J$21,MATCH($F243,'Input-Func_Class'!$B$9:$B$21,0)))
)</f>
        <v>0</v>
      </c>
      <c r="N243" s="10">
        <f>IF($D243=0,0,$D243*
IFERROR(INDEX(N$337:N$373,MATCH($F243,$B$337:$B$373,0))/INDEX($D$337:$D$373,MATCH($F243,$B$337:$B$373,0)),
INDEX('Input-Func_Class'!K$9:K$21,MATCH($F243,'Input-Func_Class'!$B$9:$B$21,0)))
)</f>
        <v>0</v>
      </c>
      <c r="O243" s="10">
        <f>IF($D243=0,0,$D243*
IFERROR(INDEX(O$337:O$373,MATCH($F243,$B$337:$B$373,0))/INDEX($D$337:$D$373,MATCH($F243,$B$337:$B$373,0)),
INDEX('Input-Func_Class'!L$9:L$21,MATCH($F243,'Input-Func_Class'!$B$9:$B$21,0)))
)</f>
        <v>0</v>
      </c>
      <c r="P243" s="10">
        <f>IF($D243=0,0,$D243*
IFERROR(INDEX(P$337:P$373,MATCH($F243,$B$337:$B$373,0))/INDEX($D$337:$D$373,MATCH($F243,$B$337:$B$373,0)),
INDEX('Input-Func_Class'!M$9:M$21,MATCH($F243,'Input-Func_Class'!$B$9:$B$21,0)))
)</f>
        <v>0</v>
      </c>
      <c r="Q243" s="10">
        <f>IF($D243=0,0,$D243*
IFERROR(INDEX(Q$337:Q$373,MATCH($F243,$B$337:$B$373,0))/INDEX($D$337:$D$373,MATCH($F243,$B$337:$B$373,0)),
INDEX('Input-Func_Class'!N$9:N$21,MATCH($F243,'Input-Func_Class'!$B$9:$B$21,0)))
)</f>
        <v>0</v>
      </c>
      <c r="R243" s="10">
        <f>IF($D243=0,0,$D243*
IFERROR(INDEX(R$337:R$373,MATCH($F243,$B$337:$B$373,0))/INDEX($D$337:$D$373,MATCH($F243,$B$337:$B$373,0)),
INDEX('Input-Func_Class'!O$9:O$21,MATCH($F243,'Input-Func_Class'!$B$9:$B$21,0)))
)</f>
        <v>0</v>
      </c>
    </row>
    <row r="244" spans="1:18" outlineLevel="1">
      <c r="A244" s="31">
        <f>IF(ISBLANK('Input-Accounts'!A244),"",'Input-Accounts'!A244)</f>
        <v>215</v>
      </c>
      <c r="B244" s="53" t="str">
        <f>IF(ISBLANK('Input-Accounts'!B244),"",'Input-Accounts'!B244)</f>
        <v>Misc. Intangible Plant - Plant Related</v>
      </c>
      <c r="C244" s="31">
        <f>IF(ISBLANK('Input-Accounts'!C244),"",'Input-Accounts'!C244)</f>
        <v>303</v>
      </c>
      <c r="D244" s="10">
        <f>'Input-Accounts'!$D244</f>
        <v>2876.1751250000002</v>
      </c>
      <c r="E244" s="10">
        <f t="shared" ref="E244:E246" si="79">IFERROR(IF(D244="",0,IF(D244=0,0,IF(ABS(D244-SUM($G244:$R244))&lt;Check_Limit,0,1))),1)</f>
        <v>0</v>
      </c>
      <c r="F244" s="3" t="str">
        <f>IF(D244=0,"-",IF('Input-Accounts'!$E244&lt;&gt;0,'Input-Accounts'!$E244,'Input-Accounts'!$F244))</f>
        <v>INT_DISTPT_SUBTOTAL</v>
      </c>
      <c r="G244" s="10">
        <f>IF($D244=0,0,$D244*
IFERROR(INDEX(G$337:G$373,MATCH($F244,$B$337:$B$373,0))/INDEX($D$337:$D$373,MATCH($F244,$B$337:$B$373,0)),
INDEX('Input-Func_Class'!D$9:D$21,MATCH($F244,'Input-Func_Class'!$B$9:$B$21,0)))
)</f>
        <v>1832.0168948903588</v>
      </c>
      <c r="H244" s="10">
        <f>IF($D244=0,0,$D244*
IFERROR(INDEX(H$337:H$373,MATCH($F244,$B$337:$B$373,0))/INDEX($D$337:$D$373,MATCH($F244,$B$337:$B$373,0)),
INDEX('Input-Func_Class'!E$9:E$21,MATCH($F244,'Input-Func_Class'!$B$9:$B$21,0)))
)</f>
        <v>1044.1582301096412</v>
      </c>
      <c r="I244" s="10">
        <f>IF($D244=0,0,$D244*
IFERROR(INDEX(I$337:I$373,MATCH($F244,$B$337:$B$373,0))/INDEX($D$337:$D$373,MATCH($F244,$B$337:$B$373,0)),
INDEX('Input-Func_Class'!F$9:F$21,MATCH($F244,'Input-Func_Class'!$B$9:$B$21,0)))
)</f>
        <v>0</v>
      </c>
      <c r="J244" s="10">
        <f>IF($D244=0,0,$D244*
IFERROR(INDEX(J$337:J$373,MATCH($F244,$B$337:$B$373,0))/INDEX($D$337:$D$373,MATCH($F244,$B$337:$B$373,0)),
INDEX('Input-Func_Class'!G$9:G$21,MATCH($F244,'Input-Func_Class'!$B$9:$B$21,0)))
)</f>
        <v>0</v>
      </c>
      <c r="K244" s="10">
        <f>IF($D244=0,0,$D244*
IFERROR(INDEX(K$337:K$373,MATCH($F244,$B$337:$B$373,0))/INDEX($D$337:$D$373,MATCH($F244,$B$337:$B$373,0)),
INDEX('Input-Func_Class'!H$9:H$21,MATCH($F244,'Input-Func_Class'!$B$9:$B$21,0)))
)</f>
        <v>0</v>
      </c>
      <c r="L244" s="10">
        <f>IF($D244=0,0,$D244*
IFERROR(INDEX(L$337:L$373,MATCH($F244,$B$337:$B$373,0))/INDEX($D$337:$D$373,MATCH($F244,$B$337:$B$373,0)),
INDEX('Input-Func_Class'!I$9:I$21,MATCH($F244,'Input-Func_Class'!$B$9:$B$21,0)))
)</f>
        <v>0</v>
      </c>
      <c r="M244" s="10">
        <f>IF($D244=0,0,$D244*
IFERROR(INDEX(M$337:M$373,MATCH($F244,$B$337:$B$373,0))/INDEX($D$337:$D$373,MATCH($F244,$B$337:$B$373,0)),
INDEX('Input-Func_Class'!J$9:J$21,MATCH($F244,'Input-Func_Class'!$B$9:$B$21,0)))
)</f>
        <v>0</v>
      </c>
      <c r="N244" s="10">
        <f>IF($D244=0,0,$D244*
IFERROR(INDEX(N$337:N$373,MATCH($F244,$B$337:$B$373,0))/INDEX($D$337:$D$373,MATCH($F244,$B$337:$B$373,0)),
INDEX('Input-Func_Class'!K$9:K$21,MATCH($F244,'Input-Func_Class'!$B$9:$B$21,0)))
)</f>
        <v>0</v>
      </c>
      <c r="O244" s="10">
        <f>IF($D244=0,0,$D244*
IFERROR(INDEX(O$337:O$373,MATCH($F244,$B$337:$B$373,0))/INDEX($D$337:$D$373,MATCH($F244,$B$337:$B$373,0)),
INDEX('Input-Func_Class'!L$9:L$21,MATCH($F244,'Input-Func_Class'!$B$9:$B$21,0)))
)</f>
        <v>0</v>
      </c>
      <c r="P244" s="10">
        <f>IF($D244=0,0,$D244*
IFERROR(INDEX(P$337:P$373,MATCH($F244,$B$337:$B$373,0))/INDEX($D$337:$D$373,MATCH($F244,$B$337:$B$373,0)),
INDEX('Input-Func_Class'!M$9:M$21,MATCH($F244,'Input-Func_Class'!$B$9:$B$21,0)))
)</f>
        <v>0</v>
      </c>
      <c r="Q244" s="10">
        <f>IF($D244=0,0,$D244*
IFERROR(INDEX(Q$337:Q$373,MATCH($F244,$B$337:$B$373,0))/INDEX($D$337:$D$373,MATCH($F244,$B$337:$B$373,0)),
INDEX('Input-Func_Class'!N$9:N$21,MATCH($F244,'Input-Func_Class'!$B$9:$B$21,0)))
)</f>
        <v>0</v>
      </c>
      <c r="R244" s="10">
        <f>IF($D244=0,0,$D244*
IFERROR(INDEX(R$337:R$373,MATCH($F244,$B$337:$B$373,0))/INDEX($D$337:$D$373,MATCH($F244,$B$337:$B$373,0)),
INDEX('Input-Func_Class'!O$9:O$21,MATCH($F244,'Input-Func_Class'!$B$9:$B$21,0)))
)</f>
        <v>0</v>
      </c>
    </row>
    <row r="245" spans="1:18" outlineLevel="1">
      <c r="A245" s="31">
        <f>IF(ISBLANK('Input-Accounts'!A245),"",'Input-Accounts'!A245)</f>
        <v>216</v>
      </c>
      <c r="B245" s="53" t="str">
        <f>IF(ISBLANK('Input-Accounts'!B245),"",'Input-Accounts'!B245)</f>
        <v>MISC INTANGIBLE PLANT-DIS SOFTWARE</v>
      </c>
      <c r="C245" s="31">
        <f>IF(ISBLANK('Input-Accounts'!C245),"",'Input-Accounts'!C245)</f>
        <v>303.10000000000002</v>
      </c>
      <c r="D245" s="10">
        <f>'Input-Accounts'!$D245</f>
        <v>0</v>
      </c>
      <c r="E245" s="10">
        <f t="shared" si="79"/>
        <v>0</v>
      </c>
      <c r="F245" s="3" t="str">
        <f>IF(D245=0,"-",IF('Input-Accounts'!$E245&lt;&gt;0,'Input-Accounts'!$E245,'Input-Accounts'!$F245))</f>
        <v>-</v>
      </c>
      <c r="G245" s="10">
        <f>IF($D245=0,0,$D245*
IFERROR(INDEX(G$337:G$373,MATCH($F245,$B$337:$B$373,0))/INDEX($D$337:$D$373,MATCH($F245,$B$337:$B$373,0)),
INDEX('Input-Func_Class'!D$9:D$21,MATCH($F245,'Input-Func_Class'!$B$9:$B$21,0)))
)</f>
        <v>0</v>
      </c>
      <c r="H245" s="10">
        <f>IF($D245=0,0,$D245*
IFERROR(INDEX(H$337:H$373,MATCH($F245,$B$337:$B$373,0))/INDEX($D$337:$D$373,MATCH($F245,$B$337:$B$373,0)),
INDEX('Input-Func_Class'!E$9:E$21,MATCH($F245,'Input-Func_Class'!$B$9:$B$21,0)))
)</f>
        <v>0</v>
      </c>
      <c r="I245" s="10">
        <f>IF($D245=0,0,$D245*
IFERROR(INDEX(I$337:I$373,MATCH($F245,$B$337:$B$373,0))/INDEX($D$337:$D$373,MATCH($F245,$B$337:$B$373,0)),
INDEX('Input-Func_Class'!F$9:F$21,MATCH($F245,'Input-Func_Class'!$B$9:$B$21,0)))
)</f>
        <v>0</v>
      </c>
      <c r="J245" s="10">
        <f>IF($D245=0,0,$D245*
IFERROR(INDEX(J$337:J$373,MATCH($F245,$B$337:$B$373,0))/INDEX($D$337:$D$373,MATCH($F245,$B$337:$B$373,0)),
INDEX('Input-Func_Class'!G$9:G$21,MATCH($F245,'Input-Func_Class'!$B$9:$B$21,0)))
)</f>
        <v>0</v>
      </c>
      <c r="K245" s="10">
        <f>IF($D245=0,0,$D245*
IFERROR(INDEX(K$337:K$373,MATCH($F245,$B$337:$B$373,0))/INDEX($D$337:$D$373,MATCH($F245,$B$337:$B$373,0)),
INDEX('Input-Func_Class'!H$9:H$21,MATCH($F245,'Input-Func_Class'!$B$9:$B$21,0)))
)</f>
        <v>0</v>
      </c>
      <c r="L245" s="10">
        <f>IF($D245=0,0,$D245*
IFERROR(INDEX(L$337:L$373,MATCH($F245,$B$337:$B$373,0))/INDEX($D$337:$D$373,MATCH($F245,$B$337:$B$373,0)),
INDEX('Input-Func_Class'!I$9:I$21,MATCH($F245,'Input-Func_Class'!$B$9:$B$21,0)))
)</f>
        <v>0</v>
      </c>
      <c r="M245" s="10">
        <f>IF($D245=0,0,$D245*
IFERROR(INDEX(M$337:M$373,MATCH($F245,$B$337:$B$373,0))/INDEX($D$337:$D$373,MATCH($F245,$B$337:$B$373,0)),
INDEX('Input-Func_Class'!J$9:J$21,MATCH($F245,'Input-Func_Class'!$B$9:$B$21,0)))
)</f>
        <v>0</v>
      </c>
      <c r="N245" s="10">
        <f>IF($D245=0,0,$D245*
IFERROR(INDEX(N$337:N$373,MATCH($F245,$B$337:$B$373,0))/INDEX($D$337:$D$373,MATCH($F245,$B$337:$B$373,0)),
INDEX('Input-Func_Class'!K$9:K$21,MATCH($F245,'Input-Func_Class'!$B$9:$B$21,0)))
)</f>
        <v>0</v>
      </c>
      <c r="O245" s="10">
        <f>IF($D245=0,0,$D245*
IFERROR(INDEX(O$337:O$373,MATCH($F245,$B$337:$B$373,0))/INDEX($D$337:$D$373,MATCH($F245,$B$337:$B$373,0)),
INDEX('Input-Func_Class'!L$9:L$21,MATCH($F245,'Input-Func_Class'!$B$9:$B$21,0)))
)</f>
        <v>0</v>
      </c>
      <c r="P245" s="10">
        <f>IF($D245=0,0,$D245*
IFERROR(INDEX(P$337:P$373,MATCH($F245,$B$337:$B$373,0))/INDEX($D$337:$D$373,MATCH($F245,$B$337:$B$373,0)),
INDEX('Input-Func_Class'!M$9:M$21,MATCH($F245,'Input-Func_Class'!$B$9:$B$21,0)))
)</f>
        <v>0</v>
      </c>
      <c r="Q245" s="10">
        <f>IF($D245=0,0,$D245*
IFERROR(INDEX(Q$337:Q$373,MATCH($F245,$B$337:$B$373,0))/INDEX($D$337:$D$373,MATCH($F245,$B$337:$B$373,0)),
INDEX('Input-Func_Class'!N$9:N$21,MATCH($F245,'Input-Func_Class'!$B$9:$B$21,0)))
)</f>
        <v>0</v>
      </c>
      <c r="R245" s="10">
        <f>IF($D245=0,0,$D245*
IFERROR(INDEX(R$337:R$373,MATCH($F245,$B$337:$B$373,0))/INDEX($D$337:$D$373,MATCH($F245,$B$337:$B$373,0)),
INDEX('Input-Func_Class'!O$9:O$21,MATCH($F245,'Input-Func_Class'!$B$9:$B$21,0)))
)</f>
        <v>0</v>
      </c>
    </row>
    <row r="246" spans="1:18" outlineLevel="1">
      <c r="A246" s="31">
        <f>IF(ISBLANK('Input-Accounts'!A246),"",'Input-Accounts'!A246)</f>
        <v>217</v>
      </c>
      <c r="B246" s="53" t="str">
        <f>IF(ISBLANK('Input-Accounts'!B246),"",'Input-Accounts'!B246)</f>
        <v>MISC INTANGIBLE PLANT-FARA SOFTWARE</v>
      </c>
      <c r="C246" s="31">
        <f>IF(ISBLANK('Input-Accounts'!C246),"",'Input-Accounts'!C246)</f>
        <v>303.2</v>
      </c>
      <c r="D246" s="10">
        <f>'Input-Accounts'!$D246</f>
        <v>0</v>
      </c>
      <c r="E246" s="10">
        <f t="shared" si="79"/>
        <v>0</v>
      </c>
      <c r="F246" s="3" t="str">
        <f>IF(D246=0,"-",IF('Input-Accounts'!$E246&lt;&gt;0,'Input-Accounts'!$E246,'Input-Accounts'!$F246))</f>
        <v>-</v>
      </c>
      <c r="G246" s="10">
        <f>IF($D246=0,0,$D246*
IFERROR(INDEX(G$337:G$373,MATCH($F246,$B$337:$B$373,0))/INDEX($D$337:$D$373,MATCH($F246,$B$337:$B$373,0)),
INDEX('Input-Func_Class'!D$9:D$21,MATCH($F246,'Input-Func_Class'!$B$9:$B$21,0)))
)</f>
        <v>0</v>
      </c>
      <c r="H246" s="10">
        <f>IF($D246=0,0,$D246*
IFERROR(INDEX(H$337:H$373,MATCH($F246,$B$337:$B$373,0))/INDEX($D$337:$D$373,MATCH($F246,$B$337:$B$373,0)),
INDEX('Input-Func_Class'!E$9:E$21,MATCH($F246,'Input-Func_Class'!$B$9:$B$21,0)))
)</f>
        <v>0</v>
      </c>
      <c r="I246" s="10">
        <f>IF($D246=0,0,$D246*
IFERROR(INDEX(I$337:I$373,MATCH($F246,$B$337:$B$373,0))/INDEX($D$337:$D$373,MATCH($F246,$B$337:$B$373,0)),
INDEX('Input-Func_Class'!F$9:F$21,MATCH($F246,'Input-Func_Class'!$B$9:$B$21,0)))
)</f>
        <v>0</v>
      </c>
      <c r="J246" s="10">
        <f>IF($D246=0,0,$D246*
IFERROR(INDEX(J$337:J$373,MATCH($F246,$B$337:$B$373,0))/INDEX($D$337:$D$373,MATCH($F246,$B$337:$B$373,0)),
INDEX('Input-Func_Class'!G$9:G$21,MATCH($F246,'Input-Func_Class'!$B$9:$B$21,0)))
)</f>
        <v>0</v>
      </c>
      <c r="K246" s="10">
        <f>IF($D246=0,0,$D246*
IFERROR(INDEX(K$337:K$373,MATCH($F246,$B$337:$B$373,0))/INDEX($D$337:$D$373,MATCH($F246,$B$337:$B$373,0)),
INDEX('Input-Func_Class'!H$9:H$21,MATCH($F246,'Input-Func_Class'!$B$9:$B$21,0)))
)</f>
        <v>0</v>
      </c>
      <c r="L246" s="10">
        <f>IF($D246=0,0,$D246*
IFERROR(INDEX(L$337:L$373,MATCH($F246,$B$337:$B$373,0))/INDEX($D$337:$D$373,MATCH($F246,$B$337:$B$373,0)),
INDEX('Input-Func_Class'!I$9:I$21,MATCH($F246,'Input-Func_Class'!$B$9:$B$21,0)))
)</f>
        <v>0</v>
      </c>
      <c r="M246" s="10">
        <f>IF($D246=0,0,$D246*
IFERROR(INDEX(M$337:M$373,MATCH($F246,$B$337:$B$373,0))/INDEX($D$337:$D$373,MATCH($F246,$B$337:$B$373,0)),
INDEX('Input-Func_Class'!J$9:J$21,MATCH($F246,'Input-Func_Class'!$B$9:$B$21,0)))
)</f>
        <v>0</v>
      </c>
      <c r="N246" s="10">
        <f>IF($D246=0,0,$D246*
IFERROR(INDEX(N$337:N$373,MATCH($F246,$B$337:$B$373,0))/INDEX($D$337:$D$373,MATCH($F246,$B$337:$B$373,0)),
INDEX('Input-Func_Class'!K$9:K$21,MATCH($F246,'Input-Func_Class'!$B$9:$B$21,0)))
)</f>
        <v>0</v>
      </c>
      <c r="O246" s="10">
        <f>IF($D246=0,0,$D246*
IFERROR(INDEX(O$337:O$373,MATCH($F246,$B$337:$B$373,0))/INDEX($D$337:$D$373,MATCH($F246,$B$337:$B$373,0)),
INDEX('Input-Func_Class'!L$9:L$21,MATCH($F246,'Input-Func_Class'!$B$9:$B$21,0)))
)</f>
        <v>0</v>
      </c>
      <c r="P246" s="10">
        <f>IF($D246=0,0,$D246*
IFERROR(INDEX(P$337:P$373,MATCH($F246,$B$337:$B$373,0))/INDEX($D$337:$D$373,MATCH($F246,$B$337:$B$373,0)),
INDEX('Input-Func_Class'!M$9:M$21,MATCH($F246,'Input-Func_Class'!$B$9:$B$21,0)))
)</f>
        <v>0</v>
      </c>
      <c r="Q246" s="10">
        <f>IF($D246=0,0,$D246*
IFERROR(INDEX(Q$337:Q$373,MATCH($F246,$B$337:$B$373,0))/INDEX($D$337:$D$373,MATCH($F246,$B$337:$B$373,0)),
INDEX('Input-Func_Class'!N$9:N$21,MATCH($F246,'Input-Func_Class'!$B$9:$B$21,0)))
)</f>
        <v>0</v>
      </c>
      <c r="R246" s="10">
        <f>IF($D246=0,0,$D246*
IFERROR(INDEX(R$337:R$373,MATCH($F246,$B$337:$B$373,0))/INDEX($D$337:$D$373,MATCH($F246,$B$337:$B$373,0)),
INDEX('Input-Func_Class'!O$9:O$21,MATCH($F246,'Input-Func_Class'!$B$9:$B$21,0)))
)</f>
        <v>0</v>
      </c>
    </row>
    <row r="247" spans="1:18" outlineLevel="1">
      <c r="A247" s="31">
        <f>IF(ISBLANK('Input-Accounts'!A247),"",'Input-Accounts'!A247)</f>
        <v>218</v>
      </c>
      <c r="B247" s="53" t="str">
        <f>IF(ISBLANK('Input-Accounts'!B247),"",'Input-Accounts'!B247)</f>
        <v>MISC INTANGIBLE PLANT-OTHER SOFTWARE</v>
      </c>
      <c r="C247" s="31">
        <f>IF(ISBLANK('Input-Accounts'!C247),"",'Input-Accounts'!C247)</f>
        <v>303.3</v>
      </c>
      <c r="D247" s="10">
        <f>'Input-Accounts'!$D247</f>
        <v>3023081.9587021205</v>
      </c>
      <c r="E247" s="10">
        <f t="shared" si="78"/>
        <v>0</v>
      </c>
      <c r="F247" s="3" t="str">
        <f>IF(D247=0,"-",IF('Input-Accounts'!$E247&lt;&gt;0,'Input-Accounts'!$E247,'Input-Accounts'!$F247))</f>
        <v>INT_DISTPT_SUBTOTAL</v>
      </c>
      <c r="G247" s="10">
        <f>IF($D247=0,0,$D247*
IFERROR(INDEX(G$337:G$373,MATCH($F247,$B$337:$B$373,0))/INDEX($D$337:$D$373,MATCH($F247,$B$337:$B$373,0)),
INDEX('Input-Func_Class'!D$9:D$21,MATCH($F247,'Input-Func_Class'!$B$9:$B$21,0)))
)</f>
        <v>1925591.1000831432</v>
      </c>
      <c r="H247" s="10">
        <f>IF($D247=0,0,$D247*
IFERROR(INDEX(H$337:H$373,MATCH($F247,$B$337:$B$373,0))/INDEX($D$337:$D$373,MATCH($F247,$B$337:$B$373,0)),
INDEX('Input-Func_Class'!E$9:E$21,MATCH($F247,'Input-Func_Class'!$B$9:$B$21,0)))
)</f>
        <v>1097490.858618977</v>
      </c>
      <c r="I247" s="10">
        <f>IF($D247=0,0,$D247*
IFERROR(INDEX(I$337:I$373,MATCH($F247,$B$337:$B$373,0))/INDEX($D$337:$D$373,MATCH($F247,$B$337:$B$373,0)),
INDEX('Input-Func_Class'!F$9:F$21,MATCH($F247,'Input-Func_Class'!$B$9:$B$21,0)))
)</f>
        <v>0</v>
      </c>
      <c r="J247" s="10">
        <f>IF($D247=0,0,$D247*
IFERROR(INDEX(J$337:J$373,MATCH($F247,$B$337:$B$373,0))/INDEX($D$337:$D$373,MATCH($F247,$B$337:$B$373,0)),
INDEX('Input-Func_Class'!G$9:G$21,MATCH($F247,'Input-Func_Class'!$B$9:$B$21,0)))
)</f>
        <v>0</v>
      </c>
      <c r="K247" s="10">
        <f>IF($D247=0,0,$D247*
IFERROR(INDEX(K$337:K$373,MATCH($F247,$B$337:$B$373,0))/INDEX($D$337:$D$373,MATCH($F247,$B$337:$B$373,0)),
INDEX('Input-Func_Class'!H$9:H$21,MATCH($F247,'Input-Func_Class'!$B$9:$B$21,0)))
)</f>
        <v>0</v>
      </c>
      <c r="L247" s="10">
        <f>IF($D247=0,0,$D247*
IFERROR(INDEX(L$337:L$373,MATCH($F247,$B$337:$B$373,0))/INDEX($D$337:$D$373,MATCH($F247,$B$337:$B$373,0)),
INDEX('Input-Func_Class'!I$9:I$21,MATCH($F247,'Input-Func_Class'!$B$9:$B$21,0)))
)</f>
        <v>0</v>
      </c>
      <c r="M247" s="10">
        <f>IF($D247=0,0,$D247*
IFERROR(INDEX(M$337:M$373,MATCH($F247,$B$337:$B$373,0))/INDEX($D$337:$D$373,MATCH($F247,$B$337:$B$373,0)),
INDEX('Input-Func_Class'!J$9:J$21,MATCH($F247,'Input-Func_Class'!$B$9:$B$21,0)))
)</f>
        <v>0</v>
      </c>
      <c r="N247" s="10">
        <f>IF($D247=0,0,$D247*
IFERROR(INDEX(N$337:N$373,MATCH($F247,$B$337:$B$373,0))/INDEX($D$337:$D$373,MATCH($F247,$B$337:$B$373,0)),
INDEX('Input-Func_Class'!K$9:K$21,MATCH($F247,'Input-Func_Class'!$B$9:$B$21,0)))
)</f>
        <v>0</v>
      </c>
      <c r="O247" s="10">
        <f>IF($D247=0,0,$D247*
IFERROR(INDEX(O$337:O$373,MATCH($F247,$B$337:$B$373,0))/INDEX($D$337:$D$373,MATCH($F247,$B$337:$B$373,0)),
INDEX('Input-Func_Class'!L$9:L$21,MATCH($F247,'Input-Func_Class'!$B$9:$B$21,0)))
)</f>
        <v>0</v>
      </c>
      <c r="P247" s="10">
        <f>IF($D247=0,0,$D247*
IFERROR(INDEX(P$337:P$373,MATCH($F247,$B$337:$B$373,0))/INDEX($D$337:$D$373,MATCH($F247,$B$337:$B$373,0)),
INDEX('Input-Func_Class'!M$9:M$21,MATCH($F247,'Input-Func_Class'!$B$9:$B$21,0)))
)</f>
        <v>0</v>
      </c>
      <c r="Q247" s="10">
        <f>IF($D247=0,0,$D247*
IFERROR(INDEX(Q$337:Q$373,MATCH($F247,$B$337:$B$373,0))/INDEX($D$337:$D$373,MATCH($F247,$B$337:$B$373,0)),
INDEX('Input-Func_Class'!N$9:N$21,MATCH($F247,'Input-Func_Class'!$B$9:$B$21,0)))
)</f>
        <v>0</v>
      </c>
      <c r="R247" s="10">
        <f>IF($D247=0,0,$D247*
IFERROR(INDEX(R$337:R$373,MATCH($F247,$B$337:$B$373,0))/INDEX($D$337:$D$373,MATCH($F247,$B$337:$B$373,0)),
INDEX('Input-Func_Class'!O$9:O$21,MATCH($F247,'Input-Func_Class'!$B$9:$B$21,0)))
)</f>
        <v>0</v>
      </c>
    </row>
    <row r="248" spans="1:18" outlineLevel="1">
      <c r="A248" s="31">
        <f>IF(ISBLANK('Input-Accounts'!A248),"",'Input-Accounts'!A248)</f>
        <v>219</v>
      </c>
      <c r="B248" s="53" t="str">
        <f>IF(ISBLANK('Input-Accounts'!B248),"",'Input-Accounts'!B248)</f>
        <v>MISC INTANGIBLE PLANT-CLOUD SOFTWARE</v>
      </c>
      <c r="C248" s="31">
        <f>IF(ISBLANK('Input-Accounts'!C248),"",'Input-Accounts'!C248)</f>
        <v>303.99</v>
      </c>
      <c r="D248" s="10">
        <f>'Input-Accounts'!$D248</f>
        <v>652350.00398243382</v>
      </c>
      <c r="E248" s="10">
        <f t="shared" si="78"/>
        <v>0</v>
      </c>
      <c r="F248" s="3" t="str">
        <f>IF(D248=0,"-",IF('Input-Accounts'!$E248&lt;&gt;0,'Input-Accounts'!$E248,'Input-Accounts'!$F248))</f>
        <v>INT_DISTPT_SUBTOTAL</v>
      </c>
      <c r="G248" s="10">
        <f>IF($D248=0,0,$D248*
IFERROR(INDEX(G$337:G$373,MATCH($F248,$B$337:$B$373,0))/INDEX($D$337:$D$373,MATCH($F248,$B$337:$B$373,0)),
INDEX('Input-Func_Class'!D$9:D$21,MATCH($F248,'Input-Func_Class'!$B$9:$B$21,0)))
)</f>
        <v>415522.76086721651</v>
      </c>
      <c r="H248" s="10">
        <f>IF($D248=0,0,$D248*
IFERROR(INDEX(H$337:H$373,MATCH($F248,$B$337:$B$373,0))/INDEX($D$337:$D$373,MATCH($F248,$B$337:$B$373,0)),
INDEX('Input-Func_Class'!E$9:E$21,MATCH($F248,'Input-Func_Class'!$B$9:$B$21,0)))
)</f>
        <v>236827.24311521728</v>
      </c>
      <c r="I248" s="10">
        <f>IF($D248=0,0,$D248*
IFERROR(INDEX(I$337:I$373,MATCH($F248,$B$337:$B$373,0))/INDEX($D$337:$D$373,MATCH($F248,$B$337:$B$373,0)),
INDEX('Input-Func_Class'!F$9:F$21,MATCH($F248,'Input-Func_Class'!$B$9:$B$21,0)))
)</f>
        <v>0</v>
      </c>
      <c r="J248" s="10">
        <f>IF($D248=0,0,$D248*
IFERROR(INDEX(J$337:J$373,MATCH($F248,$B$337:$B$373,0))/INDEX($D$337:$D$373,MATCH($F248,$B$337:$B$373,0)),
INDEX('Input-Func_Class'!G$9:G$21,MATCH($F248,'Input-Func_Class'!$B$9:$B$21,0)))
)</f>
        <v>0</v>
      </c>
      <c r="K248" s="10">
        <f>IF($D248=0,0,$D248*
IFERROR(INDEX(K$337:K$373,MATCH($F248,$B$337:$B$373,0))/INDEX($D$337:$D$373,MATCH($F248,$B$337:$B$373,0)),
INDEX('Input-Func_Class'!H$9:H$21,MATCH($F248,'Input-Func_Class'!$B$9:$B$21,0)))
)</f>
        <v>0</v>
      </c>
      <c r="L248" s="10">
        <f>IF($D248=0,0,$D248*
IFERROR(INDEX(L$337:L$373,MATCH($F248,$B$337:$B$373,0))/INDEX($D$337:$D$373,MATCH($F248,$B$337:$B$373,0)),
INDEX('Input-Func_Class'!I$9:I$21,MATCH($F248,'Input-Func_Class'!$B$9:$B$21,0)))
)</f>
        <v>0</v>
      </c>
      <c r="M248" s="10">
        <f>IF($D248=0,0,$D248*
IFERROR(INDEX(M$337:M$373,MATCH($F248,$B$337:$B$373,0))/INDEX($D$337:$D$373,MATCH($F248,$B$337:$B$373,0)),
INDEX('Input-Func_Class'!J$9:J$21,MATCH($F248,'Input-Func_Class'!$B$9:$B$21,0)))
)</f>
        <v>0</v>
      </c>
      <c r="N248" s="10">
        <f>IF($D248=0,0,$D248*
IFERROR(INDEX(N$337:N$373,MATCH($F248,$B$337:$B$373,0))/INDEX($D$337:$D$373,MATCH($F248,$B$337:$B$373,0)),
INDEX('Input-Func_Class'!K$9:K$21,MATCH($F248,'Input-Func_Class'!$B$9:$B$21,0)))
)</f>
        <v>0</v>
      </c>
      <c r="O248" s="10">
        <f>IF($D248=0,0,$D248*
IFERROR(INDEX(O$337:O$373,MATCH($F248,$B$337:$B$373,0))/INDEX($D$337:$D$373,MATCH($F248,$B$337:$B$373,0)),
INDEX('Input-Func_Class'!L$9:L$21,MATCH($F248,'Input-Func_Class'!$B$9:$B$21,0)))
)</f>
        <v>0</v>
      </c>
      <c r="P248" s="10">
        <f>IF($D248=0,0,$D248*
IFERROR(INDEX(P$337:P$373,MATCH($F248,$B$337:$B$373,0))/INDEX($D$337:$D$373,MATCH($F248,$B$337:$B$373,0)),
INDEX('Input-Func_Class'!M$9:M$21,MATCH($F248,'Input-Func_Class'!$B$9:$B$21,0)))
)</f>
        <v>0</v>
      </c>
      <c r="Q248" s="10">
        <f>IF($D248=0,0,$D248*
IFERROR(INDEX(Q$337:Q$373,MATCH($F248,$B$337:$B$373,0))/INDEX($D$337:$D$373,MATCH($F248,$B$337:$B$373,0)),
INDEX('Input-Func_Class'!N$9:N$21,MATCH($F248,'Input-Func_Class'!$B$9:$B$21,0)))
)</f>
        <v>0</v>
      </c>
      <c r="R248" s="10">
        <f>IF($D248=0,0,$D248*
IFERROR(INDEX(R$337:R$373,MATCH($F248,$B$337:$B$373,0))/INDEX($D$337:$D$373,MATCH($F248,$B$337:$B$373,0)),
INDEX('Input-Func_Class'!O$9:O$21,MATCH($F248,'Input-Func_Class'!$B$9:$B$21,0)))
)</f>
        <v>0</v>
      </c>
    </row>
    <row r="249" spans="1:18" outlineLevel="1">
      <c r="A249" s="31">
        <f>IF(ISBLANK('Input-Accounts'!A249),"",'Input-Accounts'!A249)</f>
        <v>220</v>
      </c>
      <c r="B249" t="str">
        <f>IF(ISBLANK('Input-Accounts'!B249),"",'Input-Accounts'!B249)</f>
        <v>Subtotal - Intangible Plant</v>
      </c>
      <c r="C249" s="31" t="str">
        <f>IF(ISBLANK('Input-Accounts'!C249),"",'Input-Accounts'!C249)</f>
        <v/>
      </c>
      <c r="D249" s="123">
        <f>SUBTOTAL(9,D243:D248)</f>
        <v>3678308.1378095541</v>
      </c>
      <c r="E249" s="10">
        <f t="shared" si="78"/>
        <v>0</v>
      </c>
      <c r="G249" s="123">
        <f t="shared" ref="G249:R249" si="80">SUBTOTAL(9,G243:G248)</f>
        <v>2342945.8778452501</v>
      </c>
      <c r="H249" s="123">
        <f t="shared" si="80"/>
        <v>1335362.2599643038</v>
      </c>
      <c r="I249" s="123">
        <f t="shared" si="80"/>
        <v>0</v>
      </c>
      <c r="J249" s="123">
        <f t="shared" si="80"/>
        <v>0</v>
      </c>
      <c r="K249" s="123">
        <f t="shared" si="80"/>
        <v>0</v>
      </c>
      <c r="L249" s="123">
        <f t="shared" si="80"/>
        <v>0</v>
      </c>
      <c r="M249" s="123">
        <f t="shared" si="80"/>
        <v>0</v>
      </c>
      <c r="N249" s="123">
        <f t="shared" si="80"/>
        <v>0</v>
      </c>
      <c r="O249" s="123">
        <f t="shared" si="80"/>
        <v>0</v>
      </c>
      <c r="P249" s="123">
        <f t="shared" si="80"/>
        <v>0</v>
      </c>
      <c r="Q249" s="123">
        <f t="shared" si="80"/>
        <v>0</v>
      </c>
      <c r="R249" s="123">
        <f t="shared" si="80"/>
        <v>0</v>
      </c>
    </row>
    <row r="250" spans="1:18" outlineLevel="1">
      <c r="A250" s="31" t="str">
        <f>IF(ISBLANK('Input-Accounts'!A250),"",'Input-Accounts'!A250)</f>
        <v/>
      </c>
      <c r="B250" t="str">
        <f>IF(ISBLANK('Input-Accounts'!B250),"",'Input-Accounts'!B250)</f>
        <v/>
      </c>
      <c r="C250" s="31" t="str">
        <f>IF(ISBLANK('Input-Accounts'!C250),"",'Input-Accounts'!C250)</f>
        <v/>
      </c>
      <c r="D250" s="10"/>
      <c r="E250" s="10">
        <f t="shared" si="78"/>
        <v>0</v>
      </c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</row>
    <row r="251" spans="1:18" outlineLevel="1">
      <c r="A251" s="31">
        <f>IF(ISBLANK('Input-Accounts'!A251),"",'Input-Accounts'!A251)</f>
        <v>221</v>
      </c>
      <c r="B251" s="1" t="str">
        <f>IF(ISBLANK('Input-Accounts'!B251),"",'Input-Accounts'!B251)</f>
        <v>Distribution Plant</v>
      </c>
      <c r="C251" s="31" t="str">
        <f>IF(ISBLANK('Input-Accounts'!C251),"",'Input-Accounts'!C251)</f>
        <v/>
      </c>
      <c r="D251" s="10"/>
      <c r="E251" s="10">
        <f>IFERROR(IF(D251="",0,IF(D251=0,0,IF(ABS(D251-SUM($G251:$R251))&lt;Check_Limit,0,1))),1)</f>
        <v>0</v>
      </c>
      <c r="F251" s="3"/>
      <c r="G251" s="10"/>
      <c r="H251" s="10"/>
      <c r="I251" s="10"/>
      <c r="J251" s="10"/>
      <c r="K251" s="10"/>
      <c r="L251" s="10">
        <f>IF($D251=0,0,$D251*
IFERROR(INDEX(L$337:L$373,MATCH($F251,$B$337:$B$373,0))/INDEX($D$337:$D$373,MATCH($F251,$B$337:$B$373,0)),
INDEX('Input-Func_Class'!I$9:I$21,MATCH($F251,'Input-Func_Class'!$B$9:$B$21,0)))
)</f>
        <v>0</v>
      </c>
      <c r="M251" s="10">
        <f>IF($D251=0,0,$D251*
IFERROR(INDEX(M$337:M$373,MATCH($F251,$B$337:$B$373,0))/INDEX($D$337:$D$373,MATCH($F251,$B$337:$B$373,0)),
INDEX('Input-Func_Class'!J$9:J$21,MATCH($F251,'Input-Func_Class'!$B$9:$B$21,0)))
)</f>
        <v>0</v>
      </c>
      <c r="N251" s="10">
        <f>IF($D251=0,0,$D251*
IFERROR(INDEX(N$337:N$373,MATCH($F251,$B$337:$B$373,0))/INDEX($D$337:$D$373,MATCH($F251,$B$337:$B$373,0)),
INDEX('Input-Func_Class'!K$9:K$21,MATCH($F251,'Input-Func_Class'!$B$9:$B$21,0)))
)</f>
        <v>0</v>
      </c>
      <c r="O251" s="10">
        <f>IF($D251=0,0,$D251*
IFERROR(INDEX(O$337:O$373,MATCH($F251,$B$337:$B$373,0))/INDEX($D$337:$D$373,MATCH($F251,$B$337:$B$373,0)),
INDEX('Input-Func_Class'!L$9:L$21,MATCH($F251,'Input-Func_Class'!$B$9:$B$21,0)))
)</f>
        <v>0</v>
      </c>
      <c r="P251" s="10">
        <f>IF($D251=0,0,$D251*
IFERROR(INDEX(P$337:P$373,MATCH($F251,$B$337:$B$373,0))/INDEX($D$337:$D$373,MATCH($F251,$B$337:$B$373,0)),
INDEX('Input-Func_Class'!M$9:M$21,MATCH($F251,'Input-Func_Class'!$B$9:$B$21,0)))
)</f>
        <v>0</v>
      </c>
      <c r="Q251" s="10">
        <f>IF($D251=0,0,$D251*
IFERROR(INDEX(Q$337:Q$373,MATCH($F251,$B$337:$B$373,0))/INDEX($D$337:$D$373,MATCH($F251,$B$337:$B$373,0)),
INDEX('Input-Func_Class'!N$9:N$21,MATCH($F251,'Input-Func_Class'!$B$9:$B$21,0)))
)</f>
        <v>0</v>
      </c>
      <c r="R251" s="10">
        <f>IF($D251=0,0,$D251*
IFERROR(INDEX(R$337:R$373,MATCH($F251,$B$337:$B$373,0))/INDEX($D$337:$D$373,MATCH($F251,$B$337:$B$373,0)),
INDEX('Input-Func_Class'!O$9:O$21,MATCH($F251,'Input-Func_Class'!$B$9:$B$21,0)))
)</f>
        <v>0</v>
      </c>
    </row>
    <row r="252" spans="1:18" outlineLevel="1">
      <c r="A252" s="31">
        <f>IF(ISBLANK('Input-Accounts'!A252),"",'Input-Accounts'!A252)</f>
        <v>222</v>
      </c>
      <c r="B252" s="53" t="str">
        <f>IF(ISBLANK('Input-Accounts'!B252),"",'Input-Accounts'!B252)</f>
        <v>LAND-CITY GATE &amp; MAIN LINE IND. M &amp; R</v>
      </c>
      <c r="C252" s="31">
        <f>IF(ISBLANK('Input-Accounts'!C252),"",'Input-Accounts'!C252)</f>
        <v>374.1</v>
      </c>
      <c r="D252" s="10">
        <f>'Input-Accounts'!$D252</f>
        <v>0</v>
      </c>
      <c r="E252" s="10">
        <f>IFERROR(IF(D252="",0,IF(D252=0,0,IF(ABS(D252-SUM($G252:$R252))&lt;Check_Limit,0,1))),1)</f>
        <v>0</v>
      </c>
      <c r="F252" s="3" t="str">
        <f>IF(D252=0,"-",IF('Input-Accounts'!$E252&lt;&gt;0,'Input-Accounts'!$E252,'Input-Accounts'!$F252))</f>
        <v>-</v>
      </c>
      <c r="G252" s="10">
        <f>IF($D252=0,0,$D252*
IFERROR(INDEX(G$337:G$373,MATCH($F252,$B$337:$B$373,0))/INDEX($D$337:$D$373,MATCH($F252,$B$337:$B$373,0)),
INDEX('Input-Func_Class'!D$9:D$21,MATCH($F252,'Input-Func_Class'!$B$9:$B$21,0)))
)</f>
        <v>0</v>
      </c>
      <c r="H252" s="10">
        <f>IF($D252=0,0,$D252*
IFERROR(INDEX(H$337:H$373,MATCH($F252,$B$337:$B$373,0))/INDEX($D$337:$D$373,MATCH($F252,$B$337:$B$373,0)),
INDEX('Input-Func_Class'!E$9:E$21,MATCH($F252,'Input-Func_Class'!$B$9:$B$21,0)))
)</f>
        <v>0</v>
      </c>
      <c r="I252" s="10">
        <f>IF($D252=0,0,$D252*
IFERROR(INDEX(I$337:I$373,MATCH($F252,$B$337:$B$373,0))/INDEX($D$337:$D$373,MATCH($F252,$B$337:$B$373,0)),
INDEX('Input-Func_Class'!F$9:F$21,MATCH($F252,'Input-Func_Class'!$B$9:$B$21,0)))
)</f>
        <v>0</v>
      </c>
      <c r="J252" s="10">
        <f>IF($D252=0,0,$D252*
IFERROR(INDEX(J$337:J$373,MATCH($F252,$B$337:$B$373,0))/INDEX($D$337:$D$373,MATCH($F252,$B$337:$B$373,0)),
INDEX('Input-Func_Class'!G$9:G$21,MATCH($F252,'Input-Func_Class'!$B$9:$B$21,0)))
)</f>
        <v>0</v>
      </c>
      <c r="K252" s="10">
        <f>IF($D252=0,0,$D252*
IFERROR(INDEX(K$337:K$373,MATCH($F252,$B$337:$B$373,0))/INDEX($D$337:$D$373,MATCH($F252,$B$337:$B$373,0)),
INDEX('Input-Func_Class'!H$9:H$21,MATCH($F252,'Input-Func_Class'!$B$9:$B$21,0)))
)</f>
        <v>0</v>
      </c>
      <c r="L252" s="10">
        <f>IF($D252=0,0,$D252*
IFERROR(INDEX(L$337:L$373,MATCH($F252,$B$337:$B$373,0))/INDEX($D$337:$D$373,MATCH($F252,$B$337:$B$373,0)),
INDEX('Input-Func_Class'!I$9:I$21,MATCH($F252,'Input-Func_Class'!$B$9:$B$21,0)))
)</f>
        <v>0</v>
      </c>
      <c r="M252" s="10">
        <f>IF($D252=0,0,$D252*
IFERROR(INDEX(M$337:M$373,MATCH($F252,$B$337:$B$373,0))/INDEX($D$337:$D$373,MATCH($F252,$B$337:$B$373,0)),
INDEX('Input-Func_Class'!J$9:J$21,MATCH($F252,'Input-Func_Class'!$B$9:$B$21,0)))
)</f>
        <v>0</v>
      </c>
      <c r="N252" s="10">
        <f>IF($D252=0,0,$D252*
IFERROR(INDEX(N$337:N$373,MATCH($F252,$B$337:$B$373,0))/INDEX($D$337:$D$373,MATCH($F252,$B$337:$B$373,0)),
INDEX('Input-Func_Class'!K$9:K$21,MATCH($F252,'Input-Func_Class'!$B$9:$B$21,0)))
)</f>
        <v>0</v>
      </c>
      <c r="O252" s="10">
        <f>IF($D252=0,0,$D252*
IFERROR(INDEX(O$337:O$373,MATCH($F252,$B$337:$B$373,0))/INDEX($D$337:$D$373,MATCH($F252,$B$337:$B$373,0)),
INDEX('Input-Func_Class'!L$9:L$21,MATCH($F252,'Input-Func_Class'!$B$9:$B$21,0)))
)</f>
        <v>0</v>
      </c>
      <c r="P252" s="10">
        <f>IF($D252=0,0,$D252*
IFERROR(INDEX(P$337:P$373,MATCH($F252,$B$337:$B$373,0))/INDEX($D$337:$D$373,MATCH($F252,$B$337:$B$373,0)),
INDEX('Input-Func_Class'!M$9:M$21,MATCH($F252,'Input-Func_Class'!$B$9:$B$21,0)))
)</f>
        <v>0</v>
      </c>
      <c r="Q252" s="10">
        <f>IF($D252=0,0,$D252*
IFERROR(INDEX(Q$337:Q$373,MATCH($F252,$B$337:$B$373,0))/INDEX($D$337:$D$373,MATCH($F252,$B$337:$B$373,0)),
INDEX('Input-Func_Class'!N$9:N$21,MATCH($F252,'Input-Func_Class'!$B$9:$B$21,0)))
)</f>
        <v>0</v>
      </c>
      <c r="R252" s="10">
        <f>IF($D252=0,0,$D252*
IFERROR(INDEX(R$337:R$373,MATCH($F252,$B$337:$B$373,0))/INDEX($D$337:$D$373,MATCH($F252,$B$337:$B$373,0)),
INDEX('Input-Func_Class'!O$9:O$21,MATCH($F252,'Input-Func_Class'!$B$9:$B$21,0)))
)</f>
        <v>0</v>
      </c>
    </row>
    <row r="253" spans="1:18" outlineLevel="1">
      <c r="A253" s="31">
        <f>IF(ISBLANK('Input-Accounts'!A253),"",'Input-Accounts'!A253)</f>
        <v>223</v>
      </c>
      <c r="B253" s="53" t="str">
        <f>IF(ISBLANK('Input-Accounts'!B253),"",'Input-Accounts'!B253)</f>
        <v>LAND-OTHER DISTRIBUTION SYSTEMS</v>
      </c>
      <c r="C253" s="31">
        <f>IF(ISBLANK('Input-Accounts'!C253),"",'Input-Accounts'!C253)</f>
        <v>374.2</v>
      </c>
      <c r="D253" s="10">
        <f>'Input-Accounts'!$D253</f>
        <v>0</v>
      </c>
      <c r="E253" s="10">
        <f t="shared" ref="E253:E278" si="81">IFERROR(IF(D253="",0,IF(D253=0,0,IF(ABS(D253-SUM($G253:$R253))&lt;Check_Limit,0,1))),1)</f>
        <v>0</v>
      </c>
      <c r="F253" s="3" t="str">
        <f>IF(D253=0,"-",IF('Input-Accounts'!$E253&lt;&gt;0,'Input-Accounts'!$E253,'Input-Accounts'!$F253))</f>
        <v>-</v>
      </c>
      <c r="G253" s="10">
        <f>IF($D253=0,0,$D253*
IFERROR(INDEX(G$337:G$373,MATCH($F253,$B$337:$B$373,0))/INDEX($D$337:$D$373,MATCH($F253,$B$337:$B$373,0)),
INDEX('Input-Func_Class'!D$9:D$21,MATCH($F253,'Input-Func_Class'!$B$9:$B$21,0)))
)</f>
        <v>0</v>
      </c>
      <c r="H253" s="10">
        <f>IF($D253=0,0,$D253*
IFERROR(INDEX(H$337:H$373,MATCH($F253,$B$337:$B$373,0))/INDEX($D$337:$D$373,MATCH($F253,$B$337:$B$373,0)),
INDEX('Input-Func_Class'!E$9:E$21,MATCH($F253,'Input-Func_Class'!$B$9:$B$21,0)))
)</f>
        <v>0</v>
      </c>
      <c r="I253" s="10">
        <f>IF($D253=0,0,$D253*
IFERROR(INDEX(I$337:I$373,MATCH($F253,$B$337:$B$373,0))/INDEX($D$337:$D$373,MATCH($F253,$B$337:$B$373,0)),
INDEX('Input-Func_Class'!F$9:F$21,MATCH($F253,'Input-Func_Class'!$B$9:$B$21,0)))
)</f>
        <v>0</v>
      </c>
      <c r="J253" s="10">
        <f>IF($D253=0,0,$D253*
IFERROR(INDEX(J$337:J$373,MATCH($F253,$B$337:$B$373,0))/INDEX($D$337:$D$373,MATCH($F253,$B$337:$B$373,0)),
INDEX('Input-Func_Class'!G$9:G$21,MATCH($F253,'Input-Func_Class'!$B$9:$B$21,0)))
)</f>
        <v>0</v>
      </c>
      <c r="K253" s="10">
        <f>IF($D253=0,0,$D253*
IFERROR(INDEX(K$337:K$373,MATCH($F253,$B$337:$B$373,0))/INDEX($D$337:$D$373,MATCH($F253,$B$337:$B$373,0)),
INDEX('Input-Func_Class'!H$9:H$21,MATCH($F253,'Input-Func_Class'!$B$9:$B$21,0)))
)</f>
        <v>0</v>
      </c>
      <c r="L253" s="10">
        <f>IF($D253=0,0,$D253*
IFERROR(INDEX(L$337:L$373,MATCH($F253,$B$337:$B$373,0))/INDEX($D$337:$D$373,MATCH($F253,$B$337:$B$373,0)),
INDEX('Input-Func_Class'!I$9:I$21,MATCH($F253,'Input-Func_Class'!$B$9:$B$21,0)))
)</f>
        <v>0</v>
      </c>
      <c r="M253" s="10">
        <f>IF($D253=0,0,$D253*
IFERROR(INDEX(M$337:M$373,MATCH($F253,$B$337:$B$373,0))/INDEX($D$337:$D$373,MATCH($F253,$B$337:$B$373,0)),
INDEX('Input-Func_Class'!J$9:J$21,MATCH($F253,'Input-Func_Class'!$B$9:$B$21,0)))
)</f>
        <v>0</v>
      </c>
      <c r="N253" s="10">
        <f>IF($D253=0,0,$D253*
IFERROR(INDEX(N$337:N$373,MATCH($F253,$B$337:$B$373,0))/INDEX($D$337:$D$373,MATCH($F253,$B$337:$B$373,0)),
INDEX('Input-Func_Class'!K$9:K$21,MATCH($F253,'Input-Func_Class'!$B$9:$B$21,0)))
)</f>
        <v>0</v>
      </c>
      <c r="O253" s="10">
        <f>IF($D253=0,0,$D253*
IFERROR(INDEX(O$337:O$373,MATCH($F253,$B$337:$B$373,0))/INDEX($D$337:$D$373,MATCH($F253,$B$337:$B$373,0)),
INDEX('Input-Func_Class'!L$9:L$21,MATCH($F253,'Input-Func_Class'!$B$9:$B$21,0)))
)</f>
        <v>0</v>
      </c>
      <c r="P253" s="10">
        <f>IF($D253=0,0,$D253*
IFERROR(INDEX(P$337:P$373,MATCH($F253,$B$337:$B$373,0))/INDEX($D$337:$D$373,MATCH($F253,$B$337:$B$373,0)),
INDEX('Input-Func_Class'!M$9:M$21,MATCH($F253,'Input-Func_Class'!$B$9:$B$21,0)))
)</f>
        <v>0</v>
      </c>
      <c r="Q253" s="10">
        <f>IF($D253=0,0,$D253*
IFERROR(INDEX(Q$337:Q$373,MATCH($F253,$B$337:$B$373,0))/INDEX($D$337:$D$373,MATCH($F253,$B$337:$B$373,0)),
INDEX('Input-Func_Class'!N$9:N$21,MATCH($F253,'Input-Func_Class'!$B$9:$B$21,0)))
)</f>
        <v>0</v>
      </c>
      <c r="R253" s="10">
        <f>IF($D253=0,0,$D253*
IFERROR(INDEX(R$337:R$373,MATCH($F253,$B$337:$B$373,0))/INDEX($D$337:$D$373,MATCH($F253,$B$337:$B$373,0)),
INDEX('Input-Func_Class'!O$9:O$21,MATCH($F253,'Input-Func_Class'!$B$9:$B$21,0)))
)</f>
        <v>0</v>
      </c>
    </row>
    <row r="254" spans="1:18" outlineLevel="1">
      <c r="A254" s="31">
        <f>IF(ISBLANK('Input-Accounts'!A254),"",'Input-Accounts'!A254)</f>
        <v>224</v>
      </c>
      <c r="B254" s="53" t="str">
        <f>IF(ISBLANK('Input-Accounts'!B254),"",'Input-Accounts'!B254)</f>
        <v>LAND RIGHTS-OTHER DISTR SYSTEMS</v>
      </c>
      <c r="C254" s="31">
        <f>IF(ISBLANK('Input-Accounts'!C254),"",'Input-Accounts'!C254)</f>
        <v>374.4</v>
      </c>
      <c r="D254" s="10">
        <f>'Input-Accounts'!$D254</f>
        <v>42761</v>
      </c>
      <c r="E254" s="10">
        <f t="shared" ref="E254:E274" si="82">IFERROR(IF(D254="",0,IF(D254=0,0,IF(ABS(D254-SUM($G254:$R254))&lt;Check_Limit,0,1))),1)</f>
        <v>0</v>
      </c>
      <c r="F254" s="3" t="str">
        <f>IF(D254=0,"-",IF('Input-Accounts'!$E254&lt;&gt;0,'Input-Accounts'!$E254,'Input-Accounts'!$F254))</f>
        <v>DISTRIBUTION</v>
      </c>
      <c r="G254" s="10">
        <f>IF($D254=0,0,$D254*
IFERROR(INDEX(G$337:G$373,MATCH($F254,$B$337:$B$373,0))/INDEX($D$337:$D$373,MATCH($F254,$B$337:$B$373,0)),
INDEX('Input-Func_Class'!D$9:D$21,MATCH($F254,'Input-Func_Class'!$B$9:$B$21,0)))
)</f>
        <v>42761</v>
      </c>
      <c r="H254" s="10">
        <f>IF($D254=0,0,$D254*
IFERROR(INDEX(H$337:H$373,MATCH($F254,$B$337:$B$373,0))/INDEX($D$337:$D$373,MATCH($F254,$B$337:$B$373,0)),
INDEX('Input-Func_Class'!E$9:E$21,MATCH($F254,'Input-Func_Class'!$B$9:$B$21,0)))
)</f>
        <v>0</v>
      </c>
      <c r="I254" s="10">
        <f>IF($D254=0,0,$D254*
IFERROR(INDEX(I$337:I$373,MATCH($F254,$B$337:$B$373,0))/INDEX($D$337:$D$373,MATCH($F254,$B$337:$B$373,0)),
INDEX('Input-Func_Class'!F$9:F$21,MATCH($F254,'Input-Func_Class'!$B$9:$B$21,0)))
)</f>
        <v>0</v>
      </c>
      <c r="J254" s="10">
        <f>IF($D254=0,0,$D254*
IFERROR(INDEX(J$337:J$373,MATCH($F254,$B$337:$B$373,0))/INDEX($D$337:$D$373,MATCH($F254,$B$337:$B$373,0)),
INDEX('Input-Func_Class'!G$9:G$21,MATCH($F254,'Input-Func_Class'!$B$9:$B$21,0)))
)</f>
        <v>0</v>
      </c>
      <c r="K254" s="10">
        <f>IF($D254=0,0,$D254*
IFERROR(INDEX(K$337:K$373,MATCH($F254,$B$337:$B$373,0))/INDEX($D$337:$D$373,MATCH($F254,$B$337:$B$373,0)),
INDEX('Input-Func_Class'!H$9:H$21,MATCH($F254,'Input-Func_Class'!$B$9:$B$21,0)))
)</f>
        <v>0</v>
      </c>
      <c r="L254" s="10">
        <f>IF($D254=0,0,$D254*
IFERROR(INDEX(L$337:L$373,MATCH($F254,$B$337:$B$373,0))/INDEX($D$337:$D$373,MATCH($F254,$B$337:$B$373,0)),
INDEX('Input-Func_Class'!I$9:I$21,MATCH($F254,'Input-Func_Class'!$B$9:$B$21,0)))
)</f>
        <v>0</v>
      </c>
      <c r="M254" s="10">
        <f>IF($D254=0,0,$D254*
IFERROR(INDEX(M$337:M$373,MATCH($F254,$B$337:$B$373,0))/INDEX($D$337:$D$373,MATCH($F254,$B$337:$B$373,0)),
INDEX('Input-Func_Class'!J$9:J$21,MATCH($F254,'Input-Func_Class'!$B$9:$B$21,0)))
)</f>
        <v>0</v>
      </c>
      <c r="N254" s="10">
        <f>IF($D254=0,0,$D254*
IFERROR(INDEX(N$337:N$373,MATCH($F254,$B$337:$B$373,0))/INDEX($D$337:$D$373,MATCH($F254,$B$337:$B$373,0)),
INDEX('Input-Func_Class'!K$9:K$21,MATCH($F254,'Input-Func_Class'!$B$9:$B$21,0)))
)</f>
        <v>0</v>
      </c>
      <c r="O254" s="10">
        <f>IF($D254=0,0,$D254*
IFERROR(INDEX(O$337:O$373,MATCH($F254,$B$337:$B$373,0))/INDEX($D$337:$D$373,MATCH($F254,$B$337:$B$373,0)),
INDEX('Input-Func_Class'!L$9:L$21,MATCH($F254,'Input-Func_Class'!$B$9:$B$21,0)))
)</f>
        <v>0</v>
      </c>
      <c r="P254" s="10">
        <f>IF($D254=0,0,$D254*
IFERROR(INDEX(P$337:P$373,MATCH($F254,$B$337:$B$373,0))/INDEX($D$337:$D$373,MATCH($F254,$B$337:$B$373,0)),
INDEX('Input-Func_Class'!M$9:M$21,MATCH($F254,'Input-Func_Class'!$B$9:$B$21,0)))
)</f>
        <v>0</v>
      </c>
      <c r="Q254" s="10">
        <f>IF($D254=0,0,$D254*
IFERROR(INDEX(Q$337:Q$373,MATCH($F254,$B$337:$B$373,0))/INDEX($D$337:$D$373,MATCH($F254,$B$337:$B$373,0)),
INDEX('Input-Func_Class'!N$9:N$21,MATCH($F254,'Input-Func_Class'!$B$9:$B$21,0)))
)</f>
        <v>0</v>
      </c>
      <c r="R254" s="10">
        <f>IF($D254=0,0,$D254*
IFERROR(INDEX(R$337:R$373,MATCH($F254,$B$337:$B$373,0))/INDEX($D$337:$D$373,MATCH($F254,$B$337:$B$373,0)),
INDEX('Input-Func_Class'!O$9:O$21,MATCH($F254,'Input-Func_Class'!$B$9:$B$21,0)))
)</f>
        <v>0</v>
      </c>
    </row>
    <row r="255" spans="1:18" outlineLevel="1">
      <c r="A255" s="31">
        <f>IF(ISBLANK('Input-Accounts'!A255),"",'Input-Accounts'!A255)</f>
        <v>225</v>
      </c>
      <c r="B255" s="53" t="str">
        <f>IF(ISBLANK('Input-Accounts'!B255),"",'Input-Accounts'!B255)</f>
        <v>RIGHTS OF WAY</v>
      </c>
      <c r="C255" s="31">
        <f>IF(ISBLANK('Input-Accounts'!C255),"",'Input-Accounts'!C255)</f>
        <v>374.5</v>
      </c>
      <c r="D255" s="10">
        <f>'Input-Accounts'!$D255</f>
        <v>29328</v>
      </c>
      <c r="E255" s="10">
        <f t="shared" si="82"/>
        <v>0</v>
      </c>
      <c r="F255" s="3" t="str">
        <f>IF(D255=0,"-",IF('Input-Accounts'!$E255&lt;&gt;0,'Input-Accounts'!$E255,'Input-Accounts'!$F255))</f>
        <v>DISTRIBUTION</v>
      </c>
      <c r="G255" s="10">
        <f>IF($D255=0,0,$D255*
IFERROR(INDEX(G$337:G$373,MATCH($F255,$B$337:$B$373,0))/INDEX($D$337:$D$373,MATCH($F255,$B$337:$B$373,0)),
INDEX('Input-Func_Class'!D$9:D$21,MATCH($F255,'Input-Func_Class'!$B$9:$B$21,0)))
)</f>
        <v>29328</v>
      </c>
      <c r="H255" s="10">
        <f>IF($D255=0,0,$D255*
IFERROR(INDEX(H$337:H$373,MATCH($F255,$B$337:$B$373,0))/INDEX($D$337:$D$373,MATCH($F255,$B$337:$B$373,0)),
INDEX('Input-Func_Class'!E$9:E$21,MATCH($F255,'Input-Func_Class'!$B$9:$B$21,0)))
)</f>
        <v>0</v>
      </c>
      <c r="I255" s="10">
        <f>IF($D255=0,0,$D255*
IFERROR(INDEX(I$337:I$373,MATCH($F255,$B$337:$B$373,0))/INDEX($D$337:$D$373,MATCH($F255,$B$337:$B$373,0)),
INDEX('Input-Func_Class'!F$9:F$21,MATCH($F255,'Input-Func_Class'!$B$9:$B$21,0)))
)</f>
        <v>0</v>
      </c>
      <c r="J255" s="10">
        <f>IF($D255=0,0,$D255*
IFERROR(INDEX(J$337:J$373,MATCH($F255,$B$337:$B$373,0))/INDEX($D$337:$D$373,MATCH($F255,$B$337:$B$373,0)),
INDEX('Input-Func_Class'!G$9:G$21,MATCH($F255,'Input-Func_Class'!$B$9:$B$21,0)))
)</f>
        <v>0</v>
      </c>
      <c r="K255" s="10">
        <f>IF($D255=0,0,$D255*
IFERROR(INDEX(K$337:K$373,MATCH($F255,$B$337:$B$373,0))/INDEX($D$337:$D$373,MATCH($F255,$B$337:$B$373,0)),
INDEX('Input-Func_Class'!H$9:H$21,MATCH($F255,'Input-Func_Class'!$B$9:$B$21,0)))
)</f>
        <v>0</v>
      </c>
      <c r="L255" s="10">
        <f>IF($D255=0,0,$D255*
IFERROR(INDEX(L$337:L$373,MATCH($F255,$B$337:$B$373,0))/INDEX($D$337:$D$373,MATCH($F255,$B$337:$B$373,0)),
INDEX('Input-Func_Class'!I$9:I$21,MATCH($F255,'Input-Func_Class'!$B$9:$B$21,0)))
)</f>
        <v>0</v>
      </c>
      <c r="M255" s="10">
        <f>IF($D255=0,0,$D255*
IFERROR(INDEX(M$337:M$373,MATCH($F255,$B$337:$B$373,0))/INDEX($D$337:$D$373,MATCH($F255,$B$337:$B$373,0)),
INDEX('Input-Func_Class'!J$9:J$21,MATCH($F255,'Input-Func_Class'!$B$9:$B$21,0)))
)</f>
        <v>0</v>
      </c>
      <c r="N255" s="10">
        <f>IF($D255=0,0,$D255*
IFERROR(INDEX(N$337:N$373,MATCH($F255,$B$337:$B$373,0))/INDEX($D$337:$D$373,MATCH($F255,$B$337:$B$373,0)),
INDEX('Input-Func_Class'!K$9:K$21,MATCH($F255,'Input-Func_Class'!$B$9:$B$21,0)))
)</f>
        <v>0</v>
      </c>
      <c r="O255" s="10">
        <f>IF($D255=0,0,$D255*
IFERROR(INDEX(O$337:O$373,MATCH($F255,$B$337:$B$373,0))/INDEX($D$337:$D$373,MATCH($F255,$B$337:$B$373,0)),
INDEX('Input-Func_Class'!L$9:L$21,MATCH($F255,'Input-Func_Class'!$B$9:$B$21,0)))
)</f>
        <v>0</v>
      </c>
      <c r="P255" s="10">
        <f>IF($D255=0,0,$D255*
IFERROR(INDEX(P$337:P$373,MATCH($F255,$B$337:$B$373,0))/INDEX($D$337:$D$373,MATCH($F255,$B$337:$B$373,0)),
INDEX('Input-Func_Class'!M$9:M$21,MATCH($F255,'Input-Func_Class'!$B$9:$B$21,0)))
)</f>
        <v>0</v>
      </c>
      <c r="Q255" s="10">
        <f>IF($D255=0,0,$D255*
IFERROR(INDEX(Q$337:Q$373,MATCH($F255,$B$337:$B$373,0))/INDEX($D$337:$D$373,MATCH($F255,$B$337:$B$373,0)),
INDEX('Input-Func_Class'!N$9:N$21,MATCH($F255,'Input-Func_Class'!$B$9:$B$21,0)))
)</f>
        <v>0</v>
      </c>
      <c r="R255" s="10">
        <f>IF($D255=0,0,$D255*
IFERROR(INDEX(R$337:R$373,MATCH($F255,$B$337:$B$373,0))/INDEX($D$337:$D$373,MATCH($F255,$B$337:$B$373,0)),
INDEX('Input-Func_Class'!O$9:O$21,MATCH($F255,'Input-Func_Class'!$B$9:$B$21,0)))
)</f>
        <v>0</v>
      </c>
    </row>
    <row r="256" spans="1:18" outlineLevel="1">
      <c r="A256" s="31">
        <f>IF(ISBLANK('Input-Accounts'!A256),"",'Input-Accounts'!A256)</f>
        <v>226</v>
      </c>
      <c r="B256" s="53" t="str">
        <f>IF(ISBLANK('Input-Accounts'!B256),"",'Input-Accounts'!B256)</f>
        <v>STRUC &amp; IMPROV-CITY GATE M &amp; R</v>
      </c>
      <c r="C256" s="31">
        <f>IF(ISBLANK('Input-Accounts'!C256),"",'Input-Accounts'!C256)</f>
        <v>375.2</v>
      </c>
      <c r="D256" s="10">
        <f>'Input-Accounts'!$D256</f>
        <v>48</v>
      </c>
      <c r="E256" s="10">
        <f t="shared" si="82"/>
        <v>0</v>
      </c>
      <c r="F256" s="3" t="str">
        <f>IF(D256=0,"-",IF('Input-Accounts'!$E256&lt;&gt;0,'Input-Accounts'!$E256,'Input-Accounts'!$F256))</f>
        <v>DISTRIBUTION</v>
      </c>
      <c r="G256" s="10">
        <f>IF($D256=0,0,$D256*
IFERROR(INDEX(G$337:G$373,MATCH($F256,$B$337:$B$373,0))/INDEX($D$337:$D$373,MATCH($F256,$B$337:$B$373,0)),
INDEX('Input-Func_Class'!D$9:D$21,MATCH($F256,'Input-Func_Class'!$B$9:$B$21,0)))
)</f>
        <v>48</v>
      </c>
      <c r="H256" s="10">
        <f>IF($D256=0,0,$D256*
IFERROR(INDEX(H$337:H$373,MATCH($F256,$B$337:$B$373,0))/INDEX($D$337:$D$373,MATCH($F256,$B$337:$B$373,0)),
INDEX('Input-Func_Class'!E$9:E$21,MATCH($F256,'Input-Func_Class'!$B$9:$B$21,0)))
)</f>
        <v>0</v>
      </c>
      <c r="I256" s="10">
        <f>IF($D256=0,0,$D256*
IFERROR(INDEX(I$337:I$373,MATCH($F256,$B$337:$B$373,0))/INDEX($D$337:$D$373,MATCH($F256,$B$337:$B$373,0)),
INDEX('Input-Func_Class'!F$9:F$21,MATCH($F256,'Input-Func_Class'!$B$9:$B$21,0)))
)</f>
        <v>0</v>
      </c>
      <c r="J256" s="10">
        <f>IF($D256=0,0,$D256*
IFERROR(INDEX(J$337:J$373,MATCH($F256,$B$337:$B$373,0))/INDEX($D$337:$D$373,MATCH($F256,$B$337:$B$373,0)),
INDEX('Input-Func_Class'!G$9:G$21,MATCH($F256,'Input-Func_Class'!$B$9:$B$21,0)))
)</f>
        <v>0</v>
      </c>
      <c r="K256" s="10">
        <f>IF($D256=0,0,$D256*
IFERROR(INDEX(K$337:K$373,MATCH($F256,$B$337:$B$373,0))/INDEX($D$337:$D$373,MATCH($F256,$B$337:$B$373,0)),
INDEX('Input-Func_Class'!H$9:H$21,MATCH($F256,'Input-Func_Class'!$B$9:$B$21,0)))
)</f>
        <v>0</v>
      </c>
      <c r="L256" s="10">
        <f>IF($D256=0,0,$D256*
IFERROR(INDEX(L$337:L$373,MATCH($F256,$B$337:$B$373,0))/INDEX($D$337:$D$373,MATCH($F256,$B$337:$B$373,0)),
INDEX('Input-Func_Class'!I$9:I$21,MATCH($F256,'Input-Func_Class'!$B$9:$B$21,0)))
)</f>
        <v>0</v>
      </c>
      <c r="M256" s="10">
        <f>IF($D256=0,0,$D256*
IFERROR(INDEX(M$337:M$373,MATCH($F256,$B$337:$B$373,0))/INDEX($D$337:$D$373,MATCH($F256,$B$337:$B$373,0)),
INDEX('Input-Func_Class'!J$9:J$21,MATCH($F256,'Input-Func_Class'!$B$9:$B$21,0)))
)</f>
        <v>0</v>
      </c>
      <c r="N256" s="10">
        <f>IF($D256=0,0,$D256*
IFERROR(INDEX(N$337:N$373,MATCH($F256,$B$337:$B$373,0))/INDEX($D$337:$D$373,MATCH($F256,$B$337:$B$373,0)),
INDEX('Input-Func_Class'!K$9:K$21,MATCH($F256,'Input-Func_Class'!$B$9:$B$21,0)))
)</f>
        <v>0</v>
      </c>
      <c r="O256" s="10">
        <f>IF($D256=0,0,$D256*
IFERROR(INDEX(O$337:O$373,MATCH($F256,$B$337:$B$373,0))/INDEX($D$337:$D$373,MATCH($F256,$B$337:$B$373,0)),
INDEX('Input-Func_Class'!L$9:L$21,MATCH($F256,'Input-Func_Class'!$B$9:$B$21,0)))
)</f>
        <v>0</v>
      </c>
      <c r="P256" s="10">
        <f>IF($D256=0,0,$D256*
IFERROR(INDEX(P$337:P$373,MATCH($F256,$B$337:$B$373,0))/INDEX($D$337:$D$373,MATCH($F256,$B$337:$B$373,0)),
INDEX('Input-Func_Class'!M$9:M$21,MATCH($F256,'Input-Func_Class'!$B$9:$B$21,0)))
)</f>
        <v>0</v>
      </c>
      <c r="Q256" s="10">
        <f>IF($D256=0,0,$D256*
IFERROR(INDEX(Q$337:Q$373,MATCH($F256,$B$337:$B$373,0))/INDEX($D$337:$D$373,MATCH($F256,$B$337:$B$373,0)),
INDEX('Input-Func_Class'!N$9:N$21,MATCH($F256,'Input-Func_Class'!$B$9:$B$21,0)))
)</f>
        <v>0</v>
      </c>
      <c r="R256" s="10">
        <f>IF($D256=0,0,$D256*
IFERROR(INDEX(R$337:R$373,MATCH($F256,$B$337:$B$373,0))/INDEX($D$337:$D$373,MATCH($F256,$B$337:$B$373,0)),
INDEX('Input-Func_Class'!O$9:O$21,MATCH($F256,'Input-Func_Class'!$B$9:$B$21,0)))
)</f>
        <v>0</v>
      </c>
    </row>
    <row r="257" spans="1:18" outlineLevel="1">
      <c r="A257" s="31">
        <f>IF(ISBLANK('Input-Accounts'!A257),"",'Input-Accounts'!A257)</f>
        <v>227</v>
      </c>
      <c r="B257" s="53" t="str">
        <f>IF(ISBLANK('Input-Accounts'!B257),"",'Input-Accounts'!B257)</f>
        <v>STRUC &amp; IMPROV-GENERAL M &amp; R</v>
      </c>
      <c r="C257" s="31">
        <f>IF(ISBLANK('Input-Accounts'!C257),"",'Input-Accounts'!C257)</f>
        <v>375.3</v>
      </c>
      <c r="D257" s="10">
        <f>'Input-Accounts'!$D257</f>
        <v>0</v>
      </c>
      <c r="E257" s="10">
        <f t="shared" si="82"/>
        <v>0</v>
      </c>
      <c r="F257" s="3" t="str">
        <f>IF(D257=0,"-",IF('Input-Accounts'!$E257&lt;&gt;0,'Input-Accounts'!$E257,'Input-Accounts'!$F257))</f>
        <v>-</v>
      </c>
      <c r="G257" s="10">
        <f>IF($D257=0,0,$D257*
IFERROR(INDEX(G$337:G$373,MATCH($F257,$B$337:$B$373,0))/INDEX($D$337:$D$373,MATCH($F257,$B$337:$B$373,0)),
INDEX('Input-Func_Class'!D$9:D$21,MATCH($F257,'Input-Func_Class'!$B$9:$B$21,0)))
)</f>
        <v>0</v>
      </c>
      <c r="H257" s="10">
        <f>IF($D257=0,0,$D257*
IFERROR(INDEX(H$337:H$373,MATCH($F257,$B$337:$B$373,0))/INDEX($D$337:$D$373,MATCH($F257,$B$337:$B$373,0)),
INDEX('Input-Func_Class'!E$9:E$21,MATCH($F257,'Input-Func_Class'!$B$9:$B$21,0)))
)</f>
        <v>0</v>
      </c>
      <c r="I257" s="10">
        <f>IF($D257=0,0,$D257*
IFERROR(INDEX(I$337:I$373,MATCH($F257,$B$337:$B$373,0))/INDEX($D$337:$D$373,MATCH($F257,$B$337:$B$373,0)),
INDEX('Input-Func_Class'!F$9:F$21,MATCH($F257,'Input-Func_Class'!$B$9:$B$21,0)))
)</f>
        <v>0</v>
      </c>
      <c r="J257" s="10">
        <f>IF($D257=0,0,$D257*
IFERROR(INDEX(J$337:J$373,MATCH($F257,$B$337:$B$373,0))/INDEX($D$337:$D$373,MATCH($F257,$B$337:$B$373,0)),
INDEX('Input-Func_Class'!G$9:G$21,MATCH($F257,'Input-Func_Class'!$B$9:$B$21,0)))
)</f>
        <v>0</v>
      </c>
      <c r="K257" s="10">
        <f>IF($D257=0,0,$D257*
IFERROR(INDEX(K$337:K$373,MATCH($F257,$B$337:$B$373,0))/INDEX($D$337:$D$373,MATCH($F257,$B$337:$B$373,0)),
INDEX('Input-Func_Class'!H$9:H$21,MATCH($F257,'Input-Func_Class'!$B$9:$B$21,0)))
)</f>
        <v>0</v>
      </c>
      <c r="L257" s="10">
        <f>IF($D257=0,0,$D257*
IFERROR(INDEX(L$337:L$373,MATCH($F257,$B$337:$B$373,0))/INDEX($D$337:$D$373,MATCH($F257,$B$337:$B$373,0)),
INDEX('Input-Func_Class'!I$9:I$21,MATCH($F257,'Input-Func_Class'!$B$9:$B$21,0)))
)</f>
        <v>0</v>
      </c>
      <c r="M257" s="10">
        <f>IF($D257=0,0,$D257*
IFERROR(INDEX(M$337:M$373,MATCH($F257,$B$337:$B$373,0))/INDEX($D$337:$D$373,MATCH($F257,$B$337:$B$373,0)),
INDEX('Input-Func_Class'!J$9:J$21,MATCH($F257,'Input-Func_Class'!$B$9:$B$21,0)))
)</f>
        <v>0</v>
      </c>
      <c r="N257" s="10">
        <f>IF($D257=0,0,$D257*
IFERROR(INDEX(N$337:N$373,MATCH($F257,$B$337:$B$373,0))/INDEX($D$337:$D$373,MATCH($F257,$B$337:$B$373,0)),
INDEX('Input-Func_Class'!K$9:K$21,MATCH($F257,'Input-Func_Class'!$B$9:$B$21,0)))
)</f>
        <v>0</v>
      </c>
      <c r="O257" s="10">
        <f>IF($D257=0,0,$D257*
IFERROR(INDEX(O$337:O$373,MATCH($F257,$B$337:$B$373,0))/INDEX($D$337:$D$373,MATCH($F257,$B$337:$B$373,0)),
INDEX('Input-Func_Class'!L$9:L$21,MATCH($F257,'Input-Func_Class'!$B$9:$B$21,0)))
)</f>
        <v>0</v>
      </c>
      <c r="P257" s="10">
        <f>IF($D257=0,0,$D257*
IFERROR(INDEX(P$337:P$373,MATCH($F257,$B$337:$B$373,0))/INDEX($D$337:$D$373,MATCH($F257,$B$337:$B$373,0)),
INDEX('Input-Func_Class'!M$9:M$21,MATCH($F257,'Input-Func_Class'!$B$9:$B$21,0)))
)</f>
        <v>0</v>
      </c>
      <c r="Q257" s="10">
        <f>IF($D257=0,0,$D257*
IFERROR(INDEX(Q$337:Q$373,MATCH($F257,$B$337:$B$373,0))/INDEX($D$337:$D$373,MATCH($F257,$B$337:$B$373,0)),
INDEX('Input-Func_Class'!N$9:N$21,MATCH($F257,'Input-Func_Class'!$B$9:$B$21,0)))
)</f>
        <v>0</v>
      </c>
      <c r="R257" s="10">
        <f>IF($D257=0,0,$D257*
IFERROR(INDEX(R$337:R$373,MATCH($F257,$B$337:$B$373,0))/INDEX($D$337:$D$373,MATCH($F257,$B$337:$B$373,0)),
INDEX('Input-Func_Class'!O$9:O$21,MATCH($F257,'Input-Func_Class'!$B$9:$B$21,0)))
)</f>
        <v>0</v>
      </c>
    </row>
    <row r="258" spans="1:18" outlineLevel="1">
      <c r="A258" s="31">
        <f>IF(ISBLANK('Input-Accounts'!A258),"",'Input-Accounts'!A258)</f>
        <v>228</v>
      </c>
      <c r="B258" s="53" t="str">
        <f>IF(ISBLANK('Input-Accounts'!B258),"",'Input-Accounts'!B258)</f>
        <v xml:space="preserve">STRUC &amp; IMPROV-REGULATING </v>
      </c>
      <c r="C258" s="31">
        <f>IF(ISBLANK('Input-Accounts'!C258),"",'Input-Accounts'!C258)</f>
        <v>375.4</v>
      </c>
      <c r="D258" s="10">
        <f>'Input-Accounts'!$D258</f>
        <v>94739.25</v>
      </c>
      <c r="E258" s="10">
        <f t="shared" si="82"/>
        <v>0</v>
      </c>
      <c r="F258" s="3" t="str">
        <f>IF(D258=0,"-",IF('Input-Accounts'!$E258&lt;&gt;0,'Input-Accounts'!$E258,'Input-Accounts'!$F258))</f>
        <v>DISTRIBUTION</v>
      </c>
      <c r="G258" s="10">
        <f>IF($D258=0,0,$D258*
IFERROR(INDEX(G$337:G$373,MATCH($F258,$B$337:$B$373,0))/INDEX($D$337:$D$373,MATCH($F258,$B$337:$B$373,0)),
INDEX('Input-Func_Class'!D$9:D$21,MATCH($F258,'Input-Func_Class'!$B$9:$B$21,0)))
)</f>
        <v>94739.25</v>
      </c>
      <c r="H258" s="10">
        <f>IF($D258=0,0,$D258*
IFERROR(INDEX(H$337:H$373,MATCH($F258,$B$337:$B$373,0))/INDEX($D$337:$D$373,MATCH($F258,$B$337:$B$373,0)),
INDEX('Input-Func_Class'!E$9:E$21,MATCH($F258,'Input-Func_Class'!$B$9:$B$21,0)))
)</f>
        <v>0</v>
      </c>
      <c r="I258" s="10">
        <f>IF($D258=0,0,$D258*
IFERROR(INDEX(I$337:I$373,MATCH($F258,$B$337:$B$373,0))/INDEX($D$337:$D$373,MATCH($F258,$B$337:$B$373,0)),
INDEX('Input-Func_Class'!F$9:F$21,MATCH($F258,'Input-Func_Class'!$B$9:$B$21,0)))
)</f>
        <v>0</v>
      </c>
      <c r="J258" s="10">
        <f>IF($D258=0,0,$D258*
IFERROR(INDEX(J$337:J$373,MATCH($F258,$B$337:$B$373,0))/INDEX($D$337:$D$373,MATCH($F258,$B$337:$B$373,0)),
INDEX('Input-Func_Class'!G$9:G$21,MATCH($F258,'Input-Func_Class'!$B$9:$B$21,0)))
)</f>
        <v>0</v>
      </c>
      <c r="K258" s="10">
        <f>IF($D258=0,0,$D258*
IFERROR(INDEX(K$337:K$373,MATCH($F258,$B$337:$B$373,0))/INDEX($D$337:$D$373,MATCH($F258,$B$337:$B$373,0)),
INDEX('Input-Func_Class'!H$9:H$21,MATCH($F258,'Input-Func_Class'!$B$9:$B$21,0)))
)</f>
        <v>0</v>
      </c>
      <c r="L258" s="10">
        <f>IF($D258=0,0,$D258*
IFERROR(INDEX(L$337:L$373,MATCH($F258,$B$337:$B$373,0))/INDEX($D$337:$D$373,MATCH($F258,$B$337:$B$373,0)),
INDEX('Input-Func_Class'!I$9:I$21,MATCH($F258,'Input-Func_Class'!$B$9:$B$21,0)))
)</f>
        <v>0</v>
      </c>
      <c r="M258" s="10">
        <f>IF($D258=0,0,$D258*
IFERROR(INDEX(M$337:M$373,MATCH($F258,$B$337:$B$373,0))/INDEX($D$337:$D$373,MATCH($F258,$B$337:$B$373,0)),
INDEX('Input-Func_Class'!J$9:J$21,MATCH($F258,'Input-Func_Class'!$B$9:$B$21,0)))
)</f>
        <v>0</v>
      </c>
      <c r="N258" s="10">
        <f>IF($D258=0,0,$D258*
IFERROR(INDEX(N$337:N$373,MATCH($F258,$B$337:$B$373,0))/INDEX($D$337:$D$373,MATCH($F258,$B$337:$B$373,0)),
INDEX('Input-Func_Class'!K$9:K$21,MATCH($F258,'Input-Func_Class'!$B$9:$B$21,0)))
)</f>
        <v>0</v>
      </c>
      <c r="O258" s="10">
        <f>IF($D258=0,0,$D258*
IFERROR(INDEX(O$337:O$373,MATCH($F258,$B$337:$B$373,0))/INDEX($D$337:$D$373,MATCH($F258,$B$337:$B$373,0)),
INDEX('Input-Func_Class'!L$9:L$21,MATCH($F258,'Input-Func_Class'!$B$9:$B$21,0)))
)</f>
        <v>0</v>
      </c>
      <c r="P258" s="10">
        <f>IF($D258=0,0,$D258*
IFERROR(INDEX(P$337:P$373,MATCH($F258,$B$337:$B$373,0))/INDEX($D$337:$D$373,MATCH($F258,$B$337:$B$373,0)),
INDEX('Input-Func_Class'!M$9:M$21,MATCH($F258,'Input-Func_Class'!$B$9:$B$21,0)))
)</f>
        <v>0</v>
      </c>
      <c r="Q258" s="10">
        <f>IF($D258=0,0,$D258*
IFERROR(INDEX(Q$337:Q$373,MATCH($F258,$B$337:$B$373,0))/INDEX($D$337:$D$373,MATCH($F258,$B$337:$B$373,0)),
INDEX('Input-Func_Class'!N$9:N$21,MATCH($F258,'Input-Func_Class'!$B$9:$B$21,0)))
)</f>
        <v>0</v>
      </c>
      <c r="R258" s="10">
        <f>IF($D258=0,0,$D258*
IFERROR(INDEX(R$337:R$373,MATCH($F258,$B$337:$B$373,0))/INDEX($D$337:$D$373,MATCH($F258,$B$337:$B$373,0)),
INDEX('Input-Func_Class'!O$9:O$21,MATCH($F258,'Input-Func_Class'!$B$9:$B$21,0)))
)</f>
        <v>0</v>
      </c>
    </row>
    <row r="259" spans="1:18" outlineLevel="1">
      <c r="A259" s="31">
        <f>IF(ISBLANK('Input-Accounts'!A259),"",'Input-Accounts'!A259)</f>
        <v>229</v>
      </c>
      <c r="B259" s="53" t="str">
        <f>IF(ISBLANK('Input-Accounts'!B259),"",'Input-Accounts'!B259)</f>
        <v>STRUC &amp; IMPROV-REGULATING - DS-ML DIRECT ASSIGNMENT</v>
      </c>
      <c r="C259" s="31">
        <f>IF(ISBLANK('Input-Accounts'!C259),"",'Input-Accounts'!C259)</f>
        <v>375.4</v>
      </c>
      <c r="D259" s="10">
        <f>'Input-Accounts'!$D259</f>
        <v>734.75</v>
      </c>
      <c r="E259" s="10">
        <f t="shared" ref="E259" si="83">IFERROR(IF(D259="",0,IF(D259=0,0,IF(ABS(D259-SUM($G259:$R259))&lt;Check_Limit,0,1))),1)</f>
        <v>0</v>
      </c>
      <c r="F259" s="3" t="str">
        <f>IF(D259=0,"-",IF('Input-Accounts'!$E259&lt;&gt;0,'Input-Accounts'!$E259,'Input-Accounts'!$F259))</f>
        <v>DISTRIBUTION</v>
      </c>
      <c r="G259" s="10">
        <f>IF($D259=0,0,$D259*
IFERROR(INDEX(G$337:G$373,MATCH($F259,$B$337:$B$373,0))/INDEX($D$337:$D$373,MATCH($F259,$B$337:$B$373,0)),
INDEX('Input-Func_Class'!D$9:D$21,MATCH($F259,'Input-Func_Class'!$B$9:$B$21,0)))
)</f>
        <v>734.75</v>
      </c>
      <c r="H259" s="10">
        <f>IF($D259=0,0,$D259*
IFERROR(INDEX(H$337:H$373,MATCH($F259,$B$337:$B$373,0))/INDEX($D$337:$D$373,MATCH($F259,$B$337:$B$373,0)),
INDEX('Input-Func_Class'!E$9:E$21,MATCH($F259,'Input-Func_Class'!$B$9:$B$21,0)))
)</f>
        <v>0</v>
      </c>
      <c r="I259" s="10">
        <f>IF($D259=0,0,$D259*
IFERROR(INDEX(I$337:I$373,MATCH($F259,$B$337:$B$373,0))/INDEX($D$337:$D$373,MATCH($F259,$B$337:$B$373,0)),
INDEX('Input-Func_Class'!F$9:F$21,MATCH($F259,'Input-Func_Class'!$B$9:$B$21,0)))
)</f>
        <v>0</v>
      </c>
      <c r="J259" s="10">
        <f>IF($D259=0,0,$D259*
IFERROR(INDEX(J$337:J$373,MATCH($F259,$B$337:$B$373,0))/INDEX($D$337:$D$373,MATCH($F259,$B$337:$B$373,0)),
INDEX('Input-Func_Class'!G$9:G$21,MATCH($F259,'Input-Func_Class'!$B$9:$B$21,0)))
)</f>
        <v>0</v>
      </c>
      <c r="K259" s="10">
        <f>IF($D259=0,0,$D259*
IFERROR(INDEX(K$337:K$373,MATCH($F259,$B$337:$B$373,0))/INDEX($D$337:$D$373,MATCH($F259,$B$337:$B$373,0)),
INDEX('Input-Func_Class'!H$9:H$21,MATCH($F259,'Input-Func_Class'!$B$9:$B$21,0)))
)</f>
        <v>0</v>
      </c>
      <c r="L259" s="10">
        <f>IF($D259=0,0,$D259*
IFERROR(INDEX(L$337:L$373,MATCH($F259,$B$337:$B$373,0))/INDEX($D$337:$D$373,MATCH($F259,$B$337:$B$373,0)),
INDEX('Input-Func_Class'!I$9:I$21,MATCH($F259,'Input-Func_Class'!$B$9:$B$21,0)))
)</f>
        <v>0</v>
      </c>
      <c r="M259" s="10">
        <f>IF($D259=0,0,$D259*
IFERROR(INDEX(M$337:M$373,MATCH($F259,$B$337:$B$373,0))/INDEX($D$337:$D$373,MATCH($F259,$B$337:$B$373,0)),
INDEX('Input-Func_Class'!J$9:J$21,MATCH($F259,'Input-Func_Class'!$B$9:$B$21,0)))
)</f>
        <v>0</v>
      </c>
      <c r="N259" s="10">
        <f>IF($D259=0,0,$D259*
IFERROR(INDEX(N$337:N$373,MATCH($F259,$B$337:$B$373,0))/INDEX($D$337:$D$373,MATCH($F259,$B$337:$B$373,0)),
INDEX('Input-Func_Class'!K$9:K$21,MATCH($F259,'Input-Func_Class'!$B$9:$B$21,0)))
)</f>
        <v>0</v>
      </c>
      <c r="O259" s="10">
        <f>IF($D259=0,0,$D259*
IFERROR(INDEX(O$337:O$373,MATCH($F259,$B$337:$B$373,0))/INDEX($D$337:$D$373,MATCH($F259,$B$337:$B$373,0)),
INDEX('Input-Func_Class'!L$9:L$21,MATCH($F259,'Input-Func_Class'!$B$9:$B$21,0)))
)</f>
        <v>0</v>
      </c>
      <c r="P259" s="10">
        <f>IF($D259=0,0,$D259*
IFERROR(INDEX(P$337:P$373,MATCH($F259,$B$337:$B$373,0))/INDEX($D$337:$D$373,MATCH($F259,$B$337:$B$373,0)),
INDEX('Input-Func_Class'!M$9:M$21,MATCH($F259,'Input-Func_Class'!$B$9:$B$21,0)))
)</f>
        <v>0</v>
      </c>
      <c r="Q259" s="10">
        <f>IF($D259=0,0,$D259*
IFERROR(INDEX(Q$337:Q$373,MATCH($F259,$B$337:$B$373,0))/INDEX($D$337:$D$373,MATCH($F259,$B$337:$B$373,0)),
INDEX('Input-Func_Class'!N$9:N$21,MATCH($F259,'Input-Func_Class'!$B$9:$B$21,0)))
)</f>
        <v>0</v>
      </c>
      <c r="R259" s="10">
        <f>IF($D259=0,0,$D259*
IFERROR(INDEX(R$337:R$373,MATCH($F259,$B$337:$B$373,0))/INDEX($D$337:$D$373,MATCH($F259,$B$337:$B$373,0)),
INDEX('Input-Func_Class'!O$9:O$21,MATCH($F259,'Input-Func_Class'!$B$9:$B$21,0)))
)</f>
        <v>0</v>
      </c>
    </row>
    <row r="260" spans="1:18" outlineLevel="1">
      <c r="A260" s="31">
        <f>IF(ISBLANK('Input-Accounts'!A260),"",'Input-Accounts'!A260)</f>
        <v>230</v>
      </c>
      <c r="B260" s="53" t="str">
        <f>IF(ISBLANK('Input-Accounts'!B260),"",'Input-Accounts'!B260)</f>
        <v>STRUC &amp; IMPROV-DISTR. IND. M &amp; R</v>
      </c>
      <c r="C260" s="31">
        <f>IF(ISBLANK('Input-Accounts'!C260),"",'Input-Accounts'!C260)</f>
        <v>375.6</v>
      </c>
      <c r="D260" s="10">
        <f>'Input-Accounts'!$D260</f>
        <v>0</v>
      </c>
      <c r="E260" s="10">
        <f t="shared" si="82"/>
        <v>0</v>
      </c>
      <c r="F260" s="3" t="str">
        <f>IF(D260=0,"-",IF('Input-Accounts'!$E260&lt;&gt;0,'Input-Accounts'!$E260,'Input-Accounts'!$F260))</f>
        <v>-</v>
      </c>
      <c r="G260" s="10">
        <f>IF($D260=0,0,$D260*
IFERROR(INDEX(G$337:G$373,MATCH($F260,$B$337:$B$373,0))/INDEX($D$337:$D$373,MATCH($F260,$B$337:$B$373,0)),
INDEX('Input-Func_Class'!D$9:D$21,MATCH($F260,'Input-Func_Class'!$B$9:$B$21,0)))
)</f>
        <v>0</v>
      </c>
      <c r="H260" s="10">
        <f>IF($D260=0,0,$D260*
IFERROR(INDEX(H$337:H$373,MATCH($F260,$B$337:$B$373,0))/INDEX($D$337:$D$373,MATCH($F260,$B$337:$B$373,0)),
INDEX('Input-Func_Class'!E$9:E$21,MATCH($F260,'Input-Func_Class'!$B$9:$B$21,0)))
)</f>
        <v>0</v>
      </c>
      <c r="I260" s="10">
        <f>IF($D260=0,0,$D260*
IFERROR(INDEX(I$337:I$373,MATCH($F260,$B$337:$B$373,0))/INDEX($D$337:$D$373,MATCH($F260,$B$337:$B$373,0)),
INDEX('Input-Func_Class'!F$9:F$21,MATCH($F260,'Input-Func_Class'!$B$9:$B$21,0)))
)</f>
        <v>0</v>
      </c>
      <c r="J260" s="10">
        <f>IF($D260=0,0,$D260*
IFERROR(INDEX(J$337:J$373,MATCH($F260,$B$337:$B$373,0))/INDEX($D$337:$D$373,MATCH($F260,$B$337:$B$373,0)),
INDEX('Input-Func_Class'!G$9:G$21,MATCH($F260,'Input-Func_Class'!$B$9:$B$21,0)))
)</f>
        <v>0</v>
      </c>
      <c r="K260" s="10">
        <f>IF($D260=0,0,$D260*
IFERROR(INDEX(K$337:K$373,MATCH($F260,$B$337:$B$373,0))/INDEX($D$337:$D$373,MATCH($F260,$B$337:$B$373,0)),
INDEX('Input-Func_Class'!H$9:H$21,MATCH($F260,'Input-Func_Class'!$B$9:$B$21,0)))
)</f>
        <v>0</v>
      </c>
      <c r="L260" s="10">
        <f>IF($D260=0,0,$D260*
IFERROR(INDEX(L$337:L$373,MATCH($F260,$B$337:$B$373,0))/INDEX($D$337:$D$373,MATCH($F260,$B$337:$B$373,0)),
INDEX('Input-Func_Class'!I$9:I$21,MATCH($F260,'Input-Func_Class'!$B$9:$B$21,0)))
)</f>
        <v>0</v>
      </c>
      <c r="M260" s="10">
        <f>IF($D260=0,0,$D260*
IFERROR(INDEX(M$337:M$373,MATCH($F260,$B$337:$B$373,0))/INDEX($D$337:$D$373,MATCH($F260,$B$337:$B$373,0)),
INDEX('Input-Func_Class'!J$9:J$21,MATCH($F260,'Input-Func_Class'!$B$9:$B$21,0)))
)</f>
        <v>0</v>
      </c>
      <c r="N260" s="10">
        <f>IF($D260=0,0,$D260*
IFERROR(INDEX(N$337:N$373,MATCH($F260,$B$337:$B$373,0))/INDEX($D$337:$D$373,MATCH($F260,$B$337:$B$373,0)),
INDEX('Input-Func_Class'!K$9:K$21,MATCH($F260,'Input-Func_Class'!$B$9:$B$21,0)))
)</f>
        <v>0</v>
      </c>
      <c r="O260" s="10">
        <f>IF($D260=0,0,$D260*
IFERROR(INDEX(O$337:O$373,MATCH($F260,$B$337:$B$373,0))/INDEX($D$337:$D$373,MATCH($F260,$B$337:$B$373,0)),
INDEX('Input-Func_Class'!L$9:L$21,MATCH($F260,'Input-Func_Class'!$B$9:$B$21,0)))
)</f>
        <v>0</v>
      </c>
      <c r="P260" s="10">
        <f>IF($D260=0,0,$D260*
IFERROR(INDEX(P$337:P$373,MATCH($F260,$B$337:$B$373,0))/INDEX($D$337:$D$373,MATCH($F260,$B$337:$B$373,0)),
INDEX('Input-Func_Class'!M$9:M$21,MATCH($F260,'Input-Func_Class'!$B$9:$B$21,0)))
)</f>
        <v>0</v>
      </c>
      <c r="Q260" s="10">
        <f>IF($D260=0,0,$D260*
IFERROR(INDEX(Q$337:Q$373,MATCH($F260,$B$337:$B$373,0))/INDEX($D$337:$D$373,MATCH($F260,$B$337:$B$373,0)),
INDEX('Input-Func_Class'!N$9:N$21,MATCH($F260,'Input-Func_Class'!$B$9:$B$21,0)))
)</f>
        <v>0</v>
      </c>
      <c r="R260" s="10">
        <f>IF($D260=0,0,$D260*
IFERROR(INDEX(R$337:R$373,MATCH($F260,$B$337:$B$373,0))/INDEX($D$337:$D$373,MATCH($F260,$B$337:$B$373,0)),
INDEX('Input-Func_Class'!O$9:O$21,MATCH($F260,'Input-Func_Class'!$B$9:$B$21,0)))
)</f>
        <v>0</v>
      </c>
    </row>
    <row r="261" spans="1:18" outlineLevel="1">
      <c r="A261" s="31">
        <f>IF(ISBLANK('Input-Accounts'!A261),"",'Input-Accounts'!A261)</f>
        <v>231</v>
      </c>
      <c r="B261" s="53" t="str">
        <f>IF(ISBLANK('Input-Accounts'!B261),"",'Input-Accounts'!B261)</f>
        <v>STRUC &amp; IMPROV-OTHER DISTR. SYSTEMS</v>
      </c>
      <c r="C261" s="31">
        <f>IF(ISBLANK('Input-Accounts'!C261),"",'Input-Accounts'!C261)</f>
        <v>375.7</v>
      </c>
      <c r="D261" s="10">
        <f>'Input-Accounts'!$D261</f>
        <v>244370</v>
      </c>
      <c r="E261" s="10">
        <f t="shared" si="82"/>
        <v>0</v>
      </c>
      <c r="F261" s="3" t="str">
        <f>IF(D261=0,"-",IF('Input-Accounts'!$E261&lt;&gt;0,'Input-Accounts'!$E261,'Input-Accounts'!$F261))</f>
        <v>INT_DISTPT_SUBTOTAL</v>
      </c>
      <c r="G261" s="10">
        <f>IF($D261=0,0,$D261*
IFERROR(INDEX(G$337:G$373,MATCH($F261,$B$337:$B$373,0))/INDEX($D$337:$D$373,MATCH($F261,$B$337:$B$373,0)),
INDEX('Input-Func_Class'!D$9:D$21,MATCH($F261,'Input-Func_Class'!$B$9:$B$21,0)))
)</f>
        <v>155654.62781212147</v>
      </c>
      <c r="H261" s="10">
        <f>IF($D261=0,0,$D261*
IFERROR(INDEX(H$337:H$373,MATCH($F261,$B$337:$B$373,0))/INDEX($D$337:$D$373,MATCH($F261,$B$337:$B$373,0)),
INDEX('Input-Func_Class'!E$9:E$21,MATCH($F261,'Input-Func_Class'!$B$9:$B$21,0)))
)</f>
        <v>88715.372187878515</v>
      </c>
      <c r="I261" s="10">
        <f>IF($D261=0,0,$D261*
IFERROR(INDEX(I$337:I$373,MATCH($F261,$B$337:$B$373,0))/INDEX($D$337:$D$373,MATCH($F261,$B$337:$B$373,0)),
INDEX('Input-Func_Class'!F$9:F$21,MATCH($F261,'Input-Func_Class'!$B$9:$B$21,0)))
)</f>
        <v>0</v>
      </c>
      <c r="J261" s="10">
        <f>IF($D261=0,0,$D261*
IFERROR(INDEX(J$337:J$373,MATCH($F261,$B$337:$B$373,0))/INDEX($D$337:$D$373,MATCH($F261,$B$337:$B$373,0)),
INDEX('Input-Func_Class'!G$9:G$21,MATCH($F261,'Input-Func_Class'!$B$9:$B$21,0)))
)</f>
        <v>0</v>
      </c>
      <c r="K261" s="10">
        <f>IF($D261=0,0,$D261*
IFERROR(INDEX(K$337:K$373,MATCH($F261,$B$337:$B$373,0))/INDEX($D$337:$D$373,MATCH($F261,$B$337:$B$373,0)),
INDEX('Input-Func_Class'!H$9:H$21,MATCH($F261,'Input-Func_Class'!$B$9:$B$21,0)))
)</f>
        <v>0</v>
      </c>
      <c r="L261" s="10">
        <f>IF($D261=0,0,$D261*
IFERROR(INDEX(L$337:L$373,MATCH($F261,$B$337:$B$373,0))/INDEX($D$337:$D$373,MATCH($F261,$B$337:$B$373,0)),
INDEX('Input-Func_Class'!I$9:I$21,MATCH($F261,'Input-Func_Class'!$B$9:$B$21,0)))
)</f>
        <v>0</v>
      </c>
      <c r="M261" s="10">
        <f>IF($D261=0,0,$D261*
IFERROR(INDEX(M$337:M$373,MATCH($F261,$B$337:$B$373,0))/INDEX($D$337:$D$373,MATCH($F261,$B$337:$B$373,0)),
INDEX('Input-Func_Class'!J$9:J$21,MATCH($F261,'Input-Func_Class'!$B$9:$B$21,0)))
)</f>
        <v>0</v>
      </c>
      <c r="N261" s="10">
        <f>IF($D261=0,0,$D261*
IFERROR(INDEX(N$337:N$373,MATCH($F261,$B$337:$B$373,0))/INDEX($D$337:$D$373,MATCH($F261,$B$337:$B$373,0)),
INDEX('Input-Func_Class'!K$9:K$21,MATCH($F261,'Input-Func_Class'!$B$9:$B$21,0)))
)</f>
        <v>0</v>
      </c>
      <c r="O261" s="10">
        <f>IF($D261=0,0,$D261*
IFERROR(INDEX(O$337:O$373,MATCH($F261,$B$337:$B$373,0))/INDEX($D$337:$D$373,MATCH($F261,$B$337:$B$373,0)),
INDEX('Input-Func_Class'!L$9:L$21,MATCH($F261,'Input-Func_Class'!$B$9:$B$21,0)))
)</f>
        <v>0</v>
      </c>
      <c r="P261" s="10">
        <f>IF($D261=0,0,$D261*
IFERROR(INDEX(P$337:P$373,MATCH($F261,$B$337:$B$373,0))/INDEX($D$337:$D$373,MATCH($F261,$B$337:$B$373,0)),
INDEX('Input-Func_Class'!M$9:M$21,MATCH($F261,'Input-Func_Class'!$B$9:$B$21,0)))
)</f>
        <v>0</v>
      </c>
      <c r="Q261" s="10">
        <f>IF($D261=0,0,$D261*
IFERROR(INDEX(Q$337:Q$373,MATCH($F261,$B$337:$B$373,0))/INDEX($D$337:$D$373,MATCH($F261,$B$337:$B$373,0)),
INDEX('Input-Func_Class'!N$9:N$21,MATCH($F261,'Input-Func_Class'!$B$9:$B$21,0)))
)</f>
        <v>0</v>
      </c>
      <c r="R261" s="10">
        <f>IF($D261=0,0,$D261*
IFERROR(INDEX(R$337:R$373,MATCH($F261,$B$337:$B$373,0))/INDEX($D$337:$D$373,MATCH($F261,$B$337:$B$373,0)),
INDEX('Input-Func_Class'!O$9:O$21,MATCH($F261,'Input-Func_Class'!$B$9:$B$21,0)))
)</f>
        <v>0</v>
      </c>
    </row>
    <row r="262" spans="1:18" outlineLevel="1">
      <c r="A262" s="31">
        <f>IF(ISBLANK('Input-Accounts'!A262),"",'Input-Accounts'!A262)</f>
        <v>232</v>
      </c>
      <c r="B262" s="53" t="str">
        <f>IF(ISBLANK('Input-Accounts'!B262),"",'Input-Accounts'!B262)</f>
        <v>STRUC &amp; IMPROV-OTHER DISTR SYS-ILP</v>
      </c>
      <c r="C262" s="31">
        <f>IF(ISBLANK('Input-Accounts'!C262),"",'Input-Accounts'!C262)</f>
        <v>375.71</v>
      </c>
      <c r="D262" s="10">
        <f>'Input-Accounts'!$D262</f>
        <v>56922.48</v>
      </c>
      <c r="E262" s="10">
        <f t="shared" si="82"/>
        <v>0</v>
      </c>
      <c r="F262" s="3" t="str">
        <f>IF(D262=0,"-",IF('Input-Accounts'!$E262&lt;&gt;0,'Input-Accounts'!$E262,'Input-Accounts'!$F262))</f>
        <v>INT_DISTPT_SUBTOTAL</v>
      </c>
      <c r="G262" s="10">
        <f>IF($D262=0,0,$D262*
IFERROR(INDEX(G$337:G$373,MATCH($F262,$B$337:$B$373,0))/INDEX($D$337:$D$373,MATCH($F262,$B$337:$B$373,0)),
INDEX('Input-Func_Class'!D$9:D$21,MATCH($F262,'Input-Func_Class'!$B$9:$B$21,0)))
)</f>
        <v>36257.508853553743</v>
      </c>
      <c r="H262" s="10">
        <f>IF($D262=0,0,$D262*
IFERROR(INDEX(H$337:H$373,MATCH($F262,$B$337:$B$373,0))/INDEX($D$337:$D$373,MATCH($F262,$B$337:$B$373,0)),
INDEX('Input-Func_Class'!E$9:E$21,MATCH($F262,'Input-Func_Class'!$B$9:$B$21,0)))
)</f>
        <v>20664.971146446256</v>
      </c>
      <c r="I262" s="10">
        <f>IF($D262=0,0,$D262*
IFERROR(INDEX(I$337:I$373,MATCH($F262,$B$337:$B$373,0))/INDEX($D$337:$D$373,MATCH($F262,$B$337:$B$373,0)),
INDEX('Input-Func_Class'!F$9:F$21,MATCH($F262,'Input-Func_Class'!$B$9:$B$21,0)))
)</f>
        <v>0</v>
      </c>
      <c r="J262" s="10">
        <f>IF($D262=0,0,$D262*
IFERROR(INDEX(J$337:J$373,MATCH($F262,$B$337:$B$373,0))/INDEX($D$337:$D$373,MATCH($F262,$B$337:$B$373,0)),
INDEX('Input-Func_Class'!G$9:G$21,MATCH($F262,'Input-Func_Class'!$B$9:$B$21,0)))
)</f>
        <v>0</v>
      </c>
      <c r="K262" s="10">
        <f>IF($D262=0,0,$D262*
IFERROR(INDEX(K$337:K$373,MATCH($F262,$B$337:$B$373,0))/INDEX($D$337:$D$373,MATCH($F262,$B$337:$B$373,0)),
INDEX('Input-Func_Class'!H$9:H$21,MATCH($F262,'Input-Func_Class'!$B$9:$B$21,0)))
)</f>
        <v>0</v>
      </c>
      <c r="L262" s="10">
        <f>IF($D262=0,0,$D262*
IFERROR(INDEX(L$337:L$373,MATCH($F262,$B$337:$B$373,0))/INDEX($D$337:$D$373,MATCH($F262,$B$337:$B$373,0)),
INDEX('Input-Func_Class'!I$9:I$21,MATCH($F262,'Input-Func_Class'!$B$9:$B$21,0)))
)</f>
        <v>0</v>
      </c>
      <c r="M262" s="10">
        <f>IF($D262=0,0,$D262*
IFERROR(INDEX(M$337:M$373,MATCH($F262,$B$337:$B$373,0))/INDEX($D$337:$D$373,MATCH($F262,$B$337:$B$373,0)),
INDEX('Input-Func_Class'!J$9:J$21,MATCH($F262,'Input-Func_Class'!$B$9:$B$21,0)))
)</f>
        <v>0</v>
      </c>
      <c r="N262" s="10">
        <f>IF($D262=0,0,$D262*
IFERROR(INDEX(N$337:N$373,MATCH($F262,$B$337:$B$373,0))/INDEX($D$337:$D$373,MATCH($F262,$B$337:$B$373,0)),
INDEX('Input-Func_Class'!K$9:K$21,MATCH($F262,'Input-Func_Class'!$B$9:$B$21,0)))
)</f>
        <v>0</v>
      </c>
      <c r="O262" s="10">
        <f>IF($D262=0,0,$D262*
IFERROR(INDEX(O$337:O$373,MATCH($F262,$B$337:$B$373,0))/INDEX($D$337:$D$373,MATCH($F262,$B$337:$B$373,0)),
INDEX('Input-Func_Class'!L$9:L$21,MATCH($F262,'Input-Func_Class'!$B$9:$B$21,0)))
)</f>
        <v>0</v>
      </c>
      <c r="P262" s="10">
        <f>IF($D262=0,0,$D262*
IFERROR(INDEX(P$337:P$373,MATCH($F262,$B$337:$B$373,0))/INDEX($D$337:$D$373,MATCH($F262,$B$337:$B$373,0)),
INDEX('Input-Func_Class'!M$9:M$21,MATCH($F262,'Input-Func_Class'!$B$9:$B$21,0)))
)</f>
        <v>0</v>
      </c>
      <c r="Q262" s="10">
        <f>IF($D262=0,0,$D262*
IFERROR(INDEX(Q$337:Q$373,MATCH($F262,$B$337:$B$373,0))/INDEX($D$337:$D$373,MATCH($F262,$B$337:$B$373,0)),
INDEX('Input-Func_Class'!N$9:N$21,MATCH($F262,'Input-Func_Class'!$B$9:$B$21,0)))
)</f>
        <v>0</v>
      </c>
      <c r="R262" s="10">
        <f>IF($D262=0,0,$D262*
IFERROR(INDEX(R$337:R$373,MATCH($F262,$B$337:$B$373,0))/INDEX($D$337:$D$373,MATCH($F262,$B$337:$B$373,0)),
INDEX('Input-Func_Class'!O$9:O$21,MATCH($F262,'Input-Func_Class'!$B$9:$B$21,0)))
)</f>
        <v>0</v>
      </c>
    </row>
    <row r="263" spans="1:18" outlineLevel="1">
      <c r="A263" s="31">
        <f>IF(ISBLANK('Input-Accounts'!A263),"",'Input-Accounts'!A263)</f>
        <v>233</v>
      </c>
      <c r="B263" s="53" t="str">
        <f>IF(ISBLANK('Input-Accounts'!B263),"",'Input-Accounts'!B263)</f>
        <v>STRUC &amp; IMPROV-COMMUNICATIONS</v>
      </c>
      <c r="C263" s="31">
        <f>IF(ISBLANK('Input-Accounts'!C263),"",'Input-Accounts'!C263)</f>
        <v>375.8</v>
      </c>
      <c r="D263" s="10">
        <f>'Input-Accounts'!$D263</f>
        <v>2784</v>
      </c>
      <c r="E263" s="10">
        <f t="shared" si="82"/>
        <v>0</v>
      </c>
      <c r="F263" s="3" t="str">
        <f>IF(D263=0,"-",IF('Input-Accounts'!$E263&lt;&gt;0,'Input-Accounts'!$E263,'Input-Accounts'!$F263))</f>
        <v>DISTRIBUTION</v>
      </c>
      <c r="G263" s="10">
        <f>IF($D263=0,0,$D263*
IFERROR(INDEX(G$337:G$373,MATCH($F263,$B$337:$B$373,0))/INDEX($D$337:$D$373,MATCH($F263,$B$337:$B$373,0)),
INDEX('Input-Func_Class'!D$9:D$21,MATCH($F263,'Input-Func_Class'!$B$9:$B$21,0)))
)</f>
        <v>2784</v>
      </c>
      <c r="H263" s="10">
        <f>IF($D263=0,0,$D263*
IFERROR(INDEX(H$337:H$373,MATCH($F263,$B$337:$B$373,0))/INDEX($D$337:$D$373,MATCH($F263,$B$337:$B$373,0)),
INDEX('Input-Func_Class'!E$9:E$21,MATCH($F263,'Input-Func_Class'!$B$9:$B$21,0)))
)</f>
        <v>0</v>
      </c>
      <c r="I263" s="10">
        <f>IF($D263=0,0,$D263*
IFERROR(INDEX(I$337:I$373,MATCH($F263,$B$337:$B$373,0))/INDEX($D$337:$D$373,MATCH($F263,$B$337:$B$373,0)),
INDEX('Input-Func_Class'!F$9:F$21,MATCH($F263,'Input-Func_Class'!$B$9:$B$21,0)))
)</f>
        <v>0</v>
      </c>
      <c r="J263" s="10">
        <f>IF($D263=0,0,$D263*
IFERROR(INDEX(J$337:J$373,MATCH($F263,$B$337:$B$373,0))/INDEX($D$337:$D$373,MATCH($F263,$B$337:$B$373,0)),
INDEX('Input-Func_Class'!G$9:G$21,MATCH($F263,'Input-Func_Class'!$B$9:$B$21,0)))
)</f>
        <v>0</v>
      </c>
      <c r="K263" s="10">
        <f>IF($D263=0,0,$D263*
IFERROR(INDEX(K$337:K$373,MATCH($F263,$B$337:$B$373,0))/INDEX($D$337:$D$373,MATCH($F263,$B$337:$B$373,0)),
INDEX('Input-Func_Class'!H$9:H$21,MATCH($F263,'Input-Func_Class'!$B$9:$B$21,0)))
)</f>
        <v>0</v>
      </c>
      <c r="L263" s="10">
        <f>IF($D263=0,0,$D263*
IFERROR(INDEX(L$337:L$373,MATCH($F263,$B$337:$B$373,0))/INDEX($D$337:$D$373,MATCH($F263,$B$337:$B$373,0)),
INDEX('Input-Func_Class'!I$9:I$21,MATCH($F263,'Input-Func_Class'!$B$9:$B$21,0)))
)</f>
        <v>0</v>
      </c>
      <c r="M263" s="10">
        <f>IF($D263=0,0,$D263*
IFERROR(INDEX(M$337:M$373,MATCH($F263,$B$337:$B$373,0))/INDEX($D$337:$D$373,MATCH($F263,$B$337:$B$373,0)),
INDEX('Input-Func_Class'!J$9:J$21,MATCH($F263,'Input-Func_Class'!$B$9:$B$21,0)))
)</f>
        <v>0</v>
      </c>
      <c r="N263" s="10">
        <f>IF($D263=0,0,$D263*
IFERROR(INDEX(N$337:N$373,MATCH($F263,$B$337:$B$373,0))/INDEX($D$337:$D$373,MATCH($F263,$B$337:$B$373,0)),
INDEX('Input-Func_Class'!K$9:K$21,MATCH($F263,'Input-Func_Class'!$B$9:$B$21,0)))
)</f>
        <v>0</v>
      </c>
      <c r="O263" s="10">
        <f>IF($D263=0,0,$D263*
IFERROR(INDEX(O$337:O$373,MATCH($F263,$B$337:$B$373,0))/INDEX($D$337:$D$373,MATCH($F263,$B$337:$B$373,0)),
INDEX('Input-Func_Class'!L$9:L$21,MATCH($F263,'Input-Func_Class'!$B$9:$B$21,0)))
)</f>
        <v>0</v>
      </c>
      <c r="P263" s="10">
        <f>IF($D263=0,0,$D263*
IFERROR(INDEX(P$337:P$373,MATCH($F263,$B$337:$B$373,0))/INDEX($D$337:$D$373,MATCH($F263,$B$337:$B$373,0)),
INDEX('Input-Func_Class'!M$9:M$21,MATCH($F263,'Input-Func_Class'!$B$9:$B$21,0)))
)</f>
        <v>0</v>
      </c>
      <c r="Q263" s="10">
        <f>IF($D263=0,0,$D263*
IFERROR(INDEX(Q$337:Q$373,MATCH($F263,$B$337:$B$373,0))/INDEX($D$337:$D$373,MATCH($F263,$B$337:$B$373,0)),
INDEX('Input-Func_Class'!N$9:N$21,MATCH($F263,'Input-Func_Class'!$B$9:$B$21,0)))
)</f>
        <v>0</v>
      </c>
      <c r="R263" s="10">
        <f>IF($D263=0,0,$D263*
IFERROR(INDEX(R$337:R$373,MATCH($F263,$B$337:$B$373,0))/INDEX($D$337:$D$373,MATCH($F263,$B$337:$B$373,0)),
INDEX('Input-Func_Class'!O$9:O$21,MATCH($F263,'Input-Func_Class'!$B$9:$B$21,0)))
)</f>
        <v>0</v>
      </c>
    </row>
    <row r="264" spans="1:18" outlineLevel="1">
      <c r="A264" s="31">
        <f>IF(ISBLANK('Input-Accounts'!A264),"",'Input-Accounts'!A264)</f>
        <v>234</v>
      </c>
      <c r="B264" s="53" t="str">
        <f>IF(ISBLANK('Input-Accounts'!B264),"",'Input-Accounts'!B264)</f>
        <v>MAINS (Less SMRP)</v>
      </c>
      <c r="C264" s="31">
        <f>IF(ISBLANK('Input-Accounts'!C264),"",'Input-Accounts'!C264)</f>
        <v>376</v>
      </c>
      <c r="D264" s="10">
        <f>'Input-Accounts'!$D264</f>
        <v>7619697.2400000002</v>
      </c>
      <c r="E264" s="10">
        <f t="shared" si="82"/>
        <v>0</v>
      </c>
      <c r="F264" s="3" t="str">
        <f>IF(D264=0,"-",IF('Input-Accounts'!$E264&lt;&gt;0,'Input-Accounts'!$E264,'Input-Accounts'!$F264))</f>
        <v>DISTRIBUTION</v>
      </c>
      <c r="G264" s="10">
        <f>IF($D264=0,0,$D264*
IFERROR(INDEX(G$337:G$373,MATCH($F264,$B$337:$B$373,0))/INDEX($D$337:$D$373,MATCH($F264,$B$337:$B$373,0)),
INDEX('Input-Func_Class'!D$9:D$21,MATCH($F264,'Input-Func_Class'!$B$9:$B$21,0)))
)</f>
        <v>7619697.2400000002</v>
      </c>
      <c r="H264" s="10">
        <f>IF($D264=0,0,$D264*
IFERROR(INDEX(H$337:H$373,MATCH($F264,$B$337:$B$373,0))/INDEX($D$337:$D$373,MATCH($F264,$B$337:$B$373,0)),
INDEX('Input-Func_Class'!E$9:E$21,MATCH($F264,'Input-Func_Class'!$B$9:$B$21,0)))
)</f>
        <v>0</v>
      </c>
      <c r="I264" s="10">
        <f>IF($D264=0,0,$D264*
IFERROR(INDEX(I$337:I$373,MATCH($F264,$B$337:$B$373,0))/INDEX($D$337:$D$373,MATCH($F264,$B$337:$B$373,0)),
INDEX('Input-Func_Class'!F$9:F$21,MATCH($F264,'Input-Func_Class'!$B$9:$B$21,0)))
)</f>
        <v>0</v>
      </c>
      <c r="J264" s="10">
        <f>IF($D264=0,0,$D264*
IFERROR(INDEX(J$337:J$373,MATCH($F264,$B$337:$B$373,0))/INDEX($D$337:$D$373,MATCH($F264,$B$337:$B$373,0)),
INDEX('Input-Func_Class'!G$9:G$21,MATCH($F264,'Input-Func_Class'!$B$9:$B$21,0)))
)</f>
        <v>0</v>
      </c>
      <c r="K264" s="10">
        <f>IF($D264=0,0,$D264*
IFERROR(INDEX(K$337:K$373,MATCH($F264,$B$337:$B$373,0))/INDEX($D$337:$D$373,MATCH($F264,$B$337:$B$373,0)),
INDEX('Input-Func_Class'!H$9:H$21,MATCH($F264,'Input-Func_Class'!$B$9:$B$21,0)))
)</f>
        <v>0</v>
      </c>
      <c r="L264" s="10">
        <f>IF($D264=0,0,$D264*
IFERROR(INDEX(L$337:L$373,MATCH($F264,$B$337:$B$373,0))/INDEX($D$337:$D$373,MATCH($F264,$B$337:$B$373,0)),
INDEX('Input-Func_Class'!I$9:I$21,MATCH($F264,'Input-Func_Class'!$B$9:$B$21,0)))
)</f>
        <v>0</v>
      </c>
      <c r="M264" s="10">
        <f>IF($D264=0,0,$D264*
IFERROR(INDEX(M$337:M$373,MATCH($F264,$B$337:$B$373,0))/INDEX($D$337:$D$373,MATCH($F264,$B$337:$B$373,0)),
INDEX('Input-Func_Class'!J$9:J$21,MATCH($F264,'Input-Func_Class'!$B$9:$B$21,0)))
)</f>
        <v>0</v>
      </c>
      <c r="N264" s="10">
        <f>IF($D264=0,0,$D264*
IFERROR(INDEX(N$337:N$373,MATCH($F264,$B$337:$B$373,0))/INDEX($D$337:$D$373,MATCH($F264,$B$337:$B$373,0)),
INDEX('Input-Func_Class'!K$9:K$21,MATCH($F264,'Input-Func_Class'!$B$9:$B$21,0)))
)</f>
        <v>0</v>
      </c>
      <c r="O264" s="10">
        <f>IF($D264=0,0,$D264*
IFERROR(INDEX(O$337:O$373,MATCH($F264,$B$337:$B$373,0))/INDEX($D$337:$D$373,MATCH($F264,$B$337:$B$373,0)),
INDEX('Input-Func_Class'!L$9:L$21,MATCH($F264,'Input-Func_Class'!$B$9:$B$21,0)))
)</f>
        <v>0</v>
      </c>
      <c r="P264" s="10">
        <f>IF($D264=0,0,$D264*
IFERROR(INDEX(P$337:P$373,MATCH($F264,$B$337:$B$373,0))/INDEX($D$337:$D$373,MATCH($F264,$B$337:$B$373,0)),
INDEX('Input-Func_Class'!M$9:M$21,MATCH($F264,'Input-Func_Class'!$B$9:$B$21,0)))
)</f>
        <v>0</v>
      </c>
      <c r="Q264" s="10">
        <f>IF($D264=0,0,$D264*
IFERROR(INDEX(Q$337:Q$373,MATCH($F264,$B$337:$B$373,0))/INDEX($D$337:$D$373,MATCH($F264,$B$337:$B$373,0)),
INDEX('Input-Func_Class'!N$9:N$21,MATCH($F264,'Input-Func_Class'!$B$9:$B$21,0)))
)</f>
        <v>0</v>
      </c>
      <c r="R264" s="10">
        <f>IF($D264=0,0,$D264*
IFERROR(INDEX(R$337:R$373,MATCH($F264,$B$337:$B$373,0))/INDEX($D$337:$D$373,MATCH($F264,$B$337:$B$373,0)),
INDEX('Input-Func_Class'!O$9:O$21,MATCH($F264,'Input-Func_Class'!$B$9:$B$21,0)))
)</f>
        <v>0</v>
      </c>
    </row>
    <row r="265" spans="1:18" outlineLevel="1">
      <c r="A265" s="31">
        <f>IF(ISBLANK('Input-Accounts'!A265),"",'Input-Accounts'!A265)</f>
        <v>235</v>
      </c>
      <c r="B265" s="53" t="str">
        <f>IF(ISBLANK('Input-Accounts'!B265),"",'Input-Accounts'!B265)</f>
        <v>MAINS - DS-ML DIRECT ASSIGNMENT</v>
      </c>
      <c r="C265" s="31">
        <f>IF(ISBLANK('Input-Accounts'!C265),"",'Input-Accounts'!C265)</f>
        <v>376</v>
      </c>
      <c r="D265" s="10">
        <f>'Input-Accounts'!$D265</f>
        <v>141.97999999999999</v>
      </c>
      <c r="E265" s="10">
        <f t="shared" si="82"/>
        <v>0</v>
      </c>
      <c r="F265" s="3" t="str">
        <f>IF(D265=0,"-",IF('Input-Accounts'!$E265&lt;&gt;0,'Input-Accounts'!$E265,'Input-Accounts'!$F265))</f>
        <v>DISTRIBUTION</v>
      </c>
      <c r="G265" s="10">
        <f>IF($D265=0,0,$D265*
IFERROR(INDEX(G$337:G$373,MATCH($F265,$B$337:$B$373,0))/INDEX($D$337:$D$373,MATCH($F265,$B$337:$B$373,0)),
INDEX('Input-Func_Class'!D$9:D$21,MATCH($F265,'Input-Func_Class'!$B$9:$B$21,0)))
)</f>
        <v>141.97999999999999</v>
      </c>
      <c r="H265" s="10">
        <f>IF($D265=0,0,$D265*
IFERROR(INDEX(H$337:H$373,MATCH($F265,$B$337:$B$373,0))/INDEX($D$337:$D$373,MATCH($F265,$B$337:$B$373,0)),
INDEX('Input-Func_Class'!E$9:E$21,MATCH($F265,'Input-Func_Class'!$B$9:$B$21,0)))
)</f>
        <v>0</v>
      </c>
      <c r="I265" s="10">
        <f>IF($D265=0,0,$D265*
IFERROR(INDEX(I$337:I$373,MATCH($F265,$B$337:$B$373,0))/INDEX($D$337:$D$373,MATCH($F265,$B$337:$B$373,0)),
INDEX('Input-Func_Class'!F$9:F$21,MATCH($F265,'Input-Func_Class'!$B$9:$B$21,0)))
)</f>
        <v>0</v>
      </c>
      <c r="J265" s="10">
        <f>IF($D265=0,0,$D265*
IFERROR(INDEX(J$337:J$373,MATCH($F265,$B$337:$B$373,0))/INDEX($D$337:$D$373,MATCH($F265,$B$337:$B$373,0)),
INDEX('Input-Func_Class'!G$9:G$21,MATCH($F265,'Input-Func_Class'!$B$9:$B$21,0)))
)</f>
        <v>0</v>
      </c>
      <c r="K265" s="10">
        <f>IF($D265=0,0,$D265*
IFERROR(INDEX(K$337:K$373,MATCH($F265,$B$337:$B$373,0))/INDEX($D$337:$D$373,MATCH($F265,$B$337:$B$373,0)),
INDEX('Input-Func_Class'!H$9:H$21,MATCH($F265,'Input-Func_Class'!$B$9:$B$21,0)))
)</f>
        <v>0</v>
      </c>
      <c r="L265" s="10">
        <f>IF($D265=0,0,$D265*
IFERROR(INDEX(L$337:L$373,MATCH($F265,$B$337:$B$373,0))/INDEX($D$337:$D$373,MATCH($F265,$B$337:$B$373,0)),
INDEX('Input-Func_Class'!I$9:I$21,MATCH($F265,'Input-Func_Class'!$B$9:$B$21,0)))
)</f>
        <v>0</v>
      </c>
      <c r="M265" s="10">
        <f>IF($D265=0,0,$D265*
IFERROR(INDEX(M$337:M$373,MATCH($F265,$B$337:$B$373,0))/INDEX($D$337:$D$373,MATCH($F265,$B$337:$B$373,0)),
INDEX('Input-Func_Class'!J$9:J$21,MATCH($F265,'Input-Func_Class'!$B$9:$B$21,0)))
)</f>
        <v>0</v>
      </c>
      <c r="N265" s="10">
        <f>IF($D265=0,0,$D265*
IFERROR(INDEX(N$337:N$373,MATCH($F265,$B$337:$B$373,0))/INDEX($D$337:$D$373,MATCH($F265,$B$337:$B$373,0)),
INDEX('Input-Func_Class'!K$9:K$21,MATCH($F265,'Input-Func_Class'!$B$9:$B$21,0)))
)</f>
        <v>0</v>
      </c>
      <c r="O265" s="10">
        <f>IF($D265=0,0,$D265*
IFERROR(INDEX(O$337:O$373,MATCH($F265,$B$337:$B$373,0))/INDEX($D$337:$D$373,MATCH($F265,$B$337:$B$373,0)),
INDEX('Input-Func_Class'!L$9:L$21,MATCH($F265,'Input-Func_Class'!$B$9:$B$21,0)))
)</f>
        <v>0</v>
      </c>
      <c r="P265" s="10">
        <f>IF($D265=0,0,$D265*
IFERROR(INDEX(P$337:P$373,MATCH($F265,$B$337:$B$373,0))/INDEX($D$337:$D$373,MATCH($F265,$B$337:$B$373,0)),
INDEX('Input-Func_Class'!M$9:M$21,MATCH($F265,'Input-Func_Class'!$B$9:$B$21,0)))
)</f>
        <v>0</v>
      </c>
      <c r="Q265" s="10">
        <f>IF($D265=0,0,$D265*
IFERROR(INDEX(Q$337:Q$373,MATCH($F265,$B$337:$B$373,0))/INDEX($D$337:$D$373,MATCH($F265,$B$337:$B$373,0)),
INDEX('Input-Func_Class'!N$9:N$21,MATCH($F265,'Input-Func_Class'!$B$9:$B$21,0)))
)</f>
        <v>0</v>
      </c>
      <c r="R265" s="10">
        <f>IF($D265=0,0,$D265*
IFERROR(INDEX(R$337:R$373,MATCH($F265,$B$337:$B$373,0))/INDEX($D$337:$D$373,MATCH($F265,$B$337:$B$373,0)),
INDEX('Input-Func_Class'!O$9:O$21,MATCH($F265,'Input-Func_Class'!$B$9:$B$21,0)))
)</f>
        <v>0</v>
      </c>
    </row>
    <row r="266" spans="1:18" outlineLevel="1">
      <c r="A266" s="31">
        <f>IF(ISBLANK('Input-Accounts'!A266),"",'Input-Accounts'!A266)</f>
        <v>236</v>
      </c>
      <c r="B266" s="53" t="str">
        <f>IF(ISBLANK('Input-Accounts'!B266),"",'Input-Accounts'!B266)</f>
        <v>M &amp; R STATION EQUIP-GENERAL</v>
      </c>
      <c r="C266" s="31">
        <f>IF(ISBLANK('Input-Accounts'!C266),"",'Input-Accounts'!C266)</f>
        <v>378.1</v>
      </c>
      <c r="D266" s="10">
        <f>'Input-Accounts'!$D266</f>
        <v>-5700</v>
      </c>
      <c r="E266" s="10">
        <f t="shared" si="82"/>
        <v>0</v>
      </c>
      <c r="F266" s="3" t="str">
        <f>IF(D266=0,"-",IF('Input-Accounts'!$E266&lt;&gt;0,'Input-Accounts'!$E266,'Input-Accounts'!$F266))</f>
        <v>DISTRIBUTION</v>
      </c>
      <c r="G266" s="10">
        <f>IF($D266=0,0,$D266*
IFERROR(INDEX(G$337:G$373,MATCH($F266,$B$337:$B$373,0))/INDEX($D$337:$D$373,MATCH($F266,$B$337:$B$373,0)),
INDEX('Input-Func_Class'!D$9:D$21,MATCH($F266,'Input-Func_Class'!$B$9:$B$21,0)))
)</f>
        <v>-5700</v>
      </c>
      <c r="H266" s="10">
        <f>IF($D266=0,0,$D266*
IFERROR(INDEX(H$337:H$373,MATCH($F266,$B$337:$B$373,0))/INDEX($D$337:$D$373,MATCH($F266,$B$337:$B$373,0)),
INDEX('Input-Func_Class'!E$9:E$21,MATCH($F266,'Input-Func_Class'!$B$9:$B$21,0)))
)</f>
        <v>0</v>
      </c>
      <c r="I266" s="10">
        <f>IF($D266=0,0,$D266*
IFERROR(INDEX(I$337:I$373,MATCH($F266,$B$337:$B$373,0))/INDEX($D$337:$D$373,MATCH($F266,$B$337:$B$373,0)),
INDEX('Input-Func_Class'!F$9:F$21,MATCH($F266,'Input-Func_Class'!$B$9:$B$21,0)))
)</f>
        <v>0</v>
      </c>
      <c r="J266" s="10">
        <f>IF($D266=0,0,$D266*
IFERROR(INDEX(J$337:J$373,MATCH($F266,$B$337:$B$373,0))/INDEX($D$337:$D$373,MATCH($F266,$B$337:$B$373,0)),
INDEX('Input-Func_Class'!G$9:G$21,MATCH($F266,'Input-Func_Class'!$B$9:$B$21,0)))
)</f>
        <v>0</v>
      </c>
      <c r="K266" s="10">
        <f>IF($D266=0,0,$D266*
IFERROR(INDEX(K$337:K$373,MATCH($F266,$B$337:$B$373,0))/INDEX($D$337:$D$373,MATCH($F266,$B$337:$B$373,0)),
INDEX('Input-Func_Class'!H$9:H$21,MATCH($F266,'Input-Func_Class'!$B$9:$B$21,0)))
)</f>
        <v>0</v>
      </c>
      <c r="L266" s="10">
        <f>IF($D266=0,0,$D266*
IFERROR(INDEX(L$337:L$373,MATCH($F266,$B$337:$B$373,0))/INDEX($D$337:$D$373,MATCH($F266,$B$337:$B$373,0)),
INDEX('Input-Func_Class'!I$9:I$21,MATCH($F266,'Input-Func_Class'!$B$9:$B$21,0)))
)</f>
        <v>0</v>
      </c>
      <c r="M266" s="10">
        <f>IF($D266=0,0,$D266*
IFERROR(INDEX(M$337:M$373,MATCH($F266,$B$337:$B$373,0))/INDEX($D$337:$D$373,MATCH($F266,$B$337:$B$373,0)),
INDEX('Input-Func_Class'!J$9:J$21,MATCH($F266,'Input-Func_Class'!$B$9:$B$21,0)))
)</f>
        <v>0</v>
      </c>
      <c r="N266" s="10">
        <f>IF($D266=0,0,$D266*
IFERROR(INDEX(N$337:N$373,MATCH($F266,$B$337:$B$373,0))/INDEX($D$337:$D$373,MATCH($F266,$B$337:$B$373,0)),
INDEX('Input-Func_Class'!K$9:K$21,MATCH($F266,'Input-Func_Class'!$B$9:$B$21,0)))
)</f>
        <v>0</v>
      </c>
      <c r="O266" s="10">
        <f>IF($D266=0,0,$D266*
IFERROR(INDEX(O$337:O$373,MATCH($F266,$B$337:$B$373,0))/INDEX($D$337:$D$373,MATCH($F266,$B$337:$B$373,0)),
INDEX('Input-Func_Class'!L$9:L$21,MATCH($F266,'Input-Func_Class'!$B$9:$B$21,0)))
)</f>
        <v>0</v>
      </c>
      <c r="P266" s="10">
        <f>IF($D266=0,0,$D266*
IFERROR(INDEX(P$337:P$373,MATCH($F266,$B$337:$B$373,0))/INDEX($D$337:$D$373,MATCH($F266,$B$337:$B$373,0)),
INDEX('Input-Func_Class'!M$9:M$21,MATCH($F266,'Input-Func_Class'!$B$9:$B$21,0)))
)</f>
        <v>0</v>
      </c>
      <c r="Q266" s="10">
        <f>IF($D266=0,0,$D266*
IFERROR(INDEX(Q$337:Q$373,MATCH($F266,$B$337:$B$373,0))/INDEX($D$337:$D$373,MATCH($F266,$B$337:$B$373,0)),
INDEX('Input-Func_Class'!N$9:N$21,MATCH($F266,'Input-Func_Class'!$B$9:$B$21,0)))
)</f>
        <v>0</v>
      </c>
      <c r="R266" s="10">
        <f>IF($D266=0,0,$D266*
IFERROR(INDEX(R$337:R$373,MATCH($F266,$B$337:$B$373,0))/INDEX($D$337:$D$373,MATCH($F266,$B$337:$B$373,0)),
INDEX('Input-Func_Class'!O$9:O$21,MATCH($F266,'Input-Func_Class'!$B$9:$B$21,0)))
)</f>
        <v>0</v>
      </c>
    </row>
    <row r="267" spans="1:18" outlineLevel="1">
      <c r="A267" s="31">
        <f>IF(ISBLANK('Input-Accounts'!A267),"",'Input-Accounts'!A267)</f>
        <v>237</v>
      </c>
      <c r="B267" s="53" t="str">
        <f>IF(ISBLANK('Input-Accounts'!B267),"",'Input-Accounts'!B267)</f>
        <v>M &amp; R STA EQUIP-GENERAL-REGULATING (Less SMRP)</v>
      </c>
      <c r="C267" s="31">
        <f>IF(ISBLANK('Input-Accounts'!C267),"",'Input-Accounts'!C267)</f>
        <v>378.2</v>
      </c>
      <c r="D267" s="10">
        <f>'Input-Accounts'!$D267</f>
        <v>978778.32</v>
      </c>
      <c r="E267" s="10">
        <f t="shared" si="82"/>
        <v>0</v>
      </c>
      <c r="F267" s="3" t="str">
        <f>IF(D267=0,"-",IF('Input-Accounts'!$E267&lt;&gt;0,'Input-Accounts'!$E267,'Input-Accounts'!$F267))</f>
        <v>DISTRIBUTION</v>
      </c>
      <c r="G267" s="10">
        <f>IF($D267=0,0,$D267*
IFERROR(INDEX(G$337:G$373,MATCH($F267,$B$337:$B$373,0))/INDEX($D$337:$D$373,MATCH($F267,$B$337:$B$373,0)),
INDEX('Input-Func_Class'!D$9:D$21,MATCH($F267,'Input-Func_Class'!$B$9:$B$21,0)))
)</f>
        <v>978778.32</v>
      </c>
      <c r="H267" s="10">
        <f>IF($D267=0,0,$D267*
IFERROR(INDEX(H$337:H$373,MATCH($F267,$B$337:$B$373,0))/INDEX($D$337:$D$373,MATCH($F267,$B$337:$B$373,0)),
INDEX('Input-Func_Class'!E$9:E$21,MATCH($F267,'Input-Func_Class'!$B$9:$B$21,0)))
)</f>
        <v>0</v>
      </c>
      <c r="I267" s="10">
        <f>IF($D267=0,0,$D267*
IFERROR(INDEX(I$337:I$373,MATCH($F267,$B$337:$B$373,0))/INDEX($D$337:$D$373,MATCH($F267,$B$337:$B$373,0)),
INDEX('Input-Func_Class'!F$9:F$21,MATCH($F267,'Input-Func_Class'!$B$9:$B$21,0)))
)</f>
        <v>0</v>
      </c>
      <c r="J267" s="10">
        <f>IF($D267=0,0,$D267*
IFERROR(INDEX(J$337:J$373,MATCH($F267,$B$337:$B$373,0))/INDEX($D$337:$D$373,MATCH($F267,$B$337:$B$373,0)),
INDEX('Input-Func_Class'!G$9:G$21,MATCH($F267,'Input-Func_Class'!$B$9:$B$21,0)))
)</f>
        <v>0</v>
      </c>
      <c r="K267" s="10">
        <f>IF($D267=0,0,$D267*
IFERROR(INDEX(K$337:K$373,MATCH($F267,$B$337:$B$373,0))/INDEX($D$337:$D$373,MATCH($F267,$B$337:$B$373,0)),
INDEX('Input-Func_Class'!H$9:H$21,MATCH($F267,'Input-Func_Class'!$B$9:$B$21,0)))
)</f>
        <v>0</v>
      </c>
      <c r="L267" s="10">
        <f>IF($D267=0,0,$D267*
IFERROR(INDEX(L$337:L$373,MATCH($F267,$B$337:$B$373,0))/INDEX($D$337:$D$373,MATCH($F267,$B$337:$B$373,0)),
INDEX('Input-Func_Class'!I$9:I$21,MATCH($F267,'Input-Func_Class'!$B$9:$B$21,0)))
)</f>
        <v>0</v>
      </c>
      <c r="M267" s="10">
        <f>IF($D267=0,0,$D267*
IFERROR(INDEX(M$337:M$373,MATCH($F267,$B$337:$B$373,0))/INDEX($D$337:$D$373,MATCH($F267,$B$337:$B$373,0)),
INDEX('Input-Func_Class'!J$9:J$21,MATCH($F267,'Input-Func_Class'!$B$9:$B$21,0)))
)</f>
        <v>0</v>
      </c>
      <c r="N267" s="10">
        <f>IF($D267=0,0,$D267*
IFERROR(INDEX(N$337:N$373,MATCH($F267,$B$337:$B$373,0))/INDEX($D$337:$D$373,MATCH($F267,$B$337:$B$373,0)),
INDEX('Input-Func_Class'!K$9:K$21,MATCH($F267,'Input-Func_Class'!$B$9:$B$21,0)))
)</f>
        <v>0</v>
      </c>
      <c r="O267" s="10">
        <f>IF($D267=0,0,$D267*
IFERROR(INDEX(O$337:O$373,MATCH($F267,$B$337:$B$373,0))/INDEX($D$337:$D$373,MATCH($F267,$B$337:$B$373,0)),
INDEX('Input-Func_Class'!L$9:L$21,MATCH($F267,'Input-Func_Class'!$B$9:$B$21,0)))
)</f>
        <v>0</v>
      </c>
      <c r="P267" s="10">
        <f>IF($D267=0,0,$D267*
IFERROR(INDEX(P$337:P$373,MATCH($F267,$B$337:$B$373,0))/INDEX($D$337:$D$373,MATCH($F267,$B$337:$B$373,0)),
INDEX('Input-Func_Class'!M$9:M$21,MATCH($F267,'Input-Func_Class'!$B$9:$B$21,0)))
)</f>
        <v>0</v>
      </c>
      <c r="Q267" s="10">
        <f>IF($D267=0,0,$D267*
IFERROR(INDEX(Q$337:Q$373,MATCH($F267,$B$337:$B$373,0))/INDEX($D$337:$D$373,MATCH($F267,$B$337:$B$373,0)),
INDEX('Input-Func_Class'!N$9:N$21,MATCH($F267,'Input-Func_Class'!$B$9:$B$21,0)))
)</f>
        <v>0</v>
      </c>
      <c r="R267" s="10">
        <f>IF($D267=0,0,$D267*
IFERROR(INDEX(R$337:R$373,MATCH($F267,$B$337:$B$373,0))/INDEX($D$337:$D$373,MATCH($F267,$B$337:$B$373,0)),
INDEX('Input-Func_Class'!O$9:O$21,MATCH($F267,'Input-Func_Class'!$B$9:$B$21,0)))
)</f>
        <v>0</v>
      </c>
    </row>
    <row r="268" spans="1:18" outlineLevel="1">
      <c r="A268" s="31">
        <f>IF(ISBLANK('Input-Accounts'!A268),"",'Input-Accounts'!A268)</f>
        <v>238</v>
      </c>
      <c r="B268" s="53" t="str">
        <f>IF(ISBLANK('Input-Accounts'!B268),"",'Input-Accounts'!B268)</f>
        <v>M &amp; R STA EQUIP REG FMV</v>
      </c>
      <c r="C268" s="31">
        <f>IF(ISBLANK('Input-Accounts'!C268),"",'Input-Accounts'!C268)</f>
        <v>378.21</v>
      </c>
      <c r="D268" s="10">
        <f>'Input-Accounts'!$D268</f>
        <v>-25730.039999999994</v>
      </c>
      <c r="E268" s="10">
        <f t="shared" ref="E268" si="84">IFERROR(IF(D268="",0,IF(D268=0,0,IF(ABS(D268-SUM($G268:$R268))&lt;Check_Limit,0,1))),1)</f>
        <v>0</v>
      </c>
      <c r="F268" s="3" t="str">
        <f>IF(D268=0,"-",IF('Input-Accounts'!$E268&lt;&gt;0,'Input-Accounts'!$E268,'Input-Accounts'!$F268))</f>
        <v>DISTRIBUTION</v>
      </c>
      <c r="G268" s="10">
        <f>IF($D268=0,0,$D268*
IFERROR(INDEX(G$337:G$373,MATCH($F268,$B$337:$B$373,0))/INDEX($D$337:$D$373,MATCH($F268,$B$337:$B$373,0)),
INDEX('Input-Func_Class'!D$9:D$21,MATCH($F268,'Input-Func_Class'!$B$9:$B$21,0)))
)</f>
        <v>-25730.039999999994</v>
      </c>
      <c r="H268" s="10">
        <f>IF($D268=0,0,$D268*
IFERROR(INDEX(H$337:H$373,MATCH($F268,$B$337:$B$373,0))/INDEX($D$337:$D$373,MATCH($F268,$B$337:$B$373,0)),
INDEX('Input-Func_Class'!E$9:E$21,MATCH($F268,'Input-Func_Class'!$B$9:$B$21,0)))
)</f>
        <v>0</v>
      </c>
      <c r="I268" s="10">
        <f>IF($D268=0,0,$D268*
IFERROR(INDEX(I$337:I$373,MATCH($F268,$B$337:$B$373,0))/INDEX($D$337:$D$373,MATCH($F268,$B$337:$B$373,0)),
INDEX('Input-Func_Class'!F$9:F$21,MATCH($F268,'Input-Func_Class'!$B$9:$B$21,0)))
)</f>
        <v>0</v>
      </c>
      <c r="J268" s="10">
        <f>IF($D268=0,0,$D268*
IFERROR(INDEX(J$337:J$373,MATCH($F268,$B$337:$B$373,0))/INDEX($D$337:$D$373,MATCH($F268,$B$337:$B$373,0)),
INDEX('Input-Func_Class'!G$9:G$21,MATCH($F268,'Input-Func_Class'!$B$9:$B$21,0)))
)</f>
        <v>0</v>
      </c>
      <c r="K268" s="10">
        <f>IF($D268=0,0,$D268*
IFERROR(INDEX(K$337:K$373,MATCH($F268,$B$337:$B$373,0))/INDEX($D$337:$D$373,MATCH($F268,$B$337:$B$373,0)),
INDEX('Input-Func_Class'!H$9:H$21,MATCH($F268,'Input-Func_Class'!$B$9:$B$21,0)))
)</f>
        <v>0</v>
      </c>
      <c r="L268" s="10">
        <f>IF($D268=0,0,$D268*
IFERROR(INDEX(L$337:L$373,MATCH($F268,$B$337:$B$373,0))/INDEX($D$337:$D$373,MATCH($F268,$B$337:$B$373,0)),
INDEX('Input-Func_Class'!I$9:I$21,MATCH($F268,'Input-Func_Class'!$B$9:$B$21,0)))
)</f>
        <v>0</v>
      </c>
      <c r="M268" s="10">
        <f>IF($D268=0,0,$D268*
IFERROR(INDEX(M$337:M$373,MATCH($F268,$B$337:$B$373,0))/INDEX($D$337:$D$373,MATCH($F268,$B$337:$B$373,0)),
INDEX('Input-Func_Class'!J$9:J$21,MATCH($F268,'Input-Func_Class'!$B$9:$B$21,0)))
)</f>
        <v>0</v>
      </c>
      <c r="N268" s="10">
        <f>IF($D268=0,0,$D268*
IFERROR(INDEX(N$337:N$373,MATCH($F268,$B$337:$B$373,0))/INDEX($D$337:$D$373,MATCH($F268,$B$337:$B$373,0)),
INDEX('Input-Func_Class'!K$9:K$21,MATCH($F268,'Input-Func_Class'!$B$9:$B$21,0)))
)</f>
        <v>0</v>
      </c>
      <c r="O268" s="10">
        <f>IF($D268=0,0,$D268*
IFERROR(INDEX(O$337:O$373,MATCH($F268,$B$337:$B$373,0))/INDEX($D$337:$D$373,MATCH($F268,$B$337:$B$373,0)),
INDEX('Input-Func_Class'!L$9:L$21,MATCH($F268,'Input-Func_Class'!$B$9:$B$21,0)))
)</f>
        <v>0</v>
      </c>
      <c r="P268" s="10">
        <f>IF($D268=0,0,$D268*
IFERROR(INDEX(P$337:P$373,MATCH($F268,$B$337:$B$373,0))/INDEX($D$337:$D$373,MATCH($F268,$B$337:$B$373,0)),
INDEX('Input-Func_Class'!M$9:M$21,MATCH($F268,'Input-Func_Class'!$B$9:$B$21,0)))
)</f>
        <v>0</v>
      </c>
      <c r="Q268" s="10">
        <f>IF($D268=0,0,$D268*
IFERROR(INDEX(Q$337:Q$373,MATCH($F268,$B$337:$B$373,0))/INDEX($D$337:$D$373,MATCH($F268,$B$337:$B$373,0)),
INDEX('Input-Func_Class'!N$9:N$21,MATCH($F268,'Input-Func_Class'!$B$9:$B$21,0)))
)</f>
        <v>0</v>
      </c>
      <c r="R268" s="10">
        <f>IF($D268=0,0,$D268*
IFERROR(INDEX(R$337:R$373,MATCH($F268,$B$337:$B$373,0))/INDEX($D$337:$D$373,MATCH($F268,$B$337:$B$373,0)),
INDEX('Input-Func_Class'!O$9:O$21,MATCH($F268,'Input-Func_Class'!$B$9:$B$21,0)))
)</f>
        <v>0</v>
      </c>
    </row>
    <row r="269" spans="1:18" outlineLevel="1">
      <c r="A269" s="31">
        <f>IF(ISBLANK('Input-Accounts'!A269),"",'Input-Accounts'!A269)</f>
        <v>239</v>
      </c>
      <c r="B269" s="53" t="str">
        <f>IF(ISBLANK('Input-Accounts'!B269),"",'Input-Accounts'!B269)</f>
        <v>M &amp; R STA EQUIP-GEN-LOCAL GAS PURCH</v>
      </c>
      <c r="C269" s="31">
        <f>IF(ISBLANK('Input-Accounts'!C269),"",'Input-Accounts'!C269)</f>
        <v>378.3</v>
      </c>
      <c r="D269" s="10">
        <f>'Input-Accounts'!$D269</f>
        <v>1500</v>
      </c>
      <c r="E269" s="10">
        <f t="shared" si="82"/>
        <v>0</v>
      </c>
      <c r="F269" s="3" t="str">
        <f>IF(D269=0,"-",IF('Input-Accounts'!$E269&lt;&gt;0,'Input-Accounts'!$E269,'Input-Accounts'!$F269))</f>
        <v>DISTRIBUTION</v>
      </c>
      <c r="G269" s="10">
        <f>IF($D269=0,0,$D269*
IFERROR(INDEX(G$337:G$373,MATCH($F269,$B$337:$B$373,0))/INDEX($D$337:$D$373,MATCH($F269,$B$337:$B$373,0)),
INDEX('Input-Func_Class'!D$9:D$21,MATCH($F269,'Input-Func_Class'!$B$9:$B$21,0)))
)</f>
        <v>1500</v>
      </c>
      <c r="H269" s="10">
        <f>IF($D269=0,0,$D269*
IFERROR(INDEX(H$337:H$373,MATCH($F269,$B$337:$B$373,0))/INDEX($D$337:$D$373,MATCH($F269,$B$337:$B$373,0)),
INDEX('Input-Func_Class'!E$9:E$21,MATCH($F269,'Input-Func_Class'!$B$9:$B$21,0)))
)</f>
        <v>0</v>
      </c>
      <c r="I269" s="10">
        <f>IF($D269=0,0,$D269*
IFERROR(INDEX(I$337:I$373,MATCH($F269,$B$337:$B$373,0))/INDEX($D$337:$D$373,MATCH($F269,$B$337:$B$373,0)),
INDEX('Input-Func_Class'!F$9:F$21,MATCH($F269,'Input-Func_Class'!$B$9:$B$21,0)))
)</f>
        <v>0</v>
      </c>
      <c r="J269" s="10">
        <f>IF($D269=0,0,$D269*
IFERROR(INDEX(J$337:J$373,MATCH($F269,$B$337:$B$373,0))/INDEX($D$337:$D$373,MATCH($F269,$B$337:$B$373,0)),
INDEX('Input-Func_Class'!G$9:G$21,MATCH($F269,'Input-Func_Class'!$B$9:$B$21,0)))
)</f>
        <v>0</v>
      </c>
      <c r="K269" s="10">
        <f>IF($D269=0,0,$D269*
IFERROR(INDEX(K$337:K$373,MATCH($F269,$B$337:$B$373,0))/INDEX($D$337:$D$373,MATCH($F269,$B$337:$B$373,0)),
INDEX('Input-Func_Class'!H$9:H$21,MATCH($F269,'Input-Func_Class'!$B$9:$B$21,0)))
)</f>
        <v>0</v>
      </c>
      <c r="L269" s="10">
        <f>IF($D269=0,0,$D269*
IFERROR(INDEX(L$337:L$373,MATCH($F269,$B$337:$B$373,0))/INDEX($D$337:$D$373,MATCH($F269,$B$337:$B$373,0)),
INDEX('Input-Func_Class'!I$9:I$21,MATCH($F269,'Input-Func_Class'!$B$9:$B$21,0)))
)</f>
        <v>0</v>
      </c>
      <c r="M269" s="10">
        <f>IF($D269=0,0,$D269*
IFERROR(INDEX(M$337:M$373,MATCH($F269,$B$337:$B$373,0))/INDEX($D$337:$D$373,MATCH($F269,$B$337:$B$373,0)),
INDEX('Input-Func_Class'!J$9:J$21,MATCH($F269,'Input-Func_Class'!$B$9:$B$21,0)))
)</f>
        <v>0</v>
      </c>
      <c r="N269" s="10">
        <f>IF($D269=0,0,$D269*
IFERROR(INDEX(N$337:N$373,MATCH($F269,$B$337:$B$373,0))/INDEX($D$337:$D$373,MATCH($F269,$B$337:$B$373,0)),
INDEX('Input-Func_Class'!K$9:K$21,MATCH($F269,'Input-Func_Class'!$B$9:$B$21,0)))
)</f>
        <v>0</v>
      </c>
      <c r="O269" s="10">
        <f>IF($D269=0,0,$D269*
IFERROR(INDEX(O$337:O$373,MATCH($F269,$B$337:$B$373,0))/INDEX($D$337:$D$373,MATCH($F269,$B$337:$B$373,0)),
INDEX('Input-Func_Class'!L$9:L$21,MATCH($F269,'Input-Func_Class'!$B$9:$B$21,0)))
)</f>
        <v>0</v>
      </c>
      <c r="P269" s="10">
        <f>IF($D269=0,0,$D269*
IFERROR(INDEX(P$337:P$373,MATCH($F269,$B$337:$B$373,0))/INDEX($D$337:$D$373,MATCH($F269,$B$337:$B$373,0)),
INDEX('Input-Func_Class'!M$9:M$21,MATCH($F269,'Input-Func_Class'!$B$9:$B$21,0)))
)</f>
        <v>0</v>
      </c>
      <c r="Q269" s="10">
        <f>IF($D269=0,0,$D269*
IFERROR(INDEX(Q$337:Q$373,MATCH($F269,$B$337:$B$373,0))/INDEX($D$337:$D$373,MATCH($F269,$B$337:$B$373,0)),
INDEX('Input-Func_Class'!N$9:N$21,MATCH($F269,'Input-Func_Class'!$B$9:$B$21,0)))
)</f>
        <v>0</v>
      </c>
      <c r="R269" s="10">
        <f>IF($D269=0,0,$D269*
IFERROR(INDEX(R$337:R$373,MATCH($F269,$B$337:$B$373,0))/INDEX($D$337:$D$373,MATCH($F269,$B$337:$B$373,0)),
INDEX('Input-Func_Class'!O$9:O$21,MATCH($F269,'Input-Func_Class'!$B$9:$B$21,0)))
)</f>
        <v>0</v>
      </c>
    </row>
    <row r="270" spans="1:18" outlineLevel="1">
      <c r="A270" s="31">
        <f>IF(ISBLANK('Input-Accounts'!A270),"",'Input-Accounts'!A270)</f>
        <v>240</v>
      </c>
      <c r="B270" s="53" t="str">
        <f>IF(ISBLANK('Input-Accounts'!B270),"",'Input-Accounts'!B270)</f>
        <v>Measuring and regulating station equipment—city gate check stations</v>
      </c>
      <c r="C270" s="31">
        <f>IF(ISBLANK('Input-Accounts'!C270),"",'Input-Accounts'!C270)</f>
        <v>379.1</v>
      </c>
      <c r="D270" s="10">
        <f>'Input-Accounts'!$D270</f>
        <v>39480</v>
      </c>
      <c r="E270" s="10">
        <f t="shared" si="82"/>
        <v>0</v>
      </c>
      <c r="F270" s="3" t="str">
        <f>IF(D270=0,"-",IF('Input-Accounts'!$E270&lt;&gt;0,'Input-Accounts'!$E270,'Input-Accounts'!$F270))</f>
        <v>DISTRIBUTION</v>
      </c>
      <c r="G270" s="10">
        <f>IF($D270=0,0,$D270*
IFERROR(INDEX(G$337:G$373,MATCH($F270,$B$337:$B$373,0))/INDEX($D$337:$D$373,MATCH($F270,$B$337:$B$373,0)),
INDEX('Input-Func_Class'!D$9:D$21,MATCH($F270,'Input-Func_Class'!$B$9:$B$21,0)))
)</f>
        <v>39480</v>
      </c>
      <c r="H270" s="10">
        <f>IF($D270=0,0,$D270*
IFERROR(INDEX(H$337:H$373,MATCH($F270,$B$337:$B$373,0))/INDEX($D$337:$D$373,MATCH($F270,$B$337:$B$373,0)),
INDEX('Input-Func_Class'!E$9:E$21,MATCH($F270,'Input-Func_Class'!$B$9:$B$21,0)))
)</f>
        <v>0</v>
      </c>
      <c r="I270" s="10">
        <f>IF($D270=0,0,$D270*
IFERROR(INDEX(I$337:I$373,MATCH($F270,$B$337:$B$373,0))/INDEX($D$337:$D$373,MATCH($F270,$B$337:$B$373,0)),
INDEX('Input-Func_Class'!F$9:F$21,MATCH($F270,'Input-Func_Class'!$B$9:$B$21,0)))
)</f>
        <v>0</v>
      </c>
      <c r="J270" s="10">
        <f>IF($D270=0,0,$D270*
IFERROR(INDEX(J$337:J$373,MATCH($F270,$B$337:$B$373,0))/INDEX($D$337:$D$373,MATCH($F270,$B$337:$B$373,0)),
INDEX('Input-Func_Class'!G$9:G$21,MATCH($F270,'Input-Func_Class'!$B$9:$B$21,0)))
)</f>
        <v>0</v>
      </c>
      <c r="K270" s="10">
        <f>IF($D270=0,0,$D270*
IFERROR(INDEX(K$337:K$373,MATCH($F270,$B$337:$B$373,0))/INDEX($D$337:$D$373,MATCH($F270,$B$337:$B$373,0)),
INDEX('Input-Func_Class'!H$9:H$21,MATCH($F270,'Input-Func_Class'!$B$9:$B$21,0)))
)</f>
        <v>0</v>
      </c>
      <c r="L270" s="10">
        <f>IF($D270=0,0,$D270*
IFERROR(INDEX(L$337:L$373,MATCH($F270,$B$337:$B$373,0))/INDEX($D$337:$D$373,MATCH($F270,$B$337:$B$373,0)),
INDEX('Input-Func_Class'!I$9:I$21,MATCH($F270,'Input-Func_Class'!$B$9:$B$21,0)))
)</f>
        <v>0</v>
      </c>
      <c r="M270" s="10">
        <f>IF($D270=0,0,$D270*
IFERROR(INDEX(M$337:M$373,MATCH($F270,$B$337:$B$373,0))/INDEX($D$337:$D$373,MATCH($F270,$B$337:$B$373,0)),
INDEX('Input-Func_Class'!J$9:J$21,MATCH($F270,'Input-Func_Class'!$B$9:$B$21,0)))
)</f>
        <v>0</v>
      </c>
      <c r="N270" s="10">
        <f>IF($D270=0,0,$D270*
IFERROR(INDEX(N$337:N$373,MATCH($F270,$B$337:$B$373,0))/INDEX($D$337:$D$373,MATCH($F270,$B$337:$B$373,0)),
INDEX('Input-Func_Class'!K$9:K$21,MATCH($F270,'Input-Func_Class'!$B$9:$B$21,0)))
)</f>
        <v>0</v>
      </c>
      <c r="O270" s="10">
        <f>IF($D270=0,0,$D270*
IFERROR(INDEX(O$337:O$373,MATCH($F270,$B$337:$B$373,0))/INDEX($D$337:$D$373,MATCH($F270,$B$337:$B$373,0)),
INDEX('Input-Func_Class'!L$9:L$21,MATCH($F270,'Input-Func_Class'!$B$9:$B$21,0)))
)</f>
        <v>0</v>
      </c>
      <c r="P270" s="10">
        <f>IF($D270=0,0,$D270*
IFERROR(INDEX(P$337:P$373,MATCH($F270,$B$337:$B$373,0))/INDEX($D$337:$D$373,MATCH($F270,$B$337:$B$373,0)),
INDEX('Input-Func_Class'!M$9:M$21,MATCH($F270,'Input-Func_Class'!$B$9:$B$21,0)))
)</f>
        <v>0</v>
      </c>
      <c r="Q270" s="10">
        <f>IF($D270=0,0,$D270*
IFERROR(INDEX(Q$337:Q$373,MATCH($F270,$B$337:$B$373,0))/INDEX($D$337:$D$373,MATCH($F270,$B$337:$B$373,0)),
INDEX('Input-Func_Class'!N$9:N$21,MATCH($F270,'Input-Func_Class'!$B$9:$B$21,0)))
)</f>
        <v>0</v>
      </c>
      <c r="R270" s="10">
        <f>IF($D270=0,0,$D270*
IFERROR(INDEX(R$337:R$373,MATCH($F270,$B$337:$B$373,0))/INDEX($D$337:$D$373,MATCH($F270,$B$337:$B$373,0)),
INDEX('Input-Func_Class'!O$9:O$21,MATCH($F270,'Input-Func_Class'!$B$9:$B$21,0)))
)</f>
        <v>0</v>
      </c>
    </row>
    <row r="271" spans="1:18" outlineLevel="1">
      <c r="A271" s="31">
        <f>IF(ISBLANK('Input-Accounts'!A271),"",'Input-Accounts'!A271)</f>
        <v>241</v>
      </c>
      <c r="B271" s="53" t="str">
        <f>IF(ISBLANK('Input-Accounts'!B271),"",'Input-Accounts'!B271)</f>
        <v>SERVICES (Less SMRP)</v>
      </c>
      <c r="C271" s="31">
        <f>IF(ISBLANK('Input-Accounts'!C271),"",'Input-Accounts'!C271)</f>
        <v>380</v>
      </c>
      <c r="D271" s="10">
        <f>'Input-Accounts'!$D271</f>
        <v>10721393.67</v>
      </c>
      <c r="E271" s="10">
        <f t="shared" si="82"/>
        <v>0</v>
      </c>
      <c r="F271" s="3" t="str">
        <f>IF(D271=0,"-",IF('Input-Accounts'!$E271&lt;&gt;0,'Input-Accounts'!$E271,'Input-Accounts'!$F271))</f>
        <v>ON SITE</v>
      </c>
      <c r="G271" s="10">
        <f>IF($D271=0,0,$D271*
IFERROR(INDEX(G$337:G$373,MATCH($F271,$B$337:$B$373,0))/INDEX($D$337:$D$373,MATCH($F271,$B$337:$B$373,0)),
INDEX('Input-Func_Class'!D$9:D$21,MATCH($F271,'Input-Func_Class'!$B$9:$B$21,0)))
)</f>
        <v>0</v>
      </c>
      <c r="H271" s="10">
        <f>IF($D271=0,0,$D271*
IFERROR(INDEX(H$337:H$373,MATCH($F271,$B$337:$B$373,0))/INDEX($D$337:$D$373,MATCH($F271,$B$337:$B$373,0)),
INDEX('Input-Func_Class'!E$9:E$21,MATCH($F271,'Input-Func_Class'!$B$9:$B$21,0)))
)</f>
        <v>10721393.67</v>
      </c>
      <c r="I271" s="10">
        <f>IF($D271=0,0,$D271*
IFERROR(INDEX(I$337:I$373,MATCH($F271,$B$337:$B$373,0))/INDEX($D$337:$D$373,MATCH($F271,$B$337:$B$373,0)),
INDEX('Input-Func_Class'!F$9:F$21,MATCH($F271,'Input-Func_Class'!$B$9:$B$21,0)))
)</f>
        <v>0</v>
      </c>
      <c r="J271" s="10">
        <f>IF($D271=0,0,$D271*
IFERROR(INDEX(J$337:J$373,MATCH($F271,$B$337:$B$373,0))/INDEX($D$337:$D$373,MATCH($F271,$B$337:$B$373,0)),
INDEX('Input-Func_Class'!G$9:G$21,MATCH($F271,'Input-Func_Class'!$B$9:$B$21,0)))
)</f>
        <v>0</v>
      </c>
      <c r="K271" s="10">
        <f>IF($D271=0,0,$D271*
IFERROR(INDEX(K$337:K$373,MATCH($F271,$B$337:$B$373,0))/INDEX($D$337:$D$373,MATCH($F271,$B$337:$B$373,0)),
INDEX('Input-Func_Class'!H$9:H$21,MATCH($F271,'Input-Func_Class'!$B$9:$B$21,0)))
)</f>
        <v>0</v>
      </c>
      <c r="L271" s="10">
        <f>IF($D271=0,0,$D271*
IFERROR(INDEX(L$337:L$373,MATCH($F271,$B$337:$B$373,0))/INDEX($D$337:$D$373,MATCH($F271,$B$337:$B$373,0)),
INDEX('Input-Func_Class'!I$9:I$21,MATCH($F271,'Input-Func_Class'!$B$9:$B$21,0)))
)</f>
        <v>0</v>
      </c>
      <c r="M271" s="10">
        <f>IF($D271=0,0,$D271*
IFERROR(INDEX(M$337:M$373,MATCH($F271,$B$337:$B$373,0))/INDEX($D$337:$D$373,MATCH($F271,$B$337:$B$373,0)),
INDEX('Input-Func_Class'!J$9:J$21,MATCH($F271,'Input-Func_Class'!$B$9:$B$21,0)))
)</f>
        <v>0</v>
      </c>
      <c r="N271" s="10">
        <f>IF($D271=0,0,$D271*
IFERROR(INDEX(N$337:N$373,MATCH($F271,$B$337:$B$373,0))/INDEX($D$337:$D$373,MATCH($F271,$B$337:$B$373,0)),
INDEX('Input-Func_Class'!K$9:K$21,MATCH($F271,'Input-Func_Class'!$B$9:$B$21,0)))
)</f>
        <v>0</v>
      </c>
      <c r="O271" s="10">
        <f>IF($D271=0,0,$D271*
IFERROR(INDEX(O$337:O$373,MATCH($F271,$B$337:$B$373,0))/INDEX($D$337:$D$373,MATCH($F271,$B$337:$B$373,0)),
INDEX('Input-Func_Class'!L$9:L$21,MATCH($F271,'Input-Func_Class'!$B$9:$B$21,0)))
)</f>
        <v>0</v>
      </c>
      <c r="P271" s="10">
        <f>IF($D271=0,0,$D271*
IFERROR(INDEX(P$337:P$373,MATCH($F271,$B$337:$B$373,0))/INDEX($D$337:$D$373,MATCH($F271,$B$337:$B$373,0)),
INDEX('Input-Func_Class'!M$9:M$21,MATCH($F271,'Input-Func_Class'!$B$9:$B$21,0)))
)</f>
        <v>0</v>
      </c>
      <c r="Q271" s="10">
        <f>IF($D271=0,0,$D271*
IFERROR(INDEX(Q$337:Q$373,MATCH($F271,$B$337:$B$373,0))/INDEX($D$337:$D$373,MATCH($F271,$B$337:$B$373,0)),
INDEX('Input-Func_Class'!N$9:N$21,MATCH($F271,'Input-Func_Class'!$B$9:$B$21,0)))
)</f>
        <v>0</v>
      </c>
      <c r="R271" s="10">
        <f>IF($D271=0,0,$D271*
IFERROR(INDEX(R$337:R$373,MATCH($F271,$B$337:$B$373,0))/INDEX($D$337:$D$373,MATCH($F271,$B$337:$B$373,0)),
INDEX('Input-Func_Class'!O$9:O$21,MATCH($F271,'Input-Func_Class'!$B$9:$B$21,0)))
)</f>
        <v>0</v>
      </c>
    </row>
    <row r="272" spans="1:18" outlineLevel="1">
      <c r="A272" s="31">
        <f>IF(ISBLANK('Input-Accounts'!A272),"",'Input-Accounts'!A272)</f>
        <v>242</v>
      </c>
      <c r="B272" s="53" t="str">
        <f>IF(ISBLANK('Input-Accounts'!B272),"",'Input-Accounts'!B272)</f>
        <v>METERS</v>
      </c>
      <c r="C272" s="31">
        <f>IF(ISBLANK('Input-Accounts'!C272),"",'Input-Accounts'!C272)</f>
        <v>381</v>
      </c>
      <c r="D272" s="10">
        <f>'Input-Accounts'!$D272</f>
        <v>745856</v>
      </c>
      <c r="E272" s="10">
        <f t="shared" si="82"/>
        <v>0</v>
      </c>
      <c r="F272" s="3" t="str">
        <f>IF(D272=0,"-",IF('Input-Accounts'!$E272&lt;&gt;0,'Input-Accounts'!$E272,'Input-Accounts'!$F272))</f>
        <v>ON SITE</v>
      </c>
      <c r="G272" s="10">
        <f>IF($D272=0,0,$D272*
IFERROR(INDEX(G$337:G$373,MATCH($F272,$B$337:$B$373,0))/INDEX($D$337:$D$373,MATCH($F272,$B$337:$B$373,0)),
INDEX('Input-Func_Class'!D$9:D$21,MATCH($F272,'Input-Func_Class'!$B$9:$B$21,0)))
)</f>
        <v>0</v>
      </c>
      <c r="H272" s="10">
        <f>IF($D272=0,0,$D272*
IFERROR(INDEX(H$337:H$373,MATCH($F272,$B$337:$B$373,0))/INDEX($D$337:$D$373,MATCH($F272,$B$337:$B$373,0)),
INDEX('Input-Func_Class'!E$9:E$21,MATCH($F272,'Input-Func_Class'!$B$9:$B$21,0)))
)</f>
        <v>745856</v>
      </c>
      <c r="I272" s="10">
        <f>IF($D272=0,0,$D272*
IFERROR(INDEX(I$337:I$373,MATCH($F272,$B$337:$B$373,0))/INDEX($D$337:$D$373,MATCH($F272,$B$337:$B$373,0)),
INDEX('Input-Func_Class'!F$9:F$21,MATCH($F272,'Input-Func_Class'!$B$9:$B$21,0)))
)</f>
        <v>0</v>
      </c>
      <c r="J272" s="10">
        <f>IF($D272=0,0,$D272*
IFERROR(INDEX(J$337:J$373,MATCH($F272,$B$337:$B$373,0))/INDEX($D$337:$D$373,MATCH($F272,$B$337:$B$373,0)),
INDEX('Input-Func_Class'!G$9:G$21,MATCH($F272,'Input-Func_Class'!$B$9:$B$21,0)))
)</f>
        <v>0</v>
      </c>
      <c r="K272" s="10">
        <f>IF($D272=0,0,$D272*
IFERROR(INDEX(K$337:K$373,MATCH($F272,$B$337:$B$373,0))/INDEX($D$337:$D$373,MATCH($F272,$B$337:$B$373,0)),
INDEX('Input-Func_Class'!H$9:H$21,MATCH($F272,'Input-Func_Class'!$B$9:$B$21,0)))
)</f>
        <v>0</v>
      </c>
      <c r="L272" s="10">
        <f>IF($D272=0,0,$D272*
IFERROR(INDEX(L$337:L$373,MATCH($F272,$B$337:$B$373,0))/INDEX($D$337:$D$373,MATCH($F272,$B$337:$B$373,0)),
INDEX('Input-Func_Class'!I$9:I$21,MATCH($F272,'Input-Func_Class'!$B$9:$B$21,0)))
)</f>
        <v>0</v>
      </c>
      <c r="M272" s="10">
        <f>IF($D272=0,0,$D272*
IFERROR(INDEX(M$337:M$373,MATCH($F272,$B$337:$B$373,0))/INDEX($D$337:$D$373,MATCH($F272,$B$337:$B$373,0)),
INDEX('Input-Func_Class'!J$9:J$21,MATCH($F272,'Input-Func_Class'!$B$9:$B$21,0)))
)</f>
        <v>0</v>
      </c>
      <c r="N272" s="10">
        <f>IF($D272=0,0,$D272*
IFERROR(INDEX(N$337:N$373,MATCH($F272,$B$337:$B$373,0))/INDEX($D$337:$D$373,MATCH($F272,$B$337:$B$373,0)),
INDEX('Input-Func_Class'!K$9:K$21,MATCH($F272,'Input-Func_Class'!$B$9:$B$21,0)))
)</f>
        <v>0</v>
      </c>
      <c r="O272" s="10">
        <f>IF($D272=0,0,$D272*
IFERROR(INDEX(O$337:O$373,MATCH($F272,$B$337:$B$373,0))/INDEX($D$337:$D$373,MATCH($F272,$B$337:$B$373,0)),
INDEX('Input-Func_Class'!L$9:L$21,MATCH($F272,'Input-Func_Class'!$B$9:$B$21,0)))
)</f>
        <v>0</v>
      </c>
      <c r="P272" s="10">
        <f>IF($D272=0,0,$D272*
IFERROR(INDEX(P$337:P$373,MATCH($F272,$B$337:$B$373,0))/INDEX($D$337:$D$373,MATCH($F272,$B$337:$B$373,0)),
INDEX('Input-Func_Class'!M$9:M$21,MATCH($F272,'Input-Func_Class'!$B$9:$B$21,0)))
)</f>
        <v>0</v>
      </c>
      <c r="Q272" s="10">
        <f>IF($D272=0,0,$D272*
IFERROR(INDEX(Q$337:Q$373,MATCH($F272,$B$337:$B$373,0))/INDEX($D$337:$D$373,MATCH($F272,$B$337:$B$373,0)),
INDEX('Input-Func_Class'!N$9:N$21,MATCH($F272,'Input-Func_Class'!$B$9:$B$21,0)))
)</f>
        <v>0</v>
      </c>
      <c r="R272" s="10">
        <f>IF($D272=0,0,$D272*
IFERROR(INDEX(R$337:R$373,MATCH($F272,$B$337:$B$373,0))/INDEX($D$337:$D$373,MATCH($F272,$B$337:$B$373,0)),
INDEX('Input-Func_Class'!O$9:O$21,MATCH($F272,'Input-Func_Class'!$B$9:$B$21,0)))
)</f>
        <v>0</v>
      </c>
    </row>
    <row r="273" spans="1:18" outlineLevel="1">
      <c r="A273" s="31">
        <f>IF(ISBLANK('Input-Accounts'!A273),"",'Input-Accounts'!A273)</f>
        <v>243</v>
      </c>
      <c r="B273" s="53" t="str">
        <f>IF(ISBLANK('Input-Accounts'!B273),"",'Input-Accounts'!B273)</f>
        <v>METERS - AMI</v>
      </c>
      <c r="C273" s="31">
        <f>IF(ISBLANK('Input-Accounts'!C273),"",'Input-Accounts'!C273)</f>
        <v>381.1</v>
      </c>
      <c r="D273" s="10">
        <f>'Input-Accounts'!$D273</f>
        <v>677700</v>
      </c>
      <c r="E273" s="10">
        <f t="shared" si="82"/>
        <v>0</v>
      </c>
      <c r="F273" s="3" t="str">
        <f>IF(D273=0,"-",IF('Input-Accounts'!$E273&lt;&gt;0,'Input-Accounts'!$E273,'Input-Accounts'!$F273))</f>
        <v>ON SITE</v>
      </c>
      <c r="G273" s="10">
        <f>IF($D273=0,0,$D273*
IFERROR(INDEX(G$337:G$373,MATCH($F273,$B$337:$B$373,0))/INDEX($D$337:$D$373,MATCH($F273,$B$337:$B$373,0)),
INDEX('Input-Func_Class'!D$9:D$21,MATCH($F273,'Input-Func_Class'!$B$9:$B$21,0)))
)</f>
        <v>0</v>
      </c>
      <c r="H273" s="10">
        <f>IF($D273=0,0,$D273*
IFERROR(INDEX(H$337:H$373,MATCH($F273,$B$337:$B$373,0))/INDEX($D$337:$D$373,MATCH($F273,$B$337:$B$373,0)),
INDEX('Input-Func_Class'!E$9:E$21,MATCH($F273,'Input-Func_Class'!$B$9:$B$21,0)))
)</f>
        <v>677700</v>
      </c>
      <c r="I273" s="10">
        <f>IF($D273=0,0,$D273*
IFERROR(INDEX(I$337:I$373,MATCH($F273,$B$337:$B$373,0))/INDEX($D$337:$D$373,MATCH($F273,$B$337:$B$373,0)),
INDEX('Input-Func_Class'!F$9:F$21,MATCH($F273,'Input-Func_Class'!$B$9:$B$21,0)))
)</f>
        <v>0</v>
      </c>
      <c r="J273" s="10">
        <f>IF($D273=0,0,$D273*
IFERROR(INDEX(J$337:J$373,MATCH($F273,$B$337:$B$373,0))/INDEX($D$337:$D$373,MATCH($F273,$B$337:$B$373,0)),
INDEX('Input-Func_Class'!G$9:G$21,MATCH($F273,'Input-Func_Class'!$B$9:$B$21,0)))
)</f>
        <v>0</v>
      </c>
      <c r="K273" s="10">
        <f>IF($D273=0,0,$D273*
IFERROR(INDEX(K$337:K$373,MATCH($F273,$B$337:$B$373,0))/INDEX($D$337:$D$373,MATCH($F273,$B$337:$B$373,0)),
INDEX('Input-Func_Class'!H$9:H$21,MATCH($F273,'Input-Func_Class'!$B$9:$B$21,0)))
)</f>
        <v>0</v>
      </c>
      <c r="L273" s="10">
        <f>IF($D273=0,0,$D273*
IFERROR(INDEX(L$337:L$373,MATCH($F273,$B$337:$B$373,0))/INDEX($D$337:$D$373,MATCH($F273,$B$337:$B$373,0)),
INDEX('Input-Func_Class'!I$9:I$21,MATCH($F273,'Input-Func_Class'!$B$9:$B$21,0)))
)</f>
        <v>0</v>
      </c>
      <c r="M273" s="10">
        <f>IF($D273=0,0,$D273*
IFERROR(INDEX(M$337:M$373,MATCH($F273,$B$337:$B$373,0))/INDEX($D$337:$D$373,MATCH($F273,$B$337:$B$373,0)),
INDEX('Input-Func_Class'!J$9:J$21,MATCH($F273,'Input-Func_Class'!$B$9:$B$21,0)))
)</f>
        <v>0</v>
      </c>
      <c r="N273" s="10">
        <f>IF($D273=0,0,$D273*
IFERROR(INDEX(N$337:N$373,MATCH($F273,$B$337:$B$373,0))/INDEX($D$337:$D$373,MATCH($F273,$B$337:$B$373,0)),
INDEX('Input-Func_Class'!K$9:K$21,MATCH($F273,'Input-Func_Class'!$B$9:$B$21,0)))
)</f>
        <v>0</v>
      </c>
      <c r="O273" s="10">
        <f>IF($D273=0,0,$D273*
IFERROR(INDEX(O$337:O$373,MATCH($F273,$B$337:$B$373,0))/INDEX($D$337:$D$373,MATCH($F273,$B$337:$B$373,0)),
INDEX('Input-Func_Class'!L$9:L$21,MATCH($F273,'Input-Func_Class'!$B$9:$B$21,0)))
)</f>
        <v>0</v>
      </c>
      <c r="P273" s="10">
        <f>IF($D273=0,0,$D273*
IFERROR(INDEX(P$337:P$373,MATCH($F273,$B$337:$B$373,0))/INDEX($D$337:$D$373,MATCH($F273,$B$337:$B$373,0)),
INDEX('Input-Func_Class'!M$9:M$21,MATCH($F273,'Input-Func_Class'!$B$9:$B$21,0)))
)</f>
        <v>0</v>
      </c>
      <c r="Q273" s="10">
        <f>IF($D273=0,0,$D273*
IFERROR(INDEX(Q$337:Q$373,MATCH($F273,$B$337:$B$373,0))/INDEX($D$337:$D$373,MATCH($F273,$B$337:$B$373,0)),
INDEX('Input-Func_Class'!N$9:N$21,MATCH($F273,'Input-Func_Class'!$B$9:$B$21,0)))
)</f>
        <v>0</v>
      </c>
      <c r="R273" s="10">
        <f>IF($D273=0,0,$D273*
IFERROR(INDEX(R$337:R$373,MATCH($F273,$B$337:$B$373,0))/INDEX($D$337:$D$373,MATCH($F273,$B$337:$B$373,0)),
INDEX('Input-Func_Class'!O$9:O$21,MATCH($F273,'Input-Func_Class'!$B$9:$B$21,0)))
)</f>
        <v>0</v>
      </c>
    </row>
    <row r="274" spans="1:18" outlineLevel="1">
      <c r="A274" s="31">
        <f>IF(ISBLANK('Input-Accounts'!A274),"",'Input-Accounts'!A274)</f>
        <v>244</v>
      </c>
      <c r="B274" s="53" t="str">
        <f>IF(ISBLANK('Input-Accounts'!B274),"",'Input-Accounts'!B274)</f>
        <v>METER INSTALLATIONS (Less SMRP)</v>
      </c>
      <c r="C274" s="31">
        <f>IF(ISBLANK('Input-Accounts'!C274),"",'Input-Accounts'!C274)</f>
        <v>382</v>
      </c>
      <c r="D274" s="10">
        <f>'Input-Accounts'!$D274</f>
        <v>244863.75</v>
      </c>
      <c r="E274" s="10">
        <f t="shared" si="82"/>
        <v>0</v>
      </c>
      <c r="F274" s="3" t="str">
        <f>IF(D274=0,"-",IF('Input-Accounts'!$E274&lt;&gt;0,'Input-Accounts'!$E274,'Input-Accounts'!$F274))</f>
        <v>ON SITE</v>
      </c>
      <c r="G274" s="10">
        <f>IF($D274=0,0,$D274*
IFERROR(INDEX(G$337:G$373,MATCH($F274,$B$337:$B$373,0))/INDEX($D$337:$D$373,MATCH($F274,$B$337:$B$373,0)),
INDEX('Input-Func_Class'!D$9:D$21,MATCH($F274,'Input-Func_Class'!$B$9:$B$21,0)))
)</f>
        <v>0</v>
      </c>
      <c r="H274" s="10">
        <f>IF($D274=0,0,$D274*
IFERROR(INDEX(H$337:H$373,MATCH($F274,$B$337:$B$373,0))/INDEX($D$337:$D$373,MATCH($F274,$B$337:$B$373,0)),
INDEX('Input-Func_Class'!E$9:E$21,MATCH($F274,'Input-Func_Class'!$B$9:$B$21,0)))
)</f>
        <v>244863.75</v>
      </c>
      <c r="I274" s="10">
        <f>IF($D274=0,0,$D274*
IFERROR(INDEX(I$337:I$373,MATCH($F274,$B$337:$B$373,0))/INDEX($D$337:$D$373,MATCH($F274,$B$337:$B$373,0)),
INDEX('Input-Func_Class'!F$9:F$21,MATCH($F274,'Input-Func_Class'!$B$9:$B$21,0)))
)</f>
        <v>0</v>
      </c>
      <c r="J274" s="10">
        <f>IF($D274=0,0,$D274*
IFERROR(INDEX(J$337:J$373,MATCH($F274,$B$337:$B$373,0))/INDEX($D$337:$D$373,MATCH($F274,$B$337:$B$373,0)),
INDEX('Input-Func_Class'!G$9:G$21,MATCH($F274,'Input-Func_Class'!$B$9:$B$21,0)))
)</f>
        <v>0</v>
      </c>
      <c r="K274" s="10">
        <f>IF($D274=0,0,$D274*
IFERROR(INDEX(K$337:K$373,MATCH($F274,$B$337:$B$373,0))/INDEX($D$337:$D$373,MATCH($F274,$B$337:$B$373,0)),
INDEX('Input-Func_Class'!H$9:H$21,MATCH($F274,'Input-Func_Class'!$B$9:$B$21,0)))
)</f>
        <v>0</v>
      </c>
      <c r="L274" s="10">
        <f>IF($D274=0,0,$D274*
IFERROR(INDEX(L$337:L$373,MATCH($F274,$B$337:$B$373,0))/INDEX($D$337:$D$373,MATCH($F274,$B$337:$B$373,0)),
INDEX('Input-Func_Class'!I$9:I$21,MATCH($F274,'Input-Func_Class'!$B$9:$B$21,0)))
)</f>
        <v>0</v>
      </c>
      <c r="M274" s="10">
        <f>IF($D274=0,0,$D274*
IFERROR(INDEX(M$337:M$373,MATCH($F274,$B$337:$B$373,0))/INDEX($D$337:$D$373,MATCH($F274,$B$337:$B$373,0)),
INDEX('Input-Func_Class'!J$9:J$21,MATCH($F274,'Input-Func_Class'!$B$9:$B$21,0)))
)</f>
        <v>0</v>
      </c>
      <c r="N274" s="10">
        <f>IF($D274=0,0,$D274*
IFERROR(INDEX(N$337:N$373,MATCH($F274,$B$337:$B$373,0))/INDEX($D$337:$D$373,MATCH($F274,$B$337:$B$373,0)),
INDEX('Input-Func_Class'!K$9:K$21,MATCH($F274,'Input-Func_Class'!$B$9:$B$21,0)))
)</f>
        <v>0</v>
      </c>
      <c r="O274" s="10">
        <f>IF($D274=0,0,$D274*
IFERROR(INDEX(O$337:O$373,MATCH($F274,$B$337:$B$373,0))/INDEX($D$337:$D$373,MATCH($F274,$B$337:$B$373,0)),
INDEX('Input-Func_Class'!L$9:L$21,MATCH($F274,'Input-Func_Class'!$B$9:$B$21,0)))
)</f>
        <v>0</v>
      </c>
      <c r="P274" s="10">
        <f>IF($D274=0,0,$D274*
IFERROR(INDEX(P$337:P$373,MATCH($F274,$B$337:$B$373,0))/INDEX($D$337:$D$373,MATCH($F274,$B$337:$B$373,0)),
INDEX('Input-Func_Class'!M$9:M$21,MATCH($F274,'Input-Func_Class'!$B$9:$B$21,0)))
)</f>
        <v>0</v>
      </c>
      <c r="Q274" s="10">
        <f>IF($D274=0,0,$D274*
IFERROR(INDEX(Q$337:Q$373,MATCH($F274,$B$337:$B$373,0))/INDEX($D$337:$D$373,MATCH($F274,$B$337:$B$373,0)),
INDEX('Input-Func_Class'!N$9:N$21,MATCH($F274,'Input-Func_Class'!$B$9:$B$21,0)))
)</f>
        <v>0</v>
      </c>
      <c r="R274" s="10">
        <f>IF($D274=0,0,$D274*
IFERROR(INDEX(R$337:R$373,MATCH($F274,$B$337:$B$373,0))/INDEX($D$337:$D$373,MATCH($F274,$B$337:$B$373,0)),
INDEX('Input-Func_Class'!O$9:O$21,MATCH($F274,'Input-Func_Class'!$B$9:$B$21,0)))
)</f>
        <v>0</v>
      </c>
    </row>
    <row r="275" spans="1:18" outlineLevel="1">
      <c r="A275" s="31">
        <f>IF(ISBLANK('Input-Accounts'!A275),"",'Input-Accounts'!A275)</f>
        <v>245</v>
      </c>
      <c r="B275" s="53" t="str">
        <f>IF(ISBLANK('Input-Accounts'!B275),"",'Input-Accounts'!B275)</f>
        <v>HOUSE REGULATORS (Less SMRP)</v>
      </c>
      <c r="C275" s="31">
        <f>IF(ISBLANK('Input-Accounts'!C275),"",'Input-Accounts'!C275)</f>
        <v>383</v>
      </c>
      <c r="D275" s="10">
        <f>'Input-Accounts'!$D275</f>
        <v>171842.73</v>
      </c>
      <c r="E275" s="10">
        <f t="shared" si="81"/>
        <v>0</v>
      </c>
      <c r="F275" s="3" t="str">
        <f>IF(D275=0,"-",IF('Input-Accounts'!$E275&lt;&gt;0,'Input-Accounts'!$E275,'Input-Accounts'!$F275))</f>
        <v>ON SITE</v>
      </c>
      <c r="G275" s="10">
        <f>IF($D275=0,0,$D275*
IFERROR(INDEX(G$337:G$373,MATCH($F275,$B$337:$B$373,0))/INDEX($D$337:$D$373,MATCH($F275,$B$337:$B$373,0)),
INDEX('Input-Func_Class'!D$9:D$21,MATCH($F275,'Input-Func_Class'!$B$9:$B$21,0)))
)</f>
        <v>0</v>
      </c>
      <c r="H275" s="10">
        <f>IF($D275=0,0,$D275*
IFERROR(INDEX(H$337:H$373,MATCH($F275,$B$337:$B$373,0))/INDEX($D$337:$D$373,MATCH($F275,$B$337:$B$373,0)),
INDEX('Input-Func_Class'!E$9:E$21,MATCH($F275,'Input-Func_Class'!$B$9:$B$21,0)))
)</f>
        <v>171842.73</v>
      </c>
      <c r="I275" s="10">
        <f>IF($D275=0,0,$D275*
IFERROR(INDEX(I$337:I$373,MATCH($F275,$B$337:$B$373,0))/INDEX($D$337:$D$373,MATCH($F275,$B$337:$B$373,0)),
INDEX('Input-Func_Class'!F$9:F$21,MATCH($F275,'Input-Func_Class'!$B$9:$B$21,0)))
)</f>
        <v>0</v>
      </c>
      <c r="J275" s="10">
        <f>IF($D275=0,0,$D275*
IFERROR(INDEX(J$337:J$373,MATCH($F275,$B$337:$B$373,0))/INDEX($D$337:$D$373,MATCH($F275,$B$337:$B$373,0)),
INDEX('Input-Func_Class'!G$9:G$21,MATCH($F275,'Input-Func_Class'!$B$9:$B$21,0)))
)</f>
        <v>0</v>
      </c>
      <c r="K275" s="10">
        <f>IF($D275=0,0,$D275*
IFERROR(INDEX(K$337:K$373,MATCH($F275,$B$337:$B$373,0))/INDEX($D$337:$D$373,MATCH($F275,$B$337:$B$373,0)),
INDEX('Input-Func_Class'!H$9:H$21,MATCH($F275,'Input-Func_Class'!$B$9:$B$21,0)))
)</f>
        <v>0</v>
      </c>
      <c r="L275" s="10">
        <f>IF($D275=0,0,$D275*
IFERROR(INDEX(L$337:L$373,MATCH($F275,$B$337:$B$373,0))/INDEX($D$337:$D$373,MATCH($F275,$B$337:$B$373,0)),
INDEX('Input-Func_Class'!I$9:I$21,MATCH($F275,'Input-Func_Class'!$B$9:$B$21,0)))
)</f>
        <v>0</v>
      </c>
      <c r="M275" s="10">
        <f>IF($D275=0,0,$D275*
IFERROR(INDEX(M$337:M$373,MATCH($F275,$B$337:$B$373,0))/INDEX($D$337:$D$373,MATCH($F275,$B$337:$B$373,0)),
INDEX('Input-Func_Class'!J$9:J$21,MATCH($F275,'Input-Func_Class'!$B$9:$B$21,0)))
)</f>
        <v>0</v>
      </c>
      <c r="N275" s="10">
        <f>IF($D275=0,0,$D275*
IFERROR(INDEX(N$337:N$373,MATCH($F275,$B$337:$B$373,0))/INDEX($D$337:$D$373,MATCH($F275,$B$337:$B$373,0)),
INDEX('Input-Func_Class'!K$9:K$21,MATCH($F275,'Input-Func_Class'!$B$9:$B$21,0)))
)</f>
        <v>0</v>
      </c>
      <c r="O275" s="10">
        <f>IF($D275=0,0,$D275*
IFERROR(INDEX(O$337:O$373,MATCH($F275,$B$337:$B$373,0))/INDEX($D$337:$D$373,MATCH($F275,$B$337:$B$373,0)),
INDEX('Input-Func_Class'!L$9:L$21,MATCH($F275,'Input-Func_Class'!$B$9:$B$21,0)))
)</f>
        <v>0</v>
      </c>
      <c r="P275" s="10">
        <f>IF($D275=0,0,$D275*
IFERROR(INDEX(P$337:P$373,MATCH($F275,$B$337:$B$373,0))/INDEX($D$337:$D$373,MATCH($F275,$B$337:$B$373,0)),
INDEX('Input-Func_Class'!M$9:M$21,MATCH($F275,'Input-Func_Class'!$B$9:$B$21,0)))
)</f>
        <v>0</v>
      </c>
      <c r="Q275" s="10">
        <f>IF($D275=0,0,$D275*
IFERROR(INDEX(Q$337:Q$373,MATCH($F275,$B$337:$B$373,0))/INDEX($D$337:$D$373,MATCH($F275,$B$337:$B$373,0)),
INDEX('Input-Func_Class'!N$9:N$21,MATCH($F275,'Input-Func_Class'!$B$9:$B$21,0)))
)</f>
        <v>0</v>
      </c>
      <c r="R275" s="10">
        <f>IF($D275=0,0,$D275*
IFERROR(INDEX(R$337:R$373,MATCH($F275,$B$337:$B$373,0))/INDEX($D$337:$D$373,MATCH($F275,$B$337:$B$373,0)),
INDEX('Input-Func_Class'!O$9:O$21,MATCH($F275,'Input-Func_Class'!$B$9:$B$21,0)))
)</f>
        <v>0</v>
      </c>
    </row>
    <row r="276" spans="1:18" outlineLevel="1">
      <c r="A276" s="31">
        <f>IF(ISBLANK('Input-Accounts'!A276),"",'Input-Accounts'!A276)</f>
        <v>246</v>
      </c>
      <c r="B276" s="53" t="str">
        <f>IF(ISBLANK('Input-Accounts'!B276),"",'Input-Accounts'!B276)</f>
        <v>HOUSE REGULATOR INSTALLATIONS</v>
      </c>
      <c r="C276" s="31">
        <f>IF(ISBLANK('Input-Accounts'!C276),"",'Input-Accounts'!C276)</f>
        <v>384</v>
      </c>
      <c r="D276" s="10">
        <f>'Input-Accounts'!$D276</f>
        <v>41496</v>
      </c>
      <c r="E276" s="10">
        <f t="shared" si="81"/>
        <v>0</v>
      </c>
      <c r="F276" s="3" t="str">
        <f>IF(D276=0,"-",IF('Input-Accounts'!$E276&lt;&gt;0,'Input-Accounts'!$E276,'Input-Accounts'!$F276))</f>
        <v>ON SITE</v>
      </c>
      <c r="G276" s="10">
        <f>IF($D276=0,0,$D276*
IFERROR(INDEX(G$337:G$373,MATCH($F276,$B$337:$B$373,0))/INDEX($D$337:$D$373,MATCH($F276,$B$337:$B$373,0)),
INDEX('Input-Func_Class'!D$9:D$21,MATCH($F276,'Input-Func_Class'!$B$9:$B$21,0)))
)</f>
        <v>0</v>
      </c>
      <c r="H276" s="10">
        <f>IF($D276=0,0,$D276*
IFERROR(INDEX(H$337:H$373,MATCH($F276,$B$337:$B$373,0))/INDEX($D$337:$D$373,MATCH($F276,$B$337:$B$373,0)),
INDEX('Input-Func_Class'!E$9:E$21,MATCH($F276,'Input-Func_Class'!$B$9:$B$21,0)))
)</f>
        <v>41496</v>
      </c>
      <c r="I276" s="10">
        <f>IF($D276=0,0,$D276*
IFERROR(INDEX(I$337:I$373,MATCH($F276,$B$337:$B$373,0))/INDEX($D$337:$D$373,MATCH($F276,$B$337:$B$373,0)),
INDEX('Input-Func_Class'!F$9:F$21,MATCH($F276,'Input-Func_Class'!$B$9:$B$21,0)))
)</f>
        <v>0</v>
      </c>
      <c r="J276" s="10">
        <f>IF($D276=0,0,$D276*
IFERROR(INDEX(J$337:J$373,MATCH($F276,$B$337:$B$373,0))/INDEX($D$337:$D$373,MATCH($F276,$B$337:$B$373,0)),
INDEX('Input-Func_Class'!G$9:G$21,MATCH($F276,'Input-Func_Class'!$B$9:$B$21,0)))
)</f>
        <v>0</v>
      </c>
      <c r="K276" s="10">
        <f>IF($D276=0,0,$D276*
IFERROR(INDEX(K$337:K$373,MATCH($F276,$B$337:$B$373,0))/INDEX($D$337:$D$373,MATCH($F276,$B$337:$B$373,0)),
INDEX('Input-Func_Class'!H$9:H$21,MATCH($F276,'Input-Func_Class'!$B$9:$B$21,0)))
)</f>
        <v>0</v>
      </c>
      <c r="L276" s="10">
        <f>IF($D276=0,0,$D276*
IFERROR(INDEX(L$337:L$373,MATCH($F276,$B$337:$B$373,0))/INDEX($D$337:$D$373,MATCH($F276,$B$337:$B$373,0)),
INDEX('Input-Func_Class'!I$9:I$21,MATCH($F276,'Input-Func_Class'!$B$9:$B$21,0)))
)</f>
        <v>0</v>
      </c>
      <c r="M276" s="10">
        <f>IF($D276=0,0,$D276*
IFERROR(INDEX(M$337:M$373,MATCH($F276,$B$337:$B$373,0))/INDEX($D$337:$D$373,MATCH($F276,$B$337:$B$373,0)),
INDEX('Input-Func_Class'!J$9:J$21,MATCH($F276,'Input-Func_Class'!$B$9:$B$21,0)))
)</f>
        <v>0</v>
      </c>
      <c r="N276" s="10">
        <f>IF($D276=0,0,$D276*
IFERROR(INDEX(N$337:N$373,MATCH($F276,$B$337:$B$373,0))/INDEX($D$337:$D$373,MATCH($F276,$B$337:$B$373,0)),
INDEX('Input-Func_Class'!K$9:K$21,MATCH($F276,'Input-Func_Class'!$B$9:$B$21,0)))
)</f>
        <v>0</v>
      </c>
      <c r="O276" s="10">
        <f>IF($D276=0,0,$D276*
IFERROR(INDEX(O$337:O$373,MATCH($F276,$B$337:$B$373,0))/INDEX($D$337:$D$373,MATCH($F276,$B$337:$B$373,0)),
INDEX('Input-Func_Class'!L$9:L$21,MATCH($F276,'Input-Func_Class'!$B$9:$B$21,0)))
)</f>
        <v>0</v>
      </c>
      <c r="P276" s="10">
        <f>IF($D276=0,0,$D276*
IFERROR(INDEX(P$337:P$373,MATCH($F276,$B$337:$B$373,0))/INDEX($D$337:$D$373,MATCH($F276,$B$337:$B$373,0)),
INDEX('Input-Func_Class'!M$9:M$21,MATCH($F276,'Input-Func_Class'!$B$9:$B$21,0)))
)</f>
        <v>0</v>
      </c>
      <c r="Q276" s="10">
        <f>IF($D276=0,0,$D276*
IFERROR(INDEX(Q$337:Q$373,MATCH($F276,$B$337:$B$373,0))/INDEX($D$337:$D$373,MATCH($F276,$B$337:$B$373,0)),
INDEX('Input-Func_Class'!N$9:N$21,MATCH($F276,'Input-Func_Class'!$B$9:$B$21,0)))
)</f>
        <v>0</v>
      </c>
      <c r="R276" s="10">
        <f>IF($D276=0,0,$D276*
IFERROR(INDEX(R$337:R$373,MATCH($F276,$B$337:$B$373,0))/INDEX($D$337:$D$373,MATCH($F276,$B$337:$B$373,0)),
INDEX('Input-Func_Class'!O$9:O$21,MATCH($F276,'Input-Func_Class'!$B$9:$B$21,0)))
)</f>
        <v>0</v>
      </c>
    </row>
    <row r="277" spans="1:18" outlineLevel="1">
      <c r="A277" s="31">
        <f>IF(ISBLANK('Input-Accounts'!A277),"",'Input-Accounts'!A277)</f>
        <v>247</v>
      </c>
      <c r="B277" s="53" t="str">
        <f>IF(ISBLANK('Input-Accounts'!B277),"",'Input-Accounts'!B277)</f>
        <v>INDUSTRIAL M &amp; R STATION EQUIPMENT</v>
      </c>
      <c r="C277" s="31">
        <f>IF(ISBLANK('Input-Accounts'!C277),"",'Input-Accounts'!C277)</f>
        <v>385</v>
      </c>
      <c r="D277" s="10">
        <f>'Input-Accounts'!$D277</f>
        <v>320823.94</v>
      </c>
      <c r="E277" s="10">
        <f t="shared" si="81"/>
        <v>0</v>
      </c>
      <c r="F277" s="3" t="str">
        <f>IF(D277=0,"-",IF('Input-Accounts'!$E277&lt;&gt;0,'Input-Accounts'!$E277,'Input-Accounts'!$F277))</f>
        <v>ON SITE</v>
      </c>
      <c r="G277" s="10">
        <f>IF($D277=0,0,$D277*
IFERROR(INDEX(G$337:G$373,MATCH($F277,$B$337:$B$373,0))/INDEX($D$337:$D$373,MATCH($F277,$B$337:$B$373,0)),
INDEX('Input-Func_Class'!D$9:D$21,MATCH($F277,'Input-Func_Class'!$B$9:$B$21,0)))
)</f>
        <v>0</v>
      </c>
      <c r="H277" s="10">
        <f>IF($D277=0,0,$D277*
IFERROR(INDEX(H$337:H$373,MATCH($F277,$B$337:$B$373,0))/INDEX($D$337:$D$373,MATCH($F277,$B$337:$B$373,0)),
INDEX('Input-Func_Class'!E$9:E$21,MATCH($F277,'Input-Func_Class'!$B$9:$B$21,0)))
)</f>
        <v>320823.94</v>
      </c>
      <c r="I277" s="10">
        <f>IF($D277=0,0,$D277*
IFERROR(INDEX(I$337:I$373,MATCH($F277,$B$337:$B$373,0))/INDEX($D$337:$D$373,MATCH($F277,$B$337:$B$373,0)),
INDEX('Input-Func_Class'!F$9:F$21,MATCH($F277,'Input-Func_Class'!$B$9:$B$21,0)))
)</f>
        <v>0</v>
      </c>
      <c r="J277" s="10">
        <f>IF($D277=0,0,$D277*
IFERROR(INDEX(J$337:J$373,MATCH($F277,$B$337:$B$373,0))/INDEX($D$337:$D$373,MATCH($F277,$B$337:$B$373,0)),
INDEX('Input-Func_Class'!G$9:G$21,MATCH($F277,'Input-Func_Class'!$B$9:$B$21,0)))
)</f>
        <v>0</v>
      </c>
      <c r="K277" s="10">
        <f>IF($D277=0,0,$D277*
IFERROR(INDEX(K$337:K$373,MATCH($F277,$B$337:$B$373,0))/INDEX($D$337:$D$373,MATCH($F277,$B$337:$B$373,0)),
INDEX('Input-Func_Class'!H$9:H$21,MATCH($F277,'Input-Func_Class'!$B$9:$B$21,0)))
)</f>
        <v>0</v>
      </c>
      <c r="L277" s="10">
        <f>IF($D277=0,0,$D277*
IFERROR(INDEX(L$337:L$373,MATCH($F277,$B$337:$B$373,0))/INDEX($D$337:$D$373,MATCH($F277,$B$337:$B$373,0)),
INDEX('Input-Func_Class'!I$9:I$21,MATCH($F277,'Input-Func_Class'!$B$9:$B$21,0)))
)</f>
        <v>0</v>
      </c>
      <c r="M277" s="10">
        <f>IF($D277=0,0,$D277*
IFERROR(INDEX(M$337:M$373,MATCH($F277,$B$337:$B$373,0))/INDEX($D$337:$D$373,MATCH($F277,$B$337:$B$373,0)),
INDEX('Input-Func_Class'!J$9:J$21,MATCH($F277,'Input-Func_Class'!$B$9:$B$21,0)))
)</f>
        <v>0</v>
      </c>
      <c r="N277" s="10">
        <f>IF($D277=0,0,$D277*
IFERROR(INDEX(N$337:N$373,MATCH($F277,$B$337:$B$373,0))/INDEX($D$337:$D$373,MATCH($F277,$B$337:$B$373,0)),
INDEX('Input-Func_Class'!K$9:K$21,MATCH($F277,'Input-Func_Class'!$B$9:$B$21,0)))
)</f>
        <v>0</v>
      </c>
      <c r="O277" s="10">
        <f>IF($D277=0,0,$D277*
IFERROR(INDEX(O$337:O$373,MATCH($F277,$B$337:$B$373,0))/INDEX($D$337:$D$373,MATCH($F277,$B$337:$B$373,0)),
INDEX('Input-Func_Class'!L$9:L$21,MATCH($F277,'Input-Func_Class'!$B$9:$B$21,0)))
)</f>
        <v>0</v>
      </c>
      <c r="P277" s="10">
        <f>IF($D277=0,0,$D277*
IFERROR(INDEX(P$337:P$373,MATCH($F277,$B$337:$B$373,0))/INDEX($D$337:$D$373,MATCH($F277,$B$337:$B$373,0)),
INDEX('Input-Func_Class'!M$9:M$21,MATCH($F277,'Input-Func_Class'!$B$9:$B$21,0)))
)</f>
        <v>0</v>
      </c>
      <c r="Q277" s="10">
        <f>IF($D277=0,0,$D277*
IFERROR(INDEX(Q$337:Q$373,MATCH($F277,$B$337:$B$373,0))/INDEX($D$337:$D$373,MATCH($F277,$B$337:$B$373,0)),
INDEX('Input-Func_Class'!N$9:N$21,MATCH($F277,'Input-Func_Class'!$B$9:$B$21,0)))
)</f>
        <v>0</v>
      </c>
      <c r="R277" s="10">
        <f>IF($D277=0,0,$D277*
IFERROR(INDEX(R$337:R$373,MATCH($F277,$B$337:$B$373,0))/INDEX($D$337:$D$373,MATCH($F277,$B$337:$B$373,0)),
INDEX('Input-Func_Class'!O$9:O$21,MATCH($F277,'Input-Func_Class'!$B$9:$B$21,0)))
)</f>
        <v>0</v>
      </c>
    </row>
    <row r="278" spans="1:18" outlineLevel="1">
      <c r="A278" s="31">
        <f>IF(ISBLANK('Input-Accounts'!A278),"",'Input-Accounts'!A278)</f>
        <v>248</v>
      </c>
      <c r="B278" s="53" t="str">
        <f>IF(ISBLANK('Input-Accounts'!B278),"",'Input-Accounts'!B278)</f>
        <v>INDUSTRIAL M &amp; R STATION EQUIPMENT - DS-ML DIRECT ASSIGNMENT</v>
      </c>
      <c r="C278" s="31">
        <f>IF(ISBLANK('Input-Accounts'!C278),"",'Input-Accounts'!C278)</f>
        <v>385</v>
      </c>
      <c r="D278" s="10">
        <f>'Input-Accounts'!$D278</f>
        <v>27232.06</v>
      </c>
      <c r="E278" s="10">
        <f t="shared" si="81"/>
        <v>0</v>
      </c>
      <c r="F278" s="3" t="str">
        <f>IF(D278=0,"-",IF('Input-Accounts'!$E278&lt;&gt;0,'Input-Accounts'!$E278,'Input-Accounts'!$F278))</f>
        <v>ON SITE</v>
      </c>
      <c r="G278" s="10">
        <f>IF($D278=0,0,$D278*
IFERROR(INDEX(G$337:G$373,MATCH($F278,$B$337:$B$373,0))/INDEX($D$337:$D$373,MATCH($F278,$B$337:$B$373,0)),
INDEX('Input-Func_Class'!D$9:D$21,MATCH($F278,'Input-Func_Class'!$B$9:$B$21,0)))
)</f>
        <v>0</v>
      </c>
      <c r="H278" s="10">
        <f>IF($D278=0,0,$D278*
IFERROR(INDEX(H$337:H$373,MATCH($F278,$B$337:$B$373,0))/INDEX($D$337:$D$373,MATCH($F278,$B$337:$B$373,0)),
INDEX('Input-Func_Class'!E$9:E$21,MATCH($F278,'Input-Func_Class'!$B$9:$B$21,0)))
)</f>
        <v>27232.06</v>
      </c>
      <c r="I278" s="10">
        <f>IF($D278=0,0,$D278*
IFERROR(INDEX(I$337:I$373,MATCH($F278,$B$337:$B$373,0))/INDEX($D$337:$D$373,MATCH($F278,$B$337:$B$373,0)),
INDEX('Input-Func_Class'!F$9:F$21,MATCH($F278,'Input-Func_Class'!$B$9:$B$21,0)))
)</f>
        <v>0</v>
      </c>
      <c r="J278" s="10">
        <f>IF($D278=0,0,$D278*
IFERROR(INDEX(J$337:J$373,MATCH($F278,$B$337:$B$373,0))/INDEX($D$337:$D$373,MATCH($F278,$B$337:$B$373,0)),
INDEX('Input-Func_Class'!G$9:G$21,MATCH($F278,'Input-Func_Class'!$B$9:$B$21,0)))
)</f>
        <v>0</v>
      </c>
      <c r="K278" s="10">
        <f>IF($D278=0,0,$D278*
IFERROR(INDEX(K$337:K$373,MATCH($F278,$B$337:$B$373,0))/INDEX($D$337:$D$373,MATCH($F278,$B$337:$B$373,0)),
INDEX('Input-Func_Class'!H$9:H$21,MATCH($F278,'Input-Func_Class'!$B$9:$B$21,0)))
)</f>
        <v>0</v>
      </c>
      <c r="L278" s="10">
        <f>IF($D278=0,0,$D278*
IFERROR(INDEX(L$337:L$373,MATCH($F278,$B$337:$B$373,0))/INDEX($D$337:$D$373,MATCH($F278,$B$337:$B$373,0)),
INDEX('Input-Func_Class'!I$9:I$21,MATCH($F278,'Input-Func_Class'!$B$9:$B$21,0)))
)</f>
        <v>0</v>
      </c>
      <c r="M278" s="10">
        <f>IF($D278=0,0,$D278*
IFERROR(INDEX(M$337:M$373,MATCH($F278,$B$337:$B$373,0))/INDEX($D$337:$D$373,MATCH($F278,$B$337:$B$373,0)),
INDEX('Input-Func_Class'!J$9:J$21,MATCH($F278,'Input-Func_Class'!$B$9:$B$21,0)))
)</f>
        <v>0</v>
      </c>
      <c r="N278" s="10">
        <f>IF($D278=0,0,$D278*
IFERROR(INDEX(N$337:N$373,MATCH($F278,$B$337:$B$373,0))/INDEX($D$337:$D$373,MATCH($F278,$B$337:$B$373,0)),
INDEX('Input-Func_Class'!K$9:K$21,MATCH($F278,'Input-Func_Class'!$B$9:$B$21,0)))
)</f>
        <v>0</v>
      </c>
      <c r="O278" s="10">
        <f>IF($D278=0,0,$D278*
IFERROR(INDEX(O$337:O$373,MATCH($F278,$B$337:$B$373,0))/INDEX($D$337:$D$373,MATCH($F278,$B$337:$B$373,0)),
INDEX('Input-Func_Class'!L$9:L$21,MATCH($F278,'Input-Func_Class'!$B$9:$B$21,0)))
)</f>
        <v>0</v>
      </c>
      <c r="P278" s="10">
        <f>IF($D278=0,0,$D278*
IFERROR(INDEX(P$337:P$373,MATCH($F278,$B$337:$B$373,0))/INDEX($D$337:$D$373,MATCH($F278,$B$337:$B$373,0)),
INDEX('Input-Func_Class'!M$9:M$21,MATCH($F278,'Input-Func_Class'!$B$9:$B$21,0)))
)</f>
        <v>0</v>
      </c>
      <c r="Q278" s="10">
        <f>IF($D278=0,0,$D278*
IFERROR(INDEX(Q$337:Q$373,MATCH($F278,$B$337:$B$373,0))/INDEX($D$337:$D$373,MATCH($F278,$B$337:$B$373,0)),
INDEX('Input-Func_Class'!N$9:N$21,MATCH($F278,'Input-Func_Class'!$B$9:$B$21,0)))
)</f>
        <v>0</v>
      </c>
      <c r="R278" s="10">
        <f>IF($D278=0,0,$D278*
IFERROR(INDEX(R$337:R$373,MATCH($F278,$B$337:$B$373,0))/INDEX($D$337:$D$373,MATCH($F278,$B$337:$B$373,0)),
INDEX('Input-Func_Class'!O$9:O$21,MATCH($F278,'Input-Func_Class'!$B$9:$B$21,0)))
)</f>
        <v>0</v>
      </c>
    </row>
    <row r="279" spans="1:18" outlineLevel="1">
      <c r="A279" s="31">
        <f>IF(ISBLANK('Input-Accounts'!A279),"",'Input-Accounts'!A279)</f>
        <v>249</v>
      </c>
      <c r="B279" s="53" t="str">
        <f>IF(ISBLANK('Input-Accounts'!B279),"",'Input-Accounts'!B279)</f>
        <v>OTHER EQUIP-ODORIZATION</v>
      </c>
      <c r="C279" s="31">
        <f>IF(ISBLANK('Input-Accounts'!C279),"",'Input-Accounts'!C279)</f>
        <v>387.2</v>
      </c>
      <c r="D279" s="10">
        <f>'Input-Accounts'!$D279</f>
        <v>0</v>
      </c>
      <c r="E279" s="10">
        <f t="shared" ref="E279:E285" si="85">IFERROR(IF(D279="",0,IF(D279=0,0,IF(ABS(D279-SUM($G279:$R279))&lt;Check_Limit,0,1))),1)</f>
        <v>0</v>
      </c>
      <c r="F279" s="3" t="str">
        <f>IF(D279=0,"-",IF('Input-Accounts'!$E279&lt;&gt;0,'Input-Accounts'!$E279,'Input-Accounts'!$F279))</f>
        <v>-</v>
      </c>
      <c r="G279" s="10">
        <f>IF($D279=0,0,$D279*
IFERROR(INDEX(G$337:G$373,MATCH($F279,$B$337:$B$373,0))/INDEX($D$337:$D$373,MATCH($F279,$B$337:$B$373,0)),
INDEX('Input-Func_Class'!D$9:D$21,MATCH($F279,'Input-Func_Class'!$B$9:$B$21,0)))
)</f>
        <v>0</v>
      </c>
      <c r="H279" s="10">
        <f>IF($D279=0,0,$D279*
IFERROR(INDEX(H$337:H$373,MATCH($F279,$B$337:$B$373,0))/INDEX($D$337:$D$373,MATCH($F279,$B$337:$B$373,0)),
INDEX('Input-Func_Class'!E$9:E$21,MATCH($F279,'Input-Func_Class'!$B$9:$B$21,0)))
)</f>
        <v>0</v>
      </c>
      <c r="I279" s="10">
        <f>IF($D279=0,0,$D279*
IFERROR(INDEX(I$337:I$373,MATCH($F279,$B$337:$B$373,0))/INDEX($D$337:$D$373,MATCH($F279,$B$337:$B$373,0)),
INDEX('Input-Func_Class'!F$9:F$21,MATCH($F279,'Input-Func_Class'!$B$9:$B$21,0)))
)</f>
        <v>0</v>
      </c>
      <c r="J279" s="10">
        <f>IF($D279=0,0,$D279*
IFERROR(INDEX(J$337:J$373,MATCH($F279,$B$337:$B$373,0))/INDEX($D$337:$D$373,MATCH($F279,$B$337:$B$373,0)),
INDEX('Input-Func_Class'!G$9:G$21,MATCH($F279,'Input-Func_Class'!$B$9:$B$21,0)))
)</f>
        <v>0</v>
      </c>
      <c r="K279" s="10">
        <f>IF($D279=0,0,$D279*
IFERROR(INDEX(K$337:K$373,MATCH($F279,$B$337:$B$373,0))/INDEX($D$337:$D$373,MATCH($F279,$B$337:$B$373,0)),
INDEX('Input-Func_Class'!H$9:H$21,MATCH($F279,'Input-Func_Class'!$B$9:$B$21,0)))
)</f>
        <v>0</v>
      </c>
      <c r="L279" s="10">
        <f>IF($D279=0,0,$D279*
IFERROR(INDEX(L$337:L$373,MATCH($F279,$B$337:$B$373,0))/INDEX($D$337:$D$373,MATCH($F279,$B$337:$B$373,0)),
INDEX('Input-Func_Class'!I$9:I$21,MATCH($F279,'Input-Func_Class'!$B$9:$B$21,0)))
)</f>
        <v>0</v>
      </c>
      <c r="M279" s="10">
        <f>IF($D279=0,0,$D279*
IFERROR(INDEX(M$337:M$373,MATCH($F279,$B$337:$B$373,0))/INDEX($D$337:$D$373,MATCH($F279,$B$337:$B$373,0)),
INDEX('Input-Func_Class'!J$9:J$21,MATCH($F279,'Input-Func_Class'!$B$9:$B$21,0)))
)</f>
        <v>0</v>
      </c>
      <c r="N279" s="10">
        <f>IF($D279=0,0,$D279*
IFERROR(INDEX(N$337:N$373,MATCH($F279,$B$337:$B$373,0))/INDEX($D$337:$D$373,MATCH($F279,$B$337:$B$373,0)),
INDEX('Input-Func_Class'!K$9:K$21,MATCH($F279,'Input-Func_Class'!$B$9:$B$21,0)))
)</f>
        <v>0</v>
      </c>
      <c r="O279" s="10">
        <f>IF($D279=0,0,$D279*
IFERROR(INDEX(O$337:O$373,MATCH($F279,$B$337:$B$373,0))/INDEX($D$337:$D$373,MATCH($F279,$B$337:$B$373,0)),
INDEX('Input-Func_Class'!L$9:L$21,MATCH($F279,'Input-Func_Class'!$B$9:$B$21,0)))
)</f>
        <v>0</v>
      </c>
      <c r="P279" s="10">
        <f>IF($D279=0,0,$D279*
IFERROR(INDEX(P$337:P$373,MATCH($F279,$B$337:$B$373,0))/INDEX($D$337:$D$373,MATCH($F279,$B$337:$B$373,0)),
INDEX('Input-Func_Class'!M$9:M$21,MATCH($F279,'Input-Func_Class'!$B$9:$B$21,0)))
)</f>
        <v>0</v>
      </c>
      <c r="Q279" s="10">
        <f>IF($D279=0,0,$D279*
IFERROR(INDEX(Q$337:Q$373,MATCH($F279,$B$337:$B$373,0))/INDEX($D$337:$D$373,MATCH($F279,$B$337:$B$373,0)),
INDEX('Input-Func_Class'!N$9:N$21,MATCH($F279,'Input-Func_Class'!$B$9:$B$21,0)))
)</f>
        <v>0</v>
      </c>
      <c r="R279" s="10">
        <f>IF($D279=0,0,$D279*
IFERROR(INDEX(R$337:R$373,MATCH($F279,$B$337:$B$373,0))/INDEX($D$337:$D$373,MATCH($F279,$B$337:$B$373,0)),
INDEX('Input-Func_Class'!O$9:O$21,MATCH($F279,'Input-Func_Class'!$B$9:$B$21,0)))
)</f>
        <v>0</v>
      </c>
    </row>
    <row r="280" spans="1:18" outlineLevel="1">
      <c r="A280" s="31">
        <f>IF(ISBLANK('Input-Accounts'!A280),"",'Input-Accounts'!A280)</f>
        <v>250</v>
      </c>
      <c r="B280" s="53" t="str">
        <f>IF(ISBLANK('Input-Accounts'!B280),"",'Input-Accounts'!B280)</f>
        <v>OTHER EQUIP-TELEPHONE</v>
      </c>
      <c r="C280" s="31">
        <f>IF(ISBLANK('Input-Accounts'!C280),"",'Input-Accounts'!C280)</f>
        <v>387.41</v>
      </c>
      <c r="D280" s="10">
        <f>'Input-Accounts'!$D280</f>
        <v>12924</v>
      </c>
      <c r="E280" s="10">
        <f t="shared" si="85"/>
        <v>0</v>
      </c>
      <c r="F280" s="3" t="str">
        <f>IF(D280=0,"-",IF('Input-Accounts'!$E280&lt;&gt;0,'Input-Accounts'!$E280,'Input-Accounts'!$F280))</f>
        <v>INT_DISTPT_SUBTOTAL</v>
      </c>
      <c r="G280" s="10">
        <f>IF($D280=0,0,$D280*
IFERROR(INDEX(G$337:G$373,MATCH($F280,$B$337:$B$373,0))/INDEX($D$337:$D$373,MATCH($F280,$B$337:$B$373,0)),
INDEX('Input-Func_Class'!D$9:D$21,MATCH($F280,'Input-Func_Class'!$B$9:$B$21,0)))
)</f>
        <v>8232.1087279283784</v>
      </c>
      <c r="H280" s="10">
        <f>IF($D280=0,0,$D280*
IFERROR(INDEX(H$337:H$373,MATCH($F280,$B$337:$B$373,0))/INDEX($D$337:$D$373,MATCH($F280,$B$337:$B$373,0)),
INDEX('Input-Func_Class'!E$9:E$21,MATCH($F280,'Input-Func_Class'!$B$9:$B$21,0)))
)</f>
        <v>4691.8912720716207</v>
      </c>
      <c r="I280" s="10">
        <f>IF($D280=0,0,$D280*
IFERROR(INDEX(I$337:I$373,MATCH($F280,$B$337:$B$373,0))/INDEX($D$337:$D$373,MATCH($F280,$B$337:$B$373,0)),
INDEX('Input-Func_Class'!F$9:F$21,MATCH($F280,'Input-Func_Class'!$B$9:$B$21,0)))
)</f>
        <v>0</v>
      </c>
      <c r="J280" s="10">
        <f>IF($D280=0,0,$D280*
IFERROR(INDEX(J$337:J$373,MATCH($F280,$B$337:$B$373,0))/INDEX($D$337:$D$373,MATCH($F280,$B$337:$B$373,0)),
INDEX('Input-Func_Class'!G$9:G$21,MATCH($F280,'Input-Func_Class'!$B$9:$B$21,0)))
)</f>
        <v>0</v>
      </c>
      <c r="K280" s="10">
        <f>IF($D280=0,0,$D280*
IFERROR(INDEX(K$337:K$373,MATCH($F280,$B$337:$B$373,0))/INDEX($D$337:$D$373,MATCH($F280,$B$337:$B$373,0)),
INDEX('Input-Func_Class'!H$9:H$21,MATCH($F280,'Input-Func_Class'!$B$9:$B$21,0)))
)</f>
        <v>0</v>
      </c>
      <c r="L280" s="10">
        <f>IF($D280=0,0,$D280*
IFERROR(INDEX(L$337:L$373,MATCH($F280,$B$337:$B$373,0))/INDEX($D$337:$D$373,MATCH($F280,$B$337:$B$373,0)),
INDEX('Input-Func_Class'!I$9:I$21,MATCH($F280,'Input-Func_Class'!$B$9:$B$21,0)))
)</f>
        <v>0</v>
      </c>
      <c r="M280" s="10">
        <f>IF($D280=0,0,$D280*
IFERROR(INDEX(M$337:M$373,MATCH($F280,$B$337:$B$373,0))/INDEX($D$337:$D$373,MATCH($F280,$B$337:$B$373,0)),
INDEX('Input-Func_Class'!J$9:J$21,MATCH($F280,'Input-Func_Class'!$B$9:$B$21,0)))
)</f>
        <v>0</v>
      </c>
      <c r="N280" s="10">
        <f>IF($D280=0,0,$D280*
IFERROR(INDEX(N$337:N$373,MATCH($F280,$B$337:$B$373,0))/INDEX($D$337:$D$373,MATCH($F280,$B$337:$B$373,0)),
INDEX('Input-Func_Class'!K$9:K$21,MATCH($F280,'Input-Func_Class'!$B$9:$B$21,0)))
)</f>
        <v>0</v>
      </c>
      <c r="O280" s="10">
        <f>IF($D280=0,0,$D280*
IFERROR(INDEX(O$337:O$373,MATCH($F280,$B$337:$B$373,0))/INDEX($D$337:$D$373,MATCH($F280,$B$337:$B$373,0)),
INDEX('Input-Func_Class'!L$9:L$21,MATCH($F280,'Input-Func_Class'!$B$9:$B$21,0)))
)</f>
        <v>0</v>
      </c>
      <c r="P280" s="10">
        <f>IF($D280=0,0,$D280*
IFERROR(INDEX(P$337:P$373,MATCH($F280,$B$337:$B$373,0))/INDEX($D$337:$D$373,MATCH($F280,$B$337:$B$373,0)),
INDEX('Input-Func_Class'!M$9:M$21,MATCH($F280,'Input-Func_Class'!$B$9:$B$21,0)))
)</f>
        <v>0</v>
      </c>
      <c r="Q280" s="10">
        <f>IF($D280=0,0,$D280*
IFERROR(INDEX(Q$337:Q$373,MATCH($F280,$B$337:$B$373,0))/INDEX($D$337:$D$373,MATCH($F280,$B$337:$B$373,0)),
INDEX('Input-Func_Class'!N$9:N$21,MATCH($F280,'Input-Func_Class'!$B$9:$B$21,0)))
)</f>
        <v>0</v>
      </c>
      <c r="R280" s="10">
        <f>IF($D280=0,0,$D280*
IFERROR(INDEX(R$337:R$373,MATCH($F280,$B$337:$B$373,0))/INDEX($D$337:$D$373,MATCH($F280,$B$337:$B$373,0)),
INDEX('Input-Func_Class'!O$9:O$21,MATCH($F280,'Input-Func_Class'!$B$9:$B$21,0)))
)</f>
        <v>0</v>
      </c>
    </row>
    <row r="281" spans="1:18" outlineLevel="1">
      <c r="A281" s="31">
        <f>IF(ISBLANK('Input-Accounts'!A281),"",'Input-Accounts'!A281)</f>
        <v>251</v>
      </c>
      <c r="B281" s="53" t="str">
        <f>IF(ISBLANK('Input-Accounts'!B281),"",'Input-Accounts'!B281)</f>
        <v>OTHER EQUIPMENT-RADIO</v>
      </c>
      <c r="C281" s="31">
        <f>IF(ISBLANK('Input-Accounts'!C281),"",'Input-Accounts'!C281)</f>
        <v>387.42</v>
      </c>
      <c r="D281" s="10">
        <f>'Input-Accounts'!$D281</f>
        <v>20796</v>
      </c>
      <c r="E281" s="10">
        <f t="shared" si="85"/>
        <v>0</v>
      </c>
      <c r="F281" s="3" t="str">
        <f>IF(D281=0,"-",IF('Input-Accounts'!$E281&lt;&gt;0,'Input-Accounts'!$E281,'Input-Accounts'!$F281))</f>
        <v>INT_DISTPT_SUBTOTAL</v>
      </c>
      <c r="G281" s="10">
        <f>IF($D281=0,0,$D281*
IFERROR(INDEX(G$337:G$373,MATCH($F281,$B$337:$B$373,0))/INDEX($D$337:$D$373,MATCH($F281,$B$337:$B$373,0)),
INDEX('Input-Func_Class'!D$9:D$21,MATCH($F281,'Input-Func_Class'!$B$9:$B$21,0)))
)</f>
        <v>13246.280803621059</v>
      </c>
      <c r="H281" s="10">
        <f>IF($D281=0,0,$D281*
IFERROR(INDEX(H$337:H$373,MATCH($F281,$B$337:$B$373,0))/INDEX($D$337:$D$373,MATCH($F281,$B$337:$B$373,0)),
INDEX('Input-Func_Class'!E$9:E$21,MATCH($F281,'Input-Func_Class'!$B$9:$B$21,0)))
)</f>
        <v>7549.7191963789401</v>
      </c>
      <c r="I281" s="10">
        <f>IF($D281=0,0,$D281*
IFERROR(INDEX(I$337:I$373,MATCH($F281,$B$337:$B$373,0))/INDEX($D$337:$D$373,MATCH($F281,$B$337:$B$373,0)),
INDEX('Input-Func_Class'!F$9:F$21,MATCH($F281,'Input-Func_Class'!$B$9:$B$21,0)))
)</f>
        <v>0</v>
      </c>
      <c r="J281" s="10">
        <f>IF($D281=0,0,$D281*
IFERROR(INDEX(J$337:J$373,MATCH($F281,$B$337:$B$373,0))/INDEX($D$337:$D$373,MATCH($F281,$B$337:$B$373,0)),
INDEX('Input-Func_Class'!G$9:G$21,MATCH($F281,'Input-Func_Class'!$B$9:$B$21,0)))
)</f>
        <v>0</v>
      </c>
      <c r="K281" s="10">
        <f>IF($D281=0,0,$D281*
IFERROR(INDEX(K$337:K$373,MATCH($F281,$B$337:$B$373,0))/INDEX($D$337:$D$373,MATCH($F281,$B$337:$B$373,0)),
INDEX('Input-Func_Class'!H$9:H$21,MATCH($F281,'Input-Func_Class'!$B$9:$B$21,0)))
)</f>
        <v>0</v>
      </c>
      <c r="L281" s="10">
        <f>IF($D281=0,0,$D281*
IFERROR(INDEX(L$337:L$373,MATCH($F281,$B$337:$B$373,0))/INDEX($D$337:$D$373,MATCH($F281,$B$337:$B$373,0)),
INDEX('Input-Func_Class'!I$9:I$21,MATCH($F281,'Input-Func_Class'!$B$9:$B$21,0)))
)</f>
        <v>0</v>
      </c>
      <c r="M281" s="10">
        <f>IF($D281=0,0,$D281*
IFERROR(INDEX(M$337:M$373,MATCH($F281,$B$337:$B$373,0))/INDEX($D$337:$D$373,MATCH($F281,$B$337:$B$373,0)),
INDEX('Input-Func_Class'!J$9:J$21,MATCH($F281,'Input-Func_Class'!$B$9:$B$21,0)))
)</f>
        <v>0</v>
      </c>
      <c r="N281" s="10">
        <f>IF($D281=0,0,$D281*
IFERROR(INDEX(N$337:N$373,MATCH($F281,$B$337:$B$373,0))/INDEX($D$337:$D$373,MATCH($F281,$B$337:$B$373,0)),
INDEX('Input-Func_Class'!K$9:K$21,MATCH($F281,'Input-Func_Class'!$B$9:$B$21,0)))
)</f>
        <v>0</v>
      </c>
      <c r="O281" s="10">
        <f>IF($D281=0,0,$D281*
IFERROR(INDEX(O$337:O$373,MATCH($F281,$B$337:$B$373,0))/INDEX($D$337:$D$373,MATCH($F281,$B$337:$B$373,0)),
INDEX('Input-Func_Class'!L$9:L$21,MATCH($F281,'Input-Func_Class'!$B$9:$B$21,0)))
)</f>
        <v>0</v>
      </c>
      <c r="P281" s="10">
        <f>IF($D281=0,0,$D281*
IFERROR(INDEX(P$337:P$373,MATCH($F281,$B$337:$B$373,0))/INDEX($D$337:$D$373,MATCH($F281,$B$337:$B$373,0)),
INDEX('Input-Func_Class'!M$9:M$21,MATCH($F281,'Input-Func_Class'!$B$9:$B$21,0)))
)</f>
        <v>0</v>
      </c>
      <c r="Q281" s="10">
        <f>IF($D281=0,0,$D281*
IFERROR(INDEX(Q$337:Q$373,MATCH($F281,$B$337:$B$373,0))/INDEX($D$337:$D$373,MATCH($F281,$B$337:$B$373,0)),
INDEX('Input-Func_Class'!N$9:N$21,MATCH($F281,'Input-Func_Class'!$B$9:$B$21,0)))
)</f>
        <v>0</v>
      </c>
      <c r="R281" s="10">
        <f>IF($D281=0,0,$D281*
IFERROR(INDEX(R$337:R$373,MATCH($F281,$B$337:$B$373,0))/INDEX($D$337:$D$373,MATCH($F281,$B$337:$B$373,0)),
INDEX('Input-Func_Class'!O$9:O$21,MATCH($F281,'Input-Func_Class'!$B$9:$B$21,0)))
)</f>
        <v>0</v>
      </c>
    </row>
    <row r="282" spans="1:18" outlineLevel="1">
      <c r="A282" s="31">
        <f>IF(ISBLANK('Input-Accounts'!A282),"",'Input-Accounts'!A282)</f>
        <v>252</v>
      </c>
      <c r="B282" s="53" t="str">
        <f>IF(ISBLANK('Input-Accounts'!B282),"",'Input-Accounts'!B282)</f>
        <v>OTHER EQUIP-OTHER COMMUNICATION</v>
      </c>
      <c r="C282" s="31">
        <f>IF(ISBLANK('Input-Accounts'!C282),"",'Input-Accounts'!C282)</f>
        <v>387.44</v>
      </c>
      <c r="D282" s="10">
        <f>'Input-Accounts'!$D282</f>
        <v>6180</v>
      </c>
      <c r="E282" s="10">
        <f t="shared" si="85"/>
        <v>0</v>
      </c>
      <c r="F282" s="3" t="str">
        <f>IF(D282=0,"-",IF('Input-Accounts'!$E282&lt;&gt;0,'Input-Accounts'!$E282,'Input-Accounts'!$F282))</f>
        <v>INT_DISTPT_SUBTOTAL</v>
      </c>
      <c r="G282" s="10">
        <f>IF($D282=0,0,$D282*
IFERROR(INDEX(G$337:G$373,MATCH($F282,$B$337:$B$373,0))/INDEX($D$337:$D$373,MATCH($F282,$B$337:$B$373,0)),
INDEX('Input-Func_Class'!D$9:D$21,MATCH($F282,'Input-Func_Class'!$B$9:$B$21,0)))
)</f>
        <v>3936.4308216184913</v>
      </c>
      <c r="H282" s="10">
        <f>IF($D282=0,0,$D282*
IFERROR(INDEX(H$337:H$373,MATCH($F282,$B$337:$B$373,0))/INDEX($D$337:$D$373,MATCH($F282,$B$337:$B$373,0)),
INDEX('Input-Func_Class'!E$9:E$21,MATCH($F282,'Input-Func_Class'!$B$9:$B$21,0)))
)</f>
        <v>2243.5691783815087</v>
      </c>
      <c r="I282" s="10">
        <f>IF($D282=0,0,$D282*
IFERROR(INDEX(I$337:I$373,MATCH($F282,$B$337:$B$373,0))/INDEX($D$337:$D$373,MATCH($F282,$B$337:$B$373,0)),
INDEX('Input-Func_Class'!F$9:F$21,MATCH($F282,'Input-Func_Class'!$B$9:$B$21,0)))
)</f>
        <v>0</v>
      </c>
      <c r="J282" s="10">
        <f>IF($D282=0,0,$D282*
IFERROR(INDEX(J$337:J$373,MATCH($F282,$B$337:$B$373,0))/INDEX($D$337:$D$373,MATCH($F282,$B$337:$B$373,0)),
INDEX('Input-Func_Class'!G$9:G$21,MATCH($F282,'Input-Func_Class'!$B$9:$B$21,0)))
)</f>
        <v>0</v>
      </c>
      <c r="K282" s="10">
        <f>IF($D282=0,0,$D282*
IFERROR(INDEX(K$337:K$373,MATCH($F282,$B$337:$B$373,0))/INDEX($D$337:$D$373,MATCH($F282,$B$337:$B$373,0)),
INDEX('Input-Func_Class'!H$9:H$21,MATCH($F282,'Input-Func_Class'!$B$9:$B$21,0)))
)</f>
        <v>0</v>
      </c>
      <c r="L282" s="10">
        <f>IF($D282=0,0,$D282*
IFERROR(INDEX(L$337:L$373,MATCH($F282,$B$337:$B$373,0))/INDEX($D$337:$D$373,MATCH($F282,$B$337:$B$373,0)),
INDEX('Input-Func_Class'!I$9:I$21,MATCH($F282,'Input-Func_Class'!$B$9:$B$21,0)))
)</f>
        <v>0</v>
      </c>
      <c r="M282" s="10">
        <f>IF($D282=0,0,$D282*
IFERROR(INDEX(M$337:M$373,MATCH($F282,$B$337:$B$373,0))/INDEX($D$337:$D$373,MATCH($F282,$B$337:$B$373,0)),
INDEX('Input-Func_Class'!J$9:J$21,MATCH($F282,'Input-Func_Class'!$B$9:$B$21,0)))
)</f>
        <v>0</v>
      </c>
      <c r="N282" s="10">
        <f>IF($D282=0,0,$D282*
IFERROR(INDEX(N$337:N$373,MATCH($F282,$B$337:$B$373,0))/INDEX($D$337:$D$373,MATCH($F282,$B$337:$B$373,0)),
INDEX('Input-Func_Class'!K$9:K$21,MATCH($F282,'Input-Func_Class'!$B$9:$B$21,0)))
)</f>
        <v>0</v>
      </c>
      <c r="O282" s="10">
        <f>IF($D282=0,0,$D282*
IFERROR(INDEX(O$337:O$373,MATCH($F282,$B$337:$B$373,0))/INDEX($D$337:$D$373,MATCH($F282,$B$337:$B$373,0)),
INDEX('Input-Func_Class'!L$9:L$21,MATCH($F282,'Input-Func_Class'!$B$9:$B$21,0)))
)</f>
        <v>0</v>
      </c>
      <c r="P282" s="10">
        <f>IF($D282=0,0,$D282*
IFERROR(INDEX(P$337:P$373,MATCH($F282,$B$337:$B$373,0))/INDEX($D$337:$D$373,MATCH($F282,$B$337:$B$373,0)),
INDEX('Input-Func_Class'!M$9:M$21,MATCH($F282,'Input-Func_Class'!$B$9:$B$21,0)))
)</f>
        <v>0</v>
      </c>
      <c r="Q282" s="10">
        <f>IF($D282=0,0,$D282*
IFERROR(INDEX(Q$337:Q$373,MATCH($F282,$B$337:$B$373,0))/INDEX($D$337:$D$373,MATCH($F282,$B$337:$B$373,0)),
INDEX('Input-Func_Class'!N$9:N$21,MATCH($F282,'Input-Func_Class'!$B$9:$B$21,0)))
)</f>
        <v>0</v>
      </c>
      <c r="R282" s="10">
        <f>IF($D282=0,0,$D282*
IFERROR(INDEX(R$337:R$373,MATCH($F282,$B$337:$B$373,0))/INDEX($D$337:$D$373,MATCH($F282,$B$337:$B$373,0)),
INDEX('Input-Func_Class'!O$9:O$21,MATCH($F282,'Input-Func_Class'!$B$9:$B$21,0)))
)</f>
        <v>0</v>
      </c>
    </row>
    <row r="283" spans="1:18" outlineLevel="1">
      <c r="A283" s="31">
        <f>IF(ISBLANK('Input-Accounts'!A283),"",'Input-Accounts'!A283)</f>
        <v>253</v>
      </c>
      <c r="B283" s="53" t="str">
        <f>IF(ISBLANK('Input-Accounts'!B283),"",'Input-Accounts'!B283)</f>
        <v>OTHER EQUIP-TELEMETERING</v>
      </c>
      <c r="C283" s="31">
        <f>IF(ISBLANK('Input-Accounts'!C283),"",'Input-Accounts'!C283)</f>
        <v>387.45</v>
      </c>
      <c r="D283" s="10">
        <f>'Input-Accounts'!$D283</f>
        <v>322980</v>
      </c>
      <c r="E283" s="10">
        <f t="shared" si="85"/>
        <v>0</v>
      </c>
      <c r="F283" s="3" t="str">
        <f>IF(D283=0,"-",IF('Input-Accounts'!$E283&lt;&gt;0,'Input-Accounts'!$E283,'Input-Accounts'!$F283))</f>
        <v>INT_DISTPT_SUBTOTAL</v>
      </c>
      <c r="G283" s="10">
        <f>IF($D283=0,0,$D283*
IFERROR(INDEX(G$337:G$373,MATCH($F283,$B$337:$B$373,0))/INDEX($D$337:$D$373,MATCH($F283,$B$337:$B$373,0)),
INDEX('Input-Func_Class'!D$9:D$21,MATCH($F283,'Input-Func_Class'!$B$9:$B$21,0)))
)</f>
        <v>205726.28264827514</v>
      </c>
      <c r="H283" s="10">
        <f>IF($D283=0,0,$D283*
IFERROR(INDEX(H$337:H$373,MATCH($F283,$B$337:$B$373,0))/INDEX($D$337:$D$373,MATCH($F283,$B$337:$B$373,0)),
INDEX('Input-Func_Class'!E$9:E$21,MATCH($F283,'Input-Func_Class'!$B$9:$B$21,0)))
)</f>
        <v>117253.71735172486</v>
      </c>
      <c r="I283" s="10">
        <f>IF($D283=0,0,$D283*
IFERROR(INDEX(I$337:I$373,MATCH($F283,$B$337:$B$373,0))/INDEX($D$337:$D$373,MATCH($F283,$B$337:$B$373,0)),
INDEX('Input-Func_Class'!F$9:F$21,MATCH($F283,'Input-Func_Class'!$B$9:$B$21,0)))
)</f>
        <v>0</v>
      </c>
      <c r="J283" s="10">
        <f>IF($D283=0,0,$D283*
IFERROR(INDEX(J$337:J$373,MATCH($F283,$B$337:$B$373,0))/INDEX($D$337:$D$373,MATCH($F283,$B$337:$B$373,0)),
INDEX('Input-Func_Class'!G$9:G$21,MATCH($F283,'Input-Func_Class'!$B$9:$B$21,0)))
)</f>
        <v>0</v>
      </c>
      <c r="K283" s="10">
        <f>IF($D283=0,0,$D283*
IFERROR(INDEX(K$337:K$373,MATCH($F283,$B$337:$B$373,0))/INDEX($D$337:$D$373,MATCH($F283,$B$337:$B$373,0)),
INDEX('Input-Func_Class'!H$9:H$21,MATCH($F283,'Input-Func_Class'!$B$9:$B$21,0)))
)</f>
        <v>0</v>
      </c>
      <c r="L283" s="10">
        <f>IF($D283=0,0,$D283*
IFERROR(INDEX(L$337:L$373,MATCH($F283,$B$337:$B$373,0))/INDEX($D$337:$D$373,MATCH($F283,$B$337:$B$373,0)),
INDEX('Input-Func_Class'!I$9:I$21,MATCH($F283,'Input-Func_Class'!$B$9:$B$21,0)))
)</f>
        <v>0</v>
      </c>
      <c r="M283" s="10">
        <f>IF($D283=0,0,$D283*
IFERROR(INDEX(M$337:M$373,MATCH($F283,$B$337:$B$373,0))/INDEX($D$337:$D$373,MATCH($F283,$B$337:$B$373,0)),
INDEX('Input-Func_Class'!J$9:J$21,MATCH($F283,'Input-Func_Class'!$B$9:$B$21,0)))
)</f>
        <v>0</v>
      </c>
      <c r="N283" s="10">
        <f>IF($D283=0,0,$D283*
IFERROR(INDEX(N$337:N$373,MATCH($F283,$B$337:$B$373,0))/INDEX($D$337:$D$373,MATCH($F283,$B$337:$B$373,0)),
INDEX('Input-Func_Class'!K$9:K$21,MATCH($F283,'Input-Func_Class'!$B$9:$B$21,0)))
)</f>
        <v>0</v>
      </c>
      <c r="O283" s="10">
        <f>IF($D283=0,0,$D283*
IFERROR(INDEX(O$337:O$373,MATCH($F283,$B$337:$B$373,0))/INDEX($D$337:$D$373,MATCH($F283,$B$337:$B$373,0)),
INDEX('Input-Func_Class'!L$9:L$21,MATCH($F283,'Input-Func_Class'!$B$9:$B$21,0)))
)</f>
        <v>0</v>
      </c>
      <c r="P283" s="10">
        <f>IF($D283=0,0,$D283*
IFERROR(INDEX(P$337:P$373,MATCH($F283,$B$337:$B$373,0))/INDEX($D$337:$D$373,MATCH($F283,$B$337:$B$373,0)),
INDEX('Input-Func_Class'!M$9:M$21,MATCH($F283,'Input-Func_Class'!$B$9:$B$21,0)))
)</f>
        <v>0</v>
      </c>
      <c r="Q283" s="10">
        <f>IF($D283=0,0,$D283*
IFERROR(INDEX(Q$337:Q$373,MATCH($F283,$B$337:$B$373,0))/INDEX($D$337:$D$373,MATCH($F283,$B$337:$B$373,0)),
INDEX('Input-Func_Class'!N$9:N$21,MATCH($F283,'Input-Func_Class'!$B$9:$B$21,0)))
)</f>
        <v>0</v>
      </c>
      <c r="R283" s="10">
        <f>IF($D283=0,0,$D283*
IFERROR(INDEX(R$337:R$373,MATCH($F283,$B$337:$B$373,0))/INDEX($D$337:$D$373,MATCH($F283,$B$337:$B$373,0)),
INDEX('Input-Func_Class'!O$9:O$21,MATCH($F283,'Input-Func_Class'!$B$9:$B$21,0)))
)</f>
        <v>0</v>
      </c>
    </row>
    <row r="284" spans="1:18" outlineLevel="1">
      <c r="A284" s="31">
        <f>IF(ISBLANK('Input-Accounts'!A284),"",'Input-Accounts'!A284)</f>
        <v>254</v>
      </c>
      <c r="B284" s="53" t="str">
        <f>IF(ISBLANK('Input-Accounts'!B284),"",'Input-Accounts'!B284)</f>
        <v>OTHER EQUIP-CUST INFO SERVICE</v>
      </c>
      <c r="C284" s="31">
        <f>IF(ISBLANK('Input-Accounts'!C284),"",'Input-Accounts'!C284)</f>
        <v>387.46</v>
      </c>
      <c r="D284" s="10">
        <f>'Input-Accounts'!$D284</f>
        <v>5640</v>
      </c>
      <c r="E284" s="10">
        <f t="shared" si="85"/>
        <v>0</v>
      </c>
      <c r="F284" s="3" t="str">
        <f>IF(D284=0,"-",IF('Input-Accounts'!$E284&lt;&gt;0,'Input-Accounts'!$E284,'Input-Accounts'!$F284))</f>
        <v>INT_DISTPT_SUBTOTAL</v>
      </c>
      <c r="G284" s="10">
        <f>IF($D284=0,0,$D284*
IFERROR(INDEX(G$337:G$373,MATCH($F284,$B$337:$B$373,0))/INDEX($D$337:$D$373,MATCH($F284,$B$337:$B$373,0)),
INDEX('Input-Func_Class'!D$9:D$21,MATCH($F284,'Input-Func_Class'!$B$9:$B$21,0)))
)</f>
        <v>3592.4708469139628</v>
      </c>
      <c r="H284" s="10">
        <f>IF($D284=0,0,$D284*
IFERROR(INDEX(H$337:H$373,MATCH($F284,$B$337:$B$373,0))/INDEX($D$337:$D$373,MATCH($F284,$B$337:$B$373,0)),
INDEX('Input-Func_Class'!E$9:E$21,MATCH($F284,'Input-Func_Class'!$B$9:$B$21,0)))
)</f>
        <v>2047.5291530860368</v>
      </c>
      <c r="I284" s="10">
        <f>IF($D284=0,0,$D284*
IFERROR(INDEX(I$337:I$373,MATCH($F284,$B$337:$B$373,0))/INDEX($D$337:$D$373,MATCH($F284,$B$337:$B$373,0)),
INDEX('Input-Func_Class'!F$9:F$21,MATCH($F284,'Input-Func_Class'!$B$9:$B$21,0)))
)</f>
        <v>0</v>
      </c>
      <c r="J284" s="10">
        <f>IF($D284=0,0,$D284*
IFERROR(INDEX(J$337:J$373,MATCH($F284,$B$337:$B$373,0))/INDEX($D$337:$D$373,MATCH($F284,$B$337:$B$373,0)),
INDEX('Input-Func_Class'!G$9:G$21,MATCH($F284,'Input-Func_Class'!$B$9:$B$21,0)))
)</f>
        <v>0</v>
      </c>
      <c r="K284" s="10">
        <f>IF($D284=0,0,$D284*
IFERROR(INDEX(K$337:K$373,MATCH($F284,$B$337:$B$373,0))/INDEX($D$337:$D$373,MATCH($F284,$B$337:$B$373,0)),
INDEX('Input-Func_Class'!H$9:H$21,MATCH($F284,'Input-Func_Class'!$B$9:$B$21,0)))
)</f>
        <v>0</v>
      </c>
      <c r="L284" s="10">
        <f>IF($D284=0,0,$D284*
IFERROR(INDEX(L$337:L$373,MATCH($F284,$B$337:$B$373,0))/INDEX($D$337:$D$373,MATCH($F284,$B$337:$B$373,0)),
INDEX('Input-Func_Class'!I$9:I$21,MATCH($F284,'Input-Func_Class'!$B$9:$B$21,0)))
)</f>
        <v>0</v>
      </c>
      <c r="M284" s="10">
        <f>IF($D284=0,0,$D284*
IFERROR(INDEX(M$337:M$373,MATCH($F284,$B$337:$B$373,0))/INDEX($D$337:$D$373,MATCH($F284,$B$337:$B$373,0)),
INDEX('Input-Func_Class'!J$9:J$21,MATCH($F284,'Input-Func_Class'!$B$9:$B$21,0)))
)</f>
        <v>0</v>
      </c>
      <c r="N284" s="10">
        <f>IF($D284=0,0,$D284*
IFERROR(INDEX(N$337:N$373,MATCH($F284,$B$337:$B$373,0))/INDEX($D$337:$D$373,MATCH($F284,$B$337:$B$373,0)),
INDEX('Input-Func_Class'!K$9:K$21,MATCH($F284,'Input-Func_Class'!$B$9:$B$21,0)))
)</f>
        <v>0</v>
      </c>
      <c r="O284" s="10">
        <f>IF($D284=0,0,$D284*
IFERROR(INDEX(O$337:O$373,MATCH($F284,$B$337:$B$373,0))/INDEX($D$337:$D$373,MATCH($F284,$B$337:$B$373,0)),
INDEX('Input-Func_Class'!L$9:L$21,MATCH($F284,'Input-Func_Class'!$B$9:$B$21,0)))
)</f>
        <v>0</v>
      </c>
      <c r="P284" s="10">
        <f>IF($D284=0,0,$D284*
IFERROR(INDEX(P$337:P$373,MATCH($F284,$B$337:$B$373,0))/INDEX($D$337:$D$373,MATCH($F284,$B$337:$B$373,0)),
INDEX('Input-Func_Class'!M$9:M$21,MATCH($F284,'Input-Func_Class'!$B$9:$B$21,0)))
)</f>
        <v>0</v>
      </c>
      <c r="Q284" s="10">
        <f>IF($D284=0,0,$D284*
IFERROR(INDEX(Q$337:Q$373,MATCH($F284,$B$337:$B$373,0))/INDEX($D$337:$D$373,MATCH($F284,$B$337:$B$373,0)),
INDEX('Input-Func_Class'!N$9:N$21,MATCH($F284,'Input-Func_Class'!$B$9:$B$21,0)))
)</f>
        <v>0</v>
      </c>
      <c r="R284" s="10">
        <f>IF($D284=0,0,$D284*
IFERROR(INDEX(R$337:R$373,MATCH($F284,$B$337:$B$373,0))/INDEX($D$337:$D$373,MATCH($F284,$B$337:$B$373,0)),
INDEX('Input-Func_Class'!O$9:O$21,MATCH($F284,'Input-Func_Class'!$B$9:$B$21,0)))
)</f>
        <v>0</v>
      </c>
    </row>
    <row r="285" spans="1:18" outlineLevel="1">
      <c r="A285" s="31">
        <f>IF(ISBLANK('Input-Accounts'!A285),"",'Input-Accounts'!A285)</f>
        <v>255</v>
      </c>
      <c r="B285" s="53" t="str">
        <f>IF(ISBLANK('Input-Accounts'!B285),"",'Input-Accounts'!B285)</f>
        <v>GPS PIPE LOCATORS</v>
      </c>
      <c r="C285" s="31">
        <f>IF(ISBLANK('Input-Accounts'!C285),"",'Input-Accounts'!C285)</f>
        <v>387.5</v>
      </c>
      <c r="D285" s="10">
        <f>'Input-Accounts'!$D285</f>
        <v>32136</v>
      </c>
      <c r="E285" s="10">
        <f t="shared" si="85"/>
        <v>0</v>
      </c>
      <c r="F285" s="3" t="str">
        <f>IF(D285=0,"-",IF('Input-Accounts'!$E285&lt;&gt;0,'Input-Accounts'!$E285,'Input-Accounts'!$F285))</f>
        <v>INT_DISTPT_SUBTOTAL</v>
      </c>
      <c r="G285" s="10">
        <f>IF($D285=0,0,$D285*
IFERROR(INDEX(G$337:G$373,MATCH($F285,$B$337:$B$373,0))/INDEX($D$337:$D$373,MATCH($F285,$B$337:$B$373,0)),
INDEX('Input-Func_Class'!D$9:D$21,MATCH($F285,'Input-Func_Class'!$B$9:$B$21,0)))
)</f>
        <v>20469.440272416155</v>
      </c>
      <c r="H285" s="10">
        <f>IF($D285=0,0,$D285*
IFERROR(INDEX(H$337:H$373,MATCH($F285,$B$337:$B$373,0))/INDEX($D$337:$D$373,MATCH($F285,$B$337:$B$373,0)),
INDEX('Input-Func_Class'!E$9:E$21,MATCH($F285,'Input-Func_Class'!$B$9:$B$21,0)))
)</f>
        <v>11666.559727583845</v>
      </c>
      <c r="I285" s="10">
        <f>IF($D285=0,0,$D285*
IFERROR(INDEX(I$337:I$373,MATCH($F285,$B$337:$B$373,0))/INDEX($D$337:$D$373,MATCH($F285,$B$337:$B$373,0)),
INDEX('Input-Func_Class'!F$9:F$21,MATCH($F285,'Input-Func_Class'!$B$9:$B$21,0)))
)</f>
        <v>0</v>
      </c>
      <c r="J285" s="10">
        <f>IF($D285=0,0,$D285*
IFERROR(INDEX(J$337:J$373,MATCH($F285,$B$337:$B$373,0))/INDEX($D$337:$D$373,MATCH($F285,$B$337:$B$373,0)),
INDEX('Input-Func_Class'!G$9:G$21,MATCH($F285,'Input-Func_Class'!$B$9:$B$21,0)))
)</f>
        <v>0</v>
      </c>
      <c r="K285" s="10">
        <f>IF($D285=0,0,$D285*
IFERROR(INDEX(K$337:K$373,MATCH($F285,$B$337:$B$373,0))/INDEX($D$337:$D$373,MATCH($F285,$B$337:$B$373,0)),
INDEX('Input-Func_Class'!H$9:H$21,MATCH($F285,'Input-Func_Class'!$B$9:$B$21,0)))
)</f>
        <v>0</v>
      </c>
      <c r="L285" s="10">
        <f>IF($D285=0,0,$D285*
IFERROR(INDEX(L$337:L$373,MATCH($F285,$B$337:$B$373,0))/INDEX($D$337:$D$373,MATCH($F285,$B$337:$B$373,0)),
INDEX('Input-Func_Class'!I$9:I$21,MATCH($F285,'Input-Func_Class'!$B$9:$B$21,0)))
)</f>
        <v>0</v>
      </c>
      <c r="M285" s="10">
        <f>IF($D285=0,0,$D285*
IFERROR(INDEX(M$337:M$373,MATCH($F285,$B$337:$B$373,0))/INDEX($D$337:$D$373,MATCH($F285,$B$337:$B$373,0)),
INDEX('Input-Func_Class'!J$9:J$21,MATCH($F285,'Input-Func_Class'!$B$9:$B$21,0)))
)</f>
        <v>0</v>
      </c>
      <c r="N285" s="10">
        <f>IF($D285=0,0,$D285*
IFERROR(INDEX(N$337:N$373,MATCH($F285,$B$337:$B$373,0))/INDEX($D$337:$D$373,MATCH($F285,$B$337:$B$373,0)),
INDEX('Input-Func_Class'!K$9:K$21,MATCH($F285,'Input-Func_Class'!$B$9:$B$21,0)))
)</f>
        <v>0</v>
      </c>
      <c r="O285" s="10">
        <f>IF($D285=0,0,$D285*
IFERROR(INDEX(O$337:O$373,MATCH($F285,$B$337:$B$373,0))/INDEX($D$337:$D$373,MATCH($F285,$B$337:$B$373,0)),
INDEX('Input-Func_Class'!L$9:L$21,MATCH($F285,'Input-Func_Class'!$B$9:$B$21,0)))
)</f>
        <v>0</v>
      </c>
      <c r="P285" s="10">
        <f>IF($D285=0,0,$D285*
IFERROR(INDEX(P$337:P$373,MATCH($F285,$B$337:$B$373,0))/INDEX($D$337:$D$373,MATCH($F285,$B$337:$B$373,0)),
INDEX('Input-Func_Class'!M$9:M$21,MATCH($F285,'Input-Func_Class'!$B$9:$B$21,0)))
)</f>
        <v>0</v>
      </c>
      <c r="Q285" s="10">
        <f>IF($D285=0,0,$D285*
IFERROR(INDEX(Q$337:Q$373,MATCH($F285,$B$337:$B$373,0))/INDEX($D$337:$D$373,MATCH($F285,$B$337:$B$373,0)),
INDEX('Input-Func_Class'!N$9:N$21,MATCH($F285,'Input-Func_Class'!$B$9:$B$21,0)))
)</f>
        <v>0</v>
      </c>
      <c r="R285" s="10">
        <f>IF($D285=0,0,$D285*
IFERROR(INDEX(R$337:R$373,MATCH($F285,$B$337:$B$373,0))/INDEX($D$337:$D$373,MATCH($F285,$B$337:$B$373,0)),
INDEX('Input-Func_Class'!O$9:O$21,MATCH($F285,'Input-Func_Class'!$B$9:$B$21,0)))
)</f>
        <v>0</v>
      </c>
    </row>
    <row r="286" spans="1:18" outlineLevel="1">
      <c r="A286" s="31">
        <f>IF(ISBLANK('Input-Accounts'!A286),"",'Input-Accounts'!A286)</f>
        <v>256</v>
      </c>
      <c r="B286" t="str">
        <f>IF(ISBLANK('Input-Accounts'!B286),"",'Input-Accounts'!B286)</f>
        <v>Subtotal - Distribution Plant</v>
      </c>
      <c r="C286" s="31" t="str">
        <f>IF(ISBLANK('Input-Accounts'!C286),"",'Input-Accounts'!C286)</f>
        <v/>
      </c>
      <c r="D286" s="123">
        <f>SUBTOTAL(9,D252:D285)</f>
        <v>22431719.130000003</v>
      </c>
      <c r="E286" s="10">
        <f t="shared" ref="E286:E304" si="86">IFERROR(IF(D286="",0,IF(D286=0,0,IF(ABS(D286-SUM($G286:$R286))&lt;Check_Limit,0,1))),1)</f>
        <v>0</v>
      </c>
      <c r="G286" s="123">
        <f t="shared" ref="G286:R286" si="87">SUBTOTAL(9,G252:G285)</f>
        <v>9225677.6507864483</v>
      </c>
      <c r="H286" s="123">
        <f t="shared" si="87"/>
        <v>13206041.479213553</v>
      </c>
      <c r="I286" s="123">
        <f t="shared" si="87"/>
        <v>0</v>
      </c>
      <c r="J286" s="123">
        <f t="shared" si="87"/>
        <v>0</v>
      </c>
      <c r="K286" s="123">
        <f t="shared" si="87"/>
        <v>0</v>
      </c>
      <c r="L286" s="123">
        <f t="shared" si="87"/>
        <v>0</v>
      </c>
      <c r="M286" s="123">
        <f t="shared" si="87"/>
        <v>0</v>
      </c>
      <c r="N286" s="123">
        <f t="shared" si="87"/>
        <v>0</v>
      </c>
      <c r="O286" s="123">
        <f t="shared" si="87"/>
        <v>0</v>
      </c>
      <c r="P286" s="123">
        <f t="shared" si="87"/>
        <v>0</v>
      </c>
      <c r="Q286" s="123">
        <f t="shared" si="87"/>
        <v>0</v>
      </c>
      <c r="R286" s="123">
        <f t="shared" si="87"/>
        <v>0</v>
      </c>
    </row>
    <row r="287" spans="1:18" outlineLevel="1">
      <c r="A287" s="31" t="str">
        <f>IF(ISBLANK('Input-Accounts'!A287),"",'Input-Accounts'!A287)</f>
        <v/>
      </c>
      <c r="B287" s="53" t="str">
        <f>IF(ISBLANK('Input-Accounts'!B287),"",'Input-Accounts'!B287)</f>
        <v/>
      </c>
      <c r="C287" s="31" t="str">
        <f>IF(ISBLANK('Input-Accounts'!C287),"",'Input-Accounts'!C287)</f>
        <v/>
      </c>
      <c r="D287" s="10"/>
      <c r="E287" s="10">
        <f t="shared" si="86"/>
        <v>0</v>
      </c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</row>
    <row r="288" spans="1:18" outlineLevel="1">
      <c r="A288" s="31">
        <f>IF(ISBLANK('Input-Accounts'!A288),"",'Input-Accounts'!A288)</f>
        <v>257</v>
      </c>
      <c r="B288" s="1" t="str">
        <f>IF(ISBLANK('Input-Accounts'!B288),"",'Input-Accounts'!B288)</f>
        <v>General Plant</v>
      </c>
      <c r="C288" s="31" t="str">
        <f>IF(ISBLANK('Input-Accounts'!C288),"",'Input-Accounts'!C288)</f>
        <v/>
      </c>
      <c r="D288" s="10"/>
      <c r="E288" s="10">
        <f t="shared" si="86"/>
        <v>0</v>
      </c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</row>
    <row r="289" spans="1:18" outlineLevel="1">
      <c r="A289" s="31">
        <f>IF(ISBLANK('Input-Accounts'!A289),"",'Input-Accounts'!A289)</f>
        <v>258</v>
      </c>
      <c r="B289" s="53" t="str">
        <f>IF(ISBLANK('Input-Accounts'!B289),"",'Input-Accounts'!B289)</f>
        <v>OFFICE FURN &amp; EQUIP-UNSPECIFIED</v>
      </c>
      <c r="C289" s="31">
        <f>IF(ISBLANK('Input-Accounts'!C289),"",'Input-Accounts'!C289)</f>
        <v>391.1</v>
      </c>
      <c r="D289" s="10">
        <f>'Input-Accounts'!$D289</f>
        <v>103865</v>
      </c>
      <c r="E289" s="10">
        <f t="shared" si="86"/>
        <v>0</v>
      </c>
      <c r="F289" s="3" t="str">
        <f>IF(D289=0,"-",IF('Input-Accounts'!$E289&lt;&gt;0,'Input-Accounts'!$E289,'Input-Accounts'!$F289))</f>
        <v>INT_DISTPT_SUBTOTAL</v>
      </c>
      <c r="G289" s="10">
        <f>IF($D289=0,0,$D289*
IFERROR(INDEX(G$337:G$373,MATCH($F289,$B$337:$B$373,0))/INDEX($D$337:$D$373,MATCH($F289,$B$337:$B$373,0)),
INDEX('Input-Func_Class'!D$9:D$21,MATCH($F289,'Input-Func_Class'!$B$9:$B$21,0)))
)</f>
        <v>66158.153282751548</v>
      </c>
      <c r="H289" s="10">
        <f>IF($D289=0,0,$D289*
IFERROR(INDEX(H$337:H$373,MATCH($F289,$B$337:$B$373,0))/INDEX($D$337:$D$373,MATCH($F289,$B$337:$B$373,0)),
INDEX('Input-Func_Class'!E$9:E$21,MATCH($F289,'Input-Func_Class'!$B$9:$B$21,0)))
)</f>
        <v>37706.846717248445</v>
      </c>
      <c r="I289" s="10">
        <f>IF($D289=0,0,$D289*
IFERROR(INDEX(I$337:I$373,MATCH($F289,$B$337:$B$373,0))/INDEX($D$337:$D$373,MATCH($F289,$B$337:$B$373,0)),
INDEX('Input-Func_Class'!F$9:F$21,MATCH($F289,'Input-Func_Class'!$B$9:$B$21,0)))
)</f>
        <v>0</v>
      </c>
      <c r="J289" s="10">
        <f>IF($D289=0,0,$D289*
IFERROR(INDEX(J$337:J$373,MATCH($F289,$B$337:$B$373,0))/INDEX($D$337:$D$373,MATCH($F289,$B$337:$B$373,0)),
INDEX('Input-Func_Class'!G$9:G$21,MATCH($F289,'Input-Func_Class'!$B$9:$B$21,0)))
)</f>
        <v>0</v>
      </c>
      <c r="K289" s="10">
        <f>IF($D289=0,0,$D289*
IFERROR(INDEX(K$337:K$373,MATCH($F289,$B$337:$B$373,0))/INDEX($D$337:$D$373,MATCH($F289,$B$337:$B$373,0)),
INDEX('Input-Func_Class'!H$9:H$21,MATCH($F289,'Input-Func_Class'!$B$9:$B$21,0)))
)</f>
        <v>0</v>
      </c>
      <c r="L289" s="10">
        <f>IF($D289=0,0,$D289*
IFERROR(INDEX(L$337:L$373,MATCH($F289,$B$337:$B$373,0))/INDEX($D$337:$D$373,MATCH($F289,$B$337:$B$373,0)),
INDEX('Input-Func_Class'!I$9:I$21,MATCH($F289,'Input-Func_Class'!$B$9:$B$21,0)))
)</f>
        <v>0</v>
      </c>
      <c r="M289" s="10">
        <f>IF($D289=0,0,$D289*
IFERROR(INDEX(M$337:M$373,MATCH($F289,$B$337:$B$373,0))/INDEX($D$337:$D$373,MATCH($F289,$B$337:$B$373,0)),
INDEX('Input-Func_Class'!J$9:J$21,MATCH($F289,'Input-Func_Class'!$B$9:$B$21,0)))
)</f>
        <v>0</v>
      </c>
      <c r="N289" s="10">
        <f>IF($D289=0,0,$D289*
IFERROR(INDEX(N$337:N$373,MATCH($F289,$B$337:$B$373,0))/INDEX($D$337:$D$373,MATCH($F289,$B$337:$B$373,0)),
INDEX('Input-Func_Class'!K$9:K$21,MATCH($F289,'Input-Func_Class'!$B$9:$B$21,0)))
)</f>
        <v>0</v>
      </c>
      <c r="O289" s="10">
        <f>IF($D289=0,0,$D289*
IFERROR(INDEX(O$337:O$373,MATCH($F289,$B$337:$B$373,0))/INDEX($D$337:$D$373,MATCH($F289,$B$337:$B$373,0)),
INDEX('Input-Func_Class'!L$9:L$21,MATCH($F289,'Input-Func_Class'!$B$9:$B$21,0)))
)</f>
        <v>0</v>
      </c>
      <c r="P289" s="10">
        <f>IF($D289=0,0,$D289*
IFERROR(INDEX(P$337:P$373,MATCH($F289,$B$337:$B$373,0))/INDEX($D$337:$D$373,MATCH($F289,$B$337:$B$373,0)),
INDEX('Input-Func_Class'!M$9:M$21,MATCH($F289,'Input-Func_Class'!$B$9:$B$21,0)))
)</f>
        <v>0</v>
      </c>
      <c r="Q289" s="10">
        <f>IF($D289=0,0,$D289*
IFERROR(INDEX(Q$337:Q$373,MATCH($F289,$B$337:$B$373,0))/INDEX($D$337:$D$373,MATCH($F289,$B$337:$B$373,0)),
INDEX('Input-Func_Class'!N$9:N$21,MATCH($F289,'Input-Func_Class'!$B$9:$B$21,0)))
)</f>
        <v>0</v>
      </c>
      <c r="R289" s="10">
        <f>IF($D289=0,0,$D289*
IFERROR(INDEX(R$337:R$373,MATCH($F289,$B$337:$B$373,0))/INDEX($D$337:$D$373,MATCH($F289,$B$337:$B$373,0)),
INDEX('Input-Func_Class'!O$9:O$21,MATCH($F289,'Input-Func_Class'!$B$9:$B$21,0)))
)</f>
        <v>0</v>
      </c>
    </row>
    <row r="290" spans="1:18" outlineLevel="1">
      <c r="A290" s="31">
        <f>IF(ISBLANK('Input-Accounts'!A290),"",'Input-Accounts'!A290)</f>
        <v>259</v>
      </c>
      <c r="B290" s="53" t="str">
        <f>IF(ISBLANK('Input-Accounts'!B290),"",'Input-Accounts'!B290)</f>
        <v xml:space="preserve">OFFICE FURN &amp; EQUIP-DATA HANDLING </v>
      </c>
      <c r="C290" s="31">
        <f>IF(ISBLANK('Input-Accounts'!C290),"",'Input-Accounts'!C290)</f>
        <v>391.11</v>
      </c>
      <c r="D290" s="10">
        <f>'Input-Accounts'!$D290</f>
        <v>6311.0000000000009</v>
      </c>
      <c r="E290" s="10">
        <f t="shared" si="86"/>
        <v>0</v>
      </c>
      <c r="F290" s="3" t="str">
        <f>IF(D290=0,"-",IF('Input-Accounts'!$E290&lt;&gt;0,'Input-Accounts'!$E290,'Input-Accounts'!$F290))</f>
        <v>INT_DISTPT_SUBTOTAL</v>
      </c>
      <c r="G290" s="10">
        <f>IF($D290=0,0,$D290*
IFERROR(INDEX(G$337:G$373,MATCH($F290,$B$337:$B$373,0))/INDEX($D$337:$D$373,MATCH($F290,$B$337:$B$373,0)),
INDEX('Input-Func_Class'!D$9:D$21,MATCH($F290,'Input-Func_Class'!$B$9:$B$21,0)))
)</f>
        <v>4019.8729636301459</v>
      </c>
      <c r="H290" s="10">
        <f>IF($D290=0,0,$D290*
IFERROR(INDEX(H$337:H$373,MATCH($F290,$B$337:$B$373,0))/INDEX($D$337:$D$373,MATCH($F290,$B$337:$B$373,0)),
INDEX('Input-Func_Class'!E$9:E$21,MATCH($F290,'Input-Func_Class'!$B$9:$B$21,0)))
)</f>
        <v>2291.1270363698545</v>
      </c>
      <c r="I290" s="10">
        <f>IF($D290=0,0,$D290*
IFERROR(INDEX(I$337:I$373,MATCH($F290,$B$337:$B$373,0))/INDEX($D$337:$D$373,MATCH($F290,$B$337:$B$373,0)),
INDEX('Input-Func_Class'!F$9:F$21,MATCH($F290,'Input-Func_Class'!$B$9:$B$21,0)))
)</f>
        <v>0</v>
      </c>
      <c r="J290" s="10">
        <f>IF($D290=0,0,$D290*
IFERROR(INDEX(J$337:J$373,MATCH($F290,$B$337:$B$373,0))/INDEX($D$337:$D$373,MATCH($F290,$B$337:$B$373,0)),
INDEX('Input-Func_Class'!G$9:G$21,MATCH($F290,'Input-Func_Class'!$B$9:$B$21,0)))
)</f>
        <v>0</v>
      </c>
      <c r="K290" s="10">
        <f>IF($D290=0,0,$D290*
IFERROR(INDEX(K$337:K$373,MATCH($F290,$B$337:$B$373,0))/INDEX($D$337:$D$373,MATCH($F290,$B$337:$B$373,0)),
INDEX('Input-Func_Class'!H$9:H$21,MATCH($F290,'Input-Func_Class'!$B$9:$B$21,0)))
)</f>
        <v>0</v>
      </c>
      <c r="L290" s="10">
        <f>IF($D290=0,0,$D290*
IFERROR(INDEX(L$337:L$373,MATCH($F290,$B$337:$B$373,0))/INDEX($D$337:$D$373,MATCH($F290,$B$337:$B$373,0)),
INDEX('Input-Func_Class'!I$9:I$21,MATCH($F290,'Input-Func_Class'!$B$9:$B$21,0)))
)</f>
        <v>0</v>
      </c>
      <c r="M290" s="10">
        <f>IF($D290=0,0,$D290*
IFERROR(INDEX(M$337:M$373,MATCH($F290,$B$337:$B$373,0))/INDEX($D$337:$D$373,MATCH($F290,$B$337:$B$373,0)),
INDEX('Input-Func_Class'!J$9:J$21,MATCH($F290,'Input-Func_Class'!$B$9:$B$21,0)))
)</f>
        <v>0</v>
      </c>
      <c r="N290" s="10">
        <f>IF($D290=0,0,$D290*
IFERROR(INDEX(N$337:N$373,MATCH($F290,$B$337:$B$373,0))/INDEX($D$337:$D$373,MATCH($F290,$B$337:$B$373,0)),
INDEX('Input-Func_Class'!K$9:K$21,MATCH($F290,'Input-Func_Class'!$B$9:$B$21,0)))
)</f>
        <v>0</v>
      </c>
      <c r="O290" s="10">
        <f>IF($D290=0,0,$D290*
IFERROR(INDEX(O$337:O$373,MATCH($F290,$B$337:$B$373,0))/INDEX($D$337:$D$373,MATCH($F290,$B$337:$B$373,0)),
INDEX('Input-Func_Class'!L$9:L$21,MATCH($F290,'Input-Func_Class'!$B$9:$B$21,0)))
)</f>
        <v>0</v>
      </c>
      <c r="P290" s="10">
        <f>IF($D290=0,0,$D290*
IFERROR(INDEX(P$337:P$373,MATCH($F290,$B$337:$B$373,0))/INDEX($D$337:$D$373,MATCH($F290,$B$337:$B$373,0)),
INDEX('Input-Func_Class'!M$9:M$21,MATCH($F290,'Input-Func_Class'!$B$9:$B$21,0)))
)</f>
        <v>0</v>
      </c>
      <c r="Q290" s="10">
        <f>IF($D290=0,0,$D290*
IFERROR(INDEX(Q$337:Q$373,MATCH($F290,$B$337:$B$373,0))/INDEX($D$337:$D$373,MATCH($F290,$B$337:$B$373,0)),
INDEX('Input-Func_Class'!N$9:N$21,MATCH($F290,'Input-Func_Class'!$B$9:$B$21,0)))
)</f>
        <v>0</v>
      </c>
      <c r="R290" s="10">
        <f>IF($D290=0,0,$D290*
IFERROR(INDEX(R$337:R$373,MATCH($F290,$B$337:$B$373,0))/INDEX($D$337:$D$373,MATCH($F290,$B$337:$B$373,0)),
INDEX('Input-Func_Class'!O$9:O$21,MATCH($F290,'Input-Func_Class'!$B$9:$B$21,0)))
)</f>
        <v>0</v>
      </c>
    </row>
    <row r="291" spans="1:18" outlineLevel="1">
      <c r="A291" s="31">
        <f>IF(ISBLANK('Input-Accounts'!A291),"",'Input-Accounts'!A291)</f>
        <v>260</v>
      </c>
      <c r="B291" s="53" t="str">
        <f>IF(ISBLANK('Input-Accounts'!B291),"",'Input-Accounts'!B291)</f>
        <v>OFFICE FURN &amp; EQUIP-INFO SYSTEMS</v>
      </c>
      <c r="C291" s="31">
        <f>IF(ISBLANK('Input-Accounts'!C291),"",'Input-Accounts'!C291)</f>
        <v>391.12</v>
      </c>
      <c r="D291" s="10">
        <f>'Input-Accounts'!$D291</f>
        <v>12903</v>
      </c>
      <c r="E291" s="10">
        <f t="shared" si="86"/>
        <v>0</v>
      </c>
      <c r="F291" s="3" t="str">
        <f>IF(D291=0,"-",IF('Input-Accounts'!$E291&lt;&gt;0,'Input-Accounts'!$E291,'Input-Accounts'!$F291))</f>
        <v>INT_DISTPT_SUBTOTAL</v>
      </c>
      <c r="G291" s="10">
        <f>IF($D291=0,0,$D291*
IFERROR(INDEX(G$337:G$373,MATCH($F291,$B$337:$B$373,0))/INDEX($D$337:$D$373,MATCH($F291,$B$337:$B$373,0)),
INDEX('Input-Func_Class'!D$9:D$21,MATCH($F291,'Input-Func_Class'!$B$9:$B$21,0)))
)</f>
        <v>8218.7325066898684</v>
      </c>
      <c r="H291" s="10">
        <f>IF($D291=0,0,$D291*
IFERROR(INDEX(H$337:H$373,MATCH($F291,$B$337:$B$373,0))/INDEX($D$337:$D$373,MATCH($F291,$B$337:$B$373,0)),
INDEX('Input-Func_Class'!E$9:E$21,MATCH($F291,'Input-Func_Class'!$B$9:$B$21,0)))
)</f>
        <v>4684.2674933101298</v>
      </c>
      <c r="I291" s="10">
        <f>IF($D291=0,0,$D291*
IFERROR(INDEX(I$337:I$373,MATCH($F291,$B$337:$B$373,0))/INDEX($D$337:$D$373,MATCH($F291,$B$337:$B$373,0)),
INDEX('Input-Func_Class'!F$9:F$21,MATCH($F291,'Input-Func_Class'!$B$9:$B$21,0)))
)</f>
        <v>0</v>
      </c>
      <c r="J291" s="10">
        <f>IF($D291=0,0,$D291*
IFERROR(INDEX(J$337:J$373,MATCH($F291,$B$337:$B$373,0))/INDEX($D$337:$D$373,MATCH($F291,$B$337:$B$373,0)),
INDEX('Input-Func_Class'!G$9:G$21,MATCH($F291,'Input-Func_Class'!$B$9:$B$21,0)))
)</f>
        <v>0</v>
      </c>
      <c r="K291" s="10">
        <f>IF($D291=0,0,$D291*
IFERROR(INDEX(K$337:K$373,MATCH($F291,$B$337:$B$373,0))/INDEX($D$337:$D$373,MATCH($F291,$B$337:$B$373,0)),
INDEX('Input-Func_Class'!H$9:H$21,MATCH($F291,'Input-Func_Class'!$B$9:$B$21,0)))
)</f>
        <v>0</v>
      </c>
      <c r="L291" s="10">
        <f>IF($D291=0,0,$D291*
IFERROR(INDEX(L$337:L$373,MATCH($F291,$B$337:$B$373,0))/INDEX($D$337:$D$373,MATCH($F291,$B$337:$B$373,0)),
INDEX('Input-Func_Class'!I$9:I$21,MATCH($F291,'Input-Func_Class'!$B$9:$B$21,0)))
)</f>
        <v>0</v>
      </c>
      <c r="M291" s="10">
        <f>IF($D291=0,0,$D291*
IFERROR(INDEX(M$337:M$373,MATCH($F291,$B$337:$B$373,0))/INDEX($D$337:$D$373,MATCH($F291,$B$337:$B$373,0)),
INDEX('Input-Func_Class'!J$9:J$21,MATCH($F291,'Input-Func_Class'!$B$9:$B$21,0)))
)</f>
        <v>0</v>
      </c>
      <c r="N291" s="10">
        <f>IF($D291=0,0,$D291*
IFERROR(INDEX(N$337:N$373,MATCH($F291,$B$337:$B$373,0))/INDEX($D$337:$D$373,MATCH($F291,$B$337:$B$373,0)),
INDEX('Input-Func_Class'!K$9:K$21,MATCH($F291,'Input-Func_Class'!$B$9:$B$21,0)))
)</f>
        <v>0</v>
      </c>
      <c r="O291" s="10">
        <f>IF($D291=0,0,$D291*
IFERROR(INDEX(O$337:O$373,MATCH($F291,$B$337:$B$373,0))/INDEX($D$337:$D$373,MATCH($F291,$B$337:$B$373,0)),
INDEX('Input-Func_Class'!L$9:L$21,MATCH($F291,'Input-Func_Class'!$B$9:$B$21,0)))
)</f>
        <v>0</v>
      </c>
      <c r="P291" s="10">
        <f>IF($D291=0,0,$D291*
IFERROR(INDEX(P$337:P$373,MATCH($F291,$B$337:$B$373,0))/INDEX($D$337:$D$373,MATCH($F291,$B$337:$B$373,0)),
INDEX('Input-Func_Class'!M$9:M$21,MATCH($F291,'Input-Func_Class'!$B$9:$B$21,0)))
)</f>
        <v>0</v>
      </c>
      <c r="Q291" s="10">
        <f>IF($D291=0,0,$D291*
IFERROR(INDEX(Q$337:Q$373,MATCH($F291,$B$337:$B$373,0))/INDEX($D$337:$D$373,MATCH($F291,$B$337:$B$373,0)),
INDEX('Input-Func_Class'!N$9:N$21,MATCH($F291,'Input-Func_Class'!$B$9:$B$21,0)))
)</f>
        <v>0</v>
      </c>
      <c r="R291" s="10">
        <f>IF($D291=0,0,$D291*
IFERROR(INDEX(R$337:R$373,MATCH($F291,$B$337:$B$373,0))/INDEX($D$337:$D$373,MATCH($F291,$B$337:$B$373,0)),
INDEX('Input-Func_Class'!O$9:O$21,MATCH($F291,'Input-Func_Class'!$B$9:$B$21,0)))
)</f>
        <v>0</v>
      </c>
    </row>
    <row r="292" spans="1:18" outlineLevel="1">
      <c r="A292" s="31">
        <f>IF(ISBLANK('Input-Accounts'!A292),"",'Input-Accounts'!A292)</f>
        <v>261</v>
      </c>
      <c r="B292" s="53" t="str">
        <f>IF(ISBLANK('Input-Accounts'!B292),"",'Input-Accounts'!B292)</f>
        <v>TRANS EQUIP-TRAILERS OVER $1,000</v>
      </c>
      <c r="C292" s="31">
        <f>IF(ISBLANK('Input-Accounts'!C292),"",'Input-Accounts'!C292)</f>
        <v>392.2</v>
      </c>
      <c r="D292" s="10">
        <f>'Input-Accounts'!$D292</f>
        <v>444</v>
      </c>
      <c r="E292" s="10">
        <f t="shared" si="86"/>
        <v>0</v>
      </c>
      <c r="F292" s="3" t="str">
        <f>IF(D292=0,"-",IF('Input-Accounts'!$E292&lt;&gt;0,'Input-Accounts'!$E292,'Input-Accounts'!$F292))</f>
        <v>INT_DISTPT_SUBTOTAL</v>
      </c>
      <c r="G292" s="10">
        <f>IF($D292=0,0,$D292*
IFERROR(INDEX(G$337:G$373,MATCH($F292,$B$337:$B$373,0))/INDEX($D$337:$D$373,MATCH($F292,$B$337:$B$373,0)),
INDEX('Input-Func_Class'!D$9:D$21,MATCH($F292,'Input-Func_Class'!$B$9:$B$21,0)))
)</f>
        <v>282.81153475705668</v>
      </c>
      <c r="H292" s="10">
        <f>IF($D292=0,0,$D292*
IFERROR(INDEX(H$337:H$373,MATCH($F292,$B$337:$B$373,0))/INDEX($D$337:$D$373,MATCH($F292,$B$337:$B$373,0)),
INDEX('Input-Func_Class'!E$9:E$21,MATCH($F292,'Input-Func_Class'!$B$9:$B$21,0)))
)</f>
        <v>161.18846524294332</v>
      </c>
      <c r="I292" s="10">
        <f>IF($D292=0,0,$D292*
IFERROR(INDEX(I$337:I$373,MATCH($F292,$B$337:$B$373,0))/INDEX($D$337:$D$373,MATCH($F292,$B$337:$B$373,0)),
INDEX('Input-Func_Class'!F$9:F$21,MATCH($F292,'Input-Func_Class'!$B$9:$B$21,0)))
)</f>
        <v>0</v>
      </c>
      <c r="J292" s="10">
        <f>IF($D292=0,0,$D292*
IFERROR(INDEX(J$337:J$373,MATCH($F292,$B$337:$B$373,0))/INDEX($D$337:$D$373,MATCH($F292,$B$337:$B$373,0)),
INDEX('Input-Func_Class'!G$9:G$21,MATCH($F292,'Input-Func_Class'!$B$9:$B$21,0)))
)</f>
        <v>0</v>
      </c>
      <c r="K292" s="10">
        <f>IF($D292=0,0,$D292*
IFERROR(INDEX(K$337:K$373,MATCH($F292,$B$337:$B$373,0))/INDEX($D$337:$D$373,MATCH($F292,$B$337:$B$373,0)),
INDEX('Input-Func_Class'!H$9:H$21,MATCH($F292,'Input-Func_Class'!$B$9:$B$21,0)))
)</f>
        <v>0</v>
      </c>
      <c r="L292" s="10">
        <f>IF($D292=0,0,$D292*
IFERROR(INDEX(L$337:L$373,MATCH($F292,$B$337:$B$373,0))/INDEX($D$337:$D$373,MATCH($F292,$B$337:$B$373,0)),
INDEX('Input-Func_Class'!I$9:I$21,MATCH($F292,'Input-Func_Class'!$B$9:$B$21,0)))
)</f>
        <v>0</v>
      </c>
      <c r="M292" s="10">
        <f>IF($D292=0,0,$D292*
IFERROR(INDEX(M$337:M$373,MATCH($F292,$B$337:$B$373,0))/INDEX($D$337:$D$373,MATCH($F292,$B$337:$B$373,0)),
INDEX('Input-Func_Class'!J$9:J$21,MATCH($F292,'Input-Func_Class'!$B$9:$B$21,0)))
)</f>
        <v>0</v>
      </c>
      <c r="N292" s="10">
        <f>IF($D292=0,0,$D292*
IFERROR(INDEX(N$337:N$373,MATCH($F292,$B$337:$B$373,0))/INDEX($D$337:$D$373,MATCH($F292,$B$337:$B$373,0)),
INDEX('Input-Func_Class'!K$9:K$21,MATCH($F292,'Input-Func_Class'!$B$9:$B$21,0)))
)</f>
        <v>0</v>
      </c>
      <c r="O292" s="10">
        <f>IF($D292=0,0,$D292*
IFERROR(INDEX(O$337:O$373,MATCH($F292,$B$337:$B$373,0))/INDEX($D$337:$D$373,MATCH($F292,$B$337:$B$373,0)),
INDEX('Input-Func_Class'!L$9:L$21,MATCH($F292,'Input-Func_Class'!$B$9:$B$21,0)))
)</f>
        <v>0</v>
      </c>
      <c r="P292" s="10">
        <f>IF($D292=0,0,$D292*
IFERROR(INDEX(P$337:P$373,MATCH($F292,$B$337:$B$373,0))/INDEX($D$337:$D$373,MATCH($F292,$B$337:$B$373,0)),
INDEX('Input-Func_Class'!M$9:M$21,MATCH($F292,'Input-Func_Class'!$B$9:$B$21,0)))
)</f>
        <v>0</v>
      </c>
      <c r="Q292" s="10">
        <f>IF($D292=0,0,$D292*
IFERROR(INDEX(Q$337:Q$373,MATCH($F292,$B$337:$B$373,0))/INDEX($D$337:$D$373,MATCH($F292,$B$337:$B$373,0)),
INDEX('Input-Func_Class'!N$9:N$21,MATCH($F292,'Input-Func_Class'!$B$9:$B$21,0)))
)</f>
        <v>0</v>
      </c>
      <c r="R292" s="10">
        <f>IF($D292=0,0,$D292*
IFERROR(INDEX(R$337:R$373,MATCH($F292,$B$337:$B$373,0))/INDEX($D$337:$D$373,MATCH($F292,$B$337:$B$373,0)),
INDEX('Input-Func_Class'!O$9:O$21,MATCH($F292,'Input-Func_Class'!$B$9:$B$21,0)))
)</f>
        <v>0</v>
      </c>
    </row>
    <row r="293" spans="1:18" outlineLevel="1">
      <c r="A293" s="31">
        <f>IF(ISBLANK('Input-Accounts'!A293),"",'Input-Accounts'!A293)</f>
        <v>262</v>
      </c>
      <c r="B293" s="53" t="str">
        <f>IF(ISBLANK('Input-Accounts'!B293),"",'Input-Accounts'!B293)</f>
        <v>TRANS EQUIP-TRAILERS $1,000 or LESS</v>
      </c>
      <c r="C293" s="31">
        <f>IF(ISBLANK('Input-Accounts'!C293),"",'Input-Accounts'!C293)</f>
        <v>392.21</v>
      </c>
      <c r="D293" s="10">
        <f>'Input-Accounts'!$D293</f>
        <v>216</v>
      </c>
      <c r="E293" s="10">
        <f t="shared" ref="E293:E296" si="88">IFERROR(IF(D293="",0,IF(D293=0,0,IF(ABS(D293-SUM($G293:$R293))&lt;Check_Limit,0,1))),1)</f>
        <v>0</v>
      </c>
      <c r="F293" s="3" t="str">
        <f>IF(D293=0,"-",IF('Input-Accounts'!$E293&lt;&gt;0,'Input-Accounts'!$E293,'Input-Accounts'!$F293))</f>
        <v>INT_DISTPT_SUBTOTAL</v>
      </c>
      <c r="G293" s="10">
        <f>IF($D293=0,0,$D293*
IFERROR(INDEX(G$337:G$373,MATCH($F293,$B$337:$B$373,0))/INDEX($D$337:$D$373,MATCH($F293,$B$337:$B$373,0)),
INDEX('Input-Func_Class'!D$9:D$21,MATCH($F293,'Input-Func_Class'!$B$9:$B$21,0)))
)</f>
        <v>137.58398988181133</v>
      </c>
      <c r="H293" s="10">
        <f>IF($D293=0,0,$D293*
IFERROR(INDEX(H$337:H$373,MATCH($F293,$B$337:$B$373,0))/INDEX($D$337:$D$373,MATCH($F293,$B$337:$B$373,0)),
INDEX('Input-Func_Class'!E$9:E$21,MATCH($F293,'Input-Func_Class'!$B$9:$B$21,0)))
)</f>
        <v>78.416010118188652</v>
      </c>
      <c r="I293" s="10">
        <f>IF($D293=0,0,$D293*
IFERROR(INDEX(I$337:I$373,MATCH($F293,$B$337:$B$373,0))/INDEX($D$337:$D$373,MATCH($F293,$B$337:$B$373,0)),
INDEX('Input-Func_Class'!F$9:F$21,MATCH($F293,'Input-Func_Class'!$B$9:$B$21,0)))
)</f>
        <v>0</v>
      </c>
      <c r="J293" s="10">
        <f>IF($D293=0,0,$D293*
IFERROR(INDEX(J$337:J$373,MATCH($F293,$B$337:$B$373,0))/INDEX($D$337:$D$373,MATCH($F293,$B$337:$B$373,0)),
INDEX('Input-Func_Class'!G$9:G$21,MATCH($F293,'Input-Func_Class'!$B$9:$B$21,0)))
)</f>
        <v>0</v>
      </c>
      <c r="K293" s="10">
        <f>IF($D293=0,0,$D293*
IFERROR(INDEX(K$337:K$373,MATCH($F293,$B$337:$B$373,0))/INDEX($D$337:$D$373,MATCH($F293,$B$337:$B$373,0)),
INDEX('Input-Func_Class'!H$9:H$21,MATCH($F293,'Input-Func_Class'!$B$9:$B$21,0)))
)</f>
        <v>0</v>
      </c>
      <c r="L293" s="10">
        <f>IF($D293=0,0,$D293*
IFERROR(INDEX(L$337:L$373,MATCH($F293,$B$337:$B$373,0))/INDEX($D$337:$D$373,MATCH($F293,$B$337:$B$373,0)),
INDEX('Input-Func_Class'!I$9:I$21,MATCH($F293,'Input-Func_Class'!$B$9:$B$21,0)))
)</f>
        <v>0</v>
      </c>
      <c r="M293" s="10">
        <f>IF($D293=0,0,$D293*
IFERROR(INDEX(M$337:M$373,MATCH($F293,$B$337:$B$373,0))/INDEX($D$337:$D$373,MATCH($F293,$B$337:$B$373,0)),
INDEX('Input-Func_Class'!J$9:J$21,MATCH($F293,'Input-Func_Class'!$B$9:$B$21,0)))
)</f>
        <v>0</v>
      </c>
      <c r="N293" s="10">
        <f>IF($D293=0,0,$D293*
IFERROR(INDEX(N$337:N$373,MATCH($F293,$B$337:$B$373,0))/INDEX($D$337:$D$373,MATCH($F293,$B$337:$B$373,0)),
INDEX('Input-Func_Class'!K$9:K$21,MATCH($F293,'Input-Func_Class'!$B$9:$B$21,0)))
)</f>
        <v>0</v>
      </c>
      <c r="O293" s="10">
        <f>IF($D293=0,0,$D293*
IFERROR(INDEX(O$337:O$373,MATCH($F293,$B$337:$B$373,0))/INDEX($D$337:$D$373,MATCH($F293,$B$337:$B$373,0)),
INDEX('Input-Func_Class'!L$9:L$21,MATCH($F293,'Input-Func_Class'!$B$9:$B$21,0)))
)</f>
        <v>0</v>
      </c>
      <c r="P293" s="10">
        <f>IF($D293=0,0,$D293*
IFERROR(INDEX(P$337:P$373,MATCH($F293,$B$337:$B$373,0))/INDEX($D$337:$D$373,MATCH($F293,$B$337:$B$373,0)),
INDEX('Input-Func_Class'!M$9:M$21,MATCH($F293,'Input-Func_Class'!$B$9:$B$21,0)))
)</f>
        <v>0</v>
      </c>
      <c r="Q293" s="10">
        <f>IF($D293=0,0,$D293*
IFERROR(INDEX(Q$337:Q$373,MATCH($F293,$B$337:$B$373,0))/INDEX($D$337:$D$373,MATCH($F293,$B$337:$B$373,0)),
INDEX('Input-Func_Class'!N$9:N$21,MATCH($F293,'Input-Func_Class'!$B$9:$B$21,0)))
)</f>
        <v>0</v>
      </c>
      <c r="R293" s="10">
        <f>IF($D293=0,0,$D293*
IFERROR(INDEX(R$337:R$373,MATCH($F293,$B$337:$B$373,0))/INDEX($D$337:$D$373,MATCH($F293,$B$337:$B$373,0)),
INDEX('Input-Func_Class'!O$9:O$21,MATCH($F293,'Input-Func_Class'!$B$9:$B$21,0)))
)</f>
        <v>0</v>
      </c>
    </row>
    <row r="294" spans="1:18" outlineLevel="1">
      <c r="A294" s="31">
        <f>IF(ISBLANK('Input-Accounts'!A294),"",'Input-Accounts'!A294)</f>
        <v>263</v>
      </c>
      <c r="B294" s="53" t="str">
        <f>IF(ISBLANK('Input-Accounts'!B294),"",'Input-Accounts'!B294)</f>
        <v>STORES EQUIPMENT</v>
      </c>
      <c r="C294" s="31">
        <f>IF(ISBLANK('Input-Accounts'!C294),"",'Input-Accounts'!C294)</f>
        <v>393</v>
      </c>
      <c r="D294" s="10">
        <f>'Input-Accounts'!$D294</f>
        <v>0</v>
      </c>
      <c r="E294" s="10">
        <f t="shared" si="88"/>
        <v>0</v>
      </c>
      <c r="F294" s="3" t="str">
        <f>IF(D294=0,"-",IF('Input-Accounts'!$E294&lt;&gt;0,'Input-Accounts'!$E294,'Input-Accounts'!$F294))</f>
        <v>-</v>
      </c>
      <c r="G294" s="10">
        <f>IF($D294=0,0,$D294*
IFERROR(INDEX(G$337:G$373,MATCH($F294,$B$337:$B$373,0))/INDEX($D$337:$D$373,MATCH($F294,$B$337:$B$373,0)),
INDEX('Input-Func_Class'!D$9:D$21,MATCH($F294,'Input-Func_Class'!$B$9:$B$21,0)))
)</f>
        <v>0</v>
      </c>
      <c r="H294" s="10">
        <f>IF($D294=0,0,$D294*
IFERROR(INDEX(H$337:H$373,MATCH($F294,$B$337:$B$373,0))/INDEX($D$337:$D$373,MATCH($F294,$B$337:$B$373,0)),
INDEX('Input-Func_Class'!E$9:E$21,MATCH($F294,'Input-Func_Class'!$B$9:$B$21,0)))
)</f>
        <v>0</v>
      </c>
      <c r="I294" s="10">
        <f>IF($D294=0,0,$D294*
IFERROR(INDEX(I$337:I$373,MATCH($F294,$B$337:$B$373,0))/INDEX($D$337:$D$373,MATCH($F294,$B$337:$B$373,0)),
INDEX('Input-Func_Class'!F$9:F$21,MATCH($F294,'Input-Func_Class'!$B$9:$B$21,0)))
)</f>
        <v>0</v>
      </c>
      <c r="J294" s="10">
        <f>IF($D294=0,0,$D294*
IFERROR(INDEX(J$337:J$373,MATCH($F294,$B$337:$B$373,0))/INDEX($D$337:$D$373,MATCH($F294,$B$337:$B$373,0)),
INDEX('Input-Func_Class'!G$9:G$21,MATCH($F294,'Input-Func_Class'!$B$9:$B$21,0)))
)</f>
        <v>0</v>
      </c>
      <c r="K294" s="10">
        <f>IF($D294=0,0,$D294*
IFERROR(INDEX(K$337:K$373,MATCH($F294,$B$337:$B$373,0))/INDEX($D$337:$D$373,MATCH($F294,$B$337:$B$373,0)),
INDEX('Input-Func_Class'!H$9:H$21,MATCH($F294,'Input-Func_Class'!$B$9:$B$21,0)))
)</f>
        <v>0</v>
      </c>
      <c r="L294" s="10">
        <f>IF($D294=0,0,$D294*
IFERROR(INDEX(L$337:L$373,MATCH($F294,$B$337:$B$373,0))/INDEX($D$337:$D$373,MATCH($F294,$B$337:$B$373,0)),
INDEX('Input-Func_Class'!I$9:I$21,MATCH($F294,'Input-Func_Class'!$B$9:$B$21,0)))
)</f>
        <v>0</v>
      </c>
      <c r="M294" s="10">
        <f>IF($D294=0,0,$D294*
IFERROR(INDEX(M$337:M$373,MATCH($F294,$B$337:$B$373,0))/INDEX($D$337:$D$373,MATCH($F294,$B$337:$B$373,0)),
INDEX('Input-Func_Class'!J$9:J$21,MATCH($F294,'Input-Func_Class'!$B$9:$B$21,0)))
)</f>
        <v>0</v>
      </c>
      <c r="N294" s="10">
        <f>IF($D294=0,0,$D294*
IFERROR(INDEX(N$337:N$373,MATCH($F294,$B$337:$B$373,0))/INDEX($D$337:$D$373,MATCH($F294,$B$337:$B$373,0)),
INDEX('Input-Func_Class'!K$9:K$21,MATCH($F294,'Input-Func_Class'!$B$9:$B$21,0)))
)</f>
        <v>0</v>
      </c>
      <c r="O294" s="10">
        <f>IF($D294=0,0,$D294*
IFERROR(INDEX(O$337:O$373,MATCH($F294,$B$337:$B$373,0))/INDEX($D$337:$D$373,MATCH($F294,$B$337:$B$373,0)),
INDEX('Input-Func_Class'!L$9:L$21,MATCH($F294,'Input-Func_Class'!$B$9:$B$21,0)))
)</f>
        <v>0</v>
      </c>
      <c r="P294" s="10">
        <f>IF($D294=0,0,$D294*
IFERROR(INDEX(P$337:P$373,MATCH($F294,$B$337:$B$373,0))/INDEX($D$337:$D$373,MATCH($F294,$B$337:$B$373,0)),
INDEX('Input-Func_Class'!M$9:M$21,MATCH($F294,'Input-Func_Class'!$B$9:$B$21,0)))
)</f>
        <v>0</v>
      </c>
      <c r="Q294" s="10">
        <f>IF($D294=0,0,$D294*
IFERROR(INDEX(Q$337:Q$373,MATCH($F294,$B$337:$B$373,0))/INDEX($D$337:$D$373,MATCH($F294,$B$337:$B$373,0)),
INDEX('Input-Func_Class'!N$9:N$21,MATCH($F294,'Input-Func_Class'!$B$9:$B$21,0)))
)</f>
        <v>0</v>
      </c>
      <c r="R294" s="10">
        <f>IF($D294=0,0,$D294*
IFERROR(INDEX(R$337:R$373,MATCH($F294,$B$337:$B$373,0))/INDEX($D$337:$D$373,MATCH($F294,$B$337:$B$373,0)),
INDEX('Input-Func_Class'!O$9:O$21,MATCH($F294,'Input-Func_Class'!$B$9:$B$21,0)))
)</f>
        <v>0</v>
      </c>
    </row>
    <row r="295" spans="1:18" outlineLevel="1">
      <c r="A295" s="31">
        <f>IF(ISBLANK('Input-Accounts'!A295),"",'Input-Accounts'!A295)</f>
        <v>264</v>
      </c>
      <c r="B295" s="53" t="str">
        <f>IF(ISBLANK('Input-Accounts'!B295),"",'Input-Accounts'!B295)</f>
        <v xml:space="preserve">TOOLS,SHOP, &amp; GAR EQ-GARAGE &amp; SERV </v>
      </c>
      <c r="C295" s="31">
        <f>IF(ISBLANK('Input-Accounts'!C295),"",'Input-Accounts'!C295)</f>
        <v>394.1</v>
      </c>
      <c r="D295" s="10">
        <f>'Input-Accounts'!$D295</f>
        <v>384</v>
      </c>
      <c r="E295" s="10">
        <f t="shared" si="88"/>
        <v>0</v>
      </c>
      <c r="F295" s="3" t="str">
        <f>IF(D295=0,"-",IF('Input-Accounts'!$E295&lt;&gt;0,'Input-Accounts'!$E295,'Input-Accounts'!$F295))</f>
        <v>INT_DISTPT_SUBTOTAL</v>
      </c>
      <c r="G295" s="10">
        <f>IF($D295=0,0,$D295*
IFERROR(INDEX(G$337:G$373,MATCH($F295,$B$337:$B$373,0))/INDEX($D$337:$D$373,MATCH($F295,$B$337:$B$373,0)),
INDEX('Input-Func_Class'!D$9:D$21,MATCH($F295,'Input-Func_Class'!$B$9:$B$21,0)))
)</f>
        <v>244.59375978988683</v>
      </c>
      <c r="H295" s="10">
        <f>IF($D295=0,0,$D295*
IFERROR(INDEX(H$337:H$373,MATCH($F295,$B$337:$B$373,0))/INDEX($D$337:$D$373,MATCH($F295,$B$337:$B$373,0)),
INDEX('Input-Func_Class'!E$9:E$21,MATCH($F295,'Input-Func_Class'!$B$9:$B$21,0)))
)</f>
        <v>139.40624021011314</v>
      </c>
      <c r="I295" s="10">
        <f>IF($D295=0,0,$D295*
IFERROR(INDEX(I$337:I$373,MATCH($F295,$B$337:$B$373,0))/INDEX($D$337:$D$373,MATCH($F295,$B$337:$B$373,0)),
INDEX('Input-Func_Class'!F$9:F$21,MATCH($F295,'Input-Func_Class'!$B$9:$B$21,0)))
)</f>
        <v>0</v>
      </c>
      <c r="J295" s="10">
        <f>IF($D295=0,0,$D295*
IFERROR(INDEX(J$337:J$373,MATCH($F295,$B$337:$B$373,0))/INDEX($D$337:$D$373,MATCH($F295,$B$337:$B$373,0)),
INDEX('Input-Func_Class'!G$9:G$21,MATCH($F295,'Input-Func_Class'!$B$9:$B$21,0)))
)</f>
        <v>0</v>
      </c>
      <c r="K295" s="10">
        <f>IF($D295=0,0,$D295*
IFERROR(INDEX(K$337:K$373,MATCH($F295,$B$337:$B$373,0))/INDEX($D$337:$D$373,MATCH($F295,$B$337:$B$373,0)),
INDEX('Input-Func_Class'!H$9:H$21,MATCH($F295,'Input-Func_Class'!$B$9:$B$21,0)))
)</f>
        <v>0</v>
      </c>
      <c r="L295" s="10">
        <f>IF($D295=0,0,$D295*
IFERROR(INDEX(L$337:L$373,MATCH($F295,$B$337:$B$373,0))/INDEX($D$337:$D$373,MATCH($F295,$B$337:$B$373,0)),
INDEX('Input-Func_Class'!I$9:I$21,MATCH($F295,'Input-Func_Class'!$B$9:$B$21,0)))
)</f>
        <v>0</v>
      </c>
      <c r="M295" s="10">
        <f>IF($D295=0,0,$D295*
IFERROR(INDEX(M$337:M$373,MATCH($F295,$B$337:$B$373,0))/INDEX($D$337:$D$373,MATCH($F295,$B$337:$B$373,0)),
INDEX('Input-Func_Class'!J$9:J$21,MATCH($F295,'Input-Func_Class'!$B$9:$B$21,0)))
)</f>
        <v>0</v>
      </c>
      <c r="N295" s="10">
        <f>IF($D295=0,0,$D295*
IFERROR(INDEX(N$337:N$373,MATCH($F295,$B$337:$B$373,0))/INDEX($D$337:$D$373,MATCH($F295,$B$337:$B$373,0)),
INDEX('Input-Func_Class'!K$9:K$21,MATCH($F295,'Input-Func_Class'!$B$9:$B$21,0)))
)</f>
        <v>0</v>
      </c>
      <c r="O295" s="10">
        <f>IF($D295=0,0,$D295*
IFERROR(INDEX(O$337:O$373,MATCH($F295,$B$337:$B$373,0))/INDEX($D$337:$D$373,MATCH($F295,$B$337:$B$373,0)),
INDEX('Input-Func_Class'!L$9:L$21,MATCH($F295,'Input-Func_Class'!$B$9:$B$21,0)))
)</f>
        <v>0</v>
      </c>
      <c r="P295" s="10">
        <f>IF($D295=0,0,$D295*
IFERROR(INDEX(P$337:P$373,MATCH($F295,$B$337:$B$373,0))/INDEX($D$337:$D$373,MATCH($F295,$B$337:$B$373,0)),
INDEX('Input-Func_Class'!M$9:M$21,MATCH($F295,'Input-Func_Class'!$B$9:$B$21,0)))
)</f>
        <v>0</v>
      </c>
      <c r="Q295" s="10">
        <f>IF($D295=0,0,$D295*
IFERROR(INDEX(Q$337:Q$373,MATCH($F295,$B$337:$B$373,0))/INDEX($D$337:$D$373,MATCH($F295,$B$337:$B$373,0)),
INDEX('Input-Func_Class'!N$9:N$21,MATCH($F295,'Input-Func_Class'!$B$9:$B$21,0)))
)</f>
        <v>0</v>
      </c>
      <c r="R295" s="10">
        <f>IF($D295=0,0,$D295*
IFERROR(INDEX(R$337:R$373,MATCH($F295,$B$337:$B$373,0))/INDEX($D$337:$D$373,MATCH($F295,$B$337:$B$373,0)),
INDEX('Input-Func_Class'!O$9:O$21,MATCH($F295,'Input-Func_Class'!$B$9:$B$21,0)))
)</f>
        <v>0</v>
      </c>
    </row>
    <row r="296" spans="1:18" outlineLevel="1">
      <c r="A296" s="31">
        <f>IF(ISBLANK('Input-Accounts'!A296),"",'Input-Accounts'!A296)</f>
        <v>265</v>
      </c>
      <c r="B296" s="53" t="str">
        <f>IF(ISBLANK('Input-Accounts'!B296),"",'Input-Accounts'!B296)</f>
        <v>TOOLS,SHOP, &amp; GAR EQ-CNG STATIONARY</v>
      </c>
      <c r="C296" s="31">
        <f>IF(ISBLANK('Input-Accounts'!C296),"",'Input-Accounts'!C296)</f>
        <v>394.11</v>
      </c>
      <c r="D296" s="10">
        <f>'Input-Accounts'!$D296</f>
        <v>0</v>
      </c>
      <c r="E296" s="10">
        <f t="shared" si="88"/>
        <v>0</v>
      </c>
      <c r="F296" s="3" t="str">
        <f>IF(D296=0,"-",IF('Input-Accounts'!$E296&lt;&gt;0,'Input-Accounts'!$E296,'Input-Accounts'!$F296))</f>
        <v>-</v>
      </c>
      <c r="G296" s="10">
        <f>IF($D296=0,0,$D296*
IFERROR(INDEX(G$337:G$373,MATCH($F296,$B$337:$B$373,0))/INDEX($D$337:$D$373,MATCH($F296,$B$337:$B$373,0)),
INDEX('Input-Func_Class'!D$9:D$21,MATCH($F296,'Input-Func_Class'!$B$9:$B$21,0)))
)</f>
        <v>0</v>
      </c>
      <c r="H296" s="10">
        <f>IF($D296=0,0,$D296*
IFERROR(INDEX(H$337:H$373,MATCH($F296,$B$337:$B$373,0))/INDEX($D$337:$D$373,MATCH($F296,$B$337:$B$373,0)),
INDEX('Input-Func_Class'!E$9:E$21,MATCH($F296,'Input-Func_Class'!$B$9:$B$21,0)))
)</f>
        <v>0</v>
      </c>
      <c r="I296" s="10">
        <f>IF($D296=0,0,$D296*
IFERROR(INDEX(I$337:I$373,MATCH($F296,$B$337:$B$373,0))/INDEX($D$337:$D$373,MATCH($F296,$B$337:$B$373,0)),
INDEX('Input-Func_Class'!F$9:F$21,MATCH($F296,'Input-Func_Class'!$B$9:$B$21,0)))
)</f>
        <v>0</v>
      </c>
      <c r="J296" s="10">
        <f>IF($D296=0,0,$D296*
IFERROR(INDEX(J$337:J$373,MATCH($F296,$B$337:$B$373,0))/INDEX($D$337:$D$373,MATCH($F296,$B$337:$B$373,0)),
INDEX('Input-Func_Class'!G$9:G$21,MATCH($F296,'Input-Func_Class'!$B$9:$B$21,0)))
)</f>
        <v>0</v>
      </c>
      <c r="K296" s="10">
        <f>IF($D296=0,0,$D296*
IFERROR(INDEX(K$337:K$373,MATCH($F296,$B$337:$B$373,0))/INDEX($D$337:$D$373,MATCH($F296,$B$337:$B$373,0)),
INDEX('Input-Func_Class'!H$9:H$21,MATCH($F296,'Input-Func_Class'!$B$9:$B$21,0)))
)</f>
        <v>0</v>
      </c>
      <c r="L296" s="10">
        <f>IF($D296=0,0,$D296*
IFERROR(INDEX(L$337:L$373,MATCH($F296,$B$337:$B$373,0))/INDEX($D$337:$D$373,MATCH($F296,$B$337:$B$373,0)),
INDEX('Input-Func_Class'!I$9:I$21,MATCH($F296,'Input-Func_Class'!$B$9:$B$21,0)))
)</f>
        <v>0</v>
      </c>
      <c r="M296" s="10">
        <f>IF($D296=0,0,$D296*
IFERROR(INDEX(M$337:M$373,MATCH($F296,$B$337:$B$373,0))/INDEX($D$337:$D$373,MATCH($F296,$B$337:$B$373,0)),
INDEX('Input-Func_Class'!J$9:J$21,MATCH($F296,'Input-Func_Class'!$B$9:$B$21,0)))
)</f>
        <v>0</v>
      </c>
      <c r="N296" s="10">
        <f>IF($D296=0,0,$D296*
IFERROR(INDEX(N$337:N$373,MATCH($F296,$B$337:$B$373,0))/INDEX($D$337:$D$373,MATCH($F296,$B$337:$B$373,0)),
INDEX('Input-Func_Class'!K$9:K$21,MATCH($F296,'Input-Func_Class'!$B$9:$B$21,0)))
)</f>
        <v>0</v>
      </c>
      <c r="O296" s="10">
        <f>IF($D296=0,0,$D296*
IFERROR(INDEX(O$337:O$373,MATCH($F296,$B$337:$B$373,0))/INDEX($D$337:$D$373,MATCH($F296,$B$337:$B$373,0)),
INDEX('Input-Func_Class'!L$9:L$21,MATCH($F296,'Input-Func_Class'!$B$9:$B$21,0)))
)</f>
        <v>0</v>
      </c>
      <c r="P296" s="10">
        <f>IF($D296=0,0,$D296*
IFERROR(INDEX(P$337:P$373,MATCH($F296,$B$337:$B$373,0))/INDEX($D$337:$D$373,MATCH($F296,$B$337:$B$373,0)),
INDEX('Input-Func_Class'!M$9:M$21,MATCH($F296,'Input-Func_Class'!$B$9:$B$21,0)))
)</f>
        <v>0</v>
      </c>
      <c r="Q296" s="10">
        <f>IF($D296=0,0,$D296*
IFERROR(INDEX(Q$337:Q$373,MATCH($F296,$B$337:$B$373,0))/INDEX($D$337:$D$373,MATCH($F296,$B$337:$B$373,0)),
INDEX('Input-Func_Class'!N$9:N$21,MATCH($F296,'Input-Func_Class'!$B$9:$B$21,0)))
)</f>
        <v>0</v>
      </c>
      <c r="R296" s="10">
        <f>IF($D296=0,0,$D296*
IFERROR(INDEX(R$337:R$373,MATCH($F296,$B$337:$B$373,0))/INDEX($D$337:$D$373,MATCH($F296,$B$337:$B$373,0)),
INDEX('Input-Func_Class'!O$9:O$21,MATCH($F296,'Input-Func_Class'!$B$9:$B$21,0)))
)</f>
        <v>0</v>
      </c>
    </row>
    <row r="297" spans="1:18" outlineLevel="1">
      <c r="A297" s="31">
        <f>IF(ISBLANK('Input-Accounts'!A297),"",'Input-Accounts'!A297)</f>
        <v>266</v>
      </c>
      <c r="B297" s="53" t="str">
        <f>IF(ISBLANK('Input-Accounts'!B297),"",'Input-Accounts'!B297)</f>
        <v>TOOLS,SHOP, &amp; GAR EQ-UND TANK CLEANUP</v>
      </c>
      <c r="C297" s="31">
        <f>IF(ISBLANK('Input-Accounts'!C297),"",'Input-Accounts'!C297)</f>
        <v>394.13</v>
      </c>
      <c r="D297" s="10">
        <f>'Input-Accounts'!$D297</f>
        <v>-9468</v>
      </c>
      <c r="E297" s="10">
        <f t="shared" si="86"/>
        <v>0</v>
      </c>
      <c r="F297" s="3" t="str">
        <f>IF(D297=0,"-",IF('Input-Accounts'!$E297&lt;&gt;0,'Input-Accounts'!$E297,'Input-Accounts'!$F297))</f>
        <v>INT_DISTPT_SUBTOTAL</v>
      </c>
      <c r="G297" s="10">
        <f>IF($D297=0,0,$D297*
IFERROR(INDEX(G$337:G$373,MATCH($F297,$B$337:$B$373,0))/INDEX($D$337:$D$373,MATCH($F297,$B$337:$B$373,0)),
INDEX('Input-Func_Class'!D$9:D$21,MATCH($F297,'Input-Func_Class'!$B$9:$B$21,0)))
)</f>
        <v>-6030.7648898193975</v>
      </c>
      <c r="H297" s="10">
        <f>IF($D297=0,0,$D297*
IFERROR(INDEX(H$337:H$373,MATCH($F297,$B$337:$B$373,0))/INDEX($D$337:$D$373,MATCH($F297,$B$337:$B$373,0)),
INDEX('Input-Func_Class'!E$9:E$21,MATCH($F297,'Input-Func_Class'!$B$9:$B$21,0)))
)</f>
        <v>-3437.2351101806021</v>
      </c>
      <c r="I297" s="10">
        <f>IF($D297=0,0,$D297*
IFERROR(INDEX(I$337:I$373,MATCH($F297,$B$337:$B$373,0))/INDEX($D$337:$D$373,MATCH($F297,$B$337:$B$373,0)),
INDEX('Input-Func_Class'!F$9:F$21,MATCH($F297,'Input-Func_Class'!$B$9:$B$21,0)))
)</f>
        <v>0</v>
      </c>
      <c r="J297" s="10">
        <f>IF($D297=0,0,$D297*
IFERROR(INDEX(J$337:J$373,MATCH($F297,$B$337:$B$373,0))/INDEX($D$337:$D$373,MATCH($F297,$B$337:$B$373,0)),
INDEX('Input-Func_Class'!G$9:G$21,MATCH($F297,'Input-Func_Class'!$B$9:$B$21,0)))
)</f>
        <v>0</v>
      </c>
      <c r="K297" s="10">
        <f>IF($D297=0,0,$D297*
IFERROR(INDEX(K$337:K$373,MATCH($F297,$B$337:$B$373,0))/INDEX($D$337:$D$373,MATCH($F297,$B$337:$B$373,0)),
INDEX('Input-Func_Class'!H$9:H$21,MATCH($F297,'Input-Func_Class'!$B$9:$B$21,0)))
)</f>
        <v>0</v>
      </c>
      <c r="L297" s="10">
        <f>IF($D297=0,0,$D297*
IFERROR(INDEX(L$337:L$373,MATCH($F297,$B$337:$B$373,0))/INDEX($D$337:$D$373,MATCH($F297,$B$337:$B$373,0)),
INDEX('Input-Func_Class'!I$9:I$21,MATCH($F297,'Input-Func_Class'!$B$9:$B$21,0)))
)</f>
        <v>0</v>
      </c>
      <c r="M297" s="10">
        <f>IF($D297=0,0,$D297*
IFERROR(INDEX(M$337:M$373,MATCH($F297,$B$337:$B$373,0))/INDEX($D$337:$D$373,MATCH($F297,$B$337:$B$373,0)),
INDEX('Input-Func_Class'!J$9:J$21,MATCH($F297,'Input-Func_Class'!$B$9:$B$21,0)))
)</f>
        <v>0</v>
      </c>
      <c r="N297" s="10">
        <f>IF($D297=0,0,$D297*
IFERROR(INDEX(N$337:N$373,MATCH($F297,$B$337:$B$373,0))/INDEX($D$337:$D$373,MATCH($F297,$B$337:$B$373,0)),
INDEX('Input-Func_Class'!K$9:K$21,MATCH($F297,'Input-Func_Class'!$B$9:$B$21,0)))
)</f>
        <v>0</v>
      </c>
      <c r="O297" s="10">
        <f>IF($D297=0,0,$D297*
IFERROR(INDEX(O$337:O$373,MATCH($F297,$B$337:$B$373,0))/INDEX($D$337:$D$373,MATCH($F297,$B$337:$B$373,0)),
INDEX('Input-Func_Class'!L$9:L$21,MATCH($F297,'Input-Func_Class'!$B$9:$B$21,0)))
)</f>
        <v>0</v>
      </c>
      <c r="P297" s="10">
        <f>IF($D297=0,0,$D297*
IFERROR(INDEX(P$337:P$373,MATCH($F297,$B$337:$B$373,0))/INDEX($D$337:$D$373,MATCH($F297,$B$337:$B$373,0)),
INDEX('Input-Func_Class'!M$9:M$21,MATCH($F297,'Input-Func_Class'!$B$9:$B$21,0)))
)</f>
        <v>0</v>
      </c>
      <c r="Q297" s="10">
        <f>IF($D297=0,0,$D297*
IFERROR(INDEX(Q$337:Q$373,MATCH($F297,$B$337:$B$373,0))/INDEX($D$337:$D$373,MATCH($F297,$B$337:$B$373,0)),
INDEX('Input-Func_Class'!N$9:N$21,MATCH($F297,'Input-Func_Class'!$B$9:$B$21,0)))
)</f>
        <v>0</v>
      </c>
      <c r="R297" s="10">
        <f>IF($D297=0,0,$D297*
IFERROR(INDEX(R$337:R$373,MATCH($F297,$B$337:$B$373,0))/INDEX($D$337:$D$373,MATCH($F297,$B$337:$B$373,0)),
INDEX('Input-Func_Class'!O$9:O$21,MATCH($F297,'Input-Func_Class'!$B$9:$B$21,0)))
)</f>
        <v>0</v>
      </c>
    </row>
    <row r="298" spans="1:18" outlineLevel="1">
      <c r="A298" s="31">
        <f>IF(ISBLANK('Input-Accounts'!A298),"",'Input-Accounts'!A298)</f>
        <v>267</v>
      </c>
      <c r="B298" s="53" t="str">
        <f>IF(ISBLANK('Input-Accounts'!B298),"",'Input-Accounts'!B298)</f>
        <v>TOOLS,SHOP, &amp; GAR EQ-SHOP EQUIP</v>
      </c>
      <c r="C298" s="31">
        <f>IF(ISBLANK('Input-Accounts'!C298),"",'Input-Accounts'!C298)</f>
        <v>394.2</v>
      </c>
      <c r="D298" s="10">
        <f>'Input-Accounts'!$D298</f>
        <v>0</v>
      </c>
      <c r="E298" s="10">
        <f t="shared" si="86"/>
        <v>0</v>
      </c>
      <c r="F298" s="3" t="str">
        <f>IF(D298=0,"-",IF('Input-Accounts'!$E298&lt;&gt;0,'Input-Accounts'!$E298,'Input-Accounts'!$F298))</f>
        <v>-</v>
      </c>
      <c r="G298" s="10">
        <f>IF($D298=0,0,$D298*
IFERROR(INDEX(G$337:G$373,MATCH($F298,$B$337:$B$373,0))/INDEX($D$337:$D$373,MATCH($F298,$B$337:$B$373,0)),
INDEX('Input-Func_Class'!D$9:D$21,MATCH($F298,'Input-Func_Class'!$B$9:$B$21,0)))
)</f>
        <v>0</v>
      </c>
      <c r="H298" s="10">
        <f>IF($D298=0,0,$D298*
IFERROR(INDEX(H$337:H$373,MATCH($F298,$B$337:$B$373,0))/INDEX($D$337:$D$373,MATCH($F298,$B$337:$B$373,0)),
INDEX('Input-Func_Class'!E$9:E$21,MATCH($F298,'Input-Func_Class'!$B$9:$B$21,0)))
)</f>
        <v>0</v>
      </c>
      <c r="I298" s="10">
        <f>IF($D298=0,0,$D298*
IFERROR(INDEX(I$337:I$373,MATCH($F298,$B$337:$B$373,0))/INDEX($D$337:$D$373,MATCH($F298,$B$337:$B$373,0)),
INDEX('Input-Func_Class'!F$9:F$21,MATCH($F298,'Input-Func_Class'!$B$9:$B$21,0)))
)</f>
        <v>0</v>
      </c>
      <c r="J298" s="10">
        <f>IF($D298=0,0,$D298*
IFERROR(INDEX(J$337:J$373,MATCH($F298,$B$337:$B$373,0))/INDEX($D$337:$D$373,MATCH($F298,$B$337:$B$373,0)),
INDEX('Input-Func_Class'!G$9:G$21,MATCH($F298,'Input-Func_Class'!$B$9:$B$21,0)))
)</f>
        <v>0</v>
      </c>
      <c r="K298" s="10">
        <f>IF($D298=0,0,$D298*
IFERROR(INDEX(K$337:K$373,MATCH($F298,$B$337:$B$373,0))/INDEX($D$337:$D$373,MATCH($F298,$B$337:$B$373,0)),
INDEX('Input-Func_Class'!H$9:H$21,MATCH($F298,'Input-Func_Class'!$B$9:$B$21,0)))
)</f>
        <v>0</v>
      </c>
      <c r="L298" s="10">
        <f>IF($D298=0,0,$D298*
IFERROR(INDEX(L$337:L$373,MATCH($F298,$B$337:$B$373,0))/INDEX($D$337:$D$373,MATCH($F298,$B$337:$B$373,0)),
INDEX('Input-Func_Class'!I$9:I$21,MATCH($F298,'Input-Func_Class'!$B$9:$B$21,0)))
)</f>
        <v>0</v>
      </c>
      <c r="M298" s="10">
        <f>IF($D298=0,0,$D298*
IFERROR(INDEX(M$337:M$373,MATCH($F298,$B$337:$B$373,0))/INDEX($D$337:$D$373,MATCH($F298,$B$337:$B$373,0)),
INDEX('Input-Func_Class'!J$9:J$21,MATCH($F298,'Input-Func_Class'!$B$9:$B$21,0)))
)</f>
        <v>0</v>
      </c>
      <c r="N298" s="10">
        <f>IF($D298=0,0,$D298*
IFERROR(INDEX(N$337:N$373,MATCH($F298,$B$337:$B$373,0))/INDEX($D$337:$D$373,MATCH($F298,$B$337:$B$373,0)),
INDEX('Input-Func_Class'!K$9:K$21,MATCH($F298,'Input-Func_Class'!$B$9:$B$21,0)))
)</f>
        <v>0</v>
      </c>
      <c r="O298" s="10">
        <f>IF($D298=0,0,$D298*
IFERROR(INDEX(O$337:O$373,MATCH($F298,$B$337:$B$373,0))/INDEX($D$337:$D$373,MATCH($F298,$B$337:$B$373,0)),
INDEX('Input-Func_Class'!L$9:L$21,MATCH($F298,'Input-Func_Class'!$B$9:$B$21,0)))
)</f>
        <v>0</v>
      </c>
      <c r="P298" s="10">
        <f>IF($D298=0,0,$D298*
IFERROR(INDEX(P$337:P$373,MATCH($F298,$B$337:$B$373,0))/INDEX($D$337:$D$373,MATCH($F298,$B$337:$B$373,0)),
INDEX('Input-Func_Class'!M$9:M$21,MATCH($F298,'Input-Func_Class'!$B$9:$B$21,0)))
)</f>
        <v>0</v>
      </c>
      <c r="Q298" s="10">
        <f>IF($D298=0,0,$D298*
IFERROR(INDEX(Q$337:Q$373,MATCH($F298,$B$337:$B$373,0))/INDEX($D$337:$D$373,MATCH($F298,$B$337:$B$373,0)),
INDEX('Input-Func_Class'!N$9:N$21,MATCH($F298,'Input-Func_Class'!$B$9:$B$21,0)))
)</f>
        <v>0</v>
      </c>
      <c r="R298" s="10">
        <f>IF($D298=0,0,$D298*
IFERROR(INDEX(R$337:R$373,MATCH($F298,$B$337:$B$373,0))/INDEX($D$337:$D$373,MATCH($F298,$B$337:$B$373,0)),
INDEX('Input-Func_Class'!O$9:O$21,MATCH($F298,'Input-Func_Class'!$B$9:$B$21,0)))
)</f>
        <v>0</v>
      </c>
    </row>
    <row r="299" spans="1:18" outlineLevel="1">
      <c r="A299" s="31">
        <f>IF(ISBLANK('Input-Accounts'!A299),"",'Input-Accounts'!A299)</f>
        <v>268</v>
      </c>
      <c r="B299" s="53" t="str">
        <f>IF(ISBLANK('Input-Accounts'!B299),"",'Input-Accounts'!B299)</f>
        <v>TOOLS,SHOP, &amp; GAR EQ-TOOLS &amp; OTHER</v>
      </c>
      <c r="C299" s="31">
        <f>IF(ISBLANK('Input-Accounts'!C299),"",'Input-Accounts'!C299)</f>
        <v>394.3</v>
      </c>
      <c r="D299" s="10">
        <f>'Input-Accounts'!$D299</f>
        <v>246189</v>
      </c>
      <c r="E299" s="10">
        <f t="shared" si="86"/>
        <v>0</v>
      </c>
      <c r="F299" s="3" t="str">
        <f>IF(D299=0,"-",IF('Input-Accounts'!$E299&lt;&gt;0,'Input-Accounts'!$E299,'Input-Accounts'!$F299))</f>
        <v>INT_DISTPT_SUBTOTAL</v>
      </c>
      <c r="G299" s="10">
        <f>IF($D299=0,0,$D299*
IFERROR(INDEX(G$337:G$373,MATCH($F299,$B$337:$B$373,0))/INDEX($D$337:$D$373,MATCH($F299,$B$337:$B$373,0)),
INDEX('Input-Func_Class'!D$9:D$21,MATCH($F299,'Input-Func_Class'!$B$9:$B$21,0)))
)</f>
        <v>156813.26335654283</v>
      </c>
      <c r="H299" s="10">
        <f>IF($D299=0,0,$D299*
IFERROR(INDEX(H$337:H$373,MATCH($F299,$B$337:$B$373,0))/INDEX($D$337:$D$373,MATCH($F299,$B$337:$B$373,0)),
INDEX('Input-Func_Class'!E$9:E$21,MATCH($F299,'Input-Func_Class'!$B$9:$B$21,0)))
)</f>
        <v>89375.736643457145</v>
      </c>
      <c r="I299" s="10">
        <f>IF($D299=0,0,$D299*
IFERROR(INDEX(I$337:I$373,MATCH($F299,$B$337:$B$373,0))/INDEX($D$337:$D$373,MATCH($F299,$B$337:$B$373,0)),
INDEX('Input-Func_Class'!F$9:F$21,MATCH($F299,'Input-Func_Class'!$B$9:$B$21,0)))
)</f>
        <v>0</v>
      </c>
      <c r="J299" s="10">
        <f>IF($D299=0,0,$D299*
IFERROR(INDEX(J$337:J$373,MATCH($F299,$B$337:$B$373,0))/INDEX($D$337:$D$373,MATCH($F299,$B$337:$B$373,0)),
INDEX('Input-Func_Class'!G$9:G$21,MATCH($F299,'Input-Func_Class'!$B$9:$B$21,0)))
)</f>
        <v>0</v>
      </c>
      <c r="K299" s="10">
        <f>IF($D299=0,0,$D299*
IFERROR(INDEX(K$337:K$373,MATCH($F299,$B$337:$B$373,0))/INDEX($D$337:$D$373,MATCH($F299,$B$337:$B$373,0)),
INDEX('Input-Func_Class'!H$9:H$21,MATCH($F299,'Input-Func_Class'!$B$9:$B$21,0)))
)</f>
        <v>0</v>
      </c>
      <c r="L299" s="10">
        <f>IF($D299=0,0,$D299*
IFERROR(INDEX(L$337:L$373,MATCH($F299,$B$337:$B$373,0))/INDEX($D$337:$D$373,MATCH($F299,$B$337:$B$373,0)),
INDEX('Input-Func_Class'!I$9:I$21,MATCH($F299,'Input-Func_Class'!$B$9:$B$21,0)))
)</f>
        <v>0</v>
      </c>
      <c r="M299" s="10">
        <f>IF($D299=0,0,$D299*
IFERROR(INDEX(M$337:M$373,MATCH($F299,$B$337:$B$373,0))/INDEX($D$337:$D$373,MATCH($F299,$B$337:$B$373,0)),
INDEX('Input-Func_Class'!J$9:J$21,MATCH($F299,'Input-Func_Class'!$B$9:$B$21,0)))
)</f>
        <v>0</v>
      </c>
      <c r="N299" s="10">
        <f>IF($D299=0,0,$D299*
IFERROR(INDEX(N$337:N$373,MATCH($F299,$B$337:$B$373,0))/INDEX($D$337:$D$373,MATCH($F299,$B$337:$B$373,0)),
INDEX('Input-Func_Class'!K$9:K$21,MATCH($F299,'Input-Func_Class'!$B$9:$B$21,0)))
)</f>
        <v>0</v>
      </c>
      <c r="O299" s="10">
        <f>IF($D299=0,0,$D299*
IFERROR(INDEX(O$337:O$373,MATCH($F299,$B$337:$B$373,0))/INDEX($D$337:$D$373,MATCH($F299,$B$337:$B$373,0)),
INDEX('Input-Func_Class'!L$9:L$21,MATCH($F299,'Input-Func_Class'!$B$9:$B$21,0)))
)</f>
        <v>0</v>
      </c>
      <c r="P299" s="10">
        <f>IF($D299=0,0,$D299*
IFERROR(INDEX(P$337:P$373,MATCH($F299,$B$337:$B$373,0))/INDEX($D$337:$D$373,MATCH($F299,$B$337:$B$373,0)),
INDEX('Input-Func_Class'!M$9:M$21,MATCH($F299,'Input-Func_Class'!$B$9:$B$21,0)))
)</f>
        <v>0</v>
      </c>
      <c r="Q299" s="10">
        <f>IF($D299=0,0,$D299*
IFERROR(INDEX(Q$337:Q$373,MATCH($F299,$B$337:$B$373,0))/INDEX($D$337:$D$373,MATCH($F299,$B$337:$B$373,0)),
INDEX('Input-Func_Class'!N$9:N$21,MATCH($F299,'Input-Func_Class'!$B$9:$B$21,0)))
)</f>
        <v>0</v>
      </c>
      <c r="R299" s="10">
        <f>IF($D299=0,0,$D299*
IFERROR(INDEX(R$337:R$373,MATCH($F299,$B$337:$B$373,0))/INDEX($D$337:$D$373,MATCH($F299,$B$337:$B$373,0)),
INDEX('Input-Func_Class'!O$9:O$21,MATCH($F299,'Input-Func_Class'!$B$9:$B$21,0)))
)</f>
        <v>0</v>
      </c>
    </row>
    <row r="300" spans="1:18" outlineLevel="1">
      <c r="A300" s="31">
        <f>IF(ISBLANK('Input-Accounts'!A300),"",'Input-Accounts'!A300)</f>
        <v>269</v>
      </c>
      <c r="B300" s="53" t="str">
        <f>IF(ISBLANK('Input-Accounts'!B300),"",'Input-Accounts'!B300)</f>
        <v>LABORATORY EQUIPMENT</v>
      </c>
      <c r="C300" s="31">
        <f>IF(ISBLANK('Input-Accounts'!C300),"",'Input-Accounts'!C300)</f>
        <v>395</v>
      </c>
      <c r="D300" s="10">
        <f>'Input-Accounts'!$D300</f>
        <v>-33</v>
      </c>
      <c r="E300" s="10">
        <f t="shared" si="86"/>
        <v>0</v>
      </c>
      <c r="F300" s="3" t="str">
        <f>IF(D300=0,"-",IF('Input-Accounts'!$E300&lt;&gt;0,'Input-Accounts'!$E300,'Input-Accounts'!$F300))</f>
        <v>INT_DISTPT_SUBTOTAL</v>
      </c>
      <c r="G300" s="10">
        <f>IF($D300=0,0,$D300*
IFERROR(INDEX(G$337:G$373,MATCH($F300,$B$337:$B$373,0))/INDEX($D$337:$D$373,MATCH($F300,$B$337:$B$373,0)),
INDEX('Input-Func_Class'!D$9:D$21,MATCH($F300,'Input-Func_Class'!$B$9:$B$21,0)))
)</f>
        <v>-21.0197762319434</v>
      </c>
      <c r="H300" s="10">
        <f>IF($D300=0,0,$D300*
IFERROR(INDEX(H$337:H$373,MATCH($F300,$B$337:$B$373,0))/INDEX($D$337:$D$373,MATCH($F300,$B$337:$B$373,0)),
INDEX('Input-Func_Class'!E$9:E$21,MATCH($F300,'Input-Func_Class'!$B$9:$B$21,0)))
)</f>
        <v>-11.980223768056598</v>
      </c>
      <c r="I300" s="10">
        <f>IF($D300=0,0,$D300*
IFERROR(INDEX(I$337:I$373,MATCH($F300,$B$337:$B$373,0))/INDEX($D$337:$D$373,MATCH($F300,$B$337:$B$373,0)),
INDEX('Input-Func_Class'!F$9:F$21,MATCH($F300,'Input-Func_Class'!$B$9:$B$21,0)))
)</f>
        <v>0</v>
      </c>
      <c r="J300" s="10">
        <f>IF($D300=0,0,$D300*
IFERROR(INDEX(J$337:J$373,MATCH($F300,$B$337:$B$373,0))/INDEX($D$337:$D$373,MATCH($F300,$B$337:$B$373,0)),
INDEX('Input-Func_Class'!G$9:G$21,MATCH($F300,'Input-Func_Class'!$B$9:$B$21,0)))
)</f>
        <v>0</v>
      </c>
      <c r="K300" s="10">
        <f>IF($D300=0,0,$D300*
IFERROR(INDEX(K$337:K$373,MATCH($F300,$B$337:$B$373,0))/INDEX($D$337:$D$373,MATCH($F300,$B$337:$B$373,0)),
INDEX('Input-Func_Class'!H$9:H$21,MATCH($F300,'Input-Func_Class'!$B$9:$B$21,0)))
)</f>
        <v>0</v>
      </c>
      <c r="L300" s="10">
        <f>IF($D300=0,0,$D300*
IFERROR(INDEX(L$337:L$373,MATCH($F300,$B$337:$B$373,0))/INDEX($D$337:$D$373,MATCH($F300,$B$337:$B$373,0)),
INDEX('Input-Func_Class'!I$9:I$21,MATCH($F300,'Input-Func_Class'!$B$9:$B$21,0)))
)</f>
        <v>0</v>
      </c>
      <c r="M300" s="10">
        <f>IF($D300=0,0,$D300*
IFERROR(INDEX(M$337:M$373,MATCH($F300,$B$337:$B$373,0))/INDEX($D$337:$D$373,MATCH($F300,$B$337:$B$373,0)),
INDEX('Input-Func_Class'!J$9:J$21,MATCH($F300,'Input-Func_Class'!$B$9:$B$21,0)))
)</f>
        <v>0</v>
      </c>
      <c r="N300" s="10">
        <f>IF($D300=0,0,$D300*
IFERROR(INDEX(N$337:N$373,MATCH($F300,$B$337:$B$373,0))/INDEX($D$337:$D$373,MATCH($F300,$B$337:$B$373,0)),
INDEX('Input-Func_Class'!K$9:K$21,MATCH($F300,'Input-Func_Class'!$B$9:$B$21,0)))
)</f>
        <v>0</v>
      </c>
      <c r="O300" s="10">
        <f>IF($D300=0,0,$D300*
IFERROR(INDEX(O$337:O$373,MATCH($F300,$B$337:$B$373,0))/INDEX($D$337:$D$373,MATCH($F300,$B$337:$B$373,0)),
INDEX('Input-Func_Class'!L$9:L$21,MATCH($F300,'Input-Func_Class'!$B$9:$B$21,0)))
)</f>
        <v>0</v>
      </c>
      <c r="P300" s="10">
        <f>IF($D300=0,0,$D300*
IFERROR(INDEX(P$337:P$373,MATCH($F300,$B$337:$B$373,0))/INDEX($D$337:$D$373,MATCH($F300,$B$337:$B$373,0)),
INDEX('Input-Func_Class'!M$9:M$21,MATCH($F300,'Input-Func_Class'!$B$9:$B$21,0)))
)</f>
        <v>0</v>
      </c>
      <c r="Q300" s="10">
        <f>IF($D300=0,0,$D300*
IFERROR(INDEX(Q$337:Q$373,MATCH($F300,$B$337:$B$373,0))/INDEX($D$337:$D$373,MATCH($F300,$B$337:$B$373,0)),
INDEX('Input-Func_Class'!N$9:N$21,MATCH($F300,'Input-Func_Class'!$B$9:$B$21,0)))
)</f>
        <v>0</v>
      </c>
      <c r="R300" s="10">
        <f>IF($D300=0,0,$D300*
IFERROR(INDEX(R$337:R$373,MATCH($F300,$B$337:$B$373,0))/INDEX($D$337:$D$373,MATCH($F300,$B$337:$B$373,0)),
INDEX('Input-Func_Class'!O$9:O$21,MATCH($F300,'Input-Func_Class'!$B$9:$B$21,0)))
)</f>
        <v>0</v>
      </c>
    </row>
    <row r="301" spans="1:18" outlineLevel="1">
      <c r="A301" s="31">
        <f>IF(ISBLANK('Input-Accounts'!A301),"",'Input-Accounts'!A301)</f>
        <v>270</v>
      </c>
      <c r="B301" s="53" t="str">
        <f>IF(ISBLANK('Input-Accounts'!B301),"",'Input-Accounts'!B301)</f>
        <v>POWER OPERATED EQUIP-GENERAL TOOLS</v>
      </c>
      <c r="C301" s="31">
        <f>IF(ISBLANK('Input-Accounts'!C301),"",'Input-Accounts'!C301)</f>
        <v>396</v>
      </c>
      <c r="D301" s="10">
        <f>'Input-Accounts'!$D301</f>
        <v>0</v>
      </c>
      <c r="E301" s="10">
        <f t="shared" si="86"/>
        <v>0</v>
      </c>
      <c r="F301" s="3" t="str">
        <f>IF(D301=0,"-",IF('Input-Accounts'!$E301&lt;&gt;0,'Input-Accounts'!$E301,'Input-Accounts'!$F301))</f>
        <v>-</v>
      </c>
      <c r="G301" s="10">
        <f>IF($D301=0,0,$D301*
IFERROR(INDEX(G$337:G$373,MATCH($F301,$B$337:$B$373,0))/INDEX($D$337:$D$373,MATCH($F301,$B$337:$B$373,0)),
INDEX('Input-Func_Class'!D$9:D$21,MATCH($F301,'Input-Func_Class'!$B$9:$B$21,0)))
)</f>
        <v>0</v>
      </c>
      <c r="H301" s="10">
        <f>IF($D301=0,0,$D301*
IFERROR(INDEX(H$337:H$373,MATCH($F301,$B$337:$B$373,0))/INDEX($D$337:$D$373,MATCH($F301,$B$337:$B$373,0)),
INDEX('Input-Func_Class'!E$9:E$21,MATCH($F301,'Input-Func_Class'!$B$9:$B$21,0)))
)</f>
        <v>0</v>
      </c>
      <c r="I301" s="10">
        <f>IF($D301=0,0,$D301*
IFERROR(INDEX(I$337:I$373,MATCH($F301,$B$337:$B$373,0))/INDEX($D$337:$D$373,MATCH($F301,$B$337:$B$373,0)),
INDEX('Input-Func_Class'!F$9:F$21,MATCH($F301,'Input-Func_Class'!$B$9:$B$21,0)))
)</f>
        <v>0</v>
      </c>
      <c r="J301" s="10">
        <f>IF($D301=0,0,$D301*
IFERROR(INDEX(J$337:J$373,MATCH($F301,$B$337:$B$373,0))/INDEX($D$337:$D$373,MATCH($F301,$B$337:$B$373,0)),
INDEX('Input-Func_Class'!G$9:G$21,MATCH($F301,'Input-Func_Class'!$B$9:$B$21,0)))
)</f>
        <v>0</v>
      </c>
      <c r="K301" s="10">
        <f>IF($D301=0,0,$D301*
IFERROR(INDEX(K$337:K$373,MATCH($F301,$B$337:$B$373,0))/INDEX($D$337:$D$373,MATCH($F301,$B$337:$B$373,0)),
INDEX('Input-Func_Class'!H$9:H$21,MATCH($F301,'Input-Func_Class'!$B$9:$B$21,0)))
)</f>
        <v>0</v>
      </c>
      <c r="L301" s="10">
        <f>IF($D301=0,0,$D301*
IFERROR(INDEX(L$337:L$373,MATCH($F301,$B$337:$B$373,0))/INDEX($D$337:$D$373,MATCH($F301,$B$337:$B$373,0)),
INDEX('Input-Func_Class'!I$9:I$21,MATCH($F301,'Input-Func_Class'!$B$9:$B$21,0)))
)</f>
        <v>0</v>
      </c>
      <c r="M301" s="10">
        <f>IF($D301=0,0,$D301*
IFERROR(INDEX(M$337:M$373,MATCH($F301,$B$337:$B$373,0))/INDEX($D$337:$D$373,MATCH($F301,$B$337:$B$373,0)),
INDEX('Input-Func_Class'!J$9:J$21,MATCH($F301,'Input-Func_Class'!$B$9:$B$21,0)))
)</f>
        <v>0</v>
      </c>
      <c r="N301" s="10">
        <f>IF($D301=0,0,$D301*
IFERROR(INDEX(N$337:N$373,MATCH($F301,$B$337:$B$373,0))/INDEX($D$337:$D$373,MATCH($F301,$B$337:$B$373,0)),
INDEX('Input-Func_Class'!K$9:K$21,MATCH($F301,'Input-Func_Class'!$B$9:$B$21,0)))
)</f>
        <v>0</v>
      </c>
      <c r="O301" s="10">
        <f>IF($D301=0,0,$D301*
IFERROR(INDEX(O$337:O$373,MATCH($F301,$B$337:$B$373,0))/INDEX($D$337:$D$373,MATCH($F301,$B$337:$B$373,0)),
INDEX('Input-Func_Class'!L$9:L$21,MATCH($F301,'Input-Func_Class'!$B$9:$B$21,0)))
)</f>
        <v>0</v>
      </c>
      <c r="P301" s="10">
        <f>IF($D301=0,0,$D301*
IFERROR(INDEX(P$337:P$373,MATCH($F301,$B$337:$B$373,0))/INDEX($D$337:$D$373,MATCH($F301,$B$337:$B$373,0)),
INDEX('Input-Func_Class'!M$9:M$21,MATCH($F301,'Input-Func_Class'!$B$9:$B$21,0)))
)</f>
        <v>0</v>
      </c>
      <c r="Q301" s="10">
        <f>IF($D301=0,0,$D301*
IFERROR(INDEX(Q$337:Q$373,MATCH($F301,$B$337:$B$373,0))/INDEX($D$337:$D$373,MATCH($F301,$B$337:$B$373,0)),
INDEX('Input-Func_Class'!N$9:N$21,MATCH($F301,'Input-Func_Class'!$B$9:$B$21,0)))
)</f>
        <v>0</v>
      </c>
      <c r="R301" s="10">
        <f>IF($D301=0,0,$D301*
IFERROR(INDEX(R$337:R$373,MATCH($F301,$B$337:$B$373,0))/INDEX($D$337:$D$373,MATCH($F301,$B$337:$B$373,0)),
INDEX('Input-Func_Class'!O$9:O$21,MATCH($F301,'Input-Func_Class'!$B$9:$B$21,0)))
)</f>
        <v>0</v>
      </c>
    </row>
    <row r="302" spans="1:18" outlineLevel="1">
      <c r="A302" s="31">
        <f>IF(ISBLANK('Input-Accounts'!A302),"",'Input-Accounts'!A302)</f>
        <v>271</v>
      </c>
      <c r="B302" s="53" t="str">
        <f>IF(ISBLANK('Input-Accounts'!B302),"",'Input-Accounts'!B302)</f>
        <v>MISCELLANEOUS EQUIPMENT</v>
      </c>
      <c r="C302" s="31">
        <f>IF(ISBLANK('Input-Accounts'!C302),"",'Input-Accounts'!C302)</f>
        <v>398</v>
      </c>
      <c r="D302" s="10">
        <f>'Input-Accounts'!$D302</f>
        <v>13058</v>
      </c>
      <c r="E302" s="10">
        <f t="shared" si="86"/>
        <v>0</v>
      </c>
      <c r="F302" s="3" t="str">
        <f>IF(D302=0,"-",IF('Input-Accounts'!$E302&lt;&gt;0,'Input-Accounts'!$E302,'Input-Accounts'!$F302))</f>
        <v>INT_DISTPT_SUBTOTAL</v>
      </c>
      <c r="G302" s="10">
        <f>IF($D302=0,0,$D302*
IFERROR(INDEX(G$337:G$373,MATCH($F302,$B$337:$B$373,0))/INDEX($D$337:$D$373,MATCH($F302,$B$337:$B$373,0)),
INDEX('Input-Func_Class'!D$9:D$21,MATCH($F302,'Input-Func_Class'!$B$9:$B$21,0)))
)</f>
        <v>8317.4617586883905</v>
      </c>
      <c r="H302" s="10">
        <f>IF($D302=0,0,$D302*
IFERROR(INDEX(H$337:H$373,MATCH($F302,$B$337:$B$373,0))/INDEX($D$337:$D$373,MATCH($F302,$B$337:$B$373,0)),
INDEX('Input-Func_Class'!E$9:E$21,MATCH($F302,'Input-Func_Class'!$B$9:$B$21,0)))
)</f>
        <v>4740.5382413116076</v>
      </c>
      <c r="I302" s="10">
        <f>IF($D302=0,0,$D302*
IFERROR(INDEX(I$337:I$373,MATCH($F302,$B$337:$B$373,0))/INDEX($D$337:$D$373,MATCH($F302,$B$337:$B$373,0)),
INDEX('Input-Func_Class'!F$9:F$21,MATCH($F302,'Input-Func_Class'!$B$9:$B$21,0)))
)</f>
        <v>0</v>
      </c>
      <c r="J302" s="10">
        <f>IF($D302=0,0,$D302*
IFERROR(INDEX(J$337:J$373,MATCH($F302,$B$337:$B$373,0))/INDEX($D$337:$D$373,MATCH($F302,$B$337:$B$373,0)),
INDEX('Input-Func_Class'!G$9:G$21,MATCH($F302,'Input-Func_Class'!$B$9:$B$21,0)))
)</f>
        <v>0</v>
      </c>
      <c r="K302" s="10">
        <f>IF($D302=0,0,$D302*
IFERROR(INDEX(K$337:K$373,MATCH($F302,$B$337:$B$373,0))/INDEX($D$337:$D$373,MATCH($F302,$B$337:$B$373,0)),
INDEX('Input-Func_Class'!H$9:H$21,MATCH($F302,'Input-Func_Class'!$B$9:$B$21,0)))
)</f>
        <v>0</v>
      </c>
      <c r="L302" s="10">
        <f>IF($D302=0,0,$D302*
IFERROR(INDEX(L$337:L$373,MATCH($F302,$B$337:$B$373,0))/INDEX($D$337:$D$373,MATCH($F302,$B$337:$B$373,0)),
INDEX('Input-Func_Class'!I$9:I$21,MATCH($F302,'Input-Func_Class'!$B$9:$B$21,0)))
)</f>
        <v>0</v>
      </c>
      <c r="M302" s="10">
        <f>IF($D302=0,0,$D302*
IFERROR(INDEX(M$337:M$373,MATCH($F302,$B$337:$B$373,0))/INDEX($D$337:$D$373,MATCH($F302,$B$337:$B$373,0)),
INDEX('Input-Func_Class'!J$9:J$21,MATCH($F302,'Input-Func_Class'!$B$9:$B$21,0)))
)</f>
        <v>0</v>
      </c>
      <c r="N302" s="10">
        <f>IF($D302=0,0,$D302*
IFERROR(INDEX(N$337:N$373,MATCH($F302,$B$337:$B$373,0))/INDEX($D$337:$D$373,MATCH($F302,$B$337:$B$373,0)),
INDEX('Input-Func_Class'!K$9:K$21,MATCH($F302,'Input-Func_Class'!$B$9:$B$21,0)))
)</f>
        <v>0</v>
      </c>
      <c r="O302" s="10">
        <f>IF($D302=0,0,$D302*
IFERROR(INDEX(O$337:O$373,MATCH($F302,$B$337:$B$373,0))/INDEX($D$337:$D$373,MATCH($F302,$B$337:$B$373,0)),
INDEX('Input-Func_Class'!L$9:L$21,MATCH($F302,'Input-Func_Class'!$B$9:$B$21,0)))
)</f>
        <v>0</v>
      </c>
      <c r="P302" s="10">
        <f>IF($D302=0,0,$D302*
IFERROR(INDEX(P$337:P$373,MATCH($F302,$B$337:$B$373,0))/INDEX($D$337:$D$373,MATCH($F302,$B$337:$B$373,0)),
INDEX('Input-Func_Class'!M$9:M$21,MATCH($F302,'Input-Func_Class'!$B$9:$B$21,0)))
)</f>
        <v>0</v>
      </c>
      <c r="Q302" s="10">
        <f>IF($D302=0,0,$D302*
IFERROR(INDEX(Q$337:Q$373,MATCH($F302,$B$337:$B$373,0))/INDEX($D$337:$D$373,MATCH($F302,$B$337:$B$373,0)),
INDEX('Input-Func_Class'!N$9:N$21,MATCH($F302,'Input-Func_Class'!$B$9:$B$21,0)))
)</f>
        <v>0</v>
      </c>
      <c r="R302" s="10">
        <f>IF($D302=0,0,$D302*
IFERROR(INDEX(R$337:R$373,MATCH($F302,$B$337:$B$373,0))/INDEX($D$337:$D$373,MATCH($F302,$B$337:$B$373,0)),
INDEX('Input-Func_Class'!O$9:O$21,MATCH($F302,'Input-Func_Class'!$B$9:$B$21,0)))
)</f>
        <v>0</v>
      </c>
    </row>
    <row r="303" spans="1:18" outlineLevel="1">
      <c r="A303" s="31">
        <f>IF(ISBLANK('Input-Accounts'!A303),"",'Input-Accounts'!A303)</f>
        <v>272</v>
      </c>
      <c r="B303" t="str">
        <f>IF(ISBLANK('Input-Accounts'!B303),"",'Input-Accounts'!B303)</f>
        <v>Subtotal - General Plant</v>
      </c>
      <c r="C303" s="31" t="str">
        <f>IF(ISBLANK('Input-Accounts'!C303),"",'Input-Accounts'!C303)</f>
        <v/>
      </c>
      <c r="D303" s="123">
        <f>SUBTOTAL(9,D289:D302)</f>
        <v>373869</v>
      </c>
      <c r="E303" s="10">
        <f t="shared" si="86"/>
        <v>0</v>
      </c>
      <c r="G303" s="123">
        <f t="shared" ref="G303:R303" si="89">SUBTOTAL(9,G289:G302)</f>
        <v>238140.68848668018</v>
      </c>
      <c r="H303" s="123">
        <f t="shared" si="89"/>
        <v>135728.31151331976</v>
      </c>
      <c r="I303" s="123">
        <f t="shared" si="89"/>
        <v>0</v>
      </c>
      <c r="J303" s="123">
        <f t="shared" si="89"/>
        <v>0</v>
      </c>
      <c r="K303" s="123">
        <f t="shared" si="89"/>
        <v>0</v>
      </c>
      <c r="L303" s="123">
        <f t="shared" si="89"/>
        <v>0</v>
      </c>
      <c r="M303" s="123">
        <f t="shared" si="89"/>
        <v>0</v>
      </c>
      <c r="N303" s="123">
        <f t="shared" si="89"/>
        <v>0</v>
      </c>
      <c r="O303" s="123">
        <f t="shared" si="89"/>
        <v>0</v>
      </c>
      <c r="P303" s="123">
        <f t="shared" si="89"/>
        <v>0</v>
      </c>
      <c r="Q303" s="123">
        <f t="shared" si="89"/>
        <v>0</v>
      </c>
      <c r="R303" s="123">
        <f t="shared" si="89"/>
        <v>0</v>
      </c>
    </row>
    <row r="304" spans="1:18" outlineLevel="1">
      <c r="A304" s="31" t="str">
        <f>IF(ISBLANK('Input-Accounts'!A304),"",'Input-Accounts'!A304)</f>
        <v/>
      </c>
      <c r="B304" t="str">
        <f>IF(ISBLANK('Input-Accounts'!B304),"",'Input-Accounts'!B304)</f>
        <v/>
      </c>
      <c r="C304" s="31" t="str">
        <f>IF(ISBLANK('Input-Accounts'!C304),"",'Input-Accounts'!C304)</f>
        <v/>
      </c>
      <c r="D304" s="10"/>
      <c r="E304" s="10">
        <f t="shared" si="86"/>
        <v>0</v>
      </c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</row>
    <row r="305" spans="1:18" outlineLevel="1">
      <c r="A305" s="31">
        <f>IF(ISBLANK('Input-Accounts'!A305),"",'Input-Accounts'!A305)</f>
        <v>273</v>
      </c>
      <c r="B305" s="7" t="str">
        <f>IF(ISBLANK('Input-Accounts'!B305),"",'Input-Accounts'!B305)</f>
        <v>Total - Depreciation Expense</v>
      </c>
      <c r="C305" s="31" t="str">
        <f>IF(ISBLANK('Input-Accounts'!C305),"",'Input-Accounts'!C305)</f>
        <v/>
      </c>
      <c r="D305" s="10">
        <f>SUBTOTAL(9,D243:D304)</f>
        <v>26483896.267809559</v>
      </c>
      <c r="E305" s="10">
        <f>IFERROR(IF(D305="",0,IF(D305=0,0,IF(ABS(D305-SUM($G305:$R305))&lt;Check_Limit,0,1))),1)</f>
        <v>0</v>
      </c>
      <c r="F305" s="3"/>
      <c r="G305" s="10">
        <f t="shared" ref="G305:R305" si="90">SUBTOTAL(9,G243:G304)</f>
        <v>11806764.217118379</v>
      </c>
      <c r="H305" s="10">
        <f t="shared" si="90"/>
        <v>14677132.050691178</v>
      </c>
      <c r="I305" s="10">
        <f t="shared" si="90"/>
        <v>0</v>
      </c>
      <c r="J305" s="10">
        <f t="shared" si="90"/>
        <v>0</v>
      </c>
      <c r="K305" s="10">
        <f t="shared" si="90"/>
        <v>0</v>
      </c>
      <c r="L305" s="10">
        <f t="shared" si="90"/>
        <v>0</v>
      </c>
      <c r="M305" s="10">
        <f t="shared" si="90"/>
        <v>0</v>
      </c>
      <c r="N305" s="10">
        <f t="shared" si="90"/>
        <v>0</v>
      </c>
      <c r="O305" s="10">
        <f t="shared" si="90"/>
        <v>0</v>
      </c>
      <c r="P305" s="10">
        <f t="shared" si="90"/>
        <v>0</v>
      </c>
      <c r="Q305" s="10">
        <f t="shared" si="90"/>
        <v>0</v>
      </c>
      <c r="R305" s="10">
        <f t="shared" si="90"/>
        <v>0</v>
      </c>
    </row>
    <row r="306" spans="1:18" outlineLevel="1">
      <c r="A306" s="31" t="str">
        <f>IF(ISBLANK('Input-Accounts'!A306),"",'Input-Accounts'!A306)</f>
        <v/>
      </c>
      <c r="B306" s="53" t="str">
        <f>IF(ISBLANK('Input-Accounts'!B306),"",'Input-Accounts'!B306)</f>
        <v/>
      </c>
      <c r="C306" s="31" t="str">
        <f>IF(ISBLANK('Input-Accounts'!C306),"",'Input-Accounts'!C306)</f>
        <v/>
      </c>
      <c r="D306" s="123"/>
      <c r="E306" s="10">
        <f>IFERROR(IF(D306="",0,IF(D306=0,0,IF(ABS(D306-SUM($G306:$R306))&lt;Check_Limit,0,1))),1)</f>
        <v>0</v>
      </c>
      <c r="G306" s="123"/>
      <c r="H306" s="123"/>
      <c r="I306" s="123"/>
      <c r="J306" s="123"/>
      <c r="K306" s="123"/>
      <c r="L306" s="123"/>
      <c r="M306" s="123"/>
      <c r="N306" s="123"/>
      <c r="O306" s="123"/>
      <c r="P306" s="123"/>
      <c r="Q306" s="123"/>
      <c r="R306" s="123"/>
    </row>
    <row r="307" spans="1:18">
      <c r="A307" s="31">
        <f>IF(ISBLANK('Input-Accounts'!A307),"",'Input-Accounts'!A307)</f>
        <v>274</v>
      </c>
      <c r="B307" s="7" t="str">
        <f>IF(ISBLANK('Input-Accounts'!B307),"",'Input-Accounts'!B307)</f>
        <v>Total Adjustments, Depreciation and Amortization Expense</v>
      </c>
      <c r="C307" s="31" t="str">
        <f>IF(ISBLANK('Input-Accounts'!C307),"",'Input-Accounts'!C307)</f>
        <v/>
      </c>
      <c r="D307" s="10">
        <f>SUBTOTAL(9,D243:D306)</f>
        <v>26483896.267809559</v>
      </c>
      <c r="E307" s="10">
        <f t="shared" ref="E307:E334" si="91">IFERROR(IF(D307="",0,IF(D307=0,0,IF(ABS(D307-SUM($G307:$R307))&lt;Check_Limit,0,1))),1)</f>
        <v>0</v>
      </c>
      <c r="F307" s="3"/>
      <c r="G307" s="10">
        <f t="shared" ref="G307:R307" si="92">SUBTOTAL(9,G243:G306)</f>
        <v>11806764.217118379</v>
      </c>
      <c r="H307" s="10">
        <f t="shared" si="92"/>
        <v>14677132.050691178</v>
      </c>
      <c r="I307" s="10">
        <f t="shared" si="92"/>
        <v>0</v>
      </c>
      <c r="J307" s="10">
        <f t="shared" si="92"/>
        <v>0</v>
      </c>
      <c r="K307" s="10">
        <f t="shared" si="92"/>
        <v>0</v>
      </c>
      <c r="L307" s="10">
        <f t="shared" si="92"/>
        <v>0</v>
      </c>
      <c r="M307" s="10">
        <f t="shared" si="92"/>
        <v>0</v>
      </c>
      <c r="N307" s="10">
        <f t="shared" si="92"/>
        <v>0</v>
      </c>
      <c r="O307" s="10">
        <f t="shared" si="92"/>
        <v>0</v>
      </c>
      <c r="P307" s="10">
        <f t="shared" si="92"/>
        <v>0</v>
      </c>
      <c r="Q307" s="10">
        <f t="shared" si="92"/>
        <v>0</v>
      </c>
      <c r="R307" s="10">
        <f t="shared" si="92"/>
        <v>0</v>
      </c>
    </row>
    <row r="308" spans="1:18">
      <c r="A308" s="31" t="str">
        <f>IF(ISBLANK('Input-Accounts'!A308),"",'Input-Accounts'!A308)</f>
        <v/>
      </c>
      <c r="B308" t="str">
        <f>IF(ISBLANK('Input-Accounts'!B308),"",'Input-Accounts'!B308)</f>
        <v/>
      </c>
      <c r="C308" s="31" t="str">
        <f>IF(ISBLANK('Input-Accounts'!C308),"",'Input-Accounts'!C308)</f>
        <v/>
      </c>
      <c r="D308" s="123"/>
      <c r="E308" s="10">
        <f t="shared" si="91"/>
        <v>0</v>
      </c>
      <c r="G308" s="123"/>
      <c r="H308" s="123"/>
      <c r="I308" s="123"/>
      <c r="J308" s="123"/>
      <c r="K308" s="123"/>
      <c r="L308" s="123"/>
      <c r="M308" s="123"/>
      <c r="N308" s="123"/>
      <c r="O308" s="123"/>
      <c r="P308" s="123"/>
      <c r="Q308" s="123"/>
      <c r="R308" s="123"/>
    </row>
    <row r="309" spans="1:18">
      <c r="A309" s="31">
        <f>IF(ISBLANK('Input-Accounts'!A309),"",'Input-Accounts'!A309)</f>
        <v>275</v>
      </c>
      <c r="B309" s="7" t="str">
        <f>IF(ISBLANK('Input-Accounts'!B309),"",'Input-Accounts'!B309)</f>
        <v>Taxes</v>
      </c>
      <c r="C309" s="31" t="str">
        <f>IF(ISBLANK('Input-Accounts'!C309),"",'Input-Accounts'!C309)</f>
        <v/>
      </c>
      <c r="D309" s="10"/>
      <c r="E309" s="10">
        <f t="shared" si="91"/>
        <v>0</v>
      </c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</row>
    <row r="310" spans="1:18" outlineLevel="1">
      <c r="A310" s="31">
        <f>IF(ISBLANK('Input-Accounts'!A310),"",'Input-Accounts'!A310)</f>
        <v>276</v>
      </c>
      <c r="B310" s="7" t="str">
        <f>IF(ISBLANK('Input-Accounts'!B310),"",'Input-Accounts'!B310)</f>
        <v>Taxes Other Than Income Taxes</v>
      </c>
      <c r="C310" s="31" t="str">
        <f>IF(ISBLANK('Input-Accounts'!C310),"",'Input-Accounts'!C310)</f>
        <v/>
      </c>
      <c r="D310" s="10"/>
      <c r="E310" s="10">
        <f t="shared" si="91"/>
        <v>0</v>
      </c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</row>
    <row r="311" spans="1:18" outlineLevel="1">
      <c r="A311" s="31">
        <f>IF(ISBLANK('Input-Accounts'!A311),"",'Input-Accounts'!A311)</f>
        <v>277</v>
      </c>
      <c r="B311" s="53" t="str">
        <f>IF(ISBLANK('Input-Accounts'!B311),"",'Input-Accounts'!B311)</f>
        <v>Taxes Other Than Income Taxes - Property</v>
      </c>
      <c r="C311" s="31">
        <f>IF(ISBLANK('Input-Accounts'!C311),"",'Input-Accounts'!C311)</f>
        <v>408.1</v>
      </c>
      <c r="D311" s="10">
        <f>'Input-Accounts'!$D311</f>
        <v>7451759.0967023177</v>
      </c>
      <c r="E311" s="10">
        <f t="shared" si="91"/>
        <v>0</v>
      </c>
      <c r="F311" s="3" t="str">
        <f>IF(D311=0,"-",IF('Input-Accounts'!$E311&lt;&gt;0,'Input-Accounts'!$E311,'Input-Accounts'!$F311))</f>
        <v>INT_DISTPT_SUBTOTAL</v>
      </c>
      <c r="G311" s="10">
        <f>IF($D311=0,0,$D311*
IFERROR(INDEX(G$337:G$373,MATCH($F311,$B$337:$B$373,0))/INDEX($D$337:$D$373,MATCH($F311,$B$337:$B$373,0)),
INDEX('Input-Func_Class'!D$9:D$21,MATCH($F311,'Input-Func_Class'!$B$9:$B$21,0)))
)</f>
        <v>4746494.2044554967</v>
      </c>
      <c r="H311" s="10">
        <f>IF($D311=0,0,$D311*
IFERROR(INDEX(H$337:H$373,MATCH($F311,$B$337:$B$373,0))/INDEX($D$337:$D$373,MATCH($F311,$B$337:$B$373,0)),
INDEX('Input-Func_Class'!E$9:E$21,MATCH($F311,'Input-Func_Class'!$B$9:$B$21,0)))
)</f>
        <v>2705264.8922468205</v>
      </c>
      <c r="I311" s="10">
        <f>IF($D311=0,0,$D311*
IFERROR(INDEX(I$337:I$373,MATCH($F311,$B$337:$B$373,0))/INDEX($D$337:$D$373,MATCH($F311,$B$337:$B$373,0)),
INDEX('Input-Func_Class'!F$9:F$21,MATCH($F311,'Input-Func_Class'!$B$9:$B$21,0)))
)</f>
        <v>0</v>
      </c>
      <c r="J311" s="10">
        <f>IF($D311=0,0,$D311*
IFERROR(INDEX(J$337:J$373,MATCH($F311,$B$337:$B$373,0))/INDEX($D$337:$D$373,MATCH($F311,$B$337:$B$373,0)),
INDEX('Input-Func_Class'!G$9:G$21,MATCH($F311,'Input-Func_Class'!$B$9:$B$21,0)))
)</f>
        <v>0</v>
      </c>
      <c r="K311" s="10">
        <f>IF($D311=0,0,$D311*
IFERROR(INDEX(K$337:K$373,MATCH($F311,$B$337:$B$373,0))/INDEX($D$337:$D$373,MATCH($F311,$B$337:$B$373,0)),
INDEX('Input-Func_Class'!H$9:H$21,MATCH($F311,'Input-Func_Class'!$B$9:$B$21,0)))
)</f>
        <v>0</v>
      </c>
      <c r="L311" s="10">
        <f>IF($D311=0,0,$D311*
IFERROR(INDEX(L$337:L$373,MATCH($F311,$B$337:$B$373,0))/INDEX($D$337:$D$373,MATCH($F311,$B$337:$B$373,0)),
INDEX('Input-Func_Class'!I$9:I$21,MATCH($F311,'Input-Func_Class'!$B$9:$B$21,0)))
)</f>
        <v>0</v>
      </c>
      <c r="M311" s="10">
        <f>IF($D311=0,0,$D311*
IFERROR(INDEX(M$337:M$373,MATCH($F311,$B$337:$B$373,0))/INDEX($D$337:$D$373,MATCH($F311,$B$337:$B$373,0)),
INDEX('Input-Func_Class'!J$9:J$21,MATCH($F311,'Input-Func_Class'!$B$9:$B$21,0)))
)</f>
        <v>0</v>
      </c>
      <c r="N311" s="10">
        <f>IF($D311=0,0,$D311*
IFERROR(INDEX(N$337:N$373,MATCH($F311,$B$337:$B$373,0))/INDEX($D$337:$D$373,MATCH($F311,$B$337:$B$373,0)),
INDEX('Input-Func_Class'!K$9:K$21,MATCH($F311,'Input-Func_Class'!$B$9:$B$21,0)))
)</f>
        <v>0</v>
      </c>
      <c r="O311" s="10">
        <f>IF($D311=0,0,$D311*
IFERROR(INDEX(O$337:O$373,MATCH($F311,$B$337:$B$373,0))/INDEX($D$337:$D$373,MATCH($F311,$B$337:$B$373,0)),
INDEX('Input-Func_Class'!L$9:L$21,MATCH($F311,'Input-Func_Class'!$B$9:$B$21,0)))
)</f>
        <v>0</v>
      </c>
      <c r="P311" s="10">
        <f>IF($D311=0,0,$D311*
IFERROR(INDEX(P$337:P$373,MATCH($F311,$B$337:$B$373,0))/INDEX($D$337:$D$373,MATCH($F311,$B$337:$B$373,0)),
INDEX('Input-Func_Class'!M$9:M$21,MATCH($F311,'Input-Func_Class'!$B$9:$B$21,0)))
)</f>
        <v>0</v>
      </c>
      <c r="Q311" s="10">
        <f>IF($D311=0,0,$D311*
IFERROR(INDEX(Q$337:Q$373,MATCH($F311,$B$337:$B$373,0))/INDEX($D$337:$D$373,MATCH($F311,$B$337:$B$373,0)),
INDEX('Input-Func_Class'!N$9:N$21,MATCH($F311,'Input-Func_Class'!$B$9:$B$21,0)))
)</f>
        <v>0</v>
      </c>
      <c r="R311" s="10">
        <f>IF($D311=0,0,$D311*
IFERROR(INDEX(R$337:R$373,MATCH($F311,$B$337:$B$373,0))/INDEX($D$337:$D$373,MATCH($F311,$B$337:$B$373,0)),
INDEX('Input-Func_Class'!O$9:O$21,MATCH($F311,'Input-Func_Class'!$B$9:$B$21,0)))
)</f>
        <v>0</v>
      </c>
    </row>
    <row r="312" spans="1:18" outlineLevel="1">
      <c r="A312" s="31">
        <f>IF(ISBLANK('Input-Accounts'!A312),"",'Input-Accounts'!A312)</f>
        <v>278</v>
      </c>
      <c r="B312" s="53" t="str">
        <f>IF(ISBLANK('Input-Accounts'!B312),"",'Input-Accounts'!B312)</f>
        <v>Taxes Other Than Income Taxes - Payroll</v>
      </c>
      <c r="C312" s="31">
        <f>IF(ISBLANK('Input-Accounts'!C312),"",'Input-Accounts'!C312)</f>
        <v>408.2</v>
      </c>
      <c r="D312" s="10">
        <f>'Input-Accounts'!$D312</f>
        <v>900432.44286459521</v>
      </c>
      <c r="E312" s="10">
        <f t="shared" si="91"/>
        <v>0</v>
      </c>
      <c r="F312" s="3" t="str">
        <f>IF(D312=0,"-",IF('Input-Accounts'!$E312&lt;&gt;0,'Input-Accounts'!$E312,'Input-Accounts'!$F312))</f>
        <v>INT_LABOR</v>
      </c>
      <c r="G312" s="10">
        <f>IF($D312=0,0,$D312*
IFERROR(INDEX(G$337:G$373,MATCH($F312,$B$337:$B$373,0))/INDEX($D$337:$D$373,MATCH($F312,$B$337:$B$373,0)),
INDEX('Input-Func_Class'!D$9:D$21,MATCH($F312,'Input-Func_Class'!$B$9:$B$21,0)))
)</f>
        <v>320416.80882034189</v>
      </c>
      <c r="H312" s="10">
        <f>IF($D312=0,0,$D312*
IFERROR(INDEX(H$337:H$373,MATCH($F312,$B$337:$B$373,0))/INDEX($D$337:$D$373,MATCH($F312,$B$337:$B$373,0)),
INDEX('Input-Func_Class'!E$9:E$21,MATCH($F312,'Input-Func_Class'!$B$9:$B$21,0)))
)</f>
        <v>429225.97236772795</v>
      </c>
      <c r="I312" s="10">
        <f>IF($D312=0,0,$D312*
IFERROR(INDEX(I$337:I$373,MATCH($F312,$B$337:$B$373,0))/INDEX($D$337:$D$373,MATCH($F312,$B$337:$B$373,0)),
INDEX('Input-Func_Class'!F$9:F$21,MATCH($F312,'Input-Func_Class'!$B$9:$B$21,0)))
)</f>
        <v>150789.66167652549</v>
      </c>
      <c r="J312" s="10">
        <f>IF($D312=0,0,$D312*
IFERROR(INDEX(J$337:J$373,MATCH($F312,$B$337:$B$373,0))/INDEX($D$337:$D$373,MATCH($F312,$B$337:$B$373,0)),
INDEX('Input-Func_Class'!G$9:G$21,MATCH($F312,'Input-Func_Class'!$B$9:$B$21,0)))
)</f>
        <v>0</v>
      </c>
      <c r="K312" s="10">
        <f>IF($D312=0,0,$D312*
IFERROR(INDEX(K$337:K$373,MATCH($F312,$B$337:$B$373,0))/INDEX($D$337:$D$373,MATCH($F312,$B$337:$B$373,0)),
INDEX('Input-Func_Class'!H$9:H$21,MATCH($F312,'Input-Func_Class'!$B$9:$B$21,0)))
)</f>
        <v>0</v>
      </c>
      <c r="L312" s="10">
        <f>IF($D312=0,0,$D312*
IFERROR(INDEX(L$337:L$373,MATCH($F312,$B$337:$B$373,0))/INDEX($D$337:$D$373,MATCH($F312,$B$337:$B$373,0)),
INDEX('Input-Func_Class'!I$9:I$21,MATCH($F312,'Input-Func_Class'!$B$9:$B$21,0)))
)</f>
        <v>0</v>
      </c>
      <c r="M312" s="10">
        <f>IF($D312=0,0,$D312*
IFERROR(INDEX(M$337:M$373,MATCH($F312,$B$337:$B$373,0))/INDEX($D$337:$D$373,MATCH($F312,$B$337:$B$373,0)),
INDEX('Input-Func_Class'!J$9:J$21,MATCH($F312,'Input-Func_Class'!$B$9:$B$21,0)))
)</f>
        <v>0</v>
      </c>
      <c r="N312" s="10">
        <f>IF($D312=0,0,$D312*
IFERROR(INDEX(N$337:N$373,MATCH($F312,$B$337:$B$373,0))/INDEX($D$337:$D$373,MATCH($F312,$B$337:$B$373,0)),
INDEX('Input-Func_Class'!K$9:K$21,MATCH($F312,'Input-Func_Class'!$B$9:$B$21,0)))
)</f>
        <v>0</v>
      </c>
      <c r="O312" s="10">
        <f>IF($D312=0,0,$D312*
IFERROR(INDEX(O$337:O$373,MATCH($F312,$B$337:$B$373,0))/INDEX($D$337:$D$373,MATCH($F312,$B$337:$B$373,0)),
INDEX('Input-Func_Class'!L$9:L$21,MATCH($F312,'Input-Func_Class'!$B$9:$B$21,0)))
)</f>
        <v>0</v>
      </c>
      <c r="P312" s="10">
        <f>IF($D312=0,0,$D312*
IFERROR(INDEX(P$337:P$373,MATCH($F312,$B$337:$B$373,0))/INDEX($D$337:$D$373,MATCH($F312,$B$337:$B$373,0)),
INDEX('Input-Func_Class'!M$9:M$21,MATCH($F312,'Input-Func_Class'!$B$9:$B$21,0)))
)</f>
        <v>0</v>
      </c>
      <c r="Q312" s="10">
        <f>IF($D312=0,0,$D312*
IFERROR(INDEX(Q$337:Q$373,MATCH($F312,$B$337:$B$373,0))/INDEX($D$337:$D$373,MATCH($F312,$B$337:$B$373,0)),
INDEX('Input-Func_Class'!N$9:N$21,MATCH($F312,'Input-Func_Class'!$B$9:$B$21,0)))
)</f>
        <v>0</v>
      </c>
      <c r="R312" s="10">
        <f>IF($D312=0,0,$D312*
IFERROR(INDEX(R$337:R$373,MATCH($F312,$B$337:$B$373,0))/INDEX($D$337:$D$373,MATCH($F312,$B$337:$B$373,0)),
INDEX('Input-Func_Class'!O$9:O$21,MATCH($F312,'Input-Func_Class'!$B$9:$B$21,0)))
)</f>
        <v>0</v>
      </c>
    </row>
    <row r="313" spans="1:18" outlineLevel="1">
      <c r="A313" s="31">
        <f>IF(ISBLANK('Input-Accounts'!A313),"",'Input-Accounts'!A313)</f>
        <v>279</v>
      </c>
      <c r="B313" s="53" t="str">
        <f>IF(ISBLANK('Input-Accounts'!B313),"",'Input-Accounts'!B313)</f>
        <v>Taxes Other Than Income Taxes - Other</v>
      </c>
      <c r="C313" s="31">
        <f>IF(ISBLANK('Input-Accounts'!C313),"",'Input-Accounts'!C313)</f>
        <v>408.3</v>
      </c>
      <c r="D313" s="10">
        <f>'Input-Accounts'!$D313</f>
        <v>225600</v>
      </c>
      <c r="E313" s="10">
        <f>IFERROR(IF(D313="",0,IF(D313=0,0,IF(ABS(D313-SUM($G313:$R313))&lt;Check_Limit,0,1))),1)</f>
        <v>0</v>
      </c>
      <c r="F313" s="3" t="str">
        <f>IF(D313=0,"-",IF('Input-Accounts'!$E313&lt;&gt;0,'Input-Accounts'!$E313,'Input-Accounts'!$F313))</f>
        <v>INT_LABOR</v>
      </c>
      <c r="G313" s="10">
        <f>IF($D313=0,0,$D313*
IFERROR(INDEX(G$337:G$373,MATCH($F313,$B$337:$B$373,0))/INDEX($D$337:$D$373,MATCH($F313,$B$337:$B$373,0)),
INDEX('Input-Func_Class'!D$9:D$21,MATCH($F313,'Input-Func_Class'!$B$9:$B$21,0)))
)</f>
        <v>80279.239872678954</v>
      </c>
      <c r="H313" s="10">
        <f>IF($D313=0,0,$D313*
IFERROR(INDEX(H$337:H$373,MATCH($F313,$B$337:$B$373,0))/INDEX($D$337:$D$373,MATCH($F313,$B$337:$B$373,0)),
INDEX('Input-Func_Class'!E$9:E$21,MATCH($F313,'Input-Func_Class'!$B$9:$B$21,0)))
)</f>
        <v>107540.9711561459</v>
      </c>
      <c r="I313" s="10">
        <f>IF($D313=0,0,$D313*
IFERROR(INDEX(I$337:I$373,MATCH($F313,$B$337:$B$373,0))/INDEX($D$337:$D$373,MATCH($F313,$B$337:$B$373,0)),
INDEX('Input-Func_Class'!F$9:F$21,MATCH($F313,'Input-Func_Class'!$B$9:$B$21,0)))
)</f>
        <v>37779.78897117517</v>
      </c>
      <c r="J313" s="10">
        <f>IF($D313=0,0,$D313*
IFERROR(INDEX(J$337:J$373,MATCH($F313,$B$337:$B$373,0))/INDEX($D$337:$D$373,MATCH($F313,$B$337:$B$373,0)),
INDEX('Input-Func_Class'!G$9:G$21,MATCH($F313,'Input-Func_Class'!$B$9:$B$21,0)))
)</f>
        <v>0</v>
      </c>
      <c r="K313" s="10">
        <f>IF($D313=0,0,$D313*
IFERROR(INDEX(K$337:K$373,MATCH($F313,$B$337:$B$373,0))/INDEX($D$337:$D$373,MATCH($F313,$B$337:$B$373,0)),
INDEX('Input-Func_Class'!H$9:H$21,MATCH($F313,'Input-Func_Class'!$B$9:$B$21,0)))
)</f>
        <v>0</v>
      </c>
      <c r="L313" s="10">
        <f>IF($D313=0,0,$D313*
IFERROR(INDEX(L$337:L$373,MATCH($F313,$B$337:$B$373,0))/INDEX($D$337:$D$373,MATCH($F313,$B$337:$B$373,0)),
INDEX('Input-Func_Class'!I$9:I$21,MATCH($F313,'Input-Func_Class'!$B$9:$B$21,0)))
)</f>
        <v>0</v>
      </c>
      <c r="M313" s="10">
        <f>IF($D313=0,0,$D313*
IFERROR(INDEX(M$337:M$373,MATCH($F313,$B$337:$B$373,0))/INDEX($D$337:$D$373,MATCH($F313,$B$337:$B$373,0)),
INDEX('Input-Func_Class'!J$9:J$21,MATCH($F313,'Input-Func_Class'!$B$9:$B$21,0)))
)</f>
        <v>0</v>
      </c>
      <c r="N313" s="10">
        <f>IF($D313=0,0,$D313*
IFERROR(INDEX(N$337:N$373,MATCH($F313,$B$337:$B$373,0))/INDEX($D$337:$D$373,MATCH($F313,$B$337:$B$373,0)),
INDEX('Input-Func_Class'!K$9:K$21,MATCH($F313,'Input-Func_Class'!$B$9:$B$21,0)))
)</f>
        <v>0</v>
      </c>
      <c r="O313" s="10">
        <f>IF($D313=0,0,$D313*
IFERROR(INDEX(O$337:O$373,MATCH($F313,$B$337:$B$373,0))/INDEX($D$337:$D$373,MATCH($F313,$B$337:$B$373,0)),
INDEX('Input-Func_Class'!L$9:L$21,MATCH($F313,'Input-Func_Class'!$B$9:$B$21,0)))
)</f>
        <v>0</v>
      </c>
      <c r="P313" s="10">
        <f>IF($D313=0,0,$D313*
IFERROR(INDEX(P$337:P$373,MATCH($F313,$B$337:$B$373,0))/INDEX($D$337:$D$373,MATCH($F313,$B$337:$B$373,0)),
INDEX('Input-Func_Class'!M$9:M$21,MATCH($F313,'Input-Func_Class'!$B$9:$B$21,0)))
)</f>
        <v>0</v>
      </c>
      <c r="Q313" s="10">
        <f>IF($D313=0,0,$D313*
IFERROR(INDEX(Q$337:Q$373,MATCH($F313,$B$337:$B$373,0))/INDEX($D$337:$D$373,MATCH($F313,$B$337:$B$373,0)),
INDEX('Input-Func_Class'!N$9:N$21,MATCH($F313,'Input-Func_Class'!$B$9:$B$21,0)))
)</f>
        <v>0</v>
      </c>
      <c r="R313" s="10">
        <f>IF($D313=0,0,$D313*
IFERROR(INDEX(R$337:R$373,MATCH($F313,$B$337:$B$373,0))/INDEX($D$337:$D$373,MATCH($F313,$B$337:$B$373,0)),
INDEX('Input-Func_Class'!O$9:O$21,MATCH($F313,'Input-Func_Class'!$B$9:$B$21,0)))
)</f>
        <v>0</v>
      </c>
    </row>
    <row r="314" spans="1:18" outlineLevel="1">
      <c r="A314" s="31">
        <f>IF(ISBLANK('Input-Accounts'!A314),"",'Input-Accounts'!A314)</f>
        <v>280</v>
      </c>
      <c r="B314" t="str">
        <f>IF(ISBLANK('Input-Accounts'!B314),"",'Input-Accounts'!B314)</f>
        <v>Subtotal - Taxes Other Than Income Taxes</v>
      </c>
      <c r="C314" s="31" t="str">
        <f>IF(ISBLANK('Input-Accounts'!C314),"",'Input-Accounts'!C314)</f>
        <v/>
      </c>
      <c r="D314" s="123">
        <f>SUBTOTAL(9,D311:D313)</f>
        <v>8577791.5395669118</v>
      </c>
      <c r="E314" s="10">
        <f t="shared" si="91"/>
        <v>0</v>
      </c>
      <c r="G314" s="123">
        <f t="shared" ref="G314:R314" si="93">SUBTOTAL(9,G311:G313)</f>
        <v>5147190.2531485176</v>
      </c>
      <c r="H314" s="123">
        <f t="shared" si="93"/>
        <v>3242031.8357706945</v>
      </c>
      <c r="I314" s="123">
        <f t="shared" si="93"/>
        <v>188569.45064770067</v>
      </c>
      <c r="J314" s="123">
        <f t="shared" si="93"/>
        <v>0</v>
      </c>
      <c r="K314" s="123">
        <f t="shared" si="93"/>
        <v>0</v>
      </c>
      <c r="L314" s="123">
        <f t="shared" si="93"/>
        <v>0</v>
      </c>
      <c r="M314" s="123">
        <f t="shared" si="93"/>
        <v>0</v>
      </c>
      <c r="N314" s="123">
        <f t="shared" si="93"/>
        <v>0</v>
      </c>
      <c r="O314" s="123">
        <f t="shared" si="93"/>
        <v>0</v>
      </c>
      <c r="P314" s="123">
        <f t="shared" si="93"/>
        <v>0</v>
      </c>
      <c r="Q314" s="123">
        <f t="shared" si="93"/>
        <v>0</v>
      </c>
      <c r="R314" s="123">
        <f t="shared" si="93"/>
        <v>0</v>
      </c>
    </row>
    <row r="315" spans="1:18" outlineLevel="1">
      <c r="A315" s="31" t="str">
        <f>IF(ISBLANK('Input-Accounts'!A315),"",'Input-Accounts'!A315)</f>
        <v/>
      </c>
      <c r="B315" s="6" t="str">
        <f>IF(ISBLANK('Input-Accounts'!B315),"",'Input-Accounts'!B315)</f>
        <v/>
      </c>
      <c r="C315" s="31" t="str">
        <f>IF(ISBLANK('Input-Accounts'!C315),"",'Input-Accounts'!C315)</f>
        <v/>
      </c>
      <c r="D315" s="10"/>
      <c r="E315" s="10">
        <f t="shared" si="91"/>
        <v>0</v>
      </c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</row>
    <row r="316" spans="1:18" outlineLevel="1">
      <c r="A316" s="31">
        <f>IF(ISBLANK('Input-Accounts'!A316),"",'Input-Accounts'!A316)</f>
        <v>281</v>
      </c>
      <c r="B316" s="1" t="str">
        <f>IF(ISBLANK('Input-Accounts'!B316),"",'Input-Accounts'!B316)</f>
        <v>Income Taxes</v>
      </c>
      <c r="C316" s="31" t="str">
        <f>IF(ISBLANK('Input-Accounts'!C316),"",'Input-Accounts'!C316)</f>
        <v/>
      </c>
      <c r="D316" s="10"/>
      <c r="E316" s="10">
        <f t="shared" si="91"/>
        <v>0</v>
      </c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</row>
    <row r="317" spans="1:18" outlineLevel="1">
      <c r="A317" s="31">
        <f>IF(ISBLANK('Input-Accounts'!A317),"",'Input-Accounts'!A317)</f>
        <v>282</v>
      </c>
      <c r="B317" s="53" t="str">
        <f>IF(ISBLANK('Input-Accounts'!B317),"",'Input-Accounts'!B317)</f>
        <v>FEDERAL INCOME TAXES</v>
      </c>
      <c r="C317" s="31">
        <f>IF(ISBLANK('Input-Accounts'!C317),"",'Input-Accounts'!C317)</f>
        <v>409.1</v>
      </c>
      <c r="D317" s="10">
        <f>'Input-Accounts'!$D317</f>
        <v>1295036.6493891045</v>
      </c>
      <c r="E317" s="10">
        <f t="shared" si="91"/>
        <v>0</v>
      </c>
      <c r="F317" s="3" t="str">
        <f>IF(D317=0,"-",IF('Input-Accounts'!$E317&lt;&gt;0,'Input-Accounts'!$E317,'Input-Accounts'!$F317))</f>
        <v>INT_RATEBASE</v>
      </c>
      <c r="G317" s="10">
        <f>IF($D317=0,0,$D317*
IFERROR(INDEX(G$337:G$373,MATCH($F317,$B$337:$B$373,0))/INDEX($D$337:$D$373,MATCH($F317,$B$337:$B$373,0)),
INDEX('Input-Func_Class'!D$9:D$21,MATCH($F317,'Input-Func_Class'!$B$9:$B$21,0)))
)</f>
        <v>924185.59236828482</v>
      </c>
      <c r="H317" s="10">
        <f>IF($D317=0,0,$D317*
IFERROR(INDEX(H$337:H$373,MATCH($F317,$B$337:$B$373,0))/INDEX($D$337:$D$373,MATCH($F317,$B$337:$B$373,0)),
INDEX('Input-Func_Class'!E$9:E$21,MATCH($F317,'Input-Func_Class'!$B$9:$B$21,0)))
)</f>
        <v>370851.05702081905</v>
      </c>
      <c r="I317" s="10">
        <f>IF($D317=0,0,$D317*
IFERROR(INDEX(I$337:I$373,MATCH($F317,$B$337:$B$373,0))/INDEX($D$337:$D$373,MATCH($F317,$B$337:$B$373,0)),
INDEX('Input-Func_Class'!F$9:F$21,MATCH($F317,'Input-Func_Class'!$B$9:$B$21,0)))
)</f>
        <v>0</v>
      </c>
      <c r="J317" s="10">
        <f>IF($D317=0,0,$D317*
IFERROR(INDEX(J$337:J$373,MATCH($F317,$B$337:$B$373,0))/INDEX($D$337:$D$373,MATCH($F317,$B$337:$B$373,0)),
INDEX('Input-Func_Class'!G$9:G$21,MATCH($F317,'Input-Func_Class'!$B$9:$B$21,0)))
)</f>
        <v>0</v>
      </c>
      <c r="K317" s="10">
        <f>IF($D317=0,0,$D317*
IFERROR(INDEX(K$337:K$373,MATCH($F317,$B$337:$B$373,0))/INDEX($D$337:$D$373,MATCH($F317,$B$337:$B$373,0)),
INDEX('Input-Func_Class'!H$9:H$21,MATCH($F317,'Input-Func_Class'!$B$9:$B$21,0)))
)</f>
        <v>0</v>
      </c>
      <c r="L317" s="10">
        <f>IF($D317=0,0,$D317*
IFERROR(INDEX(L$337:L$373,MATCH($F317,$B$337:$B$373,0))/INDEX($D$337:$D$373,MATCH($F317,$B$337:$B$373,0)),
INDEX('Input-Func_Class'!I$9:I$21,MATCH($F317,'Input-Func_Class'!$B$9:$B$21,0)))
)</f>
        <v>0</v>
      </c>
      <c r="M317" s="10">
        <f>IF($D317=0,0,$D317*
IFERROR(INDEX(M$337:M$373,MATCH($F317,$B$337:$B$373,0))/INDEX($D$337:$D$373,MATCH($F317,$B$337:$B$373,0)),
INDEX('Input-Func_Class'!J$9:J$21,MATCH($F317,'Input-Func_Class'!$B$9:$B$21,0)))
)</f>
        <v>0</v>
      </c>
      <c r="N317" s="10">
        <f>IF($D317=0,0,$D317*
IFERROR(INDEX(N$337:N$373,MATCH($F317,$B$337:$B$373,0))/INDEX($D$337:$D$373,MATCH($F317,$B$337:$B$373,0)),
INDEX('Input-Func_Class'!K$9:K$21,MATCH($F317,'Input-Func_Class'!$B$9:$B$21,0)))
)</f>
        <v>0</v>
      </c>
      <c r="O317" s="10">
        <f>IF($D317=0,0,$D317*
IFERROR(INDEX(O$337:O$373,MATCH($F317,$B$337:$B$373,0))/INDEX($D$337:$D$373,MATCH($F317,$B$337:$B$373,0)),
INDEX('Input-Func_Class'!L$9:L$21,MATCH($F317,'Input-Func_Class'!$B$9:$B$21,0)))
)</f>
        <v>0</v>
      </c>
      <c r="P317" s="10">
        <f>IF($D317=0,0,$D317*
IFERROR(INDEX(P$337:P$373,MATCH($F317,$B$337:$B$373,0))/INDEX($D$337:$D$373,MATCH($F317,$B$337:$B$373,0)),
INDEX('Input-Func_Class'!M$9:M$21,MATCH($F317,'Input-Func_Class'!$B$9:$B$21,0)))
)</f>
        <v>0</v>
      </c>
      <c r="Q317" s="10">
        <f>IF($D317=0,0,$D317*
IFERROR(INDEX(Q$337:Q$373,MATCH($F317,$B$337:$B$373,0))/INDEX($D$337:$D$373,MATCH($F317,$B$337:$B$373,0)),
INDEX('Input-Func_Class'!N$9:N$21,MATCH($F317,'Input-Func_Class'!$B$9:$B$21,0)))
)</f>
        <v>0</v>
      </c>
      <c r="R317" s="10">
        <f>IF($D317=0,0,$D317*
IFERROR(INDEX(R$337:R$373,MATCH($F317,$B$337:$B$373,0))/INDEX($D$337:$D$373,MATCH($F317,$B$337:$B$373,0)),
INDEX('Input-Func_Class'!O$9:O$21,MATCH($F317,'Input-Func_Class'!$B$9:$B$21,0)))
)</f>
        <v>0</v>
      </c>
    </row>
    <row r="318" spans="1:18" outlineLevel="1">
      <c r="A318" s="31">
        <f>IF(ISBLANK('Input-Accounts'!A318),"",'Input-Accounts'!A318)</f>
        <v>283</v>
      </c>
      <c r="B318" s="53" t="str">
        <f>IF(ISBLANK('Input-Accounts'!B318),"",'Input-Accounts'!B318)</f>
        <v>STATE INCOME TAXES</v>
      </c>
      <c r="C318" s="31">
        <f>IF(ISBLANK('Input-Accounts'!C318),"",'Input-Accounts'!C318)</f>
        <v>409.2</v>
      </c>
      <c r="D318" s="10">
        <f>'Input-Accounts'!$D318</f>
        <v>149742.9119772194</v>
      </c>
      <c r="E318" s="10">
        <f>IFERROR(IF(D318="",0,IF(D318=0,0,IF(ABS(D318-SUM($G318:$R318))&lt;Check_Limit,0,1))),1)</f>
        <v>0</v>
      </c>
      <c r="F318" s="3" t="str">
        <f>IF(D318=0,"-",IF('Input-Accounts'!$E318&lt;&gt;0,'Input-Accounts'!$E318,'Input-Accounts'!$F318))</f>
        <v>INT_RATEBASE</v>
      </c>
      <c r="G318" s="10">
        <f>IF($D318=0,0,$D318*
IFERROR(INDEX(G$337:G$373,MATCH($F318,$B$337:$B$373,0))/INDEX($D$337:$D$373,MATCH($F318,$B$337:$B$373,0)),
INDEX('Input-Func_Class'!D$9:D$21,MATCH($F318,'Input-Func_Class'!$B$9:$B$21,0)))
)</f>
        <v>106862.0273209256</v>
      </c>
      <c r="H318" s="10">
        <f>IF($D318=0,0,$D318*
IFERROR(INDEX(H$337:H$373,MATCH($F318,$B$337:$B$373,0))/INDEX($D$337:$D$373,MATCH($F318,$B$337:$B$373,0)),
INDEX('Input-Func_Class'!E$9:E$21,MATCH($F318,'Input-Func_Class'!$B$9:$B$21,0)))
)</f>
        <v>42880.884656293718</v>
      </c>
      <c r="I318" s="10">
        <f>IF($D318=0,0,$D318*
IFERROR(INDEX(I$337:I$373,MATCH($F318,$B$337:$B$373,0))/INDEX($D$337:$D$373,MATCH($F318,$B$337:$B$373,0)),
INDEX('Input-Func_Class'!F$9:F$21,MATCH($F318,'Input-Func_Class'!$B$9:$B$21,0)))
)</f>
        <v>0</v>
      </c>
      <c r="J318" s="10">
        <f>IF($D318=0,0,$D318*
IFERROR(INDEX(J$337:J$373,MATCH($F318,$B$337:$B$373,0))/INDEX($D$337:$D$373,MATCH($F318,$B$337:$B$373,0)),
INDEX('Input-Func_Class'!G$9:G$21,MATCH($F318,'Input-Func_Class'!$B$9:$B$21,0)))
)</f>
        <v>0</v>
      </c>
      <c r="K318" s="10">
        <f>IF($D318=0,0,$D318*
IFERROR(INDEX(K$337:K$373,MATCH($F318,$B$337:$B$373,0))/INDEX($D$337:$D$373,MATCH($F318,$B$337:$B$373,0)),
INDEX('Input-Func_Class'!H$9:H$21,MATCH($F318,'Input-Func_Class'!$B$9:$B$21,0)))
)</f>
        <v>0</v>
      </c>
      <c r="L318" s="10">
        <f>IF($D318=0,0,$D318*
IFERROR(INDEX(L$337:L$373,MATCH($F318,$B$337:$B$373,0))/INDEX($D$337:$D$373,MATCH($F318,$B$337:$B$373,0)),
INDEX('Input-Func_Class'!I$9:I$21,MATCH($F318,'Input-Func_Class'!$B$9:$B$21,0)))
)</f>
        <v>0</v>
      </c>
      <c r="M318" s="10">
        <f>IF($D318=0,0,$D318*
IFERROR(INDEX(M$337:M$373,MATCH($F318,$B$337:$B$373,0))/INDEX($D$337:$D$373,MATCH($F318,$B$337:$B$373,0)),
INDEX('Input-Func_Class'!J$9:J$21,MATCH($F318,'Input-Func_Class'!$B$9:$B$21,0)))
)</f>
        <v>0</v>
      </c>
      <c r="N318" s="10">
        <f>IF($D318=0,0,$D318*
IFERROR(INDEX(N$337:N$373,MATCH($F318,$B$337:$B$373,0))/INDEX($D$337:$D$373,MATCH($F318,$B$337:$B$373,0)),
INDEX('Input-Func_Class'!K$9:K$21,MATCH($F318,'Input-Func_Class'!$B$9:$B$21,0)))
)</f>
        <v>0</v>
      </c>
      <c r="O318" s="10">
        <f>IF($D318=0,0,$D318*
IFERROR(INDEX(O$337:O$373,MATCH($F318,$B$337:$B$373,0))/INDEX($D$337:$D$373,MATCH($F318,$B$337:$B$373,0)),
INDEX('Input-Func_Class'!L$9:L$21,MATCH($F318,'Input-Func_Class'!$B$9:$B$21,0)))
)</f>
        <v>0</v>
      </c>
      <c r="P318" s="10">
        <f>IF($D318=0,0,$D318*
IFERROR(INDEX(P$337:P$373,MATCH($F318,$B$337:$B$373,0))/INDEX($D$337:$D$373,MATCH($F318,$B$337:$B$373,0)),
INDEX('Input-Func_Class'!M$9:M$21,MATCH($F318,'Input-Func_Class'!$B$9:$B$21,0)))
)</f>
        <v>0</v>
      </c>
      <c r="Q318" s="10">
        <f>IF($D318=0,0,$D318*
IFERROR(INDEX(Q$337:Q$373,MATCH($F318,$B$337:$B$373,0))/INDEX($D$337:$D$373,MATCH($F318,$B$337:$B$373,0)),
INDEX('Input-Func_Class'!N$9:N$21,MATCH($F318,'Input-Func_Class'!$B$9:$B$21,0)))
)</f>
        <v>0</v>
      </c>
      <c r="R318" s="10">
        <f>IF($D318=0,0,$D318*
IFERROR(INDEX(R$337:R$373,MATCH($F318,$B$337:$B$373,0))/INDEX($D$337:$D$373,MATCH($F318,$B$337:$B$373,0)),
INDEX('Input-Func_Class'!O$9:O$21,MATCH($F318,'Input-Func_Class'!$B$9:$B$21,0)))
)</f>
        <v>0</v>
      </c>
    </row>
    <row r="319" spans="1:18" outlineLevel="1">
      <c r="A319" s="31">
        <f>IF(ISBLANK('Input-Accounts'!A319),"",'Input-Accounts'!A319)</f>
        <v>284</v>
      </c>
      <c r="B319" s="53" t="str">
        <f>IF(ISBLANK('Input-Accounts'!B319),"",'Input-Accounts'!B319)</f>
        <v>DEFERRED INCOME TAX EXPENSE - FEDERAL</v>
      </c>
      <c r="C319" s="31" t="str">
        <f>IF(ISBLANK('Input-Accounts'!C319),"",'Input-Accounts'!C319)</f>
        <v>410-411.1</v>
      </c>
      <c r="D319" s="10">
        <f>'Input-Accounts'!$D319</f>
        <v>1192227.6462260422</v>
      </c>
      <c r="E319" s="10">
        <f>IFERROR(IF(D319="",0,IF(D319=0,0,IF(ABS(D319-SUM($G319:$R319))&lt;Check_Limit,0,1))),1)</f>
        <v>0</v>
      </c>
      <c r="F319" s="3" t="str">
        <f>IF(D319=0,"-",IF('Input-Accounts'!$E319&lt;&gt;0,'Input-Accounts'!$E319,'Input-Accounts'!$F319))</f>
        <v>INT_RATEBASE</v>
      </c>
      <c r="G319" s="10">
        <f>IF($D319=0,0,$D319*
IFERROR(INDEX(G$337:G$373,MATCH($F319,$B$337:$B$373,0))/INDEX($D$337:$D$373,MATCH($F319,$B$337:$B$373,0)),
INDEX('Input-Func_Class'!D$9:D$21,MATCH($F319,'Input-Func_Class'!$B$9:$B$21,0)))
)</f>
        <v>850817.32164492889</v>
      </c>
      <c r="H319" s="10">
        <f>IF($D319=0,0,$D319*
IFERROR(INDEX(H$337:H$373,MATCH($F319,$B$337:$B$373,0))/INDEX($D$337:$D$373,MATCH($F319,$B$337:$B$373,0)),
INDEX('Input-Func_Class'!E$9:E$21,MATCH($F319,'Input-Func_Class'!$B$9:$B$21,0)))
)</f>
        <v>341410.32458111271</v>
      </c>
      <c r="I319" s="10">
        <f>IF($D319=0,0,$D319*
IFERROR(INDEX(I$337:I$373,MATCH($F319,$B$337:$B$373,0))/INDEX($D$337:$D$373,MATCH($F319,$B$337:$B$373,0)),
INDEX('Input-Func_Class'!F$9:F$21,MATCH($F319,'Input-Func_Class'!$B$9:$B$21,0)))
)</f>
        <v>0</v>
      </c>
      <c r="J319" s="10">
        <f>IF($D319=0,0,$D319*
IFERROR(INDEX(J$337:J$373,MATCH($F319,$B$337:$B$373,0))/INDEX($D$337:$D$373,MATCH($F319,$B$337:$B$373,0)),
INDEX('Input-Func_Class'!G$9:G$21,MATCH($F319,'Input-Func_Class'!$B$9:$B$21,0)))
)</f>
        <v>0</v>
      </c>
      <c r="K319" s="10">
        <f>IF($D319=0,0,$D319*
IFERROR(INDEX(K$337:K$373,MATCH($F319,$B$337:$B$373,0))/INDEX($D$337:$D$373,MATCH($F319,$B$337:$B$373,0)),
INDEX('Input-Func_Class'!H$9:H$21,MATCH($F319,'Input-Func_Class'!$B$9:$B$21,0)))
)</f>
        <v>0</v>
      </c>
      <c r="L319" s="10">
        <f>IF($D319=0,0,$D319*
IFERROR(INDEX(L$337:L$373,MATCH($F319,$B$337:$B$373,0))/INDEX($D$337:$D$373,MATCH($F319,$B$337:$B$373,0)),
INDEX('Input-Func_Class'!I$9:I$21,MATCH($F319,'Input-Func_Class'!$B$9:$B$21,0)))
)</f>
        <v>0</v>
      </c>
      <c r="M319" s="10">
        <f>IF($D319=0,0,$D319*
IFERROR(INDEX(M$337:M$373,MATCH($F319,$B$337:$B$373,0))/INDEX($D$337:$D$373,MATCH($F319,$B$337:$B$373,0)),
INDEX('Input-Func_Class'!J$9:J$21,MATCH($F319,'Input-Func_Class'!$B$9:$B$21,0)))
)</f>
        <v>0</v>
      </c>
      <c r="N319" s="10">
        <f>IF($D319=0,0,$D319*
IFERROR(INDEX(N$337:N$373,MATCH($F319,$B$337:$B$373,0))/INDEX($D$337:$D$373,MATCH($F319,$B$337:$B$373,0)),
INDEX('Input-Func_Class'!K$9:K$21,MATCH($F319,'Input-Func_Class'!$B$9:$B$21,0)))
)</f>
        <v>0</v>
      </c>
      <c r="O319" s="10">
        <f>IF($D319=0,0,$D319*
IFERROR(INDEX(O$337:O$373,MATCH($F319,$B$337:$B$373,0))/INDEX($D$337:$D$373,MATCH($F319,$B$337:$B$373,0)),
INDEX('Input-Func_Class'!L$9:L$21,MATCH($F319,'Input-Func_Class'!$B$9:$B$21,0)))
)</f>
        <v>0</v>
      </c>
      <c r="P319" s="10">
        <f>IF($D319=0,0,$D319*
IFERROR(INDEX(P$337:P$373,MATCH($F319,$B$337:$B$373,0))/INDEX($D$337:$D$373,MATCH($F319,$B$337:$B$373,0)),
INDEX('Input-Func_Class'!M$9:M$21,MATCH($F319,'Input-Func_Class'!$B$9:$B$21,0)))
)</f>
        <v>0</v>
      </c>
      <c r="Q319" s="10">
        <f>IF($D319=0,0,$D319*
IFERROR(INDEX(Q$337:Q$373,MATCH($F319,$B$337:$B$373,0))/INDEX($D$337:$D$373,MATCH($F319,$B$337:$B$373,0)),
INDEX('Input-Func_Class'!N$9:N$21,MATCH($F319,'Input-Func_Class'!$B$9:$B$21,0)))
)</f>
        <v>0</v>
      </c>
      <c r="R319" s="10">
        <f>IF($D319=0,0,$D319*
IFERROR(INDEX(R$337:R$373,MATCH($F319,$B$337:$B$373,0))/INDEX($D$337:$D$373,MATCH($F319,$B$337:$B$373,0)),
INDEX('Input-Func_Class'!O$9:O$21,MATCH($F319,'Input-Func_Class'!$B$9:$B$21,0)))
)</f>
        <v>0</v>
      </c>
    </row>
    <row r="320" spans="1:18" outlineLevel="1">
      <c r="A320" s="31">
        <f>IF(ISBLANK('Input-Accounts'!A320),"",'Input-Accounts'!A320)</f>
        <v>285</v>
      </c>
      <c r="B320" s="53" t="str">
        <f>IF(ISBLANK('Input-Accounts'!B320),"",'Input-Accounts'!B320)</f>
        <v>DEFERRED INCOME TAX EXPENSE - FEDERAL</v>
      </c>
      <c r="C320" s="31" t="str">
        <f>IF(ISBLANK('Input-Accounts'!C320),"",'Input-Accounts'!C320)</f>
        <v>410-411.2</v>
      </c>
      <c r="D320" s="10">
        <f>'Input-Accounts'!$D320</f>
        <v>565346.95003640896</v>
      </c>
      <c r="E320" s="10">
        <f>IFERROR(IF(D320="",0,IF(D320=0,0,IF(ABS(D320-SUM($G320:$R320))&lt;Check_Limit,0,1))),1)</f>
        <v>0</v>
      </c>
      <c r="F320" s="3" t="str">
        <f>IF(D320=0,"-",IF('Input-Accounts'!$E320&lt;&gt;0,'Input-Accounts'!$E320,'Input-Accounts'!$F320))</f>
        <v>INT_RATEBASE</v>
      </c>
      <c r="G320" s="10">
        <f>IF($D320=0,0,$D320*
IFERROR(INDEX(G$337:G$373,MATCH($F320,$B$337:$B$373,0))/INDEX($D$337:$D$373,MATCH($F320,$B$337:$B$373,0)),
INDEX('Input-Func_Class'!D$9:D$21,MATCH($F320,'Input-Func_Class'!$B$9:$B$21,0)))
)</f>
        <v>403452.29315283772</v>
      </c>
      <c r="H320" s="10">
        <f>IF($D320=0,0,$D320*
IFERROR(INDEX(H$337:H$373,MATCH($F320,$B$337:$B$373,0))/INDEX($D$337:$D$373,MATCH($F320,$B$337:$B$373,0)),
INDEX('Input-Func_Class'!E$9:E$21,MATCH($F320,'Input-Func_Class'!$B$9:$B$21,0)))
)</f>
        <v>161894.65688357095</v>
      </c>
      <c r="I320" s="10">
        <f>IF($D320=0,0,$D320*
IFERROR(INDEX(I$337:I$373,MATCH($F320,$B$337:$B$373,0))/INDEX($D$337:$D$373,MATCH($F320,$B$337:$B$373,0)),
INDEX('Input-Func_Class'!F$9:F$21,MATCH($F320,'Input-Func_Class'!$B$9:$B$21,0)))
)</f>
        <v>0</v>
      </c>
      <c r="J320" s="10">
        <f>IF($D320=0,0,$D320*
IFERROR(INDEX(J$337:J$373,MATCH($F320,$B$337:$B$373,0))/INDEX($D$337:$D$373,MATCH($F320,$B$337:$B$373,0)),
INDEX('Input-Func_Class'!G$9:G$21,MATCH($F320,'Input-Func_Class'!$B$9:$B$21,0)))
)</f>
        <v>0</v>
      </c>
      <c r="K320" s="10">
        <f>IF($D320=0,0,$D320*
IFERROR(INDEX(K$337:K$373,MATCH($F320,$B$337:$B$373,0))/INDEX($D$337:$D$373,MATCH($F320,$B$337:$B$373,0)),
INDEX('Input-Func_Class'!H$9:H$21,MATCH($F320,'Input-Func_Class'!$B$9:$B$21,0)))
)</f>
        <v>0</v>
      </c>
      <c r="L320" s="10">
        <f>IF($D320=0,0,$D320*
IFERROR(INDEX(L$337:L$373,MATCH($F320,$B$337:$B$373,0))/INDEX($D$337:$D$373,MATCH($F320,$B$337:$B$373,0)),
INDEX('Input-Func_Class'!I$9:I$21,MATCH($F320,'Input-Func_Class'!$B$9:$B$21,0)))
)</f>
        <v>0</v>
      </c>
      <c r="M320" s="10">
        <f>IF($D320=0,0,$D320*
IFERROR(INDEX(M$337:M$373,MATCH($F320,$B$337:$B$373,0))/INDEX($D$337:$D$373,MATCH($F320,$B$337:$B$373,0)),
INDEX('Input-Func_Class'!J$9:J$21,MATCH($F320,'Input-Func_Class'!$B$9:$B$21,0)))
)</f>
        <v>0</v>
      </c>
      <c r="N320" s="10">
        <f>IF($D320=0,0,$D320*
IFERROR(INDEX(N$337:N$373,MATCH($F320,$B$337:$B$373,0))/INDEX($D$337:$D$373,MATCH($F320,$B$337:$B$373,0)),
INDEX('Input-Func_Class'!K$9:K$21,MATCH($F320,'Input-Func_Class'!$B$9:$B$21,0)))
)</f>
        <v>0</v>
      </c>
      <c r="O320" s="10">
        <f>IF($D320=0,0,$D320*
IFERROR(INDEX(O$337:O$373,MATCH($F320,$B$337:$B$373,0))/INDEX($D$337:$D$373,MATCH($F320,$B$337:$B$373,0)),
INDEX('Input-Func_Class'!L$9:L$21,MATCH($F320,'Input-Func_Class'!$B$9:$B$21,0)))
)</f>
        <v>0</v>
      </c>
      <c r="P320" s="10">
        <f>IF($D320=0,0,$D320*
IFERROR(INDEX(P$337:P$373,MATCH($F320,$B$337:$B$373,0))/INDEX($D$337:$D$373,MATCH($F320,$B$337:$B$373,0)),
INDEX('Input-Func_Class'!M$9:M$21,MATCH($F320,'Input-Func_Class'!$B$9:$B$21,0)))
)</f>
        <v>0</v>
      </c>
      <c r="Q320" s="10">
        <f>IF($D320=0,0,$D320*
IFERROR(INDEX(Q$337:Q$373,MATCH($F320,$B$337:$B$373,0))/INDEX($D$337:$D$373,MATCH($F320,$B$337:$B$373,0)),
INDEX('Input-Func_Class'!N$9:N$21,MATCH($F320,'Input-Func_Class'!$B$9:$B$21,0)))
)</f>
        <v>0</v>
      </c>
      <c r="R320" s="10">
        <f>IF($D320=0,0,$D320*
IFERROR(INDEX(R$337:R$373,MATCH($F320,$B$337:$B$373,0))/INDEX($D$337:$D$373,MATCH($F320,$B$337:$B$373,0)),
INDEX('Input-Func_Class'!O$9:O$21,MATCH($F320,'Input-Func_Class'!$B$9:$B$21,0)))
)</f>
        <v>0</v>
      </c>
    </row>
    <row r="321" spans="1:18" outlineLevel="1">
      <c r="A321" s="31">
        <f>IF(ISBLANK('Input-Accounts'!A321),"",'Input-Accounts'!A321)</f>
        <v>286</v>
      </c>
      <c r="B321" t="str">
        <f>IF(ISBLANK('Input-Accounts'!B321),"",'Input-Accounts'!B321)</f>
        <v>Subtotal - Income Taxes</v>
      </c>
      <c r="C321" s="31" t="str">
        <f>IF(ISBLANK('Input-Accounts'!C321),"",'Input-Accounts'!C321)</f>
        <v/>
      </c>
      <c r="D321" s="123">
        <f>SUBTOTAL(9,D317:D320)</f>
        <v>3202354.1576287751</v>
      </c>
      <c r="E321" s="10">
        <f t="shared" si="91"/>
        <v>0</v>
      </c>
      <c r="G321" s="123">
        <f t="shared" ref="G321:R321" si="94">SUBTOTAL(9,G317:G320)</f>
        <v>2285317.2344869771</v>
      </c>
      <c r="H321" s="123">
        <f t="shared" si="94"/>
        <v>917036.92314179649</v>
      </c>
      <c r="I321" s="123">
        <f t="shared" si="94"/>
        <v>0</v>
      </c>
      <c r="J321" s="123">
        <f t="shared" si="94"/>
        <v>0</v>
      </c>
      <c r="K321" s="123">
        <f t="shared" si="94"/>
        <v>0</v>
      </c>
      <c r="L321" s="123">
        <f t="shared" si="94"/>
        <v>0</v>
      </c>
      <c r="M321" s="123">
        <f t="shared" si="94"/>
        <v>0</v>
      </c>
      <c r="N321" s="123">
        <f t="shared" si="94"/>
        <v>0</v>
      </c>
      <c r="O321" s="123">
        <f t="shared" si="94"/>
        <v>0</v>
      </c>
      <c r="P321" s="123">
        <f t="shared" si="94"/>
        <v>0</v>
      </c>
      <c r="Q321" s="123">
        <f t="shared" si="94"/>
        <v>0</v>
      </c>
      <c r="R321" s="123">
        <f t="shared" si="94"/>
        <v>0</v>
      </c>
    </row>
    <row r="322" spans="1:18" outlineLevel="1">
      <c r="A322" s="31" t="str">
        <f>IF(ISBLANK('Input-Accounts'!A322),"",'Input-Accounts'!A322)</f>
        <v/>
      </c>
      <c r="B322" t="str">
        <f>IF(ISBLANK('Input-Accounts'!B322),"",'Input-Accounts'!B322)</f>
        <v/>
      </c>
      <c r="C322" s="31" t="str">
        <f>IF(ISBLANK('Input-Accounts'!C322),"",'Input-Accounts'!C322)</f>
        <v/>
      </c>
      <c r="D322" s="10"/>
      <c r="E322" s="10">
        <f t="shared" si="91"/>
        <v>0</v>
      </c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</row>
    <row r="323" spans="1:18">
      <c r="A323" s="31">
        <f>IF(ISBLANK('Input-Accounts'!A323),"",'Input-Accounts'!A323)</f>
        <v>287</v>
      </c>
      <c r="B323" s="7" t="str">
        <f>IF(ISBLANK('Input-Accounts'!B323),"",'Input-Accounts'!B323)</f>
        <v>Total Taxes</v>
      </c>
      <c r="C323" s="31" t="str">
        <f>IF(ISBLANK('Input-Accounts'!C323),"",'Input-Accounts'!C323)</f>
        <v/>
      </c>
      <c r="D323" s="10">
        <f>SUBTOTAL(9,D311:D321)</f>
        <v>11780145.697195686</v>
      </c>
      <c r="E323" s="10">
        <f t="shared" si="91"/>
        <v>0</v>
      </c>
      <c r="F323" s="3"/>
      <c r="G323" s="10">
        <f t="shared" ref="G323:R323" si="95">SUBTOTAL(9,G311:G321)</f>
        <v>7432507.4876354951</v>
      </c>
      <c r="H323" s="10">
        <f t="shared" si="95"/>
        <v>4159068.7589124907</v>
      </c>
      <c r="I323" s="10">
        <f t="shared" si="95"/>
        <v>188569.45064770067</v>
      </c>
      <c r="J323" s="10">
        <f t="shared" si="95"/>
        <v>0</v>
      </c>
      <c r="K323" s="10">
        <f t="shared" si="95"/>
        <v>0</v>
      </c>
      <c r="L323" s="10">
        <f t="shared" si="95"/>
        <v>0</v>
      </c>
      <c r="M323" s="10">
        <f t="shared" si="95"/>
        <v>0</v>
      </c>
      <c r="N323" s="10">
        <f t="shared" si="95"/>
        <v>0</v>
      </c>
      <c r="O323" s="10">
        <f t="shared" si="95"/>
        <v>0</v>
      </c>
      <c r="P323" s="10">
        <f t="shared" si="95"/>
        <v>0</v>
      </c>
      <c r="Q323" s="10">
        <f t="shared" si="95"/>
        <v>0</v>
      </c>
      <c r="R323" s="10">
        <f t="shared" si="95"/>
        <v>0</v>
      </c>
    </row>
    <row r="324" spans="1:18">
      <c r="A324" s="31" t="str">
        <f>IF(ISBLANK('Input-Accounts'!A324),"",'Input-Accounts'!A324)</f>
        <v/>
      </c>
      <c r="B324" t="str">
        <f>IF(ISBLANK('Input-Accounts'!B324),"",'Input-Accounts'!B324)</f>
        <v/>
      </c>
      <c r="C324" s="31" t="str">
        <f>IF(ISBLANK('Input-Accounts'!C324),"",'Input-Accounts'!C324)</f>
        <v/>
      </c>
      <c r="D324" s="123"/>
      <c r="E324" s="10">
        <f t="shared" si="91"/>
        <v>0</v>
      </c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</row>
    <row r="325" spans="1:18">
      <c r="A325" s="31">
        <f>IF(ISBLANK('Input-Accounts'!A325),"",'Input-Accounts'!A325)</f>
        <v>288</v>
      </c>
      <c r="B325" s="1" t="str">
        <f>IF(ISBLANK('Input-Accounts'!B325),"",'Input-Accounts'!B325)</f>
        <v>REVENUE REQUIREMENT AT EQUAL RATES OF RETURN</v>
      </c>
      <c r="C325" s="31" t="str">
        <f>IF(ISBLANK('Input-Accounts'!C325),"",'Input-Accounts'!C325)</f>
        <v/>
      </c>
      <c r="D325" s="10"/>
      <c r="E325" s="10">
        <f t="shared" si="91"/>
        <v>0</v>
      </c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</row>
    <row r="326" spans="1:18" s="39" customFormat="1">
      <c r="A326" s="80">
        <f>IF(ISBLANK('Input-Accounts'!A326),"",'Input-Accounts'!A326)</f>
        <v>289</v>
      </c>
      <c r="B326" s="68" t="str">
        <f>IF(ISBLANK('Input-Accounts'!B326),"",'Input-Accounts'!B326)</f>
        <v>Test Year Expenses at Current Rates</v>
      </c>
      <c r="C326" s="80" t="str">
        <f>IF(ISBLANK('Input-Accounts'!C326),"",'Input-Accounts'!C326)</f>
        <v/>
      </c>
      <c r="D326" s="84">
        <f>SUBTOTAL(9,D159:D323)</f>
        <v>126543635.60167313</v>
      </c>
      <c r="E326" s="84">
        <f t="shared" si="91"/>
        <v>0</v>
      </c>
      <c r="F326" s="151"/>
      <c r="G326" s="84">
        <f t="shared" ref="G326:R326" si="96">SUBTOTAL(9,G159:G323)</f>
        <v>42072051.961886175</v>
      </c>
      <c r="H326" s="84">
        <f t="shared" si="96"/>
        <v>40277804.485846967</v>
      </c>
      <c r="I326" s="84">
        <f t="shared" si="96"/>
        <v>8780757.4939399939</v>
      </c>
      <c r="J326" s="84">
        <f t="shared" si="96"/>
        <v>35413021.660000004</v>
      </c>
      <c r="K326" s="84">
        <f t="shared" si="96"/>
        <v>0</v>
      </c>
      <c r="L326" s="84">
        <f t="shared" si="96"/>
        <v>0</v>
      </c>
      <c r="M326" s="84">
        <f t="shared" si="96"/>
        <v>0</v>
      </c>
      <c r="N326" s="84">
        <f t="shared" si="96"/>
        <v>0</v>
      </c>
      <c r="O326" s="84">
        <f t="shared" si="96"/>
        <v>0</v>
      </c>
      <c r="P326" s="84">
        <f t="shared" si="96"/>
        <v>0</v>
      </c>
      <c r="Q326" s="84">
        <f t="shared" si="96"/>
        <v>0</v>
      </c>
      <c r="R326" s="84">
        <f t="shared" si="96"/>
        <v>0</v>
      </c>
    </row>
    <row r="327" spans="1:18">
      <c r="A327" s="31">
        <f>IF(ISBLANK('Input-Accounts'!A327),"",'Input-Accounts'!A327)</f>
        <v>290</v>
      </c>
      <c r="B327" s="1" t="str">
        <f>IF(ISBLANK('Input-Accounts'!B327),"",'Input-Accounts'!B327)</f>
        <v>Return on Rate Base</v>
      </c>
      <c r="C327" s="31" t="str">
        <f>IF(ISBLANK('Input-Accounts'!C327),"",'Input-Accounts'!C327)</f>
        <v/>
      </c>
      <c r="D327" s="10">
        <f>'Input-Accounts'!$D327</f>
        <v>41558067.67223198</v>
      </c>
      <c r="E327" s="10">
        <f t="shared" si="91"/>
        <v>0</v>
      </c>
      <c r="F327" s="3" t="str">
        <f>IF(D327=0,"-",IF('Input-Accounts'!$E327&lt;&gt;0,'Input-Accounts'!$E327,'Input-Accounts'!$F327))</f>
        <v>INT_RATEBASE</v>
      </c>
      <c r="G327" s="10">
        <f>IF($D327=0,0,$D327*
IFERROR(INDEX(G$337:G$373,MATCH($F327,$B$337:$B$373,0))/INDEX($D$337:$D$373,MATCH($F327,$B$337:$B$373,0)),
INDEX('Input-Func_Class'!D$9:D$21,MATCH($F327,'Input-Func_Class'!$B$9:$B$21,0)))
)</f>
        <v>29657359.432615694</v>
      </c>
      <c r="H327" s="10">
        <f>IF($D327=0,0,$D327*
IFERROR(INDEX(H$337:H$373,MATCH($F327,$B$337:$B$373,0))/INDEX($D$337:$D$373,MATCH($F327,$B$337:$B$373,0)),
INDEX('Input-Func_Class'!E$9:E$21,MATCH($F327,'Input-Func_Class'!$B$9:$B$21,0)))
)</f>
        <v>11900708.239616267</v>
      </c>
      <c r="I327" s="10">
        <f>IF($D327=0,0,$D327*
IFERROR(INDEX(I$337:I$373,MATCH($F327,$B$337:$B$373,0))/INDEX($D$337:$D$373,MATCH($F327,$B$337:$B$373,0)),
INDEX('Input-Func_Class'!F$9:F$21,MATCH($F327,'Input-Func_Class'!$B$9:$B$21,0)))
)</f>
        <v>0</v>
      </c>
      <c r="J327" s="10">
        <f>IF($D327=0,0,$D327*
IFERROR(INDEX(J$337:J$373,MATCH($F327,$B$337:$B$373,0))/INDEX($D$337:$D$373,MATCH($F327,$B$337:$B$373,0)),
INDEX('Input-Func_Class'!G$9:G$21,MATCH($F327,'Input-Func_Class'!$B$9:$B$21,0)))
)</f>
        <v>0</v>
      </c>
      <c r="K327" s="10">
        <f>IF($D327=0,0,$D327*
IFERROR(INDEX(K$337:K$373,MATCH($F327,$B$337:$B$373,0))/INDEX($D$337:$D$373,MATCH($F327,$B$337:$B$373,0)),
INDEX('Input-Func_Class'!H$9:H$21,MATCH($F327,'Input-Func_Class'!$B$9:$B$21,0)))
)</f>
        <v>0</v>
      </c>
      <c r="L327" s="10">
        <f>IF($D327=0,0,$D327*
IFERROR(INDEX(L$337:L$373,MATCH($F327,$B$337:$B$373,0))/INDEX($D$337:$D$373,MATCH($F327,$B$337:$B$373,0)),
INDEX('Input-Func_Class'!I$9:I$21,MATCH($F327,'Input-Func_Class'!$B$9:$B$21,0)))
)</f>
        <v>0</v>
      </c>
      <c r="M327" s="10">
        <f>IF($D327=0,0,$D327*
IFERROR(INDEX(M$337:M$373,MATCH($F327,$B$337:$B$373,0))/INDEX($D$337:$D$373,MATCH($F327,$B$337:$B$373,0)),
INDEX('Input-Func_Class'!J$9:J$21,MATCH($F327,'Input-Func_Class'!$B$9:$B$21,0)))
)</f>
        <v>0</v>
      </c>
      <c r="N327" s="10">
        <f>IF($D327=0,0,$D327*
IFERROR(INDEX(N$337:N$373,MATCH($F327,$B$337:$B$373,0))/INDEX($D$337:$D$373,MATCH($F327,$B$337:$B$373,0)),
INDEX('Input-Func_Class'!K$9:K$21,MATCH($F327,'Input-Func_Class'!$B$9:$B$21,0)))
)</f>
        <v>0</v>
      </c>
      <c r="O327" s="10">
        <f>IF($D327=0,0,$D327*
IFERROR(INDEX(O$337:O$373,MATCH($F327,$B$337:$B$373,0))/INDEX($D$337:$D$373,MATCH($F327,$B$337:$B$373,0)),
INDEX('Input-Func_Class'!L$9:L$21,MATCH($F327,'Input-Func_Class'!$B$9:$B$21,0)))
)</f>
        <v>0</v>
      </c>
      <c r="P327" s="10">
        <f>IF($D327=0,0,$D327*
IFERROR(INDEX(P$337:P$373,MATCH($F327,$B$337:$B$373,0))/INDEX($D$337:$D$373,MATCH($F327,$B$337:$B$373,0)),
INDEX('Input-Func_Class'!M$9:M$21,MATCH($F327,'Input-Func_Class'!$B$9:$B$21,0)))
)</f>
        <v>0</v>
      </c>
      <c r="Q327" s="10">
        <f>IF($D327=0,0,$D327*
IFERROR(INDEX(Q$337:Q$373,MATCH($F327,$B$337:$B$373,0))/INDEX($D$337:$D$373,MATCH($F327,$B$337:$B$373,0)),
INDEX('Input-Func_Class'!N$9:N$21,MATCH($F327,'Input-Func_Class'!$B$9:$B$21,0)))
)</f>
        <v>0</v>
      </c>
      <c r="R327" s="10">
        <f>IF($D327=0,0,$D327*
IFERROR(INDEX(R$337:R$373,MATCH($F327,$B$337:$B$373,0))/INDEX($D$337:$D$373,MATCH($F327,$B$337:$B$373,0)),
INDEX('Input-Func_Class'!O$9:O$21,MATCH($F327,'Input-Func_Class'!$B$9:$B$21,0)))
)</f>
        <v>0</v>
      </c>
    </row>
    <row r="328" spans="1:18">
      <c r="A328" s="31">
        <f>IF(ISBLANK('Input-Accounts'!A328),"",'Input-Accounts'!A328)</f>
        <v>291</v>
      </c>
      <c r="B328" s="1" t="str">
        <f>IF(ISBLANK('Input-Accounts'!B328),"",'Input-Accounts'!B328)</f>
        <v>Gross Up Items</v>
      </c>
      <c r="C328" s="31" t="str">
        <f>IF(ISBLANK('Input-Accounts'!C328),"",'Input-Accounts'!C328)</f>
        <v/>
      </c>
      <c r="D328" s="10"/>
      <c r="E328" s="10">
        <f t="shared" si="91"/>
        <v>0</v>
      </c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</row>
    <row r="329" spans="1:18">
      <c r="A329" s="31">
        <f>IF(ISBLANK('Input-Accounts'!A329),"",'Input-Accounts'!A329)</f>
        <v>292</v>
      </c>
      <c r="B329" s="6" t="str">
        <f>IF(ISBLANK('Input-Accounts'!B329),"",'Input-Accounts'!B329)</f>
        <v>Gross-up Federal Income Tax</v>
      </c>
      <c r="C329" s="31" t="str">
        <f>IF(ISBLANK('Input-Accounts'!C329),"",'Input-Accounts'!C329)</f>
        <v/>
      </c>
      <c r="D329" s="10">
        <f>'Input-Accounts'!$D329</f>
        <v>4716761.5333954496</v>
      </c>
      <c r="E329" s="10">
        <f t="shared" si="91"/>
        <v>0</v>
      </c>
      <c r="F329" s="3" t="str">
        <f>IF(D329=0,"-",IF('Input-Accounts'!$E329&lt;&gt;0,'Input-Accounts'!$E329,'Input-Accounts'!$F329))</f>
        <v>INT_RATEBASE</v>
      </c>
      <c r="G329" s="10">
        <f>IF($D329=0,0,$D329*
IFERROR(INDEX(G$337:G$373,MATCH($F329,$B$337:$B$373,0))/INDEX($D$337:$D$373,MATCH($F329,$B$337:$B$373,0)),
INDEX('Input-Func_Class'!D$9:D$21,MATCH($F329,'Input-Func_Class'!$B$9:$B$21,0)))
)</f>
        <v>3366053.8131158836</v>
      </c>
      <c r="H329" s="10">
        <f>IF($D329=0,0,$D329*
IFERROR(INDEX(H$337:H$373,MATCH($F329,$B$337:$B$373,0))/INDEX($D$337:$D$373,MATCH($F329,$B$337:$B$373,0)),
INDEX('Input-Func_Class'!E$9:E$21,MATCH($F329,'Input-Func_Class'!$B$9:$B$21,0)))
)</f>
        <v>1350707.7202795635</v>
      </c>
      <c r="I329" s="10">
        <f>IF($D329=0,0,$D329*
IFERROR(INDEX(I$337:I$373,MATCH($F329,$B$337:$B$373,0))/INDEX($D$337:$D$373,MATCH($F329,$B$337:$B$373,0)),
INDEX('Input-Func_Class'!F$9:F$21,MATCH($F329,'Input-Func_Class'!$B$9:$B$21,0)))
)</f>
        <v>0</v>
      </c>
      <c r="J329" s="10">
        <f>IF($D329=0,0,$D329*
IFERROR(INDEX(J$337:J$373,MATCH($F329,$B$337:$B$373,0))/INDEX($D$337:$D$373,MATCH($F329,$B$337:$B$373,0)),
INDEX('Input-Func_Class'!G$9:G$21,MATCH($F329,'Input-Func_Class'!$B$9:$B$21,0)))
)</f>
        <v>0</v>
      </c>
      <c r="K329" s="10">
        <f>IF($D329=0,0,$D329*
IFERROR(INDEX(K$337:K$373,MATCH($F329,$B$337:$B$373,0))/INDEX($D$337:$D$373,MATCH($F329,$B$337:$B$373,0)),
INDEX('Input-Func_Class'!H$9:H$21,MATCH($F329,'Input-Func_Class'!$B$9:$B$21,0)))
)</f>
        <v>0</v>
      </c>
      <c r="L329" s="10">
        <f>IF($D329=0,0,$D329*
IFERROR(INDEX(L$337:L$373,MATCH($F329,$B$337:$B$373,0))/INDEX($D$337:$D$373,MATCH($F329,$B$337:$B$373,0)),
INDEX('Input-Func_Class'!I$9:I$21,MATCH($F329,'Input-Func_Class'!$B$9:$B$21,0)))
)</f>
        <v>0</v>
      </c>
      <c r="M329" s="10">
        <f>IF($D329=0,0,$D329*
IFERROR(INDEX(M$337:M$373,MATCH($F329,$B$337:$B$373,0))/INDEX($D$337:$D$373,MATCH($F329,$B$337:$B$373,0)),
INDEX('Input-Func_Class'!J$9:J$21,MATCH($F329,'Input-Func_Class'!$B$9:$B$21,0)))
)</f>
        <v>0</v>
      </c>
      <c r="N329" s="10">
        <f>IF($D329=0,0,$D329*
IFERROR(INDEX(N$337:N$373,MATCH($F329,$B$337:$B$373,0))/INDEX($D$337:$D$373,MATCH($F329,$B$337:$B$373,0)),
INDEX('Input-Func_Class'!K$9:K$21,MATCH($F329,'Input-Func_Class'!$B$9:$B$21,0)))
)</f>
        <v>0</v>
      </c>
      <c r="O329" s="10">
        <f>IF($D329=0,0,$D329*
IFERROR(INDEX(O$337:O$373,MATCH($F329,$B$337:$B$373,0))/INDEX($D$337:$D$373,MATCH($F329,$B$337:$B$373,0)),
INDEX('Input-Func_Class'!L$9:L$21,MATCH($F329,'Input-Func_Class'!$B$9:$B$21,0)))
)</f>
        <v>0</v>
      </c>
      <c r="P329" s="10">
        <f>IF($D329=0,0,$D329*
IFERROR(INDEX(P$337:P$373,MATCH($F329,$B$337:$B$373,0))/INDEX($D$337:$D$373,MATCH($F329,$B$337:$B$373,0)),
INDEX('Input-Func_Class'!M$9:M$21,MATCH($F329,'Input-Func_Class'!$B$9:$B$21,0)))
)</f>
        <v>0</v>
      </c>
      <c r="Q329" s="10">
        <f>IF($D329=0,0,$D329*
IFERROR(INDEX(Q$337:Q$373,MATCH($F329,$B$337:$B$373,0))/INDEX($D$337:$D$373,MATCH($F329,$B$337:$B$373,0)),
INDEX('Input-Func_Class'!N$9:N$21,MATCH($F329,'Input-Func_Class'!$B$9:$B$21,0)))
)</f>
        <v>0</v>
      </c>
      <c r="R329" s="10">
        <f>IF($D329=0,0,$D329*
IFERROR(INDEX(R$337:R$373,MATCH($F329,$B$337:$B$373,0))/INDEX($D$337:$D$373,MATCH($F329,$B$337:$B$373,0)),
INDEX('Input-Func_Class'!O$9:O$21,MATCH($F329,'Input-Func_Class'!$B$9:$B$21,0)))
)</f>
        <v>0</v>
      </c>
    </row>
    <row r="330" spans="1:18">
      <c r="A330" s="31">
        <f>IF(ISBLANK('Input-Accounts'!A330),"",'Input-Accounts'!A330)</f>
        <v>293</v>
      </c>
      <c r="B330" s="6" t="str">
        <f>IF(ISBLANK('Input-Accounts'!B330),"",'Input-Accounts'!B330)</f>
        <v>Gross-up State Utility Tax</v>
      </c>
      <c r="C330" s="31" t="str">
        <f>IF(ISBLANK('Input-Accounts'!C330),"",'Input-Accounts'!C330)</f>
        <v/>
      </c>
      <c r="D330" s="10">
        <f>'Input-Accounts'!$D330</f>
        <v>1182146.5381490425</v>
      </c>
      <c r="E330" s="10">
        <f t="shared" si="91"/>
        <v>0</v>
      </c>
      <c r="F330" s="3" t="str">
        <f>IF(D330=0,"-",IF('Input-Accounts'!$E330&lt;&gt;0,'Input-Accounts'!$E330,'Input-Accounts'!$F330))</f>
        <v>INT_RATEBASE</v>
      </c>
      <c r="G330" s="10">
        <f>IF($D330=0,0,$D330*
IFERROR(INDEX(G$337:G$373,MATCH($F330,$B$337:$B$373,0))/INDEX($D$337:$D$373,MATCH($F330,$B$337:$B$373,0)),
INDEX('Input-Func_Class'!D$9:D$21,MATCH($F330,'Input-Func_Class'!$B$9:$B$21,0)))
)</f>
        <v>843623.07363328722</v>
      </c>
      <c r="H330" s="10">
        <f>IF($D330=0,0,$D330*
IFERROR(INDEX(H$337:H$373,MATCH($F330,$B$337:$B$373,0))/INDEX($D$337:$D$373,MATCH($F330,$B$337:$B$373,0)),
INDEX('Input-Func_Class'!E$9:E$21,MATCH($F330,'Input-Func_Class'!$B$9:$B$21,0)))
)</f>
        <v>338523.46451575472</v>
      </c>
      <c r="I330" s="10">
        <f>IF($D330=0,0,$D330*
IFERROR(INDEX(I$337:I$373,MATCH($F330,$B$337:$B$373,0))/INDEX($D$337:$D$373,MATCH($F330,$B$337:$B$373,0)),
INDEX('Input-Func_Class'!F$9:F$21,MATCH($F330,'Input-Func_Class'!$B$9:$B$21,0)))
)</f>
        <v>0</v>
      </c>
      <c r="J330" s="10">
        <f>IF($D330=0,0,$D330*
IFERROR(INDEX(J$337:J$373,MATCH($F330,$B$337:$B$373,0))/INDEX($D$337:$D$373,MATCH($F330,$B$337:$B$373,0)),
INDEX('Input-Func_Class'!G$9:G$21,MATCH($F330,'Input-Func_Class'!$B$9:$B$21,0)))
)</f>
        <v>0</v>
      </c>
      <c r="K330" s="10">
        <f>IF($D330=0,0,$D330*
IFERROR(INDEX(K$337:K$373,MATCH($F330,$B$337:$B$373,0))/INDEX($D$337:$D$373,MATCH($F330,$B$337:$B$373,0)),
INDEX('Input-Func_Class'!H$9:H$21,MATCH($F330,'Input-Func_Class'!$B$9:$B$21,0)))
)</f>
        <v>0</v>
      </c>
      <c r="L330" s="10">
        <f>IF($D330=0,0,$D330*
IFERROR(INDEX(L$337:L$373,MATCH($F330,$B$337:$B$373,0))/INDEX($D$337:$D$373,MATCH($F330,$B$337:$B$373,0)),
INDEX('Input-Func_Class'!I$9:I$21,MATCH($F330,'Input-Func_Class'!$B$9:$B$21,0)))
)</f>
        <v>0</v>
      </c>
      <c r="M330" s="10">
        <f>IF($D330=0,0,$D330*
IFERROR(INDEX(M$337:M$373,MATCH($F330,$B$337:$B$373,0))/INDEX($D$337:$D$373,MATCH($F330,$B$337:$B$373,0)),
INDEX('Input-Func_Class'!J$9:J$21,MATCH($F330,'Input-Func_Class'!$B$9:$B$21,0)))
)</f>
        <v>0</v>
      </c>
      <c r="N330" s="10">
        <f>IF($D330=0,0,$D330*
IFERROR(INDEX(N$337:N$373,MATCH($F330,$B$337:$B$373,0))/INDEX($D$337:$D$373,MATCH($F330,$B$337:$B$373,0)),
INDEX('Input-Func_Class'!K$9:K$21,MATCH($F330,'Input-Func_Class'!$B$9:$B$21,0)))
)</f>
        <v>0</v>
      </c>
      <c r="O330" s="10">
        <f>IF($D330=0,0,$D330*
IFERROR(INDEX(O$337:O$373,MATCH($F330,$B$337:$B$373,0))/INDEX($D$337:$D$373,MATCH($F330,$B$337:$B$373,0)),
INDEX('Input-Func_Class'!L$9:L$21,MATCH($F330,'Input-Func_Class'!$B$9:$B$21,0)))
)</f>
        <v>0</v>
      </c>
      <c r="P330" s="10">
        <f>IF($D330=0,0,$D330*
IFERROR(INDEX(P$337:P$373,MATCH($F330,$B$337:$B$373,0))/INDEX($D$337:$D$373,MATCH($F330,$B$337:$B$373,0)),
INDEX('Input-Func_Class'!M$9:M$21,MATCH($F330,'Input-Func_Class'!$B$9:$B$21,0)))
)</f>
        <v>0</v>
      </c>
      <c r="Q330" s="10">
        <f>IF($D330=0,0,$D330*
IFERROR(INDEX(Q$337:Q$373,MATCH($F330,$B$337:$B$373,0))/INDEX($D$337:$D$373,MATCH($F330,$B$337:$B$373,0)),
INDEX('Input-Func_Class'!N$9:N$21,MATCH($F330,'Input-Func_Class'!$B$9:$B$21,0)))
)</f>
        <v>0</v>
      </c>
      <c r="R330" s="10">
        <f>IF($D330=0,0,$D330*
IFERROR(INDEX(R$337:R$373,MATCH($F330,$B$337:$B$373,0))/INDEX($D$337:$D$373,MATCH($F330,$B$337:$B$373,0)),
INDEX('Input-Func_Class'!O$9:O$21,MATCH($F330,'Input-Func_Class'!$B$9:$B$21,0)))
)</f>
        <v>0</v>
      </c>
    </row>
    <row r="331" spans="1:18">
      <c r="A331" s="31">
        <f>IF(ISBLANK('Input-Accounts'!A331),"",'Input-Accounts'!A331)</f>
        <v>294</v>
      </c>
      <c r="B331" s="6" t="str">
        <f>IF(ISBLANK('Input-Accounts'!B331),"",'Input-Accounts'!B331)</f>
        <v>Gross-up Bad Debts</v>
      </c>
      <c r="C331" s="31" t="str">
        <f>IF(ISBLANK('Input-Accounts'!C331),"",'Input-Accounts'!C331)</f>
        <v/>
      </c>
      <c r="D331" s="10">
        <f>'Input-Accounts'!$D331</f>
        <v>99133.491253834465</v>
      </c>
      <c r="E331" s="10">
        <f>IFERROR(IF(D331="",0,IF(D331=0,0,IF(ABS(D331-SUM($G331:$R331))&lt;Check_Limit,0,1))),1)</f>
        <v>0</v>
      </c>
      <c r="F331" s="3" t="str">
        <f>IF(D331=0,"-",IF('Input-Accounts'!$E331&lt;&gt;0,'Input-Accounts'!$E331,'Input-Accounts'!$F331))</f>
        <v>CUST ACCTS</v>
      </c>
      <c r="G331" s="10">
        <f>IF($D331=0,0,$D331*
IFERROR(INDEX(G$337:G$373,MATCH($F331,$B$337:$B$373,0))/INDEX($D$337:$D$373,MATCH($F331,$B$337:$B$373,0)),
INDEX('Input-Func_Class'!D$9:D$21,MATCH($F331,'Input-Func_Class'!$B$9:$B$21,0)))
)</f>
        <v>0</v>
      </c>
      <c r="H331" s="10">
        <f>IF($D331=0,0,$D331*
IFERROR(INDEX(H$337:H$373,MATCH($F331,$B$337:$B$373,0))/INDEX($D$337:$D$373,MATCH($F331,$B$337:$B$373,0)),
INDEX('Input-Func_Class'!E$9:E$21,MATCH($F331,'Input-Func_Class'!$B$9:$B$21,0)))
)</f>
        <v>0</v>
      </c>
      <c r="I331" s="10">
        <f>IF($D331=0,0,$D331*
IFERROR(INDEX(I$337:I$373,MATCH($F331,$B$337:$B$373,0))/INDEX($D$337:$D$373,MATCH($F331,$B$337:$B$373,0)),
INDEX('Input-Func_Class'!F$9:F$21,MATCH($F331,'Input-Func_Class'!$B$9:$B$21,0)))
)</f>
        <v>99133.491253834465</v>
      </c>
      <c r="J331" s="10">
        <f>IF($D331=0,0,$D331*
IFERROR(INDEX(J$337:J$373,MATCH($F331,$B$337:$B$373,0))/INDEX($D$337:$D$373,MATCH($F331,$B$337:$B$373,0)),
INDEX('Input-Func_Class'!G$9:G$21,MATCH($F331,'Input-Func_Class'!$B$9:$B$21,0)))
)</f>
        <v>0</v>
      </c>
      <c r="K331" s="10">
        <f>IF($D331=0,0,$D331*
IFERROR(INDEX(K$337:K$373,MATCH($F331,$B$337:$B$373,0))/INDEX($D$337:$D$373,MATCH($F331,$B$337:$B$373,0)),
INDEX('Input-Func_Class'!H$9:H$21,MATCH($F331,'Input-Func_Class'!$B$9:$B$21,0)))
)</f>
        <v>0</v>
      </c>
      <c r="L331" s="10">
        <f>IF($D331=0,0,$D331*
IFERROR(INDEX(L$337:L$373,MATCH($F331,$B$337:$B$373,0))/INDEX($D$337:$D$373,MATCH($F331,$B$337:$B$373,0)),
INDEX('Input-Func_Class'!I$9:I$21,MATCH($F331,'Input-Func_Class'!$B$9:$B$21,0)))
)</f>
        <v>0</v>
      </c>
      <c r="M331" s="10">
        <f>IF($D331=0,0,$D331*
IFERROR(INDEX(M$337:M$373,MATCH($F331,$B$337:$B$373,0))/INDEX($D$337:$D$373,MATCH($F331,$B$337:$B$373,0)),
INDEX('Input-Func_Class'!J$9:J$21,MATCH($F331,'Input-Func_Class'!$B$9:$B$21,0)))
)</f>
        <v>0</v>
      </c>
      <c r="N331" s="10">
        <f>IF($D331=0,0,$D331*
IFERROR(INDEX(N$337:N$373,MATCH($F331,$B$337:$B$373,0))/INDEX($D$337:$D$373,MATCH($F331,$B$337:$B$373,0)),
INDEX('Input-Func_Class'!K$9:K$21,MATCH($F331,'Input-Func_Class'!$B$9:$B$21,0)))
)</f>
        <v>0</v>
      </c>
      <c r="O331" s="10">
        <f>IF($D331=0,0,$D331*
IFERROR(INDEX(O$337:O$373,MATCH($F331,$B$337:$B$373,0))/INDEX($D$337:$D$373,MATCH($F331,$B$337:$B$373,0)),
INDEX('Input-Func_Class'!L$9:L$21,MATCH($F331,'Input-Func_Class'!$B$9:$B$21,0)))
)</f>
        <v>0</v>
      </c>
      <c r="P331" s="10">
        <f>IF($D331=0,0,$D331*
IFERROR(INDEX(P$337:P$373,MATCH($F331,$B$337:$B$373,0))/INDEX($D$337:$D$373,MATCH($F331,$B$337:$B$373,0)),
INDEX('Input-Func_Class'!M$9:M$21,MATCH($F331,'Input-Func_Class'!$B$9:$B$21,0)))
)</f>
        <v>0</v>
      </c>
      <c r="Q331" s="10">
        <f>IF($D331=0,0,$D331*
IFERROR(INDEX(Q$337:Q$373,MATCH($F331,$B$337:$B$373,0))/INDEX($D$337:$D$373,MATCH($F331,$B$337:$B$373,0)),
INDEX('Input-Func_Class'!N$9:N$21,MATCH($F331,'Input-Func_Class'!$B$9:$B$21,0)))
)</f>
        <v>0</v>
      </c>
      <c r="R331" s="10">
        <f>IF($D331=0,0,$D331*
IFERROR(INDEX(R$337:R$373,MATCH($F331,$B$337:$B$373,0))/INDEX($D$337:$D$373,MATCH($F331,$B$337:$B$373,0)),
INDEX('Input-Func_Class'!O$9:O$21,MATCH($F331,'Input-Func_Class'!$B$9:$B$21,0)))
)</f>
        <v>0</v>
      </c>
    </row>
    <row r="332" spans="1:18">
      <c r="A332" s="31">
        <f>IF(ISBLANK('Input-Accounts'!A332),"",'Input-Accounts'!A332)</f>
        <v>295</v>
      </c>
      <c r="B332" s="6" t="str">
        <f>IF(ISBLANK('Input-Accounts'!B332),"",'Input-Accounts'!B332)</f>
        <v>Gross-up Annual Filing Fee</v>
      </c>
      <c r="C332" s="31" t="str">
        <f>IF(ISBLANK('Input-Accounts'!C332),"",'Input-Accounts'!C332)</f>
        <v/>
      </c>
      <c r="D332" s="10">
        <f>'Input-Accounts'!$D332</f>
        <v>30952.471369902269</v>
      </c>
      <c r="E332" s="10">
        <f t="shared" si="91"/>
        <v>0</v>
      </c>
      <c r="F332" s="3" t="str">
        <f>IF(D332=0,"-",IF('Input-Accounts'!$E332&lt;&gt;0,'Input-Accounts'!$E332,'Input-Accounts'!$F332))</f>
        <v>INT_RATEBASE</v>
      </c>
      <c r="G332" s="10">
        <f>IF($D332=0,0,$D332*
IFERROR(INDEX(G$337:G$373,MATCH($F332,$B$337:$B$373,0))/INDEX($D$337:$D$373,MATCH($F332,$B$337:$B$373,0)),
INDEX('Input-Func_Class'!D$9:D$21,MATCH($F332,'Input-Func_Class'!$B$9:$B$21,0)))
)</f>
        <v>22088.817410495267</v>
      </c>
      <c r="H332" s="10">
        <f>IF($D332=0,0,$D332*
IFERROR(INDEX(H$337:H$373,MATCH($F332,$B$337:$B$373,0))/INDEX($D$337:$D$373,MATCH($F332,$B$337:$B$373,0)),
INDEX('Input-Func_Class'!E$9:E$21,MATCH($F332,'Input-Func_Class'!$B$9:$B$21,0)))
)</f>
        <v>8863.6539594069873</v>
      </c>
      <c r="I332" s="10">
        <f>IF($D332=0,0,$D332*
IFERROR(INDEX(I$337:I$373,MATCH($F332,$B$337:$B$373,0))/INDEX($D$337:$D$373,MATCH($F332,$B$337:$B$373,0)),
INDEX('Input-Func_Class'!F$9:F$21,MATCH($F332,'Input-Func_Class'!$B$9:$B$21,0)))
)</f>
        <v>0</v>
      </c>
      <c r="J332" s="10">
        <f>IF($D332=0,0,$D332*
IFERROR(INDEX(J$337:J$373,MATCH($F332,$B$337:$B$373,0))/INDEX($D$337:$D$373,MATCH($F332,$B$337:$B$373,0)),
INDEX('Input-Func_Class'!G$9:G$21,MATCH($F332,'Input-Func_Class'!$B$9:$B$21,0)))
)</f>
        <v>0</v>
      </c>
      <c r="K332" s="10">
        <f>IF($D332=0,0,$D332*
IFERROR(INDEX(K$337:K$373,MATCH($F332,$B$337:$B$373,0))/INDEX($D$337:$D$373,MATCH($F332,$B$337:$B$373,0)),
INDEX('Input-Func_Class'!H$9:H$21,MATCH($F332,'Input-Func_Class'!$B$9:$B$21,0)))
)</f>
        <v>0</v>
      </c>
      <c r="L332" s="10">
        <f>IF($D332=0,0,$D332*
IFERROR(INDEX(L$337:L$373,MATCH($F332,$B$337:$B$373,0))/INDEX($D$337:$D$373,MATCH($F332,$B$337:$B$373,0)),
INDEX('Input-Func_Class'!I$9:I$21,MATCH($F332,'Input-Func_Class'!$B$9:$B$21,0)))
)</f>
        <v>0</v>
      </c>
      <c r="M332" s="10">
        <f>IF($D332=0,0,$D332*
IFERROR(INDEX(M$337:M$373,MATCH($F332,$B$337:$B$373,0))/INDEX($D$337:$D$373,MATCH($F332,$B$337:$B$373,0)),
INDEX('Input-Func_Class'!J$9:J$21,MATCH($F332,'Input-Func_Class'!$B$9:$B$21,0)))
)</f>
        <v>0</v>
      </c>
      <c r="N332" s="10">
        <f>IF($D332=0,0,$D332*
IFERROR(INDEX(N$337:N$373,MATCH($F332,$B$337:$B$373,0))/INDEX($D$337:$D$373,MATCH($F332,$B$337:$B$373,0)),
INDEX('Input-Func_Class'!K$9:K$21,MATCH($F332,'Input-Func_Class'!$B$9:$B$21,0)))
)</f>
        <v>0</v>
      </c>
      <c r="O332" s="10">
        <f>IF($D332=0,0,$D332*
IFERROR(INDEX(O$337:O$373,MATCH($F332,$B$337:$B$373,0))/INDEX($D$337:$D$373,MATCH($F332,$B$337:$B$373,0)),
INDEX('Input-Func_Class'!L$9:L$21,MATCH($F332,'Input-Func_Class'!$B$9:$B$21,0)))
)</f>
        <v>0</v>
      </c>
      <c r="P332" s="10">
        <f>IF($D332=0,0,$D332*
IFERROR(INDEX(P$337:P$373,MATCH($F332,$B$337:$B$373,0))/INDEX($D$337:$D$373,MATCH($F332,$B$337:$B$373,0)),
INDEX('Input-Func_Class'!M$9:M$21,MATCH($F332,'Input-Func_Class'!$B$9:$B$21,0)))
)</f>
        <v>0</v>
      </c>
      <c r="Q332" s="10">
        <f>IF($D332=0,0,$D332*
IFERROR(INDEX(Q$337:Q$373,MATCH($F332,$B$337:$B$373,0))/INDEX($D$337:$D$373,MATCH($F332,$B$337:$B$373,0)),
INDEX('Input-Func_Class'!N$9:N$21,MATCH($F332,'Input-Func_Class'!$B$9:$B$21,0)))
)</f>
        <v>0</v>
      </c>
      <c r="R332" s="10">
        <f>IF($D332=0,0,$D332*
IFERROR(INDEX(R$337:R$373,MATCH($F332,$B$337:$B$373,0))/INDEX($D$337:$D$373,MATCH($F332,$B$337:$B$373,0)),
INDEX('Input-Func_Class'!O$9:O$21,MATCH($F332,'Input-Func_Class'!$B$9:$B$21,0)))
)</f>
        <v>0</v>
      </c>
    </row>
    <row r="333" spans="1:18" ht="15" thickBot="1">
      <c r="A333" s="31">
        <f>IF(ISBLANK('Input-Accounts'!A333),"",'Input-Accounts'!A333)</f>
        <v>296</v>
      </c>
      <c r="B333" s="1" t="str">
        <f>IF(ISBLANK('Input-Accounts'!B333),"",'Input-Accounts'!B333)</f>
        <v>TOTAL REVENUE REQUIREMENT AT EQUAL RATES OF RETURN</v>
      </c>
      <c r="C333" s="31" t="str">
        <f>IF(ISBLANK('Input-Accounts'!C333),"",'Input-Accounts'!C333)</f>
        <v/>
      </c>
      <c r="D333" s="124">
        <f>SUM(D326:D332)</f>
        <v>174130697.30807328</v>
      </c>
      <c r="E333" s="10">
        <f t="shared" si="91"/>
        <v>0</v>
      </c>
      <c r="G333" s="124">
        <f>SUM(G326:G332)</f>
        <v>75961177.098661527</v>
      </c>
      <c r="H333" s="124">
        <f t="shared" ref="H333:R333" si="97">SUM(H326:H332)</f>
        <v>53876607.564217962</v>
      </c>
      <c r="I333" s="124">
        <f t="shared" si="97"/>
        <v>8879890.9851938281</v>
      </c>
      <c r="J333" s="124">
        <f t="shared" si="97"/>
        <v>35413021.660000004</v>
      </c>
      <c r="K333" s="124">
        <f t="shared" si="97"/>
        <v>0</v>
      </c>
      <c r="L333" s="124">
        <f t="shared" si="97"/>
        <v>0</v>
      </c>
      <c r="M333" s="124">
        <f t="shared" si="97"/>
        <v>0</v>
      </c>
      <c r="N333" s="124">
        <f t="shared" si="97"/>
        <v>0</v>
      </c>
      <c r="O333" s="124">
        <f t="shared" si="97"/>
        <v>0</v>
      </c>
      <c r="P333" s="124">
        <f t="shared" si="97"/>
        <v>0</v>
      </c>
      <c r="Q333" s="124">
        <f t="shared" si="97"/>
        <v>0</v>
      </c>
      <c r="R333" s="124">
        <f t="shared" si="97"/>
        <v>0</v>
      </c>
    </row>
    <row r="334" spans="1:18" ht="15" thickTop="1">
      <c r="A334" s="31" t="str">
        <f>IF(ISBLANK('Input-Accounts'!A334),"",'Input-Accounts'!A334)</f>
        <v/>
      </c>
      <c r="B334" t="str">
        <f>IF(ISBLANK('Input-Accounts'!B334),"",'Input-Accounts'!B334)</f>
        <v/>
      </c>
      <c r="C334" s="31" t="str">
        <f>IF(ISBLANK('Input-Accounts'!C334),"",'Input-Accounts'!C334)</f>
        <v/>
      </c>
      <c r="D334" s="10"/>
      <c r="E334" s="10">
        <f t="shared" si="91"/>
        <v>0</v>
      </c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</row>
    <row r="335" spans="1:18">
      <c r="A335" s="31" t="str">
        <f>IF(ISBLANK('Input-Accounts'!A335),"",'Input-Accounts'!A335)</f>
        <v/>
      </c>
      <c r="B335" s="7" t="str">
        <f>IF(ISBLANK('Input-Accounts'!B335),"",'Input-Accounts'!B335)</f>
        <v/>
      </c>
      <c r="C335" s="31" t="str">
        <f>IF(ISBLANK('Input-Accounts'!C335),"",'Input-Accounts'!C335)</f>
        <v/>
      </c>
    </row>
    <row r="336" spans="1:18">
      <c r="A336" s="31">
        <f>IF(ISBLANK('Input-Accounts'!A336),"",'Input-Accounts'!A336)</f>
        <v>297</v>
      </c>
      <c r="B336" s="7" t="str">
        <f>IF(ISBLANK('Input-Accounts'!B336),"",'Input-Accounts'!B336)</f>
        <v>INTERNAL ALLOCATION FACTORS</v>
      </c>
      <c r="C336" s="31" t="str">
        <f>IF(ISBLANK('Input-Accounts'!C336),"",'Input-Accounts'!C336)</f>
        <v/>
      </c>
      <c r="D336" s="10"/>
      <c r="E336" s="10">
        <f t="shared" ref="E336:E373" si="98">IFERROR(IF(D336="",0,IF(D336=0,0,IF(ABS(D336-SUM($G336:$R336))&lt;Check_Limit,0,1))),1)</f>
        <v>0</v>
      </c>
    </row>
    <row r="337" spans="1:18" outlineLevel="1">
      <c r="A337" s="31" t="str">
        <f>IF(ISBLANK('Input-Accounts'!A337),"",'Input-Accounts'!A337)</f>
        <v/>
      </c>
      <c r="B337" t="str">
        <f>IF(ISBLANK('Input-Accounts'!B337),"",'Input-Accounts'!B337)</f>
        <v/>
      </c>
      <c r="C337" s="31" t="str">
        <f>IF(ISBLANK('Input-Accounts'!C337),"",'Input-Accounts'!C337)</f>
        <v/>
      </c>
      <c r="D337" s="127"/>
      <c r="E337" s="10">
        <f t="shared" si="98"/>
        <v>0</v>
      </c>
      <c r="G337" s="127"/>
      <c r="H337" s="127"/>
      <c r="I337" s="127"/>
      <c r="J337" s="127"/>
      <c r="K337" s="127"/>
      <c r="L337" s="127"/>
      <c r="M337" s="127"/>
      <c r="N337" s="127"/>
      <c r="O337" s="127"/>
      <c r="P337" s="127"/>
      <c r="Q337" s="127"/>
      <c r="R337" s="127"/>
    </row>
    <row r="338" spans="1:18" outlineLevel="1">
      <c r="A338" s="31">
        <f>IF(ISBLANK('Input-Accounts'!A338),"",'Input-Accounts'!A338)</f>
        <v>298</v>
      </c>
      <c r="B338" t="str">
        <f>IF(ISBLANK('Input-Accounts'!B338),"",'Input-Accounts'!B338)</f>
        <v>INT_MAINS_PLANT</v>
      </c>
      <c r="C338" s="31" t="str">
        <f>IF(ISBLANK('Input-Accounts'!C338),"",'Input-Accounts'!C338)</f>
        <v/>
      </c>
      <c r="D338" s="47">
        <f>SUM(D$32:D$33)</f>
        <v>423416151.57083267</v>
      </c>
      <c r="E338" s="10">
        <f t="shared" si="98"/>
        <v>0</v>
      </c>
      <c r="G338" s="47">
        <f>SUM(G$32:G$33)</f>
        <v>423416151.57083267</v>
      </c>
      <c r="H338" s="47">
        <f>SUM(H$32:H$33)</f>
        <v>0</v>
      </c>
      <c r="I338" s="47">
        <f>SUM(I$32:I$33)</f>
        <v>0</v>
      </c>
      <c r="J338" s="47">
        <f>SUM(J$32:J$33)</f>
        <v>0</v>
      </c>
      <c r="K338" s="47">
        <f>SUM(K$32:K$33)</f>
        <v>0</v>
      </c>
      <c r="L338" s="32"/>
      <c r="M338" s="32"/>
      <c r="N338" s="32"/>
      <c r="O338" s="32"/>
      <c r="P338" s="32"/>
      <c r="Q338" s="32"/>
      <c r="R338" s="32"/>
    </row>
    <row r="339" spans="1:18" outlineLevel="1">
      <c r="A339" s="31">
        <f>IF(ISBLANK('Input-Accounts'!A339),"",'Input-Accounts'!A339)</f>
        <v>299</v>
      </c>
      <c r="B339" t="str">
        <f>IF(ISBLANK('Input-Accounts'!B339),"",'Input-Accounts'!B339)</f>
        <v>INT_MAINS_SERVICES</v>
      </c>
      <c r="C339" s="31" t="str">
        <f>IF(ISBLANK('Input-Accounts'!C339),"",'Input-Accounts'!C339)</f>
        <v/>
      </c>
      <c r="D339" s="47">
        <f>SUM(D$32:D$33,D$39:D$39)</f>
        <v>630406885.24453795</v>
      </c>
      <c r="E339" s="10">
        <f>IFERROR(IF(D339="",0,IF(D339=0,0,IF(ABS(D339-SUM($G339:$R339))&lt;Check_Limit,0,1))),1)</f>
        <v>0</v>
      </c>
      <c r="G339" s="47">
        <f>SUM(G$32:G$33,G$39:G$39)</f>
        <v>423416151.57083267</v>
      </c>
      <c r="H339" s="47">
        <f>SUM(H$32:H$33,H$39:H$39)</f>
        <v>206990733.67370528</v>
      </c>
      <c r="I339" s="47">
        <f>SUM(I$32:I$33,I$39:I$39)</f>
        <v>0</v>
      </c>
      <c r="J339" s="47">
        <f>SUM(J$32:J$33,J$39:J$39)</f>
        <v>0</v>
      </c>
      <c r="K339" s="47">
        <f>SUM(K$32:K$33,K$39:K$39)</f>
        <v>0</v>
      </c>
      <c r="L339" s="32"/>
      <c r="M339" s="32"/>
      <c r="N339" s="32"/>
      <c r="O339" s="32"/>
      <c r="P339" s="32"/>
      <c r="Q339" s="32"/>
      <c r="R339" s="32"/>
    </row>
    <row r="340" spans="1:18" outlineLevel="1">
      <c r="A340" s="31">
        <f>IF(ISBLANK('Input-Accounts'!A340),"",'Input-Accounts'!A340)</f>
        <v>300</v>
      </c>
      <c r="B340" t="str">
        <f>IF(ISBLANK('Input-Accounts'!B340),"",'Input-Accounts'!B340)</f>
        <v>INT_DISTPT_SUBTOTAL</v>
      </c>
      <c r="C340" s="31" t="str">
        <f>IF(ISBLANK('Input-Accounts'!C340),"",'Input-Accounts'!C340)</f>
        <v/>
      </c>
      <c r="D340" s="47">
        <f>SUM(D$20:D$28,D$31:D$46)</f>
        <v>729257235.35653484</v>
      </c>
      <c r="E340" s="10">
        <f t="shared" si="98"/>
        <v>0</v>
      </c>
      <c r="G340" s="47">
        <f>SUM(G$20:G$28,G$31:G$46)</f>
        <v>464509815.23394078</v>
      </c>
      <c r="H340" s="47">
        <f>SUM(H$20:H$28,H$31:H$46)</f>
        <v>264747420.12259403</v>
      </c>
      <c r="I340" s="47">
        <f>SUM(I$20:I$28,I$31:I$46)</f>
        <v>0</v>
      </c>
      <c r="J340" s="47">
        <f>SUM(J$20:J$28,J$31:J$46)</f>
        <v>0</v>
      </c>
      <c r="K340" s="47">
        <f>SUM(K$20:K$28,K$31:K$46)</f>
        <v>0</v>
      </c>
      <c r="L340" s="32"/>
      <c r="M340" s="32"/>
      <c r="N340" s="32"/>
      <c r="O340" s="32"/>
      <c r="P340" s="32"/>
      <c r="Q340" s="32"/>
      <c r="R340" s="32"/>
    </row>
    <row r="341" spans="1:18" outlineLevel="1">
      <c r="A341" s="31">
        <f>IF(ISBLANK('Input-Accounts'!A341),"",'Input-Accounts'!A341)</f>
        <v>301</v>
      </c>
      <c r="B341" t="str">
        <f>IF(ISBLANK('Input-Accounts'!B341),"",'Input-Accounts'!B341)</f>
        <v>INT_IND M&amp;R</v>
      </c>
      <c r="C341" s="31" t="str">
        <f>IF(ISBLANK('Input-Accounts'!C341),"",'Input-Accounts'!C341)</f>
        <v/>
      </c>
      <c r="D341" s="47">
        <f>SUM(D$45:D$46)</f>
        <v>6363314.383076922</v>
      </c>
      <c r="E341" s="10">
        <f t="shared" si="98"/>
        <v>0</v>
      </c>
      <c r="G341" s="47">
        <f>SUM(G$45:G$46)</f>
        <v>0</v>
      </c>
      <c r="H341" s="47">
        <f>SUM(H$45:H$46)</f>
        <v>6363314.383076922</v>
      </c>
      <c r="I341" s="47">
        <f>SUM(I$45:I$46)</f>
        <v>0</v>
      </c>
      <c r="J341" s="47">
        <f>SUM(J$45:J$46)</f>
        <v>0</v>
      </c>
      <c r="K341" s="47">
        <f>SUM(K$45:K$46)</f>
        <v>0</v>
      </c>
      <c r="L341" s="32"/>
      <c r="M341" s="32"/>
      <c r="N341" s="32"/>
      <c r="O341" s="32"/>
      <c r="P341" s="32"/>
      <c r="Q341" s="32"/>
      <c r="R341" s="32"/>
    </row>
    <row r="342" spans="1:18" outlineLevel="1">
      <c r="A342" s="31">
        <f>IF(ISBLANK('Input-Accounts'!A342),"",'Input-Accounts'!A342)</f>
        <v>302</v>
      </c>
      <c r="B342" t="str">
        <f>IF(ISBLANK('Input-Accounts'!B342),"",'Input-Accounts'!B342)</f>
        <v>INT_871-879</v>
      </c>
      <c r="C342" s="31" t="str">
        <f>IF(ISBLANK('Input-Accounts'!C342),"",'Input-Accounts'!C342)</f>
        <v/>
      </c>
      <c r="D342" s="47">
        <f>SUM(D$176:D$181)</f>
        <v>11040804.803749576</v>
      </c>
      <c r="E342" s="10">
        <f t="shared" si="98"/>
        <v>0</v>
      </c>
      <c r="G342" s="47">
        <f>SUM(G$176:G$181)</f>
        <v>4431867.2454943284</v>
      </c>
      <c r="H342" s="47">
        <f>SUM(H$176:H$181)</f>
        <v>6608937.5582552496</v>
      </c>
      <c r="I342" s="47">
        <f>SUM(I$176:I$181)</f>
        <v>0</v>
      </c>
      <c r="J342" s="47">
        <f>SUM(J$176:J$181)</f>
        <v>0</v>
      </c>
      <c r="K342" s="47">
        <f>SUM(K$176:K$181)</f>
        <v>0</v>
      </c>
      <c r="L342" s="32"/>
      <c r="M342" s="32"/>
      <c r="N342" s="32"/>
      <c r="O342" s="32"/>
      <c r="P342" s="32"/>
      <c r="Q342" s="32"/>
      <c r="R342" s="32"/>
    </row>
    <row r="343" spans="1:18" outlineLevel="1">
      <c r="A343" s="31">
        <f>IF(ISBLANK('Input-Accounts'!A343),"",'Input-Accounts'!A343)</f>
        <v>303</v>
      </c>
      <c r="B343" t="str">
        <f>IF(ISBLANK('Input-Accounts'!B343),"",'Input-Accounts'!B343)</f>
        <v>INT_866-893</v>
      </c>
      <c r="C343" s="31" t="str">
        <f>IF(ISBLANK('Input-Accounts'!C343),"",'Input-Accounts'!C343)</f>
        <v/>
      </c>
      <c r="D343" s="47">
        <f>SUM(D$188:D$193)</f>
        <v>5282852.5320828315</v>
      </c>
      <c r="E343" s="10">
        <f t="shared" si="98"/>
        <v>0</v>
      </c>
      <c r="G343" s="47">
        <f>SUM(G$188:G$193)</f>
        <v>4302730.6064965921</v>
      </c>
      <c r="H343" s="47">
        <f>SUM(H$188:H$193)</f>
        <v>980121.92558624013</v>
      </c>
      <c r="I343" s="47">
        <f>SUM(I$188:I$193)</f>
        <v>0</v>
      </c>
      <c r="J343" s="47">
        <f>SUM(J$188:J$193)</f>
        <v>0</v>
      </c>
      <c r="K343" s="47">
        <f>SUM(K$188:K$193)</f>
        <v>0</v>
      </c>
      <c r="L343" s="32"/>
      <c r="M343" s="32"/>
      <c r="N343" s="32"/>
      <c r="O343" s="32"/>
      <c r="P343" s="32"/>
      <c r="Q343" s="32"/>
      <c r="R343" s="32"/>
    </row>
    <row r="344" spans="1:18" outlineLevel="1">
      <c r="A344" s="31">
        <f>IF(ISBLANK('Input-Accounts'!A344),"",'Input-Accounts'!A344)</f>
        <v>304</v>
      </c>
      <c r="B344" t="str">
        <f>IF(ISBLANK('Input-Accounts'!B344),"",'Input-Accounts'!B344)</f>
        <v>INT_LABOR</v>
      </c>
      <c r="C344" s="31" t="str">
        <f>IF(ISBLANK('Input-Accounts'!C344),"",'Input-Accounts'!C344)</f>
        <v/>
      </c>
      <c r="D344" s="47">
        <f>SUMPRODUCT('Input-Accounts'!$L$161:$L$219,D$161:D$219)</f>
        <v>12937746.045860026</v>
      </c>
      <c r="E344" s="10">
        <f t="shared" si="98"/>
        <v>0</v>
      </c>
      <c r="G344" s="47">
        <f>SUMPRODUCT('Input-Accounts'!$L$161:$L$219,G$161:G$219)</f>
        <v>4603867.1020718114</v>
      </c>
      <c r="H344" s="47">
        <f>SUMPRODUCT('Input-Accounts'!$L$161:$L$219,H$161:H$219)</f>
        <v>6167277.3685433231</v>
      </c>
      <c r="I344" s="47">
        <f>SUMPRODUCT('Input-Accounts'!$L$161:$L$219,I$161:I$219)</f>
        <v>2166601.5752448924</v>
      </c>
      <c r="J344" s="47">
        <f>SUMPRODUCT('Input-Accounts'!$L$161:$L$219,J$161:J$219)</f>
        <v>0</v>
      </c>
      <c r="K344" s="47">
        <f>SUMPRODUCT('Input-Accounts'!$L$161:$L$219,K$161:K$219)</f>
        <v>0</v>
      </c>
      <c r="L344" s="32"/>
      <c r="M344" s="32"/>
      <c r="N344" s="32"/>
      <c r="O344" s="32"/>
      <c r="P344" s="32"/>
      <c r="Q344" s="32"/>
      <c r="R344" s="32"/>
    </row>
    <row r="345" spans="1:18" outlineLevel="1">
      <c r="A345" s="31">
        <f>IF(ISBLANK('Input-Accounts'!A345),"",'Input-Accounts'!A345)</f>
        <v>305</v>
      </c>
      <c r="B345" t="str">
        <f>IF(ISBLANK('Input-Accounts'!B345),"",'Input-Accounts'!B345)</f>
        <v>INT_OM_Exc_A&amp;G,Gas,Uncoll</v>
      </c>
      <c r="C345" s="31" t="str">
        <f>IF(ISBLANK('Input-Accounts'!C345),"",'Input-Accounts'!C345)</f>
        <v/>
      </c>
      <c r="D345" s="47">
        <f>SUM(D$184,D$195,D$201:D$203,D$205,D$213,D$220)</f>
        <v>22301729.168473348</v>
      </c>
      <c r="E345" s="10">
        <f t="shared" si="98"/>
        <v>0</v>
      </c>
      <c r="G345" s="47">
        <f>SUM(G$184,G$195,G$201:G$203,G$205,G$213,G$220)</f>
        <v>9988925.1649961323</v>
      </c>
      <c r="H345" s="47">
        <f>SUM(H$184,H$195,H$201:H$203,H$205,H$213,H$220)</f>
        <v>9088926.8193401005</v>
      </c>
      <c r="I345" s="47">
        <f>SUM(I$184,I$195,I$201:I$203,I$205,I$213,I$220)</f>
        <v>3223877.1841371185</v>
      </c>
      <c r="J345" s="47">
        <f>SUM(J$184,J$195,J$201:J$203,J$205,J$213,J$220)</f>
        <v>0</v>
      </c>
      <c r="K345" s="47">
        <f>SUM(K$184,K$195,K$201:K$203,K$205,K$213,K$220)</f>
        <v>0</v>
      </c>
      <c r="L345" s="32"/>
      <c r="M345" s="32"/>
      <c r="N345" s="32"/>
      <c r="O345" s="32"/>
      <c r="P345" s="32"/>
      <c r="Q345" s="32"/>
      <c r="R345" s="32"/>
    </row>
    <row r="346" spans="1:18" outlineLevel="1">
      <c r="A346" s="31">
        <f>IF(ISBLANK('Input-Accounts'!A346),"",'Input-Accounts'!A346)</f>
        <v>306</v>
      </c>
      <c r="B346" t="str">
        <f>IF(ISBLANK('Input-Accounts'!B346),"",'Input-Accounts'!B346)</f>
        <v>INT_TOTAL PLANT</v>
      </c>
      <c r="C346" s="31" t="str">
        <f>IF(ISBLANK('Input-Accounts'!C346),"",'Input-Accounts'!C346)</f>
        <v/>
      </c>
      <c r="D346" s="47">
        <f>D$73</f>
        <v>775008140.86461914</v>
      </c>
      <c r="E346" s="10">
        <f t="shared" si="98"/>
        <v>0</v>
      </c>
      <c r="F346" s="15"/>
      <c r="G346" s="47">
        <f>G$73</f>
        <v>493651445.42147744</v>
      </c>
      <c r="H346" s="47">
        <f>H$73</f>
        <v>281356695.4431414</v>
      </c>
      <c r="I346" s="47">
        <f>I$73</f>
        <v>0</v>
      </c>
      <c r="J346" s="47">
        <f>J$73</f>
        <v>0</v>
      </c>
      <c r="K346" s="47">
        <f>K$73</f>
        <v>0</v>
      </c>
      <c r="L346" s="32"/>
      <c r="M346" s="32"/>
      <c r="N346" s="32"/>
      <c r="O346" s="32"/>
      <c r="P346" s="32"/>
      <c r="Q346" s="32"/>
      <c r="R346" s="32"/>
    </row>
    <row r="347" spans="1:18" outlineLevel="1">
      <c r="A347" s="31">
        <f>IF(ISBLANK('Input-Accounts'!A347),"",'Input-Accounts'!A347)</f>
        <v>307</v>
      </c>
      <c r="B347" t="str">
        <f>IF(ISBLANK('Input-Accounts'!B347),"",'Input-Accounts'!B347)</f>
        <v>INT_RATEBASE</v>
      </c>
      <c r="C347" s="31" t="str">
        <f>IF(ISBLANK('Input-Accounts'!C347),"",'Input-Accounts'!C347)</f>
        <v/>
      </c>
      <c r="D347" s="47">
        <f>D$156</f>
        <v>518827311.76319569</v>
      </c>
      <c r="E347" s="10"/>
      <c r="G347" s="47">
        <f>G$156</f>
        <v>370254175.18871021</v>
      </c>
      <c r="H347" s="47">
        <f>H$156</f>
        <v>148573136.57448521</v>
      </c>
      <c r="I347" s="47">
        <f>I$156</f>
        <v>0</v>
      </c>
      <c r="J347" s="47">
        <f>J$156</f>
        <v>0</v>
      </c>
      <c r="K347" s="47">
        <f>K$156</f>
        <v>0</v>
      </c>
      <c r="L347" s="32"/>
      <c r="M347" s="32"/>
      <c r="N347" s="32"/>
      <c r="O347" s="32"/>
      <c r="P347" s="32"/>
      <c r="Q347" s="32"/>
      <c r="R347" s="32"/>
    </row>
    <row r="348" spans="1:18" outlineLevel="1">
      <c r="A348" s="31">
        <f>IF(ISBLANK('Input-Accounts'!A348),"",'Input-Accounts'!A348)</f>
        <v>308</v>
      </c>
      <c r="B348" t="str">
        <f>IF(ISBLANK('Input-Accounts'!B348),"",'Input-Accounts'!B348)</f>
        <v>INT_REVENUE REQUIREMENT</v>
      </c>
      <c r="C348" s="31" t="str">
        <f>IF(ISBLANK('Input-Accounts'!C348),"",'Input-Accounts'!C348)</f>
        <v/>
      </c>
      <c r="D348" s="47">
        <f>D333</f>
        <v>174130697.30807328</v>
      </c>
      <c r="E348" s="10"/>
      <c r="G348" s="47">
        <f>G333</f>
        <v>75961177.098661527</v>
      </c>
      <c r="H348" s="47">
        <f>H333</f>
        <v>53876607.564217962</v>
      </c>
      <c r="I348" s="47">
        <f>I333</f>
        <v>8879890.9851938281</v>
      </c>
      <c r="J348" s="47">
        <f>J333</f>
        <v>35413021.660000004</v>
      </c>
      <c r="K348" s="47">
        <f>K333</f>
        <v>0</v>
      </c>
      <c r="L348" s="32"/>
      <c r="M348" s="32"/>
      <c r="N348" s="32"/>
      <c r="O348" s="32"/>
      <c r="P348" s="32"/>
      <c r="Q348" s="32"/>
      <c r="R348" s="32"/>
    </row>
    <row r="349" spans="1:18" outlineLevel="1">
      <c r="A349" s="31" t="str">
        <f>IF(ISBLANK('Input-Accounts'!A349),"",'Input-Accounts'!A349)</f>
        <v/>
      </c>
      <c r="B349" t="str">
        <f>IF(ISBLANK('Input-Accounts'!B349),"",'Input-Accounts'!B349)</f>
        <v/>
      </c>
      <c r="C349" s="31" t="str">
        <f>IF(ISBLANK('Input-Accounts'!C349),"",'Input-Accounts'!C349)</f>
        <v/>
      </c>
      <c r="D349" s="47"/>
      <c r="E349" s="10"/>
      <c r="G349" s="47"/>
      <c r="H349" s="47"/>
      <c r="I349" s="47"/>
      <c r="J349" s="47"/>
      <c r="K349" s="47"/>
      <c r="L349" s="32"/>
      <c r="M349" s="32"/>
      <c r="N349" s="32"/>
      <c r="O349" s="32"/>
      <c r="P349" s="32"/>
      <c r="Q349" s="32"/>
      <c r="R349" s="32"/>
    </row>
    <row r="350" spans="1:18" outlineLevel="1">
      <c r="A350" s="31" t="str">
        <f>IF(ISBLANK('Input-Accounts'!A350),"",'Input-Accounts'!A350)</f>
        <v/>
      </c>
      <c r="B350" t="str">
        <f>IF(ISBLANK('Input-Accounts'!B350),"",'Input-Accounts'!B350)</f>
        <v/>
      </c>
      <c r="C350" s="31" t="str">
        <f>IF(ISBLANK('Input-Accounts'!C350),"",'Input-Accounts'!C350)</f>
        <v/>
      </c>
      <c r="D350" s="47"/>
      <c r="E350" s="10"/>
      <c r="G350" s="47"/>
      <c r="H350" s="47"/>
      <c r="I350" s="47"/>
      <c r="J350" s="47"/>
      <c r="K350" s="47"/>
      <c r="L350" s="32"/>
      <c r="M350" s="32"/>
      <c r="N350" s="32"/>
      <c r="O350" s="32"/>
      <c r="P350" s="32"/>
      <c r="Q350" s="32"/>
      <c r="R350" s="32"/>
    </row>
    <row r="351" spans="1:18" outlineLevel="1">
      <c r="A351" s="31" t="str">
        <f>IF(ISBLANK('Input-Accounts'!A351),"",'Input-Accounts'!A351)</f>
        <v/>
      </c>
      <c r="B351" t="str">
        <f>IF(ISBLANK('Input-Accounts'!B351),"",'Input-Accounts'!B351)</f>
        <v/>
      </c>
      <c r="C351" s="31" t="str">
        <f>IF(ISBLANK('Input-Accounts'!C351),"",'Input-Accounts'!C351)</f>
        <v/>
      </c>
      <c r="D351" s="47"/>
      <c r="E351" s="10"/>
      <c r="G351" s="47"/>
      <c r="H351" s="47"/>
      <c r="I351" s="47"/>
      <c r="J351" s="47"/>
      <c r="K351" s="47"/>
      <c r="L351" s="32"/>
      <c r="M351" s="32"/>
      <c r="N351" s="32"/>
      <c r="O351" s="32"/>
      <c r="P351" s="32"/>
      <c r="Q351" s="32"/>
      <c r="R351" s="32"/>
    </row>
    <row r="352" spans="1:18" outlineLevel="1">
      <c r="A352" s="31" t="str">
        <f>IF(ISBLANK('Input-Accounts'!A352),"",'Input-Accounts'!A352)</f>
        <v/>
      </c>
      <c r="B352" t="str">
        <f>IF(ISBLANK('Input-Accounts'!B352),"",'Input-Accounts'!B352)</f>
        <v/>
      </c>
      <c r="C352" s="31" t="str">
        <f>IF(ISBLANK('Input-Accounts'!C352),"",'Input-Accounts'!C352)</f>
        <v/>
      </c>
      <c r="D352" s="47"/>
      <c r="E352" s="10"/>
      <c r="G352" s="47"/>
      <c r="H352" s="47"/>
      <c r="I352" s="47"/>
      <c r="J352" s="47"/>
      <c r="K352" s="47"/>
      <c r="L352" s="32"/>
      <c r="M352" s="32"/>
      <c r="N352" s="32"/>
      <c r="O352" s="32"/>
      <c r="P352" s="32"/>
      <c r="Q352" s="32"/>
      <c r="R352" s="32"/>
    </row>
    <row r="353" spans="1:18" outlineLevel="1">
      <c r="A353" s="31" t="str">
        <f>IF(ISBLANK('Input-Accounts'!A353),"",'Input-Accounts'!A353)</f>
        <v/>
      </c>
      <c r="B353" t="str">
        <f>IF(ISBLANK('Input-Accounts'!B353),"",'Input-Accounts'!B353)</f>
        <v/>
      </c>
      <c r="C353" s="31" t="str">
        <f>IF(ISBLANK('Input-Accounts'!C353),"",'Input-Accounts'!C353)</f>
        <v/>
      </c>
      <c r="D353" s="47"/>
      <c r="E353" s="10"/>
      <c r="G353" s="47"/>
      <c r="H353" s="47"/>
      <c r="I353" s="47"/>
      <c r="J353" s="47"/>
      <c r="K353" s="47"/>
      <c r="L353" s="32"/>
      <c r="M353" s="32"/>
      <c r="N353" s="32"/>
      <c r="O353" s="32"/>
      <c r="P353" s="32"/>
      <c r="Q353" s="32"/>
      <c r="R353" s="32"/>
    </row>
    <row r="354" spans="1:18" outlineLevel="1">
      <c r="A354" s="31" t="str">
        <f>IF(ISBLANK('Input-Accounts'!A354),"",'Input-Accounts'!A354)</f>
        <v/>
      </c>
      <c r="B354" t="str">
        <f>IF(ISBLANK('Input-Accounts'!B354),"",'Input-Accounts'!B354)</f>
        <v/>
      </c>
      <c r="C354" s="31" t="str">
        <f>IF(ISBLANK('Input-Accounts'!C354),"",'Input-Accounts'!C354)</f>
        <v/>
      </c>
      <c r="D354" s="47"/>
      <c r="E354" s="10"/>
      <c r="G354" s="47"/>
      <c r="H354" s="47"/>
      <c r="I354" s="47"/>
      <c r="J354" s="47"/>
      <c r="K354" s="47"/>
      <c r="L354" s="32"/>
      <c r="M354" s="32"/>
      <c r="N354" s="32"/>
      <c r="O354" s="32"/>
      <c r="P354" s="32"/>
      <c r="Q354" s="32"/>
      <c r="R354" s="32"/>
    </row>
    <row r="355" spans="1:18" outlineLevel="1">
      <c r="A355" s="31" t="str">
        <f>IF(ISBLANK('Input-Accounts'!A355),"",'Input-Accounts'!A355)</f>
        <v/>
      </c>
      <c r="B355" t="str">
        <f>IF(ISBLANK('Input-Accounts'!B355),"",'Input-Accounts'!B355)</f>
        <v/>
      </c>
      <c r="C355" s="31" t="str">
        <f>IF(ISBLANK('Input-Accounts'!C355),"",'Input-Accounts'!C355)</f>
        <v/>
      </c>
      <c r="D355" s="47"/>
      <c r="E355" s="10"/>
      <c r="G355" s="47"/>
      <c r="H355" s="47"/>
      <c r="I355" s="47"/>
      <c r="J355" s="47"/>
      <c r="K355" s="47"/>
      <c r="L355" s="32"/>
      <c r="M355" s="32"/>
      <c r="N355" s="32"/>
      <c r="O355" s="32"/>
      <c r="P355" s="32"/>
      <c r="Q355" s="32"/>
      <c r="R355" s="32"/>
    </row>
    <row r="356" spans="1:18" outlineLevel="1">
      <c r="A356" s="31" t="str">
        <f>IF(ISBLANK('Input-Accounts'!A356),"",'Input-Accounts'!A356)</f>
        <v/>
      </c>
      <c r="B356" t="str">
        <f>IF(ISBLANK('Input-Accounts'!B356),"",'Input-Accounts'!B356)</f>
        <v/>
      </c>
      <c r="C356" s="31" t="str">
        <f>IF(ISBLANK('Input-Accounts'!C356),"",'Input-Accounts'!C356)</f>
        <v/>
      </c>
      <c r="D356" s="47"/>
      <c r="E356" s="10">
        <f t="shared" si="98"/>
        <v>0</v>
      </c>
      <c r="G356" s="47"/>
      <c r="H356" s="47"/>
      <c r="I356" s="47"/>
      <c r="J356" s="47"/>
      <c r="K356" s="47"/>
      <c r="L356" s="32"/>
      <c r="M356" s="32"/>
      <c r="N356" s="32"/>
      <c r="O356" s="32"/>
      <c r="P356" s="32"/>
      <c r="Q356" s="32"/>
      <c r="R356" s="32"/>
    </row>
    <row r="357" spans="1:18" outlineLevel="1">
      <c r="A357" s="31" t="str">
        <f>IF(ISBLANK('Input-Accounts'!A357),"",'Input-Accounts'!A357)</f>
        <v/>
      </c>
      <c r="B357" t="str">
        <f>IF(ISBLANK('Input-Accounts'!B357),"",'Input-Accounts'!B357)</f>
        <v/>
      </c>
      <c r="C357" s="31" t="str">
        <f>IF(ISBLANK('Input-Accounts'!C357),"",'Input-Accounts'!C357)</f>
        <v/>
      </c>
      <c r="D357" s="47"/>
      <c r="E357" s="10">
        <f t="shared" si="98"/>
        <v>0</v>
      </c>
      <c r="G357" s="47"/>
      <c r="H357" s="47"/>
      <c r="I357" s="47"/>
      <c r="J357" s="47"/>
      <c r="K357" s="47"/>
      <c r="L357" s="32"/>
      <c r="M357" s="32"/>
      <c r="N357" s="32"/>
      <c r="O357" s="32"/>
      <c r="P357" s="32"/>
      <c r="Q357" s="32"/>
      <c r="R357" s="32"/>
    </row>
    <row r="358" spans="1:18" outlineLevel="1">
      <c r="A358" s="31" t="str">
        <f>IF(ISBLANK('Input-Accounts'!A358),"",'Input-Accounts'!A358)</f>
        <v/>
      </c>
      <c r="B358" t="str">
        <f>IF(ISBLANK('Input-Accounts'!B358),"",'Input-Accounts'!B358)</f>
        <v/>
      </c>
      <c r="C358" s="31" t="str">
        <f>IF(ISBLANK('Input-Accounts'!C358),"",'Input-Accounts'!C358)</f>
        <v/>
      </c>
      <c r="D358" s="47"/>
      <c r="E358" s="10">
        <f t="shared" si="98"/>
        <v>0</v>
      </c>
      <c r="G358" s="47"/>
      <c r="H358" s="47"/>
      <c r="I358" s="47"/>
      <c r="J358" s="47"/>
      <c r="K358" s="47"/>
      <c r="L358" s="32"/>
      <c r="M358" s="32"/>
      <c r="N358" s="32"/>
      <c r="O358" s="32"/>
      <c r="P358" s="32"/>
      <c r="Q358" s="32"/>
      <c r="R358" s="32"/>
    </row>
    <row r="359" spans="1:18" outlineLevel="1">
      <c r="A359" s="31" t="str">
        <f>IF(ISBLANK('Input-Accounts'!A359),"",'Input-Accounts'!A359)</f>
        <v/>
      </c>
      <c r="B359" t="str">
        <f>IF(ISBLANK('Input-Accounts'!B359),"",'Input-Accounts'!B359)</f>
        <v/>
      </c>
      <c r="C359" s="31" t="str">
        <f>IF(ISBLANK('Input-Accounts'!C359),"",'Input-Accounts'!C359)</f>
        <v/>
      </c>
      <c r="D359" s="47"/>
      <c r="E359" s="10">
        <f t="shared" si="98"/>
        <v>0</v>
      </c>
      <c r="G359" s="47"/>
      <c r="H359" s="47"/>
      <c r="I359" s="47"/>
      <c r="J359" s="47"/>
      <c r="K359" s="47"/>
      <c r="L359" s="32"/>
      <c r="M359" s="32"/>
      <c r="N359" s="32"/>
      <c r="O359" s="32"/>
      <c r="P359" s="32"/>
      <c r="Q359" s="32"/>
      <c r="R359" s="32"/>
    </row>
    <row r="360" spans="1:18" outlineLevel="1">
      <c r="A360" s="31" t="str">
        <f>IF(ISBLANK('Input-Accounts'!A360),"",'Input-Accounts'!A360)</f>
        <v/>
      </c>
      <c r="B360" t="str">
        <f>IF(ISBLANK('Input-Accounts'!B360),"",'Input-Accounts'!B360)</f>
        <v/>
      </c>
      <c r="C360" s="31" t="str">
        <f>IF(ISBLANK('Input-Accounts'!C360),"",'Input-Accounts'!C360)</f>
        <v/>
      </c>
      <c r="D360" s="47"/>
      <c r="E360" s="10">
        <f t="shared" si="98"/>
        <v>0</v>
      </c>
      <c r="G360" s="47"/>
      <c r="H360" s="47"/>
      <c r="I360" s="47"/>
      <c r="J360" s="47"/>
      <c r="K360" s="47"/>
      <c r="L360" s="32"/>
      <c r="M360" s="32"/>
      <c r="N360" s="32"/>
      <c r="O360" s="32"/>
      <c r="P360" s="32"/>
      <c r="Q360" s="32"/>
      <c r="R360" s="32"/>
    </row>
    <row r="361" spans="1:18" outlineLevel="1">
      <c r="A361" s="31" t="str">
        <f>IF(ISBLANK('Input-Accounts'!A361),"",'Input-Accounts'!A361)</f>
        <v/>
      </c>
      <c r="B361" t="str">
        <f>IF(ISBLANK('Input-Accounts'!B361),"",'Input-Accounts'!B361)</f>
        <v/>
      </c>
      <c r="C361" s="31" t="str">
        <f>IF(ISBLANK('Input-Accounts'!C361),"",'Input-Accounts'!C361)</f>
        <v/>
      </c>
      <c r="D361" s="47"/>
      <c r="E361" s="10">
        <f t="shared" si="98"/>
        <v>0</v>
      </c>
      <c r="G361" s="47"/>
      <c r="H361" s="47"/>
      <c r="I361" s="47"/>
      <c r="J361" s="47"/>
      <c r="K361" s="47"/>
      <c r="L361" s="32"/>
      <c r="M361" s="32"/>
      <c r="N361" s="32"/>
      <c r="O361" s="32"/>
      <c r="P361" s="32"/>
      <c r="Q361" s="32"/>
      <c r="R361" s="32"/>
    </row>
    <row r="362" spans="1:18" outlineLevel="1">
      <c r="A362" s="31" t="str">
        <f>IF(ISBLANK('Input-Accounts'!A362),"",'Input-Accounts'!A362)</f>
        <v/>
      </c>
      <c r="B362" t="str">
        <f>IF(ISBLANK('Input-Accounts'!B362),"",'Input-Accounts'!B362)</f>
        <v/>
      </c>
      <c r="C362" s="31" t="str">
        <f>IF(ISBLANK('Input-Accounts'!C362),"",'Input-Accounts'!C362)</f>
        <v/>
      </c>
      <c r="D362" s="47"/>
      <c r="E362" s="10">
        <f t="shared" si="98"/>
        <v>0</v>
      </c>
      <c r="G362" s="47"/>
      <c r="H362" s="47"/>
      <c r="I362" s="47"/>
      <c r="J362" s="47"/>
      <c r="K362" s="47"/>
      <c r="L362" s="32"/>
      <c r="M362" s="32"/>
      <c r="N362" s="32"/>
      <c r="O362" s="32"/>
      <c r="P362" s="32"/>
      <c r="Q362" s="32"/>
      <c r="R362" s="32"/>
    </row>
    <row r="363" spans="1:18" outlineLevel="1">
      <c r="A363" s="31" t="str">
        <f>IF(ISBLANK('Input-Accounts'!A363),"",'Input-Accounts'!A363)</f>
        <v/>
      </c>
      <c r="B363" t="str">
        <f>IF(ISBLANK('Input-Accounts'!B363),"",'Input-Accounts'!B363)</f>
        <v/>
      </c>
      <c r="C363" s="31" t="str">
        <f>IF(ISBLANK('Input-Accounts'!C363),"",'Input-Accounts'!C363)</f>
        <v/>
      </c>
      <c r="D363" s="47"/>
      <c r="E363" s="10">
        <f t="shared" si="98"/>
        <v>0</v>
      </c>
      <c r="G363" s="47"/>
      <c r="H363" s="47"/>
      <c r="I363" s="47"/>
      <c r="J363" s="47"/>
      <c r="K363" s="47"/>
      <c r="L363" s="32"/>
      <c r="M363" s="32"/>
      <c r="N363" s="32"/>
      <c r="O363" s="32"/>
      <c r="P363" s="32"/>
      <c r="Q363" s="32"/>
      <c r="R363" s="32"/>
    </row>
    <row r="364" spans="1:18" outlineLevel="1">
      <c r="A364" s="31" t="str">
        <f>IF(ISBLANK('Input-Accounts'!A364),"",'Input-Accounts'!A364)</f>
        <v/>
      </c>
      <c r="B364" t="str">
        <f>IF(ISBLANK('Input-Accounts'!B364),"",'Input-Accounts'!B364)</f>
        <v/>
      </c>
      <c r="C364" s="31" t="str">
        <f>IF(ISBLANK('Input-Accounts'!C364),"",'Input-Accounts'!C364)</f>
        <v/>
      </c>
      <c r="D364" s="47"/>
      <c r="E364" s="10">
        <f t="shared" si="98"/>
        <v>0</v>
      </c>
      <c r="G364" s="47"/>
      <c r="H364" s="47"/>
      <c r="I364" s="47"/>
      <c r="J364" s="47"/>
      <c r="K364" s="47"/>
      <c r="L364" s="32"/>
      <c r="M364" s="32"/>
      <c r="N364" s="32"/>
      <c r="O364" s="32"/>
      <c r="P364" s="32"/>
      <c r="Q364" s="32"/>
      <c r="R364" s="32"/>
    </row>
    <row r="365" spans="1:18" outlineLevel="1">
      <c r="A365" s="31" t="str">
        <f>IF(ISBLANK('Input-Accounts'!A365),"",'Input-Accounts'!A365)</f>
        <v/>
      </c>
      <c r="B365" t="str">
        <f>IF(ISBLANK('Input-Accounts'!B365),"",'Input-Accounts'!B365)</f>
        <v/>
      </c>
      <c r="C365" s="31" t="str">
        <f>IF(ISBLANK('Input-Accounts'!C365),"",'Input-Accounts'!C365)</f>
        <v/>
      </c>
      <c r="D365" s="47"/>
      <c r="E365" s="10">
        <f t="shared" si="98"/>
        <v>0</v>
      </c>
      <c r="G365" s="47"/>
      <c r="H365" s="47"/>
      <c r="I365" s="47"/>
      <c r="J365" s="47"/>
      <c r="K365" s="47"/>
      <c r="L365" s="32"/>
      <c r="M365" s="32"/>
      <c r="N365" s="32"/>
      <c r="O365" s="32"/>
      <c r="P365" s="32"/>
      <c r="Q365" s="32"/>
      <c r="R365" s="32"/>
    </row>
    <row r="366" spans="1:18" outlineLevel="1">
      <c r="A366" s="31" t="str">
        <f>IF(ISBLANK('Input-Accounts'!A366),"",'Input-Accounts'!A366)</f>
        <v/>
      </c>
      <c r="B366" t="str">
        <f>IF(ISBLANK('Input-Accounts'!B366),"",'Input-Accounts'!B366)</f>
        <v/>
      </c>
      <c r="C366" s="31" t="str">
        <f>IF(ISBLANK('Input-Accounts'!C366),"",'Input-Accounts'!C366)</f>
        <v/>
      </c>
      <c r="D366" s="47"/>
      <c r="E366" s="10">
        <f t="shared" si="98"/>
        <v>0</v>
      </c>
      <c r="G366" s="47"/>
      <c r="H366" s="47"/>
      <c r="I366" s="47"/>
      <c r="J366" s="47"/>
      <c r="K366" s="47"/>
      <c r="L366" s="32"/>
      <c r="M366" s="32"/>
      <c r="N366" s="32"/>
      <c r="O366" s="32"/>
      <c r="P366" s="32"/>
      <c r="Q366" s="32"/>
      <c r="R366" s="32"/>
    </row>
    <row r="367" spans="1:18" outlineLevel="1">
      <c r="A367" s="31" t="str">
        <f>IF(ISBLANK('Input-Accounts'!A367),"",'Input-Accounts'!A367)</f>
        <v/>
      </c>
      <c r="B367" t="str">
        <f>IF(ISBLANK('Input-Accounts'!B367),"",'Input-Accounts'!B367)</f>
        <v/>
      </c>
      <c r="C367" s="31" t="str">
        <f>IF(ISBLANK('Input-Accounts'!C367),"",'Input-Accounts'!C367)</f>
        <v/>
      </c>
      <c r="D367" s="47"/>
      <c r="E367" s="10">
        <f t="shared" si="98"/>
        <v>0</v>
      </c>
      <c r="G367" s="47"/>
      <c r="H367" s="47"/>
      <c r="I367" s="47"/>
      <c r="J367" s="47"/>
      <c r="K367" s="47"/>
      <c r="L367" s="32"/>
      <c r="M367" s="32"/>
      <c r="N367" s="32"/>
      <c r="O367" s="32"/>
      <c r="P367" s="32"/>
      <c r="Q367" s="32"/>
      <c r="R367" s="32"/>
    </row>
    <row r="368" spans="1:18" outlineLevel="1">
      <c r="A368" s="31" t="str">
        <f>IF(ISBLANK('Input-Accounts'!A368),"",'Input-Accounts'!A368)</f>
        <v/>
      </c>
      <c r="B368" t="str">
        <f>IF(ISBLANK('Input-Accounts'!B368),"",'Input-Accounts'!B368)</f>
        <v/>
      </c>
      <c r="C368" s="31" t="str">
        <f>IF(ISBLANK('Input-Accounts'!C368),"",'Input-Accounts'!C368)</f>
        <v/>
      </c>
      <c r="D368" s="47"/>
      <c r="E368" s="10">
        <f t="shared" si="98"/>
        <v>0</v>
      </c>
      <c r="G368" s="47"/>
      <c r="H368" s="47"/>
      <c r="I368" s="47"/>
      <c r="J368" s="47"/>
      <c r="K368" s="47"/>
      <c r="L368" s="32"/>
      <c r="M368" s="32"/>
      <c r="N368" s="32"/>
      <c r="O368" s="32"/>
      <c r="P368" s="32"/>
      <c r="Q368" s="32"/>
      <c r="R368" s="32"/>
    </row>
    <row r="369" spans="1:18" outlineLevel="1">
      <c r="A369" s="31" t="str">
        <f>IF(ISBLANK('Input-Accounts'!A369),"",'Input-Accounts'!A369)</f>
        <v/>
      </c>
      <c r="B369" t="str">
        <f>IF(ISBLANK('Input-Accounts'!B369),"",'Input-Accounts'!B369)</f>
        <v/>
      </c>
      <c r="C369" s="31" t="str">
        <f>IF(ISBLANK('Input-Accounts'!C369),"",'Input-Accounts'!C369)</f>
        <v/>
      </c>
      <c r="D369" s="47"/>
      <c r="E369" s="10">
        <f t="shared" si="98"/>
        <v>0</v>
      </c>
      <c r="G369" s="47"/>
      <c r="H369" s="47"/>
      <c r="I369" s="47"/>
      <c r="J369" s="47"/>
      <c r="K369" s="47"/>
      <c r="L369" s="32"/>
      <c r="M369" s="32"/>
      <c r="N369" s="32"/>
      <c r="O369" s="32"/>
      <c r="P369" s="32"/>
      <c r="Q369" s="32"/>
      <c r="R369" s="32"/>
    </row>
    <row r="370" spans="1:18" outlineLevel="1">
      <c r="A370" s="31" t="str">
        <f>IF(ISBLANK('Input-Accounts'!A370),"",'Input-Accounts'!A370)</f>
        <v/>
      </c>
      <c r="B370" t="str">
        <f>IF(ISBLANK('Input-Accounts'!B370),"",'Input-Accounts'!B370)</f>
        <v/>
      </c>
      <c r="C370" s="31" t="str">
        <f>IF(ISBLANK('Input-Accounts'!C370),"",'Input-Accounts'!C370)</f>
        <v/>
      </c>
      <c r="D370" s="47"/>
      <c r="E370" s="10">
        <f t="shared" si="98"/>
        <v>0</v>
      </c>
      <c r="G370" s="47"/>
      <c r="H370" s="47"/>
      <c r="I370" s="47"/>
      <c r="J370" s="47"/>
      <c r="K370" s="47"/>
      <c r="L370" s="32"/>
      <c r="M370" s="32"/>
      <c r="N370" s="32"/>
      <c r="O370" s="32"/>
      <c r="P370" s="32"/>
      <c r="Q370" s="32"/>
      <c r="R370" s="32"/>
    </row>
    <row r="371" spans="1:18" outlineLevel="1">
      <c r="A371" s="31" t="str">
        <f>IF(ISBLANK('Input-Accounts'!A371),"",'Input-Accounts'!A371)</f>
        <v/>
      </c>
      <c r="B371" t="str">
        <f>IF(ISBLANK('Input-Accounts'!B371),"",'Input-Accounts'!B371)</f>
        <v/>
      </c>
      <c r="C371" s="31" t="str">
        <f>IF(ISBLANK('Input-Accounts'!C371),"",'Input-Accounts'!C371)</f>
        <v/>
      </c>
      <c r="D371" s="47"/>
      <c r="E371" s="10">
        <f t="shared" si="98"/>
        <v>0</v>
      </c>
      <c r="G371" s="47"/>
      <c r="H371" s="47"/>
      <c r="I371" s="47"/>
      <c r="J371" s="47"/>
      <c r="K371" s="47"/>
      <c r="L371" s="32"/>
      <c r="M371" s="32"/>
      <c r="N371" s="32"/>
      <c r="O371" s="32"/>
      <c r="P371" s="32"/>
      <c r="Q371" s="32"/>
      <c r="R371" s="32"/>
    </row>
    <row r="372" spans="1:18">
      <c r="A372" s="31">
        <f>IF(ISBLANK('Input-Accounts'!A372),"",'Input-Accounts'!A372)</f>
        <v>309</v>
      </c>
      <c r="B372" t="str">
        <f>IF(ISBLANK('Input-Accounts'!B372),"",'Input-Accounts'!B372)</f>
        <v>last line for internals</v>
      </c>
      <c r="C372" s="31" t="str">
        <f>IF(ISBLANK('Input-Accounts'!C372),"",'Input-Accounts'!C372)</f>
        <v/>
      </c>
      <c r="D372" s="94"/>
      <c r="E372" s="10">
        <f t="shared" si="98"/>
        <v>0</v>
      </c>
      <c r="G372" s="94"/>
      <c r="H372" s="94"/>
      <c r="I372" s="94"/>
      <c r="J372" s="94"/>
      <c r="K372" s="94"/>
      <c r="L372" s="94"/>
      <c r="M372" s="94"/>
      <c r="N372" s="94"/>
      <c r="O372" s="94"/>
      <c r="P372" s="94"/>
      <c r="Q372" s="94"/>
      <c r="R372" s="94"/>
    </row>
    <row r="373" spans="1:18">
      <c r="A373" s="31" t="str">
        <f>IF(ISBLANK('Input-Accounts'!A373),"",'Input-Accounts'!A373)</f>
        <v/>
      </c>
      <c r="B373" t="str">
        <f>IF(ISBLANK('Input-Accounts'!B373),"",'Input-Accounts'!B373)</f>
        <v/>
      </c>
      <c r="C373" s="31" t="str">
        <f>IF(ISBLANK('Input-Accounts'!C373),"",'Input-Accounts'!C373)</f>
        <v/>
      </c>
      <c r="D373" s="94"/>
      <c r="E373" s="10">
        <f t="shared" si="98"/>
        <v>0</v>
      </c>
      <c r="G373" s="94"/>
      <c r="H373" s="94"/>
      <c r="I373" s="94"/>
      <c r="J373" s="94"/>
      <c r="K373" s="94"/>
      <c r="L373" s="94"/>
      <c r="M373" s="94"/>
      <c r="N373" s="94"/>
      <c r="O373" s="94"/>
      <c r="P373" s="94"/>
      <c r="Q373" s="94"/>
      <c r="R373" s="94"/>
    </row>
    <row r="374" spans="1:18">
      <c r="A374" s="31" t="str">
        <f>IF(ISBLANK('Input-Accounts'!A374),"",'Input-Accounts'!A374)</f>
        <v/>
      </c>
      <c r="B374" t="str">
        <f>IF(ISBLANK('Input-Accounts'!B374),"",'Input-Accounts'!B374)</f>
        <v/>
      </c>
      <c r="C374" s="31" t="str">
        <f>IF(ISBLANK('Input-Accounts'!C374),"",'Input-Accounts'!C374)</f>
        <v/>
      </c>
      <c r="D374" s="94"/>
      <c r="E374" s="10" t="s">
        <v>298</v>
      </c>
      <c r="G374" s="94"/>
      <c r="H374" s="94"/>
      <c r="I374" s="94"/>
      <c r="J374" s="94"/>
      <c r="K374" s="94"/>
      <c r="L374" s="94"/>
      <c r="M374" s="94"/>
      <c r="N374" s="94"/>
      <c r="O374" s="94"/>
      <c r="P374" s="94"/>
      <c r="Q374" s="94"/>
      <c r="R374" s="94"/>
    </row>
    <row r="384" spans="1:18">
      <c r="A384"/>
      <c r="C38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</row>
    <row r="385" spans="1:18">
      <c r="A385"/>
      <c r="C385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</row>
    <row r="386" spans="1:18">
      <c r="A386"/>
      <c r="C386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</row>
    <row r="387" spans="1:18">
      <c r="A387"/>
      <c r="C387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</row>
    <row r="388" spans="1:18">
      <c r="A388"/>
      <c r="C388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</row>
  </sheetData>
  <dataConsolidate/>
  <pageMargins left="0.7" right="0.7" top="0.75" bottom="0.75" header="0.3" footer="0.3"/>
  <pageSetup scale="53" pageOrder="overThenDown" orientation="landscape" horizontalDpi="1200" verticalDpi="1200" r:id="rId1"/>
  <rowBreaks count="6" manualBreakCount="6">
    <brk id="73" max="17" man="1"/>
    <brk id="148" max="17" man="1"/>
    <brk id="159" max="17" man="1"/>
    <brk id="197" max="17" man="1"/>
    <brk id="238" max="17" man="1"/>
    <brk id="323" max="17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7"/>
  </sheetPr>
  <dimension ref="A1:BO388"/>
  <sheetViews>
    <sheetView workbookViewId="0"/>
  </sheetViews>
  <sheetFormatPr defaultColWidth="9.15234375" defaultRowHeight="14.6" outlineLevelRow="1" outlineLevelCol="1"/>
  <cols>
    <col min="1" max="1" width="4.84375" style="31" customWidth="1"/>
    <col min="2" max="2" width="45.3046875" customWidth="1"/>
    <col min="3" max="3" width="10.84375" style="31" customWidth="1"/>
    <col min="4" max="4" width="17.3828125" bestFit="1" customWidth="1"/>
    <col min="5" max="5" width="6.3046875" bestFit="1" customWidth="1"/>
    <col min="6" max="6" width="21.84375" customWidth="1"/>
    <col min="7" max="7" width="14.84375" customWidth="1"/>
    <col min="8" max="8" width="17.53515625" customWidth="1"/>
    <col min="9" max="9" width="22.15234375" customWidth="1"/>
    <col min="10" max="10" width="18.84375" bestFit="1" customWidth="1"/>
    <col min="11" max="11" width="18.15234375" customWidth="1"/>
    <col min="12" max="26" width="14.15234375" customWidth="1"/>
    <col min="27" max="54" width="14.15234375" customWidth="1" outlineLevel="1"/>
  </cols>
  <sheetData>
    <row r="1" spans="1:67">
      <c r="B1" s="11" t="str">
        <f>'General Inputs'!$D9</f>
        <v>COLUMBIA GAS OF KENTUCKY, INC.</v>
      </c>
      <c r="AU1" t="s">
        <v>299</v>
      </c>
      <c r="AV1" t="s">
        <v>299</v>
      </c>
      <c r="AW1" t="s">
        <v>299</v>
      </c>
      <c r="AX1" t="s">
        <v>299</v>
      </c>
      <c r="AY1" t="s">
        <v>299</v>
      </c>
      <c r="AZ1" t="s">
        <v>299</v>
      </c>
      <c r="BA1" t="s">
        <v>299</v>
      </c>
      <c r="BB1" t="s">
        <v>299</v>
      </c>
    </row>
    <row r="2" spans="1:67">
      <c r="B2" s="11" t="str">
        <f>'General Inputs'!$D10</f>
        <v>Gas Class Cost of Service Study - Average of Customer-Demand and Demand-Commodity Methods</v>
      </c>
      <c r="I2" s="118"/>
    </row>
    <row r="3" spans="1:67">
      <c r="B3" s="11" t="str">
        <f>'General Inputs'!$D11</f>
        <v>FORECASTED PERIOD 12/31/2024 TO 12/31/2025</v>
      </c>
    </row>
    <row r="4" spans="1:67">
      <c r="B4" s="11" t="str" cm="1">
        <f t="array" aca="1" ref="B4" ca="1">VLOOKUP(_xlfn.TEXTAFTER(CELL("filename",A1),"]"),Contents!B:F,5,FALSE)</f>
        <v>Classification</v>
      </c>
      <c r="I4" s="113"/>
    </row>
    <row r="5" spans="1:67">
      <c r="B5" s="31"/>
      <c r="G5" t="str">
        <f>'General Inputs'!D14</f>
        <v>Distribution</v>
      </c>
      <c r="K5" t="str">
        <f>'General Inputs'!E14</f>
        <v>On Site</v>
      </c>
      <c r="O5" t="str">
        <f>'General Inputs'!F14</f>
        <v>Cust Accts</v>
      </c>
      <c r="S5" t="str">
        <f>'General Inputs'!G14</f>
        <v>Gas Costs</v>
      </c>
      <c r="W5" t="str">
        <f>'General Inputs'!H14</f>
        <v>Function 5</v>
      </c>
      <c r="AA5" t="str">
        <f>'General Inputs'!I14</f>
        <v>Function 6</v>
      </c>
      <c r="AE5" t="str">
        <f>'General Inputs'!J14</f>
        <v>Function 7</v>
      </c>
      <c r="AI5" t="str">
        <f>'General Inputs'!K14</f>
        <v>Function 8</v>
      </c>
      <c r="AM5" t="str">
        <f>'General Inputs'!L14</f>
        <v>Function 9</v>
      </c>
      <c r="AQ5" t="str">
        <f>'General Inputs'!M14</f>
        <v>Function 10</v>
      </c>
      <c r="AU5" t="str">
        <f>'General Inputs'!N14</f>
        <v>Function 11</v>
      </c>
      <c r="AY5" t="str">
        <f>'General Inputs'!O14</f>
        <v>Function 12</v>
      </c>
    </row>
    <row r="6" spans="1:67" ht="39" customHeight="1">
      <c r="A6" s="19" t="s">
        <v>1</v>
      </c>
      <c r="B6" s="21" t="s">
        <v>113</v>
      </c>
      <c r="C6" s="19" t="s">
        <v>114</v>
      </c>
      <c r="D6" s="19" t="s">
        <v>115</v>
      </c>
      <c r="E6" s="128" t="s">
        <v>297</v>
      </c>
      <c r="F6" s="19" t="s">
        <v>289</v>
      </c>
      <c r="G6" s="20" t="str">
        <f>'General Inputs'!$D$14&amp;" "&amp;'Input-Func_Class'!$C$22</f>
        <v>Distribution Total</v>
      </c>
      <c r="H6" s="20" t="str">
        <f>'General Inputs'!$D$14&amp;" "&amp;'Input-Func_Class'!$D$22</f>
        <v>Distribution Demand</v>
      </c>
      <c r="I6" s="20" t="str">
        <f>'General Inputs'!$D$14&amp;" "&amp;'Input-Func_Class'!$E$22</f>
        <v>Distribution Commodity</v>
      </c>
      <c r="J6" s="20" t="str">
        <f>'General Inputs'!$D$14&amp;" "&amp;'Input-Func_Class'!$F$22</f>
        <v>Distribution Customer</v>
      </c>
      <c r="K6" s="20" t="str">
        <f>'General Inputs'!$E$14&amp;" "&amp;'Input-Func_Class'!$C$22</f>
        <v>On Site Total</v>
      </c>
      <c r="L6" s="20" t="str">
        <f>'General Inputs'!$E$14&amp;" "&amp;'Input-Func_Class'!$D$22</f>
        <v>On Site Demand</v>
      </c>
      <c r="M6" s="20" t="str">
        <f>'General Inputs'!$E$14&amp;" "&amp;'Input-Func_Class'!$E$22</f>
        <v>On Site Commodity</v>
      </c>
      <c r="N6" s="20" t="str">
        <f>'General Inputs'!$E$14&amp;" "&amp;'Input-Func_Class'!$F$22</f>
        <v>On Site Customer</v>
      </c>
      <c r="O6" s="20" t="str">
        <f>'General Inputs'!$F$14&amp;" "&amp;'Input-Func_Class'!$C$22</f>
        <v>Cust Accts Total</v>
      </c>
      <c r="P6" s="20" t="str">
        <f>'General Inputs'!$F$14&amp;" "&amp;'Input-Func_Class'!$D$22</f>
        <v>Cust Accts Demand</v>
      </c>
      <c r="Q6" s="20" t="str">
        <f>'General Inputs'!$F$14&amp;" "&amp;'Input-Func_Class'!$E$22</f>
        <v>Cust Accts Commodity</v>
      </c>
      <c r="R6" s="20" t="str">
        <f>'General Inputs'!$F$14&amp;" "&amp;'Input-Func_Class'!$F$22</f>
        <v>Cust Accts Customer</v>
      </c>
      <c r="S6" s="20" t="str">
        <f>'General Inputs'!$G$14&amp;" "&amp;'Input-Func_Class'!$C$22</f>
        <v>Gas Costs Total</v>
      </c>
      <c r="T6" s="20" t="str">
        <f>'General Inputs'!$G$14&amp;" "&amp;'Input-Func_Class'!$D$22</f>
        <v>Gas Costs Demand</v>
      </c>
      <c r="U6" s="20" t="str">
        <f>'General Inputs'!$G$14&amp;" "&amp;'Input-Func_Class'!$E$22</f>
        <v>Gas Costs Commodity</v>
      </c>
      <c r="V6" s="20" t="str">
        <f>'General Inputs'!$G$14&amp;" "&amp;'Input-Func_Class'!$F$22</f>
        <v>Gas Costs Customer</v>
      </c>
      <c r="W6" s="20" t="str">
        <f>'General Inputs'!$H$14&amp;" "&amp;'Input-Func_Class'!$C$22</f>
        <v>Function 5 Total</v>
      </c>
      <c r="X6" s="20" t="str">
        <f>'General Inputs'!$H$14&amp;" "&amp;'Input-Func_Class'!$D$22</f>
        <v>Function 5 Demand</v>
      </c>
      <c r="Y6" s="20" t="str">
        <f>'General Inputs'!$H$14&amp;" "&amp;'Input-Func_Class'!$E$22</f>
        <v>Function 5 Commodity</v>
      </c>
      <c r="Z6" s="20" t="str">
        <f>'General Inputs'!$H$14&amp;" "&amp;'Input-Func_Class'!$F$22</f>
        <v>Function 5 Customer</v>
      </c>
      <c r="AA6" s="20" t="str">
        <f>'General Inputs'!$I$14&amp;" "&amp;'Input-Func_Class'!$C$22</f>
        <v>Function 6 Total</v>
      </c>
      <c r="AB6" s="20" t="str">
        <f>'General Inputs'!$I$14&amp;" "&amp;'Input-Func_Class'!$D$22</f>
        <v>Function 6 Demand</v>
      </c>
      <c r="AC6" s="20" t="str">
        <f>'General Inputs'!$I$14&amp;" "&amp;'Input-Func_Class'!$E$22</f>
        <v>Function 6 Commodity</v>
      </c>
      <c r="AD6" s="20" t="str">
        <f>'General Inputs'!$I$14&amp;" "&amp;'Input-Func_Class'!$F$22</f>
        <v>Function 6 Customer</v>
      </c>
      <c r="AE6" s="20" t="str">
        <f>'General Inputs'!$J$14&amp;" "&amp;'Input-Func_Class'!$C$22</f>
        <v>Function 7 Total</v>
      </c>
      <c r="AF6" s="20" t="str">
        <f>'General Inputs'!$J$14&amp;" "&amp;'Input-Func_Class'!$D$22</f>
        <v>Function 7 Demand</v>
      </c>
      <c r="AG6" s="20" t="str">
        <f>'General Inputs'!$J$14&amp;" "&amp;'Input-Func_Class'!$E$22</f>
        <v>Function 7 Commodity</v>
      </c>
      <c r="AH6" s="20" t="str">
        <f>'General Inputs'!$J$14&amp;" "&amp;'Input-Func_Class'!$F$22</f>
        <v>Function 7 Customer</v>
      </c>
      <c r="AI6" s="20" t="str">
        <f>'General Inputs'!$K$14&amp;" "&amp;'Input-Func_Class'!$C$22</f>
        <v>Function 8 Total</v>
      </c>
      <c r="AJ6" s="20" t="str">
        <f>'General Inputs'!$K$14&amp;" "&amp;'Input-Func_Class'!$D$22</f>
        <v>Function 8 Demand</v>
      </c>
      <c r="AK6" s="20" t="str">
        <f>'General Inputs'!$K$14&amp;" "&amp;'Input-Func_Class'!$E$22</f>
        <v>Function 8 Commodity</v>
      </c>
      <c r="AL6" s="20" t="str">
        <f>'General Inputs'!$K$14&amp;" "&amp;'Input-Func_Class'!$F$22</f>
        <v>Function 8 Customer</v>
      </c>
      <c r="AM6" s="20" t="str">
        <f>'General Inputs'!$L$14&amp;" "&amp;'Input-Func_Class'!$C$22</f>
        <v>Function 9 Total</v>
      </c>
      <c r="AN6" s="20" t="str">
        <f>'General Inputs'!$L$14&amp;" "&amp;'Input-Func_Class'!$D$22</f>
        <v>Function 9 Demand</v>
      </c>
      <c r="AO6" s="20" t="str">
        <f>'General Inputs'!$L$14&amp;" "&amp;'Input-Func_Class'!$E$22</f>
        <v>Function 9 Commodity</v>
      </c>
      <c r="AP6" s="20" t="str">
        <f>'General Inputs'!$L$14&amp;" "&amp;'Input-Func_Class'!$F$22</f>
        <v>Function 9 Customer</v>
      </c>
      <c r="AQ6" s="20" t="str">
        <f>'General Inputs'!$M$14&amp;" "&amp;'Input-Func_Class'!$C$22</f>
        <v>Function 10 Total</v>
      </c>
      <c r="AR6" s="20" t="str">
        <f>'General Inputs'!$M$14&amp;" "&amp;'Input-Func_Class'!$D$22</f>
        <v>Function 10 Demand</v>
      </c>
      <c r="AS6" s="20" t="str">
        <f>'General Inputs'!$M$14&amp;" "&amp;'Input-Func_Class'!$E$22</f>
        <v>Function 10 Commodity</v>
      </c>
      <c r="AT6" s="20" t="str">
        <f>'General Inputs'!$M$14&amp;" "&amp;'Input-Func_Class'!$F$22</f>
        <v>Function 10 Customer</v>
      </c>
      <c r="AU6" s="20" t="str">
        <f>'General Inputs'!$N$14&amp;" "&amp;'Input-Func_Class'!$C$22</f>
        <v>Function 11 Total</v>
      </c>
      <c r="AV6" s="20" t="str">
        <f>'General Inputs'!$N$14&amp;" "&amp;'Input-Func_Class'!$D$22</f>
        <v>Function 11 Demand</v>
      </c>
      <c r="AW6" s="20" t="str">
        <f>'General Inputs'!$N$14&amp;" "&amp;'Input-Func_Class'!$E$22</f>
        <v>Function 11 Commodity</v>
      </c>
      <c r="AX6" s="20" t="str">
        <f>'General Inputs'!$N$14&amp;" "&amp;'Input-Func_Class'!$F$22</f>
        <v>Function 11 Customer</v>
      </c>
      <c r="AY6" s="20" t="str">
        <f>'General Inputs'!$O$14&amp;" "&amp;'Input-Func_Class'!$C$22</f>
        <v>Function 12 Total</v>
      </c>
      <c r="AZ6" s="20" t="str">
        <f>'General Inputs'!$O$14&amp;" "&amp;'Input-Func_Class'!$D$22</f>
        <v>Function 12 Demand</v>
      </c>
      <c r="BA6" s="20" t="str">
        <f>'General Inputs'!$O$14&amp;" "&amp;'Input-Func_Class'!$E$22</f>
        <v>Function 12 Commodity</v>
      </c>
      <c r="BB6" s="20" t="str">
        <f>'General Inputs'!$O$14&amp;" "&amp;'Input-Func_Class'!$F$22</f>
        <v>Function 12 Customer</v>
      </c>
      <c r="BD6" t="str">
        <f>'Input-Func_Class'!$D$8</f>
        <v>Distribution</v>
      </c>
      <c r="BE6" t="str">
        <f>'Input-Func_Class'!$E$8</f>
        <v>On Site</v>
      </c>
      <c r="BF6" t="str">
        <f>'Input-Func_Class'!$F$8</f>
        <v>Cust Accts</v>
      </c>
      <c r="BG6" t="str">
        <f>'Input-Func_Class'!$G$8</f>
        <v>Gas Costs</v>
      </c>
      <c r="BH6" t="str">
        <f>'Input-Func_Class'!$H$8</f>
        <v>Function 5</v>
      </c>
      <c r="BI6" t="str">
        <f>'Input-Func_Class'!$I$8</f>
        <v>Function 6</v>
      </c>
      <c r="BJ6" t="str">
        <f>'Input-Func_Class'!$J$8</f>
        <v>Function 7</v>
      </c>
      <c r="BK6" t="str">
        <f>'Input-Func_Class'!$K$8</f>
        <v>Function 8</v>
      </c>
      <c r="BL6" t="str">
        <f>'Input-Func_Class'!$L$8</f>
        <v>Function 9</v>
      </c>
      <c r="BM6" t="str">
        <f>'Input-Func_Class'!$M$8</f>
        <v>Function 10</v>
      </c>
      <c r="BN6" t="str">
        <f>'Input-Func_Class'!$N$8</f>
        <v>Function 11</v>
      </c>
      <c r="BO6" t="str">
        <f>'Input-Func_Class'!$O$8</f>
        <v>Function 12</v>
      </c>
    </row>
    <row r="7" spans="1:67">
      <c r="A7" s="31" t="str">
        <f>IF(B7="","",MAX(A$1:A6)+1)</f>
        <v/>
      </c>
      <c r="E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</row>
    <row r="8" spans="1:67">
      <c r="A8" s="31">
        <f>IF(ISBLANK('Input-Accounts'!A8),"",'Input-Accounts'!A8)</f>
        <v>1</v>
      </c>
      <c r="B8" s="1" t="str">
        <f>IF(ISBLANK('Input-Accounts'!B8),"",'Input-Accounts'!B8)</f>
        <v>RATE BASE</v>
      </c>
      <c r="C8" s="31" t="str">
        <f>IF(ISBLANK('Input-Accounts'!C8),"",'Input-Accounts'!C8)</f>
        <v/>
      </c>
      <c r="E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</row>
    <row r="9" spans="1:67">
      <c r="A9" s="31">
        <f>IF(ISBLANK('Input-Accounts'!A9),"",'Input-Accounts'!A9)</f>
        <v>2</v>
      </c>
      <c r="B9" s="1" t="str">
        <f>IF(ISBLANK('Input-Accounts'!B9),"",'Input-Accounts'!B9)</f>
        <v>Plant in Service</v>
      </c>
      <c r="C9" s="31" t="str">
        <f>IF(ISBLANK('Input-Accounts'!C9),"",'Input-Accounts'!C9)</f>
        <v/>
      </c>
      <c r="E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</row>
    <row r="10" spans="1:67" outlineLevel="1">
      <c r="A10" s="31">
        <f>IF(ISBLANK('Input-Accounts'!A10),"",'Input-Accounts'!A10)</f>
        <v>3</v>
      </c>
      <c r="B10" s="1" t="str">
        <f>IF(ISBLANK('Input-Accounts'!B10),"",'Input-Accounts'!B10)</f>
        <v>Intangible Plant</v>
      </c>
      <c r="C10" s="31" t="str">
        <f>IF(ISBLANK('Input-Accounts'!C10),"",'Input-Accounts'!C10)</f>
        <v/>
      </c>
      <c r="E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</row>
    <row r="11" spans="1:67" outlineLevel="1">
      <c r="A11" s="31">
        <f>IF(ISBLANK('Input-Accounts'!A11),"",'Input-Accounts'!A11)</f>
        <v>4</v>
      </c>
      <c r="B11" s="53" t="str">
        <f>IF(ISBLANK('Input-Accounts'!B11),"",'Input-Accounts'!B11)</f>
        <v>Organization</v>
      </c>
      <c r="C11" s="31">
        <f>IF(ISBLANK('Input-Accounts'!C11),"",'Input-Accounts'!C11)</f>
        <v>301</v>
      </c>
      <c r="D11" s="10">
        <f>Functionalization!$D11</f>
        <v>521.19999999999993</v>
      </c>
      <c r="E11" s="10">
        <f t="shared" ref="E11:E18" ca="1" si="0">IFERROR(IF(D11="",0,IF(D11=0,0,IF(ABS(D11-SUM(G11,K11,O11,S11,W11,AA11,AE11,AI11,AM11,AQ11,AU11,AY11))&lt;Check_Limit,0,1))),1)</f>
        <v>0</v>
      </c>
      <c r="F11" s="3" t="str">
        <f>IF($D11=0,"-",IF('Input-Accounts'!$E11&lt;&gt;0,'Input-Accounts'!$E11,'Input-Accounts'!$G11))</f>
        <v>INT_DISTPT_SUBTOTAL</v>
      </c>
      <c r="G11" s="10">
        <f ca="1">IF(G$5&lt;&gt;"",HLOOKUP(G$5,Functionalization!$G$6:$R$373,ROW($A11)-5,FALSE),IFERROR(INDEX(G$337:G$373,MATCH($F11,$B$337:$B$373,0))/VLOOKUP($F11,$B$337:$BB$373,MATCH(LEFT(TRIM(G$6),FIND("~",SUBSTITUTE(G$6,"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11))*HLOOKUP(LEFT(TRIM(G$6),FIND("~",SUBSTITUTE(G$6," ","~",LEN(TRIM(G$6))-LEN(SUBSTITUTE(TRIM(G$6)," ",""))))-1)&amp;" Total",$B$6:$BB$373,ROW($A11)-5,FALSE))</f>
        <v>331.98507188148176</v>
      </c>
      <c r="H11" s="10">
        <f ca="1">IF(H$5&lt;&gt;"",HLOOKUP(H$5,Functionalization!$G$6:$R$373,ROW($A11)-5,FALSE),IFERROR(INDEX(H$337:H$373,MATCH($F11,$B$337:$B$373,0))/VLOOKUP($F11,$B$337:$BB$373,MATCH(LEFT(TRIM(H$6),FIND("~",SUBSTITUTE(H$6,"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11))*HLOOKUP(LEFT(TRIM(H$6),FIND("~",SUBSTITUTE(H$6," ","~",LEN(TRIM(H$6))-LEN(SUBSTITUTE(TRIM(H$6)," ",""))))-1)&amp;" Total",$B$6:$BB$373,ROW($A11)-5,FALSE))</f>
        <v>246.32423127547435</v>
      </c>
      <c r="I11" s="10">
        <f ca="1">IF(I$5&lt;&gt;"",HLOOKUP(I$5,Functionalization!$G$6:$R$373,ROW($A11)-5,FALSE),IFERROR(INDEX(I$337:I$373,MATCH($F11,$B$337:$B$373,0))/VLOOKUP($F11,$B$337:$BB$373,MATCH(LEFT(TRIM(I$6),FIND("~",SUBSTITUTE(I$6,"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11))*HLOOKUP(LEFT(TRIM(I$6),FIND("~",SUBSTITUTE(I$6," ","~",LEN(TRIM(I$6))-LEN(SUBSTITUTE(TRIM(I$6)," ",""))))-1)&amp;" Total",$B$6:$BB$373,ROW($A11)-5,FALSE))</f>
        <v>0</v>
      </c>
      <c r="J11" s="10">
        <f ca="1">IF(J$5&lt;&gt;"",HLOOKUP(J$5,Functionalization!$G$6:$R$373,ROW($A11)-5,FALSE),IFERROR(INDEX(J$337:J$373,MATCH($F11,$B$337:$B$373,0))/VLOOKUP($F11,$B$337:$BB$373,MATCH(LEFT(TRIM(J$6),FIND("~",SUBSTITUTE(J$6,"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11))*HLOOKUP(LEFT(TRIM(J$6),FIND("~",SUBSTITUTE(J$6," ","~",LEN(TRIM(J$6))-LEN(SUBSTITUTE(TRIM(J$6)," ",""))))-1)&amp;" Total",$B$6:$BB$373,ROW($A11)-5,FALSE))</f>
        <v>85.660840606007383</v>
      </c>
      <c r="K11" s="10">
        <f ca="1">IF(K$5&lt;&gt;"",HLOOKUP(K$5,Functionalization!$G$6:$R$373,ROW($A11)-5,FALSE),IFERROR(INDEX(K$337:K$373,MATCH($F11,$B$337:$B$373,0))/VLOOKUP($F11,$B$337:$BB$373,MATCH(LEFT(TRIM(K$6),FIND("~",SUBSTITUTE(K$6,"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11))*HLOOKUP(LEFT(TRIM(K$6),FIND("~",SUBSTITUTE(K$6," ","~",LEN(TRIM(K$6))-LEN(SUBSTITUTE(TRIM(K$6)," ",""))))-1)&amp;" Total",$B$6:$BB$373,ROW($A11)-5,FALSE))</f>
        <v>189.21492811851815</v>
      </c>
      <c r="L11" s="10">
        <f ca="1">IF(L$5&lt;&gt;"",HLOOKUP(L$5,Functionalization!$G$6:$R$373,ROW($A11)-5,FALSE),IFERROR(INDEX(L$337:L$373,MATCH($F11,$B$337:$B$373,0))/VLOOKUP($F11,$B$337:$BB$373,MATCH(LEFT(TRIM(L$6),FIND("~",SUBSTITUTE(L$6,"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11))*HLOOKUP(LEFT(TRIM(L$6),FIND("~",SUBSTITUTE(L$6," ","~",LEN(TRIM(L$6))-LEN(SUBSTITUTE(TRIM(L$6)," ",""))))-1)&amp;" Total",$B$6:$BB$373,ROW($A11)-5,FALSE))</f>
        <v>0</v>
      </c>
      <c r="M11" s="10">
        <f ca="1">IF(M$5&lt;&gt;"",HLOOKUP(M$5,Functionalization!$G$6:$R$373,ROW($A11)-5,FALSE),IFERROR(INDEX(M$337:M$373,MATCH($F11,$B$337:$B$373,0))/VLOOKUP($F11,$B$337:$BB$373,MATCH(LEFT(TRIM(M$6),FIND("~",SUBSTITUTE(M$6,"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11))*HLOOKUP(LEFT(TRIM(M$6),FIND("~",SUBSTITUTE(M$6," ","~",LEN(TRIM(M$6))-LEN(SUBSTITUTE(TRIM(M$6)," ",""))))-1)&amp;" Total",$B$6:$BB$373,ROW($A11)-5,FALSE))</f>
        <v>0</v>
      </c>
      <c r="N11" s="10">
        <f ca="1">IF(N$5&lt;&gt;"",HLOOKUP(N$5,Functionalization!$G$6:$R$373,ROW($A11)-5,FALSE),IFERROR(INDEX(N$337:N$373,MATCH($F11,$B$337:$B$373,0))/VLOOKUP($F11,$B$337:$BB$373,MATCH(LEFT(TRIM(N$6),FIND("~",SUBSTITUTE(N$6,"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11))*HLOOKUP(LEFT(TRIM(N$6),FIND("~",SUBSTITUTE(N$6," ","~",LEN(TRIM(N$6))-LEN(SUBSTITUTE(TRIM(N$6)," ",""))))-1)&amp;" Total",$B$6:$BB$373,ROW($A11)-5,FALSE))</f>
        <v>189.21492811851815</v>
      </c>
      <c r="O11" s="10">
        <f ca="1">IF(O$5&lt;&gt;"",HLOOKUP(O$5,Functionalization!$G$6:$R$373,ROW($A11)-5,FALSE),IFERROR(INDEX(O$337:O$373,MATCH($F11,$B$337:$B$373,0))/VLOOKUP($F11,$B$337:$BB$373,MATCH(LEFT(TRIM(O$6),FIND("~",SUBSTITUTE(O$6,"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11))*HLOOKUP(LEFT(TRIM(O$6),FIND("~",SUBSTITUTE(O$6," ","~",LEN(TRIM(O$6))-LEN(SUBSTITUTE(TRIM(O$6)," ",""))))-1)&amp;" Total",$B$6:$BB$373,ROW($A11)-5,FALSE))</f>
        <v>0</v>
      </c>
      <c r="P11" s="10">
        <f ca="1">IF(P$5&lt;&gt;"",HLOOKUP(P$5,Functionalization!$G$6:$R$373,ROW($A11)-5,FALSE),IFERROR(INDEX(P$337:P$373,MATCH($F11,$B$337:$B$373,0))/VLOOKUP($F11,$B$337:$BB$373,MATCH(LEFT(TRIM(P$6),FIND("~",SUBSTITUTE(P$6,"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11))*HLOOKUP(LEFT(TRIM(P$6),FIND("~",SUBSTITUTE(P$6," ","~",LEN(TRIM(P$6))-LEN(SUBSTITUTE(TRIM(P$6)," ",""))))-1)&amp;" Total",$B$6:$BB$373,ROW($A11)-5,FALSE))</f>
        <v>0</v>
      </c>
      <c r="Q11" s="10">
        <f ca="1">IF(Q$5&lt;&gt;"",HLOOKUP(Q$5,Functionalization!$G$6:$R$373,ROW($A11)-5,FALSE),IFERROR(INDEX(Q$337:Q$373,MATCH($F11,$B$337:$B$373,0))/VLOOKUP($F11,$B$337:$BB$373,MATCH(LEFT(TRIM(Q$6),FIND("~",SUBSTITUTE(Q$6,"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11))*HLOOKUP(LEFT(TRIM(Q$6),FIND("~",SUBSTITUTE(Q$6," ","~",LEN(TRIM(Q$6))-LEN(SUBSTITUTE(TRIM(Q$6)," ",""))))-1)&amp;" Total",$B$6:$BB$373,ROW($A11)-5,FALSE))</f>
        <v>0</v>
      </c>
      <c r="R11" s="10">
        <f ca="1">IF(R$5&lt;&gt;"",HLOOKUP(R$5,Functionalization!$G$6:$R$373,ROW($A11)-5,FALSE),IFERROR(INDEX(R$337:R$373,MATCH($F11,$B$337:$B$373,0))/VLOOKUP($F11,$B$337:$BB$373,MATCH(LEFT(TRIM(R$6),FIND("~",SUBSTITUTE(R$6,"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11))*HLOOKUP(LEFT(TRIM(R$6),FIND("~",SUBSTITUTE(R$6," ","~",LEN(TRIM(R$6))-LEN(SUBSTITUTE(TRIM(R$6)," ",""))))-1)&amp;" Total",$B$6:$BB$373,ROW($A11)-5,FALSE))</f>
        <v>0</v>
      </c>
      <c r="S11" s="10">
        <f ca="1">IF(S$5&lt;&gt;"",HLOOKUP(S$5,Functionalization!$G$6:$R$373,ROW($A11)-5,FALSE),IFERROR(INDEX(S$337:S$373,MATCH($F11,$B$337:$B$373,0))/VLOOKUP($F11,$B$337:$BB$373,MATCH(LEFT(TRIM(S$6),FIND("~",SUBSTITUTE(S$6,"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11))*HLOOKUP(LEFT(TRIM(S$6),FIND("~",SUBSTITUTE(S$6," ","~",LEN(TRIM(S$6))-LEN(SUBSTITUTE(TRIM(S$6)," ",""))))-1)&amp;" Total",$B$6:$BB$373,ROW($A11)-5,FALSE))</f>
        <v>0</v>
      </c>
      <c r="T11" s="10">
        <f ca="1">IF(T$5&lt;&gt;"",HLOOKUP(T$5,Functionalization!$G$6:$R$373,ROW($A11)-5,FALSE),IFERROR(INDEX(T$337:T$373,MATCH($F11,$B$337:$B$373,0))/VLOOKUP($F11,$B$337:$BB$373,MATCH(LEFT(TRIM(T$6),FIND("~",SUBSTITUTE(T$6,"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11))*HLOOKUP(LEFT(TRIM(T$6),FIND("~",SUBSTITUTE(T$6," ","~",LEN(TRIM(T$6))-LEN(SUBSTITUTE(TRIM(T$6)," ",""))))-1)&amp;" Total",$B$6:$BB$373,ROW($A11)-5,FALSE))</f>
        <v>0</v>
      </c>
      <c r="U11" s="10">
        <f ca="1">IF(U$5&lt;&gt;"",HLOOKUP(U$5,Functionalization!$G$6:$R$373,ROW($A11)-5,FALSE),IFERROR(INDEX(U$337:U$373,MATCH($F11,$B$337:$B$373,0))/VLOOKUP($F11,$B$337:$BB$373,MATCH(LEFT(TRIM(U$6),FIND("~",SUBSTITUTE(U$6,"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11))*HLOOKUP(LEFT(TRIM(U$6),FIND("~",SUBSTITUTE(U$6," ","~",LEN(TRIM(U$6))-LEN(SUBSTITUTE(TRIM(U$6)," ",""))))-1)&amp;" Total",$B$6:$BB$373,ROW($A11)-5,FALSE))</f>
        <v>0</v>
      </c>
      <c r="V11" s="10">
        <f ca="1">IF(V$5&lt;&gt;"",HLOOKUP(V$5,Functionalization!$G$6:$R$373,ROW($A11)-5,FALSE),IFERROR(INDEX(V$337:V$373,MATCH($F11,$B$337:$B$373,0))/VLOOKUP($F11,$B$337:$BB$373,MATCH(LEFT(TRIM(V$6),FIND("~",SUBSTITUTE(V$6,"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11))*HLOOKUP(LEFT(TRIM(V$6),FIND("~",SUBSTITUTE(V$6," ","~",LEN(TRIM(V$6))-LEN(SUBSTITUTE(TRIM(V$6)," ",""))))-1)&amp;" Total",$B$6:$BB$373,ROW($A11)-5,FALSE))</f>
        <v>0</v>
      </c>
      <c r="W11" s="10">
        <f ca="1">IF(W$5&lt;&gt;"",HLOOKUP(W$5,Functionalization!$G$6:$R$373,ROW($A11)-5,FALSE),IFERROR(INDEX(W$337:W$373,MATCH($F11,$B$337:$B$373,0))/VLOOKUP($F11,$B$337:$BB$373,MATCH(LEFT(TRIM(W$6),FIND("~",SUBSTITUTE(W$6,"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11))*HLOOKUP(LEFT(TRIM(W$6),FIND("~",SUBSTITUTE(W$6," ","~",LEN(TRIM(W$6))-LEN(SUBSTITUTE(TRIM(W$6)," ",""))))-1)&amp;" Total",$B$6:$BB$373,ROW($A11)-5,FALSE))</f>
        <v>0</v>
      </c>
      <c r="X11" s="10">
        <f ca="1">IF(X$5&lt;&gt;"",HLOOKUP(X$5,Functionalization!$G$6:$R$373,ROW($A11)-5,FALSE),IFERROR(INDEX(X$337:X$373,MATCH($F11,$B$337:$B$373,0))/VLOOKUP($F11,$B$337:$BB$373,MATCH(LEFT(TRIM(X$6),FIND("~",SUBSTITUTE(X$6,"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11))*HLOOKUP(LEFT(TRIM(X$6),FIND("~",SUBSTITUTE(X$6," ","~",LEN(TRIM(X$6))-LEN(SUBSTITUTE(TRIM(X$6)," ",""))))-1)&amp;" Total",$B$6:$BB$373,ROW($A11)-5,FALSE))</f>
        <v>0</v>
      </c>
      <c r="Y11" s="10">
        <f ca="1">IF(Y$5&lt;&gt;"",HLOOKUP(Y$5,Functionalization!$G$6:$R$373,ROW($A11)-5,FALSE),IFERROR(INDEX(Y$337:Y$373,MATCH($F11,$B$337:$B$373,0))/VLOOKUP($F11,$B$337:$BB$373,MATCH(LEFT(TRIM(Y$6),FIND("~",SUBSTITUTE(Y$6,"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11))*HLOOKUP(LEFT(TRIM(Y$6),FIND("~",SUBSTITUTE(Y$6," ","~",LEN(TRIM(Y$6))-LEN(SUBSTITUTE(TRIM(Y$6)," ",""))))-1)&amp;" Total",$B$6:$BB$373,ROW($A11)-5,FALSE))</f>
        <v>0</v>
      </c>
      <c r="Z11" s="10">
        <f ca="1">IF(Z$5&lt;&gt;"",HLOOKUP(Z$5,Functionalization!$G$6:$R$373,ROW($A11)-5,FALSE),IFERROR(INDEX(Z$337:Z$373,MATCH($F11,$B$337:$B$373,0))/VLOOKUP($F11,$B$337:$BB$373,MATCH(LEFT(TRIM(Z$6),FIND("~",SUBSTITUTE(Z$6,"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11))*HLOOKUP(LEFT(TRIM(Z$6),FIND("~",SUBSTITUTE(Z$6," ","~",LEN(TRIM(Z$6))-LEN(SUBSTITUTE(TRIM(Z$6)," ",""))))-1)&amp;" Total",$B$6:$BB$373,ROW($A11)-5,FALSE))</f>
        <v>0</v>
      </c>
      <c r="AA11" s="10">
        <f ca="1">IF(AA$5&lt;&gt;"",HLOOKUP(AA$5,Functionalization!$G$6:$R$373,ROW($A11)-5,FALSE),IFERROR(INDEX(AA$337:AA$373,MATCH($F11,$B$337:$B$373,0))/VLOOKUP($F11,$B$337:$BB$373,MATCH(LEFT(TRIM(AA$6),FIND("~",SUBSTITUTE(AA$6,"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11))*HLOOKUP(LEFT(TRIM(AA$6),FIND("~",SUBSTITUTE(AA$6," ","~",LEN(TRIM(AA$6))-LEN(SUBSTITUTE(TRIM(AA$6)," ",""))))-1)&amp;" Total",$B$6:$BB$373,ROW($A11)-5,FALSE))</f>
        <v>0</v>
      </c>
      <c r="AB11" s="10">
        <f ca="1">IF(AB$5&lt;&gt;"",HLOOKUP(AB$5,Functionalization!$G$6:$R$373,ROW($A11)-5,FALSE),IFERROR(INDEX(AB$337:AB$373,MATCH($F11,$B$337:$B$373,0))/VLOOKUP($F11,$B$337:$BB$373,MATCH(LEFT(TRIM(AB$6),FIND("~",SUBSTITUTE(AB$6,"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11))*HLOOKUP(LEFT(TRIM(AB$6),FIND("~",SUBSTITUTE(AB$6," ","~",LEN(TRIM(AB$6))-LEN(SUBSTITUTE(TRIM(AB$6)," ",""))))-1)&amp;" Total",$B$6:$BB$373,ROW($A11)-5,FALSE))</f>
        <v>0</v>
      </c>
      <c r="AC11" s="10">
        <f ca="1">IF(AC$5&lt;&gt;"",HLOOKUP(AC$5,Functionalization!$G$6:$R$373,ROW($A11)-5,FALSE),IFERROR(INDEX(AC$337:AC$373,MATCH($F11,$B$337:$B$373,0))/VLOOKUP($F11,$B$337:$BB$373,MATCH(LEFT(TRIM(AC$6),FIND("~",SUBSTITUTE(AC$6,"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11))*HLOOKUP(LEFT(TRIM(AC$6),FIND("~",SUBSTITUTE(AC$6," ","~",LEN(TRIM(AC$6))-LEN(SUBSTITUTE(TRIM(AC$6)," ",""))))-1)&amp;" Total",$B$6:$BB$373,ROW($A11)-5,FALSE))</f>
        <v>0</v>
      </c>
      <c r="AD11" s="10">
        <f ca="1">IF(AD$5&lt;&gt;"",HLOOKUP(AD$5,Functionalization!$G$6:$R$373,ROW($A11)-5,FALSE),IFERROR(INDEX(AD$337:AD$373,MATCH($F11,$B$337:$B$373,0))/VLOOKUP($F11,$B$337:$BB$373,MATCH(LEFT(TRIM(AD$6),FIND("~",SUBSTITUTE(AD$6,"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11))*HLOOKUP(LEFT(TRIM(AD$6),FIND("~",SUBSTITUTE(AD$6," ","~",LEN(TRIM(AD$6))-LEN(SUBSTITUTE(TRIM(AD$6)," ",""))))-1)&amp;" Total",$B$6:$BB$373,ROW($A11)-5,FALSE))</f>
        <v>0</v>
      </c>
      <c r="AE11" s="10">
        <f ca="1">IF(AE$5&lt;&gt;"",HLOOKUP(AE$5,Functionalization!$G$6:$R$373,ROW($A11)-5,FALSE),IFERROR(INDEX(AE$337:AE$373,MATCH($F11,$B$337:$B$373,0))/VLOOKUP($F11,$B$337:$BB$373,MATCH(LEFT(TRIM(AE$6),FIND("~",SUBSTITUTE(AE$6,"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11))*HLOOKUP(LEFT(TRIM(AE$6),FIND("~",SUBSTITUTE(AE$6," ","~",LEN(TRIM(AE$6))-LEN(SUBSTITUTE(TRIM(AE$6)," ",""))))-1)&amp;" Total",$B$6:$BB$373,ROW($A11)-5,FALSE))</f>
        <v>0</v>
      </c>
      <c r="AF11" s="10">
        <f ca="1">IF(AF$5&lt;&gt;"",HLOOKUP(AF$5,Functionalization!$G$6:$R$373,ROW($A11)-5,FALSE),IFERROR(INDEX(AF$337:AF$373,MATCH($F11,$B$337:$B$373,0))/VLOOKUP($F11,$B$337:$BB$373,MATCH(LEFT(TRIM(AF$6),FIND("~",SUBSTITUTE(AF$6,"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11))*HLOOKUP(LEFT(TRIM(AF$6),FIND("~",SUBSTITUTE(AF$6," ","~",LEN(TRIM(AF$6))-LEN(SUBSTITUTE(TRIM(AF$6)," ",""))))-1)&amp;" Total",$B$6:$BB$373,ROW($A11)-5,FALSE))</f>
        <v>0</v>
      </c>
      <c r="AG11" s="10">
        <f ca="1">IF(AG$5&lt;&gt;"",HLOOKUP(AG$5,Functionalization!$G$6:$R$373,ROW($A11)-5,FALSE),IFERROR(INDEX(AG$337:AG$373,MATCH($F11,$B$337:$B$373,0))/VLOOKUP($F11,$B$337:$BB$373,MATCH(LEFT(TRIM(AG$6),FIND("~",SUBSTITUTE(AG$6,"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11))*HLOOKUP(LEFT(TRIM(AG$6),FIND("~",SUBSTITUTE(AG$6," ","~",LEN(TRIM(AG$6))-LEN(SUBSTITUTE(TRIM(AG$6)," ",""))))-1)&amp;" Total",$B$6:$BB$373,ROW($A11)-5,FALSE))</f>
        <v>0</v>
      </c>
      <c r="AH11" s="10">
        <f ca="1">IF(AH$5&lt;&gt;"",HLOOKUP(AH$5,Functionalization!$G$6:$R$373,ROW($A11)-5,FALSE),IFERROR(INDEX(AH$337:AH$373,MATCH($F11,$B$337:$B$373,0))/VLOOKUP($F11,$B$337:$BB$373,MATCH(LEFT(TRIM(AH$6),FIND("~",SUBSTITUTE(AH$6,"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11))*HLOOKUP(LEFT(TRIM(AH$6),FIND("~",SUBSTITUTE(AH$6," ","~",LEN(TRIM(AH$6))-LEN(SUBSTITUTE(TRIM(AH$6)," ",""))))-1)&amp;" Total",$B$6:$BB$373,ROW($A11)-5,FALSE))</f>
        <v>0</v>
      </c>
      <c r="AI11" s="10">
        <f ca="1">IF(AI$5&lt;&gt;"",HLOOKUP(AI$5,Functionalization!$G$6:$R$373,ROW($A11)-5,FALSE),IFERROR(INDEX(AI$337:AI$373,MATCH($F11,$B$337:$B$373,0))/VLOOKUP($F11,$B$337:$BB$373,MATCH(LEFT(TRIM(AI$6),FIND("~",SUBSTITUTE(AI$6,"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11))*HLOOKUP(LEFT(TRIM(AI$6),FIND("~",SUBSTITUTE(AI$6," ","~",LEN(TRIM(AI$6))-LEN(SUBSTITUTE(TRIM(AI$6)," ",""))))-1)&amp;" Total",$B$6:$BB$373,ROW($A11)-5,FALSE))</f>
        <v>0</v>
      </c>
      <c r="AJ11" s="10">
        <f ca="1">IF(AJ$5&lt;&gt;"",HLOOKUP(AJ$5,Functionalization!$G$6:$R$373,ROW($A11)-5,FALSE),IFERROR(INDEX(AJ$337:AJ$373,MATCH($F11,$B$337:$B$373,0))/VLOOKUP($F11,$B$337:$BB$373,MATCH(LEFT(TRIM(AJ$6),FIND("~",SUBSTITUTE(AJ$6,"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11))*HLOOKUP(LEFT(TRIM(AJ$6),FIND("~",SUBSTITUTE(AJ$6," ","~",LEN(TRIM(AJ$6))-LEN(SUBSTITUTE(TRIM(AJ$6)," ",""))))-1)&amp;" Total",$B$6:$BB$373,ROW($A11)-5,FALSE))</f>
        <v>0</v>
      </c>
      <c r="AK11" s="10">
        <f ca="1">IF(AK$5&lt;&gt;"",HLOOKUP(AK$5,Functionalization!$G$6:$R$373,ROW($A11)-5,FALSE),IFERROR(INDEX(AK$337:AK$373,MATCH($F11,$B$337:$B$373,0))/VLOOKUP($F11,$B$337:$BB$373,MATCH(LEFT(TRIM(AK$6),FIND("~",SUBSTITUTE(AK$6,"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11))*HLOOKUP(LEFT(TRIM(AK$6),FIND("~",SUBSTITUTE(AK$6," ","~",LEN(TRIM(AK$6))-LEN(SUBSTITUTE(TRIM(AK$6)," ",""))))-1)&amp;" Total",$B$6:$BB$373,ROW($A11)-5,FALSE))</f>
        <v>0</v>
      </c>
      <c r="AL11" s="10">
        <f ca="1">IF(AL$5&lt;&gt;"",HLOOKUP(AL$5,Functionalization!$G$6:$R$373,ROW($A11)-5,FALSE),IFERROR(INDEX(AL$337:AL$373,MATCH($F11,$B$337:$B$373,0))/VLOOKUP($F11,$B$337:$BB$373,MATCH(LEFT(TRIM(AL$6),FIND("~",SUBSTITUTE(AL$6,"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11))*HLOOKUP(LEFT(TRIM(AL$6),FIND("~",SUBSTITUTE(AL$6," ","~",LEN(TRIM(AL$6))-LEN(SUBSTITUTE(TRIM(AL$6)," ",""))))-1)&amp;" Total",$B$6:$BB$373,ROW($A11)-5,FALSE))</f>
        <v>0</v>
      </c>
      <c r="AM11" s="10">
        <f ca="1">IF(AM$5&lt;&gt;"",HLOOKUP(AM$5,Functionalization!$G$6:$R$373,ROW($A11)-5,FALSE),IFERROR(INDEX(AM$337:AM$373,MATCH($F11,$B$337:$B$373,0))/VLOOKUP($F11,$B$337:$BB$373,MATCH(LEFT(TRIM(AM$6),FIND("~",SUBSTITUTE(AM$6,"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11))*HLOOKUP(LEFT(TRIM(AM$6),FIND("~",SUBSTITUTE(AM$6," ","~",LEN(TRIM(AM$6))-LEN(SUBSTITUTE(TRIM(AM$6)," ",""))))-1)&amp;" Total",$B$6:$BB$373,ROW($A11)-5,FALSE))</f>
        <v>0</v>
      </c>
      <c r="AN11" s="10">
        <f ca="1">IF(AN$5&lt;&gt;"",HLOOKUP(AN$5,Functionalization!$G$6:$R$373,ROW($A11)-5,FALSE),IFERROR(INDEX(AN$337:AN$373,MATCH($F11,$B$337:$B$373,0))/VLOOKUP($F11,$B$337:$BB$373,MATCH(LEFT(TRIM(AN$6),FIND("~",SUBSTITUTE(AN$6,"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11))*HLOOKUP(LEFT(TRIM(AN$6),FIND("~",SUBSTITUTE(AN$6," ","~",LEN(TRIM(AN$6))-LEN(SUBSTITUTE(TRIM(AN$6)," ",""))))-1)&amp;" Total",$B$6:$BB$373,ROW($A11)-5,FALSE))</f>
        <v>0</v>
      </c>
      <c r="AO11" s="10">
        <f ca="1">IF(AO$5&lt;&gt;"",HLOOKUP(AO$5,Functionalization!$G$6:$R$373,ROW($A11)-5,FALSE),IFERROR(INDEX(AO$337:AO$373,MATCH($F11,$B$337:$B$373,0))/VLOOKUP($F11,$B$337:$BB$373,MATCH(LEFT(TRIM(AO$6),FIND("~",SUBSTITUTE(AO$6,"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11))*HLOOKUP(LEFT(TRIM(AO$6),FIND("~",SUBSTITUTE(AO$6," ","~",LEN(TRIM(AO$6))-LEN(SUBSTITUTE(TRIM(AO$6)," ",""))))-1)&amp;" Total",$B$6:$BB$373,ROW($A11)-5,FALSE))</f>
        <v>0</v>
      </c>
      <c r="AP11" s="10">
        <f ca="1">IF(AP$5&lt;&gt;"",HLOOKUP(AP$5,Functionalization!$G$6:$R$373,ROW($A11)-5,FALSE),IFERROR(INDEX(AP$337:AP$373,MATCH($F11,$B$337:$B$373,0))/VLOOKUP($F11,$B$337:$BB$373,MATCH(LEFT(TRIM(AP$6),FIND("~",SUBSTITUTE(AP$6,"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11))*HLOOKUP(LEFT(TRIM(AP$6),FIND("~",SUBSTITUTE(AP$6," ","~",LEN(TRIM(AP$6))-LEN(SUBSTITUTE(TRIM(AP$6)," ",""))))-1)&amp;" Total",$B$6:$BB$373,ROW($A11)-5,FALSE))</f>
        <v>0</v>
      </c>
      <c r="AQ11" s="10">
        <f ca="1">IF(AQ$5&lt;&gt;"",HLOOKUP(AQ$5,Functionalization!$G$6:$R$373,ROW($A11)-5,FALSE),IFERROR(INDEX(AQ$337:AQ$373,MATCH($F11,$B$337:$B$373,0))/VLOOKUP($F11,$B$337:$BB$373,MATCH(LEFT(TRIM(AQ$6),FIND("~",SUBSTITUTE(AQ$6,"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11))*HLOOKUP(LEFT(TRIM(AQ$6),FIND("~",SUBSTITUTE(AQ$6," ","~",LEN(TRIM(AQ$6))-LEN(SUBSTITUTE(TRIM(AQ$6)," ",""))))-1)&amp;" Total",$B$6:$BB$373,ROW($A11)-5,FALSE))</f>
        <v>0</v>
      </c>
      <c r="AR11" s="10">
        <f ca="1">IF(AR$5&lt;&gt;"",HLOOKUP(AR$5,Functionalization!$G$6:$R$373,ROW($A11)-5,FALSE),IFERROR(INDEX(AR$337:AR$373,MATCH($F11,$B$337:$B$373,0))/VLOOKUP($F11,$B$337:$BB$373,MATCH(LEFT(TRIM(AR$6),FIND("~",SUBSTITUTE(AR$6,"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11))*HLOOKUP(LEFT(TRIM(AR$6),FIND("~",SUBSTITUTE(AR$6," ","~",LEN(TRIM(AR$6))-LEN(SUBSTITUTE(TRIM(AR$6)," ",""))))-1)&amp;" Total",$B$6:$BB$373,ROW($A11)-5,FALSE))</f>
        <v>0</v>
      </c>
      <c r="AS11" s="10">
        <f ca="1">IF(AS$5&lt;&gt;"",HLOOKUP(AS$5,Functionalization!$G$6:$R$373,ROW($A11)-5,FALSE),IFERROR(INDEX(AS$337:AS$373,MATCH($F11,$B$337:$B$373,0))/VLOOKUP($F11,$B$337:$BB$373,MATCH(LEFT(TRIM(AS$6),FIND("~",SUBSTITUTE(AS$6,"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11))*HLOOKUP(LEFT(TRIM(AS$6),FIND("~",SUBSTITUTE(AS$6," ","~",LEN(TRIM(AS$6))-LEN(SUBSTITUTE(TRIM(AS$6)," ",""))))-1)&amp;" Total",$B$6:$BB$373,ROW($A11)-5,FALSE))</f>
        <v>0</v>
      </c>
      <c r="AT11" s="10">
        <f ca="1">IF(AT$5&lt;&gt;"",HLOOKUP(AT$5,Functionalization!$G$6:$R$373,ROW($A11)-5,FALSE),IFERROR(INDEX(AT$337:AT$373,MATCH($F11,$B$337:$B$373,0))/VLOOKUP($F11,$B$337:$BB$373,MATCH(LEFT(TRIM(AT$6),FIND("~",SUBSTITUTE(AT$6,"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11))*HLOOKUP(LEFT(TRIM(AT$6),FIND("~",SUBSTITUTE(AT$6," ","~",LEN(TRIM(AT$6))-LEN(SUBSTITUTE(TRIM(AT$6)," ",""))))-1)&amp;" Total",$B$6:$BB$373,ROW($A11)-5,FALSE))</f>
        <v>0</v>
      </c>
      <c r="AU11" s="10">
        <f ca="1">IF(AU$5&lt;&gt;"",HLOOKUP(AU$5,Functionalization!$G$6:$R$373,ROW($A11)-5,FALSE),IFERROR(INDEX(AU$337:AU$373,MATCH($F11,$B$337:$B$373,0))/VLOOKUP($F11,$B$337:$BB$373,MATCH(LEFT(TRIM(AU$6),FIND("~",SUBSTITUTE(AU$6,"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11))*HLOOKUP(LEFT(TRIM(AU$6),FIND("~",SUBSTITUTE(AU$6," ","~",LEN(TRIM(AU$6))-LEN(SUBSTITUTE(TRIM(AU$6)," ",""))))-1)&amp;" Total",$B$6:$BB$373,ROW($A11)-5,FALSE))</f>
        <v>0</v>
      </c>
      <c r="AV11" s="10">
        <f ca="1">IF(AV$5&lt;&gt;"",HLOOKUP(AV$5,Functionalization!$G$6:$R$373,ROW($A11)-5,FALSE),IFERROR(INDEX(AV$337:AV$373,MATCH($F11,$B$337:$B$373,0))/VLOOKUP($F11,$B$337:$BB$373,MATCH(LEFT(TRIM(AV$6),FIND("~",SUBSTITUTE(AV$6,"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11))*HLOOKUP(LEFT(TRIM(AV$6),FIND("~",SUBSTITUTE(AV$6," ","~",LEN(TRIM(AV$6))-LEN(SUBSTITUTE(TRIM(AV$6)," ",""))))-1)&amp;" Total",$B$6:$BB$373,ROW($A11)-5,FALSE))</f>
        <v>0</v>
      </c>
      <c r="AW11" s="10">
        <f ca="1">IF(AW$5&lt;&gt;"",HLOOKUP(AW$5,Functionalization!$G$6:$R$373,ROW($A11)-5,FALSE),IFERROR(INDEX(AW$337:AW$373,MATCH($F11,$B$337:$B$373,0))/VLOOKUP($F11,$B$337:$BB$373,MATCH(LEFT(TRIM(AW$6),FIND("~",SUBSTITUTE(AW$6,"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11))*HLOOKUP(LEFT(TRIM(AW$6),FIND("~",SUBSTITUTE(AW$6," ","~",LEN(TRIM(AW$6))-LEN(SUBSTITUTE(TRIM(AW$6)," ",""))))-1)&amp;" Total",$B$6:$BB$373,ROW($A11)-5,FALSE))</f>
        <v>0</v>
      </c>
      <c r="AX11" s="10">
        <f ca="1">IF(AX$5&lt;&gt;"",HLOOKUP(AX$5,Functionalization!$G$6:$R$373,ROW($A11)-5,FALSE),IFERROR(INDEX(AX$337:AX$373,MATCH($F11,$B$337:$B$373,0))/VLOOKUP($F11,$B$337:$BB$373,MATCH(LEFT(TRIM(AX$6),FIND("~",SUBSTITUTE(AX$6,"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11))*HLOOKUP(LEFT(TRIM(AX$6),FIND("~",SUBSTITUTE(AX$6," ","~",LEN(TRIM(AX$6))-LEN(SUBSTITUTE(TRIM(AX$6)," ",""))))-1)&amp;" Total",$B$6:$BB$373,ROW($A11)-5,FALSE))</f>
        <v>0</v>
      </c>
      <c r="AY11" s="10">
        <f ca="1">IF(AY$5&lt;&gt;"",HLOOKUP(AY$5,Functionalization!$G$6:$R$373,ROW($A11)-5,FALSE),IFERROR(INDEX(AY$337:AY$373,MATCH($F11,$B$337:$B$373,0))/VLOOKUP($F11,$B$337:$BB$373,MATCH(LEFT(TRIM(AY$6),FIND("~",SUBSTITUTE(AY$6,"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11))*HLOOKUP(LEFT(TRIM(AY$6),FIND("~",SUBSTITUTE(AY$6," ","~",LEN(TRIM(AY$6))-LEN(SUBSTITUTE(TRIM(AY$6)," ",""))))-1)&amp;" Total",$B$6:$BB$373,ROW($A11)-5,FALSE))</f>
        <v>0</v>
      </c>
      <c r="AZ11" s="10">
        <f ca="1">IF(AZ$5&lt;&gt;"",HLOOKUP(AZ$5,Functionalization!$G$6:$R$373,ROW($A11)-5,FALSE),IFERROR(INDEX(AZ$337:AZ$373,MATCH($F11,$B$337:$B$373,0))/VLOOKUP($F11,$B$337:$BB$373,MATCH(LEFT(TRIM(AZ$6),FIND("~",SUBSTITUTE(AZ$6,"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11))*HLOOKUP(LEFT(TRIM(AZ$6),FIND("~",SUBSTITUTE(AZ$6," ","~",LEN(TRIM(AZ$6))-LEN(SUBSTITUTE(TRIM(AZ$6)," ",""))))-1)&amp;" Total",$B$6:$BB$373,ROW($A11)-5,FALSE))</f>
        <v>0</v>
      </c>
      <c r="BA11" s="10">
        <f ca="1">IF(BA$5&lt;&gt;"",HLOOKUP(BA$5,Functionalization!$G$6:$R$373,ROW($A11)-5,FALSE),IFERROR(INDEX(BA$337:BA$373,MATCH($F11,$B$337:$B$373,0))/VLOOKUP($F11,$B$337:$BB$373,MATCH(LEFT(TRIM(BA$6),FIND("~",SUBSTITUTE(BA$6,"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11))*HLOOKUP(LEFT(TRIM(BA$6),FIND("~",SUBSTITUTE(BA$6," ","~",LEN(TRIM(BA$6))-LEN(SUBSTITUTE(TRIM(BA$6)," ",""))))-1)&amp;" Total",$B$6:$BB$373,ROW($A11)-5,FALSE))</f>
        <v>0</v>
      </c>
      <c r="BB11" s="10">
        <f ca="1">IF(BB$5&lt;&gt;"",HLOOKUP(BB$5,Functionalization!$G$6:$R$373,ROW($A11)-5,FALSE),IFERROR(INDEX(BB$337:BB$373,MATCH($F11,$B$337:$B$373,0))/VLOOKUP($F11,$B$337:$BB$373,MATCH(LEFT(TRIM(BB$6),FIND("~",SUBSTITUTE(BB$6,"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11))*HLOOKUP(LEFT(TRIM(BB$6),FIND("~",SUBSTITUTE(BB$6," ","~",LEN(TRIM(BB$6))-LEN(SUBSTITUTE(TRIM(BB$6)," ",""))))-1)&amp;" Total",$B$6:$BB$373,ROW($A11)-5,FALSE))</f>
        <v>0</v>
      </c>
      <c r="BD11">
        <f ca="1">IFERROR(IF(SUMIF($G$6:$BB$6,BD$6&amp;" Total",$G11:$BB11)-(SUMIF($G$6:$BB$6,BD$6&amp;" "&amp;'Input-Func_Class'!$D$22,$G11:$BB11)+IFERROR(SUMIF($G$6:$BB$6,BD$6&amp;" "&amp;'Input-Func_Class'!$E$22,$G11:$BB11),SUMIF($G$6:$BB$6,BD$6&amp;" "&amp;'Input-Func_Class'!$B$24,$G11:$BB11))+SUMIF($G$6:$BB$6,BD$6&amp;" "&amp;'Input-Func_Class'!$F$22,$G11:$BB11))&lt;Check_Limit,0,1),1)</f>
        <v>0</v>
      </c>
      <c r="BE11">
        <f ca="1">IFERROR(IF(SUMIF($G$6:$BB$6,BE$6&amp;" Total",$G11:$BB11)-(SUMIF($G$6:$BB$6,BE$6&amp;" "&amp;'Input-Func_Class'!$D$22,$G11:$BB11)+IFERROR(SUMIF($G$6:$BB$6,BE$6&amp;" "&amp;'Input-Func_Class'!$E$22,$G11:$BB11),SUMIF($G$6:$BB$6,BE$6&amp;" "&amp;'Input-Func_Class'!$B$24,$G11:$BB11))+SUMIF($G$6:$BB$6,BE$6&amp;" "&amp;'Input-Func_Class'!$F$22,$G11:$BB11))&lt;Check_Limit,0,1),1)</f>
        <v>0</v>
      </c>
      <c r="BF11">
        <f ca="1">IFERROR(IF(SUMIF($G$6:$BB$6,BF$6&amp;" Total",$G11:$BB11)-(SUMIF($G$6:$BB$6,BF$6&amp;" "&amp;'Input-Func_Class'!$D$22,$G11:$BB11)+IFERROR(SUMIF($G$6:$BB$6,BF$6&amp;" "&amp;'Input-Func_Class'!$E$22,$G11:$BB11),SUMIF($G$6:$BB$6,BF$6&amp;" "&amp;'Input-Func_Class'!$B$24,$G11:$BB11))+SUMIF($G$6:$BB$6,BF$6&amp;" "&amp;'Input-Func_Class'!$F$22,$G11:$BB11))&lt;Check_Limit,0,1),1)</f>
        <v>0</v>
      </c>
      <c r="BG11">
        <f ca="1">IFERROR(IF(SUMIF($G$6:$BB$6,BG$6&amp;" Total",$G11:$BB11)-(SUMIF($G$6:$BB$6,BG$6&amp;" "&amp;'Input-Func_Class'!$D$22,$G11:$BB11)+IFERROR(SUMIF($G$6:$BB$6,BG$6&amp;" "&amp;'Input-Func_Class'!$E$22,$G11:$BB11),SUMIF($G$6:$BB$6,BG$6&amp;" "&amp;'Input-Func_Class'!$B$24,$G11:$BB11))+SUMIF($G$6:$BB$6,BG$6&amp;" "&amp;'Input-Func_Class'!$F$22,$G11:$BB11))&lt;Check_Limit,0,1),1)</f>
        <v>0</v>
      </c>
      <c r="BH11">
        <f ca="1">IFERROR(IF(SUMIF($G$6:$BB$6,BH$6&amp;" Total",$G11:$BB11)-(SUMIF($G$6:$BB$6,BH$6&amp;" "&amp;'Input-Func_Class'!$D$22,$G11:$BB11)+IFERROR(SUMIF($G$6:$BB$6,BH$6&amp;" "&amp;'Input-Func_Class'!$E$22,$G11:$BB11),SUMIF($G$6:$BB$6,BH$6&amp;" "&amp;'Input-Func_Class'!$B$24,$G11:$BB11))+SUMIF($G$6:$BB$6,BH$6&amp;" "&amp;'Input-Func_Class'!$F$22,$G11:$BB11))&lt;Check_Limit,0,1),1)</f>
        <v>0</v>
      </c>
      <c r="BI11">
        <f ca="1">IFERROR(IF(SUMIF($G$6:$BB$6,BI$6&amp;" Total",$G11:$BB11)-(SUMIF($G$6:$BB$6,BI$6&amp;" "&amp;'Input-Func_Class'!$D$22,$G11:$BB11)+IFERROR(SUMIF($G$6:$BB$6,BI$6&amp;" "&amp;'Input-Func_Class'!$E$22,$G11:$BB11),SUMIF($G$6:$BB$6,BI$6&amp;" "&amp;'Input-Func_Class'!$B$24,$G11:$BB11))+SUMIF($G$6:$BB$6,BI$6&amp;" "&amp;'Input-Func_Class'!$F$22,$G11:$BB11))&lt;Check_Limit,0,1),1)</f>
        <v>0</v>
      </c>
      <c r="BJ11">
        <f ca="1">IFERROR(IF(SUMIF($G$6:$BB$6,BJ$6&amp;" Total",$G11:$BB11)-(SUMIF($G$6:$BB$6,BJ$6&amp;" "&amp;'Input-Func_Class'!$D$22,$G11:$BB11)+IFERROR(SUMIF($G$6:$BB$6,BJ$6&amp;" "&amp;'Input-Func_Class'!$E$22,$G11:$BB11),SUMIF($G$6:$BB$6,BJ$6&amp;" "&amp;'Input-Func_Class'!$B$24,$G11:$BB11))+SUMIF($G$6:$BB$6,BJ$6&amp;" "&amp;'Input-Func_Class'!$F$22,$G11:$BB11))&lt;Check_Limit,0,1),1)</f>
        <v>0</v>
      </c>
      <c r="BK11">
        <f ca="1">IFERROR(IF(SUMIF($G$6:$BB$6,BK$6&amp;" Total",$G11:$BB11)-(SUMIF($G$6:$BB$6,BK$6&amp;" "&amp;'Input-Func_Class'!$D$22,$G11:$BB11)+IFERROR(SUMIF($G$6:$BB$6,BK$6&amp;" "&amp;'Input-Func_Class'!$E$22,$G11:$BB11),SUMIF($G$6:$BB$6,BK$6&amp;" "&amp;'Input-Func_Class'!$B$24,$G11:$BB11))+SUMIF($G$6:$BB$6,BK$6&amp;" "&amp;'Input-Func_Class'!$F$22,$G11:$BB11))&lt;Check_Limit,0,1),1)</f>
        <v>0</v>
      </c>
      <c r="BL11">
        <f ca="1">IFERROR(IF(SUMIF($G$6:$BB$6,BL$6&amp;" Total",$G11:$BB11)-(SUMIF($G$6:$BB$6,BL$6&amp;" "&amp;'Input-Func_Class'!$D$22,$G11:$BB11)+IFERROR(SUMIF($G$6:$BB$6,BL$6&amp;" "&amp;'Input-Func_Class'!$E$22,$G11:$BB11),SUMIF($G$6:$BB$6,BL$6&amp;" "&amp;'Input-Func_Class'!$B$24,$G11:$BB11))+SUMIF($G$6:$BB$6,BL$6&amp;" "&amp;'Input-Func_Class'!$F$22,$G11:$BB11))&lt;Check_Limit,0,1),1)</f>
        <v>0</v>
      </c>
      <c r="BM11">
        <f ca="1">IFERROR(IF(SUMIF($G$6:$BB$6,BM$6&amp;" Total",$G11:$BB11)-(SUMIF($G$6:$BB$6,BM$6&amp;" "&amp;'Input-Func_Class'!$D$22,$G11:$BB11)+IFERROR(SUMIF($G$6:$BB$6,BM$6&amp;" "&amp;'Input-Func_Class'!$E$22,$G11:$BB11),SUMIF($G$6:$BB$6,BM$6&amp;" "&amp;'Input-Func_Class'!$B$24,$G11:$BB11))+SUMIF($G$6:$BB$6,BM$6&amp;" "&amp;'Input-Func_Class'!$F$22,$G11:$BB11))&lt;Check_Limit,0,1),1)</f>
        <v>0</v>
      </c>
      <c r="BN11">
        <f ca="1">IFERROR(IF(SUMIF($G$6:$BB$6,BN$6&amp;" Total",$G11:$BB11)-(SUMIF($G$6:$BB$6,BN$6&amp;" "&amp;'Input-Func_Class'!$D$22,$G11:$BB11)+IFERROR(SUMIF($G$6:$BB$6,BN$6&amp;" "&amp;'Input-Func_Class'!$E$22,$G11:$BB11),SUMIF($G$6:$BB$6,BN$6&amp;" "&amp;'Input-Func_Class'!$B$24,$G11:$BB11))+SUMIF($G$6:$BB$6,BN$6&amp;" "&amp;'Input-Func_Class'!$F$22,$G11:$BB11))&lt;Check_Limit,0,1),1)</f>
        <v>0</v>
      </c>
      <c r="BO11">
        <f ca="1">IFERROR(IF(SUMIF($G$6:$BB$6,BO$6&amp;" Total",$G11:$BB11)-(SUMIF($G$6:$BB$6,BO$6&amp;" "&amp;'Input-Func_Class'!$D$22,$G11:$BB11)+IFERROR(SUMIF($G$6:$BB$6,BO$6&amp;" "&amp;'Input-Func_Class'!$E$22,$G11:$BB11),SUMIF($G$6:$BB$6,BO$6&amp;" "&amp;'Input-Func_Class'!$B$24,$G11:$BB11))+SUMIF($G$6:$BB$6,BO$6&amp;" "&amp;'Input-Func_Class'!$F$22,$G11:$BB11))&lt;Check_Limit,0,1),1)</f>
        <v>0</v>
      </c>
    </row>
    <row r="12" spans="1:67" outlineLevel="1">
      <c r="A12" s="31">
        <f>IF(ISBLANK('Input-Accounts'!A12),"",'Input-Accounts'!A12)</f>
        <v>5</v>
      </c>
      <c r="B12" s="53" t="str">
        <f>IF(ISBLANK('Input-Accounts'!B12),"",'Input-Accounts'!B12)</f>
        <v>Misc. Intangible Plant - Plant Related</v>
      </c>
      <c r="C12" s="31">
        <f>IF(ISBLANK('Input-Accounts'!C12),"",'Input-Accounts'!C12)</f>
        <v>303</v>
      </c>
      <c r="D12" s="10">
        <f>Functionalization!$D12</f>
        <v>88156.566153846143</v>
      </c>
      <c r="E12" s="10">
        <f ca="1">IFERROR(IF(D12="",0,IF(D12=0,0,IF(ABS(D12-SUM(G12,K12,O12,S12,W12,AA12,AE12,AI12,AM12,AQ12,AU12,AY12))&lt;Check_Limit,0,1))),1)</f>
        <v>0</v>
      </c>
      <c r="F12" s="3" t="str">
        <f>IF($D12=0,"-",IF('Input-Accounts'!$E12&lt;&gt;0,'Input-Accounts'!$E12,'Input-Accounts'!$G12))</f>
        <v>INT_DISTPT_SUBTOTAL</v>
      </c>
      <c r="G12" s="10">
        <f ca="1">IF(G$5&lt;&gt;"",HLOOKUP(G$5,Functionalization!$G$6:$R$373,ROW($A12)-5,FALSE),IFERROR(INDEX(G$337:G$373,MATCH($F12,$B$337:$B$373,0))/VLOOKUP($F12,$B$337:$BB$373,MATCH(LEFT(TRIM(G$6),FIND("~",SUBSTITUTE(G$6,"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12))*HLOOKUP(LEFT(TRIM(G$6),FIND("~",SUBSTITUTE(G$6," ","~",LEN(TRIM(G$6))-LEN(SUBSTITUTE(TRIM(G$6)," ",""))))-1)&amp;" Total",$B$6:$BB$373,ROW($A12)-5,FALSE))</f>
        <v>56152.463452435186</v>
      </c>
      <c r="H12" s="10">
        <f ca="1">IF(H$5&lt;&gt;"",HLOOKUP(H$5,Functionalization!$G$6:$R$373,ROW($A12)-5,FALSE),IFERROR(INDEX(H$337:H$373,MATCH($F12,$B$337:$B$373,0))/VLOOKUP($F12,$B$337:$BB$373,MATCH(LEFT(TRIM(H$6),FIND("~",SUBSTITUTE(H$6,"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12))*HLOOKUP(LEFT(TRIM(H$6),FIND("~",SUBSTITUTE(H$6," ","~",LEN(TRIM(H$6))-LEN(SUBSTITUTE(TRIM(H$6)," ",""))))-1)&amp;" Total",$B$6:$BB$373,ROW($A12)-5,FALSE))</f>
        <v>41663.657693268717</v>
      </c>
      <c r="I12" s="10">
        <f ca="1">IF(I$5&lt;&gt;"",HLOOKUP(I$5,Functionalization!$G$6:$R$373,ROW($A12)-5,FALSE),IFERROR(INDEX(I$337:I$373,MATCH($F12,$B$337:$B$373,0))/VLOOKUP($F12,$B$337:$BB$373,MATCH(LEFT(TRIM(I$6),FIND("~",SUBSTITUTE(I$6,"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12))*HLOOKUP(LEFT(TRIM(I$6),FIND("~",SUBSTITUTE(I$6," ","~",LEN(TRIM(I$6))-LEN(SUBSTITUTE(TRIM(I$6)," ",""))))-1)&amp;" Total",$B$6:$BB$373,ROW($A12)-5,FALSE))</f>
        <v>0</v>
      </c>
      <c r="J12" s="10">
        <f ca="1">IF(J$5&lt;&gt;"",HLOOKUP(J$5,Functionalization!$G$6:$R$373,ROW($A12)-5,FALSE),IFERROR(INDEX(J$337:J$373,MATCH($F12,$B$337:$B$373,0))/VLOOKUP($F12,$B$337:$BB$373,MATCH(LEFT(TRIM(J$6),FIND("~",SUBSTITUTE(J$6,"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12))*HLOOKUP(LEFT(TRIM(J$6),FIND("~",SUBSTITUTE(J$6," ","~",LEN(TRIM(J$6))-LEN(SUBSTITUTE(TRIM(J$6)," ",""))))-1)&amp;" Total",$B$6:$BB$373,ROW($A12)-5,FALSE))</f>
        <v>14488.805759166464</v>
      </c>
      <c r="K12" s="10">
        <f ca="1">IF(K$5&lt;&gt;"",HLOOKUP(K$5,Functionalization!$G$6:$R$373,ROW($A12)-5,FALSE),IFERROR(INDEX(K$337:K$373,MATCH($F12,$B$337:$B$373,0))/VLOOKUP($F12,$B$337:$BB$373,MATCH(LEFT(TRIM(K$6),FIND("~",SUBSTITUTE(K$6,"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12))*HLOOKUP(LEFT(TRIM(K$6),FIND("~",SUBSTITUTE(K$6," ","~",LEN(TRIM(K$6))-LEN(SUBSTITUTE(TRIM(K$6)," ",""))))-1)&amp;" Total",$B$6:$BB$373,ROW($A12)-5,FALSE))</f>
        <v>32004.102701410953</v>
      </c>
      <c r="L12" s="10">
        <f ca="1">IF(L$5&lt;&gt;"",HLOOKUP(L$5,Functionalization!$G$6:$R$373,ROW($A12)-5,FALSE),IFERROR(INDEX(L$337:L$373,MATCH($F12,$B$337:$B$373,0))/VLOOKUP($F12,$B$337:$BB$373,MATCH(LEFT(TRIM(L$6),FIND("~",SUBSTITUTE(L$6,"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12))*HLOOKUP(LEFT(TRIM(L$6),FIND("~",SUBSTITUTE(L$6," ","~",LEN(TRIM(L$6))-LEN(SUBSTITUTE(TRIM(L$6)," ",""))))-1)&amp;" Total",$B$6:$BB$373,ROW($A12)-5,FALSE))</f>
        <v>0</v>
      </c>
      <c r="M12" s="10">
        <f ca="1">IF(M$5&lt;&gt;"",HLOOKUP(M$5,Functionalization!$G$6:$R$373,ROW($A12)-5,FALSE),IFERROR(INDEX(M$337:M$373,MATCH($F12,$B$337:$B$373,0))/VLOOKUP($F12,$B$337:$BB$373,MATCH(LEFT(TRIM(M$6),FIND("~",SUBSTITUTE(M$6,"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12))*HLOOKUP(LEFT(TRIM(M$6),FIND("~",SUBSTITUTE(M$6," ","~",LEN(TRIM(M$6))-LEN(SUBSTITUTE(TRIM(M$6)," ",""))))-1)&amp;" Total",$B$6:$BB$373,ROW($A12)-5,FALSE))</f>
        <v>0</v>
      </c>
      <c r="N12" s="10">
        <f ca="1">IF(N$5&lt;&gt;"",HLOOKUP(N$5,Functionalization!$G$6:$R$373,ROW($A12)-5,FALSE),IFERROR(INDEX(N$337:N$373,MATCH($F12,$B$337:$B$373,0))/VLOOKUP($F12,$B$337:$BB$373,MATCH(LEFT(TRIM(N$6),FIND("~",SUBSTITUTE(N$6,"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12))*HLOOKUP(LEFT(TRIM(N$6),FIND("~",SUBSTITUTE(N$6," ","~",LEN(TRIM(N$6))-LEN(SUBSTITUTE(TRIM(N$6)," ",""))))-1)&amp;" Total",$B$6:$BB$373,ROW($A12)-5,FALSE))</f>
        <v>32004.102701410953</v>
      </c>
      <c r="O12" s="10">
        <f ca="1">IF(O$5&lt;&gt;"",HLOOKUP(O$5,Functionalization!$G$6:$R$373,ROW($A12)-5,FALSE),IFERROR(INDEX(O$337:O$373,MATCH($F12,$B$337:$B$373,0))/VLOOKUP($F12,$B$337:$BB$373,MATCH(LEFT(TRIM(O$6),FIND("~",SUBSTITUTE(O$6,"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12))*HLOOKUP(LEFT(TRIM(O$6),FIND("~",SUBSTITUTE(O$6," ","~",LEN(TRIM(O$6))-LEN(SUBSTITUTE(TRIM(O$6)," ",""))))-1)&amp;" Total",$B$6:$BB$373,ROW($A12)-5,FALSE))</f>
        <v>0</v>
      </c>
      <c r="P12" s="10">
        <f ca="1">IF(P$5&lt;&gt;"",HLOOKUP(P$5,Functionalization!$G$6:$R$373,ROW($A12)-5,FALSE),IFERROR(INDEX(P$337:P$373,MATCH($F12,$B$337:$B$373,0))/VLOOKUP($F12,$B$337:$BB$373,MATCH(LEFT(TRIM(P$6),FIND("~",SUBSTITUTE(P$6,"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12))*HLOOKUP(LEFT(TRIM(P$6),FIND("~",SUBSTITUTE(P$6," ","~",LEN(TRIM(P$6))-LEN(SUBSTITUTE(TRIM(P$6)," ",""))))-1)&amp;" Total",$B$6:$BB$373,ROW($A12)-5,FALSE))</f>
        <v>0</v>
      </c>
      <c r="Q12" s="10">
        <f ca="1">IF(Q$5&lt;&gt;"",HLOOKUP(Q$5,Functionalization!$G$6:$R$373,ROW($A12)-5,FALSE),IFERROR(INDEX(Q$337:Q$373,MATCH($F12,$B$337:$B$373,0))/VLOOKUP($F12,$B$337:$BB$373,MATCH(LEFT(TRIM(Q$6),FIND("~",SUBSTITUTE(Q$6,"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12))*HLOOKUP(LEFT(TRIM(Q$6),FIND("~",SUBSTITUTE(Q$6," ","~",LEN(TRIM(Q$6))-LEN(SUBSTITUTE(TRIM(Q$6)," ",""))))-1)&amp;" Total",$B$6:$BB$373,ROW($A12)-5,FALSE))</f>
        <v>0</v>
      </c>
      <c r="R12" s="10">
        <f ca="1">IF(R$5&lt;&gt;"",HLOOKUP(R$5,Functionalization!$G$6:$R$373,ROW($A12)-5,FALSE),IFERROR(INDEX(R$337:R$373,MATCH($F12,$B$337:$B$373,0))/VLOOKUP($F12,$B$337:$BB$373,MATCH(LEFT(TRIM(R$6),FIND("~",SUBSTITUTE(R$6,"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12))*HLOOKUP(LEFT(TRIM(R$6),FIND("~",SUBSTITUTE(R$6," ","~",LEN(TRIM(R$6))-LEN(SUBSTITUTE(TRIM(R$6)," ",""))))-1)&amp;" Total",$B$6:$BB$373,ROW($A12)-5,FALSE))</f>
        <v>0</v>
      </c>
      <c r="S12" s="10">
        <f ca="1">IF(S$5&lt;&gt;"",HLOOKUP(S$5,Functionalization!$G$6:$R$373,ROW($A12)-5,FALSE),IFERROR(INDEX(S$337:S$373,MATCH($F12,$B$337:$B$373,0))/VLOOKUP($F12,$B$337:$BB$373,MATCH(LEFT(TRIM(S$6),FIND("~",SUBSTITUTE(S$6,"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12))*HLOOKUP(LEFT(TRIM(S$6),FIND("~",SUBSTITUTE(S$6," ","~",LEN(TRIM(S$6))-LEN(SUBSTITUTE(TRIM(S$6)," ",""))))-1)&amp;" Total",$B$6:$BB$373,ROW($A12)-5,FALSE))</f>
        <v>0</v>
      </c>
      <c r="T12" s="10">
        <f ca="1">IF(T$5&lt;&gt;"",HLOOKUP(T$5,Functionalization!$G$6:$R$373,ROW($A12)-5,FALSE),IFERROR(INDEX(T$337:T$373,MATCH($F12,$B$337:$B$373,0))/VLOOKUP($F12,$B$337:$BB$373,MATCH(LEFT(TRIM(T$6),FIND("~",SUBSTITUTE(T$6,"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12))*HLOOKUP(LEFT(TRIM(T$6),FIND("~",SUBSTITUTE(T$6," ","~",LEN(TRIM(T$6))-LEN(SUBSTITUTE(TRIM(T$6)," ",""))))-1)&amp;" Total",$B$6:$BB$373,ROW($A12)-5,FALSE))</f>
        <v>0</v>
      </c>
      <c r="U12" s="10">
        <f ca="1">IF(U$5&lt;&gt;"",HLOOKUP(U$5,Functionalization!$G$6:$R$373,ROW($A12)-5,FALSE),IFERROR(INDEX(U$337:U$373,MATCH($F12,$B$337:$B$373,0))/VLOOKUP($F12,$B$337:$BB$373,MATCH(LEFT(TRIM(U$6),FIND("~",SUBSTITUTE(U$6,"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12))*HLOOKUP(LEFT(TRIM(U$6),FIND("~",SUBSTITUTE(U$6," ","~",LEN(TRIM(U$6))-LEN(SUBSTITUTE(TRIM(U$6)," ",""))))-1)&amp;" Total",$B$6:$BB$373,ROW($A12)-5,FALSE))</f>
        <v>0</v>
      </c>
      <c r="V12" s="10">
        <f ca="1">IF(V$5&lt;&gt;"",HLOOKUP(V$5,Functionalization!$G$6:$R$373,ROW($A12)-5,FALSE),IFERROR(INDEX(V$337:V$373,MATCH($F12,$B$337:$B$373,0))/VLOOKUP($F12,$B$337:$BB$373,MATCH(LEFT(TRIM(V$6),FIND("~",SUBSTITUTE(V$6,"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12))*HLOOKUP(LEFT(TRIM(V$6),FIND("~",SUBSTITUTE(V$6," ","~",LEN(TRIM(V$6))-LEN(SUBSTITUTE(TRIM(V$6)," ",""))))-1)&amp;" Total",$B$6:$BB$373,ROW($A12)-5,FALSE))</f>
        <v>0</v>
      </c>
      <c r="W12" s="10">
        <f ca="1">IF(W$5&lt;&gt;"",HLOOKUP(W$5,Functionalization!$G$6:$R$373,ROW($A12)-5,FALSE),IFERROR(INDEX(W$337:W$373,MATCH($F12,$B$337:$B$373,0))/VLOOKUP($F12,$B$337:$BB$373,MATCH(LEFT(TRIM(W$6),FIND("~",SUBSTITUTE(W$6,"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12))*HLOOKUP(LEFT(TRIM(W$6),FIND("~",SUBSTITUTE(W$6," ","~",LEN(TRIM(W$6))-LEN(SUBSTITUTE(TRIM(W$6)," ",""))))-1)&amp;" Total",$B$6:$BB$373,ROW($A12)-5,FALSE))</f>
        <v>0</v>
      </c>
      <c r="X12" s="10">
        <f ca="1">IF(X$5&lt;&gt;"",HLOOKUP(X$5,Functionalization!$G$6:$R$373,ROW($A12)-5,FALSE),IFERROR(INDEX(X$337:X$373,MATCH($F12,$B$337:$B$373,0))/VLOOKUP($F12,$B$337:$BB$373,MATCH(LEFT(TRIM(X$6),FIND("~",SUBSTITUTE(X$6,"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12))*HLOOKUP(LEFT(TRIM(X$6),FIND("~",SUBSTITUTE(X$6," ","~",LEN(TRIM(X$6))-LEN(SUBSTITUTE(TRIM(X$6)," ",""))))-1)&amp;" Total",$B$6:$BB$373,ROW($A12)-5,FALSE))</f>
        <v>0</v>
      </c>
      <c r="Y12" s="10">
        <f ca="1">IF(Y$5&lt;&gt;"",HLOOKUP(Y$5,Functionalization!$G$6:$R$373,ROW($A12)-5,FALSE),IFERROR(INDEX(Y$337:Y$373,MATCH($F12,$B$337:$B$373,0))/VLOOKUP($F12,$B$337:$BB$373,MATCH(LEFT(TRIM(Y$6),FIND("~",SUBSTITUTE(Y$6,"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12))*HLOOKUP(LEFT(TRIM(Y$6),FIND("~",SUBSTITUTE(Y$6," ","~",LEN(TRIM(Y$6))-LEN(SUBSTITUTE(TRIM(Y$6)," ",""))))-1)&amp;" Total",$B$6:$BB$373,ROW($A12)-5,FALSE))</f>
        <v>0</v>
      </c>
      <c r="Z12" s="10">
        <f ca="1">IF(Z$5&lt;&gt;"",HLOOKUP(Z$5,Functionalization!$G$6:$R$373,ROW($A12)-5,FALSE),IFERROR(INDEX(Z$337:Z$373,MATCH($F12,$B$337:$B$373,0))/VLOOKUP($F12,$B$337:$BB$373,MATCH(LEFT(TRIM(Z$6),FIND("~",SUBSTITUTE(Z$6,"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12))*HLOOKUP(LEFT(TRIM(Z$6),FIND("~",SUBSTITUTE(Z$6," ","~",LEN(TRIM(Z$6))-LEN(SUBSTITUTE(TRIM(Z$6)," ",""))))-1)&amp;" Total",$B$6:$BB$373,ROW($A12)-5,FALSE))</f>
        <v>0</v>
      </c>
      <c r="AA12" s="10">
        <f ca="1">IF(AA$5&lt;&gt;"",HLOOKUP(AA$5,Functionalization!$G$6:$R$373,ROW($A12)-5,FALSE),IFERROR(INDEX(AA$337:AA$373,MATCH($F12,$B$337:$B$373,0))/VLOOKUP($F12,$B$337:$BB$373,MATCH(LEFT(TRIM(AA$6),FIND("~",SUBSTITUTE(AA$6,"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12))*HLOOKUP(LEFT(TRIM(AA$6),FIND("~",SUBSTITUTE(AA$6," ","~",LEN(TRIM(AA$6))-LEN(SUBSTITUTE(TRIM(AA$6)," ",""))))-1)&amp;" Total",$B$6:$BB$373,ROW($A12)-5,FALSE))</f>
        <v>0</v>
      </c>
      <c r="AB12" s="10">
        <f ca="1">IF(AB$5&lt;&gt;"",HLOOKUP(AB$5,Functionalization!$G$6:$R$373,ROW($A12)-5,FALSE),IFERROR(INDEX(AB$337:AB$373,MATCH($F12,$B$337:$B$373,0))/VLOOKUP($F12,$B$337:$BB$373,MATCH(LEFT(TRIM(AB$6),FIND("~",SUBSTITUTE(AB$6,"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12))*HLOOKUP(LEFT(TRIM(AB$6),FIND("~",SUBSTITUTE(AB$6," ","~",LEN(TRIM(AB$6))-LEN(SUBSTITUTE(TRIM(AB$6)," ",""))))-1)&amp;" Total",$B$6:$BB$373,ROW($A12)-5,FALSE))</f>
        <v>0</v>
      </c>
      <c r="AC12" s="10">
        <f ca="1">IF(AC$5&lt;&gt;"",HLOOKUP(AC$5,Functionalization!$G$6:$R$373,ROW($A12)-5,FALSE),IFERROR(INDEX(AC$337:AC$373,MATCH($F12,$B$337:$B$373,0))/VLOOKUP($F12,$B$337:$BB$373,MATCH(LEFT(TRIM(AC$6),FIND("~",SUBSTITUTE(AC$6,"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12))*HLOOKUP(LEFT(TRIM(AC$6),FIND("~",SUBSTITUTE(AC$6," ","~",LEN(TRIM(AC$6))-LEN(SUBSTITUTE(TRIM(AC$6)," ",""))))-1)&amp;" Total",$B$6:$BB$373,ROW($A12)-5,FALSE))</f>
        <v>0</v>
      </c>
      <c r="AD12" s="10">
        <f ca="1">IF(AD$5&lt;&gt;"",HLOOKUP(AD$5,Functionalization!$G$6:$R$373,ROW($A12)-5,FALSE),IFERROR(INDEX(AD$337:AD$373,MATCH($F12,$B$337:$B$373,0))/VLOOKUP($F12,$B$337:$BB$373,MATCH(LEFT(TRIM(AD$6),FIND("~",SUBSTITUTE(AD$6,"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12))*HLOOKUP(LEFT(TRIM(AD$6),FIND("~",SUBSTITUTE(AD$6," ","~",LEN(TRIM(AD$6))-LEN(SUBSTITUTE(TRIM(AD$6)," ",""))))-1)&amp;" Total",$B$6:$BB$373,ROW($A12)-5,FALSE))</f>
        <v>0</v>
      </c>
      <c r="AE12" s="10">
        <f ca="1">IF(AE$5&lt;&gt;"",HLOOKUP(AE$5,Functionalization!$G$6:$R$373,ROW($A12)-5,FALSE),IFERROR(INDEX(AE$337:AE$373,MATCH($F12,$B$337:$B$373,0))/VLOOKUP($F12,$B$337:$BB$373,MATCH(LEFT(TRIM(AE$6),FIND("~",SUBSTITUTE(AE$6,"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12))*HLOOKUP(LEFT(TRIM(AE$6),FIND("~",SUBSTITUTE(AE$6," ","~",LEN(TRIM(AE$6))-LEN(SUBSTITUTE(TRIM(AE$6)," ",""))))-1)&amp;" Total",$B$6:$BB$373,ROW($A12)-5,FALSE))</f>
        <v>0</v>
      </c>
      <c r="AF12" s="10">
        <f ca="1">IF(AF$5&lt;&gt;"",HLOOKUP(AF$5,Functionalization!$G$6:$R$373,ROW($A12)-5,FALSE),IFERROR(INDEX(AF$337:AF$373,MATCH($F12,$B$337:$B$373,0))/VLOOKUP($F12,$B$337:$BB$373,MATCH(LEFT(TRIM(AF$6),FIND("~",SUBSTITUTE(AF$6,"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12))*HLOOKUP(LEFT(TRIM(AF$6),FIND("~",SUBSTITUTE(AF$6," ","~",LEN(TRIM(AF$6))-LEN(SUBSTITUTE(TRIM(AF$6)," ",""))))-1)&amp;" Total",$B$6:$BB$373,ROW($A12)-5,FALSE))</f>
        <v>0</v>
      </c>
      <c r="AG12" s="10">
        <f ca="1">IF(AG$5&lt;&gt;"",HLOOKUP(AG$5,Functionalization!$G$6:$R$373,ROW($A12)-5,FALSE),IFERROR(INDEX(AG$337:AG$373,MATCH($F12,$B$337:$B$373,0))/VLOOKUP($F12,$B$337:$BB$373,MATCH(LEFT(TRIM(AG$6),FIND("~",SUBSTITUTE(AG$6,"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12))*HLOOKUP(LEFT(TRIM(AG$6),FIND("~",SUBSTITUTE(AG$6," ","~",LEN(TRIM(AG$6))-LEN(SUBSTITUTE(TRIM(AG$6)," ",""))))-1)&amp;" Total",$B$6:$BB$373,ROW($A12)-5,FALSE))</f>
        <v>0</v>
      </c>
      <c r="AH12" s="10">
        <f ca="1">IF(AH$5&lt;&gt;"",HLOOKUP(AH$5,Functionalization!$G$6:$R$373,ROW($A12)-5,FALSE),IFERROR(INDEX(AH$337:AH$373,MATCH($F12,$B$337:$B$373,0))/VLOOKUP($F12,$B$337:$BB$373,MATCH(LEFT(TRIM(AH$6),FIND("~",SUBSTITUTE(AH$6,"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12))*HLOOKUP(LEFT(TRIM(AH$6),FIND("~",SUBSTITUTE(AH$6," ","~",LEN(TRIM(AH$6))-LEN(SUBSTITUTE(TRIM(AH$6)," ",""))))-1)&amp;" Total",$B$6:$BB$373,ROW($A12)-5,FALSE))</f>
        <v>0</v>
      </c>
      <c r="AI12" s="10">
        <f ca="1">IF(AI$5&lt;&gt;"",HLOOKUP(AI$5,Functionalization!$G$6:$R$373,ROW($A12)-5,FALSE),IFERROR(INDEX(AI$337:AI$373,MATCH($F12,$B$337:$B$373,0))/VLOOKUP($F12,$B$337:$BB$373,MATCH(LEFT(TRIM(AI$6),FIND("~",SUBSTITUTE(AI$6,"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12))*HLOOKUP(LEFT(TRIM(AI$6),FIND("~",SUBSTITUTE(AI$6," ","~",LEN(TRIM(AI$6))-LEN(SUBSTITUTE(TRIM(AI$6)," ",""))))-1)&amp;" Total",$B$6:$BB$373,ROW($A12)-5,FALSE))</f>
        <v>0</v>
      </c>
      <c r="AJ12" s="10">
        <f ca="1">IF(AJ$5&lt;&gt;"",HLOOKUP(AJ$5,Functionalization!$G$6:$R$373,ROW($A12)-5,FALSE),IFERROR(INDEX(AJ$337:AJ$373,MATCH($F12,$B$337:$B$373,0))/VLOOKUP($F12,$B$337:$BB$373,MATCH(LEFT(TRIM(AJ$6),FIND("~",SUBSTITUTE(AJ$6,"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12))*HLOOKUP(LEFT(TRIM(AJ$6),FIND("~",SUBSTITUTE(AJ$6," ","~",LEN(TRIM(AJ$6))-LEN(SUBSTITUTE(TRIM(AJ$6)," ",""))))-1)&amp;" Total",$B$6:$BB$373,ROW($A12)-5,FALSE))</f>
        <v>0</v>
      </c>
      <c r="AK12" s="10">
        <f ca="1">IF(AK$5&lt;&gt;"",HLOOKUP(AK$5,Functionalization!$G$6:$R$373,ROW($A12)-5,FALSE),IFERROR(INDEX(AK$337:AK$373,MATCH($F12,$B$337:$B$373,0))/VLOOKUP($F12,$B$337:$BB$373,MATCH(LEFT(TRIM(AK$6),FIND("~",SUBSTITUTE(AK$6,"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12))*HLOOKUP(LEFT(TRIM(AK$6),FIND("~",SUBSTITUTE(AK$6," ","~",LEN(TRIM(AK$6))-LEN(SUBSTITUTE(TRIM(AK$6)," ",""))))-1)&amp;" Total",$B$6:$BB$373,ROW($A12)-5,FALSE))</f>
        <v>0</v>
      </c>
      <c r="AL12" s="10">
        <f ca="1">IF(AL$5&lt;&gt;"",HLOOKUP(AL$5,Functionalization!$G$6:$R$373,ROW($A12)-5,FALSE),IFERROR(INDEX(AL$337:AL$373,MATCH($F12,$B$337:$B$373,0))/VLOOKUP($F12,$B$337:$BB$373,MATCH(LEFT(TRIM(AL$6),FIND("~",SUBSTITUTE(AL$6,"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12))*HLOOKUP(LEFT(TRIM(AL$6),FIND("~",SUBSTITUTE(AL$6," ","~",LEN(TRIM(AL$6))-LEN(SUBSTITUTE(TRIM(AL$6)," ",""))))-1)&amp;" Total",$B$6:$BB$373,ROW($A12)-5,FALSE))</f>
        <v>0</v>
      </c>
      <c r="AM12" s="10">
        <f ca="1">IF(AM$5&lt;&gt;"",HLOOKUP(AM$5,Functionalization!$G$6:$R$373,ROW($A12)-5,FALSE),IFERROR(INDEX(AM$337:AM$373,MATCH($F12,$B$337:$B$373,0))/VLOOKUP($F12,$B$337:$BB$373,MATCH(LEFT(TRIM(AM$6),FIND("~",SUBSTITUTE(AM$6,"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12))*HLOOKUP(LEFT(TRIM(AM$6),FIND("~",SUBSTITUTE(AM$6," ","~",LEN(TRIM(AM$6))-LEN(SUBSTITUTE(TRIM(AM$6)," ",""))))-1)&amp;" Total",$B$6:$BB$373,ROW($A12)-5,FALSE))</f>
        <v>0</v>
      </c>
      <c r="AN12" s="10">
        <f ca="1">IF(AN$5&lt;&gt;"",HLOOKUP(AN$5,Functionalization!$G$6:$R$373,ROW($A12)-5,FALSE),IFERROR(INDEX(AN$337:AN$373,MATCH($F12,$B$337:$B$373,0))/VLOOKUP($F12,$B$337:$BB$373,MATCH(LEFT(TRIM(AN$6),FIND("~",SUBSTITUTE(AN$6,"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12))*HLOOKUP(LEFT(TRIM(AN$6),FIND("~",SUBSTITUTE(AN$6," ","~",LEN(TRIM(AN$6))-LEN(SUBSTITUTE(TRIM(AN$6)," ",""))))-1)&amp;" Total",$B$6:$BB$373,ROW($A12)-5,FALSE))</f>
        <v>0</v>
      </c>
      <c r="AO12" s="10">
        <f ca="1">IF(AO$5&lt;&gt;"",HLOOKUP(AO$5,Functionalization!$G$6:$R$373,ROW($A12)-5,FALSE),IFERROR(INDEX(AO$337:AO$373,MATCH($F12,$B$337:$B$373,0))/VLOOKUP($F12,$B$337:$BB$373,MATCH(LEFT(TRIM(AO$6),FIND("~",SUBSTITUTE(AO$6,"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12))*HLOOKUP(LEFT(TRIM(AO$6),FIND("~",SUBSTITUTE(AO$6," ","~",LEN(TRIM(AO$6))-LEN(SUBSTITUTE(TRIM(AO$6)," ",""))))-1)&amp;" Total",$B$6:$BB$373,ROW($A12)-5,FALSE))</f>
        <v>0</v>
      </c>
      <c r="AP12" s="10">
        <f ca="1">IF(AP$5&lt;&gt;"",HLOOKUP(AP$5,Functionalization!$G$6:$R$373,ROW($A12)-5,FALSE),IFERROR(INDEX(AP$337:AP$373,MATCH($F12,$B$337:$B$373,0))/VLOOKUP($F12,$B$337:$BB$373,MATCH(LEFT(TRIM(AP$6),FIND("~",SUBSTITUTE(AP$6,"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12))*HLOOKUP(LEFT(TRIM(AP$6),FIND("~",SUBSTITUTE(AP$6," ","~",LEN(TRIM(AP$6))-LEN(SUBSTITUTE(TRIM(AP$6)," ",""))))-1)&amp;" Total",$B$6:$BB$373,ROW($A12)-5,FALSE))</f>
        <v>0</v>
      </c>
      <c r="AQ12" s="10">
        <f ca="1">IF(AQ$5&lt;&gt;"",HLOOKUP(AQ$5,Functionalization!$G$6:$R$373,ROW($A12)-5,FALSE),IFERROR(INDEX(AQ$337:AQ$373,MATCH($F12,$B$337:$B$373,0))/VLOOKUP($F12,$B$337:$BB$373,MATCH(LEFT(TRIM(AQ$6),FIND("~",SUBSTITUTE(AQ$6,"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12))*HLOOKUP(LEFT(TRIM(AQ$6),FIND("~",SUBSTITUTE(AQ$6," ","~",LEN(TRIM(AQ$6))-LEN(SUBSTITUTE(TRIM(AQ$6)," ",""))))-1)&amp;" Total",$B$6:$BB$373,ROW($A12)-5,FALSE))</f>
        <v>0</v>
      </c>
      <c r="AR12" s="10">
        <f ca="1">IF(AR$5&lt;&gt;"",HLOOKUP(AR$5,Functionalization!$G$6:$R$373,ROW($A12)-5,FALSE),IFERROR(INDEX(AR$337:AR$373,MATCH($F12,$B$337:$B$373,0))/VLOOKUP($F12,$B$337:$BB$373,MATCH(LEFT(TRIM(AR$6),FIND("~",SUBSTITUTE(AR$6,"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12))*HLOOKUP(LEFT(TRIM(AR$6),FIND("~",SUBSTITUTE(AR$6," ","~",LEN(TRIM(AR$6))-LEN(SUBSTITUTE(TRIM(AR$6)," ",""))))-1)&amp;" Total",$B$6:$BB$373,ROW($A12)-5,FALSE))</f>
        <v>0</v>
      </c>
      <c r="AS12" s="10">
        <f ca="1">IF(AS$5&lt;&gt;"",HLOOKUP(AS$5,Functionalization!$G$6:$R$373,ROW($A12)-5,FALSE),IFERROR(INDEX(AS$337:AS$373,MATCH($F12,$B$337:$B$373,0))/VLOOKUP($F12,$B$337:$BB$373,MATCH(LEFT(TRIM(AS$6),FIND("~",SUBSTITUTE(AS$6,"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12))*HLOOKUP(LEFT(TRIM(AS$6),FIND("~",SUBSTITUTE(AS$6," ","~",LEN(TRIM(AS$6))-LEN(SUBSTITUTE(TRIM(AS$6)," ",""))))-1)&amp;" Total",$B$6:$BB$373,ROW($A12)-5,FALSE))</f>
        <v>0</v>
      </c>
      <c r="AT12" s="10">
        <f ca="1">IF(AT$5&lt;&gt;"",HLOOKUP(AT$5,Functionalization!$G$6:$R$373,ROW($A12)-5,FALSE),IFERROR(INDEX(AT$337:AT$373,MATCH($F12,$B$337:$B$373,0))/VLOOKUP($F12,$B$337:$BB$373,MATCH(LEFT(TRIM(AT$6),FIND("~",SUBSTITUTE(AT$6,"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12))*HLOOKUP(LEFT(TRIM(AT$6),FIND("~",SUBSTITUTE(AT$6," ","~",LEN(TRIM(AT$6))-LEN(SUBSTITUTE(TRIM(AT$6)," ",""))))-1)&amp;" Total",$B$6:$BB$373,ROW($A12)-5,FALSE))</f>
        <v>0</v>
      </c>
      <c r="AU12" s="10">
        <f ca="1">IF(AU$5&lt;&gt;"",HLOOKUP(AU$5,Functionalization!$G$6:$R$373,ROW($A12)-5,FALSE),IFERROR(INDEX(AU$337:AU$373,MATCH($F12,$B$337:$B$373,0))/VLOOKUP($F12,$B$337:$BB$373,MATCH(LEFT(TRIM(AU$6),FIND("~",SUBSTITUTE(AU$6,"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12))*HLOOKUP(LEFT(TRIM(AU$6),FIND("~",SUBSTITUTE(AU$6," ","~",LEN(TRIM(AU$6))-LEN(SUBSTITUTE(TRIM(AU$6)," ",""))))-1)&amp;" Total",$B$6:$BB$373,ROW($A12)-5,FALSE))</f>
        <v>0</v>
      </c>
      <c r="AV12" s="10">
        <f ca="1">IF(AV$5&lt;&gt;"",HLOOKUP(AV$5,Functionalization!$G$6:$R$373,ROW($A12)-5,FALSE),IFERROR(INDEX(AV$337:AV$373,MATCH($F12,$B$337:$B$373,0))/VLOOKUP($F12,$B$337:$BB$373,MATCH(LEFT(TRIM(AV$6),FIND("~",SUBSTITUTE(AV$6,"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12))*HLOOKUP(LEFT(TRIM(AV$6),FIND("~",SUBSTITUTE(AV$6," ","~",LEN(TRIM(AV$6))-LEN(SUBSTITUTE(TRIM(AV$6)," ",""))))-1)&amp;" Total",$B$6:$BB$373,ROW($A12)-5,FALSE))</f>
        <v>0</v>
      </c>
      <c r="AW12" s="10">
        <f ca="1">IF(AW$5&lt;&gt;"",HLOOKUP(AW$5,Functionalization!$G$6:$R$373,ROW($A12)-5,FALSE),IFERROR(INDEX(AW$337:AW$373,MATCH($F12,$B$337:$B$373,0))/VLOOKUP($F12,$B$337:$BB$373,MATCH(LEFT(TRIM(AW$6),FIND("~",SUBSTITUTE(AW$6,"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12))*HLOOKUP(LEFT(TRIM(AW$6),FIND("~",SUBSTITUTE(AW$6," ","~",LEN(TRIM(AW$6))-LEN(SUBSTITUTE(TRIM(AW$6)," ",""))))-1)&amp;" Total",$B$6:$BB$373,ROW($A12)-5,FALSE))</f>
        <v>0</v>
      </c>
      <c r="AX12" s="10">
        <f ca="1">IF(AX$5&lt;&gt;"",HLOOKUP(AX$5,Functionalization!$G$6:$R$373,ROW($A12)-5,FALSE),IFERROR(INDEX(AX$337:AX$373,MATCH($F12,$B$337:$B$373,0))/VLOOKUP($F12,$B$337:$BB$373,MATCH(LEFT(TRIM(AX$6),FIND("~",SUBSTITUTE(AX$6,"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12))*HLOOKUP(LEFT(TRIM(AX$6),FIND("~",SUBSTITUTE(AX$6," ","~",LEN(TRIM(AX$6))-LEN(SUBSTITUTE(TRIM(AX$6)," ",""))))-1)&amp;" Total",$B$6:$BB$373,ROW($A12)-5,FALSE))</f>
        <v>0</v>
      </c>
      <c r="AY12" s="10">
        <f ca="1">IF(AY$5&lt;&gt;"",HLOOKUP(AY$5,Functionalization!$G$6:$R$373,ROW($A12)-5,FALSE),IFERROR(INDEX(AY$337:AY$373,MATCH($F12,$B$337:$B$373,0))/VLOOKUP($F12,$B$337:$BB$373,MATCH(LEFT(TRIM(AY$6),FIND("~",SUBSTITUTE(AY$6,"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12))*HLOOKUP(LEFT(TRIM(AY$6),FIND("~",SUBSTITUTE(AY$6," ","~",LEN(TRIM(AY$6))-LEN(SUBSTITUTE(TRIM(AY$6)," ",""))))-1)&amp;" Total",$B$6:$BB$373,ROW($A12)-5,FALSE))</f>
        <v>0</v>
      </c>
      <c r="AZ12" s="10">
        <f ca="1">IF(AZ$5&lt;&gt;"",HLOOKUP(AZ$5,Functionalization!$G$6:$R$373,ROW($A12)-5,FALSE),IFERROR(INDEX(AZ$337:AZ$373,MATCH($F12,$B$337:$B$373,0))/VLOOKUP($F12,$B$337:$BB$373,MATCH(LEFT(TRIM(AZ$6),FIND("~",SUBSTITUTE(AZ$6,"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12))*HLOOKUP(LEFT(TRIM(AZ$6),FIND("~",SUBSTITUTE(AZ$6," ","~",LEN(TRIM(AZ$6))-LEN(SUBSTITUTE(TRIM(AZ$6)," ",""))))-1)&amp;" Total",$B$6:$BB$373,ROW($A12)-5,FALSE))</f>
        <v>0</v>
      </c>
      <c r="BA12" s="10">
        <f ca="1">IF(BA$5&lt;&gt;"",HLOOKUP(BA$5,Functionalization!$G$6:$R$373,ROW($A12)-5,FALSE),IFERROR(INDEX(BA$337:BA$373,MATCH($F12,$B$337:$B$373,0))/VLOOKUP($F12,$B$337:$BB$373,MATCH(LEFT(TRIM(BA$6),FIND("~",SUBSTITUTE(BA$6,"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12))*HLOOKUP(LEFT(TRIM(BA$6),FIND("~",SUBSTITUTE(BA$6," ","~",LEN(TRIM(BA$6))-LEN(SUBSTITUTE(TRIM(BA$6)," ",""))))-1)&amp;" Total",$B$6:$BB$373,ROW($A12)-5,FALSE))</f>
        <v>0</v>
      </c>
      <c r="BB12" s="10">
        <f ca="1">IF(BB$5&lt;&gt;"",HLOOKUP(BB$5,Functionalization!$G$6:$R$373,ROW($A12)-5,FALSE),IFERROR(INDEX(BB$337:BB$373,MATCH($F12,$B$337:$B$373,0))/VLOOKUP($F12,$B$337:$BB$373,MATCH(LEFT(TRIM(BB$6),FIND("~",SUBSTITUTE(BB$6,"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12))*HLOOKUP(LEFT(TRIM(BB$6),FIND("~",SUBSTITUTE(BB$6," ","~",LEN(TRIM(BB$6))-LEN(SUBSTITUTE(TRIM(BB$6)," ",""))))-1)&amp;" Total",$B$6:$BB$373,ROW($A12)-5,FALSE))</f>
        <v>0</v>
      </c>
      <c r="BD12">
        <f ca="1">IFERROR(IF(SUMIF($G$6:$BB$6,BD$6&amp;" Total",$G12:$BB12)-(SUMIF($G$6:$BB$6,BD$6&amp;" "&amp;'Input-Func_Class'!$D$22,$G12:$BB12)+IFERROR(SUMIF($G$6:$BB$6,BD$6&amp;" "&amp;'Input-Func_Class'!$E$22,$G12:$BB12),SUMIF($G$6:$BB$6,BD$6&amp;" "&amp;'Input-Func_Class'!$B$24,$G12:$BB12))+SUMIF($G$6:$BB$6,BD$6&amp;" "&amp;'Input-Func_Class'!$F$22,$G12:$BB12))&lt;Check_Limit,0,1),1)</f>
        <v>0</v>
      </c>
      <c r="BE12">
        <f ca="1">IFERROR(IF(SUMIF($G$6:$BB$6,BE$6&amp;" Total",$G12:$BB12)-(SUMIF($G$6:$BB$6,BE$6&amp;" "&amp;'Input-Func_Class'!$D$22,$G12:$BB12)+IFERROR(SUMIF($G$6:$BB$6,BE$6&amp;" "&amp;'Input-Func_Class'!$E$22,$G12:$BB12),SUMIF($G$6:$BB$6,BE$6&amp;" "&amp;'Input-Func_Class'!$B$24,$G12:$BB12))+SUMIF($G$6:$BB$6,BE$6&amp;" "&amp;'Input-Func_Class'!$F$22,$G12:$BB12))&lt;Check_Limit,0,1),1)</f>
        <v>0</v>
      </c>
      <c r="BF12">
        <f ca="1">IFERROR(IF(SUMIF($G$6:$BB$6,BF$6&amp;" Total",$G12:$BB12)-(SUMIF($G$6:$BB$6,BF$6&amp;" "&amp;'Input-Func_Class'!$D$22,$G12:$BB12)+IFERROR(SUMIF($G$6:$BB$6,BF$6&amp;" "&amp;'Input-Func_Class'!$E$22,$G12:$BB12),SUMIF($G$6:$BB$6,BF$6&amp;" "&amp;'Input-Func_Class'!$B$24,$G12:$BB12))+SUMIF($G$6:$BB$6,BF$6&amp;" "&amp;'Input-Func_Class'!$F$22,$G12:$BB12))&lt;Check_Limit,0,1),1)</f>
        <v>0</v>
      </c>
      <c r="BG12">
        <f ca="1">IFERROR(IF(SUMIF($G$6:$BB$6,BG$6&amp;" Total",$G12:$BB12)-(SUMIF($G$6:$BB$6,BG$6&amp;" "&amp;'Input-Func_Class'!$D$22,$G12:$BB12)+IFERROR(SUMIF($G$6:$BB$6,BG$6&amp;" "&amp;'Input-Func_Class'!$E$22,$G12:$BB12),SUMIF($G$6:$BB$6,BG$6&amp;" "&amp;'Input-Func_Class'!$B$24,$G12:$BB12))+SUMIF($G$6:$BB$6,BG$6&amp;" "&amp;'Input-Func_Class'!$F$22,$G12:$BB12))&lt;Check_Limit,0,1),1)</f>
        <v>0</v>
      </c>
      <c r="BH12">
        <f ca="1">IFERROR(IF(SUMIF($G$6:$BB$6,BH$6&amp;" Total",$G12:$BB12)-(SUMIF($G$6:$BB$6,BH$6&amp;" "&amp;'Input-Func_Class'!$D$22,$G12:$BB12)+IFERROR(SUMIF($G$6:$BB$6,BH$6&amp;" "&amp;'Input-Func_Class'!$E$22,$G12:$BB12),SUMIF($G$6:$BB$6,BH$6&amp;" "&amp;'Input-Func_Class'!$B$24,$G12:$BB12))+SUMIF($G$6:$BB$6,BH$6&amp;" "&amp;'Input-Func_Class'!$F$22,$G12:$BB12))&lt;Check_Limit,0,1),1)</f>
        <v>0</v>
      </c>
      <c r="BI12">
        <f ca="1">IFERROR(IF(SUMIF($G$6:$BB$6,BI$6&amp;" Total",$G12:$BB12)-(SUMIF($G$6:$BB$6,BI$6&amp;" "&amp;'Input-Func_Class'!$D$22,$G12:$BB12)+IFERROR(SUMIF($G$6:$BB$6,BI$6&amp;" "&amp;'Input-Func_Class'!$E$22,$G12:$BB12),SUMIF($G$6:$BB$6,BI$6&amp;" "&amp;'Input-Func_Class'!$B$24,$G12:$BB12))+SUMIF($G$6:$BB$6,BI$6&amp;" "&amp;'Input-Func_Class'!$F$22,$G12:$BB12))&lt;Check_Limit,0,1),1)</f>
        <v>0</v>
      </c>
      <c r="BJ12">
        <f ca="1">IFERROR(IF(SUMIF($G$6:$BB$6,BJ$6&amp;" Total",$G12:$BB12)-(SUMIF($G$6:$BB$6,BJ$6&amp;" "&amp;'Input-Func_Class'!$D$22,$G12:$BB12)+IFERROR(SUMIF($G$6:$BB$6,BJ$6&amp;" "&amp;'Input-Func_Class'!$E$22,$G12:$BB12),SUMIF($G$6:$BB$6,BJ$6&amp;" "&amp;'Input-Func_Class'!$B$24,$G12:$BB12))+SUMIF($G$6:$BB$6,BJ$6&amp;" "&amp;'Input-Func_Class'!$F$22,$G12:$BB12))&lt;Check_Limit,0,1),1)</f>
        <v>0</v>
      </c>
      <c r="BK12">
        <f ca="1">IFERROR(IF(SUMIF($G$6:$BB$6,BK$6&amp;" Total",$G12:$BB12)-(SUMIF($G$6:$BB$6,BK$6&amp;" "&amp;'Input-Func_Class'!$D$22,$G12:$BB12)+IFERROR(SUMIF($G$6:$BB$6,BK$6&amp;" "&amp;'Input-Func_Class'!$E$22,$G12:$BB12),SUMIF($G$6:$BB$6,BK$6&amp;" "&amp;'Input-Func_Class'!$B$24,$G12:$BB12))+SUMIF($G$6:$BB$6,BK$6&amp;" "&amp;'Input-Func_Class'!$F$22,$G12:$BB12))&lt;Check_Limit,0,1),1)</f>
        <v>0</v>
      </c>
      <c r="BL12">
        <f ca="1">IFERROR(IF(SUMIF($G$6:$BB$6,BL$6&amp;" Total",$G12:$BB12)-(SUMIF($G$6:$BB$6,BL$6&amp;" "&amp;'Input-Func_Class'!$D$22,$G12:$BB12)+IFERROR(SUMIF($G$6:$BB$6,BL$6&amp;" "&amp;'Input-Func_Class'!$E$22,$G12:$BB12),SUMIF($G$6:$BB$6,BL$6&amp;" "&amp;'Input-Func_Class'!$B$24,$G12:$BB12))+SUMIF($G$6:$BB$6,BL$6&amp;" "&amp;'Input-Func_Class'!$F$22,$G12:$BB12))&lt;Check_Limit,0,1),1)</f>
        <v>0</v>
      </c>
      <c r="BM12">
        <f ca="1">IFERROR(IF(SUMIF($G$6:$BB$6,BM$6&amp;" Total",$G12:$BB12)-(SUMIF($G$6:$BB$6,BM$6&amp;" "&amp;'Input-Func_Class'!$D$22,$G12:$BB12)+IFERROR(SUMIF($G$6:$BB$6,BM$6&amp;" "&amp;'Input-Func_Class'!$E$22,$G12:$BB12),SUMIF($G$6:$BB$6,BM$6&amp;" "&amp;'Input-Func_Class'!$B$24,$G12:$BB12))+SUMIF($G$6:$BB$6,BM$6&amp;" "&amp;'Input-Func_Class'!$F$22,$G12:$BB12))&lt;Check_Limit,0,1),1)</f>
        <v>0</v>
      </c>
      <c r="BN12">
        <f ca="1">IFERROR(IF(SUMIF($G$6:$BB$6,BN$6&amp;" Total",$G12:$BB12)-(SUMIF($G$6:$BB$6,BN$6&amp;" "&amp;'Input-Func_Class'!$D$22,$G12:$BB12)+IFERROR(SUMIF($G$6:$BB$6,BN$6&amp;" "&amp;'Input-Func_Class'!$E$22,$G12:$BB12),SUMIF($G$6:$BB$6,BN$6&amp;" "&amp;'Input-Func_Class'!$B$24,$G12:$BB12))+SUMIF($G$6:$BB$6,BN$6&amp;" "&amp;'Input-Func_Class'!$F$22,$G12:$BB12))&lt;Check_Limit,0,1),1)</f>
        <v>0</v>
      </c>
      <c r="BO12">
        <f ca="1">IFERROR(IF(SUMIF($G$6:$BB$6,BO$6&amp;" Total",$G12:$BB12)-(SUMIF($G$6:$BB$6,BO$6&amp;" "&amp;'Input-Func_Class'!$D$22,$G12:$BB12)+IFERROR(SUMIF($G$6:$BB$6,BO$6&amp;" "&amp;'Input-Func_Class'!$E$22,$G12:$BB12),SUMIF($G$6:$BB$6,BO$6&amp;" "&amp;'Input-Func_Class'!$B$24,$G12:$BB12))+SUMIF($G$6:$BB$6,BO$6&amp;" "&amp;'Input-Func_Class'!$F$22,$G12:$BB12))&lt;Check_Limit,0,1),1)</f>
        <v>0</v>
      </c>
    </row>
    <row r="13" spans="1:67" outlineLevel="1">
      <c r="A13" s="31">
        <f>IF(ISBLANK('Input-Accounts'!A13),"",'Input-Accounts'!A13)</f>
        <v>6</v>
      </c>
      <c r="B13" s="53" t="str">
        <f>IF(ISBLANK('Input-Accounts'!B13),"",'Input-Accounts'!B13)</f>
        <v>MISC INTANGIBLE PLANT-DIS SOFTWARE</v>
      </c>
      <c r="C13" s="31">
        <f>IF(ISBLANK('Input-Accounts'!C13),"",'Input-Accounts'!C13)</f>
        <v>303.10000000000002</v>
      </c>
      <c r="D13" s="10">
        <f>Functionalization!$D13</f>
        <v>943.27000000000032</v>
      </c>
      <c r="E13" s="10">
        <f ca="1">IFERROR(IF(D13="",0,IF(D13=0,0,IF(ABS(D13-SUM(G13,K13,O13,S13,W13,AA13,AE13,AI13,AM13,AQ13,AU13,AY13))&lt;Check_Limit,0,1))),1)</f>
        <v>0</v>
      </c>
      <c r="F13" s="3" t="str">
        <f>IF($D13=0,"-",IF('Input-Accounts'!$E13&lt;&gt;0,'Input-Accounts'!$E13,'Input-Accounts'!$G13))</f>
        <v>INT_DISTPT_SUBTOTAL</v>
      </c>
      <c r="G13" s="10">
        <f ca="1">IF(G$5&lt;&gt;"",HLOOKUP(G$5,Functionalization!$G$6:$R$373,ROW($A13)-5,FALSE),IFERROR(INDEX(G$337:G$373,MATCH($F13,$B$337:$B$373,0))/VLOOKUP($F13,$B$337:$BB$373,MATCH(LEFT(TRIM(G$6),FIND("~",SUBSTITUTE(G$6,"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13))*HLOOKUP(LEFT(TRIM(G$6),FIND("~",SUBSTITUTE(G$6," ","~",LEN(TRIM(G$6))-LEN(SUBSTITUTE(TRIM(G$6)," ",""))))-1)&amp;" Total",$B$6:$BB$373,ROW($A13)-5,FALSE))</f>
        <v>600.82800988803808</v>
      </c>
      <c r="H13" s="10">
        <f ca="1">IF(H$5&lt;&gt;"",HLOOKUP(H$5,Functionalization!$G$6:$R$373,ROW($A13)-5,FALSE),IFERROR(INDEX(H$337:H$373,MATCH($F13,$B$337:$B$373,0))/VLOOKUP($F13,$B$337:$BB$373,MATCH(LEFT(TRIM(H$6),FIND("~",SUBSTITUTE(H$6,"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13))*HLOOKUP(LEFT(TRIM(H$6),FIND("~",SUBSTITUTE(H$6," ","~",LEN(TRIM(H$6))-LEN(SUBSTITUTE(TRIM(H$6)," ",""))))-1)&amp;" Total",$B$6:$BB$373,ROW($A13)-5,FALSE))</f>
        <v>445.79865240832078</v>
      </c>
      <c r="I13" s="10">
        <f ca="1">IF(I$5&lt;&gt;"",HLOOKUP(I$5,Functionalization!$G$6:$R$373,ROW($A13)-5,FALSE),IFERROR(INDEX(I$337:I$373,MATCH($F13,$B$337:$B$373,0))/VLOOKUP($F13,$B$337:$BB$373,MATCH(LEFT(TRIM(I$6),FIND("~",SUBSTITUTE(I$6,"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13))*HLOOKUP(LEFT(TRIM(I$6),FIND("~",SUBSTITUTE(I$6," ","~",LEN(TRIM(I$6))-LEN(SUBSTITUTE(TRIM(I$6)," ",""))))-1)&amp;" Total",$B$6:$BB$373,ROW($A13)-5,FALSE))</f>
        <v>0</v>
      </c>
      <c r="J13" s="10">
        <f ca="1">IF(J$5&lt;&gt;"",HLOOKUP(J$5,Functionalization!$G$6:$R$373,ROW($A13)-5,FALSE),IFERROR(INDEX(J$337:J$373,MATCH($F13,$B$337:$B$373,0))/VLOOKUP($F13,$B$337:$BB$373,MATCH(LEFT(TRIM(J$6),FIND("~",SUBSTITUTE(J$6,"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13))*HLOOKUP(LEFT(TRIM(J$6),FIND("~",SUBSTITUTE(J$6," ","~",LEN(TRIM(J$6))-LEN(SUBSTITUTE(TRIM(J$6)," ",""))))-1)&amp;" Total",$B$6:$BB$373,ROW($A13)-5,FALSE))</f>
        <v>155.02935747971725</v>
      </c>
      <c r="K13" s="10">
        <f ca="1">IF(K$5&lt;&gt;"",HLOOKUP(K$5,Functionalization!$G$6:$R$373,ROW($A13)-5,FALSE),IFERROR(INDEX(K$337:K$373,MATCH($F13,$B$337:$B$373,0))/VLOOKUP($F13,$B$337:$BB$373,MATCH(LEFT(TRIM(K$6),FIND("~",SUBSTITUTE(K$6,"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13))*HLOOKUP(LEFT(TRIM(K$6),FIND("~",SUBSTITUTE(K$6," ","~",LEN(TRIM(K$6))-LEN(SUBSTITUTE(TRIM(K$6)," ",""))))-1)&amp;" Total",$B$6:$BB$373,ROW($A13)-5,FALSE))</f>
        <v>342.44199011196218</v>
      </c>
      <c r="L13" s="10">
        <f ca="1">IF(L$5&lt;&gt;"",HLOOKUP(L$5,Functionalization!$G$6:$R$373,ROW($A13)-5,FALSE),IFERROR(INDEX(L$337:L$373,MATCH($F13,$B$337:$B$373,0))/VLOOKUP($F13,$B$337:$BB$373,MATCH(LEFT(TRIM(L$6),FIND("~",SUBSTITUTE(L$6,"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13))*HLOOKUP(LEFT(TRIM(L$6),FIND("~",SUBSTITUTE(L$6," ","~",LEN(TRIM(L$6))-LEN(SUBSTITUTE(TRIM(L$6)," ",""))))-1)&amp;" Total",$B$6:$BB$373,ROW($A13)-5,FALSE))</f>
        <v>0</v>
      </c>
      <c r="M13" s="10">
        <f ca="1">IF(M$5&lt;&gt;"",HLOOKUP(M$5,Functionalization!$G$6:$R$373,ROW($A13)-5,FALSE),IFERROR(INDEX(M$337:M$373,MATCH($F13,$B$337:$B$373,0))/VLOOKUP($F13,$B$337:$BB$373,MATCH(LEFT(TRIM(M$6),FIND("~",SUBSTITUTE(M$6,"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13))*HLOOKUP(LEFT(TRIM(M$6),FIND("~",SUBSTITUTE(M$6," ","~",LEN(TRIM(M$6))-LEN(SUBSTITUTE(TRIM(M$6)," ",""))))-1)&amp;" Total",$B$6:$BB$373,ROW($A13)-5,FALSE))</f>
        <v>0</v>
      </c>
      <c r="N13" s="10">
        <f ca="1">IF(N$5&lt;&gt;"",HLOOKUP(N$5,Functionalization!$G$6:$R$373,ROW($A13)-5,FALSE),IFERROR(INDEX(N$337:N$373,MATCH($F13,$B$337:$B$373,0))/VLOOKUP($F13,$B$337:$BB$373,MATCH(LEFT(TRIM(N$6),FIND("~",SUBSTITUTE(N$6,"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13))*HLOOKUP(LEFT(TRIM(N$6),FIND("~",SUBSTITUTE(N$6," ","~",LEN(TRIM(N$6))-LEN(SUBSTITUTE(TRIM(N$6)," ",""))))-1)&amp;" Total",$B$6:$BB$373,ROW($A13)-5,FALSE))</f>
        <v>342.44199011196218</v>
      </c>
      <c r="O13" s="10">
        <f ca="1">IF(O$5&lt;&gt;"",HLOOKUP(O$5,Functionalization!$G$6:$R$373,ROW($A13)-5,FALSE),IFERROR(INDEX(O$337:O$373,MATCH($F13,$B$337:$B$373,0))/VLOOKUP($F13,$B$337:$BB$373,MATCH(LEFT(TRIM(O$6),FIND("~",SUBSTITUTE(O$6,"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13))*HLOOKUP(LEFT(TRIM(O$6),FIND("~",SUBSTITUTE(O$6," ","~",LEN(TRIM(O$6))-LEN(SUBSTITUTE(TRIM(O$6)," ",""))))-1)&amp;" Total",$B$6:$BB$373,ROW($A13)-5,FALSE))</f>
        <v>0</v>
      </c>
      <c r="P13" s="10">
        <f ca="1">IF(P$5&lt;&gt;"",HLOOKUP(P$5,Functionalization!$G$6:$R$373,ROW($A13)-5,FALSE),IFERROR(INDEX(P$337:P$373,MATCH($F13,$B$337:$B$373,0))/VLOOKUP($F13,$B$337:$BB$373,MATCH(LEFT(TRIM(P$6),FIND("~",SUBSTITUTE(P$6,"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13))*HLOOKUP(LEFT(TRIM(P$6),FIND("~",SUBSTITUTE(P$6," ","~",LEN(TRIM(P$6))-LEN(SUBSTITUTE(TRIM(P$6)," ",""))))-1)&amp;" Total",$B$6:$BB$373,ROW($A13)-5,FALSE))</f>
        <v>0</v>
      </c>
      <c r="Q13" s="10">
        <f ca="1">IF(Q$5&lt;&gt;"",HLOOKUP(Q$5,Functionalization!$G$6:$R$373,ROW($A13)-5,FALSE),IFERROR(INDEX(Q$337:Q$373,MATCH($F13,$B$337:$B$373,0))/VLOOKUP($F13,$B$337:$BB$373,MATCH(LEFT(TRIM(Q$6),FIND("~",SUBSTITUTE(Q$6,"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13))*HLOOKUP(LEFT(TRIM(Q$6),FIND("~",SUBSTITUTE(Q$6," ","~",LEN(TRIM(Q$6))-LEN(SUBSTITUTE(TRIM(Q$6)," ",""))))-1)&amp;" Total",$B$6:$BB$373,ROW($A13)-5,FALSE))</f>
        <v>0</v>
      </c>
      <c r="R13" s="10">
        <f ca="1">IF(R$5&lt;&gt;"",HLOOKUP(R$5,Functionalization!$G$6:$R$373,ROW($A13)-5,FALSE),IFERROR(INDEX(R$337:R$373,MATCH($F13,$B$337:$B$373,0))/VLOOKUP($F13,$B$337:$BB$373,MATCH(LEFT(TRIM(R$6),FIND("~",SUBSTITUTE(R$6,"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13))*HLOOKUP(LEFT(TRIM(R$6),FIND("~",SUBSTITUTE(R$6," ","~",LEN(TRIM(R$6))-LEN(SUBSTITUTE(TRIM(R$6)," ",""))))-1)&amp;" Total",$B$6:$BB$373,ROW($A13)-5,FALSE))</f>
        <v>0</v>
      </c>
      <c r="S13" s="10">
        <f ca="1">IF(S$5&lt;&gt;"",HLOOKUP(S$5,Functionalization!$G$6:$R$373,ROW($A13)-5,FALSE),IFERROR(INDEX(S$337:S$373,MATCH($F13,$B$337:$B$373,0))/VLOOKUP($F13,$B$337:$BB$373,MATCH(LEFT(TRIM(S$6),FIND("~",SUBSTITUTE(S$6,"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13))*HLOOKUP(LEFT(TRIM(S$6),FIND("~",SUBSTITUTE(S$6," ","~",LEN(TRIM(S$6))-LEN(SUBSTITUTE(TRIM(S$6)," ",""))))-1)&amp;" Total",$B$6:$BB$373,ROW($A13)-5,FALSE))</f>
        <v>0</v>
      </c>
      <c r="T13" s="10">
        <f ca="1">IF(T$5&lt;&gt;"",HLOOKUP(T$5,Functionalization!$G$6:$R$373,ROW($A13)-5,FALSE),IFERROR(INDEX(T$337:T$373,MATCH($F13,$B$337:$B$373,0))/VLOOKUP($F13,$B$337:$BB$373,MATCH(LEFT(TRIM(T$6),FIND("~",SUBSTITUTE(T$6,"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13))*HLOOKUP(LEFT(TRIM(T$6),FIND("~",SUBSTITUTE(T$6," ","~",LEN(TRIM(T$6))-LEN(SUBSTITUTE(TRIM(T$6)," ",""))))-1)&amp;" Total",$B$6:$BB$373,ROW($A13)-5,FALSE))</f>
        <v>0</v>
      </c>
      <c r="U13" s="10">
        <f ca="1">IF(U$5&lt;&gt;"",HLOOKUP(U$5,Functionalization!$G$6:$R$373,ROW($A13)-5,FALSE),IFERROR(INDEX(U$337:U$373,MATCH($F13,$B$337:$B$373,0))/VLOOKUP($F13,$B$337:$BB$373,MATCH(LEFT(TRIM(U$6),FIND("~",SUBSTITUTE(U$6,"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13))*HLOOKUP(LEFT(TRIM(U$6),FIND("~",SUBSTITUTE(U$6," ","~",LEN(TRIM(U$6))-LEN(SUBSTITUTE(TRIM(U$6)," ",""))))-1)&amp;" Total",$B$6:$BB$373,ROW($A13)-5,FALSE))</f>
        <v>0</v>
      </c>
      <c r="V13" s="10">
        <f ca="1">IF(V$5&lt;&gt;"",HLOOKUP(V$5,Functionalization!$G$6:$R$373,ROW($A13)-5,FALSE),IFERROR(INDEX(V$337:V$373,MATCH($F13,$B$337:$B$373,0))/VLOOKUP($F13,$B$337:$BB$373,MATCH(LEFT(TRIM(V$6),FIND("~",SUBSTITUTE(V$6,"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13))*HLOOKUP(LEFT(TRIM(V$6),FIND("~",SUBSTITUTE(V$6," ","~",LEN(TRIM(V$6))-LEN(SUBSTITUTE(TRIM(V$6)," ",""))))-1)&amp;" Total",$B$6:$BB$373,ROW($A13)-5,FALSE))</f>
        <v>0</v>
      </c>
      <c r="W13" s="10">
        <f ca="1">IF(W$5&lt;&gt;"",HLOOKUP(W$5,Functionalization!$G$6:$R$373,ROW($A13)-5,FALSE),IFERROR(INDEX(W$337:W$373,MATCH($F13,$B$337:$B$373,0))/VLOOKUP($F13,$B$337:$BB$373,MATCH(LEFT(TRIM(W$6),FIND("~",SUBSTITUTE(W$6,"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13))*HLOOKUP(LEFT(TRIM(W$6),FIND("~",SUBSTITUTE(W$6," ","~",LEN(TRIM(W$6))-LEN(SUBSTITUTE(TRIM(W$6)," ",""))))-1)&amp;" Total",$B$6:$BB$373,ROW($A13)-5,FALSE))</f>
        <v>0</v>
      </c>
      <c r="X13" s="10">
        <f ca="1">IF(X$5&lt;&gt;"",HLOOKUP(X$5,Functionalization!$G$6:$R$373,ROW($A13)-5,FALSE),IFERROR(INDEX(X$337:X$373,MATCH($F13,$B$337:$B$373,0))/VLOOKUP($F13,$B$337:$BB$373,MATCH(LEFT(TRIM(X$6),FIND("~",SUBSTITUTE(X$6,"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13))*HLOOKUP(LEFT(TRIM(X$6),FIND("~",SUBSTITUTE(X$6," ","~",LEN(TRIM(X$6))-LEN(SUBSTITUTE(TRIM(X$6)," ",""))))-1)&amp;" Total",$B$6:$BB$373,ROW($A13)-5,FALSE))</f>
        <v>0</v>
      </c>
      <c r="Y13" s="10">
        <f ca="1">IF(Y$5&lt;&gt;"",HLOOKUP(Y$5,Functionalization!$G$6:$R$373,ROW($A13)-5,FALSE),IFERROR(INDEX(Y$337:Y$373,MATCH($F13,$B$337:$B$373,0))/VLOOKUP($F13,$B$337:$BB$373,MATCH(LEFT(TRIM(Y$6),FIND("~",SUBSTITUTE(Y$6,"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13))*HLOOKUP(LEFT(TRIM(Y$6),FIND("~",SUBSTITUTE(Y$6," ","~",LEN(TRIM(Y$6))-LEN(SUBSTITUTE(TRIM(Y$6)," ",""))))-1)&amp;" Total",$B$6:$BB$373,ROW($A13)-5,FALSE))</f>
        <v>0</v>
      </c>
      <c r="Z13" s="10">
        <f ca="1">IF(Z$5&lt;&gt;"",HLOOKUP(Z$5,Functionalization!$G$6:$R$373,ROW($A13)-5,FALSE),IFERROR(INDEX(Z$337:Z$373,MATCH($F13,$B$337:$B$373,0))/VLOOKUP($F13,$B$337:$BB$373,MATCH(LEFT(TRIM(Z$6),FIND("~",SUBSTITUTE(Z$6,"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13))*HLOOKUP(LEFT(TRIM(Z$6),FIND("~",SUBSTITUTE(Z$6," ","~",LEN(TRIM(Z$6))-LEN(SUBSTITUTE(TRIM(Z$6)," ",""))))-1)&amp;" Total",$B$6:$BB$373,ROW($A13)-5,FALSE))</f>
        <v>0</v>
      </c>
      <c r="AA13" s="10">
        <f ca="1">IF(AA$5&lt;&gt;"",HLOOKUP(AA$5,Functionalization!$G$6:$R$373,ROW($A13)-5,FALSE),IFERROR(INDEX(AA$337:AA$373,MATCH($F13,$B$337:$B$373,0))/VLOOKUP($F13,$B$337:$BB$373,MATCH(LEFT(TRIM(AA$6),FIND("~",SUBSTITUTE(AA$6,"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13))*HLOOKUP(LEFT(TRIM(AA$6),FIND("~",SUBSTITUTE(AA$6," ","~",LEN(TRIM(AA$6))-LEN(SUBSTITUTE(TRIM(AA$6)," ",""))))-1)&amp;" Total",$B$6:$BB$373,ROW($A13)-5,FALSE))</f>
        <v>0</v>
      </c>
      <c r="AB13" s="10">
        <f ca="1">IF(AB$5&lt;&gt;"",HLOOKUP(AB$5,Functionalization!$G$6:$R$373,ROW($A13)-5,FALSE),IFERROR(INDEX(AB$337:AB$373,MATCH($F13,$B$337:$B$373,0))/VLOOKUP($F13,$B$337:$BB$373,MATCH(LEFT(TRIM(AB$6),FIND("~",SUBSTITUTE(AB$6,"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13))*HLOOKUP(LEFT(TRIM(AB$6),FIND("~",SUBSTITUTE(AB$6," ","~",LEN(TRIM(AB$6))-LEN(SUBSTITUTE(TRIM(AB$6)," ",""))))-1)&amp;" Total",$B$6:$BB$373,ROW($A13)-5,FALSE))</f>
        <v>0</v>
      </c>
      <c r="AC13" s="10">
        <f ca="1">IF(AC$5&lt;&gt;"",HLOOKUP(AC$5,Functionalization!$G$6:$R$373,ROW($A13)-5,FALSE),IFERROR(INDEX(AC$337:AC$373,MATCH($F13,$B$337:$B$373,0))/VLOOKUP($F13,$B$337:$BB$373,MATCH(LEFT(TRIM(AC$6),FIND("~",SUBSTITUTE(AC$6,"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13))*HLOOKUP(LEFT(TRIM(AC$6),FIND("~",SUBSTITUTE(AC$6," ","~",LEN(TRIM(AC$6))-LEN(SUBSTITUTE(TRIM(AC$6)," ",""))))-1)&amp;" Total",$B$6:$BB$373,ROW($A13)-5,FALSE))</f>
        <v>0</v>
      </c>
      <c r="AD13" s="10">
        <f ca="1">IF(AD$5&lt;&gt;"",HLOOKUP(AD$5,Functionalization!$G$6:$R$373,ROW($A13)-5,FALSE),IFERROR(INDEX(AD$337:AD$373,MATCH($F13,$B$337:$B$373,0))/VLOOKUP($F13,$B$337:$BB$373,MATCH(LEFT(TRIM(AD$6),FIND("~",SUBSTITUTE(AD$6,"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13))*HLOOKUP(LEFT(TRIM(AD$6),FIND("~",SUBSTITUTE(AD$6," ","~",LEN(TRIM(AD$6))-LEN(SUBSTITUTE(TRIM(AD$6)," ",""))))-1)&amp;" Total",$B$6:$BB$373,ROW($A13)-5,FALSE))</f>
        <v>0</v>
      </c>
      <c r="AE13" s="10">
        <f ca="1">IF(AE$5&lt;&gt;"",HLOOKUP(AE$5,Functionalization!$G$6:$R$373,ROW($A13)-5,FALSE),IFERROR(INDEX(AE$337:AE$373,MATCH($F13,$B$337:$B$373,0))/VLOOKUP($F13,$B$337:$BB$373,MATCH(LEFT(TRIM(AE$6),FIND("~",SUBSTITUTE(AE$6,"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13))*HLOOKUP(LEFT(TRIM(AE$6),FIND("~",SUBSTITUTE(AE$6," ","~",LEN(TRIM(AE$6))-LEN(SUBSTITUTE(TRIM(AE$6)," ",""))))-1)&amp;" Total",$B$6:$BB$373,ROW($A13)-5,FALSE))</f>
        <v>0</v>
      </c>
      <c r="AF13" s="10">
        <f ca="1">IF(AF$5&lt;&gt;"",HLOOKUP(AF$5,Functionalization!$G$6:$R$373,ROW($A13)-5,FALSE),IFERROR(INDEX(AF$337:AF$373,MATCH($F13,$B$337:$B$373,0))/VLOOKUP($F13,$B$337:$BB$373,MATCH(LEFT(TRIM(AF$6),FIND("~",SUBSTITUTE(AF$6,"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13))*HLOOKUP(LEFT(TRIM(AF$6),FIND("~",SUBSTITUTE(AF$6," ","~",LEN(TRIM(AF$6))-LEN(SUBSTITUTE(TRIM(AF$6)," ",""))))-1)&amp;" Total",$B$6:$BB$373,ROW($A13)-5,FALSE))</f>
        <v>0</v>
      </c>
      <c r="AG13" s="10">
        <f ca="1">IF(AG$5&lt;&gt;"",HLOOKUP(AG$5,Functionalization!$G$6:$R$373,ROW($A13)-5,FALSE),IFERROR(INDEX(AG$337:AG$373,MATCH($F13,$B$337:$B$373,0))/VLOOKUP($F13,$B$337:$BB$373,MATCH(LEFT(TRIM(AG$6),FIND("~",SUBSTITUTE(AG$6,"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13))*HLOOKUP(LEFT(TRIM(AG$6),FIND("~",SUBSTITUTE(AG$6," ","~",LEN(TRIM(AG$6))-LEN(SUBSTITUTE(TRIM(AG$6)," ",""))))-1)&amp;" Total",$B$6:$BB$373,ROW($A13)-5,FALSE))</f>
        <v>0</v>
      </c>
      <c r="AH13" s="10">
        <f ca="1">IF(AH$5&lt;&gt;"",HLOOKUP(AH$5,Functionalization!$G$6:$R$373,ROW($A13)-5,FALSE),IFERROR(INDEX(AH$337:AH$373,MATCH($F13,$B$337:$B$373,0))/VLOOKUP($F13,$B$337:$BB$373,MATCH(LEFT(TRIM(AH$6),FIND("~",SUBSTITUTE(AH$6,"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13))*HLOOKUP(LEFT(TRIM(AH$6),FIND("~",SUBSTITUTE(AH$6," ","~",LEN(TRIM(AH$6))-LEN(SUBSTITUTE(TRIM(AH$6)," ",""))))-1)&amp;" Total",$B$6:$BB$373,ROW($A13)-5,FALSE))</f>
        <v>0</v>
      </c>
      <c r="AI13" s="10">
        <f ca="1">IF(AI$5&lt;&gt;"",HLOOKUP(AI$5,Functionalization!$G$6:$R$373,ROW($A13)-5,FALSE),IFERROR(INDEX(AI$337:AI$373,MATCH($F13,$B$337:$B$373,0))/VLOOKUP($F13,$B$337:$BB$373,MATCH(LEFT(TRIM(AI$6),FIND("~",SUBSTITUTE(AI$6,"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13))*HLOOKUP(LEFT(TRIM(AI$6),FIND("~",SUBSTITUTE(AI$6," ","~",LEN(TRIM(AI$6))-LEN(SUBSTITUTE(TRIM(AI$6)," ",""))))-1)&amp;" Total",$B$6:$BB$373,ROW($A13)-5,FALSE))</f>
        <v>0</v>
      </c>
      <c r="AJ13" s="10">
        <f ca="1">IF(AJ$5&lt;&gt;"",HLOOKUP(AJ$5,Functionalization!$G$6:$R$373,ROW($A13)-5,FALSE),IFERROR(INDEX(AJ$337:AJ$373,MATCH($F13,$B$337:$B$373,0))/VLOOKUP($F13,$B$337:$BB$373,MATCH(LEFT(TRIM(AJ$6),FIND("~",SUBSTITUTE(AJ$6,"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13))*HLOOKUP(LEFT(TRIM(AJ$6),FIND("~",SUBSTITUTE(AJ$6," ","~",LEN(TRIM(AJ$6))-LEN(SUBSTITUTE(TRIM(AJ$6)," ",""))))-1)&amp;" Total",$B$6:$BB$373,ROW($A13)-5,FALSE))</f>
        <v>0</v>
      </c>
      <c r="AK13" s="10">
        <f ca="1">IF(AK$5&lt;&gt;"",HLOOKUP(AK$5,Functionalization!$G$6:$R$373,ROW($A13)-5,FALSE),IFERROR(INDEX(AK$337:AK$373,MATCH($F13,$B$337:$B$373,0))/VLOOKUP($F13,$B$337:$BB$373,MATCH(LEFT(TRIM(AK$6),FIND("~",SUBSTITUTE(AK$6,"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13))*HLOOKUP(LEFT(TRIM(AK$6),FIND("~",SUBSTITUTE(AK$6," ","~",LEN(TRIM(AK$6))-LEN(SUBSTITUTE(TRIM(AK$6)," ",""))))-1)&amp;" Total",$B$6:$BB$373,ROW($A13)-5,FALSE))</f>
        <v>0</v>
      </c>
      <c r="AL13" s="10">
        <f ca="1">IF(AL$5&lt;&gt;"",HLOOKUP(AL$5,Functionalization!$G$6:$R$373,ROW($A13)-5,FALSE),IFERROR(INDEX(AL$337:AL$373,MATCH($F13,$B$337:$B$373,0))/VLOOKUP($F13,$B$337:$BB$373,MATCH(LEFT(TRIM(AL$6),FIND("~",SUBSTITUTE(AL$6,"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13))*HLOOKUP(LEFT(TRIM(AL$6),FIND("~",SUBSTITUTE(AL$6," ","~",LEN(TRIM(AL$6))-LEN(SUBSTITUTE(TRIM(AL$6)," ",""))))-1)&amp;" Total",$B$6:$BB$373,ROW($A13)-5,FALSE))</f>
        <v>0</v>
      </c>
      <c r="AM13" s="10">
        <f ca="1">IF(AM$5&lt;&gt;"",HLOOKUP(AM$5,Functionalization!$G$6:$R$373,ROW($A13)-5,FALSE),IFERROR(INDEX(AM$337:AM$373,MATCH($F13,$B$337:$B$373,0))/VLOOKUP($F13,$B$337:$BB$373,MATCH(LEFT(TRIM(AM$6),FIND("~",SUBSTITUTE(AM$6,"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13))*HLOOKUP(LEFT(TRIM(AM$6),FIND("~",SUBSTITUTE(AM$6," ","~",LEN(TRIM(AM$6))-LEN(SUBSTITUTE(TRIM(AM$6)," ",""))))-1)&amp;" Total",$B$6:$BB$373,ROW($A13)-5,FALSE))</f>
        <v>0</v>
      </c>
      <c r="AN13" s="10">
        <f ca="1">IF(AN$5&lt;&gt;"",HLOOKUP(AN$5,Functionalization!$G$6:$R$373,ROW($A13)-5,FALSE),IFERROR(INDEX(AN$337:AN$373,MATCH($F13,$B$337:$B$373,0))/VLOOKUP($F13,$B$337:$BB$373,MATCH(LEFT(TRIM(AN$6),FIND("~",SUBSTITUTE(AN$6,"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13))*HLOOKUP(LEFT(TRIM(AN$6),FIND("~",SUBSTITUTE(AN$6," ","~",LEN(TRIM(AN$6))-LEN(SUBSTITUTE(TRIM(AN$6)," ",""))))-1)&amp;" Total",$B$6:$BB$373,ROW($A13)-5,FALSE))</f>
        <v>0</v>
      </c>
      <c r="AO13" s="10">
        <f ca="1">IF(AO$5&lt;&gt;"",HLOOKUP(AO$5,Functionalization!$G$6:$R$373,ROW($A13)-5,FALSE),IFERROR(INDEX(AO$337:AO$373,MATCH($F13,$B$337:$B$373,0))/VLOOKUP($F13,$B$337:$BB$373,MATCH(LEFT(TRIM(AO$6),FIND("~",SUBSTITUTE(AO$6,"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13))*HLOOKUP(LEFT(TRIM(AO$6),FIND("~",SUBSTITUTE(AO$6," ","~",LEN(TRIM(AO$6))-LEN(SUBSTITUTE(TRIM(AO$6)," ",""))))-1)&amp;" Total",$B$6:$BB$373,ROW($A13)-5,FALSE))</f>
        <v>0</v>
      </c>
      <c r="AP13" s="10">
        <f ca="1">IF(AP$5&lt;&gt;"",HLOOKUP(AP$5,Functionalization!$G$6:$R$373,ROW($A13)-5,FALSE),IFERROR(INDEX(AP$337:AP$373,MATCH($F13,$B$337:$B$373,0))/VLOOKUP($F13,$B$337:$BB$373,MATCH(LEFT(TRIM(AP$6),FIND("~",SUBSTITUTE(AP$6,"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13))*HLOOKUP(LEFT(TRIM(AP$6),FIND("~",SUBSTITUTE(AP$6," ","~",LEN(TRIM(AP$6))-LEN(SUBSTITUTE(TRIM(AP$6)," ",""))))-1)&amp;" Total",$B$6:$BB$373,ROW($A13)-5,FALSE))</f>
        <v>0</v>
      </c>
      <c r="AQ13" s="10">
        <f ca="1">IF(AQ$5&lt;&gt;"",HLOOKUP(AQ$5,Functionalization!$G$6:$R$373,ROW($A13)-5,FALSE),IFERROR(INDEX(AQ$337:AQ$373,MATCH($F13,$B$337:$B$373,0))/VLOOKUP($F13,$B$337:$BB$373,MATCH(LEFT(TRIM(AQ$6),FIND("~",SUBSTITUTE(AQ$6,"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13))*HLOOKUP(LEFT(TRIM(AQ$6),FIND("~",SUBSTITUTE(AQ$6," ","~",LEN(TRIM(AQ$6))-LEN(SUBSTITUTE(TRIM(AQ$6)," ",""))))-1)&amp;" Total",$B$6:$BB$373,ROW($A13)-5,FALSE))</f>
        <v>0</v>
      </c>
      <c r="AR13" s="10">
        <f ca="1">IF(AR$5&lt;&gt;"",HLOOKUP(AR$5,Functionalization!$G$6:$R$373,ROW($A13)-5,FALSE),IFERROR(INDEX(AR$337:AR$373,MATCH($F13,$B$337:$B$373,0))/VLOOKUP($F13,$B$337:$BB$373,MATCH(LEFT(TRIM(AR$6),FIND("~",SUBSTITUTE(AR$6,"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13))*HLOOKUP(LEFT(TRIM(AR$6),FIND("~",SUBSTITUTE(AR$6," ","~",LEN(TRIM(AR$6))-LEN(SUBSTITUTE(TRIM(AR$6)," ",""))))-1)&amp;" Total",$B$6:$BB$373,ROW($A13)-5,FALSE))</f>
        <v>0</v>
      </c>
      <c r="AS13" s="10">
        <f ca="1">IF(AS$5&lt;&gt;"",HLOOKUP(AS$5,Functionalization!$G$6:$R$373,ROW($A13)-5,FALSE),IFERROR(INDEX(AS$337:AS$373,MATCH($F13,$B$337:$B$373,0))/VLOOKUP($F13,$B$337:$BB$373,MATCH(LEFT(TRIM(AS$6),FIND("~",SUBSTITUTE(AS$6,"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13))*HLOOKUP(LEFT(TRIM(AS$6),FIND("~",SUBSTITUTE(AS$6," ","~",LEN(TRIM(AS$6))-LEN(SUBSTITUTE(TRIM(AS$6)," ",""))))-1)&amp;" Total",$B$6:$BB$373,ROW($A13)-5,FALSE))</f>
        <v>0</v>
      </c>
      <c r="AT13" s="10">
        <f ca="1">IF(AT$5&lt;&gt;"",HLOOKUP(AT$5,Functionalization!$G$6:$R$373,ROW($A13)-5,FALSE),IFERROR(INDEX(AT$337:AT$373,MATCH($F13,$B$337:$B$373,0))/VLOOKUP($F13,$B$337:$BB$373,MATCH(LEFT(TRIM(AT$6),FIND("~",SUBSTITUTE(AT$6,"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13))*HLOOKUP(LEFT(TRIM(AT$6),FIND("~",SUBSTITUTE(AT$6," ","~",LEN(TRIM(AT$6))-LEN(SUBSTITUTE(TRIM(AT$6)," ",""))))-1)&amp;" Total",$B$6:$BB$373,ROW($A13)-5,FALSE))</f>
        <v>0</v>
      </c>
      <c r="AU13" s="10">
        <f ca="1">IF(AU$5&lt;&gt;"",HLOOKUP(AU$5,Functionalization!$G$6:$R$373,ROW($A13)-5,FALSE),IFERROR(INDEX(AU$337:AU$373,MATCH($F13,$B$337:$B$373,0))/VLOOKUP($F13,$B$337:$BB$373,MATCH(LEFT(TRIM(AU$6),FIND("~",SUBSTITUTE(AU$6,"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13))*HLOOKUP(LEFT(TRIM(AU$6),FIND("~",SUBSTITUTE(AU$6," ","~",LEN(TRIM(AU$6))-LEN(SUBSTITUTE(TRIM(AU$6)," ",""))))-1)&amp;" Total",$B$6:$BB$373,ROW($A13)-5,FALSE))</f>
        <v>0</v>
      </c>
      <c r="AV13" s="10">
        <f ca="1">IF(AV$5&lt;&gt;"",HLOOKUP(AV$5,Functionalization!$G$6:$R$373,ROW($A13)-5,FALSE),IFERROR(INDEX(AV$337:AV$373,MATCH($F13,$B$337:$B$373,0))/VLOOKUP($F13,$B$337:$BB$373,MATCH(LEFT(TRIM(AV$6),FIND("~",SUBSTITUTE(AV$6,"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13))*HLOOKUP(LEFT(TRIM(AV$6),FIND("~",SUBSTITUTE(AV$6," ","~",LEN(TRIM(AV$6))-LEN(SUBSTITUTE(TRIM(AV$6)," ",""))))-1)&amp;" Total",$B$6:$BB$373,ROW($A13)-5,FALSE))</f>
        <v>0</v>
      </c>
      <c r="AW13" s="10">
        <f ca="1">IF(AW$5&lt;&gt;"",HLOOKUP(AW$5,Functionalization!$G$6:$R$373,ROW($A13)-5,FALSE),IFERROR(INDEX(AW$337:AW$373,MATCH($F13,$B$337:$B$373,0))/VLOOKUP($F13,$B$337:$BB$373,MATCH(LEFT(TRIM(AW$6),FIND("~",SUBSTITUTE(AW$6,"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13))*HLOOKUP(LEFT(TRIM(AW$6),FIND("~",SUBSTITUTE(AW$6," ","~",LEN(TRIM(AW$6))-LEN(SUBSTITUTE(TRIM(AW$6)," ",""))))-1)&amp;" Total",$B$6:$BB$373,ROW($A13)-5,FALSE))</f>
        <v>0</v>
      </c>
      <c r="AX13" s="10">
        <f ca="1">IF(AX$5&lt;&gt;"",HLOOKUP(AX$5,Functionalization!$G$6:$R$373,ROW($A13)-5,FALSE),IFERROR(INDEX(AX$337:AX$373,MATCH($F13,$B$337:$B$373,0))/VLOOKUP($F13,$B$337:$BB$373,MATCH(LEFT(TRIM(AX$6),FIND("~",SUBSTITUTE(AX$6,"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13))*HLOOKUP(LEFT(TRIM(AX$6),FIND("~",SUBSTITUTE(AX$6," ","~",LEN(TRIM(AX$6))-LEN(SUBSTITUTE(TRIM(AX$6)," ",""))))-1)&amp;" Total",$B$6:$BB$373,ROW($A13)-5,FALSE))</f>
        <v>0</v>
      </c>
      <c r="AY13" s="10">
        <f ca="1">IF(AY$5&lt;&gt;"",HLOOKUP(AY$5,Functionalization!$G$6:$R$373,ROW($A13)-5,FALSE),IFERROR(INDEX(AY$337:AY$373,MATCH($F13,$B$337:$B$373,0))/VLOOKUP($F13,$B$337:$BB$373,MATCH(LEFT(TRIM(AY$6),FIND("~",SUBSTITUTE(AY$6,"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13))*HLOOKUP(LEFT(TRIM(AY$6),FIND("~",SUBSTITUTE(AY$6," ","~",LEN(TRIM(AY$6))-LEN(SUBSTITUTE(TRIM(AY$6)," ",""))))-1)&amp;" Total",$B$6:$BB$373,ROW($A13)-5,FALSE))</f>
        <v>0</v>
      </c>
      <c r="AZ13" s="10">
        <f ca="1">IF(AZ$5&lt;&gt;"",HLOOKUP(AZ$5,Functionalization!$G$6:$R$373,ROW($A13)-5,FALSE),IFERROR(INDEX(AZ$337:AZ$373,MATCH($F13,$B$337:$B$373,0))/VLOOKUP($F13,$B$337:$BB$373,MATCH(LEFT(TRIM(AZ$6),FIND("~",SUBSTITUTE(AZ$6,"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13))*HLOOKUP(LEFT(TRIM(AZ$6),FIND("~",SUBSTITUTE(AZ$6," ","~",LEN(TRIM(AZ$6))-LEN(SUBSTITUTE(TRIM(AZ$6)," ",""))))-1)&amp;" Total",$B$6:$BB$373,ROW($A13)-5,FALSE))</f>
        <v>0</v>
      </c>
      <c r="BA13" s="10">
        <f ca="1">IF(BA$5&lt;&gt;"",HLOOKUP(BA$5,Functionalization!$G$6:$R$373,ROW($A13)-5,FALSE),IFERROR(INDEX(BA$337:BA$373,MATCH($F13,$B$337:$B$373,0))/VLOOKUP($F13,$B$337:$BB$373,MATCH(LEFT(TRIM(BA$6),FIND("~",SUBSTITUTE(BA$6,"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13))*HLOOKUP(LEFT(TRIM(BA$6),FIND("~",SUBSTITUTE(BA$6," ","~",LEN(TRIM(BA$6))-LEN(SUBSTITUTE(TRIM(BA$6)," ",""))))-1)&amp;" Total",$B$6:$BB$373,ROW($A13)-5,FALSE))</f>
        <v>0</v>
      </c>
      <c r="BB13" s="10">
        <f ca="1">IF(BB$5&lt;&gt;"",HLOOKUP(BB$5,Functionalization!$G$6:$R$373,ROW($A13)-5,FALSE),IFERROR(INDEX(BB$337:BB$373,MATCH($F13,$B$337:$B$373,0))/VLOOKUP($F13,$B$337:$BB$373,MATCH(LEFT(TRIM(BB$6),FIND("~",SUBSTITUTE(BB$6,"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13))*HLOOKUP(LEFT(TRIM(BB$6),FIND("~",SUBSTITUTE(BB$6," ","~",LEN(TRIM(BB$6))-LEN(SUBSTITUTE(TRIM(BB$6)," ",""))))-1)&amp;" Total",$B$6:$BB$373,ROW($A13)-5,FALSE))</f>
        <v>0</v>
      </c>
      <c r="BD13">
        <f ca="1">IFERROR(IF(SUMIF($G$6:$BB$6,BD$6&amp;" Total",$G13:$BB13)-(SUMIF($G$6:$BB$6,BD$6&amp;" "&amp;'Input-Func_Class'!$D$22,$G13:$BB13)+IFERROR(SUMIF($G$6:$BB$6,BD$6&amp;" "&amp;'Input-Func_Class'!$E$22,$G13:$BB13),SUMIF($G$6:$BB$6,BD$6&amp;" "&amp;'Input-Func_Class'!$B$24,$G13:$BB13))+SUMIF($G$6:$BB$6,BD$6&amp;" "&amp;'Input-Func_Class'!$F$22,$G13:$BB13))&lt;Check_Limit,0,1),1)</f>
        <v>0</v>
      </c>
      <c r="BE13">
        <f ca="1">IFERROR(IF(SUMIF($G$6:$BB$6,BE$6&amp;" Total",$G13:$BB13)-(SUMIF($G$6:$BB$6,BE$6&amp;" "&amp;'Input-Func_Class'!$D$22,$G13:$BB13)+IFERROR(SUMIF($G$6:$BB$6,BE$6&amp;" "&amp;'Input-Func_Class'!$E$22,$G13:$BB13),SUMIF($G$6:$BB$6,BE$6&amp;" "&amp;'Input-Func_Class'!$B$24,$G13:$BB13))+SUMIF($G$6:$BB$6,BE$6&amp;" "&amp;'Input-Func_Class'!$F$22,$G13:$BB13))&lt;Check_Limit,0,1),1)</f>
        <v>0</v>
      </c>
      <c r="BF13">
        <f ca="1">IFERROR(IF(SUMIF($G$6:$BB$6,BF$6&amp;" Total",$G13:$BB13)-(SUMIF($G$6:$BB$6,BF$6&amp;" "&amp;'Input-Func_Class'!$D$22,$G13:$BB13)+IFERROR(SUMIF($G$6:$BB$6,BF$6&amp;" "&amp;'Input-Func_Class'!$E$22,$G13:$BB13),SUMIF($G$6:$BB$6,BF$6&amp;" "&amp;'Input-Func_Class'!$B$24,$G13:$BB13))+SUMIF($G$6:$BB$6,BF$6&amp;" "&amp;'Input-Func_Class'!$F$22,$G13:$BB13))&lt;Check_Limit,0,1),1)</f>
        <v>0</v>
      </c>
      <c r="BG13">
        <f ca="1">IFERROR(IF(SUMIF($G$6:$BB$6,BG$6&amp;" Total",$G13:$BB13)-(SUMIF($G$6:$BB$6,BG$6&amp;" "&amp;'Input-Func_Class'!$D$22,$G13:$BB13)+IFERROR(SUMIF($G$6:$BB$6,BG$6&amp;" "&amp;'Input-Func_Class'!$E$22,$G13:$BB13),SUMIF($G$6:$BB$6,BG$6&amp;" "&amp;'Input-Func_Class'!$B$24,$G13:$BB13))+SUMIF($G$6:$BB$6,BG$6&amp;" "&amp;'Input-Func_Class'!$F$22,$G13:$BB13))&lt;Check_Limit,0,1),1)</f>
        <v>0</v>
      </c>
      <c r="BH13">
        <f ca="1">IFERROR(IF(SUMIF($G$6:$BB$6,BH$6&amp;" Total",$G13:$BB13)-(SUMIF($G$6:$BB$6,BH$6&amp;" "&amp;'Input-Func_Class'!$D$22,$G13:$BB13)+IFERROR(SUMIF($G$6:$BB$6,BH$6&amp;" "&amp;'Input-Func_Class'!$E$22,$G13:$BB13),SUMIF($G$6:$BB$6,BH$6&amp;" "&amp;'Input-Func_Class'!$B$24,$G13:$BB13))+SUMIF($G$6:$BB$6,BH$6&amp;" "&amp;'Input-Func_Class'!$F$22,$G13:$BB13))&lt;Check_Limit,0,1),1)</f>
        <v>0</v>
      </c>
      <c r="BI13">
        <f ca="1">IFERROR(IF(SUMIF($G$6:$BB$6,BI$6&amp;" Total",$G13:$BB13)-(SUMIF($G$6:$BB$6,BI$6&amp;" "&amp;'Input-Func_Class'!$D$22,$G13:$BB13)+IFERROR(SUMIF($G$6:$BB$6,BI$6&amp;" "&amp;'Input-Func_Class'!$E$22,$G13:$BB13),SUMIF($G$6:$BB$6,BI$6&amp;" "&amp;'Input-Func_Class'!$B$24,$G13:$BB13))+SUMIF($G$6:$BB$6,BI$6&amp;" "&amp;'Input-Func_Class'!$F$22,$G13:$BB13))&lt;Check_Limit,0,1),1)</f>
        <v>0</v>
      </c>
      <c r="BJ13">
        <f ca="1">IFERROR(IF(SUMIF($G$6:$BB$6,BJ$6&amp;" Total",$G13:$BB13)-(SUMIF($G$6:$BB$6,BJ$6&amp;" "&amp;'Input-Func_Class'!$D$22,$G13:$BB13)+IFERROR(SUMIF($G$6:$BB$6,BJ$6&amp;" "&amp;'Input-Func_Class'!$E$22,$G13:$BB13),SUMIF($G$6:$BB$6,BJ$6&amp;" "&amp;'Input-Func_Class'!$B$24,$G13:$BB13))+SUMIF($G$6:$BB$6,BJ$6&amp;" "&amp;'Input-Func_Class'!$F$22,$G13:$BB13))&lt;Check_Limit,0,1),1)</f>
        <v>0</v>
      </c>
      <c r="BK13">
        <f ca="1">IFERROR(IF(SUMIF($G$6:$BB$6,BK$6&amp;" Total",$G13:$BB13)-(SUMIF($G$6:$BB$6,BK$6&amp;" "&amp;'Input-Func_Class'!$D$22,$G13:$BB13)+IFERROR(SUMIF($G$6:$BB$6,BK$6&amp;" "&amp;'Input-Func_Class'!$E$22,$G13:$BB13),SUMIF($G$6:$BB$6,BK$6&amp;" "&amp;'Input-Func_Class'!$B$24,$G13:$BB13))+SUMIF($G$6:$BB$6,BK$6&amp;" "&amp;'Input-Func_Class'!$F$22,$G13:$BB13))&lt;Check_Limit,0,1),1)</f>
        <v>0</v>
      </c>
      <c r="BL13">
        <f ca="1">IFERROR(IF(SUMIF($G$6:$BB$6,BL$6&amp;" Total",$G13:$BB13)-(SUMIF($G$6:$BB$6,BL$6&amp;" "&amp;'Input-Func_Class'!$D$22,$G13:$BB13)+IFERROR(SUMIF($G$6:$BB$6,BL$6&amp;" "&amp;'Input-Func_Class'!$E$22,$G13:$BB13),SUMIF($G$6:$BB$6,BL$6&amp;" "&amp;'Input-Func_Class'!$B$24,$G13:$BB13))+SUMIF($G$6:$BB$6,BL$6&amp;" "&amp;'Input-Func_Class'!$F$22,$G13:$BB13))&lt;Check_Limit,0,1),1)</f>
        <v>0</v>
      </c>
      <c r="BM13">
        <f ca="1">IFERROR(IF(SUMIF($G$6:$BB$6,BM$6&amp;" Total",$G13:$BB13)-(SUMIF($G$6:$BB$6,BM$6&amp;" "&amp;'Input-Func_Class'!$D$22,$G13:$BB13)+IFERROR(SUMIF($G$6:$BB$6,BM$6&amp;" "&amp;'Input-Func_Class'!$E$22,$G13:$BB13),SUMIF($G$6:$BB$6,BM$6&amp;" "&amp;'Input-Func_Class'!$B$24,$G13:$BB13))+SUMIF($G$6:$BB$6,BM$6&amp;" "&amp;'Input-Func_Class'!$F$22,$G13:$BB13))&lt;Check_Limit,0,1),1)</f>
        <v>0</v>
      </c>
      <c r="BN13">
        <f ca="1">IFERROR(IF(SUMIF($G$6:$BB$6,BN$6&amp;" Total",$G13:$BB13)-(SUMIF($G$6:$BB$6,BN$6&amp;" "&amp;'Input-Func_Class'!$D$22,$G13:$BB13)+IFERROR(SUMIF($G$6:$BB$6,BN$6&amp;" "&amp;'Input-Func_Class'!$E$22,$G13:$BB13),SUMIF($G$6:$BB$6,BN$6&amp;" "&amp;'Input-Func_Class'!$B$24,$G13:$BB13))+SUMIF($G$6:$BB$6,BN$6&amp;" "&amp;'Input-Func_Class'!$F$22,$G13:$BB13))&lt;Check_Limit,0,1),1)</f>
        <v>0</v>
      </c>
      <c r="BO13">
        <f ca="1">IFERROR(IF(SUMIF($G$6:$BB$6,BO$6&amp;" Total",$G13:$BB13)-(SUMIF($G$6:$BB$6,BO$6&amp;" "&amp;'Input-Func_Class'!$D$22,$G13:$BB13)+IFERROR(SUMIF($G$6:$BB$6,BO$6&amp;" "&amp;'Input-Func_Class'!$E$22,$G13:$BB13),SUMIF($G$6:$BB$6,BO$6&amp;" "&amp;'Input-Func_Class'!$B$24,$G13:$BB13))+SUMIF($G$6:$BB$6,BO$6&amp;" "&amp;'Input-Func_Class'!$F$22,$G13:$BB13))&lt;Check_Limit,0,1),1)</f>
        <v>0</v>
      </c>
    </row>
    <row r="14" spans="1:67" outlineLevel="1">
      <c r="A14" s="31">
        <f>IF(ISBLANK('Input-Accounts'!A14),"",'Input-Accounts'!A14)</f>
        <v>7</v>
      </c>
      <c r="B14" s="53" t="str">
        <f>IF(ISBLANK('Input-Accounts'!B14),"",'Input-Accounts'!B14)</f>
        <v>MISC INTANGIBLE PLANT-FARA SOFTWARE</v>
      </c>
      <c r="C14" s="31">
        <f>IF(ISBLANK('Input-Accounts'!C14),"",'Input-Accounts'!C14)</f>
        <v>303.2</v>
      </c>
      <c r="D14" s="10">
        <f>Functionalization!$D14</f>
        <v>0</v>
      </c>
      <c r="E14" s="10">
        <f t="shared" ref="E14:E15" si="1">IFERROR(IF(D14="",0,IF(D14=0,0,IF(ABS(D14-SUM(G14,K14,O14,S14,W14,AA14,AE14,AI14,AM14,AQ14,AU14,AY14))&lt;Check_Limit,0,1))),1)</f>
        <v>0</v>
      </c>
      <c r="F14" s="3" t="str">
        <f>IF($D14=0,"-",IF('Input-Accounts'!$E14&lt;&gt;0,'Input-Accounts'!$E14,'Input-Accounts'!$G14))</f>
        <v>-</v>
      </c>
      <c r="G14" s="10">
        <f ca="1">IF(G$5&lt;&gt;"",HLOOKUP(G$5,Functionalization!$G$6:$R$373,ROW($A14)-5,FALSE),IFERROR(INDEX(G$337:G$373,MATCH($F14,$B$337:$B$373,0))/VLOOKUP($F14,$B$337:$BB$373,MATCH(LEFT(TRIM(G$6),FIND("~",SUBSTITUTE(G$6,"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14))*HLOOKUP(LEFT(TRIM(G$6),FIND("~",SUBSTITUTE(G$6," ","~",LEN(TRIM(G$6))-LEN(SUBSTITUTE(TRIM(G$6)," ",""))))-1)&amp;" Total",$B$6:$BB$373,ROW($A14)-5,FALSE))</f>
        <v>0</v>
      </c>
      <c r="H14" s="10">
        <f ca="1">IF(H$5&lt;&gt;"",HLOOKUP(H$5,Functionalization!$G$6:$R$373,ROW($A14)-5,FALSE),IFERROR(INDEX(H$337:H$373,MATCH($F14,$B$337:$B$373,0))/VLOOKUP($F14,$B$337:$BB$373,MATCH(LEFT(TRIM(H$6),FIND("~",SUBSTITUTE(H$6,"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14))*HLOOKUP(LEFT(TRIM(H$6),FIND("~",SUBSTITUTE(H$6," ","~",LEN(TRIM(H$6))-LEN(SUBSTITUTE(TRIM(H$6)," ",""))))-1)&amp;" Total",$B$6:$BB$373,ROW($A14)-5,FALSE))</f>
        <v>0</v>
      </c>
      <c r="I14" s="10">
        <f ca="1">IF(I$5&lt;&gt;"",HLOOKUP(I$5,Functionalization!$G$6:$R$373,ROW($A14)-5,FALSE),IFERROR(INDEX(I$337:I$373,MATCH($F14,$B$337:$B$373,0))/VLOOKUP($F14,$B$337:$BB$373,MATCH(LEFT(TRIM(I$6),FIND("~",SUBSTITUTE(I$6,"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14))*HLOOKUP(LEFT(TRIM(I$6),FIND("~",SUBSTITUTE(I$6," ","~",LEN(TRIM(I$6))-LEN(SUBSTITUTE(TRIM(I$6)," ",""))))-1)&amp;" Total",$B$6:$BB$373,ROW($A14)-5,FALSE))</f>
        <v>0</v>
      </c>
      <c r="J14" s="10">
        <f ca="1">IF(J$5&lt;&gt;"",HLOOKUP(J$5,Functionalization!$G$6:$R$373,ROW($A14)-5,FALSE),IFERROR(INDEX(J$337:J$373,MATCH($F14,$B$337:$B$373,0))/VLOOKUP($F14,$B$337:$BB$373,MATCH(LEFT(TRIM(J$6),FIND("~",SUBSTITUTE(J$6,"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14))*HLOOKUP(LEFT(TRIM(J$6),FIND("~",SUBSTITUTE(J$6," ","~",LEN(TRIM(J$6))-LEN(SUBSTITUTE(TRIM(J$6)," ",""))))-1)&amp;" Total",$B$6:$BB$373,ROW($A14)-5,FALSE))</f>
        <v>0</v>
      </c>
      <c r="K14" s="10">
        <f ca="1">IF(K$5&lt;&gt;"",HLOOKUP(K$5,Functionalization!$G$6:$R$373,ROW($A14)-5,FALSE),IFERROR(INDEX(K$337:K$373,MATCH($F14,$B$337:$B$373,0))/VLOOKUP($F14,$B$337:$BB$373,MATCH(LEFT(TRIM(K$6),FIND("~",SUBSTITUTE(K$6,"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14))*HLOOKUP(LEFT(TRIM(K$6),FIND("~",SUBSTITUTE(K$6," ","~",LEN(TRIM(K$6))-LEN(SUBSTITUTE(TRIM(K$6)," ",""))))-1)&amp;" Total",$B$6:$BB$373,ROW($A14)-5,FALSE))</f>
        <v>0</v>
      </c>
      <c r="L14" s="10">
        <f ca="1">IF(L$5&lt;&gt;"",HLOOKUP(L$5,Functionalization!$G$6:$R$373,ROW($A14)-5,FALSE),IFERROR(INDEX(L$337:L$373,MATCH($F14,$B$337:$B$373,0))/VLOOKUP($F14,$B$337:$BB$373,MATCH(LEFT(TRIM(L$6),FIND("~",SUBSTITUTE(L$6,"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14))*HLOOKUP(LEFT(TRIM(L$6),FIND("~",SUBSTITUTE(L$6," ","~",LEN(TRIM(L$6))-LEN(SUBSTITUTE(TRIM(L$6)," ",""))))-1)&amp;" Total",$B$6:$BB$373,ROW($A14)-5,FALSE))</f>
        <v>0</v>
      </c>
      <c r="M14" s="10">
        <f ca="1">IF(M$5&lt;&gt;"",HLOOKUP(M$5,Functionalization!$G$6:$R$373,ROW($A14)-5,FALSE),IFERROR(INDEX(M$337:M$373,MATCH($F14,$B$337:$B$373,0))/VLOOKUP($F14,$B$337:$BB$373,MATCH(LEFT(TRIM(M$6),FIND("~",SUBSTITUTE(M$6,"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14))*HLOOKUP(LEFT(TRIM(M$6),FIND("~",SUBSTITUTE(M$6," ","~",LEN(TRIM(M$6))-LEN(SUBSTITUTE(TRIM(M$6)," ",""))))-1)&amp;" Total",$B$6:$BB$373,ROW($A14)-5,FALSE))</f>
        <v>0</v>
      </c>
      <c r="N14" s="10">
        <f ca="1">IF(N$5&lt;&gt;"",HLOOKUP(N$5,Functionalization!$G$6:$R$373,ROW($A14)-5,FALSE),IFERROR(INDEX(N$337:N$373,MATCH($F14,$B$337:$B$373,0))/VLOOKUP($F14,$B$337:$BB$373,MATCH(LEFT(TRIM(N$6),FIND("~",SUBSTITUTE(N$6,"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14))*HLOOKUP(LEFT(TRIM(N$6),FIND("~",SUBSTITUTE(N$6," ","~",LEN(TRIM(N$6))-LEN(SUBSTITUTE(TRIM(N$6)," ",""))))-1)&amp;" Total",$B$6:$BB$373,ROW($A14)-5,FALSE))</f>
        <v>0</v>
      </c>
      <c r="O14" s="10">
        <f ca="1">IF(O$5&lt;&gt;"",HLOOKUP(O$5,Functionalization!$G$6:$R$373,ROW($A14)-5,FALSE),IFERROR(INDEX(O$337:O$373,MATCH($F14,$B$337:$B$373,0))/VLOOKUP($F14,$B$337:$BB$373,MATCH(LEFT(TRIM(O$6),FIND("~",SUBSTITUTE(O$6,"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14))*HLOOKUP(LEFT(TRIM(O$6),FIND("~",SUBSTITUTE(O$6," ","~",LEN(TRIM(O$6))-LEN(SUBSTITUTE(TRIM(O$6)," ",""))))-1)&amp;" Total",$B$6:$BB$373,ROW($A14)-5,FALSE))</f>
        <v>0</v>
      </c>
      <c r="P14" s="10">
        <f ca="1">IF(P$5&lt;&gt;"",HLOOKUP(P$5,Functionalization!$G$6:$R$373,ROW($A14)-5,FALSE),IFERROR(INDEX(P$337:P$373,MATCH($F14,$B$337:$B$373,0))/VLOOKUP($F14,$B$337:$BB$373,MATCH(LEFT(TRIM(P$6),FIND("~",SUBSTITUTE(P$6,"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14))*HLOOKUP(LEFT(TRIM(P$6),FIND("~",SUBSTITUTE(P$6," ","~",LEN(TRIM(P$6))-LEN(SUBSTITUTE(TRIM(P$6)," ",""))))-1)&amp;" Total",$B$6:$BB$373,ROW($A14)-5,FALSE))</f>
        <v>0</v>
      </c>
      <c r="Q14" s="10">
        <f ca="1">IF(Q$5&lt;&gt;"",HLOOKUP(Q$5,Functionalization!$G$6:$R$373,ROW($A14)-5,FALSE),IFERROR(INDEX(Q$337:Q$373,MATCH($F14,$B$337:$B$373,0))/VLOOKUP($F14,$B$337:$BB$373,MATCH(LEFT(TRIM(Q$6),FIND("~",SUBSTITUTE(Q$6,"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14))*HLOOKUP(LEFT(TRIM(Q$6),FIND("~",SUBSTITUTE(Q$6," ","~",LEN(TRIM(Q$6))-LEN(SUBSTITUTE(TRIM(Q$6)," ",""))))-1)&amp;" Total",$B$6:$BB$373,ROW($A14)-5,FALSE))</f>
        <v>0</v>
      </c>
      <c r="R14" s="10">
        <f ca="1">IF(R$5&lt;&gt;"",HLOOKUP(R$5,Functionalization!$G$6:$R$373,ROW($A14)-5,FALSE),IFERROR(INDEX(R$337:R$373,MATCH($F14,$B$337:$B$373,0))/VLOOKUP($F14,$B$337:$BB$373,MATCH(LEFT(TRIM(R$6),FIND("~",SUBSTITUTE(R$6,"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14))*HLOOKUP(LEFT(TRIM(R$6),FIND("~",SUBSTITUTE(R$6," ","~",LEN(TRIM(R$6))-LEN(SUBSTITUTE(TRIM(R$6)," ",""))))-1)&amp;" Total",$B$6:$BB$373,ROW($A14)-5,FALSE))</f>
        <v>0</v>
      </c>
      <c r="S14" s="10">
        <f ca="1">IF(S$5&lt;&gt;"",HLOOKUP(S$5,Functionalization!$G$6:$R$373,ROW($A14)-5,FALSE),IFERROR(INDEX(S$337:S$373,MATCH($F14,$B$337:$B$373,0))/VLOOKUP($F14,$B$337:$BB$373,MATCH(LEFT(TRIM(S$6),FIND("~",SUBSTITUTE(S$6,"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14))*HLOOKUP(LEFT(TRIM(S$6),FIND("~",SUBSTITUTE(S$6," ","~",LEN(TRIM(S$6))-LEN(SUBSTITUTE(TRIM(S$6)," ",""))))-1)&amp;" Total",$B$6:$BB$373,ROW($A14)-5,FALSE))</f>
        <v>0</v>
      </c>
      <c r="T14" s="10">
        <f ca="1">IF(T$5&lt;&gt;"",HLOOKUP(T$5,Functionalization!$G$6:$R$373,ROW($A14)-5,FALSE),IFERROR(INDEX(T$337:T$373,MATCH($F14,$B$337:$B$373,0))/VLOOKUP($F14,$B$337:$BB$373,MATCH(LEFT(TRIM(T$6),FIND("~",SUBSTITUTE(T$6,"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14))*HLOOKUP(LEFT(TRIM(T$6),FIND("~",SUBSTITUTE(T$6," ","~",LEN(TRIM(T$6))-LEN(SUBSTITUTE(TRIM(T$6)," ",""))))-1)&amp;" Total",$B$6:$BB$373,ROW($A14)-5,FALSE))</f>
        <v>0</v>
      </c>
      <c r="U14" s="10">
        <f ca="1">IF(U$5&lt;&gt;"",HLOOKUP(U$5,Functionalization!$G$6:$R$373,ROW($A14)-5,FALSE),IFERROR(INDEX(U$337:U$373,MATCH($F14,$B$337:$B$373,0))/VLOOKUP($F14,$B$337:$BB$373,MATCH(LEFT(TRIM(U$6),FIND("~",SUBSTITUTE(U$6,"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14))*HLOOKUP(LEFT(TRIM(U$6),FIND("~",SUBSTITUTE(U$6," ","~",LEN(TRIM(U$6))-LEN(SUBSTITUTE(TRIM(U$6)," ",""))))-1)&amp;" Total",$B$6:$BB$373,ROW($A14)-5,FALSE))</f>
        <v>0</v>
      </c>
      <c r="V14" s="10">
        <f ca="1">IF(V$5&lt;&gt;"",HLOOKUP(V$5,Functionalization!$G$6:$R$373,ROW($A14)-5,FALSE),IFERROR(INDEX(V$337:V$373,MATCH($F14,$B$337:$B$373,0))/VLOOKUP($F14,$B$337:$BB$373,MATCH(LEFT(TRIM(V$6),FIND("~",SUBSTITUTE(V$6,"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14))*HLOOKUP(LEFT(TRIM(V$6),FIND("~",SUBSTITUTE(V$6," ","~",LEN(TRIM(V$6))-LEN(SUBSTITUTE(TRIM(V$6)," ",""))))-1)&amp;" Total",$B$6:$BB$373,ROW($A14)-5,FALSE))</f>
        <v>0</v>
      </c>
      <c r="W14" s="10">
        <f ca="1">IF(W$5&lt;&gt;"",HLOOKUP(W$5,Functionalization!$G$6:$R$373,ROW($A14)-5,FALSE),IFERROR(INDEX(W$337:W$373,MATCH($F14,$B$337:$B$373,0))/VLOOKUP($F14,$B$337:$BB$373,MATCH(LEFT(TRIM(W$6),FIND("~",SUBSTITUTE(W$6,"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14))*HLOOKUP(LEFT(TRIM(W$6),FIND("~",SUBSTITUTE(W$6," ","~",LEN(TRIM(W$6))-LEN(SUBSTITUTE(TRIM(W$6)," ",""))))-1)&amp;" Total",$B$6:$BB$373,ROW($A14)-5,FALSE))</f>
        <v>0</v>
      </c>
      <c r="X14" s="10">
        <f ca="1">IF(X$5&lt;&gt;"",HLOOKUP(X$5,Functionalization!$G$6:$R$373,ROW($A14)-5,FALSE),IFERROR(INDEX(X$337:X$373,MATCH($F14,$B$337:$B$373,0))/VLOOKUP($F14,$B$337:$BB$373,MATCH(LEFT(TRIM(X$6),FIND("~",SUBSTITUTE(X$6,"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14))*HLOOKUP(LEFT(TRIM(X$6),FIND("~",SUBSTITUTE(X$6," ","~",LEN(TRIM(X$6))-LEN(SUBSTITUTE(TRIM(X$6)," ",""))))-1)&amp;" Total",$B$6:$BB$373,ROW($A14)-5,FALSE))</f>
        <v>0</v>
      </c>
      <c r="Y14" s="10">
        <f ca="1">IF(Y$5&lt;&gt;"",HLOOKUP(Y$5,Functionalization!$G$6:$R$373,ROW($A14)-5,FALSE),IFERROR(INDEX(Y$337:Y$373,MATCH($F14,$B$337:$B$373,0))/VLOOKUP($F14,$B$337:$BB$373,MATCH(LEFT(TRIM(Y$6),FIND("~",SUBSTITUTE(Y$6,"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14))*HLOOKUP(LEFT(TRIM(Y$6),FIND("~",SUBSTITUTE(Y$6," ","~",LEN(TRIM(Y$6))-LEN(SUBSTITUTE(TRIM(Y$6)," ",""))))-1)&amp;" Total",$B$6:$BB$373,ROW($A14)-5,FALSE))</f>
        <v>0</v>
      </c>
      <c r="Z14" s="10">
        <f ca="1">IF(Z$5&lt;&gt;"",HLOOKUP(Z$5,Functionalization!$G$6:$R$373,ROW($A14)-5,FALSE),IFERROR(INDEX(Z$337:Z$373,MATCH($F14,$B$337:$B$373,0))/VLOOKUP($F14,$B$337:$BB$373,MATCH(LEFT(TRIM(Z$6),FIND("~",SUBSTITUTE(Z$6,"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14))*HLOOKUP(LEFT(TRIM(Z$6),FIND("~",SUBSTITUTE(Z$6," ","~",LEN(TRIM(Z$6))-LEN(SUBSTITUTE(TRIM(Z$6)," ",""))))-1)&amp;" Total",$B$6:$BB$373,ROW($A14)-5,FALSE))</f>
        <v>0</v>
      </c>
      <c r="AA14" s="10">
        <f ca="1">IF(AA$5&lt;&gt;"",HLOOKUP(AA$5,Functionalization!$G$6:$R$373,ROW($A14)-5,FALSE),IFERROR(INDEX(AA$337:AA$373,MATCH($F14,$B$337:$B$373,0))/VLOOKUP($F14,$B$337:$BB$373,MATCH(LEFT(TRIM(AA$6),FIND("~",SUBSTITUTE(AA$6,"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14))*HLOOKUP(LEFT(TRIM(AA$6),FIND("~",SUBSTITUTE(AA$6," ","~",LEN(TRIM(AA$6))-LEN(SUBSTITUTE(TRIM(AA$6)," ",""))))-1)&amp;" Total",$B$6:$BB$373,ROW($A14)-5,FALSE))</f>
        <v>0</v>
      </c>
      <c r="AB14" s="10">
        <f ca="1">IF(AB$5&lt;&gt;"",HLOOKUP(AB$5,Functionalization!$G$6:$R$373,ROW($A14)-5,FALSE),IFERROR(INDEX(AB$337:AB$373,MATCH($F14,$B$337:$B$373,0))/VLOOKUP($F14,$B$337:$BB$373,MATCH(LEFT(TRIM(AB$6),FIND("~",SUBSTITUTE(AB$6,"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14))*HLOOKUP(LEFT(TRIM(AB$6),FIND("~",SUBSTITUTE(AB$6," ","~",LEN(TRIM(AB$6))-LEN(SUBSTITUTE(TRIM(AB$6)," ",""))))-1)&amp;" Total",$B$6:$BB$373,ROW($A14)-5,FALSE))</f>
        <v>0</v>
      </c>
      <c r="AC14" s="10">
        <f ca="1">IF(AC$5&lt;&gt;"",HLOOKUP(AC$5,Functionalization!$G$6:$R$373,ROW($A14)-5,FALSE),IFERROR(INDEX(AC$337:AC$373,MATCH($F14,$B$337:$B$373,0))/VLOOKUP($F14,$B$337:$BB$373,MATCH(LEFT(TRIM(AC$6),FIND("~",SUBSTITUTE(AC$6,"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14))*HLOOKUP(LEFT(TRIM(AC$6),FIND("~",SUBSTITUTE(AC$6," ","~",LEN(TRIM(AC$6))-LEN(SUBSTITUTE(TRIM(AC$6)," ",""))))-1)&amp;" Total",$B$6:$BB$373,ROW($A14)-5,FALSE))</f>
        <v>0</v>
      </c>
      <c r="AD14" s="10">
        <f ca="1">IF(AD$5&lt;&gt;"",HLOOKUP(AD$5,Functionalization!$G$6:$R$373,ROW($A14)-5,FALSE),IFERROR(INDEX(AD$337:AD$373,MATCH($F14,$B$337:$B$373,0))/VLOOKUP($F14,$B$337:$BB$373,MATCH(LEFT(TRIM(AD$6),FIND("~",SUBSTITUTE(AD$6,"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14))*HLOOKUP(LEFT(TRIM(AD$6),FIND("~",SUBSTITUTE(AD$6," ","~",LEN(TRIM(AD$6))-LEN(SUBSTITUTE(TRIM(AD$6)," ",""))))-1)&amp;" Total",$B$6:$BB$373,ROW($A14)-5,FALSE))</f>
        <v>0</v>
      </c>
      <c r="AE14" s="10">
        <f ca="1">IF(AE$5&lt;&gt;"",HLOOKUP(AE$5,Functionalization!$G$6:$R$373,ROW($A14)-5,FALSE),IFERROR(INDEX(AE$337:AE$373,MATCH($F14,$B$337:$B$373,0))/VLOOKUP($F14,$B$337:$BB$373,MATCH(LEFT(TRIM(AE$6),FIND("~",SUBSTITUTE(AE$6,"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14))*HLOOKUP(LEFT(TRIM(AE$6),FIND("~",SUBSTITUTE(AE$6," ","~",LEN(TRIM(AE$6))-LEN(SUBSTITUTE(TRIM(AE$6)," ",""))))-1)&amp;" Total",$B$6:$BB$373,ROW($A14)-5,FALSE))</f>
        <v>0</v>
      </c>
      <c r="AF14" s="10">
        <f ca="1">IF(AF$5&lt;&gt;"",HLOOKUP(AF$5,Functionalization!$G$6:$R$373,ROW($A14)-5,FALSE),IFERROR(INDEX(AF$337:AF$373,MATCH($F14,$B$337:$B$373,0))/VLOOKUP($F14,$B$337:$BB$373,MATCH(LEFT(TRIM(AF$6),FIND("~",SUBSTITUTE(AF$6,"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14))*HLOOKUP(LEFT(TRIM(AF$6),FIND("~",SUBSTITUTE(AF$6," ","~",LEN(TRIM(AF$6))-LEN(SUBSTITUTE(TRIM(AF$6)," ",""))))-1)&amp;" Total",$B$6:$BB$373,ROW($A14)-5,FALSE))</f>
        <v>0</v>
      </c>
      <c r="AG14" s="10">
        <f ca="1">IF(AG$5&lt;&gt;"",HLOOKUP(AG$5,Functionalization!$G$6:$R$373,ROW($A14)-5,FALSE),IFERROR(INDEX(AG$337:AG$373,MATCH($F14,$B$337:$B$373,0))/VLOOKUP($F14,$B$337:$BB$373,MATCH(LEFT(TRIM(AG$6),FIND("~",SUBSTITUTE(AG$6,"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14))*HLOOKUP(LEFT(TRIM(AG$6),FIND("~",SUBSTITUTE(AG$6," ","~",LEN(TRIM(AG$6))-LEN(SUBSTITUTE(TRIM(AG$6)," ",""))))-1)&amp;" Total",$B$6:$BB$373,ROW($A14)-5,FALSE))</f>
        <v>0</v>
      </c>
      <c r="AH14" s="10">
        <f ca="1">IF(AH$5&lt;&gt;"",HLOOKUP(AH$5,Functionalization!$G$6:$R$373,ROW($A14)-5,FALSE),IFERROR(INDEX(AH$337:AH$373,MATCH($F14,$B$337:$B$373,0))/VLOOKUP($F14,$B$337:$BB$373,MATCH(LEFT(TRIM(AH$6),FIND("~",SUBSTITUTE(AH$6,"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14))*HLOOKUP(LEFT(TRIM(AH$6),FIND("~",SUBSTITUTE(AH$6," ","~",LEN(TRIM(AH$6))-LEN(SUBSTITUTE(TRIM(AH$6)," ",""))))-1)&amp;" Total",$B$6:$BB$373,ROW($A14)-5,FALSE))</f>
        <v>0</v>
      </c>
      <c r="AI14" s="10">
        <f ca="1">IF(AI$5&lt;&gt;"",HLOOKUP(AI$5,Functionalization!$G$6:$R$373,ROW($A14)-5,FALSE),IFERROR(INDEX(AI$337:AI$373,MATCH($F14,$B$337:$B$373,0))/VLOOKUP($F14,$B$337:$BB$373,MATCH(LEFT(TRIM(AI$6),FIND("~",SUBSTITUTE(AI$6,"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14))*HLOOKUP(LEFT(TRIM(AI$6),FIND("~",SUBSTITUTE(AI$6," ","~",LEN(TRIM(AI$6))-LEN(SUBSTITUTE(TRIM(AI$6)," ",""))))-1)&amp;" Total",$B$6:$BB$373,ROW($A14)-5,FALSE))</f>
        <v>0</v>
      </c>
      <c r="AJ14" s="10">
        <f ca="1">IF(AJ$5&lt;&gt;"",HLOOKUP(AJ$5,Functionalization!$G$6:$R$373,ROW($A14)-5,FALSE),IFERROR(INDEX(AJ$337:AJ$373,MATCH($F14,$B$337:$B$373,0))/VLOOKUP($F14,$B$337:$BB$373,MATCH(LEFT(TRIM(AJ$6),FIND("~",SUBSTITUTE(AJ$6,"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14))*HLOOKUP(LEFT(TRIM(AJ$6),FIND("~",SUBSTITUTE(AJ$6," ","~",LEN(TRIM(AJ$6))-LEN(SUBSTITUTE(TRIM(AJ$6)," ",""))))-1)&amp;" Total",$B$6:$BB$373,ROW($A14)-5,FALSE))</f>
        <v>0</v>
      </c>
      <c r="AK14" s="10">
        <f ca="1">IF(AK$5&lt;&gt;"",HLOOKUP(AK$5,Functionalization!$G$6:$R$373,ROW($A14)-5,FALSE),IFERROR(INDEX(AK$337:AK$373,MATCH($F14,$B$337:$B$373,0))/VLOOKUP($F14,$B$337:$BB$373,MATCH(LEFT(TRIM(AK$6),FIND("~",SUBSTITUTE(AK$6,"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14))*HLOOKUP(LEFT(TRIM(AK$6),FIND("~",SUBSTITUTE(AK$6," ","~",LEN(TRIM(AK$6))-LEN(SUBSTITUTE(TRIM(AK$6)," ",""))))-1)&amp;" Total",$B$6:$BB$373,ROW($A14)-5,FALSE))</f>
        <v>0</v>
      </c>
      <c r="AL14" s="10">
        <f ca="1">IF(AL$5&lt;&gt;"",HLOOKUP(AL$5,Functionalization!$G$6:$R$373,ROW($A14)-5,FALSE),IFERROR(INDEX(AL$337:AL$373,MATCH($F14,$B$337:$B$373,0))/VLOOKUP($F14,$B$337:$BB$373,MATCH(LEFT(TRIM(AL$6),FIND("~",SUBSTITUTE(AL$6,"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14))*HLOOKUP(LEFT(TRIM(AL$6),FIND("~",SUBSTITUTE(AL$6," ","~",LEN(TRIM(AL$6))-LEN(SUBSTITUTE(TRIM(AL$6)," ",""))))-1)&amp;" Total",$B$6:$BB$373,ROW($A14)-5,FALSE))</f>
        <v>0</v>
      </c>
      <c r="AM14" s="10">
        <f ca="1">IF(AM$5&lt;&gt;"",HLOOKUP(AM$5,Functionalization!$G$6:$R$373,ROW($A14)-5,FALSE),IFERROR(INDEX(AM$337:AM$373,MATCH($F14,$B$337:$B$373,0))/VLOOKUP($F14,$B$337:$BB$373,MATCH(LEFT(TRIM(AM$6),FIND("~",SUBSTITUTE(AM$6,"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14))*HLOOKUP(LEFT(TRIM(AM$6),FIND("~",SUBSTITUTE(AM$6," ","~",LEN(TRIM(AM$6))-LEN(SUBSTITUTE(TRIM(AM$6)," ",""))))-1)&amp;" Total",$B$6:$BB$373,ROW($A14)-5,FALSE))</f>
        <v>0</v>
      </c>
      <c r="AN14" s="10">
        <f ca="1">IF(AN$5&lt;&gt;"",HLOOKUP(AN$5,Functionalization!$G$6:$R$373,ROW($A14)-5,FALSE),IFERROR(INDEX(AN$337:AN$373,MATCH($F14,$B$337:$B$373,0))/VLOOKUP($F14,$B$337:$BB$373,MATCH(LEFT(TRIM(AN$6),FIND("~",SUBSTITUTE(AN$6,"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14))*HLOOKUP(LEFT(TRIM(AN$6),FIND("~",SUBSTITUTE(AN$6," ","~",LEN(TRIM(AN$6))-LEN(SUBSTITUTE(TRIM(AN$6)," ",""))))-1)&amp;" Total",$B$6:$BB$373,ROW($A14)-5,FALSE))</f>
        <v>0</v>
      </c>
      <c r="AO14" s="10">
        <f ca="1">IF(AO$5&lt;&gt;"",HLOOKUP(AO$5,Functionalization!$G$6:$R$373,ROW($A14)-5,FALSE),IFERROR(INDEX(AO$337:AO$373,MATCH($F14,$B$337:$B$373,0))/VLOOKUP($F14,$B$337:$BB$373,MATCH(LEFT(TRIM(AO$6),FIND("~",SUBSTITUTE(AO$6,"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14))*HLOOKUP(LEFT(TRIM(AO$6),FIND("~",SUBSTITUTE(AO$6," ","~",LEN(TRIM(AO$6))-LEN(SUBSTITUTE(TRIM(AO$6)," ",""))))-1)&amp;" Total",$B$6:$BB$373,ROW($A14)-5,FALSE))</f>
        <v>0</v>
      </c>
      <c r="AP14" s="10">
        <f ca="1">IF(AP$5&lt;&gt;"",HLOOKUP(AP$5,Functionalization!$G$6:$R$373,ROW($A14)-5,FALSE),IFERROR(INDEX(AP$337:AP$373,MATCH($F14,$B$337:$B$373,0))/VLOOKUP($F14,$B$337:$BB$373,MATCH(LEFT(TRIM(AP$6),FIND("~",SUBSTITUTE(AP$6,"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14))*HLOOKUP(LEFT(TRIM(AP$6),FIND("~",SUBSTITUTE(AP$6," ","~",LEN(TRIM(AP$6))-LEN(SUBSTITUTE(TRIM(AP$6)," ",""))))-1)&amp;" Total",$B$6:$BB$373,ROW($A14)-5,FALSE))</f>
        <v>0</v>
      </c>
      <c r="AQ14" s="10">
        <f ca="1">IF(AQ$5&lt;&gt;"",HLOOKUP(AQ$5,Functionalization!$G$6:$R$373,ROW($A14)-5,FALSE),IFERROR(INDEX(AQ$337:AQ$373,MATCH($F14,$B$337:$B$373,0))/VLOOKUP($F14,$B$337:$BB$373,MATCH(LEFT(TRIM(AQ$6),FIND("~",SUBSTITUTE(AQ$6,"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14))*HLOOKUP(LEFT(TRIM(AQ$6),FIND("~",SUBSTITUTE(AQ$6," ","~",LEN(TRIM(AQ$6))-LEN(SUBSTITUTE(TRIM(AQ$6)," ",""))))-1)&amp;" Total",$B$6:$BB$373,ROW($A14)-5,FALSE))</f>
        <v>0</v>
      </c>
      <c r="AR14" s="10">
        <f ca="1">IF(AR$5&lt;&gt;"",HLOOKUP(AR$5,Functionalization!$G$6:$R$373,ROW($A14)-5,FALSE),IFERROR(INDEX(AR$337:AR$373,MATCH($F14,$B$337:$B$373,0))/VLOOKUP($F14,$B$337:$BB$373,MATCH(LEFT(TRIM(AR$6),FIND("~",SUBSTITUTE(AR$6,"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14))*HLOOKUP(LEFT(TRIM(AR$6),FIND("~",SUBSTITUTE(AR$6," ","~",LEN(TRIM(AR$6))-LEN(SUBSTITUTE(TRIM(AR$6)," ",""))))-1)&amp;" Total",$B$6:$BB$373,ROW($A14)-5,FALSE))</f>
        <v>0</v>
      </c>
      <c r="AS14" s="10">
        <f ca="1">IF(AS$5&lt;&gt;"",HLOOKUP(AS$5,Functionalization!$G$6:$R$373,ROW($A14)-5,FALSE),IFERROR(INDEX(AS$337:AS$373,MATCH($F14,$B$337:$B$373,0))/VLOOKUP($F14,$B$337:$BB$373,MATCH(LEFT(TRIM(AS$6),FIND("~",SUBSTITUTE(AS$6,"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14))*HLOOKUP(LEFT(TRIM(AS$6),FIND("~",SUBSTITUTE(AS$6," ","~",LEN(TRIM(AS$6))-LEN(SUBSTITUTE(TRIM(AS$6)," ",""))))-1)&amp;" Total",$B$6:$BB$373,ROW($A14)-5,FALSE))</f>
        <v>0</v>
      </c>
      <c r="AT14" s="10">
        <f ca="1">IF(AT$5&lt;&gt;"",HLOOKUP(AT$5,Functionalization!$G$6:$R$373,ROW($A14)-5,FALSE),IFERROR(INDEX(AT$337:AT$373,MATCH($F14,$B$337:$B$373,0))/VLOOKUP($F14,$B$337:$BB$373,MATCH(LEFT(TRIM(AT$6),FIND("~",SUBSTITUTE(AT$6,"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14))*HLOOKUP(LEFT(TRIM(AT$6),FIND("~",SUBSTITUTE(AT$6," ","~",LEN(TRIM(AT$6))-LEN(SUBSTITUTE(TRIM(AT$6)," ",""))))-1)&amp;" Total",$B$6:$BB$373,ROW($A14)-5,FALSE))</f>
        <v>0</v>
      </c>
      <c r="AU14" s="10">
        <f ca="1">IF(AU$5&lt;&gt;"",HLOOKUP(AU$5,Functionalization!$G$6:$R$373,ROW($A14)-5,FALSE),IFERROR(INDEX(AU$337:AU$373,MATCH($F14,$B$337:$B$373,0))/VLOOKUP($F14,$B$337:$BB$373,MATCH(LEFT(TRIM(AU$6),FIND("~",SUBSTITUTE(AU$6,"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14))*HLOOKUP(LEFT(TRIM(AU$6),FIND("~",SUBSTITUTE(AU$6," ","~",LEN(TRIM(AU$6))-LEN(SUBSTITUTE(TRIM(AU$6)," ",""))))-1)&amp;" Total",$B$6:$BB$373,ROW($A14)-5,FALSE))</f>
        <v>0</v>
      </c>
      <c r="AV14" s="10">
        <f ca="1">IF(AV$5&lt;&gt;"",HLOOKUP(AV$5,Functionalization!$G$6:$R$373,ROW($A14)-5,FALSE),IFERROR(INDEX(AV$337:AV$373,MATCH($F14,$B$337:$B$373,0))/VLOOKUP($F14,$B$337:$BB$373,MATCH(LEFT(TRIM(AV$6),FIND("~",SUBSTITUTE(AV$6,"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14))*HLOOKUP(LEFT(TRIM(AV$6),FIND("~",SUBSTITUTE(AV$6," ","~",LEN(TRIM(AV$6))-LEN(SUBSTITUTE(TRIM(AV$6)," ",""))))-1)&amp;" Total",$B$6:$BB$373,ROW($A14)-5,FALSE))</f>
        <v>0</v>
      </c>
      <c r="AW14" s="10">
        <f ca="1">IF(AW$5&lt;&gt;"",HLOOKUP(AW$5,Functionalization!$G$6:$R$373,ROW($A14)-5,FALSE),IFERROR(INDEX(AW$337:AW$373,MATCH($F14,$B$337:$B$373,0))/VLOOKUP($F14,$B$337:$BB$373,MATCH(LEFT(TRIM(AW$6),FIND("~",SUBSTITUTE(AW$6,"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14))*HLOOKUP(LEFT(TRIM(AW$6),FIND("~",SUBSTITUTE(AW$6," ","~",LEN(TRIM(AW$6))-LEN(SUBSTITUTE(TRIM(AW$6)," ",""))))-1)&amp;" Total",$B$6:$BB$373,ROW($A14)-5,FALSE))</f>
        <v>0</v>
      </c>
      <c r="AX14" s="10">
        <f ca="1">IF(AX$5&lt;&gt;"",HLOOKUP(AX$5,Functionalization!$G$6:$R$373,ROW($A14)-5,FALSE),IFERROR(INDEX(AX$337:AX$373,MATCH($F14,$B$337:$B$373,0))/VLOOKUP($F14,$B$337:$BB$373,MATCH(LEFT(TRIM(AX$6),FIND("~",SUBSTITUTE(AX$6,"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14))*HLOOKUP(LEFT(TRIM(AX$6),FIND("~",SUBSTITUTE(AX$6," ","~",LEN(TRIM(AX$6))-LEN(SUBSTITUTE(TRIM(AX$6)," ",""))))-1)&amp;" Total",$B$6:$BB$373,ROW($A14)-5,FALSE))</f>
        <v>0</v>
      </c>
      <c r="AY14" s="10">
        <f ca="1">IF(AY$5&lt;&gt;"",HLOOKUP(AY$5,Functionalization!$G$6:$R$373,ROW($A14)-5,FALSE),IFERROR(INDEX(AY$337:AY$373,MATCH($F14,$B$337:$B$373,0))/VLOOKUP($F14,$B$337:$BB$373,MATCH(LEFT(TRIM(AY$6),FIND("~",SUBSTITUTE(AY$6,"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14))*HLOOKUP(LEFT(TRIM(AY$6),FIND("~",SUBSTITUTE(AY$6," ","~",LEN(TRIM(AY$6))-LEN(SUBSTITUTE(TRIM(AY$6)," ",""))))-1)&amp;" Total",$B$6:$BB$373,ROW($A14)-5,FALSE))</f>
        <v>0</v>
      </c>
      <c r="AZ14" s="10">
        <f ca="1">IF(AZ$5&lt;&gt;"",HLOOKUP(AZ$5,Functionalization!$G$6:$R$373,ROW($A14)-5,FALSE),IFERROR(INDEX(AZ$337:AZ$373,MATCH($F14,$B$337:$B$373,0))/VLOOKUP($F14,$B$337:$BB$373,MATCH(LEFT(TRIM(AZ$6),FIND("~",SUBSTITUTE(AZ$6,"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14))*HLOOKUP(LEFT(TRIM(AZ$6),FIND("~",SUBSTITUTE(AZ$6," ","~",LEN(TRIM(AZ$6))-LEN(SUBSTITUTE(TRIM(AZ$6)," ",""))))-1)&amp;" Total",$B$6:$BB$373,ROW($A14)-5,FALSE))</f>
        <v>0</v>
      </c>
      <c r="BA14" s="10">
        <f ca="1">IF(BA$5&lt;&gt;"",HLOOKUP(BA$5,Functionalization!$G$6:$R$373,ROW($A14)-5,FALSE),IFERROR(INDEX(BA$337:BA$373,MATCH($F14,$B$337:$B$373,0))/VLOOKUP($F14,$B$337:$BB$373,MATCH(LEFT(TRIM(BA$6),FIND("~",SUBSTITUTE(BA$6,"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14))*HLOOKUP(LEFT(TRIM(BA$6),FIND("~",SUBSTITUTE(BA$6," ","~",LEN(TRIM(BA$6))-LEN(SUBSTITUTE(TRIM(BA$6)," ",""))))-1)&amp;" Total",$B$6:$BB$373,ROW($A14)-5,FALSE))</f>
        <v>0</v>
      </c>
      <c r="BB14" s="10">
        <f ca="1">IF(BB$5&lt;&gt;"",HLOOKUP(BB$5,Functionalization!$G$6:$R$373,ROW($A14)-5,FALSE),IFERROR(INDEX(BB$337:BB$373,MATCH($F14,$B$337:$B$373,0))/VLOOKUP($F14,$B$337:$BB$373,MATCH(LEFT(TRIM(BB$6),FIND("~",SUBSTITUTE(BB$6,"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14))*HLOOKUP(LEFT(TRIM(BB$6),FIND("~",SUBSTITUTE(BB$6," ","~",LEN(TRIM(BB$6))-LEN(SUBSTITUTE(TRIM(BB$6)," ",""))))-1)&amp;" Total",$B$6:$BB$373,ROW($A14)-5,FALSE))</f>
        <v>0</v>
      </c>
      <c r="BD14">
        <f ca="1">IFERROR(IF(SUMIF($G$6:$BB$6,BD$6&amp;" Total",$G14:$BB14)-(SUMIF($G$6:$BB$6,BD$6&amp;" "&amp;'Input-Func_Class'!$D$22,$G14:$BB14)+IFERROR(SUMIF($G$6:$BB$6,BD$6&amp;" "&amp;'Input-Func_Class'!$E$22,$G14:$BB14),SUMIF($G$6:$BB$6,BD$6&amp;" "&amp;'Input-Func_Class'!$B$24,$G14:$BB14))+SUMIF($G$6:$BB$6,BD$6&amp;" "&amp;'Input-Func_Class'!$F$22,$G14:$BB14))&lt;Check_Limit,0,1),1)</f>
        <v>0</v>
      </c>
      <c r="BE14">
        <f ca="1">IFERROR(IF(SUMIF($G$6:$BB$6,BE$6&amp;" Total",$G14:$BB14)-(SUMIF($G$6:$BB$6,BE$6&amp;" "&amp;'Input-Func_Class'!$D$22,$G14:$BB14)+IFERROR(SUMIF($G$6:$BB$6,BE$6&amp;" "&amp;'Input-Func_Class'!$E$22,$G14:$BB14),SUMIF($G$6:$BB$6,BE$6&amp;" "&amp;'Input-Func_Class'!$B$24,$G14:$BB14))+SUMIF($G$6:$BB$6,BE$6&amp;" "&amp;'Input-Func_Class'!$F$22,$G14:$BB14))&lt;Check_Limit,0,1),1)</f>
        <v>0</v>
      </c>
      <c r="BF14">
        <f ca="1">IFERROR(IF(SUMIF($G$6:$BB$6,BF$6&amp;" Total",$G14:$BB14)-(SUMIF($G$6:$BB$6,BF$6&amp;" "&amp;'Input-Func_Class'!$D$22,$G14:$BB14)+IFERROR(SUMIF($G$6:$BB$6,BF$6&amp;" "&amp;'Input-Func_Class'!$E$22,$G14:$BB14),SUMIF($G$6:$BB$6,BF$6&amp;" "&amp;'Input-Func_Class'!$B$24,$G14:$BB14))+SUMIF($G$6:$BB$6,BF$6&amp;" "&amp;'Input-Func_Class'!$F$22,$G14:$BB14))&lt;Check_Limit,0,1),1)</f>
        <v>0</v>
      </c>
      <c r="BG14">
        <f ca="1">IFERROR(IF(SUMIF($G$6:$BB$6,BG$6&amp;" Total",$G14:$BB14)-(SUMIF($G$6:$BB$6,BG$6&amp;" "&amp;'Input-Func_Class'!$D$22,$G14:$BB14)+IFERROR(SUMIF($G$6:$BB$6,BG$6&amp;" "&amp;'Input-Func_Class'!$E$22,$G14:$BB14),SUMIF($G$6:$BB$6,BG$6&amp;" "&amp;'Input-Func_Class'!$B$24,$G14:$BB14))+SUMIF($G$6:$BB$6,BG$6&amp;" "&amp;'Input-Func_Class'!$F$22,$G14:$BB14))&lt;Check_Limit,0,1),1)</f>
        <v>0</v>
      </c>
      <c r="BH14">
        <f ca="1">IFERROR(IF(SUMIF($G$6:$BB$6,BH$6&amp;" Total",$G14:$BB14)-(SUMIF($G$6:$BB$6,BH$6&amp;" "&amp;'Input-Func_Class'!$D$22,$G14:$BB14)+IFERROR(SUMIF($G$6:$BB$6,BH$6&amp;" "&amp;'Input-Func_Class'!$E$22,$G14:$BB14),SUMIF($G$6:$BB$6,BH$6&amp;" "&amp;'Input-Func_Class'!$B$24,$G14:$BB14))+SUMIF($G$6:$BB$6,BH$6&amp;" "&amp;'Input-Func_Class'!$F$22,$G14:$BB14))&lt;Check_Limit,0,1),1)</f>
        <v>0</v>
      </c>
      <c r="BI14">
        <f ca="1">IFERROR(IF(SUMIF($G$6:$BB$6,BI$6&amp;" Total",$G14:$BB14)-(SUMIF($G$6:$BB$6,BI$6&amp;" "&amp;'Input-Func_Class'!$D$22,$G14:$BB14)+IFERROR(SUMIF($G$6:$BB$6,BI$6&amp;" "&amp;'Input-Func_Class'!$E$22,$G14:$BB14),SUMIF($G$6:$BB$6,BI$6&amp;" "&amp;'Input-Func_Class'!$B$24,$G14:$BB14))+SUMIF($G$6:$BB$6,BI$6&amp;" "&amp;'Input-Func_Class'!$F$22,$G14:$BB14))&lt;Check_Limit,0,1),1)</f>
        <v>0</v>
      </c>
      <c r="BJ14">
        <f ca="1">IFERROR(IF(SUMIF($G$6:$BB$6,BJ$6&amp;" Total",$G14:$BB14)-(SUMIF($G$6:$BB$6,BJ$6&amp;" "&amp;'Input-Func_Class'!$D$22,$G14:$BB14)+IFERROR(SUMIF($G$6:$BB$6,BJ$6&amp;" "&amp;'Input-Func_Class'!$E$22,$G14:$BB14),SUMIF($G$6:$BB$6,BJ$6&amp;" "&amp;'Input-Func_Class'!$B$24,$G14:$BB14))+SUMIF($G$6:$BB$6,BJ$6&amp;" "&amp;'Input-Func_Class'!$F$22,$G14:$BB14))&lt;Check_Limit,0,1),1)</f>
        <v>0</v>
      </c>
      <c r="BK14">
        <f ca="1">IFERROR(IF(SUMIF($G$6:$BB$6,BK$6&amp;" Total",$G14:$BB14)-(SUMIF($G$6:$BB$6,BK$6&amp;" "&amp;'Input-Func_Class'!$D$22,$G14:$BB14)+IFERROR(SUMIF($G$6:$BB$6,BK$6&amp;" "&amp;'Input-Func_Class'!$E$22,$G14:$BB14),SUMIF($G$6:$BB$6,BK$6&amp;" "&amp;'Input-Func_Class'!$B$24,$G14:$BB14))+SUMIF($G$6:$BB$6,BK$6&amp;" "&amp;'Input-Func_Class'!$F$22,$G14:$BB14))&lt;Check_Limit,0,1),1)</f>
        <v>0</v>
      </c>
      <c r="BL14">
        <f ca="1">IFERROR(IF(SUMIF($G$6:$BB$6,BL$6&amp;" Total",$G14:$BB14)-(SUMIF($G$6:$BB$6,BL$6&amp;" "&amp;'Input-Func_Class'!$D$22,$G14:$BB14)+IFERROR(SUMIF($G$6:$BB$6,BL$6&amp;" "&amp;'Input-Func_Class'!$E$22,$G14:$BB14),SUMIF($G$6:$BB$6,BL$6&amp;" "&amp;'Input-Func_Class'!$B$24,$G14:$BB14))+SUMIF($G$6:$BB$6,BL$6&amp;" "&amp;'Input-Func_Class'!$F$22,$G14:$BB14))&lt;Check_Limit,0,1),1)</f>
        <v>0</v>
      </c>
      <c r="BM14">
        <f ca="1">IFERROR(IF(SUMIF($G$6:$BB$6,BM$6&amp;" Total",$G14:$BB14)-(SUMIF($G$6:$BB$6,BM$6&amp;" "&amp;'Input-Func_Class'!$D$22,$G14:$BB14)+IFERROR(SUMIF($G$6:$BB$6,BM$6&amp;" "&amp;'Input-Func_Class'!$E$22,$G14:$BB14),SUMIF($G$6:$BB$6,BM$6&amp;" "&amp;'Input-Func_Class'!$B$24,$G14:$BB14))+SUMIF($G$6:$BB$6,BM$6&amp;" "&amp;'Input-Func_Class'!$F$22,$G14:$BB14))&lt;Check_Limit,0,1),1)</f>
        <v>0</v>
      </c>
      <c r="BN14">
        <f ca="1">IFERROR(IF(SUMIF($G$6:$BB$6,BN$6&amp;" Total",$G14:$BB14)-(SUMIF($G$6:$BB$6,BN$6&amp;" "&amp;'Input-Func_Class'!$D$22,$G14:$BB14)+IFERROR(SUMIF($G$6:$BB$6,BN$6&amp;" "&amp;'Input-Func_Class'!$E$22,$G14:$BB14),SUMIF($G$6:$BB$6,BN$6&amp;" "&amp;'Input-Func_Class'!$B$24,$G14:$BB14))+SUMIF($G$6:$BB$6,BN$6&amp;" "&amp;'Input-Func_Class'!$F$22,$G14:$BB14))&lt;Check_Limit,0,1),1)</f>
        <v>0</v>
      </c>
      <c r="BO14">
        <f ca="1">IFERROR(IF(SUMIF($G$6:$BB$6,BO$6&amp;" Total",$G14:$BB14)-(SUMIF($G$6:$BB$6,BO$6&amp;" "&amp;'Input-Func_Class'!$D$22,$G14:$BB14)+IFERROR(SUMIF($G$6:$BB$6,BO$6&amp;" "&amp;'Input-Func_Class'!$E$22,$G14:$BB14),SUMIF($G$6:$BB$6,BO$6&amp;" "&amp;'Input-Func_Class'!$B$24,$G14:$BB14))+SUMIF($G$6:$BB$6,BO$6&amp;" "&amp;'Input-Func_Class'!$F$22,$G14:$BB14))&lt;Check_Limit,0,1),1)</f>
        <v>0</v>
      </c>
    </row>
    <row r="15" spans="1:67" outlineLevel="1">
      <c r="A15" s="31">
        <f>IF(ISBLANK('Input-Accounts'!A15),"",'Input-Accounts'!A15)</f>
        <v>8</v>
      </c>
      <c r="B15" s="53" t="str">
        <f>IF(ISBLANK('Input-Accounts'!B15),"",'Input-Accounts'!B15)</f>
        <v>MISC INTANGIBLE PLANT-OTHER SOFTWARE</v>
      </c>
      <c r="C15" s="31">
        <f>IF(ISBLANK('Input-Accounts'!C15),"",'Input-Accounts'!C15)</f>
        <v>303.3</v>
      </c>
      <c r="D15" s="10">
        <f>Functionalization!$D15</f>
        <v>16135215.843362007</v>
      </c>
      <c r="E15" s="10">
        <f t="shared" ca="1" si="1"/>
        <v>0</v>
      </c>
      <c r="F15" s="3" t="str">
        <f>IF($D15=0,"-",IF('Input-Accounts'!$E15&lt;&gt;0,'Input-Accounts'!$E15,'Input-Accounts'!$G15))</f>
        <v>INT_DISTPT_SUBTOTAL</v>
      </c>
      <c r="G15" s="10">
        <f ca="1">IF(G$5&lt;&gt;"",HLOOKUP(G$5,Functionalization!$G$6:$R$373,ROW($A15)-5,FALSE),IFERROR(INDEX(G$337:G$373,MATCH($F15,$B$337:$B$373,0))/VLOOKUP($F15,$B$337:$BB$373,MATCH(LEFT(TRIM(G$6),FIND("~",SUBSTITUTE(G$6,"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15))*HLOOKUP(LEFT(TRIM(G$6),FIND("~",SUBSTITUTE(G$6," ","~",LEN(TRIM(G$6))-LEN(SUBSTITUTE(TRIM(G$6)," ",""))))-1)&amp;" Total",$B$6:$BB$373,ROW($A15)-5,FALSE))</f>
        <v>10277534.135805372</v>
      </c>
      <c r="H15" s="10">
        <f ca="1">IF(H$5&lt;&gt;"",HLOOKUP(H$5,Functionalization!$G$6:$R$373,ROW($A15)-5,FALSE),IFERROR(INDEX(H$337:H$373,MATCH($F15,$B$337:$B$373,0))/VLOOKUP($F15,$B$337:$BB$373,MATCH(LEFT(TRIM(H$6),FIND("~",SUBSTITUTE(H$6,"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15))*HLOOKUP(LEFT(TRIM(H$6),FIND("~",SUBSTITUTE(H$6," ","~",LEN(TRIM(H$6))-LEN(SUBSTITUTE(TRIM(H$6)," ",""))))-1)&amp;" Total",$B$6:$BB$373,ROW($A15)-5,FALSE))</f>
        <v>7625661.2415195731</v>
      </c>
      <c r="I15" s="10">
        <f ca="1">IF(I$5&lt;&gt;"",HLOOKUP(I$5,Functionalization!$G$6:$R$373,ROW($A15)-5,FALSE),IFERROR(INDEX(I$337:I$373,MATCH($F15,$B$337:$B$373,0))/VLOOKUP($F15,$B$337:$BB$373,MATCH(LEFT(TRIM(I$6),FIND("~",SUBSTITUTE(I$6,"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15))*HLOOKUP(LEFT(TRIM(I$6),FIND("~",SUBSTITUTE(I$6," ","~",LEN(TRIM(I$6))-LEN(SUBSTITUTE(TRIM(I$6)," ",""))))-1)&amp;" Total",$B$6:$BB$373,ROW($A15)-5,FALSE))</f>
        <v>0</v>
      </c>
      <c r="J15" s="10">
        <f ca="1">IF(J$5&lt;&gt;"",HLOOKUP(J$5,Functionalization!$G$6:$R$373,ROW($A15)-5,FALSE),IFERROR(INDEX(J$337:J$373,MATCH($F15,$B$337:$B$373,0))/VLOOKUP($F15,$B$337:$BB$373,MATCH(LEFT(TRIM(J$6),FIND("~",SUBSTITUTE(J$6,"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15))*HLOOKUP(LEFT(TRIM(J$6),FIND("~",SUBSTITUTE(J$6," ","~",LEN(TRIM(J$6))-LEN(SUBSTITUTE(TRIM(J$6)," ",""))))-1)&amp;" Total",$B$6:$BB$373,ROW($A15)-5,FALSE))</f>
        <v>2651872.8942857985</v>
      </c>
      <c r="K15" s="10">
        <f ca="1">IF(K$5&lt;&gt;"",HLOOKUP(K$5,Functionalization!$G$6:$R$373,ROW($A15)-5,FALSE),IFERROR(INDEX(K$337:K$373,MATCH($F15,$B$337:$B$373,0))/VLOOKUP($F15,$B$337:$BB$373,MATCH(LEFT(TRIM(K$6),FIND("~",SUBSTITUTE(K$6,"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15))*HLOOKUP(LEFT(TRIM(K$6),FIND("~",SUBSTITUTE(K$6," ","~",LEN(TRIM(K$6))-LEN(SUBSTITUTE(TRIM(K$6)," ",""))))-1)&amp;" Total",$B$6:$BB$373,ROW($A15)-5,FALSE))</f>
        <v>5857681.7075566342</v>
      </c>
      <c r="L15" s="10">
        <f ca="1">IF(L$5&lt;&gt;"",HLOOKUP(L$5,Functionalization!$G$6:$R$373,ROW($A15)-5,FALSE),IFERROR(INDEX(L$337:L$373,MATCH($F15,$B$337:$B$373,0))/VLOOKUP($F15,$B$337:$BB$373,MATCH(LEFT(TRIM(L$6),FIND("~",SUBSTITUTE(L$6,"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15))*HLOOKUP(LEFT(TRIM(L$6),FIND("~",SUBSTITUTE(L$6," ","~",LEN(TRIM(L$6))-LEN(SUBSTITUTE(TRIM(L$6)," ",""))))-1)&amp;" Total",$B$6:$BB$373,ROW($A15)-5,FALSE))</f>
        <v>0</v>
      </c>
      <c r="M15" s="10">
        <f ca="1">IF(M$5&lt;&gt;"",HLOOKUP(M$5,Functionalization!$G$6:$R$373,ROW($A15)-5,FALSE),IFERROR(INDEX(M$337:M$373,MATCH($F15,$B$337:$B$373,0))/VLOOKUP($F15,$B$337:$BB$373,MATCH(LEFT(TRIM(M$6),FIND("~",SUBSTITUTE(M$6,"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15))*HLOOKUP(LEFT(TRIM(M$6),FIND("~",SUBSTITUTE(M$6," ","~",LEN(TRIM(M$6))-LEN(SUBSTITUTE(TRIM(M$6)," ",""))))-1)&amp;" Total",$B$6:$BB$373,ROW($A15)-5,FALSE))</f>
        <v>0</v>
      </c>
      <c r="N15" s="10">
        <f ca="1">IF(N$5&lt;&gt;"",HLOOKUP(N$5,Functionalization!$G$6:$R$373,ROW($A15)-5,FALSE),IFERROR(INDEX(N$337:N$373,MATCH($F15,$B$337:$B$373,0))/VLOOKUP($F15,$B$337:$BB$373,MATCH(LEFT(TRIM(N$6),FIND("~",SUBSTITUTE(N$6,"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15))*HLOOKUP(LEFT(TRIM(N$6),FIND("~",SUBSTITUTE(N$6," ","~",LEN(TRIM(N$6))-LEN(SUBSTITUTE(TRIM(N$6)," ",""))))-1)&amp;" Total",$B$6:$BB$373,ROW($A15)-5,FALSE))</f>
        <v>5857681.7075566342</v>
      </c>
      <c r="O15" s="10">
        <f ca="1">IF(O$5&lt;&gt;"",HLOOKUP(O$5,Functionalization!$G$6:$R$373,ROW($A15)-5,FALSE),IFERROR(INDEX(O$337:O$373,MATCH($F15,$B$337:$B$373,0))/VLOOKUP($F15,$B$337:$BB$373,MATCH(LEFT(TRIM(O$6),FIND("~",SUBSTITUTE(O$6,"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15))*HLOOKUP(LEFT(TRIM(O$6),FIND("~",SUBSTITUTE(O$6," ","~",LEN(TRIM(O$6))-LEN(SUBSTITUTE(TRIM(O$6)," ",""))))-1)&amp;" Total",$B$6:$BB$373,ROW($A15)-5,FALSE))</f>
        <v>0</v>
      </c>
      <c r="P15" s="10">
        <f ca="1">IF(P$5&lt;&gt;"",HLOOKUP(P$5,Functionalization!$G$6:$R$373,ROW($A15)-5,FALSE),IFERROR(INDEX(P$337:P$373,MATCH($F15,$B$337:$B$373,0))/VLOOKUP($F15,$B$337:$BB$373,MATCH(LEFT(TRIM(P$6),FIND("~",SUBSTITUTE(P$6,"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15))*HLOOKUP(LEFT(TRIM(P$6),FIND("~",SUBSTITUTE(P$6," ","~",LEN(TRIM(P$6))-LEN(SUBSTITUTE(TRIM(P$6)," ",""))))-1)&amp;" Total",$B$6:$BB$373,ROW($A15)-5,FALSE))</f>
        <v>0</v>
      </c>
      <c r="Q15" s="10">
        <f ca="1">IF(Q$5&lt;&gt;"",HLOOKUP(Q$5,Functionalization!$G$6:$R$373,ROW($A15)-5,FALSE),IFERROR(INDEX(Q$337:Q$373,MATCH($F15,$B$337:$B$373,0))/VLOOKUP($F15,$B$337:$BB$373,MATCH(LEFT(TRIM(Q$6),FIND("~",SUBSTITUTE(Q$6,"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15))*HLOOKUP(LEFT(TRIM(Q$6),FIND("~",SUBSTITUTE(Q$6," ","~",LEN(TRIM(Q$6))-LEN(SUBSTITUTE(TRIM(Q$6)," ",""))))-1)&amp;" Total",$B$6:$BB$373,ROW($A15)-5,FALSE))</f>
        <v>0</v>
      </c>
      <c r="R15" s="10">
        <f ca="1">IF(R$5&lt;&gt;"",HLOOKUP(R$5,Functionalization!$G$6:$R$373,ROW($A15)-5,FALSE),IFERROR(INDEX(R$337:R$373,MATCH($F15,$B$337:$B$373,0))/VLOOKUP($F15,$B$337:$BB$373,MATCH(LEFT(TRIM(R$6),FIND("~",SUBSTITUTE(R$6,"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15))*HLOOKUP(LEFT(TRIM(R$6),FIND("~",SUBSTITUTE(R$6," ","~",LEN(TRIM(R$6))-LEN(SUBSTITUTE(TRIM(R$6)," ",""))))-1)&amp;" Total",$B$6:$BB$373,ROW($A15)-5,FALSE))</f>
        <v>0</v>
      </c>
      <c r="S15" s="10">
        <f ca="1">IF(S$5&lt;&gt;"",HLOOKUP(S$5,Functionalization!$G$6:$R$373,ROW($A15)-5,FALSE),IFERROR(INDEX(S$337:S$373,MATCH($F15,$B$337:$B$373,0))/VLOOKUP($F15,$B$337:$BB$373,MATCH(LEFT(TRIM(S$6),FIND("~",SUBSTITUTE(S$6,"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15))*HLOOKUP(LEFT(TRIM(S$6),FIND("~",SUBSTITUTE(S$6," ","~",LEN(TRIM(S$6))-LEN(SUBSTITUTE(TRIM(S$6)," ",""))))-1)&amp;" Total",$B$6:$BB$373,ROW($A15)-5,FALSE))</f>
        <v>0</v>
      </c>
      <c r="T15" s="10">
        <f ca="1">IF(T$5&lt;&gt;"",HLOOKUP(T$5,Functionalization!$G$6:$R$373,ROW($A15)-5,FALSE),IFERROR(INDEX(T$337:T$373,MATCH($F15,$B$337:$B$373,0))/VLOOKUP($F15,$B$337:$BB$373,MATCH(LEFT(TRIM(T$6),FIND("~",SUBSTITUTE(T$6,"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15))*HLOOKUP(LEFT(TRIM(T$6),FIND("~",SUBSTITUTE(T$6," ","~",LEN(TRIM(T$6))-LEN(SUBSTITUTE(TRIM(T$6)," ",""))))-1)&amp;" Total",$B$6:$BB$373,ROW($A15)-5,FALSE))</f>
        <v>0</v>
      </c>
      <c r="U15" s="10">
        <f ca="1">IF(U$5&lt;&gt;"",HLOOKUP(U$5,Functionalization!$G$6:$R$373,ROW($A15)-5,FALSE),IFERROR(INDEX(U$337:U$373,MATCH($F15,$B$337:$B$373,0))/VLOOKUP($F15,$B$337:$BB$373,MATCH(LEFT(TRIM(U$6),FIND("~",SUBSTITUTE(U$6,"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15))*HLOOKUP(LEFT(TRIM(U$6),FIND("~",SUBSTITUTE(U$6," ","~",LEN(TRIM(U$6))-LEN(SUBSTITUTE(TRIM(U$6)," ",""))))-1)&amp;" Total",$B$6:$BB$373,ROW($A15)-5,FALSE))</f>
        <v>0</v>
      </c>
      <c r="V15" s="10">
        <f ca="1">IF(V$5&lt;&gt;"",HLOOKUP(V$5,Functionalization!$G$6:$R$373,ROW($A15)-5,FALSE),IFERROR(INDEX(V$337:V$373,MATCH($F15,$B$337:$B$373,0))/VLOOKUP($F15,$B$337:$BB$373,MATCH(LEFT(TRIM(V$6),FIND("~",SUBSTITUTE(V$6,"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15))*HLOOKUP(LEFT(TRIM(V$6),FIND("~",SUBSTITUTE(V$6," ","~",LEN(TRIM(V$6))-LEN(SUBSTITUTE(TRIM(V$6)," ",""))))-1)&amp;" Total",$B$6:$BB$373,ROW($A15)-5,FALSE))</f>
        <v>0</v>
      </c>
      <c r="W15" s="10">
        <f ca="1">IF(W$5&lt;&gt;"",HLOOKUP(W$5,Functionalization!$G$6:$R$373,ROW($A15)-5,FALSE),IFERROR(INDEX(W$337:W$373,MATCH($F15,$B$337:$B$373,0))/VLOOKUP($F15,$B$337:$BB$373,MATCH(LEFT(TRIM(W$6),FIND("~",SUBSTITUTE(W$6,"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15))*HLOOKUP(LEFT(TRIM(W$6),FIND("~",SUBSTITUTE(W$6," ","~",LEN(TRIM(W$6))-LEN(SUBSTITUTE(TRIM(W$6)," ",""))))-1)&amp;" Total",$B$6:$BB$373,ROW($A15)-5,FALSE))</f>
        <v>0</v>
      </c>
      <c r="X15" s="10">
        <f ca="1">IF(X$5&lt;&gt;"",HLOOKUP(X$5,Functionalization!$G$6:$R$373,ROW($A15)-5,FALSE),IFERROR(INDEX(X$337:X$373,MATCH($F15,$B$337:$B$373,0))/VLOOKUP($F15,$B$337:$BB$373,MATCH(LEFT(TRIM(X$6),FIND("~",SUBSTITUTE(X$6,"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15))*HLOOKUP(LEFT(TRIM(X$6),FIND("~",SUBSTITUTE(X$6," ","~",LEN(TRIM(X$6))-LEN(SUBSTITUTE(TRIM(X$6)," ",""))))-1)&amp;" Total",$B$6:$BB$373,ROW($A15)-5,FALSE))</f>
        <v>0</v>
      </c>
      <c r="Y15" s="10">
        <f ca="1">IF(Y$5&lt;&gt;"",HLOOKUP(Y$5,Functionalization!$G$6:$R$373,ROW($A15)-5,FALSE),IFERROR(INDEX(Y$337:Y$373,MATCH($F15,$B$337:$B$373,0))/VLOOKUP($F15,$B$337:$BB$373,MATCH(LEFT(TRIM(Y$6),FIND("~",SUBSTITUTE(Y$6,"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15))*HLOOKUP(LEFT(TRIM(Y$6),FIND("~",SUBSTITUTE(Y$6," ","~",LEN(TRIM(Y$6))-LEN(SUBSTITUTE(TRIM(Y$6)," ",""))))-1)&amp;" Total",$B$6:$BB$373,ROW($A15)-5,FALSE))</f>
        <v>0</v>
      </c>
      <c r="Z15" s="10">
        <f ca="1">IF(Z$5&lt;&gt;"",HLOOKUP(Z$5,Functionalization!$G$6:$R$373,ROW($A15)-5,FALSE),IFERROR(INDEX(Z$337:Z$373,MATCH($F15,$B$337:$B$373,0))/VLOOKUP($F15,$B$337:$BB$373,MATCH(LEFT(TRIM(Z$6),FIND("~",SUBSTITUTE(Z$6,"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15))*HLOOKUP(LEFT(TRIM(Z$6),FIND("~",SUBSTITUTE(Z$6," ","~",LEN(TRIM(Z$6))-LEN(SUBSTITUTE(TRIM(Z$6)," ",""))))-1)&amp;" Total",$B$6:$BB$373,ROW($A15)-5,FALSE))</f>
        <v>0</v>
      </c>
      <c r="AA15" s="10">
        <f ca="1">IF(AA$5&lt;&gt;"",HLOOKUP(AA$5,Functionalization!$G$6:$R$373,ROW($A15)-5,FALSE),IFERROR(INDEX(AA$337:AA$373,MATCH($F15,$B$337:$B$373,0))/VLOOKUP($F15,$B$337:$BB$373,MATCH(LEFT(TRIM(AA$6),FIND("~",SUBSTITUTE(AA$6,"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15))*HLOOKUP(LEFT(TRIM(AA$6),FIND("~",SUBSTITUTE(AA$6," ","~",LEN(TRIM(AA$6))-LEN(SUBSTITUTE(TRIM(AA$6)," ",""))))-1)&amp;" Total",$B$6:$BB$373,ROW($A15)-5,FALSE))</f>
        <v>0</v>
      </c>
      <c r="AB15" s="10">
        <f ca="1">IF(AB$5&lt;&gt;"",HLOOKUP(AB$5,Functionalization!$G$6:$R$373,ROW($A15)-5,FALSE),IFERROR(INDEX(AB$337:AB$373,MATCH($F15,$B$337:$B$373,0))/VLOOKUP($F15,$B$337:$BB$373,MATCH(LEFT(TRIM(AB$6),FIND("~",SUBSTITUTE(AB$6,"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15))*HLOOKUP(LEFT(TRIM(AB$6),FIND("~",SUBSTITUTE(AB$6," ","~",LEN(TRIM(AB$6))-LEN(SUBSTITUTE(TRIM(AB$6)," ",""))))-1)&amp;" Total",$B$6:$BB$373,ROW($A15)-5,FALSE))</f>
        <v>0</v>
      </c>
      <c r="AC15" s="10">
        <f ca="1">IF(AC$5&lt;&gt;"",HLOOKUP(AC$5,Functionalization!$G$6:$R$373,ROW($A15)-5,FALSE),IFERROR(INDEX(AC$337:AC$373,MATCH($F15,$B$337:$B$373,0))/VLOOKUP($F15,$B$337:$BB$373,MATCH(LEFT(TRIM(AC$6),FIND("~",SUBSTITUTE(AC$6,"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15))*HLOOKUP(LEFT(TRIM(AC$6),FIND("~",SUBSTITUTE(AC$6," ","~",LEN(TRIM(AC$6))-LEN(SUBSTITUTE(TRIM(AC$6)," ",""))))-1)&amp;" Total",$B$6:$BB$373,ROW($A15)-5,FALSE))</f>
        <v>0</v>
      </c>
      <c r="AD15" s="10">
        <f ca="1">IF(AD$5&lt;&gt;"",HLOOKUP(AD$5,Functionalization!$G$6:$R$373,ROW($A15)-5,FALSE),IFERROR(INDEX(AD$337:AD$373,MATCH($F15,$B$337:$B$373,0))/VLOOKUP($F15,$B$337:$BB$373,MATCH(LEFT(TRIM(AD$6),FIND("~",SUBSTITUTE(AD$6,"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15))*HLOOKUP(LEFT(TRIM(AD$6),FIND("~",SUBSTITUTE(AD$6," ","~",LEN(TRIM(AD$6))-LEN(SUBSTITUTE(TRIM(AD$6)," ",""))))-1)&amp;" Total",$B$6:$BB$373,ROW($A15)-5,FALSE))</f>
        <v>0</v>
      </c>
      <c r="AE15" s="10">
        <f ca="1">IF(AE$5&lt;&gt;"",HLOOKUP(AE$5,Functionalization!$G$6:$R$373,ROW($A15)-5,FALSE),IFERROR(INDEX(AE$337:AE$373,MATCH($F15,$B$337:$B$373,0))/VLOOKUP($F15,$B$337:$BB$373,MATCH(LEFT(TRIM(AE$6),FIND("~",SUBSTITUTE(AE$6,"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15))*HLOOKUP(LEFT(TRIM(AE$6),FIND("~",SUBSTITUTE(AE$6," ","~",LEN(TRIM(AE$6))-LEN(SUBSTITUTE(TRIM(AE$6)," ",""))))-1)&amp;" Total",$B$6:$BB$373,ROW($A15)-5,FALSE))</f>
        <v>0</v>
      </c>
      <c r="AF15" s="10">
        <f ca="1">IF(AF$5&lt;&gt;"",HLOOKUP(AF$5,Functionalization!$G$6:$R$373,ROW($A15)-5,FALSE),IFERROR(INDEX(AF$337:AF$373,MATCH($F15,$B$337:$B$373,0))/VLOOKUP($F15,$B$337:$BB$373,MATCH(LEFT(TRIM(AF$6),FIND("~",SUBSTITUTE(AF$6,"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15))*HLOOKUP(LEFT(TRIM(AF$6),FIND("~",SUBSTITUTE(AF$6," ","~",LEN(TRIM(AF$6))-LEN(SUBSTITUTE(TRIM(AF$6)," ",""))))-1)&amp;" Total",$B$6:$BB$373,ROW($A15)-5,FALSE))</f>
        <v>0</v>
      </c>
      <c r="AG15" s="10">
        <f ca="1">IF(AG$5&lt;&gt;"",HLOOKUP(AG$5,Functionalization!$G$6:$R$373,ROW($A15)-5,FALSE),IFERROR(INDEX(AG$337:AG$373,MATCH($F15,$B$337:$B$373,0))/VLOOKUP($F15,$B$337:$BB$373,MATCH(LEFT(TRIM(AG$6),FIND("~",SUBSTITUTE(AG$6,"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15))*HLOOKUP(LEFT(TRIM(AG$6),FIND("~",SUBSTITUTE(AG$6," ","~",LEN(TRIM(AG$6))-LEN(SUBSTITUTE(TRIM(AG$6)," ",""))))-1)&amp;" Total",$B$6:$BB$373,ROW($A15)-5,FALSE))</f>
        <v>0</v>
      </c>
      <c r="AH15" s="10">
        <f ca="1">IF(AH$5&lt;&gt;"",HLOOKUP(AH$5,Functionalization!$G$6:$R$373,ROW($A15)-5,FALSE),IFERROR(INDEX(AH$337:AH$373,MATCH($F15,$B$337:$B$373,0))/VLOOKUP($F15,$B$337:$BB$373,MATCH(LEFT(TRIM(AH$6),FIND("~",SUBSTITUTE(AH$6,"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15))*HLOOKUP(LEFT(TRIM(AH$6),FIND("~",SUBSTITUTE(AH$6," ","~",LEN(TRIM(AH$6))-LEN(SUBSTITUTE(TRIM(AH$6)," ",""))))-1)&amp;" Total",$B$6:$BB$373,ROW($A15)-5,FALSE))</f>
        <v>0</v>
      </c>
      <c r="AI15" s="10">
        <f ca="1">IF(AI$5&lt;&gt;"",HLOOKUP(AI$5,Functionalization!$G$6:$R$373,ROW($A15)-5,FALSE),IFERROR(INDEX(AI$337:AI$373,MATCH($F15,$B$337:$B$373,0))/VLOOKUP($F15,$B$337:$BB$373,MATCH(LEFT(TRIM(AI$6),FIND("~",SUBSTITUTE(AI$6,"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15))*HLOOKUP(LEFT(TRIM(AI$6),FIND("~",SUBSTITUTE(AI$6," ","~",LEN(TRIM(AI$6))-LEN(SUBSTITUTE(TRIM(AI$6)," ",""))))-1)&amp;" Total",$B$6:$BB$373,ROW($A15)-5,FALSE))</f>
        <v>0</v>
      </c>
      <c r="AJ15" s="10">
        <f ca="1">IF(AJ$5&lt;&gt;"",HLOOKUP(AJ$5,Functionalization!$G$6:$R$373,ROW($A15)-5,FALSE),IFERROR(INDEX(AJ$337:AJ$373,MATCH($F15,$B$337:$B$373,0))/VLOOKUP($F15,$B$337:$BB$373,MATCH(LEFT(TRIM(AJ$6),FIND("~",SUBSTITUTE(AJ$6,"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15))*HLOOKUP(LEFT(TRIM(AJ$6),FIND("~",SUBSTITUTE(AJ$6," ","~",LEN(TRIM(AJ$6))-LEN(SUBSTITUTE(TRIM(AJ$6)," ",""))))-1)&amp;" Total",$B$6:$BB$373,ROW($A15)-5,FALSE))</f>
        <v>0</v>
      </c>
      <c r="AK15" s="10">
        <f ca="1">IF(AK$5&lt;&gt;"",HLOOKUP(AK$5,Functionalization!$G$6:$R$373,ROW($A15)-5,FALSE),IFERROR(INDEX(AK$337:AK$373,MATCH($F15,$B$337:$B$373,0))/VLOOKUP($F15,$B$337:$BB$373,MATCH(LEFT(TRIM(AK$6),FIND("~",SUBSTITUTE(AK$6,"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15))*HLOOKUP(LEFT(TRIM(AK$6),FIND("~",SUBSTITUTE(AK$6," ","~",LEN(TRIM(AK$6))-LEN(SUBSTITUTE(TRIM(AK$6)," ",""))))-1)&amp;" Total",$B$6:$BB$373,ROW($A15)-5,FALSE))</f>
        <v>0</v>
      </c>
      <c r="AL15" s="10">
        <f ca="1">IF(AL$5&lt;&gt;"",HLOOKUP(AL$5,Functionalization!$G$6:$R$373,ROW($A15)-5,FALSE),IFERROR(INDEX(AL$337:AL$373,MATCH($F15,$B$337:$B$373,0))/VLOOKUP($F15,$B$337:$BB$373,MATCH(LEFT(TRIM(AL$6),FIND("~",SUBSTITUTE(AL$6,"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15))*HLOOKUP(LEFT(TRIM(AL$6),FIND("~",SUBSTITUTE(AL$6," ","~",LEN(TRIM(AL$6))-LEN(SUBSTITUTE(TRIM(AL$6)," ",""))))-1)&amp;" Total",$B$6:$BB$373,ROW($A15)-5,FALSE))</f>
        <v>0</v>
      </c>
      <c r="AM15" s="10">
        <f ca="1">IF(AM$5&lt;&gt;"",HLOOKUP(AM$5,Functionalization!$G$6:$R$373,ROW($A15)-5,FALSE),IFERROR(INDEX(AM$337:AM$373,MATCH($F15,$B$337:$B$373,0))/VLOOKUP($F15,$B$337:$BB$373,MATCH(LEFT(TRIM(AM$6),FIND("~",SUBSTITUTE(AM$6,"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15))*HLOOKUP(LEFT(TRIM(AM$6),FIND("~",SUBSTITUTE(AM$6," ","~",LEN(TRIM(AM$6))-LEN(SUBSTITUTE(TRIM(AM$6)," ",""))))-1)&amp;" Total",$B$6:$BB$373,ROW($A15)-5,FALSE))</f>
        <v>0</v>
      </c>
      <c r="AN15" s="10">
        <f ca="1">IF(AN$5&lt;&gt;"",HLOOKUP(AN$5,Functionalization!$G$6:$R$373,ROW($A15)-5,FALSE),IFERROR(INDEX(AN$337:AN$373,MATCH($F15,$B$337:$B$373,0))/VLOOKUP($F15,$B$337:$BB$373,MATCH(LEFT(TRIM(AN$6),FIND("~",SUBSTITUTE(AN$6,"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15))*HLOOKUP(LEFT(TRIM(AN$6),FIND("~",SUBSTITUTE(AN$6," ","~",LEN(TRIM(AN$6))-LEN(SUBSTITUTE(TRIM(AN$6)," ",""))))-1)&amp;" Total",$B$6:$BB$373,ROW($A15)-5,FALSE))</f>
        <v>0</v>
      </c>
      <c r="AO15" s="10">
        <f ca="1">IF(AO$5&lt;&gt;"",HLOOKUP(AO$5,Functionalization!$G$6:$R$373,ROW($A15)-5,FALSE),IFERROR(INDEX(AO$337:AO$373,MATCH($F15,$B$337:$B$373,0))/VLOOKUP($F15,$B$337:$BB$373,MATCH(LEFT(TRIM(AO$6),FIND("~",SUBSTITUTE(AO$6,"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15))*HLOOKUP(LEFT(TRIM(AO$6),FIND("~",SUBSTITUTE(AO$6," ","~",LEN(TRIM(AO$6))-LEN(SUBSTITUTE(TRIM(AO$6)," ",""))))-1)&amp;" Total",$B$6:$BB$373,ROW($A15)-5,FALSE))</f>
        <v>0</v>
      </c>
      <c r="AP15" s="10">
        <f ca="1">IF(AP$5&lt;&gt;"",HLOOKUP(AP$5,Functionalization!$G$6:$R$373,ROW($A15)-5,FALSE),IFERROR(INDEX(AP$337:AP$373,MATCH($F15,$B$337:$B$373,0))/VLOOKUP($F15,$B$337:$BB$373,MATCH(LEFT(TRIM(AP$6),FIND("~",SUBSTITUTE(AP$6,"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15))*HLOOKUP(LEFT(TRIM(AP$6),FIND("~",SUBSTITUTE(AP$6," ","~",LEN(TRIM(AP$6))-LEN(SUBSTITUTE(TRIM(AP$6)," ",""))))-1)&amp;" Total",$B$6:$BB$373,ROW($A15)-5,FALSE))</f>
        <v>0</v>
      </c>
      <c r="AQ15" s="10">
        <f ca="1">IF(AQ$5&lt;&gt;"",HLOOKUP(AQ$5,Functionalization!$G$6:$R$373,ROW($A15)-5,FALSE),IFERROR(INDEX(AQ$337:AQ$373,MATCH($F15,$B$337:$B$373,0))/VLOOKUP($F15,$B$337:$BB$373,MATCH(LEFT(TRIM(AQ$6),FIND("~",SUBSTITUTE(AQ$6,"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15))*HLOOKUP(LEFT(TRIM(AQ$6),FIND("~",SUBSTITUTE(AQ$6," ","~",LEN(TRIM(AQ$6))-LEN(SUBSTITUTE(TRIM(AQ$6)," ",""))))-1)&amp;" Total",$B$6:$BB$373,ROW($A15)-5,FALSE))</f>
        <v>0</v>
      </c>
      <c r="AR15" s="10">
        <f ca="1">IF(AR$5&lt;&gt;"",HLOOKUP(AR$5,Functionalization!$G$6:$R$373,ROW($A15)-5,FALSE),IFERROR(INDEX(AR$337:AR$373,MATCH($F15,$B$337:$B$373,0))/VLOOKUP($F15,$B$337:$BB$373,MATCH(LEFT(TRIM(AR$6),FIND("~",SUBSTITUTE(AR$6,"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15))*HLOOKUP(LEFT(TRIM(AR$6),FIND("~",SUBSTITUTE(AR$6," ","~",LEN(TRIM(AR$6))-LEN(SUBSTITUTE(TRIM(AR$6)," ",""))))-1)&amp;" Total",$B$6:$BB$373,ROW($A15)-5,FALSE))</f>
        <v>0</v>
      </c>
      <c r="AS15" s="10">
        <f ca="1">IF(AS$5&lt;&gt;"",HLOOKUP(AS$5,Functionalization!$G$6:$R$373,ROW($A15)-5,FALSE),IFERROR(INDEX(AS$337:AS$373,MATCH($F15,$B$337:$B$373,0))/VLOOKUP($F15,$B$337:$BB$373,MATCH(LEFT(TRIM(AS$6),FIND("~",SUBSTITUTE(AS$6,"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15))*HLOOKUP(LEFT(TRIM(AS$6),FIND("~",SUBSTITUTE(AS$6," ","~",LEN(TRIM(AS$6))-LEN(SUBSTITUTE(TRIM(AS$6)," ",""))))-1)&amp;" Total",$B$6:$BB$373,ROW($A15)-5,FALSE))</f>
        <v>0</v>
      </c>
      <c r="AT15" s="10">
        <f ca="1">IF(AT$5&lt;&gt;"",HLOOKUP(AT$5,Functionalization!$G$6:$R$373,ROW($A15)-5,FALSE),IFERROR(INDEX(AT$337:AT$373,MATCH($F15,$B$337:$B$373,0))/VLOOKUP($F15,$B$337:$BB$373,MATCH(LEFT(TRIM(AT$6),FIND("~",SUBSTITUTE(AT$6,"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15))*HLOOKUP(LEFT(TRIM(AT$6),FIND("~",SUBSTITUTE(AT$6," ","~",LEN(TRIM(AT$6))-LEN(SUBSTITUTE(TRIM(AT$6)," ",""))))-1)&amp;" Total",$B$6:$BB$373,ROW($A15)-5,FALSE))</f>
        <v>0</v>
      </c>
      <c r="AU15" s="10">
        <f ca="1">IF(AU$5&lt;&gt;"",HLOOKUP(AU$5,Functionalization!$G$6:$R$373,ROW($A15)-5,FALSE),IFERROR(INDEX(AU$337:AU$373,MATCH($F15,$B$337:$B$373,0))/VLOOKUP($F15,$B$337:$BB$373,MATCH(LEFT(TRIM(AU$6),FIND("~",SUBSTITUTE(AU$6,"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15))*HLOOKUP(LEFT(TRIM(AU$6),FIND("~",SUBSTITUTE(AU$6," ","~",LEN(TRIM(AU$6))-LEN(SUBSTITUTE(TRIM(AU$6)," ",""))))-1)&amp;" Total",$B$6:$BB$373,ROW($A15)-5,FALSE))</f>
        <v>0</v>
      </c>
      <c r="AV15" s="10">
        <f ca="1">IF(AV$5&lt;&gt;"",HLOOKUP(AV$5,Functionalization!$G$6:$R$373,ROW($A15)-5,FALSE),IFERROR(INDEX(AV$337:AV$373,MATCH($F15,$B$337:$B$373,0))/VLOOKUP($F15,$B$337:$BB$373,MATCH(LEFT(TRIM(AV$6),FIND("~",SUBSTITUTE(AV$6,"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15))*HLOOKUP(LEFT(TRIM(AV$6),FIND("~",SUBSTITUTE(AV$6," ","~",LEN(TRIM(AV$6))-LEN(SUBSTITUTE(TRIM(AV$6)," ",""))))-1)&amp;" Total",$B$6:$BB$373,ROW($A15)-5,FALSE))</f>
        <v>0</v>
      </c>
      <c r="AW15" s="10">
        <f ca="1">IF(AW$5&lt;&gt;"",HLOOKUP(AW$5,Functionalization!$G$6:$R$373,ROW($A15)-5,FALSE),IFERROR(INDEX(AW$337:AW$373,MATCH($F15,$B$337:$B$373,0))/VLOOKUP($F15,$B$337:$BB$373,MATCH(LEFT(TRIM(AW$6),FIND("~",SUBSTITUTE(AW$6,"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15))*HLOOKUP(LEFT(TRIM(AW$6),FIND("~",SUBSTITUTE(AW$6," ","~",LEN(TRIM(AW$6))-LEN(SUBSTITUTE(TRIM(AW$6)," ",""))))-1)&amp;" Total",$B$6:$BB$373,ROW($A15)-5,FALSE))</f>
        <v>0</v>
      </c>
      <c r="AX15" s="10">
        <f ca="1">IF(AX$5&lt;&gt;"",HLOOKUP(AX$5,Functionalization!$G$6:$R$373,ROW($A15)-5,FALSE),IFERROR(INDEX(AX$337:AX$373,MATCH($F15,$B$337:$B$373,0))/VLOOKUP($F15,$B$337:$BB$373,MATCH(LEFT(TRIM(AX$6),FIND("~",SUBSTITUTE(AX$6,"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15))*HLOOKUP(LEFT(TRIM(AX$6),FIND("~",SUBSTITUTE(AX$6," ","~",LEN(TRIM(AX$6))-LEN(SUBSTITUTE(TRIM(AX$6)," ",""))))-1)&amp;" Total",$B$6:$BB$373,ROW($A15)-5,FALSE))</f>
        <v>0</v>
      </c>
      <c r="AY15" s="10">
        <f ca="1">IF(AY$5&lt;&gt;"",HLOOKUP(AY$5,Functionalization!$G$6:$R$373,ROW($A15)-5,FALSE),IFERROR(INDEX(AY$337:AY$373,MATCH($F15,$B$337:$B$373,0))/VLOOKUP($F15,$B$337:$BB$373,MATCH(LEFT(TRIM(AY$6),FIND("~",SUBSTITUTE(AY$6,"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15))*HLOOKUP(LEFT(TRIM(AY$6),FIND("~",SUBSTITUTE(AY$6," ","~",LEN(TRIM(AY$6))-LEN(SUBSTITUTE(TRIM(AY$6)," ",""))))-1)&amp;" Total",$B$6:$BB$373,ROW($A15)-5,FALSE))</f>
        <v>0</v>
      </c>
      <c r="AZ15" s="10">
        <f ca="1">IF(AZ$5&lt;&gt;"",HLOOKUP(AZ$5,Functionalization!$G$6:$R$373,ROW($A15)-5,FALSE),IFERROR(INDEX(AZ$337:AZ$373,MATCH($F15,$B$337:$B$373,0))/VLOOKUP($F15,$B$337:$BB$373,MATCH(LEFT(TRIM(AZ$6),FIND("~",SUBSTITUTE(AZ$6,"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15))*HLOOKUP(LEFT(TRIM(AZ$6),FIND("~",SUBSTITUTE(AZ$6," ","~",LEN(TRIM(AZ$6))-LEN(SUBSTITUTE(TRIM(AZ$6)," ",""))))-1)&amp;" Total",$B$6:$BB$373,ROW($A15)-5,FALSE))</f>
        <v>0</v>
      </c>
      <c r="BA15" s="10">
        <f ca="1">IF(BA$5&lt;&gt;"",HLOOKUP(BA$5,Functionalization!$G$6:$R$373,ROW($A15)-5,FALSE),IFERROR(INDEX(BA$337:BA$373,MATCH($F15,$B$337:$B$373,0))/VLOOKUP($F15,$B$337:$BB$373,MATCH(LEFT(TRIM(BA$6),FIND("~",SUBSTITUTE(BA$6,"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15))*HLOOKUP(LEFT(TRIM(BA$6),FIND("~",SUBSTITUTE(BA$6," ","~",LEN(TRIM(BA$6))-LEN(SUBSTITUTE(TRIM(BA$6)," ",""))))-1)&amp;" Total",$B$6:$BB$373,ROW($A15)-5,FALSE))</f>
        <v>0</v>
      </c>
      <c r="BB15" s="10">
        <f ca="1">IF(BB$5&lt;&gt;"",HLOOKUP(BB$5,Functionalization!$G$6:$R$373,ROW($A15)-5,FALSE),IFERROR(INDEX(BB$337:BB$373,MATCH($F15,$B$337:$B$373,0))/VLOOKUP($F15,$B$337:$BB$373,MATCH(LEFT(TRIM(BB$6),FIND("~",SUBSTITUTE(BB$6,"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15))*HLOOKUP(LEFT(TRIM(BB$6),FIND("~",SUBSTITUTE(BB$6," ","~",LEN(TRIM(BB$6))-LEN(SUBSTITUTE(TRIM(BB$6)," ",""))))-1)&amp;" Total",$B$6:$BB$373,ROW($A15)-5,FALSE))</f>
        <v>0</v>
      </c>
      <c r="BD15">
        <f ca="1">IFERROR(IF(SUMIF($G$6:$BB$6,BD$6&amp;" Total",$G15:$BB15)-(SUMIF($G$6:$BB$6,BD$6&amp;" "&amp;'Input-Func_Class'!$D$22,$G15:$BB15)+IFERROR(SUMIF($G$6:$BB$6,BD$6&amp;" "&amp;'Input-Func_Class'!$E$22,$G15:$BB15),SUMIF($G$6:$BB$6,BD$6&amp;" "&amp;'Input-Func_Class'!$B$24,$G15:$BB15))+SUMIF($G$6:$BB$6,BD$6&amp;" "&amp;'Input-Func_Class'!$F$22,$G15:$BB15))&lt;Check_Limit,0,1),1)</f>
        <v>0</v>
      </c>
      <c r="BE15">
        <f ca="1">IFERROR(IF(SUMIF($G$6:$BB$6,BE$6&amp;" Total",$G15:$BB15)-(SUMIF($G$6:$BB$6,BE$6&amp;" "&amp;'Input-Func_Class'!$D$22,$G15:$BB15)+IFERROR(SUMIF($G$6:$BB$6,BE$6&amp;" "&amp;'Input-Func_Class'!$E$22,$G15:$BB15),SUMIF($G$6:$BB$6,BE$6&amp;" "&amp;'Input-Func_Class'!$B$24,$G15:$BB15))+SUMIF($G$6:$BB$6,BE$6&amp;" "&amp;'Input-Func_Class'!$F$22,$G15:$BB15))&lt;Check_Limit,0,1),1)</f>
        <v>0</v>
      </c>
      <c r="BF15">
        <f ca="1">IFERROR(IF(SUMIF($G$6:$BB$6,BF$6&amp;" Total",$G15:$BB15)-(SUMIF($G$6:$BB$6,BF$6&amp;" "&amp;'Input-Func_Class'!$D$22,$G15:$BB15)+IFERROR(SUMIF($G$6:$BB$6,BF$6&amp;" "&amp;'Input-Func_Class'!$E$22,$G15:$BB15),SUMIF($G$6:$BB$6,BF$6&amp;" "&amp;'Input-Func_Class'!$B$24,$G15:$BB15))+SUMIF($G$6:$BB$6,BF$6&amp;" "&amp;'Input-Func_Class'!$F$22,$G15:$BB15))&lt;Check_Limit,0,1),1)</f>
        <v>0</v>
      </c>
      <c r="BG15">
        <f ca="1">IFERROR(IF(SUMIF($G$6:$BB$6,BG$6&amp;" Total",$G15:$BB15)-(SUMIF($G$6:$BB$6,BG$6&amp;" "&amp;'Input-Func_Class'!$D$22,$G15:$BB15)+IFERROR(SUMIF($G$6:$BB$6,BG$6&amp;" "&amp;'Input-Func_Class'!$E$22,$G15:$BB15),SUMIF($G$6:$BB$6,BG$6&amp;" "&amp;'Input-Func_Class'!$B$24,$G15:$BB15))+SUMIF($G$6:$BB$6,BG$6&amp;" "&amp;'Input-Func_Class'!$F$22,$G15:$BB15))&lt;Check_Limit,0,1),1)</f>
        <v>0</v>
      </c>
      <c r="BH15">
        <f ca="1">IFERROR(IF(SUMIF($G$6:$BB$6,BH$6&amp;" Total",$G15:$BB15)-(SUMIF($G$6:$BB$6,BH$6&amp;" "&amp;'Input-Func_Class'!$D$22,$G15:$BB15)+IFERROR(SUMIF($G$6:$BB$6,BH$6&amp;" "&amp;'Input-Func_Class'!$E$22,$G15:$BB15),SUMIF($G$6:$BB$6,BH$6&amp;" "&amp;'Input-Func_Class'!$B$24,$G15:$BB15))+SUMIF($G$6:$BB$6,BH$6&amp;" "&amp;'Input-Func_Class'!$F$22,$G15:$BB15))&lt;Check_Limit,0,1),1)</f>
        <v>0</v>
      </c>
      <c r="BI15">
        <f ca="1">IFERROR(IF(SUMIF($G$6:$BB$6,BI$6&amp;" Total",$G15:$BB15)-(SUMIF($G$6:$BB$6,BI$6&amp;" "&amp;'Input-Func_Class'!$D$22,$G15:$BB15)+IFERROR(SUMIF($G$6:$BB$6,BI$6&amp;" "&amp;'Input-Func_Class'!$E$22,$G15:$BB15),SUMIF($G$6:$BB$6,BI$6&amp;" "&amp;'Input-Func_Class'!$B$24,$G15:$BB15))+SUMIF($G$6:$BB$6,BI$6&amp;" "&amp;'Input-Func_Class'!$F$22,$G15:$BB15))&lt;Check_Limit,0,1),1)</f>
        <v>0</v>
      </c>
      <c r="BJ15">
        <f ca="1">IFERROR(IF(SUMIF($G$6:$BB$6,BJ$6&amp;" Total",$G15:$BB15)-(SUMIF($G$6:$BB$6,BJ$6&amp;" "&amp;'Input-Func_Class'!$D$22,$G15:$BB15)+IFERROR(SUMIF($G$6:$BB$6,BJ$6&amp;" "&amp;'Input-Func_Class'!$E$22,$G15:$BB15),SUMIF($G$6:$BB$6,BJ$6&amp;" "&amp;'Input-Func_Class'!$B$24,$G15:$BB15))+SUMIF($G$6:$BB$6,BJ$6&amp;" "&amp;'Input-Func_Class'!$F$22,$G15:$BB15))&lt;Check_Limit,0,1),1)</f>
        <v>0</v>
      </c>
      <c r="BK15">
        <f ca="1">IFERROR(IF(SUMIF($G$6:$BB$6,BK$6&amp;" Total",$G15:$BB15)-(SUMIF($G$6:$BB$6,BK$6&amp;" "&amp;'Input-Func_Class'!$D$22,$G15:$BB15)+IFERROR(SUMIF($G$6:$BB$6,BK$6&amp;" "&amp;'Input-Func_Class'!$E$22,$G15:$BB15),SUMIF($G$6:$BB$6,BK$6&amp;" "&amp;'Input-Func_Class'!$B$24,$G15:$BB15))+SUMIF($G$6:$BB$6,BK$6&amp;" "&amp;'Input-Func_Class'!$F$22,$G15:$BB15))&lt;Check_Limit,0,1),1)</f>
        <v>0</v>
      </c>
      <c r="BL15">
        <f ca="1">IFERROR(IF(SUMIF($G$6:$BB$6,BL$6&amp;" Total",$G15:$BB15)-(SUMIF($G$6:$BB$6,BL$6&amp;" "&amp;'Input-Func_Class'!$D$22,$G15:$BB15)+IFERROR(SUMIF($G$6:$BB$6,BL$6&amp;" "&amp;'Input-Func_Class'!$E$22,$G15:$BB15),SUMIF($G$6:$BB$6,BL$6&amp;" "&amp;'Input-Func_Class'!$B$24,$G15:$BB15))+SUMIF($G$6:$BB$6,BL$6&amp;" "&amp;'Input-Func_Class'!$F$22,$G15:$BB15))&lt;Check_Limit,0,1),1)</f>
        <v>0</v>
      </c>
      <c r="BM15">
        <f ca="1">IFERROR(IF(SUMIF($G$6:$BB$6,BM$6&amp;" Total",$G15:$BB15)-(SUMIF($G$6:$BB$6,BM$6&amp;" "&amp;'Input-Func_Class'!$D$22,$G15:$BB15)+IFERROR(SUMIF($G$6:$BB$6,BM$6&amp;" "&amp;'Input-Func_Class'!$E$22,$G15:$BB15),SUMIF($G$6:$BB$6,BM$6&amp;" "&amp;'Input-Func_Class'!$B$24,$G15:$BB15))+SUMIF($G$6:$BB$6,BM$6&amp;" "&amp;'Input-Func_Class'!$F$22,$G15:$BB15))&lt;Check_Limit,0,1),1)</f>
        <v>0</v>
      </c>
      <c r="BN15">
        <f ca="1">IFERROR(IF(SUMIF($G$6:$BB$6,BN$6&amp;" Total",$G15:$BB15)-(SUMIF($G$6:$BB$6,BN$6&amp;" "&amp;'Input-Func_Class'!$D$22,$G15:$BB15)+IFERROR(SUMIF($G$6:$BB$6,BN$6&amp;" "&amp;'Input-Func_Class'!$E$22,$G15:$BB15),SUMIF($G$6:$BB$6,BN$6&amp;" "&amp;'Input-Func_Class'!$B$24,$G15:$BB15))+SUMIF($G$6:$BB$6,BN$6&amp;" "&amp;'Input-Func_Class'!$F$22,$G15:$BB15))&lt;Check_Limit,0,1),1)</f>
        <v>0</v>
      </c>
      <c r="BO15">
        <f ca="1">IFERROR(IF(SUMIF($G$6:$BB$6,BO$6&amp;" Total",$G15:$BB15)-(SUMIF($G$6:$BB$6,BO$6&amp;" "&amp;'Input-Func_Class'!$D$22,$G15:$BB15)+IFERROR(SUMIF($G$6:$BB$6,BO$6&amp;" "&amp;'Input-Func_Class'!$E$22,$G15:$BB15),SUMIF($G$6:$BB$6,BO$6&amp;" "&amp;'Input-Func_Class'!$B$24,$G15:$BB15))+SUMIF($G$6:$BB$6,BO$6&amp;" "&amp;'Input-Func_Class'!$F$22,$G15:$BB15))&lt;Check_Limit,0,1),1)</f>
        <v>0</v>
      </c>
    </row>
    <row r="16" spans="1:67" outlineLevel="1">
      <c r="A16" s="31">
        <f>IF(ISBLANK('Input-Accounts'!A16),"",'Input-Accounts'!A16)</f>
        <v>9</v>
      </c>
      <c r="B16" s="53" t="str">
        <f>IF(ISBLANK('Input-Accounts'!B16),"",'Input-Accounts'!B16)</f>
        <v>MISC INTANGIBLE PLANT-CLOUD SOFTWARE</v>
      </c>
      <c r="C16" s="31">
        <f>IF(ISBLANK('Input-Accounts'!C16),"",'Input-Accounts'!C16)</f>
        <v>303.99</v>
      </c>
      <c r="D16" s="10">
        <f>Functionalization!$D16</f>
        <v>3687044.9116451209</v>
      </c>
      <c r="E16" s="10">
        <f t="shared" ca="1" si="0"/>
        <v>0</v>
      </c>
      <c r="F16" s="3" t="str">
        <f>IF($D16=0,"-",IF('Input-Accounts'!$E16&lt;&gt;0,'Input-Accounts'!$E16,'Input-Accounts'!$G16))</f>
        <v>INT_DISTPT_SUBTOTAL</v>
      </c>
      <c r="G16" s="10">
        <f ca="1">IF(G$5&lt;&gt;"",HLOOKUP(G$5,Functionalization!$G$6:$R$373,ROW($A16)-5,FALSE),IFERROR(INDEX(G$337:G$373,MATCH($F16,$B$337:$B$373,0))/VLOOKUP($F16,$B$337:$BB$373,MATCH(LEFT(TRIM(G$6),FIND("~",SUBSTITUTE(G$6,"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16))*HLOOKUP(LEFT(TRIM(G$6),FIND("~",SUBSTITUTE(G$6," ","~",LEN(TRIM(G$6))-LEN(SUBSTITUTE(TRIM(G$6)," ",""))))-1)&amp;" Total",$B$6:$BB$373,ROW($A16)-5,FALSE))</f>
        <v>2348510.8787850291</v>
      </c>
      <c r="H16" s="10">
        <f ca="1">IF(H$5&lt;&gt;"",HLOOKUP(H$5,Functionalization!$G$6:$R$373,ROW($A16)-5,FALSE),IFERROR(INDEX(H$337:H$373,MATCH($F16,$B$337:$B$373,0))/VLOOKUP($F16,$B$337:$BB$373,MATCH(LEFT(TRIM(H$6),FIND("~",SUBSTITUTE(H$6,"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16))*HLOOKUP(LEFT(TRIM(H$6),FIND("~",SUBSTITUTE(H$6," ","~",LEN(TRIM(H$6))-LEN(SUBSTITUTE(TRIM(H$6)," ",""))))-1)&amp;" Total",$B$6:$BB$373,ROW($A16)-5,FALSE))</f>
        <v>1742533.5831525973</v>
      </c>
      <c r="I16" s="10">
        <f ca="1">IF(I$5&lt;&gt;"",HLOOKUP(I$5,Functionalization!$G$6:$R$373,ROW($A16)-5,FALSE),IFERROR(INDEX(I$337:I$373,MATCH($F16,$B$337:$B$373,0))/VLOOKUP($F16,$B$337:$BB$373,MATCH(LEFT(TRIM(I$6),FIND("~",SUBSTITUTE(I$6,"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16))*HLOOKUP(LEFT(TRIM(I$6),FIND("~",SUBSTITUTE(I$6," ","~",LEN(TRIM(I$6))-LEN(SUBSTITUTE(TRIM(I$6)," ",""))))-1)&amp;" Total",$B$6:$BB$373,ROW($A16)-5,FALSE))</f>
        <v>0</v>
      </c>
      <c r="J16" s="10">
        <f ca="1">IF(J$5&lt;&gt;"",HLOOKUP(J$5,Functionalization!$G$6:$R$373,ROW($A16)-5,FALSE),IFERROR(INDEX(J$337:J$373,MATCH($F16,$B$337:$B$373,0))/VLOOKUP($F16,$B$337:$BB$373,MATCH(LEFT(TRIM(J$6),FIND("~",SUBSTITUTE(J$6,"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16))*HLOOKUP(LEFT(TRIM(J$6),FIND("~",SUBSTITUTE(J$6," ","~",LEN(TRIM(J$6))-LEN(SUBSTITUTE(TRIM(J$6)," ",""))))-1)&amp;" Total",$B$6:$BB$373,ROW($A16)-5,FALSE))</f>
        <v>605977.29563243152</v>
      </c>
      <c r="K16" s="10">
        <f ca="1">IF(K$5&lt;&gt;"",HLOOKUP(K$5,Functionalization!$G$6:$R$373,ROW($A16)-5,FALSE),IFERROR(INDEX(K$337:K$373,MATCH($F16,$B$337:$B$373,0))/VLOOKUP($F16,$B$337:$BB$373,MATCH(LEFT(TRIM(K$6),FIND("~",SUBSTITUTE(K$6,"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16))*HLOOKUP(LEFT(TRIM(K$6),FIND("~",SUBSTITUTE(K$6," ","~",LEN(TRIM(K$6))-LEN(SUBSTITUTE(TRIM(K$6)," ",""))))-1)&amp;" Total",$B$6:$BB$373,ROW($A16)-5,FALSE))</f>
        <v>1338534.0328600914</v>
      </c>
      <c r="L16" s="10">
        <f ca="1">IF(L$5&lt;&gt;"",HLOOKUP(L$5,Functionalization!$G$6:$R$373,ROW($A16)-5,FALSE),IFERROR(INDEX(L$337:L$373,MATCH($F16,$B$337:$B$373,0))/VLOOKUP($F16,$B$337:$BB$373,MATCH(LEFT(TRIM(L$6),FIND("~",SUBSTITUTE(L$6,"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16))*HLOOKUP(LEFT(TRIM(L$6),FIND("~",SUBSTITUTE(L$6," ","~",LEN(TRIM(L$6))-LEN(SUBSTITUTE(TRIM(L$6)," ",""))))-1)&amp;" Total",$B$6:$BB$373,ROW($A16)-5,FALSE))</f>
        <v>0</v>
      </c>
      <c r="M16" s="10">
        <f ca="1">IF(M$5&lt;&gt;"",HLOOKUP(M$5,Functionalization!$G$6:$R$373,ROW($A16)-5,FALSE),IFERROR(INDEX(M$337:M$373,MATCH($F16,$B$337:$B$373,0))/VLOOKUP($F16,$B$337:$BB$373,MATCH(LEFT(TRIM(M$6),FIND("~",SUBSTITUTE(M$6,"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16))*HLOOKUP(LEFT(TRIM(M$6),FIND("~",SUBSTITUTE(M$6," ","~",LEN(TRIM(M$6))-LEN(SUBSTITUTE(TRIM(M$6)," ",""))))-1)&amp;" Total",$B$6:$BB$373,ROW($A16)-5,FALSE))</f>
        <v>0</v>
      </c>
      <c r="N16" s="10">
        <f ca="1">IF(N$5&lt;&gt;"",HLOOKUP(N$5,Functionalization!$G$6:$R$373,ROW($A16)-5,FALSE),IFERROR(INDEX(N$337:N$373,MATCH($F16,$B$337:$B$373,0))/VLOOKUP($F16,$B$337:$BB$373,MATCH(LEFT(TRIM(N$6),FIND("~",SUBSTITUTE(N$6,"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16))*HLOOKUP(LEFT(TRIM(N$6),FIND("~",SUBSTITUTE(N$6," ","~",LEN(TRIM(N$6))-LEN(SUBSTITUTE(TRIM(N$6)," ",""))))-1)&amp;" Total",$B$6:$BB$373,ROW($A16)-5,FALSE))</f>
        <v>1338534.0328600914</v>
      </c>
      <c r="O16" s="10">
        <f ca="1">IF(O$5&lt;&gt;"",HLOOKUP(O$5,Functionalization!$G$6:$R$373,ROW($A16)-5,FALSE),IFERROR(INDEX(O$337:O$373,MATCH($F16,$B$337:$B$373,0))/VLOOKUP($F16,$B$337:$BB$373,MATCH(LEFT(TRIM(O$6),FIND("~",SUBSTITUTE(O$6,"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16))*HLOOKUP(LEFT(TRIM(O$6),FIND("~",SUBSTITUTE(O$6," ","~",LEN(TRIM(O$6))-LEN(SUBSTITUTE(TRIM(O$6)," ",""))))-1)&amp;" Total",$B$6:$BB$373,ROW($A16)-5,FALSE))</f>
        <v>0</v>
      </c>
      <c r="P16" s="10">
        <f ca="1">IF(P$5&lt;&gt;"",HLOOKUP(P$5,Functionalization!$G$6:$R$373,ROW($A16)-5,FALSE),IFERROR(INDEX(P$337:P$373,MATCH($F16,$B$337:$B$373,0))/VLOOKUP($F16,$B$337:$BB$373,MATCH(LEFT(TRIM(P$6),FIND("~",SUBSTITUTE(P$6,"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16))*HLOOKUP(LEFT(TRIM(P$6),FIND("~",SUBSTITUTE(P$6," ","~",LEN(TRIM(P$6))-LEN(SUBSTITUTE(TRIM(P$6)," ",""))))-1)&amp;" Total",$B$6:$BB$373,ROW($A16)-5,FALSE))</f>
        <v>0</v>
      </c>
      <c r="Q16" s="10">
        <f ca="1">IF(Q$5&lt;&gt;"",HLOOKUP(Q$5,Functionalization!$G$6:$R$373,ROW($A16)-5,FALSE),IFERROR(INDEX(Q$337:Q$373,MATCH($F16,$B$337:$B$373,0))/VLOOKUP($F16,$B$337:$BB$373,MATCH(LEFT(TRIM(Q$6),FIND("~",SUBSTITUTE(Q$6,"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16))*HLOOKUP(LEFT(TRIM(Q$6),FIND("~",SUBSTITUTE(Q$6," ","~",LEN(TRIM(Q$6))-LEN(SUBSTITUTE(TRIM(Q$6)," ",""))))-1)&amp;" Total",$B$6:$BB$373,ROW($A16)-5,FALSE))</f>
        <v>0</v>
      </c>
      <c r="R16" s="10">
        <f ca="1">IF(R$5&lt;&gt;"",HLOOKUP(R$5,Functionalization!$G$6:$R$373,ROW($A16)-5,FALSE),IFERROR(INDEX(R$337:R$373,MATCH($F16,$B$337:$B$373,0))/VLOOKUP($F16,$B$337:$BB$373,MATCH(LEFT(TRIM(R$6),FIND("~",SUBSTITUTE(R$6,"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16))*HLOOKUP(LEFT(TRIM(R$6),FIND("~",SUBSTITUTE(R$6," ","~",LEN(TRIM(R$6))-LEN(SUBSTITUTE(TRIM(R$6)," ",""))))-1)&amp;" Total",$B$6:$BB$373,ROW($A16)-5,FALSE))</f>
        <v>0</v>
      </c>
      <c r="S16" s="10">
        <f ca="1">IF(S$5&lt;&gt;"",HLOOKUP(S$5,Functionalization!$G$6:$R$373,ROW($A16)-5,FALSE),IFERROR(INDEX(S$337:S$373,MATCH($F16,$B$337:$B$373,0))/VLOOKUP($F16,$B$337:$BB$373,MATCH(LEFT(TRIM(S$6),FIND("~",SUBSTITUTE(S$6,"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16))*HLOOKUP(LEFT(TRIM(S$6),FIND("~",SUBSTITUTE(S$6," ","~",LEN(TRIM(S$6))-LEN(SUBSTITUTE(TRIM(S$6)," ",""))))-1)&amp;" Total",$B$6:$BB$373,ROW($A16)-5,FALSE))</f>
        <v>0</v>
      </c>
      <c r="T16" s="10">
        <f ca="1">IF(T$5&lt;&gt;"",HLOOKUP(T$5,Functionalization!$G$6:$R$373,ROW($A16)-5,FALSE),IFERROR(INDEX(T$337:T$373,MATCH($F16,$B$337:$B$373,0))/VLOOKUP($F16,$B$337:$BB$373,MATCH(LEFT(TRIM(T$6),FIND("~",SUBSTITUTE(T$6,"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16))*HLOOKUP(LEFT(TRIM(T$6),FIND("~",SUBSTITUTE(T$6," ","~",LEN(TRIM(T$6))-LEN(SUBSTITUTE(TRIM(T$6)," ",""))))-1)&amp;" Total",$B$6:$BB$373,ROW($A16)-5,FALSE))</f>
        <v>0</v>
      </c>
      <c r="U16" s="10">
        <f ca="1">IF(U$5&lt;&gt;"",HLOOKUP(U$5,Functionalization!$G$6:$R$373,ROW($A16)-5,FALSE),IFERROR(INDEX(U$337:U$373,MATCH($F16,$B$337:$B$373,0))/VLOOKUP($F16,$B$337:$BB$373,MATCH(LEFT(TRIM(U$6),FIND("~",SUBSTITUTE(U$6,"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16))*HLOOKUP(LEFT(TRIM(U$6),FIND("~",SUBSTITUTE(U$6," ","~",LEN(TRIM(U$6))-LEN(SUBSTITUTE(TRIM(U$6)," ",""))))-1)&amp;" Total",$B$6:$BB$373,ROW($A16)-5,FALSE))</f>
        <v>0</v>
      </c>
      <c r="V16" s="10">
        <f ca="1">IF(V$5&lt;&gt;"",HLOOKUP(V$5,Functionalization!$G$6:$R$373,ROW($A16)-5,FALSE),IFERROR(INDEX(V$337:V$373,MATCH($F16,$B$337:$B$373,0))/VLOOKUP($F16,$B$337:$BB$373,MATCH(LEFT(TRIM(V$6),FIND("~",SUBSTITUTE(V$6,"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16))*HLOOKUP(LEFT(TRIM(V$6),FIND("~",SUBSTITUTE(V$6," ","~",LEN(TRIM(V$6))-LEN(SUBSTITUTE(TRIM(V$6)," ",""))))-1)&amp;" Total",$B$6:$BB$373,ROW($A16)-5,FALSE))</f>
        <v>0</v>
      </c>
      <c r="W16" s="10">
        <f ca="1">IF(W$5&lt;&gt;"",HLOOKUP(W$5,Functionalization!$G$6:$R$373,ROW($A16)-5,FALSE),IFERROR(INDEX(W$337:W$373,MATCH($F16,$B$337:$B$373,0))/VLOOKUP($F16,$B$337:$BB$373,MATCH(LEFT(TRIM(W$6),FIND("~",SUBSTITUTE(W$6,"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16))*HLOOKUP(LEFT(TRIM(W$6),FIND("~",SUBSTITUTE(W$6," ","~",LEN(TRIM(W$6))-LEN(SUBSTITUTE(TRIM(W$6)," ",""))))-1)&amp;" Total",$B$6:$BB$373,ROW($A16)-5,FALSE))</f>
        <v>0</v>
      </c>
      <c r="X16" s="10">
        <f ca="1">IF(X$5&lt;&gt;"",HLOOKUP(X$5,Functionalization!$G$6:$R$373,ROW($A16)-5,FALSE),IFERROR(INDEX(X$337:X$373,MATCH($F16,$B$337:$B$373,0))/VLOOKUP($F16,$B$337:$BB$373,MATCH(LEFT(TRIM(X$6),FIND("~",SUBSTITUTE(X$6,"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16))*HLOOKUP(LEFT(TRIM(X$6),FIND("~",SUBSTITUTE(X$6," ","~",LEN(TRIM(X$6))-LEN(SUBSTITUTE(TRIM(X$6)," ",""))))-1)&amp;" Total",$B$6:$BB$373,ROW($A16)-5,FALSE))</f>
        <v>0</v>
      </c>
      <c r="Y16" s="10">
        <f ca="1">IF(Y$5&lt;&gt;"",HLOOKUP(Y$5,Functionalization!$G$6:$R$373,ROW($A16)-5,FALSE),IFERROR(INDEX(Y$337:Y$373,MATCH($F16,$B$337:$B$373,0))/VLOOKUP($F16,$B$337:$BB$373,MATCH(LEFT(TRIM(Y$6),FIND("~",SUBSTITUTE(Y$6,"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16))*HLOOKUP(LEFT(TRIM(Y$6),FIND("~",SUBSTITUTE(Y$6," ","~",LEN(TRIM(Y$6))-LEN(SUBSTITUTE(TRIM(Y$6)," ",""))))-1)&amp;" Total",$B$6:$BB$373,ROW($A16)-5,FALSE))</f>
        <v>0</v>
      </c>
      <c r="Z16" s="10">
        <f ca="1">IF(Z$5&lt;&gt;"",HLOOKUP(Z$5,Functionalization!$G$6:$R$373,ROW($A16)-5,FALSE),IFERROR(INDEX(Z$337:Z$373,MATCH($F16,$B$337:$B$373,0))/VLOOKUP($F16,$B$337:$BB$373,MATCH(LEFT(TRIM(Z$6),FIND("~",SUBSTITUTE(Z$6,"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16))*HLOOKUP(LEFT(TRIM(Z$6),FIND("~",SUBSTITUTE(Z$6," ","~",LEN(TRIM(Z$6))-LEN(SUBSTITUTE(TRIM(Z$6)," ",""))))-1)&amp;" Total",$B$6:$BB$373,ROW($A16)-5,FALSE))</f>
        <v>0</v>
      </c>
      <c r="AA16" s="10">
        <f ca="1">IF(AA$5&lt;&gt;"",HLOOKUP(AA$5,Functionalization!$G$6:$R$373,ROW($A16)-5,FALSE),IFERROR(INDEX(AA$337:AA$373,MATCH($F16,$B$337:$B$373,0))/VLOOKUP($F16,$B$337:$BB$373,MATCH(LEFT(TRIM(AA$6),FIND("~",SUBSTITUTE(AA$6,"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16))*HLOOKUP(LEFT(TRIM(AA$6),FIND("~",SUBSTITUTE(AA$6," ","~",LEN(TRIM(AA$6))-LEN(SUBSTITUTE(TRIM(AA$6)," ",""))))-1)&amp;" Total",$B$6:$BB$373,ROW($A16)-5,FALSE))</f>
        <v>0</v>
      </c>
      <c r="AB16" s="10">
        <f ca="1">IF(AB$5&lt;&gt;"",HLOOKUP(AB$5,Functionalization!$G$6:$R$373,ROW($A16)-5,FALSE),IFERROR(INDEX(AB$337:AB$373,MATCH($F16,$B$337:$B$373,0))/VLOOKUP($F16,$B$337:$BB$373,MATCH(LEFT(TRIM(AB$6),FIND("~",SUBSTITUTE(AB$6,"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16))*HLOOKUP(LEFT(TRIM(AB$6),FIND("~",SUBSTITUTE(AB$6," ","~",LEN(TRIM(AB$6))-LEN(SUBSTITUTE(TRIM(AB$6)," ",""))))-1)&amp;" Total",$B$6:$BB$373,ROW($A16)-5,FALSE))</f>
        <v>0</v>
      </c>
      <c r="AC16" s="10">
        <f ca="1">IF(AC$5&lt;&gt;"",HLOOKUP(AC$5,Functionalization!$G$6:$R$373,ROW($A16)-5,FALSE),IFERROR(INDEX(AC$337:AC$373,MATCH($F16,$B$337:$B$373,0))/VLOOKUP($F16,$B$337:$BB$373,MATCH(LEFT(TRIM(AC$6),FIND("~",SUBSTITUTE(AC$6,"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16))*HLOOKUP(LEFT(TRIM(AC$6),FIND("~",SUBSTITUTE(AC$6," ","~",LEN(TRIM(AC$6))-LEN(SUBSTITUTE(TRIM(AC$6)," ",""))))-1)&amp;" Total",$B$6:$BB$373,ROW($A16)-5,FALSE))</f>
        <v>0</v>
      </c>
      <c r="AD16" s="10">
        <f ca="1">IF(AD$5&lt;&gt;"",HLOOKUP(AD$5,Functionalization!$G$6:$R$373,ROW($A16)-5,FALSE),IFERROR(INDEX(AD$337:AD$373,MATCH($F16,$B$337:$B$373,0))/VLOOKUP($F16,$B$337:$BB$373,MATCH(LEFT(TRIM(AD$6),FIND("~",SUBSTITUTE(AD$6,"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16))*HLOOKUP(LEFT(TRIM(AD$6),FIND("~",SUBSTITUTE(AD$6," ","~",LEN(TRIM(AD$6))-LEN(SUBSTITUTE(TRIM(AD$6)," ",""))))-1)&amp;" Total",$B$6:$BB$373,ROW($A16)-5,FALSE))</f>
        <v>0</v>
      </c>
      <c r="AE16" s="10">
        <f ca="1">IF(AE$5&lt;&gt;"",HLOOKUP(AE$5,Functionalization!$G$6:$R$373,ROW($A16)-5,FALSE),IFERROR(INDEX(AE$337:AE$373,MATCH($F16,$B$337:$B$373,0))/VLOOKUP($F16,$B$337:$BB$373,MATCH(LEFT(TRIM(AE$6),FIND("~",SUBSTITUTE(AE$6,"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16))*HLOOKUP(LEFT(TRIM(AE$6),FIND("~",SUBSTITUTE(AE$6," ","~",LEN(TRIM(AE$6))-LEN(SUBSTITUTE(TRIM(AE$6)," ",""))))-1)&amp;" Total",$B$6:$BB$373,ROW($A16)-5,FALSE))</f>
        <v>0</v>
      </c>
      <c r="AF16" s="10">
        <f ca="1">IF(AF$5&lt;&gt;"",HLOOKUP(AF$5,Functionalization!$G$6:$R$373,ROW($A16)-5,FALSE),IFERROR(INDEX(AF$337:AF$373,MATCH($F16,$B$337:$B$373,0))/VLOOKUP($F16,$B$337:$BB$373,MATCH(LEFT(TRIM(AF$6),FIND("~",SUBSTITUTE(AF$6,"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16))*HLOOKUP(LEFT(TRIM(AF$6),FIND("~",SUBSTITUTE(AF$6," ","~",LEN(TRIM(AF$6))-LEN(SUBSTITUTE(TRIM(AF$6)," ",""))))-1)&amp;" Total",$B$6:$BB$373,ROW($A16)-5,FALSE))</f>
        <v>0</v>
      </c>
      <c r="AG16" s="10">
        <f ca="1">IF(AG$5&lt;&gt;"",HLOOKUP(AG$5,Functionalization!$G$6:$R$373,ROW($A16)-5,FALSE),IFERROR(INDEX(AG$337:AG$373,MATCH($F16,$B$337:$B$373,0))/VLOOKUP($F16,$B$337:$BB$373,MATCH(LEFT(TRIM(AG$6),FIND("~",SUBSTITUTE(AG$6,"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16))*HLOOKUP(LEFT(TRIM(AG$6),FIND("~",SUBSTITUTE(AG$6," ","~",LEN(TRIM(AG$6))-LEN(SUBSTITUTE(TRIM(AG$6)," ",""))))-1)&amp;" Total",$B$6:$BB$373,ROW($A16)-5,FALSE))</f>
        <v>0</v>
      </c>
      <c r="AH16" s="10">
        <f ca="1">IF(AH$5&lt;&gt;"",HLOOKUP(AH$5,Functionalization!$G$6:$R$373,ROW($A16)-5,FALSE),IFERROR(INDEX(AH$337:AH$373,MATCH($F16,$B$337:$B$373,0))/VLOOKUP($F16,$B$337:$BB$373,MATCH(LEFT(TRIM(AH$6),FIND("~",SUBSTITUTE(AH$6,"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16))*HLOOKUP(LEFT(TRIM(AH$6),FIND("~",SUBSTITUTE(AH$6," ","~",LEN(TRIM(AH$6))-LEN(SUBSTITUTE(TRIM(AH$6)," ",""))))-1)&amp;" Total",$B$6:$BB$373,ROW($A16)-5,FALSE))</f>
        <v>0</v>
      </c>
      <c r="AI16" s="10">
        <f ca="1">IF(AI$5&lt;&gt;"",HLOOKUP(AI$5,Functionalization!$G$6:$R$373,ROW($A16)-5,FALSE),IFERROR(INDEX(AI$337:AI$373,MATCH($F16,$B$337:$B$373,0))/VLOOKUP($F16,$B$337:$BB$373,MATCH(LEFT(TRIM(AI$6),FIND("~",SUBSTITUTE(AI$6,"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16))*HLOOKUP(LEFT(TRIM(AI$6),FIND("~",SUBSTITUTE(AI$6," ","~",LEN(TRIM(AI$6))-LEN(SUBSTITUTE(TRIM(AI$6)," ",""))))-1)&amp;" Total",$B$6:$BB$373,ROW($A16)-5,FALSE))</f>
        <v>0</v>
      </c>
      <c r="AJ16" s="10">
        <f ca="1">IF(AJ$5&lt;&gt;"",HLOOKUP(AJ$5,Functionalization!$G$6:$R$373,ROW($A16)-5,FALSE),IFERROR(INDEX(AJ$337:AJ$373,MATCH($F16,$B$337:$B$373,0))/VLOOKUP($F16,$B$337:$BB$373,MATCH(LEFT(TRIM(AJ$6),FIND("~",SUBSTITUTE(AJ$6,"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16))*HLOOKUP(LEFT(TRIM(AJ$6),FIND("~",SUBSTITUTE(AJ$6," ","~",LEN(TRIM(AJ$6))-LEN(SUBSTITUTE(TRIM(AJ$6)," ",""))))-1)&amp;" Total",$B$6:$BB$373,ROW($A16)-5,FALSE))</f>
        <v>0</v>
      </c>
      <c r="AK16" s="10">
        <f ca="1">IF(AK$5&lt;&gt;"",HLOOKUP(AK$5,Functionalization!$G$6:$R$373,ROW($A16)-5,FALSE),IFERROR(INDEX(AK$337:AK$373,MATCH($F16,$B$337:$B$373,0))/VLOOKUP($F16,$B$337:$BB$373,MATCH(LEFT(TRIM(AK$6),FIND("~",SUBSTITUTE(AK$6,"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16))*HLOOKUP(LEFT(TRIM(AK$6),FIND("~",SUBSTITUTE(AK$6," ","~",LEN(TRIM(AK$6))-LEN(SUBSTITUTE(TRIM(AK$6)," ",""))))-1)&amp;" Total",$B$6:$BB$373,ROW($A16)-5,FALSE))</f>
        <v>0</v>
      </c>
      <c r="AL16" s="10">
        <f ca="1">IF(AL$5&lt;&gt;"",HLOOKUP(AL$5,Functionalization!$G$6:$R$373,ROW($A16)-5,FALSE),IFERROR(INDEX(AL$337:AL$373,MATCH($F16,$B$337:$B$373,0))/VLOOKUP($F16,$B$337:$BB$373,MATCH(LEFT(TRIM(AL$6),FIND("~",SUBSTITUTE(AL$6,"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16))*HLOOKUP(LEFT(TRIM(AL$6),FIND("~",SUBSTITUTE(AL$6," ","~",LEN(TRIM(AL$6))-LEN(SUBSTITUTE(TRIM(AL$6)," ",""))))-1)&amp;" Total",$B$6:$BB$373,ROW($A16)-5,FALSE))</f>
        <v>0</v>
      </c>
      <c r="AM16" s="10">
        <f ca="1">IF(AM$5&lt;&gt;"",HLOOKUP(AM$5,Functionalization!$G$6:$R$373,ROW($A16)-5,FALSE),IFERROR(INDEX(AM$337:AM$373,MATCH($F16,$B$337:$B$373,0))/VLOOKUP($F16,$B$337:$BB$373,MATCH(LEFT(TRIM(AM$6),FIND("~",SUBSTITUTE(AM$6,"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16))*HLOOKUP(LEFT(TRIM(AM$6),FIND("~",SUBSTITUTE(AM$6," ","~",LEN(TRIM(AM$6))-LEN(SUBSTITUTE(TRIM(AM$6)," ",""))))-1)&amp;" Total",$B$6:$BB$373,ROW($A16)-5,FALSE))</f>
        <v>0</v>
      </c>
      <c r="AN16" s="10">
        <f ca="1">IF(AN$5&lt;&gt;"",HLOOKUP(AN$5,Functionalization!$G$6:$R$373,ROW($A16)-5,FALSE),IFERROR(INDEX(AN$337:AN$373,MATCH($F16,$B$337:$B$373,0))/VLOOKUP($F16,$B$337:$BB$373,MATCH(LEFT(TRIM(AN$6),FIND("~",SUBSTITUTE(AN$6,"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16))*HLOOKUP(LEFT(TRIM(AN$6),FIND("~",SUBSTITUTE(AN$6," ","~",LEN(TRIM(AN$6))-LEN(SUBSTITUTE(TRIM(AN$6)," ",""))))-1)&amp;" Total",$B$6:$BB$373,ROW($A16)-5,FALSE))</f>
        <v>0</v>
      </c>
      <c r="AO16" s="10">
        <f ca="1">IF(AO$5&lt;&gt;"",HLOOKUP(AO$5,Functionalization!$G$6:$R$373,ROW($A16)-5,FALSE),IFERROR(INDEX(AO$337:AO$373,MATCH($F16,$B$337:$B$373,0))/VLOOKUP($F16,$B$337:$BB$373,MATCH(LEFT(TRIM(AO$6),FIND("~",SUBSTITUTE(AO$6,"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16))*HLOOKUP(LEFT(TRIM(AO$6),FIND("~",SUBSTITUTE(AO$6," ","~",LEN(TRIM(AO$6))-LEN(SUBSTITUTE(TRIM(AO$6)," ",""))))-1)&amp;" Total",$B$6:$BB$373,ROW($A16)-5,FALSE))</f>
        <v>0</v>
      </c>
      <c r="AP16" s="10">
        <f ca="1">IF(AP$5&lt;&gt;"",HLOOKUP(AP$5,Functionalization!$G$6:$R$373,ROW($A16)-5,FALSE),IFERROR(INDEX(AP$337:AP$373,MATCH($F16,$B$337:$B$373,0))/VLOOKUP($F16,$B$337:$BB$373,MATCH(LEFT(TRIM(AP$6),FIND("~",SUBSTITUTE(AP$6,"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16))*HLOOKUP(LEFT(TRIM(AP$6),FIND("~",SUBSTITUTE(AP$6," ","~",LEN(TRIM(AP$6))-LEN(SUBSTITUTE(TRIM(AP$6)," ",""))))-1)&amp;" Total",$B$6:$BB$373,ROW($A16)-5,FALSE))</f>
        <v>0</v>
      </c>
      <c r="AQ16" s="10">
        <f ca="1">IF(AQ$5&lt;&gt;"",HLOOKUP(AQ$5,Functionalization!$G$6:$R$373,ROW($A16)-5,FALSE),IFERROR(INDEX(AQ$337:AQ$373,MATCH($F16,$B$337:$B$373,0))/VLOOKUP($F16,$B$337:$BB$373,MATCH(LEFT(TRIM(AQ$6),FIND("~",SUBSTITUTE(AQ$6,"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16))*HLOOKUP(LEFT(TRIM(AQ$6),FIND("~",SUBSTITUTE(AQ$6," ","~",LEN(TRIM(AQ$6))-LEN(SUBSTITUTE(TRIM(AQ$6)," ",""))))-1)&amp;" Total",$B$6:$BB$373,ROW($A16)-5,FALSE))</f>
        <v>0</v>
      </c>
      <c r="AR16" s="10">
        <f ca="1">IF(AR$5&lt;&gt;"",HLOOKUP(AR$5,Functionalization!$G$6:$R$373,ROW($A16)-5,FALSE),IFERROR(INDEX(AR$337:AR$373,MATCH($F16,$B$337:$B$373,0))/VLOOKUP($F16,$B$337:$BB$373,MATCH(LEFT(TRIM(AR$6),FIND("~",SUBSTITUTE(AR$6,"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16))*HLOOKUP(LEFT(TRIM(AR$6),FIND("~",SUBSTITUTE(AR$6," ","~",LEN(TRIM(AR$6))-LEN(SUBSTITUTE(TRIM(AR$6)," ",""))))-1)&amp;" Total",$B$6:$BB$373,ROW($A16)-5,FALSE))</f>
        <v>0</v>
      </c>
      <c r="AS16" s="10">
        <f ca="1">IF(AS$5&lt;&gt;"",HLOOKUP(AS$5,Functionalization!$G$6:$R$373,ROW($A16)-5,FALSE),IFERROR(INDEX(AS$337:AS$373,MATCH($F16,$B$337:$B$373,0))/VLOOKUP($F16,$B$337:$BB$373,MATCH(LEFT(TRIM(AS$6),FIND("~",SUBSTITUTE(AS$6,"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16))*HLOOKUP(LEFT(TRIM(AS$6),FIND("~",SUBSTITUTE(AS$6," ","~",LEN(TRIM(AS$6))-LEN(SUBSTITUTE(TRIM(AS$6)," ",""))))-1)&amp;" Total",$B$6:$BB$373,ROW($A16)-5,FALSE))</f>
        <v>0</v>
      </c>
      <c r="AT16" s="10">
        <f ca="1">IF(AT$5&lt;&gt;"",HLOOKUP(AT$5,Functionalization!$G$6:$R$373,ROW($A16)-5,FALSE),IFERROR(INDEX(AT$337:AT$373,MATCH($F16,$B$337:$B$373,0))/VLOOKUP($F16,$B$337:$BB$373,MATCH(LEFT(TRIM(AT$6),FIND("~",SUBSTITUTE(AT$6,"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16))*HLOOKUP(LEFT(TRIM(AT$6),FIND("~",SUBSTITUTE(AT$6," ","~",LEN(TRIM(AT$6))-LEN(SUBSTITUTE(TRIM(AT$6)," ",""))))-1)&amp;" Total",$B$6:$BB$373,ROW($A16)-5,FALSE))</f>
        <v>0</v>
      </c>
      <c r="AU16" s="10">
        <f ca="1">IF(AU$5&lt;&gt;"",HLOOKUP(AU$5,Functionalization!$G$6:$R$373,ROW($A16)-5,FALSE),IFERROR(INDEX(AU$337:AU$373,MATCH($F16,$B$337:$B$373,0))/VLOOKUP($F16,$B$337:$BB$373,MATCH(LEFT(TRIM(AU$6),FIND("~",SUBSTITUTE(AU$6,"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16))*HLOOKUP(LEFT(TRIM(AU$6),FIND("~",SUBSTITUTE(AU$6," ","~",LEN(TRIM(AU$6))-LEN(SUBSTITUTE(TRIM(AU$6)," ",""))))-1)&amp;" Total",$B$6:$BB$373,ROW($A16)-5,FALSE))</f>
        <v>0</v>
      </c>
      <c r="AV16" s="10">
        <f ca="1">IF(AV$5&lt;&gt;"",HLOOKUP(AV$5,Functionalization!$G$6:$R$373,ROW($A16)-5,FALSE),IFERROR(INDEX(AV$337:AV$373,MATCH($F16,$B$337:$B$373,0))/VLOOKUP($F16,$B$337:$BB$373,MATCH(LEFT(TRIM(AV$6),FIND("~",SUBSTITUTE(AV$6,"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16))*HLOOKUP(LEFT(TRIM(AV$6),FIND("~",SUBSTITUTE(AV$6," ","~",LEN(TRIM(AV$6))-LEN(SUBSTITUTE(TRIM(AV$6)," ",""))))-1)&amp;" Total",$B$6:$BB$373,ROW($A16)-5,FALSE))</f>
        <v>0</v>
      </c>
      <c r="AW16" s="10">
        <f ca="1">IF(AW$5&lt;&gt;"",HLOOKUP(AW$5,Functionalization!$G$6:$R$373,ROW($A16)-5,FALSE),IFERROR(INDEX(AW$337:AW$373,MATCH($F16,$B$337:$B$373,0))/VLOOKUP($F16,$B$337:$BB$373,MATCH(LEFT(TRIM(AW$6),FIND("~",SUBSTITUTE(AW$6,"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16))*HLOOKUP(LEFT(TRIM(AW$6),FIND("~",SUBSTITUTE(AW$6," ","~",LEN(TRIM(AW$6))-LEN(SUBSTITUTE(TRIM(AW$6)," ",""))))-1)&amp;" Total",$B$6:$BB$373,ROW($A16)-5,FALSE))</f>
        <v>0</v>
      </c>
      <c r="AX16" s="10">
        <f ca="1">IF(AX$5&lt;&gt;"",HLOOKUP(AX$5,Functionalization!$G$6:$R$373,ROW($A16)-5,FALSE),IFERROR(INDEX(AX$337:AX$373,MATCH($F16,$B$337:$B$373,0))/VLOOKUP($F16,$B$337:$BB$373,MATCH(LEFT(TRIM(AX$6),FIND("~",SUBSTITUTE(AX$6,"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16))*HLOOKUP(LEFT(TRIM(AX$6),FIND("~",SUBSTITUTE(AX$6," ","~",LEN(TRIM(AX$6))-LEN(SUBSTITUTE(TRIM(AX$6)," ",""))))-1)&amp;" Total",$B$6:$BB$373,ROW($A16)-5,FALSE))</f>
        <v>0</v>
      </c>
      <c r="AY16" s="10">
        <f ca="1">IF(AY$5&lt;&gt;"",HLOOKUP(AY$5,Functionalization!$G$6:$R$373,ROW($A16)-5,FALSE),IFERROR(INDEX(AY$337:AY$373,MATCH($F16,$B$337:$B$373,0))/VLOOKUP($F16,$B$337:$BB$373,MATCH(LEFT(TRIM(AY$6),FIND("~",SUBSTITUTE(AY$6,"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16))*HLOOKUP(LEFT(TRIM(AY$6),FIND("~",SUBSTITUTE(AY$6," ","~",LEN(TRIM(AY$6))-LEN(SUBSTITUTE(TRIM(AY$6)," ",""))))-1)&amp;" Total",$B$6:$BB$373,ROW($A16)-5,FALSE))</f>
        <v>0</v>
      </c>
      <c r="AZ16" s="10">
        <f ca="1">IF(AZ$5&lt;&gt;"",HLOOKUP(AZ$5,Functionalization!$G$6:$R$373,ROW($A16)-5,FALSE),IFERROR(INDEX(AZ$337:AZ$373,MATCH($F16,$B$337:$B$373,0))/VLOOKUP($F16,$B$337:$BB$373,MATCH(LEFT(TRIM(AZ$6),FIND("~",SUBSTITUTE(AZ$6,"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16))*HLOOKUP(LEFT(TRIM(AZ$6),FIND("~",SUBSTITUTE(AZ$6," ","~",LEN(TRIM(AZ$6))-LEN(SUBSTITUTE(TRIM(AZ$6)," ",""))))-1)&amp;" Total",$B$6:$BB$373,ROW($A16)-5,FALSE))</f>
        <v>0</v>
      </c>
      <c r="BA16" s="10">
        <f ca="1">IF(BA$5&lt;&gt;"",HLOOKUP(BA$5,Functionalization!$G$6:$R$373,ROW($A16)-5,FALSE),IFERROR(INDEX(BA$337:BA$373,MATCH($F16,$B$337:$B$373,0))/VLOOKUP($F16,$B$337:$BB$373,MATCH(LEFT(TRIM(BA$6),FIND("~",SUBSTITUTE(BA$6,"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16))*HLOOKUP(LEFT(TRIM(BA$6),FIND("~",SUBSTITUTE(BA$6," ","~",LEN(TRIM(BA$6))-LEN(SUBSTITUTE(TRIM(BA$6)," ",""))))-1)&amp;" Total",$B$6:$BB$373,ROW($A16)-5,FALSE))</f>
        <v>0</v>
      </c>
      <c r="BB16" s="10">
        <f ca="1">IF(BB$5&lt;&gt;"",HLOOKUP(BB$5,Functionalization!$G$6:$R$373,ROW($A16)-5,FALSE),IFERROR(INDEX(BB$337:BB$373,MATCH($F16,$B$337:$B$373,0))/VLOOKUP($F16,$B$337:$BB$373,MATCH(LEFT(TRIM(BB$6),FIND("~",SUBSTITUTE(BB$6,"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16))*HLOOKUP(LEFT(TRIM(BB$6),FIND("~",SUBSTITUTE(BB$6," ","~",LEN(TRIM(BB$6))-LEN(SUBSTITUTE(TRIM(BB$6)," ",""))))-1)&amp;" Total",$B$6:$BB$373,ROW($A16)-5,FALSE))</f>
        <v>0</v>
      </c>
      <c r="BD16">
        <f ca="1">IFERROR(IF(SUMIF($G$6:$BB$6,BD$6&amp;" Total",$G16:$BB16)-(SUMIF($G$6:$BB$6,BD$6&amp;" "&amp;'Input-Func_Class'!$D$22,$G16:$BB16)+IFERROR(SUMIF($G$6:$BB$6,BD$6&amp;" "&amp;'Input-Func_Class'!$E$22,$G16:$BB16),SUMIF($G$6:$BB$6,BD$6&amp;" "&amp;'Input-Func_Class'!$B$24,$G16:$BB16))+SUMIF($G$6:$BB$6,BD$6&amp;" "&amp;'Input-Func_Class'!$F$22,$G16:$BB16))&lt;Check_Limit,0,1),1)</f>
        <v>0</v>
      </c>
      <c r="BE16">
        <f ca="1">IFERROR(IF(SUMIF($G$6:$BB$6,BE$6&amp;" Total",$G16:$BB16)-(SUMIF($G$6:$BB$6,BE$6&amp;" "&amp;'Input-Func_Class'!$D$22,$G16:$BB16)+IFERROR(SUMIF($G$6:$BB$6,BE$6&amp;" "&amp;'Input-Func_Class'!$E$22,$G16:$BB16),SUMIF($G$6:$BB$6,BE$6&amp;" "&amp;'Input-Func_Class'!$B$24,$G16:$BB16))+SUMIF($G$6:$BB$6,BE$6&amp;" "&amp;'Input-Func_Class'!$F$22,$G16:$BB16))&lt;Check_Limit,0,1),1)</f>
        <v>0</v>
      </c>
      <c r="BF16">
        <f ca="1">IFERROR(IF(SUMIF($G$6:$BB$6,BF$6&amp;" Total",$G16:$BB16)-(SUMIF($G$6:$BB$6,BF$6&amp;" "&amp;'Input-Func_Class'!$D$22,$G16:$BB16)+IFERROR(SUMIF($G$6:$BB$6,BF$6&amp;" "&amp;'Input-Func_Class'!$E$22,$G16:$BB16),SUMIF($G$6:$BB$6,BF$6&amp;" "&amp;'Input-Func_Class'!$B$24,$G16:$BB16))+SUMIF($G$6:$BB$6,BF$6&amp;" "&amp;'Input-Func_Class'!$F$22,$G16:$BB16))&lt;Check_Limit,0,1),1)</f>
        <v>0</v>
      </c>
      <c r="BG16">
        <f ca="1">IFERROR(IF(SUMIF($G$6:$BB$6,BG$6&amp;" Total",$G16:$BB16)-(SUMIF($G$6:$BB$6,BG$6&amp;" "&amp;'Input-Func_Class'!$D$22,$G16:$BB16)+IFERROR(SUMIF($G$6:$BB$6,BG$6&amp;" "&amp;'Input-Func_Class'!$E$22,$G16:$BB16),SUMIF($G$6:$BB$6,BG$6&amp;" "&amp;'Input-Func_Class'!$B$24,$G16:$BB16))+SUMIF($G$6:$BB$6,BG$6&amp;" "&amp;'Input-Func_Class'!$F$22,$G16:$BB16))&lt;Check_Limit,0,1),1)</f>
        <v>0</v>
      </c>
      <c r="BH16">
        <f ca="1">IFERROR(IF(SUMIF($G$6:$BB$6,BH$6&amp;" Total",$G16:$BB16)-(SUMIF($G$6:$BB$6,BH$6&amp;" "&amp;'Input-Func_Class'!$D$22,$G16:$BB16)+IFERROR(SUMIF($G$6:$BB$6,BH$6&amp;" "&amp;'Input-Func_Class'!$E$22,$G16:$BB16),SUMIF($G$6:$BB$6,BH$6&amp;" "&amp;'Input-Func_Class'!$B$24,$G16:$BB16))+SUMIF($G$6:$BB$6,BH$6&amp;" "&amp;'Input-Func_Class'!$F$22,$G16:$BB16))&lt;Check_Limit,0,1),1)</f>
        <v>0</v>
      </c>
      <c r="BI16">
        <f ca="1">IFERROR(IF(SUMIF($G$6:$BB$6,BI$6&amp;" Total",$G16:$BB16)-(SUMIF($G$6:$BB$6,BI$6&amp;" "&amp;'Input-Func_Class'!$D$22,$G16:$BB16)+IFERROR(SUMIF($G$6:$BB$6,BI$6&amp;" "&amp;'Input-Func_Class'!$E$22,$G16:$BB16),SUMIF($G$6:$BB$6,BI$6&amp;" "&amp;'Input-Func_Class'!$B$24,$G16:$BB16))+SUMIF($G$6:$BB$6,BI$6&amp;" "&amp;'Input-Func_Class'!$F$22,$G16:$BB16))&lt;Check_Limit,0,1),1)</f>
        <v>0</v>
      </c>
      <c r="BJ16">
        <f ca="1">IFERROR(IF(SUMIF($G$6:$BB$6,BJ$6&amp;" Total",$G16:$BB16)-(SUMIF($G$6:$BB$6,BJ$6&amp;" "&amp;'Input-Func_Class'!$D$22,$G16:$BB16)+IFERROR(SUMIF($G$6:$BB$6,BJ$6&amp;" "&amp;'Input-Func_Class'!$E$22,$G16:$BB16),SUMIF($G$6:$BB$6,BJ$6&amp;" "&amp;'Input-Func_Class'!$B$24,$G16:$BB16))+SUMIF($G$6:$BB$6,BJ$6&amp;" "&amp;'Input-Func_Class'!$F$22,$G16:$BB16))&lt;Check_Limit,0,1),1)</f>
        <v>0</v>
      </c>
      <c r="BK16">
        <f ca="1">IFERROR(IF(SUMIF($G$6:$BB$6,BK$6&amp;" Total",$G16:$BB16)-(SUMIF($G$6:$BB$6,BK$6&amp;" "&amp;'Input-Func_Class'!$D$22,$G16:$BB16)+IFERROR(SUMIF($G$6:$BB$6,BK$6&amp;" "&amp;'Input-Func_Class'!$E$22,$G16:$BB16),SUMIF($G$6:$BB$6,BK$6&amp;" "&amp;'Input-Func_Class'!$B$24,$G16:$BB16))+SUMIF($G$6:$BB$6,BK$6&amp;" "&amp;'Input-Func_Class'!$F$22,$G16:$BB16))&lt;Check_Limit,0,1),1)</f>
        <v>0</v>
      </c>
      <c r="BL16">
        <f ca="1">IFERROR(IF(SUMIF($G$6:$BB$6,BL$6&amp;" Total",$G16:$BB16)-(SUMIF($G$6:$BB$6,BL$6&amp;" "&amp;'Input-Func_Class'!$D$22,$G16:$BB16)+IFERROR(SUMIF($G$6:$BB$6,BL$6&amp;" "&amp;'Input-Func_Class'!$E$22,$G16:$BB16),SUMIF($G$6:$BB$6,BL$6&amp;" "&amp;'Input-Func_Class'!$B$24,$G16:$BB16))+SUMIF($G$6:$BB$6,BL$6&amp;" "&amp;'Input-Func_Class'!$F$22,$G16:$BB16))&lt;Check_Limit,0,1),1)</f>
        <v>0</v>
      </c>
      <c r="BM16">
        <f ca="1">IFERROR(IF(SUMIF($G$6:$BB$6,BM$6&amp;" Total",$G16:$BB16)-(SUMIF($G$6:$BB$6,BM$6&amp;" "&amp;'Input-Func_Class'!$D$22,$G16:$BB16)+IFERROR(SUMIF($G$6:$BB$6,BM$6&amp;" "&amp;'Input-Func_Class'!$E$22,$G16:$BB16),SUMIF($G$6:$BB$6,BM$6&amp;" "&amp;'Input-Func_Class'!$B$24,$G16:$BB16))+SUMIF($G$6:$BB$6,BM$6&amp;" "&amp;'Input-Func_Class'!$F$22,$G16:$BB16))&lt;Check_Limit,0,1),1)</f>
        <v>0</v>
      </c>
      <c r="BN16">
        <f ca="1">IFERROR(IF(SUMIF($G$6:$BB$6,BN$6&amp;" Total",$G16:$BB16)-(SUMIF($G$6:$BB$6,BN$6&amp;" "&amp;'Input-Func_Class'!$D$22,$G16:$BB16)+IFERROR(SUMIF($G$6:$BB$6,BN$6&amp;" "&amp;'Input-Func_Class'!$E$22,$G16:$BB16),SUMIF($G$6:$BB$6,BN$6&amp;" "&amp;'Input-Func_Class'!$B$24,$G16:$BB16))+SUMIF($G$6:$BB$6,BN$6&amp;" "&amp;'Input-Func_Class'!$F$22,$G16:$BB16))&lt;Check_Limit,0,1),1)</f>
        <v>0</v>
      </c>
      <c r="BO16">
        <f ca="1">IFERROR(IF(SUMIF($G$6:$BB$6,BO$6&amp;" Total",$G16:$BB16)-(SUMIF($G$6:$BB$6,BO$6&amp;" "&amp;'Input-Func_Class'!$D$22,$G16:$BB16)+IFERROR(SUMIF($G$6:$BB$6,BO$6&amp;" "&amp;'Input-Func_Class'!$E$22,$G16:$BB16),SUMIF($G$6:$BB$6,BO$6&amp;" "&amp;'Input-Func_Class'!$B$24,$G16:$BB16))+SUMIF($G$6:$BB$6,BO$6&amp;" "&amp;'Input-Func_Class'!$F$22,$G16:$BB16))&lt;Check_Limit,0,1),1)</f>
        <v>0</v>
      </c>
    </row>
    <row r="17" spans="1:67" outlineLevel="1">
      <c r="A17" s="31">
        <f>IF(ISBLANK('Input-Accounts'!A17),"",'Input-Accounts'!A17)</f>
        <v>10</v>
      </c>
      <c r="B17" t="str">
        <f>IF(ISBLANK('Input-Accounts'!B17),"",'Input-Accounts'!B17)</f>
        <v>Subtotal - Intangible Plant</v>
      </c>
      <c r="C17" s="31" t="str">
        <f>IF(ISBLANK('Input-Accounts'!C17),"",'Input-Accounts'!C17)</f>
        <v/>
      </c>
      <c r="D17" s="123">
        <f>SUBTOTAL(9,D11:D16)</f>
        <v>19911881.791160975</v>
      </c>
      <c r="E17" s="10">
        <f ca="1">IFERROR(IF(D17="",0,IF(D17=0,0,IF(ABS(D17-SUM(G17,K17,O17,S17,W17,AA17,AE17,AI17,AM17,AQ17,AU17,AY17))&lt;Check_Limit,0,1))),1)</f>
        <v>0</v>
      </c>
      <c r="G17" s="123">
        <f t="shared" ref="G17:BB17" ca="1" si="2">SUBTOTAL(9,G11:G16)</f>
        <v>12683130.291124607</v>
      </c>
      <c r="H17" s="123">
        <f t="shared" ca="1" si="2"/>
        <v>9410550.6052491236</v>
      </c>
      <c r="I17" s="123">
        <f t="shared" ca="1" si="2"/>
        <v>0</v>
      </c>
      <c r="J17" s="123">
        <f t="shared" ca="1" si="2"/>
        <v>3272579.6858754819</v>
      </c>
      <c r="K17" s="123">
        <f t="shared" ca="1" si="2"/>
        <v>7228751.5000363663</v>
      </c>
      <c r="L17" s="123">
        <f t="shared" ca="1" si="2"/>
        <v>0</v>
      </c>
      <c r="M17" s="123">
        <f t="shared" ca="1" si="2"/>
        <v>0</v>
      </c>
      <c r="N17" s="123">
        <f t="shared" ca="1" si="2"/>
        <v>7228751.5000363663</v>
      </c>
      <c r="O17" s="123">
        <f t="shared" ca="1" si="2"/>
        <v>0</v>
      </c>
      <c r="P17" s="123">
        <f t="shared" ca="1" si="2"/>
        <v>0</v>
      </c>
      <c r="Q17" s="123">
        <f t="shared" ca="1" si="2"/>
        <v>0</v>
      </c>
      <c r="R17" s="123">
        <f t="shared" ca="1" si="2"/>
        <v>0</v>
      </c>
      <c r="S17" s="123">
        <f t="shared" ca="1" si="2"/>
        <v>0</v>
      </c>
      <c r="T17" s="123">
        <f t="shared" ca="1" si="2"/>
        <v>0</v>
      </c>
      <c r="U17" s="123">
        <f t="shared" ca="1" si="2"/>
        <v>0</v>
      </c>
      <c r="V17" s="123">
        <f t="shared" ca="1" si="2"/>
        <v>0</v>
      </c>
      <c r="W17" s="123">
        <f t="shared" ca="1" si="2"/>
        <v>0</v>
      </c>
      <c r="X17" s="123">
        <f t="shared" ca="1" si="2"/>
        <v>0</v>
      </c>
      <c r="Y17" s="123">
        <f t="shared" ca="1" si="2"/>
        <v>0</v>
      </c>
      <c r="Z17" s="123">
        <f t="shared" ca="1" si="2"/>
        <v>0</v>
      </c>
      <c r="AA17" s="123">
        <f t="shared" ca="1" si="2"/>
        <v>0</v>
      </c>
      <c r="AB17" s="123">
        <f t="shared" ca="1" si="2"/>
        <v>0</v>
      </c>
      <c r="AC17" s="123">
        <f t="shared" ca="1" si="2"/>
        <v>0</v>
      </c>
      <c r="AD17" s="123">
        <f t="shared" ca="1" si="2"/>
        <v>0</v>
      </c>
      <c r="AE17" s="123">
        <f t="shared" ca="1" si="2"/>
        <v>0</v>
      </c>
      <c r="AF17" s="123">
        <f t="shared" ca="1" si="2"/>
        <v>0</v>
      </c>
      <c r="AG17" s="123">
        <f t="shared" ca="1" si="2"/>
        <v>0</v>
      </c>
      <c r="AH17" s="123">
        <f t="shared" ca="1" si="2"/>
        <v>0</v>
      </c>
      <c r="AI17" s="123">
        <f t="shared" ca="1" si="2"/>
        <v>0</v>
      </c>
      <c r="AJ17" s="123">
        <f t="shared" ca="1" si="2"/>
        <v>0</v>
      </c>
      <c r="AK17" s="123">
        <f t="shared" ca="1" si="2"/>
        <v>0</v>
      </c>
      <c r="AL17" s="123">
        <f t="shared" ca="1" si="2"/>
        <v>0</v>
      </c>
      <c r="AM17" s="123">
        <f t="shared" ca="1" si="2"/>
        <v>0</v>
      </c>
      <c r="AN17" s="123">
        <f t="shared" ca="1" si="2"/>
        <v>0</v>
      </c>
      <c r="AO17" s="123">
        <f t="shared" ca="1" si="2"/>
        <v>0</v>
      </c>
      <c r="AP17" s="123">
        <f t="shared" ca="1" si="2"/>
        <v>0</v>
      </c>
      <c r="AQ17" s="123">
        <f t="shared" ca="1" si="2"/>
        <v>0</v>
      </c>
      <c r="AR17" s="123">
        <f t="shared" ca="1" si="2"/>
        <v>0</v>
      </c>
      <c r="AS17" s="123">
        <f t="shared" ca="1" si="2"/>
        <v>0</v>
      </c>
      <c r="AT17" s="123">
        <f t="shared" ca="1" si="2"/>
        <v>0</v>
      </c>
      <c r="AU17" s="123">
        <f t="shared" ca="1" si="2"/>
        <v>0</v>
      </c>
      <c r="AV17" s="123">
        <f t="shared" ca="1" si="2"/>
        <v>0</v>
      </c>
      <c r="AW17" s="123">
        <f t="shared" ca="1" si="2"/>
        <v>0</v>
      </c>
      <c r="AX17" s="123">
        <f t="shared" ca="1" si="2"/>
        <v>0</v>
      </c>
      <c r="AY17" s="123">
        <f t="shared" ca="1" si="2"/>
        <v>0</v>
      </c>
      <c r="AZ17" s="123">
        <f t="shared" ca="1" si="2"/>
        <v>0</v>
      </c>
      <c r="BA17" s="123">
        <f t="shared" ca="1" si="2"/>
        <v>0</v>
      </c>
      <c r="BB17" s="123">
        <f t="shared" ca="1" si="2"/>
        <v>0</v>
      </c>
      <c r="BD17">
        <f ca="1">IFERROR(IF(SUMIF($G$6:$BB$6,BD$6&amp;" Total",$G17:$BB17)-(SUMIF($G$6:$BB$6,BD$6&amp;" "&amp;'Input-Func_Class'!$D$22,$G17:$BB17)+IFERROR(SUMIF($G$6:$BB$6,BD$6&amp;" "&amp;'Input-Func_Class'!$E$22,$G17:$BB17),SUMIF($G$6:$BB$6,BD$6&amp;" "&amp;'Input-Func_Class'!$B$24,$G17:$BB17))+SUMIF($G$6:$BB$6,BD$6&amp;" "&amp;'Input-Func_Class'!$F$22,$G17:$BB17))&lt;Check_Limit,0,1),1)</f>
        <v>0</v>
      </c>
      <c r="BE17">
        <f ca="1">IFERROR(IF(SUMIF($G$6:$BB$6,BE$6&amp;" Total",$G17:$BB17)-(SUMIF($G$6:$BB$6,BE$6&amp;" "&amp;'Input-Func_Class'!$D$22,$G17:$BB17)+IFERROR(SUMIF($G$6:$BB$6,BE$6&amp;" "&amp;'Input-Func_Class'!$E$22,$G17:$BB17),SUMIF($G$6:$BB$6,BE$6&amp;" "&amp;'Input-Func_Class'!$B$24,$G17:$BB17))+SUMIF($G$6:$BB$6,BE$6&amp;" "&amp;'Input-Func_Class'!$F$22,$G17:$BB17))&lt;Check_Limit,0,1),1)</f>
        <v>0</v>
      </c>
      <c r="BF17">
        <f ca="1">IFERROR(IF(SUMIF($G$6:$BB$6,BF$6&amp;" Total",$G17:$BB17)-(SUMIF($G$6:$BB$6,BF$6&amp;" "&amp;'Input-Func_Class'!$D$22,$G17:$BB17)+IFERROR(SUMIF($G$6:$BB$6,BF$6&amp;" "&amp;'Input-Func_Class'!$E$22,$G17:$BB17),SUMIF($G$6:$BB$6,BF$6&amp;" "&amp;'Input-Func_Class'!$B$24,$G17:$BB17))+SUMIF($G$6:$BB$6,BF$6&amp;" "&amp;'Input-Func_Class'!$F$22,$G17:$BB17))&lt;Check_Limit,0,1),1)</f>
        <v>0</v>
      </c>
      <c r="BG17">
        <f ca="1">IFERROR(IF(SUMIF($G$6:$BB$6,BG$6&amp;" Total",$G17:$BB17)-(SUMIF($G$6:$BB$6,BG$6&amp;" "&amp;'Input-Func_Class'!$D$22,$G17:$BB17)+IFERROR(SUMIF($G$6:$BB$6,BG$6&amp;" "&amp;'Input-Func_Class'!$E$22,$G17:$BB17),SUMIF($G$6:$BB$6,BG$6&amp;" "&amp;'Input-Func_Class'!$B$24,$G17:$BB17))+SUMIF($G$6:$BB$6,BG$6&amp;" "&amp;'Input-Func_Class'!$F$22,$G17:$BB17))&lt;Check_Limit,0,1),1)</f>
        <v>0</v>
      </c>
      <c r="BH17">
        <f ca="1">IFERROR(IF(SUMIF($G$6:$BB$6,BH$6&amp;" Total",$G17:$BB17)-(SUMIF($G$6:$BB$6,BH$6&amp;" "&amp;'Input-Func_Class'!$D$22,$G17:$BB17)+IFERROR(SUMIF($G$6:$BB$6,BH$6&amp;" "&amp;'Input-Func_Class'!$E$22,$G17:$BB17),SUMIF($G$6:$BB$6,BH$6&amp;" "&amp;'Input-Func_Class'!$B$24,$G17:$BB17))+SUMIF($G$6:$BB$6,BH$6&amp;" "&amp;'Input-Func_Class'!$F$22,$G17:$BB17))&lt;Check_Limit,0,1),1)</f>
        <v>0</v>
      </c>
      <c r="BI17">
        <f ca="1">IFERROR(IF(SUMIF($G$6:$BB$6,BI$6&amp;" Total",$G17:$BB17)-(SUMIF($G$6:$BB$6,BI$6&amp;" "&amp;'Input-Func_Class'!$D$22,$G17:$BB17)+IFERROR(SUMIF($G$6:$BB$6,BI$6&amp;" "&amp;'Input-Func_Class'!$E$22,$G17:$BB17),SUMIF($G$6:$BB$6,BI$6&amp;" "&amp;'Input-Func_Class'!$B$24,$G17:$BB17))+SUMIF($G$6:$BB$6,BI$6&amp;" "&amp;'Input-Func_Class'!$F$22,$G17:$BB17))&lt;Check_Limit,0,1),1)</f>
        <v>0</v>
      </c>
      <c r="BJ17">
        <f ca="1">IFERROR(IF(SUMIF($G$6:$BB$6,BJ$6&amp;" Total",$G17:$BB17)-(SUMIF($G$6:$BB$6,BJ$6&amp;" "&amp;'Input-Func_Class'!$D$22,$G17:$BB17)+IFERROR(SUMIF($G$6:$BB$6,BJ$6&amp;" "&amp;'Input-Func_Class'!$E$22,$G17:$BB17),SUMIF($G$6:$BB$6,BJ$6&amp;" "&amp;'Input-Func_Class'!$B$24,$G17:$BB17))+SUMIF($G$6:$BB$6,BJ$6&amp;" "&amp;'Input-Func_Class'!$F$22,$G17:$BB17))&lt;Check_Limit,0,1),1)</f>
        <v>0</v>
      </c>
      <c r="BK17">
        <f ca="1">IFERROR(IF(SUMIF($G$6:$BB$6,BK$6&amp;" Total",$G17:$BB17)-(SUMIF($G$6:$BB$6,BK$6&amp;" "&amp;'Input-Func_Class'!$D$22,$G17:$BB17)+IFERROR(SUMIF($G$6:$BB$6,BK$6&amp;" "&amp;'Input-Func_Class'!$E$22,$G17:$BB17),SUMIF($G$6:$BB$6,BK$6&amp;" "&amp;'Input-Func_Class'!$B$24,$G17:$BB17))+SUMIF($G$6:$BB$6,BK$6&amp;" "&amp;'Input-Func_Class'!$F$22,$G17:$BB17))&lt;Check_Limit,0,1),1)</f>
        <v>0</v>
      </c>
      <c r="BL17">
        <f ca="1">IFERROR(IF(SUMIF($G$6:$BB$6,BL$6&amp;" Total",$G17:$BB17)-(SUMIF($G$6:$BB$6,BL$6&amp;" "&amp;'Input-Func_Class'!$D$22,$G17:$BB17)+IFERROR(SUMIF($G$6:$BB$6,BL$6&amp;" "&amp;'Input-Func_Class'!$E$22,$G17:$BB17),SUMIF($G$6:$BB$6,BL$6&amp;" "&amp;'Input-Func_Class'!$B$24,$G17:$BB17))+SUMIF($G$6:$BB$6,BL$6&amp;" "&amp;'Input-Func_Class'!$F$22,$G17:$BB17))&lt;Check_Limit,0,1),1)</f>
        <v>0</v>
      </c>
      <c r="BM17">
        <f ca="1">IFERROR(IF(SUMIF($G$6:$BB$6,BM$6&amp;" Total",$G17:$BB17)-(SUMIF($G$6:$BB$6,BM$6&amp;" "&amp;'Input-Func_Class'!$D$22,$G17:$BB17)+IFERROR(SUMIF($G$6:$BB$6,BM$6&amp;" "&amp;'Input-Func_Class'!$E$22,$G17:$BB17),SUMIF($G$6:$BB$6,BM$6&amp;" "&amp;'Input-Func_Class'!$B$24,$G17:$BB17))+SUMIF($G$6:$BB$6,BM$6&amp;" "&amp;'Input-Func_Class'!$F$22,$G17:$BB17))&lt;Check_Limit,0,1),1)</f>
        <v>0</v>
      </c>
      <c r="BN17">
        <f ca="1">IFERROR(IF(SUMIF($G$6:$BB$6,BN$6&amp;" Total",$G17:$BB17)-(SUMIF($G$6:$BB$6,BN$6&amp;" "&amp;'Input-Func_Class'!$D$22,$G17:$BB17)+IFERROR(SUMIF($G$6:$BB$6,BN$6&amp;" "&amp;'Input-Func_Class'!$E$22,$G17:$BB17),SUMIF($G$6:$BB$6,BN$6&amp;" "&amp;'Input-Func_Class'!$B$24,$G17:$BB17))+SUMIF($G$6:$BB$6,BN$6&amp;" "&amp;'Input-Func_Class'!$F$22,$G17:$BB17))&lt;Check_Limit,0,1),1)</f>
        <v>0</v>
      </c>
      <c r="BO17">
        <f ca="1">IFERROR(IF(SUMIF($G$6:$BB$6,BO$6&amp;" Total",$G17:$BB17)-(SUMIF($G$6:$BB$6,BO$6&amp;" "&amp;'Input-Func_Class'!$D$22,$G17:$BB17)+IFERROR(SUMIF($G$6:$BB$6,BO$6&amp;" "&amp;'Input-Func_Class'!$E$22,$G17:$BB17),SUMIF($G$6:$BB$6,BO$6&amp;" "&amp;'Input-Func_Class'!$B$24,$G17:$BB17))+SUMIF($G$6:$BB$6,BO$6&amp;" "&amp;'Input-Func_Class'!$F$22,$G17:$BB17))&lt;Check_Limit,0,1),1)</f>
        <v>0</v>
      </c>
    </row>
    <row r="18" spans="1:67" outlineLevel="1">
      <c r="A18" s="31" t="str">
        <f>IF(ISBLANK('Input-Accounts'!A18),"",'Input-Accounts'!A18)</f>
        <v/>
      </c>
      <c r="B18" t="str">
        <f>IF(ISBLANK('Input-Accounts'!B18),"",'Input-Accounts'!B18)</f>
        <v/>
      </c>
      <c r="C18" s="31" t="str">
        <f>IF(ISBLANK('Input-Accounts'!C18),"",'Input-Accounts'!C18)</f>
        <v/>
      </c>
      <c r="D18" s="10"/>
      <c r="E18" s="10">
        <f t="shared" si="0"/>
        <v>0</v>
      </c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D18">
        <f>IFERROR(IF(SUMIF($G$6:$BB$6,BD$6&amp;" Total",$G18:$BB18)-(SUMIF($G$6:$BB$6,BD$6&amp;" "&amp;'Input-Func_Class'!$D$22,$G18:$BB18)+IFERROR(SUMIF($G$6:$BB$6,BD$6&amp;" "&amp;'Input-Func_Class'!$E$22,$G18:$BB18),SUMIF($G$6:$BB$6,BD$6&amp;" "&amp;'Input-Func_Class'!$B$24,$G18:$BB18))+SUMIF($G$6:$BB$6,BD$6&amp;" "&amp;'Input-Func_Class'!$F$22,$G18:$BB18))&lt;Check_Limit,0,1),1)</f>
        <v>0</v>
      </c>
      <c r="BE18">
        <f>IFERROR(IF(SUMIF($G$6:$BB$6,BE$6&amp;" Total",$G18:$BB18)-(SUMIF($G$6:$BB$6,BE$6&amp;" "&amp;'Input-Func_Class'!$D$22,$G18:$BB18)+IFERROR(SUMIF($G$6:$BB$6,BE$6&amp;" "&amp;'Input-Func_Class'!$E$22,$G18:$BB18),SUMIF($G$6:$BB$6,BE$6&amp;" "&amp;'Input-Func_Class'!$B$24,$G18:$BB18))+SUMIF($G$6:$BB$6,BE$6&amp;" "&amp;'Input-Func_Class'!$F$22,$G18:$BB18))&lt;Check_Limit,0,1),1)</f>
        <v>0</v>
      </c>
      <c r="BF18">
        <f>IFERROR(IF(SUMIF($G$6:$BB$6,BF$6&amp;" Total",$G18:$BB18)-(SUMIF($G$6:$BB$6,BF$6&amp;" "&amp;'Input-Func_Class'!$D$22,$G18:$BB18)+IFERROR(SUMIF($G$6:$BB$6,BF$6&amp;" "&amp;'Input-Func_Class'!$E$22,$G18:$BB18),SUMIF($G$6:$BB$6,BF$6&amp;" "&amp;'Input-Func_Class'!$B$24,$G18:$BB18))+SUMIF($G$6:$BB$6,BF$6&amp;" "&amp;'Input-Func_Class'!$F$22,$G18:$BB18))&lt;Check_Limit,0,1),1)</f>
        <v>0</v>
      </c>
      <c r="BG18">
        <f>IFERROR(IF(SUMIF($G$6:$BB$6,BG$6&amp;" Total",$G18:$BB18)-(SUMIF($G$6:$BB$6,BG$6&amp;" "&amp;'Input-Func_Class'!$D$22,$G18:$BB18)+IFERROR(SUMIF($G$6:$BB$6,BG$6&amp;" "&amp;'Input-Func_Class'!$E$22,$G18:$BB18),SUMIF($G$6:$BB$6,BG$6&amp;" "&amp;'Input-Func_Class'!$B$24,$G18:$BB18))+SUMIF($G$6:$BB$6,BG$6&amp;" "&amp;'Input-Func_Class'!$F$22,$G18:$BB18))&lt;Check_Limit,0,1),1)</f>
        <v>0</v>
      </c>
      <c r="BH18">
        <f>IFERROR(IF(SUMIF($G$6:$BB$6,BH$6&amp;" Total",$G18:$BB18)-(SUMIF($G$6:$BB$6,BH$6&amp;" "&amp;'Input-Func_Class'!$D$22,$G18:$BB18)+IFERROR(SUMIF($G$6:$BB$6,BH$6&amp;" "&amp;'Input-Func_Class'!$E$22,$G18:$BB18),SUMIF($G$6:$BB$6,BH$6&amp;" "&amp;'Input-Func_Class'!$B$24,$G18:$BB18))+SUMIF($G$6:$BB$6,BH$6&amp;" "&amp;'Input-Func_Class'!$F$22,$G18:$BB18))&lt;Check_Limit,0,1),1)</f>
        <v>0</v>
      </c>
      <c r="BI18">
        <f>IFERROR(IF(SUMIF($G$6:$BB$6,BI$6&amp;" Total",$G18:$BB18)-(SUMIF($G$6:$BB$6,BI$6&amp;" "&amp;'Input-Func_Class'!$D$22,$G18:$BB18)+IFERROR(SUMIF($G$6:$BB$6,BI$6&amp;" "&amp;'Input-Func_Class'!$E$22,$G18:$BB18),SUMIF($G$6:$BB$6,BI$6&amp;" "&amp;'Input-Func_Class'!$B$24,$G18:$BB18))+SUMIF($G$6:$BB$6,BI$6&amp;" "&amp;'Input-Func_Class'!$F$22,$G18:$BB18))&lt;Check_Limit,0,1),1)</f>
        <v>0</v>
      </c>
      <c r="BJ18">
        <f>IFERROR(IF(SUMIF($G$6:$BB$6,BJ$6&amp;" Total",$G18:$BB18)-(SUMIF($G$6:$BB$6,BJ$6&amp;" "&amp;'Input-Func_Class'!$D$22,$G18:$BB18)+IFERROR(SUMIF($G$6:$BB$6,BJ$6&amp;" "&amp;'Input-Func_Class'!$E$22,$G18:$BB18),SUMIF($G$6:$BB$6,BJ$6&amp;" "&amp;'Input-Func_Class'!$B$24,$G18:$BB18))+SUMIF($G$6:$BB$6,BJ$6&amp;" "&amp;'Input-Func_Class'!$F$22,$G18:$BB18))&lt;Check_Limit,0,1),1)</f>
        <v>0</v>
      </c>
      <c r="BK18">
        <f>IFERROR(IF(SUMIF($G$6:$BB$6,BK$6&amp;" Total",$G18:$BB18)-(SUMIF($G$6:$BB$6,BK$6&amp;" "&amp;'Input-Func_Class'!$D$22,$G18:$BB18)+IFERROR(SUMIF($G$6:$BB$6,BK$6&amp;" "&amp;'Input-Func_Class'!$E$22,$G18:$BB18),SUMIF($G$6:$BB$6,BK$6&amp;" "&amp;'Input-Func_Class'!$B$24,$G18:$BB18))+SUMIF($G$6:$BB$6,BK$6&amp;" "&amp;'Input-Func_Class'!$F$22,$G18:$BB18))&lt;Check_Limit,0,1),1)</f>
        <v>0</v>
      </c>
      <c r="BL18">
        <f>IFERROR(IF(SUMIF($G$6:$BB$6,BL$6&amp;" Total",$G18:$BB18)-(SUMIF($G$6:$BB$6,BL$6&amp;" "&amp;'Input-Func_Class'!$D$22,$G18:$BB18)+IFERROR(SUMIF($G$6:$BB$6,BL$6&amp;" "&amp;'Input-Func_Class'!$E$22,$G18:$BB18),SUMIF($G$6:$BB$6,BL$6&amp;" "&amp;'Input-Func_Class'!$B$24,$G18:$BB18))+SUMIF($G$6:$BB$6,BL$6&amp;" "&amp;'Input-Func_Class'!$F$22,$G18:$BB18))&lt;Check_Limit,0,1),1)</f>
        <v>0</v>
      </c>
      <c r="BM18">
        <f>IFERROR(IF(SUMIF($G$6:$BB$6,BM$6&amp;" Total",$G18:$BB18)-(SUMIF($G$6:$BB$6,BM$6&amp;" "&amp;'Input-Func_Class'!$D$22,$G18:$BB18)+IFERROR(SUMIF($G$6:$BB$6,BM$6&amp;" "&amp;'Input-Func_Class'!$E$22,$G18:$BB18),SUMIF($G$6:$BB$6,BM$6&amp;" "&amp;'Input-Func_Class'!$B$24,$G18:$BB18))+SUMIF($G$6:$BB$6,BM$6&amp;" "&amp;'Input-Func_Class'!$F$22,$G18:$BB18))&lt;Check_Limit,0,1),1)</f>
        <v>0</v>
      </c>
      <c r="BN18">
        <f>IFERROR(IF(SUMIF($G$6:$BB$6,BN$6&amp;" Total",$G18:$BB18)-(SUMIF($G$6:$BB$6,BN$6&amp;" "&amp;'Input-Func_Class'!$D$22,$G18:$BB18)+IFERROR(SUMIF($G$6:$BB$6,BN$6&amp;" "&amp;'Input-Func_Class'!$E$22,$G18:$BB18),SUMIF($G$6:$BB$6,BN$6&amp;" "&amp;'Input-Func_Class'!$B$24,$G18:$BB18))+SUMIF($G$6:$BB$6,BN$6&amp;" "&amp;'Input-Func_Class'!$F$22,$G18:$BB18))&lt;Check_Limit,0,1),1)</f>
        <v>0</v>
      </c>
      <c r="BO18">
        <f>IFERROR(IF(SUMIF($G$6:$BB$6,BO$6&amp;" Total",$G18:$BB18)-(SUMIF($G$6:$BB$6,BO$6&amp;" "&amp;'Input-Func_Class'!$D$22,$G18:$BB18)+IFERROR(SUMIF($G$6:$BB$6,BO$6&amp;" "&amp;'Input-Func_Class'!$E$22,$G18:$BB18),SUMIF($G$6:$BB$6,BO$6&amp;" "&amp;'Input-Func_Class'!$B$24,$G18:$BB18))+SUMIF($G$6:$BB$6,BO$6&amp;" "&amp;'Input-Func_Class'!$F$22,$G18:$BB18))&lt;Check_Limit,0,1),1)</f>
        <v>0</v>
      </c>
    </row>
    <row r="19" spans="1:67" outlineLevel="1">
      <c r="A19" s="31">
        <f>IF(ISBLANK('Input-Accounts'!A19),"",'Input-Accounts'!A19)</f>
        <v>11</v>
      </c>
      <c r="B19" s="1" t="str">
        <f>IF(ISBLANK('Input-Accounts'!B19),"",'Input-Accounts'!B19)</f>
        <v>Distribution Plant</v>
      </c>
      <c r="C19" s="31" t="str">
        <f>IF(ISBLANK('Input-Accounts'!C19),"",'Input-Accounts'!C19)</f>
        <v/>
      </c>
      <c r="D19" s="10"/>
      <c r="E19" s="10">
        <f t="shared" ref="E19:E84" si="3">IFERROR(IF(D19="",0,IF(D19=0,0,IF(ABS(D19-SUM(G19,K19,O19,S19,W19,AA19,AE19,AI19,AM19,AQ19,AU19,AY19))&lt;Check_Limit,0,1))),1)</f>
        <v>0</v>
      </c>
      <c r="F19" s="3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D19">
        <f>IFERROR(IF(SUMIF($G$6:$BB$6,BD$6&amp;" Total",$G19:$BB19)-(SUMIF($G$6:$BB$6,BD$6&amp;" "&amp;'Input-Func_Class'!$D$22,$G19:$BB19)+IFERROR(SUMIF($G$6:$BB$6,BD$6&amp;" "&amp;'Input-Func_Class'!$E$22,$G19:$BB19),SUMIF($G$6:$BB$6,BD$6&amp;" "&amp;'Input-Func_Class'!$B$24,$G19:$BB19))+SUMIF($G$6:$BB$6,BD$6&amp;" "&amp;'Input-Func_Class'!$F$22,$G19:$BB19))&lt;Check_Limit,0,1),1)</f>
        <v>0</v>
      </c>
      <c r="BE19">
        <f>IFERROR(IF(SUMIF($G$6:$BB$6,BE$6&amp;" Total",$G19:$BB19)-(SUMIF($G$6:$BB$6,BE$6&amp;" "&amp;'Input-Func_Class'!$D$22,$G19:$BB19)+IFERROR(SUMIF($G$6:$BB$6,BE$6&amp;" "&amp;'Input-Func_Class'!$E$22,$G19:$BB19),SUMIF($G$6:$BB$6,BE$6&amp;" "&amp;'Input-Func_Class'!$B$24,$G19:$BB19))+SUMIF($G$6:$BB$6,BE$6&amp;" "&amp;'Input-Func_Class'!$F$22,$G19:$BB19))&lt;Check_Limit,0,1),1)</f>
        <v>0</v>
      </c>
      <c r="BF19">
        <f>IFERROR(IF(SUMIF($G$6:$BB$6,BF$6&amp;" Total",$G19:$BB19)-(SUMIF($G$6:$BB$6,BF$6&amp;" "&amp;'Input-Func_Class'!$D$22,$G19:$BB19)+IFERROR(SUMIF($G$6:$BB$6,BF$6&amp;" "&amp;'Input-Func_Class'!$E$22,$G19:$BB19),SUMIF($G$6:$BB$6,BF$6&amp;" "&amp;'Input-Func_Class'!$B$24,$G19:$BB19))+SUMIF($G$6:$BB$6,BF$6&amp;" "&amp;'Input-Func_Class'!$F$22,$G19:$BB19))&lt;Check_Limit,0,1),1)</f>
        <v>0</v>
      </c>
      <c r="BG19">
        <f>IFERROR(IF(SUMIF($G$6:$BB$6,BG$6&amp;" Total",$G19:$BB19)-(SUMIF($G$6:$BB$6,BG$6&amp;" "&amp;'Input-Func_Class'!$D$22,$G19:$BB19)+IFERROR(SUMIF($G$6:$BB$6,BG$6&amp;" "&amp;'Input-Func_Class'!$E$22,$G19:$BB19),SUMIF($G$6:$BB$6,BG$6&amp;" "&amp;'Input-Func_Class'!$B$24,$G19:$BB19))+SUMIF($G$6:$BB$6,BG$6&amp;" "&amp;'Input-Func_Class'!$F$22,$G19:$BB19))&lt;Check_Limit,0,1),1)</f>
        <v>0</v>
      </c>
      <c r="BH19">
        <f>IFERROR(IF(SUMIF($G$6:$BB$6,BH$6&amp;" Total",$G19:$BB19)-(SUMIF($G$6:$BB$6,BH$6&amp;" "&amp;'Input-Func_Class'!$D$22,$G19:$BB19)+IFERROR(SUMIF($G$6:$BB$6,BH$6&amp;" "&amp;'Input-Func_Class'!$E$22,$G19:$BB19),SUMIF($G$6:$BB$6,BH$6&amp;" "&amp;'Input-Func_Class'!$B$24,$G19:$BB19))+SUMIF($G$6:$BB$6,BH$6&amp;" "&amp;'Input-Func_Class'!$F$22,$G19:$BB19))&lt;Check_Limit,0,1),1)</f>
        <v>0</v>
      </c>
      <c r="BI19">
        <f>IFERROR(IF(SUMIF($G$6:$BB$6,BI$6&amp;" Total",$G19:$BB19)-(SUMIF($G$6:$BB$6,BI$6&amp;" "&amp;'Input-Func_Class'!$D$22,$G19:$BB19)+IFERROR(SUMIF($G$6:$BB$6,BI$6&amp;" "&amp;'Input-Func_Class'!$E$22,$G19:$BB19),SUMIF($G$6:$BB$6,BI$6&amp;" "&amp;'Input-Func_Class'!$B$24,$G19:$BB19))+SUMIF($G$6:$BB$6,BI$6&amp;" "&amp;'Input-Func_Class'!$F$22,$G19:$BB19))&lt;Check_Limit,0,1),1)</f>
        <v>0</v>
      </c>
      <c r="BJ19">
        <f>IFERROR(IF(SUMIF($G$6:$BB$6,BJ$6&amp;" Total",$G19:$BB19)-(SUMIF($G$6:$BB$6,BJ$6&amp;" "&amp;'Input-Func_Class'!$D$22,$G19:$BB19)+IFERROR(SUMIF($G$6:$BB$6,BJ$6&amp;" "&amp;'Input-Func_Class'!$E$22,$G19:$BB19),SUMIF($G$6:$BB$6,BJ$6&amp;" "&amp;'Input-Func_Class'!$B$24,$G19:$BB19))+SUMIF($G$6:$BB$6,BJ$6&amp;" "&amp;'Input-Func_Class'!$F$22,$G19:$BB19))&lt;Check_Limit,0,1),1)</f>
        <v>0</v>
      </c>
      <c r="BK19">
        <f>IFERROR(IF(SUMIF($G$6:$BB$6,BK$6&amp;" Total",$G19:$BB19)-(SUMIF($G$6:$BB$6,BK$6&amp;" "&amp;'Input-Func_Class'!$D$22,$G19:$BB19)+IFERROR(SUMIF($G$6:$BB$6,BK$6&amp;" "&amp;'Input-Func_Class'!$E$22,$G19:$BB19),SUMIF($G$6:$BB$6,BK$6&amp;" "&amp;'Input-Func_Class'!$B$24,$G19:$BB19))+SUMIF($G$6:$BB$6,BK$6&amp;" "&amp;'Input-Func_Class'!$F$22,$G19:$BB19))&lt;Check_Limit,0,1),1)</f>
        <v>0</v>
      </c>
      <c r="BL19">
        <f>IFERROR(IF(SUMIF($G$6:$BB$6,BL$6&amp;" Total",$G19:$BB19)-(SUMIF($G$6:$BB$6,BL$6&amp;" "&amp;'Input-Func_Class'!$D$22,$G19:$BB19)+IFERROR(SUMIF($G$6:$BB$6,BL$6&amp;" "&amp;'Input-Func_Class'!$E$22,$G19:$BB19),SUMIF($G$6:$BB$6,BL$6&amp;" "&amp;'Input-Func_Class'!$B$24,$G19:$BB19))+SUMIF($G$6:$BB$6,BL$6&amp;" "&amp;'Input-Func_Class'!$F$22,$G19:$BB19))&lt;Check_Limit,0,1),1)</f>
        <v>0</v>
      </c>
      <c r="BM19">
        <f>IFERROR(IF(SUMIF($G$6:$BB$6,BM$6&amp;" Total",$G19:$BB19)-(SUMIF($G$6:$BB$6,BM$6&amp;" "&amp;'Input-Func_Class'!$D$22,$G19:$BB19)+IFERROR(SUMIF($G$6:$BB$6,BM$6&amp;" "&amp;'Input-Func_Class'!$E$22,$G19:$BB19),SUMIF($G$6:$BB$6,BM$6&amp;" "&amp;'Input-Func_Class'!$B$24,$G19:$BB19))+SUMIF($G$6:$BB$6,BM$6&amp;" "&amp;'Input-Func_Class'!$F$22,$G19:$BB19))&lt;Check_Limit,0,1),1)</f>
        <v>0</v>
      </c>
      <c r="BN19">
        <f>IFERROR(IF(SUMIF($G$6:$BB$6,BN$6&amp;" Total",$G19:$BB19)-(SUMIF($G$6:$BB$6,BN$6&amp;" "&amp;'Input-Func_Class'!$D$22,$G19:$BB19)+IFERROR(SUMIF($G$6:$BB$6,BN$6&amp;" "&amp;'Input-Func_Class'!$E$22,$G19:$BB19),SUMIF($G$6:$BB$6,BN$6&amp;" "&amp;'Input-Func_Class'!$B$24,$G19:$BB19))+SUMIF($G$6:$BB$6,BN$6&amp;" "&amp;'Input-Func_Class'!$F$22,$G19:$BB19))&lt;Check_Limit,0,1),1)</f>
        <v>0</v>
      </c>
      <c r="BO19">
        <f>IFERROR(IF(SUMIF($G$6:$BB$6,BO$6&amp;" Total",$G19:$BB19)-(SUMIF($G$6:$BB$6,BO$6&amp;" "&amp;'Input-Func_Class'!$D$22,$G19:$BB19)+IFERROR(SUMIF($G$6:$BB$6,BO$6&amp;" "&amp;'Input-Func_Class'!$E$22,$G19:$BB19),SUMIF($G$6:$BB$6,BO$6&amp;" "&amp;'Input-Func_Class'!$B$24,$G19:$BB19))+SUMIF($G$6:$BB$6,BO$6&amp;" "&amp;'Input-Func_Class'!$F$22,$G19:$BB19))&lt;Check_Limit,0,1),1)</f>
        <v>0</v>
      </c>
    </row>
    <row r="20" spans="1:67" outlineLevel="1">
      <c r="A20" s="31">
        <f>IF(ISBLANK('Input-Accounts'!A20),"",'Input-Accounts'!A20)</f>
        <v>12</v>
      </c>
      <c r="B20" s="53" t="str">
        <f>IF(ISBLANK('Input-Accounts'!B20),"",'Input-Accounts'!B20)</f>
        <v>LAND-CITY GATE &amp; MAIN LINE IND. M &amp; R</v>
      </c>
      <c r="C20" s="31">
        <f>IF(ISBLANK('Input-Accounts'!C20),"",'Input-Accounts'!C20)</f>
        <v>374.1</v>
      </c>
      <c r="D20" s="10">
        <f>Functionalization!$D20</f>
        <v>205.40000000000006</v>
      </c>
      <c r="E20" s="10">
        <f t="shared" ref="E20" ca="1" si="4">IFERROR(IF(D20="",0,IF(D20=0,0,IF(ABS(D20-SUM(G20,K20,O20,S20,W20,AA20,AE20,AI20,AM20,AQ20,AU20,AY20))&lt;Check_Limit,0,1))),1)</f>
        <v>0</v>
      </c>
      <c r="F20" s="3" t="str">
        <f>IF($D20=0,"-",IF('Input-Accounts'!$E20&lt;&gt;0,'Input-Accounts'!$E20,'Input-Accounts'!$G20))</f>
        <v>AVGERAGE STUDY</v>
      </c>
      <c r="G20" s="10">
        <f ca="1">IF(G$5&lt;&gt;"",HLOOKUP(G$5,Functionalization!$G$6:$R$373,ROW($A20)-5,FALSE),IFERROR(INDEX(G$337:G$373,MATCH($F20,$B$337:$B$373,0))/VLOOKUP($F20,$B$337:$BB$373,MATCH(LEFT(TRIM(G$6),FIND("~",SUBSTITUTE(G$6,"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20))*HLOOKUP(LEFT(TRIM(G$6),FIND("~",SUBSTITUTE(G$6," ","~",LEN(TRIM(G$6))-LEN(SUBSTITUTE(TRIM(G$6)," ",""))))-1)&amp;" Total",$B$6:$BB$373,ROW($A20)-5,FALSE))</f>
        <v>205.40000000000006</v>
      </c>
      <c r="H20" s="10">
        <f ca="1">IF(H$5&lt;&gt;"",HLOOKUP(H$5,Functionalization!$G$6:$R$373,ROW($A20)-5,FALSE),IFERROR(INDEX(H$337:H$373,MATCH($F20,$B$337:$B$373,0))/VLOOKUP($F20,$B$337:$BB$373,MATCH(LEFT(TRIM(H$6),FIND("~",SUBSTITUTE(H$6,"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20))*HLOOKUP(LEFT(TRIM(H$6),FIND("~",SUBSTITUTE(H$6," ","~",LEN(TRIM(H$6))-LEN(SUBSTITUTE(TRIM(H$6)," ",""))))-1)&amp;" Total",$B$6:$BB$373,ROW($A20)-5,FALSE))</f>
        <v>152.40142220022713</v>
      </c>
      <c r="I20" s="10">
        <f ca="1">IF(I$5&lt;&gt;"",HLOOKUP(I$5,Functionalization!$G$6:$R$373,ROW($A20)-5,FALSE),IFERROR(INDEX(I$337:I$373,MATCH($F20,$B$337:$B$373,0))/VLOOKUP($F20,$B$337:$BB$373,MATCH(LEFT(TRIM(I$6),FIND("~",SUBSTITUTE(I$6,"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20))*HLOOKUP(LEFT(TRIM(I$6),FIND("~",SUBSTITUTE(I$6," ","~",LEN(TRIM(I$6))-LEN(SUBSTITUTE(TRIM(I$6)," ",""))))-1)&amp;" Total",$B$6:$BB$373,ROW($A20)-5,FALSE))</f>
        <v>0</v>
      </c>
      <c r="J20" s="10">
        <f ca="1">IF(J$5&lt;&gt;"",HLOOKUP(J$5,Functionalization!$G$6:$R$373,ROW($A20)-5,FALSE),IFERROR(INDEX(J$337:J$373,MATCH($F20,$B$337:$B$373,0))/VLOOKUP($F20,$B$337:$BB$373,MATCH(LEFT(TRIM(J$6),FIND("~",SUBSTITUTE(J$6,"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20))*HLOOKUP(LEFT(TRIM(J$6),FIND("~",SUBSTITUTE(J$6," ","~",LEN(TRIM(J$6))-LEN(SUBSTITUTE(TRIM(J$6)," ",""))))-1)&amp;" Total",$B$6:$BB$373,ROW($A20)-5,FALSE))</f>
        <v>52.998577799772939</v>
      </c>
      <c r="K20" s="10">
        <f ca="1">IF(K$5&lt;&gt;"",HLOOKUP(K$5,Functionalization!$G$6:$R$373,ROW($A20)-5,FALSE),IFERROR(INDEX(K$337:K$373,MATCH($F20,$B$337:$B$373,0))/VLOOKUP($F20,$B$337:$BB$373,MATCH(LEFT(TRIM(K$6),FIND("~",SUBSTITUTE(K$6,"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20))*HLOOKUP(LEFT(TRIM(K$6),FIND("~",SUBSTITUTE(K$6," ","~",LEN(TRIM(K$6))-LEN(SUBSTITUTE(TRIM(K$6)," ",""))))-1)&amp;" Total",$B$6:$BB$373,ROW($A20)-5,FALSE))</f>
        <v>0</v>
      </c>
      <c r="L20" s="10">
        <f ca="1">IF(L$5&lt;&gt;"",HLOOKUP(L$5,Functionalization!$G$6:$R$373,ROW($A20)-5,FALSE),IFERROR(INDEX(L$337:L$373,MATCH($F20,$B$337:$B$373,0))/VLOOKUP($F20,$B$337:$BB$373,MATCH(LEFT(TRIM(L$6),FIND("~",SUBSTITUTE(L$6,"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20))*HLOOKUP(LEFT(TRIM(L$6),FIND("~",SUBSTITUTE(L$6," ","~",LEN(TRIM(L$6))-LEN(SUBSTITUTE(TRIM(L$6)," ",""))))-1)&amp;" Total",$B$6:$BB$373,ROW($A20)-5,FALSE))</f>
        <v>0</v>
      </c>
      <c r="M20" s="10">
        <f ca="1">IF(M$5&lt;&gt;"",HLOOKUP(M$5,Functionalization!$G$6:$R$373,ROW($A20)-5,FALSE),IFERROR(INDEX(M$337:M$373,MATCH($F20,$B$337:$B$373,0))/VLOOKUP($F20,$B$337:$BB$373,MATCH(LEFT(TRIM(M$6),FIND("~",SUBSTITUTE(M$6,"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20))*HLOOKUP(LEFT(TRIM(M$6),FIND("~",SUBSTITUTE(M$6," ","~",LEN(TRIM(M$6))-LEN(SUBSTITUTE(TRIM(M$6)," ",""))))-1)&amp;" Total",$B$6:$BB$373,ROW($A20)-5,FALSE))</f>
        <v>0</v>
      </c>
      <c r="N20" s="10">
        <f ca="1">IF(N$5&lt;&gt;"",HLOOKUP(N$5,Functionalization!$G$6:$R$373,ROW($A20)-5,FALSE),IFERROR(INDEX(N$337:N$373,MATCH($F20,$B$337:$B$373,0))/VLOOKUP($F20,$B$337:$BB$373,MATCH(LEFT(TRIM(N$6),FIND("~",SUBSTITUTE(N$6,"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20))*HLOOKUP(LEFT(TRIM(N$6),FIND("~",SUBSTITUTE(N$6," ","~",LEN(TRIM(N$6))-LEN(SUBSTITUTE(TRIM(N$6)," ",""))))-1)&amp;" Total",$B$6:$BB$373,ROW($A20)-5,FALSE))</f>
        <v>0</v>
      </c>
      <c r="O20" s="10">
        <f ca="1">IF(O$5&lt;&gt;"",HLOOKUP(O$5,Functionalization!$G$6:$R$373,ROW($A20)-5,FALSE),IFERROR(INDEX(O$337:O$373,MATCH($F20,$B$337:$B$373,0))/VLOOKUP($F20,$B$337:$BB$373,MATCH(LEFT(TRIM(O$6),FIND("~",SUBSTITUTE(O$6,"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20))*HLOOKUP(LEFT(TRIM(O$6),FIND("~",SUBSTITUTE(O$6," ","~",LEN(TRIM(O$6))-LEN(SUBSTITUTE(TRIM(O$6)," ",""))))-1)&amp;" Total",$B$6:$BB$373,ROW($A20)-5,FALSE))</f>
        <v>0</v>
      </c>
      <c r="P20" s="10">
        <f ca="1">IF(P$5&lt;&gt;"",HLOOKUP(P$5,Functionalization!$G$6:$R$373,ROW($A20)-5,FALSE),IFERROR(INDEX(P$337:P$373,MATCH($F20,$B$337:$B$373,0))/VLOOKUP($F20,$B$337:$BB$373,MATCH(LEFT(TRIM(P$6),FIND("~",SUBSTITUTE(P$6,"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20))*HLOOKUP(LEFT(TRIM(P$6),FIND("~",SUBSTITUTE(P$6," ","~",LEN(TRIM(P$6))-LEN(SUBSTITUTE(TRIM(P$6)," ",""))))-1)&amp;" Total",$B$6:$BB$373,ROW($A20)-5,FALSE))</f>
        <v>0</v>
      </c>
      <c r="Q20" s="10">
        <f ca="1">IF(Q$5&lt;&gt;"",HLOOKUP(Q$5,Functionalization!$G$6:$R$373,ROW($A20)-5,FALSE),IFERROR(INDEX(Q$337:Q$373,MATCH($F20,$B$337:$B$373,0))/VLOOKUP($F20,$B$337:$BB$373,MATCH(LEFT(TRIM(Q$6),FIND("~",SUBSTITUTE(Q$6,"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20))*HLOOKUP(LEFT(TRIM(Q$6),FIND("~",SUBSTITUTE(Q$6," ","~",LEN(TRIM(Q$6))-LEN(SUBSTITUTE(TRIM(Q$6)," ",""))))-1)&amp;" Total",$B$6:$BB$373,ROW($A20)-5,FALSE))</f>
        <v>0</v>
      </c>
      <c r="R20" s="10">
        <f ca="1">IF(R$5&lt;&gt;"",HLOOKUP(R$5,Functionalization!$G$6:$R$373,ROW($A20)-5,FALSE),IFERROR(INDEX(R$337:R$373,MATCH($F20,$B$337:$B$373,0))/VLOOKUP($F20,$B$337:$BB$373,MATCH(LEFT(TRIM(R$6),FIND("~",SUBSTITUTE(R$6,"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20))*HLOOKUP(LEFT(TRIM(R$6),FIND("~",SUBSTITUTE(R$6," ","~",LEN(TRIM(R$6))-LEN(SUBSTITUTE(TRIM(R$6)," ",""))))-1)&amp;" Total",$B$6:$BB$373,ROW($A20)-5,FALSE))</f>
        <v>0</v>
      </c>
      <c r="S20" s="10">
        <f ca="1">IF(S$5&lt;&gt;"",HLOOKUP(S$5,Functionalization!$G$6:$R$373,ROW($A20)-5,FALSE),IFERROR(INDEX(S$337:S$373,MATCH($F20,$B$337:$B$373,0))/VLOOKUP($F20,$B$337:$BB$373,MATCH(LEFT(TRIM(S$6),FIND("~",SUBSTITUTE(S$6,"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20))*HLOOKUP(LEFT(TRIM(S$6),FIND("~",SUBSTITUTE(S$6," ","~",LEN(TRIM(S$6))-LEN(SUBSTITUTE(TRIM(S$6)," ",""))))-1)&amp;" Total",$B$6:$BB$373,ROW($A20)-5,FALSE))</f>
        <v>0</v>
      </c>
      <c r="T20" s="10">
        <f ca="1">IF(T$5&lt;&gt;"",HLOOKUP(T$5,Functionalization!$G$6:$R$373,ROW($A20)-5,FALSE),IFERROR(INDEX(T$337:T$373,MATCH($F20,$B$337:$B$373,0))/VLOOKUP($F20,$B$337:$BB$373,MATCH(LEFT(TRIM(T$6),FIND("~",SUBSTITUTE(T$6,"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20))*HLOOKUP(LEFT(TRIM(T$6),FIND("~",SUBSTITUTE(T$6," ","~",LEN(TRIM(T$6))-LEN(SUBSTITUTE(TRIM(T$6)," ",""))))-1)&amp;" Total",$B$6:$BB$373,ROW($A20)-5,FALSE))</f>
        <v>0</v>
      </c>
      <c r="U20" s="10">
        <f ca="1">IF(U$5&lt;&gt;"",HLOOKUP(U$5,Functionalization!$G$6:$R$373,ROW($A20)-5,FALSE),IFERROR(INDEX(U$337:U$373,MATCH($F20,$B$337:$B$373,0))/VLOOKUP($F20,$B$337:$BB$373,MATCH(LEFT(TRIM(U$6),FIND("~",SUBSTITUTE(U$6,"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20))*HLOOKUP(LEFT(TRIM(U$6),FIND("~",SUBSTITUTE(U$6," ","~",LEN(TRIM(U$6))-LEN(SUBSTITUTE(TRIM(U$6)," ",""))))-1)&amp;" Total",$B$6:$BB$373,ROW($A20)-5,FALSE))</f>
        <v>0</v>
      </c>
      <c r="V20" s="10">
        <f ca="1">IF(V$5&lt;&gt;"",HLOOKUP(V$5,Functionalization!$G$6:$R$373,ROW($A20)-5,FALSE),IFERROR(INDEX(V$337:V$373,MATCH($F20,$B$337:$B$373,0))/VLOOKUP($F20,$B$337:$BB$373,MATCH(LEFT(TRIM(V$6),FIND("~",SUBSTITUTE(V$6,"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20))*HLOOKUP(LEFT(TRIM(V$6),FIND("~",SUBSTITUTE(V$6," ","~",LEN(TRIM(V$6))-LEN(SUBSTITUTE(TRIM(V$6)," ",""))))-1)&amp;" Total",$B$6:$BB$373,ROW($A20)-5,FALSE))</f>
        <v>0</v>
      </c>
      <c r="W20" s="10">
        <f ca="1">IF(W$5&lt;&gt;"",HLOOKUP(W$5,Functionalization!$G$6:$R$373,ROW($A20)-5,FALSE),IFERROR(INDEX(W$337:W$373,MATCH($F20,$B$337:$B$373,0))/VLOOKUP($F20,$B$337:$BB$373,MATCH(LEFT(TRIM(W$6),FIND("~",SUBSTITUTE(W$6,"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20))*HLOOKUP(LEFT(TRIM(W$6),FIND("~",SUBSTITUTE(W$6," ","~",LEN(TRIM(W$6))-LEN(SUBSTITUTE(TRIM(W$6)," ",""))))-1)&amp;" Total",$B$6:$BB$373,ROW($A20)-5,FALSE))</f>
        <v>0</v>
      </c>
      <c r="X20" s="10">
        <f ca="1">IF(X$5&lt;&gt;"",HLOOKUP(X$5,Functionalization!$G$6:$R$373,ROW($A20)-5,FALSE),IFERROR(INDEX(X$337:X$373,MATCH($F20,$B$337:$B$373,0))/VLOOKUP($F20,$B$337:$BB$373,MATCH(LEFT(TRIM(X$6),FIND("~",SUBSTITUTE(X$6,"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20))*HLOOKUP(LEFT(TRIM(X$6),FIND("~",SUBSTITUTE(X$6," ","~",LEN(TRIM(X$6))-LEN(SUBSTITUTE(TRIM(X$6)," ",""))))-1)&amp;" Total",$B$6:$BB$373,ROW($A20)-5,FALSE))</f>
        <v>0</v>
      </c>
      <c r="Y20" s="10">
        <f ca="1">IF(Y$5&lt;&gt;"",HLOOKUP(Y$5,Functionalization!$G$6:$R$373,ROW($A20)-5,FALSE),IFERROR(INDEX(Y$337:Y$373,MATCH($F20,$B$337:$B$373,0))/VLOOKUP($F20,$B$337:$BB$373,MATCH(LEFT(TRIM(Y$6),FIND("~",SUBSTITUTE(Y$6,"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20))*HLOOKUP(LEFT(TRIM(Y$6),FIND("~",SUBSTITUTE(Y$6," ","~",LEN(TRIM(Y$6))-LEN(SUBSTITUTE(TRIM(Y$6)," ",""))))-1)&amp;" Total",$B$6:$BB$373,ROW($A20)-5,FALSE))</f>
        <v>0</v>
      </c>
      <c r="Z20" s="10">
        <f ca="1">IF(Z$5&lt;&gt;"",HLOOKUP(Z$5,Functionalization!$G$6:$R$373,ROW($A20)-5,FALSE),IFERROR(INDEX(Z$337:Z$373,MATCH($F20,$B$337:$B$373,0))/VLOOKUP($F20,$B$337:$BB$373,MATCH(LEFT(TRIM(Z$6),FIND("~",SUBSTITUTE(Z$6,"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20))*HLOOKUP(LEFT(TRIM(Z$6),FIND("~",SUBSTITUTE(Z$6," ","~",LEN(TRIM(Z$6))-LEN(SUBSTITUTE(TRIM(Z$6)," ",""))))-1)&amp;" Total",$B$6:$BB$373,ROW($A20)-5,FALSE))</f>
        <v>0</v>
      </c>
      <c r="AA20" s="10">
        <f ca="1">IF(AA$5&lt;&gt;"",HLOOKUP(AA$5,Functionalization!$G$6:$R$373,ROW($A20)-5,FALSE),IFERROR(INDEX(AA$337:AA$373,MATCH($F20,$B$337:$B$373,0))/VLOOKUP($F20,$B$337:$BB$373,MATCH(LEFT(TRIM(AA$6),FIND("~",SUBSTITUTE(AA$6,"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20))*HLOOKUP(LEFT(TRIM(AA$6),FIND("~",SUBSTITUTE(AA$6," ","~",LEN(TRIM(AA$6))-LEN(SUBSTITUTE(TRIM(AA$6)," ",""))))-1)&amp;" Total",$B$6:$BB$373,ROW($A20)-5,FALSE))</f>
        <v>0</v>
      </c>
      <c r="AB20" s="10">
        <f ca="1">IF(AB$5&lt;&gt;"",HLOOKUP(AB$5,Functionalization!$G$6:$R$373,ROW($A20)-5,FALSE),IFERROR(INDEX(AB$337:AB$373,MATCH($F20,$B$337:$B$373,0))/VLOOKUP($F20,$B$337:$BB$373,MATCH(LEFT(TRIM(AB$6),FIND("~",SUBSTITUTE(AB$6,"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20))*HLOOKUP(LEFT(TRIM(AB$6),FIND("~",SUBSTITUTE(AB$6," ","~",LEN(TRIM(AB$6))-LEN(SUBSTITUTE(TRIM(AB$6)," ",""))))-1)&amp;" Total",$B$6:$BB$373,ROW($A20)-5,FALSE))</f>
        <v>0</v>
      </c>
      <c r="AC20" s="10">
        <f ca="1">IF(AC$5&lt;&gt;"",HLOOKUP(AC$5,Functionalization!$G$6:$R$373,ROW($A20)-5,FALSE),IFERROR(INDEX(AC$337:AC$373,MATCH($F20,$B$337:$B$373,0))/VLOOKUP($F20,$B$337:$BB$373,MATCH(LEFT(TRIM(AC$6),FIND("~",SUBSTITUTE(AC$6,"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20))*HLOOKUP(LEFT(TRIM(AC$6),FIND("~",SUBSTITUTE(AC$6," ","~",LEN(TRIM(AC$6))-LEN(SUBSTITUTE(TRIM(AC$6)," ",""))))-1)&amp;" Total",$B$6:$BB$373,ROW($A20)-5,FALSE))</f>
        <v>0</v>
      </c>
      <c r="AD20" s="10">
        <f ca="1">IF(AD$5&lt;&gt;"",HLOOKUP(AD$5,Functionalization!$G$6:$R$373,ROW($A20)-5,FALSE),IFERROR(INDEX(AD$337:AD$373,MATCH($F20,$B$337:$B$373,0))/VLOOKUP($F20,$B$337:$BB$373,MATCH(LEFT(TRIM(AD$6),FIND("~",SUBSTITUTE(AD$6,"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20))*HLOOKUP(LEFT(TRIM(AD$6),FIND("~",SUBSTITUTE(AD$6," ","~",LEN(TRIM(AD$6))-LEN(SUBSTITUTE(TRIM(AD$6)," ",""))))-1)&amp;" Total",$B$6:$BB$373,ROW($A20)-5,FALSE))</f>
        <v>0</v>
      </c>
      <c r="AE20" s="10">
        <f ca="1">IF(AE$5&lt;&gt;"",HLOOKUP(AE$5,Functionalization!$G$6:$R$373,ROW($A20)-5,FALSE),IFERROR(INDEX(AE$337:AE$373,MATCH($F20,$B$337:$B$373,0))/VLOOKUP($F20,$B$337:$BB$373,MATCH(LEFT(TRIM(AE$6),FIND("~",SUBSTITUTE(AE$6,"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20))*HLOOKUP(LEFT(TRIM(AE$6),FIND("~",SUBSTITUTE(AE$6," ","~",LEN(TRIM(AE$6))-LEN(SUBSTITUTE(TRIM(AE$6)," ",""))))-1)&amp;" Total",$B$6:$BB$373,ROW($A20)-5,FALSE))</f>
        <v>0</v>
      </c>
      <c r="AF20" s="10">
        <f ca="1">IF(AF$5&lt;&gt;"",HLOOKUP(AF$5,Functionalization!$G$6:$R$373,ROW($A20)-5,FALSE),IFERROR(INDEX(AF$337:AF$373,MATCH($F20,$B$337:$B$373,0))/VLOOKUP($F20,$B$337:$BB$373,MATCH(LEFT(TRIM(AF$6),FIND("~",SUBSTITUTE(AF$6,"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20))*HLOOKUP(LEFT(TRIM(AF$6),FIND("~",SUBSTITUTE(AF$6," ","~",LEN(TRIM(AF$6))-LEN(SUBSTITUTE(TRIM(AF$6)," ",""))))-1)&amp;" Total",$B$6:$BB$373,ROW($A20)-5,FALSE))</f>
        <v>0</v>
      </c>
      <c r="AG20" s="10">
        <f ca="1">IF(AG$5&lt;&gt;"",HLOOKUP(AG$5,Functionalization!$G$6:$R$373,ROW($A20)-5,FALSE),IFERROR(INDEX(AG$337:AG$373,MATCH($F20,$B$337:$B$373,0))/VLOOKUP($F20,$B$337:$BB$373,MATCH(LEFT(TRIM(AG$6),FIND("~",SUBSTITUTE(AG$6,"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20))*HLOOKUP(LEFT(TRIM(AG$6),FIND("~",SUBSTITUTE(AG$6," ","~",LEN(TRIM(AG$6))-LEN(SUBSTITUTE(TRIM(AG$6)," ",""))))-1)&amp;" Total",$B$6:$BB$373,ROW($A20)-5,FALSE))</f>
        <v>0</v>
      </c>
      <c r="AH20" s="10">
        <f ca="1">IF(AH$5&lt;&gt;"",HLOOKUP(AH$5,Functionalization!$G$6:$R$373,ROW($A20)-5,FALSE),IFERROR(INDEX(AH$337:AH$373,MATCH($F20,$B$337:$B$373,0))/VLOOKUP($F20,$B$337:$BB$373,MATCH(LEFT(TRIM(AH$6),FIND("~",SUBSTITUTE(AH$6,"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20))*HLOOKUP(LEFT(TRIM(AH$6),FIND("~",SUBSTITUTE(AH$6," ","~",LEN(TRIM(AH$6))-LEN(SUBSTITUTE(TRIM(AH$6)," ",""))))-1)&amp;" Total",$B$6:$BB$373,ROW($A20)-5,FALSE))</f>
        <v>0</v>
      </c>
      <c r="AI20" s="10">
        <f ca="1">IF(AI$5&lt;&gt;"",HLOOKUP(AI$5,Functionalization!$G$6:$R$373,ROW($A20)-5,FALSE),IFERROR(INDEX(AI$337:AI$373,MATCH($F20,$B$337:$B$373,0))/VLOOKUP($F20,$B$337:$BB$373,MATCH(LEFT(TRIM(AI$6),FIND("~",SUBSTITUTE(AI$6,"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20))*HLOOKUP(LEFT(TRIM(AI$6),FIND("~",SUBSTITUTE(AI$6," ","~",LEN(TRIM(AI$6))-LEN(SUBSTITUTE(TRIM(AI$6)," ",""))))-1)&amp;" Total",$B$6:$BB$373,ROW($A20)-5,FALSE))</f>
        <v>0</v>
      </c>
      <c r="AJ20" s="10">
        <f ca="1">IF(AJ$5&lt;&gt;"",HLOOKUP(AJ$5,Functionalization!$G$6:$R$373,ROW($A20)-5,FALSE),IFERROR(INDEX(AJ$337:AJ$373,MATCH($F20,$B$337:$B$373,0))/VLOOKUP($F20,$B$337:$BB$373,MATCH(LEFT(TRIM(AJ$6),FIND("~",SUBSTITUTE(AJ$6,"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20))*HLOOKUP(LEFT(TRIM(AJ$6),FIND("~",SUBSTITUTE(AJ$6," ","~",LEN(TRIM(AJ$6))-LEN(SUBSTITUTE(TRIM(AJ$6)," ",""))))-1)&amp;" Total",$B$6:$BB$373,ROW($A20)-5,FALSE))</f>
        <v>0</v>
      </c>
      <c r="AK20" s="10">
        <f ca="1">IF(AK$5&lt;&gt;"",HLOOKUP(AK$5,Functionalization!$G$6:$R$373,ROW($A20)-5,FALSE),IFERROR(INDEX(AK$337:AK$373,MATCH($F20,$B$337:$B$373,0))/VLOOKUP($F20,$B$337:$BB$373,MATCH(LEFT(TRIM(AK$6),FIND("~",SUBSTITUTE(AK$6,"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20))*HLOOKUP(LEFT(TRIM(AK$6),FIND("~",SUBSTITUTE(AK$6," ","~",LEN(TRIM(AK$6))-LEN(SUBSTITUTE(TRIM(AK$6)," ",""))))-1)&amp;" Total",$B$6:$BB$373,ROW($A20)-5,FALSE))</f>
        <v>0</v>
      </c>
      <c r="AL20" s="10">
        <f ca="1">IF(AL$5&lt;&gt;"",HLOOKUP(AL$5,Functionalization!$G$6:$R$373,ROW($A20)-5,FALSE),IFERROR(INDEX(AL$337:AL$373,MATCH($F20,$B$337:$B$373,0))/VLOOKUP($F20,$B$337:$BB$373,MATCH(LEFT(TRIM(AL$6),FIND("~",SUBSTITUTE(AL$6,"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20))*HLOOKUP(LEFT(TRIM(AL$6),FIND("~",SUBSTITUTE(AL$6," ","~",LEN(TRIM(AL$6))-LEN(SUBSTITUTE(TRIM(AL$6)," ",""))))-1)&amp;" Total",$B$6:$BB$373,ROW($A20)-5,FALSE))</f>
        <v>0</v>
      </c>
      <c r="AM20" s="10">
        <f ca="1">IF(AM$5&lt;&gt;"",HLOOKUP(AM$5,Functionalization!$G$6:$R$373,ROW($A20)-5,FALSE),IFERROR(INDEX(AM$337:AM$373,MATCH($F20,$B$337:$B$373,0))/VLOOKUP($F20,$B$337:$BB$373,MATCH(LEFT(TRIM(AM$6),FIND("~",SUBSTITUTE(AM$6,"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20))*HLOOKUP(LEFT(TRIM(AM$6),FIND("~",SUBSTITUTE(AM$6," ","~",LEN(TRIM(AM$6))-LEN(SUBSTITUTE(TRIM(AM$6)," ",""))))-1)&amp;" Total",$B$6:$BB$373,ROW($A20)-5,FALSE))</f>
        <v>0</v>
      </c>
      <c r="AN20" s="10">
        <f ca="1">IF(AN$5&lt;&gt;"",HLOOKUP(AN$5,Functionalization!$G$6:$R$373,ROW($A20)-5,FALSE),IFERROR(INDEX(AN$337:AN$373,MATCH($F20,$B$337:$B$373,0))/VLOOKUP($F20,$B$337:$BB$373,MATCH(LEFT(TRIM(AN$6),FIND("~",SUBSTITUTE(AN$6,"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20))*HLOOKUP(LEFT(TRIM(AN$6),FIND("~",SUBSTITUTE(AN$6," ","~",LEN(TRIM(AN$6))-LEN(SUBSTITUTE(TRIM(AN$6)," ",""))))-1)&amp;" Total",$B$6:$BB$373,ROW($A20)-5,FALSE))</f>
        <v>0</v>
      </c>
      <c r="AO20" s="10">
        <f ca="1">IF(AO$5&lt;&gt;"",HLOOKUP(AO$5,Functionalization!$G$6:$R$373,ROW($A20)-5,FALSE),IFERROR(INDEX(AO$337:AO$373,MATCH($F20,$B$337:$B$373,0))/VLOOKUP($F20,$B$337:$BB$373,MATCH(LEFT(TRIM(AO$6),FIND("~",SUBSTITUTE(AO$6,"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20))*HLOOKUP(LEFT(TRIM(AO$6),FIND("~",SUBSTITUTE(AO$6," ","~",LEN(TRIM(AO$6))-LEN(SUBSTITUTE(TRIM(AO$6)," ",""))))-1)&amp;" Total",$B$6:$BB$373,ROW($A20)-5,FALSE))</f>
        <v>0</v>
      </c>
      <c r="AP20" s="10">
        <f ca="1">IF(AP$5&lt;&gt;"",HLOOKUP(AP$5,Functionalization!$G$6:$R$373,ROW($A20)-5,FALSE),IFERROR(INDEX(AP$337:AP$373,MATCH($F20,$B$337:$B$373,0))/VLOOKUP($F20,$B$337:$BB$373,MATCH(LEFT(TRIM(AP$6),FIND("~",SUBSTITUTE(AP$6,"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20))*HLOOKUP(LEFT(TRIM(AP$6),FIND("~",SUBSTITUTE(AP$6," ","~",LEN(TRIM(AP$6))-LEN(SUBSTITUTE(TRIM(AP$6)," ",""))))-1)&amp;" Total",$B$6:$BB$373,ROW($A20)-5,FALSE))</f>
        <v>0</v>
      </c>
      <c r="AQ20" s="10">
        <f ca="1">IF(AQ$5&lt;&gt;"",HLOOKUP(AQ$5,Functionalization!$G$6:$R$373,ROW($A20)-5,FALSE),IFERROR(INDEX(AQ$337:AQ$373,MATCH($F20,$B$337:$B$373,0))/VLOOKUP($F20,$B$337:$BB$373,MATCH(LEFT(TRIM(AQ$6),FIND("~",SUBSTITUTE(AQ$6,"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20))*HLOOKUP(LEFT(TRIM(AQ$6),FIND("~",SUBSTITUTE(AQ$6," ","~",LEN(TRIM(AQ$6))-LEN(SUBSTITUTE(TRIM(AQ$6)," ",""))))-1)&amp;" Total",$B$6:$BB$373,ROW($A20)-5,FALSE))</f>
        <v>0</v>
      </c>
      <c r="AR20" s="10">
        <f ca="1">IF(AR$5&lt;&gt;"",HLOOKUP(AR$5,Functionalization!$G$6:$R$373,ROW($A20)-5,FALSE),IFERROR(INDEX(AR$337:AR$373,MATCH($F20,$B$337:$B$373,0))/VLOOKUP($F20,$B$337:$BB$373,MATCH(LEFT(TRIM(AR$6),FIND("~",SUBSTITUTE(AR$6,"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20))*HLOOKUP(LEFT(TRIM(AR$6),FIND("~",SUBSTITUTE(AR$6," ","~",LEN(TRIM(AR$6))-LEN(SUBSTITUTE(TRIM(AR$6)," ",""))))-1)&amp;" Total",$B$6:$BB$373,ROW($A20)-5,FALSE))</f>
        <v>0</v>
      </c>
      <c r="AS20" s="10">
        <f ca="1">IF(AS$5&lt;&gt;"",HLOOKUP(AS$5,Functionalization!$G$6:$R$373,ROW($A20)-5,FALSE),IFERROR(INDEX(AS$337:AS$373,MATCH($F20,$B$337:$B$373,0))/VLOOKUP($F20,$B$337:$BB$373,MATCH(LEFT(TRIM(AS$6),FIND("~",SUBSTITUTE(AS$6,"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20))*HLOOKUP(LEFT(TRIM(AS$6),FIND("~",SUBSTITUTE(AS$6," ","~",LEN(TRIM(AS$6))-LEN(SUBSTITUTE(TRIM(AS$6)," ",""))))-1)&amp;" Total",$B$6:$BB$373,ROW($A20)-5,FALSE))</f>
        <v>0</v>
      </c>
      <c r="AT20" s="10">
        <f ca="1">IF(AT$5&lt;&gt;"",HLOOKUP(AT$5,Functionalization!$G$6:$R$373,ROW($A20)-5,FALSE),IFERROR(INDEX(AT$337:AT$373,MATCH($F20,$B$337:$B$373,0))/VLOOKUP($F20,$B$337:$BB$373,MATCH(LEFT(TRIM(AT$6),FIND("~",SUBSTITUTE(AT$6,"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20))*HLOOKUP(LEFT(TRIM(AT$6),FIND("~",SUBSTITUTE(AT$6," ","~",LEN(TRIM(AT$6))-LEN(SUBSTITUTE(TRIM(AT$6)," ",""))))-1)&amp;" Total",$B$6:$BB$373,ROW($A20)-5,FALSE))</f>
        <v>0</v>
      </c>
      <c r="AU20" s="10">
        <f ca="1">IF(AU$5&lt;&gt;"",HLOOKUP(AU$5,Functionalization!$G$6:$R$373,ROW($A20)-5,FALSE),IFERROR(INDEX(AU$337:AU$373,MATCH($F20,$B$337:$B$373,0))/VLOOKUP($F20,$B$337:$BB$373,MATCH(LEFT(TRIM(AU$6),FIND("~",SUBSTITUTE(AU$6,"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20))*HLOOKUP(LEFT(TRIM(AU$6),FIND("~",SUBSTITUTE(AU$6," ","~",LEN(TRIM(AU$6))-LEN(SUBSTITUTE(TRIM(AU$6)," ",""))))-1)&amp;" Total",$B$6:$BB$373,ROW($A20)-5,FALSE))</f>
        <v>0</v>
      </c>
      <c r="AV20" s="10">
        <f ca="1">IF(AV$5&lt;&gt;"",HLOOKUP(AV$5,Functionalization!$G$6:$R$373,ROW($A20)-5,FALSE),IFERROR(INDEX(AV$337:AV$373,MATCH($F20,$B$337:$B$373,0))/VLOOKUP($F20,$B$337:$BB$373,MATCH(LEFT(TRIM(AV$6),FIND("~",SUBSTITUTE(AV$6,"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20))*HLOOKUP(LEFT(TRIM(AV$6),FIND("~",SUBSTITUTE(AV$6," ","~",LEN(TRIM(AV$6))-LEN(SUBSTITUTE(TRIM(AV$6)," ",""))))-1)&amp;" Total",$B$6:$BB$373,ROW($A20)-5,FALSE))</f>
        <v>0</v>
      </c>
      <c r="AW20" s="10">
        <f ca="1">IF(AW$5&lt;&gt;"",HLOOKUP(AW$5,Functionalization!$G$6:$R$373,ROW($A20)-5,FALSE),IFERROR(INDEX(AW$337:AW$373,MATCH($F20,$B$337:$B$373,0))/VLOOKUP($F20,$B$337:$BB$373,MATCH(LEFT(TRIM(AW$6),FIND("~",SUBSTITUTE(AW$6,"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20))*HLOOKUP(LEFT(TRIM(AW$6),FIND("~",SUBSTITUTE(AW$6," ","~",LEN(TRIM(AW$6))-LEN(SUBSTITUTE(TRIM(AW$6)," ",""))))-1)&amp;" Total",$B$6:$BB$373,ROW($A20)-5,FALSE))</f>
        <v>0</v>
      </c>
      <c r="AX20" s="10">
        <f ca="1">IF(AX$5&lt;&gt;"",HLOOKUP(AX$5,Functionalization!$G$6:$R$373,ROW($A20)-5,FALSE),IFERROR(INDEX(AX$337:AX$373,MATCH($F20,$B$337:$B$373,0))/VLOOKUP($F20,$B$337:$BB$373,MATCH(LEFT(TRIM(AX$6),FIND("~",SUBSTITUTE(AX$6,"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20))*HLOOKUP(LEFT(TRIM(AX$6),FIND("~",SUBSTITUTE(AX$6," ","~",LEN(TRIM(AX$6))-LEN(SUBSTITUTE(TRIM(AX$6)," ",""))))-1)&amp;" Total",$B$6:$BB$373,ROW($A20)-5,FALSE))</f>
        <v>0</v>
      </c>
      <c r="AY20" s="10">
        <f ca="1">IF(AY$5&lt;&gt;"",HLOOKUP(AY$5,Functionalization!$G$6:$R$373,ROW($A20)-5,FALSE),IFERROR(INDEX(AY$337:AY$373,MATCH($F20,$B$337:$B$373,0))/VLOOKUP($F20,$B$337:$BB$373,MATCH(LEFT(TRIM(AY$6),FIND("~",SUBSTITUTE(AY$6,"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20))*HLOOKUP(LEFT(TRIM(AY$6),FIND("~",SUBSTITUTE(AY$6," ","~",LEN(TRIM(AY$6))-LEN(SUBSTITUTE(TRIM(AY$6)," ",""))))-1)&amp;" Total",$B$6:$BB$373,ROW($A20)-5,FALSE))</f>
        <v>0</v>
      </c>
      <c r="AZ20" s="10">
        <f ca="1">IF(AZ$5&lt;&gt;"",HLOOKUP(AZ$5,Functionalization!$G$6:$R$373,ROW($A20)-5,FALSE),IFERROR(INDEX(AZ$337:AZ$373,MATCH($F20,$B$337:$B$373,0))/VLOOKUP($F20,$B$337:$BB$373,MATCH(LEFT(TRIM(AZ$6),FIND("~",SUBSTITUTE(AZ$6,"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20))*HLOOKUP(LEFT(TRIM(AZ$6),FIND("~",SUBSTITUTE(AZ$6," ","~",LEN(TRIM(AZ$6))-LEN(SUBSTITUTE(TRIM(AZ$6)," ",""))))-1)&amp;" Total",$B$6:$BB$373,ROW($A20)-5,FALSE))</f>
        <v>0</v>
      </c>
      <c r="BA20" s="10">
        <f ca="1">IF(BA$5&lt;&gt;"",HLOOKUP(BA$5,Functionalization!$G$6:$R$373,ROW($A20)-5,FALSE),IFERROR(INDEX(BA$337:BA$373,MATCH($F20,$B$337:$B$373,0))/VLOOKUP($F20,$B$337:$BB$373,MATCH(LEFT(TRIM(BA$6),FIND("~",SUBSTITUTE(BA$6,"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20))*HLOOKUP(LEFT(TRIM(BA$6),FIND("~",SUBSTITUTE(BA$6," ","~",LEN(TRIM(BA$6))-LEN(SUBSTITUTE(TRIM(BA$6)," ",""))))-1)&amp;" Total",$B$6:$BB$373,ROW($A20)-5,FALSE))</f>
        <v>0</v>
      </c>
      <c r="BB20" s="10">
        <f ca="1">IF(BB$5&lt;&gt;"",HLOOKUP(BB$5,Functionalization!$G$6:$R$373,ROW($A20)-5,FALSE),IFERROR(INDEX(BB$337:BB$373,MATCH($F20,$B$337:$B$373,0))/VLOOKUP($F20,$B$337:$BB$373,MATCH(LEFT(TRIM(BB$6),FIND("~",SUBSTITUTE(BB$6,"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20))*HLOOKUP(LEFT(TRIM(BB$6),FIND("~",SUBSTITUTE(BB$6," ","~",LEN(TRIM(BB$6))-LEN(SUBSTITUTE(TRIM(BB$6)," ",""))))-1)&amp;" Total",$B$6:$BB$373,ROW($A20)-5,FALSE))</f>
        <v>0</v>
      </c>
      <c r="BD20">
        <f ca="1">IFERROR(IF(SUMIF($G$6:$BB$6,BD$6&amp;" Total",$G20:$BB20)-(SUMIF($G$6:$BB$6,BD$6&amp;" "&amp;'Input-Func_Class'!$D$22,$G20:$BB20)+IFERROR(SUMIF($G$6:$BB$6,BD$6&amp;" "&amp;'Input-Func_Class'!$E$22,$G20:$BB20),SUMIF($G$6:$BB$6,BD$6&amp;" "&amp;'Input-Func_Class'!$B$24,$G20:$BB20))+SUMIF($G$6:$BB$6,BD$6&amp;" "&amp;'Input-Func_Class'!$F$22,$G20:$BB20))&lt;Check_Limit,0,1),1)</f>
        <v>0</v>
      </c>
      <c r="BE20">
        <f ca="1">IFERROR(IF(SUMIF($G$6:$BB$6,BE$6&amp;" Total",$G20:$BB20)-(SUMIF($G$6:$BB$6,BE$6&amp;" "&amp;'Input-Func_Class'!$D$22,$G20:$BB20)+IFERROR(SUMIF($G$6:$BB$6,BE$6&amp;" "&amp;'Input-Func_Class'!$E$22,$G20:$BB20),SUMIF($G$6:$BB$6,BE$6&amp;" "&amp;'Input-Func_Class'!$B$24,$G20:$BB20))+SUMIF($G$6:$BB$6,BE$6&amp;" "&amp;'Input-Func_Class'!$F$22,$G20:$BB20))&lt;Check_Limit,0,1),1)</f>
        <v>0</v>
      </c>
      <c r="BF20">
        <f ca="1">IFERROR(IF(SUMIF($G$6:$BB$6,BF$6&amp;" Total",$G20:$BB20)-(SUMIF($G$6:$BB$6,BF$6&amp;" "&amp;'Input-Func_Class'!$D$22,$G20:$BB20)+IFERROR(SUMIF($G$6:$BB$6,BF$6&amp;" "&amp;'Input-Func_Class'!$E$22,$G20:$BB20),SUMIF($G$6:$BB$6,BF$6&amp;" "&amp;'Input-Func_Class'!$B$24,$G20:$BB20))+SUMIF($G$6:$BB$6,BF$6&amp;" "&amp;'Input-Func_Class'!$F$22,$G20:$BB20))&lt;Check_Limit,0,1),1)</f>
        <v>0</v>
      </c>
      <c r="BG20">
        <f ca="1">IFERROR(IF(SUMIF($G$6:$BB$6,BG$6&amp;" Total",$G20:$BB20)-(SUMIF($G$6:$BB$6,BG$6&amp;" "&amp;'Input-Func_Class'!$D$22,$G20:$BB20)+IFERROR(SUMIF($G$6:$BB$6,BG$6&amp;" "&amp;'Input-Func_Class'!$E$22,$G20:$BB20),SUMIF($G$6:$BB$6,BG$6&amp;" "&amp;'Input-Func_Class'!$B$24,$G20:$BB20))+SUMIF($G$6:$BB$6,BG$6&amp;" "&amp;'Input-Func_Class'!$F$22,$G20:$BB20))&lt;Check_Limit,0,1),1)</f>
        <v>0</v>
      </c>
      <c r="BH20">
        <f ca="1">IFERROR(IF(SUMIF($G$6:$BB$6,BH$6&amp;" Total",$G20:$BB20)-(SUMIF($G$6:$BB$6,BH$6&amp;" "&amp;'Input-Func_Class'!$D$22,$G20:$BB20)+IFERROR(SUMIF($G$6:$BB$6,BH$6&amp;" "&amp;'Input-Func_Class'!$E$22,$G20:$BB20),SUMIF($G$6:$BB$6,BH$6&amp;" "&amp;'Input-Func_Class'!$B$24,$G20:$BB20))+SUMIF($G$6:$BB$6,BH$6&amp;" "&amp;'Input-Func_Class'!$F$22,$G20:$BB20))&lt;Check_Limit,0,1),1)</f>
        <v>0</v>
      </c>
      <c r="BI20">
        <f ca="1">IFERROR(IF(SUMIF($G$6:$BB$6,BI$6&amp;" Total",$G20:$BB20)-(SUMIF($G$6:$BB$6,BI$6&amp;" "&amp;'Input-Func_Class'!$D$22,$G20:$BB20)+IFERROR(SUMIF($G$6:$BB$6,BI$6&amp;" "&amp;'Input-Func_Class'!$E$22,$G20:$BB20),SUMIF($G$6:$BB$6,BI$6&amp;" "&amp;'Input-Func_Class'!$B$24,$G20:$BB20))+SUMIF($G$6:$BB$6,BI$6&amp;" "&amp;'Input-Func_Class'!$F$22,$G20:$BB20))&lt;Check_Limit,0,1),1)</f>
        <v>0</v>
      </c>
      <c r="BJ20">
        <f ca="1">IFERROR(IF(SUMIF($G$6:$BB$6,BJ$6&amp;" Total",$G20:$BB20)-(SUMIF($G$6:$BB$6,BJ$6&amp;" "&amp;'Input-Func_Class'!$D$22,$G20:$BB20)+IFERROR(SUMIF($G$6:$BB$6,BJ$6&amp;" "&amp;'Input-Func_Class'!$E$22,$G20:$BB20),SUMIF($G$6:$BB$6,BJ$6&amp;" "&amp;'Input-Func_Class'!$B$24,$G20:$BB20))+SUMIF($G$6:$BB$6,BJ$6&amp;" "&amp;'Input-Func_Class'!$F$22,$G20:$BB20))&lt;Check_Limit,0,1),1)</f>
        <v>0</v>
      </c>
      <c r="BK20">
        <f ca="1">IFERROR(IF(SUMIF($G$6:$BB$6,BK$6&amp;" Total",$G20:$BB20)-(SUMIF($G$6:$BB$6,BK$6&amp;" "&amp;'Input-Func_Class'!$D$22,$G20:$BB20)+IFERROR(SUMIF($G$6:$BB$6,BK$6&amp;" "&amp;'Input-Func_Class'!$E$22,$G20:$BB20),SUMIF($G$6:$BB$6,BK$6&amp;" "&amp;'Input-Func_Class'!$B$24,$G20:$BB20))+SUMIF($G$6:$BB$6,BK$6&amp;" "&amp;'Input-Func_Class'!$F$22,$G20:$BB20))&lt;Check_Limit,0,1),1)</f>
        <v>0</v>
      </c>
      <c r="BL20">
        <f ca="1">IFERROR(IF(SUMIF($G$6:$BB$6,BL$6&amp;" Total",$G20:$BB20)-(SUMIF($G$6:$BB$6,BL$6&amp;" "&amp;'Input-Func_Class'!$D$22,$G20:$BB20)+IFERROR(SUMIF($G$6:$BB$6,BL$6&amp;" "&amp;'Input-Func_Class'!$E$22,$G20:$BB20),SUMIF($G$6:$BB$6,BL$6&amp;" "&amp;'Input-Func_Class'!$B$24,$G20:$BB20))+SUMIF($G$6:$BB$6,BL$6&amp;" "&amp;'Input-Func_Class'!$F$22,$G20:$BB20))&lt;Check_Limit,0,1),1)</f>
        <v>0</v>
      </c>
      <c r="BM20">
        <f ca="1">IFERROR(IF(SUMIF($G$6:$BB$6,BM$6&amp;" Total",$G20:$BB20)-(SUMIF($G$6:$BB$6,BM$6&amp;" "&amp;'Input-Func_Class'!$D$22,$G20:$BB20)+IFERROR(SUMIF($G$6:$BB$6,BM$6&amp;" "&amp;'Input-Func_Class'!$E$22,$G20:$BB20),SUMIF($G$6:$BB$6,BM$6&amp;" "&amp;'Input-Func_Class'!$B$24,$G20:$BB20))+SUMIF($G$6:$BB$6,BM$6&amp;" "&amp;'Input-Func_Class'!$F$22,$G20:$BB20))&lt;Check_Limit,0,1),1)</f>
        <v>0</v>
      </c>
      <c r="BN20">
        <f ca="1">IFERROR(IF(SUMIF($G$6:$BB$6,BN$6&amp;" Total",$G20:$BB20)-(SUMIF($G$6:$BB$6,BN$6&amp;" "&amp;'Input-Func_Class'!$D$22,$G20:$BB20)+IFERROR(SUMIF($G$6:$BB$6,BN$6&amp;" "&amp;'Input-Func_Class'!$E$22,$G20:$BB20),SUMIF($G$6:$BB$6,BN$6&amp;" "&amp;'Input-Func_Class'!$B$24,$G20:$BB20))+SUMIF($G$6:$BB$6,BN$6&amp;" "&amp;'Input-Func_Class'!$F$22,$G20:$BB20))&lt;Check_Limit,0,1),1)</f>
        <v>0</v>
      </c>
      <c r="BO20">
        <f ca="1">IFERROR(IF(SUMIF($G$6:$BB$6,BO$6&amp;" Total",$G20:$BB20)-(SUMIF($G$6:$BB$6,BO$6&amp;" "&amp;'Input-Func_Class'!$D$22,$G20:$BB20)+IFERROR(SUMIF($G$6:$BB$6,BO$6&amp;" "&amp;'Input-Func_Class'!$E$22,$G20:$BB20),SUMIF($G$6:$BB$6,BO$6&amp;" "&amp;'Input-Func_Class'!$B$24,$G20:$BB20))+SUMIF($G$6:$BB$6,BO$6&amp;" "&amp;'Input-Func_Class'!$F$22,$G20:$BB20))&lt;Check_Limit,0,1),1)</f>
        <v>0</v>
      </c>
    </row>
    <row r="21" spans="1:67" outlineLevel="1">
      <c r="A21" s="31">
        <f>IF(ISBLANK('Input-Accounts'!A21),"",'Input-Accounts'!A21)</f>
        <v>13</v>
      </c>
      <c r="B21" s="53" t="str">
        <f>IF(ISBLANK('Input-Accounts'!B21),"",'Input-Accounts'!B21)</f>
        <v>LAND-OTHER DISTRIBUTION SYSTEMS</v>
      </c>
      <c r="C21" s="31">
        <f>IF(ISBLANK('Input-Accounts'!C21),"",'Input-Accounts'!C21)</f>
        <v>374.2</v>
      </c>
      <c r="D21" s="10">
        <f>Functionalization!$D21</f>
        <v>876986.66</v>
      </c>
      <c r="E21" s="10">
        <f t="shared" ca="1" si="3"/>
        <v>0</v>
      </c>
      <c r="F21" s="3" t="str">
        <f>IF($D21=0,"-",IF('Input-Accounts'!$E21&lt;&gt;0,'Input-Accounts'!$E21,'Input-Accounts'!$G21))</f>
        <v>AVGERAGE STUDY</v>
      </c>
      <c r="G21" s="10">
        <f ca="1">IF(G$5&lt;&gt;"",HLOOKUP(G$5,Functionalization!$G$6:$R$373,ROW($A21)-5,FALSE),IFERROR(INDEX(G$337:G$373,MATCH($F21,$B$337:$B$373,0))/VLOOKUP($F21,$B$337:$BB$373,MATCH(LEFT(TRIM(G$6),FIND("~",SUBSTITUTE(G$6,"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21))*HLOOKUP(LEFT(TRIM(G$6),FIND("~",SUBSTITUTE(G$6," ","~",LEN(TRIM(G$6))-LEN(SUBSTITUTE(TRIM(G$6)," ",""))))-1)&amp;" Total",$B$6:$BB$373,ROW($A21)-5,FALSE))</f>
        <v>876986.66</v>
      </c>
      <c r="H21" s="10">
        <f ca="1">IF(H$5&lt;&gt;"",HLOOKUP(H$5,Functionalization!$G$6:$R$373,ROW($A21)-5,FALSE),IFERROR(INDEX(H$337:H$373,MATCH($F21,$B$337:$B$373,0))/VLOOKUP($F21,$B$337:$BB$373,MATCH(LEFT(TRIM(H$6),FIND("~",SUBSTITUTE(H$6,"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21))*HLOOKUP(LEFT(TRIM(H$6),FIND("~",SUBSTITUTE(H$6," ","~",LEN(TRIM(H$6))-LEN(SUBSTITUTE(TRIM(H$6)," ",""))))-1)&amp;" Total",$B$6:$BB$373,ROW($A21)-5,FALSE))</f>
        <v>650701.14038279944</v>
      </c>
      <c r="I21" s="10">
        <f ca="1">IF(I$5&lt;&gt;"",HLOOKUP(I$5,Functionalization!$G$6:$R$373,ROW($A21)-5,FALSE),IFERROR(INDEX(I$337:I$373,MATCH($F21,$B$337:$B$373,0))/VLOOKUP($F21,$B$337:$BB$373,MATCH(LEFT(TRIM(I$6),FIND("~",SUBSTITUTE(I$6,"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21))*HLOOKUP(LEFT(TRIM(I$6),FIND("~",SUBSTITUTE(I$6," ","~",LEN(TRIM(I$6))-LEN(SUBSTITUTE(TRIM(I$6)," ",""))))-1)&amp;" Total",$B$6:$BB$373,ROW($A21)-5,FALSE))</f>
        <v>0</v>
      </c>
      <c r="J21" s="10">
        <f ca="1">IF(J$5&lt;&gt;"",HLOOKUP(J$5,Functionalization!$G$6:$R$373,ROW($A21)-5,FALSE),IFERROR(INDEX(J$337:J$373,MATCH($F21,$B$337:$B$373,0))/VLOOKUP($F21,$B$337:$BB$373,MATCH(LEFT(TRIM(J$6),FIND("~",SUBSTITUTE(J$6,"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21))*HLOOKUP(LEFT(TRIM(J$6),FIND("~",SUBSTITUTE(J$6," ","~",LEN(TRIM(J$6))-LEN(SUBSTITUTE(TRIM(J$6)," ",""))))-1)&amp;" Total",$B$6:$BB$373,ROW($A21)-5,FALSE))</f>
        <v>226285.5196172006</v>
      </c>
      <c r="K21" s="10">
        <f ca="1">IF(K$5&lt;&gt;"",HLOOKUP(K$5,Functionalization!$G$6:$R$373,ROW($A21)-5,FALSE),IFERROR(INDEX(K$337:K$373,MATCH($F21,$B$337:$B$373,0))/VLOOKUP($F21,$B$337:$BB$373,MATCH(LEFT(TRIM(K$6),FIND("~",SUBSTITUTE(K$6,"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21))*HLOOKUP(LEFT(TRIM(K$6),FIND("~",SUBSTITUTE(K$6," ","~",LEN(TRIM(K$6))-LEN(SUBSTITUTE(TRIM(K$6)," ",""))))-1)&amp;" Total",$B$6:$BB$373,ROW($A21)-5,FALSE))</f>
        <v>0</v>
      </c>
      <c r="L21" s="10">
        <f ca="1">IF(L$5&lt;&gt;"",HLOOKUP(L$5,Functionalization!$G$6:$R$373,ROW($A21)-5,FALSE),IFERROR(INDEX(L$337:L$373,MATCH($F21,$B$337:$B$373,0))/VLOOKUP($F21,$B$337:$BB$373,MATCH(LEFT(TRIM(L$6),FIND("~",SUBSTITUTE(L$6,"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21))*HLOOKUP(LEFT(TRIM(L$6),FIND("~",SUBSTITUTE(L$6," ","~",LEN(TRIM(L$6))-LEN(SUBSTITUTE(TRIM(L$6)," ",""))))-1)&amp;" Total",$B$6:$BB$373,ROW($A21)-5,FALSE))</f>
        <v>0</v>
      </c>
      <c r="M21" s="10">
        <f ca="1">IF(M$5&lt;&gt;"",HLOOKUP(M$5,Functionalization!$G$6:$R$373,ROW($A21)-5,FALSE),IFERROR(INDEX(M$337:M$373,MATCH($F21,$B$337:$B$373,0))/VLOOKUP($F21,$B$337:$BB$373,MATCH(LEFT(TRIM(M$6),FIND("~",SUBSTITUTE(M$6,"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21))*HLOOKUP(LEFT(TRIM(M$6),FIND("~",SUBSTITUTE(M$6," ","~",LEN(TRIM(M$6))-LEN(SUBSTITUTE(TRIM(M$6)," ",""))))-1)&amp;" Total",$B$6:$BB$373,ROW($A21)-5,FALSE))</f>
        <v>0</v>
      </c>
      <c r="N21" s="10">
        <f ca="1">IF(N$5&lt;&gt;"",HLOOKUP(N$5,Functionalization!$G$6:$R$373,ROW($A21)-5,FALSE),IFERROR(INDEX(N$337:N$373,MATCH($F21,$B$337:$B$373,0))/VLOOKUP($F21,$B$337:$BB$373,MATCH(LEFT(TRIM(N$6),FIND("~",SUBSTITUTE(N$6,"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21))*HLOOKUP(LEFT(TRIM(N$6),FIND("~",SUBSTITUTE(N$6," ","~",LEN(TRIM(N$6))-LEN(SUBSTITUTE(TRIM(N$6)," ",""))))-1)&amp;" Total",$B$6:$BB$373,ROW($A21)-5,FALSE))</f>
        <v>0</v>
      </c>
      <c r="O21" s="10">
        <f ca="1">IF(O$5&lt;&gt;"",HLOOKUP(O$5,Functionalization!$G$6:$R$373,ROW($A21)-5,FALSE),IFERROR(INDEX(O$337:O$373,MATCH($F21,$B$337:$B$373,0))/VLOOKUP($F21,$B$337:$BB$373,MATCH(LEFT(TRIM(O$6),FIND("~",SUBSTITUTE(O$6,"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21))*HLOOKUP(LEFT(TRIM(O$6),FIND("~",SUBSTITUTE(O$6," ","~",LEN(TRIM(O$6))-LEN(SUBSTITUTE(TRIM(O$6)," ",""))))-1)&amp;" Total",$B$6:$BB$373,ROW($A21)-5,FALSE))</f>
        <v>0</v>
      </c>
      <c r="P21" s="10">
        <f ca="1">IF(P$5&lt;&gt;"",HLOOKUP(P$5,Functionalization!$G$6:$R$373,ROW($A21)-5,FALSE),IFERROR(INDEX(P$337:P$373,MATCH($F21,$B$337:$B$373,0))/VLOOKUP($F21,$B$337:$BB$373,MATCH(LEFT(TRIM(P$6),FIND("~",SUBSTITUTE(P$6,"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21))*HLOOKUP(LEFT(TRIM(P$6),FIND("~",SUBSTITUTE(P$6," ","~",LEN(TRIM(P$6))-LEN(SUBSTITUTE(TRIM(P$6)," ",""))))-1)&amp;" Total",$B$6:$BB$373,ROW($A21)-5,FALSE))</f>
        <v>0</v>
      </c>
      <c r="Q21" s="10">
        <f ca="1">IF(Q$5&lt;&gt;"",HLOOKUP(Q$5,Functionalization!$G$6:$R$373,ROW($A21)-5,FALSE),IFERROR(INDEX(Q$337:Q$373,MATCH($F21,$B$337:$B$373,0))/VLOOKUP($F21,$B$337:$BB$373,MATCH(LEFT(TRIM(Q$6),FIND("~",SUBSTITUTE(Q$6,"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21))*HLOOKUP(LEFT(TRIM(Q$6),FIND("~",SUBSTITUTE(Q$6," ","~",LEN(TRIM(Q$6))-LEN(SUBSTITUTE(TRIM(Q$6)," ",""))))-1)&amp;" Total",$B$6:$BB$373,ROW($A21)-5,FALSE))</f>
        <v>0</v>
      </c>
      <c r="R21" s="10">
        <f ca="1">IF(R$5&lt;&gt;"",HLOOKUP(R$5,Functionalization!$G$6:$R$373,ROW($A21)-5,FALSE),IFERROR(INDEX(R$337:R$373,MATCH($F21,$B$337:$B$373,0))/VLOOKUP($F21,$B$337:$BB$373,MATCH(LEFT(TRIM(R$6),FIND("~",SUBSTITUTE(R$6,"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21))*HLOOKUP(LEFT(TRIM(R$6),FIND("~",SUBSTITUTE(R$6," ","~",LEN(TRIM(R$6))-LEN(SUBSTITUTE(TRIM(R$6)," ",""))))-1)&amp;" Total",$B$6:$BB$373,ROW($A21)-5,FALSE))</f>
        <v>0</v>
      </c>
      <c r="S21" s="10">
        <f ca="1">IF(S$5&lt;&gt;"",HLOOKUP(S$5,Functionalization!$G$6:$R$373,ROW($A21)-5,FALSE),IFERROR(INDEX(S$337:S$373,MATCH($F21,$B$337:$B$373,0))/VLOOKUP($F21,$B$337:$BB$373,MATCH(LEFT(TRIM(S$6),FIND("~",SUBSTITUTE(S$6,"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21))*HLOOKUP(LEFT(TRIM(S$6),FIND("~",SUBSTITUTE(S$6," ","~",LEN(TRIM(S$6))-LEN(SUBSTITUTE(TRIM(S$6)," ",""))))-1)&amp;" Total",$B$6:$BB$373,ROW($A21)-5,FALSE))</f>
        <v>0</v>
      </c>
      <c r="T21" s="10">
        <f ca="1">IF(T$5&lt;&gt;"",HLOOKUP(T$5,Functionalization!$G$6:$R$373,ROW($A21)-5,FALSE),IFERROR(INDEX(T$337:T$373,MATCH($F21,$B$337:$B$373,0))/VLOOKUP($F21,$B$337:$BB$373,MATCH(LEFT(TRIM(T$6),FIND("~",SUBSTITUTE(T$6,"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21))*HLOOKUP(LEFT(TRIM(T$6),FIND("~",SUBSTITUTE(T$6," ","~",LEN(TRIM(T$6))-LEN(SUBSTITUTE(TRIM(T$6)," ",""))))-1)&amp;" Total",$B$6:$BB$373,ROW($A21)-5,FALSE))</f>
        <v>0</v>
      </c>
      <c r="U21" s="10">
        <f ca="1">IF(U$5&lt;&gt;"",HLOOKUP(U$5,Functionalization!$G$6:$R$373,ROW($A21)-5,FALSE),IFERROR(INDEX(U$337:U$373,MATCH($F21,$B$337:$B$373,0))/VLOOKUP($F21,$B$337:$BB$373,MATCH(LEFT(TRIM(U$6),FIND("~",SUBSTITUTE(U$6,"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21))*HLOOKUP(LEFT(TRIM(U$6),FIND("~",SUBSTITUTE(U$6," ","~",LEN(TRIM(U$6))-LEN(SUBSTITUTE(TRIM(U$6)," ",""))))-1)&amp;" Total",$B$6:$BB$373,ROW($A21)-5,FALSE))</f>
        <v>0</v>
      </c>
      <c r="V21" s="10">
        <f ca="1">IF(V$5&lt;&gt;"",HLOOKUP(V$5,Functionalization!$G$6:$R$373,ROW($A21)-5,FALSE),IFERROR(INDEX(V$337:V$373,MATCH($F21,$B$337:$B$373,0))/VLOOKUP($F21,$B$337:$BB$373,MATCH(LEFT(TRIM(V$6),FIND("~",SUBSTITUTE(V$6,"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21))*HLOOKUP(LEFT(TRIM(V$6),FIND("~",SUBSTITUTE(V$6," ","~",LEN(TRIM(V$6))-LEN(SUBSTITUTE(TRIM(V$6)," ",""))))-1)&amp;" Total",$B$6:$BB$373,ROW($A21)-5,FALSE))</f>
        <v>0</v>
      </c>
      <c r="W21" s="10">
        <f ca="1">IF(W$5&lt;&gt;"",HLOOKUP(W$5,Functionalization!$G$6:$R$373,ROW($A21)-5,FALSE),IFERROR(INDEX(W$337:W$373,MATCH($F21,$B$337:$B$373,0))/VLOOKUP($F21,$B$337:$BB$373,MATCH(LEFT(TRIM(W$6),FIND("~",SUBSTITUTE(W$6,"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21))*HLOOKUP(LEFT(TRIM(W$6),FIND("~",SUBSTITUTE(W$6," ","~",LEN(TRIM(W$6))-LEN(SUBSTITUTE(TRIM(W$6)," ",""))))-1)&amp;" Total",$B$6:$BB$373,ROW($A21)-5,FALSE))</f>
        <v>0</v>
      </c>
      <c r="X21" s="10">
        <f ca="1">IF(X$5&lt;&gt;"",HLOOKUP(X$5,Functionalization!$G$6:$R$373,ROW($A21)-5,FALSE),IFERROR(INDEX(X$337:X$373,MATCH($F21,$B$337:$B$373,0))/VLOOKUP($F21,$B$337:$BB$373,MATCH(LEFT(TRIM(X$6),FIND("~",SUBSTITUTE(X$6,"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21))*HLOOKUP(LEFT(TRIM(X$6),FIND("~",SUBSTITUTE(X$6," ","~",LEN(TRIM(X$6))-LEN(SUBSTITUTE(TRIM(X$6)," ",""))))-1)&amp;" Total",$B$6:$BB$373,ROW($A21)-5,FALSE))</f>
        <v>0</v>
      </c>
      <c r="Y21" s="10">
        <f ca="1">IF(Y$5&lt;&gt;"",HLOOKUP(Y$5,Functionalization!$G$6:$R$373,ROW($A21)-5,FALSE),IFERROR(INDEX(Y$337:Y$373,MATCH($F21,$B$337:$B$373,0))/VLOOKUP($F21,$B$337:$BB$373,MATCH(LEFT(TRIM(Y$6),FIND("~",SUBSTITUTE(Y$6,"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21))*HLOOKUP(LEFT(TRIM(Y$6),FIND("~",SUBSTITUTE(Y$6," ","~",LEN(TRIM(Y$6))-LEN(SUBSTITUTE(TRIM(Y$6)," ",""))))-1)&amp;" Total",$B$6:$BB$373,ROW($A21)-5,FALSE))</f>
        <v>0</v>
      </c>
      <c r="Z21" s="10">
        <f ca="1">IF(Z$5&lt;&gt;"",HLOOKUP(Z$5,Functionalization!$G$6:$R$373,ROW($A21)-5,FALSE),IFERROR(INDEX(Z$337:Z$373,MATCH($F21,$B$337:$B$373,0))/VLOOKUP($F21,$B$337:$BB$373,MATCH(LEFT(TRIM(Z$6),FIND("~",SUBSTITUTE(Z$6,"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21))*HLOOKUP(LEFT(TRIM(Z$6),FIND("~",SUBSTITUTE(Z$6," ","~",LEN(TRIM(Z$6))-LEN(SUBSTITUTE(TRIM(Z$6)," ",""))))-1)&amp;" Total",$B$6:$BB$373,ROW($A21)-5,FALSE))</f>
        <v>0</v>
      </c>
      <c r="AA21" s="10">
        <f ca="1">IF(AA$5&lt;&gt;"",HLOOKUP(AA$5,Functionalization!$G$6:$R$373,ROW($A21)-5,FALSE),IFERROR(INDEX(AA$337:AA$373,MATCH($F21,$B$337:$B$373,0))/VLOOKUP($F21,$B$337:$BB$373,MATCH(LEFT(TRIM(AA$6),FIND("~",SUBSTITUTE(AA$6,"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21))*HLOOKUP(LEFT(TRIM(AA$6),FIND("~",SUBSTITUTE(AA$6," ","~",LEN(TRIM(AA$6))-LEN(SUBSTITUTE(TRIM(AA$6)," ",""))))-1)&amp;" Total",$B$6:$BB$373,ROW($A21)-5,FALSE))</f>
        <v>0</v>
      </c>
      <c r="AB21" s="10">
        <f ca="1">IF(AB$5&lt;&gt;"",HLOOKUP(AB$5,Functionalization!$G$6:$R$373,ROW($A21)-5,FALSE),IFERROR(INDEX(AB$337:AB$373,MATCH($F21,$B$337:$B$373,0))/VLOOKUP($F21,$B$337:$BB$373,MATCH(LEFT(TRIM(AB$6),FIND("~",SUBSTITUTE(AB$6,"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21))*HLOOKUP(LEFT(TRIM(AB$6),FIND("~",SUBSTITUTE(AB$6," ","~",LEN(TRIM(AB$6))-LEN(SUBSTITUTE(TRIM(AB$6)," ",""))))-1)&amp;" Total",$B$6:$BB$373,ROW($A21)-5,FALSE))</f>
        <v>0</v>
      </c>
      <c r="AC21" s="10">
        <f ca="1">IF(AC$5&lt;&gt;"",HLOOKUP(AC$5,Functionalization!$G$6:$R$373,ROW($A21)-5,FALSE),IFERROR(INDEX(AC$337:AC$373,MATCH($F21,$B$337:$B$373,0))/VLOOKUP($F21,$B$337:$BB$373,MATCH(LEFT(TRIM(AC$6),FIND("~",SUBSTITUTE(AC$6,"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21))*HLOOKUP(LEFT(TRIM(AC$6),FIND("~",SUBSTITUTE(AC$6," ","~",LEN(TRIM(AC$6))-LEN(SUBSTITUTE(TRIM(AC$6)," ",""))))-1)&amp;" Total",$B$6:$BB$373,ROW($A21)-5,FALSE))</f>
        <v>0</v>
      </c>
      <c r="AD21" s="10">
        <f ca="1">IF(AD$5&lt;&gt;"",HLOOKUP(AD$5,Functionalization!$G$6:$R$373,ROW($A21)-5,FALSE),IFERROR(INDEX(AD$337:AD$373,MATCH($F21,$B$337:$B$373,0))/VLOOKUP($F21,$B$337:$BB$373,MATCH(LEFT(TRIM(AD$6),FIND("~",SUBSTITUTE(AD$6,"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21))*HLOOKUP(LEFT(TRIM(AD$6),FIND("~",SUBSTITUTE(AD$6," ","~",LEN(TRIM(AD$6))-LEN(SUBSTITUTE(TRIM(AD$6)," ",""))))-1)&amp;" Total",$B$6:$BB$373,ROW($A21)-5,FALSE))</f>
        <v>0</v>
      </c>
      <c r="AE21" s="10">
        <f ca="1">IF(AE$5&lt;&gt;"",HLOOKUP(AE$5,Functionalization!$G$6:$R$373,ROW($A21)-5,FALSE),IFERROR(INDEX(AE$337:AE$373,MATCH($F21,$B$337:$B$373,0))/VLOOKUP($F21,$B$337:$BB$373,MATCH(LEFT(TRIM(AE$6),FIND("~",SUBSTITUTE(AE$6,"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21))*HLOOKUP(LEFT(TRIM(AE$6),FIND("~",SUBSTITUTE(AE$6," ","~",LEN(TRIM(AE$6))-LEN(SUBSTITUTE(TRIM(AE$6)," ",""))))-1)&amp;" Total",$B$6:$BB$373,ROW($A21)-5,FALSE))</f>
        <v>0</v>
      </c>
      <c r="AF21" s="10">
        <f ca="1">IF(AF$5&lt;&gt;"",HLOOKUP(AF$5,Functionalization!$G$6:$R$373,ROW($A21)-5,FALSE),IFERROR(INDEX(AF$337:AF$373,MATCH($F21,$B$337:$B$373,0))/VLOOKUP($F21,$B$337:$BB$373,MATCH(LEFT(TRIM(AF$6),FIND("~",SUBSTITUTE(AF$6,"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21))*HLOOKUP(LEFT(TRIM(AF$6),FIND("~",SUBSTITUTE(AF$6," ","~",LEN(TRIM(AF$6))-LEN(SUBSTITUTE(TRIM(AF$6)," ",""))))-1)&amp;" Total",$B$6:$BB$373,ROW($A21)-5,FALSE))</f>
        <v>0</v>
      </c>
      <c r="AG21" s="10">
        <f ca="1">IF(AG$5&lt;&gt;"",HLOOKUP(AG$5,Functionalization!$G$6:$R$373,ROW($A21)-5,FALSE),IFERROR(INDEX(AG$337:AG$373,MATCH($F21,$B$337:$B$373,0))/VLOOKUP($F21,$B$337:$BB$373,MATCH(LEFT(TRIM(AG$6),FIND("~",SUBSTITUTE(AG$6,"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21))*HLOOKUP(LEFT(TRIM(AG$6),FIND("~",SUBSTITUTE(AG$6," ","~",LEN(TRIM(AG$6))-LEN(SUBSTITUTE(TRIM(AG$6)," ",""))))-1)&amp;" Total",$B$6:$BB$373,ROW($A21)-5,FALSE))</f>
        <v>0</v>
      </c>
      <c r="AH21" s="10">
        <f ca="1">IF(AH$5&lt;&gt;"",HLOOKUP(AH$5,Functionalization!$G$6:$R$373,ROW($A21)-5,FALSE),IFERROR(INDEX(AH$337:AH$373,MATCH($F21,$B$337:$B$373,0))/VLOOKUP($F21,$B$337:$BB$373,MATCH(LEFT(TRIM(AH$6),FIND("~",SUBSTITUTE(AH$6,"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21))*HLOOKUP(LEFT(TRIM(AH$6),FIND("~",SUBSTITUTE(AH$6," ","~",LEN(TRIM(AH$6))-LEN(SUBSTITUTE(TRIM(AH$6)," ",""))))-1)&amp;" Total",$B$6:$BB$373,ROW($A21)-5,FALSE))</f>
        <v>0</v>
      </c>
      <c r="AI21" s="10">
        <f ca="1">IF(AI$5&lt;&gt;"",HLOOKUP(AI$5,Functionalization!$G$6:$R$373,ROW($A21)-5,FALSE),IFERROR(INDEX(AI$337:AI$373,MATCH($F21,$B$337:$B$373,0))/VLOOKUP($F21,$B$337:$BB$373,MATCH(LEFT(TRIM(AI$6),FIND("~",SUBSTITUTE(AI$6,"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21))*HLOOKUP(LEFT(TRIM(AI$6),FIND("~",SUBSTITUTE(AI$6," ","~",LEN(TRIM(AI$6))-LEN(SUBSTITUTE(TRIM(AI$6)," ",""))))-1)&amp;" Total",$B$6:$BB$373,ROW($A21)-5,FALSE))</f>
        <v>0</v>
      </c>
      <c r="AJ21" s="10">
        <f ca="1">IF(AJ$5&lt;&gt;"",HLOOKUP(AJ$5,Functionalization!$G$6:$R$373,ROW($A21)-5,FALSE),IFERROR(INDEX(AJ$337:AJ$373,MATCH($F21,$B$337:$B$373,0))/VLOOKUP($F21,$B$337:$BB$373,MATCH(LEFT(TRIM(AJ$6),FIND("~",SUBSTITUTE(AJ$6,"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21))*HLOOKUP(LEFT(TRIM(AJ$6),FIND("~",SUBSTITUTE(AJ$6," ","~",LEN(TRIM(AJ$6))-LEN(SUBSTITUTE(TRIM(AJ$6)," ",""))))-1)&amp;" Total",$B$6:$BB$373,ROW($A21)-5,FALSE))</f>
        <v>0</v>
      </c>
      <c r="AK21" s="10">
        <f ca="1">IF(AK$5&lt;&gt;"",HLOOKUP(AK$5,Functionalization!$G$6:$R$373,ROW($A21)-5,FALSE),IFERROR(INDEX(AK$337:AK$373,MATCH($F21,$B$337:$B$373,0))/VLOOKUP($F21,$B$337:$BB$373,MATCH(LEFT(TRIM(AK$6),FIND("~",SUBSTITUTE(AK$6,"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21))*HLOOKUP(LEFT(TRIM(AK$6),FIND("~",SUBSTITUTE(AK$6," ","~",LEN(TRIM(AK$6))-LEN(SUBSTITUTE(TRIM(AK$6)," ",""))))-1)&amp;" Total",$B$6:$BB$373,ROW($A21)-5,FALSE))</f>
        <v>0</v>
      </c>
      <c r="AL21" s="10">
        <f ca="1">IF(AL$5&lt;&gt;"",HLOOKUP(AL$5,Functionalization!$G$6:$R$373,ROW($A21)-5,FALSE),IFERROR(INDEX(AL$337:AL$373,MATCH($F21,$B$337:$B$373,0))/VLOOKUP($F21,$B$337:$BB$373,MATCH(LEFT(TRIM(AL$6),FIND("~",SUBSTITUTE(AL$6,"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21))*HLOOKUP(LEFT(TRIM(AL$6),FIND("~",SUBSTITUTE(AL$6," ","~",LEN(TRIM(AL$6))-LEN(SUBSTITUTE(TRIM(AL$6)," ",""))))-1)&amp;" Total",$B$6:$BB$373,ROW($A21)-5,FALSE))</f>
        <v>0</v>
      </c>
      <c r="AM21" s="10">
        <f ca="1">IF(AM$5&lt;&gt;"",HLOOKUP(AM$5,Functionalization!$G$6:$R$373,ROW($A21)-5,FALSE),IFERROR(INDEX(AM$337:AM$373,MATCH($F21,$B$337:$B$373,0))/VLOOKUP($F21,$B$337:$BB$373,MATCH(LEFT(TRIM(AM$6),FIND("~",SUBSTITUTE(AM$6,"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21))*HLOOKUP(LEFT(TRIM(AM$6),FIND("~",SUBSTITUTE(AM$6," ","~",LEN(TRIM(AM$6))-LEN(SUBSTITUTE(TRIM(AM$6)," ",""))))-1)&amp;" Total",$B$6:$BB$373,ROW($A21)-5,FALSE))</f>
        <v>0</v>
      </c>
      <c r="AN21" s="10">
        <f ca="1">IF(AN$5&lt;&gt;"",HLOOKUP(AN$5,Functionalization!$G$6:$R$373,ROW($A21)-5,FALSE),IFERROR(INDEX(AN$337:AN$373,MATCH($F21,$B$337:$B$373,0))/VLOOKUP($F21,$B$337:$BB$373,MATCH(LEFT(TRIM(AN$6),FIND("~",SUBSTITUTE(AN$6,"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21))*HLOOKUP(LEFT(TRIM(AN$6),FIND("~",SUBSTITUTE(AN$6," ","~",LEN(TRIM(AN$6))-LEN(SUBSTITUTE(TRIM(AN$6)," ",""))))-1)&amp;" Total",$B$6:$BB$373,ROW($A21)-5,FALSE))</f>
        <v>0</v>
      </c>
      <c r="AO21" s="10">
        <f ca="1">IF(AO$5&lt;&gt;"",HLOOKUP(AO$5,Functionalization!$G$6:$R$373,ROW($A21)-5,FALSE),IFERROR(INDEX(AO$337:AO$373,MATCH($F21,$B$337:$B$373,0))/VLOOKUP($F21,$B$337:$BB$373,MATCH(LEFT(TRIM(AO$6),FIND("~",SUBSTITUTE(AO$6,"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21))*HLOOKUP(LEFT(TRIM(AO$6),FIND("~",SUBSTITUTE(AO$6," ","~",LEN(TRIM(AO$6))-LEN(SUBSTITUTE(TRIM(AO$6)," ",""))))-1)&amp;" Total",$B$6:$BB$373,ROW($A21)-5,FALSE))</f>
        <v>0</v>
      </c>
      <c r="AP21" s="10">
        <f ca="1">IF(AP$5&lt;&gt;"",HLOOKUP(AP$5,Functionalization!$G$6:$R$373,ROW($A21)-5,FALSE),IFERROR(INDEX(AP$337:AP$373,MATCH($F21,$B$337:$B$373,0))/VLOOKUP($F21,$B$337:$BB$373,MATCH(LEFT(TRIM(AP$6),FIND("~",SUBSTITUTE(AP$6,"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21))*HLOOKUP(LEFT(TRIM(AP$6),FIND("~",SUBSTITUTE(AP$6," ","~",LEN(TRIM(AP$6))-LEN(SUBSTITUTE(TRIM(AP$6)," ",""))))-1)&amp;" Total",$B$6:$BB$373,ROW($A21)-5,FALSE))</f>
        <v>0</v>
      </c>
      <c r="AQ21" s="10">
        <f ca="1">IF(AQ$5&lt;&gt;"",HLOOKUP(AQ$5,Functionalization!$G$6:$R$373,ROW($A21)-5,FALSE),IFERROR(INDEX(AQ$337:AQ$373,MATCH($F21,$B$337:$B$373,0))/VLOOKUP($F21,$B$337:$BB$373,MATCH(LEFT(TRIM(AQ$6),FIND("~",SUBSTITUTE(AQ$6,"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21))*HLOOKUP(LEFT(TRIM(AQ$6),FIND("~",SUBSTITUTE(AQ$6," ","~",LEN(TRIM(AQ$6))-LEN(SUBSTITUTE(TRIM(AQ$6)," ",""))))-1)&amp;" Total",$B$6:$BB$373,ROW($A21)-5,FALSE))</f>
        <v>0</v>
      </c>
      <c r="AR21" s="10">
        <f ca="1">IF(AR$5&lt;&gt;"",HLOOKUP(AR$5,Functionalization!$G$6:$R$373,ROW($A21)-5,FALSE),IFERROR(INDEX(AR$337:AR$373,MATCH($F21,$B$337:$B$373,0))/VLOOKUP($F21,$B$337:$BB$373,MATCH(LEFT(TRIM(AR$6),FIND("~",SUBSTITUTE(AR$6,"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21))*HLOOKUP(LEFT(TRIM(AR$6),FIND("~",SUBSTITUTE(AR$6," ","~",LEN(TRIM(AR$6))-LEN(SUBSTITUTE(TRIM(AR$6)," ",""))))-1)&amp;" Total",$B$6:$BB$373,ROW($A21)-5,FALSE))</f>
        <v>0</v>
      </c>
      <c r="AS21" s="10">
        <f ca="1">IF(AS$5&lt;&gt;"",HLOOKUP(AS$5,Functionalization!$G$6:$R$373,ROW($A21)-5,FALSE),IFERROR(INDEX(AS$337:AS$373,MATCH($F21,$B$337:$B$373,0))/VLOOKUP($F21,$B$337:$BB$373,MATCH(LEFT(TRIM(AS$6),FIND("~",SUBSTITUTE(AS$6,"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21))*HLOOKUP(LEFT(TRIM(AS$6),FIND("~",SUBSTITUTE(AS$6," ","~",LEN(TRIM(AS$6))-LEN(SUBSTITUTE(TRIM(AS$6)," ",""))))-1)&amp;" Total",$B$6:$BB$373,ROW($A21)-5,FALSE))</f>
        <v>0</v>
      </c>
      <c r="AT21" s="10">
        <f ca="1">IF(AT$5&lt;&gt;"",HLOOKUP(AT$5,Functionalization!$G$6:$R$373,ROW($A21)-5,FALSE),IFERROR(INDEX(AT$337:AT$373,MATCH($F21,$B$337:$B$373,0))/VLOOKUP($F21,$B$337:$BB$373,MATCH(LEFT(TRIM(AT$6),FIND("~",SUBSTITUTE(AT$6,"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21))*HLOOKUP(LEFT(TRIM(AT$6),FIND("~",SUBSTITUTE(AT$6," ","~",LEN(TRIM(AT$6))-LEN(SUBSTITUTE(TRIM(AT$6)," ",""))))-1)&amp;" Total",$B$6:$BB$373,ROW($A21)-5,FALSE))</f>
        <v>0</v>
      </c>
      <c r="AU21" s="10">
        <f ca="1">IF(AU$5&lt;&gt;"",HLOOKUP(AU$5,Functionalization!$G$6:$R$373,ROW($A21)-5,FALSE),IFERROR(INDEX(AU$337:AU$373,MATCH($F21,$B$337:$B$373,0))/VLOOKUP($F21,$B$337:$BB$373,MATCH(LEFT(TRIM(AU$6),FIND("~",SUBSTITUTE(AU$6,"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21))*HLOOKUP(LEFT(TRIM(AU$6),FIND("~",SUBSTITUTE(AU$6," ","~",LEN(TRIM(AU$6))-LEN(SUBSTITUTE(TRIM(AU$6)," ",""))))-1)&amp;" Total",$B$6:$BB$373,ROW($A21)-5,FALSE))</f>
        <v>0</v>
      </c>
      <c r="AV21" s="10">
        <f ca="1">IF(AV$5&lt;&gt;"",HLOOKUP(AV$5,Functionalization!$G$6:$R$373,ROW($A21)-5,FALSE),IFERROR(INDEX(AV$337:AV$373,MATCH($F21,$B$337:$B$373,0))/VLOOKUP($F21,$B$337:$BB$373,MATCH(LEFT(TRIM(AV$6),FIND("~",SUBSTITUTE(AV$6,"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21))*HLOOKUP(LEFT(TRIM(AV$6),FIND("~",SUBSTITUTE(AV$6," ","~",LEN(TRIM(AV$6))-LEN(SUBSTITUTE(TRIM(AV$6)," ",""))))-1)&amp;" Total",$B$6:$BB$373,ROW($A21)-5,FALSE))</f>
        <v>0</v>
      </c>
      <c r="AW21" s="10">
        <f ca="1">IF(AW$5&lt;&gt;"",HLOOKUP(AW$5,Functionalization!$G$6:$R$373,ROW($A21)-5,FALSE),IFERROR(INDEX(AW$337:AW$373,MATCH($F21,$B$337:$B$373,0))/VLOOKUP($F21,$B$337:$BB$373,MATCH(LEFT(TRIM(AW$6),FIND("~",SUBSTITUTE(AW$6,"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21))*HLOOKUP(LEFT(TRIM(AW$6),FIND("~",SUBSTITUTE(AW$6," ","~",LEN(TRIM(AW$6))-LEN(SUBSTITUTE(TRIM(AW$6)," ",""))))-1)&amp;" Total",$B$6:$BB$373,ROW($A21)-5,FALSE))</f>
        <v>0</v>
      </c>
      <c r="AX21" s="10">
        <f ca="1">IF(AX$5&lt;&gt;"",HLOOKUP(AX$5,Functionalization!$G$6:$R$373,ROW($A21)-5,FALSE),IFERROR(INDEX(AX$337:AX$373,MATCH($F21,$B$337:$B$373,0))/VLOOKUP($F21,$B$337:$BB$373,MATCH(LEFT(TRIM(AX$6),FIND("~",SUBSTITUTE(AX$6,"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21))*HLOOKUP(LEFT(TRIM(AX$6),FIND("~",SUBSTITUTE(AX$6," ","~",LEN(TRIM(AX$6))-LEN(SUBSTITUTE(TRIM(AX$6)," ",""))))-1)&amp;" Total",$B$6:$BB$373,ROW($A21)-5,FALSE))</f>
        <v>0</v>
      </c>
      <c r="AY21" s="10">
        <f ca="1">IF(AY$5&lt;&gt;"",HLOOKUP(AY$5,Functionalization!$G$6:$R$373,ROW($A21)-5,FALSE),IFERROR(INDEX(AY$337:AY$373,MATCH($F21,$B$337:$B$373,0))/VLOOKUP($F21,$B$337:$BB$373,MATCH(LEFT(TRIM(AY$6),FIND("~",SUBSTITUTE(AY$6,"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21))*HLOOKUP(LEFT(TRIM(AY$6),FIND("~",SUBSTITUTE(AY$6," ","~",LEN(TRIM(AY$6))-LEN(SUBSTITUTE(TRIM(AY$6)," ",""))))-1)&amp;" Total",$B$6:$BB$373,ROW($A21)-5,FALSE))</f>
        <v>0</v>
      </c>
      <c r="AZ21" s="10">
        <f ca="1">IF(AZ$5&lt;&gt;"",HLOOKUP(AZ$5,Functionalization!$G$6:$R$373,ROW($A21)-5,FALSE),IFERROR(INDEX(AZ$337:AZ$373,MATCH($F21,$B$337:$B$373,0))/VLOOKUP($F21,$B$337:$BB$373,MATCH(LEFT(TRIM(AZ$6),FIND("~",SUBSTITUTE(AZ$6,"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21))*HLOOKUP(LEFT(TRIM(AZ$6),FIND("~",SUBSTITUTE(AZ$6," ","~",LEN(TRIM(AZ$6))-LEN(SUBSTITUTE(TRIM(AZ$6)," ",""))))-1)&amp;" Total",$B$6:$BB$373,ROW($A21)-5,FALSE))</f>
        <v>0</v>
      </c>
      <c r="BA21" s="10">
        <f ca="1">IF(BA$5&lt;&gt;"",HLOOKUP(BA$5,Functionalization!$G$6:$R$373,ROW($A21)-5,FALSE),IFERROR(INDEX(BA$337:BA$373,MATCH($F21,$B$337:$B$373,0))/VLOOKUP($F21,$B$337:$BB$373,MATCH(LEFT(TRIM(BA$6),FIND("~",SUBSTITUTE(BA$6,"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21))*HLOOKUP(LEFT(TRIM(BA$6),FIND("~",SUBSTITUTE(BA$6," ","~",LEN(TRIM(BA$6))-LEN(SUBSTITUTE(TRIM(BA$6)," ",""))))-1)&amp;" Total",$B$6:$BB$373,ROW($A21)-5,FALSE))</f>
        <v>0</v>
      </c>
      <c r="BB21" s="10">
        <f ca="1">IF(BB$5&lt;&gt;"",HLOOKUP(BB$5,Functionalization!$G$6:$R$373,ROW($A21)-5,FALSE),IFERROR(INDEX(BB$337:BB$373,MATCH($F21,$B$337:$B$373,0))/VLOOKUP($F21,$B$337:$BB$373,MATCH(LEFT(TRIM(BB$6),FIND("~",SUBSTITUTE(BB$6,"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21))*HLOOKUP(LEFT(TRIM(BB$6),FIND("~",SUBSTITUTE(BB$6," ","~",LEN(TRIM(BB$6))-LEN(SUBSTITUTE(TRIM(BB$6)," ",""))))-1)&amp;" Total",$B$6:$BB$373,ROW($A21)-5,FALSE))</f>
        <v>0</v>
      </c>
      <c r="BD21">
        <f ca="1">IFERROR(IF(SUMIF($G$6:$BB$6,BD$6&amp;" Total",$G21:$BB21)-(SUMIF($G$6:$BB$6,BD$6&amp;" "&amp;'Input-Func_Class'!$D$22,$G21:$BB21)+IFERROR(SUMIF($G$6:$BB$6,BD$6&amp;" "&amp;'Input-Func_Class'!$E$22,$G21:$BB21),SUMIF($G$6:$BB$6,BD$6&amp;" "&amp;'Input-Func_Class'!$B$24,$G21:$BB21))+SUMIF($G$6:$BB$6,BD$6&amp;" "&amp;'Input-Func_Class'!$F$22,$G21:$BB21))&lt;Check_Limit,0,1),1)</f>
        <v>0</v>
      </c>
      <c r="BE21">
        <f ca="1">IFERROR(IF(SUMIF($G$6:$BB$6,BE$6&amp;" Total",$G21:$BB21)-(SUMIF($G$6:$BB$6,BE$6&amp;" "&amp;'Input-Func_Class'!$D$22,$G21:$BB21)+IFERROR(SUMIF($G$6:$BB$6,BE$6&amp;" "&amp;'Input-Func_Class'!$E$22,$G21:$BB21),SUMIF($G$6:$BB$6,BE$6&amp;" "&amp;'Input-Func_Class'!$B$24,$G21:$BB21))+SUMIF($G$6:$BB$6,BE$6&amp;" "&amp;'Input-Func_Class'!$F$22,$G21:$BB21))&lt;Check_Limit,0,1),1)</f>
        <v>0</v>
      </c>
      <c r="BF21">
        <f ca="1">IFERROR(IF(SUMIF($G$6:$BB$6,BF$6&amp;" Total",$G21:$BB21)-(SUMIF($G$6:$BB$6,BF$6&amp;" "&amp;'Input-Func_Class'!$D$22,$G21:$BB21)+IFERROR(SUMIF($G$6:$BB$6,BF$6&amp;" "&amp;'Input-Func_Class'!$E$22,$G21:$BB21),SUMIF($G$6:$BB$6,BF$6&amp;" "&amp;'Input-Func_Class'!$B$24,$G21:$BB21))+SUMIF($G$6:$BB$6,BF$6&amp;" "&amp;'Input-Func_Class'!$F$22,$G21:$BB21))&lt;Check_Limit,0,1),1)</f>
        <v>0</v>
      </c>
      <c r="BG21">
        <f ca="1">IFERROR(IF(SUMIF($G$6:$BB$6,BG$6&amp;" Total",$G21:$BB21)-(SUMIF($G$6:$BB$6,BG$6&amp;" "&amp;'Input-Func_Class'!$D$22,$G21:$BB21)+IFERROR(SUMIF($G$6:$BB$6,BG$6&amp;" "&amp;'Input-Func_Class'!$E$22,$G21:$BB21),SUMIF($G$6:$BB$6,BG$6&amp;" "&amp;'Input-Func_Class'!$B$24,$G21:$BB21))+SUMIF($G$6:$BB$6,BG$6&amp;" "&amp;'Input-Func_Class'!$F$22,$G21:$BB21))&lt;Check_Limit,0,1),1)</f>
        <v>0</v>
      </c>
      <c r="BH21">
        <f ca="1">IFERROR(IF(SUMIF($G$6:$BB$6,BH$6&amp;" Total",$G21:$BB21)-(SUMIF($G$6:$BB$6,BH$6&amp;" "&amp;'Input-Func_Class'!$D$22,$G21:$BB21)+IFERROR(SUMIF($G$6:$BB$6,BH$6&amp;" "&amp;'Input-Func_Class'!$E$22,$G21:$BB21),SUMIF($G$6:$BB$6,BH$6&amp;" "&amp;'Input-Func_Class'!$B$24,$G21:$BB21))+SUMIF($G$6:$BB$6,BH$6&amp;" "&amp;'Input-Func_Class'!$F$22,$G21:$BB21))&lt;Check_Limit,0,1),1)</f>
        <v>0</v>
      </c>
      <c r="BI21">
        <f ca="1">IFERROR(IF(SUMIF($G$6:$BB$6,BI$6&amp;" Total",$G21:$BB21)-(SUMIF($G$6:$BB$6,BI$6&amp;" "&amp;'Input-Func_Class'!$D$22,$G21:$BB21)+IFERROR(SUMIF($G$6:$BB$6,BI$6&amp;" "&amp;'Input-Func_Class'!$E$22,$G21:$BB21),SUMIF($G$6:$BB$6,BI$6&amp;" "&amp;'Input-Func_Class'!$B$24,$G21:$BB21))+SUMIF($G$6:$BB$6,BI$6&amp;" "&amp;'Input-Func_Class'!$F$22,$G21:$BB21))&lt;Check_Limit,0,1),1)</f>
        <v>0</v>
      </c>
      <c r="BJ21">
        <f ca="1">IFERROR(IF(SUMIF($G$6:$BB$6,BJ$6&amp;" Total",$G21:$BB21)-(SUMIF($G$6:$BB$6,BJ$6&amp;" "&amp;'Input-Func_Class'!$D$22,$G21:$BB21)+IFERROR(SUMIF($G$6:$BB$6,BJ$6&amp;" "&amp;'Input-Func_Class'!$E$22,$G21:$BB21),SUMIF($G$6:$BB$6,BJ$6&amp;" "&amp;'Input-Func_Class'!$B$24,$G21:$BB21))+SUMIF($G$6:$BB$6,BJ$6&amp;" "&amp;'Input-Func_Class'!$F$22,$G21:$BB21))&lt;Check_Limit,0,1),1)</f>
        <v>0</v>
      </c>
      <c r="BK21">
        <f ca="1">IFERROR(IF(SUMIF($G$6:$BB$6,BK$6&amp;" Total",$G21:$BB21)-(SUMIF($G$6:$BB$6,BK$6&amp;" "&amp;'Input-Func_Class'!$D$22,$G21:$BB21)+IFERROR(SUMIF($G$6:$BB$6,BK$6&amp;" "&amp;'Input-Func_Class'!$E$22,$G21:$BB21),SUMIF($G$6:$BB$6,BK$6&amp;" "&amp;'Input-Func_Class'!$B$24,$G21:$BB21))+SUMIF($G$6:$BB$6,BK$6&amp;" "&amp;'Input-Func_Class'!$F$22,$G21:$BB21))&lt;Check_Limit,0,1),1)</f>
        <v>0</v>
      </c>
      <c r="BL21">
        <f ca="1">IFERROR(IF(SUMIF($G$6:$BB$6,BL$6&amp;" Total",$G21:$BB21)-(SUMIF($G$6:$BB$6,BL$6&amp;" "&amp;'Input-Func_Class'!$D$22,$G21:$BB21)+IFERROR(SUMIF($G$6:$BB$6,BL$6&amp;" "&amp;'Input-Func_Class'!$E$22,$G21:$BB21),SUMIF($G$6:$BB$6,BL$6&amp;" "&amp;'Input-Func_Class'!$B$24,$G21:$BB21))+SUMIF($G$6:$BB$6,BL$6&amp;" "&amp;'Input-Func_Class'!$F$22,$G21:$BB21))&lt;Check_Limit,0,1),1)</f>
        <v>0</v>
      </c>
      <c r="BM21">
        <f ca="1">IFERROR(IF(SUMIF($G$6:$BB$6,BM$6&amp;" Total",$G21:$BB21)-(SUMIF($G$6:$BB$6,BM$6&amp;" "&amp;'Input-Func_Class'!$D$22,$G21:$BB21)+IFERROR(SUMIF($G$6:$BB$6,BM$6&amp;" "&amp;'Input-Func_Class'!$E$22,$G21:$BB21),SUMIF($G$6:$BB$6,BM$6&amp;" "&amp;'Input-Func_Class'!$B$24,$G21:$BB21))+SUMIF($G$6:$BB$6,BM$6&amp;" "&amp;'Input-Func_Class'!$F$22,$G21:$BB21))&lt;Check_Limit,0,1),1)</f>
        <v>0</v>
      </c>
      <c r="BN21">
        <f ca="1">IFERROR(IF(SUMIF($G$6:$BB$6,BN$6&amp;" Total",$G21:$BB21)-(SUMIF($G$6:$BB$6,BN$6&amp;" "&amp;'Input-Func_Class'!$D$22,$G21:$BB21)+IFERROR(SUMIF($G$6:$BB$6,BN$6&amp;" "&amp;'Input-Func_Class'!$E$22,$G21:$BB21),SUMIF($G$6:$BB$6,BN$6&amp;" "&amp;'Input-Func_Class'!$B$24,$G21:$BB21))+SUMIF($G$6:$BB$6,BN$6&amp;" "&amp;'Input-Func_Class'!$F$22,$G21:$BB21))&lt;Check_Limit,0,1),1)</f>
        <v>0</v>
      </c>
      <c r="BO21">
        <f ca="1">IFERROR(IF(SUMIF($G$6:$BB$6,BO$6&amp;" Total",$G21:$BB21)-(SUMIF($G$6:$BB$6,BO$6&amp;" "&amp;'Input-Func_Class'!$D$22,$G21:$BB21)+IFERROR(SUMIF($G$6:$BB$6,BO$6&amp;" "&amp;'Input-Func_Class'!$E$22,$G21:$BB21),SUMIF($G$6:$BB$6,BO$6&amp;" "&amp;'Input-Func_Class'!$B$24,$G21:$BB21))+SUMIF($G$6:$BB$6,BO$6&amp;" "&amp;'Input-Func_Class'!$F$22,$G21:$BB21))&lt;Check_Limit,0,1),1)</f>
        <v>0</v>
      </c>
    </row>
    <row r="22" spans="1:67" outlineLevel="1">
      <c r="A22" s="31">
        <f>IF(ISBLANK('Input-Accounts'!A22),"",'Input-Accounts'!A22)</f>
        <v>14</v>
      </c>
      <c r="B22" s="53" t="str">
        <f>IF(ISBLANK('Input-Accounts'!B22),"",'Input-Accounts'!B22)</f>
        <v>LAND RIGHTS-OTHER DISTR SYSTEMS</v>
      </c>
      <c r="C22" s="31">
        <f>IF(ISBLANK('Input-Accounts'!C22),"",'Input-Accounts'!C22)</f>
        <v>374.4</v>
      </c>
      <c r="D22" s="10">
        <f>Functionalization!$D22</f>
        <v>3216702.4692307701</v>
      </c>
      <c r="E22" s="10">
        <f t="shared" ref="E22" ca="1" si="5">IFERROR(IF(D22="",0,IF(D22=0,0,IF(ABS(D22-SUM(G22,K22,O22,S22,W22,AA22,AE22,AI22,AM22,AQ22,AU22,AY22))&lt;Check_Limit,0,1))),1)</f>
        <v>0</v>
      </c>
      <c r="F22" s="3" t="str">
        <f>IF($D22=0,"-",IF('Input-Accounts'!$E22&lt;&gt;0,'Input-Accounts'!$E22,'Input-Accounts'!$G22))</f>
        <v>AVGERAGE STUDY</v>
      </c>
      <c r="G22" s="10">
        <f ca="1">IF(G$5&lt;&gt;"",HLOOKUP(G$5,Functionalization!$G$6:$R$373,ROW($A22)-5,FALSE),IFERROR(INDEX(G$337:G$373,MATCH($F22,$B$337:$B$373,0))/VLOOKUP($F22,$B$337:$BB$373,MATCH(LEFT(TRIM(G$6),FIND("~",SUBSTITUTE(G$6,"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22))*HLOOKUP(LEFT(TRIM(G$6),FIND("~",SUBSTITUTE(G$6," ","~",LEN(TRIM(G$6))-LEN(SUBSTITUTE(TRIM(G$6)," ",""))))-1)&amp;" Total",$B$6:$BB$373,ROW($A22)-5,FALSE))</f>
        <v>3216702.4692307701</v>
      </c>
      <c r="H22" s="10">
        <f ca="1">IF(H$5&lt;&gt;"",HLOOKUP(H$5,Functionalization!$G$6:$R$373,ROW($A22)-5,FALSE),IFERROR(INDEX(H$337:H$373,MATCH($F22,$B$337:$B$373,0))/VLOOKUP($F22,$B$337:$BB$373,MATCH(LEFT(TRIM(H$6),FIND("~",SUBSTITUTE(H$6,"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22))*HLOOKUP(LEFT(TRIM(H$6),FIND("~",SUBSTITUTE(H$6," ","~",LEN(TRIM(H$6))-LEN(SUBSTITUTE(TRIM(H$6)," ",""))))-1)&amp;" Total",$B$6:$BB$373,ROW($A22)-5,FALSE))</f>
        <v>2386709.0121993748</v>
      </c>
      <c r="I22" s="10">
        <f ca="1">IF(I$5&lt;&gt;"",HLOOKUP(I$5,Functionalization!$G$6:$R$373,ROW($A22)-5,FALSE),IFERROR(INDEX(I$337:I$373,MATCH($F22,$B$337:$B$373,0))/VLOOKUP($F22,$B$337:$BB$373,MATCH(LEFT(TRIM(I$6),FIND("~",SUBSTITUTE(I$6,"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22))*HLOOKUP(LEFT(TRIM(I$6),FIND("~",SUBSTITUTE(I$6," ","~",LEN(TRIM(I$6))-LEN(SUBSTITUTE(TRIM(I$6)," ",""))))-1)&amp;" Total",$B$6:$BB$373,ROW($A22)-5,FALSE))</f>
        <v>0</v>
      </c>
      <c r="J22" s="10">
        <f ca="1">IF(J$5&lt;&gt;"",HLOOKUP(J$5,Functionalization!$G$6:$R$373,ROW($A22)-5,FALSE),IFERROR(INDEX(J$337:J$373,MATCH($F22,$B$337:$B$373,0))/VLOOKUP($F22,$B$337:$BB$373,MATCH(LEFT(TRIM(J$6),FIND("~",SUBSTITUTE(J$6,"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22))*HLOOKUP(LEFT(TRIM(J$6),FIND("~",SUBSTITUTE(J$6," ","~",LEN(TRIM(J$6))-LEN(SUBSTITUTE(TRIM(J$6)," ",""))))-1)&amp;" Total",$B$6:$BB$373,ROW($A22)-5,FALSE))</f>
        <v>829993.45703139552</v>
      </c>
      <c r="K22" s="10">
        <f ca="1">IF(K$5&lt;&gt;"",HLOOKUP(K$5,Functionalization!$G$6:$R$373,ROW($A22)-5,FALSE),IFERROR(INDEX(K$337:K$373,MATCH($F22,$B$337:$B$373,0))/VLOOKUP($F22,$B$337:$BB$373,MATCH(LEFT(TRIM(K$6),FIND("~",SUBSTITUTE(K$6,"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22))*HLOOKUP(LEFT(TRIM(K$6),FIND("~",SUBSTITUTE(K$6," ","~",LEN(TRIM(K$6))-LEN(SUBSTITUTE(TRIM(K$6)," ",""))))-1)&amp;" Total",$B$6:$BB$373,ROW($A22)-5,FALSE))</f>
        <v>0</v>
      </c>
      <c r="L22" s="10">
        <f ca="1">IF(L$5&lt;&gt;"",HLOOKUP(L$5,Functionalization!$G$6:$R$373,ROW($A22)-5,FALSE),IFERROR(INDEX(L$337:L$373,MATCH($F22,$B$337:$B$373,0))/VLOOKUP($F22,$B$337:$BB$373,MATCH(LEFT(TRIM(L$6),FIND("~",SUBSTITUTE(L$6,"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22))*HLOOKUP(LEFT(TRIM(L$6),FIND("~",SUBSTITUTE(L$6," ","~",LEN(TRIM(L$6))-LEN(SUBSTITUTE(TRIM(L$6)," ",""))))-1)&amp;" Total",$B$6:$BB$373,ROW($A22)-5,FALSE))</f>
        <v>0</v>
      </c>
      <c r="M22" s="10">
        <f ca="1">IF(M$5&lt;&gt;"",HLOOKUP(M$5,Functionalization!$G$6:$R$373,ROW($A22)-5,FALSE),IFERROR(INDEX(M$337:M$373,MATCH($F22,$B$337:$B$373,0))/VLOOKUP($F22,$B$337:$BB$373,MATCH(LEFT(TRIM(M$6),FIND("~",SUBSTITUTE(M$6,"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22))*HLOOKUP(LEFT(TRIM(M$6),FIND("~",SUBSTITUTE(M$6," ","~",LEN(TRIM(M$6))-LEN(SUBSTITUTE(TRIM(M$6)," ",""))))-1)&amp;" Total",$B$6:$BB$373,ROW($A22)-5,FALSE))</f>
        <v>0</v>
      </c>
      <c r="N22" s="10">
        <f ca="1">IF(N$5&lt;&gt;"",HLOOKUP(N$5,Functionalization!$G$6:$R$373,ROW($A22)-5,FALSE),IFERROR(INDEX(N$337:N$373,MATCH($F22,$B$337:$B$373,0))/VLOOKUP($F22,$B$337:$BB$373,MATCH(LEFT(TRIM(N$6),FIND("~",SUBSTITUTE(N$6,"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22))*HLOOKUP(LEFT(TRIM(N$6),FIND("~",SUBSTITUTE(N$6," ","~",LEN(TRIM(N$6))-LEN(SUBSTITUTE(TRIM(N$6)," ",""))))-1)&amp;" Total",$B$6:$BB$373,ROW($A22)-5,FALSE))</f>
        <v>0</v>
      </c>
      <c r="O22" s="10">
        <f ca="1">IF(O$5&lt;&gt;"",HLOOKUP(O$5,Functionalization!$G$6:$R$373,ROW($A22)-5,FALSE),IFERROR(INDEX(O$337:O$373,MATCH($F22,$B$337:$B$373,0))/VLOOKUP($F22,$B$337:$BB$373,MATCH(LEFT(TRIM(O$6),FIND("~",SUBSTITUTE(O$6,"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22))*HLOOKUP(LEFT(TRIM(O$6),FIND("~",SUBSTITUTE(O$6," ","~",LEN(TRIM(O$6))-LEN(SUBSTITUTE(TRIM(O$6)," ",""))))-1)&amp;" Total",$B$6:$BB$373,ROW($A22)-5,FALSE))</f>
        <v>0</v>
      </c>
      <c r="P22" s="10">
        <f ca="1">IF(P$5&lt;&gt;"",HLOOKUP(P$5,Functionalization!$G$6:$R$373,ROW($A22)-5,FALSE),IFERROR(INDEX(P$337:P$373,MATCH($F22,$B$337:$B$373,0))/VLOOKUP($F22,$B$337:$BB$373,MATCH(LEFT(TRIM(P$6),FIND("~",SUBSTITUTE(P$6,"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22))*HLOOKUP(LEFT(TRIM(P$6),FIND("~",SUBSTITUTE(P$6," ","~",LEN(TRIM(P$6))-LEN(SUBSTITUTE(TRIM(P$6)," ",""))))-1)&amp;" Total",$B$6:$BB$373,ROW($A22)-5,FALSE))</f>
        <v>0</v>
      </c>
      <c r="Q22" s="10">
        <f ca="1">IF(Q$5&lt;&gt;"",HLOOKUP(Q$5,Functionalization!$G$6:$R$373,ROW($A22)-5,FALSE),IFERROR(INDEX(Q$337:Q$373,MATCH($F22,$B$337:$B$373,0))/VLOOKUP($F22,$B$337:$BB$373,MATCH(LEFT(TRIM(Q$6),FIND("~",SUBSTITUTE(Q$6,"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22))*HLOOKUP(LEFT(TRIM(Q$6),FIND("~",SUBSTITUTE(Q$6," ","~",LEN(TRIM(Q$6))-LEN(SUBSTITUTE(TRIM(Q$6)," ",""))))-1)&amp;" Total",$B$6:$BB$373,ROW($A22)-5,FALSE))</f>
        <v>0</v>
      </c>
      <c r="R22" s="10">
        <f ca="1">IF(R$5&lt;&gt;"",HLOOKUP(R$5,Functionalization!$G$6:$R$373,ROW($A22)-5,FALSE),IFERROR(INDEX(R$337:R$373,MATCH($F22,$B$337:$B$373,0))/VLOOKUP($F22,$B$337:$BB$373,MATCH(LEFT(TRIM(R$6),FIND("~",SUBSTITUTE(R$6,"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22))*HLOOKUP(LEFT(TRIM(R$6),FIND("~",SUBSTITUTE(R$6," ","~",LEN(TRIM(R$6))-LEN(SUBSTITUTE(TRIM(R$6)," ",""))))-1)&amp;" Total",$B$6:$BB$373,ROW($A22)-5,FALSE))</f>
        <v>0</v>
      </c>
      <c r="S22" s="10">
        <f ca="1">IF(S$5&lt;&gt;"",HLOOKUP(S$5,Functionalization!$G$6:$R$373,ROW($A22)-5,FALSE),IFERROR(INDEX(S$337:S$373,MATCH($F22,$B$337:$B$373,0))/VLOOKUP($F22,$B$337:$BB$373,MATCH(LEFT(TRIM(S$6),FIND("~",SUBSTITUTE(S$6,"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22))*HLOOKUP(LEFT(TRIM(S$6),FIND("~",SUBSTITUTE(S$6," ","~",LEN(TRIM(S$6))-LEN(SUBSTITUTE(TRIM(S$6)," ",""))))-1)&amp;" Total",$B$6:$BB$373,ROW($A22)-5,FALSE))</f>
        <v>0</v>
      </c>
      <c r="T22" s="10">
        <f ca="1">IF(T$5&lt;&gt;"",HLOOKUP(T$5,Functionalization!$G$6:$R$373,ROW($A22)-5,FALSE),IFERROR(INDEX(T$337:T$373,MATCH($F22,$B$337:$B$373,0))/VLOOKUP($F22,$B$337:$BB$373,MATCH(LEFT(TRIM(T$6),FIND("~",SUBSTITUTE(T$6,"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22))*HLOOKUP(LEFT(TRIM(T$6),FIND("~",SUBSTITUTE(T$6," ","~",LEN(TRIM(T$6))-LEN(SUBSTITUTE(TRIM(T$6)," ",""))))-1)&amp;" Total",$B$6:$BB$373,ROW($A22)-5,FALSE))</f>
        <v>0</v>
      </c>
      <c r="U22" s="10">
        <f ca="1">IF(U$5&lt;&gt;"",HLOOKUP(U$5,Functionalization!$G$6:$R$373,ROW($A22)-5,FALSE),IFERROR(INDEX(U$337:U$373,MATCH($F22,$B$337:$B$373,0))/VLOOKUP($F22,$B$337:$BB$373,MATCH(LEFT(TRIM(U$6),FIND("~",SUBSTITUTE(U$6,"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22))*HLOOKUP(LEFT(TRIM(U$6),FIND("~",SUBSTITUTE(U$6," ","~",LEN(TRIM(U$6))-LEN(SUBSTITUTE(TRIM(U$6)," ",""))))-1)&amp;" Total",$B$6:$BB$373,ROW($A22)-5,FALSE))</f>
        <v>0</v>
      </c>
      <c r="V22" s="10">
        <f ca="1">IF(V$5&lt;&gt;"",HLOOKUP(V$5,Functionalization!$G$6:$R$373,ROW($A22)-5,FALSE),IFERROR(INDEX(V$337:V$373,MATCH($F22,$B$337:$B$373,0))/VLOOKUP($F22,$B$337:$BB$373,MATCH(LEFT(TRIM(V$6),FIND("~",SUBSTITUTE(V$6,"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22))*HLOOKUP(LEFT(TRIM(V$6),FIND("~",SUBSTITUTE(V$6," ","~",LEN(TRIM(V$6))-LEN(SUBSTITUTE(TRIM(V$6)," ",""))))-1)&amp;" Total",$B$6:$BB$373,ROW($A22)-5,FALSE))</f>
        <v>0</v>
      </c>
      <c r="W22" s="10">
        <f ca="1">IF(W$5&lt;&gt;"",HLOOKUP(W$5,Functionalization!$G$6:$R$373,ROW($A22)-5,FALSE),IFERROR(INDEX(W$337:W$373,MATCH($F22,$B$337:$B$373,0))/VLOOKUP($F22,$B$337:$BB$373,MATCH(LEFT(TRIM(W$6),FIND("~",SUBSTITUTE(W$6,"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22))*HLOOKUP(LEFT(TRIM(W$6),FIND("~",SUBSTITUTE(W$6," ","~",LEN(TRIM(W$6))-LEN(SUBSTITUTE(TRIM(W$6)," ",""))))-1)&amp;" Total",$B$6:$BB$373,ROW($A22)-5,FALSE))</f>
        <v>0</v>
      </c>
      <c r="X22" s="10">
        <f ca="1">IF(X$5&lt;&gt;"",HLOOKUP(X$5,Functionalization!$G$6:$R$373,ROW($A22)-5,FALSE),IFERROR(INDEX(X$337:X$373,MATCH($F22,$B$337:$B$373,0))/VLOOKUP($F22,$B$337:$BB$373,MATCH(LEFT(TRIM(X$6),FIND("~",SUBSTITUTE(X$6,"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22))*HLOOKUP(LEFT(TRIM(X$6),FIND("~",SUBSTITUTE(X$6," ","~",LEN(TRIM(X$6))-LEN(SUBSTITUTE(TRIM(X$6)," ",""))))-1)&amp;" Total",$B$6:$BB$373,ROW($A22)-5,FALSE))</f>
        <v>0</v>
      </c>
      <c r="Y22" s="10">
        <f ca="1">IF(Y$5&lt;&gt;"",HLOOKUP(Y$5,Functionalization!$G$6:$R$373,ROW($A22)-5,FALSE),IFERROR(INDEX(Y$337:Y$373,MATCH($F22,$B$337:$B$373,0))/VLOOKUP($F22,$B$337:$BB$373,MATCH(LEFT(TRIM(Y$6),FIND("~",SUBSTITUTE(Y$6,"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22))*HLOOKUP(LEFT(TRIM(Y$6),FIND("~",SUBSTITUTE(Y$6," ","~",LEN(TRIM(Y$6))-LEN(SUBSTITUTE(TRIM(Y$6)," ",""))))-1)&amp;" Total",$B$6:$BB$373,ROW($A22)-5,FALSE))</f>
        <v>0</v>
      </c>
      <c r="Z22" s="10">
        <f ca="1">IF(Z$5&lt;&gt;"",HLOOKUP(Z$5,Functionalization!$G$6:$R$373,ROW($A22)-5,FALSE),IFERROR(INDEX(Z$337:Z$373,MATCH($F22,$B$337:$B$373,0))/VLOOKUP($F22,$B$337:$BB$373,MATCH(LEFT(TRIM(Z$6),FIND("~",SUBSTITUTE(Z$6,"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22))*HLOOKUP(LEFT(TRIM(Z$6),FIND("~",SUBSTITUTE(Z$6," ","~",LEN(TRIM(Z$6))-LEN(SUBSTITUTE(TRIM(Z$6)," ",""))))-1)&amp;" Total",$B$6:$BB$373,ROW($A22)-5,FALSE))</f>
        <v>0</v>
      </c>
      <c r="AA22" s="10">
        <f ca="1">IF(AA$5&lt;&gt;"",HLOOKUP(AA$5,Functionalization!$G$6:$R$373,ROW($A22)-5,FALSE),IFERROR(INDEX(AA$337:AA$373,MATCH($F22,$B$337:$B$373,0))/VLOOKUP($F22,$B$337:$BB$373,MATCH(LEFT(TRIM(AA$6),FIND("~",SUBSTITUTE(AA$6,"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22))*HLOOKUP(LEFT(TRIM(AA$6),FIND("~",SUBSTITUTE(AA$6," ","~",LEN(TRIM(AA$6))-LEN(SUBSTITUTE(TRIM(AA$6)," ",""))))-1)&amp;" Total",$B$6:$BB$373,ROW($A22)-5,FALSE))</f>
        <v>0</v>
      </c>
      <c r="AB22" s="10">
        <f ca="1">IF(AB$5&lt;&gt;"",HLOOKUP(AB$5,Functionalization!$G$6:$R$373,ROW($A22)-5,FALSE),IFERROR(INDEX(AB$337:AB$373,MATCH($F22,$B$337:$B$373,0))/VLOOKUP($F22,$B$337:$BB$373,MATCH(LEFT(TRIM(AB$6),FIND("~",SUBSTITUTE(AB$6,"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22))*HLOOKUP(LEFT(TRIM(AB$6),FIND("~",SUBSTITUTE(AB$6," ","~",LEN(TRIM(AB$6))-LEN(SUBSTITUTE(TRIM(AB$6)," ",""))))-1)&amp;" Total",$B$6:$BB$373,ROW($A22)-5,FALSE))</f>
        <v>0</v>
      </c>
      <c r="AC22" s="10">
        <f ca="1">IF(AC$5&lt;&gt;"",HLOOKUP(AC$5,Functionalization!$G$6:$R$373,ROW($A22)-5,FALSE),IFERROR(INDEX(AC$337:AC$373,MATCH($F22,$B$337:$B$373,0))/VLOOKUP($F22,$B$337:$BB$373,MATCH(LEFT(TRIM(AC$6),FIND("~",SUBSTITUTE(AC$6,"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22))*HLOOKUP(LEFT(TRIM(AC$6),FIND("~",SUBSTITUTE(AC$6," ","~",LEN(TRIM(AC$6))-LEN(SUBSTITUTE(TRIM(AC$6)," ",""))))-1)&amp;" Total",$B$6:$BB$373,ROW($A22)-5,FALSE))</f>
        <v>0</v>
      </c>
      <c r="AD22" s="10">
        <f ca="1">IF(AD$5&lt;&gt;"",HLOOKUP(AD$5,Functionalization!$G$6:$R$373,ROW($A22)-5,FALSE),IFERROR(INDEX(AD$337:AD$373,MATCH($F22,$B$337:$B$373,0))/VLOOKUP($F22,$B$337:$BB$373,MATCH(LEFT(TRIM(AD$6),FIND("~",SUBSTITUTE(AD$6,"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22))*HLOOKUP(LEFT(TRIM(AD$6),FIND("~",SUBSTITUTE(AD$6," ","~",LEN(TRIM(AD$6))-LEN(SUBSTITUTE(TRIM(AD$6)," ",""))))-1)&amp;" Total",$B$6:$BB$373,ROW($A22)-5,FALSE))</f>
        <v>0</v>
      </c>
      <c r="AE22" s="10">
        <f ca="1">IF(AE$5&lt;&gt;"",HLOOKUP(AE$5,Functionalization!$G$6:$R$373,ROW($A22)-5,FALSE),IFERROR(INDEX(AE$337:AE$373,MATCH($F22,$B$337:$B$373,0))/VLOOKUP($F22,$B$337:$BB$373,MATCH(LEFT(TRIM(AE$6),FIND("~",SUBSTITUTE(AE$6,"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22))*HLOOKUP(LEFT(TRIM(AE$6),FIND("~",SUBSTITUTE(AE$6," ","~",LEN(TRIM(AE$6))-LEN(SUBSTITUTE(TRIM(AE$6)," ",""))))-1)&amp;" Total",$B$6:$BB$373,ROW($A22)-5,FALSE))</f>
        <v>0</v>
      </c>
      <c r="AF22" s="10">
        <f ca="1">IF(AF$5&lt;&gt;"",HLOOKUP(AF$5,Functionalization!$G$6:$R$373,ROW($A22)-5,FALSE),IFERROR(INDEX(AF$337:AF$373,MATCH($F22,$B$337:$B$373,0))/VLOOKUP($F22,$B$337:$BB$373,MATCH(LEFT(TRIM(AF$6),FIND("~",SUBSTITUTE(AF$6,"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22))*HLOOKUP(LEFT(TRIM(AF$6),FIND("~",SUBSTITUTE(AF$6," ","~",LEN(TRIM(AF$6))-LEN(SUBSTITUTE(TRIM(AF$6)," ",""))))-1)&amp;" Total",$B$6:$BB$373,ROW($A22)-5,FALSE))</f>
        <v>0</v>
      </c>
      <c r="AG22" s="10">
        <f ca="1">IF(AG$5&lt;&gt;"",HLOOKUP(AG$5,Functionalization!$G$6:$R$373,ROW($A22)-5,FALSE),IFERROR(INDEX(AG$337:AG$373,MATCH($F22,$B$337:$B$373,0))/VLOOKUP($F22,$B$337:$BB$373,MATCH(LEFT(TRIM(AG$6),FIND("~",SUBSTITUTE(AG$6,"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22))*HLOOKUP(LEFT(TRIM(AG$6),FIND("~",SUBSTITUTE(AG$6," ","~",LEN(TRIM(AG$6))-LEN(SUBSTITUTE(TRIM(AG$6)," ",""))))-1)&amp;" Total",$B$6:$BB$373,ROW($A22)-5,FALSE))</f>
        <v>0</v>
      </c>
      <c r="AH22" s="10">
        <f ca="1">IF(AH$5&lt;&gt;"",HLOOKUP(AH$5,Functionalization!$G$6:$R$373,ROW($A22)-5,FALSE),IFERROR(INDEX(AH$337:AH$373,MATCH($F22,$B$337:$B$373,0))/VLOOKUP($F22,$B$337:$BB$373,MATCH(LEFT(TRIM(AH$6),FIND("~",SUBSTITUTE(AH$6,"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22))*HLOOKUP(LEFT(TRIM(AH$6),FIND("~",SUBSTITUTE(AH$6," ","~",LEN(TRIM(AH$6))-LEN(SUBSTITUTE(TRIM(AH$6)," ",""))))-1)&amp;" Total",$B$6:$BB$373,ROW($A22)-5,FALSE))</f>
        <v>0</v>
      </c>
      <c r="AI22" s="10">
        <f ca="1">IF(AI$5&lt;&gt;"",HLOOKUP(AI$5,Functionalization!$G$6:$R$373,ROW($A22)-5,FALSE),IFERROR(INDEX(AI$337:AI$373,MATCH($F22,$B$337:$B$373,0))/VLOOKUP($F22,$B$337:$BB$373,MATCH(LEFT(TRIM(AI$6),FIND("~",SUBSTITUTE(AI$6,"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22))*HLOOKUP(LEFT(TRIM(AI$6),FIND("~",SUBSTITUTE(AI$6," ","~",LEN(TRIM(AI$6))-LEN(SUBSTITUTE(TRIM(AI$6)," ",""))))-1)&amp;" Total",$B$6:$BB$373,ROW($A22)-5,FALSE))</f>
        <v>0</v>
      </c>
      <c r="AJ22" s="10">
        <f ca="1">IF(AJ$5&lt;&gt;"",HLOOKUP(AJ$5,Functionalization!$G$6:$R$373,ROW($A22)-5,FALSE),IFERROR(INDEX(AJ$337:AJ$373,MATCH($F22,$B$337:$B$373,0))/VLOOKUP($F22,$B$337:$BB$373,MATCH(LEFT(TRIM(AJ$6),FIND("~",SUBSTITUTE(AJ$6,"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22))*HLOOKUP(LEFT(TRIM(AJ$6),FIND("~",SUBSTITUTE(AJ$6," ","~",LEN(TRIM(AJ$6))-LEN(SUBSTITUTE(TRIM(AJ$6)," ",""))))-1)&amp;" Total",$B$6:$BB$373,ROW($A22)-5,FALSE))</f>
        <v>0</v>
      </c>
      <c r="AK22" s="10">
        <f ca="1">IF(AK$5&lt;&gt;"",HLOOKUP(AK$5,Functionalization!$G$6:$R$373,ROW($A22)-5,FALSE),IFERROR(INDEX(AK$337:AK$373,MATCH($F22,$B$337:$B$373,0))/VLOOKUP($F22,$B$337:$BB$373,MATCH(LEFT(TRIM(AK$6),FIND("~",SUBSTITUTE(AK$6,"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22))*HLOOKUP(LEFT(TRIM(AK$6),FIND("~",SUBSTITUTE(AK$6," ","~",LEN(TRIM(AK$6))-LEN(SUBSTITUTE(TRIM(AK$6)," ",""))))-1)&amp;" Total",$B$6:$BB$373,ROW($A22)-5,FALSE))</f>
        <v>0</v>
      </c>
      <c r="AL22" s="10">
        <f ca="1">IF(AL$5&lt;&gt;"",HLOOKUP(AL$5,Functionalization!$G$6:$R$373,ROW($A22)-5,FALSE),IFERROR(INDEX(AL$337:AL$373,MATCH($F22,$B$337:$B$373,0))/VLOOKUP($F22,$B$337:$BB$373,MATCH(LEFT(TRIM(AL$6),FIND("~",SUBSTITUTE(AL$6,"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22))*HLOOKUP(LEFT(TRIM(AL$6),FIND("~",SUBSTITUTE(AL$6," ","~",LEN(TRIM(AL$6))-LEN(SUBSTITUTE(TRIM(AL$6)," ",""))))-1)&amp;" Total",$B$6:$BB$373,ROW($A22)-5,FALSE))</f>
        <v>0</v>
      </c>
      <c r="AM22" s="10">
        <f ca="1">IF(AM$5&lt;&gt;"",HLOOKUP(AM$5,Functionalization!$G$6:$R$373,ROW($A22)-5,FALSE),IFERROR(INDEX(AM$337:AM$373,MATCH($F22,$B$337:$B$373,0))/VLOOKUP($F22,$B$337:$BB$373,MATCH(LEFT(TRIM(AM$6),FIND("~",SUBSTITUTE(AM$6,"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22))*HLOOKUP(LEFT(TRIM(AM$6),FIND("~",SUBSTITUTE(AM$6," ","~",LEN(TRIM(AM$6))-LEN(SUBSTITUTE(TRIM(AM$6)," ",""))))-1)&amp;" Total",$B$6:$BB$373,ROW($A22)-5,FALSE))</f>
        <v>0</v>
      </c>
      <c r="AN22" s="10">
        <f ca="1">IF(AN$5&lt;&gt;"",HLOOKUP(AN$5,Functionalization!$G$6:$R$373,ROW($A22)-5,FALSE),IFERROR(INDEX(AN$337:AN$373,MATCH($F22,$B$337:$B$373,0))/VLOOKUP($F22,$B$337:$BB$373,MATCH(LEFT(TRIM(AN$6),FIND("~",SUBSTITUTE(AN$6,"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22))*HLOOKUP(LEFT(TRIM(AN$6),FIND("~",SUBSTITUTE(AN$6," ","~",LEN(TRIM(AN$6))-LEN(SUBSTITUTE(TRIM(AN$6)," ",""))))-1)&amp;" Total",$B$6:$BB$373,ROW($A22)-5,FALSE))</f>
        <v>0</v>
      </c>
      <c r="AO22" s="10">
        <f ca="1">IF(AO$5&lt;&gt;"",HLOOKUP(AO$5,Functionalization!$G$6:$R$373,ROW($A22)-5,FALSE),IFERROR(INDEX(AO$337:AO$373,MATCH($F22,$B$337:$B$373,0))/VLOOKUP($F22,$B$337:$BB$373,MATCH(LEFT(TRIM(AO$6),FIND("~",SUBSTITUTE(AO$6,"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22))*HLOOKUP(LEFT(TRIM(AO$6),FIND("~",SUBSTITUTE(AO$6," ","~",LEN(TRIM(AO$6))-LEN(SUBSTITUTE(TRIM(AO$6)," ",""))))-1)&amp;" Total",$B$6:$BB$373,ROW($A22)-5,FALSE))</f>
        <v>0</v>
      </c>
      <c r="AP22" s="10">
        <f ca="1">IF(AP$5&lt;&gt;"",HLOOKUP(AP$5,Functionalization!$G$6:$R$373,ROW($A22)-5,FALSE),IFERROR(INDEX(AP$337:AP$373,MATCH($F22,$B$337:$B$373,0))/VLOOKUP($F22,$B$337:$BB$373,MATCH(LEFT(TRIM(AP$6),FIND("~",SUBSTITUTE(AP$6,"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22))*HLOOKUP(LEFT(TRIM(AP$6),FIND("~",SUBSTITUTE(AP$6," ","~",LEN(TRIM(AP$6))-LEN(SUBSTITUTE(TRIM(AP$6)," ",""))))-1)&amp;" Total",$B$6:$BB$373,ROW($A22)-5,FALSE))</f>
        <v>0</v>
      </c>
      <c r="AQ22" s="10">
        <f ca="1">IF(AQ$5&lt;&gt;"",HLOOKUP(AQ$5,Functionalization!$G$6:$R$373,ROW($A22)-5,FALSE),IFERROR(INDEX(AQ$337:AQ$373,MATCH($F22,$B$337:$B$373,0))/VLOOKUP($F22,$B$337:$BB$373,MATCH(LEFT(TRIM(AQ$6),FIND("~",SUBSTITUTE(AQ$6,"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22))*HLOOKUP(LEFT(TRIM(AQ$6),FIND("~",SUBSTITUTE(AQ$6," ","~",LEN(TRIM(AQ$6))-LEN(SUBSTITUTE(TRIM(AQ$6)," ",""))))-1)&amp;" Total",$B$6:$BB$373,ROW($A22)-5,FALSE))</f>
        <v>0</v>
      </c>
      <c r="AR22" s="10">
        <f ca="1">IF(AR$5&lt;&gt;"",HLOOKUP(AR$5,Functionalization!$G$6:$R$373,ROW($A22)-5,FALSE),IFERROR(INDEX(AR$337:AR$373,MATCH($F22,$B$337:$B$373,0))/VLOOKUP($F22,$B$337:$BB$373,MATCH(LEFT(TRIM(AR$6),FIND("~",SUBSTITUTE(AR$6,"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22))*HLOOKUP(LEFT(TRIM(AR$6),FIND("~",SUBSTITUTE(AR$6," ","~",LEN(TRIM(AR$6))-LEN(SUBSTITUTE(TRIM(AR$6)," ",""))))-1)&amp;" Total",$B$6:$BB$373,ROW($A22)-5,FALSE))</f>
        <v>0</v>
      </c>
      <c r="AS22" s="10">
        <f ca="1">IF(AS$5&lt;&gt;"",HLOOKUP(AS$5,Functionalization!$G$6:$R$373,ROW($A22)-5,FALSE),IFERROR(INDEX(AS$337:AS$373,MATCH($F22,$B$337:$B$373,0))/VLOOKUP($F22,$B$337:$BB$373,MATCH(LEFT(TRIM(AS$6),FIND("~",SUBSTITUTE(AS$6,"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22))*HLOOKUP(LEFT(TRIM(AS$6),FIND("~",SUBSTITUTE(AS$6," ","~",LEN(TRIM(AS$6))-LEN(SUBSTITUTE(TRIM(AS$6)," ",""))))-1)&amp;" Total",$B$6:$BB$373,ROW($A22)-5,FALSE))</f>
        <v>0</v>
      </c>
      <c r="AT22" s="10">
        <f ca="1">IF(AT$5&lt;&gt;"",HLOOKUP(AT$5,Functionalization!$G$6:$R$373,ROW($A22)-5,FALSE),IFERROR(INDEX(AT$337:AT$373,MATCH($F22,$B$337:$B$373,0))/VLOOKUP($F22,$B$337:$BB$373,MATCH(LEFT(TRIM(AT$6),FIND("~",SUBSTITUTE(AT$6,"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22))*HLOOKUP(LEFT(TRIM(AT$6),FIND("~",SUBSTITUTE(AT$6," ","~",LEN(TRIM(AT$6))-LEN(SUBSTITUTE(TRIM(AT$6)," ",""))))-1)&amp;" Total",$B$6:$BB$373,ROW($A22)-5,FALSE))</f>
        <v>0</v>
      </c>
      <c r="AU22" s="10">
        <f ca="1">IF(AU$5&lt;&gt;"",HLOOKUP(AU$5,Functionalization!$G$6:$R$373,ROW($A22)-5,FALSE),IFERROR(INDEX(AU$337:AU$373,MATCH($F22,$B$337:$B$373,0))/VLOOKUP($F22,$B$337:$BB$373,MATCH(LEFT(TRIM(AU$6),FIND("~",SUBSTITUTE(AU$6,"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22))*HLOOKUP(LEFT(TRIM(AU$6),FIND("~",SUBSTITUTE(AU$6," ","~",LEN(TRIM(AU$6))-LEN(SUBSTITUTE(TRIM(AU$6)," ",""))))-1)&amp;" Total",$B$6:$BB$373,ROW($A22)-5,FALSE))</f>
        <v>0</v>
      </c>
      <c r="AV22" s="10">
        <f ca="1">IF(AV$5&lt;&gt;"",HLOOKUP(AV$5,Functionalization!$G$6:$R$373,ROW($A22)-5,FALSE),IFERROR(INDEX(AV$337:AV$373,MATCH($F22,$B$337:$B$373,0))/VLOOKUP($F22,$B$337:$BB$373,MATCH(LEFT(TRIM(AV$6),FIND("~",SUBSTITUTE(AV$6,"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22))*HLOOKUP(LEFT(TRIM(AV$6),FIND("~",SUBSTITUTE(AV$6," ","~",LEN(TRIM(AV$6))-LEN(SUBSTITUTE(TRIM(AV$6)," ",""))))-1)&amp;" Total",$B$6:$BB$373,ROW($A22)-5,FALSE))</f>
        <v>0</v>
      </c>
      <c r="AW22" s="10">
        <f ca="1">IF(AW$5&lt;&gt;"",HLOOKUP(AW$5,Functionalization!$G$6:$R$373,ROW($A22)-5,FALSE),IFERROR(INDEX(AW$337:AW$373,MATCH($F22,$B$337:$B$373,0))/VLOOKUP($F22,$B$337:$BB$373,MATCH(LEFT(TRIM(AW$6),FIND("~",SUBSTITUTE(AW$6,"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22))*HLOOKUP(LEFT(TRIM(AW$6),FIND("~",SUBSTITUTE(AW$6," ","~",LEN(TRIM(AW$6))-LEN(SUBSTITUTE(TRIM(AW$6)," ",""))))-1)&amp;" Total",$B$6:$BB$373,ROW($A22)-5,FALSE))</f>
        <v>0</v>
      </c>
      <c r="AX22" s="10">
        <f ca="1">IF(AX$5&lt;&gt;"",HLOOKUP(AX$5,Functionalization!$G$6:$R$373,ROW($A22)-5,FALSE),IFERROR(INDEX(AX$337:AX$373,MATCH($F22,$B$337:$B$373,0))/VLOOKUP($F22,$B$337:$BB$373,MATCH(LEFT(TRIM(AX$6),FIND("~",SUBSTITUTE(AX$6,"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22))*HLOOKUP(LEFT(TRIM(AX$6),FIND("~",SUBSTITUTE(AX$6," ","~",LEN(TRIM(AX$6))-LEN(SUBSTITUTE(TRIM(AX$6)," ",""))))-1)&amp;" Total",$B$6:$BB$373,ROW($A22)-5,FALSE))</f>
        <v>0</v>
      </c>
      <c r="AY22" s="10">
        <f ca="1">IF(AY$5&lt;&gt;"",HLOOKUP(AY$5,Functionalization!$G$6:$R$373,ROW($A22)-5,FALSE),IFERROR(INDEX(AY$337:AY$373,MATCH($F22,$B$337:$B$373,0))/VLOOKUP($F22,$B$337:$BB$373,MATCH(LEFT(TRIM(AY$6),FIND("~",SUBSTITUTE(AY$6,"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22))*HLOOKUP(LEFT(TRIM(AY$6),FIND("~",SUBSTITUTE(AY$6," ","~",LEN(TRIM(AY$6))-LEN(SUBSTITUTE(TRIM(AY$6)," ",""))))-1)&amp;" Total",$B$6:$BB$373,ROW($A22)-5,FALSE))</f>
        <v>0</v>
      </c>
      <c r="AZ22" s="10">
        <f ca="1">IF(AZ$5&lt;&gt;"",HLOOKUP(AZ$5,Functionalization!$G$6:$R$373,ROW($A22)-5,FALSE),IFERROR(INDEX(AZ$337:AZ$373,MATCH($F22,$B$337:$B$373,0))/VLOOKUP($F22,$B$337:$BB$373,MATCH(LEFT(TRIM(AZ$6),FIND("~",SUBSTITUTE(AZ$6,"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22))*HLOOKUP(LEFT(TRIM(AZ$6),FIND("~",SUBSTITUTE(AZ$6," ","~",LEN(TRIM(AZ$6))-LEN(SUBSTITUTE(TRIM(AZ$6)," ",""))))-1)&amp;" Total",$B$6:$BB$373,ROW($A22)-5,FALSE))</f>
        <v>0</v>
      </c>
      <c r="BA22" s="10">
        <f ca="1">IF(BA$5&lt;&gt;"",HLOOKUP(BA$5,Functionalization!$G$6:$R$373,ROW($A22)-5,FALSE),IFERROR(INDEX(BA$337:BA$373,MATCH($F22,$B$337:$B$373,0))/VLOOKUP($F22,$B$337:$BB$373,MATCH(LEFT(TRIM(BA$6),FIND("~",SUBSTITUTE(BA$6,"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22))*HLOOKUP(LEFT(TRIM(BA$6),FIND("~",SUBSTITUTE(BA$6," ","~",LEN(TRIM(BA$6))-LEN(SUBSTITUTE(TRIM(BA$6)," ",""))))-1)&amp;" Total",$B$6:$BB$373,ROW($A22)-5,FALSE))</f>
        <v>0</v>
      </c>
      <c r="BB22" s="10">
        <f ca="1">IF(BB$5&lt;&gt;"",HLOOKUP(BB$5,Functionalization!$G$6:$R$373,ROW($A22)-5,FALSE),IFERROR(INDEX(BB$337:BB$373,MATCH($F22,$B$337:$B$373,0))/VLOOKUP($F22,$B$337:$BB$373,MATCH(LEFT(TRIM(BB$6),FIND("~",SUBSTITUTE(BB$6,"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22))*HLOOKUP(LEFT(TRIM(BB$6),FIND("~",SUBSTITUTE(BB$6," ","~",LEN(TRIM(BB$6))-LEN(SUBSTITUTE(TRIM(BB$6)," ",""))))-1)&amp;" Total",$B$6:$BB$373,ROW($A22)-5,FALSE))</f>
        <v>0</v>
      </c>
      <c r="BD22">
        <f ca="1">IFERROR(IF(SUMIF($G$6:$BB$6,BD$6&amp;" Total",$G22:$BB22)-(SUMIF($G$6:$BB$6,BD$6&amp;" "&amp;'Input-Func_Class'!$D$22,$G22:$BB22)+IFERROR(SUMIF($G$6:$BB$6,BD$6&amp;" "&amp;'Input-Func_Class'!$E$22,$G22:$BB22),SUMIF($G$6:$BB$6,BD$6&amp;" "&amp;'Input-Func_Class'!$B$24,$G22:$BB22))+SUMIF($G$6:$BB$6,BD$6&amp;" "&amp;'Input-Func_Class'!$F$22,$G22:$BB22))&lt;Check_Limit,0,1),1)</f>
        <v>0</v>
      </c>
      <c r="BE22">
        <f ca="1">IFERROR(IF(SUMIF($G$6:$BB$6,BE$6&amp;" Total",$G22:$BB22)-(SUMIF($G$6:$BB$6,BE$6&amp;" "&amp;'Input-Func_Class'!$D$22,$G22:$BB22)+IFERROR(SUMIF($G$6:$BB$6,BE$6&amp;" "&amp;'Input-Func_Class'!$E$22,$G22:$BB22),SUMIF($G$6:$BB$6,BE$6&amp;" "&amp;'Input-Func_Class'!$B$24,$G22:$BB22))+SUMIF($G$6:$BB$6,BE$6&amp;" "&amp;'Input-Func_Class'!$F$22,$G22:$BB22))&lt;Check_Limit,0,1),1)</f>
        <v>0</v>
      </c>
      <c r="BF22">
        <f ca="1">IFERROR(IF(SUMIF($G$6:$BB$6,BF$6&amp;" Total",$G22:$BB22)-(SUMIF($G$6:$BB$6,BF$6&amp;" "&amp;'Input-Func_Class'!$D$22,$G22:$BB22)+IFERROR(SUMIF($G$6:$BB$6,BF$6&amp;" "&amp;'Input-Func_Class'!$E$22,$G22:$BB22),SUMIF($G$6:$BB$6,BF$6&amp;" "&amp;'Input-Func_Class'!$B$24,$G22:$BB22))+SUMIF($G$6:$BB$6,BF$6&amp;" "&amp;'Input-Func_Class'!$F$22,$G22:$BB22))&lt;Check_Limit,0,1),1)</f>
        <v>0</v>
      </c>
      <c r="BG22">
        <f ca="1">IFERROR(IF(SUMIF($G$6:$BB$6,BG$6&amp;" Total",$G22:$BB22)-(SUMIF($G$6:$BB$6,BG$6&amp;" "&amp;'Input-Func_Class'!$D$22,$G22:$BB22)+IFERROR(SUMIF($G$6:$BB$6,BG$6&amp;" "&amp;'Input-Func_Class'!$E$22,$G22:$BB22),SUMIF($G$6:$BB$6,BG$6&amp;" "&amp;'Input-Func_Class'!$B$24,$G22:$BB22))+SUMIF($G$6:$BB$6,BG$6&amp;" "&amp;'Input-Func_Class'!$F$22,$G22:$BB22))&lt;Check_Limit,0,1),1)</f>
        <v>0</v>
      </c>
      <c r="BH22">
        <f ca="1">IFERROR(IF(SUMIF($G$6:$BB$6,BH$6&amp;" Total",$G22:$BB22)-(SUMIF($G$6:$BB$6,BH$6&amp;" "&amp;'Input-Func_Class'!$D$22,$G22:$BB22)+IFERROR(SUMIF($G$6:$BB$6,BH$6&amp;" "&amp;'Input-Func_Class'!$E$22,$G22:$BB22),SUMIF($G$6:$BB$6,BH$6&amp;" "&amp;'Input-Func_Class'!$B$24,$G22:$BB22))+SUMIF($G$6:$BB$6,BH$6&amp;" "&amp;'Input-Func_Class'!$F$22,$G22:$BB22))&lt;Check_Limit,0,1),1)</f>
        <v>0</v>
      </c>
      <c r="BI22">
        <f ca="1">IFERROR(IF(SUMIF($G$6:$BB$6,BI$6&amp;" Total",$G22:$BB22)-(SUMIF($G$6:$BB$6,BI$6&amp;" "&amp;'Input-Func_Class'!$D$22,$G22:$BB22)+IFERROR(SUMIF($G$6:$BB$6,BI$6&amp;" "&amp;'Input-Func_Class'!$E$22,$G22:$BB22),SUMIF($G$6:$BB$6,BI$6&amp;" "&amp;'Input-Func_Class'!$B$24,$G22:$BB22))+SUMIF($G$6:$BB$6,BI$6&amp;" "&amp;'Input-Func_Class'!$F$22,$G22:$BB22))&lt;Check_Limit,0,1),1)</f>
        <v>0</v>
      </c>
      <c r="BJ22">
        <f ca="1">IFERROR(IF(SUMIF($G$6:$BB$6,BJ$6&amp;" Total",$G22:$BB22)-(SUMIF($G$6:$BB$6,BJ$6&amp;" "&amp;'Input-Func_Class'!$D$22,$G22:$BB22)+IFERROR(SUMIF($G$6:$BB$6,BJ$6&amp;" "&amp;'Input-Func_Class'!$E$22,$G22:$BB22),SUMIF($G$6:$BB$6,BJ$6&amp;" "&amp;'Input-Func_Class'!$B$24,$G22:$BB22))+SUMIF($G$6:$BB$6,BJ$6&amp;" "&amp;'Input-Func_Class'!$F$22,$G22:$BB22))&lt;Check_Limit,0,1),1)</f>
        <v>0</v>
      </c>
      <c r="BK22">
        <f ca="1">IFERROR(IF(SUMIF($G$6:$BB$6,BK$6&amp;" Total",$G22:$BB22)-(SUMIF($G$6:$BB$6,BK$6&amp;" "&amp;'Input-Func_Class'!$D$22,$G22:$BB22)+IFERROR(SUMIF($G$6:$BB$6,BK$6&amp;" "&amp;'Input-Func_Class'!$E$22,$G22:$BB22),SUMIF($G$6:$BB$6,BK$6&amp;" "&amp;'Input-Func_Class'!$B$24,$G22:$BB22))+SUMIF($G$6:$BB$6,BK$6&amp;" "&amp;'Input-Func_Class'!$F$22,$G22:$BB22))&lt;Check_Limit,0,1),1)</f>
        <v>0</v>
      </c>
      <c r="BL22">
        <f ca="1">IFERROR(IF(SUMIF($G$6:$BB$6,BL$6&amp;" Total",$G22:$BB22)-(SUMIF($G$6:$BB$6,BL$6&amp;" "&amp;'Input-Func_Class'!$D$22,$G22:$BB22)+IFERROR(SUMIF($G$6:$BB$6,BL$6&amp;" "&amp;'Input-Func_Class'!$E$22,$G22:$BB22),SUMIF($G$6:$BB$6,BL$6&amp;" "&amp;'Input-Func_Class'!$B$24,$G22:$BB22))+SUMIF($G$6:$BB$6,BL$6&amp;" "&amp;'Input-Func_Class'!$F$22,$G22:$BB22))&lt;Check_Limit,0,1),1)</f>
        <v>0</v>
      </c>
      <c r="BM22">
        <f ca="1">IFERROR(IF(SUMIF($G$6:$BB$6,BM$6&amp;" Total",$G22:$BB22)-(SUMIF($G$6:$BB$6,BM$6&amp;" "&amp;'Input-Func_Class'!$D$22,$G22:$BB22)+IFERROR(SUMIF($G$6:$BB$6,BM$6&amp;" "&amp;'Input-Func_Class'!$E$22,$G22:$BB22),SUMIF($G$6:$BB$6,BM$6&amp;" "&amp;'Input-Func_Class'!$B$24,$G22:$BB22))+SUMIF($G$6:$BB$6,BM$6&amp;" "&amp;'Input-Func_Class'!$F$22,$G22:$BB22))&lt;Check_Limit,0,1),1)</f>
        <v>0</v>
      </c>
      <c r="BN22">
        <f ca="1">IFERROR(IF(SUMIF($G$6:$BB$6,BN$6&amp;" Total",$G22:$BB22)-(SUMIF($G$6:$BB$6,BN$6&amp;" "&amp;'Input-Func_Class'!$D$22,$G22:$BB22)+IFERROR(SUMIF($G$6:$BB$6,BN$6&amp;" "&amp;'Input-Func_Class'!$E$22,$G22:$BB22),SUMIF($G$6:$BB$6,BN$6&amp;" "&amp;'Input-Func_Class'!$B$24,$G22:$BB22))+SUMIF($G$6:$BB$6,BN$6&amp;" "&amp;'Input-Func_Class'!$F$22,$G22:$BB22))&lt;Check_Limit,0,1),1)</f>
        <v>0</v>
      </c>
      <c r="BO22">
        <f ca="1">IFERROR(IF(SUMIF($G$6:$BB$6,BO$6&amp;" Total",$G22:$BB22)-(SUMIF($G$6:$BB$6,BO$6&amp;" "&amp;'Input-Func_Class'!$D$22,$G22:$BB22)+IFERROR(SUMIF($G$6:$BB$6,BO$6&amp;" "&amp;'Input-Func_Class'!$E$22,$G22:$BB22),SUMIF($G$6:$BB$6,BO$6&amp;" "&amp;'Input-Func_Class'!$B$24,$G22:$BB22))+SUMIF($G$6:$BB$6,BO$6&amp;" "&amp;'Input-Func_Class'!$F$22,$G22:$BB22))&lt;Check_Limit,0,1),1)</f>
        <v>0</v>
      </c>
    </row>
    <row r="23" spans="1:67" outlineLevel="1">
      <c r="A23" s="31">
        <f>IF(ISBLANK('Input-Accounts'!A23),"",'Input-Accounts'!A23)</f>
        <v>15</v>
      </c>
      <c r="B23" s="53" t="str">
        <f>IF(ISBLANK('Input-Accounts'!B23),"",'Input-Accounts'!B23)</f>
        <v>RIGHTS OF WAY</v>
      </c>
      <c r="C23" s="31">
        <f>IF(ISBLANK('Input-Accounts'!C23),"",'Input-Accounts'!C23)</f>
        <v>374.5</v>
      </c>
      <c r="D23" s="10">
        <f>Functionalization!$D23</f>
        <v>2666577.1599999997</v>
      </c>
      <c r="E23" s="10">
        <f t="shared" ca="1" si="3"/>
        <v>0</v>
      </c>
      <c r="F23" s="3" t="str">
        <f>IF($D23=0,"-",IF('Input-Accounts'!$E23&lt;&gt;0,'Input-Accounts'!$E23,'Input-Accounts'!$G23))</f>
        <v>AVGERAGE STUDY</v>
      </c>
      <c r="G23" s="10">
        <f ca="1">IF(G$5&lt;&gt;"",HLOOKUP(G$5,Functionalization!$G$6:$R$373,ROW($A23)-5,FALSE),IFERROR(INDEX(G$337:G$373,MATCH($F23,$B$337:$B$373,0))/VLOOKUP($F23,$B$337:$BB$373,MATCH(LEFT(TRIM(G$6),FIND("~",SUBSTITUTE(G$6,"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23))*HLOOKUP(LEFT(TRIM(G$6),FIND("~",SUBSTITUTE(G$6," ","~",LEN(TRIM(G$6))-LEN(SUBSTITUTE(TRIM(G$6)," ",""))))-1)&amp;" Total",$B$6:$BB$373,ROW($A23)-5,FALSE))</f>
        <v>2666577.1599999997</v>
      </c>
      <c r="H23" s="10">
        <f ca="1">IF(H$5&lt;&gt;"",HLOOKUP(H$5,Functionalization!$G$6:$R$373,ROW($A23)-5,FALSE),IFERROR(INDEX(H$337:H$373,MATCH($F23,$B$337:$B$373,0))/VLOOKUP($F23,$B$337:$BB$373,MATCH(LEFT(TRIM(H$6),FIND("~",SUBSTITUTE(H$6,"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23))*HLOOKUP(LEFT(TRIM(H$6),FIND("~",SUBSTITUTE(H$6," ","~",LEN(TRIM(H$6))-LEN(SUBSTITUTE(TRIM(H$6)," ",""))))-1)&amp;" Total",$B$6:$BB$373,ROW($A23)-5,FALSE))</f>
        <v>1978530.4361764481</v>
      </c>
      <c r="I23" s="10">
        <f ca="1">IF(I$5&lt;&gt;"",HLOOKUP(I$5,Functionalization!$G$6:$R$373,ROW($A23)-5,FALSE),IFERROR(INDEX(I$337:I$373,MATCH($F23,$B$337:$B$373,0))/VLOOKUP($F23,$B$337:$BB$373,MATCH(LEFT(TRIM(I$6),FIND("~",SUBSTITUTE(I$6,"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23))*HLOOKUP(LEFT(TRIM(I$6),FIND("~",SUBSTITUTE(I$6," ","~",LEN(TRIM(I$6))-LEN(SUBSTITUTE(TRIM(I$6)," ",""))))-1)&amp;" Total",$B$6:$BB$373,ROW($A23)-5,FALSE))</f>
        <v>0</v>
      </c>
      <c r="J23" s="10">
        <f ca="1">IF(J$5&lt;&gt;"",HLOOKUP(J$5,Functionalization!$G$6:$R$373,ROW($A23)-5,FALSE),IFERROR(INDEX(J$337:J$373,MATCH($F23,$B$337:$B$373,0))/VLOOKUP($F23,$B$337:$BB$373,MATCH(LEFT(TRIM(J$6),FIND("~",SUBSTITUTE(J$6,"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23))*HLOOKUP(LEFT(TRIM(J$6),FIND("~",SUBSTITUTE(J$6," ","~",LEN(TRIM(J$6))-LEN(SUBSTITUTE(TRIM(J$6)," ",""))))-1)&amp;" Total",$B$6:$BB$373,ROW($A23)-5,FALSE))</f>
        <v>688046.72382355167</v>
      </c>
      <c r="K23" s="10">
        <f ca="1">IF(K$5&lt;&gt;"",HLOOKUP(K$5,Functionalization!$G$6:$R$373,ROW($A23)-5,FALSE),IFERROR(INDEX(K$337:K$373,MATCH($F23,$B$337:$B$373,0))/VLOOKUP($F23,$B$337:$BB$373,MATCH(LEFT(TRIM(K$6),FIND("~",SUBSTITUTE(K$6,"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23))*HLOOKUP(LEFT(TRIM(K$6),FIND("~",SUBSTITUTE(K$6," ","~",LEN(TRIM(K$6))-LEN(SUBSTITUTE(TRIM(K$6)," ",""))))-1)&amp;" Total",$B$6:$BB$373,ROW($A23)-5,FALSE))</f>
        <v>0</v>
      </c>
      <c r="L23" s="10">
        <f ca="1">IF(L$5&lt;&gt;"",HLOOKUP(L$5,Functionalization!$G$6:$R$373,ROW($A23)-5,FALSE),IFERROR(INDEX(L$337:L$373,MATCH($F23,$B$337:$B$373,0))/VLOOKUP($F23,$B$337:$BB$373,MATCH(LEFT(TRIM(L$6),FIND("~",SUBSTITUTE(L$6,"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23))*HLOOKUP(LEFT(TRIM(L$6),FIND("~",SUBSTITUTE(L$6," ","~",LEN(TRIM(L$6))-LEN(SUBSTITUTE(TRIM(L$6)," ",""))))-1)&amp;" Total",$B$6:$BB$373,ROW($A23)-5,FALSE))</f>
        <v>0</v>
      </c>
      <c r="M23" s="10">
        <f ca="1">IF(M$5&lt;&gt;"",HLOOKUP(M$5,Functionalization!$G$6:$R$373,ROW($A23)-5,FALSE),IFERROR(INDEX(M$337:M$373,MATCH($F23,$B$337:$B$373,0))/VLOOKUP($F23,$B$337:$BB$373,MATCH(LEFT(TRIM(M$6),FIND("~",SUBSTITUTE(M$6,"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23))*HLOOKUP(LEFT(TRIM(M$6),FIND("~",SUBSTITUTE(M$6," ","~",LEN(TRIM(M$6))-LEN(SUBSTITUTE(TRIM(M$6)," ",""))))-1)&amp;" Total",$B$6:$BB$373,ROW($A23)-5,FALSE))</f>
        <v>0</v>
      </c>
      <c r="N23" s="10">
        <f ca="1">IF(N$5&lt;&gt;"",HLOOKUP(N$5,Functionalization!$G$6:$R$373,ROW($A23)-5,FALSE),IFERROR(INDEX(N$337:N$373,MATCH($F23,$B$337:$B$373,0))/VLOOKUP($F23,$B$337:$BB$373,MATCH(LEFT(TRIM(N$6),FIND("~",SUBSTITUTE(N$6,"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23))*HLOOKUP(LEFT(TRIM(N$6),FIND("~",SUBSTITUTE(N$6," ","~",LEN(TRIM(N$6))-LEN(SUBSTITUTE(TRIM(N$6)," ",""))))-1)&amp;" Total",$B$6:$BB$373,ROW($A23)-5,FALSE))</f>
        <v>0</v>
      </c>
      <c r="O23" s="10">
        <f ca="1">IF(O$5&lt;&gt;"",HLOOKUP(O$5,Functionalization!$G$6:$R$373,ROW($A23)-5,FALSE),IFERROR(INDEX(O$337:O$373,MATCH($F23,$B$337:$B$373,0))/VLOOKUP($F23,$B$337:$BB$373,MATCH(LEFT(TRIM(O$6),FIND("~",SUBSTITUTE(O$6,"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23))*HLOOKUP(LEFT(TRIM(O$6),FIND("~",SUBSTITUTE(O$6," ","~",LEN(TRIM(O$6))-LEN(SUBSTITUTE(TRIM(O$6)," ",""))))-1)&amp;" Total",$B$6:$BB$373,ROW($A23)-5,FALSE))</f>
        <v>0</v>
      </c>
      <c r="P23" s="10">
        <f ca="1">IF(P$5&lt;&gt;"",HLOOKUP(P$5,Functionalization!$G$6:$R$373,ROW($A23)-5,FALSE),IFERROR(INDEX(P$337:P$373,MATCH($F23,$B$337:$B$373,0))/VLOOKUP($F23,$B$337:$BB$373,MATCH(LEFT(TRIM(P$6),FIND("~",SUBSTITUTE(P$6,"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23))*HLOOKUP(LEFT(TRIM(P$6),FIND("~",SUBSTITUTE(P$6," ","~",LEN(TRIM(P$6))-LEN(SUBSTITUTE(TRIM(P$6)," ",""))))-1)&amp;" Total",$B$6:$BB$373,ROW($A23)-5,FALSE))</f>
        <v>0</v>
      </c>
      <c r="Q23" s="10">
        <f ca="1">IF(Q$5&lt;&gt;"",HLOOKUP(Q$5,Functionalization!$G$6:$R$373,ROW($A23)-5,FALSE),IFERROR(INDEX(Q$337:Q$373,MATCH($F23,$B$337:$B$373,0))/VLOOKUP($F23,$B$337:$BB$373,MATCH(LEFT(TRIM(Q$6),FIND("~",SUBSTITUTE(Q$6,"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23))*HLOOKUP(LEFT(TRIM(Q$6),FIND("~",SUBSTITUTE(Q$6," ","~",LEN(TRIM(Q$6))-LEN(SUBSTITUTE(TRIM(Q$6)," ",""))))-1)&amp;" Total",$B$6:$BB$373,ROW($A23)-5,FALSE))</f>
        <v>0</v>
      </c>
      <c r="R23" s="10">
        <f ca="1">IF(R$5&lt;&gt;"",HLOOKUP(R$5,Functionalization!$G$6:$R$373,ROW($A23)-5,FALSE),IFERROR(INDEX(R$337:R$373,MATCH($F23,$B$337:$B$373,0))/VLOOKUP($F23,$B$337:$BB$373,MATCH(LEFT(TRIM(R$6),FIND("~",SUBSTITUTE(R$6,"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23))*HLOOKUP(LEFT(TRIM(R$6),FIND("~",SUBSTITUTE(R$6," ","~",LEN(TRIM(R$6))-LEN(SUBSTITUTE(TRIM(R$6)," ",""))))-1)&amp;" Total",$B$6:$BB$373,ROW($A23)-5,FALSE))</f>
        <v>0</v>
      </c>
      <c r="S23" s="10">
        <f ca="1">IF(S$5&lt;&gt;"",HLOOKUP(S$5,Functionalization!$G$6:$R$373,ROW($A23)-5,FALSE),IFERROR(INDEX(S$337:S$373,MATCH($F23,$B$337:$B$373,0))/VLOOKUP($F23,$B$337:$BB$373,MATCH(LEFT(TRIM(S$6),FIND("~",SUBSTITUTE(S$6,"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23))*HLOOKUP(LEFT(TRIM(S$6),FIND("~",SUBSTITUTE(S$6," ","~",LEN(TRIM(S$6))-LEN(SUBSTITUTE(TRIM(S$6)," ",""))))-1)&amp;" Total",$B$6:$BB$373,ROW($A23)-5,FALSE))</f>
        <v>0</v>
      </c>
      <c r="T23" s="10">
        <f ca="1">IF(T$5&lt;&gt;"",HLOOKUP(T$5,Functionalization!$G$6:$R$373,ROW($A23)-5,FALSE),IFERROR(INDEX(T$337:T$373,MATCH($F23,$B$337:$B$373,0))/VLOOKUP($F23,$B$337:$BB$373,MATCH(LEFT(TRIM(T$6),FIND("~",SUBSTITUTE(T$6,"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23))*HLOOKUP(LEFT(TRIM(T$6),FIND("~",SUBSTITUTE(T$6," ","~",LEN(TRIM(T$6))-LEN(SUBSTITUTE(TRIM(T$6)," ",""))))-1)&amp;" Total",$B$6:$BB$373,ROW($A23)-5,FALSE))</f>
        <v>0</v>
      </c>
      <c r="U23" s="10">
        <f ca="1">IF(U$5&lt;&gt;"",HLOOKUP(U$5,Functionalization!$G$6:$R$373,ROW($A23)-5,FALSE),IFERROR(INDEX(U$337:U$373,MATCH($F23,$B$337:$B$373,0))/VLOOKUP($F23,$B$337:$BB$373,MATCH(LEFT(TRIM(U$6),FIND("~",SUBSTITUTE(U$6,"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23))*HLOOKUP(LEFT(TRIM(U$6),FIND("~",SUBSTITUTE(U$6," ","~",LEN(TRIM(U$6))-LEN(SUBSTITUTE(TRIM(U$6)," ",""))))-1)&amp;" Total",$B$6:$BB$373,ROW($A23)-5,FALSE))</f>
        <v>0</v>
      </c>
      <c r="V23" s="10">
        <f ca="1">IF(V$5&lt;&gt;"",HLOOKUP(V$5,Functionalization!$G$6:$R$373,ROW($A23)-5,FALSE),IFERROR(INDEX(V$337:V$373,MATCH($F23,$B$337:$B$373,0))/VLOOKUP($F23,$B$337:$BB$373,MATCH(LEFT(TRIM(V$6),FIND("~",SUBSTITUTE(V$6,"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23))*HLOOKUP(LEFT(TRIM(V$6),FIND("~",SUBSTITUTE(V$6," ","~",LEN(TRIM(V$6))-LEN(SUBSTITUTE(TRIM(V$6)," ",""))))-1)&amp;" Total",$B$6:$BB$373,ROW($A23)-5,FALSE))</f>
        <v>0</v>
      </c>
      <c r="W23" s="10">
        <f ca="1">IF(W$5&lt;&gt;"",HLOOKUP(W$5,Functionalization!$G$6:$R$373,ROW($A23)-5,FALSE),IFERROR(INDEX(W$337:W$373,MATCH($F23,$B$337:$B$373,0))/VLOOKUP($F23,$B$337:$BB$373,MATCH(LEFT(TRIM(W$6),FIND("~",SUBSTITUTE(W$6,"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23))*HLOOKUP(LEFT(TRIM(W$6),FIND("~",SUBSTITUTE(W$6," ","~",LEN(TRIM(W$6))-LEN(SUBSTITUTE(TRIM(W$6)," ",""))))-1)&amp;" Total",$B$6:$BB$373,ROW($A23)-5,FALSE))</f>
        <v>0</v>
      </c>
      <c r="X23" s="10">
        <f ca="1">IF(X$5&lt;&gt;"",HLOOKUP(X$5,Functionalization!$G$6:$R$373,ROW($A23)-5,FALSE),IFERROR(INDEX(X$337:X$373,MATCH($F23,$B$337:$B$373,0))/VLOOKUP($F23,$B$337:$BB$373,MATCH(LEFT(TRIM(X$6),FIND("~",SUBSTITUTE(X$6,"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23))*HLOOKUP(LEFT(TRIM(X$6),FIND("~",SUBSTITUTE(X$6," ","~",LEN(TRIM(X$6))-LEN(SUBSTITUTE(TRIM(X$6)," ",""))))-1)&amp;" Total",$B$6:$BB$373,ROW($A23)-5,FALSE))</f>
        <v>0</v>
      </c>
      <c r="Y23" s="10">
        <f ca="1">IF(Y$5&lt;&gt;"",HLOOKUP(Y$5,Functionalization!$G$6:$R$373,ROW($A23)-5,FALSE),IFERROR(INDEX(Y$337:Y$373,MATCH($F23,$B$337:$B$373,0))/VLOOKUP($F23,$B$337:$BB$373,MATCH(LEFT(TRIM(Y$6),FIND("~",SUBSTITUTE(Y$6,"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23))*HLOOKUP(LEFT(TRIM(Y$6),FIND("~",SUBSTITUTE(Y$6," ","~",LEN(TRIM(Y$6))-LEN(SUBSTITUTE(TRIM(Y$6)," ",""))))-1)&amp;" Total",$B$6:$BB$373,ROW($A23)-5,FALSE))</f>
        <v>0</v>
      </c>
      <c r="Z23" s="10">
        <f ca="1">IF(Z$5&lt;&gt;"",HLOOKUP(Z$5,Functionalization!$G$6:$R$373,ROW($A23)-5,FALSE),IFERROR(INDEX(Z$337:Z$373,MATCH($F23,$B$337:$B$373,0))/VLOOKUP($F23,$B$337:$BB$373,MATCH(LEFT(TRIM(Z$6),FIND("~",SUBSTITUTE(Z$6,"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23))*HLOOKUP(LEFT(TRIM(Z$6),FIND("~",SUBSTITUTE(Z$6," ","~",LEN(TRIM(Z$6))-LEN(SUBSTITUTE(TRIM(Z$6)," ",""))))-1)&amp;" Total",$B$6:$BB$373,ROW($A23)-5,FALSE))</f>
        <v>0</v>
      </c>
      <c r="AA23" s="10">
        <f ca="1">IF(AA$5&lt;&gt;"",HLOOKUP(AA$5,Functionalization!$G$6:$R$373,ROW($A23)-5,FALSE),IFERROR(INDEX(AA$337:AA$373,MATCH($F23,$B$337:$B$373,0))/VLOOKUP($F23,$B$337:$BB$373,MATCH(LEFT(TRIM(AA$6),FIND("~",SUBSTITUTE(AA$6,"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23))*HLOOKUP(LEFT(TRIM(AA$6),FIND("~",SUBSTITUTE(AA$6," ","~",LEN(TRIM(AA$6))-LEN(SUBSTITUTE(TRIM(AA$6)," ",""))))-1)&amp;" Total",$B$6:$BB$373,ROW($A23)-5,FALSE))</f>
        <v>0</v>
      </c>
      <c r="AB23" s="10">
        <f ca="1">IF(AB$5&lt;&gt;"",HLOOKUP(AB$5,Functionalization!$G$6:$R$373,ROW($A23)-5,FALSE),IFERROR(INDEX(AB$337:AB$373,MATCH($F23,$B$337:$B$373,0))/VLOOKUP($F23,$B$337:$BB$373,MATCH(LEFT(TRIM(AB$6),FIND("~",SUBSTITUTE(AB$6,"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23))*HLOOKUP(LEFT(TRIM(AB$6),FIND("~",SUBSTITUTE(AB$6," ","~",LEN(TRIM(AB$6))-LEN(SUBSTITUTE(TRIM(AB$6)," ",""))))-1)&amp;" Total",$B$6:$BB$373,ROW($A23)-5,FALSE))</f>
        <v>0</v>
      </c>
      <c r="AC23" s="10">
        <f ca="1">IF(AC$5&lt;&gt;"",HLOOKUP(AC$5,Functionalization!$G$6:$R$373,ROW($A23)-5,FALSE),IFERROR(INDEX(AC$337:AC$373,MATCH($F23,$B$337:$B$373,0))/VLOOKUP($F23,$B$337:$BB$373,MATCH(LEFT(TRIM(AC$6),FIND("~",SUBSTITUTE(AC$6,"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23))*HLOOKUP(LEFT(TRIM(AC$6),FIND("~",SUBSTITUTE(AC$6," ","~",LEN(TRIM(AC$6))-LEN(SUBSTITUTE(TRIM(AC$6)," ",""))))-1)&amp;" Total",$B$6:$BB$373,ROW($A23)-5,FALSE))</f>
        <v>0</v>
      </c>
      <c r="AD23" s="10">
        <f ca="1">IF(AD$5&lt;&gt;"",HLOOKUP(AD$5,Functionalization!$G$6:$R$373,ROW($A23)-5,FALSE),IFERROR(INDEX(AD$337:AD$373,MATCH($F23,$B$337:$B$373,0))/VLOOKUP($F23,$B$337:$BB$373,MATCH(LEFT(TRIM(AD$6),FIND("~",SUBSTITUTE(AD$6,"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23))*HLOOKUP(LEFT(TRIM(AD$6),FIND("~",SUBSTITUTE(AD$6," ","~",LEN(TRIM(AD$6))-LEN(SUBSTITUTE(TRIM(AD$6)," ",""))))-1)&amp;" Total",$B$6:$BB$373,ROW($A23)-5,FALSE))</f>
        <v>0</v>
      </c>
      <c r="AE23" s="10">
        <f ca="1">IF(AE$5&lt;&gt;"",HLOOKUP(AE$5,Functionalization!$G$6:$R$373,ROW($A23)-5,FALSE),IFERROR(INDEX(AE$337:AE$373,MATCH($F23,$B$337:$B$373,0))/VLOOKUP($F23,$B$337:$BB$373,MATCH(LEFT(TRIM(AE$6),FIND("~",SUBSTITUTE(AE$6,"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23))*HLOOKUP(LEFT(TRIM(AE$6),FIND("~",SUBSTITUTE(AE$6," ","~",LEN(TRIM(AE$6))-LEN(SUBSTITUTE(TRIM(AE$6)," ",""))))-1)&amp;" Total",$B$6:$BB$373,ROW($A23)-5,FALSE))</f>
        <v>0</v>
      </c>
      <c r="AF23" s="10">
        <f ca="1">IF(AF$5&lt;&gt;"",HLOOKUP(AF$5,Functionalization!$G$6:$R$373,ROW($A23)-5,FALSE),IFERROR(INDEX(AF$337:AF$373,MATCH($F23,$B$337:$B$373,0))/VLOOKUP($F23,$B$337:$BB$373,MATCH(LEFT(TRIM(AF$6),FIND("~",SUBSTITUTE(AF$6,"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23))*HLOOKUP(LEFT(TRIM(AF$6),FIND("~",SUBSTITUTE(AF$6," ","~",LEN(TRIM(AF$6))-LEN(SUBSTITUTE(TRIM(AF$6)," ",""))))-1)&amp;" Total",$B$6:$BB$373,ROW($A23)-5,FALSE))</f>
        <v>0</v>
      </c>
      <c r="AG23" s="10">
        <f ca="1">IF(AG$5&lt;&gt;"",HLOOKUP(AG$5,Functionalization!$G$6:$R$373,ROW($A23)-5,FALSE),IFERROR(INDEX(AG$337:AG$373,MATCH($F23,$B$337:$B$373,0))/VLOOKUP($F23,$B$337:$BB$373,MATCH(LEFT(TRIM(AG$6),FIND("~",SUBSTITUTE(AG$6,"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23))*HLOOKUP(LEFT(TRIM(AG$6),FIND("~",SUBSTITUTE(AG$6," ","~",LEN(TRIM(AG$6))-LEN(SUBSTITUTE(TRIM(AG$6)," ",""))))-1)&amp;" Total",$B$6:$BB$373,ROW($A23)-5,FALSE))</f>
        <v>0</v>
      </c>
      <c r="AH23" s="10">
        <f ca="1">IF(AH$5&lt;&gt;"",HLOOKUP(AH$5,Functionalization!$G$6:$R$373,ROW($A23)-5,FALSE),IFERROR(INDEX(AH$337:AH$373,MATCH($F23,$B$337:$B$373,0))/VLOOKUP($F23,$B$337:$BB$373,MATCH(LEFT(TRIM(AH$6),FIND("~",SUBSTITUTE(AH$6,"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23))*HLOOKUP(LEFT(TRIM(AH$6),FIND("~",SUBSTITUTE(AH$6," ","~",LEN(TRIM(AH$6))-LEN(SUBSTITUTE(TRIM(AH$6)," ",""))))-1)&amp;" Total",$B$6:$BB$373,ROW($A23)-5,FALSE))</f>
        <v>0</v>
      </c>
      <c r="AI23" s="10">
        <f ca="1">IF(AI$5&lt;&gt;"",HLOOKUP(AI$5,Functionalization!$G$6:$R$373,ROW($A23)-5,FALSE),IFERROR(INDEX(AI$337:AI$373,MATCH($F23,$B$337:$B$373,0))/VLOOKUP($F23,$B$337:$BB$373,MATCH(LEFT(TRIM(AI$6),FIND("~",SUBSTITUTE(AI$6,"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23))*HLOOKUP(LEFT(TRIM(AI$6),FIND("~",SUBSTITUTE(AI$6," ","~",LEN(TRIM(AI$6))-LEN(SUBSTITUTE(TRIM(AI$6)," ",""))))-1)&amp;" Total",$B$6:$BB$373,ROW($A23)-5,FALSE))</f>
        <v>0</v>
      </c>
      <c r="AJ23" s="10">
        <f ca="1">IF(AJ$5&lt;&gt;"",HLOOKUP(AJ$5,Functionalization!$G$6:$R$373,ROW($A23)-5,FALSE),IFERROR(INDEX(AJ$337:AJ$373,MATCH($F23,$B$337:$B$373,0))/VLOOKUP($F23,$B$337:$BB$373,MATCH(LEFT(TRIM(AJ$6),FIND("~",SUBSTITUTE(AJ$6,"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23))*HLOOKUP(LEFT(TRIM(AJ$6),FIND("~",SUBSTITUTE(AJ$6," ","~",LEN(TRIM(AJ$6))-LEN(SUBSTITUTE(TRIM(AJ$6)," ",""))))-1)&amp;" Total",$B$6:$BB$373,ROW($A23)-5,FALSE))</f>
        <v>0</v>
      </c>
      <c r="AK23" s="10">
        <f ca="1">IF(AK$5&lt;&gt;"",HLOOKUP(AK$5,Functionalization!$G$6:$R$373,ROW($A23)-5,FALSE),IFERROR(INDEX(AK$337:AK$373,MATCH($F23,$B$337:$B$373,0))/VLOOKUP($F23,$B$337:$BB$373,MATCH(LEFT(TRIM(AK$6),FIND("~",SUBSTITUTE(AK$6,"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23))*HLOOKUP(LEFT(TRIM(AK$6),FIND("~",SUBSTITUTE(AK$6," ","~",LEN(TRIM(AK$6))-LEN(SUBSTITUTE(TRIM(AK$6)," ",""))))-1)&amp;" Total",$B$6:$BB$373,ROW($A23)-5,FALSE))</f>
        <v>0</v>
      </c>
      <c r="AL23" s="10">
        <f ca="1">IF(AL$5&lt;&gt;"",HLOOKUP(AL$5,Functionalization!$G$6:$R$373,ROW($A23)-5,FALSE),IFERROR(INDEX(AL$337:AL$373,MATCH($F23,$B$337:$B$373,0))/VLOOKUP($F23,$B$337:$BB$373,MATCH(LEFT(TRIM(AL$6),FIND("~",SUBSTITUTE(AL$6,"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23))*HLOOKUP(LEFT(TRIM(AL$6),FIND("~",SUBSTITUTE(AL$6," ","~",LEN(TRIM(AL$6))-LEN(SUBSTITUTE(TRIM(AL$6)," ",""))))-1)&amp;" Total",$B$6:$BB$373,ROW($A23)-5,FALSE))</f>
        <v>0</v>
      </c>
      <c r="AM23" s="10">
        <f ca="1">IF(AM$5&lt;&gt;"",HLOOKUP(AM$5,Functionalization!$G$6:$R$373,ROW($A23)-5,FALSE),IFERROR(INDEX(AM$337:AM$373,MATCH($F23,$B$337:$B$373,0))/VLOOKUP($F23,$B$337:$BB$373,MATCH(LEFT(TRIM(AM$6),FIND("~",SUBSTITUTE(AM$6,"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23))*HLOOKUP(LEFT(TRIM(AM$6),FIND("~",SUBSTITUTE(AM$6," ","~",LEN(TRIM(AM$6))-LEN(SUBSTITUTE(TRIM(AM$6)," ",""))))-1)&amp;" Total",$B$6:$BB$373,ROW($A23)-5,FALSE))</f>
        <v>0</v>
      </c>
      <c r="AN23" s="10">
        <f ca="1">IF(AN$5&lt;&gt;"",HLOOKUP(AN$5,Functionalization!$G$6:$R$373,ROW($A23)-5,FALSE),IFERROR(INDEX(AN$337:AN$373,MATCH($F23,$B$337:$B$373,0))/VLOOKUP($F23,$B$337:$BB$373,MATCH(LEFT(TRIM(AN$6),FIND("~",SUBSTITUTE(AN$6,"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23))*HLOOKUP(LEFT(TRIM(AN$6),FIND("~",SUBSTITUTE(AN$6," ","~",LEN(TRIM(AN$6))-LEN(SUBSTITUTE(TRIM(AN$6)," ",""))))-1)&amp;" Total",$B$6:$BB$373,ROW($A23)-5,FALSE))</f>
        <v>0</v>
      </c>
      <c r="AO23" s="10">
        <f ca="1">IF(AO$5&lt;&gt;"",HLOOKUP(AO$5,Functionalization!$G$6:$R$373,ROW($A23)-5,FALSE),IFERROR(INDEX(AO$337:AO$373,MATCH($F23,$B$337:$B$373,0))/VLOOKUP($F23,$B$337:$BB$373,MATCH(LEFT(TRIM(AO$6),FIND("~",SUBSTITUTE(AO$6,"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23))*HLOOKUP(LEFT(TRIM(AO$6),FIND("~",SUBSTITUTE(AO$6," ","~",LEN(TRIM(AO$6))-LEN(SUBSTITUTE(TRIM(AO$6)," ",""))))-1)&amp;" Total",$B$6:$BB$373,ROW($A23)-5,FALSE))</f>
        <v>0</v>
      </c>
      <c r="AP23" s="10">
        <f ca="1">IF(AP$5&lt;&gt;"",HLOOKUP(AP$5,Functionalization!$G$6:$R$373,ROW($A23)-5,FALSE),IFERROR(INDEX(AP$337:AP$373,MATCH($F23,$B$337:$B$373,0))/VLOOKUP($F23,$B$337:$BB$373,MATCH(LEFT(TRIM(AP$6),FIND("~",SUBSTITUTE(AP$6,"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23))*HLOOKUP(LEFT(TRIM(AP$6),FIND("~",SUBSTITUTE(AP$6," ","~",LEN(TRIM(AP$6))-LEN(SUBSTITUTE(TRIM(AP$6)," ",""))))-1)&amp;" Total",$B$6:$BB$373,ROW($A23)-5,FALSE))</f>
        <v>0</v>
      </c>
      <c r="AQ23" s="10">
        <f ca="1">IF(AQ$5&lt;&gt;"",HLOOKUP(AQ$5,Functionalization!$G$6:$R$373,ROW($A23)-5,FALSE),IFERROR(INDEX(AQ$337:AQ$373,MATCH($F23,$B$337:$B$373,0))/VLOOKUP($F23,$B$337:$BB$373,MATCH(LEFT(TRIM(AQ$6),FIND("~",SUBSTITUTE(AQ$6,"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23))*HLOOKUP(LEFT(TRIM(AQ$6),FIND("~",SUBSTITUTE(AQ$6," ","~",LEN(TRIM(AQ$6))-LEN(SUBSTITUTE(TRIM(AQ$6)," ",""))))-1)&amp;" Total",$B$6:$BB$373,ROW($A23)-5,FALSE))</f>
        <v>0</v>
      </c>
      <c r="AR23" s="10">
        <f ca="1">IF(AR$5&lt;&gt;"",HLOOKUP(AR$5,Functionalization!$G$6:$R$373,ROW($A23)-5,FALSE),IFERROR(INDEX(AR$337:AR$373,MATCH($F23,$B$337:$B$373,0))/VLOOKUP($F23,$B$337:$BB$373,MATCH(LEFT(TRIM(AR$6),FIND("~",SUBSTITUTE(AR$6,"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23))*HLOOKUP(LEFT(TRIM(AR$6),FIND("~",SUBSTITUTE(AR$6," ","~",LEN(TRIM(AR$6))-LEN(SUBSTITUTE(TRIM(AR$6)," ",""))))-1)&amp;" Total",$B$6:$BB$373,ROW($A23)-5,FALSE))</f>
        <v>0</v>
      </c>
      <c r="AS23" s="10">
        <f ca="1">IF(AS$5&lt;&gt;"",HLOOKUP(AS$5,Functionalization!$G$6:$R$373,ROW($A23)-5,FALSE),IFERROR(INDEX(AS$337:AS$373,MATCH($F23,$B$337:$B$373,0))/VLOOKUP($F23,$B$337:$BB$373,MATCH(LEFT(TRIM(AS$6),FIND("~",SUBSTITUTE(AS$6,"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23))*HLOOKUP(LEFT(TRIM(AS$6),FIND("~",SUBSTITUTE(AS$6," ","~",LEN(TRIM(AS$6))-LEN(SUBSTITUTE(TRIM(AS$6)," ",""))))-1)&amp;" Total",$B$6:$BB$373,ROW($A23)-5,FALSE))</f>
        <v>0</v>
      </c>
      <c r="AT23" s="10">
        <f ca="1">IF(AT$5&lt;&gt;"",HLOOKUP(AT$5,Functionalization!$G$6:$R$373,ROW($A23)-5,FALSE),IFERROR(INDEX(AT$337:AT$373,MATCH($F23,$B$337:$B$373,0))/VLOOKUP($F23,$B$337:$BB$373,MATCH(LEFT(TRIM(AT$6),FIND("~",SUBSTITUTE(AT$6,"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23))*HLOOKUP(LEFT(TRIM(AT$6),FIND("~",SUBSTITUTE(AT$6," ","~",LEN(TRIM(AT$6))-LEN(SUBSTITUTE(TRIM(AT$6)," ",""))))-1)&amp;" Total",$B$6:$BB$373,ROW($A23)-5,FALSE))</f>
        <v>0</v>
      </c>
      <c r="AU23" s="10">
        <f ca="1">IF(AU$5&lt;&gt;"",HLOOKUP(AU$5,Functionalization!$G$6:$R$373,ROW($A23)-5,FALSE),IFERROR(INDEX(AU$337:AU$373,MATCH($F23,$B$337:$B$373,0))/VLOOKUP($F23,$B$337:$BB$373,MATCH(LEFT(TRIM(AU$6),FIND("~",SUBSTITUTE(AU$6,"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23))*HLOOKUP(LEFT(TRIM(AU$6),FIND("~",SUBSTITUTE(AU$6," ","~",LEN(TRIM(AU$6))-LEN(SUBSTITUTE(TRIM(AU$6)," ",""))))-1)&amp;" Total",$B$6:$BB$373,ROW($A23)-5,FALSE))</f>
        <v>0</v>
      </c>
      <c r="AV23" s="10">
        <f ca="1">IF(AV$5&lt;&gt;"",HLOOKUP(AV$5,Functionalization!$G$6:$R$373,ROW($A23)-5,FALSE),IFERROR(INDEX(AV$337:AV$373,MATCH($F23,$B$337:$B$373,0))/VLOOKUP($F23,$B$337:$BB$373,MATCH(LEFT(TRIM(AV$6),FIND("~",SUBSTITUTE(AV$6,"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23))*HLOOKUP(LEFT(TRIM(AV$6),FIND("~",SUBSTITUTE(AV$6," ","~",LEN(TRIM(AV$6))-LEN(SUBSTITUTE(TRIM(AV$6)," ",""))))-1)&amp;" Total",$B$6:$BB$373,ROW($A23)-5,FALSE))</f>
        <v>0</v>
      </c>
      <c r="AW23" s="10">
        <f ca="1">IF(AW$5&lt;&gt;"",HLOOKUP(AW$5,Functionalization!$G$6:$R$373,ROW($A23)-5,FALSE),IFERROR(INDEX(AW$337:AW$373,MATCH($F23,$B$337:$B$373,0))/VLOOKUP($F23,$B$337:$BB$373,MATCH(LEFT(TRIM(AW$6),FIND("~",SUBSTITUTE(AW$6,"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23))*HLOOKUP(LEFT(TRIM(AW$6),FIND("~",SUBSTITUTE(AW$6," ","~",LEN(TRIM(AW$6))-LEN(SUBSTITUTE(TRIM(AW$6)," ",""))))-1)&amp;" Total",$B$6:$BB$373,ROW($A23)-5,FALSE))</f>
        <v>0</v>
      </c>
      <c r="AX23" s="10">
        <f ca="1">IF(AX$5&lt;&gt;"",HLOOKUP(AX$5,Functionalization!$G$6:$R$373,ROW($A23)-5,FALSE),IFERROR(INDEX(AX$337:AX$373,MATCH($F23,$B$337:$B$373,0))/VLOOKUP($F23,$B$337:$BB$373,MATCH(LEFT(TRIM(AX$6),FIND("~",SUBSTITUTE(AX$6,"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23))*HLOOKUP(LEFT(TRIM(AX$6),FIND("~",SUBSTITUTE(AX$6," ","~",LEN(TRIM(AX$6))-LEN(SUBSTITUTE(TRIM(AX$6)," ",""))))-1)&amp;" Total",$B$6:$BB$373,ROW($A23)-5,FALSE))</f>
        <v>0</v>
      </c>
      <c r="AY23" s="10">
        <f ca="1">IF(AY$5&lt;&gt;"",HLOOKUP(AY$5,Functionalization!$G$6:$R$373,ROW($A23)-5,FALSE),IFERROR(INDEX(AY$337:AY$373,MATCH($F23,$B$337:$B$373,0))/VLOOKUP($F23,$B$337:$BB$373,MATCH(LEFT(TRIM(AY$6),FIND("~",SUBSTITUTE(AY$6,"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23))*HLOOKUP(LEFT(TRIM(AY$6),FIND("~",SUBSTITUTE(AY$6," ","~",LEN(TRIM(AY$6))-LEN(SUBSTITUTE(TRIM(AY$6)," ",""))))-1)&amp;" Total",$B$6:$BB$373,ROW($A23)-5,FALSE))</f>
        <v>0</v>
      </c>
      <c r="AZ23" s="10">
        <f ca="1">IF(AZ$5&lt;&gt;"",HLOOKUP(AZ$5,Functionalization!$G$6:$R$373,ROW($A23)-5,FALSE),IFERROR(INDEX(AZ$337:AZ$373,MATCH($F23,$B$337:$B$373,0))/VLOOKUP($F23,$B$337:$BB$373,MATCH(LEFT(TRIM(AZ$6),FIND("~",SUBSTITUTE(AZ$6,"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23))*HLOOKUP(LEFT(TRIM(AZ$6),FIND("~",SUBSTITUTE(AZ$6," ","~",LEN(TRIM(AZ$6))-LEN(SUBSTITUTE(TRIM(AZ$6)," ",""))))-1)&amp;" Total",$B$6:$BB$373,ROW($A23)-5,FALSE))</f>
        <v>0</v>
      </c>
      <c r="BA23" s="10">
        <f ca="1">IF(BA$5&lt;&gt;"",HLOOKUP(BA$5,Functionalization!$G$6:$R$373,ROW($A23)-5,FALSE),IFERROR(INDEX(BA$337:BA$373,MATCH($F23,$B$337:$B$373,0))/VLOOKUP($F23,$B$337:$BB$373,MATCH(LEFT(TRIM(BA$6),FIND("~",SUBSTITUTE(BA$6,"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23))*HLOOKUP(LEFT(TRIM(BA$6),FIND("~",SUBSTITUTE(BA$6," ","~",LEN(TRIM(BA$6))-LEN(SUBSTITUTE(TRIM(BA$6)," ",""))))-1)&amp;" Total",$B$6:$BB$373,ROW($A23)-5,FALSE))</f>
        <v>0</v>
      </c>
      <c r="BB23" s="10">
        <f ca="1">IF(BB$5&lt;&gt;"",HLOOKUP(BB$5,Functionalization!$G$6:$R$373,ROW($A23)-5,FALSE),IFERROR(INDEX(BB$337:BB$373,MATCH($F23,$B$337:$B$373,0))/VLOOKUP($F23,$B$337:$BB$373,MATCH(LEFT(TRIM(BB$6),FIND("~",SUBSTITUTE(BB$6,"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23))*HLOOKUP(LEFT(TRIM(BB$6),FIND("~",SUBSTITUTE(BB$6," ","~",LEN(TRIM(BB$6))-LEN(SUBSTITUTE(TRIM(BB$6)," ",""))))-1)&amp;" Total",$B$6:$BB$373,ROW($A23)-5,FALSE))</f>
        <v>0</v>
      </c>
      <c r="BD23">
        <f ca="1">IFERROR(IF(SUMIF($G$6:$BB$6,BD$6&amp;" Total",$G23:$BB23)-(SUMIF($G$6:$BB$6,BD$6&amp;" "&amp;'Input-Func_Class'!$D$22,$G23:$BB23)+IFERROR(SUMIF($G$6:$BB$6,BD$6&amp;" "&amp;'Input-Func_Class'!$E$22,$G23:$BB23),SUMIF($G$6:$BB$6,BD$6&amp;" "&amp;'Input-Func_Class'!$B$24,$G23:$BB23))+SUMIF($G$6:$BB$6,BD$6&amp;" "&amp;'Input-Func_Class'!$F$22,$G23:$BB23))&lt;Check_Limit,0,1),1)</f>
        <v>0</v>
      </c>
      <c r="BE23">
        <f ca="1">IFERROR(IF(SUMIF($G$6:$BB$6,BE$6&amp;" Total",$G23:$BB23)-(SUMIF($G$6:$BB$6,BE$6&amp;" "&amp;'Input-Func_Class'!$D$22,$G23:$BB23)+IFERROR(SUMIF($G$6:$BB$6,BE$6&amp;" "&amp;'Input-Func_Class'!$E$22,$G23:$BB23),SUMIF($G$6:$BB$6,BE$6&amp;" "&amp;'Input-Func_Class'!$B$24,$G23:$BB23))+SUMIF($G$6:$BB$6,BE$6&amp;" "&amp;'Input-Func_Class'!$F$22,$G23:$BB23))&lt;Check_Limit,0,1),1)</f>
        <v>0</v>
      </c>
      <c r="BF23">
        <f ca="1">IFERROR(IF(SUMIF($G$6:$BB$6,BF$6&amp;" Total",$G23:$BB23)-(SUMIF($G$6:$BB$6,BF$6&amp;" "&amp;'Input-Func_Class'!$D$22,$G23:$BB23)+IFERROR(SUMIF($G$6:$BB$6,BF$6&amp;" "&amp;'Input-Func_Class'!$E$22,$G23:$BB23),SUMIF($G$6:$BB$6,BF$6&amp;" "&amp;'Input-Func_Class'!$B$24,$G23:$BB23))+SUMIF($G$6:$BB$6,BF$6&amp;" "&amp;'Input-Func_Class'!$F$22,$G23:$BB23))&lt;Check_Limit,0,1),1)</f>
        <v>0</v>
      </c>
      <c r="BG23">
        <f ca="1">IFERROR(IF(SUMIF($G$6:$BB$6,BG$6&amp;" Total",$G23:$BB23)-(SUMIF($G$6:$BB$6,BG$6&amp;" "&amp;'Input-Func_Class'!$D$22,$G23:$BB23)+IFERROR(SUMIF($G$6:$BB$6,BG$6&amp;" "&amp;'Input-Func_Class'!$E$22,$G23:$BB23),SUMIF($G$6:$BB$6,BG$6&amp;" "&amp;'Input-Func_Class'!$B$24,$G23:$BB23))+SUMIF($G$6:$BB$6,BG$6&amp;" "&amp;'Input-Func_Class'!$F$22,$G23:$BB23))&lt;Check_Limit,0,1),1)</f>
        <v>0</v>
      </c>
      <c r="BH23">
        <f ca="1">IFERROR(IF(SUMIF($G$6:$BB$6,BH$6&amp;" Total",$G23:$BB23)-(SUMIF($G$6:$BB$6,BH$6&amp;" "&amp;'Input-Func_Class'!$D$22,$G23:$BB23)+IFERROR(SUMIF($G$6:$BB$6,BH$6&amp;" "&amp;'Input-Func_Class'!$E$22,$G23:$BB23),SUMIF($G$6:$BB$6,BH$6&amp;" "&amp;'Input-Func_Class'!$B$24,$G23:$BB23))+SUMIF($G$6:$BB$6,BH$6&amp;" "&amp;'Input-Func_Class'!$F$22,$G23:$BB23))&lt;Check_Limit,0,1),1)</f>
        <v>0</v>
      </c>
      <c r="BI23">
        <f ca="1">IFERROR(IF(SUMIF($G$6:$BB$6,BI$6&amp;" Total",$G23:$BB23)-(SUMIF($G$6:$BB$6,BI$6&amp;" "&amp;'Input-Func_Class'!$D$22,$G23:$BB23)+IFERROR(SUMIF($G$6:$BB$6,BI$6&amp;" "&amp;'Input-Func_Class'!$E$22,$G23:$BB23),SUMIF($G$6:$BB$6,BI$6&amp;" "&amp;'Input-Func_Class'!$B$24,$G23:$BB23))+SUMIF($G$6:$BB$6,BI$6&amp;" "&amp;'Input-Func_Class'!$F$22,$G23:$BB23))&lt;Check_Limit,0,1),1)</f>
        <v>0</v>
      </c>
      <c r="BJ23">
        <f ca="1">IFERROR(IF(SUMIF($G$6:$BB$6,BJ$6&amp;" Total",$G23:$BB23)-(SUMIF($G$6:$BB$6,BJ$6&amp;" "&amp;'Input-Func_Class'!$D$22,$G23:$BB23)+IFERROR(SUMIF($G$6:$BB$6,BJ$6&amp;" "&amp;'Input-Func_Class'!$E$22,$G23:$BB23),SUMIF($G$6:$BB$6,BJ$6&amp;" "&amp;'Input-Func_Class'!$B$24,$G23:$BB23))+SUMIF($G$6:$BB$6,BJ$6&amp;" "&amp;'Input-Func_Class'!$F$22,$G23:$BB23))&lt;Check_Limit,0,1),1)</f>
        <v>0</v>
      </c>
      <c r="BK23">
        <f ca="1">IFERROR(IF(SUMIF($G$6:$BB$6,BK$6&amp;" Total",$G23:$BB23)-(SUMIF($G$6:$BB$6,BK$6&amp;" "&amp;'Input-Func_Class'!$D$22,$G23:$BB23)+IFERROR(SUMIF($G$6:$BB$6,BK$6&amp;" "&amp;'Input-Func_Class'!$E$22,$G23:$BB23),SUMIF($G$6:$BB$6,BK$6&amp;" "&amp;'Input-Func_Class'!$B$24,$G23:$BB23))+SUMIF($G$6:$BB$6,BK$6&amp;" "&amp;'Input-Func_Class'!$F$22,$G23:$BB23))&lt;Check_Limit,0,1),1)</f>
        <v>0</v>
      </c>
      <c r="BL23">
        <f ca="1">IFERROR(IF(SUMIF($G$6:$BB$6,BL$6&amp;" Total",$G23:$BB23)-(SUMIF($G$6:$BB$6,BL$6&amp;" "&amp;'Input-Func_Class'!$D$22,$G23:$BB23)+IFERROR(SUMIF($G$6:$BB$6,BL$6&amp;" "&amp;'Input-Func_Class'!$E$22,$G23:$BB23),SUMIF($G$6:$BB$6,BL$6&amp;" "&amp;'Input-Func_Class'!$B$24,$G23:$BB23))+SUMIF($G$6:$BB$6,BL$6&amp;" "&amp;'Input-Func_Class'!$F$22,$G23:$BB23))&lt;Check_Limit,0,1),1)</f>
        <v>0</v>
      </c>
      <c r="BM23">
        <f ca="1">IFERROR(IF(SUMIF($G$6:$BB$6,BM$6&amp;" Total",$G23:$BB23)-(SUMIF($G$6:$BB$6,BM$6&amp;" "&amp;'Input-Func_Class'!$D$22,$G23:$BB23)+IFERROR(SUMIF($G$6:$BB$6,BM$6&amp;" "&amp;'Input-Func_Class'!$E$22,$G23:$BB23),SUMIF($G$6:$BB$6,BM$6&amp;" "&amp;'Input-Func_Class'!$B$24,$G23:$BB23))+SUMIF($G$6:$BB$6,BM$6&amp;" "&amp;'Input-Func_Class'!$F$22,$G23:$BB23))&lt;Check_Limit,0,1),1)</f>
        <v>0</v>
      </c>
      <c r="BN23">
        <f ca="1">IFERROR(IF(SUMIF($G$6:$BB$6,BN$6&amp;" Total",$G23:$BB23)-(SUMIF($G$6:$BB$6,BN$6&amp;" "&amp;'Input-Func_Class'!$D$22,$G23:$BB23)+IFERROR(SUMIF($G$6:$BB$6,BN$6&amp;" "&amp;'Input-Func_Class'!$E$22,$G23:$BB23),SUMIF($G$6:$BB$6,BN$6&amp;" "&amp;'Input-Func_Class'!$B$24,$G23:$BB23))+SUMIF($G$6:$BB$6,BN$6&amp;" "&amp;'Input-Func_Class'!$F$22,$G23:$BB23))&lt;Check_Limit,0,1),1)</f>
        <v>0</v>
      </c>
      <c r="BO23">
        <f ca="1">IFERROR(IF(SUMIF($G$6:$BB$6,BO$6&amp;" Total",$G23:$BB23)-(SUMIF($G$6:$BB$6,BO$6&amp;" "&amp;'Input-Func_Class'!$D$22,$G23:$BB23)+IFERROR(SUMIF($G$6:$BB$6,BO$6&amp;" "&amp;'Input-Func_Class'!$E$22,$G23:$BB23),SUMIF($G$6:$BB$6,BO$6&amp;" "&amp;'Input-Func_Class'!$B$24,$G23:$BB23))+SUMIF($G$6:$BB$6,BO$6&amp;" "&amp;'Input-Func_Class'!$F$22,$G23:$BB23))&lt;Check_Limit,0,1),1)</f>
        <v>0</v>
      </c>
    </row>
    <row r="24" spans="1:67" outlineLevel="1">
      <c r="A24" s="31">
        <f>IF(ISBLANK('Input-Accounts'!A24),"",'Input-Accounts'!A24)</f>
        <v>16</v>
      </c>
      <c r="B24" s="53" t="str">
        <f>IF(ISBLANK('Input-Accounts'!B24),"",'Input-Accounts'!B24)</f>
        <v>STRUC &amp; IMPROV-CITY GATE M &amp; R</v>
      </c>
      <c r="C24" s="31">
        <f>IF(ISBLANK('Input-Accounts'!C24),"",'Input-Accounts'!C24)</f>
        <v>375.2</v>
      </c>
      <c r="D24" s="10">
        <f>Functionalization!$D24</f>
        <v>2124.98</v>
      </c>
      <c r="E24" s="10">
        <f t="shared" ref="E24:E51" ca="1" si="6">IFERROR(IF(D24="",0,IF(D24=0,0,IF(ABS(D24-SUM(G24,K24,O24,S24,W24,AA24,AE24,AI24,AM24,AQ24,AU24,AY24))&lt;Check_Limit,0,1))),1)</f>
        <v>0</v>
      </c>
      <c r="F24" s="3" t="str">
        <f>IF($D24=0,"-",IF('Input-Accounts'!$E24&lt;&gt;0,'Input-Accounts'!$E24,'Input-Accounts'!$G24))</f>
        <v>AVGERAGE STUDY</v>
      </c>
      <c r="G24" s="10">
        <f ca="1">IF(G$5&lt;&gt;"",HLOOKUP(G$5,Functionalization!$G$6:$R$373,ROW($A24)-5,FALSE),IFERROR(INDEX(G$337:G$373,MATCH($F24,$B$337:$B$373,0))/VLOOKUP($F24,$B$337:$BB$373,MATCH(LEFT(TRIM(G$6),FIND("~",SUBSTITUTE(G$6,"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24))*HLOOKUP(LEFT(TRIM(G$6),FIND("~",SUBSTITUTE(G$6," ","~",LEN(TRIM(G$6))-LEN(SUBSTITUTE(TRIM(G$6)," ",""))))-1)&amp;" Total",$B$6:$BB$373,ROW($A24)-5,FALSE))</f>
        <v>2124.98</v>
      </c>
      <c r="H24" s="10">
        <f ca="1">IF(H$5&lt;&gt;"",HLOOKUP(H$5,Functionalization!$G$6:$R$373,ROW($A24)-5,FALSE),IFERROR(INDEX(H$337:H$373,MATCH($F24,$B$337:$B$373,0))/VLOOKUP($F24,$B$337:$BB$373,MATCH(LEFT(TRIM(H$6),FIND("~",SUBSTITUTE(H$6,"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24))*HLOOKUP(LEFT(TRIM(H$6),FIND("~",SUBSTITUTE(H$6," ","~",LEN(TRIM(H$6))-LEN(SUBSTITUTE(TRIM(H$6)," ",""))))-1)&amp;" Total",$B$6:$BB$373,ROW($A24)-5,FALSE))</f>
        <v>1576.6795235980455</v>
      </c>
      <c r="I24" s="10">
        <f ca="1">IF(I$5&lt;&gt;"",HLOOKUP(I$5,Functionalization!$G$6:$R$373,ROW($A24)-5,FALSE),IFERROR(INDEX(I$337:I$373,MATCH($F24,$B$337:$B$373,0))/VLOOKUP($F24,$B$337:$BB$373,MATCH(LEFT(TRIM(I$6),FIND("~",SUBSTITUTE(I$6,"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24))*HLOOKUP(LEFT(TRIM(I$6),FIND("~",SUBSTITUTE(I$6," ","~",LEN(TRIM(I$6))-LEN(SUBSTITUTE(TRIM(I$6)," ",""))))-1)&amp;" Total",$B$6:$BB$373,ROW($A24)-5,FALSE))</f>
        <v>0</v>
      </c>
      <c r="J24" s="10">
        <f ca="1">IF(J$5&lt;&gt;"",HLOOKUP(J$5,Functionalization!$G$6:$R$373,ROW($A24)-5,FALSE),IFERROR(INDEX(J$337:J$373,MATCH($F24,$B$337:$B$373,0))/VLOOKUP($F24,$B$337:$BB$373,MATCH(LEFT(TRIM(J$6),FIND("~",SUBSTITUTE(J$6,"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24))*HLOOKUP(LEFT(TRIM(J$6),FIND("~",SUBSTITUTE(J$6," ","~",LEN(TRIM(J$6))-LEN(SUBSTITUTE(TRIM(J$6)," ",""))))-1)&amp;" Total",$B$6:$BB$373,ROW($A24)-5,FALSE))</f>
        <v>548.3004764019546</v>
      </c>
      <c r="K24" s="10">
        <f ca="1">IF(K$5&lt;&gt;"",HLOOKUP(K$5,Functionalization!$G$6:$R$373,ROW($A24)-5,FALSE),IFERROR(INDEX(K$337:K$373,MATCH($F24,$B$337:$B$373,0))/VLOOKUP($F24,$B$337:$BB$373,MATCH(LEFT(TRIM(K$6),FIND("~",SUBSTITUTE(K$6,"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24))*HLOOKUP(LEFT(TRIM(K$6),FIND("~",SUBSTITUTE(K$6," ","~",LEN(TRIM(K$6))-LEN(SUBSTITUTE(TRIM(K$6)," ",""))))-1)&amp;" Total",$B$6:$BB$373,ROW($A24)-5,FALSE))</f>
        <v>0</v>
      </c>
      <c r="L24" s="10">
        <f ca="1">IF(L$5&lt;&gt;"",HLOOKUP(L$5,Functionalization!$G$6:$R$373,ROW($A24)-5,FALSE),IFERROR(INDEX(L$337:L$373,MATCH($F24,$B$337:$B$373,0))/VLOOKUP($F24,$B$337:$BB$373,MATCH(LEFT(TRIM(L$6),FIND("~",SUBSTITUTE(L$6,"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24))*HLOOKUP(LEFT(TRIM(L$6),FIND("~",SUBSTITUTE(L$6," ","~",LEN(TRIM(L$6))-LEN(SUBSTITUTE(TRIM(L$6)," ",""))))-1)&amp;" Total",$B$6:$BB$373,ROW($A24)-5,FALSE))</f>
        <v>0</v>
      </c>
      <c r="M24" s="10">
        <f ca="1">IF(M$5&lt;&gt;"",HLOOKUP(M$5,Functionalization!$G$6:$R$373,ROW($A24)-5,FALSE),IFERROR(INDEX(M$337:M$373,MATCH($F24,$B$337:$B$373,0))/VLOOKUP($F24,$B$337:$BB$373,MATCH(LEFT(TRIM(M$6),FIND("~",SUBSTITUTE(M$6,"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24))*HLOOKUP(LEFT(TRIM(M$6),FIND("~",SUBSTITUTE(M$6," ","~",LEN(TRIM(M$6))-LEN(SUBSTITUTE(TRIM(M$6)," ",""))))-1)&amp;" Total",$B$6:$BB$373,ROW($A24)-5,FALSE))</f>
        <v>0</v>
      </c>
      <c r="N24" s="10">
        <f ca="1">IF(N$5&lt;&gt;"",HLOOKUP(N$5,Functionalization!$G$6:$R$373,ROW($A24)-5,FALSE),IFERROR(INDEX(N$337:N$373,MATCH($F24,$B$337:$B$373,0))/VLOOKUP($F24,$B$337:$BB$373,MATCH(LEFT(TRIM(N$6),FIND("~",SUBSTITUTE(N$6,"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24))*HLOOKUP(LEFT(TRIM(N$6),FIND("~",SUBSTITUTE(N$6," ","~",LEN(TRIM(N$6))-LEN(SUBSTITUTE(TRIM(N$6)," ",""))))-1)&amp;" Total",$B$6:$BB$373,ROW($A24)-5,FALSE))</f>
        <v>0</v>
      </c>
      <c r="O24" s="10">
        <f ca="1">IF(O$5&lt;&gt;"",HLOOKUP(O$5,Functionalization!$G$6:$R$373,ROW($A24)-5,FALSE),IFERROR(INDEX(O$337:O$373,MATCH($F24,$B$337:$B$373,0))/VLOOKUP($F24,$B$337:$BB$373,MATCH(LEFT(TRIM(O$6),FIND("~",SUBSTITUTE(O$6,"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24))*HLOOKUP(LEFT(TRIM(O$6),FIND("~",SUBSTITUTE(O$6," ","~",LEN(TRIM(O$6))-LEN(SUBSTITUTE(TRIM(O$6)," ",""))))-1)&amp;" Total",$B$6:$BB$373,ROW($A24)-5,FALSE))</f>
        <v>0</v>
      </c>
      <c r="P24" s="10">
        <f ca="1">IF(P$5&lt;&gt;"",HLOOKUP(P$5,Functionalization!$G$6:$R$373,ROW($A24)-5,FALSE),IFERROR(INDEX(P$337:P$373,MATCH($F24,$B$337:$B$373,0))/VLOOKUP($F24,$B$337:$BB$373,MATCH(LEFT(TRIM(P$6),FIND("~",SUBSTITUTE(P$6,"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24))*HLOOKUP(LEFT(TRIM(P$6),FIND("~",SUBSTITUTE(P$6," ","~",LEN(TRIM(P$6))-LEN(SUBSTITUTE(TRIM(P$6)," ",""))))-1)&amp;" Total",$B$6:$BB$373,ROW($A24)-5,FALSE))</f>
        <v>0</v>
      </c>
      <c r="Q24" s="10">
        <f ca="1">IF(Q$5&lt;&gt;"",HLOOKUP(Q$5,Functionalization!$G$6:$R$373,ROW($A24)-5,FALSE),IFERROR(INDEX(Q$337:Q$373,MATCH($F24,$B$337:$B$373,0))/VLOOKUP($F24,$B$337:$BB$373,MATCH(LEFT(TRIM(Q$6),FIND("~",SUBSTITUTE(Q$6,"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24))*HLOOKUP(LEFT(TRIM(Q$6),FIND("~",SUBSTITUTE(Q$6," ","~",LEN(TRIM(Q$6))-LEN(SUBSTITUTE(TRIM(Q$6)," ",""))))-1)&amp;" Total",$B$6:$BB$373,ROW($A24)-5,FALSE))</f>
        <v>0</v>
      </c>
      <c r="R24" s="10">
        <f ca="1">IF(R$5&lt;&gt;"",HLOOKUP(R$5,Functionalization!$G$6:$R$373,ROW($A24)-5,FALSE),IFERROR(INDEX(R$337:R$373,MATCH($F24,$B$337:$B$373,0))/VLOOKUP($F24,$B$337:$BB$373,MATCH(LEFT(TRIM(R$6),FIND("~",SUBSTITUTE(R$6,"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24))*HLOOKUP(LEFT(TRIM(R$6),FIND("~",SUBSTITUTE(R$6," ","~",LEN(TRIM(R$6))-LEN(SUBSTITUTE(TRIM(R$6)," ",""))))-1)&amp;" Total",$B$6:$BB$373,ROW($A24)-5,FALSE))</f>
        <v>0</v>
      </c>
      <c r="S24" s="10">
        <f ca="1">IF(S$5&lt;&gt;"",HLOOKUP(S$5,Functionalization!$G$6:$R$373,ROW($A24)-5,FALSE),IFERROR(INDEX(S$337:S$373,MATCH($F24,$B$337:$B$373,0))/VLOOKUP($F24,$B$337:$BB$373,MATCH(LEFT(TRIM(S$6),FIND("~",SUBSTITUTE(S$6,"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24))*HLOOKUP(LEFT(TRIM(S$6),FIND("~",SUBSTITUTE(S$6," ","~",LEN(TRIM(S$6))-LEN(SUBSTITUTE(TRIM(S$6)," ",""))))-1)&amp;" Total",$B$6:$BB$373,ROW($A24)-5,FALSE))</f>
        <v>0</v>
      </c>
      <c r="T24" s="10">
        <f ca="1">IF(T$5&lt;&gt;"",HLOOKUP(T$5,Functionalization!$G$6:$R$373,ROW($A24)-5,FALSE),IFERROR(INDEX(T$337:T$373,MATCH($F24,$B$337:$B$373,0))/VLOOKUP($F24,$B$337:$BB$373,MATCH(LEFT(TRIM(T$6),FIND("~",SUBSTITUTE(T$6,"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24))*HLOOKUP(LEFT(TRIM(T$6),FIND("~",SUBSTITUTE(T$6," ","~",LEN(TRIM(T$6))-LEN(SUBSTITUTE(TRIM(T$6)," ",""))))-1)&amp;" Total",$B$6:$BB$373,ROW($A24)-5,FALSE))</f>
        <v>0</v>
      </c>
      <c r="U24" s="10">
        <f ca="1">IF(U$5&lt;&gt;"",HLOOKUP(U$5,Functionalization!$G$6:$R$373,ROW($A24)-5,FALSE),IFERROR(INDEX(U$337:U$373,MATCH($F24,$B$337:$B$373,0))/VLOOKUP($F24,$B$337:$BB$373,MATCH(LEFT(TRIM(U$6),FIND("~",SUBSTITUTE(U$6,"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24))*HLOOKUP(LEFT(TRIM(U$6),FIND("~",SUBSTITUTE(U$6," ","~",LEN(TRIM(U$6))-LEN(SUBSTITUTE(TRIM(U$6)," ",""))))-1)&amp;" Total",$B$6:$BB$373,ROW($A24)-5,FALSE))</f>
        <v>0</v>
      </c>
      <c r="V24" s="10">
        <f ca="1">IF(V$5&lt;&gt;"",HLOOKUP(V$5,Functionalization!$G$6:$R$373,ROW($A24)-5,FALSE),IFERROR(INDEX(V$337:V$373,MATCH($F24,$B$337:$B$373,0))/VLOOKUP($F24,$B$337:$BB$373,MATCH(LEFT(TRIM(V$6),FIND("~",SUBSTITUTE(V$6,"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24))*HLOOKUP(LEFT(TRIM(V$6),FIND("~",SUBSTITUTE(V$6," ","~",LEN(TRIM(V$6))-LEN(SUBSTITUTE(TRIM(V$6)," ",""))))-1)&amp;" Total",$B$6:$BB$373,ROW($A24)-5,FALSE))</f>
        <v>0</v>
      </c>
      <c r="W24" s="10">
        <f ca="1">IF(W$5&lt;&gt;"",HLOOKUP(W$5,Functionalization!$G$6:$R$373,ROW($A24)-5,FALSE),IFERROR(INDEX(W$337:W$373,MATCH($F24,$B$337:$B$373,0))/VLOOKUP($F24,$B$337:$BB$373,MATCH(LEFT(TRIM(W$6),FIND("~",SUBSTITUTE(W$6,"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24))*HLOOKUP(LEFT(TRIM(W$6),FIND("~",SUBSTITUTE(W$6," ","~",LEN(TRIM(W$6))-LEN(SUBSTITUTE(TRIM(W$6)," ",""))))-1)&amp;" Total",$B$6:$BB$373,ROW($A24)-5,FALSE))</f>
        <v>0</v>
      </c>
      <c r="X24" s="10">
        <f ca="1">IF(X$5&lt;&gt;"",HLOOKUP(X$5,Functionalization!$G$6:$R$373,ROW($A24)-5,FALSE),IFERROR(INDEX(X$337:X$373,MATCH($F24,$B$337:$B$373,0))/VLOOKUP($F24,$B$337:$BB$373,MATCH(LEFT(TRIM(X$6),FIND("~",SUBSTITUTE(X$6,"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24))*HLOOKUP(LEFT(TRIM(X$6),FIND("~",SUBSTITUTE(X$6," ","~",LEN(TRIM(X$6))-LEN(SUBSTITUTE(TRIM(X$6)," ",""))))-1)&amp;" Total",$B$6:$BB$373,ROW($A24)-5,FALSE))</f>
        <v>0</v>
      </c>
      <c r="Y24" s="10">
        <f ca="1">IF(Y$5&lt;&gt;"",HLOOKUP(Y$5,Functionalization!$G$6:$R$373,ROW($A24)-5,FALSE),IFERROR(INDEX(Y$337:Y$373,MATCH($F24,$B$337:$B$373,0))/VLOOKUP($F24,$B$337:$BB$373,MATCH(LEFT(TRIM(Y$6),FIND("~",SUBSTITUTE(Y$6,"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24))*HLOOKUP(LEFT(TRIM(Y$6),FIND("~",SUBSTITUTE(Y$6," ","~",LEN(TRIM(Y$6))-LEN(SUBSTITUTE(TRIM(Y$6)," ",""))))-1)&amp;" Total",$B$6:$BB$373,ROW($A24)-5,FALSE))</f>
        <v>0</v>
      </c>
      <c r="Z24" s="10">
        <f ca="1">IF(Z$5&lt;&gt;"",HLOOKUP(Z$5,Functionalization!$G$6:$R$373,ROW($A24)-5,FALSE),IFERROR(INDEX(Z$337:Z$373,MATCH($F24,$B$337:$B$373,0))/VLOOKUP($F24,$B$337:$BB$373,MATCH(LEFT(TRIM(Z$6),FIND("~",SUBSTITUTE(Z$6,"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24))*HLOOKUP(LEFT(TRIM(Z$6),FIND("~",SUBSTITUTE(Z$6," ","~",LEN(TRIM(Z$6))-LEN(SUBSTITUTE(TRIM(Z$6)," ",""))))-1)&amp;" Total",$B$6:$BB$373,ROW($A24)-5,FALSE))</f>
        <v>0</v>
      </c>
      <c r="AA24" s="10">
        <f ca="1">IF(AA$5&lt;&gt;"",HLOOKUP(AA$5,Functionalization!$G$6:$R$373,ROW($A24)-5,FALSE),IFERROR(INDEX(AA$337:AA$373,MATCH($F24,$B$337:$B$373,0))/VLOOKUP($F24,$B$337:$BB$373,MATCH(LEFT(TRIM(AA$6),FIND("~",SUBSTITUTE(AA$6,"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24))*HLOOKUP(LEFT(TRIM(AA$6),FIND("~",SUBSTITUTE(AA$6," ","~",LEN(TRIM(AA$6))-LEN(SUBSTITUTE(TRIM(AA$6)," ",""))))-1)&amp;" Total",$B$6:$BB$373,ROW($A24)-5,FALSE))</f>
        <v>0</v>
      </c>
      <c r="AB24" s="10">
        <f ca="1">IF(AB$5&lt;&gt;"",HLOOKUP(AB$5,Functionalization!$G$6:$R$373,ROW($A24)-5,FALSE),IFERROR(INDEX(AB$337:AB$373,MATCH($F24,$B$337:$B$373,0))/VLOOKUP($F24,$B$337:$BB$373,MATCH(LEFT(TRIM(AB$6),FIND("~",SUBSTITUTE(AB$6,"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24))*HLOOKUP(LEFT(TRIM(AB$6),FIND("~",SUBSTITUTE(AB$6," ","~",LEN(TRIM(AB$6))-LEN(SUBSTITUTE(TRIM(AB$6)," ",""))))-1)&amp;" Total",$B$6:$BB$373,ROW($A24)-5,FALSE))</f>
        <v>0</v>
      </c>
      <c r="AC24" s="10">
        <f ca="1">IF(AC$5&lt;&gt;"",HLOOKUP(AC$5,Functionalization!$G$6:$R$373,ROW($A24)-5,FALSE),IFERROR(INDEX(AC$337:AC$373,MATCH($F24,$B$337:$B$373,0))/VLOOKUP($F24,$B$337:$BB$373,MATCH(LEFT(TRIM(AC$6),FIND("~",SUBSTITUTE(AC$6,"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24))*HLOOKUP(LEFT(TRIM(AC$6),FIND("~",SUBSTITUTE(AC$6," ","~",LEN(TRIM(AC$6))-LEN(SUBSTITUTE(TRIM(AC$6)," ",""))))-1)&amp;" Total",$B$6:$BB$373,ROW($A24)-5,FALSE))</f>
        <v>0</v>
      </c>
      <c r="AD24" s="10">
        <f ca="1">IF(AD$5&lt;&gt;"",HLOOKUP(AD$5,Functionalization!$G$6:$R$373,ROW($A24)-5,FALSE),IFERROR(INDEX(AD$337:AD$373,MATCH($F24,$B$337:$B$373,0))/VLOOKUP($F24,$B$337:$BB$373,MATCH(LEFT(TRIM(AD$6),FIND("~",SUBSTITUTE(AD$6,"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24))*HLOOKUP(LEFT(TRIM(AD$6),FIND("~",SUBSTITUTE(AD$6," ","~",LEN(TRIM(AD$6))-LEN(SUBSTITUTE(TRIM(AD$6)," ",""))))-1)&amp;" Total",$B$6:$BB$373,ROW($A24)-5,FALSE))</f>
        <v>0</v>
      </c>
      <c r="AE24" s="10">
        <f ca="1">IF(AE$5&lt;&gt;"",HLOOKUP(AE$5,Functionalization!$G$6:$R$373,ROW($A24)-5,FALSE),IFERROR(INDEX(AE$337:AE$373,MATCH($F24,$B$337:$B$373,0))/VLOOKUP($F24,$B$337:$BB$373,MATCH(LEFT(TRIM(AE$6),FIND("~",SUBSTITUTE(AE$6,"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24))*HLOOKUP(LEFT(TRIM(AE$6),FIND("~",SUBSTITUTE(AE$6," ","~",LEN(TRIM(AE$6))-LEN(SUBSTITUTE(TRIM(AE$6)," ",""))))-1)&amp;" Total",$B$6:$BB$373,ROW($A24)-5,FALSE))</f>
        <v>0</v>
      </c>
      <c r="AF24" s="10">
        <f ca="1">IF(AF$5&lt;&gt;"",HLOOKUP(AF$5,Functionalization!$G$6:$R$373,ROW($A24)-5,FALSE),IFERROR(INDEX(AF$337:AF$373,MATCH($F24,$B$337:$B$373,0))/VLOOKUP($F24,$B$337:$BB$373,MATCH(LEFT(TRIM(AF$6),FIND("~",SUBSTITUTE(AF$6,"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24))*HLOOKUP(LEFT(TRIM(AF$6),FIND("~",SUBSTITUTE(AF$6," ","~",LEN(TRIM(AF$6))-LEN(SUBSTITUTE(TRIM(AF$6)," ",""))))-1)&amp;" Total",$B$6:$BB$373,ROW($A24)-5,FALSE))</f>
        <v>0</v>
      </c>
      <c r="AG24" s="10">
        <f ca="1">IF(AG$5&lt;&gt;"",HLOOKUP(AG$5,Functionalization!$G$6:$R$373,ROW($A24)-5,FALSE),IFERROR(INDEX(AG$337:AG$373,MATCH($F24,$B$337:$B$373,0))/VLOOKUP($F24,$B$337:$BB$373,MATCH(LEFT(TRIM(AG$6),FIND("~",SUBSTITUTE(AG$6,"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24))*HLOOKUP(LEFT(TRIM(AG$6),FIND("~",SUBSTITUTE(AG$6," ","~",LEN(TRIM(AG$6))-LEN(SUBSTITUTE(TRIM(AG$6)," ",""))))-1)&amp;" Total",$B$6:$BB$373,ROW($A24)-5,FALSE))</f>
        <v>0</v>
      </c>
      <c r="AH24" s="10">
        <f ca="1">IF(AH$5&lt;&gt;"",HLOOKUP(AH$5,Functionalization!$G$6:$R$373,ROW($A24)-5,FALSE),IFERROR(INDEX(AH$337:AH$373,MATCH($F24,$B$337:$B$373,0))/VLOOKUP($F24,$B$337:$BB$373,MATCH(LEFT(TRIM(AH$6),FIND("~",SUBSTITUTE(AH$6,"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24))*HLOOKUP(LEFT(TRIM(AH$6),FIND("~",SUBSTITUTE(AH$6," ","~",LEN(TRIM(AH$6))-LEN(SUBSTITUTE(TRIM(AH$6)," ",""))))-1)&amp;" Total",$B$6:$BB$373,ROW($A24)-5,FALSE))</f>
        <v>0</v>
      </c>
      <c r="AI24" s="10">
        <f ca="1">IF(AI$5&lt;&gt;"",HLOOKUP(AI$5,Functionalization!$G$6:$R$373,ROW($A24)-5,FALSE),IFERROR(INDEX(AI$337:AI$373,MATCH($F24,$B$337:$B$373,0))/VLOOKUP($F24,$B$337:$BB$373,MATCH(LEFT(TRIM(AI$6),FIND("~",SUBSTITUTE(AI$6,"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24))*HLOOKUP(LEFT(TRIM(AI$6),FIND("~",SUBSTITUTE(AI$6," ","~",LEN(TRIM(AI$6))-LEN(SUBSTITUTE(TRIM(AI$6)," ",""))))-1)&amp;" Total",$B$6:$BB$373,ROW($A24)-5,FALSE))</f>
        <v>0</v>
      </c>
      <c r="AJ24" s="10">
        <f ca="1">IF(AJ$5&lt;&gt;"",HLOOKUP(AJ$5,Functionalization!$G$6:$R$373,ROW($A24)-5,FALSE),IFERROR(INDEX(AJ$337:AJ$373,MATCH($F24,$B$337:$B$373,0))/VLOOKUP($F24,$B$337:$BB$373,MATCH(LEFT(TRIM(AJ$6),FIND("~",SUBSTITUTE(AJ$6,"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24))*HLOOKUP(LEFT(TRIM(AJ$6),FIND("~",SUBSTITUTE(AJ$6," ","~",LEN(TRIM(AJ$6))-LEN(SUBSTITUTE(TRIM(AJ$6)," ",""))))-1)&amp;" Total",$B$6:$BB$373,ROW($A24)-5,FALSE))</f>
        <v>0</v>
      </c>
      <c r="AK24" s="10">
        <f ca="1">IF(AK$5&lt;&gt;"",HLOOKUP(AK$5,Functionalization!$G$6:$R$373,ROW($A24)-5,FALSE),IFERROR(INDEX(AK$337:AK$373,MATCH($F24,$B$337:$B$373,0))/VLOOKUP($F24,$B$337:$BB$373,MATCH(LEFT(TRIM(AK$6),FIND("~",SUBSTITUTE(AK$6,"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24))*HLOOKUP(LEFT(TRIM(AK$6),FIND("~",SUBSTITUTE(AK$6," ","~",LEN(TRIM(AK$6))-LEN(SUBSTITUTE(TRIM(AK$6)," ",""))))-1)&amp;" Total",$B$6:$BB$373,ROW($A24)-5,FALSE))</f>
        <v>0</v>
      </c>
      <c r="AL24" s="10">
        <f ca="1">IF(AL$5&lt;&gt;"",HLOOKUP(AL$5,Functionalization!$G$6:$R$373,ROW($A24)-5,FALSE),IFERROR(INDEX(AL$337:AL$373,MATCH($F24,$B$337:$B$373,0))/VLOOKUP($F24,$B$337:$BB$373,MATCH(LEFT(TRIM(AL$6),FIND("~",SUBSTITUTE(AL$6,"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24))*HLOOKUP(LEFT(TRIM(AL$6),FIND("~",SUBSTITUTE(AL$6," ","~",LEN(TRIM(AL$6))-LEN(SUBSTITUTE(TRIM(AL$6)," ",""))))-1)&amp;" Total",$B$6:$BB$373,ROW($A24)-5,FALSE))</f>
        <v>0</v>
      </c>
      <c r="AM24" s="10">
        <f ca="1">IF(AM$5&lt;&gt;"",HLOOKUP(AM$5,Functionalization!$G$6:$R$373,ROW($A24)-5,FALSE),IFERROR(INDEX(AM$337:AM$373,MATCH($F24,$B$337:$B$373,0))/VLOOKUP($F24,$B$337:$BB$373,MATCH(LEFT(TRIM(AM$6),FIND("~",SUBSTITUTE(AM$6,"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24))*HLOOKUP(LEFT(TRIM(AM$6),FIND("~",SUBSTITUTE(AM$6," ","~",LEN(TRIM(AM$6))-LEN(SUBSTITUTE(TRIM(AM$6)," ",""))))-1)&amp;" Total",$B$6:$BB$373,ROW($A24)-5,FALSE))</f>
        <v>0</v>
      </c>
      <c r="AN24" s="10">
        <f ca="1">IF(AN$5&lt;&gt;"",HLOOKUP(AN$5,Functionalization!$G$6:$R$373,ROW($A24)-5,FALSE),IFERROR(INDEX(AN$337:AN$373,MATCH($F24,$B$337:$B$373,0))/VLOOKUP($F24,$B$337:$BB$373,MATCH(LEFT(TRIM(AN$6),FIND("~",SUBSTITUTE(AN$6,"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24))*HLOOKUP(LEFT(TRIM(AN$6),FIND("~",SUBSTITUTE(AN$6," ","~",LEN(TRIM(AN$6))-LEN(SUBSTITUTE(TRIM(AN$6)," ",""))))-1)&amp;" Total",$B$6:$BB$373,ROW($A24)-5,FALSE))</f>
        <v>0</v>
      </c>
      <c r="AO24" s="10">
        <f ca="1">IF(AO$5&lt;&gt;"",HLOOKUP(AO$5,Functionalization!$G$6:$R$373,ROW($A24)-5,FALSE),IFERROR(INDEX(AO$337:AO$373,MATCH($F24,$B$337:$B$373,0))/VLOOKUP($F24,$B$337:$BB$373,MATCH(LEFT(TRIM(AO$6),FIND("~",SUBSTITUTE(AO$6,"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24))*HLOOKUP(LEFT(TRIM(AO$6),FIND("~",SUBSTITUTE(AO$6," ","~",LEN(TRIM(AO$6))-LEN(SUBSTITUTE(TRIM(AO$6)," ",""))))-1)&amp;" Total",$B$6:$BB$373,ROW($A24)-5,FALSE))</f>
        <v>0</v>
      </c>
      <c r="AP24" s="10">
        <f ca="1">IF(AP$5&lt;&gt;"",HLOOKUP(AP$5,Functionalization!$G$6:$R$373,ROW($A24)-5,FALSE),IFERROR(INDEX(AP$337:AP$373,MATCH($F24,$B$337:$B$373,0))/VLOOKUP($F24,$B$337:$BB$373,MATCH(LEFT(TRIM(AP$6),FIND("~",SUBSTITUTE(AP$6,"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24))*HLOOKUP(LEFT(TRIM(AP$6),FIND("~",SUBSTITUTE(AP$6," ","~",LEN(TRIM(AP$6))-LEN(SUBSTITUTE(TRIM(AP$6)," ",""))))-1)&amp;" Total",$B$6:$BB$373,ROW($A24)-5,FALSE))</f>
        <v>0</v>
      </c>
      <c r="AQ24" s="10">
        <f ca="1">IF(AQ$5&lt;&gt;"",HLOOKUP(AQ$5,Functionalization!$G$6:$R$373,ROW($A24)-5,FALSE),IFERROR(INDEX(AQ$337:AQ$373,MATCH($F24,$B$337:$B$373,0))/VLOOKUP($F24,$B$337:$BB$373,MATCH(LEFT(TRIM(AQ$6),FIND("~",SUBSTITUTE(AQ$6,"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24))*HLOOKUP(LEFT(TRIM(AQ$6),FIND("~",SUBSTITUTE(AQ$6," ","~",LEN(TRIM(AQ$6))-LEN(SUBSTITUTE(TRIM(AQ$6)," ",""))))-1)&amp;" Total",$B$6:$BB$373,ROW($A24)-5,FALSE))</f>
        <v>0</v>
      </c>
      <c r="AR24" s="10">
        <f ca="1">IF(AR$5&lt;&gt;"",HLOOKUP(AR$5,Functionalization!$G$6:$R$373,ROW($A24)-5,FALSE),IFERROR(INDEX(AR$337:AR$373,MATCH($F24,$B$337:$B$373,0))/VLOOKUP($F24,$B$337:$BB$373,MATCH(LEFT(TRIM(AR$6),FIND("~",SUBSTITUTE(AR$6,"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24))*HLOOKUP(LEFT(TRIM(AR$6),FIND("~",SUBSTITUTE(AR$6," ","~",LEN(TRIM(AR$6))-LEN(SUBSTITUTE(TRIM(AR$6)," ",""))))-1)&amp;" Total",$B$6:$BB$373,ROW($A24)-5,FALSE))</f>
        <v>0</v>
      </c>
      <c r="AS24" s="10">
        <f ca="1">IF(AS$5&lt;&gt;"",HLOOKUP(AS$5,Functionalization!$G$6:$R$373,ROW($A24)-5,FALSE),IFERROR(INDEX(AS$337:AS$373,MATCH($F24,$B$337:$B$373,0))/VLOOKUP($F24,$B$337:$BB$373,MATCH(LEFT(TRIM(AS$6),FIND("~",SUBSTITUTE(AS$6,"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24))*HLOOKUP(LEFT(TRIM(AS$6),FIND("~",SUBSTITUTE(AS$6," ","~",LEN(TRIM(AS$6))-LEN(SUBSTITUTE(TRIM(AS$6)," ",""))))-1)&amp;" Total",$B$6:$BB$373,ROW($A24)-5,FALSE))</f>
        <v>0</v>
      </c>
      <c r="AT24" s="10">
        <f ca="1">IF(AT$5&lt;&gt;"",HLOOKUP(AT$5,Functionalization!$G$6:$R$373,ROW($A24)-5,FALSE),IFERROR(INDEX(AT$337:AT$373,MATCH($F24,$B$337:$B$373,0))/VLOOKUP($F24,$B$337:$BB$373,MATCH(LEFT(TRIM(AT$6),FIND("~",SUBSTITUTE(AT$6,"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24))*HLOOKUP(LEFT(TRIM(AT$6),FIND("~",SUBSTITUTE(AT$6," ","~",LEN(TRIM(AT$6))-LEN(SUBSTITUTE(TRIM(AT$6)," ",""))))-1)&amp;" Total",$B$6:$BB$373,ROW($A24)-5,FALSE))</f>
        <v>0</v>
      </c>
      <c r="AU24" s="10">
        <f ca="1">IF(AU$5&lt;&gt;"",HLOOKUP(AU$5,Functionalization!$G$6:$R$373,ROW($A24)-5,FALSE),IFERROR(INDEX(AU$337:AU$373,MATCH($F24,$B$337:$B$373,0))/VLOOKUP($F24,$B$337:$BB$373,MATCH(LEFT(TRIM(AU$6),FIND("~",SUBSTITUTE(AU$6,"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24))*HLOOKUP(LEFT(TRIM(AU$6),FIND("~",SUBSTITUTE(AU$6," ","~",LEN(TRIM(AU$6))-LEN(SUBSTITUTE(TRIM(AU$6)," ",""))))-1)&amp;" Total",$B$6:$BB$373,ROW($A24)-5,FALSE))</f>
        <v>0</v>
      </c>
      <c r="AV24" s="10">
        <f ca="1">IF(AV$5&lt;&gt;"",HLOOKUP(AV$5,Functionalization!$G$6:$R$373,ROW($A24)-5,FALSE),IFERROR(INDEX(AV$337:AV$373,MATCH($F24,$B$337:$B$373,0))/VLOOKUP($F24,$B$337:$BB$373,MATCH(LEFT(TRIM(AV$6),FIND("~",SUBSTITUTE(AV$6,"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24))*HLOOKUP(LEFT(TRIM(AV$6),FIND("~",SUBSTITUTE(AV$6," ","~",LEN(TRIM(AV$6))-LEN(SUBSTITUTE(TRIM(AV$6)," ",""))))-1)&amp;" Total",$B$6:$BB$373,ROW($A24)-5,FALSE))</f>
        <v>0</v>
      </c>
      <c r="AW24" s="10">
        <f ca="1">IF(AW$5&lt;&gt;"",HLOOKUP(AW$5,Functionalization!$G$6:$R$373,ROW($A24)-5,FALSE),IFERROR(INDEX(AW$337:AW$373,MATCH($F24,$B$337:$B$373,0))/VLOOKUP($F24,$B$337:$BB$373,MATCH(LEFT(TRIM(AW$6),FIND("~",SUBSTITUTE(AW$6,"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24))*HLOOKUP(LEFT(TRIM(AW$6),FIND("~",SUBSTITUTE(AW$6," ","~",LEN(TRIM(AW$6))-LEN(SUBSTITUTE(TRIM(AW$6)," ",""))))-1)&amp;" Total",$B$6:$BB$373,ROW($A24)-5,FALSE))</f>
        <v>0</v>
      </c>
      <c r="AX24" s="10">
        <f ca="1">IF(AX$5&lt;&gt;"",HLOOKUP(AX$5,Functionalization!$G$6:$R$373,ROW($A24)-5,FALSE),IFERROR(INDEX(AX$337:AX$373,MATCH($F24,$B$337:$B$373,0))/VLOOKUP($F24,$B$337:$BB$373,MATCH(LEFT(TRIM(AX$6),FIND("~",SUBSTITUTE(AX$6,"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24))*HLOOKUP(LEFT(TRIM(AX$6),FIND("~",SUBSTITUTE(AX$6," ","~",LEN(TRIM(AX$6))-LEN(SUBSTITUTE(TRIM(AX$6)," ",""))))-1)&amp;" Total",$B$6:$BB$373,ROW($A24)-5,FALSE))</f>
        <v>0</v>
      </c>
      <c r="AY24" s="10">
        <f ca="1">IF(AY$5&lt;&gt;"",HLOOKUP(AY$5,Functionalization!$G$6:$R$373,ROW($A24)-5,FALSE),IFERROR(INDEX(AY$337:AY$373,MATCH($F24,$B$337:$B$373,0))/VLOOKUP($F24,$B$337:$BB$373,MATCH(LEFT(TRIM(AY$6),FIND("~",SUBSTITUTE(AY$6,"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24))*HLOOKUP(LEFT(TRIM(AY$6),FIND("~",SUBSTITUTE(AY$6," ","~",LEN(TRIM(AY$6))-LEN(SUBSTITUTE(TRIM(AY$6)," ",""))))-1)&amp;" Total",$B$6:$BB$373,ROW($A24)-5,FALSE))</f>
        <v>0</v>
      </c>
      <c r="AZ24" s="10">
        <f ca="1">IF(AZ$5&lt;&gt;"",HLOOKUP(AZ$5,Functionalization!$G$6:$R$373,ROW($A24)-5,FALSE),IFERROR(INDEX(AZ$337:AZ$373,MATCH($F24,$B$337:$B$373,0))/VLOOKUP($F24,$B$337:$BB$373,MATCH(LEFT(TRIM(AZ$6),FIND("~",SUBSTITUTE(AZ$6,"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24))*HLOOKUP(LEFT(TRIM(AZ$6),FIND("~",SUBSTITUTE(AZ$6," ","~",LEN(TRIM(AZ$6))-LEN(SUBSTITUTE(TRIM(AZ$6)," ",""))))-1)&amp;" Total",$B$6:$BB$373,ROW($A24)-5,FALSE))</f>
        <v>0</v>
      </c>
      <c r="BA24" s="10">
        <f ca="1">IF(BA$5&lt;&gt;"",HLOOKUP(BA$5,Functionalization!$G$6:$R$373,ROW($A24)-5,FALSE),IFERROR(INDEX(BA$337:BA$373,MATCH($F24,$B$337:$B$373,0))/VLOOKUP($F24,$B$337:$BB$373,MATCH(LEFT(TRIM(BA$6),FIND("~",SUBSTITUTE(BA$6,"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24))*HLOOKUP(LEFT(TRIM(BA$6),FIND("~",SUBSTITUTE(BA$6," ","~",LEN(TRIM(BA$6))-LEN(SUBSTITUTE(TRIM(BA$6)," ",""))))-1)&amp;" Total",$B$6:$BB$373,ROW($A24)-5,FALSE))</f>
        <v>0</v>
      </c>
      <c r="BB24" s="10">
        <f ca="1">IF(BB$5&lt;&gt;"",HLOOKUP(BB$5,Functionalization!$G$6:$R$373,ROW($A24)-5,FALSE),IFERROR(INDEX(BB$337:BB$373,MATCH($F24,$B$337:$B$373,0))/VLOOKUP($F24,$B$337:$BB$373,MATCH(LEFT(TRIM(BB$6),FIND("~",SUBSTITUTE(BB$6,"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24))*HLOOKUP(LEFT(TRIM(BB$6),FIND("~",SUBSTITUTE(BB$6," ","~",LEN(TRIM(BB$6))-LEN(SUBSTITUTE(TRIM(BB$6)," ",""))))-1)&amp;" Total",$B$6:$BB$373,ROW($A24)-5,FALSE))</f>
        <v>0</v>
      </c>
      <c r="BD24">
        <f ca="1">IFERROR(IF(SUMIF($G$6:$BB$6,BD$6&amp;" Total",$G24:$BB24)-(SUMIF($G$6:$BB$6,BD$6&amp;" "&amp;'Input-Func_Class'!$D$22,$G24:$BB24)+IFERROR(SUMIF($G$6:$BB$6,BD$6&amp;" "&amp;'Input-Func_Class'!$E$22,$G24:$BB24),SUMIF($G$6:$BB$6,BD$6&amp;" "&amp;'Input-Func_Class'!$B$24,$G24:$BB24))+SUMIF($G$6:$BB$6,BD$6&amp;" "&amp;'Input-Func_Class'!$F$22,$G24:$BB24))&lt;Check_Limit,0,1),1)</f>
        <v>0</v>
      </c>
      <c r="BE24">
        <f ca="1">IFERROR(IF(SUMIF($G$6:$BB$6,BE$6&amp;" Total",$G24:$BB24)-(SUMIF($G$6:$BB$6,BE$6&amp;" "&amp;'Input-Func_Class'!$D$22,$G24:$BB24)+IFERROR(SUMIF($G$6:$BB$6,BE$6&amp;" "&amp;'Input-Func_Class'!$E$22,$G24:$BB24),SUMIF($G$6:$BB$6,BE$6&amp;" "&amp;'Input-Func_Class'!$B$24,$G24:$BB24))+SUMIF($G$6:$BB$6,BE$6&amp;" "&amp;'Input-Func_Class'!$F$22,$G24:$BB24))&lt;Check_Limit,0,1),1)</f>
        <v>0</v>
      </c>
      <c r="BF24">
        <f ca="1">IFERROR(IF(SUMIF($G$6:$BB$6,BF$6&amp;" Total",$G24:$BB24)-(SUMIF($G$6:$BB$6,BF$6&amp;" "&amp;'Input-Func_Class'!$D$22,$G24:$BB24)+IFERROR(SUMIF($G$6:$BB$6,BF$6&amp;" "&amp;'Input-Func_Class'!$E$22,$G24:$BB24),SUMIF($G$6:$BB$6,BF$6&amp;" "&amp;'Input-Func_Class'!$B$24,$G24:$BB24))+SUMIF($G$6:$BB$6,BF$6&amp;" "&amp;'Input-Func_Class'!$F$22,$G24:$BB24))&lt;Check_Limit,0,1),1)</f>
        <v>0</v>
      </c>
      <c r="BG24">
        <f ca="1">IFERROR(IF(SUMIF($G$6:$BB$6,BG$6&amp;" Total",$G24:$BB24)-(SUMIF($G$6:$BB$6,BG$6&amp;" "&amp;'Input-Func_Class'!$D$22,$G24:$BB24)+IFERROR(SUMIF($G$6:$BB$6,BG$6&amp;" "&amp;'Input-Func_Class'!$E$22,$G24:$BB24),SUMIF($G$6:$BB$6,BG$6&amp;" "&amp;'Input-Func_Class'!$B$24,$G24:$BB24))+SUMIF($G$6:$BB$6,BG$6&amp;" "&amp;'Input-Func_Class'!$F$22,$G24:$BB24))&lt;Check_Limit,0,1),1)</f>
        <v>0</v>
      </c>
      <c r="BH24">
        <f ca="1">IFERROR(IF(SUMIF($G$6:$BB$6,BH$6&amp;" Total",$G24:$BB24)-(SUMIF($G$6:$BB$6,BH$6&amp;" "&amp;'Input-Func_Class'!$D$22,$G24:$BB24)+IFERROR(SUMIF($G$6:$BB$6,BH$6&amp;" "&amp;'Input-Func_Class'!$E$22,$G24:$BB24),SUMIF($G$6:$BB$6,BH$6&amp;" "&amp;'Input-Func_Class'!$B$24,$G24:$BB24))+SUMIF($G$6:$BB$6,BH$6&amp;" "&amp;'Input-Func_Class'!$F$22,$G24:$BB24))&lt;Check_Limit,0,1),1)</f>
        <v>0</v>
      </c>
      <c r="BI24">
        <f ca="1">IFERROR(IF(SUMIF($G$6:$BB$6,BI$6&amp;" Total",$G24:$BB24)-(SUMIF($G$6:$BB$6,BI$6&amp;" "&amp;'Input-Func_Class'!$D$22,$G24:$BB24)+IFERROR(SUMIF($G$6:$BB$6,BI$6&amp;" "&amp;'Input-Func_Class'!$E$22,$G24:$BB24),SUMIF($G$6:$BB$6,BI$6&amp;" "&amp;'Input-Func_Class'!$B$24,$G24:$BB24))+SUMIF($G$6:$BB$6,BI$6&amp;" "&amp;'Input-Func_Class'!$F$22,$G24:$BB24))&lt;Check_Limit,0,1),1)</f>
        <v>0</v>
      </c>
      <c r="BJ24">
        <f ca="1">IFERROR(IF(SUMIF($G$6:$BB$6,BJ$6&amp;" Total",$G24:$BB24)-(SUMIF($G$6:$BB$6,BJ$6&amp;" "&amp;'Input-Func_Class'!$D$22,$G24:$BB24)+IFERROR(SUMIF($G$6:$BB$6,BJ$6&amp;" "&amp;'Input-Func_Class'!$E$22,$G24:$BB24),SUMIF($G$6:$BB$6,BJ$6&amp;" "&amp;'Input-Func_Class'!$B$24,$G24:$BB24))+SUMIF($G$6:$BB$6,BJ$6&amp;" "&amp;'Input-Func_Class'!$F$22,$G24:$BB24))&lt;Check_Limit,0,1),1)</f>
        <v>0</v>
      </c>
      <c r="BK24">
        <f ca="1">IFERROR(IF(SUMIF($G$6:$BB$6,BK$6&amp;" Total",$G24:$BB24)-(SUMIF($G$6:$BB$6,BK$6&amp;" "&amp;'Input-Func_Class'!$D$22,$G24:$BB24)+IFERROR(SUMIF($G$6:$BB$6,BK$6&amp;" "&amp;'Input-Func_Class'!$E$22,$G24:$BB24),SUMIF($G$6:$BB$6,BK$6&amp;" "&amp;'Input-Func_Class'!$B$24,$G24:$BB24))+SUMIF($G$6:$BB$6,BK$6&amp;" "&amp;'Input-Func_Class'!$F$22,$G24:$BB24))&lt;Check_Limit,0,1),1)</f>
        <v>0</v>
      </c>
      <c r="BL24">
        <f ca="1">IFERROR(IF(SUMIF($G$6:$BB$6,BL$6&amp;" Total",$G24:$BB24)-(SUMIF($G$6:$BB$6,BL$6&amp;" "&amp;'Input-Func_Class'!$D$22,$G24:$BB24)+IFERROR(SUMIF($G$6:$BB$6,BL$6&amp;" "&amp;'Input-Func_Class'!$E$22,$G24:$BB24),SUMIF($G$6:$BB$6,BL$6&amp;" "&amp;'Input-Func_Class'!$B$24,$G24:$BB24))+SUMIF($G$6:$BB$6,BL$6&amp;" "&amp;'Input-Func_Class'!$F$22,$G24:$BB24))&lt;Check_Limit,0,1),1)</f>
        <v>0</v>
      </c>
      <c r="BM24">
        <f ca="1">IFERROR(IF(SUMIF($G$6:$BB$6,BM$6&amp;" Total",$G24:$BB24)-(SUMIF($G$6:$BB$6,BM$6&amp;" "&amp;'Input-Func_Class'!$D$22,$G24:$BB24)+IFERROR(SUMIF($G$6:$BB$6,BM$6&amp;" "&amp;'Input-Func_Class'!$E$22,$G24:$BB24),SUMIF($G$6:$BB$6,BM$6&amp;" "&amp;'Input-Func_Class'!$B$24,$G24:$BB24))+SUMIF($G$6:$BB$6,BM$6&amp;" "&amp;'Input-Func_Class'!$F$22,$G24:$BB24))&lt;Check_Limit,0,1),1)</f>
        <v>0</v>
      </c>
      <c r="BN24">
        <f ca="1">IFERROR(IF(SUMIF($G$6:$BB$6,BN$6&amp;" Total",$G24:$BB24)-(SUMIF($G$6:$BB$6,BN$6&amp;" "&amp;'Input-Func_Class'!$D$22,$G24:$BB24)+IFERROR(SUMIF($G$6:$BB$6,BN$6&amp;" "&amp;'Input-Func_Class'!$E$22,$G24:$BB24),SUMIF($G$6:$BB$6,BN$6&amp;" "&amp;'Input-Func_Class'!$B$24,$G24:$BB24))+SUMIF($G$6:$BB$6,BN$6&amp;" "&amp;'Input-Func_Class'!$F$22,$G24:$BB24))&lt;Check_Limit,0,1),1)</f>
        <v>0</v>
      </c>
      <c r="BO24">
        <f ca="1">IFERROR(IF(SUMIF($G$6:$BB$6,BO$6&amp;" Total",$G24:$BB24)-(SUMIF($G$6:$BB$6,BO$6&amp;" "&amp;'Input-Func_Class'!$D$22,$G24:$BB24)+IFERROR(SUMIF($G$6:$BB$6,BO$6&amp;" "&amp;'Input-Func_Class'!$E$22,$G24:$BB24),SUMIF($G$6:$BB$6,BO$6&amp;" "&amp;'Input-Func_Class'!$B$24,$G24:$BB24))+SUMIF($G$6:$BB$6,BO$6&amp;" "&amp;'Input-Func_Class'!$F$22,$G24:$BB24))&lt;Check_Limit,0,1),1)</f>
        <v>0</v>
      </c>
    </row>
    <row r="25" spans="1:67" outlineLevel="1">
      <c r="A25" s="31">
        <f>IF(ISBLANK('Input-Accounts'!A25),"",'Input-Accounts'!A25)</f>
        <v>17</v>
      </c>
      <c r="B25" s="53" t="str">
        <f>IF(ISBLANK('Input-Accounts'!B25),"",'Input-Accounts'!B25)</f>
        <v>STRUC &amp; IMPROV-GENERAL M &amp; R</v>
      </c>
      <c r="C25" s="31">
        <f>IF(ISBLANK('Input-Accounts'!C25),"",'Input-Accounts'!C25)</f>
        <v>375.3</v>
      </c>
      <c r="D25" s="10">
        <f>Functionalization!$D25</f>
        <v>0</v>
      </c>
      <c r="E25" s="10">
        <f t="shared" si="6"/>
        <v>0</v>
      </c>
      <c r="F25" s="3" t="str">
        <f>IF($D25=0,"-",IF('Input-Accounts'!$E25&lt;&gt;0,'Input-Accounts'!$E25,'Input-Accounts'!$G25))</f>
        <v>-</v>
      </c>
      <c r="G25" s="10">
        <f ca="1">IF(G$5&lt;&gt;"",HLOOKUP(G$5,Functionalization!$G$6:$R$373,ROW($A25)-5,FALSE),IFERROR(INDEX(G$337:G$373,MATCH($F25,$B$337:$B$373,0))/VLOOKUP($F25,$B$337:$BB$373,MATCH(LEFT(TRIM(G$6),FIND("~",SUBSTITUTE(G$6,"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25))*HLOOKUP(LEFT(TRIM(G$6),FIND("~",SUBSTITUTE(G$6," ","~",LEN(TRIM(G$6))-LEN(SUBSTITUTE(TRIM(G$6)," ",""))))-1)&amp;" Total",$B$6:$BB$373,ROW($A25)-5,FALSE))</f>
        <v>0</v>
      </c>
      <c r="H25" s="10">
        <f ca="1">IF(H$5&lt;&gt;"",HLOOKUP(H$5,Functionalization!$G$6:$R$373,ROW($A25)-5,FALSE),IFERROR(INDEX(H$337:H$373,MATCH($F25,$B$337:$B$373,0))/VLOOKUP($F25,$B$337:$BB$373,MATCH(LEFT(TRIM(H$6),FIND("~",SUBSTITUTE(H$6,"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25))*HLOOKUP(LEFT(TRIM(H$6),FIND("~",SUBSTITUTE(H$6," ","~",LEN(TRIM(H$6))-LEN(SUBSTITUTE(TRIM(H$6)," ",""))))-1)&amp;" Total",$B$6:$BB$373,ROW($A25)-5,FALSE))</f>
        <v>0</v>
      </c>
      <c r="I25" s="10">
        <f ca="1">IF(I$5&lt;&gt;"",HLOOKUP(I$5,Functionalization!$G$6:$R$373,ROW($A25)-5,FALSE),IFERROR(INDEX(I$337:I$373,MATCH($F25,$B$337:$B$373,0))/VLOOKUP($F25,$B$337:$BB$373,MATCH(LEFT(TRIM(I$6),FIND("~",SUBSTITUTE(I$6,"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25))*HLOOKUP(LEFT(TRIM(I$6),FIND("~",SUBSTITUTE(I$6," ","~",LEN(TRIM(I$6))-LEN(SUBSTITUTE(TRIM(I$6)," ",""))))-1)&amp;" Total",$B$6:$BB$373,ROW($A25)-5,FALSE))</f>
        <v>0</v>
      </c>
      <c r="J25" s="10">
        <f ca="1">IF(J$5&lt;&gt;"",HLOOKUP(J$5,Functionalization!$G$6:$R$373,ROW($A25)-5,FALSE),IFERROR(INDEX(J$337:J$373,MATCH($F25,$B$337:$B$373,0))/VLOOKUP($F25,$B$337:$BB$373,MATCH(LEFT(TRIM(J$6),FIND("~",SUBSTITUTE(J$6,"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25))*HLOOKUP(LEFT(TRIM(J$6),FIND("~",SUBSTITUTE(J$6," ","~",LEN(TRIM(J$6))-LEN(SUBSTITUTE(TRIM(J$6)," ",""))))-1)&amp;" Total",$B$6:$BB$373,ROW($A25)-5,FALSE))</f>
        <v>0</v>
      </c>
      <c r="K25" s="10">
        <f ca="1">IF(K$5&lt;&gt;"",HLOOKUP(K$5,Functionalization!$G$6:$R$373,ROW($A25)-5,FALSE),IFERROR(INDEX(K$337:K$373,MATCH($F25,$B$337:$B$373,0))/VLOOKUP($F25,$B$337:$BB$373,MATCH(LEFT(TRIM(K$6),FIND("~",SUBSTITUTE(K$6,"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25))*HLOOKUP(LEFT(TRIM(K$6),FIND("~",SUBSTITUTE(K$6," ","~",LEN(TRIM(K$6))-LEN(SUBSTITUTE(TRIM(K$6)," ",""))))-1)&amp;" Total",$B$6:$BB$373,ROW($A25)-5,FALSE))</f>
        <v>0</v>
      </c>
      <c r="L25" s="10">
        <f ca="1">IF(L$5&lt;&gt;"",HLOOKUP(L$5,Functionalization!$G$6:$R$373,ROW($A25)-5,FALSE),IFERROR(INDEX(L$337:L$373,MATCH($F25,$B$337:$B$373,0))/VLOOKUP($F25,$B$337:$BB$373,MATCH(LEFT(TRIM(L$6),FIND("~",SUBSTITUTE(L$6,"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25))*HLOOKUP(LEFT(TRIM(L$6),FIND("~",SUBSTITUTE(L$6," ","~",LEN(TRIM(L$6))-LEN(SUBSTITUTE(TRIM(L$6)," ",""))))-1)&amp;" Total",$B$6:$BB$373,ROW($A25)-5,FALSE))</f>
        <v>0</v>
      </c>
      <c r="M25" s="10">
        <f ca="1">IF(M$5&lt;&gt;"",HLOOKUP(M$5,Functionalization!$G$6:$R$373,ROW($A25)-5,FALSE),IFERROR(INDEX(M$337:M$373,MATCH($F25,$B$337:$B$373,0))/VLOOKUP($F25,$B$337:$BB$373,MATCH(LEFT(TRIM(M$6),FIND("~",SUBSTITUTE(M$6,"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25))*HLOOKUP(LEFT(TRIM(M$6),FIND("~",SUBSTITUTE(M$6," ","~",LEN(TRIM(M$6))-LEN(SUBSTITUTE(TRIM(M$6)," ",""))))-1)&amp;" Total",$B$6:$BB$373,ROW($A25)-5,FALSE))</f>
        <v>0</v>
      </c>
      <c r="N25" s="10">
        <f ca="1">IF(N$5&lt;&gt;"",HLOOKUP(N$5,Functionalization!$G$6:$R$373,ROW($A25)-5,FALSE),IFERROR(INDEX(N$337:N$373,MATCH($F25,$B$337:$B$373,0))/VLOOKUP($F25,$B$337:$BB$373,MATCH(LEFT(TRIM(N$6),FIND("~",SUBSTITUTE(N$6,"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25))*HLOOKUP(LEFT(TRIM(N$6),FIND("~",SUBSTITUTE(N$6," ","~",LEN(TRIM(N$6))-LEN(SUBSTITUTE(TRIM(N$6)," ",""))))-1)&amp;" Total",$B$6:$BB$373,ROW($A25)-5,FALSE))</f>
        <v>0</v>
      </c>
      <c r="O25" s="10">
        <f ca="1">IF(O$5&lt;&gt;"",HLOOKUP(O$5,Functionalization!$G$6:$R$373,ROW($A25)-5,FALSE),IFERROR(INDEX(O$337:O$373,MATCH($F25,$B$337:$B$373,0))/VLOOKUP($F25,$B$337:$BB$373,MATCH(LEFT(TRIM(O$6),FIND("~",SUBSTITUTE(O$6,"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25))*HLOOKUP(LEFT(TRIM(O$6),FIND("~",SUBSTITUTE(O$6," ","~",LEN(TRIM(O$6))-LEN(SUBSTITUTE(TRIM(O$6)," ",""))))-1)&amp;" Total",$B$6:$BB$373,ROW($A25)-5,FALSE))</f>
        <v>0</v>
      </c>
      <c r="P25" s="10">
        <f ca="1">IF(P$5&lt;&gt;"",HLOOKUP(P$5,Functionalization!$G$6:$R$373,ROW($A25)-5,FALSE),IFERROR(INDEX(P$337:P$373,MATCH($F25,$B$337:$B$373,0))/VLOOKUP($F25,$B$337:$BB$373,MATCH(LEFT(TRIM(P$6),FIND("~",SUBSTITUTE(P$6,"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25))*HLOOKUP(LEFT(TRIM(P$6),FIND("~",SUBSTITUTE(P$6," ","~",LEN(TRIM(P$6))-LEN(SUBSTITUTE(TRIM(P$6)," ",""))))-1)&amp;" Total",$B$6:$BB$373,ROW($A25)-5,FALSE))</f>
        <v>0</v>
      </c>
      <c r="Q25" s="10">
        <f ca="1">IF(Q$5&lt;&gt;"",HLOOKUP(Q$5,Functionalization!$G$6:$R$373,ROW($A25)-5,FALSE),IFERROR(INDEX(Q$337:Q$373,MATCH($F25,$B$337:$B$373,0))/VLOOKUP($F25,$B$337:$BB$373,MATCH(LEFT(TRIM(Q$6),FIND("~",SUBSTITUTE(Q$6,"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25))*HLOOKUP(LEFT(TRIM(Q$6),FIND("~",SUBSTITUTE(Q$6," ","~",LEN(TRIM(Q$6))-LEN(SUBSTITUTE(TRIM(Q$6)," ",""))))-1)&amp;" Total",$B$6:$BB$373,ROW($A25)-5,FALSE))</f>
        <v>0</v>
      </c>
      <c r="R25" s="10">
        <f ca="1">IF(R$5&lt;&gt;"",HLOOKUP(R$5,Functionalization!$G$6:$R$373,ROW($A25)-5,FALSE),IFERROR(INDEX(R$337:R$373,MATCH($F25,$B$337:$B$373,0))/VLOOKUP($F25,$B$337:$BB$373,MATCH(LEFT(TRIM(R$6),FIND("~",SUBSTITUTE(R$6,"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25))*HLOOKUP(LEFT(TRIM(R$6),FIND("~",SUBSTITUTE(R$6," ","~",LEN(TRIM(R$6))-LEN(SUBSTITUTE(TRIM(R$6)," ",""))))-1)&amp;" Total",$B$6:$BB$373,ROW($A25)-5,FALSE))</f>
        <v>0</v>
      </c>
      <c r="S25" s="10">
        <f ca="1">IF(S$5&lt;&gt;"",HLOOKUP(S$5,Functionalization!$G$6:$R$373,ROW($A25)-5,FALSE),IFERROR(INDEX(S$337:S$373,MATCH($F25,$B$337:$B$373,0))/VLOOKUP($F25,$B$337:$BB$373,MATCH(LEFT(TRIM(S$6),FIND("~",SUBSTITUTE(S$6,"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25))*HLOOKUP(LEFT(TRIM(S$6),FIND("~",SUBSTITUTE(S$6," ","~",LEN(TRIM(S$6))-LEN(SUBSTITUTE(TRIM(S$6)," ",""))))-1)&amp;" Total",$B$6:$BB$373,ROW($A25)-5,FALSE))</f>
        <v>0</v>
      </c>
      <c r="T25" s="10">
        <f ca="1">IF(T$5&lt;&gt;"",HLOOKUP(T$5,Functionalization!$G$6:$R$373,ROW($A25)-5,FALSE),IFERROR(INDEX(T$337:T$373,MATCH($F25,$B$337:$B$373,0))/VLOOKUP($F25,$B$337:$BB$373,MATCH(LEFT(TRIM(T$6),FIND("~",SUBSTITUTE(T$6,"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25))*HLOOKUP(LEFT(TRIM(T$6),FIND("~",SUBSTITUTE(T$6," ","~",LEN(TRIM(T$6))-LEN(SUBSTITUTE(TRIM(T$6)," ",""))))-1)&amp;" Total",$B$6:$BB$373,ROW($A25)-5,FALSE))</f>
        <v>0</v>
      </c>
      <c r="U25" s="10">
        <f ca="1">IF(U$5&lt;&gt;"",HLOOKUP(U$5,Functionalization!$G$6:$R$373,ROW($A25)-5,FALSE),IFERROR(INDEX(U$337:U$373,MATCH($F25,$B$337:$B$373,0))/VLOOKUP($F25,$B$337:$BB$373,MATCH(LEFT(TRIM(U$6),FIND("~",SUBSTITUTE(U$6,"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25))*HLOOKUP(LEFT(TRIM(U$6),FIND("~",SUBSTITUTE(U$6," ","~",LEN(TRIM(U$6))-LEN(SUBSTITUTE(TRIM(U$6)," ",""))))-1)&amp;" Total",$B$6:$BB$373,ROW($A25)-5,FALSE))</f>
        <v>0</v>
      </c>
      <c r="V25" s="10">
        <f ca="1">IF(V$5&lt;&gt;"",HLOOKUP(V$5,Functionalization!$G$6:$R$373,ROW($A25)-5,FALSE),IFERROR(INDEX(V$337:V$373,MATCH($F25,$B$337:$B$373,0))/VLOOKUP($F25,$B$337:$BB$373,MATCH(LEFT(TRIM(V$6),FIND("~",SUBSTITUTE(V$6,"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25))*HLOOKUP(LEFT(TRIM(V$6),FIND("~",SUBSTITUTE(V$6," ","~",LEN(TRIM(V$6))-LEN(SUBSTITUTE(TRIM(V$6)," ",""))))-1)&amp;" Total",$B$6:$BB$373,ROW($A25)-5,FALSE))</f>
        <v>0</v>
      </c>
      <c r="W25" s="10">
        <f ca="1">IF(W$5&lt;&gt;"",HLOOKUP(W$5,Functionalization!$G$6:$R$373,ROW($A25)-5,FALSE),IFERROR(INDEX(W$337:W$373,MATCH($F25,$B$337:$B$373,0))/VLOOKUP($F25,$B$337:$BB$373,MATCH(LEFT(TRIM(W$6),FIND("~",SUBSTITUTE(W$6,"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25))*HLOOKUP(LEFT(TRIM(W$6),FIND("~",SUBSTITUTE(W$6," ","~",LEN(TRIM(W$6))-LEN(SUBSTITUTE(TRIM(W$6)," ",""))))-1)&amp;" Total",$B$6:$BB$373,ROW($A25)-5,FALSE))</f>
        <v>0</v>
      </c>
      <c r="X25" s="10">
        <f ca="1">IF(X$5&lt;&gt;"",HLOOKUP(X$5,Functionalization!$G$6:$R$373,ROW($A25)-5,FALSE),IFERROR(INDEX(X$337:X$373,MATCH($F25,$B$337:$B$373,0))/VLOOKUP($F25,$B$337:$BB$373,MATCH(LEFT(TRIM(X$6),FIND("~",SUBSTITUTE(X$6,"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25))*HLOOKUP(LEFT(TRIM(X$6),FIND("~",SUBSTITUTE(X$6," ","~",LEN(TRIM(X$6))-LEN(SUBSTITUTE(TRIM(X$6)," ",""))))-1)&amp;" Total",$B$6:$BB$373,ROW($A25)-5,FALSE))</f>
        <v>0</v>
      </c>
      <c r="Y25" s="10">
        <f ca="1">IF(Y$5&lt;&gt;"",HLOOKUP(Y$5,Functionalization!$G$6:$R$373,ROW($A25)-5,FALSE),IFERROR(INDEX(Y$337:Y$373,MATCH($F25,$B$337:$B$373,0))/VLOOKUP($F25,$B$337:$BB$373,MATCH(LEFT(TRIM(Y$6),FIND("~",SUBSTITUTE(Y$6,"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25))*HLOOKUP(LEFT(TRIM(Y$6),FIND("~",SUBSTITUTE(Y$6," ","~",LEN(TRIM(Y$6))-LEN(SUBSTITUTE(TRIM(Y$6)," ",""))))-1)&amp;" Total",$B$6:$BB$373,ROW($A25)-5,FALSE))</f>
        <v>0</v>
      </c>
      <c r="Z25" s="10">
        <f ca="1">IF(Z$5&lt;&gt;"",HLOOKUP(Z$5,Functionalization!$G$6:$R$373,ROW($A25)-5,FALSE),IFERROR(INDEX(Z$337:Z$373,MATCH($F25,$B$337:$B$373,0))/VLOOKUP($F25,$B$337:$BB$373,MATCH(LEFT(TRIM(Z$6),FIND("~",SUBSTITUTE(Z$6,"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25))*HLOOKUP(LEFT(TRIM(Z$6),FIND("~",SUBSTITUTE(Z$6," ","~",LEN(TRIM(Z$6))-LEN(SUBSTITUTE(TRIM(Z$6)," ",""))))-1)&amp;" Total",$B$6:$BB$373,ROW($A25)-5,FALSE))</f>
        <v>0</v>
      </c>
      <c r="AA25" s="10">
        <f ca="1">IF(AA$5&lt;&gt;"",HLOOKUP(AA$5,Functionalization!$G$6:$R$373,ROW($A25)-5,FALSE),IFERROR(INDEX(AA$337:AA$373,MATCH($F25,$B$337:$B$373,0))/VLOOKUP($F25,$B$337:$BB$373,MATCH(LEFT(TRIM(AA$6),FIND("~",SUBSTITUTE(AA$6,"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25))*HLOOKUP(LEFT(TRIM(AA$6),FIND("~",SUBSTITUTE(AA$6," ","~",LEN(TRIM(AA$6))-LEN(SUBSTITUTE(TRIM(AA$6)," ",""))))-1)&amp;" Total",$B$6:$BB$373,ROW($A25)-5,FALSE))</f>
        <v>0</v>
      </c>
      <c r="AB25" s="10">
        <f ca="1">IF(AB$5&lt;&gt;"",HLOOKUP(AB$5,Functionalization!$G$6:$R$373,ROW($A25)-5,FALSE),IFERROR(INDEX(AB$337:AB$373,MATCH($F25,$B$337:$B$373,0))/VLOOKUP($F25,$B$337:$BB$373,MATCH(LEFT(TRIM(AB$6),FIND("~",SUBSTITUTE(AB$6,"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25))*HLOOKUP(LEFT(TRIM(AB$6),FIND("~",SUBSTITUTE(AB$6," ","~",LEN(TRIM(AB$6))-LEN(SUBSTITUTE(TRIM(AB$6)," ",""))))-1)&amp;" Total",$B$6:$BB$373,ROW($A25)-5,FALSE))</f>
        <v>0</v>
      </c>
      <c r="AC25" s="10">
        <f ca="1">IF(AC$5&lt;&gt;"",HLOOKUP(AC$5,Functionalization!$G$6:$R$373,ROW($A25)-5,FALSE),IFERROR(INDEX(AC$337:AC$373,MATCH($F25,$B$337:$B$373,0))/VLOOKUP($F25,$B$337:$BB$373,MATCH(LEFT(TRIM(AC$6),FIND("~",SUBSTITUTE(AC$6,"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25))*HLOOKUP(LEFT(TRIM(AC$6),FIND("~",SUBSTITUTE(AC$6," ","~",LEN(TRIM(AC$6))-LEN(SUBSTITUTE(TRIM(AC$6)," ",""))))-1)&amp;" Total",$B$6:$BB$373,ROW($A25)-5,FALSE))</f>
        <v>0</v>
      </c>
      <c r="AD25" s="10">
        <f ca="1">IF(AD$5&lt;&gt;"",HLOOKUP(AD$5,Functionalization!$G$6:$R$373,ROW($A25)-5,FALSE),IFERROR(INDEX(AD$337:AD$373,MATCH($F25,$B$337:$B$373,0))/VLOOKUP($F25,$B$337:$BB$373,MATCH(LEFT(TRIM(AD$6),FIND("~",SUBSTITUTE(AD$6,"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25))*HLOOKUP(LEFT(TRIM(AD$6),FIND("~",SUBSTITUTE(AD$6," ","~",LEN(TRIM(AD$6))-LEN(SUBSTITUTE(TRIM(AD$6)," ",""))))-1)&amp;" Total",$B$6:$BB$373,ROW($A25)-5,FALSE))</f>
        <v>0</v>
      </c>
      <c r="AE25" s="10">
        <f ca="1">IF(AE$5&lt;&gt;"",HLOOKUP(AE$5,Functionalization!$G$6:$R$373,ROW($A25)-5,FALSE),IFERROR(INDEX(AE$337:AE$373,MATCH($F25,$B$337:$B$373,0))/VLOOKUP($F25,$B$337:$BB$373,MATCH(LEFT(TRIM(AE$6),FIND("~",SUBSTITUTE(AE$6,"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25))*HLOOKUP(LEFT(TRIM(AE$6),FIND("~",SUBSTITUTE(AE$6," ","~",LEN(TRIM(AE$6))-LEN(SUBSTITUTE(TRIM(AE$6)," ",""))))-1)&amp;" Total",$B$6:$BB$373,ROW($A25)-5,FALSE))</f>
        <v>0</v>
      </c>
      <c r="AF25" s="10">
        <f ca="1">IF(AF$5&lt;&gt;"",HLOOKUP(AF$5,Functionalization!$G$6:$R$373,ROW($A25)-5,FALSE),IFERROR(INDEX(AF$337:AF$373,MATCH($F25,$B$337:$B$373,0))/VLOOKUP($F25,$B$337:$BB$373,MATCH(LEFT(TRIM(AF$6),FIND("~",SUBSTITUTE(AF$6,"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25))*HLOOKUP(LEFT(TRIM(AF$6),FIND("~",SUBSTITUTE(AF$6," ","~",LEN(TRIM(AF$6))-LEN(SUBSTITUTE(TRIM(AF$6)," ",""))))-1)&amp;" Total",$B$6:$BB$373,ROW($A25)-5,FALSE))</f>
        <v>0</v>
      </c>
      <c r="AG25" s="10">
        <f ca="1">IF(AG$5&lt;&gt;"",HLOOKUP(AG$5,Functionalization!$G$6:$R$373,ROW($A25)-5,FALSE),IFERROR(INDEX(AG$337:AG$373,MATCH($F25,$B$337:$B$373,0))/VLOOKUP($F25,$B$337:$BB$373,MATCH(LEFT(TRIM(AG$6),FIND("~",SUBSTITUTE(AG$6,"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25))*HLOOKUP(LEFT(TRIM(AG$6),FIND("~",SUBSTITUTE(AG$6," ","~",LEN(TRIM(AG$6))-LEN(SUBSTITUTE(TRIM(AG$6)," ",""))))-1)&amp;" Total",$B$6:$BB$373,ROW($A25)-5,FALSE))</f>
        <v>0</v>
      </c>
      <c r="AH25" s="10">
        <f ca="1">IF(AH$5&lt;&gt;"",HLOOKUP(AH$5,Functionalization!$G$6:$R$373,ROW($A25)-5,FALSE),IFERROR(INDEX(AH$337:AH$373,MATCH($F25,$B$337:$B$373,0))/VLOOKUP($F25,$B$337:$BB$373,MATCH(LEFT(TRIM(AH$6),FIND("~",SUBSTITUTE(AH$6,"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25))*HLOOKUP(LEFT(TRIM(AH$6),FIND("~",SUBSTITUTE(AH$6," ","~",LEN(TRIM(AH$6))-LEN(SUBSTITUTE(TRIM(AH$6)," ",""))))-1)&amp;" Total",$B$6:$BB$373,ROW($A25)-5,FALSE))</f>
        <v>0</v>
      </c>
      <c r="AI25" s="10">
        <f ca="1">IF(AI$5&lt;&gt;"",HLOOKUP(AI$5,Functionalization!$G$6:$R$373,ROW($A25)-5,FALSE),IFERROR(INDEX(AI$337:AI$373,MATCH($F25,$B$337:$B$373,0))/VLOOKUP($F25,$B$337:$BB$373,MATCH(LEFT(TRIM(AI$6),FIND("~",SUBSTITUTE(AI$6,"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25))*HLOOKUP(LEFT(TRIM(AI$6),FIND("~",SUBSTITUTE(AI$6," ","~",LEN(TRIM(AI$6))-LEN(SUBSTITUTE(TRIM(AI$6)," ",""))))-1)&amp;" Total",$B$6:$BB$373,ROW($A25)-5,FALSE))</f>
        <v>0</v>
      </c>
      <c r="AJ25" s="10">
        <f ca="1">IF(AJ$5&lt;&gt;"",HLOOKUP(AJ$5,Functionalization!$G$6:$R$373,ROW($A25)-5,FALSE),IFERROR(INDEX(AJ$337:AJ$373,MATCH($F25,$B$337:$B$373,0))/VLOOKUP($F25,$B$337:$BB$373,MATCH(LEFT(TRIM(AJ$6),FIND("~",SUBSTITUTE(AJ$6,"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25))*HLOOKUP(LEFT(TRIM(AJ$6),FIND("~",SUBSTITUTE(AJ$6," ","~",LEN(TRIM(AJ$6))-LEN(SUBSTITUTE(TRIM(AJ$6)," ",""))))-1)&amp;" Total",$B$6:$BB$373,ROW($A25)-5,FALSE))</f>
        <v>0</v>
      </c>
      <c r="AK25" s="10">
        <f ca="1">IF(AK$5&lt;&gt;"",HLOOKUP(AK$5,Functionalization!$G$6:$R$373,ROW($A25)-5,FALSE),IFERROR(INDEX(AK$337:AK$373,MATCH($F25,$B$337:$B$373,0))/VLOOKUP($F25,$B$337:$BB$373,MATCH(LEFT(TRIM(AK$6),FIND("~",SUBSTITUTE(AK$6,"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25))*HLOOKUP(LEFT(TRIM(AK$6),FIND("~",SUBSTITUTE(AK$6," ","~",LEN(TRIM(AK$6))-LEN(SUBSTITUTE(TRIM(AK$6)," ",""))))-1)&amp;" Total",$B$6:$BB$373,ROW($A25)-5,FALSE))</f>
        <v>0</v>
      </c>
      <c r="AL25" s="10">
        <f ca="1">IF(AL$5&lt;&gt;"",HLOOKUP(AL$5,Functionalization!$G$6:$R$373,ROW($A25)-5,FALSE),IFERROR(INDEX(AL$337:AL$373,MATCH($F25,$B$337:$B$373,0))/VLOOKUP($F25,$B$337:$BB$373,MATCH(LEFT(TRIM(AL$6),FIND("~",SUBSTITUTE(AL$6,"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25))*HLOOKUP(LEFT(TRIM(AL$6),FIND("~",SUBSTITUTE(AL$6," ","~",LEN(TRIM(AL$6))-LEN(SUBSTITUTE(TRIM(AL$6)," ",""))))-1)&amp;" Total",$B$6:$BB$373,ROW($A25)-5,FALSE))</f>
        <v>0</v>
      </c>
      <c r="AM25" s="10">
        <f ca="1">IF(AM$5&lt;&gt;"",HLOOKUP(AM$5,Functionalization!$G$6:$R$373,ROW($A25)-5,FALSE),IFERROR(INDEX(AM$337:AM$373,MATCH($F25,$B$337:$B$373,0))/VLOOKUP($F25,$B$337:$BB$373,MATCH(LEFT(TRIM(AM$6),FIND("~",SUBSTITUTE(AM$6,"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25))*HLOOKUP(LEFT(TRIM(AM$6),FIND("~",SUBSTITUTE(AM$6," ","~",LEN(TRIM(AM$6))-LEN(SUBSTITUTE(TRIM(AM$6)," ",""))))-1)&amp;" Total",$B$6:$BB$373,ROW($A25)-5,FALSE))</f>
        <v>0</v>
      </c>
      <c r="AN25" s="10">
        <f ca="1">IF(AN$5&lt;&gt;"",HLOOKUP(AN$5,Functionalization!$G$6:$R$373,ROW($A25)-5,FALSE),IFERROR(INDEX(AN$337:AN$373,MATCH($F25,$B$337:$B$373,0))/VLOOKUP($F25,$B$337:$BB$373,MATCH(LEFT(TRIM(AN$6),FIND("~",SUBSTITUTE(AN$6,"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25))*HLOOKUP(LEFT(TRIM(AN$6),FIND("~",SUBSTITUTE(AN$6," ","~",LEN(TRIM(AN$6))-LEN(SUBSTITUTE(TRIM(AN$6)," ",""))))-1)&amp;" Total",$B$6:$BB$373,ROW($A25)-5,FALSE))</f>
        <v>0</v>
      </c>
      <c r="AO25" s="10">
        <f ca="1">IF(AO$5&lt;&gt;"",HLOOKUP(AO$5,Functionalization!$G$6:$R$373,ROW($A25)-5,FALSE),IFERROR(INDEX(AO$337:AO$373,MATCH($F25,$B$337:$B$373,0))/VLOOKUP($F25,$B$337:$BB$373,MATCH(LEFT(TRIM(AO$6),FIND("~",SUBSTITUTE(AO$6,"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25))*HLOOKUP(LEFT(TRIM(AO$6),FIND("~",SUBSTITUTE(AO$6," ","~",LEN(TRIM(AO$6))-LEN(SUBSTITUTE(TRIM(AO$6)," ",""))))-1)&amp;" Total",$B$6:$BB$373,ROW($A25)-5,FALSE))</f>
        <v>0</v>
      </c>
      <c r="AP25" s="10">
        <f ca="1">IF(AP$5&lt;&gt;"",HLOOKUP(AP$5,Functionalization!$G$6:$R$373,ROW($A25)-5,FALSE),IFERROR(INDEX(AP$337:AP$373,MATCH($F25,$B$337:$B$373,0))/VLOOKUP($F25,$B$337:$BB$373,MATCH(LEFT(TRIM(AP$6),FIND("~",SUBSTITUTE(AP$6,"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25))*HLOOKUP(LEFT(TRIM(AP$6),FIND("~",SUBSTITUTE(AP$6," ","~",LEN(TRIM(AP$6))-LEN(SUBSTITUTE(TRIM(AP$6)," ",""))))-1)&amp;" Total",$B$6:$BB$373,ROW($A25)-5,FALSE))</f>
        <v>0</v>
      </c>
      <c r="AQ25" s="10">
        <f ca="1">IF(AQ$5&lt;&gt;"",HLOOKUP(AQ$5,Functionalization!$G$6:$R$373,ROW($A25)-5,FALSE),IFERROR(INDEX(AQ$337:AQ$373,MATCH($F25,$B$337:$B$373,0))/VLOOKUP($F25,$B$337:$BB$373,MATCH(LEFT(TRIM(AQ$6),FIND("~",SUBSTITUTE(AQ$6,"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25))*HLOOKUP(LEFT(TRIM(AQ$6),FIND("~",SUBSTITUTE(AQ$6," ","~",LEN(TRIM(AQ$6))-LEN(SUBSTITUTE(TRIM(AQ$6)," ",""))))-1)&amp;" Total",$B$6:$BB$373,ROW($A25)-5,FALSE))</f>
        <v>0</v>
      </c>
      <c r="AR25" s="10">
        <f ca="1">IF(AR$5&lt;&gt;"",HLOOKUP(AR$5,Functionalization!$G$6:$R$373,ROW($A25)-5,FALSE),IFERROR(INDEX(AR$337:AR$373,MATCH($F25,$B$337:$B$373,0))/VLOOKUP($F25,$B$337:$BB$373,MATCH(LEFT(TRIM(AR$6),FIND("~",SUBSTITUTE(AR$6,"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25))*HLOOKUP(LEFT(TRIM(AR$6),FIND("~",SUBSTITUTE(AR$6," ","~",LEN(TRIM(AR$6))-LEN(SUBSTITUTE(TRIM(AR$6)," ",""))))-1)&amp;" Total",$B$6:$BB$373,ROW($A25)-5,FALSE))</f>
        <v>0</v>
      </c>
      <c r="AS25" s="10">
        <f ca="1">IF(AS$5&lt;&gt;"",HLOOKUP(AS$5,Functionalization!$G$6:$R$373,ROW($A25)-5,FALSE),IFERROR(INDEX(AS$337:AS$373,MATCH($F25,$B$337:$B$373,0))/VLOOKUP($F25,$B$337:$BB$373,MATCH(LEFT(TRIM(AS$6),FIND("~",SUBSTITUTE(AS$6,"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25))*HLOOKUP(LEFT(TRIM(AS$6),FIND("~",SUBSTITUTE(AS$6," ","~",LEN(TRIM(AS$6))-LEN(SUBSTITUTE(TRIM(AS$6)," ",""))))-1)&amp;" Total",$B$6:$BB$373,ROW($A25)-5,FALSE))</f>
        <v>0</v>
      </c>
      <c r="AT25" s="10">
        <f ca="1">IF(AT$5&lt;&gt;"",HLOOKUP(AT$5,Functionalization!$G$6:$R$373,ROW($A25)-5,FALSE),IFERROR(INDEX(AT$337:AT$373,MATCH($F25,$B$337:$B$373,0))/VLOOKUP($F25,$B$337:$BB$373,MATCH(LEFT(TRIM(AT$6),FIND("~",SUBSTITUTE(AT$6,"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25))*HLOOKUP(LEFT(TRIM(AT$6),FIND("~",SUBSTITUTE(AT$6," ","~",LEN(TRIM(AT$6))-LEN(SUBSTITUTE(TRIM(AT$6)," ",""))))-1)&amp;" Total",$B$6:$BB$373,ROW($A25)-5,FALSE))</f>
        <v>0</v>
      </c>
      <c r="AU25" s="10">
        <f ca="1">IF(AU$5&lt;&gt;"",HLOOKUP(AU$5,Functionalization!$G$6:$R$373,ROW($A25)-5,FALSE),IFERROR(INDEX(AU$337:AU$373,MATCH($F25,$B$337:$B$373,0))/VLOOKUP($F25,$B$337:$BB$373,MATCH(LEFT(TRIM(AU$6),FIND("~",SUBSTITUTE(AU$6,"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25))*HLOOKUP(LEFT(TRIM(AU$6),FIND("~",SUBSTITUTE(AU$6," ","~",LEN(TRIM(AU$6))-LEN(SUBSTITUTE(TRIM(AU$6)," ",""))))-1)&amp;" Total",$B$6:$BB$373,ROW($A25)-5,FALSE))</f>
        <v>0</v>
      </c>
      <c r="AV25" s="10">
        <f ca="1">IF(AV$5&lt;&gt;"",HLOOKUP(AV$5,Functionalization!$G$6:$R$373,ROW($A25)-5,FALSE),IFERROR(INDEX(AV$337:AV$373,MATCH($F25,$B$337:$B$373,0))/VLOOKUP($F25,$B$337:$BB$373,MATCH(LEFT(TRIM(AV$6),FIND("~",SUBSTITUTE(AV$6,"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25))*HLOOKUP(LEFT(TRIM(AV$6),FIND("~",SUBSTITUTE(AV$6," ","~",LEN(TRIM(AV$6))-LEN(SUBSTITUTE(TRIM(AV$6)," ",""))))-1)&amp;" Total",$B$6:$BB$373,ROW($A25)-5,FALSE))</f>
        <v>0</v>
      </c>
      <c r="AW25" s="10">
        <f ca="1">IF(AW$5&lt;&gt;"",HLOOKUP(AW$5,Functionalization!$G$6:$R$373,ROW($A25)-5,FALSE),IFERROR(INDEX(AW$337:AW$373,MATCH($F25,$B$337:$B$373,0))/VLOOKUP($F25,$B$337:$BB$373,MATCH(LEFT(TRIM(AW$6),FIND("~",SUBSTITUTE(AW$6,"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25))*HLOOKUP(LEFT(TRIM(AW$6),FIND("~",SUBSTITUTE(AW$6," ","~",LEN(TRIM(AW$6))-LEN(SUBSTITUTE(TRIM(AW$6)," ",""))))-1)&amp;" Total",$B$6:$BB$373,ROW($A25)-5,FALSE))</f>
        <v>0</v>
      </c>
      <c r="AX25" s="10">
        <f ca="1">IF(AX$5&lt;&gt;"",HLOOKUP(AX$5,Functionalization!$G$6:$R$373,ROW($A25)-5,FALSE),IFERROR(INDEX(AX$337:AX$373,MATCH($F25,$B$337:$B$373,0))/VLOOKUP($F25,$B$337:$BB$373,MATCH(LEFT(TRIM(AX$6),FIND("~",SUBSTITUTE(AX$6,"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25))*HLOOKUP(LEFT(TRIM(AX$6),FIND("~",SUBSTITUTE(AX$6," ","~",LEN(TRIM(AX$6))-LEN(SUBSTITUTE(TRIM(AX$6)," ",""))))-1)&amp;" Total",$B$6:$BB$373,ROW($A25)-5,FALSE))</f>
        <v>0</v>
      </c>
      <c r="AY25" s="10">
        <f ca="1">IF(AY$5&lt;&gt;"",HLOOKUP(AY$5,Functionalization!$G$6:$R$373,ROW($A25)-5,FALSE),IFERROR(INDEX(AY$337:AY$373,MATCH($F25,$B$337:$B$373,0))/VLOOKUP($F25,$B$337:$BB$373,MATCH(LEFT(TRIM(AY$6),FIND("~",SUBSTITUTE(AY$6,"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25))*HLOOKUP(LEFT(TRIM(AY$6),FIND("~",SUBSTITUTE(AY$6," ","~",LEN(TRIM(AY$6))-LEN(SUBSTITUTE(TRIM(AY$6)," ",""))))-1)&amp;" Total",$B$6:$BB$373,ROW($A25)-5,FALSE))</f>
        <v>0</v>
      </c>
      <c r="AZ25" s="10">
        <f ca="1">IF(AZ$5&lt;&gt;"",HLOOKUP(AZ$5,Functionalization!$G$6:$R$373,ROW($A25)-5,FALSE),IFERROR(INDEX(AZ$337:AZ$373,MATCH($F25,$B$337:$B$373,0))/VLOOKUP($F25,$B$337:$BB$373,MATCH(LEFT(TRIM(AZ$6),FIND("~",SUBSTITUTE(AZ$6,"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25))*HLOOKUP(LEFT(TRIM(AZ$6),FIND("~",SUBSTITUTE(AZ$6," ","~",LEN(TRIM(AZ$6))-LEN(SUBSTITUTE(TRIM(AZ$6)," ",""))))-1)&amp;" Total",$B$6:$BB$373,ROW($A25)-5,FALSE))</f>
        <v>0</v>
      </c>
      <c r="BA25" s="10">
        <f ca="1">IF(BA$5&lt;&gt;"",HLOOKUP(BA$5,Functionalization!$G$6:$R$373,ROW($A25)-5,FALSE),IFERROR(INDEX(BA$337:BA$373,MATCH($F25,$B$337:$B$373,0))/VLOOKUP($F25,$B$337:$BB$373,MATCH(LEFT(TRIM(BA$6),FIND("~",SUBSTITUTE(BA$6,"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25))*HLOOKUP(LEFT(TRIM(BA$6),FIND("~",SUBSTITUTE(BA$6," ","~",LEN(TRIM(BA$6))-LEN(SUBSTITUTE(TRIM(BA$6)," ",""))))-1)&amp;" Total",$B$6:$BB$373,ROW($A25)-5,FALSE))</f>
        <v>0</v>
      </c>
      <c r="BB25" s="10">
        <f ca="1">IF(BB$5&lt;&gt;"",HLOOKUP(BB$5,Functionalization!$G$6:$R$373,ROW($A25)-5,FALSE),IFERROR(INDEX(BB$337:BB$373,MATCH($F25,$B$337:$B$373,0))/VLOOKUP($F25,$B$337:$BB$373,MATCH(LEFT(TRIM(BB$6),FIND("~",SUBSTITUTE(BB$6,"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25))*HLOOKUP(LEFT(TRIM(BB$6),FIND("~",SUBSTITUTE(BB$6," ","~",LEN(TRIM(BB$6))-LEN(SUBSTITUTE(TRIM(BB$6)," ",""))))-1)&amp;" Total",$B$6:$BB$373,ROW($A25)-5,FALSE))</f>
        <v>0</v>
      </c>
      <c r="BD25">
        <f ca="1">IFERROR(IF(SUMIF($G$6:$BB$6,BD$6&amp;" Total",$G25:$BB25)-(SUMIF($G$6:$BB$6,BD$6&amp;" "&amp;'Input-Func_Class'!$D$22,$G25:$BB25)+IFERROR(SUMIF($G$6:$BB$6,BD$6&amp;" "&amp;'Input-Func_Class'!$E$22,$G25:$BB25),SUMIF($G$6:$BB$6,BD$6&amp;" "&amp;'Input-Func_Class'!$B$24,$G25:$BB25))+SUMIF($G$6:$BB$6,BD$6&amp;" "&amp;'Input-Func_Class'!$F$22,$G25:$BB25))&lt;Check_Limit,0,1),1)</f>
        <v>0</v>
      </c>
      <c r="BE25">
        <f ca="1">IFERROR(IF(SUMIF($G$6:$BB$6,BE$6&amp;" Total",$G25:$BB25)-(SUMIF($G$6:$BB$6,BE$6&amp;" "&amp;'Input-Func_Class'!$D$22,$G25:$BB25)+IFERROR(SUMIF($G$6:$BB$6,BE$6&amp;" "&amp;'Input-Func_Class'!$E$22,$G25:$BB25),SUMIF($G$6:$BB$6,BE$6&amp;" "&amp;'Input-Func_Class'!$B$24,$G25:$BB25))+SUMIF($G$6:$BB$6,BE$6&amp;" "&amp;'Input-Func_Class'!$F$22,$G25:$BB25))&lt;Check_Limit,0,1),1)</f>
        <v>0</v>
      </c>
      <c r="BF25">
        <f ca="1">IFERROR(IF(SUMIF($G$6:$BB$6,BF$6&amp;" Total",$G25:$BB25)-(SUMIF($G$6:$BB$6,BF$6&amp;" "&amp;'Input-Func_Class'!$D$22,$G25:$BB25)+IFERROR(SUMIF($G$6:$BB$6,BF$6&amp;" "&amp;'Input-Func_Class'!$E$22,$G25:$BB25),SUMIF($G$6:$BB$6,BF$6&amp;" "&amp;'Input-Func_Class'!$B$24,$G25:$BB25))+SUMIF($G$6:$BB$6,BF$6&amp;" "&amp;'Input-Func_Class'!$F$22,$G25:$BB25))&lt;Check_Limit,0,1),1)</f>
        <v>0</v>
      </c>
      <c r="BG25">
        <f ca="1">IFERROR(IF(SUMIF($G$6:$BB$6,BG$6&amp;" Total",$G25:$BB25)-(SUMIF($G$6:$BB$6,BG$6&amp;" "&amp;'Input-Func_Class'!$D$22,$G25:$BB25)+IFERROR(SUMIF($G$6:$BB$6,BG$6&amp;" "&amp;'Input-Func_Class'!$E$22,$G25:$BB25),SUMIF($G$6:$BB$6,BG$6&amp;" "&amp;'Input-Func_Class'!$B$24,$G25:$BB25))+SUMIF($G$6:$BB$6,BG$6&amp;" "&amp;'Input-Func_Class'!$F$22,$G25:$BB25))&lt;Check_Limit,0,1),1)</f>
        <v>0</v>
      </c>
      <c r="BH25">
        <f ca="1">IFERROR(IF(SUMIF($G$6:$BB$6,BH$6&amp;" Total",$G25:$BB25)-(SUMIF($G$6:$BB$6,BH$6&amp;" "&amp;'Input-Func_Class'!$D$22,$G25:$BB25)+IFERROR(SUMIF($G$6:$BB$6,BH$6&amp;" "&amp;'Input-Func_Class'!$E$22,$G25:$BB25),SUMIF($G$6:$BB$6,BH$6&amp;" "&amp;'Input-Func_Class'!$B$24,$G25:$BB25))+SUMIF($G$6:$BB$6,BH$6&amp;" "&amp;'Input-Func_Class'!$F$22,$G25:$BB25))&lt;Check_Limit,0,1),1)</f>
        <v>0</v>
      </c>
      <c r="BI25">
        <f ca="1">IFERROR(IF(SUMIF($G$6:$BB$6,BI$6&amp;" Total",$G25:$BB25)-(SUMIF($G$6:$BB$6,BI$6&amp;" "&amp;'Input-Func_Class'!$D$22,$G25:$BB25)+IFERROR(SUMIF($G$6:$BB$6,BI$6&amp;" "&amp;'Input-Func_Class'!$E$22,$G25:$BB25),SUMIF($G$6:$BB$6,BI$6&amp;" "&amp;'Input-Func_Class'!$B$24,$G25:$BB25))+SUMIF($G$6:$BB$6,BI$6&amp;" "&amp;'Input-Func_Class'!$F$22,$G25:$BB25))&lt;Check_Limit,0,1),1)</f>
        <v>0</v>
      </c>
      <c r="BJ25">
        <f ca="1">IFERROR(IF(SUMIF($G$6:$BB$6,BJ$6&amp;" Total",$G25:$BB25)-(SUMIF($G$6:$BB$6,BJ$6&amp;" "&amp;'Input-Func_Class'!$D$22,$G25:$BB25)+IFERROR(SUMIF($G$6:$BB$6,BJ$6&amp;" "&amp;'Input-Func_Class'!$E$22,$G25:$BB25),SUMIF($G$6:$BB$6,BJ$6&amp;" "&amp;'Input-Func_Class'!$B$24,$G25:$BB25))+SUMIF($G$6:$BB$6,BJ$6&amp;" "&amp;'Input-Func_Class'!$F$22,$G25:$BB25))&lt;Check_Limit,0,1),1)</f>
        <v>0</v>
      </c>
      <c r="BK25">
        <f ca="1">IFERROR(IF(SUMIF($G$6:$BB$6,BK$6&amp;" Total",$G25:$BB25)-(SUMIF($G$6:$BB$6,BK$6&amp;" "&amp;'Input-Func_Class'!$D$22,$G25:$BB25)+IFERROR(SUMIF($G$6:$BB$6,BK$6&amp;" "&amp;'Input-Func_Class'!$E$22,$G25:$BB25),SUMIF($G$6:$BB$6,BK$6&amp;" "&amp;'Input-Func_Class'!$B$24,$G25:$BB25))+SUMIF($G$6:$BB$6,BK$6&amp;" "&amp;'Input-Func_Class'!$F$22,$G25:$BB25))&lt;Check_Limit,0,1),1)</f>
        <v>0</v>
      </c>
      <c r="BL25">
        <f ca="1">IFERROR(IF(SUMIF($G$6:$BB$6,BL$6&amp;" Total",$G25:$BB25)-(SUMIF($G$6:$BB$6,BL$6&amp;" "&amp;'Input-Func_Class'!$D$22,$G25:$BB25)+IFERROR(SUMIF($G$6:$BB$6,BL$6&amp;" "&amp;'Input-Func_Class'!$E$22,$G25:$BB25),SUMIF($G$6:$BB$6,BL$6&amp;" "&amp;'Input-Func_Class'!$B$24,$G25:$BB25))+SUMIF($G$6:$BB$6,BL$6&amp;" "&amp;'Input-Func_Class'!$F$22,$G25:$BB25))&lt;Check_Limit,0,1),1)</f>
        <v>0</v>
      </c>
      <c r="BM25">
        <f ca="1">IFERROR(IF(SUMIF($G$6:$BB$6,BM$6&amp;" Total",$G25:$BB25)-(SUMIF($G$6:$BB$6,BM$6&amp;" "&amp;'Input-Func_Class'!$D$22,$G25:$BB25)+IFERROR(SUMIF($G$6:$BB$6,BM$6&amp;" "&amp;'Input-Func_Class'!$E$22,$G25:$BB25),SUMIF($G$6:$BB$6,BM$6&amp;" "&amp;'Input-Func_Class'!$B$24,$G25:$BB25))+SUMIF($G$6:$BB$6,BM$6&amp;" "&amp;'Input-Func_Class'!$F$22,$G25:$BB25))&lt;Check_Limit,0,1),1)</f>
        <v>0</v>
      </c>
      <c r="BN25">
        <f ca="1">IFERROR(IF(SUMIF($G$6:$BB$6,BN$6&amp;" Total",$G25:$BB25)-(SUMIF($G$6:$BB$6,BN$6&amp;" "&amp;'Input-Func_Class'!$D$22,$G25:$BB25)+IFERROR(SUMIF($G$6:$BB$6,BN$6&amp;" "&amp;'Input-Func_Class'!$E$22,$G25:$BB25),SUMIF($G$6:$BB$6,BN$6&amp;" "&amp;'Input-Func_Class'!$B$24,$G25:$BB25))+SUMIF($G$6:$BB$6,BN$6&amp;" "&amp;'Input-Func_Class'!$F$22,$G25:$BB25))&lt;Check_Limit,0,1),1)</f>
        <v>0</v>
      </c>
      <c r="BO25">
        <f ca="1">IFERROR(IF(SUMIF($G$6:$BB$6,BO$6&amp;" Total",$G25:$BB25)-(SUMIF($G$6:$BB$6,BO$6&amp;" "&amp;'Input-Func_Class'!$D$22,$G25:$BB25)+IFERROR(SUMIF($G$6:$BB$6,BO$6&amp;" "&amp;'Input-Func_Class'!$E$22,$G25:$BB25),SUMIF($G$6:$BB$6,BO$6&amp;" "&amp;'Input-Func_Class'!$B$24,$G25:$BB25))+SUMIF($G$6:$BB$6,BO$6&amp;" "&amp;'Input-Func_Class'!$F$22,$G25:$BB25))&lt;Check_Limit,0,1),1)</f>
        <v>0</v>
      </c>
    </row>
    <row r="26" spans="1:67" outlineLevel="1">
      <c r="A26" s="31">
        <f>IF(ISBLANK('Input-Accounts'!A26),"",'Input-Accounts'!A26)</f>
        <v>18</v>
      </c>
      <c r="B26" s="53" t="str">
        <f>IF(ISBLANK('Input-Accounts'!B26),"",'Input-Accounts'!B26)</f>
        <v xml:space="preserve">STRUC &amp; IMPROV-REGULATING </v>
      </c>
      <c r="C26" s="31">
        <f>IF(ISBLANK('Input-Accounts'!C26),"",'Input-Accounts'!C26)</f>
        <v>375.4</v>
      </c>
      <c r="D26" s="10">
        <f>Functionalization!$D26</f>
        <v>3949073.6084615374</v>
      </c>
      <c r="E26" s="10">
        <f t="shared" ca="1" si="6"/>
        <v>0</v>
      </c>
      <c r="F26" s="3" t="str">
        <f>IF($D26=0,"-",IF('Input-Accounts'!$E26&lt;&gt;0,'Input-Accounts'!$E26,'Input-Accounts'!$G26))</f>
        <v>AVGERAGE STUDY</v>
      </c>
      <c r="G26" s="10">
        <f ca="1">IF(G$5&lt;&gt;"",HLOOKUP(G$5,Functionalization!$G$6:$R$373,ROW($A26)-5,FALSE),IFERROR(INDEX(G$337:G$373,MATCH($F26,$B$337:$B$373,0))/VLOOKUP($F26,$B$337:$BB$373,MATCH(LEFT(TRIM(G$6),FIND("~",SUBSTITUTE(G$6,"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26))*HLOOKUP(LEFT(TRIM(G$6),FIND("~",SUBSTITUTE(G$6," ","~",LEN(TRIM(G$6))-LEN(SUBSTITUTE(TRIM(G$6)," ",""))))-1)&amp;" Total",$B$6:$BB$373,ROW($A26)-5,FALSE))</f>
        <v>3949073.6084615374</v>
      </c>
      <c r="H26" s="10">
        <f ca="1">IF(H$5&lt;&gt;"",HLOOKUP(H$5,Functionalization!$G$6:$R$373,ROW($A26)-5,FALSE),IFERROR(INDEX(H$337:H$373,MATCH($F26,$B$337:$B$373,0))/VLOOKUP($F26,$B$337:$BB$373,MATCH(LEFT(TRIM(H$6),FIND("~",SUBSTITUTE(H$6,"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26))*HLOOKUP(LEFT(TRIM(H$6),FIND("~",SUBSTITUTE(H$6," ","~",LEN(TRIM(H$6))-LEN(SUBSTITUTE(TRIM(H$6)," ",""))))-1)&amp;" Total",$B$6:$BB$373,ROW($A26)-5,FALSE))</f>
        <v>2930109.222506918</v>
      </c>
      <c r="I26" s="10">
        <f ca="1">IF(I$5&lt;&gt;"",HLOOKUP(I$5,Functionalization!$G$6:$R$373,ROW($A26)-5,FALSE),IFERROR(INDEX(I$337:I$373,MATCH($F26,$B$337:$B$373,0))/VLOOKUP($F26,$B$337:$BB$373,MATCH(LEFT(TRIM(I$6),FIND("~",SUBSTITUTE(I$6,"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26))*HLOOKUP(LEFT(TRIM(I$6),FIND("~",SUBSTITUTE(I$6," ","~",LEN(TRIM(I$6))-LEN(SUBSTITUTE(TRIM(I$6)," ",""))))-1)&amp;" Total",$B$6:$BB$373,ROW($A26)-5,FALSE))</f>
        <v>0</v>
      </c>
      <c r="J26" s="10">
        <f ca="1">IF(J$5&lt;&gt;"",HLOOKUP(J$5,Functionalization!$G$6:$R$373,ROW($A26)-5,FALSE),IFERROR(INDEX(J$337:J$373,MATCH($F26,$B$337:$B$373,0))/VLOOKUP($F26,$B$337:$BB$373,MATCH(LEFT(TRIM(J$6),FIND("~",SUBSTITUTE(J$6,"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26))*HLOOKUP(LEFT(TRIM(J$6),FIND("~",SUBSTITUTE(J$6," ","~",LEN(TRIM(J$6))-LEN(SUBSTITUTE(TRIM(J$6)," ",""))))-1)&amp;" Total",$B$6:$BB$373,ROW($A26)-5,FALSE))</f>
        <v>1018964.3859546192</v>
      </c>
      <c r="K26" s="10">
        <f ca="1">IF(K$5&lt;&gt;"",HLOOKUP(K$5,Functionalization!$G$6:$R$373,ROW($A26)-5,FALSE),IFERROR(INDEX(K$337:K$373,MATCH($F26,$B$337:$B$373,0))/VLOOKUP($F26,$B$337:$BB$373,MATCH(LEFT(TRIM(K$6),FIND("~",SUBSTITUTE(K$6,"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26))*HLOOKUP(LEFT(TRIM(K$6),FIND("~",SUBSTITUTE(K$6," ","~",LEN(TRIM(K$6))-LEN(SUBSTITUTE(TRIM(K$6)," ",""))))-1)&amp;" Total",$B$6:$BB$373,ROW($A26)-5,FALSE))</f>
        <v>0</v>
      </c>
      <c r="L26" s="10">
        <f ca="1">IF(L$5&lt;&gt;"",HLOOKUP(L$5,Functionalization!$G$6:$R$373,ROW($A26)-5,FALSE),IFERROR(INDEX(L$337:L$373,MATCH($F26,$B$337:$B$373,0))/VLOOKUP($F26,$B$337:$BB$373,MATCH(LEFT(TRIM(L$6),FIND("~",SUBSTITUTE(L$6,"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26))*HLOOKUP(LEFT(TRIM(L$6),FIND("~",SUBSTITUTE(L$6," ","~",LEN(TRIM(L$6))-LEN(SUBSTITUTE(TRIM(L$6)," ",""))))-1)&amp;" Total",$B$6:$BB$373,ROW($A26)-5,FALSE))</f>
        <v>0</v>
      </c>
      <c r="M26" s="10">
        <f ca="1">IF(M$5&lt;&gt;"",HLOOKUP(M$5,Functionalization!$G$6:$R$373,ROW($A26)-5,FALSE),IFERROR(INDEX(M$337:M$373,MATCH($F26,$B$337:$B$373,0))/VLOOKUP($F26,$B$337:$BB$373,MATCH(LEFT(TRIM(M$6),FIND("~",SUBSTITUTE(M$6,"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26))*HLOOKUP(LEFT(TRIM(M$6),FIND("~",SUBSTITUTE(M$6," ","~",LEN(TRIM(M$6))-LEN(SUBSTITUTE(TRIM(M$6)," ",""))))-1)&amp;" Total",$B$6:$BB$373,ROW($A26)-5,FALSE))</f>
        <v>0</v>
      </c>
      <c r="N26" s="10">
        <f ca="1">IF(N$5&lt;&gt;"",HLOOKUP(N$5,Functionalization!$G$6:$R$373,ROW($A26)-5,FALSE),IFERROR(INDEX(N$337:N$373,MATCH($F26,$B$337:$B$373,0))/VLOOKUP($F26,$B$337:$BB$373,MATCH(LEFT(TRIM(N$6),FIND("~",SUBSTITUTE(N$6,"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26))*HLOOKUP(LEFT(TRIM(N$6),FIND("~",SUBSTITUTE(N$6," ","~",LEN(TRIM(N$6))-LEN(SUBSTITUTE(TRIM(N$6)," ",""))))-1)&amp;" Total",$B$6:$BB$373,ROW($A26)-5,FALSE))</f>
        <v>0</v>
      </c>
      <c r="O26" s="10">
        <f ca="1">IF(O$5&lt;&gt;"",HLOOKUP(O$5,Functionalization!$G$6:$R$373,ROW($A26)-5,FALSE),IFERROR(INDEX(O$337:O$373,MATCH($F26,$B$337:$B$373,0))/VLOOKUP($F26,$B$337:$BB$373,MATCH(LEFT(TRIM(O$6),FIND("~",SUBSTITUTE(O$6,"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26))*HLOOKUP(LEFT(TRIM(O$6),FIND("~",SUBSTITUTE(O$6," ","~",LEN(TRIM(O$6))-LEN(SUBSTITUTE(TRIM(O$6)," ",""))))-1)&amp;" Total",$B$6:$BB$373,ROW($A26)-5,FALSE))</f>
        <v>0</v>
      </c>
      <c r="P26" s="10">
        <f ca="1">IF(P$5&lt;&gt;"",HLOOKUP(P$5,Functionalization!$G$6:$R$373,ROW($A26)-5,FALSE),IFERROR(INDEX(P$337:P$373,MATCH($F26,$B$337:$B$373,0))/VLOOKUP($F26,$B$337:$BB$373,MATCH(LEFT(TRIM(P$6),FIND("~",SUBSTITUTE(P$6,"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26))*HLOOKUP(LEFT(TRIM(P$6),FIND("~",SUBSTITUTE(P$6," ","~",LEN(TRIM(P$6))-LEN(SUBSTITUTE(TRIM(P$6)," ",""))))-1)&amp;" Total",$B$6:$BB$373,ROW($A26)-5,FALSE))</f>
        <v>0</v>
      </c>
      <c r="Q26" s="10">
        <f ca="1">IF(Q$5&lt;&gt;"",HLOOKUP(Q$5,Functionalization!$G$6:$R$373,ROW($A26)-5,FALSE),IFERROR(INDEX(Q$337:Q$373,MATCH($F26,$B$337:$B$373,0))/VLOOKUP($F26,$B$337:$BB$373,MATCH(LEFT(TRIM(Q$6),FIND("~",SUBSTITUTE(Q$6,"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26))*HLOOKUP(LEFT(TRIM(Q$6),FIND("~",SUBSTITUTE(Q$6," ","~",LEN(TRIM(Q$6))-LEN(SUBSTITUTE(TRIM(Q$6)," ",""))))-1)&amp;" Total",$B$6:$BB$373,ROW($A26)-5,FALSE))</f>
        <v>0</v>
      </c>
      <c r="R26" s="10">
        <f ca="1">IF(R$5&lt;&gt;"",HLOOKUP(R$5,Functionalization!$G$6:$R$373,ROW($A26)-5,FALSE),IFERROR(INDEX(R$337:R$373,MATCH($F26,$B$337:$B$373,0))/VLOOKUP($F26,$B$337:$BB$373,MATCH(LEFT(TRIM(R$6),FIND("~",SUBSTITUTE(R$6,"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26))*HLOOKUP(LEFT(TRIM(R$6),FIND("~",SUBSTITUTE(R$6," ","~",LEN(TRIM(R$6))-LEN(SUBSTITUTE(TRIM(R$6)," ",""))))-1)&amp;" Total",$B$6:$BB$373,ROW($A26)-5,FALSE))</f>
        <v>0</v>
      </c>
      <c r="S26" s="10">
        <f ca="1">IF(S$5&lt;&gt;"",HLOOKUP(S$5,Functionalization!$G$6:$R$373,ROW($A26)-5,FALSE),IFERROR(INDEX(S$337:S$373,MATCH($F26,$B$337:$B$373,0))/VLOOKUP($F26,$B$337:$BB$373,MATCH(LEFT(TRIM(S$6),FIND("~",SUBSTITUTE(S$6,"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26))*HLOOKUP(LEFT(TRIM(S$6),FIND("~",SUBSTITUTE(S$6," ","~",LEN(TRIM(S$6))-LEN(SUBSTITUTE(TRIM(S$6)," ",""))))-1)&amp;" Total",$B$6:$BB$373,ROW($A26)-5,FALSE))</f>
        <v>0</v>
      </c>
      <c r="T26" s="10">
        <f ca="1">IF(T$5&lt;&gt;"",HLOOKUP(T$5,Functionalization!$G$6:$R$373,ROW($A26)-5,FALSE),IFERROR(INDEX(T$337:T$373,MATCH($F26,$B$337:$B$373,0))/VLOOKUP($F26,$B$337:$BB$373,MATCH(LEFT(TRIM(T$6),FIND("~",SUBSTITUTE(T$6,"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26))*HLOOKUP(LEFT(TRIM(T$6),FIND("~",SUBSTITUTE(T$6," ","~",LEN(TRIM(T$6))-LEN(SUBSTITUTE(TRIM(T$6)," ",""))))-1)&amp;" Total",$B$6:$BB$373,ROW($A26)-5,FALSE))</f>
        <v>0</v>
      </c>
      <c r="U26" s="10">
        <f ca="1">IF(U$5&lt;&gt;"",HLOOKUP(U$5,Functionalization!$G$6:$R$373,ROW($A26)-5,FALSE),IFERROR(INDEX(U$337:U$373,MATCH($F26,$B$337:$B$373,0))/VLOOKUP($F26,$B$337:$BB$373,MATCH(LEFT(TRIM(U$6),FIND("~",SUBSTITUTE(U$6,"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26))*HLOOKUP(LEFT(TRIM(U$6),FIND("~",SUBSTITUTE(U$6," ","~",LEN(TRIM(U$6))-LEN(SUBSTITUTE(TRIM(U$6)," ",""))))-1)&amp;" Total",$B$6:$BB$373,ROW($A26)-5,FALSE))</f>
        <v>0</v>
      </c>
      <c r="V26" s="10">
        <f ca="1">IF(V$5&lt;&gt;"",HLOOKUP(V$5,Functionalization!$G$6:$R$373,ROW($A26)-5,FALSE),IFERROR(INDEX(V$337:V$373,MATCH($F26,$B$337:$B$373,0))/VLOOKUP($F26,$B$337:$BB$373,MATCH(LEFT(TRIM(V$6),FIND("~",SUBSTITUTE(V$6,"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26))*HLOOKUP(LEFT(TRIM(V$6),FIND("~",SUBSTITUTE(V$6," ","~",LEN(TRIM(V$6))-LEN(SUBSTITUTE(TRIM(V$6)," ",""))))-1)&amp;" Total",$B$6:$BB$373,ROW($A26)-5,FALSE))</f>
        <v>0</v>
      </c>
      <c r="W26" s="10">
        <f ca="1">IF(W$5&lt;&gt;"",HLOOKUP(W$5,Functionalization!$G$6:$R$373,ROW($A26)-5,FALSE),IFERROR(INDEX(W$337:W$373,MATCH($F26,$B$337:$B$373,0))/VLOOKUP($F26,$B$337:$BB$373,MATCH(LEFT(TRIM(W$6),FIND("~",SUBSTITUTE(W$6,"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26))*HLOOKUP(LEFT(TRIM(W$6),FIND("~",SUBSTITUTE(W$6," ","~",LEN(TRIM(W$6))-LEN(SUBSTITUTE(TRIM(W$6)," ",""))))-1)&amp;" Total",$B$6:$BB$373,ROW($A26)-5,FALSE))</f>
        <v>0</v>
      </c>
      <c r="X26" s="10">
        <f ca="1">IF(X$5&lt;&gt;"",HLOOKUP(X$5,Functionalization!$G$6:$R$373,ROW($A26)-5,FALSE),IFERROR(INDEX(X$337:X$373,MATCH($F26,$B$337:$B$373,0))/VLOOKUP($F26,$B$337:$BB$373,MATCH(LEFT(TRIM(X$6),FIND("~",SUBSTITUTE(X$6,"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26))*HLOOKUP(LEFT(TRIM(X$6),FIND("~",SUBSTITUTE(X$6," ","~",LEN(TRIM(X$6))-LEN(SUBSTITUTE(TRIM(X$6)," ",""))))-1)&amp;" Total",$B$6:$BB$373,ROW($A26)-5,FALSE))</f>
        <v>0</v>
      </c>
      <c r="Y26" s="10">
        <f ca="1">IF(Y$5&lt;&gt;"",HLOOKUP(Y$5,Functionalization!$G$6:$R$373,ROW($A26)-5,FALSE),IFERROR(INDEX(Y$337:Y$373,MATCH($F26,$B$337:$B$373,0))/VLOOKUP($F26,$B$337:$BB$373,MATCH(LEFT(TRIM(Y$6),FIND("~",SUBSTITUTE(Y$6,"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26))*HLOOKUP(LEFT(TRIM(Y$6),FIND("~",SUBSTITUTE(Y$6," ","~",LEN(TRIM(Y$6))-LEN(SUBSTITUTE(TRIM(Y$6)," ",""))))-1)&amp;" Total",$B$6:$BB$373,ROW($A26)-5,FALSE))</f>
        <v>0</v>
      </c>
      <c r="Z26" s="10">
        <f ca="1">IF(Z$5&lt;&gt;"",HLOOKUP(Z$5,Functionalization!$G$6:$R$373,ROW($A26)-5,FALSE),IFERROR(INDEX(Z$337:Z$373,MATCH($F26,$B$337:$B$373,0))/VLOOKUP($F26,$B$337:$BB$373,MATCH(LEFT(TRIM(Z$6),FIND("~",SUBSTITUTE(Z$6,"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26))*HLOOKUP(LEFT(TRIM(Z$6),FIND("~",SUBSTITUTE(Z$6," ","~",LEN(TRIM(Z$6))-LEN(SUBSTITUTE(TRIM(Z$6)," ",""))))-1)&amp;" Total",$B$6:$BB$373,ROW($A26)-5,FALSE))</f>
        <v>0</v>
      </c>
      <c r="AA26" s="10">
        <f ca="1">IF(AA$5&lt;&gt;"",HLOOKUP(AA$5,Functionalization!$G$6:$R$373,ROW($A26)-5,FALSE),IFERROR(INDEX(AA$337:AA$373,MATCH($F26,$B$337:$B$373,0))/VLOOKUP($F26,$B$337:$BB$373,MATCH(LEFT(TRIM(AA$6),FIND("~",SUBSTITUTE(AA$6,"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26))*HLOOKUP(LEFT(TRIM(AA$6),FIND("~",SUBSTITUTE(AA$6," ","~",LEN(TRIM(AA$6))-LEN(SUBSTITUTE(TRIM(AA$6)," ",""))))-1)&amp;" Total",$B$6:$BB$373,ROW($A26)-5,FALSE))</f>
        <v>0</v>
      </c>
      <c r="AB26" s="10">
        <f ca="1">IF(AB$5&lt;&gt;"",HLOOKUP(AB$5,Functionalization!$G$6:$R$373,ROW($A26)-5,FALSE),IFERROR(INDEX(AB$337:AB$373,MATCH($F26,$B$337:$B$373,0))/VLOOKUP($F26,$B$337:$BB$373,MATCH(LEFT(TRIM(AB$6),FIND("~",SUBSTITUTE(AB$6,"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26))*HLOOKUP(LEFT(TRIM(AB$6),FIND("~",SUBSTITUTE(AB$6," ","~",LEN(TRIM(AB$6))-LEN(SUBSTITUTE(TRIM(AB$6)," ",""))))-1)&amp;" Total",$B$6:$BB$373,ROW($A26)-5,FALSE))</f>
        <v>0</v>
      </c>
      <c r="AC26" s="10">
        <f ca="1">IF(AC$5&lt;&gt;"",HLOOKUP(AC$5,Functionalization!$G$6:$R$373,ROW($A26)-5,FALSE),IFERROR(INDEX(AC$337:AC$373,MATCH($F26,$B$337:$B$373,0))/VLOOKUP($F26,$B$337:$BB$373,MATCH(LEFT(TRIM(AC$6),FIND("~",SUBSTITUTE(AC$6,"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26))*HLOOKUP(LEFT(TRIM(AC$6),FIND("~",SUBSTITUTE(AC$6," ","~",LEN(TRIM(AC$6))-LEN(SUBSTITUTE(TRIM(AC$6)," ",""))))-1)&amp;" Total",$B$6:$BB$373,ROW($A26)-5,FALSE))</f>
        <v>0</v>
      </c>
      <c r="AD26" s="10">
        <f ca="1">IF(AD$5&lt;&gt;"",HLOOKUP(AD$5,Functionalization!$G$6:$R$373,ROW($A26)-5,FALSE),IFERROR(INDEX(AD$337:AD$373,MATCH($F26,$B$337:$B$373,0))/VLOOKUP($F26,$B$337:$BB$373,MATCH(LEFT(TRIM(AD$6),FIND("~",SUBSTITUTE(AD$6,"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26))*HLOOKUP(LEFT(TRIM(AD$6),FIND("~",SUBSTITUTE(AD$6," ","~",LEN(TRIM(AD$6))-LEN(SUBSTITUTE(TRIM(AD$6)," ",""))))-1)&amp;" Total",$B$6:$BB$373,ROW($A26)-5,FALSE))</f>
        <v>0</v>
      </c>
      <c r="AE26" s="10">
        <f ca="1">IF(AE$5&lt;&gt;"",HLOOKUP(AE$5,Functionalization!$G$6:$R$373,ROW($A26)-5,FALSE),IFERROR(INDEX(AE$337:AE$373,MATCH($F26,$B$337:$B$373,0))/VLOOKUP($F26,$B$337:$BB$373,MATCH(LEFT(TRIM(AE$6),FIND("~",SUBSTITUTE(AE$6,"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26))*HLOOKUP(LEFT(TRIM(AE$6),FIND("~",SUBSTITUTE(AE$6," ","~",LEN(TRIM(AE$6))-LEN(SUBSTITUTE(TRIM(AE$6)," ",""))))-1)&amp;" Total",$B$6:$BB$373,ROW($A26)-5,FALSE))</f>
        <v>0</v>
      </c>
      <c r="AF26" s="10">
        <f ca="1">IF(AF$5&lt;&gt;"",HLOOKUP(AF$5,Functionalization!$G$6:$R$373,ROW($A26)-5,FALSE),IFERROR(INDEX(AF$337:AF$373,MATCH($F26,$B$337:$B$373,0))/VLOOKUP($F26,$B$337:$BB$373,MATCH(LEFT(TRIM(AF$6),FIND("~",SUBSTITUTE(AF$6,"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26))*HLOOKUP(LEFT(TRIM(AF$6),FIND("~",SUBSTITUTE(AF$6," ","~",LEN(TRIM(AF$6))-LEN(SUBSTITUTE(TRIM(AF$6)," ",""))))-1)&amp;" Total",$B$6:$BB$373,ROW($A26)-5,FALSE))</f>
        <v>0</v>
      </c>
      <c r="AG26" s="10">
        <f ca="1">IF(AG$5&lt;&gt;"",HLOOKUP(AG$5,Functionalization!$G$6:$R$373,ROW($A26)-5,FALSE),IFERROR(INDEX(AG$337:AG$373,MATCH($F26,$B$337:$B$373,0))/VLOOKUP($F26,$B$337:$BB$373,MATCH(LEFT(TRIM(AG$6),FIND("~",SUBSTITUTE(AG$6,"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26))*HLOOKUP(LEFT(TRIM(AG$6),FIND("~",SUBSTITUTE(AG$6," ","~",LEN(TRIM(AG$6))-LEN(SUBSTITUTE(TRIM(AG$6)," ",""))))-1)&amp;" Total",$B$6:$BB$373,ROW($A26)-5,FALSE))</f>
        <v>0</v>
      </c>
      <c r="AH26" s="10">
        <f ca="1">IF(AH$5&lt;&gt;"",HLOOKUP(AH$5,Functionalization!$G$6:$R$373,ROW($A26)-5,FALSE),IFERROR(INDEX(AH$337:AH$373,MATCH($F26,$B$337:$B$373,0))/VLOOKUP($F26,$B$337:$BB$373,MATCH(LEFT(TRIM(AH$6),FIND("~",SUBSTITUTE(AH$6,"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26))*HLOOKUP(LEFT(TRIM(AH$6),FIND("~",SUBSTITUTE(AH$6," ","~",LEN(TRIM(AH$6))-LEN(SUBSTITUTE(TRIM(AH$6)," ",""))))-1)&amp;" Total",$B$6:$BB$373,ROW($A26)-5,FALSE))</f>
        <v>0</v>
      </c>
      <c r="AI26" s="10">
        <f ca="1">IF(AI$5&lt;&gt;"",HLOOKUP(AI$5,Functionalization!$G$6:$R$373,ROW($A26)-5,FALSE),IFERROR(INDEX(AI$337:AI$373,MATCH($F26,$B$337:$B$373,0))/VLOOKUP($F26,$B$337:$BB$373,MATCH(LEFT(TRIM(AI$6),FIND("~",SUBSTITUTE(AI$6,"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26))*HLOOKUP(LEFT(TRIM(AI$6),FIND("~",SUBSTITUTE(AI$6," ","~",LEN(TRIM(AI$6))-LEN(SUBSTITUTE(TRIM(AI$6)," ",""))))-1)&amp;" Total",$B$6:$BB$373,ROW($A26)-5,FALSE))</f>
        <v>0</v>
      </c>
      <c r="AJ26" s="10">
        <f ca="1">IF(AJ$5&lt;&gt;"",HLOOKUP(AJ$5,Functionalization!$G$6:$R$373,ROW($A26)-5,FALSE),IFERROR(INDEX(AJ$337:AJ$373,MATCH($F26,$B$337:$B$373,0))/VLOOKUP($F26,$B$337:$BB$373,MATCH(LEFT(TRIM(AJ$6),FIND("~",SUBSTITUTE(AJ$6,"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26))*HLOOKUP(LEFT(TRIM(AJ$6),FIND("~",SUBSTITUTE(AJ$6," ","~",LEN(TRIM(AJ$6))-LEN(SUBSTITUTE(TRIM(AJ$6)," ",""))))-1)&amp;" Total",$B$6:$BB$373,ROW($A26)-5,FALSE))</f>
        <v>0</v>
      </c>
      <c r="AK26" s="10">
        <f ca="1">IF(AK$5&lt;&gt;"",HLOOKUP(AK$5,Functionalization!$G$6:$R$373,ROW($A26)-5,FALSE),IFERROR(INDEX(AK$337:AK$373,MATCH($F26,$B$337:$B$373,0))/VLOOKUP($F26,$B$337:$BB$373,MATCH(LEFT(TRIM(AK$6),FIND("~",SUBSTITUTE(AK$6,"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26))*HLOOKUP(LEFT(TRIM(AK$6),FIND("~",SUBSTITUTE(AK$6," ","~",LEN(TRIM(AK$6))-LEN(SUBSTITUTE(TRIM(AK$6)," ",""))))-1)&amp;" Total",$B$6:$BB$373,ROW($A26)-5,FALSE))</f>
        <v>0</v>
      </c>
      <c r="AL26" s="10">
        <f ca="1">IF(AL$5&lt;&gt;"",HLOOKUP(AL$5,Functionalization!$G$6:$R$373,ROW($A26)-5,FALSE),IFERROR(INDEX(AL$337:AL$373,MATCH($F26,$B$337:$B$373,0))/VLOOKUP($F26,$B$337:$BB$373,MATCH(LEFT(TRIM(AL$6),FIND("~",SUBSTITUTE(AL$6,"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26))*HLOOKUP(LEFT(TRIM(AL$6),FIND("~",SUBSTITUTE(AL$6," ","~",LEN(TRIM(AL$6))-LEN(SUBSTITUTE(TRIM(AL$6)," ",""))))-1)&amp;" Total",$B$6:$BB$373,ROW($A26)-5,FALSE))</f>
        <v>0</v>
      </c>
      <c r="AM26" s="10">
        <f ca="1">IF(AM$5&lt;&gt;"",HLOOKUP(AM$5,Functionalization!$G$6:$R$373,ROW($A26)-5,FALSE),IFERROR(INDEX(AM$337:AM$373,MATCH($F26,$B$337:$B$373,0))/VLOOKUP($F26,$B$337:$BB$373,MATCH(LEFT(TRIM(AM$6),FIND("~",SUBSTITUTE(AM$6,"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26))*HLOOKUP(LEFT(TRIM(AM$6),FIND("~",SUBSTITUTE(AM$6," ","~",LEN(TRIM(AM$6))-LEN(SUBSTITUTE(TRIM(AM$6)," ",""))))-1)&amp;" Total",$B$6:$BB$373,ROW($A26)-5,FALSE))</f>
        <v>0</v>
      </c>
      <c r="AN26" s="10">
        <f ca="1">IF(AN$5&lt;&gt;"",HLOOKUP(AN$5,Functionalization!$G$6:$R$373,ROW($A26)-5,FALSE),IFERROR(INDEX(AN$337:AN$373,MATCH($F26,$B$337:$B$373,0))/VLOOKUP($F26,$B$337:$BB$373,MATCH(LEFT(TRIM(AN$6),FIND("~",SUBSTITUTE(AN$6,"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26))*HLOOKUP(LEFT(TRIM(AN$6),FIND("~",SUBSTITUTE(AN$6," ","~",LEN(TRIM(AN$6))-LEN(SUBSTITUTE(TRIM(AN$6)," ",""))))-1)&amp;" Total",$B$6:$BB$373,ROW($A26)-5,FALSE))</f>
        <v>0</v>
      </c>
      <c r="AO26" s="10">
        <f ca="1">IF(AO$5&lt;&gt;"",HLOOKUP(AO$5,Functionalization!$G$6:$R$373,ROW($A26)-5,FALSE),IFERROR(INDEX(AO$337:AO$373,MATCH($F26,$B$337:$B$373,0))/VLOOKUP($F26,$B$337:$BB$373,MATCH(LEFT(TRIM(AO$6),FIND("~",SUBSTITUTE(AO$6,"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26))*HLOOKUP(LEFT(TRIM(AO$6),FIND("~",SUBSTITUTE(AO$6," ","~",LEN(TRIM(AO$6))-LEN(SUBSTITUTE(TRIM(AO$6)," ",""))))-1)&amp;" Total",$B$6:$BB$373,ROW($A26)-5,FALSE))</f>
        <v>0</v>
      </c>
      <c r="AP26" s="10">
        <f ca="1">IF(AP$5&lt;&gt;"",HLOOKUP(AP$5,Functionalization!$G$6:$R$373,ROW($A26)-5,FALSE),IFERROR(INDEX(AP$337:AP$373,MATCH($F26,$B$337:$B$373,0))/VLOOKUP($F26,$B$337:$BB$373,MATCH(LEFT(TRIM(AP$6),FIND("~",SUBSTITUTE(AP$6,"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26))*HLOOKUP(LEFT(TRIM(AP$6),FIND("~",SUBSTITUTE(AP$6," ","~",LEN(TRIM(AP$6))-LEN(SUBSTITUTE(TRIM(AP$6)," ",""))))-1)&amp;" Total",$B$6:$BB$373,ROW($A26)-5,FALSE))</f>
        <v>0</v>
      </c>
      <c r="AQ26" s="10">
        <f ca="1">IF(AQ$5&lt;&gt;"",HLOOKUP(AQ$5,Functionalization!$G$6:$R$373,ROW($A26)-5,FALSE),IFERROR(INDEX(AQ$337:AQ$373,MATCH($F26,$B$337:$B$373,0))/VLOOKUP($F26,$B$337:$BB$373,MATCH(LEFT(TRIM(AQ$6),FIND("~",SUBSTITUTE(AQ$6,"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26))*HLOOKUP(LEFT(TRIM(AQ$6),FIND("~",SUBSTITUTE(AQ$6," ","~",LEN(TRIM(AQ$6))-LEN(SUBSTITUTE(TRIM(AQ$6)," ",""))))-1)&amp;" Total",$B$6:$BB$373,ROW($A26)-5,FALSE))</f>
        <v>0</v>
      </c>
      <c r="AR26" s="10">
        <f ca="1">IF(AR$5&lt;&gt;"",HLOOKUP(AR$5,Functionalization!$G$6:$R$373,ROW($A26)-5,FALSE),IFERROR(INDEX(AR$337:AR$373,MATCH($F26,$B$337:$B$373,0))/VLOOKUP($F26,$B$337:$BB$373,MATCH(LEFT(TRIM(AR$6),FIND("~",SUBSTITUTE(AR$6,"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26))*HLOOKUP(LEFT(TRIM(AR$6),FIND("~",SUBSTITUTE(AR$6," ","~",LEN(TRIM(AR$6))-LEN(SUBSTITUTE(TRIM(AR$6)," ",""))))-1)&amp;" Total",$B$6:$BB$373,ROW($A26)-5,FALSE))</f>
        <v>0</v>
      </c>
      <c r="AS26" s="10">
        <f ca="1">IF(AS$5&lt;&gt;"",HLOOKUP(AS$5,Functionalization!$G$6:$R$373,ROW($A26)-5,FALSE),IFERROR(INDEX(AS$337:AS$373,MATCH($F26,$B$337:$B$373,0))/VLOOKUP($F26,$B$337:$BB$373,MATCH(LEFT(TRIM(AS$6),FIND("~",SUBSTITUTE(AS$6,"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26))*HLOOKUP(LEFT(TRIM(AS$6),FIND("~",SUBSTITUTE(AS$6," ","~",LEN(TRIM(AS$6))-LEN(SUBSTITUTE(TRIM(AS$6)," ",""))))-1)&amp;" Total",$B$6:$BB$373,ROW($A26)-5,FALSE))</f>
        <v>0</v>
      </c>
      <c r="AT26" s="10">
        <f ca="1">IF(AT$5&lt;&gt;"",HLOOKUP(AT$5,Functionalization!$G$6:$R$373,ROW($A26)-5,FALSE),IFERROR(INDEX(AT$337:AT$373,MATCH($F26,$B$337:$B$373,0))/VLOOKUP($F26,$B$337:$BB$373,MATCH(LEFT(TRIM(AT$6),FIND("~",SUBSTITUTE(AT$6,"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26))*HLOOKUP(LEFT(TRIM(AT$6),FIND("~",SUBSTITUTE(AT$6," ","~",LEN(TRIM(AT$6))-LEN(SUBSTITUTE(TRIM(AT$6)," ",""))))-1)&amp;" Total",$B$6:$BB$373,ROW($A26)-5,FALSE))</f>
        <v>0</v>
      </c>
      <c r="AU26" s="10">
        <f ca="1">IF(AU$5&lt;&gt;"",HLOOKUP(AU$5,Functionalization!$G$6:$R$373,ROW($A26)-5,FALSE),IFERROR(INDEX(AU$337:AU$373,MATCH($F26,$B$337:$B$373,0))/VLOOKUP($F26,$B$337:$BB$373,MATCH(LEFT(TRIM(AU$6),FIND("~",SUBSTITUTE(AU$6,"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26))*HLOOKUP(LEFT(TRIM(AU$6),FIND("~",SUBSTITUTE(AU$6," ","~",LEN(TRIM(AU$6))-LEN(SUBSTITUTE(TRIM(AU$6)," ",""))))-1)&amp;" Total",$B$6:$BB$373,ROW($A26)-5,FALSE))</f>
        <v>0</v>
      </c>
      <c r="AV26" s="10">
        <f ca="1">IF(AV$5&lt;&gt;"",HLOOKUP(AV$5,Functionalization!$G$6:$R$373,ROW($A26)-5,FALSE),IFERROR(INDEX(AV$337:AV$373,MATCH($F26,$B$337:$B$373,0))/VLOOKUP($F26,$B$337:$BB$373,MATCH(LEFT(TRIM(AV$6),FIND("~",SUBSTITUTE(AV$6,"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26))*HLOOKUP(LEFT(TRIM(AV$6),FIND("~",SUBSTITUTE(AV$6," ","~",LEN(TRIM(AV$6))-LEN(SUBSTITUTE(TRIM(AV$6)," ",""))))-1)&amp;" Total",$B$6:$BB$373,ROW($A26)-5,FALSE))</f>
        <v>0</v>
      </c>
      <c r="AW26" s="10">
        <f ca="1">IF(AW$5&lt;&gt;"",HLOOKUP(AW$5,Functionalization!$G$6:$R$373,ROW($A26)-5,FALSE),IFERROR(INDEX(AW$337:AW$373,MATCH($F26,$B$337:$B$373,0))/VLOOKUP($F26,$B$337:$BB$373,MATCH(LEFT(TRIM(AW$6),FIND("~",SUBSTITUTE(AW$6,"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26))*HLOOKUP(LEFT(TRIM(AW$6),FIND("~",SUBSTITUTE(AW$6," ","~",LEN(TRIM(AW$6))-LEN(SUBSTITUTE(TRIM(AW$6)," ",""))))-1)&amp;" Total",$B$6:$BB$373,ROW($A26)-5,FALSE))</f>
        <v>0</v>
      </c>
      <c r="AX26" s="10">
        <f ca="1">IF(AX$5&lt;&gt;"",HLOOKUP(AX$5,Functionalization!$G$6:$R$373,ROW($A26)-5,FALSE),IFERROR(INDEX(AX$337:AX$373,MATCH($F26,$B$337:$B$373,0))/VLOOKUP($F26,$B$337:$BB$373,MATCH(LEFT(TRIM(AX$6),FIND("~",SUBSTITUTE(AX$6,"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26))*HLOOKUP(LEFT(TRIM(AX$6),FIND("~",SUBSTITUTE(AX$6," ","~",LEN(TRIM(AX$6))-LEN(SUBSTITUTE(TRIM(AX$6)," ",""))))-1)&amp;" Total",$B$6:$BB$373,ROW($A26)-5,FALSE))</f>
        <v>0</v>
      </c>
      <c r="AY26" s="10">
        <f ca="1">IF(AY$5&lt;&gt;"",HLOOKUP(AY$5,Functionalization!$G$6:$R$373,ROW($A26)-5,FALSE),IFERROR(INDEX(AY$337:AY$373,MATCH($F26,$B$337:$B$373,0))/VLOOKUP($F26,$B$337:$BB$373,MATCH(LEFT(TRIM(AY$6),FIND("~",SUBSTITUTE(AY$6,"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26))*HLOOKUP(LEFT(TRIM(AY$6),FIND("~",SUBSTITUTE(AY$6," ","~",LEN(TRIM(AY$6))-LEN(SUBSTITUTE(TRIM(AY$6)," ",""))))-1)&amp;" Total",$B$6:$BB$373,ROW($A26)-5,FALSE))</f>
        <v>0</v>
      </c>
      <c r="AZ26" s="10">
        <f ca="1">IF(AZ$5&lt;&gt;"",HLOOKUP(AZ$5,Functionalization!$G$6:$R$373,ROW($A26)-5,FALSE),IFERROR(INDEX(AZ$337:AZ$373,MATCH($F26,$B$337:$B$373,0))/VLOOKUP($F26,$B$337:$BB$373,MATCH(LEFT(TRIM(AZ$6),FIND("~",SUBSTITUTE(AZ$6,"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26))*HLOOKUP(LEFT(TRIM(AZ$6),FIND("~",SUBSTITUTE(AZ$6," ","~",LEN(TRIM(AZ$6))-LEN(SUBSTITUTE(TRIM(AZ$6)," ",""))))-1)&amp;" Total",$B$6:$BB$373,ROW($A26)-5,FALSE))</f>
        <v>0</v>
      </c>
      <c r="BA26" s="10">
        <f ca="1">IF(BA$5&lt;&gt;"",HLOOKUP(BA$5,Functionalization!$G$6:$R$373,ROW($A26)-5,FALSE),IFERROR(INDEX(BA$337:BA$373,MATCH($F26,$B$337:$B$373,0))/VLOOKUP($F26,$B$337:$BB$373,MATCH(LEFT(TRIM(BA$6),FIND("~",SUBSTITUTE(BA$6,"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26))*HLOOKUP(LEFT(TRIM(BA$6),FIND("~",SUBSTITUTE(BA$6," ","~",LEN(TRIM(BA$6))-LEN(SUBSTITUTE(TRIM(BA$6)," ",""))))-1)&amp;" Total",$B$6:$BB$373,ROW($A26)-5,FALSE))</f>
        <v>0</v>
      </c>
      <c r="BB26" s="10">
        <f ca="1">IF(BB$5&lt;&gt;"",HLOOKUP(BB$5,Functionalization!$G$6:$R$373,ROW($A26)-5,FALSE),IFERROR(INDEX(BB$337:BB$373,MATCH($F26,$B$337:$B$373,0))/VLOOKUP($F26,$B$337:$BB$373,MATCH(LEFT(TRIM(BB$6),FIND("~",SUBSTITUTE(BB$6,"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26))*HLOOKUP(LEFT(TRIM(BB$6),FIND("~",SUBSTITUTE(BB$6," ","~",LEN(TRIM(BB$6))-LEN(SUBSTITUTE(TRIM(BB$6)," ",""))))-1)&amp;" Total",$B$6:$BB$373,ROW($A26)-5,FALSE))</f>
        <v>0</v>
      </c>
      <c r="BD26">
        <f ca="1">IFERROR(IF(SUMIF($G$6:$BB$6,BD$6&amp;" Total",$G26:$BB26)-(SUMIF($G$6:$BB$6,BD$6&amp;" "&amp;'Input-Func_Class'!$D$22,$G26:$BB26)+IFERROR(SUMIF($G$6:$BB$6,BD$6&amp;" "&amp;'Input-Func_Class'!$E$22,$G26:$BB26),SUMIF($G$6:$BB$6,BD$6&amp;" "&amp;'Input-Func_Class'!$B$24,$G26:$BB26))+SUMIF($G$6:$BB$6,BD$6&amp;" "&amp;'Input-Func_Class'!$F$22,$G26:$BB26))&lt;Check_Limit,0,1),1)</f>
        <v>0</v>
      </c>
      <c r="BE26">
        <f ca="1">IFERROR(IF(SUMIF($G$6:$BB$6,BE$6&amp;" Total",$G26:$BB26)-(SUMIF($G$6:$BB$6,BE$6&amp;" "&amp;'Input-Func_Class'!$D$22,$G26:$BB26)+IFERROR(SUMIF($G$6:$BB$6,BE$6&amp;" "&amp;'Input-Func_Class'!$E$22,$G26:$BB26),SUMIF($G$6:$BB$6,BE$6&amp;" "&amp;'Input-Func_Class'!$B$24,$G26:$BB26))+SUMIF($G$6:$BB$6,BE$6&amp;" "&amp;'Input-Func_Class'!$F$22,$G26:$BB26))&lt;Check_Limit,0,1),1)</f>
        <v>0</v>
      </c>
      <c r="BF26">
        <f ca="1">IFERROR(IF(SUMIF($G$6:$BB$6,BF$6&amp;" Total",$G26:$BB26)-(SUMIF($G$6:$BB$6,BF$6&amp;" "&amp;'Input-Func_Class'!$D$22,$G26:$BB26)+IFERROR(SUMIF($G$6:$BB$6,BF$6&amp;" "&amp;'Input-Func_Class'!$E$22,$G26:$BB26),SUMIF($G$6:$BB$6,BF$6&amp;" "&amp;'Input-Func_Class'!$B$24,$G26:$BB26))+SUMIF($G$6:$BB$6,BF$6&amp;" "&amp;'Input-Func_Class'!$F$22,$G26:$BB26))&lt;Check_Limit,0,1),1)</f>
        <v>0</v>
      </c>
      <c r="BG26">
        <f ca="1">IFERROR(IF(SUMIF($G$6:$BB$6,BG$6&amp;" Total",$G26:$BB26)-(SUMIF($G$6:$BB$6,BG$6&amp;" "&amp;'Input-Func_Class'!$D$22,$G26:$BB26)+IFERROR(SUMIF($G$6:$BB$6,BG$6&amp;" "&amp;'Input-Func_Class'!$E$22,$G26:$BB26),SUMIF($G$6:$BB$6,BG$6&amp;" "&amp;'Input-Func_Class'!$B$24,$G26:$BB26))+SUMIF($G$6:$BB$6,BG$6&amp;" "&amp;'Input-Func_Class'!$F$22,$G26:$BB26))&lt;Check_Limit,0,1),1)</f>
        <v>0</v>
      </c>
      <c r="BH26">
        <f ca="1">IFERROR(IF(SUMIF($G$6:$BB$6,BH$6&amp;" Total",$G26:$BB26)-(SUMIF($G$6:$BB$6,BH$6&amp;" "&amp;'Input-Func_Class'!$D$22,$G26:$BB26)+IFERROR(SUMIF($G$6:$BB$6,BH$6&amp;" "&amp;'Input-Func_Class'!$E$22,$G26:$BB26),SUMIF($G$6:$BB$6,BH$6&amp;" "&amp;'Input-Func_Class'!$B$24,$G26:$BB26))+SUMIF($G$6:$BB$6,BH$6&amp;" "&amp;'Input-Func_Class'!$F$22,$G26:$BB26))&lt;Check_Limit,0,1),1)</f>
        <v>0</v>
      </c>
      <c r="BI26">
        <f ca="1">IFERROR(IF(SUMIF($G$6:$BB$6,BI$6&amp;" Total",$G26:$BB26)-(SUMIF($G$6:$BB$6,BI$6&amp;" "&amp;'Input-Func_Class'!$D$22,$G26:$BB26)+IFERROR(SUMIF($G$6:$BB$6,BI$6&amp;" "&amp;'Input-Func_Class'!$E$22,$G26:$BB26),SUMIF($G$6:$BB$6,BI$6&amp;" "&amp;'Input-Func_Class'!$B$24,$G26:$BB26))+SUMIF($G$6:$BB$6,BI$6&amp;" "&amp;'Input-Func_Class'!$F$22,$G26:$BB26))&lt;Check_Limit,0,1),1)</f>
        <v>0</v>
      </c>
      <c r="BJ26">
        <f ca="1">IFERROR(IF(SUMIF($G$6:$BB$6,BJ$6&amp;" Total",$G26:$BB26)-(SUMIF($G$6:$BB$6,BJ$6&amp;" "&amp;'Input-Func_Class'!$D$22,$G26:$BB26)+IFERROR(SUMIF($G$6:$BB$6,BJ$6&amp;" "&amp;'Input-Func_Class'!$E$22,$G26:$BB26),SUMIF($G$6:$BB$6,BJ$6&amp;" "&amp;'Input-Func_Class'!$B$24,$G26:$BB26))+SUMIF($G$6:$BB$6,BJ$6&amp;" "&amp;'Input-Func_Class'!$F$22,$G26:$BB26))&lt;Check_Limit,0,1),1)</f>
        <v>0</v>
      </c>
      <c r="BK26">
        <f ca="1">IFERROR(IF(SUMIF($G$6:$BB$6,BK$6&amp;" Total",$G26:$BB26)-(SUMIF($G$6:$BB$6,BK$6&amp;" "&amp;'Input-Func_Class'!$D$22,$G26:$BB26)+IFERROR(SUMIF($G$6:$BB$6,BK$6&amp;" "&amp;'Input-Func_Class'!$E$22,$G26:$BB26),SUMIF($G$6:$BB$6,BK$6&amp;" "&amp;'Input-Func_Class'!$B$24,$G26:$BB26))+SUMIF($G$6:$BB$6,BK$6&amp;" "&amp;'Input-Func_Class'!$F$22,$G26:$BB26))&lt;Check_Limit,0,1),1)</f>
        <v>0</v>
      </c>
      <c r="BL26">
        <f ca="1">IFERROR(IF(SUMIF($G$6:$BB$6,BL$6&amp;" Total",$G26:$BB26)-(SUMIF($G$6:$BB$6,BL$6&amp;" "&amp;'Input-Func_Class'!$D$22,$G26:$BB26)+IFERROR(SUMIF($G$6:$BB$6,BL$6&amp;" "&amp;'Input-Func_Class'!$E$22,$G26:$BB26),SUMIF($G$6:$BB$6,BL$6&amp;" "&amp;'Input-Func_Class'!$B$24,$G26:$BB26))+SUMIF($G$6:$BB$6,BL$6&amp;" "&amp;'Input-Func_Class'!$F$22,$G26:$BB26))&lt;Check_Limit,0,1),1)</f>
        <v>0</v>
      </c>
      <c r="BM26">
        <f ca="1">IFERROR(IF(SUMIF($G$6:$BB$6,BM$6&amp;" Total",$G26:$BB26)-(SUMIF($G$6:$BB$6,BM$6&amp;" "&amp;'Input-Func_Class'!$D$22,$G26:$BB26)+IFERROR(SUMIF($G$6:$BB$6,BM$6&amp;" "&amp;'Input-Func_Class'!$E$22,$G26:$BB26),SUMIF($G$6:$BB$6,BM$6&amp;" "&amp;'Input-Func_Class'!$B$24,$G26:$BB26))+SUMIF($G$6:$BB$6,BM$6&amp;" "&amp;'Input-Func_Class'!$F$22,$G26:$BB26))&lt;Check_Limit,0,1),1)</f>
        <v>0</v>
      </c>
      <c r="BN26">
        <f ca="1">IFERROR(IF(SUMIF($G$6:$BB$6,BN$6&amp;" Total",$G26:$BB26)-(SUMIF($G$6:$BB$6,BN$6&amp;" "&amp;'Input-Func_Class'!$D$22,$G26:$BB26)+IFERROR(SUMIF($G$6:$BB$6,BN$6&amp;" "&amp;'Input-Func_Class'!$E$22,$G26:$BB26),SUMIF($G$6:$BB$6,BN$6&amp;" "&amp;'Input-Func_Class'!$B$24,$G26:$BB26))+SUMIF($G$6:$BB$6,BN$6&amp;" "&amp;'Input-Func_Class'!$F$22,$G26:$BB26))&lt;Check_Limit,0,1),1)</f>
        <v>0</v>
      </c>
      <c r="BO26">
        <f ca="1">IFERROR(IF(SUMIF($G$6:$BB$6,BO$6&amp;" Total",$G26:$BB26)-(SUMIF($G$6:$BB$6,BO$6&amp;" "&amp;'Input-Func_Class'!$D$22,$G26:$BB26)+IFERROR(SUMIF($G$6:$BB$6,BO$6&amp;" "&amp;'Input-Func_Class'!$E$22,$G26:$BB26),SUMIF($G$6:$BB$6,BO$6&amp;" "&amp;'Input-Func_Class'!$B$24,$G26:$BB26))+SUMIF($G$6:$BB$6,BO$6&amp;" "&amp;'Input-Func_Class'!$F$22,$G26:$BB26))&lt;Check_Limit,0,1),1)</f>
        <v>0</v>
      </c>
    </row>
    <row r="27" spans="1:67" outlineLevel="1">
      <c r="A27" s="31">
        <f>IF(ISBLANK('Input-Accounts'!A27),"",'Input-Accounts'!A27)</f>
        <v>19</v>
      </c>
      <c r="B27" s="53" t="str">
        <f>IF(ISBLANK('Input-Accounts'!B27),"",'Input-Accounts'!B27)</f>
        <v>STRUC &amp; IMPROV-REGULATING - DS-ML DIRECT ASSIGNMENT</v>
      </c>
      <c r="C27" s="31">
        <f>IF(ISBLANK('Input-Accounts'!C27),"",'Input-Accounts'!C27)</f>
        <v>375.4</v>
      </c>
      <c r="D27" s="10">
        <f>Functionalization!$D27</f>
        <v>46210.76</v>
      </c>
      <c r="E27" s="10">
        <f t="shared" ca="1" si="6"/>
        <v>0</v>
      </c>
      <c r="F27" s="3" t="str">
        <f>IF($D27=0,"-",IF('Input-Accounts'!$E27&lt;&gt;0,'Input-Accounts'!$E27,'Input-Accounts'!$G27))</f>
        <v>AVGERAGE STUDY</v>
      </c>
      <c r="G27" s="10">
        <f ca="1">IF(G$5&lt;&gt;"",HLOOKUP(G$5,Functionalization!$G$6:$R$373,ROW($A27)-5,FALSE),IFERROR(INDEX(G$337:G$373,MATCH($F27,$B$337:$B$373,0))/VLOOKUP($F27,$B$337:$BB$373,MATCH(LEFT(TRIM(G$6),FIND("~",SUBSTITUTE(G$6,"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27))*HLOOKUP(LEFT(TRIM(G$6),FIND("~",SUBSTITUTE(G$6," ","~",LEN(TRIM(G$6))-LEN(SUBSTITUTE(TRIM(G$6)," ",""))))-1)&amp;" Total",$B$6:$BB$373,ROW($A27)-5,FALSE))</f>
        <v>46210.76</v>
      </c>
      <c r="H27" s="10">
        <f ca="1">IF(H$5&lt;&gt;"",HLOOKUP(H$5,Functionalization!$G$6:$R$373,ROW($A27)-5,FALSE),IFERROR(INDEX(H$337:H$373,MATCH($F27,$B$337:$B$373,0))/VLOOKUP($F27,$B$337:$BB$373,MATCH(LEFT(TRIM(H$6),FIND("~",SUBSTITUTE(H$6,"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27))*HLOOKUP(LEFT(TRIM(H$6),FIND("~",SUBSTITUTE(H$6," ","~",LEN(TRIM(H$6))-LEN(SUBSTITUTE(TRIM(H$6)," ",""))))-1)&amp;" Total",$B$6:$BB$373,ROW($A27)-5,FALSE))</f>
        <v>34287.174026063127</v>
      </c>
      <c r="I27" s="10">
        <f ca="1">IF(I$5&lt;&gt;"",HLOOKUP(I$5,Functionalization!$G$6:$R$373,ROW($A27)-5,FALSE),IFERROR(INDEX(I$337:I$373,MATCH($F27,$B$337:$B$373,0))/VLOOKUP($F27,$B$337:$BB$373,MATCH(LEFT(TRIM(I$6),FIND("~",SUBSTITUTE(I$6,"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27))*HLOOKUP(LEFT(TRIM(I$6),FIND("~",SUBSTITUTE(I$6," ","~",LEN(TRIM(I$6))-LEN(SUBSTITUTE(TRIM(I$6)," ",""))))-1)&amp;" Total",$B$6:$BB$373,ROW($A27)-5,FALSE))</f>
        <v>0</v>
      </c>
      <c r="J27" s="10">
        <f ca="1">IF(J$5&lt;&gt;"",HLOOKUP(J$5,Functionalization!$G$6:$R$373,ROW($A27)-5,FALSE),IFERROR(INDEX(J$337:J$373,MATCH($F27,$B$337:$B$373,0))/VLOOKUP($F27,$B$337:$BB$373,MATCH(LEFT(TRIM(J$6),FIND("~",SUBSTITUTE(J$6,"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27))*HLOOKUP(LEFT(TRIM(J$6),FIND("~",SUBSTITUTE(J$6," ","~",LEN(TRIM(J$6))-LEN(SUBSTITUTE(TRIM(J$6)," ",""))))-1)&amp;" Total",$B$6:$BB$373,ROW($A27)-5,FALSE))</f>
        <v>11923.585973936877</v>
      </c>
      <c r="K27" s="10">
        <f ca="1">IF(K$5&lt;&gt;"",HLOOKUP(K$5,Functionalization!$G$6:$R$373,ROW($A27)-5,FALSE),IFERROR(INDEX(K$337:K$373,MATCH($F27,$B$337:$B$373,0))/VLOOKUP($F27,$B$337:$BB$373,MATCH(LEFT(TRIM(K$6),FIND("~",SUBSTITUTE(K$6,"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27))*HLOOKUP(LEFT(TRIM(K$6),FIND("~",SUBSTITUTE(K$6," ","~",LEN(TRIM(K$6))-LEN(SUBSTITUTE(TRIM(K$6)," ",""))))-1)&amp;" Total",$B$6:$BB$373,ROW($A27)-5,FALSE))</f>
        <v>0</v>
      </c>
      <c r="L27" s="10">
        <f ca="1">IF(L$5&lt;&gt;"",HLOOKUP(L$5,Functionalization!$G$6:$R$373,ROW($A27)-5,FALSE),IFERROR(INDEX(L$337:L$373,MATCH($F27,$B$337:$B$373,0))/VLOOKUP($F27,$B$337:$BB$373,MATCH(LEFT(TRIM(L$6),FIND("~",SUBSTITUTE(L$6,"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27))*HLOOKUP(LEFT(TRIM(L$6),FIND("~",SUBSTITUTE(L$6," ","~",LEN(TRIM(L$6))-LEN(SUBSTITUTE(TRIM(L$6)," ",""))))-1)&amp;" Total",$B$6:$BB$373,ROW($A27)-5,FALSE))</f>
        <v>0</v>
      </c>
      <c r="M27" s="10">
        <f ca="1">IF(M$5&lt;&gt;"",HLOOKUP(M$5,Functionalization!$G$6:$R$373,ROW($A27)-5,FALSE),IFERROR(INDEX(M$337:M$373,MATCH($F27,$B$337:$B$373,0))/VLOOKUP($F27,$B$337:$BB$373,MATCH(LEFT(TRIM(M$6),FIND("~",SUBSTITUTE(M$6,"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27))*HLOOKUP(LEFT(TRIM(M$6),FIND("~",SUBSTITUTE(M$6," ","~",LEN(TRIM(M$6))-LEN(SUBSTITUTE(TRIM(M$6)," ",""))))-1)&amp;" Total",$B$6:$BB$373,ROW($A27)-5,FALSE))</f>
        <v>0</v>
      </c>
      <c r="N27" s="10">
        <f ca="1">IF(N$5&lt;&gt;"",HLOOKUP(N$5,Functionalization!$G$6:$R$373,ROW($A27)-5,FALSE),IFERROR(INDEX(N$337:N$373,MATCH($F27,$B$337:$B$373,0))/VLOOKUP($F27,$B$337:$BB$373,MATCH(LEFT(TRIM(N$6),FIND("~",SUBSTITUTE(N$6,"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27))*HLOOKUP(LEFT(TRIM(N$6),FIND("~",SUBSTITUTE(N$6," ","~",LEN(TRIM(N$6))-LEN(SUBSTITUTE(TRIM(N$6)," ",""))))-1)&amp;" Total",$B$6:$BB$373,ROW($A27)-5,FALSE))</f>
        <v>0</v>
      </c>
      <c r="O27" s="10">
        <f ca="1">IF(O$5&lt;&gt;"",HLOOKUP(O$5,Functionalization!$G$6:$R$373,ROW($A27)-5,FALSE),IFERROR(INDEX(O$337:O$373,MATCH($F27,$B$337:$B$373,0))/VLOOKUP($F27,$B$337:$BB$373,MATCH(LEFT(TRIM(O$6),FIND("~",SUBSTITUTE(O$6,"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27))*HLOOKUP(LEFT(TRIM(O$6),FIND("~",SUBSTITUTE(O$6," ","~",LEN(TRIM(O$6))-LEN(SUBSTITUTE(TRIM(O$6)," ",""))))-1)&amp;" Total",$B$6:$BB$373,ROW($A27)-5,FALSE))</f>
        <v>0</v>
      </c>
      <c r="P27" s="10">
        <f ca="1">IF(P$5&lt;&gt;"",HLOOKUP(P$5,Functionalization!$G$6:$R$373,ROW($A27)-5,FALSE),IFERROR(INDEX(P$337:P$373,MATCH($F27,$B$337:$B$373,0))/VLOOKUP($F27,$B$337:$BB$373,MATCH(LEFT(TRIM(P$6),FIND("~",SUBSTITUTE(P$6,"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27))*HLOOKUP(LEFT(TRIM(P$6),FIND("~",SUBSTITUTE(P$6," ","~",LEN(TRIM(P$6))-LEN(SUBSTITUTE(TRIM(P$6)," ",""))))-1)&amp;" Total",$B$6:$BB$373,ROW($A27)-5,FALSE))</f>
        <v>0</v>
      </c>
      <c r="Q27" s="10">
        <f ca="1">IF(Q$5&lt;&gt;"",HLOOKUP(Q$5,Functionalization!$G$6:$R$373,ROW($A27)-5,FALSE),IFERROR(INDEX(Q$337:Q$373,MATCH($F27,$B$337:$B$373,0))/VLOOKUP($F27,$B$337:$BB$373,MATCH(LEFT(TRIM(Q$6),FIND("~",SUBSTITUTE(Q$6,"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27))*HLOOKUP(LEFT(TRIM(Q$6),FIND("~",SUBSTITUTE(Q$6," ","~",LEN(TRIM(Q$6))-LEN(SUBSTITUTE(TRIM(Q$6)," ",""))))-1)&amp;" Total",$B$6:$BB$373,ROW($A27)-5,FALSE))</f>
        <v>0</v>
      </c>
      <c r="R27" s="10">
        <f ca="1">IF(R$5&lt;&gt;"",HLOOKUP(R$5,Functionalization!$G$6:$R$373,ROW($A27)-5,FALSE),IFERROR(INDEX(R$337:R$373,MATCH($F27,$B$337:$B$373,0))/VLOOKUP($F27,$B$337:$BB$373,MATCH(LEFT(TRIM(R$6),FIND("~",SUBSTITUTE(R$6,"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27))*HLOOKUP(LEFT(TRIM(R$6),FIND("~",SUBSTITUTE(R$6," ","~",LEN(TRIM(R$6))-LEN(SUBSTITUTE(TRIM(R$6)," ",""))))-1)&amp;" Total",$B$6:$BB$373,ROW($A27)-5,FALSE))</f>
        <v>0</v>
      </c>
      <c r="S27" s="10">
        <f ca="1">IF(S$5&lt;&gt;"",HLOOKUP(S$5,Functionalization!$G$6:$R$373,ROW($A27)-5,FALSE),IFERROR(INDEX(S$337:S$373,MATCH($F27,$B$337:$B$373,0))/VLOOKUP($F27,$B$337:$BB$373,MATCH(LEFT(TRIM(S$6),FIND("~",SUBSTITUTE(S$6,"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27))*HLOOKUP(LEFT(TRIM(S$6),FIND("~",SUBSTITUTE(S$6," ","~",LEN(TRIM(S$6))-LEN(SUBSTITUTE(TRIM(S$6)," ",""))))-1)&amp;" Total",$B$6:$BB$373,ROW($A27)-5,FALSE))</f>
        <v>0</v>
      </c>
      <c r="T27" s="10">
        <f ca="1">IF(T$5&lt;&gt;"",HLOOKUP(T$5,Functionalization!$G$6:$R$373,ROW($A27)-5,FALSE),IFERROR(INDEX(T$337:T$373,MATCH($F27,$B$337:$B$373,0))/VLOOKUP($F27,$B$337:$BB$373,MATCH(LEFT(TRIM(T$6),FIND("~",SUBSTITUTE(T$6,"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27))*HLOOKUP(LEFT(TRIM(T$6),FIND("~",SUBSTITUTE(T$6," ","~",LEN(TRIM(T$6))-LEN(SUBSTITUTE(TRIM(T$6)," ",""))))-1)&amp;" Total",$B$6:$BB$373,ROW($A27)-5,FALSE))</f>
        <v>0</v>
      </c>
      <c r="U27" s="10">
        <f ca="1">IF(U$5&lt;&gt;"",HLOOKUP(U$5,Functionalization!$G$6:$R$373,ROW($A27)-5,FALSE),IFERROR(INDEX(U$337:U$373,MATCH($F27,$B$337:$B$373,0))/VLOOKUP($F27,$B$337:$BB$373,MATCH(LEFT(TRIM(U$6),FIND("~",SUBSTITUTE(U$6,"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27))*HLOOKUP(LEFT(TRIM(U$6),FIND("~",SUBSTITUTE(U$6," ","~",LEN(TRIM(U$6))-LEN(SUBSTITUTE(TRIM(U$6)," ",""))))-1)&amp;" Total",$B$6:$BB$373,ROW($A27)-5,FALSE))</f>
        <v>0</v>
      </c>
      <c r="V27" s="10">
        <f ca="1">IF(V$5&lt;&gt;"",HLOOKUP(V$5,Functionalization!$G$6:$R$373,ROW($A27)-5,FALSE),IFERROR(INDEX(V$337:V$373,MATCH($F27,$B$337:$B$373,0))/VLOOKUP($F27,$B$337:$BB$373,MATCH(LEFT(TRIM(V$6),FIND("~",SUBSTITUTE(V$6,"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27))*HLOOKUP(LEFT(TRIM(V$6),FIND("~",SUBSTITUTE(V$6," ","~",LEN(TRIM(V$6))-LEN(SUBSTITUTE(TRIM(V$6)," ",""))))-1)&amp;" Total",$B$6:$BB$373,ROW($A27)-5,FALSE))</f>
        <v>0</v>
      </c>
      <c r="W27" s="10">
        <f ca="1">IF(W$5&lt;&gt;"",HLOOKUP(W$5,Functionalization!$G$6:$R$373,ROW($A27)-5,FALSE),IFERROR(INDEX(W$337:W$373,MATCH($F27,$B$337:$B$373,0))/VLOOKUP($F27,$B$337:$BB$373,MATCH(LEFT(TRIM(W$6),FIND("~",SUBSTITUTE(W$6,"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27))*HLOOKUP(LEFT(TRIM(W$6),FIND("~",SUBSTITUTE(W$6," ","~",LEN(TRIM(W$6))-LEN(SUBSTITUTE(TRIM(W$6)," ",""))))-1)&amp;" Total",$B$6:$BB$373,ROW($A27)-5,FALSE))</f>
        <v>0</v>
      </c>
      <c r="X27" s="10">
        <f ca="1">IF(X$5&lt;&gt;"",HLOOKUP(X$5,Functionalization!$G$6:$R$373,ROW($A27)-5,FALSE),IFERROR(INDEX(X$337:X$373,MATCH($F27,$B$337:$B$373,0))/VLOOKUP($F27,$B$337:$BB$373,MATCH(LEFT(TRIM(X$6),FIND("~",SUBSTITUTE(X$6,"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27))*HLOOKUP(LEFT(TRIM(X$6),FIND("~",SUBSTITUTE(X$6," ","~",LEN(TRIM(X$6))-LEN(SUBSTITUTE(TRIM(X$6)," ",""))))-1)&amp;" Total",$B$6:$BB$373,ROW($A27)-5,FALSE))</f>
        <v>0</v>
      </c>
      <c r="Y27" s="10">
        <f ca="1">IF(Y$5&lt;&gt;"",HLOOKUP(Y$5,Functionalization!$G$6:$R$373,ROW($A27)-5,FALSE),IFERROR(INDEX(Y$337:Y$373,MATCH($F27,$B$337:$B$373,0))/VLOOKUP($F27,$B$337:$BB$373,MATCH(LEFT(TRIM(Y$6),FIND("~",SUBSTITUTE(Y$6,"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27))*HLOOKUP(LEFT(TRIM(Y$6),FIND("~",SUBSTITUTE(Y$6," ","~",LEN(TRIM(Y$6))-LEN(SUBSTITUTE(TRIM(Y$6)," ",""))))-1)&amp;" Total",$B$6:$BB$373,ROW($A27)-5,FALSE))</f>
        <v>0</v>
      </c>
      <c r="Z27" s="10">
        <f ca="1">IF(Z$5&lt;&gt;"",HLOOKUP(Z$5,Functionalization!$G$6:$R$373,ROW($A27)-5,FALSE),IFERROR(INDEX(Z$337:Z$373,MATCH($F27,$B$337:$B$373,0))/VLOOKUP($F27,$B$337:$BB$373,MATCH(LEFT(TRIM(Z$6),FIND("~",SUBSTITUTE(Z$6,"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27))*HLOOKUP(LEFT(TRIM(Z$6),FIND("~",SUBSTITUTE(Z$6," ","~",LEN(TRIM(Z$6))-LEN(SUBSTITUTE(TRIM(Z$6)," ",""))))-1)&amp;" Total",$B$6:$BB$373,ROW($A27)-5,FALSE))</f>
        <v>0</v>
      </c>
      <c r="AA27" s="10">
        <f ca="1">IF(AA$5&lt;&gt;"",HLOOKUP(AA$5,Functionalization!$G$6:$R$373,ROW($A27)-5,FALSE),IFERROR(INDEX(AA$337:AA$373,MATCH($F27,$B$337:$B$373,0))/VLOOKUP($F27,$B$337:$BB$373,MATCH(LEFT(TRIM(AA$6),FIND("~",SUBSTITUTE(AA$6,"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27))*HLOOKUP(LEFT(TRIM(AA$6),FIND("~",SUBSTITUTE(AA$6," ","~",LEN(TRIM(AA$6))-LEN(SUBSTITUTE(TRIM(AA$6)," ",""))))-1)&amp;" Total",$B$6:$BB$373,ROW($A27)-5,FALSE))</f>
        <v>0</v>
      </c>
      <c r="AB27" s="10">
        <f ca="1">IF(AB$5&lt;&gt;"",HLOOKUP(AB$5,Functionalization!$G$6:$R$373,ROW($A27)-5,FALSE),IFERROR(INDEX(AB$337:AB$373,MATCH($F27,$B$337:$B$373,0))/VLOOKUP($F27,$B$337:$BB$373,MATCH(LEFT(TRIM(AB$6),FIND("~",SUBSTITUTE(AB$6,"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27))*HLOOKUP(LEFT(TRIM(AB$6),FIND("~",SUBSTITUTE(AB$6," ","~",LEN(TRIM(AB$6))-LEN(SUBSTITUTE(TRIM(AB$6)," ",""))))-1)&amp;" Total",$B$6:$BB$373,ROW($A27)-5,FALSE))</f>
        <v>0</v>
      </c>
      <c r="AC27" s="10">
        <f ca="1">IF(AC$5&lt;&gt;"",HLOOKUP(AC$5,Functionalization!$G$6:$R$373,ROW($A27)-5,FALSE),IFERROR(INDEX(AC$337:AC$373,MATCH($F27,$B$337:$B$373,0))/VLOOKUP($F27,$B$337:$BB$373,MATCH(LEFT(TRIM(AC$6),FIND("~",SUBSTITUTE(AC$6,"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27))*HLOOKUP(LEFT(TRIM(AC$6),FIND("~",SUBSTITUTE(AC$6," ","~",LEN(TRIM(AC$6))-LEN(SUBSTITUTE(TRIM(AC$6)," ",""))))-1)&amp;" Total",$B$6:$BB$373,ROW($A27)-5,FALSE))</f>
        <v>0</v>
      </c>
      <c r="AD27" s="10">
        <f ca="1">IF(AD$5&lt;&gt;"",HLOOKUP(AD$5,Functionalization!$G$6:$R$373,ROW($A27)-5,FALSE),IFERROR(INDEX(AD$337:AD$373,MATCH($F27,$B$337:$B$373,0))/VLOOKUP($F27,$B$337:$BB$373,MATCH(LEFT(TRIM(AD$6),FIND("~",SUBSTITUTE(AD$6,"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27))*HLOOKUP(LEFT(TRIM(AD$6),FIND("~",SUBSTITUTE(AD$6," ","~",LEN(TRIM(AD$6))-LEN(SUBSTITUTE(TRIM(AD$6)," ",""))))-1)&amp;" Total",$B$6:$BB$373,ROW($A27)-5,FALSE))</f>
        <v>0</v>
      </c>
      <c r="AE27" s="10">
        <f ca="1">IF(AE$5&lt;&gt;"",HLOOKUP(AE$5,Functionalization!$G$6:$R$373,ROW($A27)-5,FALSE),IFERROR(INDEX(AE$337:AE$373,MATCH($F27,$B$337:$B$373,0))/VLOOKUP($F27,$B$337:$BB$373,MATCH(LEFT(TRIM(AE$6),FIND("~",SUBSTITUTE(AE$6,"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27))*HLOOKUP(LEFT(TRIM(AE$6),FIND("~",SUBSTITUTE(AE$6," ","~",LEN(TRIM(AE$6))-LEN(SUBSTITUTE(TRIM(AE$6)," ",""))))-1)&amp;" Total",$B$6:$BB$373,ROW($A27)-5,FALSE))</f>
        <v>0</v>
      </c>
      <c r="AF27" s="10">
        <f ca="1">IF(AF$5&lt;&gt;"",HLOOKUP(AF$5,Functionalization!$G$6:$R$373,ROW($A27)-5,FALSE),IFERROR(INDEX(AF$337:AF$373,MATCH($F27,$B$337:$B$373,0))/VLOOKUP($F27,$B$337:$BB$373,MATCH(LEFT(TRIM(AF$6),FIND("~",SUBSTITUTE(AF$6,"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27))*HLOOKUP(LEFT(TRIM(AF$6),FIND("~",SUBSTITUTE(AF$6," ","~",LEN(TRIM(AF$6))-LEN(SUBSTITUTE(TRIM(AF$6)," ",""))))-1)&amp;" Total",$B$6:$BB$373,ROW($A27)-5,FALSE))</f>
        <v>0</v>
      </c>
      <c r="AG27" s="10">
        <f ca="1">IF(AG$5&lt;&gt;"",HLOOKUP(AG$5,Functionalization!$G$6:$R$373,ROW($A27)-5,FALSE),IFERROR(INDEX(AG$337:AG$373,MATCH($F27,$B$337:$B$373,0))/VLOOKUP($F27,$B$337:$BB$373,MATCH(LEFT(TRIM(AG$6),FIND("~",SUBSTITUTE(AG$6,"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27))*HLOOKUP(LEFT(TRIM(AG$6),FIND("~",SUBSTITUTE(AG$6," ","~",LEN(TRIM(AG$6))-LEN(SUBSTITUTE(TRIM(AG$6)," ",""))))-1)&amp;" Total",$B$6:$BB$373,ROW($A27)-5,FALSE))</f>
        <v>0</v>
      </c>
      <c r="AH27" s="10">
        <f ca="1">IF(AH$5&lt;&gt;"",HLOOKUP(AH$5,Functionalization!$G$6:$R$373,ROW($A27)-5,FALSE),IFERROR(INDEX(AH$337:AH$373,MATCH($F27,$B$337:$B$373,0))/VLOOKUP($F27,$B$337:$BB$373,MATCH(LEFT(TRIM(AH$6),FIND("~",SUBSTITUTE(AH$6,"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27))*HLOOKUP(LEFT(TRIM(AH$6),FIND("~",SUBSTITUTE(AH$6," ","~",LEN(TRIM(AH$6))-LEN(SUBSTITUTE(TRIM(AH$6)," ",""))))-1)&amp;" Total",$B$6:$BB$373,ROW($A27)-5,FALSE))</f>
        <v>0</v>
      </c>
      <c r="AI27" s="10">
        <f ca="1">IF(AI$5&lt;&gt;"",HLOOKUP(AI$5,Functionalization!$G$6:$R$373,ROW($A27)-5,FALSE),IFERROR(INDEX(AI$337:AI$373,MATCH($F27,$B$337:$B$373,0))/VLOOKUP($F27,$B$337:$BB$373,MATCH(LEFT(TRIM(AI$6),FIND("~",SUBSTITUTE(AI$6,"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27))*HLOOKUP(LEFT(TRIM(AI$6),FIND("~",SUBSTITUTE(AI$6," ","~",LEN(TRIM(AI$6))-LEN(SUBSTITUTE(TRIM(AI$6)," ",""))))-1)&amp;" Total",$B$6:$BB$373,ROW($A27)-5,FALSE))</f>
        <v>0</v>
      </c>
      <c r="AJ27" s="10">
        <f ca="1">IF(AJ$5&lt;&gt;"",HLOOKUP(AJ$5,Functionalization!$G$6:$R$373,ROW($A27)-5,FALSE),IFERROR(INDEX(AJ$337:AJ$373,MATCH($F27,$B$337:$B$373,0))/VLOOKUP($F27,$B$337:$BB$373,MATCH(LEFT(TRIM(AJ$6),FIND("~",SUBSTITUTE(AJ$6,"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27))*HLOOKUP(LEFT(TRIM(AJ$6),FIND("~",SUBSTITUTE(AJ$6," ","~",LEN(TRIM(AJ$6))-LEN(SUBSTITUTE(TRIM(AJ$6)," ",""))))-1)&amp;" Total",$B$6:$BB$373,ROW($A27)-5,FALSE))</f>
        <v>0</v>
      </c>
      <c r="AK27" s="10">
        <f ca="1">IF(AK$5&lt;&gt;"",HLOOKUP(AK$5,Functionalization!$G$6:$R$373,ROW($A27)-5,FALSE),IFERROR(INDEX(AK$337:AK$373,MATCH($F27,$B$337:$B$373,0))/VLOOKUP($F27,$B$337:$BB$373,MATCH(LEFT(TRIM(AK$6),FIND("~",SUBSTITUTE(AK$6,"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27))*HLOOKUP(LEFT(TRIM(AK$6),FIND("~",SUBSTITUTE(AK$6," ","~",LEN(TRIM(AK$6))-LEN(SUBSTITUTE(TRIM(AK$6)," ",""))))-1)&amp;" Total",$B$6:$BB$373,ROW($A27)-5,FALSE))</f>
        <v>0</v>
      </c>
      <c r="AL27" s="10">
        <f ca="1">IF(AL$5&lt;&gt;"",HLOOKUP(AL$5,Functionalization!$G$6:$R$373,ROW($A27)-5,FALSE),IFERROR(INDEX(AL$337:AL$373,MATCH($F27,$B$337:$B$373,0))/VLOOKUP($F27,$B$337:$BB$373,MATCH(LEFT(TRIM(AL$6),FIND("~",SUBSTITUTE(AL$6,"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27))*HLOOKUP(LEFT(TRIM(AL$6),FIND("~",SUBSTITUTE(AL$6," ","~",LEN(TRIM(AL$6))-LEN(SUBSTITUTE(TRIM(AL$6)," ",""))))-1)&amp;" Total",$B$6:$BB$373,ROW($A27)-5,FALSE))</f>
        <v>0</v>
      </c>
      <c r="AM27" s="10">
        <f ca="1">IF(AM$5&lt;&gt;"",HLOOKUP(AM$5,Functionalization!$G$6:$R$373,ROW($A27)-5,FALSE),IFERROR(INDEX(AM$337:AM$373,MATCH($F27,$B$337:$B$373,0))/VLOOKUP($F27,$B$337:$BB$373,MATCH(LEFT(TRIM(AM$6),FIND("~",SUBSTITUTE(AM$6,"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27))*HLOOKUP(LEFT(TRIM(AM$6),FIND("~",SUBSTITUTE(AM$6," ","~",LEN(TRIM(AM$6))-LEN(SUBSTITUTE(TRIM(AM$6)," ",""))))-1)&amp;" Total",$B$6:$BB$373,ROW($A27)-5,FALSE))</f>
        <v>0</v>
      </c>
      <c r="AN27" s="10">
        <f ca="1">IF(AN$5&lt;&gt;"",HLOOKUP(AN$5,Functionalization!$G$6:$R$373,ROW($A27)-5,FALSE),IFERROR(INDEX(AN$337:AN$373,MATCH($F27,$B$337:$B$373,0))/VLOOKUP($F27,$B$337:$BB$373,MATCH(LEFT(TRIM(AN$6),FIND("~",SUBSTITUTE(AN$6,"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27))*HLOOKUP(LEFT(TRIM(AN$6),FIND("~",SUBSTITUTE(AN$6," ","~",LEN(TRIM(AN$6))-LEN(SUBSTITUTE(TRIM(AN$6)," ",""))))-1)&amp;" Total",$B$6:$BB$373,ROW($A27)-5,FALSE))</f>
        <v>0</v>
      </c>
      <c r="AO27" s="10">
        <f ca="1">IF(AO$5&lt;&gt;"",HLOOKUP(AO$5,Functionalization!$G$6:$R$373,ROW($A27)-5,FALSE),IFERROR(INDEX(AO$337:AO$373,MATCH($F27,$B$337:$B$373,0))/VLOOKUP($F27,$B$337:$BB$373,MATCH(LEFT(TRIM(AO$6),FIND("~",SUBSTITUTE(AO$6,"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27))*HLOOKUP(LEFT(TRIM(AO$6),FIND("~",SUBSTITUTE(AO$6," ","~",LEN(TRIM(AO$6))-LEN(SUBSTITUTE(TRIM(AO$6)," ",""))))-1)&amp;" Total",$B$6:$BB$373,ROW($A27)-5,FALSE))</f>
        <v>0</v>
      </c>
      <c r="AP27" s="10">
        <f ca="1">IF(AP$5&lt;&gt;"",HLOOKUP(AP$5,Functionalization!$G$6:$R$373,ROW($A27)-5,FALSE),IFERROR(INDEX(AP$337:AP$373,MATCH($F27,$B$337:$B$373,0))/VLOOKUP($F27,$B$337:$BB$373,MATCH(LEFT(TRIM(AP$6),FIND("~",SUBSTITUTE(AP$6,"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27))*HLOOKUP(LEFT(TRIM(AP$6),FIND("~",SUBSTITUTE(AP$6," ","~",LEN(TRIM(AP$6))-LEN(SUBSTITUTE(TRIM(AP$6)," ",""))))-1)&amp;" Total",$B$6:$BB$373,ROW($A27)-5,FALSE))</f>
        <v>0</v>
      </c>
      <c r="AQ27" s="10">
        <f ca="1">IF(AQ$5&lt;&gt;"",HLOOKUP(AQ$5,Functionalization!$G$6:$R$373,ROW($A27)-5,FALSE),IFERROR(INDEX(AQ$337:AQ$373,MATCH($F27,$B$337:$B$373,0))/VLOOKUP($F27,$B$337:$BB$373,MATCH(LEFT(TRIM(AQ$6),FIND("~",SUBSTITUTE(AQ$6,"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27))*HLOOKUP(LEFT(TRIM(AQ$6),FIND("~",SUBSTITUTE(AQ$6," ","~",LEN(TRIM(AQ$6))-LEN(SUBSTITUTE(TRIM(AQ$6)," ",""))))-1)&amp;" Total",$B$6:$BB$373,ROW($A27)-5,FALSE))</f>
        <v>0</v>
      </c>
      <c r="AR27" s="10">
        <f ca="1">IF(AR$5&lt;&gt;"",HLOOKUP(AR$5,Functionalization!$G$6:$R$373,ROW($A27)-5,FALSE),IFERROR(INDEX(AR$337:AR$373,MATCH($F27,$B$337:$B$373,0))/VLOOKUP($F27,$B$337:$BB$373,MATCH(LEFT(TRIM(AR$6),FIND("~",SUBSTITUTE(AR$6,"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27))*HLOOKUP(LEFT(TRIM(AR$6),FIND("~",SUBSTITUTE(AR$6," ","~",LEN(TRIM(AR$6))-LEN(SUBSTITUTE(TRIM(AR$6)," ",""))))-1)&amp;" Total",$B$6:$BB$373,ROW($A27)-5,FALSE))</f>
        <v>0</v>
      </c>
      <c r="AS27" s="10">
        <f ca="1">IF(AS$5&lt;&gt;"",HLOOKUP(AS$5,Functionalization!$G$6:$R$373,ROW($A27)-5,FALSE),IFERROR(INDEX(AS$337:AS$373,MATCH($F27,$B$337:$B$373,0))/VLOOKUP($F27,$B$337:$BB$373,MATCH(LEFT(TRIM(AS$6),FIND("~",SUBSTITUTE(AS$6,"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27))*HLOOKUP(LEFT(TRIM(AS$6),FIND("~",SUBSTITUTE(AS$6," ","~",LEN(TRIM(AS$6))-LEN(SUBSTITUTE(TRIM(AS$6)," ",""))))-1)&amp;" Total",$B$6:$BB$373,ROW($A27)-5,FALSE))</f>
        <v>0</v>
      </c>
      <c r="AT27" s="10">
        <f ca="1">IF(AT$5&lt;&gt;"",HLOOKUP(AT$5,Functionalization!$G$6:$R$373,ROW($A27)-5,FALSE),IFERROR(INDEX(AT$337:AT$373,MATCH($F27,$B$337:$B$373,0))/VLOOKUP($F27,$B$337:$BB$373,MATCH(LEFT(TRIM(AT$6),FIND("~",SUBSTITUTE(AT$6,"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27))*HLOOKUP(LEFT(TRIM(AT$6),FIND("~",SUBSTITUTE(AT$6," ","~",LEN(TRIM(AT$6))-LEN(SUBSTITUTE(TRIM(AT$6)," ",""))))-1)&amp;" Total",$B$6:$BB$373,ROW($A27)-5,FALSE))</f>
        <v>0</v>
      </c>
      <c r="AU27" s="10">
        <f ca="1">IF(AU$5&lt;&gt;"",HLOOKUP(AU$5,Functionalization!$G$6:$R$373,ROW($A27)-5,FALSE),IFERROR(INDEX(AU$337:AU$373,MATCH($F27,$B$337:$B$373,0))/VLOOKUP($F27,$B$337:$BB$373,MATCH(LEFT(TRIM(AU$6),FIND("~",SUBSTITUTE(AU$6,"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27))*HLOOKUP(LEFT(TRIM(AU$6),FIND("~",SUBSTITUTE(AU$6," ","~",LEN(TRIM(AU$6))-LEN(SUBSTITUTE(TRIM(AU$6)," ",""))))-1)&amp;" Total",$B$6:$BB$373,ROW($A27)-5,FALSE))</f>
        <v>0</v>
      </c>
      <c r="AV27" s="10">
        <f ca="1">IF(AV$5&lt;&gt;"",HLOOKUP(AV$5,Functionalization!$G$6:$R$373,ROW($A27)-5,FALSE),IFERROR(INDEX(AV$337:AV$373,MATCH($F27,$B$337:$B$373,0))/VLOOKUP($F27,$B$337:$BB$373,MATCH(LEFT(TRIM(AV$6),FIND("~",SUBSTITUTE(AV$6,"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27))*HLOOKUP(LEFT(TRIM(AV$6),FIND("~",SUBSTITUTE(AV$6," ","~",LEN(TRIM(AV$6))-LEN(SUBSTITUTE(TRIM(AV$6)," ",""))))-1)&amp;" Total",$B$6:$BB$373,ROW($A27)-5,FALSE))</f>
        <v>0</v>
      </c>
      <c r="AW27" s="10">
        <f ca="1">IF(AW$5&lt;&gt;"",HLOOKUP(AW$5,Functionalization!$G$6:$R$373,ROW($A27)-5,FALSE),IFERROR(INDEX(AW$337:AW$373,MATCH($F27,$B$337:$B$373,0))/VLOOKUP($F27,$B$337:$BB$373,MATCH(LEFT(TRIM(AW$6),FIND("~",SUBSTITUTE(AW$6,"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27))*HLOOKUP(LEFT(TRIM(AW$6),FIND("~",SUBSTITUTE(AW$6," ","~",LEN(TRIM(AW$6))-LEN(SUBSTITUTE(TRIM(AW$6)," ",""))))-1)&amp;" Total",$B$6:$BB$373,ROW($A27)-5,FALSE))</f>
        <v>0</v>
      </c>
      <c r="AX27" s="10">
        <f ca="1">IF(AX$5&lt;&gt;"",HLOOKUP(AX$5,Functionalization!$G$6:$R$373,ROW($A27)-5,FALSE),IFERROR(INDEX(AX$337:AX$373,MATCH($F27,$B$337:$B$373,0))/VLOOKUP($F27,$B$337:$BB$373,MATCH(LEFT(TRIM(AX$6),FIND("~",SUBSTITUTE(AX$6,"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27))*HLOOKUP(LEFT(TRIM(AX$6),FIND("~",SUBSTITUTE(AX$6," ","~",LEN(TRIM(AX$6))-LEN(SUBSTITUTE(TRIM(AX$6)," ",""))))-1)&amp;" Total",$B$6:$BB$373,ROW($A27)-5,FALSE))</f>
        <v>0</v>
      </c>
      <c r="AY27" s="10">
        <f ca="1">IF(AY$5&lt;&gt;"",HLOOKUP(AY$5,Functionalization!$G$6:$R$373,ROW($A27)-5,FALSE),IFERROR(INDEX(AY$337:AY$373,MATCH($F27,$B$337:$B$373,0))/VLOOKUP($F27,$B$337:$BB$373,MATCH(LEFT(TRIM(AY$6),FIND("~",SUBSTITUTE(AY$6,"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27))*HLOOKUP(LEFT(TRIM(AY$6),FIND("~",SUBSTITUTE(AY$6," ","~",LEN(TRIM(AY$6))-LEN(SUBSTITUTE(TRIM(AY$6)," ",""))))-1)&amp;" Total",$B$6:$BB$373,ROW($A27)-5,FALSE))</f>
        <v>0</v>
      </c>
      <c r="AZ27" s="10">
        <f ca="1">IF(AZ$5&lt;&gt;"",HLOOKUP(AZ$5,Functionalization!$G$6:$R$373,ROW($A27)-5,FALSE),IFERROR(INDEX(AZ$337:AZ$373,MATCH($F27,$B$337:$B$373,0))/VLOOKUP($F27,$B$337:$BB$373,MATCH(LEFT(TRIM(AZ$6),FIND("~",SUBSTITUTE(AZ$6,"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27))*HLOOKUP(LEFT(TRIM(AZ$6),FIND("~",SUBSTITUTE(AZ$6," ","~",LEN(TRIM(AZ$6))-LEN(SUBSTITUTE(TRIM(AZ$6)," ",""))))-1)&amp;" Total",$B$6:$BB$373,ROW($A27)-5,FALSE))</f>
        <v>0</v>
      </c>
      <c r="BA27" s="10">
        <f ca="1">IF(BA$5&lt;&gt;"",HLOOKUP(BA$5,Functionalization!$G$6:$R$373,ROW($A27)-5,FALSE),IFERROR(INDEX(BA$337:BA$373,MATCH($F27,$B$337:$B$373,0))/VLOOKUP($F27,$B$337:$BB$373,MATCH(LEFT(TRIM(BA$6),FIND("~",SUBSTITUTE(BA$6,"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27))*HLOOKUP(LEFT(TRIM(BA$6),FIND("~",SUBSTITUTE(BA$6," ","~",LEN(TRIM(BA$6))-LEN(SUBSTITUTE(TRIM(BA$6)," ",""))))-1)&amp;" Total",$B$6:$BB$373,ROW($A27)-5,FALSE))</f>
        <v>0</v>
      </c>
      <c r="BB27" s="10">
        <f ca="1">IF(BB$5&lt;&gt;"",HLOOKUP(BB$5,Functionalization!$G$6:$R$373,ROW($A27)-5,FALSE),IFERROR(INDEX(BB$337:BB$373,MATCH($F27,$B$337:$B$373,0))/VLOOKUP($F27,$B$337:$BB$373,MATCH(LEFT(TRIM(BB$6),FIND("~",SUBSTITUTE(BB$6,"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27))*HLOOKUP(LEFT(TRIM(BB$6),FIND("~",SUBSTITUTE(BB$6," ","~",LEN(TRIM(BB$6))-LEN(SUBSTITUTE(TRIM(BB$6)," ",""))))-1)&amp;" Total",$B$6:$BB$373,ROW($A27)-5,FALSE))</f>
        <v>0</v>
      </c>
      <c r="BD27">
        <f ca="1">IFERROR(IF(SUMIF($G$6:$BB$6,BD$6&amp;" Total",$G27:$BB27)-(SUMIF($G$6:$BB$6,BD$6&amp;" "&amp;'Input-Func_Class'!$D$22,$G27:$BB27)+IFERROR(SUMIF($G$6:$BB$6,BD$6&amp;" "&amp;'Input-Func_Class'!$E$22,$G27:$BB27),SUMIF($G$6:$BB$6,BD$6&amp;" "&amp;'Input-Func_Class'!$B$24,$G27:$BB27))+SUMIF($G$6:$BB$6,BD$6&amp;" "&amp;'Input-Func_Class'!$F$22,$G27:$BB27))&lt;Check_Limit,0,1),1)</f>
        <v>0</v>
      </c>
      <c r="BE27">
        <f ca="1">IFERROR(IF(SUMIF($G$6:$BB$6,BE$6&amp;" Total",$G27:$BB27)-(SUMIF($G$6:$BB$6,BE$6&amp;" "&amp;'Input-Func_Class'!$D$22,$G27:$BB27)+IFERROR(SUMIF($G$6:$BB$6,BE$6&amp;" "&amp;'Input-Func_Class'!$E$22,$G27:$BB27),SUMIF($G$6:$BB$6,BE$6&amp;" "&amp;'Input-Func_Class'!$B$24,$G27:$BB27))+SUMIF($G$6:$BB$6,BE$6&amp;" "&amp;'Input-Func_Class'!$F$22,$G27:$BB27))&lt;Check_Limit,0,1),1)</f>
        <v>0</v>
      </c>
      <c r="BF27">
        <f ca="1">IFERROR(IF(SUMIF($G$6:$BB$6,BF$6&amp;" Total",$G27:$BB27)-(SUMIF($G$6:$BB$6,BF$6&amp;" "&amp;'Input-Func_Class'!$D$22,$G27:$BB27)+IFERROR(SUMIF($G$6:$BB$6,BF$6&amp;" "&amp;'Input-Func_Class'!$E$22,$G27:$BB27),SUMIF($G$6:$BB$6,BF$6&amp;" "&amp;'Input-Func_Class'!$B$24,$G27:$BB27))+SUMIF($G$6:$BB$6,BF$6&amp;" "&amp;'Input-Func_Class'!$F$22,$G27:$BB27))&lt;Check_Limit,0,1),1)</f>
        <v>0</v>
      </c>
      <c r="BG27">
        <f ca="1">IFERROR(IF(SUMIF($G$6:$BB$6,BG$6&amp;" Total",$G27:$BB27)-(SUMIF($G$6:$BB$6,BG$6&amp;" "&amp;'Input-Func_Class'!$D$22,$G27:$BB27)+IFERROR(SUMIF($G$6:$BB$6,BG$6&amp;" "&amp;'Input-Func_Class'!$E$22,$G27:$BB27),SUMIF($G$6:$BB$6,BG$6&amp;" "&amp;'Input-Func_Class'!$B$24,$G27:$BB27))+SUMIF($G$6:$BB$6,BG$6&amp;" "&amp;'Input-Func_Class'!$F$22,$G27:$BB27))&lt;Check_Limit,0,1),1)</f>
        <v>0</v>
      </c>
      <c r="BH27">
        <f ca="1">IFERROR(IF(SUMIF($G$6:$BB$6,BH$6&amp;" Total",$G27:$BB27)-(SUMIF($G$6:$BB$6,BH$6&amp;" "&amp;'Input-Func_Class'!$D$22,$G27:$BB27)+IFERROR(SUMIF($G$6:$BB$6,BH$6&amp;" "&amp;'Input-Func_Class'!$E$22,$G27:$BB27),SUMIF($G$6:$BB$6,BH$6&amp;" "&amp;'Input-Func_Class'!$B$24,$G27:$BB27))+SUMIF($G$6:$BB$6,BH$6&amp;" "&amp;'Input-Func_Class'!$F$22,$G27:$BB27))&lt;Check_Limit,0,1),1)</f>
        <v>0</v>
      </c>
      <c r="BI27">
        <f ca="1">IFERROR(IF(SUMIF($G$6:$BB$6,BI$6&amp;" Total",$G27:$BB27)-(SUMIF($G$6:$BB$6,BI$6&amp;" "&amp;'Input-Func_Class'!$D$22,$G27:$BB27)+IFERROR(SUMIF($G$6:$BB$6,BI$6&amp;" "&amp;'Input-Func_Class'!$E$22,$G27:$BB27),SUMIF($G$6:$BB$6,BI$6&amp;" "&amp;'Input-Func_Class'!$B$24,$G27:$BB27))+SUMIF($G$6:$BB$6,BI$6&amp;" "&amp;'Input-Func_Class'!$F$22,$G27:$BB27))&lt;Check_Limit,0,1),1)</f>
        <v>0</v>
      </c>
      <c r="BJ27">
        <f ca="1">IFERROR(IF(SUMIF($G$6:$BB$6,BJ$6&amp;" Total",$G27:$BB27)-(SUMIF($G$6:$BB$6,BJ$6&amp;" "&amp;'Input-Func_Class'!$D$22,$G27:$BB27)+IFERROR(SUMIF($G$6:$BB$6,BJ$6&amp;" "&amp;'Input-Func_Class'!$E$22,$G27:$BB27),SUMIF($G$6:$BB$6,BJ$6&amp;" "&amp;'Input-Func_Class'!$B$24,$G27:$BB27))+SUMIF($G$6:$BB$6,BJ$6&amp;" "&amp;'Input-Func_Class'!$F$22,$G27:$BB27))&lt;Check_Limit,0,1),1)</f>
        <v>0</v>
      </c>
      <c r="BK27">
        <f ca="1">IFERROR(IF(SUMIF($G$6:$BB$6,BK$6&amp;" Total",$G27:$BB27)-(SUMIF($G$6:$BB$6,BK$6&amp;" "&amp;'Input-Func_Class'!$D$22,$G27:$BB27)+IFERROR(SUMIF($G$6:$BB$6,BK$6&amp;" "&amp;'Input-Func_Class'!$E$22,$G27:$BB27),SUMIF($G$6:$BB$6,BK$6&amp;" "&amp;'Input-Func_Class'!$B$24,$G27:$BB27))+SUMIF($G$6:$BB$6,BK$6&amp;" "&amp;'Input-Func_Class'!$F$22,$G27:$BB27))&lt;Check_Limit,0,1),1)</f>
        <v>0</v>
      </c>
      <c r="BL27">
        <f ca="1">IFERROR(IF(SUMIF($G$6:$BB$6,BL$6&amp;" Total",$G27:$BB27)-(SUMIF($G$6:$BB$6,BL$6&amp;" "&amp;'Input-Func_Class'!$D$22,$G27:$BB27)+IFERROR(SUMIF($G$6:$BB$6,BL$6&amp;" "&amp;'Input-Func_Class'!$E$22,$G27:$BB27),SUMIF($G$6:$BB$6,BL$6&amp;" "&amp;'Input-Func_Class'!$B$24,$G27:$BB27))+SUMIF($G$6:$BB$6,BL$6&amp;" "&amp;'Input-Func_Class'!$F$22,$G27:$BB27))&lt;Check_Limit,0,1),1)</f>
        <v>0</v>
      </c>
      <c r="BM27">
        <f ca="1">IFERROR(IF(SUMIF($G$6:$BB$6,BM$6&amp;" Total",$G27:$BB27)-(SUMIF($G$6:$BB$6,BM$6&amp;" "&amp;'Input-Func_Class'!$D$22,$G27:$BB27)+IFERROR(SUMIF($G$6:$BB$6,BM$6&amp;" "&amp;'Input-Func_Class'!$E$22,$G27:$BB27),SUMIF($G$6:$BB$6,BM$6&amp;" "&amp;'Input-Func_Class'!$B$24,$G27:$BB27))+SUMIF($G$6:$BB$6,BM$6&amp;" "&amp;'Input-Func_Class'!$F$22,$G27:$BB27))&lt;Check_Limit,0,1),1)</f>
        <v>0</v>
      </c>
      <c r="BN27">
        <f ca="1">IFERROR(IF(SUMIF($G$6:$BB$6,BN$6&amp;" Total",$G27:$BB27)-(SUMIF($G$6:$BB$6,BN$6&amp;" "&amp;'Input-Func_Class'!$D$22,$G27:$BB27)+IFERROR(SUMIF($G$6:$BB$6,BN$6&amp;" "&amp;'Input-Func_Class'!$E$22,$G27:$BB27),SUMIF($G$6:$BB$6,BN$6&amp;" "&amp;'Input-Func_Class'!$B$24,$G27:$BB27))+SUMIF($G$6:$BB$6,BN$6&amp;" "&amp;'Input-Func_Class'!$F$22,$G27:$BB27))&lt;Check_Limit,0,1),1)</f>
        <v>0</v>
      </c>
      <c r="BO27">
        <f ca="1">IFERROR(IF(SUMIF($G$6:$BB$6,BO$6&amp;" Total",$G27:$BB27)-(SUMIF($G$6:$BB$6,BO$6&amp;" "&amp;'Input-Func_Class'!$D$22,$G27:$BB27)+IFERROR(SUMIF($G$6:$BB$6,BO$6&amp;" "&amp;'Input-Func_Class'!$E$22,$G27:$BB27),SUMIF($G$6:$BB$6,BO$6&amp;" "&amp;'Input-Func_Class'!$B$24,$G27:$BB27))+SUMIF($G$6:$BB$6,BO$6&amp;" "&amp;'Input-Func_Class'!$F$22,$G27:$BB27))&lt;Check_Limit,0,1),1)</f>
        <v>0</v>
      </c>
    </row>
    <row r="28" spans="1:67" outlineLevel="1">
      <c r="A28" s="31">
        <f>IF(ISBLANK('Input-Accounts'!A28),"",'Input-Accounts'!A28)</f>
        <v>20</v>
      </c>
      <c r="B28" s="53" t="str">
        <f>IF(ISBLANK('Input-Accounts'!B28),"",'Input-Accounts'!B28)</f>
        <v>STRUC &amp; IMPROV-DISTR. IND. M &amp; R</v>
      </c>
      <c r="C28" s="31">
        <f>IF(ISBLANK('Input-Accounts'!C28),"",'Input-Accounts'!C28)</f>
        <v>375.6</v>
      </c>
      <c r="D28" s="10">
        <f>Functionalization!$D28</f>
        <v>0</v>
      </c>
      <c r="E28" s="10">
        <f t="shared" si="6"/>
        <v>0</v>
      </c>
      <c r="F28" s="3" t="str">
        <f>IF($D28=0,"-",IF('Input-Accounts'!$E28&lt;&gt;0,'Input-Accounts'!$E28,'Input-Accounts'!$G28))</f>
        <v>-</v>
      </c>
      <c r="G28" s="10">
        <f ca="1">IF(G$5&lt;&gt;"",HLOOKUP(G$5,Functionalization!$G$6:$R$373,ROW($A28)-5,FALSE),IFERROR(INDEX(G$337:G$373,MATCH($F28,$B$337:$B$373,0))/VLOOKUP($F28,$B$337:$BB$373,MATCH(LEFT(TRIM(G$6),FIND("~",SUBSTITUTE(G$6,"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28))*HLOOKUP(LEFT(TRIM(G$6),FIND("~",SUBSTITUTE(G$6," ","~",LEN(TRIM(G$6))-LEN(SUBSTITUTE(TRIM(G$6)," ",""))))-1)&amp;" Total",$B$6:$BB$373,ROW($A28)-5,FALSE))</f>
        <v>0</v>
      </c>
      <c r="H28" s="10">
        <f ca="1">IF(H$5&lt;&gt;"",HLOOKUP(H$5,Functionalization!$G$6:$R$373,ROW($A28)-5,FALSE),IFERROR(INDEX(H$337:H$373,MATCH($F28,$B$337:$B$373,0))/VLOOKUP($F28,$B$337:$BB$373,MATCH(LEFT(TRIM(H$6),FIND("~",SUBSTITUTE(H$6,"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28))*HLOOKUP(LEFT(TRIM(H$6),FIND("~",SUBSTITUTE(H$6," ","~",LEN(TRIM(H$6))-LEN(SUBSTITUTE(TRIM(H$6)," ",""))))-1)&amp;" Total",$B$6:$BB$373,ROW($A28)-5,FALSE))</f>
        <v>0</v>
      </c>
      <c r="I28" s="10">
        <f ca="1">IF(I$5&lt;&gt;"",HLOOKUP(I$5,Functionalization!$G$6:$R$373,ROW($A28)-5,FALSE),IFERROR(INDEX(I$337:I$373,MATCH($F28,$B$337:$B$373,0))/VLOOKUP($F28,$B$337:$BB$373,MATCH(LEFT(TRIM(I$6),FIND("~",SUBSTITUTE(I$6,"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28))*HLOOKUP(LEFT(TRIM(I$6),FIND("~",SUBSTITUTE(I$6," ","~",LEN(TRIM(I$6))-LEN(SUBSTITUTE(TRIM(I$6)," ",""))))-1)&amp;" Total",$B$6:$BB$373,ROW($A28)-5,FALSE))</f>
        <v>0</v>
      </c>
      <c r="J28" s="10">
        <f ca="1">IF(J$5&lt;&gt;"",HLOOKUP(J$5,Functionalization!$G$6:$R$373,ROW($A28)-5,FALSE),IFERROR(INDEX(J$337:J$373,MATCH($F28,$B$337:$B$373,0))/VLOOKUP($F28,$B$337:$BB$373,MATCH(LEFT(TRIM(J$6),FIND("~",SUBSTITUTE(J$6,"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28))*HLOOKUP(LEFT(TRIM(J$6),FIND("~",SUBSTITUTE(J$6," ","~",LEN(TRIM(J$6))-LEN(SUBSTITUTE(TRIM(J$6)," ",""))))-1)&amp;" Total",$B$6:$BB$373,ROW($A28)-5,FALSE))</f>
        <v>0</v>
      </c>
      <c r="K28" s="10">
        <f ca="1">IF(K$5&lt;&gt;"",HLOOKUP(K$5,Functionalization!$G$6:$R$373,ROW($A28)-5,FALSE),IFERROR(INDEX(K$337:K$373,MATCH($F28,$B$337:$B$373,0))/VLOOKUP($F28,$B$337:$BB$373,MATCH(LEFT(TRIM(K$6),FIND("~",SUBSTITUTE(K$6,"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28))*HLOOKUP(LEFT(TRIM(K$6),FIND("~",SUBSTITUTE(K$6," ","~",LEN(TRIM(K$6))-LEN(SUBSTITUTE(TRIM(K$6)," ",""))))-1)&amp;" Total",$B$6:$BB$373,ROW($A28)-5,FALSE))</f>
        <v>0</v>
      </c>
      <c r="L28" s="10">
        <f ca="1">IF(L$5&lt;&gt;"",HLOOKUP(L$5,Functionalization!$G$6:$R$373,ROW($A28)-5,FALSE),IFERROR(INDEX(L$337:L$373,MATCH($F28,$B$337:$B$373,0))/VLOOKUP($F28,$B$337:$BB$373,MATCH(LEFT(TRIM(L$6),FIND("~",SUBSTITUTE(L$6,"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28))*HLOOKUP(LEFT(TRIM(L$6),FIND("~",SUBSTITUTE(L$6," ","~",LEN(TRIM(L$6))-LEN(SUBSTITUTE(TRIM(L$6)," ",""))))-1)&amp;" Total",$B$6:$BB$373,ROW($A28)-5,FALSE))</f>
        <v>0</v>
      </c>
      <c r="M28" s="10">
        <f ca="1">IF(M$5&lt;&gt;"",HLOOKUP(M$5,Functionalization!$G$6:$R$373,ROW($A28)-5,FALSE),IFERROR(INDEX(M$337:M$373,MATCH($F28,$B$337:$B$373,0))/VLOOKUP($F28,$B$337:$BB$373,MATCH(LEFT(TRIM(M$6),FIND("~",SUBSTITUTE(M$6,"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28))*HLOOKUP(LEFT(TRIM(M$6),FIND("~",SUBSTITUTE(M$6," ","~",LEN(TRIM(M$6))-LEN(SUBSTITUTE(TRIM(M$6)," ",""))))-1)&amp;" Total",$B$6:$BB$373,ROW($A28)-5,FALSE))</f>
        <v>0</v>
      </c>
      <c r="N28" s="10">
        <f ca="1">IF(N$5&lt;&gt;"",HLOOKUP(N$5,Functionalization!$G$6:$R$373,ROW($A28)-5,FALSE),IFERROR(INDEX(N$337:N$373,MATCH($F28,$B$337:$B$373,0))/VLOOKUP($F28,$B$337:$BB$373,MATCH(LEFT(TRIM(N$6),FIND("~",SUBSTITUTE(N$6,"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28))*HLOOKUP(LEFT(TRIM(N$6),FIND("~",SUBSTITUTE(N$6," ","~",LEN(TRIM(N$6))-LEN(SUBSTITUTE(TRIM(N$6)," ",""))))-1)&amp;" Total",$B$6:$BB$373,ROW($A28)-5,FALSE))</f>
        <v>0</v>
      </c>
      <c r="O28" s="10">
        <f ca="1">IF(O$5&lt;&gt;"",HLOOKUP(O$5,Functionalization!$G$6:$R$373,ROW($A28)-5,FALSE),IFERROR(INDEX(O$337:O$373,MATCH($F28,$B$337:$B$373,0))/VLOOKUP($F28,$B$337:$BB$373,MATCH(LEFT(TRIM(O$6),FIND("~",SUBSTITUTE(O$6,"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28))*HLOOKUP(LEFT(TRIM(O$6),FIND("~",SUBSTITUTE(O$6," ","~",LEN(TRIM(O$6))-LEN(SUBSTITUTE(TRIM(O$6)," ",""))))-1)&amp;" Total",$B$6:$BB$373,ROW($A28)-5,FALSE))</f>
        <v>0</v>
      </c>
      <c r="P28" s="10">
        <f ca="1">IF(P$5&lt;&gt;"",HLOOKUP(P$5,Functionalization!$G$6:$R$373,ROW($A28)-5,FALSE),IFERROR(INDEX(P$337:P$373,MATCH($F28,$B$337:$B$373,0))/VLOOKUP($F28,$B$337:$BB$373,MATCH(LEFT(TRIM(P$6),FIND("~",SUBSTITUTE(P$6,"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28))*HLOOKUP(LEFT(TRIM(P$6),FIND("~",SUBSTITUTE(P$6," ","~",LEN(TRIM(P$6))-LEN(SUBSTITUTE(TRIM(P$6)," ",""))))-1)&amp;" Total",$B$6:$BB$373,ROW($A28)-5,FALSE))</f>
        <v>0</v>
      </c>
      <c r="Q28" s="10">
        <f ca="1">IF(Q$5&lt;&gt;"",HLOOKUP(Q$5,Functionalization!$G$6:$R$373,ROW($A28)-5,FALSE),IFERROR(INDEX(Q$337:Q$373,MATCH($F28,$B$337:$B$373,0))/VLOOKUP($F28,$B$337:$BB$373,MATCH(LEFT(TRIM(Q$6),FIND("~",SUBSTITUTE(Q$6,"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28))*HLOOKUP(LEFT(TRIM(Q$6),FIND("~",SUBSTITUTE(Q$6," ","~",LEN(TRIM(Q$6))-LEN(SUBSTITUTE(TRIM(Q$6)," ",""))))-1)&amp;" Total",$B$6:$BB$373,ROW($A28)-5,FALSE))</f>
        <v>0</v>
      </c>
      <c r="R28" s="10">
        <f ca="1">IF(R$5&lt;&gt;"",HLOOKUP(R$5,Functionalization!$G$6:$R$373,ROW($A28)-5,FALSE),IFERROR(INDEX(R$337:R$373,MATCH($F28,$B$337:$B$373,0))/VLOOKUP($F28,$B$337:$BB$373,MATCH(LEFT(TRIM(R$6),FIND("~",SUBSTITUTE(R$6,"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28))*HLOOKUP(LEFT(TRIM(R$6),FIND("~",SUBSTITUTE(R$6," ","~",LEN(TRIM(R$6))-LEN(SUBSTITUTE(TRIM(R$6)," ",""))))-1)&amp;" Total",$B$6:$BB$373,ROW($A28)-5,FALSE))</f>
        <v>0</v>
      </c>
      <c r="S28" s="10">
        <f ca="1">IF(S$5&lt;&gt;"",HLOOKUP(S$5,Functionalization!$G$6:$R$373,ROW($A28)-5,FALSE),IFERROR(INDEX(S$337:S$373,MATCH($F28,$B$337:$B$373,0))/VLOOKUP($F28,$B$337:$BB$373,MATCH(LEFT(TRIM(S$6),FIND("~",SUBSTITUTE(S$6,"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28))*HLOOKUP(LEFT(TRIM(S$6),FIND("~",SUBSTITUTE(S$6," ","~",LEN(TRIM(S$6))-LEN(SUBSTITUTE(TRIM(S$6)," ",""))))-1)&amp;" Total",$B$6:$BB$373,ROW($A28)-5,FALSE))</f>
        <v>0</v>
      </c>
      <c r="T28" s="10">
        <f ca="1">IF(T$5&lt;&gt;"",HLOOKUP(T$5,Functionalization!$G$6:$R$373,ROW($A28)-5,FALSE),IFERROR(INDEX(T$337:T$373,MATCH($F28,$B$337:$B$373,0))/VLOOKUP($F28,$B$337:$BB$373,MATCH(LEFT(TRIM(T$6),FIND("~",SUBSTITUTE(T$6,"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28))*HLOOKUP(LEFT(TRIM(T$6),FIND("~",SUBSTITUTE(T$6," ","~",LEN(TRIM(T$6))-LEN(SUBSTITUTE(TRIM(T$6)," ",""))))-1)&amp;" Total",$B$6:$BB$373,ROW($A28)-5,FALSE))</f>
        <v>0</v>
      </c>
      <c r="U28" s="10">
        <f ca="1">IF(U$5&lt;&gt;"",HLOOKUP(U$5,Functionalization!$G$6:$R$373,ROW($A28)-5,FALSE),IFERROR(INDEX(U$337:U$373,MATCH($F28,$B$337:$B$373,0))/VLOOKUP($F28,$B$337:$BB$373,MATCH(LEFT(TRIM(U$6),FIND("~",SUBSTITUTE(U$6,"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28))*HLOOKUP(LEFT(TRIM(U$6),FIND("~",SUBSTITUTE(U$6," ","~",LEN(TRIM(U$6))-LEN(SUBSTITUTE(TRIM(U$6)," ",""))))-1)&amp;" Total",$B$6:$BB$373,ROW($A28)-5,FALSE))</f>
        <v>0</v>
      </c>
      <c r="V28" s="10">
        <f ca="1">IF(V$5&lt;&gt;"",HLOOKUP(V$5,Functionalization!$G$6:$R$373,ROW($A28)-5,FALSE),IFERROR(INDEX(V$337:V$373,MATCH($F28,$B$337:$B$373,0))/VLOOKUP($F28,$B$337:$BB$373,MATCH(LEFT(TRIM(V$6),FIND("~",SUBSTITUTE(V$6,"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28))*HLOOKUP(LEFT(TRIM(V$6),FIND("~",SUBSTITUTE(V$6," ","~",LEN(TRIM(V$6))-LEN(SUBSTITUTE(TRIM(V$6)," ",""))))-1)&amp;" Total",$B$6:$BB$373,ROW($A28)-5,FALSE))</f>
        <v>0</v>
      </c>
      <c r="W28" s="10">
        <f ca="1">IF(W$5&lt;&gt;"",HLOOKUP(W$5,Functionalization!$G$6:$R$373,ROW($A28)-5,FALSE),IFERROR(INDEX(W$337:W$373,MATCH($F28,$B$337:$B$373,0))/VLOOKUP($F28,$B$337:$BB$373,MATCH(LEFT(TRIM(W$6),FIND("~",SUBSTITUTE(W$6,"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28))*HLOOKUP(LEFT(TRIM(W$6),FIND("~",SUBSTITUTE(W$6," ","~",LEN(TRIM(W$6))-LEN(SUBSTITUTE(TRIM(W$6)," ",""))))-1)&amp;" Total",$B$6:$BB$373,ROW($A28)-5,FALSE))</f>
        <v>0</v>
      </c>
      <c r="X28" s="10">
        <f ca="1">IF(X$5&lt;&gt;"",HLOOKUP(X$5,Functionalization!$G$6:$R$373,ROW($A28)-5,FALSE),IFERROR(INDEX(X$337:X$373,MATCH($F28,$B$337:$B$373,0))/VLOOKUP($F28,$B$337:$BB$373,MATCH(LEFT(TRIM(X$6),FIND("~",SUBSTITUTE(X$6,"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28))*HLOOKUP(LEFT(TRIM(X$6),FIND("~",SUBSTITUTE(X$6," ","~",LEN(TRIM(X$6))-LEN(SUBSTITUTE(TRIM(X$6)," ",""))))-1)&amp;" Total",$B$6:$BB$373,ROW($A28)-5,FALSE))</f>
        <v>0</v>
      </c>
      <c r="Y28" s="10">
        <f ca="1">IF(Y$5&lt;&gt;"",HLOOKUP(Y$5,Functionalization!$G$6:$R$373,ROW($A28)-5,FALSE),IFERROR(INDEX(Y$337:Y$373,MATCH($F28,$B$337:$B$373,0))/VLOOKUP($F28,$B$337:$BB$373,MATCH(LEFT(TRIM(Y$6),FIND("~",SUBSTITUTE(Y$6,"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28))*HLOOKUP(LEFT(TRIM(Y$6),FIND("~",SUBSTITUTE(Y$6," ","~",LEN(TRIM(Y$6))-LEN(SUBSTITUTE(TRIM(Y$6)," ",""))))-1)&amp;" Total",$B$6:$BB$373,ROW($A28)-5,FALSE))</f>
        <v>0</v>
      </c>
      <c r="Z28" s="10">
        <f ca="1">IF(Z$5&lt;&gt;"",HLOOKUP(Z$5,Functionalization!$G$6:$R$373,ROW($A28)-5,FALSE),IFERROR(INDEX(Z$337:Z$373,MATCH($F28,$B$337:$B$373,0))/VLOOKUP($F28,$B$337:$BB$373,MATCH(LEFT(TRIM(Z$6),FIND("~",SUBSTITUTE(Z$6,"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28))*HLOOKUP(LEFT(TRIM(Z$6),FIND("~",SUBSTITUTE(Z$6," ","~",LEN(TRIM(Z$6))-LEN(SUBSTITUTE(TRIM(Z$6)," ",""))))-1)&amp;" Total",$B$6:$BB$373,ROW($A28)-5,FALSE))</f>
        <v>0</v>
      </c>
      <c r="AA28" s="10">
        <f ca="1">IF(AA$5&lt;&gt;"",HLOOKUP(AA$5,Functionalization!$G$6:$R$373,ROW($A28)-5,FALSE),IFERROR(INDEX(AA$337:AA$373,MATCH($F28,$B$337:$B$373,0))/VLOOKUP($F28,$B$337:$BB$373,MATCH(LEFT(TRIM(AA$6),FIND("~",SUBSTITUTE(AA$6,"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28))*HLOOKUP(LEFT(TRIM(AA$6),FIND("~",SUBSTITUTE(AA$6," ","~",LEN(TRIM(AA$6))-LEN(SUBSTITUTE(TRIM(AA$6)," ",""))))-1)&amp;" Total",$B$6:$BB$373,ROW($A28)-5,FALSE))</f>
        <v>0</v>
      </c>
      <c r="AB28" s="10">
        <f ca="1">IF(AB$5&lt;&gt;"",HLOOKUP(AB$5,Functionalization!$G$6:$R$373,ROW($A28)-5,FALSE),IFERROR(INDEX(AB$337:AB$373,MATCH($F28,$B$337:$B$373,0))/VLOOKUP($F28,$B$337:$BB$373,MATCH(LEFT(TRIM(AB$6),FIND("~",SUBSTITUTE(AB$6,"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28))*HLOOKUP(LEFT(TRIM(AB$6),FIND("~",SUBSTITUTE(AB$6," ","~",LEN(TRIM(AB$6))-LEN(SUBSTITUTE(TRIM(AB$6)," ",""))))-1)&amp;" Total",$B$6:$BB$373,ROW($A28)-5,FALSE))</f>
        <v>0</v>
      </c>
      <c r="AC28" s="10">
        <f ca="1">IF(AC$5&lt;&gt;"",HLOOKUP(AC$5,Functionalization!$G$6:$R$373,ROW($A28)-5,FALSE),IFERROR(INDEX(AC$337:AC$373,MATCH($F28,$B$337:$B$373,0))/VLOOKUP($F28,$B$337:$BB$373,MATCH(LEFT(TRIM(AC$6),FIND("~",SUBSTITUTE(AC$6,"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28))*HLOOKUP(LEFT(TRIM(AC$6),FIND("~",SUBSTITUTE(AC$6," ","~",LEN(TRIM(AC$6))-LEN(SUBSTITUTE(TRIM(AC$6)," ",""))))-1)&amp;" Total",$B$6:$BB$373,ROW($A28)-5,FALSE))</f>
        <v>0</v>
      </c>
      <c r="AD28" s="10">
        <f ca="1">IF(AD$5&lt;&gt;"",HLOOKUP(AD$5,Functionalization!$G$6:$R$373,ROW($A28)-5,FALSE),IFERROR(INDEX(AD$337:AD$373,MATCH($F28,$B$337:$B$373,0))/VLOOKUP($F28,$B$337:$BB$373,MATCH(LEFT(TRIM(AD$6),FIND("~",SUBSTITUTE(AD$6,"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28))*HLOOKUP(LEFT(TRIM(AD$6),FIND("~",SUBSTITUTE(AD$6," ","~",LEN(TRIM(AD$6))-LEN(SUBSTITUTE(TRIM(AD$6)," ",""))))-1)&amp;" Total",$B$6:$BB$373,ROW($A28)-5,FALSE))</f>
        <v>0</v>
      </c>
      <c r="AE28" s="10">
        <f ca="1">IF(AE$5&lt;&gt;"",HLOOKUP(AE$5,Functionalization!$G$6:$R$373,ROW($A28)-5,FALSE),IFERROR(INDEX(AE$337:AE$373,MATCH($F28,$B$337:$B$373,0))/VLOOKUP($F28,$B$337:$BB$373,MATCH(LEFT(TRIM(AE$6),FIND("~",SUBSTITUTE(AE$6,"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28))*HLOOKUP(LEFT(TRIM(AE$6),FIND("~",SUBSTITUTE(AE$6," ","~",LEN(TRIM(AE$6))-LEN(SUBSTITUTE(TRIM(AE$6)," ",""))))-1)&amp;" Total",$B$6:$BB$373,ROW($A28)-5,FALSE))</f>
        <v>0</v>
      </c>
      <c r="AF28" s="10">
        <f ca="1">IF(AF$5&lt;&gt;"",HLOOKUP(AF$5,Functionalization!$G$6:$R$373,ROW($A28)-5,FALSE),IFERROR(INDEX(AF$337:AF$373,MATCH($F28,$B$337:$B$373,0))/VLOOKUP($F28,$B$337:$BB$373,MATCH(LEFT(TRIM(AF$6),FIND("~",SUBSTITUTE(AF$6,"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28))*HLOOKUP(LEFT(TRIM(AF$6),FIND("~",SUBSTITUTE(AF$6," ","~",LEN(TRIM(AF$6))-LEN(SUBSTITUTE(TRIM(AF$6)," ",""))))-1)&amp;" Total",$B$6:$BB$373,ROW($A28)-5,FALSE))</f>
        <v>0</v>
      </c>
      <c r="AG28" s="10">
        <f ca="1">IF(AG$5&lt;&gt;"",HLOOKUP(AG$5,Functionalization!$G$6:$R$373,ROW($A28)-5,FALSE),IFERROR(INDEX(AG$337:AG$373,MATCH($F28,$B$337:$B$373,0))/VLOOKUP($F28,$B$337:$BB$373,MATCH(LEFT(TRIM(AG$6),FIND("~",SUBSTITUTE(AG$6,"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28))*HLOOKUP(LEFT(TRIM(AG$6),FIND("~",SUBSTITUTE(AG$6," ","~",LEN(TRIM(AG$6))-LEN(SUBSTITUTE(TRIM(AG$6)," ",""))))-1)&amp;" Total",$B$6:$BB$373,ROW($A28)-5,FALSE))</f>
        <v>0</v>
      </c>
      <c r="AH28" s="10">
        <f ca="1">IF(AH$5&lt;&gt;"",HLOOKUP(AH$5,Functionalization!$G$6:$R$373,ROW($A28)-5,FALSE),IFERROR(INDEX(AH$337:AH$373,MATCH($F28,$B$337:$B$373,0))/VLOOKUP($F28,$B$337:$BB$373,MATCH(LEFT(TRIM(AH$6),FIND("~",SUBSTITUTE(AH$6,"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28))*HLOOKUP(LEFT(TRIM(AH$6),FIND("~",SUBSTITUTE(AH$6," ","~",LEN(TRIM(AH$6))-LEN(SUBSTITUTE(TRIM(AH$6)," ",""))))-1)&amp;" Total",$B$6:$BB$373,ROW($A28)-5,FALSE))</f>
        <v>0</v>
      </c>
      <c r="AI28" s="10">
        <f ca="1">IF(AI$5&lt;&gt;"",HLOOKUP(AI$5,Functionalization!$G$6:$R$373,ROW($A28)-5,FALSE),IFERROR(INDEX(AI$337:AI$373,MATCH($F28,$B$337:$B$373,0))/VLOOKUP($F28,$B$337:$BB$373,MATCH(LEFT(TRIM(AI$6),FIND("~",SUBSTITUTE(AI$6,"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28))*HLOOKUP(LEFT(TRIM(AI$6),FIND("~",SUBSTITUTE(AI$6," ","~",LEN(TRIM(AI$6))-LEN(SUBSTITUTE(TRIM(AI$6)," ",""))))-1)&amp;" Total",$B$6:$BB$373,ROW($A28)-5,FALSE))</f>
        <v>0</v>
      </c>
      <c r="AJ28" s="10">
        <f ca="1">IF(AJ$5&lt;&gt;"",HLOOKUP(AJ$5,Functionalization!$G$6:$R$373,ROW($A28)-5,FALSE),IFERROR(INDEX(AJ$337:AJ$373,MATCH($F28,$B$337:$B$373,0))/VLOOKUP($F28,$B$337:$BB$373,MATCH(LEFT(TRIM(AJ$6),FIND("~",SUBSTITUTE(AJ$6,"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28))*HLOOKUP(LEFT(TRIM(AJ$6),FIND("~",SUBSTITUTE(AJ$6," ","~",LEN(TRIM(AJ$6))-LEN(SUBSTITUTE(TRIM(AJ$6)," ",""))))-1)&amp;" Total",$B$6:$BB$373,ROW($A28)-5,FALSE))</f>
        <v>0</v>
      </c>
      <c r="AK28" s="10">
        <f ca="1">IF(AK$5&lt;&gt;"",HLOOKUP(AK$5,Functionalization!$G$6:$R$373,ROW($A28)-5,FALSE),IFERROR(INDEX(AK$337:AK$373,MATCH($F28,$B$337:$B$373,0))/VLOOKUP($F28,$B$337:$BB$373,MATCH(LEFT(TRIM(AK$6),FIND("~",SUBSTITUTE(AK$6,"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28))*HLOOKUP(LEFT(TRIM(AK$6),FIND("~",SUBSTITUTE(AK$6," ","~",LEN(TRIM(AK$6))-LEN(SUBSTITUTE(TRIM(AK$6)," ",""))))-1)&amp;" Total",$B$6:$BB$373,ROW($A28)-5,FALSE))</f>
        <v>0</v>
      </c>
      <c r="AL28" s="10">
        <f ca="1">IF(AL$5&lt;&gt;"",HLOOKUP(AL$5,Functionalization!$G$6:$R$373,ROW($A28)-5,FALSE),IFERROR(INDEX(AL$337:AL$373,MATCH($F28,$B$337:$B$373,0))/VLOOKUP($F28,$B$337:$BB$373,MATCH(LEFT(TRIM(AL$6),FIND("~",SUBSTITUTE(AL$6,"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28))*HLOOKUP(LEFT(TRIM(AL$6),FIND("~",SUBSTITUTE(AL$6," ","~",LEN(TRIM(AL$6))-LEN(SUBSTITUTE(TRIM(AL$6)," ",""))))-1)&amp;" Total",$B$6:$BB$373,ROW($A28)-5,FALSE))</f>
        <v>0</v>
      </c>
      <c r="AM28" s="10">
        <f ca="1">IF(AM$5&lt;&gt;"",HLOOKUP(AM$5,Functionalization!$G$6:$R$373,ROW($A28)-5,FALSE),IFERROR(INDEX(AM$337:AM$373,MATCH($F28,$B$337:$B$373,0))/VLOOKUP($F28,$B$337:$BB$373,MATCH(LEFT(TRIM(AM$6),FIND("~",SUBSTITUTE(AM$6,"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28))*HLOOKUP(LEFT(TRIM(AM$6),FIND("~",SUBSTITUTE(AM$6," ","~",LEN(TRIM(AM$6))-LEN(SUBSTITUTE(TRIM(AM$6)," ",""))))-1)&amp;" Total",$B$6:$BB$373,ROW($A28)-5,FALSE))</f>
        <v>0</v>
      </c>
      <c r="AN28" s="10">
        <f ca="1">IF(AN$5&lt;&gt;"",HLOOKUP(AN$5,Functionalization!$G$6:$R$373,ROW($A28)-5,FALSE),IFERROR(INDEX(AN$337:AN$373,MATCH($F28,$B$337:$B$373,0))/VLOOKUP($F28,$B$337:$BB$373,MATCH(LEFT(TRIM(AN$6),FIND("~",SUBSTITUTE(AN$6,"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28))*HLOOKUP(LEFT(TRIM(AN$6),FIND("~",SUBSTITUTE(AN$6," ","~",LEN(TRIM(AN$6))-LEN(SUBSTITUTE(TRIM(AN$6)," ",""))))-1)&amp;" Total",$B$6:$BB$373,ROW($A28)-5,FALSE))</f>
        <v>0</v>
      </c>
      <c r="AO28" s="10">
        <f ca="1">IF(AO$5&lt;&gt;"",HLOOKUP(AO$5,Functionalization!$G$6:$R$373,ROW($A28)-5,FALSE),IFERROR(INDEX(AO$337:AO$373,MATCH($F28,$B$337:$B$373,0))/VLOOKUP($F28,$B$337:$BB$373,MATCH(LEFT(TRIM(AO$6),FIND("~",SUBSTITUTE(AO$6,"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28))*HLOOKUP(LEFT(TRIM(AO$6),FIND("~",SUBSTITUTE(AO$6," ","~",LEN(TRIM(AO$6))-LEN(SUBSTITUTE(TRIM(AO$6)," ",""))))-1)&amp;" Total",$B$6:$BB$373,ROW($A28)-5,FALSE))</f>
        <v>0</v>
      </c>
      <c r="AP28" s="10">
        <f ca="1">IF(AP$5&lt;&gt;"",HLOOKUP(AP$5,Functionalization!$G$6:$R$373,ROW($A28)-5,FALSE),IFERROR(INDEX(AP$337:AP$373,MATCH($F28,$B$337:$B$373,0))/VLOOKUP($F28,$B$337:$BB$373,MATCH(LEFT(TRIM(AP$6),FIND("~",SUBSTITUTE(AP$6,"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28))*HLOOKUP(LEFT(TRIM(AP$6),FIND("~",SUBSTITUTE(AP$6," ","~",LEN(TRIM(AP$6))-LEN(SUBSTITUTE(TRIM(AP$6)," ",""))))-1)&amp;" Total",$B$6:$BB$373,ROW($A28)-5,FALSE))</f>
        <v>0</v>
      </c>
      <c r="AQ28" s="10">
        <f ca="1">IF(AQ$5&lt;&gt;"",HLOOKUP(AQ$5,Functionalization!$G$6:$R$373,ROW($A28)-5,FALSE),IFERROR(INDEX(AQ$337:AQ$373,MATCH($F28,$B$337:$B$373,0))/VLOOKUP($F28,$B$337:$BB$373,MATCH(LEFT(TRIM(AQ$6),FIND("~",SUBSTITUTE(AQ$6,"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28))*HLOOKUP(LEFT(TRIM(AQ$6),FIND("~",SUBSTITUTE(AQ$6," ","~",LEN(TRIM(AQ$6))-LEN(SUBSTITUTE(TRIM(AQ$6)," ",""))))-1)&amp;" Total",$B$6:$BB$373,ROW($A28)-5,FALSE))</f>
        <v>0</v>
      </c>
      <c r="AR28" s="10">
        <f ca="1">IF(AR$5&lt;&gt;"",HLOOKUP(AR$5,Functionalization!$G$6:$R$373,ROW($A28)-5,FALSE),IFERROR(INDEX(AR$337:AR$373,MATCH($F28,$B$337:$B$373,0))/VLOOKUP($F28,$B$337:$BB$373,MATCH(LEFT(TRIM(AR$6),FIND("~",SUBSTITUTE(AR$6,"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28))*HLOOKUP(LEFT(TRIM(AR$6),FIND("~",SUBSTITUTE(AR$6," ","~",LEN(TRIM(AR$6))-LEN(SUBSTITUTE(TRIM(AR$6)," ",""))))-1)&amp;" Total",$B$6:$BB$373,ROW($A28)-5,FALSE))</f>
        <v>0</v>
      </c>
      <c r="AS28" s="10">
        <f ca="1">IF(AS$5&lt;&gt;"",HLOOKUP(AS$5,Functionalization!$G$6:$R$373,ROW($A28)-5,FALSE),IFERROR(INDEX(AS$337:AS$373,MATCH($F28,$B$337:$B$373,0))/VLOOKUP($F28,$B$337:$BB$373,MATCH(LEFT(TRIM(AS$6),FIND("~",SUBSTITUTE(AS$6,"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28))*HLOOKUP(LEFT(TRIM(AS$6),FIND("~",SUBSTITUTE(AS$6," ","~",LEN(TRIM(AS$6))-LEN(SUBSTITUTE(TRIM(AS$6)," ",""))))-1)&amp;" Total",$B$6:$BB$373,ROW($A28)-5,FALSE))</f>
        <v>0</v>
      </c>
      <c r="AT28" s="10">
        <f ca="1">IF(AT$5&lt;&gt;"",HLOOKUP(AT$5,Functionalization!$G$6:$R$373,ROW($A28)-5,FALSE),IFERROR(INDEX(AT$337:AT$373,MATCH($F28,$B$337:$B$373,0))/VLOOKUP($F28,$B$337:$BB$373,MATCH(LEFT(TRIM(AT$6),FIND("~",SUBSTITUTE(AT$6,"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28))*HLOOKUP(LEFT(TRIM(AT$6),FIND("~",SUBSTITUTE(AT$6," ","~",LEN(TRIM(AT$6))-LEN(SUBSTITUTE(TRIM(AT$6)," ",""))))-1)&amp;" Total",$B$6:$BB$373,ROW($A28)-5,FALSE))</f>
        <v>0</v>
      </c>
      <c r="AU28" s="10">
        <f ca="1">IF(AU$5&lt;&gt;"",HLOOKUP(AU$5,Functionalization!$G$6:$R$373,ROW($A28)-5,FALSE),IFERROR(INDEX(AU$337:AU$373,MATCH($F28,$B$337:$B$373,0))/VLOOKUP($F28,$B$337:$BB$373,MATCH(LEFT(TRIM(AU$6),FIND("~",SUBSTITUTE(AU$6,"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28))*HLOOKUP(LEFT(TRIM(AU$6),FIND("~",SUBSTITUTE(AU$6," ","~",LEN(TRIM(AU$6))-LEN(SUBSTITUTE(TRIM(AU$6)," ",""))))-1)&amp;" Total",$B$6:$BB$373,ROW($A28)-5,FALSE))</f>
        <v>0</v>
      </c>
      <c r="AV28" s="10">
        <f ca="1">IF(AV$5&lt;&gt;"",HLOOKUP(AV$5,Functionalization!$G$6:$R$373,ROW($A28)-5,FALSE),IFERROR(INDEX(AV$337:AV$373,MATCH($F28,$B$337:$B$373,0))/VLOOKUP($F28,$B$337:$BB$373,MATCH(LEFT(TRIM(AV$6),FIND("~",SUBSTITUTE(AV$6,"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28))*HLOOKUP(LEFT(TRIM(AV$6),FIND("~",SUBSTITUTE(AV$6," ","~",LEN(TRIM(AV$6))-LEN(SUBSTITUTE(TRIM(AV$6)," ",""))))-1)&amp;" Total",$B$6:$BB$373,ROW($A28)-5,FALSE))</f>
        <v>0</v>
      </c>
      <c r="AW28" s="10">
        <f ca="1">IF(AW$5&lt;&gt;"",HLOOKUP(AW$5,Functionalization!$G$6:$R$373,ROW($A28)-5,FALSE),IFERROR(INDEX(AW$337:AW$373,MATCH($F28,$B$337:$B$373,0))/VLOOKUP($F28,$B$337:$BB$373,MATCH(LEFT(TRIM(AW$6),FIND("~",SUBSTITUTE(AW$6,"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28))*HLOOKUP(LEFT(TRIM(AW$6),FIND("~",SUBSTITUTE(AW$6," ","~",LEN(TRIM(AW$6))-LEN(SUBSTITUTE(TRIM(AW$6)," ",""))))-1)&amp;" Total",$B$6:$BB$373,ROW($A28)-5,FALSE))</f>
        <v>0</v>
      </c>
      <c r="AX28" s="10">
        <f ca="1">IF(AX$5&lt;&gt;"",HLOOKUP(AX$5,Functionalization!$G$6:$R$373,ROW($A28)-5,FALSE),IFERROR(INDEX(AX$337:AX$373,MATCH($F28,$B$337:$B$373,0))/VLOOKUP($F28,$B$337:$BB$373,MATCH(LEFT(TRIM(AX$6),FIND("~",SUBSTITUTE(AX$6,"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28))*HLOOKUP(LEFT(TRIM(AX$6),FIND("~",SUBSTITUTE(AX$6," ","~",LEN(TRIM(AX$6))-LEN(SUBSTITUTE(TRIM(AX$6)," ",""))))-1)&amp;" Total",$B$6:$BB$373,ROW($A28)-5,FALSE))</f>
        <v>0</v>
      </c>
      <c r="AY28" s="10">
        <f ca="1">IF(AY$5&lt;&gt;"",HLOOKUP(AY$5,Functionalization!$G$6:$R$373,ROW($A28)-5,FALSE),IFERROR(INDEX(AY$337:AY$373,MATCH($F28,$B$337:$B$373,0))/VLOOKUP($F28,$B$337:$BB$373,MATCH(LEFT(TRIM(AY$6),FIND("~",SUBSTITUTE(AY$6,"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28))*HLOOKUP(LEFT(TRIM(AY$6),FIND("~",SUBSTITUTE(AY$6," ","~",LEN(TRIM(AY$6))-LEN(SUBSTITUTE(TRIM(AY$6)," ",""))))-1)&amp;" Total",$B$6:$BB$373,ROW($A28)-5,FALSE))</f>
        <v>0</v>
      </c>
      <c r="AZ28" s="10">
        <f ca="1">IF(AZ$5&lt;&gt;"",HLOOKUP(AZ$5,Functionalization!$G$6:$R$373,ROW($A28)-5,FALSE),IFERROR(INDEX(AZ$337:AZ$373,MATCH($F28,$B$337:$B$373,0))/VLOOKUP($F28,$B$337:$BB$373,MATCH(LEFT(TRIM(AZ$6),FIND("~",SUBSTITUTE(AZ$6,"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28))*HLOOKUP(LEFT(TRIM(AZ$6),FIND("~",SUBSTITUTE(AZ$6," ","~",LEN(TRIM(AZ$6))-LEN(SUBSTITUTE(TRIM(AZ$6)," ",""))))-1)&amp;" Total",$B$6:$BB$373,ROW($A28)-5,FALSE))</f>
        <v>0</v>
      </c>
      <c r="BA28" s="10">
        <f ca="1">IF(BA$5&lt;&gt;"",HLOOKUP(BA$5,Functionalization!$G$6:$R$373,ROW($A28)-5,FALSE),IFERROR(INDEX(BA$337:BA$373,MATCH($F28,$B$337:$B$373,0))/VLOOKUP($F28,$B$337:$BB$373,MATCH(LEFT(TRIM(BA$6),FIND("~",SUBSTITUTE(BA$6,"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28))*HLOOKUP(LEFT(TRIM(BA$6),FIND("~",SUBSTITUTE(BA$6," ","~",LEN(TRIM(BA$6))-LEN(SUBSTITUTE(TRIM(BA$6)," ",""))))-1)&amp;" Total",$B$6:$BB$373,ROW($A28)-5,FALSE))</f>
        <v>0</v>
      </c>
      <c r="BB28" s="10">
        <f ca="1">IF(BB$5&lt;&gt;"",HLOOKUP(BB$5,Functionalization!$G$6:$R$373,ROW($A28)-5,FALSE),IFERROR(INDEX(BB$337:BB$373,MATCH($F28,$B$337:$B$373,0))/VLOOKUP($F28,$B$337:$BB$373,MATCH(LEFT(TRIM(BB$6),FIND("~",SUBSTITUTE(BB$6,"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28))*HLOOKUP(LEFT(TRIM(BB$6),FIND("~",SUBSTITUTE(BB$6," ","~",LEN(TRIM(BB$6))-LEN(SUBSTITUTE(TRIM(BB$6)," ",""))))-1)&amp;" Total",$B$6:$BB$373,ROW($A28)-5,FALSE))</f>
        <v>0</v>
      </c>
      <c r="BD28">
        <f ca="1">IFERROR(IF(SUMIF($G$6:$BB$6,BD$6&amp;" Total",$G28:$BB28)-(SUMIF($G$6:$BB$6,BD$6&amp;" "&amp;'Input-Func_Class'!$D$22,$G28:$BB28)+IFERROR(SUMIF($G$6:$BB$6,BD$6&amp;" "&amp;'Input-Func_Class'!$E$22,$G28:$BB28),SUMIF($G$6:$BB$6,BD$6&amp;" "&amp;'Input-Func_Class'!$B$24,$G28:$BB28))+SUMIF($G$6:$BB$6,BD$6&amp;" "&amp;'Input-Func_Class'!$F$22,$G28:$BB28))&lt;Check_Limit,0,1),1)</f>
        <v>0</v>
      </c>
      <c r="BE28">
        <f ca="1">IFERROR(IF(SUMIF($G$6:$BB$6,BE$6&amp;" Total",$G28:$BB28)-(SUMIF($G$6:$BB$6,BE$6&amp;" "&amp;'Input-Func_Class'!$D$22,$G28:$BB28)+IFERROR(SUMIF($G$6:$BB$6,BE$6&amp;" "&amp;'Input-Func_Class'!$E$22,$G28:$BB28),SUMIF($G$6:$BB$6,BE$6&amp;" "&amp;'Input-Func_Class'!$B$24,$G28:$BB28))+SUMIF($G$6:$BB$6,BE$6&amp;" "&amp;'Input-Func_Class'!$F$22,$G28:$BB28))&lt;Check_Limit,0,1),1)</f>
        <v>0</v>
      </c>
      <c r="BF28">
        <f ca="1">IFERROR(IF(SUMIF($G$6:$BB$6,BF$6&amp;" Total",$G28:$BB28)-(SUMIF($G$6:$BB$6,BF$6&amp;" "&amp;'Input-Func_Class'!$D$22,$G28:$BB28)+IFERROR(SUMIF($G$6:$BB$6,BF$6&amp;" "&amp;'Input-Func_Class'!$E$22,$G28:$BB28),SUMIF($G$6:$BB$6,BF$6&amp;" "&amp;'Input-Func_Class'!$B$24,$G28:$BB28))+SUMIF($G$6:$BB$6,BF$6&amp;" "&amp;'Input-Func_Class'!$F$22,$G28:$BB28))&lt;Check_Limit,0,1),1)</f>
        <v>0</v>
      </c>
      <c r="BG28">
        <f ca="1">IFERROR(IF(SUMIF($G$6:$BB$6,BG$6&amp;" Total",$G28:$BB28)-(SUMIF($G$6:$BB$6,BG$6&amp;" "&amp;'Input-Func_Class'!$D$22,$G28:$BB28)+IFERROR(SUMIF($G$6:$BB$6,BG$6&amp;" "&amp;'Input-Func_Class'!$E$22,$G28:$BB28),SUMIF($G$6:$BB$6,BG$6&amp;" "&amp;'Input-Func_Class'!$B$24,$G28:$BB28))+SUMIF($G$6:$BB$6,BG$6&amp;" "&amp;'Input-Func_Class'!$F$22,$G28:$BB28))&lt;Check_Limit,0,1),1)</f>
        <v>0</v>
      </c>
      <c r="BH28">
        <f ca="1">IFERROR(IF(SUMIF($G$6:$BB$6,BH$6&amp;" Total",$G28:$BB28)-(SUMIF($G$6:$BB$6,BH$6&amp;" "&amp;'Input-Func_Class'!$D$22,$G28:$BB28)+IFERROR(SUMIF($G$6:$BB$6,BH$6&amp;" "&amp;'Input-Func_Class'!$E$22,$G28:$BB28),SUMIF($G$6:$BB$6,BH$6&amp;" "&amp;'Input-Func_Class'!$B$24,$G28:$BB28))+SUMIF($G$6:$BB$6,BH$6&amp;" "&amp;'Input-Func_Class'!$F$22,$G28:$BB28))&lt;Check_Limit,0,1),1)</f>
        <v>0</v>
      </c>
      <c r="BI28">
        <f ca="1">IFERROR(IF(SUMIF($G$6:$BB$6,BI$6&amp;" Total",$G28:$BB28)-(SUMIF($G$6:$BB$6,BI$6&amp;" "&amp;'Input-Func_Class'!$D$22,$G28:$BB28)+IFERROR(SUMIF($G$6:$BB$6,BI$6&amp;" "&amp;'Input-Func_Class'!$E$22,$G28:$BB28),SUMIF($G$6:$BB$6,BI$6&amp;" "&amp;'Input-Func_Class'!$B$24,$G28:$BB28))+SUMIF($G$6:$BB$6,BI$6&amp;" "&amp;'Input-Func_Class'!$F$22,$G28:$BB28))&lt;Check_Limit,0,1),1)</f>
        <v>0</v>
      </c>
      <c r="BJ28">
        <f ca="1">IFERROR(IF(SUMIF($G$6:$BB$6,BJ$6&amp;" Total",$G28:$BB28)-(SUMIF($G$6:$BB$6,BJ$6&amp;" "&amp;'Input-Func_Class'!$D$22,$G28:$BB28)+IFERROR(SUMIF($G$6:$BB$6,BJ$6&amp;" "&amp;'Input-Func_Class'!$E$22,$G28:$BB28),SUMIF($G$6:$BB$6,BJ$6&amp;" "&amp;'Input-Func_Class'!$B$24,$G28:$BB28))+SUMIF($G$6:$BB$6,BJ$6&amp;" "&amp;'Input-Func_Class'!$F$22,$G28:$BB28))&lt;Check_Limit,0,1),1)</f>
        <v>0</v>
      </c>
      <c r="BK28">
        <f ca="1">IFERROR(IF(SUMIF($G$6:$BB$6,BK$6&amp;" Total",$G28:$BB28)-(SUMIF($G$6:$BB$6,BK$6&amp;" "&amp;'Input-Func_Class'!$D$22,$G28:$BB28)+IFERROR(SUMIF($G$6:$BB$6,BK$6&amp;" "&amp;'Input-Func_Class'!$E$22,$G28:$BB28),SUMIF($G$6:$BB$6,BK$6&amp;" "&amp;'Input-Func_Class'!$B$24,$G28:$BB28))+SUMIF($G$6:$BB$6,BK$6&amp;" "&amp;'Input-Func_Class'!$F$22,$G28:$BB28))&lt;Check_Limit,0,1),1)</f>
        <v>0</v>
      </c>
      <c r="BL28">
        <f ca="1">IFERROR(IF(SUMIF($G$6:$BB$6,BL$6&amp;" Total",$G28:$BB28)-(SUMIF($G$6:$BB$6,BL$6&amp;" "&amp;'Input-Func_Class'!$D$22,$G28:$BB28)+IFERROR(SUMIF($G$6:$BB$6,BL$6&amp;" "&amp;'Input-Func_Class'!$E$22,$G28:$BB28),SUMIF($G$6:$BB$6,BL$6&amp;" "&amp;'Input-Func_Class'!$B$24,$G28:$BB28))+SUMIF($G$6:$BB$6,BL$6&amp;" "&amp;'Input-Func_Class'!$F$22,$G28:$BB28))&lt;Check_Limit,0,1),1)</f>
        <v>0</v>
      </c>
      <c r="BM28">
        <f ca="1">IFERROR(IF(SUMIF($G$6:$BB$6,BM$6&amp;" Total",$G28:$BB28)-(SUMIF($G$6:$BB$6,BM$6&amp;" "&amp;'Input-Func_Class'!$D$22,$G28:$BB28)+IFERROR(SUMIF($G$6:$BB$6,BM$6&amp;" "&amp;'Input-Func_Class'!$E$22,$G28:$BB28),SUMIF($G$6:$BB$6,BM$6&amp;" "&amp;'Input-Func_Class'!$B$24,$G28:$BB28))+SUMIF($G$6:$BB$6,BM$6&amp;" "&amp;'Input-Func_Class'!$F$22,$G28:$BB28))&lt;Check_Limit,0,1),1)</f>
        <v>0</v>
      </c>
      <c r="BN28">
        <f ca="1">IFERROR(IF(SUMIF($G$6:$BB$6,BN$6&amp;" Total",$G28:$BB28)-(SUMIF($G$6:$BB$6,BN$6&amp;" "&amp;'Input-Func_Class'!$D$22,$G28:$BB28)+IFERROR(SUMIF($G$6:$BB$6,BN$6&amp;" "&amp;'Input-Func_Class'!$E$22,$G28:$BB28),SUMIF($G$6:$BB$6,BN$6&amp;" "&amp;'Input-Func_Class'!$B$24,$G28:$BB28))+SUMIF($G$6:$BB$6,BN$6&amp;" "&amp;'Input-Func_Class'!$F$22,$G28:$BB28))&lt;Check_Limit,0,1),1)</f>
        <v>0</v>
      </c>
      <c r="BO28">
        <f ca="1">IFERROR(IF(SUMIF($G$6:$BB$6,BO$6&amp;" Total",$G28:$BB28)-(SUMIF($G$6:$BB$6,BO$6&amp;" "&amp;'Input-Func_Class'!$D$22,$G28:$BB28)+IFERROR(SUMIF($G$6:$BB$6,BO$6&amp;" "&amp;'Input-Func_Class'!$E$22,$G28:$BB28),SUMIF($G$6:$BB$6,BO$6&amp;" "&amp;'Input-Func_Class'!$B$24,$G28:$BB28))+SUMIF($G$6:$BB$6,BO$6&amp;" "&amp;'Input-Func_Class'!$F$22,$G28:$BB28))&lt;Check_Limit,0,1),1)</f>
        <v>0</v>
      </c>
    </row>
    <row r="29" spans="1:67" outlineLevel="1">
      <c r="A29" s="31">
        <f>IF(ISBLANK('Input-Accounts'!A29),"",'Input-Accounts'!A29)</f>
        <v>21</v>
      </c>
      <c r="B29" s="53" t="str">
        <f>IF(ISBLANK('Input-Accounts'!B29),"",'Input-Accounts'!B29)</f>
        <v>STRUC &amp; IMPROV-OTHER DISTR. SYSTEMS</v>
      </c>
      <c r="C29" s="31">
        <f>IF(ISBLANK('Input-Accounts'!C29),"",'Input-Accounts'!C29)</f>
        <v>375.7</v>
      </c>
      <c r="D29" s="10">
        <f>Functionalization!$D29</f>
        <v>9736915.6261538453</v>
      </c>
      <c r="E29" s="10">
        <f t="shared" ca="1" si="6"/>
        <v>0</v>
      </c>
      <c r="F29" s="3" t="str">
        <f>IF($D29=0,"-",IF('Input-Accounts'!$E29&lt;&gt;0,'Input-Accounts'!$E29,'Input-Accounts'!$G29))</f>
        <v>INT_DISTPT_SUBTOTAL</v>
      </c>
      <c r="G29" s="10">
        <f ca="1">IF(G$5&lt;&gt;"",HLOOKUP(G$5,Functionalization!$G$6:$R$373,ROW($A29)-5,FALSE),IFERROR(INDEX(G$337:G$373,MATCH($F29,$B$337:$B$373,0))/VLOOKUP($F29,$B$337:$BB$373,MATCH(LEFT(TRIM(G$6),FIND("~",SUBSTITUTE(G$6,"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29))*HLOOKUP(LEFT(TRIM(G$6),FIND("~",SUBSTITUTE(G$6," ","~",LEN(TRIM(G$6))-LEN(SUBSTITUTE(TRIM(G$6)," ",""))))-1)&amp;" Total",$B$6:$BB$373,ROW($A29)-5,FALSE))</f>
        <v>6202054.1712444508</v>
      </c>
      <c r="H29" s="10">
        <f ca="1">IF(H$5&lt;&gt;"",HLOOKUP(H$5,Functionalization!$G$6:$R$373,ROW($A29)-5,FALSE),IFERROR(INDEX(H$337:H$373,MATCH($F29,$B$337:$B$373,0))/VLOOKUP($F29,$B$337:$BB$373,MATCH(LEFT(TRIM(H$6),FIND("~",SUBSTITUTE(H$6,"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29))*HLOOKUP(LEFT(TRIM(H$6),FIND("~",SUBSTITUTE(H$6," ","~",LEN(TRIM(H$6))-LEN(SUBSTITUTE(TRIM(H$6)," ",""))))-1)&amp;" Total",$B$6:$BB$373,ROW($A29)-5,FALSE))</f>
        <v>4601761.8123685727</v>
      </c>
      <c r="I29" s="10">
        <f ca="1">IF(I$5&lt;&gt;"",HLOOKUP(I$5,Functionalization!$G$6:$R$373,ROW($A29)-5,FALSE),IFERROR(INDEX(I$337:I$373,MATCH($F29,$B$337:$B$373,0))/VLOOKUP($F29,$B$337:$BB$373,MATCH(LEFT(TRIM(I$6),FIND("~",SUBSTITUTE(I$6,"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29))*HLOOKUP(LEFT(TRIM(I$6),FIND("~",SUBSTITUTE(I$6," ","~",LEN(TRIM(I$6))-LEN(SUBSTITUTE(TRIM(I$6)," ",""))))-1)&amp;" Total",$B$6:$BB$373,ROW($A29)-5,FALSE))</f>
        <v>0</v>
      </c>
      <c r="J29" s="10">
        <f ca="1">IF(J$5&lt;&gt;"",HLOOKUP(J$5,Functionalization!$G$6:$R$373,ROW($A29)-5,FALSE),IFERROR(INDEX(J$337:J$373,MATCH($F29,$B$337:$B$373,0))/VLOOKUP($F29,$B$337:$BB$373,MATCH(LEFT(TRIM(J$6),FIND("~",SUBSTITUTE(J$6,"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29))*HLOOKUP(LEFT(TRIM(J$6),FIND("~",SUBSTITUTE(J$6," ","~",LEN(TRIM(J$6))-LEN(SUBSTITUTE(TRIM(J$6)," ",""))))-1)&amp;" Total",$B$6:$BB$373,ROW($A29)-5,FALSE))</f>
        <v>1600292.3588758772</v>
      </c>
      <c r="K29" s="10">
        <f ca="1">IF(K$5&lt;&gt;"",HLOOKUP(K$5,Functionalization!$G$6:$R$373,ROW($A29)-5,FALSE),IFERROR(INDEX(K$337:K$373,MATCH($F29,$B$337:$B$373,0))/VLOOKUP($F29,$B$337:$BB$373,MATCH(LEFT(TRIM(K$6),FIND("~",SUBSTITUTE(K$6,"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29))*HLOOKUP(LEFT(TRIM(K$6),FIND("~",SUBSTITUTE(K$6," ","~",LEN(TRIM(K$6))-LEN(SUBSTITUTE(TRIM(K$6)," ",""))))-1)&amp;" Total",$B$6:$BB$373,ROW($A29)-5,FALSE))</f>
        <v>3534861.454909394</v>
      </c>
      <c r="L29" s="10">
        <f ca="1">IF(L$5&lt;&gt;"",HLOOKUP(L$5,Functionalization!$G$6:$R$373,ROW($A29)-5,FALSE),IFERROR(INDEX(L$337:L$373,MATCH($F29,$B$337:$B$373,0))/VLOOKUP($F29,$B$337:$BB$373,MATCH(LEFT(TRIM(L$6),FIND("~",SUBSTITUTE(L$6,"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29))*HLOOKUP(LEFT(TRIM(L$6),FIND("~",SUBSTITUTE(L$6," ","~",LEN(TRIM(L$6))-LEN(SUBSTITUTE(TRIM(L$6)," ",""))))-1)&amp;" Total",$B$6:$BB$373,ROW($A29)-5,FALSE))</f>
        <v>0</v>
      </c>
      <c r="M29" s="10">
        <f ca="1">IF(M$5&lt;&gt;"",HLOOKUP(M$5,Functionalization!$G$6:$R$373,ROW($A29)-5,FALSE),IFERROR(INDEX(M$337:M$373,MATCH($F29,$B$337:$B$373,0))/VLOOKUP($F29,$B$337:$BB$373,MATCH(LEFT(TRIM(M$6),FIND("~",SUBSTITUTE(M$6,"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29))*HLOOKUP(LEFT(TRIM(M$6),FIND("~",SUBSTITUTE(M$6," ","~",LEN(TRIM(M$6))-LEN(SUBSTITUTE(TRIM(M$6)," ",""))))-1)&amp;" Total",$B$6:$BB$373,ROW($A29)-5,FALSE))</f>
        <v>0</v>
      </c>
      <c r="N29" s="10">
        <f ca="1">IF(N$5&lt;&gt;"",HLOOKUP(N$5,Functionalization!$G$6:$R$373,ROW($A29)-5,FALSE),IFERROR(INDEX(N$337:N$373,MATCH($F29,$B$337:$B$373,0))/VLOOKUP($F29,$B$337:$BB$373,MATCH(LEFT(TRIM(N$6),FIND("~",SUBSTITUTE(N$6,"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29))*HLOOKUP(LEFT(TRIM(N$6),FIND("~",SUBSTITUTE(N$6," ","~",LEN(TRIM(N$6))-LEN(SUBSTITUTE(TRIM(N$6)," ",""))))-1)&amp;" Total",$B$6:$BB$373,ROW($A29)-5,FALSE))</f>
        <v>3534861.454909394</v>
      </c>
      <c r="O29" s="10">
        <f ca="1">IF(O$5&lt;&gt;"",HLOOKUP(O$5,Functionalization!$G$6:$R$373,ROW($A29)-5,FALSE),IFERROR(INDEX(O$337:O$373,MATCH($F29,$B$337:$B$373,0))/VLOOKUP($F29,$B$337:$BB$373,MATCH(LEFT(TRIM(O$6),FIND("~",SUBSTITUTE(O$6,"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29))*HLOOKUP(LEFT(TRIM(O$6),FIND("~",SUBSTITUTE(O$6," ","~",LEN(TRIM(O$6))-LEN(SUBSTITUTE(TRIM(O$6)," ",""))))-1)&amp;" Total",$B$6:$BB$373,ROW($A29)-5,FALSE))</f>
        <v>0</v>
      </c>
      <c r="P29" s="10">
        <f ca="1">IF(P$5&lt;&gt;"",HLOOKUP(P$5,Functionalization!$G$6:$R$373,ROW($A29)-5,FALSE),IFERROR(INDEX(P$337:P$373,MATCH($F29,$B$337:$B$373,0))/VLOOKUP($F29,$B$337:$BB$373,MATCH(LEFT(TRIM(P$6),FIND("~",SUBSTITUTE(P$6,"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29))*HLOOKUP(LEFT(TRIM(P$6),FIND("~",SUBSTITUTE(P$6," ","~",LEN(TRIM(P$6))-LEN(SUBSTITUTE(TRIM(P$6)," ",""))))-1)&amp;" Total",$B$6:$BB$373,ROW($A29)-5,FALSE))</f>
        <v>0</v>
      </c>
      <c r="Q29" s="10">
        <f ca="1">IF(Q$5&lt;&gt;"",HLOOKUP(Q$5,Functionalization!$G$6:$R$373,ROW($A29)-5,FALSE),IFERROR(INDEX(Q$337:Q$373,MATCH($F29,$B$337:$B$373,0))/VLOOKUP($F29,$B$337:$BB$373,MATCH(LEFT(TRIM(Q$6),FIND("~",SUBSTITUTE(Q$6,"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29))*HLOOKUP(LEFT(TRIM(Q$6),FIND("~",SUBSTITUTE(Q$6," ","~",LEN(TRIM(Q$6))-LEN(SUBSTITUTE(TRIM(Q$6)," ",""))))-1)&amp;" Total",$B$6:$BB$373,ROW($A29)-5,FALSE))</f>
        <v>0</v>
      </c>
      <c r="R29" s="10">
        <f ca="1">IF(R$5&lt;&gt;"",HLOOKUP(R$5,Functionalization!$G$6:$R$373,ROW($A29)-5,FALSE),IFERROR(INDEX(R$337:R$373,MATCH($F29,$B$337:$B$373,0))/VLOOKUP($F29,$B$337:$BB$373,MATCH(LEFT(TRIM(R$6),FIND("~",SUBSTITUTE(R$6,"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29))*HLOOKUP(LEFT(TRIM(R$6),FIND("~",SUBSTITUTE(R$6," ","~",LEN(TRIM(R$6))-LEN(SUBSTITUTE(TRIM(R$6)," ",""))))-1)&amp;" Total",$B$6:$BB$373,ROW($A29)-5,FALSE))</f>
        <v>0</v>
      </c>
      <c r="S29" s="10">
        <f ca="1">IF(S$5&lt;&gt;"",HLOOKUP(S$5,Functionalization!$G$6:$R$373,ROW($A29)-5,FALSE),IFERROR(INDEX(S$337:S$373,MATCH($F29,$B$337:$B$373,0))/VLOOKUP($F29,$B$337:$BB$373,MATCH(LEFT(TRIM(S$6),FIND("~",SUBSTITUTE(S$6,"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29))*HLOOKUP(LEFT(TRIM(S$6),FIND("~",SUBSTITUTE(S$6," ","~",LEN(TRIM(S$6))-LEN(SUBSTITUTE(TRIM(S$6)," ",""))))-1)&amp;" Total",$B$6:$BB$373,ROW($A29)-5,FALSE))</f>
        <v>0</v>
      </c>
      <c r="T29" s="10">
        <f ca="1">IF(T$5&lt;&gt;"",HLOOKUP(T$5,Functionalization!$G$6:$R$373,ROW($A29)-5,FALSE),IFERROR(INDEX(T$337:T$373,MATCH($F29,$B$337:$B$373,0))/VLOOKUP($F29,$B$337:$BB$373,MATCH(LEFT(TRIM(T$6),FIND("~",SUBSTITUTE(T$6,"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29))*HLOOKUP(LEFT(TRIM(T$6),FIND("~",SUBSTITUTE(T$6," ","~",LEN(TRIM(T$6))-LEN(SUBSTITUTE(TRIM(T$6)," ",""))))-1)&amp;" Total",$B$6:$BB$373,ROW($A29)-5,FALSE))</f>
        <v>0</v>
      </c>
      <c r="U29" s="10">
        <f ca="1">IF(U$5&lt;&gt;"",HLOOKUP(U$5,Functionalization!$G$6:$R$373,ROW($A29)-5,FALSE),IFERROR(INDEX(U$337:U$373,MATCH($F29,$B$337:$B$373,0))/VLOOKUP($F29,$B$337:$BB$373,MATCH(LEFT(TRIM(U$6),FIND("~",SUBSTITUTE(U$6,"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29))*HLOOKUP(LEFT(TRIM(U$6),FIND("~",SUBSTITUTE(U$6," ","~",LEN(TRIM(U$6))-LEN(SUBSTITUTE(TRIM(U$6)," ",""))))-1)&amp;" Total",$B$6:$BB$373,ROW($A29)-5,FALSE))</f>
        <v>0</v>
      </c>
      <c r="V29" s="10">
        <f ca="1">IF(V$5&lt;&gt;"",HLOOKUP(V$5,Functionalization!$G$6:$R$373,ROW($A29)-5,FALSE),IFERROR(INDEX(V$337:V$373,MATCH($F29,$B$337:$B$373,0))/VLOOKUP($F29,$B$337:$BB$373,MATCH(LEFT(TRIM(V$6),FIND("~",SUBSTITUTE(V$6,"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29))*HLOOKUP(LEFT(TRIM(V$6),FIND("~",SUBSTITUTE(V$6," ","~",LEN(TRIM(V$6))-LEN(SUBSTITUTE(TRIM(V$6)," ",""))))-1)&amp;" Total",$B$6:$BB$373,ROW($A29)-5,FALSE))</f>
        <v>0</v>
      </c>
      <c r="W29" s="10">
        <f ca="1">IF(W$5&lt;&gt;"",HLOOKUP(W$5,Functionalization!$G$6:$R$373,ROW($A29)-5,FALSE),IFERROR(INDEX(W$337:W$373,MATCH($F29,$B$337:$B$373,0))/VLOOKUP($F29,$B$337:$BB$373,MATCH(LEFT(TRIM(W$6),FIND("~",SUBSTITUTE(W$6,"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29))*HLOOKUP(LEFT(TRIM(W$6),FIND("~",SUBSTITUTE(W$6," ","~",LEN(TRIM(W$6))-LEN(SUBSTITUTE(TRIM(W$6)," ",""))))-1)&amp;" Total",$B$6:$BB$373,ROW($A29)-5,FALSE))</f>
        <v>0</v>
      </c>
      <c r="X29" s="10">
        <f ca="1">IF(X$5&lt;&gt;"",HLOOKUP(X$5,Functionalization!$G$6:$R$373,ROW($A29)-5,FALSE),IFERROR(INDEX(X$337:X$373,MATCH($F29,$B$337:$B$373,0))/VLOOKUP($F29,$B$337:$BB$373,MATCH(LEFT(TRIM(X$6),FIND("~",SUBSTITUTE(X$6,"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29))*HLOOKUP(LEFT(TRIM(X$6),FIND("~",SUBSTITUTE(X$6," ","~",LEN(TRIM(X$6))-LEN(SUBSTITUTE(TRIM(X$6)," ",""))))-1)&amp;" Total",$B$6:$BB$373,ROW($A29)-5,FALSE))</f>
        <v>0</v>
      </c>
      <c r="Y29" s="10">
        <f ca="1">IF(Y$5&lt;&gt;"",HLOOKUP(Y$5,Functionalization!$G$6:$R$373,ROW($A29)-5,FALSE),IFERROR(INDEX(Y$337:Y$373,MATCH($F29,$B$337:$B$373,0))/VLOOKUP($F29,$B$337:$BB$373,MATCH(LEFT(TRIM(Y$6),FIND("~",SUBSTITUTE(Y$6,"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29))*HLOOKUP(LEFT(TRIM(Y$6),FIND("~",SUBSTITUTE(Y$6," ","~",LEN(TRIM(Y$6))-LEN(SUBSTITUTE(TRIM(Y$6)," ",""))))-1)&amp;" Total",$B$6:$BB$373,ROW($A29)-5,FALSE))</f>
        <v>0</v>
      </c>
      <c r="Z29" s="10">
        <f ca="1">IF(Z$5&lt;&gt;"",HLOOKUP(Z$5,Functionalization!$G$6:$R$373,ROW($A29)-5,FALSE),IFERROR(INDEX(Z$337:Z$373,MATCH($F29,$B$337:$B$373,0))/VLOOKUP($F29,$B$337:$BB$373,MATCH(LEFT(TRIM(Z$6),FIND("~",SUBSTITUTE(Z$6,"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29))*HLOOKUP(LEFT(TRIM(Z$6),FIND("~",SUBSTITUTE(Z$6," ","~",LEN(TRIM(Z$6))-LEN(SUBSTITUTE(TRIM(Z$6)," ",""))))-1)&amp;" Total",$B$6:$BB$373,ROW($A29)-5,FALSE))</f>
        <v>0</v>
      </c>
      <c r="AA29" s="10">
        <f ca="1">IF(AA$5&lt;&gt;"",HLOOKUP(AA$5,Functionalization!$G$6:$R$373,ROW($A29)-5,FALSE),IFERROR(INDEX(AA$337:AA$373,MATCH($F29,$B$337:$B$373,0))/VLOOKUP($F29,$B$337:$BB$373,MATCH(LEFT(TRIM(AA$6),FIND("~",SUBSTITUTE(AA$6,"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29))*HLOOKUP(LEFT(TRIM(AA$6),FIND("~",SUBSTITUTE(AA$6," ","~",LEN(TRIM(AA$6))-LEN(SUBSTITUTE(TRIM(AA$6)," ",""))))-1)&amp;" Total",$B$6:$BB$373,ROW($A29)-5,FALSE))</f>
        <v>0</v>
      </c>
      <c r="AB29" s="10">
        <f ca="1">IF(AB$5&lt;&gt;"",HLOOKUP(AB$5,Functionalization!$G$6:$R$373,ROW($A29)-5,FALSE),IFERROR(INDEX(AB$337:AB$373,MATCH($F29,$B$337:$B$373,0))/VLOOKUP($F29,$B$337:$BB$373,MATCH(LEFT(TRIM(AB$6),FIND("~",SUBSTITUTE(AB$6,"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29))*HLOOKUP(LEFT(TRIM(AB$6),FIND("~",SUBSTITUTE(AB$6," ","~",LEN(TRIM(AB$6))-LEN(SUBSTITUTE(TRIM(AB$6)," ",""))))-1)&amp;" Total",$B$6:$BB$373,ROW($A29)-5,FALSE))</f>
        <v>0</v>
      </c>
      <c r="AC29" s="10">
        <f ca="1">IF(AC$5&lt;&gt;"",HLOOKUP(AC$5,Functionalization!$G$6:$R$373,ROW($A29)-5,FALSE),IFERROR(INDEX(AC$337:AC$373,MATCH($F29,$B$337:$B$373,0))/VLOOKUP($F29,$B$337:$BB$373,MATCH(LEFT(TRIM(AC$6),FIND("~",SUBSTITUTE(AC$6,"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29))*HLOOKUP(LEFT(TRIM(AC$6),FIND("~",SUBSTITUTE(AC$6," ","~",LEN(TRIM(AC$6))-LEN(SUBSTITUTE(TRIM(AC$6)," ",""))))-1)&amp;" Total",$B$6:$BB$373,ROW($A29)-5,FALSE))</f>
        <v>0</v>
      </c>
      <c r="AD29" s="10">
        <f ca="1">IF(AD$5&lt;&gt;"",HLOOKUP(AD$5,Functionalization!$G$6:$R$373,ROW($A29)-5,FALSE),IFERROR(INDEX(AD$337:AD$373,MATCH($F29,$B$337:$B$373,0))/VLOOKUP($F29,$B$337:$BB$373,MATCH(LEFT(TRIM(AD$6),FIND("~",SUBSTITUTE(AD$6,"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29))*HLOOKUP(LEFT(TRIM(AD$6),FIND("~",SUBSTITUTE(AD$6," ","~",LEN(TRIM(AD$6))-LEN(SUBSTITUTE(TRIM(AD$6)," ",""))))-1)&amp;" Total",$B$6:$BB$373,ROW($A29)-5,FALSE))</f>
        <v>0</v>
      </c>
      <c r="AE29" s="10">
        <f ca="1">IF(AE$5&lt;&gt;"",HLOOKUP(AE$5,Functionalization!$G$6:$R$373,ROW($A29)-5,FALSE),IFERROR(INDEX(AE$337:AE$373,MATCH($F29,$B$337:$B$373,0))/VLOOKUP($F29,$B$337:$BB$373,MATCH(LEFT(TRIM(AE$6),FIND("~",SUBSTITUTE(AE$6,"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29))*HLOOKUP(LEFT(TRIM(AE$6),FIND("~",SUBSTITUTE(AE$6," ","~",LEN(TRIM(AE$6))-LEN(SUBSTITUTE(TRIM(AE$6)," ",""))))-1)&amp;" Total",$B$6:$BB$373,ROW($A29)-5,FALSE))</f>
        <v>0</v>
      </c>
      <c r="AF29" s="10">
        <f ca="1">IF(AF$5&lt;&gt;"",HLOOKUP(AF$5,Functionalization!$G$6:$R$373,ROW($A29)-5,FALSE),IFERROR(INDEX(AF$337:AF$373,MATCH($F29,$B$337:$B$373,0))/VLOOKUP($F29,$B$337:$BB$373,MATCH(LEFT(TRIM(AF$6),FIND("~",SUBSTITUTE(AF$6,"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29))*HLOOKUP(LEFT(TRIM(AF$6),FIND("~",SUBSTITUTE(AF$6," ","~",LEN(TRIM(AF$6))-LEN(SUBSTITUTE(TRIM(AF$6)," ",""))))-1)&amp;" Total",$B$6:$BB$373,ROW($A29)-5,FALSE))</f>
        <v>0</v>
      </c>
      <c r="AG29" s="10">
        <f ca="1">IF(AG$5&lt;&gt;"",HLOOKUP(AG$5,Functionalization!$G$6:$R$373,ROW($A29)-5,FALSE),IFERROR(INDEX(AG$337:AG$373,MATCH($F29,$B$337:$B$373,0))/VLOOKUP($F29,$B$337:$BB$373,MATCH(LEFT(TRIM(AG$6),FIND("~",SUBSTITUTE(AG$6,"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29))*HLOOKUP(LEFT(TRIM(AG$6),FIND("~",SUBSTITUTE(AG$6," ","~",LEN(TRIM(AG$6))-LEN(SUBSTITUTE(TRIM(AG$6)," ",""))))-1)&amp;" Total",$B$6:$BB$373,ROW($A29)-5,FALSE))</f>
        <v>0</v>
      </c>
      <c r="AH29" s="10">
        <f ca="1">IF(AH$5&lt;&gt;"",HLOOKUP(AH$5,Functionalization!$G$6:$R$373,ROW($A29)-5,FALSE),IFERROR(INDEX(AH$337:AH$373,MATCH($F29,$B$337:$B$373,0))/VLOOKUP($F29,$B$337:$BB$373,MATCH(LEFT(TRIM(AH$6),FIND("~",SUBSTITUTE(AH$6,"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29))*HLOOKUP(LEFT(TRIM(AH$6),FIND("~",SUBSTITUTE(AH$6," ","~",LEN(TRIM(AH$6))-LEN(SUBSTITUTE(TRIM(AH$6)," ",""))))-1)&amp;" Total",$B$6:$BB$373,ROW($A29)-5,FALSE))</f>
        <v>0</v>
      </c>
      <c r="AI29" s="10">
        <f ca="1">IF(AI$5&lt;&gt;"",HLOOKUP(AI$5,Functionalization!$G$6:$R$373,ROW($A29)-5,FALSE),IFERROR(INDEX(AI$337:AI$373,MATCH($F29,$B$337:$B$373,0))/VLOOKUP($F29,$B$337:$BB$373,MATCH(LEFT(TRIM(AI$6),FIND("~",SUBSTITUTE(AI$6,"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29))*HLOOKUP(LEFT(TRIM(AI$6),FIND("~",SUBSTITUTE(AI$6," ","~",LEN(TRIM(AI$6))-LEN(SUBSTITUTE(TRIM(AI$6)," ",""))))-1)&amp;" Total",$B$6:$BB$373,ROW($A29)-5,FALSE))</f>
        <v>0</v>
      </c>
      <c r="AJ29" s="10">
        <f ca="1">IF(AJ$5&lt;&gt;"",HLOOKUP(AJ$5,Functionalization!$G$6:$R$373,ROW($A29)-5,FALSE),IFERROR(INDEX(AJ$337:AJ$373,MATCH($F29,$B$337:$B$373,0))/VLOOKUP($F29,$B$337:$BB$373,MATCH(LEFT(TRIM(AJ$6),FIND("~",SUBSTITUTE(AJ$6,"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29))*HLOOKUP(LEFT(TRIM(AJ$6),FIND("~",SUBSTITUTE(AJ$6," ","~",LEN(TRIM(AJ$6))-LEN(SUBSTITUTE(TRIM(AJ$6)," ",""))))-1)&amp;" Total",$B$6:$BB$373,ROW($A29)-5,FALSE))</f>
        <v>0</v>
      </c>
      <c r="AK29" s="10">
        <f ca="1">IF(AK$5&lt;&gt;"",HLOOKUP(AK$5,Functionalization!$G$6:$R$373,ROW($A29)-5,FALSE),IFERROR(INDEX(AK$337:AK$373,MATCH($F29,$B$337:$B$373,0))/VLOOKUP($F29,$B$337:$BB$373,MATCH(LEFT(TRIM(AK$6),FIND("~",SUBSTITUTE(AK$6,"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29))*HLOOKUP(LEFT(TRIM(AK$6),FIND("~",SUBSTITUTE(AK$6," ","~",LEN(TRIM(AK$6))-LEN(SUBSTITUTE(TRIM(AK$6)," ",""))))-1)&amp;" Total",$B$6:$BB$373,ROW($A29)-5,FALSE))</f>
        <v>0</v>
      </c>
      <c r="AL29" s="10">
        <f ca="1">IF(AL$5&lt;&gt;"",HLOOKUP(AL$5,Functionalization!$G$6:$R$373,ROW($A29)-5,FALSE),IFERROR(INDEX(AL$337:AL$373,MATCH($F29,$B$337:$B$373,0))/VLOOKUP($F29,$B$337:$BB$373,MATCH(LEFT(TRIM(AL$6),FIND("~",SUBSTITUTE(AL$6,"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29))*HLOOKUP(LEFT(TRIM(AL$6),FIND("~",SUBSTITUTE(AL$6," ","~",LEN(TRIM(AL$6))-LEN(SUBSTITUTE(TRIM(AL$6)," ",""))))-1)&amp;" Total",$B$6:$BB$373,ROW($A29)-5,FALSE))</f>
        <v>0</v>
      </c>
      <c r="AM29" s="10">
        <f ca="1">IF(AM$5&lt;&gt;"",HLOOKUP(AM$5,Functionalization!$G$6:$R$373,ROW($A29)-5,FALSE),IFERROR(INDEX(AM$337:AM$373,MATCH($F29,$B$337:$B$373,0))/VLOOKUP($F29,$B$337:$BB$373,MATCH(LEFT(TRIM(AM$6),FIND("~",SUBSTITUTE(AM$6,"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29))*HLOOKUP(LEFT(TRIM(AM$6),FIND("~",SUBSTITUTE(AM$6," ","~",LEN(TRIM(AM$6))-LEN(SUBSTITUTE(TRIM(AM$6)," ",""))))-1)&amp;" Total",$B$6:$BB$373,ROW($A29)-5,FALSE))</f>
        <v>0</v>
      </c>
      <c r="AN29" s="10">
        <f ca="1">IF(AN$5&lt;&gt;"",HLOOKUP(AN$5,Functionalization!$G$6:$R$373,ROW($A29)-5,FALSE),IFERROR(INDEX(AN$337:AN$373,MATCH($F29,$B$337:$B$373,0))/VLOOKUP($F29,$B$337:$BB$373,MATCH(LEFT(TRIM(AN$6),FIND("~",SUBSTITUTE(AN$6,"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29))*HLOOKUP(LEFT(TRIM(AN$6),FIND("~",SUBSTITUTE(AN$6," ","~",LEN(TRIM(AN$6))-LEN(SUBSTITUTE(TRIM(AN$6)," ",""))))-1)&amp;" Total",$B$6:$BB$373,ROW($A29)-5,FALSE))</f>
        <v>0</v>
      </c>
      <c r="AO29" s="10">
        <f ca="1">IF(AO$5&lt;&gt;"",HLOOKUP(AO$5,Functionalization!$G$6:$R$373,ROW($A29)-5,FALSE),IFERROR(INDEX(AO$337:AO$373,MATCH($F29,$B$337:$B$373,0))/VLOOKUP($F29,$B$337:$BB$373,MATCH(LEFT(TRIM(AO$6),FIND("~",SUBSTITUTE(AO$6,"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29))*HLOOKUP(LEFT(TRIM(AO$6),FIND("~",SUBSTITUTE(AO$6," ","~",LEN(TRIM(AO$6))-LEN(SUBSTITUTE(TRIM(AO$6)," ",""))))-1)&amp;" Total",$B$6:$BB$373,ROW($A29)-5,FALSE))</f>
        <v>0</v>
      </c>
      <c r="AP29" s="10">
        <f ca="1">IF(AP$5&lt;&gt;"",HLOOKUP(AP$5,Functionalization!$G$6:$R$373,ROW($A29)-5,FALSE),IFERROR(INDEX(AP$337:AP$373,MATCH($F29,$B$337:$B$373,0))/VLOOKUP($F29,$B$337:$BB$373,MATCH(LEFT(TRIM(AP$6),FIND("~",SUBSTITUTE(AP$6,"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29))*HLOOKUP(LEFT(TRIM(AP$6),FIND("~",SUBSTITUTE(AP$6," ","~",LEN(TRIM(AP$6))-LEN(SUBSTITUTE(TRIM(AP$6)," ",""))))-1)&amp;" Total",$B$6:$BB$373,ROW($A29)-5,FALSE))</f>
        <v>0</v>
      </c>
      <c r="AQ29" s="10">
        <f ca="1">IF(AQ$5&lt;&gt;"",HLOOKUP(AQ$5,Functionalization!$G$6:$R$373,ROW($A29)-5,FALSE),IFERROR(INDEX(AQ$337:AQ$373,MATCH($F29,$B$337:$B$373,0))/VLOOKUP($F29,$B$337:$BB$373,MATCH(LEFT(TRIM(AQ$6),FIND("~",SUBSTITUTE(AQ$6,"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29))*HLOOKUP(LEFT(TRIM(AQ$6),FIND("~",SUBSTITUTE(AQ$6," ","~",LEN(TRIM(AQ$6))-LEN(SUBSTITUTE(TRIM(AQ$6)," ",""))))-1)&amp;" Total",$B$6:$BB$373,ROW($A29)-5,FALSE))</f>
        <v>0</v>
      </c>
      <c r="AR29" s="10">
        <f ca="1">IF(AR$5&lt;&gt;"",HLOOKUP(AR$5,Functionalization!$G$6:$R$373,ROW($A29)-5,FALSE),IFERROR(INDEX(AR$337:AR$373,MATCH($F29,$B$337:$B$373,0))/VLOOKUP($F29,$B$337:$BB$373,MATCH(LEFT(TRIM(AR$6),FIND("~",SUBSTITUTE(AR$6,"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29))*HLOOKUP(LEFT(TRIM(AR$6),FIND("~",SUBSTITUTE(AR$6," ","~",LEN(TRIM(AR$6))-LEN(SUBSTITUTE(TRIM(AR$6)," ",""))))-1)&amp;" Total",$B$6:$BB$373,ROW($A29)-5,FALSE))</f>
        <v>0</v>
      </c>
      <c r="AS29" s="10">
        <f ca="1">IF(AS$5&lt;&gt;"",HLOOKUP(AS$5,Functionalization!$G$6:$R$373,ROW($A29)-5,FALSE),IFERROR(INDEX(AS$337:AS$373,MATCH($F29,$B$337:$B$373,0))/VLOOKUP($F29,$B$337:$BB$373,MATCH(LEFT(TRIM(AS$6),FIND("~",SUBSTITUTE(AS$6,"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29))*HLOOKUP(LEFT(TRIM(AS$6),FIND("~",SUBSTITUTE(AS$6," ","~",LEN(TRIM(AS$6))-LEN(SUBSTITUTE(TRIM(AS$6)," ",""))))-1)&amp;" Total",$B$6:$BB$373,ROW($A29)-5,FALSE))</f>
        <v>0</v>
      </c>
      <c r="AT29" s="10">
        <f ca="1">IF(AT$5&lt;&gt;"",HLOOKUP(AT$5,Functionalization!$G$6:$R$373,ROW($A29)-5,FALSE),IFERROR(INDEX(AT$337:AT$373,MATCH($F29,$B$337:$B$373,0))/VLOOKUP($F29,$B$337:$BB$373,MATCH(LEFT(TRIM(AT$6),FIND("~",SUBSTITUTE(AT$6,"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29))*HLOOKUP(LEFT(TRIM(AT$6),FIND("~",SUBSTITUTE(AT$6," ","~",LEN(TRIM(AT$6))-LEN(SUBSTITUTE(TRIM(AT$6)," ",""))))-1)&amp;" Total",$B$6:$BB$373,ROW($A29)-5,FALSE))</f>
        <v>0</v>
      </c>
      <c r="AU29" s="10">
        <f ca="1">IF(AU$5&lt;&gt;"",HLOOKUP(AU$5,Functionalization!$G$6:$R$373,ROW($A29)-5,FALSE),IFERROR(INDEX(AU$337:AU$373,MATCH($F29,$B$337:$B$373,0))/VLOOKUP($F29,$B$337:$BB$373,MATCH(LEFT(TRIM(AU$6),FIND("~",SUBSTITUTE(AU$6,"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29))*HLOOKUP(LEFT(TRIM(AU$6),FIND("~",SUBSTITUTE(AU$6," ","~",LEN(TRIM(AU$6))-LEN(SUBSTITUTE(TRIM(AU$6)," ",""))))-1)&amp;" Total",$B$6:$BB$373,ROW($A29)-5,FALSE))</f>
        <v>0</v>
      </c>
      <c r="AV29" s="10">
        <f ca="1">IF(AV$5&lt;&gt;"",HLOOKUP(AV$5,Functionalization!$G$6:$R$373,ROW($A29)-5,FALSE),IFERROR(INDEX(AV$337:AV$373,MATCH($F29,$B$337:$B$373,0))/VLOOKUP($F29,$B$337:$BB$373,MATCH(LEFT(TRIM(AV$6),FIND("~",SUBSTITUTE(AV$6,"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29))*HLOOKUP(LEFT(TRIM(AV$6),FIND("~",SUBSTITUTE(AV$6," ","~",LEN(TRIM(AV$6))-LEN(SUBSTITUTE(TRIM(AV$6)," ",""))))-1)&amp;" Total",$B$6:$BB$373,ROW($A29)-5,FALSE))</f>
        <v>0</v>
      </c>
      <c r="AW29" s="10">
        <f ca="1">IF(AW$5&lt;&gt;"",HLOOKUP(AW$5,Functionalization!$G$6:$R$373,ROW($A29)-5,FALSE),IFERROR(INDEX(AW$337:AW$373,MATCH($F29,$B$337:$B$373,0))/VLOOKUP($F29,$B$337:$BB$373,MATCH(LEFT(TRIM(AW$6),FIND("~",SUBSTITUTE(AW$6,"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29))*HLOOKUP(LEFT(TRIM(AW$6),FIND("~",SUBSTITUTE(AW$6," ","~",LEN(TRIM(AW$6))-LEN(SUBSTITUTE(TRIM(AW$6)," ",""))))-1)&amp;" Total",$B$6:$BB$373,ROW($A29)-5,FALSE))</f>
        <v>0</v>
      </c>
      <c r="AX29" s="10">
        <f ca="1">IF(AX$5&lt;&gt;"",HLOOKUP(AX$5,Functionalization!$G$6:$R$373,ROW($A29)-5,FALSE),IFERROR(INDEX(AX$337:AX$373,MATCH($F29,$B$337:$B$373,0))/VLOOKUP($F29,$B$337:$BB$373,MATCH(LEFT(TRIM(AX$6),FIND("~",SUBSTITUTE(AX$6,"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29))*HLOOKUP(LEFT(TRIM(AX$6),FIND("~",SUBSTITUTE(AX$6," ","~",LEN(TRIM(AX$6))-LEN(SUBSTITUTE(TRIM(AX$6)," ",""))))-1)&amp;" Total",$B$6:$BB$373,ROW($A29)-5,FALSE))</f>
        <v>0</v>
      </c>
      <c r="AY29" s="10">
        <f ca="1">IF(AY$5&lt;&gt;"",HLOOKUP(AY$5,Functionalization!$G$6:$R$373,ROW($A29)-5,FALSE),IFERROR(INDEX(AY$337:AY$373,MATCH($F29,$B$337:$B$373,0))/VLOOKUP($F29,$B$337:$BB$373,MATCH(LEFT(TRIM(AY$6),FIND("~",SUBSTITUTE(AY$6,"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29))*HLOOKUP(LEFT(TRIM(AY$6),FIND("~",SUBSTITUTE(AY$6," ","~",LEN(TRIM(AY$6))-LEN(SUBSTITUTE(TRIM(AY$6)," ",""))))-1)&amp;" Total",$B$6:$BB$373,ROW($A29)-5,FALSE))</f>
        <v>0</v>
      </c>
      <c r="AZ29" s="10">
        <f ca="1">IF(AZ$5&lt;&gt;"",HLOOKUP(AZ$5,Functionalization!$G$6:$R$373,ROW($A29)-5,FALSE),IFERROR(INDEX(AZ$337:AZ$373,MATCH($F29,$B$337:$B$373,0))/VLOOKUP($F29,$B$337:$BB$373,MATCH(LEFT(TRIM(AZ$6),FIND("~",SUBSTITUTE(AZ$6,"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29))*HLOOKUP(LEFT(TRIM(AZ$6),FIND("~",SUBSTITUTE(AZ$6," ","~",LEN(TRIM(AZ$6))-LEN(SUBSTITUTE(TRIM(AZ$6)," ",""))))-1)&amp;" Total",$B$6:$BB$373,ROW($A29)-5,FALSE))</f>
        <v>0</v>
      </c>
      <c r="BA29" s="10">
        <f ca="1">IF(BA$5&lt;&gt;"",HLOOKUP(BA$5,Functionalization!$G$6:$R$373,ROW($A29)-5,FALSE),IFERROR(INDEX(BA$337:BA$373,MATCH($F29,$B$337:$B$373,0))/VLOOKUP($F29,$B$337:$BB$373,MATCH(LEFT(TRIM(BA$6),FIND("~",SUBSTITUTE(BA$6,"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29))*HLOOKUP(LEFT(TRIM(BA$6),FIND("~",SUBSTITUTE(BA$6," ","~",LEN(TRIM(BA$6))-LEN(SUBSTITUTE(TRIM(BA$6)," ",""))))-1)&amp;" Total",$B$6:$BB$373,ROW($A29)-5,FALSE))</f>
        <v>0</v>
      </c>
      <c r="BB29" s="10">
        <f ca="1">IF(BB$5&lt;&gt;"",HLOOKUP(BB$5,Functionalization!$G$6:$R$373,ROW($A29)-5,FALSE),IFERROR(INDEX(BB$337:BB$373,MATCH($F29,$B$337:$B$373,0))/VLOOKUP($F29,$B$337:$BB$373,MATCH(LEFT(TRIM(BB$6),FIND("~",SUBSTITUTE(BB$6,"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29))*HLOOKUP(LEFT(TRIM(BB$6),FIND("~",SUBSTITUTE(BB$6," ","~",LEN(TRIM(BB$6))-LEN(SUBSTITUTE(TRIM(BB$6)," ",""))))-1)&amp;" Total",$B$6:$BB$373,ROW($A29)-5,FALSE))</f>
        <v>0</v>
      </c>
      <c r="BD29">
        <f ca="1">IFERROR(IF(SUMIF($G$6:$BB$6,BD$6&amp;" Total",$G29:$BB29)-(SUMIF($G$6:$BB$6,BD$6&amp;" "&amp;'Input-Func_Class'!$D$22,$G29:$BB29)+IFERROR(SUMIF($G$6:$BB$6,BD$6&amp;" "&amp;'Input-Func_Class'!$E$22,$G29:$BB29),SUMIF($G$6:$BB$6,BD$6&amp;" "&amp;'Input-Func_Class'!$B$24,$G29:$BB29))+SUMIF($G$6:$BB$6,BD$6&amp;" "&amp;'Input-Func_Class'!$F$22,$G29:$BB29))&lt;Check_Limit,0,1),1)</f>
        <v>0</v>
      </c>
      <c r="BE29">
        <f ca="1">IFERROR(IF(SUMIF($G$6:$BB$6,BE$6&amp;" Total",$G29:$BB29)-(SUMIF($G$6:$BB$6,BE$6&amp;" "&amp;'Input-Func_Class'!$D$22,$G29:$BB29)+IFERROR(SUMIF($G$6:$BB$6,BE$6&amp;" "&amp;'Input-Func_Class'!$E$22,$G29:$BB29),SUMIF($G$6:$BB$6,BE$6&amp;" "&amp;'Input-Func_Class'!$B$24,$G29:$BB29))+SUMIF($G$6:$BB$6,BE$6&amp;" "&amp;'Input-Func_Class'!$F$22,$G29:$BB29))&lt;Check_Limit,0,1),1)</f>
        <v>0</v>
      </c>
      <c r="BF29">
        <f ca="1">IFERROR(IF(SUMIF($G$6:$BB$6,BF$6&amp;" Total",$G29:$BB29)-(SUMIF($G$6:$BB$6,BF$6&amp;" "&amp;'Input-Func_Class'!$D$22,$G29:$BB29)+IFERROR(SUMIF($G$6:$BB$6,BF$6&amp;" "&amp;'Input-Func_Class'!$E$22,$G29:$BB29),SUMIF($G$6:$BB$6,BF$6&amp;" "&amp;'Input-Func_Class'!$B$24,$G29:$BB29))+SUMIF($G$6:$BB$6,BF$6&amp;" "&amp;'Input-Func_Class'!$F$22,$G29:$BB29))&lt;Check_Limit,0,1),1)</f>
        <v>0</v>
      </c>
      <c r="BG29">
        <f ca="1">IFERROR(IF(SUMIF($G$6:$BB$6,BG$6&amp;" Total",$G29:$BB29)-(SUMIF($G$6:$BB$6,BG$6&amp;" "&amp;'Input-Func_Class'!$D$22,$G29:$BB29)+IFERROR(SUMIF($G$6:$BB$6,BG$6&amp;" "&amp;'Input-Func_Class'!$E$22,$G29:$BB29),SUMIF($G$6:$BB$6,BG$6&amp;" "&amp;'Input-Func_Class'!$B$24,$G29:$BB29))+SUMIF($G$6:$BB$6,BG$6&amp;" "&amp;'Input-Func_Class'!$F$22,$G29:$BB29))&lt;Check_Limit,0,1),1)</f>
        <v>0</v>
      </c>
      <c r="BH29">
        <f ca="1">IFERROR(IF(SUMIF($G$6:$BB$6,BH$6&amp;" Total",$G29:$BB29)-(SUMIF($G$6:$BB$6,BH$6&amp;" "&amp;'Input-Func_Class'!$D$22,$G29:$BB29)+IFERROR(SUMIF($G$6:$BB$6,BH$6&amp;" "&amp;'Input-Func_Class'!$E$22,$G29:$BB29),SUMIF($G$6:$BB$6,BH$6&amp;" "&amp;'Input-Func_Class'!$B$24,$G29:$BB29))+SUMIF($G$6:$BB$6,BH$6&amp;" "&amp;'Input-Func_Class'!$F$22,$G29:$BB29))&lt;Check_Limit,0,1),1)</f>
        <v>0</v>
      </c>
      <c r="BI29">
        <f ca="1">IFERROR(IF(SUMIF($G$6:$BB$6,BI$6&amp;" Total",$G29:$BB29)-(SUMIF($G$6:$BB$6,BI$6&amp;" "&amp;'Input-Func_Class'!$D$22,$G29:$BB29)+IFERROR(SUMIF($G$6:$BB$6,BI$6&amp;" "&amp;'Input-Func_Class'!$E$22,$G29:$BB29),SUMIF($G$6:$BB$6,BI$6&amp;" "&amp;'Input-Func_Class'!$B$24,$G29:$BB29))+SUMIF($G$6:$BB$6,BI$6&amp;" "&amp;'Input-Func_Class'!$F$22,$G29:$BB29))&lt;Check_Limit,0,1),1)</f>
        <v>0</v>
      </c>
      <c r="BJ29">
        <f ca="1">IFERROR(IF(SUMIF($G$6:$BB$6,BJ$6&amp;" Total",$G29:$BB29)-(SUMIF($G$6:$BB$6,BJ$6&amp;" "&amp;'Input-Func_Class'!$D$22,$G29:$BB29)+IFERROR(SUMIF($G$6:$BB$6,BJ$6&amp;" "&amp;'Input-Func_Class'!$E$22,$G29:$BB29),SUMIF($G$6:$BB$6,BJ$6&amp;" "&amp;'Input-Func_Class'!$B$24,$G29:$BB29))+SUMIF($G$6:$BB$6,BJ$6&amp;" "&amp;'Input-Func_Class'!$F$22,$G29:$BB29))&lt;Check_Limit,0,1),1)</f>
        <v>0</v>
      </c>
      <c r="BK29">
        <f ca="1">IFERROR(IF(SUMIF($G$6:$BB$6,BK$6&amp;" Total",$G29:$BB29)-(SUMIF($G$6:$BB$6,BK$6&amp;" "&amp;'Input-Func_Class'!$D$22,$G29:$BB29)+IFERROR(SUMIF($G$6:$BB$6,BK$6&amp;" "&amp;'Input-Func_Class'!$E$22,$G29:$BB29),SUMIF($G$6:$BB$6,BK$6&amp;" "&amp;'Input-Func_Class'!$B$24,$G29:$BB29))+SUMIF($G$6:$BB$6,BK$6&amp;" "&amp;'Input-Func_Class'!$F$22,$G29:$BB29))&lt;Check_Limit,0,1),1)</f>
        <v>0</v>
      </c>
      <c r="BL29">
        <f ca="1">IFERROR(IF(SUMIF($G$6:$BB$6,BL$6&amp;" Total",$G29:$BB29)-(SUMIF($G$6:$BB$6,BL$6&amp;" "&amp;'Input-Func_Class'!$D$22,$G29:$BB29)+IFERROR(SUMIF($G$6:$BB$6,BL$6&amp;" "&amp;'Input-Func_Class'!$E$22,$G29:$BB29),SUMIF($G$6:$BB$6,BL$6&amp;" "&amp;'Input-Func_Class'!$B$24,$G29:$BB29))+SUMIF($G$6:$BB$6,BL$6&amp;" "&amp;'Input-Func_Class'!$F$22,$G29:$BB29))&lt;Check_Limit,0,1),1)</f>
        <v>0</v>
      </c>
      <c r="BM29">
        <f ca="1">IFERROR(IF(SUMIF($G$6:$BB$6,BM$6&amp;" Total",$G29:$BB29)-(SUMIF($G$6:$BB$6,BM$6&amp;" "&amp;'Input-Func_Class'!$D$22,$G29:$BB29)+IFERROR(SUMIF($G$6:$BB$6,BM$6&amp;" "&amp;'Input-Func_Class'!$E$22,$G29:$BB29),SUMIF($G$6:$BB$6,BM$6&amp;" "&amp;'Input-Func_Class'!$B$24,$G29:$BB29))+SUMIF($G$6:$BB$6,BM$6&amp;" "&amp;'Input-Func_Class'!$F$22,$G29:$BB29))&lt;Check_Limit,0,1),1)</f>
        <v>0</v>
      </c>
      <c r="BN29">
        <f ca="1">IFERROR(IF(SUMIF($G$6:$BB$6,BN$6&amp;" Total",$G29:$BB29)-(SUMIF($G$6:$BB$6,BN$6&amp;" "&amp;'Input-Func_Class'!$D$22,$G29:$BB29)+IFERROR(SUMIF($G$6:$BB$6,BN$6&amp;" "&amp;'Input-Func_Class'!$E$22,$G29:$BB29),SUMIF($G$6:$BB$6,BN$6&amp;" "&amp;'Input-Func_Class'!$B$24,$G29:$BB29))+SUMIF($G$6:$BB$6,BN$6&amp;" "&amp;'Input-Func_Class'!$F$22,$G29:$BB29))&lt;Check_Limit,0,1),1)</f>
        <v>0</v>
      </c>
      <c r="BO29">
        <f ca="1">IFERROR(IF(SUMIF($G$6:$BB$6,BO$6&amp;" Total",$G29:$BB29)-(SUMIF($G$6:$BB$6,BO$6&amp;" "&amp;'Input-Func_Class'!$D$22,$G29:$BB29)+IFERROR(SUMIF($G$6:$BB$6,BO$6&amp;" "&amp;'Input-Func_Class'!$E$22,$G29:$BB29),SUMIF($G$6:$BB$6,BO$6&amp;" "&amp;'Input-Func_Class'!$B$24,$G29:$BB29))+SUMIF($G$6:$BB$6,BO$6&amp;" "&amp;'Input-Func_Class'!$F$22,$G29:$BB29))&lt;Check_Limit,0,1),1)</f>
        <v>0</v>
      </c>
    </row>
    <row r="30" spans="1:67" outlineLevel="1">
      <c r="A30" s="31">
        <f>IF(ISBLANK('Input-Accounts'!A30),"",'Input-Accounts'!A30)</f>
        <v>22</v>
      </c>
      <c r="B30" s="53" t="str">
        <f>IF(ISBLANK('Input-Accounts'!B30),"",'Input-Accounts'!B30)</f>
        <v>STRUC &amp; IMPROV-OTHER DISTR SYS-ILP</v>
      </c>
      <c r="C30" s="31">
        <f>IF(ISBLANK('Input-Accounts'!C30),"",'Input-Accounts'!C30)</f>
        <v>375.71</v>
      </c>
      <c r="D30" s="10">
        <f>Functionalization!$D30</f>
        <v>880994.59</v>
      </c>
      <c r="E30" s="10">
        <f t="shared" ca="1" si="6"/>
        <v>0</v>
      </c>
      <c r="F30" s="3" t="str">
        <f>IF($D30=0,"-",IF('Input-Accounts'!$E30&lt;&gt;0,'Input-Accounts'!$E30,'Input-Accounts'!$G30))</f>
        <v>INT_DISTPT_SUBTOTAL</v>
      </c>
      <c r="G30" s="10">
        <f ca="1">IF(G$5&lt;&gt;"",HLOOKUP(G$5,Functionalization!$G$6:$R$373,ROW($A30)-5,FALSE),IFERROR(INDEX(G$337:G$373,MATCH($F30,$B$337:$B$373,0))/VLOOKUP($F30,$B$337:$BB$373,MATCH(LEFT(TRIM(G$6),FIND("~",SUBSTITUTE(G$6,"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30))*HLOOKUP(LEFT(TRIM(G$6),FIND("~",SUBSTITUTE(G$6," ","~",LEN(TRIM(G$6))-LEN(SUBSTITUTE(TRIM(G$6)," ",""))))-1)&amp;" Total",$B$6:$BB$373,ROW($A30)-5,FALSE))</f>
        <v>561160.88313190057</v>
      </c>
      <c r="H30" s="10">
        <f ca="1">IF(H$5&lt;&gt;"",HLOOKUP(H$5,Functionalization!$G$6:$R$373,ROW($A30)-5,FALSE),IFERROR(INDEX(H$337:H$373,MATCH($F30,$B$337:$B$373,0))/VLOOKUP($F30,$B$337:$BB$373,MATCH(LEFT(TRIM(H$6),FIND("~",SUBSTITUTE(H$6,"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30))*HLOOKUP(LEFT(TRIM(H$6),FIND("~",SUBSTITUTE(H$6," ","~",LEN(TRIM(H$6))-LEN(SUBSTITUTE(TRIM(H$6)," ",""))))-1)&amp;" Total",$B$6:$BB$373,ROW($A30)-5,FALSE))</f>
        <v>416366.68292325729</v>
      </c>
      <c r="I30" s="10">
        <f ca="1">IF(I$5&lt;&gt;"",HLOOKUP(I$5,Functionalization!$G$6:$R$373,ROW($A30)-5,FALSE),IFERROR(INDEX(I$337:I$373,MATCH($F30,$B$337:$B$373,0))/VLOOKUP($F30,$B$337:$BB$373,MATCH(LEFT(TRIM(I$6),FIND("~",SUBSTITUTE(I$6,"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30))*HLOOKUP(LEFT(TRIM(I$6),FIND("~",SUBSTITUTE(I$6," ","~",LEN(TRIM(I$6))-LEN(SUBSTITUTE(TRIM(I$6)," ",""))))-1)&amp;" Total",$B$6:$BB$373,ROW($A30)-5,FALSE))</f>
        <v>0</v>
      </c>
      <c r="J30" s="10">
        <f ca="1">IF(J$5&lt;&gt;"",HLOOKUP(J$5,Functionalization!$G$6:$R$373,ROW($A30)-5,FALSE),IFERROR(INDEX(J$337:J$373,MATCH($F30,$B$337:$B$373,0))/VLOOKUP($F30,$B$337:$BB$373,MATCH(LEFT(TRIM(J$6),FIND("~",SUBSTITUTE(J$6,"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30))*HLOOKUP(LEFT(TRIM(J$6),FIND("~",SUBSTITUTE(J$6," ","~",LEN(TRIM(J$6))-LEN(SUBSTITUTE(TRIM(J$6)," ",""))))-1)&amp;" Total",$B$6:$BB$373,ROW($A30)-5,FALSE))</f>
        <v>144794.20020864319</v>
      </c>
      <c r="K30" s="10">
        <f ca="1">IF(K$5&lt;&gt;"",HLOOKUP(K$5,Functionalization!$G$6:$R$373,ROW($A30)-5,FALSE),IFERROR(INDEX(K$337:K$373,MATCH($F30,$B$337:$B$373,0))/VLOOKUP($F30,$B$337:$BB$373,MATCH(LEFT(TRIM(K$6),FIND("~",SUBSTITUTE(K$6,"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30))*HLOOKUP(LEFT(TRIM(K$6),FIND("~",SUBSTITUTE(K$6," ","~",LEN(TRIM(K$6))-LEN(SUBSTITUTE(TRIM(K$6)," ",""))))-1)&amp;" Total",$B$6:$BB$373,ROW($A30)-5,FALSE))</f>
        <v>319833.70686809934</v>
      </c>
      <c r="L30" s="10">
        <f ca="1">IF(L$5&lt;&gt;"",HLOOKUP(L$5,Functionalization!$G$6:$R$373,ROW($A30)-5,FALSE),IFERROR(INDEX(L$337:L$373,MATCH($F30,$B$337:$B$373,0))/VLOOKUP($F30,$B$337:$BB$373,MATCH(LEFT(TRIM(L$6),FIND("~",SUBSTITUTE(L$6,"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30))*HLOOKUP(LEFT(TRIM(L$6),FIND("~",SUBSTITUTE(L$6," ","~",LEN(TRIM(L$6))-LEN(SUBSTITUTE(TRIM(L$6)," ",""))))-1)&amp;" Total",$B$6:$BB$373,ROW($A30)-5,FALSE))</f>
        <v>0</v>
      </c>
      <c r="M30" s="10">
        <f ca="1">IF(M$5&lt;&gt;"",HLOOKUP(M$5,Functionalization!$G$6:$R$373,ROW($A30)-5,FALSE),IFERROR(INDEX(M$337:M$373,MATCH($F30,$B$337:$B$373,0))/VLOOKUP($F30,$B$337:$BB$373,MATCH(LEFT(TRIM(M$6),FIND("~",SUBSTITUTE(M$6,"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30))*HLOOKUP(LEFT(TRIM(M$6),FIND("~",SUBSTITUTE(M$6," ","~",LEN(TRIM(M$6))-LEN(SUBSTITUTE(TRIM(M$6)," ",""))))-1)&amp;" Total",$B$6:$BB$373,ROW($A30)-5,FALSE))</f>
        <v>0</v>
      </c>
      <c r="N30" s="10">
        <f ca="1">IF(N$5&lt;&gt;"",HLOOKUP(N$5,Functionalization!$G$6:$R$373,ROW($A30)-5,FALSE),IFERROR(INDEX(N$337:N$373,MATCH($F30,$B$337:$B$373,0))/VLOOKUP($F30,$B$337:$BB$373,MATCH(LEFT(TRIM(N$6),FIND("~",SUBSTITUTE(N$6,"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30))*HLOOKUP(LEFT(TRIM(N$6),FIND("~",SUBSTITUTE(N$6," ","~",LEN(TRIM(N$6))-LEN(SUBSTITUTE(TRIM(N$6)," ",""))))-1)&amp;" Total",$B$6:$BB$373,ROW($A30)-5,FALSE))</f>
        <v>319833.70686809934</v>
      </c>
      <c r="O30" s="10">
        <f ca="1">IF(O$5&lt;&gt;"",HLOOKUP(O$5,Functionalization!$G$6:$R$373,ROW($A30)-5,FALSE),IFERROR(INDEX(O$337:O$373,MATCH($F30,$B$337:$B$373,0))/VLOOKUP($F30,$B$337:$BB$373,MATCH(LEFT(TRIM(O$6),FIND("~",SUBSTITUTE(O$6,"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30))*HLOOKUP(LEFT(TRIM(O$6),FIND("~",SUBSTITUTE(O$6," ","~",LEN(TRIM(O$6))-LEN(SUBSTITUTE(TRIM(O$6)," ",""))))-1)&amp;" Total",$B$6:$BB$373,ROW($A30)-5,FALSE))</f>
        <v>0</v>
      </c>
      <c r="P30" s="10">
        <f ca="1">IF(P$5&lt;&gt;"",HLOOKUP(P$5,Functionalization!$G$6:$R$373,ROW($A30)-5,FALSE),IFERROR(INDEX(P$337:P$373,MATCH($F30,$B$337:$B$373,0))/VLOOKUP($F30,$B$337:$BB$373,MATCH(LEFT(TRIM(P$6),FIND("~",SUBSTITUTE(P$6,"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30))*HLOOKUP(LEFT(TRIM(P$6),FIND("~",SUBSTITUTE(P$6," ","~",LEN(TRIM(P$6))-LEN(SUBSTITUTE(TRIM(P$6)," ",""))))-1)&amp;" Total",$B$6:$BB$373,ROW($A30)-5,FALSE))</f>
        <v>0</v>
      </c>
      <c r="Q30" s="10">
        <f ca="1">IF(Q$5&lt;&gt;"",HLOOKUP(Q$5,Functionalization!$G$6:$R$373,ROW($A30)-5,FALSE),IFERROR(INDEX(Q$337:Q$373,MATCH($F30,$B$337:$B$373,0))/VLOOKUP($F30,$B$337:$BB$373,MATCH(LEFT(TRIM(Q$6),FIND("~",SUBSTITUTE(Q$6,"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30))*HLOOKUP(LEFT(TRIM(Q$6),FIND("~",SUBSTITUTE(Q$6," ","~",LEN(TRIM(Q$6))-LEN(SUBSTITUTE(TRIM(Q$6)," ",""))))-1)&amp;" Total",$B$6:$BB$373,ROW($A30)-5,FALSE))</f>
        <v>0</v>
      </c>
      <c r="R30" s="10">
        <f ca="1">IF(R$5&lt;&gt;"",HLOOKUP(R$5,Functionalization!$G$6:$R$373,ROW($A30)-5,FALSE),IFERROR(INDEX(R$337:R$373,MATCH($F30,$B$337:$B$373,0))/VLOOKUP($F30,$B$337:$BB$373,MATCH(LEFT(TRIM(R$6),FIND("~",SUBSTITUTE(R$6,"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30))*HLOOKUP(LEFT(TRIM(R$6),FIND("~",SUBSTITUTE(R$6," ","~",LEN(TRIM(R$6))-LEN(SUBSTITUTE(TRIM(R$6)," ",""))))-1)&amp;" Total",$B$6:$BB$373,ROW($A30)-5,FALSE))</f>
        <v>0</v>
      </c>
      <c r="S30" s="10">
        <f ca="1">IF(S$5&lt;&gt;"",HLOOKUP(S$5,Functionalization!$G$6:$R$373,ROW($A30)-5,FALSE),IFERROR(INDEX(S$337:S$373,MATCH($F30,$B$337:$B$373,0))/VLOOKUP($F30,$B$337:$BB$373,MATCH(LEFT(TRIM(S$6),FIND("~",SUBSTITUTE(S$6,"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30))*HLOOKUP(LEFT(TRIM(S$6),FIND("~",SUBSTITUTE(S$6," ","~",LEN(TRIM(S$6))-LEN(SUBSTITUTE(TRIM(S$6)," ",""))))-1)&amp;" Total",$B$6:$BB$373,ROW($A30)-5,FALSE))</f>
        <v>0</v>
      </c>
      <c r="T30" s="10">
        <f ca="1">IF(T$5&lt;&gt;"",HLOOKUP(T$5,Functionalization!$G$6:$R$373,ROW($A30)-5,FALSE),IFERROR(INDEX(T$337:T$373,MATCH($F30,$B$337:$B$373,0))/VLOOKUP($F30,$B$337:$BB$373,MATCH(LEFT(TRIM(T$6),FIND("~",SUBSTITUTE(T$6,"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30))*HLOOKUP(LEFT(TRIM(T$6),FIND("~",SUBSTITUTE(T$6," ","~",LEN(TRIM(T$6))-LEN(SUBSTITUTE(TRIM(T$6)," ",""))))-1)&amp;" Total",$B$6:$BB$373,ROW($A30)-5,FALSE))</f>
        <v>0</v>
      </c>
      <c r="U30" s="10">
        <f ca="1">IF(U$5&lt;&gt;"",HLOOKUP(U$5,Functionalization!$G$6:$R$373,ROW($A30)-5,FALSE),IFERROR(INDEX(U$337:U$373,MATCH($F30,$B$337:$B$373,0))/VLOOKUP($F30,$B$337:$BB$373,MATCH(LEFT(TRIM(U$6),FIND("~",SUBSTITUTE(U$6,"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30))*HLOOKUP(LEFT(TRIM(U$6),FIND("~",SUBSTITUTE(U$6," ","~",LEN(TRIM(U$6))-LEN(SUBSTITUTE(TRIM(U$6)," ",""))))-1)&amp;" Total",$B$6:$BB$373,ROW($A30)-5,FALSE))</f>
        <v>0</v>
      </c>
      <c r="V30" s="10">
        <f ca="1">IF(V$5&lt;&gt;"",HLOOKUP(V$5,Functionalization!$G$6:$R$373,ROW($A30)-5,FALSE),IFERROR(INDEX(V$337:V$373,MATCH($F30,$B$337:$B$373,0))/VLOOKUP($F30,$B$337:$BB$373,MATCH(LEFT(TRIM(V$6),FIND("~",SUBSTITUTE(V$6,"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30))*HLOOKUP(LEFT(TRIM(V$6),FIND("~",SUBSTITUTE(V$6," ","~",LEN(TRIM(V$6))-LEN(SUBSTITUTE(TRIM(V$6)," ",""))))-1)&amp;" Total",$B$6:$BB$373,ROW($A30)-5,FALSE))</f>
        <v>0</v>
      </c>
      <c r="W30" s="10">
        <f ca="1">IF(W$5&lt;&gt;"",HLOOKUP(W$5,Functionalization!$G$6:$R$373,ROW($A30)-5,FALSE),IFERROR(INDEX(W$337:W$373,MATCH($F30,$B$337:$B$373,0))/VLOOKUP($F30,$B$337:$BB$373,MATCH(LEFT(TRIM(W$6),FIND("~",SUBSTITUTE(W$6,"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30))*HLOOKUP(LEFT(TRIM(W$6),FIND("~",SUBSTITUTE(W$6," ","~",LEN(TRIM(W$6))-LEN(SUBSTITUTE(TRIM(W$6)," ",""))))-1)&amp;" Total",$B$6:$BB$373,ROW($A30)-5,FALSE))</f>
        <v>0</v>
      </c>
      <c r="X30" s="10">
        <f ca="1">IF(X$5&lt;&gt;"",HLOOKUP(X$5,Functionalization!$G$6:$R$373,ROW($A30)-5,FALSE),IFERROR(INDEX(X$337:X$373,MATCH($F30,$B$337:$B$373,0))/VLOOKUP($F30,$B$337:$BB$373,MATCH(LEFT(TRIM(X$6),FIND("~",SUBSTITUTE(X$6,"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30))*HLOOKUP(LEFT(TRIM(X$6),FIND("~",SUBSTITUTE(X$6," ","~",LEN(TRIM(X$6))-LEN(SUBSTITUTE(TRIM(X$6)," ",""))))-1)&amp;" Total",$B$6:$BB$373,ROW($A30)-5,FALSE))</f>
        <v>0</v>
      </c>
      <c r="Y30" s="10">
        <f ca="1">IF(Y$5&lt;&gt;"",HLOOKUP(Y$5,Functionalization!$G$6:$R$373,ROW($A30)-5,FALSE),IFERROR(INDEX(Y$337:Y$373,MATCH($F30,$B$337:$B$373,0))/VLOOKUP($F30,$B$337:$BB$373,MATCH(LEFT(TRIM(Y$6),FIND("~",SUBSTITUTE(Y$6,"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30))*HLOOKUP(LEFT(TRIM(Y$6),FIND("~",SUBSTITUTE(Y$6," ","~",LEN(TRIM(Y$6))-LEN(SUBSTITUTE(TRIM(Y$6)," ",""))))-1)&amp;" Total",$B$6:$BB$373,ROW($A30)-5,FALSE))</f>
        <v>0</v>
      </c>
      <c r="Z30" s="10">
        <f ca="1">IF(Z$5&lt;&gt;"",HLOOKUP(Z$5,Functionalization!$G$6:$R$373,ROW($A30)-5,FALSE),IFERROR(INDEX(Z$337:Z$373,MATCH($F30,$B$337:$B$373,0))/VLOOKUP($F30,$B$337:$BB$373,MATCH(LEFT(TRIM(Z$6),FIND("~",SUBSTITUTE(Z$6,"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30))*HLOOKUP(LEFT(TRIM(Z$6),FIND("~",SUBSTITUTE(Z$6," ","~",LEN(TRIM(Z$6))-LEN(SUBSTITUTE(TRIM(Z$6)," ",""))))-1)&amp;" Total",$B$6:$BB$373,ROW($A30)-5,FALSE))</f>
        <v>0</v>
      </c>
      <c r="AA30" s="10">
        <f ca="1">IF(AA$5&lt;&gt;"",HLOOKUP(AA$5,Functionalization!$G$6:$R$373,ROW($A30)-5,FALSE),IFERROR(INDEX(AA$337:AA$373,MATCH($F30,$B$337:$B$373,0))/VLOOKUP($F30,$B$337:$BB$373,MATCH(LEFT(TRIM(AA$6),FIND("~",SUBSTITUTE(AA$6,"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30))*HLOOKUP(LEFT(TRIM(AA$6),FIND("~",SUBSTITUTE(AA$6," ","~",LEN(TRIM(AA$6))-LEN(SUBSTITUTE(TRIM(AA$6)," ",""))))-1)&amp;" Total",$B$6:$BB$373,ROW($A30)-5,FALSE))</f>
        <v>0</v>
      </c>
      <c r="AB30" s="10">
        <f ca="1">IF(AB$5&lt;&gt;"",HLOOKUP(AB$5,Functionalization!$G$6:$R$373,ROW($A30)-5,FALSE),IFERROR(INDEX(AB$337:AB$373,MATCH($F30,$B$337:$B$373,0))/VLOOKUP($F30,$B$337:$BB$373,MATCH(LEFT(TRIM(AB$6),FIND("~",SUBSTITUTE(AB$6,"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30))*HLOOKUP(LEFT(TRIM(AB$6),FIND("~",SUBSTITUTE(AB$6," ","~",LEN(TRIM(AB$6))-LEN(SUBSTITUTE(TRIM(AB$6)," ",""))))-1)&amp;" Total",$B$6:$BB$373,ROW($A30)-5,FALSE))</f>
        <v>0</v>
      </c>
      <c r="AC30" s="10">
        <f ca="1">IF(AC$5&lt;&gt;"",HLOOKUP(AC$5,Functionalization!$G$6:$R$373,ROW($A30)-5,FALSE),IFERROR(INDEX(AC$337:AC$373,MATCH($F30,$B$337:$B$373,0))/VLOOKUP($F30,$B$337:$BB$373,MATCH(LEFT(TRIM(AC$6),FIND("~",SUBSTITUTE(AC$6,"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30))*HLOOKUP(LEFT(TRIM(AC$6),FIND("~",SUBSTITUTE(AC$6," ","~",LEN(TRIM(AC$6))-LEN(SUBSTITUTE(TRIM(AC$6)," ",""))))-1)&amp;" Total",$B$6:$BB$373,ROW($A30)-5,FALSE))</f>
        <v>0</v>
      </c>
      <c r="AD30" s="10">
        <f ca="1">IF(AD$5&lt;&gt;"",HLOOKUP(AD$5,Functionalization!$G$6:$R$373,ROW($A30)-5,FALSE),IFERROR(INDEX(AD$337:AD$373,MATCH($F30,$B$337:$B$373,0))/VLOOKUP($F30,$B$337:$BB$373,MATCH(LEFT(TRIM(AD$6),FIND("~",SUBSTITUTE(AD$6,"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30))*HLOOKUP(LEFT(TRIM(AD$6),FIND("~",SUBSTITUTE(AD$6," ","~",LEN(TRIM(AD$6))-LEN(SUBSTITUTE(TRIM(AD$6)," ",""))))-1)&amp;" Total",$B$6:$BB$373,ROW($A30)-5,FALSE))</f>
        <v>0</v>
      </c>
      <c r="AE30" s="10">
        <f ca="1">IF(AE$5&lt;&gt;"",HLOOKUP(AE$5,Functionalization!$G$6:$R$373,ROW($A30)-5,FALSE),IFERROR(INDEX(AE$337:AE$373,MATCH($F30,$B$337:$B$373,0))/VLOOKUP($F30,$B$337:$BB$373,MATCH(LEFT(TRIM(AE$6),FIND("~",SUBSTITUTE(AE$6,"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30))*HLOOKUP(LEFT(TRIM(AE$6),FIND("~",SUBSTITUTE(AE$6," ","~",LEN(TRIM(AE$6))-LEN(SUBSTITUTE(TRIM(AE$6)," ",""))))-1)&amp;" Total",$B$6:$BB$373,ROW($A30)-5,FALSE))</f>
        <v>0</v>
      </c>
      <c r="AF30" s="10">
        <f ca="1">IF(AF$5&lt;&gt;"",HLOOKUP(AF$5,Functionalization!$G$6:$R$373,ROW($A30)-5,FALSE),IFERROR(INDEX(AF$337:AF$373,MATCH($F30,$B$337:$B$373,0))/VLOOKUP($F30,$B$337:$BB$373,MATCH(LEFT(TRIM(AF$6),FIND("~",SUBSTITUTE(AF$6,"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30))*HLOOKUP(LEFT(TRIM(AF$6),FIND("~",SUBSTITUTE(AF$6," ","~",LEN(TRIM(AF$6))-LEN(SUBSTITUTE(TRIM(AF$6)," ",""))))-1)&amp;" Total",$B$6:$BB$373,ROW($A30)-5,FALSE))</f>
        <v>0</v>
      </c>
      <c r="AG30" s="10">
        <f ca="1">IF(AG$5&lt;&gt;"",HLOOKUP(AG$5,Functionalization!$G$6:$R$373,ROW($A30)-5,FALSE),IFERROR(INDEX(AG$337:AG$373,MATCH($F30,$B$337:$B$373,0))/VLOOKUP($F30,$B$337:$BB$373,MATCH(LEFT(TRIM(AG$6),FIND("~",SUBSTITUTE(AG$6,"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30))*HLOOKUP(LEFT(TRIM(AG$6),FIND("~",SUBSTITUTE(AG$6," ","~",LEN(TRIM(AG$6))-LEN(SUBSTITUTE(TRIM(AG$6)," ",""))))-1)&amp;" Total",$B$6:$BB$373,ROW($A30)-5,FALSE))</f>
        <v>0</v>
      </c>
      <c r="AH30" s="10">
        <f ca="1">IF(AH$5&lt;&gt;"",HLOOKUP(AH$5,Functionalization!$G$6:$R$373,ROW($A30)-5,FALSE),IFERROR(INDEX(AH$337:AH$373,MATCH($F30,$B$337:$B$373,0))/VLOOKUP($F30,$B$337:$BB$373,MATCH(LEFT(TRIM(AH$6),FIND("~",SUBSTITUTE(AH$6,"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30))*HLOOKUP(LEFT(TRIM(AH$6),FIND("~",SUBSTITUTE(AH$6," ","~",LEN(TRIM(AH$6))-LEN(SUBSTITUTE(TRIM(AH$6)," ",""))))-1)&amp;" Total",$B$6:$BB$373,ROW($A30)-5,FALSE))</f>
        <v>0</v>
      </c>
      <c r="AI30" s="10">
        <f ca="1">IF(AI$5&lt;&gt;"",HLOOKUP(AI$5,Functionalization!$G$6:$R$373,ROW($A30)-5,FALSE),IFERROR(INDEX(AI$337:AI$373,MATCH($F30,$B$337:$B$373,0))/VLOOKUP($F30,$B$337:$BB$373,MATCH(LEFT(TRIM(AI$6),FIND("~",SUBSTITUTE(AI$6,"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30))*HLOOKUP(LEFT(TRIM(AI$6),FIND("~",SUBSTITUTE(AI$6," ","~",LEN(TRIM(AI$6))-LEN(SUBSTITUTE(TRIM(AI$6)," ",""))))-1)&amp;" Total",$B$6:$BB$373,ROW($A30)-5,FALSE))</f>
        <v>0</v>
      </c>
      <c r="AJ30" s="10">
        <f ca="1">IF(AJ$5&lt;&gt;"",HLOOKUP(AJ$5,Functionalization!$G$6:$R$373,ROW($A30)-5,FALSE),IFERROR(INDEX(AJ$337:AJ$373,MATCH($F30,$B$337:$B$373,0))/VLOOKUP($F30,$B$337:$BB$373,MATCH(LEFT(TRIM(AJ$6),FIND("~",SUBSTITUTE(AJ$6,"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30))*HLOOKUP(LEFT(TRIM(AJ$6),FIND("~",SUBSTITUTE(AJ$6," ","~",LEN(TRIM(AJ$6))-LEN(SUBSTITUTE(TRIM(AJ$6)," ",""))))-1)&amp;" Total",$B$6:$BB$373,ROW($A30)-5,FALSE))</f>
        <v>0</v>
      </c>
      <c r="AK30" s="10">
        <f ca="1">IF(AK$5&lt;&gt;"",HLOOKUP(AK$5,Functionalization!$G$6:$R$373,ROW($A30)-5,FALSE),IFERROR(INDEX(AK$337:AK$373,MATCH($F30,$B$337:$B$373,0))/VLOOKUP($F30,$B$337:$BB$373,MATCH(LEFT(TRIM(AK$6),FIND("~",SUBSTITUTE(AK$6,"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30))*HLOOKUP(LEFT(TRIM(AK$6),FIND("~",SUBSTITUTE(AK$6," ","~",LEN(TRIM(AK$6))-LEN(SUBSTITUTE(TRIM(AK$6)," ",""))))-1)&amp;" Total",$B$6:$BB$373,ROW($A30)-5,FALSE))</f>
        <v>0</v>
      </c>
      <c r="AL30" s="10">
        <f ca="1">IF(AL$5&lt;&gt;"",HLOOKUP(AL$5,Functionalization!$G$6:$R$373,ROW($A30)-5,FALSE),IFERROR(INDEX(AL$337:AL$373,MATCH($F30,$B$337:$B$373,0))/VLOOKUP($F30,$B$337:$BB$373,MATCH(LEFT(TRIM(AL$6),FIND("~",SUBSTITUTE(AL$6,"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30))*HLOOKUP(LEFT(TRIM(AL$6),FIND("~",SUBSTITUTE(AL$6," ","~",LEN(TRIM(AL$6))-LEN(SUBSTITUTE(TRIM(AL$6)," ",""))))-1)&amp;" Total",$B$6:$BB$373,ROW($A30)-5,FALSE))</f>
        <v>0</v>
      </c>
      <c r="AM30" s="10">
        <f ca="1">IF(AM$5&lt;&gt;"",HLOOKUP(AM$5,Functionalization!$G$6:$R$373,ROW($A30)-5,FALSE),IFERROR(INDEX(AM$337:AM$373,MATCH($F30,$B$337:$B$373,0))/VLOOKUP($F30,$B$337:$BB$373,MATCH(LEFT(TRIM(AM$6),FIND("~",SUBSTITUTE(AM$6,"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30))*HLOOKUP(LEFT(TRIM(AM$6),FIND("~",SUBSTITUTE(AM$6," ","~",LEN(TRIM(AM$6))-LEN(SUBSTITUTE(TRIM(AM$6)," ",""))))-1)&amp;" Total",$B$6:$BB$373,ROW($A30)-5,FALSE))</f>
        <v>0</v>
      </c>
      <c r="AN30" s="10">
        <f ca="1">IF(AN$5&lt;&gt;"",HLOOKUP(AN$5,Functionalization!$G$6:$R$373,ROW($A30)-5,FALSE),IFERROR(INDEX(AN$337:AN$373,MATCH($F30,$B$337:$B$373,0))/VLOOKUP($F30,$B$337:$BB$373,MATCH(LEFT(TRIM(AN$6),FIND("~",SUBSTITUTE(AN$6,"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30))*HLOOKUP(LEFT(TRIM(AN$6),FIND("~",SUBSTITUTE(AN$6," ","~",LEN(TRIM(AN$6))-LEN(SUBSTITUTE(TRIM(AN$6)," ",""))))-1)&amp;" Total",$B$6:$BB$373,ROW($A30)-5,FALSE))</f>
        <v>0</v>
      </c>
      <c r="AO30" s="10">
        <f ca="1">IF(AO$5&lt;&gt;"",HLOOKUP(AO$5,Functionalization!$G$6:$R$373,ROW($A30)-5,FALSE),IFERROR(INDEX(AO$337:AO$373,MATCH($F30,$B$337:$B$373,0))/VLOOKUP($F30,$B$337:$BB$373,MATCH(LEFT(TRIM(AO$6),FIND("~",SUBSTITUTE(AO$6,"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30))*HLOOKUP(LEFT(TRIM(AO$6),FIND("~",SUBSTITUTE(AO$6," ","~",LEN(TRIM(AO$6))-LEN(SUBSTITUTE(TRIM(AO$6)," ",""))))-1)&amp;" Total",$B$6:$BB$373,ROW($A30)-5,FALSE))</f>
        <v>0</v>
      </c>
      <c r="AP30" s="10">
        <f ca="1">IF(AP$5&lt;&gt;"",HLOOKUP(AP$5,Functionalization!$G$6:$R$373,ROW($A30)-5,FALSE),IFERROR(INDEX(AP$337:AP$373,MATCH($F30,$B$337:$B$373,0))/VLOOKUP($F30,$B$337:$BB$373,MATCH(LEFT(TRIM(AP$6),FIND("~",SUBSTITUTE(AP$6,"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30))*HLOOKUP(LEFT(TRIM(AP$6),FIND("~",SUBSTITUTE(AP$6," ","~",LEN(TRIM(AP$6))-LEN(SUBSTITUTE(TRIM(AP$6)," ",""))))-1)&amp;" Total",$B$6:$BB$373,ROW($A30)-5,FALSE))</f>
        <v>0</v>
      </c>
      <c r="AQ30" s="10">
        <f ca="1">IF(AQ$5&lt;&gt;"",HLOOKUP(AQ$5,Functionalization!$G$6:$R$373,ROW($A30)-5,FALSE),IFERROR(INDEX(AQ$337:AQ$373,MATCH($F30,$B$337:$B$373,0))/VLOOKUP($F30,$B$337:$BB$373,MATCH(LEFT(TRIM(AQ$6),FIND("~",SUBSTITUTE(AQ$6,"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30))*HLOOKUP(LEFT(TRIM(AQ$6),FIND("~",SUBSTITUTE(AQ$6," ","~",LEN(TRIM(AQ$6))-LEN(SUBSTITUTE(TRIM(AQ$6)," ",""))))-1)&amp;" Total",$B$6:$BB$373,ROW($A30)-5,FALSE))</f>
        <v>0</v>
      </c>
      <c r="AR30" s="10">
        <f ca="1">IF(AR$5&lt;&gt;"",HLOOKUP(AR$5,Functionalization!$G$6:$R$373,ROW($A30)-5,FALSE),IFERROR(INDEX(AR$337:AR$373,MATCH($F30,$B$337:$B$373,0))/VLOOKUP($F30,$B$337:$BB$373,MATCH(LEFT(TRIM(AR$6),FIND("~",SUBSTITUTE(AR$6,"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30))*HLOOKUP(LEFT(TRIM(AR$6),FIND("~",SUBSTITUTE(AR$6," ","~",LEN(TRIM(AR$6))-LEN(SUBSTITUTE(TRIM(AR$6)," ",""))))-1)&amp;" Total",$B$6:$BB$373,ROW($A30)-5,FALSE))</f>
        <v>0</v>
      </c>
      <c r="AS30" s="10">
        <f ca="1">IF(AS$5&lt;&gt;"",HLOOKUP(AS$5,Functionalization!$G$6:$R$373,ROW($A30)-5,FALSE),IFERROR(INDEX(AS$337:AS$373,MATCH($F30,$B$337:$B$373,0))/VLOOKUP($F30,$B$337:$BB$373,MATCH(LEFT(TRIM(AS$6),FIND("~",SUBSTITUTE(AS$6,"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30))*HLOOKUP(LEFT(TRIM(AS$6),FIND("~",SUBSTITUTE(AS$6," ","~",LEN(TRIM(AS$6))-LEN(SUBSTITUTE(TRIM(AS$6)," ",""))))-1)&amp;" Total",$B$6:$BB$373,ROW($A30)-5,FALSE))</f>
        <v>0</v>
      </c>
      <c r="AT30" s="10">
        <f ca="1">IF(AT$5&lt;&gt;"",HLOOKUP(AT$5,Functionalization!$G$6:$R$373,ROW($A30)-5,FALSE),IFERROR(INDEX(AT$337:AT$373,MATCH($F30,$B$337:$B$373,0))/VLOOKUP($F30,$B$337:$BB$373,MATCH(LEFT(TRIM(AT$6),FIND("~",SUBSTITUTE(AT$6,"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30))*HLOOKUP(LEFT(TRIM(AT$6),FIND("~",SUBSTITUTE(AT$6," ","~",LEN(TRIM(AT$6))-LEN(SUBSTITUTE(TRIM(AT$6)," ",""))))-1)&amp;" Total",$B$6:$BB$373,ROW($A30)-5,FALSE))</f>
        <v>0</v>
      </c>
      <c r="AU30" s="10">
        <f ca="1">IF(AU$5&lt;&gt;"",HLOOKUP(AU$5,Functionalization!$G$6:$R$373,ROW($A30)-5,FALSE),IFERROR(INDEX(AU$337:AU$373,MATCH($F30,$B$337:$B$373,0))/VLOOKUP($F30,$B$337:$BB$373,MATCH(LEFT(TRIM(AU$6),FIND("~",SUBSTITUTE(AU$6,"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30))*HLOOKUP(LEFT(TRIM(AU$6),FIND("~",SUBSTITUTE(AU$6," ","~",LEN(TRIM(AU$6))-LEN(SUBSTITUTE(TRIM(AU$6)," ",""))))-1)&amp;" Total",$B$6:$BB$373,ROW($A30)-5,FALSE))</f>
        <v>0</v>
      </c>
      <c r="AV30" s="10">
        <f ca="1">IF(AV$5&lt;&gt;"",HLOOKUP(AV$5,Functionalization!$G$6:$R$373,ROW($A30)-5,FALSE),IFERROR(INDEX(AV$337:AV$373,MATCH($F30,$B$337:$B$373,0))/VLOOKUP($F30,$B$337:$BB$373,MATCH(LEFT(TRIM(AV$6),FIND("~",SUBSTITUTE(AV$6,"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30))*HLOOKUP(LEFT(TRIM(AV$6),FIND("~",SUBSTITUTE(AV$6," ","~",LEN(TRIM(AV$6))-LEN(SUBSTITUTE(TRIM(AV$6)," ",""))))-1)&amp;" Total",$B$6:$BB$373,ROW($A30)-5,FALSE))</f>
        <v>0</v>
      </c>
      <c r="AW30" s="10">
        <f ca="1">IF(AW$5&lt;&gt;"",HLOOKUP(AW$5,Functionalization!$G$6:$R$373,ROW($A30)-5,FALSE),IFERROR(INDEX(AW$337:AW$373,MATCH($F30,$B$337:$B$373,0))/VLOOKUP($F30,$B$337:$BB$373,MATCH(LEFT(TRIM(AW$6),FIND("~",SUBSTITUTE(AW$6,"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30))*HLOOKUP(LEFT(TRIM(AW$6),FIND("~",SUBSTITUTE(AW$6," ","~",LEN(TRIM(AW$6))-LEN(SUBSTITUTE(TRIM(AW$6)," ",""))))-1)&amp;" Total",$B$6:$BB$373,ROW($A30)-5,FALSE))</f>
        <v>0</v>
      </c>
      <c r="AX30" s="10">
        <f ca="1">IF(AX$5&lt;&gt;"",HLOOKUP(AX$5,Functionalization!$G$6:$R$373,ROW($A30)-5,FALSE),IFERROR(INDEX(AX$337:AX$373,MATCH($F30,$B$337:$B$373,0))/VLOOKUP($F30,$B$337:$BB$373,MATCH(LEFT(TRIM(AX$6),FIND("~",SUBSTITUTE(AX$6,"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30))*HLOOKUP(LEFT(TRIM(AX$6),FIND("~",SUBSTITUTE(AX$6," ","~",LEN(TRIM(AX$6))-LEN(SUBSTITUTE(TRIM(AX$6)," ",""))))-1)&amp;" Total",$B$6:$BB$373,ROW($A30)-5,FALSE))</f>
        <v>0</v>
      </c>
      <c r="AY30" s="10">
        <f ca="1">IF(AY$5&lt;&gt;"",HLOOKUP(AY$5,Functionalization!$G$6:$R$373,ROW($A30)-5,FALSE),IFERROR(INDEX(AY$337:AY$373,MATCH($F30,$B$337:$B$373,0))/VLOOKUP($F30,$B$337:$BB$373,MATCH(LEFT(TRIM(AY$6),FIND("~",SUBSTITUTE(AY$6,"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30))*HLOOKUP(LEFT(TRIM(AY$6),FIND("~",SUBSTITUTE(AY$6," ","~",LEN(TRIM(AY$6))-LEN(SUBSTITUTE(TRIM(AY$6)," ",""))))-1)&amp;" Total",$B$6:$BB$373,ROW($A30)-5,FALSE))</f>
        <v>0</v>
      </c>
      <c r="AZ30" s="10">
        <f ca="1">IF(AZ$5&lt;&gt;"",HLOOKUP(AZ$5,Functionalization!$G$6:$R$373,ROW($A30)-5,FALSE),IFERROR(INDEX(AZ$337:AZ$373,MATCH($F30,$B$337:$B$373,0))/VLOOKUP($F30,$B$337:$BB$373,MATCH(LEFT(TRIM(AZ$6),FIND("~",SUBSTITUTE(AZ$6,"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30))*HLOOKUP(LEFT(TRIM(AZ$6),FIND("~",SUBSTITUTE(AZ$6," ","~",LEN(TRIM(AZ$6))-LEN(SUBSTITUTE(TRIM(AZ$6)," ",""))))-1)&amp;" Total",$B$6:$BB$373,ROW($A30)-5,FALSE))</f>
        <v>0</v>
      </c>
      <c r="BA30" s="10">
        <f ca="1">IF(BA$5&lt;&gt;"",HLOOKUP(BA$5,Functionalization!$G$6:$R$373,ROW($A30)-5,FALSE),IFERROR(INDEX(BA$337:BA$373,MATCH($F30,$B$337:$B$373,0))/VLOOKUP($F30,$B$337:$BB$373,MATCH(LEFT(TRIM(BA$6),FIND("~",SUBSTITUTE(BA$6,"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30))*HLOOKUP(LEFT(TRIM(BA$6),FIND("~",SUBSTITUTE(BA$6," ","~",LEN(TRIM(BA$6))-LEN(SUBSTITUTE(TRIM(BA$6)," ",""))))-1)&amp;" Total",$B$6:$BB$373,ROW($A30)-5,FALSE))</f>
        <v>0</v>
      </c>
      <c r="BB30" s="10">
        <f ca="1">IF(BB$5&lt;&gt;"",HLOOKUP(BB$5,Functionalization!$G$6:$R$373,ROW($A30)-5,FALSE),IFERROR(INDEX(BB$337:BB$373,MATCH($F30,$B$337:$B$373,0))/VLOOKUP($F30,$B$337:$BB$373,MATCH(LEFT(TRIM(BB$6),FIND("~",SUBSTITUTE(BB$6,"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30))*HLOOKUP(LEFT(TRIM(BB$6),FIND("~",SUBSTITUTE(BB$6," ","~",LEN(TRIM(BB$6))-LEN(SUBSTITUTE(TRIM(BB$6)," ",""))))-1)&amp;" Total",$B$6:$BB$373,ROW($A30)-5,FALSE))</f>
        <v>0</v>
      </c>
      <c r="BD30">
        <f ca="1">IFERROR(IF(SUMIF($G$6:$BB$6,BD$6&amp;" Total",$G30:$BB30)-(SUMIF($G$6:$BB$6,BD$6&amp;" "&amp;'Input-Func_Class'!$D$22,$G30:$BB30)+IFERROR(SUMIF($G$6:$BB$6,BD$6&amp;" "&amp;'Input-Func_Class'!$E$22,$G30:$BB30),SUMIF($G$6:$BB$6,BD$6&amp;" "&amp;'Input-Func_Class'!$B$24,$G30:$BB30))+SUMIF($G$6:$BB$6,BD$6&amp;" "&amp;'Input-Func_Class'!$F$22,$G30:$BB30))&lt;Check_Limit,0,1),1)</f>
        <v>0</v>
      </c>
      <c r="BE30">
        <f ca="1">IFERROR(IF(SUMIF($G$6:$BB$6,BE$6&amp;" Total",$G30:$BB30)-(SUMIF($G$6:$BB$6,BE$6&amp;" "&amp;'Input-Func_Class'!$D$22,$G30:$BB30)+IFERROR(SUMIF($G$6:$BB$6,BE$6&amp;" "&amp;'Input-Func_Class'!$E$22,$G30:$BB30),SUMIF($G$6:$BB$6,BE$6&amp;" "&amp;'Input-Func_Class'!$B$24,$G30:$BB30))+SUMIF($G$6:$BB$6,BE$6&amp;" "&amp;'Input-Func_Class'!$F$22,$G30:$BB30))&lt;Check_Limit,0,1),1)</f>
        <v>0</v>
      </c>
      <c r="BF30">
        <f ca="1">IFERROR(IF(SUMIF($G$6:$BB$6,BF$6&amp;" Total",$G30:$BB30)-(SUMIF($G$6:$BB$6,BF$6&amp;" "&amp;'Input-Func_Class'!$D$22,$G30:$BB30)+IFERROR(SUMIF($G$6:$BB$6,BF$6&amp;" "&amp;'Input-Func_Class'!$E$22,$G30:$BB30),SUMIF($G$6:$BB$6,BF$6&amp;" "&amp;'Input-Func_Class'!$B$24,$G30:$BB30))+SUMIF($G$6:$BB$6,BF$6&amp;" "&amp;'Input-Func_Class'!$F$22,$G30:$BB30))&lt;Check_Limit,0,1),1)</f>
        <v>0</v>
      </c>
      <c r="BG30">
        <f ca="1">IFERROR(IF(SUMIF($G$6:$BB$6,BG$6&amp;" Total",$G30:$BB30)-(SUMIF($G$6:$BB$6,BG$6&amp;" "&amp;'Input-Func_Class'!$D$22,$G30:$BB30)+IFERROR(SUMIF($G$6:$BB$6,BG$6&amp;" "&amp;'Input-Func_Class'!$E$22,$G30:$BB30),SUMIF($G$6:$BB$6,BG$6&amp;" "&amp;'Input-Func_Class'!$B$24,$G30:$BB30))+SUMIF($G$6:$BB$6,BG$6&amp;" "&amp;'Input-Func_Class'!$F$22,$G30:$BB30))&lt;Check_Limit,0,1),1)</f>
        <v>0</v>
      </c>
      <c r="BH30">
        <f ca="1">IFERROR(IF(SUMIF($G$6:$BB$6,BH$6&amp;" Total",$G30:$BB30)-(SUMIF($G$6:$BB$6,BH$6&amp;" "&amp;'Input-Func_Class'!$D$22,$G30:$BB30)+IFERROR(SUMIF($G$6:$BB$6,BH$6&amp;" "&amp;'Input-Func_Class'!$E$22,$G30:$BB30),SUMIF($G$6:$BB$6,BH$6&amp;" "&amp;'Input-Func_Class'!$B$24,$G30:$BB30))+SUMIF($G$6:$BB$6,BH$6&amp;" "&amp;'Input-Func_Class'!$F$22,$G30:$BB30))&lt;Check_Limit,0,1),1)</f>
        <v>0</v>
      </c>
      <c r="BI30">
        <f ca="1">IFERROR(IF(SUMIF($G$6:$BB$6,BI$6&amp;" Total",$G30:$BB30)-(SUMIF($G$6:$BB$6,BI$6&amp;" "&amp;'Input-Func_Class'!$D$22,$G30:$BB30)+IFERROR(SUMIF($G$6:$BB$6,BI$6&amp;" "&amp;'Input-Func_Class'!$E$22,$G30:$BB30),SUMIF($G$6:$BB$6,BI$6&amp;" "&amp;'Input-Func_Class'!$B$24,$G30:$BB30))+SUMIF($G$6:$BB$6,BI$6&amp;" "&amp;'Input-Func_Class'!$F$22,$G30:$BB30))&lt;Check_Limit,0,1),1)</f>
        <v>0</v>
      </c>
      <c r="BJ30">
        <f ca="1">IFERROR(IF(SUMIF($G$6:$BB$6,BJ$6&amp;" Total",$G30:$BB30)-(SUMIF($G$6:$BB$6,BJ$6&amp;" "&amp;'Input-Func_Class'!$D$22,$G30:$BB30)+IFERROR(SUMIF($G$6:$BB$6,BJ$6&amp;" "&amp;'Input-Func_Class'!$E$22,$G30:$BB30),SUMIF($G$6:$BB$6,BJ$6&amp;" "&amp;'Input-Func_Class'!$B$24,$G30:$BB30))+SUMIF($G$6:$BB$6,BJ$6&amp;" "&amp;'Input-Func_Class'!$F$22,$G30:$BB30))&lt;Check_Limit,0,1),1)</f>
        <v>0</v>
      </c>
      <c r="BK30">
        <f ca="1">IFERROR(IF(SUMIF($G$6:$BB$6,BK$6&amp;" Total",$G30:$BB30)-(SUMIF($G$6:$BB$6,BK$6&amp;" "&amp;'Input-Func_Class'!$D$22,$G30:$BB30)+IFERROR(SUMIF($G$6:$BB$6,BK$6&amp;" "&amp;'Input-Func_Class'!$E$22,$G30:$BB30),SUMIF($G$6:$BB$6,BK$6&amp;" "&amp;'Input-Func_Class'!$B$24,$G30:$BB30))+SUMIF($G$6:$BB$6,BK$6&amp;" "&amp;'Input-Func_Class'!$F$22,$G30:$BB30))&lt;Check_Limit,0,1),1)</f>
        <v>0</v>
      </c>
      <c r="BL30">
        <f ca="1">IFERROR(IF(SUMIF($G$6:$BB$6,BL$6&amp;" Total",$G30:$BB30)-(SUMIF($G$6:$BB$6,BL$6&amp;" "&amp;'Input-Func_Class'!$D$22,$G30:$BB30)+IFERROR(SUMIF($G$6:$BB$6,BL$6&amp;" "&amp;'Input-Func_Class'!$E$22,$G30:$BB30),SUMIF($G$6:$BB$6,BL$6&amp;" "&amp;'Input-Func_Class'!$B$24,$G30:$BB30))+SUMIF($G$6:$BB$6,BL$6&amp;" "&amp;'Input-Func_Class'!$F$22,$G30:$BB30))&lt;Check_Limit,0,1),1)</f>
        <v>0</v>
      </c>
      <c r="BM30">
        <f ca="1">IFERROR(IF(SUMIF($G$6:$BB$6,BM$6&amp;" Total",$G30:$BB30)-(SUMIF($G$6:$BB$6,BM$6&amp;" "&amp;'Input-Func_Class'!$D$22,$G30:$BB30)+IFERROR(SUMIF($G$6:$BB$6,BM$6&amp;" "&amp;'Input-Func_Class'!$E$22,$G30:$BB30),SUMIF($G$6:$BB$6,BM$6&amp;" "&amp;'Input-Func_Class'!$B$24,$G30:$BB30))+SUMIF($G$6:$BB$6,BM$6&amp;" "&amp;'Input-Func_Class'!$F$22,$G30:$BB30))&lt;Check_Limit,0,1),1)</f>
        <v>0</v>
      </c>
      <c r="BN30">
        <f ca="1">IFERROR(IF(SUMIF($G$6:$BB$6,BN$6&amp;" Total",$G30:$BB30)-(SUMIF($G$6:$BB$6,BN$6&amp;" "&amp;'Input-Func_Class'!$D$22,$G30:$BB30)+IFERROR(SUMIF($G$6:$BB$6,BN$6&amp;" "&amp;'Input-Func_Class'!$E$22,$G30:$BB30),SUMIF($G$6:$BB$6,BN$6&amp;" "&amp;'Input-Func_Class'!$B$24,$G30:$BB30))+SUMIF($G$6:$BB$6,BN$6&amp;" "&amp;'Input-Func_Class'!$F$22,$G30:$BB30))&lt;Check_Limit,0,1),1)</f>
        <v>0</v>
      </c>
      <c r="BO30">
        <f ca="1">IFERROR(IF(SUMIF($G$6:$BB$6,BO$6&amp;" Total",$G30:$BB30)-(SUMIF($G$6:$BB$6,BO$6&amp;" "&amp;'Input-Func_Class'!$D$22,$G30:$BB30)+IFERROR(SUMIF($G$6:$BB$6,BO$6&amp;" "&amp;'Input-Func_Class'!$E$22,$G30:$BB30),SUMIF($G$6:$BB$6,BO$6&amp;" "&amp;'Input-Func_Class'!$B$24,$G30:$BB30))+SUMIF($G$6:$BB$6,BO$6&amp;" "&amp;'Input-Func_Class'!$F$22,$G30:$BB30))&lt;Check_Limit,0,1),1)</f>
        <v>0</v>
      </c>
    </row>
    <row r="31" spans="1:67" outlineLevel="1">
      <c r="A31" s="31">
        <f>IF(ISBLANK('Input-Accounts'!A31),"",'Input-Accounts'!A31)</f>
        <v>23</v>
      </c>
      <c r="B31" s="53" t="str">
        <f>IF(ISBLANK('Input-Accounts'!B31),"",'Input-Accounts'!B31)</f>
        <v>STRUC &amp; IMPROV-COMMUNICATIONS</v>
      </c>
      <c r="C31" s="31">
        <f>IF(ISBLANK('Input-Accounts'!C31),"",'Input-Accounts'!C31)</f>
        <v>375.8</v>
      </c>
      <c r="D31" s="10">
        <f>Functionalization!$D31</f>
        <v>132125.04</v>
      </c>
      <c r="E31" s="10">
        <f t="shared" ca="1" si="6"/>
        <v>0</v>
      </c>
      <c r="F31" s="3" t="str">
        <f>IF($D31=0,"-",IF('Input-Accounts'!$E31&lt;&gt;0,'Input-Accounts'!$E31,'Input-Accounts'!$G31))</f>
        <v>AVGERAGE STUDY</v>
      </c>
      <c r="G31" s="10">
        <f ca="1">IF(G$5&lt;&gt;"",HLOOKUP(G$5,Functionalization!$G$6:$R$373,ROW($A31)-5,FALSE),IFERROR(INDEX(G$337:G$373,MATCH($F31,$B$337:$B$373,0))/VLOOKUP($F31,$B$337:$BB$373,MATCH(LEFT(TRIM(G$6),FIND("~",SUBSTITUTE(G$6,"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31))*HLOOKUP(LEFT(TRIM(G$6),FIND("~",SUBSTITUTE(G$6," ","~",LEN(TRIM(G$6))-LEN(SUBSTITUTE(TRIM(G$6)," ",""))))-1)&amp;" Total",$B$6:$BB$373,ROW($A31)-5,FALSE))</f>
        <v>132125.04</v>
      </c>
      <c r="H31" s="10">
        <f ca="1">IF(H$5&lt;&gt;"",HLOOKUP(H$5,Functionalization!$G$6:$R$373,ROW($A31)-5,FALSE),IFERROR(INDEX(H$337:H$373,MATCH($F31,$B$337:$B$373,0))/VLOOKUP($F31,$B$337:$BB$373,MATCH(LEFT(TRIM(H$6),FIND("~",SUBSTITUTE(H$6,"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31))*HLOOKUP(LEFT(TRIM(H$6),FIND("~",SUBSTITUTE(H$6," ","~",LEN(TRIM(H$6))-LEN(SUBSTITUTE(TRIM(H$6)," ",""))))-1)&amp;" Total",$B$6:$BB$373,ROW($A31)-5,FALSE))</f>
        <v>98033.320371284775</v>
      </c>
      <c r="I31" s="10">
        <f ca="1">IF(I$5&lt;&gt;"",HLOOKUP(I$5,Functionalization!$G$6:$R$373,ROW($A31)-5,FALSE),IFERROR(INDEX(I$337:I$373,MATCH($F31,$B$337:$B$373,0))/VLOOKUP($F31,$B$337:$BB$373,MATCH(LEFT(TRIM(I$6),FIND("~",SUBSTITUTE(I$6,"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31))*HLOOKUP(LEFT(TRIM(I$6),FIND("~",SUBSTITUTE(I$6," ","~",LEN(TRIM(I$6))-LEN(SUBSTITUTE(TRIM(I$6)," ",""))))-1)&amp;" Total",$B$6:$BB$373,ROW($A31)-5,FALSE))</f>
        <v>0</v>
      </c>
      <c r="J31" s="10">
        <f ca="1">IF(J$5&lt;&gt;"",HLOOKUP(J$5,Functionalization!$G$6:$R$373,ROW($A31)-5,FALSE),IFERROR(INDEX(J$337:J$373,MATCH($F31,$B$337:$B$373,0))/VLOOKUP($F31,$B$337:$BB$373,MATCH(LEFT(TRIM(J$6),FIND("~",SUBSTITUTE(J$6,"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31))*HLOOKUP(LEFT(TRIM(J$6),FIND("~",SUBSTITUTE(J$6," ","~",LEN(TRIM(J$6))-LEN(SUBSTITUTE(TRIM(J$6)," ",""))))-1)&amp;" Total",$B$6:$BB$373,ROW($A31)-5,FALSE))</f>
        <v>34091.71962871524</v>
      </c>
      <c r="K31" s="10">
        <f ca="1">IF(K$5&lt;&gt;"",HLOOKUP(K$5,Functionalization!$G$6:$R$373,ROW($A31)-5,FALSE),IFERROR(INDEX(K$337:K$373,MATCH($F31,$B$337:$B$373,0))/VLOOKUP($F31,$B$337:$BB$373,MATCH(LEFT(TRIM(K$6),FIND("~",SUBSTITUTE(K$6,"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31))*HLOOKUP(LEFT(TRIM(K$6),FIND("~",SUBSTITUTE(K$6," ","~",LEN(TRIM(K$6))-LEN(SUBSTITUTE(TRIM(K$6)," ",""))))-1)&amp;" Total",$B$6:$BB$373,ROW($A31)-5,FALSE))</f>
        <v>0</v>
      </c>
      <c r="L31" s="10">
        <f ca="1">IF(L$5&lt;&gt;"",HLOOKUP(L$5,Functionalization!$G$6:$R$373,ROW($A31)-5,FALSE),IFERROR(INDEX(L$337:L$373,MATCH($F31,$B$337:$B$373,0))/VLOOKUP($F31,$B$337:$BB$373,MATCH(LEFT(TRIM(L$6),FIND("~",SUBSTITUTE(L$6,"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31))*HLOOKUP(LEFT(TRIM(L$6),FIND("~",SUBSTITUTE(L$6," ","~",LEN(TRIM(L$6))-LEN(SUBSTITUTE(TRIM(L$6)," ",""))))-1)&amp;" Total",$B$6:$BB$373,ROW($A31)-5,FALSE))</f>
        <v>0</v>
      </c>
      <c r="M31" s="10">
        <f ca="1">IF(M$5&lt;&gt;"",HLOOKUP(M$5,Functionalization!$G$6:$R$373,ROW($A31)-5,FALSE),IFERROR(INDEX(M$337:M$373,MATCH($F31,$B$337:$B$373,0))/VLOOKUP($F31,$B$337:$BB$373,MATCH(LEFT(TRIM(M$6),FIND("~",SUBSTITUTE(M$6,"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31))*HLOOKUP(LEFT(TRIM(M$6),FIND("~",SUBSTITUTE(M$6," ","~",LEN(TRIM(M$6))-LEN(SUBSTITUTE(TRIM(M$6)," ",""))))-1)&amp;" Total",$B$6:$BB$373,ROW($A31)-5,FALSE))</f>
        <v>0</v>
      </c>
      <c r="N31" s="10">
        <f ca="1">IF(N$5&lt;&gt;"",HLOOKUP(N$5,Functionalization!$G$6:$R$373,ROW($A31)-5,FALSE),IFERROR(INDEX(N$337:N$373,MATCH($F31,$B$337:$B$373,0))/VLOOKUP($F31,$B$337:$BB$373,MATCH(LEFT(TRIM(N$6),FIND("~",SUBSTITUTE(N$6,"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31))*HLOOKUP(LEFT(TRIM(N$6),FIND("~",SUBSTITUTE(N$6," ","~",LEN(TRIM(N$6))-LEN(SUBSTITUTE(TRIM(N$6)," ",""))))-1)&amp;" Total",$B$6:$BB$373,ROW($A31)-5,FALSE))</f>
        <v>0</v>
      </c>
      <c r="O31" s="10">
        <f ca="1">IF(O$5&lt;&gt;"",HLOOKUP(O$5,Functionalization!$G$6:$R$373,ROW($A31)-5,FALSE),IFERROR(INDEX(O$337:O$373,MATCH($F31,$B$337:$B$373,0))/VLOOKUP($F31,$B$337:$BB$373,MATCH(LEFT(TRIM(O$6),FIND("~",SUBSTITUTE(O$6,"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31))*HLOOKUP(LEFT(TRIM(O$6),FIND("~",SUBSTITUTE(O$6," ","~",LEN(TRIM(O$6))-LEN(SUBSTITUTE(TRIM(O$6)," ",""))))-1)&amp;" Total",$B$6:$BB$373,ROW($A31)-5,FALSE))</f>
        <v>0</v>
      </c>
      <c r="P31" s="10">
        <f ca="1">IF(P$5&lt;&gt;"",HLOOKUP(P$5,Functionalization!$G$6:$R$373,ROW($A31)-5,FALSE),IFERROR(INDEX(P$337:P$373,MATCH($F31,$B$337:$B$373,0))/VLOOKUP($F31,$B$337:$BB$373,MATCH(LEFT(TRIM(P$6),FIND("~",SUBSTITUTE(P$6,"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31))*HLOOKUP(LEFT(TRIM(P$6),FIND("~",SUBSTITUTE(P$6," ","~",LEN(TRIM(P$6))-LEN(SUBSTITUTE(TRIM(P$6)," ",""))))-1)&amp;" Total",$B$6:$BB$373,ROW($A31)-5,FALSE))</f>
        <v>0</v>
      </c>
      <c r="Q31" s="10">
        <f ca="1">IF(Q$5&lt;&gt;"",HLOOKUP(Q$5,Functionalization!$G$6:$R$373,ROW($A31)-5,FALSE),IFERROR(INDEX(Q$337:Q$373,MATCH($F31,$B$337:$B$373,0))/VLOOKUP($F31,$B$337:$BB$373,MATCH(LEFT(TRIM(Q$6),FIND("~",SUBSTITUTE(Q$6,"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31))*HLOOKUP(LEFT(TRIM(Q$6),FIND("~",SUBSTITUTE(Q$6," ","~",LEN(TRIM(Q$6))-LEN(SUBSTITUTE(TRIM(Q$6)," ",""))))-1)&amp;" Total",$B$6:$BB$373,ROW($A31)-5,FALSE))</f>
        <v>0</v>
      </c>
      <c r="R31" s="10">
        <f ca="1">IF(R$5&lt;&gt;"",HLOOKUP(R$5,Functionalization!$G$6:$R$373,ROW($A31)-5,FALSE),IFERROR(INDEX(R$337:R$373,MATCH($F31,$B$337:$B$373,0))/VLOOKUP($F31,$B$337:$BB$373,MATCH(LEFT(TRIM(R$6),FIND("~",SUBSTITUTE(R$6,"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31))*HLOOKUP(LEFT(TRIM(R$6),FIND("~",SUBSTITUTE(R$6," ","~",LEN(TRIM(R$6))-LEN(SUBSTITUTE(TRIM(R$6)," ",""))))-1)&amp;" Total",$B$6:$BB$373,ROW($A31)-5,FALSE))</f>
        <v>0</v>
      </c>
      <c r="S31" s="10">
        <f ca="1">IF(S$5&lt;&gt;"",HLOOKUP(S$5,Functionalization!$G$6:$R$373,ROW($A31)-5,FALSE),IFERROR(INDEX(S$337:S$373,MATCH($F31,$B$337:$B$373,0))/VLOOKUP($F31,$B$337:$BB$373,MATCH(LEFT(TRIM(S$6),FIND("~",SUBSTITUTE(S$6,"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31))*HLOOKUP(LEFT(TRIM(S$6),FIND("~",SUBSTITUTE(S$6," ","~",LEN(TRIM(S$6))-LEN(SUBSTITUTE(TRIM(S$6)," ",""))))-1)&amp;" Total",$B$6:$BB$373,ROW($A31)-5,FALSE))</f>
        <v>0</v>
      </c>
      <c r="T31" s="10">
        <f ca="1">IF(T$5&lt;&gt;"",HLOOKUP(T$5,Functionalization!$G$6:$R$373,ROW($A31)-5,FALSE),IFERROR(INDEX(T$337:T$373,MATCH($F31,$B$337:$B$373,0))/VLOOKUP($F31,$B$337:$BB$373,MATCH(LEFT(TRIM(T$6),FIND("~",SUBSTITUTE(T$6,"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31))*HLOOKUP(LEFT(TRIM(T$6),FIND("~",SUBSTITUTE(T$6," ","~",LEN(TRIM(T$6))-LEN(SUBSTITUTE(TRIM(T$6)," ",""))))-1)&amp;" Total",$B$6:$BB$373,ROW($A31)-5,FALSE))</f>
        <v>0</v>
      </c>
      <c r="U31" s="10">
        <f ca="1">IF(U$5&lt;&gt;"",HLOOKUP(U$5,Functionalization!$G$6:$R$373,ROW($A31)-5,FALSE),IFERROR(INDEX(U$337:U$373,MATCH($F31,$B$337:$B$373,0))/VLOOKUP($F31,$B$337:$BB$373,MATCH(LEFT(TRIM(U$6),FIND("~",SUBSTITUTE(U$6,"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31))*HLOOKUP(LEFT(TRIM(U$6),FIND("~",SUBSTITUTE(U$6," ","~",LEN(TRIM(U$6))-LEN(SUBSTITUTE(TRIM(U$6)," ",""))))-1)&amp;" Total",$B$6:$BB$373,ROW($A31)-5,FALSE))</f>
        <v>0</v>
      </c>
      <c r="V31" s="10">
        <f ca="1">IF(V$5&lt;&gt;"",HLOOKUP(V$5,Functionalization!$G$6:$R$373,ROW($A31)-5,FALSE),IFERROR(INDEX(V$337:V$373,MATCH($F31,$B$337:$B$373,0))/VLOOKUP($F31,$B$337:$BB$373,MATCH(LEFT(TRIM(V$6),FIND("~",SUBSTITUTE(V$6,"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31))*HLOOKUP(LEFT(TRIM(V$6),FIND("~",SUBSTITUTE(V$6," ","~",LEN(TRIM(V$6))-LEN(SUBSTITUTE(TRIM(V$6)," ",""))))-1)&amp;" Total",$B$6:$BB$373,ROW($A31)-5,FALSE))</f>
        <v>0</v>
      </c>
      <c r="W31" s="10">
        <f ca="1">IF(W$5&lt;&gt;"",HLOOKUP(W$5,Functionalization!$G$6:$R$373,ROW($A31)-5,FALSE),IFERROR(INDEX(W$337:W$373,MATCH($F31,$B$337:$B$373,0))/VLOOKUP($F31,$B$337:$BB$373,MATCH(LEFT(TRIM(W$6),FIND("~",SUBSTITUTE(W$6,"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31))*HLOOKUP(LEFT(TRIM(W$6),FIND("~",SUBSTITUTE(W$6," ","~",LEN(TRIM(W$6))-LEN(SUBSTITUTE(TRIM(W$6)," ",""))))-1)&amp;" Total",$B$6:$BB$373,ROW($A31)-5,FALSE))</f>
        <v>0</v>
      </c>
      <c r="X31" s="10">
        <f ca="1">IF(X$5&lt;&gt;"",HLOOKUP(X$5,Functionalization!$G$6:$R$373,ROW($A31)-5,FALSE),IFERROR(INDEX(X$337:X$373,MATCH($F31,$B$337:$B$373,0))/VLOOKUP($F31,$B$337:$BB$373,MATCH(LEFT(TRIM(X$6),FIND("~",SUBSTITUTE(X$6,"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31))*HLOOKUP(LEFT(TRIM(X$6),FIND("~",SUBSTITUTE(X$6," ","~",LEN(TRIM(X$6))-LEN(SUBSTITUTE(TRIM(X$6)," ",""))))-1)&amp;" Total",$B$6:$BB$373,ROW($A31)-5,FALSE))</f>
        <v>0</v>
      </c>
      <c r="Y31" s="10">
        <f ca="1">IF(Y$5&lt;&gt;"",HLOOKUP(Y$5,Functionalization!$G$6:$R$373,ROW($A31)-5,FALSE),IFERROR(INDEX(Y$337:Y$373,MATCH($F31,$B$337:$B$373,0))/VLOOKUP($F31,$B$337:$BB$373,MATCH(LEFT(TRIM(Y$6),FIND("~",SUBSTITUTE(Y$6,"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31))*HLOOKUP(LEFT(TRIM(Y$6),FIND("~",SUBSTITUTE(Y$6," ","~",LEN(TRIM(Y$6))-LEN(SUBSTITUTE(TRIM(Y$6)," ",""))))-1)&amp;" Total",$B$6:$BB$373,ROW($A31)-5,FALSE))</f>
        <v>0</v>
      </c>
      <c r="Z31" s="10">
        <f ca="1">IF(Z$5&lt;&gt;"",HLOOKUP(Z$5,Functionalization!$G$6:$R$373,ROW($A31)-5,FALSE),IFERROR(INDEX(Z$337:Z$373,MATCH($F31,$B$337:$B$373,0))/VLOOKUP($F31,$B$337:$BB$373,MATCH(LEFT(TRIM(Z$6),FIND("~",SUBSTITUTE(Z$6,"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31))*HLOOKUP(LEFT(TRIM(Z$6),FIND("~",SUBSTITUTE(Z$6," ","~",LEN(TRIM(Z$6))-LEN(SUBSTITUTE(TRIM(Z$6)," ",""))))-1)&amp;" Total",$B$6:$BB$373,ROW($A31)-5,FALSE))</f>
        <v>0</v>
      </c>
      <c r="AA31" s="10">
        <f ca="1">IF(AA$5&lt;&gt;"",HLOOKUP(AA$5,Functionalization!$G$6:$R$373,ROW($A31)-5,FALSE),IFERROR(INDEX(AA$337:AA$373,MATCH($F31,$B$337:$B$373,0))/VLOOKUP($F31,$B$337:$BB$373,MATCH(LEFT(TRIM(AA$6),FIND("~",SUBSTITUTE(AA$6,"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31))*HLOOKUP(LEFT(TRIM(AA$6),FIND("~",SUBSTITUTE(AA$6," ","~",LEN(TRIM(AA$6))-LEN(SUBSTITUTE(TRIM(AA$6)," ",""))))-1)&amp;" Total",$B$6:$BB$373,ROW($A31)-5,FALSE))</f>
        <v>0</v>
      </c>
      <c r="AB31" s="10">
        <f ca="1">IF(AB$5&lt;&gt;"",HLOOKUP(AB$5,Functionalization!$G$6:$R$373,ROW($A31)-5,FALSE),IFERROR(INDEX(AB$337:AB$373,MATCH($F31,$B$337:$B$373,0))/VLOOKUP($F31,$B$337:$BB$373,MATCH(LEFT(TRIM(AB$6),FIND("~",SUBSTITUTE(AB$6,"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31))*HLOOKUP(LEFT(TRIM(AB$6),FIND("~",SUBSTITUTE(AB$6," ","~",LEN(TRIM(AB$6))-LEN(SUBSTITUTE(TRIM(AB$6)," ",""))))-1)&amp;" Total",$B$6:$BB$373,ROW($A31)-5,FALSE))</f>
        <v>0</v>
      </c>
      <c r="AC31" s="10">
        <f ca="1">IF(AC$5&lt;&gt;"",HLOOKUP(AC$5,Functionalization!$G$6:$R$373,ROW($A31)-5,FALSE),IFERROR(INDEX(AC$337:AC$373,MATCH($F31,$B$337:$B$373,0))/VLOOKUP($F31,$B$337:$BB$373,MATCH(LEFT(TRIM(AC$6),FIND("~",SUBSTITUTE(AC$6,"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31))*HLOOKUP(LEFT(TRIM(AC$6),FIND("~",SUBSTITUTE(AC$6," ","~",LEN(TRIM(AC$6))-LEN(SUBSTITUTE(TRIM(AC$6)," ",""))))-1)&amp;" Total",$B$6:$BB$373,ROW($A31)-5,FALSE))</f>
        <v>0</v>
      </c>
      <c r="AD31" s="10">
        <f ca="1">IF(AD$5&lt;&gt;"",HLOOKUP(AD$5,Functionalization!$G$6:$R$373,ROW($A31)-5,FALSE),IFERROR(INDEX(AD$337:AD$373,MATCH($F31,$B$337:$B$373,0))/VLOOKUP($F31,$B$337:$BB$373,MATCH(LEFT(TRIM(AD$6),FIND("~",SUBSTITUTE(AD$6,"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31))*HLOOKUP(LEFT(TRIM(AD$6),FIND("~",SUBSTITUTE(AD$6," ","~",LEN(TRIM(AD$6))-LEN(SUBSTITUTE(TRIM(AD$6)," ",""))))-1)&amp;" Total",$B$6:$BB$373,ROW($A31)-5,FALSE))</f>
        <v>0</v>
      </c>
      <c r="AE31" s="10">
        <f ca="1">IF(AE$5&lt;&gt;"",HLOOKUP(AE$5,Functionalization!$G$6:$R$373,ROW($A31)-5,FALSE),IFERROR(INDEX(AE$337:AE$373,MATCH($F31,$B$337:$B$373,0))/VLOOKUP($F31,$B$337:$BB$373,MATCH(LEFT(TRIM(AE$6),FIND("~",SUBSTITUTE(AE$6,"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31))*HLOOKUP(LEFT(TRIM(AE$6),FIND("~",SUBSTITUTE(AE$6," ","~",LEN(TRIM(AE$6))-LEN(SUBSTITUTE(TRIM(AE$6)," ",""))))-1)&amp;" Total",$B$6:$BB$373,ROW($A31)-5,FALSE))</f>
        <v>0</v>
      </c>
      <c r="AF31" s="10">
        <f ca="1">IF(AF$5&lt;&gt;"",HLOOKUP(AF$5,Functionalization!$G$6:$R$373,ROW($A31)-5,FALSE),IFERROR(INDEX(AF$337:AF$373,MATCH($F31,$B$337:$B$373,0))/VLOOKUP($F31,$B$337:$BB$373,MATCH(LEFT(TRIM(AF$6),FIND("~",SUBSTITUTE(AF$6,"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31))*HLOOKUP(LEFT(TRIM(AF$6),FIND("~",SUBSTITUTE(AF$6," ","~",LEN(TRIM(AF$6))-LEN(SUBSTITUTE(TRIM(AF$6)," ",""))))-1)&amp;" Total",$B$6:$BB$373,ROW($A31)-5,FALSE))</f>
        <v>0</v>
      </c>
      <c r="AG31" s="10">
        <f ca="1">IF(AG$5&lt;&gt;"",HLOOKUP(AG$5,Functionalization!$G$6:$R$373,ROW($A31)-5,FALSE),IFERROR(INDEX(AG$337:AG$373,MATCH($F31,$B$337:$B$373,0))/VLOOKUP($F31,$B$337:$BB$373,MATCH(LEFT(TRIM(AG$6),FIND("~",SUBSTITUTE(AG$6,"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31))*HLOOKUP(LEFT(TRIM(AG$6),FIND("~",SUBSTITUTE(AG$6," ","~",LEN(TRIM(AG$6))-LEN(SUBSTITUTE(TRIM(AG$6)," ",""))))-1)&amp;" Total",$B$6:$BB$373,ROW($A31)-5,FALSE))</f>
        <v>0</v>
      </c>
      <c r="AH31" s="10">
        <f ca="1">IF(AH$5&lt;&gt;"",HLOOKUP(AH$5,Functionalization!$G$6:$R$373,ROW($A31)-5,FALSE),IFERROR(INDEX(AH$337:AH$373,MATCH($F31,$B$337:$B$373,0))/VLOOKUP($F31,$B$337:$BB$373,MATCH(LEFT(TRIM(AH$6),FIND("~",SUBSTITUTE(AH$6,"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31))*HLOOKUP(LEFT(TRIM(AH$6),FIND("~",SUBSTITUTE(AH$6," ","~",LEN(TRIM(AH$6))-LEN(SUBSTITUTE(TRIM(AH$6)," ",""))))-1)&amp;" Total",$B$6:$BB$373,ROW($A31)-5,FALSE))</f>
        <v>0</v>
      </c>
      <c r="AI31" s="10">
        <f ca="1">IF(AI$5&lt;&gt;"",HLOOKUP(AI$5,Functionalization!$G$6:$R$373,ROW($A31)-5,FALSE),IFERROR(INDEX(AI$337:AI$373,MATCH($F31,$B$337:$B$373,0))/VLOOKUP($F31,$B$337:$BB$373,MATCH(LEFT(TRIM(AI$6),FIND("~",SUBSTITUTE(AI$6,"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31))*HLOOKUP(LEFT(TRIM(AI$6),FIND("~",SUBSTITUTE(AI$6," ","~",LEN(TRIM(AI$6))-LEN(SUBSTITUTE(TRIM(AI$6)," ",""))))-1)&amp;" Total",$B$6:$BB$373,ROW($A31)-5,FALSE))</f>
        <v>0</v>
      </c>
      <c r="AJ31" s="10">
        <f ca="1">IF(AJ$5&lt;&gt;"",HLOOKUP(AJ$5,Functionalization!$G$6:$R$373,ROW($A31)-5,FALSE),IFERROR(INDEX(AJ$337:AJ$373,MATCH($F31,$B$337:$B$373,0))/VLOOKUP($F31,$B$337:$BB$373,MATCH(LEFT(TRIM(AJ$6),FIND("~",SUBSTITUTE(AJ$6,"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31))*HLOOKUP(LEFT(TRIM(AJ$6),FIND("~",SUBSTITUTE(AJ$6," ","~",LEN(TRIM(AJ$6))-LEN(SUBSTITUTE(TRIM(AJ$6)," ",""))))-1)&amp;" Total",$B$6:$BB$373,ROW($A31)-5,FALSE))</f>
        <v>0</v>
      </c>
      <c r="AK31" s="10">
        <f ca="1">IF(AK$5&lt;&gt;"",HLOOKUP(AK$5,Functionalization!$G$6:$R$373,ROW($A31)-5,FALSE),IFERROR(INDEX(AK$337:AK$373,MATCH($F31,$B$337:$B$373,0))/VLOOKUP($F31,$B$337:$BB$373,MATCH(LEFT(TRIM(AK$6),FIND("~",SUBSTITUTE(AK$6,"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31))*HLOOKUP(LEFT(TRIM(AK$6),FIND("~",SUBSTITUTE(AK$6," ","~",LEN(TRIM(AK$6))-LEN(SUBSTITUTE(TRIM(AK$6)," ",""))))-1)&amp;" Total",$B$6:$BB$373,ROW($A31)-5,FALSE))</f>
        <v>0</v>
      </c>
      <c r="AL31" s="10">
        <f ca="1">IF(AL$5&lt;&gt;"",HLOOKUP(AL$5,Functionalization!$G$6:$R$373,ROW($A31)-5,FALSE),IFERROR(INDEX(AL$337:AL$373,MATCH($F31,$B$337:$B$373,0))/VLOOKUP($F31,$B$337:$BB$373,MATCH(LEFT(TRIM(AL$6),FIND("~",SUBSTITUTE(AL$6,"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31))*HLOOKUP(LEFT(TRIM(AL$6),FIND("~",SUBSTITUTE(AL$6," ","~",LEN(TRIM(AL$6))-LEN(SUBSTITUTE(TRIM(AL$6)," ",""))))-1)&amp;" Total",$B$6:$BB$373,ROW($A31)-5,FALSE))</f>
        <v>0</v>
      </c>
      <c r="AM31" s="10">
        <f ca="1">IF(AM$5&lt;&gt;"",HLOOKUP(AM$5,Functionalization!$G$6:$R$373,ROW($A31)-5,FALSE),IFERROR(INDEX(AM$337:AM$373,MATCH($F31,$B$337:$B$373,0))/VLOOKUP($F31,$B$337:$BB$373,MATCH(LEFT(TRIM(AM$6),FIND("~",SUBSTITUTE(AM$6,"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31))*HLOOKUP(LEFT(TRIM(AM$6),FIND("~",SUBSTITUTE(AM$6," ","~",LEN(TRIM(AM$6))-LEN(SUBSTITUTE(TRIM(AM$6)," ",""))))-1)&amp;" Total",$B$6:$BB$373,ROW($A31)-5,FALSE))</f>
        <v>0</v>
      </c>
      <c r="AN31" s="10">
        <f ca="1">IF(AN$5&lt;&gt;"",HLOOKUP(AN$5,Functionalization!$G$6:$R$373,ROW($A31)-5,FALSE),IFERROR(INDEX(AN$337:AN$373,MATCH($F31,$B$337:$B$373,0))/VLOOKUP($F31,$B$337:$BB$373,MATCH(LEFT(TRIM(AN$6),FIND("~",SUBSTITUTE(AN$6,"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31))*HLOOKUP(LEFT(TRIM(AN$6),FIND("~",SUBSTITUTE(AN$6," ","~",LEN(TRIM(AN$6))-LEN(SUBSTITUTE(TRIM(AN$6)," ",""))))-1)&amp;" Total",$B$6:$BB$373,ROW($A31)-5,FALSE))</f>
        <v>0</v>
      </c>
      <c r="AO31" s="10">
        <f ca="1">IF(AO$5&lt;&gt;"",HLOOKUP(AO$5,Functionalization!$G$6:$R$373,ROW($A31)-5,FALSE),IFERROR(INDEX(AO$337:AO$373,MATCH($F31,$B$337:$B$373,0))/VLOOKUP($F31,$B$337:$BB$373,MATCH(LEFT(TRIM(AO$6),FIND("~",SUBSTITUTE(AO$6,"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31))*HLOOKUP(LEFT(TRIM(AO$6),FIND("~",SUBSTITUTE(AO$6," ","~",LEN(TRIM(AO$6))-LEN(SUBSTITUTE(TRIM(AO$6)," ",""))))-1)&amp;" Total",$B$6:$BB$373,ROW($A31)-5,FALSE))</f>
        <v>0</v>
      </c>
      <c r="AP31" s="10">
        <f ca="1">IF(AP$5&lt;&gt;"",HLOOKUP(AP$5,Functionalization!$G$6:$R$373,ROW($A31)-5,FALSE),IFERROR(INDEX(AP$337:AP$373,MATCH($F31,$B$337:$B$373,0))/VLOOKUP($F31,$B$337:$BB$373,MATCH(LEFT(TRIM(AP$6),FIND("~",SUBSTITUTE(AP$6,"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31))*HLOOKUP(LEFT(TRIM(AP$6),FIND("~",SUBSTITUTE(AP$6," ","~",LEN(TRIM(AP$6))-LEN(SUBSTITUTE(TRIM(AP$6)," ",""))))-1)&amp;" Total",$B$6:$BB$373,ROW($A31)-5,FALSE))</f>
        <v>0</v>
      </c>
      <c r="AQ31" s="10">
        <f ca="1">IF(AQ$5&lt;&gt;"",HLOOKUP(AQ$5,Functionalization!$G$6:$R$373,ROW($A31)-5,FALSE),IFERROR(INDEX(AQ$337:AQ$373,MATCH($F31,$B$337:$B$373,0))/VLOOKUP($F31,$B$337:$BB$373,MATCH(LEFT(TRIM(AQ$6),FIND("~",SUBSTITUTE(AQ$6,"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31))*HLOOKUP(LEFT(TRIM(AQ$6),FIND("~",SUBSTITUTE(AQ$6," ","~",LEN(TRIM(AQ$6))-LEN(SUBSTITUTE(TRIM(AQ$6)," ",""))))-1)&amp;" Total",$B$6:$BB$373,ROW($A31)-5,FALSE))</f>
        <v>0</v>
      </c>
      <c r="AR31" s="10">
        <f ca="1">IF(AR$5&lt;&gt;"",HLOOKUP(AR$5,Functionalization!$G$6:$R$373,ROW($A31)-5,FALSE),IFERROR(INDEX(AR$337:AR$373,MATCH($F31,$B$337:$B$373,0))/VLOOKUP($F31,$B$337:$BB$373,MATCH(LEFT(TRIM(AR$6),FIND("~",SUBSTITUTE(AR$6,"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31))*HLOOKUP(LEFT(TRIM(AR$6),FIND("~",SUBSTITUTE(AR$6," ","~",LEN(TRIM(AR$6))-LEN(SUBSTITUTE(TRIM(AR$6)," ",""))))-1)&amp;" Total",$B$6:$BB$373,ROW($A31)-5,FALSE))</f>
        <v>0</v>
      </c>
      <c r="AS31" s="10">
        <f ca="1">IF(AS$5&lt;&gt;"",HLOOKUP(AS$5,Functionalization!$G$6:$R$373,ROW($A31)-5,FALSE),IFERROR(INDEX(AS$337:AS$373,MATCH($F31,$B$337:$B$373,0))/VLOOKUP($F31,$B$337:$BB$373,MATCH(LEFT(TRIM(AS$6),FIND("~",SUBSTITUTE(AS$6,"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31))*HLOOKUP(LEFT(TRIM(AS$6),FIND("~",SUBSTITUTE(AS$6," ","~",LEN(TRIM(AS$6))-LEN(SUBSTITUTE(TRIM(AS$6)," ",""))))-1)&amp;" Total",$B$6:$BB$373,ROW($A31)-5,FALSE))</f>
        <v>0</v>
      </c>
      <c r="AT31" s="10">
        <f ca="1">IF(AT$5&lt;&gt;"",HLOOKUP(AT$5,Functionalization!$G$6:$R$373,ROW($A31)-5,FALSE),IFERROR(INDEX(AT$337:AT$373,MATCH($F31,$B$337:$B$373,0))/VLOOKUP($F31,$B$337:$BB$373,MATCH(LEFT(TRIM(AT$6),FIND("~",SUBSTITUTE(AT$6,"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31))*HLOOKUP(LEFT(TRIM(AT$6),FIND("~",SUBSTITUTE(AT$6," ","~",LEN(TRIM(AT$6))-LEN(SUBSTITUTE(TRIM(AT$6)," ",""))))-1)&amp;" Total",$B$6:$BB$373,ROW($A31)-5,FALSE))</f>
        <v>0</v>
      </c>
      <c r="AU31" s="10">
        <f ca="1">IF(AU$5&lt;&gt;"",HLOOKUP(AU$5,Functionalization!$G$6:$R$373,ROW($A31)-5,FALSE),IFERROR(INDEX(AU$337:AU$373,MATCH($F31,$B$337:$B$373,0))/VLOOKUP($F31,$B$337:$BB$373,MATCH(LEFT(TRIM(AU$6),FIND("~",SUBSTITUTE(AU$6,"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31))*HLOOKUP(LEFT(TRIM(AU$6),FIND("~",SUBSTITUTE(AU$6," ","~",LEN(TRIM(AU$6))-LEN(SUBSTITUTE(TRIM(AU$6)," ",""))))-1)&amp;" Total",$B$6:$BB$373,ROW($A31)-5,FALSE))</f>
        <v>0</v>
      </c>
      <c r="AV31" s="10">
        <f ca="1">IF(AV$5&lt;&gt;"",HLOOKUP(AV$5,Functionalization!$G$6:$R$373,ROW($A31)-5,FALSE),IFERROR(INDEX(AV$337:AV$373,MATCH($F31,$B$337:$B$373,0))/VLOOKUP($F31,$B$337:$BB$373,MATCH(LEFT(TRIM(AV$6),FIND("~",SUBSTITUTE(AV$6,"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31))*HLOOKUP(LEFT(TRIM(AV$6),FIND("~",SUBSTITUTE(AV$6," ","~",LEN(TRIM(AV$6))-LEN(SUBSTITUTE(TRIM(AV$6)," ",""))))-1)&amp;" Total",$B$6:$BB$373,ROW($A31)-5,FALSE))</f>
        <v>0</v>
      </c>
      <c r="AW31" s="10">
        <f ca="1">IF(AW$5&lt;&gt;"",HLOOKUP(AW$5,Functionalization!$G$6:$R$373,ROW($A31)-5,FALSE),IFERROR(INDEX(AW$337:AW$373,MATCH($F31,$B$337:$B$373,0))/VLOOKUP($F31,$B$337:$BB$373,MATCH(LEFT(TRIM(AW$6),FIND("~",SUBSTITUTE(AW$6,"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31))*HLOOKUP(LEFT(TRIM(AW$6),FIND("~",SUBSTITUTE(AW$6," ","~",LEN(TRIM(AW$6))-LEN(SUBSTITUTE(TRIM(AW$6)," ",""))))-1)&amp;" Total",$B$6:$BB$373,ROW($A31)-5,FALSE))</f>
        <v>0</v>
      </c>
      <c r="AX31" s="10">
        <f ca="1">IF(AX$5&lt;&gt;"",HLOOKUP(AX$5,Functionalization!$G$6:$R$373,ROW($A31)-5,FALSE),IFERROR(INDEX(AX$337:AX$373,MATCH($F31,$B$337:$B$373,0))/VLOOKUP($F31,$B$337:$BB$373,MATCH(LEFT(TRIM(AX$6),FIND("~",SUBSTITUTE(AX$6,"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31))*HLOOKUP(LEFT(TRIM(AX$6),FIND("~",SUBSTITUTE(AX$6," ","~",LEN(TRIM(AX$6))-LEN(SUBSTITUTE(TRIM(AX$6)," ",""))))-1)&amp;" Total",$B$6:$BB$373,ROW($A31)-5,FALSE))</f>
        <v>0</v>
      </c>
      <c r="AY31" s="10">
        <f ca="1">IF(AY$5&lt;&gt;"",HLOOKUP(AY$5,Functionalization!$G$6:$R$373,ROW($A31)-5,FALSE),IFERROR(INDEX(AY$337:AY$373,MATCH($F31,$B$337:$B$373,0))/VLOOKUP($F31,$B$337:$BB$373,MATCH(LEFT(TRIM(AY$6),FIND("~",SUBSTITUTE(AY$6,"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31))*HLOOKUP(LEFT(TRIM(AY$6),FIND("~",SUBSTITUTE(AY$6," ","~",LEN(TRIM(AY$6))-LEN(SUBSTITUTE(TRIM(AY$6)," ",""))))-1)&amp;" Total",$B$6:$BB$373,ROW($A31)-5,FALSE))</f>
        <v>0</v>
      </c>
      <c r="AZ31" s="10">
        <f ca="1">IF(AZ$5&lt;&gt;"",HLOOKUP(AZ$5,Functionalization!$G$6:$R$373,ROW($A31)-5,FALSE),IFERROR(INDEX(AZ$337:AZ$373,MATCH($F31,$B$337:$B$373,0))/VLOOKUP($F31,$B$337:$BB$373,MATCH(LEFT(TRIM(AZ$6),FIND("~",SUBSTITUTE(AZ$6,"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31))*HLOOKUP(LEFT(TRIM(AZ$6),FIND("~",SUBSTITUTE(AZ$6," ","~",LEN(TRIM(AZ$6))-LEN(SUBSTITUTE(TRIM(AZ$6)," ",""))))-1)&amp;" Total",$B$6:$BB$373,ROW($A31)-5,FALSE))</f>
        <v>0</v>
      </c>
      <c r="BA31" s="10">
        <f ca="1">IF(BA$5&lt;&gt;"",HLOOKUP(BA$5,Functionalization!$G$6:$R$373,ROW($A31)-5,FALSE),IFERROR(INDEX(BA$337:BA$373,MATCH($F31,$B$337:$B$373,0))/VLOOKUP($F31,$B$337:$BB$373,MATCH(LEFT(TRIM(BA$6),FIND("~",SUBSTITUTE(BA$6,"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31))*HLOOKUP(LEFT(TRIM(BA$6),FIND("~",SUBSTITUTE(BA$6," ","~",LEN(TRIM(BA$6))-LEN(SUBSTITUTE(TRIM(BA$6)," ",""))))-1)&amp;" Total",$B$6:$BB$373,ROW($A31)-5,FALSE))</f>
        <v>0</v>
      </c>
      <c r="BB31" s="10">
        <f ca="1">IF(BB$5&lt;&gt;"",HLOOKUP(BB$5,Functionalization!$G$6:$R$373,ROW($A31)-5,FALSE),IFERROR(INDEX(BB$337:BB$373,MATCH($F31,$B$337:$B$373,0))/VLOOKUP($F31,$B$337:$BB$373,MATCH(LEFT(TRIM(BB$6),FIND("~",SUBSTITUTE(BB$6,"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31))*HLOOKUP(LEFT(TRIM(BB$6),FIND("~",SUBSTITUTE(BB$6," ","~",LEN(TRIM(BB$6))-LEN(SUBSTITUTE(TRIM(BB$6)," ",""))))-1)&amp;" Total",$B$6:$BB$373,ROW($A31)-5,FALSE))</f>
        <v>0</v>
      </c>
      <c r="BD31">
        <f ca="1">IFERROR(IF(SUMIF($G$6:$BB$6,BD$6&amp;" Total",$G31:$BB31)-(SUMIF($G$6:$BB$6,BD$6&amp;" "&amp;'Input-Func_Class'!$D$22,$G31:$BB31)+IFERROR(SUMIF($G$6:$BB$6,BD$6&amp;" "&amp;'Input-Func_Class'!$E$22,$G31:$BB31),SUMIF($G$6:$BB$6,BD$6&amp;" "&amp;'Input-Func_Class'!$B$24,$G31:$BB31))+SUMIF($G$6:$BB$6,BD$6&amp;" "&amp;'Input-Func_Class'!$F$22,$G31:$BB31))&lt;Check_Limit,0,1),1)</f>
        <v>0</v>
      </c>
      <c r="BE31">
        <f ca="1">IFERROR(IF(SUMIF($G$6:$BB$6,BE$6&amp;" Total",$G31:$BB31)-(SUMIF($G$6:$BB$6,BE$6&amp;" "&amp;'Input-Func_Class'!$D$22,$G31:$BB31)+IFERROR(SUMIF($G$6:$BB$6,BE$6&amp;" "&amp;'Input-Func_Class'!$E$22,$G31:$BB31),SUMIF($G$6:$BB$6,BE$6&amp;" "&amp;'Input-Func_Class'!$B$24,$G31:$BB31))+SUMIF($G$6:$BB$6,BE$6&amp;" "&amp;'Input-Func_Class'!$F$22,$G31:$BB31))&lt;Check_Limit,0,1),1)</f>
        <v>0</v>
      </c>
      <c r="BF31">
        <f ca="1">IFERROR(IF(SUMIF($G$6:$BB$6,BF$6&amp;" Total",$G31:$BB31)-(SUMIF($G$6:$BB$6,BF$6&amp;" "&amp;'Input-Func_Class'!$D$22,$G31:$BB31)+IFERROR(SUMIF($G$6:$BB$6,BF$6&amp;" "&amp;'Input-Func_Class'!$E$22,$G31:$BB31),SUMIF($G$6:$BB$6,BF$6&amp;" "&amp;'Input-Func_Class'!$B$24,$G31:$BB31))+SUMIF($G$6:$BB$6,BF$6&amp;" "&amp;'Input-Func_Class'!$F$22,$G31:$BB31))&lt;Check_Limit,0,1),1)</f>
        <v>0</v>
      </c>
      <c r="BG31">
        <f ca="1">IFERROR(IF(SUMIF($G$6:$BB$6,BG$6&amp;" Total",$G31:$BB31)-(SUMIF($G$6:$BB$6,BG$6&amp;" "&amp;'Input-Func_Class'!$D$22,$G31:$BB31)+IFERROR(SUMIF($G$6:$BB$6,BG$6&amp;" "&amp;'Input-Func_Class'!$E$22,$G31:$BB31),SUMIF($G$6:$BB$6,BG$6&amp;" "&amp;'Input-Func_Class'!$B$24,$G31:$BB31))+SUMIF($G$6:$BB$6,BG$6&amp;" "&amp;'Input-Func_Class'!$F$22,$G31:$BB31))&lt;Check_Limit,0,1),1)</f>
        <v>0</v>
      </c>
      <c r="BH31">
        <f ca="1">IFERROR(IF(SUMIF($G$6:$BB$6,BH$6&amp;" Total",$G31:$BB31)-(SUMIF($G$6:$BB$6,BH$6&amp;" "&amp;'Input-Func_Class'!$D$22,$G31:$BB31)+IFERROR(SUMIF($G$6:$BB$6,BH$6&amp;" "&amp;'Input-Func_Class'!$E$22,$G31:$BB31),SUMIF($G$6:$BB$6,BH$6&amp;" "&amp;'Input-Func_Class'!$B$24,$G31:$BB31))+SUMIF($G$6:$BB$6,BH$6&amp;" "&amp;'Input-Func_Class'!$F$22,$G31:$BB31))&lt;Check_Limit,0,1),1)</f>
        <v>0</v>
      </c>
      <c r="BI31">
        <f ca="1">IFERROR(IF(SUMIF($G$6:$BB$6,BI$6&amp;" Total",$G31:$BB31)-(SUMIF($G$6:$BB$6,BI$6&amp;" "&amp;'Input-Func_Class'!$D$22,$G31:$BB31)+IFERROR(SUMIF($G$6:$BB$6,BI$6&amp;" "&amp;'Input-Func_Class'!$E$22,$G31:$BB31),SUMIF($G$6:$BB$6,BI$6&amp;" "&amp;'Input-Func_Class'!$B$24,$G31:$BB31))+SUMIF($G$6:$BB$6,BI$6&amp;" "&amp;'Input-Func_Class'!$F$22,$G31:$BB31))&lt;Check_Limit,0,1),1)</f>
        <v>0</v>
      </c>
      <c r="BJ31">
        <f ca="1">IFERROR(IF(SUMIF($G$6:$BB$6,BJ$6&amp;" Total",$G31:$BB31)-(SUMIF($G$6:$BB$6,BJ$6&amp;" "&amp;'Input-Func_Class'!$D$22,$G31:$BB31)+IFERROR(SUMIF($G$6:$BB$6,BJ$6&amp;" "&amp;'Input-Func_Class'!$E$22,$G31:$BB31),SUMIF($G$6:$BB$6,BJ$6&amp;" "&amp;'Input-Func_Class'!$B$24,$G31:$BB31))+SUMIF($G$6:$BB$6,BJ$6&amp;" "&amp;'Input-Func_Class'!$F$22,$G31:$BB31))&lt;Check_Limit,0,1),1)</f>
        <v>0</v>
      </c>
      <c r="BK31">
        <f ca="1">IFERROR(IF(SUMIF($G$6:$BB$6,BK$6&amp;" Total",$G31:$BB31)-(SUMIF($G$6:$BB$6,BK$6&amp;" "&amp;'Input-Func_Class'!$D$22,$G31:$BB31)+IFERROR(SUMIF($G$6:$BB$6,BK$6&amp;" "&amp;'Input-Func_Class'!$E$22,$G31:$BB31),SUMIF($G$6:$BB$6,BK$6&amp;" "&amp;'Input-Func_Class'!$B$24,$G31:$BB31))+SUMIF($G$6:$BB$6,BK$6&amp;" "&amp;'Input-Func_Class'!$F$22,$G31:$BB31))&lt;Check_Limit,0,1),1)</f>
        <v>0</v>
      </c>
      <c r="BL31">
        <f ca="1">IFERROR(IF(SUMIF($G$6:$BB$6,BL$6&amp;" Total",$G31:$BB31)-(SUMIF($G$6:$BB$6,BL$6&amp;" "&amp;'Input-Func_Class'!$D$22,$G31:$BB31)+IFERROR(SUMIF($G$6:$BB$6,BL$6&amp;" "&amp;'Input-Func_Class'!$E$22,$G31:$BB31),SUMIF($G$6:$BB$6,BL$6&amp;" "&amp;'Input-Func_Class'!$B$24,$G31:$BB31))+SUMIF($G$6:$BB$6,BL$6&amp;" "&amp;'Input-Func_Class'!$F$22,$G31:$BB31))&lt;Check_Limit,0,1),1)</f>
        <v>0</v>
      </c>
      <c r="BM31">
        <f ca="1">IFERROR(IF(SUMIF($G$6:$BB$6,BM$6&amp;" Total",$G31:$BB31)-(SUMIF($G$6:$BB$6,BM$6&amp;" "&amp;'Input-Func_Class'!$D$22,$G31:$BB31)+IFERROR(SUMIF($G$6:$BB$6,BM$6&amp;" "&amp;'Input-Func_Class'!$E$22,$G31:$BB31),SUMIF($G$6:$BB$6,BM$6&amp;" "&amp;'Input-Func_Class'!$B$24,$G31:$BB31))+SUMIF($G$6:$BB$6,BM$6&amp;" "&amp;'Input-Func_Class'!$F$22,$G31:$BB31))&lt;Check_Limit,0,1),1)</f>
        <v>0</v>
      </c>
      <c r="BN31">
        <f ca="1">IFERROR(IF(SUMIF($G$6:$BB$6,BN$6&amp;" Total",$G31:$BB31)-(SUMIF($G$6:$BB$6,BN$6&amp;" "&amp;'Input-Func_Class'!$D$22,$G31:$BB31)+IFERROR(SUMIF($G$6:$BB$6,BN$6&amp;" "&amp;'Input-Func_Class'!$E$22,$G31:$BB31),SUMIF($G$6:$BB$6,BN$6&amp;" "&amp;'Input-Func_Class'!$B$24,$G31:$BB31))+SUMIF($G$6:$BB$6,BN$6&amp;" "&amp;'Input-Func_Class'!$F$22,$G31:$BB31))&lt;Check_Limit,0,1),1)</f>
        <v>0</v>
      </c>
      <c r="BO31">
        <f ca="1">IFERROR(IF(SUMIF($G$6:$BB$6,BO$6&amp;" Total",$G31:$BB31)-(SUMIF($G$6:$BB$6,BO$6&amp;" "&amp;'Input-Func_Class'!$D$22,$G31:$BB31)+IFERROR(SUMIF($G$6:$BB$6,BO$6&amp;" "&amp;'Input-Func_Class'!$E$22,$G31:$BB31),SUMIF($G$6:$BB$6,BO$6&amp;" "&amp;'Input-Func_Class'!$B$24,$G31:$BB31))+SUMIF($G$6:$BB$6,BO$6&amp;" "&amp;'Input-Func_Class'!$F$22,$G31:$BB31))&lt;Check_Limit,0,1),1)</f>
        <v>0</v>
      </c>
    </row>
    <row r="32" spans="1:67" outlineLevel="1">
      <c r="A32" s="31">
        <f>IF(ISBLANK('Input-Accounts'!A32),"",'Input-Accounts'!A32)</f>
        <v>24</v>
      </c>
      <c r="B32" s="53" t="str">
        <f>IF(ISBLANK('Input-Accounts'!B32),"",'Input-Accounts'!B32)</f>
        <v>MAINS (Less SMRP)</v>
      </c>
      <c r="C32" s="31">
        <f>IF(ISBLANK('Input-Accounts'!C32),"",'Input-Accounts'!C32)</f>
        <v>376</v>
      </c>
      <c r="D32" s="10">
        <f>Functionalization!$D32</f>
        <v>423405634.57083267</v>
      </c>
      <c r="E32" s="10">
        <f t="shared" ca="1" si="6"/>
        <v>0</v>
      </c>
      <c r="F32" s="3" t="str">
        <f>IF($D32=0,"-",IF('Input-Accounts'!$E32&lt;&gt;0,'Input-Accounts'!$E32,'Input-Accounts'!$G32))</f>
        <v>AVGERAGE STUDY</v>
      </c>
      <c r="G32" s="10">
        <f ca="1">IF(G$5&lt;&gt;"",HLOOKUP(G$5,Functionalization!$G$6:$R$373,ROW($A32)-5,FALSE),IFERROR(INDEX(G$337:G$373,MATCH($F32,$B$337:$B$373,0))/VLOOKUP($F32,$B$337:$BB$373,MATCH(LEFT(TRIM(G$6),FIND("~",SUBSTITUTE(G$6,"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32))*HLOOKUP(LEFT(TRIM(G$6),FIND("~",SUBSTITUTE(G$6," ","~",LEN(TRIM(G$6))-LEN(SUBSTITUTE(TRIM(G$6)," ",""))))-1)&amp;" Total",$B$6:$BB$373,ROW($A32)-5,FALSE))</f>
        <v>423405634.57083267</v>
      </c>
      <c r="H32" s="10">
        <f ca="1">IF(H$5&lt;&gt;"",HLOOKUP(H$5,Functionalization!$G$6:$R$373,ROW($A32)-5,FALSE),IFERROR(INDEX(H$337:H$373,MATCH($F32,$B$337:$B$373,0))/VLOOKUP($F32,$B$337:$BB$373,MATCH(LEFT(TRIM(H$6),FIND("~",SUBSTITUTE(H$6,"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32))*HLOOKUP(LEFT(TRIM(H$6),FIND("~",SUBSTITUTE(H$6," ","~",LEN(TRIM(H$6))-LEN(SUBSTITUTE(TRIM(H$6)," ",""))))-1)&amp;" Total",$B$6:$BB$373,ROW($A32)-5,FALSE))</f>
        <v>314155895.21024603</v>
      </c>
      <c r="I32" s="10">
        <f ca="1">IF(I$5&lt;&gt;"",HLOOKUP(I$5,Functionalization!$G$6:$R$373,ROW($A32)-5,FALSE),IFERROR(INDEX(I$337:I$373,MATCH($F32,$B$337:$B$373,0))/VLOOKUP($F32,$B$337:$BB$373,MATCH(LEFT(TRIM(I$6),FIND("~",SUBSTITUTE(I$6,"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32))*HLOOKUP(LEFT(TRIM(I$6),FIND("~",SUBSTITUTE(I$6," ","~",LEN(TRIM(I$6))-LEN(SUBSTITUTE(TRIM(I$6)," ",""))))-1)&amp;" Total",$B$6:$BB$373,ROW($A32)-5,FALSE))</f>
        <v>0</v>
      </c>
      <c r="J32" s="10">
        <f ca="1">IF(J$5&lt;&gt;"",HLOOKUP(J$5,Functionalization!$G$6:$R$373,ROW($A32)-5,FALSE),IFERROR(INDEX(J$337:J$373,MATCH($F32,$B$337:$B$373,0))/VLOOKUP($F32,$B$337:$BB$373,MATCH(LEFT(TRIM(J$6),FIND("~",SUBSTITUTE(J$6,"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32))*HLOOKUP(LEFT(TRIM(J$6),FIND("~",SUBSTITUTE(J$6," ","~",LEN(TRIM(J$6))-LEN(SUBSTITUTE(TRIM(J$6)," ",""))))-1)&amp;" Total",$B$6:$BB$373,ROW($A32)-5,FALSE))</f>
        <v>109249739.36058666</v>
      </c>
      <c r="K32" s="10">
        <f ca="1">IF(K$5&lt;&gt;"",HLOOKUP(K$5,Functionalization!$G$6:$R$373,ROW($A32)-5,FALSE),IFERROR(INDEX(K$337:K$373,MATCH($F32,$B$337:$B$373,0))/VLOOKUP($F32,$B$337:$BB$373,MATCH(LEFT(TRIM(K$6),FIND("~",SUBSTITUTE(K$6,"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32))*HLOOKUP(LEFT(TRIM(K$6),FIND("~",SUBSTITUTE(K$6," ","~",LEN(TRIM(K$6))-LEN(SUBSTITUTE(TRIM(K$6)," ",""))))-1)&amp;" Total",$B$6:$BB$373,ROW($A32)-5,FALSE))</f>
        <v>0</v>
      </c>
      <c r="L32" s="10">
        <f ca="1">IF(L$5&lt;&gt;"",HLOOKUP(L$5,Functionalization!$G$6:$R$373,ROW($A32)-5,FALSE),IFERROR(INDEX(L$337:L$373,MATCH($F32,$B$337:$B$373,0))/VLOOKUP($F32,$B$337:$BB$373,MATCH(LEFT(TRIM(L$6),FIND("~",SUBSTITUTE(L$6,"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32))*HLOOKUP(LEFT(TRIM(L$6),FIND("~",SUBSTITUTE(L$6," ","~",LEN(TRIM(L$6))-LEN(SUBSTITUTE(TRIM(L$6)," ",""))))-1)&amp;" Total",$B$6:$BB$373,ROW($A32)-5,FALSE))</f>
        <v>0</v>
      </c>
      <c r="M32" s="10">
        <f ca="1">IF(M$5&lt;&gt;"",HLOOKUP(M$5,Functionalization!$G$6:$R$373,ROW($A32)-5,FALSE),IFERROR(INDEX(M$337:M$373,MATCH($F32,$B$337:$B$373,0))/VLOOKUP($F32,$B$337:$BB$373,MATCH(LEFT(TRIM(M$6),FIND("~",SUBSTITUTE(M$6,"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32))*HLOOKUP(LEFT(TRIM(M$6),FIND("~",SUBSTITUTE(M$6," ","~",LEN(TRIM(M$6))-LEN(SUBSTITUTE(TRIM(M$6)," ",""))))-1)&amp;" Total",$B$6:$BB$373,ROW($A32)-5,FALSE))</f>
        <v>0</v>
      </c>
      <c r="N32" s="10">
        <f ca="1">IF(N$5&lt;&gt;"",HLOOKUP(N$5,Functionalization!$G$6:$R$373,ROW($A32)-5,FALSE),IFERROR(INDEX(N$337:N$373,MATCH($F32,$B$337:$B$373,0))/VLOOKUP($F32,$B$337:$BB$373,MATCH(LEFT(TRIM(N$6),FIND("~",SUBSTITUTE(N$6,"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32))*HLOOKUP(LEFT(TRIM(N$6),FIND("~",SUBSTITUTE(N$6," ","~",LEN(TRIM(N$6))-LEN(SUBSTITUTE(TRIM(N$6)," ",""))))-1)&amp;" Total",$B$6:$BB$373,ROW($A32)-5,FALSE))</f>
        <v>0</v>
      </c>
      <c r="O32" s="10">
        <f ca="1">IF(O$5&lt;&gt;"",HLOOKUP(O$5,Functionalization!$G$6:$R$373,ROW($A32)-5,FALSE),IFERROR(INDEX(O$337:O$373,MATCH($F32,$B$337:$B$373,0))/VLOOKUP($F32,$B$337:$BB$373,MATCH(LEFT(TRIM(O$6),FIND("~",SUBSTITUTE(O$6,"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32))*HLOOKUP(LEFT(TRIM(O$6),FIND("~",SUBSTITUTE(O$6," ","~",LEN(TRIM(O$6))-LEN(SUBSTITUTE(TRIM(O$6)," ",""))))-1)&amp;" Total",$B$6:$BB$373,ROW($A32)-5,FALSE))</f>
        <v>0</v>
      </c>
      <c r="P32" s="10">
        <f ca="1">IF(P$5&lt;&gt;"",HLOOKUP(P$5,Functionalization!$G$6:$R$373,ROW($A32)-5,FALSE),IFERROR(INDEX(P$337:P$373,MATCH($F32,$B$337:$B$373,0))/VLOOKUP($F32,$B$337:$BB$373,MATCH(LEFT(TRIM(P$6),FIND("~",SUBSTITUTE(P$6,"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32))*HLOOKUP(LEFT(TRIM(P$6),FIND("~",SUBSTITUTE(P$6," ","~",LEN(TRIM(P$6))-LEN(SUBSTITUTE(TRIM(P$6)," ",""))))-1)&amp;" Total",$B$6:$BB$373,ROW($A32)-5,FALSE))</f>
        <v>0</v>
      </c>
      <c r="Q32" s="10">
        <f ca="1">IF(Q$5&lt;&gt;"",HLOOKUP(Q$5,Functionalization!$G$6:$R$373,ROW($A32)-5,FALSE),IFERROR(INDEX(Q$337:Q$373,MATCH($F32,$B$337:$B$373,0))/VLOOKUP($F32,$B$337:$BB$373,MATCH(LEFT(TRIM(Q$6),FIND("~",SUBSTITUTE(Q$6,"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32))*HLOOKUP(LEFT(TRIM(Q$6),FIND("~",SUBSTITUTE(Q$6," ","~",LEN(TRIM(Q$6))-LEN(SUBSTITUTE(TRIM(Q$6)," ",""))))-1)&amp;" Total",$B$6:$BB$373,ROW($A32)-5,FALSE))</f>
        <v>0</v>
      </c>
      <c r="R32" s="10">
        <f ca="1">IF(R$5&lt;&gt;"",HLOOKUP(R$5,Functionalization!$G$6:$R$373,ROW($A32)-5,FALSE),IFERROR(INDEX(R$337:R$373,MATCH($F32,$B$337:$B$373,0))/VLOOKUP($F32,$B$337:$BB$373,MATCH(LEFT(TRIM(R$6),FIND("~",SUBSTITUTE(R$6,"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32))*HLOOKUP(LEFT(TRIM(R$6),FIND("~",SUBSTITUTE(R$6," ","~",LEN(TRIM(R$6))-LEN(SUBSTITUTE(TRIM(R$6)," ",""))))-1)&amp;" Total",$B$6:$BB$373,ROW($A32)-5,FALSE))</f>
        <v>0</v>
      </c>
      <c r="S32" s="10">
        <f ca="1">IF(S$5&lt;&gt;"",HLOOKUP(S$5,Functionalization!$G$6:$R$373,ROW($A32)-5,FALSE),IFERROR(INDEX(S$337:S$373,MATCH($F32,$B$337:$B$373,0))/VLOOKUP($F32,$B$337:$BB$373,MATCH(LEFT(TRIM(S$6),FIND("~",SUBSTITUTE(S$6,"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32))*HLOOKUP(LEFT(TRIM(S$6),FIND("~",SUBSTITUTE(S$6," ","~",LEN(TRIM(S$6))-LEN(SUBSTITUTE(TRIM(S$6)," ",""))))-1)&amp;" Total",$B$6:$BB$373,ROW($A32)-5,FALSE))</f>
        <v>0</v>
      </c>
      <c r="T32" s="10">
        <f ca="1">IF(T$5&lt;&gt;"",HLOOKUP(T$5,Functionalization!$G$6:$R$373,ROW($A32)-5,FALSE),IFERROR(INDEX(T$337:T$373,MATCH($F32,$B$337:$B$373,0))/VLOOKUP($F32,$B$337:$BB$373,MATCH(LEFT(TRIM(T$6),FIND("~",SUBSTITUTE(T$6,"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32))*HLOOKUP(LEFT(TRIM(T$6),FIND("~",SUBSTITUTE(T$6," ","~",LEN(TRIM(T$6))-LEN(SUBSTITUTE(TRIM(T$6)," ",""))))-1)&amp;" Total",$B$6:$BB$373,ROW($A32)-5,FALSE))</f>
        <v>0</v>
      </c>
      <c r="U32" s="10">
        <f ca="1">IF(U$5&lt;&gt;"",HLOOKUP(U$5,Functionalization!$G$6:$R$373,ROW($A32)-5,FALSE),IFERROR(INDEX(U$337:U$373,MATCH($F32,$B$337:$B$373,0))/VLOOKUP($F32,$B$337:$BB$373,MATCH(LEFT(TRIM(U$6),FIND("~",SUBSTITUTE(U$6,"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32))*HLOOKUP(LEFT(TRIM(U$6),FIND("~",SUBSTITUTE(U$6," ","~",LEN(TRIM(U$6))-LEN(SUBSTITUTE(TRIM(U$6)," ",""))))-1)&amp;" Total",$B$6:$BB$373,ROW($A32)-5,FALSE))</f>
        <v>0</v>
      </c>
      <c r="V32" s="10">
        <f ca="1">IF(V$5&lt;&gt;"",HLOOKUP(V$5,Functionalization!$G$6:$R$373,ROW($A32)-5,FALSE),IFERROR(INDEX(V$337:V$373,MATCH($F32,$B$337:$B$373,0))/VLOOKUP($F32,$B$337:$BB$373,MATCH(LEFT(TRIM(V$6),FIND("~",SUBSTITUTE(V$6,"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32))*HLOOKUP(LEFT(TRIM(V$6),FIND("~",SUBSTITUTE(V$6," ","~",LEN(TRIM(V$6))-LEN(SUBSTITUTE(TRIM(V$6)," ",""))))-1)&amp;" Total",$B$6:$BB$373,ROW($A32)-5,FALSE))</f>
        <v>0</v>
      </c>
      <c r="W32" s="10">
        <f ca="1">IF(W$5&lt;&gt;"",HLOOKUP(W$5,Functionalization!$G$6:$R$373,ROW($A32)-5,FALSE),IFERROR(INDEX(W$337:W$373,MATCH($F32,$B$337:$B$373,0))/VLOOKUP($F32,$B$337:$BB$373,MATCH(LEFT(TRIM(W$6),FIND("~",SUBSTITUTE(W$6,"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32))*HLOOKUP(LEFT(TRIM(W$6),FIND("~",SUBSTITUTE(W$6," ","~",LEN(TRIM(W$6))-LEN(SUBSTITUTE(TRIM(W$6)," ",""))))-1)&amp;" Total",$B$6:$BB$373,ROW($A32)-5,FALSE))</f>
        <v>0</v>
      </c>
      <c r="X32" s="10">
        <f ca="1">IF(X$5&lt;&gt;"",HLOOKUP(X$5,Functionalization!$G$6:$R$373,ROW($A32)-5,FALSE),IFERROR(INDEX(X$337:X$373,MATCH($F32,$B$337:$B$373,0))/VLOOKUP($F32,$B$337:$BB$373,MATCH(LEFT(TRIM(X$6),FIND("~",SUBSTITUTE(X$6,"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32))*HLOOKUP(LEFT(TRIM(X$6),FIND("~",SUBSTITUTE(X$6," ","~",LEN(TRIM(X$6))-LEN(SUBSTITUTE(TRIM(X$6)," ",""))))-1)&amp;" Total",$B$6:$BB$373,ROW($A32)-5,FALSE))</f>
        <v>0</v>
      </c>
      <c r="Y32" s="10">
        <f ca="1">IF(Y$5&lt;&gt;"",HLOOKUP(Y$5,Functionalization!$G$6:$R$373,ROW($A32)-5,FALSE),IFERROR(INDEX(Y$337:Y$373,MATCH($F32,$B$337:$B$373,0))/VLOOKUP($F32,$B$337:$BB$373,MATCH(LEFT(TRIM(Y$6),FIND("~",SUBSTITUTE(Y$6,"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32))*HLOOKUP(LEFT(TRIM(Y$6),FIND("~",SUBSTITUTE(Y$6," ","~",LEN(TRIM(Y$6))-LEN(SUBSTITUTE(TRIM(Y$6)," ",""))))-1)&amp;" Total",$B$6:$BB$373,ROW($A32)-5,FALSE))</f>
        <v>0</v>
      </c>
      <c r="Z32" s="10">
        <f ca="1">IF(Z$5&lt;&gt;"",HLOOKUP(Z$5,Functionalization!$G$6:$R$373,ROW($A32)-5,FALSE),IFERROR(INDEX(Z$337:Z$373,MATCH($F32,$B$337:$B$373,0))/VLOOKUP($F32,$B$337:$BB$373,MATCH(LEFT(TRIM(Z$6),FIND("~",SUBSTITUTE(Z$6,"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32))*HLOOKUP(LEFT(TRIM(Z$6),FIND("~",SUBSTITUTE(Z$6," ","~",LEN(TRIM(Z$6))-LEN(SUBSTITUTE(TRIM(Z$6)," ",""))))-1)&amp;" Total",$B$6:$BB$373,ROW($A32)-5,FALSE))</f>
        <v>0</v>
      </c>
      <c r="AA32" s="10">
        <f ca="1">IF(AA$5&lt;&gt;"",HLOOKUP(AA$5,Functionalization!$G$6:$R$373,ROW($A32)-5,FALSE),IFERROR(INDEX(AA$337:AA$373,MATCH($F32,$B$337:$B$373,0))/VLOOKUP($F32,$B$337:$BB$373,MATCH(LEFT(TRIM(AA$6),FIND("~",SUBSTITUTE(AA$6,"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32))*HLOOKUP(LEFT(TRIM(AA$6),FIND("~",SUBSTITUTE(AA$6," ","~",LEN(TRIM(AA$6))-LEN(SUBSTITUTE(TRIM(AA$6)," ",""))))-1)&amp;" Total",$B$6:$BB$373,ROW($A32)-5,FALSE))</f>
        <v>0</v>
      </c>
      <c r="AB32" s="10">
        <f ca="1">IF(AB$5&lt;&gt;"",HLOOKUP(AB$5,Functionalization!$G$6:$R$373,ROW($A32)-5,FALSE),IFERROR(INDEX(AB$337:AB$373,MATCH($F32,$B$337:$B$373,0))/VLOOKUP($F32,$B$337:$BB$373,MATCH(LEFT(TRIM(AB$6),FIND("~",SUBSTITUTE(AB$6,"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32))*HLOOKUP(LEFT(TRIM(AB$6),FIND("~",SUBSTITUTE(AB$6," ","~",LEN(TRIM(AB$6))-LEN(SUBSTITUTE(TRIM(AB$6)," ",""))))-1)&amp;" Total",$B$6:$BB$373,ROW($A32)-5,FALSE))</f>
        <v>0</v>
      </c>
      <c r="AC32" s="10">
        <f ca="1">IF(AC$5&lt;&gt;"",HLOOKUP(AC$5,Functionalization!$G$6:$R$373,ROW($A32)-5,FALSE),IFERROR(INDEX(AC$337:AC$373,MATCH($F32,$B$337:$B$373,0))/VLOOKUP($F32,$B$337:$BB$373,MATCH(LEFT(TRIM(AC$6),FIND("~",SUBSTITUTE(AC$6,"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32))*HLOOKUP(LEFT(TRIM(AC$6),FIND("~",SUBSTITUTE(AC$6," ","~",LEN(TRIM(AC$6))-LEN(SUBSTITUTE(TRIM(AC$6)," ",""))))-1)&amp;" Total",$B$6:$BB$373,ROW($A32)-5,FALSE))</f>
        <v>0</v>
      </c>
      <c r="AD32" s="10">
        <f ca="1">IF(AD$5&lt;&gt;"",HLOOKUP(AD$5,Functionalization!$G$6:$R$373,ROW($A32)-5,FALSE),IFERROR(INDEX(AD$337:AD$373,MATCH($F32,$B$337:$B$373,0))/VLOOKUP($F32,$B$337:$BB$373,MATCH(LEFT(TRIM(AD$6),FIND("~",SUBSTITUTE(AD$6,"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32))*HLOOKUP(LEFT(TRIM(AD$6),FIND("~",SUBSTITUTE(AD$6," ","~",LEN(TRIM(AD$6))-LEN(SUBSTITUTE(TRIM(AD$6)," ",""))))-1)&amp;" Total",$B$6:$BB$373,ROW($A32)-5,FALSE))</f>
        <v>0</v>
      </c>
      <c r="AE32" s="10">
        <f ca="1">IF(AE$5&lt;&gt;"",HLOOKUP(AE$5,Functionalization!$G$6:$R$373,ROW($A32)-5,FALSE),IFERROR(INDEX(AE$337:AE$373,MATCH($F32,$B$337:$B$373,0))/VLOOKUP($F32,$B$337:$BB$373,MATCH(LEFT(TRIM(AE$6),FIND("~",SUBSTITUTE(AE$6,"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32))*HLOOKUP(LEFT(TRIM(AE$6),FIND("~",SUBSTITUTE(AE$6," ","~",LEN(TRIM(AE$6))-LEN(SUBSTITUTE(TRIM(AE$6)," ",""))))-1)&amp;" Total",$B$6:$BB$373,ROW($A32)-5,FALSE))</f>
        <v>0</v>
      </c>
      <c r="AF32" s="10">
        <f ca="1">IF(AF$5&lt;&gt;"",HLOOKUP(AF$5,Functionalization!$G$6:$R$373,ROW($A32)-5,FALSE),IFERROR(INDEX(AF$337:AF$373,MATCH($F32,$B$337:$B$373,0))/VLOOKUP($F32,$B$337:$BB$373,MATCH(LEFT(TRIM(AF$6),FIND("~",SUBSTITUTE(AF$6,"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32))*HLOOKUP(LEFT(TRIM(AF$6),FIND("~",SUBSTITUTE(AF$6," ","~",LEN(TRIM(AF$6))-LEN(SUBSTITUTE(TRIM(AF$6)," ",""))))-1)&amp;" Total",$B$6:$BB$373,ROW($A32)-5,FALSE))</f>
        <v>0</v>
      </c>
      <c r="AG32" s="10">
        <f ca="1">IF(AG$5&lt;&gt;"",HLOOKUP(AG$5,Functionalization!$G$6:$R$373,ROW($A32)-5,FALSE),IFERROR(INDEX(AG$337:AG$373,MATCH($F32,$B$337:$B$373,0))/VLOOKUP($F32,$B$337:$BB$373,MATCH(LEFT(TRIM(AG$6),FIND("~",SUBSTITUTE(AG$6,"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32))*HLOOKUP(LEFT(TRIM(AG$6),FIND("~",SUBSTITUTE(AG$6," ","~",LEN(TRIM(AG$6))-LEN(SUBSTITUTE(TRIM(AG$6)," ",""))))-1)&amp;" Total",$B$6:$BB$373,ROW($A32)-5,FALSE))</f>
        <v>0</v>
      </c>
      <c r="AH32" s="10">
        <f ca="1">IF(AH$5&lt;&gt;"",HLOOKUP(AH$5,Functionalization!$G$6:$R$373,ROW($A32)-5,FALSE),IFERROR(INDEX(AH$337:AH$373,MATCH($F32,$B$337:$B$373,0))/VLOOKUP($F32,$B$337:$BB$373,MATCH(LEFT(TRIM(AH$6),FIND("~",SUBSTITUTE(AH$6,"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32))*HLOOKUP(LEFT(TRIM(AH$6),FIND("~",SUBSTITUTE(AH$6," ","~",LEN(TRIM(AH$6))-LEN(SUBSTITUTE(TRIM(AH$6)," ",""))))-1)&amp;" Total",$B$6:$BB$373,ROW($A32)-5,FALSE))</f>
        <v>0</v>
      </c>
      <c r="AI32" s="10">
        <f ca="1">IF(AI$5&lt;&gt;"",HLOOKUP(AI$5,Functionalization!$G$6:$R$373,ROW($A32)-5,FALSE),IFERROR(INDEX(AI$337:AI$373,MATCH($F32,$B$337:$B$373,0))/VLOOKUP($F32,$B$337:$BB$373,MATCH(LEFT(TRIM(AI$6),FIND("~",SUBSTITUTE(AI$6,"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32))*HLOOKUP(LEFT(TRIM(AI$6),FIND("~",SUBSTITUTE(AI$6," ","~",LEN(TRIM(AI$6))-LEN(SUBSTITUTE(TRIM(AI$6)," ",""))))-1)&amp;" Total",$B$6:$BB$373,ROW($A32)-5,FALSE))</f>
        <v>0</v>
      </c>
      <c r="AJ32" s="10">
        <f ca="1">IF(AJ$5&lt;&gt;"",HLOOKUP(AJ$5,Functionalization!$G$6:$R$373,ROW($A32)-5,FALSE),IFERROR(INDEX(AJ$337:AJ$373,MATCH($F32,$B$337:$B$373,0))/VLOOKUP($F32,$B$337:$BB$373,MATCH(LEFT(TRIM(AJ$6),FIND("~",SUBSTITUTE(AJ$6,"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32))*HLOOKUP(LEFT(TRIM(AJ$6),FIND("~",SUBSTITUTE(AJ$6," ","~",LEN(TRIM(AJ$6))-LEN(SUBSTITUTE(TRIM(AJ$6)," ",""))))-1)&amp;" Total",$B$6:$BB$373,ROW($A32)-5,FALSE))</f>
        <v>0</v>
      </c>
      <c r="AK32" s="10">
        <f ca="1">IF(AK$5&lt;&gt;"",HLOOKUP(AK$5,Functionalization!$G$6:$R$373,ROW($A32)-5,FALSE),IFERROR(INDEX(AK$337:AK$373,MATCH($F32,$B$337:$B$373,0))/VLOOKUP($F32,$B$337:$BB$373,MATCH(LEFT(TRIM(AK$6),FIND("~",SUBSTITUTE(AK$6,"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32))*HLOOKUP(LEFT(TRIM(AK$6),FIND("~",SUBSTITUTE(AK$6," ","~",LEN(TRIM(AK$6))-LEN(SUBSTITUTE(TRIM(AK$6)," ",""))))-1)&amp;" Total",$B$6:$BB$373,ROW($A32)-5,FALSE))</f>
        <v>0</v>
      </c>
      <c r="AL32" s="10">
        <f ca="1">IF(AL$5&lt;&gt;"",HLOOKUP(AL$5,Functionalization!$G$6:$R$373,ROW($A32)-5,FALSE),IFERROR(INDEX(AL$337:AL$373,MATCH($F32,$B$337:$B$373,0))/VLOOKUP($F32,$B$337:$BB$373,MATCH(LEFT(TRIM(AL$6),FIND("~",SUBSTITUTE(AL$6,"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32))*HLOOKUP(LEFT(TRIM(AL$6),FIND("~",SUBSTITUTE(AL$6," ","~",LEN(TRIM(AL$6))-LEN(SUBSTITUTE(TRIM(AL$6)," ",""))))-1)&amp;" Total",$B$6:$BB$373,ROW($A32)-5,FALSE))</f>
        <v>0</v>
      </c>
      <c r="AM32" s="10">
        <f ca="1">IF(AM$5&lt;&gt;"",HLOOKUP(AM$5,Functionalization!$G$6:$R$373,ROW($A32)-5,FALSE),IFERROR(INDEX(AM$337:AM$373,MATCH($F32,$B$337:$B$373,0))/VLOOKUP($F32,$B$337:$BB$373,MATCH(LEFT(TRIM(AM$6),FIND("~",SUBSTITUTE(AM$6,"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32))*HLOOKUP(LEFT(TRIM(AM$6),FIND("~",SUBSTITUTE(AM$6," ","~",LEN(TRIM(AM$6))-LEN(SUBSTITUTE(TRIM(AM$6)," ",""))))-1)&amp;" Total",$B$6:$BB$373,ROW($A32)-5,FALSE))</f>
        <v>0</v>
      </c>
      <c r="AN32" s="10">
        <f ca="1">IF(AN$5&lt;&gt;"",HLOOKUP(AN$5,Functionalization!$G$6:$R$373,ROW($A32)-5,FALSE),IFERROR(INDEX(AN$337:AN$373,MATCH($F32,$B$337:$B$373,0))/VLOOKUP($F32,$B$337:$BB$373,MATCH(LEFT(TRIM(AN$6),FIND("~",SUBSTITUTE(AN$6,"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32))*HLOOKUP(LEFT(TRIM(AN$6),FIND("~",SUBSTITUTE(AN$6," ","~",LEN(TRIM(AN$6))-LEN(SUBSTITUTE(TRIM(AN$6)," ",""))))-1)&amp;" Total",$B$6:$BB$373,ROW($A32)-5,FALSE))</f>
        <v>0</v>
      </c>
      <c r="AO32" s="10">
        <f ca="1">IF(AO$5&lt;&gt;"",HLOOKUP(AO$5,Functionalization!$G$6:$R$373,ROW($A32)-5,FALSE),IFERROR(INDEX(AO$337:AO$373,MATCH($F32,$B$337:$B$373,0))/VLOOKUP($F32,$B$337:$BB$373,MATCH(LEFT(TRIM(AO$6),FIND("~",SUBSTITUTE(AO$6,"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32))*HLOOKUP(LEFT(TRIM(AO$6),FIND("~",SUBSTITUTE(AO$6," ","~",LEN(TRIM(AO$6))-LEN(SUBSTITUTE(TRIM(AO$6)," ",""))))-1)&amp;" Total",$B$6:$BB$373,ROW($A32)-5,FALSE))</f>
        <v>0</v>
      </c>
      <c r="AP32" s="10">
        <f ca="1">IF(AP$5&lt;&gt;"",HLOOKUP(AP$5,Functionalization!$G$6:$R$373,ROW($A32)-5,FALSE),IFERROR(INDEX(AP$337:AP$373,MATCH($F32,$B$337:$B$373,0))/VLOOKUP($F32,$B$337:$BB$373,MATCH(LEFT(TRIM(AP$6),FIND("~",SUBSTITUTE(AP$6,"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32))*HLOOKUP(LEFT(TRIM(AP$6),FIND("~",SUBSTITUTE(AP$6," ","~",LEN(TRIM(AP$6))-LEN(SUBSTITUTE(TRIM(AP$6)," ",""))))-1)&amp;" Total",$B$6:$BB$373,ROW($A32)-5,FALSE))</f>
        <v>0</v>
      </c>
      <c r="AQ32" s="10">
        <f ca="1">IF(AQ$5&lt;&gt;"",HLOOKUP(AQ$5,Functionalization!$G$6:$R$373,ROW($A32)-5,FALSE),IFERROR(INDEX(AQ$337:AQ$373,MATCH($F32,$B$337:$B$373,0))/VLOOKUP($F32,$B$337:$BB$373,MATCH(LEFT(TRIM(AQ$6),FIND("~",SUBSTITUTE(AQ$6,"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32))*HLOOKUP(LEFT(TRIM(AQ$6),FIND("~",SUBSTITUTE(AQ$6," ","~",LEN(TRIM(AQ$6))-LEN(SUBSTITUTE(TRIM(AQ$6)," ",""))))-1)&amp;" Total",$B$6:$BB$373,ROW($A32)-5,FALSE))</f>
        <v>0</v>
      </c>
      <c r="AR32" s="10">
        <f ca="1">IF(AR$5&lt;&gt;"",HLOOKUP(AR$5,Functionalization!$G$6:$R$373,ROW($A32)-5,FALSE),IFERROR(INDEX(AR$337:AR$373,MATCH($F32,$B$337:$B$373,0))/VLOOKUP($F32,$B$337:$BB$373,MATCH(LEFT(TRIM(AR$6),FIND("~",SUBSTITUTE(AR$6,"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32))*HLOOKUP(LEFT(TRIM(AR$6),FIND("~",SUBSTITUTE(AR$6," ","~",LEN(TRIM(AR$6))-LEN(SUBSTITUTE(TRIM(AR$6)," ",""))))-1)&amp;" Total",$B$6:$BB$373,ROW($A32)-5,FALSE))</f>
        <v>0</v>
      </c>
      <c r="AS32" s="10">
        <f ca="1">IF(AS$5&lt;&gt;"",HLOOKUP(AS$5,Functionalization!$G$6:$R$373,ROW($A32)-5,FALSE),IFERROR(INDEX(AS$337:AS$373,MATCH($F32,$B$337:$B$373,0))/VLOOKUP($F32,$B$337:$BB$373,MATCH(LEFT(TRIM(AS$6),FIND("~",SUBSTITUTE(AS$6,"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32))*HLOOKUP(LEFT(TRIM(AS$6),FIND("~",SUBSTITUTE(AS$6," ","~",LEN(TRIM(AS$6))-LEN(SUBSTITUTE(TRIM(AS$6)," ",""))))-1)&amp;" Total",$B$6:$BB$373,ROW($A32)-5,FALSE))</f>
        <v>0</v>
      </c>
      <c r="AT32" s="10">
        <f ca="1">IF(AT$5&lt;&gt;"",HLOOKUP(AT$5,Functionalization!$G$6:$R$373,ROW($A32)-5,FALSE),IFERROR(INDEX(AT$337:AT$373,MATCH($F32,$B$337:$B$373,0))/VLOOKUP($F32,$B$337:$BB$373,MATCH(LEFT(TRIM(AT$6),FIND("~",SUBSTITUTE(AT$6,"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32))*HLOOKUP(LEFT(TRIM(AT$6),FIND("~",SUBSTITUTE(AT$6," ","~",LEN(TRIM(AT$6))-LEN(SUBSTITUTE(TRIM(AT$6)," ",""))))-1)&amp;" Total",$B$6:$BB$373,ROW($A32)-5,FALSE))</f>
        <v>0</v>
      </c>
      <c r="AU32" s="10">
        <f ca="1">IF(AU$5&lt;&gt;"",HLOOKUP(AU$5,Functionalization!$G$6:$R$373,ROW($A32)-5,FALSE),IFERROR(INDEX(AU$337:AU$373,MATCH($F32,$B$337:$B$373,0))/VLOOKUP($F32,$B$337:$BB$373,MATCH(LEFT(TRIM(AU$6),FIND("~",SUBSTITUTE(AU$6,"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32))*HLOOKUP(LEFT(TRIM(AU$6),FIND("~",SUBSTITUTE(AU$6," ","~",LEN(TRIM(AU$6))-LEN(SUBSTITUTE(TRIM(AU$6)," ",""))))-1)&amp;" Total",$B$6:$BB$373,ROW($A32)-5,FALSE))</f>
        <v>0</v>
      </c>
      <c r="AV32" s="10">
        <f ca="1">IF(AV$5&lt;&gt;"",HLOOKUP(AV$5,Functionalization!$G$6:$R$373,ROW($A32)-5,FALSE),IFERROR(INDEX(AV$337:AV$373,MATCH($F32,$B$337:$B$373,0))/VLOOKUP($F32,$B$337:$BB$373,MATCH(LEFT(TRIM(AV$6),FIND("~",SUBSTITUTE(AV$6,"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32))*HLOOKUP(LEFT(TRIM(AV$6),FIND("~",SUBSTITUTE(AV$6," ","~",LEN(TRIM(AV$6))-LEN(SUBSTITUTE(TRIM(AV$6)," ",""))))-1)&amp;" Total",$B$6:$BB$373,ROW($A32)-5,FALSE))</f>
        <v>0</v>
      </c>
      <c r="AW32" s="10">
        <f ca="1">IF(AW$5&lt;&gt;"",HLOOKUP(AW$5,Functionalization!$G$6:$R$373,ROW($A32)-5,FALSE),IFERROR(INDEX(AW$337:AW$373,MATCH($F32,$B$337:$B$373,0))/VLOOKUP($F32,$B$337:$BB$373,MATCH(LEFT(TRIM(AW$6),FIND("~",SUBSTITUTE(AW$6,"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32))*HLOOKUP(LEFT(TRIM(AW$6),FIND("~",SUBSTITUTE(AW$6," ","~",LEN(TRIM(AW$6))-LEN(SUBSTITUTE(TRIM(AW$6)," ",""))))-1)&amp;" Total",$B$6:$BB$373,ROW($A32)-5,FALSE))</f>
        <v>0</v>
      </c>
      <c r="AX32" s="10">
        <f ca="1">IF(AX$5&lt;&gt;"",HLOOKUP(AX$5,Functionalization!$G$6:$R$373,ROW($A32)-5,FALSE),IFERROR(INDEX(AX$337:AX$373,MATCH($F32,$B$337:$B$373,0))/VLOOKUP($F32,$B$337:$BB$373,MATCH(LEFT(TRIM(AX$6),FIND("~",SUBSTITUTE(AX$6,"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32))*HLOOKUP(LEFT(TRIM(AX$6),FIND("~",SUBSTITUTE(AX$6," ","~",LEN(TRIM(AX$6))-LEN(SUBSTITUTE(TRIM(AX$6)," ",""))))-1)&amp;" Total",$B$6:$BB$373,ROW($A32)-5,FALSE))</f>
        <v>0</v>
      </c>
      <c r="AY32" s="10">
        <f ca="1">IF(AY$5&lt;&gt;"",HLOOKUP(AY$5,Functionalization!$G$6:$R$373,ROW($A32)-5,FALSE),IFERROR(INDEX(AY$337:AY$373,MATCH($F32,$B$337:$B$373,0))/VLOOKUP($F32,$B$337:$BB$373,MATCH(LEFT(TRIM(AY$6),FIND("~",SUBSTITUTE(AY$6,"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32))*HLOOKUP(LEFT(TRIM(AY$6),FIND("~",SUBSTITUTE(AY$6," ","~",LEN(TRIM(AY$6))-LEN(SUBSTITUTE(TRIM(AY$6)," ",""))))-1)&amp;" Total",$B$6:$BB$373,ROW($A32)-5,FALSE))</f>
        <v>0</v>
      </c>
      <c r="AZ32" s="10">
        <f ca="1">IF(AZ$5&lt;&gt;"",HLOOKUP(AZ$5,Functionalization!$G$6:$R$373,ROW($A32)-5,FALSE),IFERROR(INDEX(AZ$337:AZ$373,MATCH($F32,$B$337:$B$373,0))/VLOOKUP($F32,$B$337:$BB$373,MATCH(LEFT(TRIM(AZ$6),FIND("~",SUBSTITUTE(AZ$6,"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32))*HLOOKUP(LEFT(TRIM(AZ$6),FIND("~",SUBSTITUTE(AZ$6," ","~",LEN(TRIM(AZ$6))-LEN(SUBSTITUTE(TRIM(AZ$6)," ",""))))-1)&amp;" Total",$B$6:$BB$373,ROW($A32)-5,FALSE))</f>
        <v>0</v>
      </c>
      <c r="BA32" s="10">
        <f ca="1">IF(BA$5&lt;&gt;"",HLOOKUP(BA$5,Functionalization!$G$6:$R$373,ROW($A32)-5,FALSE),IFERROR(INDEX(BA$337:BA$373,MATCH($F32,$B$337:$B$373,0))/VLOOKUP($F32,$B$337:$BB$373,MATCH(LEFT(TRIM(BA$6),FIND("~",SUBSTITUTE(BA$6,"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32))*HLOOKUP(LEFT(TRIM(BA$6),FIND("~",SUBSTITUTE(BA$6," ","~",LEN(TRIM(BA$6))-LEN(SUBSTITUTE(TRIM(BA$6)," ",""))))-1)&amp;" Total",$B$6:$BB$373,ROW($A32)-5,FALSE))</f>
        <v>0</v>
      </c>
      <c r="BB32" s="10">
        <f ca="1">IF(BB$5&lt;&gt;"",HLOOKUP(BB$5,Functionalization!$G$6:$R$373,ROW($A32)-5,FALSE),IFERROR(INDEX(BB$337:BB$373,MATCH($F32,$B$337:$B$373,0))/VLOOKUP($F32,$B$337:$BB$373,MATCH(LEFT(TRIM(BB$6),FIND("~",SUBSTITUTE(BB$6,"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32))*HLOOKUP(LEFT(TRIM(BB$6),FIND("~",SUBSTITUTE(BB$6," ","~",LEN(TRIM(BB$6))-LEN(SUBSTITUTE(TRIM(BB$6)," ",""))))-1)&amp;" Total",$B$6:$BB$373,ROW($A32)-5,FALSE))</f>
        <v>0</v>
      </c>
      <c r="BD32">
        <f ca="1">IFERROR(IF(SUMIF($G$6:$BB$6,BD$6&amp;" Total",$G32:$BB32)-(SUMIF($G$6:$BB$6,BD$6&amp;" "&amp;'Input-Func_Class'!$D$22,$G32:$BB32)+IFERROR(SUMIF($G$6:$BB$6,BD$6&amp;" "&amp;'Input-Func_Class'!$E$22,$G32:$BB32),SUMIF($G$6:$BB$6,BD$6&amp;" "&amp;'Input-Func_Class'!$B$24,$G32:$BB32))+SUMIF($G$6:$BB$6,BD$6&amp;" "&amp;'Input-Func_Class'!$F$22,$G32:$BB32))&lt;Check_Limit,0,1),1)</f>
        <v>0</v>
      </c>
      <c r="BE32">
        <f ca="1">IFERROR(IF(SUMIF($G$6:$BB$6,BE$6&amp;" Total",$G32:$BB32)-(SUMIF($G$6:$BB$6,BE$6&amp;" "&amp;'Input-Func_Class'!$D$22,$G32:$BB32)+IFERROR(SUMIF($G$6:$BB$6,BE$6&amp;" "&amp;'Input-Func_Class'!$E$22,$G32:$BB32),SUMIF($G$6:$BB$6,BE$6&amp;" "&amp;'Input-Func_Class'!$B$24,$G32:$BB32))+SUMIF($G$6:$BB$6,BE$6&amp;" "&amp;'Input-Func_Class'!$F$22,$G32:$BB32))&lt;Check_Limit,0,1),1)</f>
        <v>0</v>
      </c>
      <c r="BF32">
        <f ca="1">IFERROR(IF(SUMIF($G$6:$BB$6,BF$6&amp;" Total",$G32:$BB32)-(SUMIF($G$6:$BB$6,BF$6&amp;" "&amp;'Input-Func_Class'!$D$22,$G32:$BB32)+IFERROR(SUMIF($G$6:$BB$6,BF$6&amp;" "&amp;'Input-Func_Class'!$E$22,$G32:$BB32),SUMIF($G$6:$BB$6,BF$6&amp;" "&amp;'Input-Func_Class'!$B$24,$G32:$BB32))+SUMIF($G$6:$BB$6,BF$6&amp;" "&amp;'Input-Func_Class'!$F$22,$G32:$BB32))&lt;Check_Limit,0,1),1)</f>
        <v>0</v>
      </c>
      <c r="BG32">
        <f ca="1">IFERROR(IF(SUMIF($G$6:$BB$6,BG$6&amp;" Total",$G32:$BB32)-(SUMIF($G$6:$BB$6,BG$6&amp;" "&amp;'Input-Func_Class'!$D$22,$G32:$BB32)+IFERROR(SUMIF($G$6:$BB$6,BG$6&amp;" "&amp;'Input-Func_Class'!$E$22,$G32:$BB32),SUMIF($G$6:$BB$6,BG$6&amp;" "&amp;'Input-Func_Class'!$B$24,$G32:$BB32))+SUMIF($G$6:$BB$6,BG$6&amp;" "&amp;'Input-Func_Class'!$F$22,$G32:$BB32))&lt;Check_Limit,0,1),1)</f>
        <v>0</v>
      </c>
      <c r="BH32">
        <f ca="1">IFERROR(IF(SUMIF($G$6:$BB$6,BH$6&amp;" Total",$G32:$BB32)-(SUMIF($G$6:$BB$6,BH$6&amp;" "&amp;'Input-Func_Class'!$D$22,$G32:$BB32)+IFERROR(SUMIF($G$6:$BB$6,BH$6&amp;" "&amp;'Input-Func_Class'!$E$22,$G32:$BB32),SUMIF($G$6:$BB$6,BH$6&amp;" "&amp;'Input-Func_Class'!$B$24,$G32:$BB32))+SUMIF($G$6:$BB$6,BH$6&amp;" "&amp;'Input-Func_Class'!$F$22,$G32:$BB32))&lt;Check_Limit,0,1),1)</f>
        <v>0</v>
      </c>
      <c r="BI32">
        <f ca="1">IFERROR(IF(SUMIF($G$6:$BB$6,BI$6&amp;" Total",$G32:$BB32)-(SUMIF($G$6:$BB$6,BI$6&amp;" "&amp;'Input-Func_Class'!$D$22,$G32:$BB32)+IFERROR(SUMIF($G$6:$BB$6,BI$6&amp;" "&amp;'Input-Func_Class'!$E$22,$G32:$BB32),SUMIF($G$6:$BB$6,BI$6&amp;" "&amp;'Input-Func_Class'!$B$24,$G32:$BB32))+SUMIF($G$6:$BB$6,BI$6&amp;" "&amp;'Input-Func_Class'!$F$22,$G32:$BB32))&lt;Check_Limit,0,1),1)</f>
        <v>0</v>
      </c>
      <c r="BJ32">
        <f ca="1">IFERROR(IF(SUMIF($G$6:$BB$6,BJ$6&amp;" Total",$G32:$BB32)-(SUMIF($G$6:$BB$6,BJ$6&amp;" "&amp;'Input-Func_Class'!$D$22,$G32:$BB32)+IFERROR(SUMIF($G$6:$BB$6,BJ$6&amp;" "&amp;'Input-Func_Class'!$E$22,$G32:$BB32),SUMIF($G$6:$BB$6,BJ$6&amp;" "&amp;'Input-Func_Class'!$B$24,$G32:$BB32))+SUMIF($G$6:$BB$6,BJ$6&amp;" "&amp;'Input-Func_Class'!$F$22,$G32:$BB32))&lt;Check_Limit,0,1),1)</f>
        <v>0</v>
      </c>
      <c r="BK32">
        <f ca="1">IFERROR(IF(SUMIF($G$6:$BB$6,BK$6&amp;" Total",$G32:$BB32)-(SUMIF($G$6:$BB$6,BK$6&amp;" "&amp;'Input-Func_Class'!$D$22,$G32:$BB32)+IFERROR(SUMIF($G$6:$BB$6,BK$6&amp;" "&amp;'Input-Func_Class'!$E$22,$G32:$BB32),SUMIF($G$6:$BB$6,BK$6&amp;" "&amp;'Input-Func_Class'!$B$24,$G32:$BB32))+SUMIF($G$6:$BB$6,BK$6&amp;" "&amp;'Input-Func_Class'!$F$22,$G32:$BB32))&lt;Check_Limit,0,1),1)</f>
        <v>0</v>
      </c>
      <c r="BL32">
        <f ca="1">IFERROR(IF(SUMIF($G$6:$BB$6,BL$6&amp;" Total",$G32:$BB32)-(SUMIF($G$6:$BB$6,BL$6&amp;" "&amp;'Input-Func_Class'!$D$22,$G32:$BB32)+IFERROR(SUMIF($G$6:$BB$6,BL$6&amp;" "&amp;'Input-Func_Class'!$E$22,$G32:$BB32),SUMIF($G$6:$BB$6,BL$6&amp;" "&amp;'Input-Func_Class'!$B$24,$G32:$BB32))+SUMIF($G$6:$BB$6,BL$6&amp;" "&amp;'Input-Func_Class'!$F$22,$G32:$BB32))&lt;Check_Limit,0,1),1)</f>
        <v>0</v>
      </c>
      <c r="BM32">
        <f ca="1">IFERROR(IF(SUMIF($G$6:$BB$6,BM$6&amp;" Total",$G32:$BB32)-(SUMIF($G$6:$BB$6,BM$6&amp;" "&amp;'Input-Func_Class'!$D$22,$G32:$BB32)+IFERROR(SUMIF($G$6:$BB$6,BM$6&amp;" "&amp;'Input-Func_Class'!$E$22,$G32:$BB32),SUMIF($G$6:$BB$6,BM$6&amp;" "&amp;'Input-Func_Class'!$B$24,$G32:$BB32))+SUMIF($G$6:$BB$6,BM$6&amp;" "&amp;'Input-Func_Class'!$F$22,$G32:$BB32))&lt;Check_Limit,0,1),1)</f>
        <v>0</v>
      </c>
      <c r="BN32">
        <f ca="1">IFERROR(IF(SUMIF($G$6:$BB$6,BN$6&amp;" Total",$G32:$BB32)-(SUMIF($G$6:$BB$6,BN$6&amp;" "&amp;'Input-Func_Class'!$D$22,$G32:$BB32)+IFERROR(SUMIF($G$6:$BB$6,BN$6&amp;" "&amp;'Input-Func_Class'!$E$22,$G32:$BB32),SUMIF($G$6:$BB$6,BN$6&amp;" "&amp;'Input-Func_Class'!$B$24,$G32:$BB32))+SUMIF($G$6:$BB$6,BN$6&amp;" "&amp;'Input-Func_Class'!$F$22,$G32:$BB32))&lt;Check_Limit,0,1),1)</f>
        <v>0</v>
      </c>
      <c r="BO32">
        <f ca="1">IFERROR(IF(SUMIF($G$6:$BB$6,BO$6&amp;" Total",$G32:$BB32)-(SUMIF($G$6:$BB$6,BO$6&amp;" "&amp;'Input-Func_Class'!$D$22,$G32:$BB32)+IFERROR(SUMIF($G$6:$BB$6,BO$6&amp;" "&amp;'Input-Func_Class'!$E$22,$G32:$BB32),SUMIF($G$6:$BB$6,BO$6&amp;" "&amp;'Input-Func_Class'!$B$24,$G32:$BB32))+SUMIF($G$6:$BB$6,BO$6&amp;" "&amp;'Input-Func_Class'!$F$22,$G32:$BB32))&lt;Check_Limit,0,1),1)</f>
        <v>0</v>
      </c>
    </row>
    <row r="33" spans="1:67" outlineLevel="1">
      <c r="A33" s="31">
        <f>IF(ISBLANK('Input-Accounts'!A33),"",'Input-Accounts'!A33)</f>
        <v>25</v>
      </c>
      <c r="B33" s="53" t="str">
        <f>IF(ISBLANK('Input-Accounts'!B33),"",'Input-Accounts'!B33)</f>
        <v>MAINS - DS-ML DIRECT ASSIGNMENT</v>
      </c>
      <c r="C33" s="31">
        <f>IF(ISBLANK('Input-Accounts'!C33),"",'Input-Accounts'!C33)</f>
        <v>376</v>
      </c>
      <c r="D33" s="10">
        <f>Functionalization!$D33</f>
        <v>10517</v>
      </c>
      <c r="E33" s="10">
        <f t="shared" ca="1" si="6"/>
        <v>0</v>
      </c>
      <c r="F33" s="3" t="str">
        <f>IF($D33=0,"-",IF('Input-Accounts'!$E33&lt;&gt;0,'Input-Accounts'!$E33,'Input-Accounts'!$G33))</f>
        <v>AVGERAGE STUDY</v>
      </c>
      <c r="G33" s="10">
        <f ca="1">IF(G$5&lt;&gt;"",HLOOKUP(G$5,Functionalization!$G$6:$R$373,ROW($A33)-5,FALSE),IFERROR(INDEX(G$337:G$373,MATCH($F33,$B$337:$B$373,0))/VLOOKUP($F33,$B$337:$BB$373,MATCH(LEFT(TRIM(G$6),FIND("~",SUBSTITUTE(G$6,"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33))*HLOOKUP(LEFT(TRIM(G$6),FIND("~",SUBSTITUTE(G$6," ","~",LEN(TRIM(G$6))-LEN(SUBSTITUTE(TRIM(G$6)," ",""))))-1)&amp;" Total",$B$6:$BB$373,ROW($A33)-5,FALSE))</f>
        <v>10517</v>
      </c>
      <c r="H33" s="10">
        <f ca="1">IF(H$5&lt;&gt;"",HLOOKUP(H$5,Functionalization!$G$6:$R$373,ROW($A33)-5,FALSE),IFERROR(INDEX(H$337:H$373,MATCH($F33,$B$337:$B$373,0))/VLOOKUP($F33,$B$337:$BB$373,MATCH(LEFT(TRIM(H$6),FIND("~",SUBSTITUTE(H$6,"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33))*HLOOKUP(LEFT(TRIM(H$6),FIND("~",SUBSTITUTE(H$6," ","~",LEN(TRIM(H$6))-LEN(SUBSTITUTE(TRIM(H$6)," ",""))))-1)&amp;" Total",$B$6:$BB$373,ROW($A33)-5,FALSE))</f>
        <v>7803.3386430369437</v>
      </c>
      <c r="I33" s="10">
        <f ca="1">IF(I$5&lt;&gt;"",HLOOKUP(I$5,Functionalization!$G$6:$R$373,ROW($A33)-5,FALSE),IFERROR(INDEX(I$337:I$373,MATCH($F33,$B$337:$B$373,0))/VLOOKUP($F33,$B$337:$BB$373,MATCH(LEFT(TRIM(I$6),FIND("~",SUBSTITUTE(I$6,"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33))*HLOOKUP(LEFT(TRIM(I$6),FIND("~",SUBSTITUTE(I$6," ","~",LEN(TRIM(I$6))-LEN(SUBSTITUTE(TRIM(I$6)," ",""))))-1)&amp;" Total",$B$6:$BB$373,ROW($A33)-5,FALSE))</f>
        <v>0</v>
      </c>
      <c r="J33" s="10">
        <f ca="1">IF(J$5&lt;&gt;"",HLOOKUP(J$5,Functionalization!$G$6:$R$373,ROW($A33)-5,FALSE),IFERROR(INDEX(J$337:J$373,MATCH($F33,$B$337:$B$373,0))/VLOOKUP($F33,$B$337:$BB$373,MATCH(LEFT(TRIM(J$6),FIND("~",SUBSTITUTE(J$6,"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33))*HLOOKUP(LEFT(TRIM(J$6),FIND("~",SUBSTITUTE(J$6," ","~",LEN(TRIM(J$6))-LEN(SUBSTITUTE(TRIM(J$6)," ",""))))-1)&amp;" Total",$B$6:$BB$373,ROW($A33)-5,FALSE))</f>
        <v>2713.6613569630567</v>
      </c>
      <c r="K33" s="10">
        <f ca="1">IF(K$5&lt;&gt;"",HLOOKUP(K$5,Functionalization!$G$6:$R$373,ROW($A33)-5,FALSE),IFERROR(INDEX(K$337:K$373,MATCH($F33,$B$337:$B$373,0))/VLOOKUP($F33,$B$337:$BB$373,MATCH(LEFT(TRIM(K$6),FIND("~",SUBSTITUTE(K$6,"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33))*HLOOKUP(LEFT(TRIM(K$6),FIND("~",SUBSTITUTE(K$6," ","~",LEN(TRIM(K$6))-LEN(SUBSTITUTE(TRIM(K$6)," ",""))))-1)&amp;" Total",$B$6:$BB$373,ROW($A33)-5,FALSE))</f>
        <v>0</v>
      </c>
      <c r="L33" s="10">
        <f ca="1">IF(L$5&lt;&gt;"",HLOOKUP(L$5,Functionalization!$G$6:$R$373,ROW($A33)-5,FALSE),IFERROR(INDEX(L$337:L$373,MATCH($F33,$B$337:$B$373,0))/VLOOKUP($F33,$B$337:$BB$373,MATCH(LEFT(TRIM(L$6),FIND("~",SUBSTITUTE(L$6,"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33))*HLOOKUP(LEFT(TRIM(L$6),FIND("~",SUBSTITUTE(L$6," ","~",LEN(TRIM(L$6))-LEN(SUBSTITUTE(TRIM(L$6)," ",""))))-1)&amp;" Total",$B$6:$BB$373,ROW($A33)-5,FALSE))</f>
        <v>0</v>
      </c>
      <c r="M33" s="10">
        <f ca="1">IF(M$5&lt;&gt;"",HLOOKUP(M$5,Functionalization!$G$6:$R$373,ROW($A33)-5,FALSE),IFERROR(INDEX(M$337:M$373,MATCH($F33,$B$337:$B$373,0))/VLOOKUP($F33,$B$337:$BB$373,MATCH(LEFT(TRIM(M$6),FIND("~",SUBSTITUTE(M$6,"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33))*HLOOKUP(LEFT(TRIM(M$6),FIND("~",SUBSTITUTE(M$6," ","~",LEN(TRIM(M$6))-LEN(SUBSTITUTE(TRIM(M$6)," ",""))))-1)&amp;" Total",$B$6:$BB$373,ROW($A33)-5,FALSE))</f>
        <v>0</v>
      </c>
      <c r="N33" s="10">
        <f ca="1">IF(N$5&lt;&gt;"",HLOOKUP(N$5,Functionalization!$G$6:$R$373,ROW($A33)-5,FALSE),IFERROR(INDEX(N$337:N$373,MATCH($F33,$B$337:$B$373,0))/VLOOKUP($F33,$B$337:$BB$373,MATCH(LEFT(TRIM(N$6),FIND("~",SUBSTITUTE(N$6,"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33))*HLOOKUP(LEFT(TRIM(N$6),FIND("~",SUBSTITUTE(N$6," ","~",LEN(TRIM(N$6))-LEN(SUBSTITUTE(TRIM(N$6)," ",""))))-1)&amp;" Total",$B$6:$BB$373,ROW($A33)-5,FALSE))</f>
        <v>0</v>
      </c>
      <c r="O33" s="10">
        <f ca="1">IF(O$5&lt;&gt;"",HLOOKUP(O$5,Functionalization!$G$6:$R$373,ROW($A33)-5,FALSE),IFERROR(INDEX(O$337:O$373,MATCH($F33,$B$337:$B$373,0))/VLOOKUP($F33,$B$337:$BB$373,MATCH(LEFT(TRIM(O$6),FIND("~",SUBSTITUTE(O$6,"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33))*HLOOKUP(LEFT(TRIM(O$6),FIND("~",SUBSTITUTE(O$6," ","~",LEN(TRIM(O$6))-LEN(SUBSTITUTE(TRIM(O$6)," ",""))))-1)&amp;" Total",$B$6:$BB$373,ROW($A33)-5,FALSE))</f>
        <v>0</v>
      </c>
      <c r="P33" s="10">
        <f ca="1">IF(P$5&lt;&gt;"",HLOOKUP(P$5,Functionalization!$G$6:$R$373,ROW($A33)-5,FALSE),IFERROR(INDEX(P$337:P$373,MATCH($F33,$B$337:$B$373,0))/VLOOKUP($F33,$B$337:$BB$373,MATCH(LEFT(TRIM(P$6),FIND("~",SUBSTITUTE(P$6,"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33))*HLOOKUP(LEFT(TRIM(P$6),FIND("~",SUBSTITUTE(P$6," ","~",LEN(TRIM(P$6))-LEN(SUBSTITUTE(TRIM(P$6)," ",""))))-1)&amp;" Total",$B$6:$BB$373,ROW($A33)-5,FALSE))</f>
        <v>0</v>
      </c>
      <c r="Q33" s="10">
        <f ca="1">IF(Q$5&lt;&gt;"",HLOOKUP(Q$5,Functionalization!$G$6:$R$373,ROW($A33)-5,FALSE),IFERROR(INDEX(Q$337:Q$373,MATCH($F33,$B$337:$B$373,0))/VLOOKUP($F33,$B$337:$BB$373,MATCH(LEFT(TRIM(Q$6),FIND("~",SUBSTITUTE(Q$6,"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33))*HLOOKUP(LEFT(TRIM(Q$6),FIND("~",SUBSTITUTE(Q$6," ","~",LEN(TRIM(Q$6))-LEN(SUBSTITUTE(TRIM(Q$6)," ",""))))-1)&amp;" Total",$B$6:$BB$373,ROW($A33)-5,FALSE))</f>
        <v>0</v>
      </c>
      <c r="R33" s="10">
        <f ca="1">IF(R$5&lt;&gt;"",HLOOKUP(R$5,Functionalization!$G$6:$R$373,ROW($A33)-5,FALSE),IFERROR(INDEX(R$337:R$373,MATCH($F33,$B$337:$B$373,0))/VLOOKUP($F33,$B$337:$BB$373,MATCH(LEFT(TRIM(R$6),FIND("~",SUBSTITUTE(R$6,"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33))*HLOOKUP(LEFT(TRIM(R$6),FIND("~",SUBSTITUTE(R$6," ","~",LEN(TRIM(R$6))-LEN(SUBSTITUTE(TRIM(R$6)," ",""))))-1)&amp;" Total",$B$6:$BB$373,ROW($A33)-5,FALSE))</f>
        <v>0</v>
      </c>
      <c r="S33" s="10">
        <f ca="1">IF(S$5&lt;&gt;"",HLOOKUP(S$5,Functionalization!$G$6:$R$373,ROW($A33)-5,FALSE),IFERROR(INDEX(S$337:S$373,MATCH($F33,$B$337:$B$373,0))/VLOOKUP($F33,$B$337:$BB$373,MATCH(LEFT(TRIM(S$6),FIND("~",SUBSTITUTE(S$6,"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33))*HLOOKUP(LEFT(TRIM(S$6),FIND("~",SUBSTITUTE(S$6," ","~",LEN(TRIM(S$6))-LEN(SUBSTITUTE(TRIM(S$6)," ",""))))-1)&amp;" Total",$B$6:$BB$373,ROW($A33)-5,FALSE))</f>
        <v>0</v>
      </c>
      <c r="T33" s="10">
        <f ca="1">IF(T$5&lt;&gt;"",HLOOKUP(T$5,Functionalization!$G$6:$R$373,ROW($A33)-5,FALSE),IFERROR(INDEX(T$337:T$373,MATCH($F33,$B$337:$B$373,0))/VLOOKUP($F33,$B$337:$BB$373,MATCH(LEFT(TRIM(T$6),FIND("~",SUBSTITUTE(T$6,"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33))*HLOOKUP(LEFT(TRIM(T$6),FIND("~",SUBSTITUTE(T$6," ","~",LEN(TRIM(T$6))-LEN(SUBSTITUTE(TRIM(T$6)," ",""))))-1)&amp;" Total",$B$6:$BB$373,ROW($A33)-5,FALSE))</f>
        <v>0</v>
      </c>
      <c r="U33" s="10">
        <f ca="1">IF(U$5&lt;&gt;"",HLOOKUP(U$5,Functionalization!$G$6:$R$373,ROW($A33)-5,FALSE),IFERROR(INDEX(U$337:U$373,MATCH($F33,$B$337:$B$373,0))/VLOOKUP($F33,$B$337:$BB$373,MATCH(LEFT(TRIM(U$6),FIND("~",SUBSTITUTE(U$6,"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33))*HLOOKUP(LEFT(TRIM(U$6),FIND("~",SUBSTITUTE(U$6," ","~",LEN(TRIM(U$6))-LEN(SUBSTITUTE(TRIM(U$6)," ",""))))-1)&amp;" Total",$B$6:$BB$373,ROW($A33)-5,FALSE))</f>
        <v>0</v>
      </c>
      <c r="V33" s="10">
        <f ca="1">IF(V$5&lt;&gt;"",HLOOKUP(V$5,Functionalization!$G$6:$R$373,ROW($A33)-5,FALSE),IFERROR(INDEX(V$337:V$373,MATCH($F33,$B$337:$B$373,0))/VLOOKUP($F33,$B$337:$BB$373,MATCH(LEFT(TRIM(V$6),FIND("~",SUBSTITUTE(V$6,"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33))*HLOOKUP(LEFT(TRIM(V$6),FIND("~",SUBSTITUTE(V$6," ","~",LEN(TRIM(V$6))-LEN(SUBSTITUTE(TRIM(V$6)," ",""))))-1)&amp;" Total",$B$6:$BB$373,ROW($A33)-5,FALSE))</f>
        <v>0</v>
      </c>
      <c r="W33" s="10">
        <f ca="1">IF(W$5&lt;&gt;"",HLOOKUP(W$5,Functionalization!$G$6:$R$373,ROW($A33)-5,FALSE),IFERROR(INDEX(W$337:W$373,MATCH($F33,$B$337:$B$373,0))/VLOOKUP($F33,$B$337:$BB$373,MATCH(LEFT(TRIM(W$6),FIND("~",SUBSTITUTE(W$6,"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33))*HLOOKUP(LEFT(TRIM(W$6),FIND("~",SUBSTITUTE(W$6," ","~",LEN(TRIM(W$6))-LEN(SUBSTITUTE(TRIM(W$6)," ",""))))-1)&amp;" Total",$B$6:$BB$373,ROW($A33)-5,FALSE))</f>
        <v>0</v>
      </c>
      <c r="X33" s="10">
        <f ca="1">IF(X$5&lt;&gt;"",HLOOKUP(X$5,Functionalization!$G$6:$R$373,ROW($A33)-5,FALSE),IFERROR(INDEX(X$337:X$373,MATCH($F33,$B$337:$B$373,0))/VLOOKUP($F33,$B$337:$BB$373,MATCH(LEFT(TRIM(X$6),FIND("~",SUBSTITUTE(X$6,"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33))*HLOOKUP(LEFT(TRIM(X$6),FIND("~",SUBSTITUTE(X$6," ","~",LEN(TRIM(X$6))-LEN(SUBSTITUTE(TRIM(X$6)," ",""))))-1)&amp;" Total",$B$6:$BB$373,ROW($A33)-5,FALSE))</f>
        <v>0</v>
      </c>
      <c r="Y33" s="10">
        <f ca="1">IF(Y$5&lt;&gt;"",HLOOKUP(Y$5,Functionalization!$G$6:$R$373,ROW($A33)-5,FALSE),IFERROR(INDEX(Y$337:Y$373,MATCH($F33,$B$337:$B$373,0))/VLOOKUP($F33,$B$337:$BB$373,MATCH(LEFT(TRIM(Y$6),FIND("~",SUBSTITUTE(Y$6,"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33))*HLOOKUP(LEFT(TRIM(Y$6),FIND("~",SUBSTITUTE(Y$6," ","~",LEN(TRIM(Y$6))-LEN(SUBSTITUTE(TRIM(Y$6)," ",""))))-1)&amp;" Total",$B$6:$BB$373,ROW($A33)-5,FALSE))</f>
        <v>0</v>
      </c>
      <c r="Z33" s="10">
        <f ca="1">IF(Z$5&lt;&gt;"",HLOOKUP(Z$5,Functionalization!$G$6:$R$373,ROW($A33)-5,FALSE),IFERROR(INDEX(Z$337:Z$373,MATCH($F33,$B$337:$B$373,0))/VLOOKUP($F33,$B$337:$BB$373,MATCH(LEFT(TRIM(Z$6),FIND("~",SUBSTITUTE(Z$6,"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33))*HLOOKUP(LEFT(TRIM(Z$6),FIND("~",SUBSTITUTE(Z$6," ","~",LEN(TRIM(Z$6))-LEN(SUBSTITUTE(TRIM(Z$6)," ",""))))-1)&amp;" Total",$B$6:$BB$373,ROW($A33)-5,FALSE))</f>
        <v>0</v>
      </c>
      <c r="AA33" s="10">
        <f ca="1">IF(AA$5&lt;&gt;"",HLOOKUP(AA$5,Functionalization!$G$6:$R$373,ROW($A33)-5,FALSE),IFERROR(INDEX(AA$337:AA$373,MATCH($F33,$B$337:$B$373,0))/VLOOKUP($F33,$B$337:$BB$373,MATCH(LEFT(TRIM(AA$6),FIND("~",SUBSTITUTE(AA$6,"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33))*HLOOKUP(LEFT(TRIM(AA$6),FIND("~",SUBSTITUTE(AA$6," ","~",LEN(TRIM(AA$6))-LEN(SUBSTITUTE(TRIM(AA$6)," ",""))))-1)&amp;" Total",$B$6:$BB$373,ROW($A33)-5,FALSE))</f>
        <v>0</v>
      </c>
      <c r="AB33" s="10">
        <f ca="1">IF(AB$5&lt;&gt;"",HLOOKUP(AB$5,Functionalization!$G$6:$R$373,ROW($A33)-5,FALSE),IFERROR(INDEX(AB$337:AB$373,MATCH($F33,$B$337:$B$373,0))/VLOOKUP($F33,$B$337:$BB$373,MATCH(LEFT(TRIM(AB$6),FIND("~",SUBSTITUTE(AB$6,"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33))*HLOOKUP(LEFT(TRIM(AB$6),FIND("~",SUBSTITUTE(AB$6," ","~",LEN(TRIM(AB$6))-LEN(SUBSTITUTE(TRIM(AB$6)," ",""))))-1)&amp;" Total",$B$6:$BB$373,ROW($A33)-5,FALSE))</f>
        <v>0</v>
      </c>
      <c r="AC33" s="10">
        <f ca="1">IF(AC$5&lt;&gt;"",HLOOKUP(AC$5,Functionalization!$G$6:$R$373,ROW($A33)-5,FALSE),IFERROR(INDEX(AC$337:AC$373,MATCH($F33,$B$337:$B$373,0))/VLOOKUP($F33,$B$337:$BB$373,MATCH(LEFT(TRIM(AC$6),FIND("~",SUBSTITUTE(AC$6,"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33))*HLOOKUP(LEFT(TRIM(AC$6),FIND("~",SUBSTITUTE(AC$6," ","~",LEN(TRIM(AC$6))-LEN(SUBSTITUTE(TRIM(AC$6)," ",""))))-1)&amp;" Total",$B$6:$BB$373,ROW($A33)-5,FALSE))</f>
        <v>0</v>
      </c>
      <c r="AD33" s="10">
        <f ca="1">IF(AD$5&lt;&gt;"",HLOOKUP(AD$5,Functionalization!$G$6:$R$373,ROW($A33)-5,FALSE),IFERROR(INDEX(AD$337:AD$373,MATCH($F33,$B$337:$B$373,0))/VLOOKUP($F33,$B$337:$BB$373,MATCH(LEFT(TRIM(AD$6),FIND("~",SUBSTITUTE(AD$6,"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33))*HLOOKUP(LEFT(TRIM(AD$6),FIND("~",SUBSTITUTE(AD$6," ","~",LEN(TRIM(AD$6))-LEN(SUBSTITUTE(TRIM(AD$6)," ",""))))-1)&amp;" Total",$B$6:$BB$373,ROW($A33)-5,FALSE))</f>
        <v>0</v>
      </c>
      <c r="AE33" s="10">
        <f ca="1">IF(AE$5&lt;&gt;"",HLOOKUP(AE$5,Functionalization!$G$6:$R$373,ROW($A33)-5,FALSE),IFERROR(INDEX(AE$337:AE$373,MATCH($F33,$B$337:$B$373,0))/VLOOKUP($F33,$B$337:$BB$373,MATCH(LEFT(TRIM(AE$6),FIND("~",SUBSTITUTE(AE$6,"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33))*HLOOKUP(LEFT(TRIM(AE$6),FIND("~",SUBSTITUTE(AE$6," ","~",LEN(TRIM(AE$6))-LEN(SUBSTITUTE(TRIM(AE$6)," ",""))))-1)&amp;" Total",$B$6:$BB$373,ROW($A33)-5,FALSE))</f>
        <v>0</v>
      </c>
      <c r="AF33" s="10">
        <f ca="1">IF(AF$5&lt;&gt;"",HLOOKUP(AF$5,Functionalization!$G$6:$R$373,ROW($A33)-5,FALSE),IFERROR(INDEX(AF$337:AF$373,MATCH($F33,$B$337:$B$373,0))/VLOOKUP($F33,$B$337:$BB$373,MATCH(LEFT(TRIM(AF$6),FIND("~",SUBSTITUTE(AF$6,"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33))*HLOOKUP(LEFT(TRIM(AF$6),FIND("~",SUBSTITUTE(AF$6," ","~",LEN(TRIM(AF$6))-LEN(SUBSTITUTE(TRIM(AF$6)," ",""))))-1)&amp;" Total",$B$6:$BB$373,ROW($A33)-5,FALSE))</f>
        <v>0</v>
      </c>
      <c r="AG33" s="10">
        <f ca="1">IF(AG$5&lt;&gt;"",HLOOKUP(AG$5,Functionalization!$G$6:$R$373,ROW($A33)-5,FALSE),IFERROR(INDEX(AG$337:AG$373,MATCH($F33,$B$337:$B$373,0))/VLOOKUP($F33,$B$337:$BB$373,MATCH(LEFT(TRIM(AG$6),FIND("~",SUBSTITUTE(AG$6,"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33))*HLOOKUP(LEFT(TRIM(AG$6),FIND("~",SUBSTITUTE(AG$6," ","~",LEN(TRIM(AG$6))-LEN(SUBSTITUTE(TRIM(AG$6)," ",""))))-1)&amp;" Total",$B$6:$BB$373,ROW($A33)-5,FALSE))</f>
        <v>0</v>
      </c>
      <c r="AH33" s="10">
        <f ca="1">IF(AH$5&lt;&gt;"",HLOOKUP(AH$5,Functionalization!$G$6:$R$373,ROW($A33)-5,FALSE),IFERROR(INDEX(AH$337:AH$373,MATCH($F33,$B$337:$B$373,0))/VLOOKUP($F33,$B$337:$BB$373,MATCH(LEFT(TRIM(AH$6),FIND("~",SUBSTITUTE(AH$6,"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33))*HLOOKUP(LEFT(TRIM(AH$6),FIND("~",SUBSTITUTE(AH$6," ","~",LEN(TRIM(AH$6))-LEN(SUBSTITUTE(TRIM(AH$6)," ",""))))-1)&amp;" Total",$B$6:$BB$373,ROW($A33)-5,FALSE))</f>
        <v>0</v>
      </c>
      <c r="AI33" s="10">
        <f ca="1">IF(AI$5&lt;&gt;"",HLOOKUP(AI$5,Functionalization!$G$6:$R$373,ROW($A33)-5,FALSE),IFERROR(INDEX(AI$337:AI$373,MATCH($F33,$B$337:$B$373,0))/VLOOKUP($F33,$B$337:$BB$373,MATCH(LEFT(TRIM(AI$6),FIND("~",SUBSTITUTE(AI$6,"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33))*HLOOKUP(LEFT(TRIM(AI$6),FIND("~",SUBSTITUTE(AI$6," ","~",LEN(TRIM(AI$6))-LEN(SUBSTITUTE(TRIM(AI$6)," ",""))))-1)&amp;" Total",$B$6:$BB$373,ROW($A33)-5,FALSE))</f>
        <v>0</v>
      </c>
      <c r="AJ33" s="10">
        <f ca="1">IF(AJ$5&lt;&gt;"",HLOOKUP(AJ$5,Functionalization!$G$6:$R$373,ROW($A33)-5,FALSE),IFERROR(INDEX(AJ$337:AJ$373,MATCH($F33,$B$337:$B$373,0))/VLOOKUP($F33,$B$337:$BB$373,MATCH(LEFT(TRIM(AJ$6),FIND("~",SUBSTITUTE(AJ$6,"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33))*HLOOKUP(LEFT(TRIM(AJ$6),FIND("~",SUBSTITUTE(AJ$6," ","~",LEN(TRIM(AJ$6))-LEN(SUBSTITUTE(TRIM(AJ$6)," ",""))))-1)&amp;" Total",$B$6:$BB$373,ROW($A33)-5,FALSE))</f>
        <v>0</v>
      </c>
      <c r="AK33" s="10">
        <f ca="1">IF(AK$5&lt;&gt;"",HLOOKUP(AK$5,Functionalization!$G$6:$R$373,ROW($A33)-5,FALSE),IFERROR(INDEX(AK$337:AK$373,MATCH($F33,$B$337:$B$373,0))/VLOOKUP($F33,$B$337:$BB$373,MATCH(LEFT(TRIM(AK$6),FIND("~",SUBSTITUTE(AK$6,"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33))*HLOOKUP(LEFT(TRIM(AK$6),FIND("~",SUBSTITUTE(AK$6," ","~",LEN(TRIM(AK$6))-LEN(SUBSTITUTE(TRIM(AK$6)," ",""))))-1)&amp;" Total",$B$6:$BB$373,ROW($A33)-5,FALSE))</f>
        <v>0</v>
      </c>
      <c r="AL33" s="10">
        <f ca="1">IF(AL$5&lt;&gt;"",HLOOKUP(AL$5,Functionalization!$G$6:$R$373,ROW($A33)-5,FALSE),IFERROR(INDEX(AL$337:AL$373,MATCH($F33,$B$337:$B$373,0))/VLOOKUP($F33,$B$337:$BB$373,MATCH(LEFT(TRIM(AL$6),FIND("~",SUBSTITUTE(AL$6,"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33))*HLOOKUP(LEFT(TRIM(AL$6),FIND("~",SUBSTITUTE(AL$6," ","~",LEN(TRIM(AL$6))-LEN(SUBSTITUTE(TRIM(AL$6)," ",""))))-1)&amp;" Total",$B$6:$BB$373,ROW($A33)-5,FALSE))</f>
        <v>0</v>
      </c>
      <c r="AM33" s="10">
        <f ca="1">IF(AM$5&lt;&gt;"",HLOOKUP(AM$5,Functionalization!$G$6:$R$373,ROW($A33)-5,FALSE),IFERROR(INDEX(AM$337:AM$373,MATCH($F33,$B$337:$B$373,0))/VLOOKUP($F33,$B$337:$BB$373,MATCH(LEFT(TRIM(AM$6),FIND("~",SUBSTITUTE(AM$6,"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33))*HLOOKUP(LEFT(TRIM(AM$6),FIND("~",SUBSTITUTE(AM$6," ","~",LEN(TRIM(AM$6))-LEN(SUBSTITUTE(TRIM(AM$6)," ",""))))-1)&amp;" Total",$B$6:$BB$373,ROW($A33)-5,FALSE))</f>
        <v>0</v>
      </c>
      <c r="AN33" s="10">
        <f ca="1">IF(AN$5&lt;&gt;"",HLOOKUP(AN$5,Functionalization!$G$6:$R$373,ROW($A33)-5,FALSE),IFERROR(INDEX(AN$337:AN$373,MATCH($F33,$B$337:$B$373,0))/VLOOKUP($F33,$B$337:$BB$373,MATCH(LEFT(TRIM(AN$6),FIND("~",SUBSTITUTE(AN$6,"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33))*HLOOKUP(LEFT(TRIM(AN$6),FIND("~",SUBSTITUTE(AN$6," ","~",LEN(TRIM(AN$6))-LEN(SUBSTITUTE(TRIM(AN$6)," ",""))))-1)&amp;" Total",$B$6:$BB$373,ROW($A33)-5,FALSE))</f>
        <v>0</v>
      </c>
      <c r="AO33" s="10">
        <f ca="1">IF(AO$5&lt;&gt;"",HLOOKUP(AO$5,Functionalization!$G$6:$R$373,ROW($A33)-5,FALSE),IFERROR(INDEX(AO$337:AO$373,MATCH($F33,$B$337:$B$373,0))/VLOOKUP($F33,$B$337:$BB$373,MATCH(LEFT(TRIM(AO$6),FIND("~",SUBSTITUTE(AO$6,"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33))*HLOOKUP(LEFT(TRIM(AO$6),FIND("~",SUBSTITUTE(AO$6," ","~",LEN(TRIM(AO$6))-LEN(SUBSTITUTE(TRIM(AO$6)," ",""))))-1)&amp;" Total",$B$6:$BB$373,ROW($A33)-5,FALSE))</f>
        <v>0</v>
      </c>
      <c r="AP33" s="10">
        <f ca="1">IF(AP$5&lt;&gt;"",HLOOKUP(AP$5,Functionalization!$G$6:$R$373,ROW($A33)-5,FALSE),IFERROR(INDEX(AP$337:AP$373,MATCH($F33,$B$337:$B$373,0))/VLOOKUP($F33,$B$337:$BB$373,MATCH(LEFT(TRIM(AP$6),FIND("~",SUBSTITUTE(AP$6,"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33))*HLOOKUP(LEFT(TRIM(AP$6),FIND("~",SUBSTITUTE(AP$6," ","~",LEN(TRIM(AP$6))-LEN(SUBSTITUTE(TRIM(AP$6)," ",""))))-1)&amp;" Total",$B$6:$BB$373,ROW($A33)-5,FALSE))</f>
        <v>0</v>
      </c>
      <c r="AQ33" s="10">
        <f ca="1">IF(AQ$5&lt;&gt;"",HLOOKUP(AQ$5,Functionalization!$G$6:$R$373,ROW($A33)-5,FALSE),IFERROR(INDEX(AQ$337:AQ$373,MATCH($F33,$B$337:$B$373,0))/VLOOKUP($F33,$B$337:$BB$373,MATCH(LEFT(TRIM(AQ$6),FIND("~",SUBSTITUTE(AQ$6,"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33))*HLOOKUP(LEFT(TRIM(AQ$6),FIND("~",SUBSTITUTE(AQ$6," ","~",LEN(TRIM(AQ$6))-LEN(SUBSTITUTE(TRIM(AQ$6)," ",""))))-1)&amp;" Total",$B$6:$BB$373,ROW($A33)-5,FALSE))</f>
        <v>0</v>
      </c>
      <c r="AR33" s="10">
        <f ca="1">IF(AR$5&lt;&gt;"",HLOOKUP(AR$5,Functionalization!$G$6:$R$373,ROW($A33)-5,FALSE),IFERROR(INDEX(AR$337:AR$373,MATCH($F33,$B$337:$B$373,0))/VLOOKUP($F33,$B$337:$BB$373,MATCH(LEFT(TRIM(AR$6),FIND("~",SUBSTITUTE(AR$6,"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33))*HLOOKUP(LEFT(TRIM(AR$6),FIND("~",SUBSTITUTE(AR$6," ","~",LEN(TRIM(AR$6))-LEN(SUBSTITUTE(TRIM(AR$6)," ",""))))-1)&amp;" Total",$B$6:$BB$373,ROW($A33)-5,FALSE))</f>
        <v>0</v>
      </c>
      <c r="AS33" s="10">
        <f ca="1">IF(AS$5&lt;&gt;"",HLOOKUP(AS$5,Functionalization!$G$6:$R$373,ROW($A33)-5,FALSE),IFERROR(INDEX(AS$337:AS$373,MATCH($F33,$B$337:$B$373,0))/VLOOKUP($F33,$B$337:$BB$373,MATCH(LEFT(TRIM(AS$6),FIND("~",SUBSTITUTE(AS$6,"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33))*HLOOKUP(LEFT(TRIM(AS$6),FIND("~",SUBSTITUTE(AS$6," ","~",LEN(TRIM(AS$6))-LEN(SUBSTITUTE(TRIM(AS$6)," ",""))))-1)&amp;" Total",$B$6:$BB$373,ROW($A33)-5,FALSE))</f>
        <v>0</v>
      </c>
      <c r="AT33" s="10">
        <f ca="1">IF(AT$5&lt;&gt;"",HLOOKUP(AT$5,Functionalization!$G$6:$R$373,ROW($A33)-5,FALSE),IFERROR(INDEX(AT$337:AT$373,MATCH($F33,$B$337:$B$373,0))/VLOOKUP($F33,$B$337:$BB$373,MATCH(LEFT(TRIM(AT$6),FIND("~",SUBSTITUTE(AT$6,"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33))*HLOOKUP(LEFT(TRIM(AT$6),FIND("~",SUBSTITUTE(AT$6," ","~",LEN(TRIM(AT$6))-LEN(SUBSTITUTE(TRIM(AT$6)," ",""))))-1)&amp;" Total",$B$6:$BB$373,ROW($A33)-5,FALSE))</f>
        <v>0</v>
      </c>
      <c r="AU33" s="10">
        <f ca="1">IF(AU$5&lt;&gt;"",HLOOKUP(AU$5,Functionalization!$G$6:$R$373,ROW($A33)-5,FALSE),IFERROR(INDEX(AU$337:AU$373,MATCH($F33,$B$337:$B$373,0))/VLOOKUP($F33,$B$337:$BB$373,MATCH(LEFT(TRIM(AU$6),FIND("~",SUBSTITUTE(AU$6,"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33))*HLOOKUP(LEFT(TRIM(AU$6),FIND("~",SUBSTITUTE(AU$6," ","~",LEN(TRIM(AU$6))-LEN(SUBSTITUTE(TRIM(AU$6)," ",""))))-1)&amp;" Total",$B$6:$BB$373,ROW($A33)-5,FALSE))</f>
        <v>0</v>
      </c>
      <c r="AV33" s="10">
        <f ca="1">IF(AV$5&lt;&gt;"",HLOOKUP(AV$5,Functionalization!$G$6:$R$373,ROW($A33)-5,FALSE),IFERROR(INDEX(AV$337:AV$373,MATCH($F33,$B$337:$B$373,0))/VLOOKUP($F33,$B$337:$BB$373,MATCH(LEFT(TRIM(AV$6),FIND("~",SUBSTITUTE(AV$6,"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33))*HLOOKUP(LEFT(TRIM(AV$6),FIND("~",SUBSTITUTE(AV$6," ","~",LEN(TRIM(AV$6))-LEN(SUBSTITUTE(TRIM(AV$6)," ",""))))-1)&amp;" Total",$B$6:$BB$373,ROW($A33)-5,FALSE))</f>
        <v>0</v>
      </c>
      <c r="AW33" s="10">
        <f ca="1">IF(AW$5&lt;&gt;"",HLOOKUP(AW$5,Functionalization!$G$6:$R$373,ROW($A33)-5,FALSE),IFERROR(INDEX(AW$337:AW$373,MATCH($F33,$B$337:$B$373,0))/VLOOKUP($F33,$B$337:$BB$373,MATCH(LEFT(TRIM(AW$6),FIND("~",SUBSTITUTE(AW$6,"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33))*HLOOKUP(LEFT(TRIM(AW$6),FIND("~",SUBSTITUTE(AW$6," ","~",LEN(TRIM(AW$6))-LEN(SUBSTITUTE(TRIM(AW$6)," ",""))))-1)&amp;" Total",$B$6:$BB$373,ROW($A33)-5,FALSE))</f>
        <v>0</v>
      </c>
      <c r="AX33" s="10">
        <f ca="1">IF(AX$5&lt;&gt;"",HLOOKUP(AX$5,Functionalization!$G$6:$R$373,ROW($A33)-5,FALSE),IFERROR(INDEX(AX$337:AX$373,MATCH($F33,$B$337:$B$373,0))/VLOOKUP($F33,$B$337:$BB$373,MATCH(LEFT(TRIM(AX$6),FIND("~",SUBSTITUTE(AX$6,"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33))*HLOOKUP(LEFT(TRIM(AX$6),FIND("~",SUBSTITUTE(AX$6," ","~",LEN(TRIM(AX$6))-LEN(SUBSTITUTE(TRIM(AX$6)," ",""))))-1)&amp;" Total",$B$6:$BB$373,ROW($A33)-5,FALSE))</f>
        <v>0</v>
      </c>
      <c r="AY33" s="10">
        <f ca="1">IF(AY$5&lt;&gt;"",HLOOKUP(AY$5,Functionalization!$G$6:$R$373,ROW($A33)-5,FALSE),IFERROR(INDEX(AY$337:AY$373,MATCH($F33,$B$337:$B$373,0))/VLOOKUP($F33,$B$337:$BB$373,MATCH(LEFT(TRIM(AY$6),FIND("~",SUBSTITUTE(AY$6,"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33))*HLOOKUP(LEFT(TRIM(AY$6),FIND("~",SUBSTITUTE(AY$6," ","~",LEN(TRIM(AY$6))-LEN(SUBSTITUTE(TRIM(AY$6)," ",""))))-1)&amp;" Total",$B$6:$BB$373,ROW($A33)-5,FALSE))</f>
        <v>0</v>
      </c>
      <c r="AZ33" s="10">
        <f ca="1">IF(AZ$5&lt;&gt;"",HLOOKUP(AZ$5,Functionalization!$G$6:$R$373,ROW($A33)-5,FALSE),IFERROR(INDEX(AZ$337:AZ$373,MATCH($F33,$B$337:$B$373,0))/VLOOKUP($F33,$B$337:$BB$373,MATCH(LEFT(TRIM(AZ$6),FIND("~",SUBSTITUTE(AZ$6,"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33))*HLOOKUP(LEFT(TRIM(AZ$6),FIND("~",SUBSTITUTE(AZ$6," ","~",LEN(TRIM(AZ$6))-LEN(SUBSTITUTE(TRIM(AZ$6)," ",""))))-1)&amp;" Total",$B$6:$BB$373,ROW($A33)-5,FALSE))</f>
        <v>0</v>
      </c>
      <c r="BA33" s="10">
        <f ca="1">IF(BA$5&lt;&gt;"",HLOOKUP(BA$5,Functionalization!$G$6:$R$373,ROW($A33)-5,FALSE),IFERROR(INDEX(BA$337:BA$373,MATCH($F33,$B$337:$B$373,0))/VLOOKUP($F33,$B$337:$BB$373,MATCH(LEFT(TRIM(BA$6),FIND("~",SUBSTITUTE(BA$6,"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33))*HLOOKUP(LEFT(TRIM(BA$6),FIND("~",SUBSTITUTE(BA$6," ","~",LEN(TRIM(BA$6))-LEN(SUBSTITUTE(TRIM(BA$6)," ",""))))-1)&amp;" Total",$B$6:$BB$373,ROW($A33)-5,FALSE))</f>
        <v>0</v>
      </c>
      <c r="BB33" s="10">
        <f ca="1">IF(BB$5&lt;&gt;"",HLOOKUP(BB$5,Functionalization!$G$6:$R$373,ROW($A33)-5,FALSE),IFERROR(INDEX(BB$337:BB$373,MATCH($F33,$B$337:$B$373,0))/VLOOKUP($F33,$B$337:$BB$373,MATCH(LEFT(TRIM(BB$6),FIND("~",SUBSTITUTE(BB$6,"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33))*HLOOKUP(LEFT(TRIM(BB$6),FIND("~",SUBSTITUTE(BB$6," ","~",LEN(TRIM(BB$6))-LEN(SUBSTITUTE(TRIM(BB$6)," ",""))))-1)&amp;" Total",$B$6:$BB$373,ROW($A33)-5,FALSE))</f>
        <v>0</v>
      </c>
      <c r="BD33">
        <f ca="1">IFERROR(IF(SUMIF($G$6:$BB$6,BD$6&amp;" Total",$G33:$BB33)-(SUMIF($G$6:$BB$6,BD$6&amp;" "&amp;'Input-Func_Class'!$D$22,$G33:$BB33)+IFERROR(SUMIF($G$6:$BB$6,BD$6&amp;" "&amp;'Input-Func_Class'!$E$22,$G33:$BB33),SUMIF($G$6:$BB$6,BD$6&amp;" "&amp;'Input-Func_Class'!$B$24,$G33:$BB33))+SUMIF($G$6:$BB$6,BD$6&amp;" "&amp;'Input-Func_Class'!$F$22,$G33:$BB33))&lt;Check_Limit,0,1),1)</f>
        <v>0</v>
      </c>
      <c r="BE33">
        <f ca="1">IFERROR(IF(SUMIF($G$6:$BB$6,BE$6&amp;" Total",$G33:$BB33)-(SUMIF($G$6:$BB$6,BE$6&amp;" "&amp;'Input-Func_Class'!$D$22,$G33:$BB33)+IFERROR(SUMIF($G$6:$BB$6,BE$6&amp;" "&amp;'Input-Func_Class'!$E$22,$G33:$BB33),SUMIF($G$6:$BB$6,BE$6&amp;" "&amp;'Input-Func_Class'!$B$24,$G33:$BB33))+SUMIF($G$6:$BB$6,BE$6&amp;" "&amp;'Input-Func_Class'!$F$22,$G33:$BB33))&lt;Check_Limit,0,1),1)</f>
        <v>0</v>
      </c>
      <c r="BF33">
        <f ca="1">IFERROR(IF(SUMIF($G$6:$BB$6,BF$6&amp;" Total",$G33:$BB33)-(SUMIF($G$6:$BB$6,BF$6&amp;" "&amp;'Input-Func_Class'!$D$22,$G33:$BB33)+IFERROR(SUMIF($G$6:$BB$6,BF$6&amp;" "&amp;'Input-Func_Class'!$E$22,$G33:$BB33),SUMIF($G$6:$BB$6,BF$6&amp;" "&amp;'Input-Func_Class'!$B$24,$G33:$BB33))+SUMIF($G$6:$BB$6,BF$6&amp;" "&amp;'Input-Func_Class'!$F$22,$G33:$BB33))&lt;Check_Limit,0,1),1)</f>
        <v>0</v>
      </c>
      <c r="BG33">
        <f ca="1">IFERROR(IF(SUMIF($G$6:$BB$6,BG$6&amp;" Total",$G33:$BB33)-(SUMIF($G$6:$BB$6,BG$6&amp;" "&amp;'Input-Func_Class'!$D$22,$G33:$BB33)+IFERROR(SUMIF($G$6:$BB$6,BG$6&amp;" "&amp;'Input-Func_Class'!$E$22,$G33:$BB33),SUMIF($G$6:$BB$6,BG$6&amp;" "&amp;'Input-Func_Class'!$B$24,$G33:$BB33))+SUMIF($G$6:$BB$6,BG$6&amp;" "&amp;'Input-Func_Class'!$F$22,$G33:$BB33))&lt;Check_Limit,0,1),1)</f>
        <v>0</v>
      </c>
      <c r="BH33">
        <f ca="1">IFERROR(IF(SUMIF($G$6:$BB$6,BH$6&amp;" Total",$G33:$BB33)-(SUMIF($G$6:$BB$6,BH$6&amp;" "&amp;'Input-Func_Class'!$D$22,$G33:$BB33)+IFERROR(SUMIF($G$6:$BB$6,BH$6&amp;" "&amp;'Input-Func_Class'!$E$22,$G33:$BB33),SUMIF($G$6:$BB$6,BH$6&amp;" "&amp;'Input-Func_Class'!$B$24,$G33:$BB33))+SUMIF($G$6:$BB$6,BH$6&amp;" "&amp;'Input-Func_Class'!$F$22,$G33:$BB33))&lt;Check_Limit,0,1),1)</f>
        <v>0</v>
      </c>
      <c r="BI33">
        <f ca="1">IFERROR(IF(SUMIF($G$6:$BB$6,BI$6&amp;" Total",$G33:$BB33)-(SUMIF($G$6:$BB$6,BI$6&amp;" "&amp;'Input-Func_Class'!$D$22,$G33:$BB33)+IFERROR(SUMIF($G$6:$BB$6,BI$6&amp;" "&amp;'Input-Func_Class'!$E$22,$G33:$BB33),SUMIF($G$6:$BB$6,BI$6&amp;" "&amp;'Input-Func_Class'!$B$24,$G33:$BB33))+SUMIF($G$6:$BB$6,BI$6&amp;" "&amp;'Input-Func_Class'!$F$22,$G33:$BB33))&lt;Check_Limit,0,1),1)</f>
        <v>0</v>
      </c>
      <c r="BJ33">
        <f ca="1">IFERROR(IF(SUMIF($G$6:$BB$6,BJ$6&amp;" Total",$G33:$BB33)-(SUMIF($G$6:$BB$6,BJ$6&amp;" "&amp;'Input-Func_Class'!$D$22,$G33:$BB33)+IFERROR(SUMIF($G$6:$BB$6,BJ$6&amp;" "&amp;'Input-Func_Class'!$E$22,$G33:$BB33),SUMIF($G$6:$BB$6,BJ$6&amp;" "&amp;'Input-Func_Class'!$B$24,$G33:$BB33))+SUMIF($G$6:$BB$6,BJ$6&amp;" "&amp;'Input-Func_Class'!$F$22,$G33:$BB33))&lt;Check_Limit,0,1),1)</f>
        <v>0</v>
      </c>
      <c r="BK33">
        <f ca="1">IFERROR(IF(SUMIF($G$6:$BB$6,BK$6&amp;" Total",$G33:$BB33)-(SUMIF($G$6:$BB$6,BK$6&amp;" "&amp;'Input-Func_Class'!$D$22,$G33:$BB33)+IFERROR(SUMIF($G$6:$BB$6,BK$6&amp;" "&amp;'Input-Func_Class'!$E$22,$G33:$BB33),SUMIF($G$6:$BB$6,BK$6&amp;" "&amp;'Input-Func_Class'!$B$24,$G33:$BB33))+SUMIF($G$6:$BB$6,BK$6&amp;" "&amp;'Input-Func_Class'!$F$22,$G33:$BB33))&lt;Check_Limit,0,1),1)</f>
        <v>0</v>
      </c>
      <c r="BL33">
        <f ca="1">IFERROR(IF(SUMIF($G$6:$BB$6,BL$6&amp;" Total",$G33:$BB33)-(SUMIF($G$6:$BB$6,BL$6&amp;" "&amp;'Input-Func_Class'!$D$22,$G33:$BB33)+IFERROR(SUMIF($G$6:$BB$6,BL$6&amp;" "&amp;'Input-Func_Class'!$E$22,$G33:$BB33),SUMIF($G$6:$BB$6,BL$6&amp;" "&amp;'Input-Func_Class'!$B$24,$G33:$BB33))+SUMIF($G$6:$BB$6,BL$6&amp;" "&amp;'Input-Func_Class'!$F$22,$G33:$BB33))&lt;Check_Limit,0,1),1)</f>
        <v>0</v>
      </c>
      <c r="BM33">
        <f ca="1">IFERROR(IF(SUMIF($G$6:$BB$6,BM$6&amp;" Total",$G33:$BB33)-(SUMIF($G$6:$BB$6,BM$6&amp;" "&amp;'Input-Func_Class'!$D$22,$G33:$BB33)+IFERROR(SUMIF($G$6:$BB$6,BM$6&amp;" "&amp;'Input-Func_Class'!$E$22,$G33:$BB33),SUMIF($G$6:$BB$6,BM$6&amp;" "&amp;'Input-Func_Class'!$B$24,$G33:$BB33))+SUMIF($G$6:$BB$6,BM$6&amp;" "&amp;'Input-Func_Class'!$F$22,$G33:$BB33))&lt;Check_Limit,0,1),1)</f>
        <v>0</v>
      </c>
      <c r="BN33">
        <f ca="1">IFERROR(IF(SUMIF($G$6:$BB$6,BN$6&amp;" Total",$G33:$BB33)-(SUMIF($G$6:$BB$6,BN$6&amp;" "&amp;'Input-Func_Class'!$D$22,$G33:$BB33)+IFERROR(SUMIF($G$6:$BB$6,BN$6&amp;" "&amp;'Input-Func_Class'!$E$22,$G33:$BB33),SUMIF($G$6:$BB$6,BN$6&amp;" "&amp;'Input-Func_Class'!$B$24,$G33:$BB33))+SUMIF($G$6:$BB$6,BN$6&amp;" "&amp;'Input-Func_Class'!$F$22,$G33:$BB33))&lt;Check_Limit,0,1),1)</f>
        <v>0</v>
      </c>
      <c r="BO33">
        <f ca="1">IFERROR(IF(SUMIF($G$6:$BB$6,BO$6&amp;" Total",$G33:$BB33)-(SUMIF($G$6:$BB$6,BO$6&amp;" "&amp;'Input-Func_Class'!$D$22,$G33:$BB33)+IFERROR(SUMIF($G$6:$BB$6,BO$6&amp;" "&amp;'Input-Func_Class'!$E$22,$G33:$BB33),SUMIF($G$6:$BB$6,BO$6&amp;" "&amp;'Input-Func_Class'!$B$24,$G33:$BB33))+SUMIF($G$6:$BB$6,BO$6&amp;" "&amp;'Input-Func_Class'!$F$22,$G33:$BB33))&lt;Check_Limit,0,1),1)</f>
        <v>0</v>
      </c>
    </row>
    <row r="34" spans="1:67" outlineLevel="1">
      <c r="A34" s="31">
        <f>IF(ISBLANK('Input-Accounts'!A34),"",'Input-Accounts'!A34)</f>
        <v>26</v>
      </c>
      <c r="B34" s="53" t="str">
        <f>IF(ISBLANK('Input-Accounts'!B34),"",'Input-Accounts'!B34)</f>
        <v>M &amp; R STATION EQUIP-GENERAL</v>
      </c>
      <c r="C34" s="31">
        <f>IF(ISBLANK('Input-Accounts'!C34),"",'Input-Accounts'!C34)</f>
        <v>378.1</v>
      </c>
      <c r="D34" s="10">
        <f>Functionalization!$D34</f>
        <v>-172291.25</v>
      </c>
      <c r="E34" s="10">
        <f t="shared" ca="1" si="6"/>
        <v>0</v>
      </c>
      <c r="F34" s="3" t="str">
        <f>IF($D34=0,"-",IF('Input-Accounts'!$E34&lt;&gt;0,'Input-Accounts'!$E34,'Input-Accounts'!$G34))</f>
        <v>AVGERAGE STUDY</v>
      </c>
      <c r="G34" s="10">
        <f ca="1">IF(G$5&lt;&gt;"",HLOOKUP(G$5,Functionalization!$G$6:$R$373,ROW($A34)-5,FALSE),IFERROR(INDEX(G$337:G$373,MATCH($F34,$B$337:$B$373,0))/VLOOKUP($F34,$B$337:$BB$373,MATCH(LEFT(TRIM(G$6),FIND("~",SUBSTITUTE(G$6,"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34))*HLOOKUP(LEFT(TRIM(G$6),FIND("~",SUBSTITUTE(G$6," ","~",LEN(TRIM(G$6))-LEN(SUBSTITUTE(TRIM(G$6)," ",""))))-1)&amp;" Total",$B$6:$BB$373,ROW($A34)-5,FALSE))</f>
        <v>-172291.25</v>
      </c>
      <c r="H34" s="10">
        <f ca="1">IF(H$5&lt;&gt;"",HLOOKUP(H$5,Functionalization!$G$6:$R$373,ROW($A34)-5,FALSE),IFERROR(INDEX(H$337:H$373,MATCH($F34,$B$337:$B$373,0))/VLOOKUP($F34,$B$337:$BB$373,MATCH(LEFT(TRIM(H$6),FIND("~",SUBSTITUTE(H$6,"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34))*HLOOKUP(LEFT(TRIM(H$6),FIND("~",SUBSTITUTE(H$6," ","~",LEN(TRIM(H$6))-LEN(SUBSTITUTE(TRIM(H$6)," ",""))))-1)&amp;" Total",$B$6:$BB$373,ROW($A34)-5,FALSE))</f>
        <v>-127835.59655625548</v>
      </c>
      <c r="I34" s="10">
        <f ca="1">IF(I$5&lt;&gt;"",HLOOKUP(I$5,Functionalization!$G$6:$R$373,ROW($A34)-5,FALSE),IFERROR(INDEX(I$337:I$373,MATCH($F34,$B$337:$B$373,0))/VLOOKUP($F34,$B$337:$BB$373,MATCH(LEFT(TRIM(I$6),FIND("~",SUBSTITUTE(I$6,"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34))*HLOOKUP(LEFT(TRIM(I$6),FIND("~",SUBSTITUTE(I$6," ","~",LEN(TRIM(I$6))-LEN(SUBSTITUTE(TRIM(I$6)," ",""))))-1)&amp;" Total",$B$6:$BB$373,ROW($A34)-5,FALSE))</f>
        <v>0</v>
      </c>
      <c r="J34" s="10">
        <f ca="1">IF(J$5&lt;&gt;"",HLOOKUP(J$5,Functionalization!$G$6:$R$373,ROW($A34)-5,FALSE),IFERROR(INDEX(J$337:J$373,MATCH($F34,$B$337:$B$373,0))/VLOOKUP($F34,$B$337:$BB$373,MATCH(LEFT(TRIM(J$6),FIND("~",SUBSTITUTE(J$6,"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34))*HLOOKUP(LEFT(TRIM(J$6),FIND("~",SUBSTITUTE(J$6," ","~",LEN(TRIM(J$6))-LEN(SUBSTITUTE(TRIM(J$6)," ",""))))-1)&amp;" Total",$B$6:$BB$373,ROW($A34)-5,FALSE))</f>
        <v>-44455.65344374453</v>
      </c>
      <c r="K34" s="10">
        <f ca="1">IF(K$5&lt;&gt;"",HLOOKUP(K$5,Functionalization!$G$6:$R$373,ROW($A34)-5,FALSE),IFERROR(INDEX(K$337:K$373,MATCH($F34,$B$337:$B$373,0))/VLOOKUP($F34,$B$337:$BB$373,MATCH(LEFT(TRIM(K$6),FIND("~",SUBSTITUTE(K$6,"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34))*HLOOKUP(LEFT(TRIM(K$6),FIND("~",SUBSTITUTE(K$6," ","~",LEN(TRIM(K$6))-LEN(SUBSTITUTE(TRIM(K$6)," ",""))))-1)&amp;" Total",$B$6:$BB$373,ROW($A34)-5,FALSE))</f>
        <v>0</v>
      </c>
      <c r="L34" s="10">
        <f ca="1">IF(L$5&lt;&gt;"",HLOOKUP(L$5,Functionalization!$G$6:$R$373,ROW($A34)-5,FALSE),IFERROR(INDEX(L$337:L$373,MATCH($F34,$B$337:$B$373,0))/VLOOKUP($F34,$B$337:$BB$373,MATCH(LEFT(TRIM(L$6),FIND("~",SUBSTITUTE(L$6,"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34))*HLOOKUP(LEFT(TRIM(L$6),FIND("~",SUBSTITUTE(L$6," ","~",LEN(TRIM(L$6))-LEN(SUBSTITUTE(TRIM(L$6)," ",""))))-1)&amp;" Total",$B$6:$BB$373,ROW($A34)-5,FALSE))</f>
        <v>0</v>
      </c>
      <c r="M34" s="10">
        <f ca="1">IF(M$5&lt;&gt;"",HLOOKUP(M$5,Functionalization!$G$6:$R$373,ROW($A34)-5,FALSE),IFERROR(INDEX(M$337:M$373,MATCH($F34,$B$337:$B$373,0))/VLOOKUP($F34,$B$337:$BB$373,MATCH(LEFT(TRIM(M$6),FIND("~",SUBSTITUTE(M$6,"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34))*HLOOKUP(LEFT(TRIM(M$6),FIND("~",SUBSTITUTE(M$6," ","~",LEN(TRIM(M$6))-LEN(SUBSTITUTE(TRIM(M$6)," ",""))))-1)&amp;" Total",$B$6:$BB$373,ROW($A34)-5,FALSE))</f>
        <v>0</v>
      </c>
      <c r="N34" s="10">
        <f ca="1">IF(N$5&lt;&gt;"",HLOOKUP(N$5,Functionalization!$G$6:$R$373,ROW($A34)-5,FALSE),IFERROR(INDEX(N$337:N$373,MATCH($F34,$B$337:$B$373,0))/VLOOKUP($F34,$B$337:$BB$373,MATCH(LEFT(TRIM(N$6),FIND("~",SUBSTITUTE(N$6,"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34))*HLOOKUP(LEFT(TRIM(N$6),FIND("~",SUBSTITUTE(N$6," ","~",LEN(TRIM(N$6))-LEN(SUBSTITUTE(TRIM(N$6)," ",""))))-1)&amp;" Total",$B$6:$BB$373,ROW($A34)-5,FALSE))</f>
        <v>0</v>
      </c>
      <c r="O34" s="10">
        <f ca="1">IF(O$5&lt;&gt;"",HLOOKUP(O$5,Functionalization!$G$6:$R$373,ROW($A34)-5,FALSE),IFERROR(INDEX(O$337:O$373,MATCH($F34,$B$337:$B$373,0))/VLOOKUP($F34,$B$337:$BB$373,MATCH(LEFT(TRIM(O$6),FIND("~",SUBSTITUTE(O$6,"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34))*HLOOKUP(LEFT(TRIM(O$6),FIND("~",SUBSTITUTE(O$6," ","~",LEN(TRIM(O$6))-LEN(SUBSTITUTE(TRIM(O$6)," ",""))))-1)&amp;" Total",$B$6:$BB$373,ROW($A34)-5,FALSE))</f>
        <v>0</v>
      </c>
      <c r="P34" s="10">
        <f ca="1">IF(P$5&lt;&gt;"",HLOOKUP(P$5,Functionalization!$G$6:$R$373,ROW($A34)-5,FALSE),IFERROR(INDEX(P$337:P$373,MATCH($F34,$B$337:$B$373,0))/VLOOKUP($F34,$B$337:$BB$373,MATCH(LEFT(TRIM(P$6),FIND("~",SUBSTITUTE(P$6,"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34))*HLOOKUP(LEFT(TRIM(P$6),FIND("~",SUBSTITUTE(P$6," ","~",LEN(TRIM(P$6))-LEN(SUBSTITUTE(TRIM(P$6)," ",""))))-1)&amp;" Total",$B$6:$BB$373,ROW($A34)-5,FALSE))</f>
        <v>0</v>
      </c>
      <c r="Q34" s="10">
        <f ca="1">IF(Q$5&lt;&gt;"",HLOOKUP(Q$5,Functionalization!$G$6:$R$373,ROW($A34)-5,FALSE),IFERROR(INDEX(Q$337:Q$373,MATCH($F34,$B$337:$B$373,0))/VLOOKUP($F34,$B$337:$BB$373,MATCH(LEFT(TRIM(Q$6),FIND("~",SUBSTITUTE(Q$6,"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34))*HLOOKUP(LEFT(TRIM(Q$6),FIND("~",SUBSTITUTE(Q$6," ","~",LEN(TRIM(Q$6))-LEN(SUBSTITUTE(TRIM(Q$6)," ",""))))-1)&amp;" Total",$B$6:$BB$373,ROW($A34)-5,FALSE))</f>
        <v>0</v>
      </c>
      <c r="R34" s="10">
        <f ca="1">IF(R$5&lt;&gt;"",HLOOKUP(R$5,Functionalization!$G$6:$R$373,ROW($A34)-5,FALSE),IFERROR(INDEX(R$337:R$373,MATCH($F34,$B$337:$B$373,0))/VLOOKUP($F34,$B$337:$BB$373,MATCH(LEFT(TRIM(R$6),FIND("~",SUBSTITUTE(R$6,"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34))*HLOOKUP(LEFT(TRIM(R$6),FIND("~",SUBSTITUTE(R$6," ","~",LEN(TRIM(R$6))-LEN(SUBSTITUTE(TRIM(R$6)," ",""))))-1)&amp;" Total",$B$6:$BB$373,ROW($A34)-5,FALSE))</f>
        <v>0</v>
      </c>
      <c r="S34" s="10">
        <f ca="1">IF(S$5&lt;&gt;"",HLOOKUP(S$5,Functionalization!$G$6:$R$373,ROW($A34)-5,FALSE),IFERROR(INDEX(S$337:S$373,MATCH($F34,$B$337:$B$373,0))/VLOOKUP($F34,$B$337:$BB$373,MATCH(LEFT(TRIM(S$6),FIND("~",SUBSTITUTE(S$6,"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34))*HLOOKUP(LEFT(TRIM(S$6),FIND("~",SUBSTITUTE(S$6," ","~",LEN(TRIM(S$6))-LEN(SUBSTITUTE(TRIM(S$6)," ",""))))-1)&amp;" Total",$B$6:$BB$373,ROW($A34)-5,FALSE))</f>
        <v>0</v>
      </c>
      <c r="T34" s="10">
        <f ca="1">IF(T$5&lt;&gt;"",HLOOKUP(T$5,Functionalization!$G$6:$R$373,ROW($A34)-5,FALSE),IFERROR(INDEX(T$337:T$373,MATCH($F34,$B$337:$B$373,0))/VLOOKUP($F34,$B$337:$BB$373,MATCH(LEFT(TRIM(T$6),FIND("~",SUBSTITUTE(T$6,"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34))*HLOOKUP(LEFT(TRIM(T$6),FIND("~",SUBSTITUTE(T$6," ","~",LEN(TRIM(T$6))-LEN(SUBSTITUTE(TRIM(T$6)," ",""))))-1)&amp;" Total",$B$6:$BB$373,ROW($A34)-5,FALSE))</f>
        <v>0</v>
      </c>
      <c r="U34" s="10">
        <f ca="1">IF(U$5&lt;&gt;"",HLOOKUP(U$5,Functionalization!$G$6:$R$373,ROW($A34)-5,FALSE),IFERROR(INDEX(U$337:U$373,MATCH($F34,$B$337:$B$373,0))/VLOOKUP($F34,$B$337:$BB$373,MATCH(LEFT(TRIM(U$6),FIND("~",SUBSTITUTE(U$6,"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34))*HLOOKUP(LEFT(TRIM(U$6),FIND("~",SUBSTITUTE(U$6," ","~",LEN(TRIM(U$6))-LEN(SUBSTITUTE(TRIM(U$6)," ",""))))-1)&amp;" Total",$B$6:$BB$373,ROW($A34)-5,FALSE))</f>
        <v>0</v>
      </c>
      <c r="V34" s="10">
        <f ca="1">IF(V$5&lt;&gt;"",HLOOKUP(V$5,Functionalization!$G$6:$R$373,ROW($A34)-5,FALSE),IFERROR(INDEX(V$337:V$373,MATCH($F34,$B$337:$B$373,0))/VLOOKUP($F34,$B$337:$BB$373,MATCH(LEFT(TRIM(V$6),FIND("~",SUBSTITUTE(V$6,"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34))*HLOOKUP(LEFT(TRIM(V$6),FIND("~",SUBSTITUTE(V$6," ","~",LEN(TRIM(V$6))-LEN(SUBSTITUTE(TRIM(V$6)," ",""))))-1)&amp;" Total",$B$6:$BB$373,ROW($A34)-5,FALSE))</f>
        <v>0</v>
      </c>
      <c r="W34" s="10">
        <f ca="1">IF(W$5&lt;&gt;"",HLOOKUP(W$5,Functionalization!$G$6:$R$373,ROW($A34)-5,FALSE),IFERROR(INDEX(W$337:W$373,MATCH($F34,$B$337:$B$373,0))/VLOOKUP($F34,$B$337:$BB$373,MATCH(LEFT(TRIM(W$6),FIND("~",SUBSTITUTE(W$6,"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34))*HLOOKUP(LEFT(TRIM(W$6),FIND("~",SUBSTITUTE(W$6," ","~",LEN(TRIM(W$6))-LEN(SUBSTITUTE(TRIM(W$6)," ",""))))-1)&amp;" Total",$B$6:$BB$373,ROW($A34)-5,FALSE))</f>
        <v>0</v>
      </c>
      <c r="X34" s="10">
        <f ca="1">IF(X$5&lt;&gt;"",HLOOKUP(X$5,Functionalization!$G$6:$R$373,ROW($A34)-5,FALSE),IFERROR(INDEX(X$337:X$373,MATCH($F34,$B$337:$B$373,0))/VLOOKUP($F34,$B$337:$BB$373,MATCH(LEFT(TRIM(X$6),FIND("~",SUBSTITUTE(X$6,"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34))*HLOOKUP(LEFT(TRIM(X$6),FIND("~",SUBSTITUTE(X$6," ","~",LEN(TRIM(X$6))-LEN(SUBSTITUTE(TRIM(X$6)," ",""))))-1)&amp;" Total",$B$6:$BB$373,ROW($A34)-5,FALSE))</f>
        <v>0</v>
      </c>
      <c r="Y34" s="10">
        <f ca="1">IF(Y$5&lt;&gt;"",HLOOKUP(Y$5,Functionalization!$G$6:$R$373,ROW($A34)-5,FALSE),IFERROR(INDEX(Y$337:Y$373,MATCH($F34,$B$337:$B$373,0))/VLOOKUP($F34,$B$337:$BB$373,MATCH(LEFT(TRIM(Y$6),FIND("~",SUBSTITUTE(Y$6,"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34))*HLOOKUP(LEFT(TRIM(Y$6),FIND("~",SUBSTITUTE(Y$6," ","~",LEN(TRIM(Y$6))-LEN(SUBSTITUTE(TRIM(Y$6)," ",""))))-1)&amp;" Total",$B$6:$BB$373,ROW($A34)-5,FALSE))</f>
        <v>0</v>
      </c>
      <c r="Z34" s="10">
        <f ca="1">IF(Z$5&lt;&gt;"",HLOOKUP(Z$5,Functionalization!$G$6:$R$373,ROW($A34)-5,FALSE),IFERROR(INDEX(Z$337:Z$373,MATCH($F34,$B$337:$B$373,0))/VLOOKUP($F34,$B$337:$BB$373,MATCH(LEFT(TRIM(Z$6),FIND("~",SUBSTITUTE(Z$6,"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34))*HLOOKUP(LEFT(TRIM(Z$6),FIND("~",SUBSTITUTE(Z$6," ","~",LEN(TRIM(Z$6))-LEN(SUBSTITUTE(TRIM(Z$6)," ",""))))-1)&amp;" Total",$B$6:$BB$373,ROW($A34)-5,FALSE))</f>
        <v>0</v>
      </c>
      <c r="AA34" s="10">
        <f ca="1">IF(AA$5&lt;&gt;"",HLOOKUP(AA$5,Functionalization!$G$6:$R$373,ROW($A34)-5,FALSE),IFERROR(INDEX(AA$337:AA$373,MATCH($F34,$B$337:$B$373,0))/VLOOKUP($F34,$B$337:$BB$373,MATCH(LEFT(TRIM(AA$6),FIND("~",SUBSTITUTE(AA$6,"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34))*HLOOKUP(LEFT(TRIM(AA$6),FIND("~",SUBSTITUTE(AA$6," ","~",LEN(TRIM(AA$6))-LEN(SUBSTITUTE(TRIM(AA$6)," ",""))))-1)&amp;" Total",$B$6:$BB$373,ROW($A34)-5,FALSE))</f>
        <v>0</v>
      </c>
      <c r="AB34" s="10">
        <f ca="1">IF(AB$5&lt;&gt;"",HLOOKUP(AB$5,Functionalization!$G$6:$R$373,ROW($A34)-5,FALSE),IFERROR(INDEX(AB$337:AB$373,MATCH($F34,$B$337:$B$373,0))/VLOOKUP($F34,$B$337:$BB$373,MATCH(LEFT(TRIM(AB$6),FIND("~",SUBSTITUTE(AB$6,"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34))*HLOOKUP(LEFT(TRIM(AB$6),FIND("~",SUBSTITUTE(AB$6," ","~",LEN(TRIM(AB$6))-LEN(SUBSTITUTE(TRIM(AB$6)," ",""))))-1)&amp;" Total",$B$6:$BB$373,ROW($A34)-5,FALSE))</f>
        <v>0</v>
      </c>
      <c r="AC34" s="10">
        <f ca="1">IF(AC$5&lt;&gt;"",HLOOKUP(AC$5,Functionalization!$G$6:$R$373,ROW($A34)-5,FALSE),IFERROR(INDEX(AC$337:AC$373,MATCH($F34,$B$337:$B$373,0))/VLOOKUP($F34,$B$337:$BB$373,MATCH(LEFT(TRIM(AC$6),FIND("~",SUBSTITUTE(AC$6,"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34))*HLOOKUP(LEFT(TRIM(AC$6),FIND("~",SUBSTITUTE(AC$6," ","~",LEN(TRIM(AC$6))-LEN(SUBSTITUTE(TRIM(AC$6)," ",""))))-1)&amp;" Total",$B$6:$BB$373,ROW($A34)-5,FALSE))</f>
        <v>0</v>
      </c>
      <c r="AD34" s="10">
        <f ca="1">IF(AD$5&lt;&gt;"",HLOOKUP(AD$5,Functionalization!$G$6:$R$373,ROW($A34)-5,FALSE),IFERROR(INDEX(AD$337:AD$373,MATCH($F34,$B$337:$B$373,0))/VLOOKUP($F34,$B$337:$BB$373,MATCH(LEFT(TRIM(AD$6),FIND("~",SUBSTITUTE(AD$6,"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34))*HLOOKUP(LEFT(TRIM(AD$6),FIND("~",SUBSTITUTE(AD$6," ","~",LEN(TRIM(AD$6))-LEN(SUBSTITUTE(TRIM(AD$6)," ",""))))-1)&amp;" Total",$B$6:$BB$373,ROW($A34)-5,FALSE))</f>
        <v>0</v>
      </c>
      <c r="AE34" s="10">
        <f ca="1">IF(AE$5&lt;&gt;"",HLOOKUP(AE$5,Functionalization!$G$6:$R$373,ROW($A34)-5,FALSE),IFERROR(INDEX(AE$337:AE$373,MATCH($F34,$B$337:$B$373,0))/VLOOKUP($F34,$B$337:$BB$373,MATCH(LEFT(TRIM(AE$6),FIND("~",SUBSTITUTE(AE$6,"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34))*HLOOKUP(LEFT(TRIM(AE$6),FIND("~",SUBSTITUTE(AE$6," ","~",LEN(TRIM(AE$6))-LEN(SUBSTITUTE(TRIM(AE$6)," ",""))))-1)&amp;" Total",$B$6:$BB$373,ROW($A34)-5,FALSE))</f>
        <v>0</v>
      </c>
      <c r="AF34" s="10">
        <f ca="1">IF(AF$5&lt;&gt;"",HLOOKUP(AF$5,Functionalization!$G$6:$R$373,ROW($A34)-5,FALSE),IFERROR(INDEX(AF$337:AF$373,MATCH($F34,$B$337:$B$373,0))/VLOOKUP($F34,$B$337:$BB$373,MATCH(LEFT(TRIM(AF$6),FIND("~",SUBSTITUTE(AF$6,"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34))*HLOOKUP(LEFT(TRIM(AF$6),FIND("~",SUBSTITUTE(AF$6," ","~",LEN(TRIM(AF$6))-LEN(SUBSTITUTE(TRIM(AF$6)," ",""))))-1)&amp;" Total",$B$6:$BB$373,ROW($A34)-5,FALSE))</f>
        <v>0</v>
      </c>
      <c r="AG34" s="10">
        <f ca="1">IF(AG$5&lt;&gt;"",HLOOKUP(AG$5,Functionalization!$G$6:$R$373,ROW($A34)-5,FALSE),IFERROR(INDEX(AG$337:AG$373,MATCH($F34,$B$337:$B$373,0))/VLOOKUP($F34,$B$337:$BB$373,MATCH(LEFT(TRIM(AG$6),FIND("~",SUBSTITUTE(AG$6,"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34))*HLOOKUP(LEFT(TRIM(AG$6),FIND("~",SUBSTITUTE(AG$6," ","~",LEN(TRIM(AG$6))-LEN(SUBSTITUTE(TRIM(AG$6)," ",""))))-1)&amp;" Total",$B$6:$BB$373,ROW($A34)-5,FALSE))</f>
        <v>0</v>
      </c>
      <c r="AH34" s="10">
        <f ca="1">IF(AH$5&lt;&gt;"",HLOOKUP(AH$5,Functionalization!$G$6:$R$373,ROW($A34)-5,FALSE),IFERROR(INDEX(AH$337:AH$373,MATCH($F34,$B$337:$B$373,0))/VLOOKUP($F34,$B$337:$BB$373,MATCH(LEFT(TRIM(AH$6),FIND("~",SUBSTITUTE(AH$6,"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34))*HLOOKUP(LEFT(TRIM(AH$6),FIND("~",SUBSTITUTE(AH$6," ","~",LEN(TRIM(AH$6))-LEN(SUBSTITUTE(TRIM(AH$6)," ",""))))-1)&amp;" Total",$B$6:$BB$373,ROW($A34)-5,FALSE))</f>
        <v>0</v>
      </c>
      <c r="AI34" s="10">
        <f ca="1">IF(AI$5&lt;&gt;"",HLOOKUP(AI$5,Functionalization!$G$6:$R$373,ROW($A34)-5,FALSE),IFERROR(INDEX(AI$337:AI$373,MATCH($F34,$B$337:$B$373,0))/VLOOKUP($F34,$B$337:$BB$373,MATCH(LEFT(TRIM(AI$6),FIND("~",SUBSTITUTE(AI$6,"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34))*HLOOKUP(LEFT(TRIM(AI$6),FIND("~",SUBSTITUTE(AI$6," ","~",LEN(TRIM(AI$6))-LEN(SUBSTITUTE(TRIM(AI$6)," ",""))))-1)&amp;" Total",$B$6:$BB$373,ROW($A34)-5,FALSE))</f>
        <v>0</v>
      </c>
      <c r="AJ34" s="10">
        <f ca="1">IF(AJ$5&lt;&gt;"",HLOOKUP(AJ$5,Functionalization!$G$6:$R$373,ROW($A34)-5,FALSE),IFERROR(INDEX(AJ$337:AJ$373,MATCH($F34,$B$337:$B$373,0))/VLOOKUP($F34,$B$337:$BB$373,MATCH(LEFT(TRIM(AJ$6),FIND("~",SUBSTITUTE(AJ$6,"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34))*HLOOKUP(LEFT(TRIM(AJ$6),FIND("~",SUBSTITUTE(AJ$6," ","~",LEN(TRIM(AJ$6))-LEN(SUBSTITUTE(TRIM(AJ$6)," ",""))))-1)&amp;" Total",$B$6:$BB$373,ROW($A34)-5,FALSE))</f>
        <v>0</v>
      </c>
      <c r="AK34" s="10">
        <f ca="1">IF(AK$5&lt;&gt;"",HLOOKUP(AK$5,Functionalization!$G$6:$R$373,ROW($A34)-5,FALSE),IFERROR(INDEX(AK$337:AK$373,MATCH($F34,$B$337:$B$373,0))/VLOOKUP($F34,$B$337:$BB$373,MATCH(LEFT(TRIM(AK$6),FIND("~",SUBSTITUTE(AK$6,"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34))*HLOOKUP(LEFT(TRIM(AK$6),FIND("~",SUBSTITUTE(AK$6," ","~",LEN(TRIM(AK$6))-LEN(SUBSTITUTE(TRIM(AK$6)," ",""))))-1)&amp;" Total",$B$6:$BB$373,ROW($A34)-5,FALSE))</f>
        <v>0</v>
      </c>
      <c r="AL34" s="10">
        <f ca="1">IF(AL$5&lt;&gt;"",HLOOKUP(AL$5,Functionalization!$G$6:$R$373,ROW($A34)-5,FALSE),IFERROR(INDEX(AL$337:AL$373,MATCH($F34,$B$337:$B$373,0))/VLOOKUP($F34,$B$337:$BB$373,MATCH(LEFT(TRIM(AL$6),FIND("~",SUBSTITUTE(AL$6,"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34))*HLOOKUP(LEFT(TRIM(AL$6),FIND("~",SUBSTITUTE(AL$6," ","~",LEN(TRIM(AL$6))-LEN(SUBSTITUTE(TRIM(AL$6)," ",""))))-1)&amp;" Total",$B$6:$BB$373,ROW($A34)-5,FALSE))</f>
        <v>0</v>
      </c>
      <c r="AM34" s="10">
        <f ca="1">IF(AM$5&lt;&gt;"",HLOOKUP(AM$5,Functionalization!$G$6:$R$373,ROW($A34)-5,FALSE),IFERROR(INDEX(AM$337:AM$373,MATCH($F34,$B$337:$B$373,0))/VLOOKUP($F34,$B$337:$BB$373,MATCH(LEFT(TRIM(AM$6),FIND("~",SUBSTITUTE(AM$6,"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34))*HLOOKUP(LEFT(TRIM(AM$6),FIND("~",SUBSTITUTE(AM$6," ","~",LEN(TRIM(AM$6))-LEN(SUBSTITUTE(TRIM(AM$6)," ",""))))-1)&amp;" Total",$B$6:$BB$373,ROW($A34)-5,FALSE))</f>
        <v>0</v>
      </c>
      <c r="AN34" s="10">
        <f ca="1">IF(AN$5&lt;&gt;"",HLOOKUP(AN$5,Functionalization!$G$6:$R$373,ROW($A34)-5,FALSE),IFERROR(INDEX(AN$337:AN$373,MATCH($F34,$B$337:$B$373,0))/VLOOKUP($F34,$B$337:$BB$373,MATCH(LEFT(TRIM(AN$6),FIND("~",SUBSTITUTE(AN$6,"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34))*HLOOKUP(LEFT(TRIM(AN$6),FIND("~",SUBSTITUTE(AN$6," ","~",LEN(TRIM(AN$6))-LEN(SUBSTITUTE(TRIM(AN$6)," ",""))))-1)&amp;" Total",$B$6:$BB$373,ROW($A34)-5,FALSE))</f>
        <v>0</v>
      </c>
      <c r="AO34" s="10">
        <f ca="1">IF(AO$5&lt;&gt;"",HLOOKUP(AO$5,Functionalization!$G$6:$R$373,ROW($A34)-5,FALSE),IFERROR(INDEX(AO$337:AO$373,MATCH($F34,$B$337:$B$373,0))/VLOOKUP($F34,$B$337:$BB$373,MATCH(LEFT(TRIM(AO$6),FIND("~",SUBSTITUTE(AO$6,"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34))*HLOOKUP(LEFT(TRIM(AO$6),FIND("~",SUBSTITUTE(AO$6," ","~",LEN(TRIM(AO$6))-LEN(SUBSTITUTE(TRIM(AO$6)," ",""))))-1)&amp;" Total",$B$6:$BB$373,ROW($A34)-5,FALSE))</f>
        <v>0</v>
      </c>
      <c r="AP34" s="10">
        <f ca="1">IF(AP$5&lt;&gt;"",HLOOKUP(AP$5,Functionalization!$G$6:$R$373,ROW($A34)-5,FALSE),IFERROR(INDEX(AP$337:AP$373,MATCH($F34,$B$337:$B$373,0))/VLOOKUP($F34,$B$337:$BB$373,MATCH(LEFT(TRIM(AP$6),FIND("~",SUBSTITUTE(AP$6,"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34))*HLOOKUP(LEFT(TRIM(AP$6),FIND("~",SUBSTITUTE(AP$6," ","~",LEN(TRIM(AP$6))-LEN(SUBSTITUTE(TRIM(AP$6)," ",""))))-1)&amp;" Total",$B$6:$BB$373,ROW($A34)-5,FALSE))</f>
        <v>0</v>
      </c>
      <c r="AQ34" s="10">
        <f ca="1">IF(AQ$5&lt;&gt;"",HLOOKUP(AQ$5,Functionalization!$G$6:$R$373,ROW($A34)-5,FALSE),IFERROR(INDEX(AQ$337:AQ$373,MATCH($F34,$B$337:$B$373,0))/VLOOKUP($F34,$B$337:$BB$373,MATCH(LEFT(TRIM(AQ$6),FIND("~",SUBSTITUTE(AQ$6,"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34))*HLOOKUP(LEFT(TRIM(AQ$6),FIND("~",SUBSTITUTE(AQ$6," ","~",LEN(TRIM(AQ$6))-LEN(SUBSTITUTE(TRIM(AQ$6)," ",""))))-1)&amp;" Total",$B$6:$BB$373,ROW($A34)-5,FALSE))</f>
        <v>0</v>
      </c>
      <c r="AR34" s="10">
        <f ca="1">IF(AR$5&lt;&gt;"",HLOOKUP(AR$5,Functionalization!$G$6:$R$373,ROW($A34)-5,FALSE),IFERROR(INDEX(AR$337:AR$373,MATCH($F34,$B$337:$B$373,0))/VLOOKUP($F34,$B$337:$BB$373,MATCH(LEFT(TRIM(AR$6),FIND("~",SUBSTITUTE(AR$6,"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34))*HLOOKUP(LEFT(TRIM(AR$6),FIND("~",SUBSTITUTE(AR$6," ","~",LEN(TRIM(AR$6))-LEN(SUBSTITUTE(TRIM(AR$6)," ",""))))-1)&amp;" Total",$B$6:$BB$373,ROW($A34)-5,FALSE))</f>
        <v>0</v>
      </c>
      <c r="AS34" s="10">
        <f ca="1">IF(AS$5&lt;&gt;"",HLOOKUP(AS$5,Functionalization!$G$6:$R$373,ROW($A34)-5,FALSE),IFERROR(INDEX(AS$337:AS$373,MATCH($F34,$B$337:$B$373,0))/VLOOKUP($F34,$B$337:$BB$373,MATCH(LEFT(TRIM(AS$6),FIND("~",SUBSTITUTE(AS$6,"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34))*HLOOKUP(LEFT(TRIM(AS$6),FIND("~",SUBSTITUTE(AS$6," ","~",LEN(TRIM(AS$6))-LEN(SUBSTITUTE(TRIM(AS$6)," ",""))))-1)&amp;" Total",$B$6:$BB$373,ROW($A34)-5,FALSE))</f>
        <v>0</v>
      </c>
      <c r="AT34" s="10">
        <f ca="1">IF(AT$5&lt;&gt;"",HLOOKUP(AT$5,Functionalization!$G$6:$R$373,ROW($A34)-5,FALSE),IFERROR(INDEX(AT$337:AT$373,MATCH($F34,$B$337:$B$373,0))/VLOOKUP($F34,$B$337:$BB$373,MATCH(LEFT(TRIM(AT$6),FIND("~",SUBSTITUTE(AT$6,"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34))*HLOOKUP(LEFT(TRIM(AT$6),FIND("~",SUBSTITUTE(AT$6," ","~",LEN(TRIM(AT$6))-LEN(SUBSTITUTE(TRIM(AT$6)," ",""))))-1)&amp;" Total",$B$6:$BB$373,ROW($A34)-5,FALSE))</f>
        <v>0</v>
      </c>
      <c r="AU34" s="10">
        <f ca="1">IF(AU$5&lt;&gt;"",HLOOKUP(AU$5,Functionalization!$G$6:$R$373,ROW($A34)-5,FALSE),IFERROR(INDEX(AU$337:AU$373,MATCH($F34,$B$337:$B$373,0))/VLOOKUP($F34,$B$337:$BB$373,MATCH(LEFT(TRIM(AU$6),FIND("~",SUBSTITUTE(AU$6,"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34))*HLOOKUP(LEFT(TRIM(AU$6),FIND("~",SUBSTITUTE(AU$6," ","~",LEN(TRIM(AU$6))-LEN(SUBSTITUTE(TRIM(AU$6)," ",""))))-1)&amp;" Total",$B$6:$BB$373,ROW($A34)-5,FALSE))</f>
        <v>0</v>
      </c>
      <c r="AV34" s="10">
        <f ca="1">IF(AV$5&lt;&gt;"",HLOOKUP(AV$5,Functionalization!$G$6:$R$373,ROW($A34)-5,FALSE),IFERROR(INDEX(AV$337:AV$373,MATCH($F34,$B$337:$B$373,0))/VLOOKUP($F34,$B$337:$BB$373,MATCH(LEFT(TRIM(AV$6),FIND("~",SUBSTITUTE(AV$6,"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34))*HLOOKUP(LEFT(TRIM(AV$6),FIND("~",SUBSTITUTE(AV$6," ","~",LEN(TRIM(AV$6))-LEN(SUBSTITUTE(TRIM(AV$6)," ",""))))-1)&amp;" Total",$B$6:$BB$373,ROW($A34)-5,FALSE))</f>
        <v>0</v>
      </c>
      <c r="AW34" s="10">
        <f ca="1">IF(AW$5&lt;&gt;"",HLOOKUP(AW$5,Functionalization!$G$6:$R$373,ROW($A34)-5,FALSE),IFERROR(INDEX(AW$337:AW$373,MATCH($F34,$B$337:$B$373,0))/VLOOKUP($F34,$B$337:$BB$373,MATCH(LEFT(TRIM(AW$6),FIND("~",SUBSTITUTE(AW$6,"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34))*HLOOKUP(LEFT(TRIM(AW$6),FIND("~",SUBSTITUTE(AW$6," ","~",LEN(TRIM(AW$6))-LEN(SUBSTITUTE(TRIM(AW$6)," ",""))))-1)&amp;" Total",$B$6:$BB$373,ROW($A34)-5,FALSE))</f>
        <v>0</v>
      </c>
      <c r="AX34" s="10">
        <f ca="1">IF(AX$5&lt;&gt;"",HLOOKUP(AX$5,Functionalization!$G$6:$R$373,ROW($A34)-5,FALSE),IFERROR(INDEX(AX$337:AX$373,MATCH($F34,$B$337:$B$373,0))/VLOOKUP($F34,$B$337:$BB$373,MATCH(LEFT(TRIM(AX$6),FIND("~",SUBSTITUTE(AX$6,"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34))*HLOOKUP(LEFT(TRIM(AX$6),FIND("~",SUBSTITUTE(AX$6," ","~",LEN(TRIM(AX$6))-LEN(SUBSTITUTE(TRIM(AX$6)," ",""))))-1)&amp;" Total",$B$6:$BB$373,ROW($A34)-5,FALSE))</f>
        <v>0</v>
      </c>
      <c r="AY34" s="10">
        <f ca="1">IF(AY$5&lt;&gt;"",HLOOKUP(AY$5,Functionalization!$G$6:$R$373,ROW($A34)-5,FALSE),IFERROR(INDEX(AY$337:AY$373,MATCH($F34,$B$337:$B$373,0))/VLOOKUP($F34,$B$337:$BB$373,MATCH(LEFT(TRIM(AY$6),FIND("~",SUBSTITUTE(AY$6,"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34))*HLOOKUP(LEFT(TRIM(AY$6),FIND("~",SUBSTITUTE(AY$6," ","~",LEN(TRIM(AY$6))-LEN(SUBSTITUTE(TRIM(AY$6)," ",""))))-1)&amp;" Total",$B$6:$BB$373,ROW($A34)-5,FALSE))</f>
        <v>0</v>
      </c>
      <c r="AZ34" s="10">
        <f ca="1">IF(AZ$5&lt;&gt;"",HLOOKUP(AZ$5,Functionalization!$G$6:$R$373,ROW($A34)-5,FALSE),IFERROR(INDEX(AZ$337:AZ$373,MATCH($F34,$B$337:$B$373,0))/VLOOKUP($F34,$B$337:$BB$373,MATCH(LEFT(TRIM(AZ$6),FIND("~",SUBSTITUTE(AZ$6,"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34))*HLOOKUP(LEFT(TRIM(AZ$6),FIND("~",SUBSTITUTE(AZ$6," ","~",LEN(TRIM(AZ$6))-LEN(SUBSTITUTE(TRIM(AZ$6)," ",""))))-1)&amp;" Total",$B$6:$BB$373,ROW($A34)-5,FALSE))</f>
        <v>0</v>
      </c>
      <c r="BA34" s="10">
        <f ca="1">IF(BA$5&lt;&gt;"",HLOOKUP(BA$5,Functionalization!$G$6:$R$373,ROW($A34)-5,FALSE),IFERROR(INDEX(BA$337:BA$373,MATCH($F34,$B$337:$B$373,0))/VLOOKUP($F34,$B$337:$BB$373,MATCH(LEFT(TRIM(BA$6),FIND("~",SUBSTITUTE(BA$6,"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34))*HLOOKUP(LEFT(TRIM(BA$6),FIND("~",SUBSTITUTE(BA$6," ","~",LEN(TRIM(BA$6))-LEN(SUBSTITUTE(TRIM(BA$6)," ",""))))-1)&amp;" Total",$B$6:$BB$373,ROW($A34)-5,FALSE))</f>
        <v>0</v>
      </c>
      <c r="BB34" s="10">
        <f ca="1">IF(BB$5&lt;&gt;"",HLOOKUP(BB$5,Functionalization!$G$6:$R$373,ROW($A34)-5,FALSE),IFERROR(INDEX(BB$337:BB$373,MATCH($F34,$B$337:$B$373,0))/VLOOKUP($F34,$B$337:$BB$373,MATCH(LEFT(TRIM(BB$6),FIND("~",SUBSTITUTE(BB$6,"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34))*HLOOKUP(LEFT(TRIM(BB$6),FIND("~",SUBSTITUTE(BB$6," ","~",LEN(TRIM(BB$6))-LEN(SUBSTITUTE(TRIM(BB$6)," ",""))))-1)&amp;" Total",$B$6:$BB$373,ROW($A34)-5,FALSE))</f>
        <v>0</v>
      </c>
      <c r="BD34">
        <f ca="1">IFERROR(IF(SUMIF($G$6:$BB$6,BD$6&amp;" Total",$G34:$BB34)-(SUMIF($G$6:$BB$6,BD$6&amp;" "&amp;'Input-Func_Class'!$D$22,$G34:$BB34)+IFERROR(SUMIF($G$6:$BB$6,BD$6&amp;" "&amp;'Input-Func_Class'!$E$22,$G34:$BB34),SUMIF($G$6:$BB$6,BD$6&amp;" "&amp;'Input-Func_Class'!$B$24,$G34:$BB34))+SUMIF($G$6:$BB$6,BD$6&amp;" "&amp;'Input-Func_Class'!$F$22,$G34:$BB34))&lt;Check_Limit,0,1),1)</f>
        <v>0</v>
      </c>
      <c r="BE34">
        <f ca="1">IFERROR(IF(SUMIF($G$6:$BB$6,BE$6&amp;" Total",$G34:$BB34)-(SUMIF($G$6:$BB$6,BE$6&amp;" "&amp;'Input-Func_Class'!$D$22,$G34:$BB34)+IFERROR(SUMIF($G$6:$BB$6,BE$6&amp;" "&amp;'Input-Func_Class'!$E$22,$G34:$BB34),SUMIF($G$6:$BB$6,BE$6&amp;" "&amp;'Input-Func_Class'!$B$24,$G34:$BB34))+SUMIF($G$6:$BB$6,BE$6&amp;" "&amp;'Input-Func_Class'!$F$22,$G34:$BB34))&lt;Check_Limit,0,1),1)</f>
        <v>0</v>
      </c>
      <c r="BF34">
        <f ca="1">IFERROR(IF(SUMIF($G$6:$BB$6,BF$6&amp;" Total",$G34:$BB34)-(SUMIF($G$6:$BB$6,BF$6&amp;" "&amp;'Input-Func_Class'!$D$22,$G34:$BB34)+IFERROR(SUMIF($G$6:$BB$6,BF$6&amp;" "&amp;'Input-Func_Class'!$E$22,$G34:$BB34),SUMIF($G$6:$BB$6,BF$6&amp;" "&amp;'Input-Func_Class'!$B$24,$G34:$BB34))+SUMIF($G$6:$BB$6,BF$6&amp;" "&amp;'Input-Func_Class'!$F$22,$G34:$BB34))&lt;Check_Limit,0,1),1)</f>
        <v>0</v>
      </c>
      <c r="BG34">
        <f ca="1">IFERROR(IF(SUMIF($G$6:$BB$6,BG$6&amp;" Total",$G34:$BB34)-(SUMIF($G$6:$BB$6,BG$6&amp;" "&amp;'Input-Func_Class'!$D$22,$G34:$BB34)+IFERROR(SUMIF($G$6:$BB$6,BG$6&amp;" "&amp;'Input-Func_Class'!$E$22,$G34:$BB34),SUMIF($G$6:$BB$6,BG$6&amp;" "&amp;'Input-Func_Class'!$B$24,$G34:$BB34))+SUMIF($G$6:$BB$6,BG$6&amp;" "&amp;'Input-Func_Class'!$F$22,$G34:$BB34))&lt;Check_Limit,0,1),1)</f>
        <v>0</v>
      </c>
      <c r="BH34">
        <f ca="1">IFERROR(IF(SUMIF($G$6:$BB$6,BH$6&amp;" Total",$G34:$BB34)-(SUMIF($G$6:$BB$6,BH$6&amp;" "&amp;'Input-Func_Class'!$D$22,$G34:$BB34)+IFERROR(SUMIF($G$6:$BB$6,BH$6&amp;" "&amp;'Input-Func_Class'!$E$22,$G34:$BB34),SUMIF($G$6:$BB$6,BH$6&amp;" "&amp;'Input-Func_Class'!$B$24,$G34:$BB34))+SUMIF($G$6:$BB$6,BH$6&amp;" "&amp;'Input-Func_Class'!$F$22,$G34:$BB34))&lt;Check_Limit,0,1),1)</f>
        <v>0</v>
      </c>
      <c r="BI34">
        <f ca="1">IFERROR(IF(SUMIF($G$6:$BB$6,BI$6&amp;" Total",$G34:$BB34)-(SUMIF($G$6:$BB$6,BI$6&amp;" "&amp;'Input-Func_Class'!$D$22,$G34:$BB34)+IFERROR(SUMIF($G$6:$BB$6,BI$6&amp;" "&amp;'Input-Func_Class'!$E$22,$G34:$BB34),SUMIF($G$6:$BB$6,BI$6&amp;" "&amp;'Input-Func_Class'!$B$24,$G34:$BB34))+SUMIF($G$6:$BB$6,BI$6&amp;" "&amp;'Input-Func_Class'!$F$22,$G34:$BB34))&lt;Check_Limit,0,1),1)</f>
        <v>0</v>
      </c>
      <c r="BJ34">
        <f ca="1">IFERROR(IF(SUMIF($G$6:$BB$6,BJ$6&amp;" Total",$G34:$BB34)-(SUMIF($G$6:$BB$6,BJ$6&amp;" "&amp;'Input-Func_Class'!$D$22,$G34:$BB34)+IFERROR(SUMIF($G$6:$BB$6,BJ$6&amp;" "&amp;'Input-Func_Class'!$E$22,$G34:$BB34),SUMIF($G$6:$BB$6,BJ$6&amp;" "&amp;'Input-Func_Class'!$B$24,$G34:$BB34))+SUMIF($G$6:$BB$6,BJ$6&amp;" "&amp;'Input-Func_Class'!$F$22,$G34:$BB34))&lt;Check_Limit,0,1),1)</f>
        <v>0</v>
      </c>
      <c r="BK34">
        <f ca="1">IFERROR(IF(SUMIF($G$6:$BB$6,BK$6&amp;" Total",$G34:$BB34)-(SUMIF($G$6:$BB$6,BK$6&amp;" "&amp;'Input-Func_Class'!$D$22,$G34:$BB34)+IFERROR(SUMIF($G$6:$BB$6,BK$6&amp;" "&amp;'Input-Func_Class'!$E$22,$G34:$BB34),SUMIF($G$6:$BB$6,BK$6&amp;" "&amp;'Input-Func_Class'!$B$24,$G34:$BB34))+SUMIF($G$6:$BB$6,BK$6&amp;" "&amp;'Input-Func_Class'!$F$22,$G34:$BB34))&lt;Check_Limit,0,1),1)</f>
        <v>0</v>
      </c>
      <c r="BL34">
        <f ca="1">IFERROR(IF(SUMIF($G$6:$BB$6,BL$6&amp;" Total",$G34:$BB34)-(SUMIF($G$6:$BB$6,BL$6&amp;" "&amp;'Input-Func_Class'!$D$22,$G34:$BB34)+IFERROR(SUMIF($G$6:$BB$6,BL$6&amp;" "&amp;'Input-Func_Class'!$E$22,$G34:$BB34),SUMIF($G$6:$BB$6,BL$6&amp;" "&amp;'Input-Func_Class'!$B$24,$G34:$BB34))+SUMIF($G$6:$BB$6,BL$6&amp;" "&amp;'Input-Func_Class'!$F$22,$G34:$BB34))&lt;Check_Limit,0,1),1)</f>
        <v>0</v>
      </c>
      <c r="BM34">
        <f ca="1">IFERROR(IF(SUMIF($G$6:$BB$6,BM$6&amp;" Total",$G34:$BB34)-(SUMIF($G$6:$BB$6,BM$6&amp;" "&amp;'Input-Func_Class'!$D$22,$G34:$BB34)+IFERROR(SUMIF($G$6:$BB$6,BM$6&amp;" "&amp;'Input-Func_Class'!$E$22,$G34:$BB34),SUMIF($G$6:$BB$6,BM$6&amp;" "&amp;'Input-Func_Class'!$B$24,$G34:$BB34))+SUMIF($G$6:$BB$6,BM$6&amp;" "&amp;'Input-Func_Class'!$F$22,$G34:$BB34))&lt;Check_Limit,0,1),1)</f>
        <v>0</v>
      </c>
      <c r="BN34">
        <f ca="1">IFERROR(IF(SUMIF($G$6:$BB$6,BN$6&amp;" Total",$G34:$BB34)-(SUMIF($G$6:$BB$6,BN$6&amp;" "&amp;'Input-Func_Class'!$D$22,$G34:$BB34)+IFERROR(SUMIF($G$6:$BB$6,BN$6&amp;" "&amp;'Input-Func_Class'!$E$22,$G34:$BB34),SUMIF($G$6:$BB$6,BN$6&amp;" "&amp;'Input-Func_Class'!$B$24,$G34:$BB34))+SUMIF($G$6:$BB$6,BN$6&amp;" "&amp;'Input-Func_Class'!$F$22,$G34:$BB34))&lt;Check_Limit,0,1),1)</f>
        <v>0</v>
      </c>
      <c r="BO34">
        <f ca="1">IFERROR(IF(SUMIF($G$6:$BB$6,BO$6&amp;" Total",$G34:$BB34)-(SUMIF($G$6:$BB$6,BO$6&amp;" "&amp;'Input-Func_Class'!$D$22,$G34:$BB34)+IFERROR(SUMIF($G$6:$BB$6,BO$6&amp;" "&amp;'Input-Func_Class'!$E$22,$G34:$BB34),SUMIF($G$6:$BB$6,BO$6&amp;" "&amp;'Input-Func_Class'!$B$24,$G34:$BB34))+SUMIF($G$6:$BB$6,BO$6&amp;" "&amp;'Input-Func_Class'!$F$22,$G34:$BB34))&lt;Check_Limit,0,1),1)</f>
        <v>0</v>
      </c>
    </row>
    <row r="35" spans="1:67" outlineLevel="1">
      <c r="A35" s="31">
        <f>IF(ISBLANK('Input-Accounts'!A35),"",'Input-Accounts'!A35)</f>
        <v>27</v>
      </c>
      <c r="B35" s="53" t="str">
        <f>IF(ISBLANK('Input-Accounts'!B35),"",'Input-Accounts'!B35)</f>
        <v>M &amp; R STA EQUIP-GENERAL-REGULATING (Less SMRP)</v>
      </c>
      <c r="C35" s="31">
        <f>IF(ISBLANK('Input-Accounts'!C35),"",'Input-Accounts'!C35)</f>
        <v>378.2</v>
      </c>
      <c r="D35" s="10">
        <f>Functionalization!$D35</f>
        <v>29553453.695415787</v>
      </c>
      <c r="E35" s="10">
        <f t="shared" ca="1" si="6"/>
        <v>0</v>
      </c>
      <c r="F35" s="3" t="str">
        <f>IF($D35=0,"-",IF('Input-Accounts'!$E35&lt;&gt;0,'Input-Accounts'!$E35,'Input-Accounts'!$G35))</f>
        <v>AVGERAGE STUDY</v>
      </c>
      <c r="G35" s="10">
        <f ca="1">IF(G$5&lt;&gt;"",HLOOKUP(G$5,Functionalization!$G$6:$R$373,ROW($A35)-5,FALSE),IFERROR(INDEX(G$337:G$373,MATCH($F35,$B$337:$B$373,0))/VLOOKUP($F35,$B$337:$BB$373,MATCH(LEFT(TRIM(G$6),FIND("~",SUBSTITUTE(G$6,"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35))*HLOOKUP(LEFT(TRIM(G$6),FIND("~",SUBSTITUTE(G$6," ","~",LEN(TRIM(G$6))-LEN(SUBSTITUTE(TRIM(G$6)," ",""))))-1)&amp;" Total",$B$6:$BB$373,ROW($A35)-5,FALSE))</f>
        <v>29553453.695415787</v>
      </c>
      <c r="H35" s="10">
        <f ca="1">IF(H$5&lt;&gt;"",HLOOKUP(H$5,Functionalization!$G$6:$R$373,ROW($A35)-5,FALSE),IFERROR(INDEX(H$337:H$373,MATCH($F35,$B$337:$B$373,0))/VLOOKUP($F35,$B$337:$BB$373,MATCH(LEFT(TRIM(H$6),FIND("~",SUBSTITUTE(H$6,"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35))*HLOOKUP(LEFT(TRIM(H$6),FIND("~",SUBSTITUTE(H$6," ","~",LEN(TRIM(H$6))-LEN(SUBSTITUTE(TRIM(H$6)," ",""))))-1)&amp;" Total",$B$6:$BB$373,ROW($A35)-5,FALSE))</f>
        <v>21927888.871031754</v>
      </c>
      <c r="I35" s="10">
        <f ca="1">IF(I$5&lt;&gt;"",HLOOKUP(I$5,Functionalization!$G$6:$R$373,ROW($A35)-5,FALSE),IFERROR(INDEX(I$337:I$373,MATCH($F35,$B$337:$B$373,0))/VLOOKUP($F35,$B$337:$BB$373,MATCH(LEFT(TRIM(I$6),FIND("~",SUBSTITUTE(I$6,"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35))*HLOOKUP(LEFT(TRIM(I$6),FIND("~",SUBSTITUTE(I$6," ","~",LEN(TRIM(I$6))-LEN(SUBSTITUTE(TRIM(I$6)," ",""))))-1)&amp;" Total",$B$6:$BB$373,ROW($A35)-5,FALSE))</f>
        <v>0</v>
      </c>
      <c r="J35" s="10">
        <f ca="1">IF(J$5&lt;&gt;"",HLOOKUP(J$5,Functionalization!$G$6:$R$373,ROW($A35)-5,FALSE),IFERROR(INDEX(J$337:J$373,MATCH($F35,$B$337:$B$373,0))/VLOOKUP($F35,$B$337:$BB$373,MATCH(LEFT(TRIM(J$6),FIND("~",SUBSTITUTE(J$6,"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35))*HLOOKUP(LEFT(TRIM(J$6),FIND("~",SUBSTITUTE(J$6," ","~",LEN(TRIM(J$6))-LEN(SUBSTITUTE(TRIM(J$6)," ",""))))-1)&amp;" Total",$B$6:$BB$373,ROW($A35)-5,FALSE))</f>
        <v>7625564.8243840318</v>
      </c>
      <c r="K35" s="10">
        <f ca="1">IF(K$5&lt;&gt;"",HLOOKUP(K$5,Functionalization!$G$6:$R$373,ROW($A35)-5,FALSE),IFERROR(INDEX(K$337:K$373,MATCH($F35,$B$337:$B$373,0))/VLOOKUP($F35,$B$337:$BB$373,MATCH(LEFT(TRIM(K$6),FIND("~",SUBSTITUTE(K$6,"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35))*HLOOKUP(LEFT(TRIM(K$6),FIND("~",SUBSTITUTE(K$6," ","~",LEN(TRIM(K$6))-LEN(SUBSTITUTE(TRIM(K$6)," ",""))))-1)&amp;" Total",$B$6:$BB$373,ROW($A35)-5,FALSE))</f>
        <v>0</v>
      </c>
      <c r="L35" s="10">
        <f ca="1">IF(L$5&lt;&gt;"",HLOOKUP(L$5,Functionalization!$G$6:$R$373,ROW($A35)-5,FALSE),IFERROR(INDEX(L$337:L$373,MATCH($F35,$B$337:$B$373,0))/VLOOKUP($F35,$B$337:$BB$373,MATCH(LEFT(TRIM(L$6),FIND("~",SUBSTITUTE(L$6,"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35))*HLOOKUP(LEFT(TRIM(L$6),FIND("~",SUBSTITUTE(L$6," ","~",LEN(TRIM(L$6))-LEN(SUBSTITUTE(TRIM(L$6)," ",""))))-1)&amp;" Total",$B$6:$BB$373,ROW($A35)-5,FALSE))</f>
        <v>0</v>
      </c>
      <c r="M35" s="10">
        <f ca="1">IF(M$5&lt;&gt;"",HLOOKUP(M$5,Functionalization!$G$6:$R$373,ROW($A35)-5,FALSE),IFERROR(INDEX(M$337:M$373,MATCH($F35,$B$337:$B$373,0))/VLOOKUP($F35,$B$337:$BB$373,MATCH(LEFT(TRIM(M$6),FIND("~",SUBSTITUTE(M$6,"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35))*HLOOKUP(LEFT(TRIM(M$6),FIND("~",SUBSTITUTE(M$6," ","~",LEN(TRIM(M$6))-LEN(SUBSTITUTE(TRIM(M$6)," ",""))))-1)&amp;" Total",$B$6:$BB$373,ROW($A35)-5,FALSE))</f>
        <v>0</v>
      </c>
      <c r="N35" s="10">
        <f ca="1">IF(N$5&lt;&gt;"",HLOOKUP(N$5,Functionalization!$G$6:$R$373,ROW($A35)-5,FALSE),IFERROR(INDEX(N$337:N$373,MATCH($F35,$B$337:$B$373,0))/VLOOKUP($F35,$B$337:$BB$373,MATCH(LEFT(TRIM(N$6),FIND("~",SUBSTITUTE(N$6,"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35))*HLOOKUP(LEFT(TRIM(N$6),FIND("~",SUBSTITUTE(N$6," ","~",LEN(TRIM(N$6))-LEN(SUBSTITUTE(TRIM(N$6)," ",""))))-1)&amp;" Total",$B$6:$BB$373,ROW($A35)-5,FALSE))</f>
        <v>0</v>
      </c>
      <c r="O35" s="10">
        <f ca="1">IF(O$5&lt;&gt;"",HLOOKUP(O$5,Functionalization!$G$6:$R$373,ROW($A35)-5,FALSE),IFERROR(INDEX(O$337:O$373,MATCH($F35,$B$337:$B$373,0))/VLOOKUP($F35,$B$337:$BB$373,MATCH(LEFT(TRIM(O$6),FIND("~",SUBSTITUTE(O$6,"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35))*HLOOKUP(LEFT(TRIM(O$6),FIND("~",SUBSTITUTE(O$6," ","~",LEN(TRIM(O$6))-LEN(SUBSTITUTE(TRIM(O$6)," ",""))))-1)&amp;" Total",$B$6:$BB$373,ROW($A35)-5,FALSE))</f>
        <v>0</v>
      </c>
      <c r="P35" s="10">
        <f ca="1">IF(P$5&lt;&gt;"",HLOOKUP(P$5,Functionalization!$G$6:$R$373,ROW($A35)-5,FALSE),IFERROR(INDEX(P$337:P$373,MATCH($F35,$B$337:$B$373,0))/VLOOKUP($F35,$B$337:$BB$373,MATCH(LEFT(TRIM(P$6),FIND("~",SUBSTITUTE(P$6,"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35))*HLOOKUP(LEFT(TRIM(P$6),FIND("~",SUBSTITUTE(P$6," ","~",LEN(TRIM(P$6))-LEN(SUBSTITUTE(TRIM(P$6)," ",""))))-1)&amp;" Total",$B$6:$BB$373,ROW($A35)-5,FALSE))</f>
        <v>0</v>
      </c>
      <c r="Q35" s="10">
        <f ca="1">IF(Q$5&lt;&gt;"",HLOOKUP(Q$5,Functionalization!$G$6:$R$373,ROW($A35)-5,FALSE),IFERROR(INDEX(Q$337:Q$373,MATCH($F35,$B$337:$B$373,0))/VLOOKUP($F35,$B$337:$BB$373,MATCH(LEFT(TRIM(Q$6),FIND("~",SUBSTITUTE(Q$6,"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35))*HLOOKUP(LEFT(TRIM(Q$6),FIND("~",SUBSTITUTE(Q$6," ","~",LEN(TRIM(Q$6))-LEN(SUBSTITUTE(TRIM(Q$6)," ",""))))-1)&amp;" Total",$B$6:$BB$373,ROW($A35)-5,FALSE))</f>
        <v>0</v>
      </c>
      <c r="R35" s="10">
        <f ca="1">IF(R$5&lt;&gt;"",HLOOKUP(R$5,Functionalization!$G$6:$R$373,ROW($A35)-5,FALSE),IFERROR(INDEX(R$337:R$373,MATCH($F35,$B$337:$B$373,0))/VLOOKUP($F35,$B$337:$BB$373,MATCH(LEFT(TRIM(R$6),FIND("~",SUBSTITUTE(R$6,"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35))*HLOOKUP(LEFT(TRIM(R$6),FIND("~",SUBSTITUTE(R$6," ","~",LEN(TRIM(R$6))-LEN(SUBSTITUTE(TRIM(R$6)," ",""))))-1)&amp;" Total",$B$6:$BB$373,ROW($A35)-5,FALSE))</f>
        <v>0</v>
      </c>
      <c r="S35" s="10">
        <f ca="1">IF(S$5&lt;&gt;"",HLOOKUP(S$5,Functionalization!$G$6:$R$373,ROW($A35)-5,FALSE),IFERROR(INDEX(S$337:S$373,MATCH($F35,$B$337:$B$373,0))/VLOOKUP($F35,$B$337:$BB$373,MATCH(LEFT(TRIM(S$6),FIND("~",SUBSTITUTE(S$6,"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35))*HLOOKUP(LEFT(TRIM(S$6),FIND("~",SUBSTITUTE(S$6," ","~",LEN(TRIM(S$6))-LEN(SUBSTITUTE(TRIM(S$6)," ",""))))-1)&amp;" Total",$B$6:$BB$373,ROW($A35)-5,FALSE))</f>
        <v>0</v>
      </c>
      <c r="T35" s="10">
        <f ca="1">IF(T$5&lt;&gt;"",HLOOKUP(T$5,Functionalization!$G$6:$R$373,ROW($A35)-5,FALSE),IFERROR(INDEX(T$337:T$373,MATCH($F35,$B$337:$B$373,0))/VLOOKUP($F35,$B$337:$BB$373,MATCH(LEFT(TRIM(T$6),FIND("~",SUBSTITUTE(T$6,"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35))*HLOOKUP(LEFT(TRIM(T$6),FIND("~",SUBSTITUTE(T$6," ","~",LEN(TRIM(T$6))-LEN(SUBSTITUTE(TRIM(T$6)," ",""))))-1)&amp;" Total",$B$6:$BB$373,ROW($A35)-5,FALSE))</f>
        <v>0</v>
      </c>
      <c r="U35" s="10">
        <f ca="1">IF(U$5&lt;&gt;"",HLOOKUP(U$5,Functionalization!$G$6:$R$373,ROW($A35)-5,FALSE),IFERROR(INDEX(U$337:U$373,MATCH($F35,$B$337:$B$373,0))/VLOOKUP($F35,$B$337:$BB$373,MATCH(LEFT(TRIM(U$6),FIND("~",SUBSTITUTE(U$6,"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35))*HLOOKUP(LEFT(TRIM(U$6),FIND("~",SUBSTITUTE(U$6," ","~",LEN(TRIM(U$6))-LEN(SUBSTITUTE(TRIM(U$6)," ",""))))-1)&amp;" Total",$B$6:$BB$373,ROW($A35)-5,FALSE))</f>
        <v>0</v>
      </c>
      <c r="V35" s="10">
        <f ca="1">IF(V$5&lt;&gt;"",HLOOKUP(V$5,Functionalization!$G$6:$R$373,ROW($A35)-5,FALSE),IFERROR(INDEX(V$337:V$373,MATCH($F35,$B$337:$B$373,0))/VLOOKUP($F35,$B$337:$BB$373,MATCH(LEFT(TRIM(V$6),FIND("~",SUBSTITUTE(V$6,"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35))*HLOOKUP(LEFT(TRIM(V$6),FIND("~",SUBSTITUTE(V$6," ","~",LEN(TRIM(V$6))-LEN(SUBSTITUTE(TRIM(V$6)," ",""))))-1)&amp;" Total",$B$6:$BB$373,ROW($A35)-5,FALSE))</f>
        <v>0</v>
      </c>
      <c r="W35" s="10">
        <f ca="1">IF(W$5&lt;&gt;"",HLOOKUP(W$5,Functionalization!$G$6:$R$373,ROW($A35)-5,FALSE),IFERROR(INDEX(W$337:W$373,MATCH($F35,$B$337:$B$373,0))/VLOOKUP($F35,$B$337:$BB$373,MATCH(LEFT(TRIM(W$6),FIND("~",SUBSTITUTE(W$6,"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35))*HLOOKUP(LEFT(TRIM(W$6),FIND("~",SUBSTITUTE(W$6," ","~",LEN(TRIM(W$6))-LEN(SUBSTITUTE(TRIM(W$6)," ",""))))-1)&amp;" Total",$B$6:$BB$373,ROW($A35)-5,FALSE))</f>
        <v>0</v>
      </c>
      <c r="X35" s="10">
        <f ca="1">IF(X$5&lt;&gt;"",HLOOKUP(X$5,Functionalization!$G$6:$R$373,ROW($A35)-5,FALSE),IFERROR(INDEX(X$337:X$373,MATCH($F35,$B$337:$B$373,0))/VLOOKUP($F35,$B$337:$BB$373,MATCH(LEFT(TRIM(X$6),FIND("~",SUBSTITUTE(X$6,"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35))*HLOOKUP(LEFT(TRIM(X$6),FIND("~",SUBSTITUTE(X$6," ","~",LEN(TRIM(X$6))-LEN(SUBSTITUTE(TRIM(X$6)," ",""))))-1)&amp;" Total",$B$6:$BB$373,ROW($A35)-5,FALSE))</f>
        <v>0</v>
      </c>
      <c r="Y35" s="10">
        <f ca="1">IF(Y$5&lt;&gt;"",HLOOKUP(Y$5,Functionalization!$G$6:$R$373,ROW($A35)-5,FALSE),IFERROR(INDEX(Y$337:Y$373,MATCH($F35,$B$337:$B$373,0))/VLOOKUP($F35,$B$337:$BB$373,MATCH(LEFT(TRIM(Y$6),FIND("~",SUBSTITUTE(Y$6,"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35))*HLOOKUP(LEFT(TRIM(Y$6),FIND("~",SUBSTITUTE(Y$6," ","~",LEN(TRIM(Y$6))-LEN(SUBSTITUTE(TRIM(Y$6)," ",""))))-1)&amp;" Total",$B$6:$BB$373,ROW($A35)-5,FALSE))</f>
        <v>0</v>
      </c>
      <c r="Z35" s="10">
        <f ca="1">IF(Z$5&lt;&gt;"",HLOOKUP(Z$5,Functionalization!$G$6:$R$373,ROW($A35)-5,FALSE),IFERROR(INDEX(Z$337:Z$373,MATCH($F35,$B$337:$B$373,0))/VLOOKUP($F35,$B$337:$BB$373,MATCH(LEFT(TRIM(Z$6),FIND("~",SUBSTITUTE(Z$6,"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35))*HLOOKUP(LEFT(TRIM(Z$6),FIND("~",SUBSTITUTE(Z$6," ","~",LEN(TRIM(Z$6))-LEN(SUBSTITUTE(TRIM(Z$6)," ",""))))-1)&amp;" Total",$B$6:$BB$373,ROW($A35)-5,FALSE))</f>
        <v>0</v>
      </c>
      <c r="AA35" s="10">
        <f ca="1">IF(AA$5&lt;&gt;"",HLOOKUP(AA$5,Functionalization!$G$6:$R$373,ROW($A35)-5,FALSE),IFERROR(INDEX(AA$337:AA$373,MATCH($F35,$B$337:$B$373,0))/VLOOKUP($F35,$B$337:$BB$373,MATCH(LEFT(TRIM(AA$6),FIND("~",SUBSTITUTE(AA$6,"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35))*HLOOKUP(LEFT(TRIM(AA$6),FIND("~",SUBSTITUTE(AA$6," ","~",LEN(TRIM(AA$6))-LEN(SUBSTITUTE(TRIM(AA$6)," ",""))))-1)&amp;" Total",$B$6:$BB$373,ROW($A35)-5,FALSE))</f>
        <v>0</v>
      </c>
      <c r="AB35" s="10">
        <f ca="1">IF(AB$5&lt;&gt;"",HLOOKUP(AB$5,Functionalization!$G$6:$R$373,ROW($A35)-5,FALSE),IFERROR(INDEX(AB$337:AB$373,MATCH($F35,$B$337:$B$373,0))/VLOOKUP($F35,$B$337:$BB$373,MATCH(LEFT(TRIM(AB$6),FIND("~",SUBSTITUTE(AB$6,"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35))*HLOOKUP(LEFT(TRIM(AB$6),FIND("~",SUBSTITUTE(AB$6," ","~",LEN(TRIM(AB$6))-LEN(SUBSTITUTE(TRIM(AB$6)," ",""))))-1)&amp;" Total",$B$6:$BB$373,ROW($A35)-5,FALSE))</f>
        <v>0</v>
      </c>
      <c r="AC35" s="10">
        <f ca="1">IF(AC$5&lt;&gt;"",HLOOKUP(AC$5,Functionalization!$G$6:$R$373,ROW($A35)-5,FALSE),IFERROR(INDEX(AC$337:AC$373,MATCH($F35,$B$337:$B$373,0))/VLOOKUP($F35,$B$337:$BB$373,MATCH(LEFT(TRIM(AC$6),FIND("~",SUBSTITUTE(AC$6,"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35))*HLOOKUP(LEFT(TRIM(AC$6),FIND("~",SUBSTITUTE(AC$6," ","~",LEN(TRIM(AC$6))-LEN(SUBSTITUTE(TRIM(AC$6)," ",""))))-1)&amp;" Total",$B$6:$BB$373,ROW($A35)-5,FALSE))</f>
        <v>0</v>
      </c>
      <c r="AD35" s="10">
        <f ca="1">IF(AD$5&lt;&gt;"",HLOOKUP(AD$5,Functionalization!$G$6:$R$373,ROW($A35)-5,FALSE),IFERROR(INDEX(AD$337:AD$373,MATCH($F35,$B$337:$B$373,0))/VLOOKUP($F35,$B$337:$BB$373,MATCH(LEFT(TRIM(AD$6),FIND("~",SUBSTITUTE(AD$6,"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35))*HLOOKUP(LEFT(TRIM(AD$6),FIND("~",SUBSTITUTE(AD$6," ","~",LEN(TRIM(AD$6))-LEN(SUBSTITUTE(TRIM(AD$6)," ",""))))-1)&amp;" Total",$B$6:$BB$373,ROW($A35)-5,FALSE))</f>
        <v>0</v>
      </c>
      <c r="AE35" s="10">
        <f ca="1">IF(AE$5&lt;&gt;"",HLOOKUP(AE$5,Functionalization!$G$6:$R$373,ROW($A35)-5,FALSE),IFERROR(INDEX(AE$337:AE$373,MATCH($F35,$B$337:$B$373,0))/VLOOKUP($F35,$B$337:$BB$373,MATCH(LEFT(TRIM(AE$6),FIND("~",SUBSTITUTE(AE$6,"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35))*HLOOKUP(LEFT(TRIM(AE$6),FIND("~",SUBSTITUTE(AE$6," ","~",LEN(TRIM(AE$6))-LEN(SUBSTITUTE(TRIM(AE$6)," ",""))))-1)&amp;" Total",$B$6:$BB$373,ROW($A35)-5,FALSE))</f>
        <v>0</v>
      </c>
      <c r="AF35" s="10">
        <f ca="1">IF(AF$5&lt;&gt;"",HLOOKUP(AF$5,Functionalization!$G$6:$R$373,ROW($A35)-5,FALSE),IFERROR(INDEX(AF$337:AF$373,MATCH($F35,$B$337:$B$373,0))/VLOOKUP($F35,$B$337:$BB$373,MATCH(LEFT(TRIM(AF$6),FIND("~",SUBSTITUTE(AF$6,"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35))*HLOOKUP(LEFT(TRIM(AF$6),FIND("~",SUBSTITUTE(AF$6," ","~",LEN(TRIM(AF$6))-LEN(SUBSTITUTE(TRIM(AF$6)," ",""))))-1)&amp;" Total",$B$6:$BB$373,ROW($A35)-5,FALSE))</f>
        <v>0</v>
      </c>
      <c r="AG35" s="10">
        <f ca="1">IF(AG$5&lt;&gt;"",HLOOKUP(AG$5,Functionalization!$G$6:$R$373,ROW($A35)-5,FALSE),IFERROR(INDEX(AG$337:AG$373,MATCH($F35,$B$337:$B$373,0))/VLOOKUP($F35,$B$337:$BB$373,MATCH(LEFT(TRIM(AG$6),FIND("~",SUBSTITUTE(AG$6,"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35))*HLOOKUP(LEFT(TRIM(AG$6),FIND("~",SUBSTITUTE(AG$6," ","~",LEN(TRIM(AG$6))-LEN(SUBSTITUTE(TRIM(AG$6)," ",""))))-1)&amp;" Total",$B$6:$BB$373,ROW($A35)-5,FALSE))</f>
        <v>0</v>
      </c>
      <c r="AH35" s="10">
        <f ca="1">IF(AH$5&lt;&gt;"",HLOOKUP(AH$5,Functionalization!$G$6:$R$373,ROW($A35)-5,FALSE),IFERROR(INDEX(AH$337:AH$373,MATCH($F35,$B$337:$B$373,0))/VLOOKUP($F35,$B$337:$BB$373,MATCH(LEFT(TRIM(AH$6),FIND("~",SUBSTITUTE(AH$6,"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35))*HLOOKUP(LEFT(TRIM(AH$6),FIND("~",SUBSTITUTE(AH$6," ","~",LEN(TRIM(AH$6))-LEN(SUBSTITUTE(TRIM(AH$6)," ",""))))-1)&amp;" Total",$B$6:$BB$373,ROW($A35)-5,FALSE))</f>
        <v>0</v>
      </c>
      <c r="AI35" s="10">
        <f ca="1">IF(AI$5&lt;&gt;"",HLOOKUP(AI$5,Functionalization!$G$6:$R$373,ROW($A35)-5,FALSE),IFERROR(INDEX(AI$337:AI$373,MATCH($F35,$B$337:$B$373,0))/VLOOKUP($F35,$B$337:$BB$373,MATCH(LEFT(TRIM(AI$6),FIND("~",SUBSTITUTE(AI$6,"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35))*HLOOKUP(LEFT(TRIM(AI$6),FIND("~",SUBSTITUTE(AI$6," ","~",LEN(TRIM(AI$6))-LEN(SUBSTITUTE(TRIM(AI$6)," ",""))))-1)&amp;" Total",$B$6:$BB$373,ROW($A35)-5,FALSE))</f>
        <v>0</v>
      </c>
      <c r="AJ35" s="10">
        <f ca="1">IF(AJ$5&lt;&gt;"",HLOOKUP(AJ$5,Functionalization!$G$6:$R$373,ROW($A35)-5,FALSE),IFERROR(INDEX(AJ$337:AJ$373,MATCH($F35,$B$337:$B$373,0))/VLOOKUP($F35,$B$337:$BB$373,MATCH(LEFT(TRIM(AJ$6),FIND("~",SUBSTITUTE(AJ$6,"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35))*HLOOKUP(LEFT(TRIM(AJ$6),FIND("~",SUBSTITUTE(AJ$6," ","~",LEN(TRIM(AJ$6))-LEN(SUBSTITUTE(TRIM(AJ$6)," ",""))))-1)&amp;" Total",$B$6:$BB$373,ROW($A35)-5,FALSE))</f>
        <v>0</v>
      </c>
      <c r="AK35" s="10">
        <f ca="1">IF(AK$5&lt;&gt;"",HLOOKUP(AK$5,Functionalization!$G$6:$R$373,ROW($A35)-5,FALSE),IFERROR(INDEX(AK$337:AK$373,MATCH($F35,$B$337:$B$373,0))/VLOOKUP($F35,$B$337:$BB$373,MATCH(LEFT(TRIM(AK$6),FIND("~",SUBSTITUTE(AK$6,"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35))*HLOOKUP(LEFT(TRIM(AK$6),FIND("~",SUBSTITUTE(AK$6," ","~",LEN(TRIM(AK$6))-LEN(SUBSTITUTE(TRIM(AK$6)," ",""))))-1)&amp;" Total",$B$6:$BB$373,ROW($A35)-5,FALSE))</f>
        <v>0</v>
      </c>
      <c r="AL35" s="10">
        <f ca="1">IF(AL$5&lt;&gt;"",HLOOKUP(AL$5,Functionalization!$G$6:$R$373,ROW($A35)-5,FALSE),IFERROR(INDEX(AL$337:AL$373,MATCH($F35,$B$337:$B$373,0))/VLOOKUP($F35,$B$337:$BB$373,MATCH(LEFT(TRIM(AL$6),FIND("~",SUBSTITUTE(AL$6,"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35))*HLOOKUP(LEFT(TRIM(AL$6),FIND("~",SUBSTITUTE(AL$6," ","~",LEN(TRIM(AL$6))-LEN(SUBSTITUTE(TRIM(AL$6)," ",""))))-1)&amp;" Total",$B$6:$BB$373,ROW($A35)-5,FALSE))</f>
        <v>0</v>
      </c>
      <c r="AM35" s="10">
        <f ca="1">IF(AM$5&lt;&gt;"",HLOOKUP(AM$5,Functionalization!$G$6:$R$373,ROW($A35)-5,FALSE),IFERROR(INDEX(AM$337:AM$373,MATCH($F35,$B$337:$B$373,0))/VLOOKUP($F35,$B$337:$BB$373,MATCH(LEFT(TRIM(AM$6),FIND("~",SUBSTITUTE(AM$6,"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35))*HLOOKUP(LEFT(TRIM(AM$6),FIND("~",SUBSTITUTE(AM$6," ","~",LEN(TRIM(AM$6))-LEN(SUBSTITUTE(TRIM(AM$6)," ",""))))-1)&amp;" Total",$B$6:$BB$373,ROW($A35)-5,FALSE))</f>
        <v>0</v>
      </c>
      <c r="AN35" s="10">
        <f ca="1">IF(AN$5&lt;&gt;"",HLOOKUP(AN$5,Functionalization!$G$6:$R$373,ROW($A35)-5,FALSE),IFERROR(INDEX(AN$337:AN$373,MATCH($F35,$B$337:$B$373,0))/VLOOKUP($F35,$B$337:$BB$373,MATCH(LEFT(TRIM(AN$6),FIND("~",SUBSTITUTE(AN$6,"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35))*HLOOKUP(LEFT(TRIM(AN$6),FIND("~",SUBSTITUTE(AN$6," ","~",LEN(TRIM(AN$6))-LEN(SUBSTITUTE(TRIM(AN$6)," ",""))))-1)&amp;" Total",$B$6:$BB$373,ROW($A35)-5,FALSE))</f>
        <v>0</v>
      </c>
      <c r="AO35" s="10">
        <f ca="1">IF(AO$5&lt;&gt;"",HLOOKUP(AO$5,Functionalization!$G$6:$R$373,ROW($A35)-5,FALSE),IFERROR(INDEX(AO$337:AO$373,MATCH($F35,$B$337:$B$373,0))/VLOOKUP($F35,$B$337:$BB$373,MATCH(LEFT(TRIM(AO$6),FIND("~",SUBSTITUTE(AO$6,"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35))*HLOOKUP(LEFT(TRIM(AO$6),FIND("~",SUBSTITUTE(AO$6," ","~",LEN(TRIM(AO$6))-LEN(SUBSTITUTE(TRIM(AO$6)," ",""))))-1)&amp;" Total",$B$6:$BB$373,ROW($A35)-5,FALSE))</f>
        <v>0</v>
      </c>
      <c r="AP35" s="10">
        <f ca="1">IF(AP$5&lt;&gt;"",HLOOKUP(AP$5,Functionalization!$G$6:$R$373,ROW($A35)-5,FALSE),IFERROR(INDEX(AP$337:AP$373,MATCH($F35,$B$337:$B$373,0))/VLOOKUP($F35,$B$337:$BB$373,MATCH(LEFT(TRIM(AP$6),FIND("~",SUBSTITUTE(AP$6,"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35))*HLOOKUP(LEFT(TRIM(AP$6),FIND("~",SUBSTITUTE(AP$6," ","~",LEN(TRIM(AP$6))-LEN(SUBSTITUTE(TRIM(AP$6)," ",""))))-1)&amp;" Total",$B$6:$BB$373,ROW($A35)-5,FALSE))</f>
        <v>0</v>
      </c>
      <c r="AQ35" s="10">
        <f ca="1">IF(AQ$5&lt;&gt;"",HLOOKUP(AQ$5,Functionalization!$G$6:$R$373,ROW($A35)-5,FALSE),IFERROR(INDEX(AQ$337:AQ$373,MATCH($F35,$B$337:$B$373,0))/VLOOKUP($F35,$B$337:$BB$373,MATCH(LEFT(TRIM(AQ$6),FIND("~",SUBSTITUTE(AQ$6,"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35))*HLOOKUP(LEFT(TRIM(AQ$6),FIND("~",SUBSTITUTE(AQ$6," ","~",LEN(TRIM(AQ$6))-LEN(SUBSTITUTE(TRIM(AQ$6)," ",""))))-1)&amp;" Total",$B$6:$BB$373,ROW($A35)-5,FALSE))</f>
        <v>0</v>
      </c>
      <c r="AR35" s="10">
        <f ca="1">IF(AR$5&lt;&gt;"",HLOOKUP(AR$5,Functionalization!$G$6:$R$373,ROW($A35)-5,FALSE),IFERROR(INDEX(AR$337:AR$373,MATCH($F35,$B$337:$B$373,0))/VLOOKUP($F35,$B$337:$BB$373,MATCH(LEFT(TRIM(AR$6),FIND("~",SUBSTITUTE(AR$6,"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35))*HLOOKUP(LEFT(TRIM(AR$6),FIND("~",SUBSTITUTE(AR$6," ","~",LEN(TRIM(AR$6))-LEN(SUBSTITUTE(TRIM(AR$6)," ",""))))-1)&amp;" Total",$B$6:$BB$373,ROW($A35)-5,FALSE))</f>
        <v>0</v>
      </c>
      <c r="AS35" s="10">
        <f ca="1">IF(AS$5&lt;&gt;"",HLOOKUP(AS$5,Functionalization!$G$6:$R$373,ROW($A35)-5,FALSE),IFERROR(INDEX(AS$337:AS$373,MATCH($F35,$B$337:$B$373,0))/VLOOKUP($F35,$B$337:$BB$373,MATCH(LEFT(TRIM(AS$6),FIND("~",SUBSTITUTE(AS$6,"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35))*HLOOKUP(LEFT(TRIM(AS$6),FIND("~",SUBSTITUTE(AS$6," ","~",LEN(TRIM(AS$6))-LEN(SUBSTITUTE(TRIM(AS$6)," ",""))))-1)&amp;" Total",$B$6:$BB$373,ROW($A35)-5,FALSE))</f>
        <v>0</v>
      </c>
      <c r="AT35" s="10">
        <f ca="1">IF(AT$5&lt;&gt;"",HLOOKUP(AT$5,Functionalization!$G$6:$R$373,ROW($A35)-5,FALSE),IFERROR(INDEX(AT$337:AT$373,MATCH($F35,$B$337:$B$373,0))/VLOOKUP($F35,$B$337:$BB$373,MATCH(LEFT(TRIM(AT$6),FIND("~",SUBSTITUTE(AT$6,"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35))*HLOOKUP(LEFT(TRIM(AT$6),FIND("~",SUBSTITUTE(AT$6," ","~",LEN(TRIM(AT$6))-LEN(SUBSTITUTE(TRIM(AT$6)," ",""))))-1)&amp;" Total",$B$6:$BB$373,ROW($A35)-5,FALSE))</f>
        <v>0</v>
      </c>
      <c r="AU35" s="10">
        <f ca="1">IF(AU$5&lt;&gt;"",HLOOKUP(AU$5,Functionalization!$G$6:$R$373,ROW($A35)-5,FALSE),IFERROR(INDEX(AU$337:AU$373,MATCH($F35,$B$337:$B$373,0))/VLOOKUP($F35,$B$337:$BB$373,MATCH(LEFT(TRIM(AU$6),FIND("~",SUBSTITUTE(AU$6,"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35))*HLOOKUP(LEFT(TRIM(AU$6),FIND("~",SUBSTITUTE(AU$6," ","~",LEN(TRIM(AU$6))-LEN(SUBSTITUTE(TRIM(AU$6)," ",""))))-1)&amp;" Total",$B$6:$BB$373,ROW($A35)-5,FALSE))</f>
        <v>0</v>
      </c>
      <c r="AV35" s="10">
        <f ca="1">IF(AV$5&lt;&gt;"",HLOOKUP(AV$5,Functionalization!$G$6:$R$373,ROW($A35)-5,FALSE),IFERROR(INDEX(AV$337:AV$373,MATCH($F35,$B$337:$B$373,0))/VLOOKUP($F35,$B$337:$BB$373,MATCH(LEFT(TRIM(AV$6),FIND("~",SUBSTITUTE(AV$6,"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35))*HLOOKUP(LEFT(TRIM(AV$6),FIND("~",SUBSTITUTE(AV$6," ","~",LEN(TRIM(AV$6))-LEN(SUBSTITUTE(TRIM(AV$6)," ",""))))-1)&amp;" Total",$B$6:$BB$373,ROW($A35)-5,FALSE))</f>
        <v>0</v>
      </c>
      <c r="AW35" s="10">
        <f ca="1">IF(AW$5&lt;&gt;"",HLOOKUP(AW$5,Functionalization!$G$6:$R$373,ROW($A35)-5,FALSE),IFERROR(INDEX(AW$337:AW$373,MATCH($F35,$B$337:$B$373,0))/VLOOKUP($F35,$B$337:$BB$373,MATCH(LEFT(TRIM(AW$6),FIND("~",SUBSTITUTE(AW$6,"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35))*HLOOKUP(LEFT(TRIM(AW$6),FIND("~",SUBSTITUTE(AW$6," ","~",LEN(TRIM(AW$6))-LEN(SUBSTITUTE(TRIM(AW$6)," ",""))))-1)&amp;" Total",$B$6:$BB$373,ROW($A35)-5,FALSE))</f>
        <v>0</v>
      </c>
      <c r="AX35" s="10">
        <f ca="1">IF(AX$5&lt;&gt;"",HLOOKUP(AX$5,Functionalization!$G$6:$R$373,ROW($A35)-5,FALSE),IFERROR(INDEX(AX$337:AX$373,MATCH($F35,$B$337:$B$373,0))/VLOOKUP($F35,$B$337:$BB$373,MATCH(LEFT(TRIM(AX$6),FIND("~",SUBSTITUTE(AX$6,"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35))*HLOOKUP(LEFT(TRIM(AX$6),FIND("~",SUBSTITUTE(AX$6," ","~",LEN(TRIM(AX$6))-LEN(SUBSTITUTE(TRIM(AX$6)," ",""))))-1)&amp;" Total",$B$6:$BB$373,ROW($A35)-5,FALSE))</f>
        <v>0</v>
      </c>
      <c r="AY35" s="10">
        <f ca="1">IF(AY$5&lt;&gt;"",HLOOKUP(AY$5,Functionalization!$G$6:$R$373,ROW($A35)-5,FALSE),IFERROR(INDEX(AY$337:AY$373,MATCH($F35,$B$337:$B$373,0))/VLOOKUP($F35,$B$337:$BB$373,MATCH(LEFT(TRIM(AY$6),FIND("~",SUBSTITUTE(AY$6,"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35))*HLOOKUP(LEFT(TRIM(AY$6),FIND("~",SUBSTITUTE(AY$6," ","~",LEN(TRIM(AY$6))-LEN(SUBSTITUTE(TRIM(AY$6)," ",""))))-1)&amp;" Total",$B$6:$BB$373,ROW($A35)-5,FALSE))</f>
        <v>0</v>
      </c>
      <c r="AZ35" s="10">
        <f ca="1">IF(AZ$5&lt;&gt;"",HLOOKUP(AZ$5,Functionalization!$G$6:$R$373,ROW($A35)-5,FALSE),IFERROR(INDEX(AZ$337:AZ$373,MATCH($F35,$B$337:$B$373,0))/VLOOKUP($F35,$B$337:$BB$373,MATCH(LEFT(TRIM(AZ$6),FIND("~",SUBSTITUTE(AZ$6,"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35))*HLOOKUP(LEFT(TRIM(AZ$6),FIND("~",SUBSTITUTE(AZ$6," ","~",LEN(TRIM(AZ$6))-LEN(SUBSTITUTE(TRIM(AZ$6)," ",""))))-1)&amp;" Total",$B$6:$BB$373,ROW($A35)-5,FALSE))</f>
        <v>0</v>
      </c>
      <c r="BA35" s="10">
        <f ca="1">IF(BA$5&lt;&gt;"",HLOOKUP(BA$5,Functionalization!$G$6:$R$373,ROW($A35)-5,FALSE),IFERROR(INDEX(BA$337:BA$373,MATCH($F35,$B$337:$B$373,0))/VLOOKUP($F35,$B$337:$BB$373,MATCH(LEFT(TRIM(BA$6),FIND("~",SUBSTITUTE(BA$6,"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35))*HLOOKUP(LEFT(TRIM(BA$6),FIND("~",SUBSTITUTE(BA$6," ","~",LEN(TRIM(BA$6))-LEN(SUBSTITUTE(TRIM(BA$6)," ",""))))-1)&amp;" Total",$B$6:$BB$373,ROW($A35)-5,FALSE))</f>
        <v>0</v>
      </c>
      <c r="BB35" s="10">
        <f ca="1">IF(BB$5&lt;&gt;"",HLOOKUP(BB$5,Functionalization!$G$6:$R$373,ROW($A35)-5,FALSE),IFERROR(INDEX(BB$337:BB$373,MATCH($F35,$B$337:$B$373,0))/VLOOKUP($F35,$B$337:$BB$373,MATCH(LEFT(TRIM(BB$6),FIND("~",SUBSTITUTE(BB$6,"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35))*HLOOKUP(LEFT(TRIM(BB$6),FIND("~",SUBSTITUTE(BB$6," ","~",LEN(TRIM(BB$6))-LEN(SUBSTITUTE(TRIM(BB$6)," ",""))))-1)&amp;" Total",$B$6:$BB$373,ROW($A35)-5,FALSE))</f>
        <v>0</v>
      </c>
      <c r="BD35">
        <f ca="1">IFERROR(IF(SUMIF($G$6:$BB$6,BD$6&amp;" Total",$G35:$BB35)-(SUMIF($G$6:$BB$6,BD$6&amp;" "&amp;'Input-Func_Class'!$D$22,$G35:$BB35)+IFERROR(SUMIF($G$6:$BB$6,BD$6&amp;" "&amp;'Input-Func_Class'!$E$22,$G35:$BB35),SUMIF($G$6:$BB$6,BD$6&amp;" "&amp;'Input-Func_Class'!$B$24,$G35:$BB35))+SUMIF($G$6:$BB$6,BD$6&amp;" "&amp;'Input-Func_Class'!$F$22,$G35:$BB35))&lt;Check_Limit,0,1),1)</f>
        <v>0</v>
      </c>
      <c r="BE35">
        <f ca="1">IFERROR(IF(SUMIF($G$6:$BB$6,BE$6&amp;" Total",$G35:$BB35)-(SUMIF($G$6:$BB$6,BE$6&amp;" "&amp;'Input-Func_Class'!$D$22,$G35:$BB35)+IFERROR(SUMIF($G$6:$BB$6,BE$6&amp;" "&amp;'Input-Func_Class'!$E$22,$G35:$BB35),SUMIF($G$6:$BB$6,BE$6&amp;" "&amp;'Input-Func_Class'!$B$24,$G35:$BB35))+SUMIF($G$6:$BB$6,BE$6&amp;" "&amp;'Input-Func_Class'!$F$22,$G35:$BB35))&lt;Check_Limit,0,1),1)</f>
        <v>0</v>
      </c>
      <c r="BF35">
        <f ca="1">IFERROR(IF(SUMIF($G$6:$BB$6,BF$6&amp;" Total",$G35:$BB35)-(SUMIF($G$6:$BB$6,BF$6&amp;" "&amp;'Input-Func_Class'!$D$22,$G35:$BB35)+IFERROR(SUMIF($G$6:$BB$6,BF$6&amp;" "&amp;'Input-Func_Class'!$E$22,$G35:$BB35),SUMIF($G$6:$BB$6,BF$6&amp;" "&amp;'Input-Func_Class'!$B$24,$G35:$BB35))+SUMIF($G$6:$BB$6,BF$6&amp;" "&amp;'Input-Func_Class'!$F$22,$G35:$BB35))&lt;Check_Limit,0,1),1)</f>
        <v>0</v>
      </c>
      <c r="BG35">
        <f ca="1">IFERROR(IF(SUMIF($G$6:$BB$6,BG$6&amp;" Total",$G35:$BB35)-(SUMIF($G$6:$BB$6,BG$6&amp;" "&amp;'Input-Func_Class'!$D$22,$G35:$BB35)+IFERROR(SUMIF($G$6:$BB$6,BG$6&amp;" "&amp;'Input-Func_Class'!$E$22,$G35:$BB35),SUMIF($G$6:$BB$6,BG$6&amp;" "&amp;'Input-Func_Class'!$B$24,$G35:$BB35))+SUMIF($G$6:$BB$6,BG$6&amp;" "&amp;'Input-Func_Class'!$F$22,$G35:$BB35))&lt;Check_Limit,0,1),1)</f>
        <v>0</v>
      </c>
      <c r="BH35">
        <f ca="1">IFERROR(IF(SUMIF($G$6:$BB$6,BH$6&amp;" Total",$G35:$BB35)-(SUMIF($G$6:$BB$6,BH$6&amp;" "&amp;'Input-Func_Class'!$D$22,$G35:$BB35)+IFERROR(SUMIF($G$6:$BB$6,BH$6&amp;" "&amp;'Input-Func_Class'!$E$22,$G35:$BB35),SUMIF($G$6:$BB$6,BH$6&amp;" "&amp;'Input-Func_Class'!$B$24,$G35:$BB35))+SUMIF($G$6:$BB$6,BH$6&amp;" "&amp;'Input-Func_Class'!$F$22,$G35:$BB35))&lt;Check_Limit,0,1),1)</f>
        <v>0</v>
      </c>
      <c r="BI35">
        <f ca="1">IFERROR(IF(SUMIF($G$6:$BB$6,BI$6&amp;" Total",$G35:$BB35)-(SUMIF($G$6:$BB$6,BI$6&amp;" "&amp;'Input-Func_Class'!$D$22,$G35:$BB35)+IFERROR(SUMIF($G$6:$BB$6,BI$6&amp;" "&amp;'Input-Func_Class'!$E$22,$G35:$BB35),SUMIF($G$6:$BB$6,BI$6&amp;" "&amp;'Input-Func_Class'!$B$24,$G35:$BB35))+SUMIF($G$6:$BB$6,BI$6&amp;" "&amp;'Input-Func_Class'!$F$22,$G35:$BB35))&lt;Check_Limit,0,1),1)</f>
        <v>0</v>
      </c>
      <c r="BJ35">
        <f ca="1">IFERROR(IF(SUMIF($G$6:$BB$6,BJ$6&amp;" Total",$G35:$BB35)-(SUMIF($G$6:$BB$6,BJ$6&amp;" "&amp;'Input-Func_Class'!$D$22,$G35:$BB35)+IFERROR(SUMIF($G$6:$BB$6,BJ$6&amp;" "&amp;'Input-Func_Class'!$E$22,$G35:$BB35),SUMIF($G$6:$BB$6,BJ$6&amp;" "&amp;'Input-Func_Class'!$B$24,$G35:$BB35))+SUMIF($G$6:$BB$6,BJ$6&amp;" "&amp;'Input-Func_Class'!$F$22,$G35:$BB35))&lt;Check_Limit,0,1),1)</f>
        <v>0</v>
      </c>
      <c r="BK35">
        <f ca="1">IFERROR(IF(SUMIF($G$6:$BB$6,BK$6&amp;" Total",$G35:$BB35)-(SUMIF($G$6:$BB$6,BK$6&amp;" "&amp;'Input-Func_Class'!$D$22,$G35:$BB35)+IFERROR(SUMIF($G$6:$BB$6,BK$6&amp;" "&amp;'Input-Func_Class'!$E$22,$G35:$BB35),SUMIF($G$6:$BB$6,BK$6&amp;" "&amp;'Input-Func_Class'!$B$24,$G35:$BB35))+SUMIF($G$6:$BB$6,BK$6&amp;" "&amp;'Input-Func_Class'!$F$22,$G35:$BB35))&lt;Check_Limit,0,1),1)</f>
        <v>0</v>
      </c>
      <c r="BL35">
        <f ca="1">IFERROR(IF(SUMIF($G$6:$BB$6,BL$6&amp;" Total",$G35:$BB35)-(SUMIF($G$6:$BB$6,BL$6&amp;" "&amp;'Input-Func_Class'!$D$22,$G35:$BB35)+IFERROR(SUMIF($G$6:$BB$6,BL$6&amp;" "&amp;'Input-Func_Class'!$E$22,$G35:$BB35),SUMIF($G$6:$BB$6,BL$6&amp;" "&amp;'Input-Func_Class'!$B$24,$G35:$BB35))+SUMIF($G$6:$BB$6,BL$6&amp;" "&amp;'Input-Func_Class'!$F$22,$G35:$BB35))&lt;Check_Limit,0,1),1)</f>
        <v>0</v>
      </c>
      <c r="BM35">
        <f ca="1">IFERROR(IF(SUMIF($G$6:$BB$6,BM$6&amp;" Total",$G35:$BB35)-(SUMIF($G$6:$BB$6,BM$6&amp;" "&amp;'Input-Func_Class'!$D$22,$G35:$BB35)+IFERROR(SUMIF($G$6:$BB$6,BM$6&amp;" "&amp;'Input-Func_Class'!$E$22,$G35:$BB35),SUMIF($G$6:$BB$6,BM$6&amp;" "&amp;'Input-Func_Class'!$B$24,$G35:$BB35))+SUMIF($G$6:$BB$6,BM$6&amp;" "&amp;'Input-Func_Class'!$F$22,$G35:$BB35))&lt;Check_Limit,0,1),1)</f>
        <v>0</v>
      </c>
      <c r="BN35">
        <f ca="1">IFERROR(IF(SUMIF($G$6:$BB$6,BN$6&amp;" Total",$G35:$BB35)-(SUMIF($G$6:$BB$6,BN$6&amp;" "&amp;'Input-Func_Class'!$D$22,$G35:$BB35)+IFERROR(SUMIF($G$6:$BB$6,BN$6&amp;" "&amp;'Input-Func_Class'!$E$22,$G35:$BB35),SUMIF($G$6:$BB$6,BN$6&amp;" "&amp;'Input-Func_Class'!$B$24,$G35:$BB35))+SUMIF($G$6:$BB$6,BN$6&amp;" "&amp;'Input-Func_Class'!$F$22,$G35:$BB35))&lt;Check_Limit,0,1),1)</f>
        <v>0</v>
      </c>
      <c r="BO35">
        <f ca="1">IFERROR(IF(SUMIF($G$6:$BB$6,BO$6&amp;" Total",$G35:$BB35)-(SUMIF($G$6:$BB$6,BO$6&amp;" "&amp;'Input-Func_Class'!$D$22,$G35:$BB35)+IFERROR(SUMIF($G$6:$BB$6,BO$6&amp;" "&amp;'Input-Func_Class'!$E$22,$G35:$BB35),SUMIF($G$6:$BB$6,BO$6&amp;" "&amp;'Input-Func_Class'!$B$24,$G35:$BB35))+SUMIF($G$6:$BB$6,BO$6&amp;" "&amp;'Input-Func_Class'!$F$22,$G35:$BB35))&lt;Check_Limit,0,1),1)</f>
        <v>0</v>
      </c>
    </row>
    <row r="36" spans="1:67" outlineLevel="1">
      <c r="A36" s="31">
        <f>IF(ISBLANK('Input-Accounts'!A36),"",'Input-Accounts'!A36)</f>
        <v>28</v>
      </c>
      <c r="B36" s="53" t="str">
        <f>IF(ISBLANK('Input-Accounts'!B36),"",'Input-Accounts'!B36)</f>
        <v>M &amp; R STA EQUIP REG FMV</v>
      </c>
      <c r="C36" s="31">
        <f>IF(ISBLANK('Input-Accounts'!C36),"",'Input-Accounts'!C36)</f>
        <v>378.21</v>
      </c>
      <c r="D36" s="10">
        <f>Functionalization!$D36</f>
        <v>-777092</v>
      </c>
      <c r="E36" s="10">
        <f t="shared" ca="1" si="6"/>
        <v>0</v>
      </c>
      <c r="F36" s="3" t="str">
        <f>IF($D36=0,"-",IF('Input-Accounts'!$E36&lt;&gt;0,'Input-Accounts'!$E36,'Input-Accounts'!$G36))</f>
        <v>AVGERAGE STUDY</v>
      </c>
      <c r="G36" s="10">
        <f ca="1">IF(G$5&lt;&gt;"",HLOOKUP(G$5,Functionalization!$G$6:$R$373,ROW($A36)-5,FALSE),IFERROR(INDEX(G$337:G$373,MATCH($F36,$B$337:$B$373,0))/VLOOKUP($F36,$B$337:$BB$373,MATCH(LEFT(TRIM(G$6),FIND("~",SUBSTITUTE(G$6,"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36))*HLOOKUP(LEFT(TRIM(G$6),FIND("~",SUBSTITUTE(G$6," ","~",LEN(TRIM(G$6))-LEN(SUBSTITUTE(TRIM(G$6)," ",""))))-1)&amp;" Total",$B$6:$BB$373,ROW($A36)-5,FALSE))</f>
        <v>-777092</v>
      </c>
      <c r="H36" s="10">
        <f ca="1">IF(H$5&lt;&gt;"",HLOOKUP(H$5,Functionalization!$G$6:$R$373,ROW($A36)-5,FALSE),IFERROR(INDEX(H$337:H$373,MATCH($F36,$B$337:$B$373,0))/VLOOKUP($F36,$B$337:$BB$373,MATCH(LEFT(TRIM(H$6),FIND("~",SUBSTITUTE(H$6,"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36))*HLOOKUP(LEFT(TRIM(H$6),FIND("~",SUBSTITUTE(H$6," ","~",LEN(TRIM(H$6))-LEN(SUBSTITUTE(TRIM(H$6)," ",""))))-1)&amp;" Total",$B$6:$BB$373,ROW($A36)-5,FALSE))</f>
        <v>-576581.91811304213</v>
      </c>
      <c r="I36" s="10">
        <f ca="1">IF(I$5&lt;&gt;"",HLOOKUP(I$5,Functionalization!$G$6:$R$373,ROW($A36)-5,FALSE),IFERROR(INDEX(I$337:I$373,MATCH($F36,$B$337:$B$373,0))/VLOOKUP($F36,$B$337:$BB$373,MATCH(LEFT(TRIM(I$6),FIND("~",SUBSTITUTE(I$6,"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36))*HLOOKUP(LEFT(TRIM(I$6),FIND("~",SUBSTITUTE(I$6," ","~",LEN(TRIM(I$6))-LEN(SUBSTITUTE(TRIM(I$6)," ",""))))-1)&amp;" Total",$B$6:$BB$373,ROW($A36)-5,FALSE))</f>
        <v>0</v>
      </c>
      <c r="J36" s="10">
        <f ca="1">IF(J$5&lt;&gt;"",HLOOKUP(J$5,Functionalization!$G$6:$R$373,ROW($A36)-5,FALSE),IFERROR(INDEX(J$337:J$373,MATCH($F36,$B$337:$B$373,0))/VLOOKUP($F36,$B$337:$BB$373,MATCH(LEFT(TRIM(J$6),FIND("~",SUBSTITUTE(J$6,"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36))*HLOOKUP(LEFT(TRIM(J$6),FIND("~",SUBSTITUTE(J$6," ","~",LEN(TRIM(J$6))-LEN(SUBSTITUTE(TRIM(J$6)," ",""))))-1)&amp;" Total",$B$6:$BB$373,ROW($A36)-5,FALSE))</f>
        <v>-200510.08188695784</v>
      </c>
      <c r="K36" s="10">
        <f ca="1">IF(K$5&lt;&gt;"",HLOOKUP(K$5,Functionalization!$G$6:$R$373,ROW($A36)-5,FALSE),IFERROR(INDEX(K$337:K$373,MATCH($F36,$B$337:$B$373,0))/VLOOKUP($F36,$B$337:$BB$373,MATCH(LEFT(TRIM(K$6),FIND("~",SUBSTITUTE(K$6,"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36))*HLOOKUP(LEFT(TRIM(K$6),FIND("~",SUBSTITUTE(K$6," ","~",LEN(TRIM(K$6))-LEN(SUBSTITUTE(TRIM(K$6)," ",""))))-1)&amp;" Total",$B$6:$BB$373,ROW($A36)-5,FALSE))</f>
        <v>0</v>
      </c>
      <c r="L36" s="10">
        <f ca="1">IF(L$5&lt;&gt;"",HLOOKUP(L$5,Functionalization!$G$6:$R$373,ROW($A36)-5,FALSE),IFERROR(INDEX(L$337:L$373,MATCH($F36,$B$337:$B$373,0))/VLOOKUP($F36,$B$337:$BB$373,MATCH(LEFT(TRIM(L$6),FIND("~",SUBSTITUTE(L$6,"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36))*HLOOKUP(LEFT(TRIM(L$6),FIND("~",SUBSTITUTE(L$6," ","~",LEN(TRIM(L$6))-LEN(SUBSTITUTE(TRIM(L$6)," ",""))))-1)&amp;" Total",$B$6:$BB$373,ROW($A36)-5,FALSE))</f>
        <v>0</v>
      </c>
      <c r="M36" s="10">
        <f ca="1">IF(M$5&lt;&gt;"",HLOOKUP(M$5,Functionalization!$G$6:$R$373,ROW($A36)-5,FALSE),IFERROR(INDEX(M$337:M$373,MATCH($F36,$B$337:$B$373,0))/VLOOKUP($F36,$B$337:$BB$373,MATCH(LEFT(TRIM(M$6),FIND("~",SUBSTITUTE(M$6,"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36))*HLOOKUP(LEFT(TRIM(M$6),FIND("~",SUBSTITUTE(M$6," ","~",LEN(TRIM(M$6))-LEN(SUBSTITUTE(TRIM(M$6)," ",""))))-1)&amp;" Total",$B$6:$BB$373,ROW($A36)-5,FALSE))</f>
        <v>0</v>
      </c>
      <c r="N36" s="10">
        <f ca="1">IF(N$5&lt;&gt;"",HLOOKUP(N$5,Functionalization!$G$6:$R$373,ROW($A36)-5,FALSE),IFERROR(INDEX(N$337:N$373,MATCH($F36,$B$337:$B$373,0))/VLOOKUP($F36,$B$337:$BB$373,MATCH(LEFT(TRIM(N$6),FIND("~",SUBSTITUTE(N$6,"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36))*HLOOKUP(LEFT(TRIM(N$6),FIND("~",SUBSTITUTE(N$6," ","~",LEN(TRIM(N$6))-LEN(SUBSTITUTE(TRIM(N$6)," ",""))))-1)&amp;" Total",$B$6:$BB$373,ROW($A36)-5,FALSE))</f>
        <v>0</v>
      </c>
      <c r="O36" s="10">
        <f ca="1">IF(O$5&lt;&gt;"",HLOOKUP(O$5,Functionalization!$G$6:$R$373,ROW($A36)-5,FALSE),IFERROR(INDEX(O$337:O$373,MATCH($F36,$B$337:$B$373,0))/VLOOKUP($F36,$B$337:$BB$373,MATCH(LEFT(TRIM(O$6),FIND("~",SUBSTITUTE(O$6,"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36))*HLOOKUP(LEFT(TRIM(O$6),FIND("~",SUBSTITUTE(O$6," ","~",LEN(TRIM(O$6))-LEN(SUBSTITUTE(TRIM(O$6)," ",""))))-1)&amp;" Total",$B$6:$BB$373,ROW($A36)-5,FALSE))</f>
        <v>0</v>
      </c>
      <c r="P36" s="10">
        <f ca="1">IF(P$5&lt;&gt;"",HLOOKUP(P$5,Functionalization!$G$6:$R$373,ROW($A36)-5,FALSE),IFERROR(INDEX(P$337:P$373,MATCH($F36,$B$337:$B$373,0))/VLOOKUP($F36,$B$337:$BB$373,MATCH(LEFT(TRIM(P$6),FIND("~",SUBSTITUTE(P$6,"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36))*HLOOKUP(LEFT(TRIM(P$6),FIND("~",SUBSTITUTE(P$6," ","~",LEN(TRIM(P$6))-LEN(SUBSTITUTE(TRIM(P$6)," ",""))))-1)&amp;" Total",$B$6:$BB$373,ROW($A36)-5,FALSE))</f>
        <v>0</v>
      </c>
      <c r="Q36" s="10">
        <f ca="1">IF(Q$5&lt;&gt;"",HLOOKUP(Q$5,Functionalization!$G$6:$R$373,ROW($A36)-5,FALSE),IFERROR(INDEX(Q$337:Q$373,MATCH($F36,$B$337:$B$373,0))/VLOOKUP($F36,$B$337:$BB$373,MATCH(LEFT(TRIM(Q$6),FIND("~",SUBSTITUTE(Q$6,"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36))*HLOOKUP(LEFT(TRIM(Q$6),FIND("~",SUBSTITUTE(Q$6," ","~",LEN(TRIM(Q$6))-LEN(SUBSTITUTE(TRIM(Q$6)," ",""))))-1)&amp;" Total",$B$6:$BB$373,ROW($A36)-5,FALSE))</f>
        <v>0</v>
      </c>
      <c r="R36" s="10">
        <f ca="1">IF(R$5&lt;&gt;"",HLOOKUP(R$5,Functionalization!$G$6:$R$373,ROW($A36)-5,FALSE),IFERROR(INDEX(R$337:R$373,MATCH($F36,$B$337:$B$373,0))/VLOOKUP($F36,$B$337:$BB$373,MATCH(LEFT(TRIM(R$6),FIND("~",SUBSTITUTE(R$6,"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36))*HLOOKUP(LEFT(TRIM(R$6),FIND("~",SUBSTITUTE(R$6," ","~",LEN(TRIM(R$6))-LEN(SUBSTITUTE(TRIM(R$6)," ",""))))-1)&amp;" Total",$B$6:$BB$373,ROW($A36)-5,FALSE))</f>
        <v>0</v>
      </c>
      <c r="S36" s="10">
        <f ca="1">IF(S$5&lt;&gt;"",HLOOKUP(S$5,Functionalization!$G$6:$R$373,ROW($A36)-5,FALSE),IFERROR(INDEX(S$337:S$373,MATCH($F36,$B$337:$B$373,0))/VLOOKUP($F36,$B$337:$BB$373,MATCH(LEFT(TRIM(S$6),FIND("~",SUBSTITUTE(S$6,"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36))*HLOOKUP(LEFT(TRIM(S$6),FIND("~",SUBSTITUTE(S$6," ","~",LEN(TRIM(S$6))-LEN(SUBSTITUTE(TRIM(S$6)," ",""))))-1)&amp;" Total",$B$6:$BB$373,ROW($A36)-5,FALSE))</f>
        <v>0</v>
      </c>
      <c r="T36" s="10">
        <f ca="1">IF(T$5&lt;&gt;"",HLOOKUP(T$5,Functionalization!$G$6:$R$373,ROW($A36)-5,FALSE),IFERROR(INDEX(T$337:T$373,MATCH($F36,$B$337:$B$373,0))/VLOOKUP($F36,$B$337:$BB$373,MATCH(LEFT(TRIM(T$6),FIND("~",SUBSTITUTE(T$6,"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36))*HLOOKUP(LEFT(TRIM(T$6),FIND("~",SUBSTITUTE(T$6," ","~",LEN(TRIM(T$6))-LEN(SUBSTITUTE(TRIM(T$6)," ",""))))-1)&amp;" Total",$B$6:$BB$373,ROW($A36)-5,FALSE))</f>
        <v>0</v>
      </c>
      <c r="U36" s="10">
        <f ca="1">IF(U$5&lt;&gt;"",HLOOKUP(U$5,Functionalization!$G$6:$R$373,ROW($A36)-5,FALSE),IFERROR(INDEX(U$337:U$373,MATCH($F36,$B$337:$B$373,0))/VLOOKUP($F36,$B$337:$BB$373,MATCH(LEFT(TRIM(U$6),FIND("~",SUBSTITUTE(U$6,"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36))*HLOOKUP(LEFT(TRIM(U$6),FIND("~",SUBSTITUTE(U$6," ","~",LEN(TRIM(U$6))-LEN(SUBSTITUTE(TRIM(U$6)," ",""))))-1)&amp;" Total",$B$6:$BB$373,ROW($A36)-5,FALSE))</f>
        <v>0</v>
      </c>
      <c r="V36" s="10">
        <f ca="1">IF(V$5&lt;&gt;"",HLOOKUP(V$5,Functionalization!$G$6:$R$373,ROW($A36)-5,FALSE),IFERROR(INDEX(V$337:V$373,MATCH($F36,$B$337:$B$373,0))/VLOOKUP($F36,$B$337:$BB$373,MATCH(LEFT(TRIM(V$6),FIND("~",SUBSTITUTE(V$6,"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36))*HLOOKUP(LEFT(TRIM(V$6),FIND("~",SUBSTITUTE(V$6," ","~",LEN(TRIM(V$6))-LEN(SUBSTITUTE(TRIM(V$6)," ",""))))-1)&amp;" Total",$B$6:$BB$373,ROW($A36)-5,FALSE))</f>
        <v>0</v>
      </c>
      <c r="W36" s="10">
        <f ca="1">IF(W$5&lt;&gt;"",HLOOKUP(W$5,Functionalization!$G$6:$R$373,ROW($A36)-5,FALSE),IFERROR(INDEX(W$337:W$373,MATCH($F36,$B$337:$B$373,0))/VLOOKUP($F36,$B$337:$BB$373,MATCH(LEFT(TRIM(W$6),FIND("~",SUBSTITUTE(W$6,"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36))*HLOOKUP(LEFT(TRIM(W$6),FIND("~",SUBSTITUTE(W$6," ","~",LEN(TRIM(W$6))-LEN(SUBSTITUTE(TRIM(W$6)," ",""))))-1)&amp;" Total",$B$6:$BB$373,ROW($A36)-5,FALSE))</f>
        <v>0</v>
      </c>
      <c r="X36" s="10">
        <f ca="1">IF(X$5&lt;&gt;"",HLOOKUP(X$5,Functionalization!$G$6:$R$373,ROW($A36)-5,FALSE),IFERROR(INDEX(X$337:X$373,MATCH($F36,$B$337:$B$373,0))/VLOOKUP($F36,$B$337:$BB$373,MATCH(LEFT(TRIM(X$6),FIND("~",SUBSTITUTE(X$6,"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36))*HLOOKUP(LEFT(TRIM(X$6),FIND("~",SUBSTITUTE(X$6," ","~",LEN(TRIM(X$6))-LEN(SUBSTITUTE(TRIM(X$6)," ",""))))-1)&amp;" Total",$B$6:$BB$373,ROW($A36)-5,FALSE))</f>
        <v>0</v>
      </c>
      <c r="Y36" s="10">
        <f ca="1">IF(Y$5&lt;&gt;"",HLOOKUP(Y$5,Functionalization!$G$6:$R$373,ROW($A36)-5,FALSE),IFERROR(INDEX(Y$337:Y$373,MATCH($F36,$B$337:$B$373,0))/VLOOKUP($F36,$B$337:$BB$373,MATCH(LEFT(TRIM(Y$6),FIND("~",SUBSTITUTE(Y$6,"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36))*HLOOKUP(LEFT(TRIM(Y$6),FIND("~",SUBSTITUTE(Y$6," ","~",LEN(TRIM(Y$6))-LEN(SUBSTITUTE(TRIM(Y$6)," ",""))))-1)&amp;" Total",$B$6:$BB$373,ROW($A36)-5,FALSE))</f>
        <v>0</v>
      </c>
      <c r="Z36" s="10">
        <f ca="1">IF(Z$5&lt;&gt;"",HLOOKUP(Z$5,Functionalization!$G$6:$R$373,ROW($A36)-5,FALSE),IFERROR(INDEX(Z$337:Z$373,MATCH($F36,$B$337:$B$373,0))/VLOOKUP($F36,$B$337:$BB$373,MATCH(LEFT(TRIM(Z$6),FIND("~",SUBSTITUTE(Z$6,"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36))*HLOOKUP(LEFT(TRIM(Z$6),FIND("~",SUBSTITUTE(Z$6," ","~",LEN(TRIM(Z$6))-LEN(SUBSTITUTE(TRIM(Z$6)," ",""))))-1)&amp;" Total",$B$6:$BB$373,ROW($A36)-5,FALSE))</f>
        <v>0</v>
      </c>
      <c r="AA36" s="10">
        <f ca="1">IF(AA$5&lt;&gt;"",HLOOKUP(AA$5,Functionalization!$G$6:$R$373,ROW($A36)-5,FALSE),IFERROR(INDEX(AA$337:AA$373,MATCH($F36,$B$337:$B$373,0))/VLOOKUP($F36,$B$337:$BB$373,MATCH(LEFT(TRIM(AA$6),FIND("~",SUBSTITUTE(AA$6,"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36))*HLOOKUP(LEFT(TRIM(AA$6),FIND("~",SUBSTITUTE(AA$6," ","~",LEN(TRIM(AA$6))-LEN(SUBSTITUTE(TRIM(AA$6)," ",""))))-1)&amp;" Total",$B$6:$BB$373,ROW($A36)-5,FALSE))</f>
        <v>0</v>
      </c>
      <c r="AB36" s="10">
        <f ca="1">IF(AB$5&lt;&gt;"",HLOOKUP(AB$5,Functionalization!$G$6:$R$373,ROW($A36)-5,FALSE),IFERROR(INDEX(AB$337:AB$373,MATCH($F36,$B$337:$B$373,0))/VLOOKUP($F36,$B$337:$BB$373,MATCH(LEFT(TRIM(AB$6),FIND("~",SUBSTITUTE(AB$6,"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36))*HLOOKUP(LEFT(TRIM(AB$6),FIND("~",SUBSTITUTE(AB$6," ","~",LEN(TRIM(AB$6))-LEN(SUBSTITUTE(TRIM(AB$6)," ",""))))-1)&amp;" Total",$B$6:$BB$373,ROW($A36)-5,FALSE))</f>
        <v>0</v>
      </c>
      <c r="AC36" s="10">
        <f ca="1">IF(AC$5&lt;&gt;"",HLOOKUP(AC$5,Functionalization!$G$6:$R$373,ROW($A36)-5,FALSE),IFERROR(INDEX(AC$337:AC$373,MATCH($F36,$B$337:$B$373,0))/VLOOKUP($F36,$B$337:$BB$373,MATCH(LEFT(TRIM(AC$6),FIND("~",SUBSTITUTE(AC$6,"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36))*HLOOKUP(LEFT(TRIM(AC$6),FIND("~",SUBSTITUTE(AC$6," ","~",LEN(TRIM(AC$6))-LEN(SUBSTITUTE(TRIM(AC$6)," ",""))))-1)&amp;" Total",$B$6:$BB$373,ROW($A36)-5,FALSE))</f>
        <v>0</v>
      </c>
      <c r="AD36" s="10">
        <f ca="1">IF(AD$5&lt;&gt;"",HLOOKUP(AD$5,Functionalization!$G$6:$R$373,ROW($A36)-5,FALSE),IFERROR(INDEX(AD$337:AD$373,MATCH($F36,$B$337:$B$373,0))/VLOOKUP($F36,$B$337:$BB$373,MATCH(LEFT(TRIM(AD$6),FIND("~",SUBSTITUTE(AD$6,"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36))*HLOOKUP(LEFT(TRIM(AD$6),FIND("~",SUBSTITUTE(AD$6," ","~",LEN(TRIM(AD$6))-LEN(SUBSTITUTE(TRIM(AD$6)," ",""))))-1)&amp;" Total",$B$6:$BB$373,ROW($A36)-5,FALSE))</f>
        <v>0</v>
      </c>
      <c r="AE36" s="10">
        <f ca="1">IF(AE$5&lt;&gt;"",HLOOKUP(AE$5,Functionalization!$G$6:$R$373,ROW($A36)-5,FALSE),IFERROR(INDEX(AE$337:AE$373,MATCH($F36,$B$337:$B$373,0))/VLOOKUP($F36,$B$337:$BB$373,MATCH(LEFT(TRIM(AE$6),FIND("~",SUBSTITUTE(AE$6,"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36))*HLOOKUP(LEFT(TRIM(AE$6),FIND("~",SUBSTITUTE(AE$6," ","~",LEN(TRIM(AE$6))-LEN(SUBSTITUTE(TRIM(AE$6)," ",""))))-1)&amp;" Total",$B$6:$BB$373,ROW($A36)-5,FALSE))</f>
        <v>0</v>
      </c>
      <c r="AF36" s="10">
        <f ca="1">IF(AF$5&lt;&gt;"",HLOOKUP(AF$5,Functionalization!$G$6:$R$373,ROW($A36)-5,FALSE),IFERROR(INDEX(AF$337:AF$373,MATCH($F36,$B$337:$B$373,0))/VLOOKUP($F36,$B$337:$BB$373,MATCH(LEFT(TRIM(AF$6),FIND("~",SUBSTITUTE(AF$6,"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36))*HLOOKUP(LEFT(TRIM(AF$6),FIND("~",SUBSTITUTE(AF$6," ","~",LEN(TRIM(AF$6))-LEN(SUBSTITUTE(TRIM(AF$6)," ",""))))-1)&amp;" Total",$B$6:$BB$373,ROW($A36)-5,FALSE))</f>
        <v>0</v>
      </c>
      <c r="AG36" s="10">
        <f ca="1">IF(AG$5&lt;&gt;"",HLOOKUP(AG$5,Functionalization!$G$6:$R$373,ROW($A36)-5,FALSE),IFERROR(INDEX(AG$337:AG$373,MATCH($F36,$B$337:$B$373,0))/VLOOKUP($F36,$B$337:$BB$373,MATCH(LEFT(TRIM(AG$6),FIND("~",SUBSTITUTE(AG$6,"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36))*HLOOKUP(LEFT(TRIM(AG$6),FIND("~",SUBSTITUTE(AG$6," ","~",LEN(TRIM(AG$6))-LEN(SUBSTITUTE(TRIM(AG$6)," ",""))))-1)&amp;" Total",$B$6:$BB$373,ROW($A36)-5,FALSE))</f>
        <v>0</v>
      </c>
      <c r="AH36" s="10">
        <f ca="1">IF(AH$5&lt;&gt;"",HLOOKUP(AH$5,Functionalization!$G$6:$R$373,ROW($A36)-5,FALSE),IFERROR(INDEX(AH$337:AH$373,MATCH($F36,$B$337:$B$373,0))/VLOOKUP($F36,$B$337:$BB$373,MATCH(LEFT(TRIM(AH$6),FIND("~",SUBSTITUTE(AH$6,"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36))*HLOOKUP(LEFT(TRIM(AH$6),FIND("~",SUBSTITUTE(AH$6," ","~",LEN(TRIM(AH$6))-LEN(SUBSTITUTE(TRIM(AH$6)," ",""))))-1)&amp;" Total",$B$6:$BB$373,ROW($A36)-5,FALSE))</f>
        <v>0</v>
      </c>
      <c r="AI36" s="10">
        <f ca="1">IF(AI$5&lt;&gt;"",HLOOKUP(AI$5,Functionalization!$G$6:$R$373,ROW($A36)-5,FALSE),IFERROR(INDEX(AI$337:AI$373,MATCH($F36,$B$337:$B$373,0))/VLOOKUP($F36,$B$337:$BB$373,MATCH(LEFT(TRIM(AI$6),FIND("~",SUBSTITUTE(AI$6,"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36))*HLOOKUP(LEFT(TRIM(AI$6),FIND("~",SUBSTITUTE(AI$6," ","~",LEN(TRIM(AI$6))-LEN(SUBSTITUTE(TRIM(AI$6)," ",""))))-1)&amp;" Total",$B$6:$BB$373,ROW($A36)-5,FALSE))</f>
        <v>0</v>
      </c>
      <c r="AJ36" s="10">
        <f ca="1">IF(AJ$5&lt;&gt;"",HLOOKUP(AJ$5,Functionalization!$G$6:$R$373,ROW($A36)-5,FALSE),IFERROR(INDEX(AJ$337:AJ$373,MATCH($F36,$B$337:$B$373,0))/VLOOKUP($F36,$B$337:$BB$373,MATCH(LEFT(TRIM(AJ$6),FIND("~",SUBSTITUTE(AJ$6,"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36))*HLOOKUP(LEFT(TRIM(AJ$6),FIND("~",SUBSTITUTE(AJ$6," ","~",LEN(TRIM(AJ$6))-LEN(SUBSTITUTE(TRIM(AJ$6)," ",""))))-1)&amp;" Total",$B$6:$BB$373,ROW($A36)-5,FALSE))</f>
        <v>0</v>
      </c>
      <c r="AK36" s="10">
        <f ca="1">IF(AK$5&lt;&gt;"",HLOOKUP(AK$5,Functionalization!$G$6:$R$373,ROW($A36)-5,FALSE),IFERROR(INDEX(AK$337:AK$373,MATCH($F36,$B$337:$B$373,0))/VLOOKUP($F36,$B$337:$BB$373,MATCH(LEFT(TRIM(AK$6),FIND("~",SUBSTITUTE(AK$6,"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36))*HLOOKUP(LEFT(TRIM(AK$6),FIND("~",SUBSTITUTE(AK$6," ","~",LEN(TRIM(AK$6))-LEN(SUBSTITUTE(TRIM(AK$6)," ",""))))-1)&amp;" Total",$B$6:$BB$373,ROW($A36)-5,FALSE))</f>
        <v>0</v>
      </c>
      <c r="AL36" s="10">
        <f ca="1">IF(AL$5&lt;&gt;"",HLOOKUP(AL$5,Functionalization!$G$6:$R$373,ROW($A36)-5,FALSE),IFERROR(INDEX(AL$337:AL$373,MATCH($F36,$B$337:$B$373,0))/VLOOKUP($F36,$B$337:$BB$373,MATCH(LEFT(TRIM(AL$6),FIND("~",SUBSTITUTE(AL$6,"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36))*HLOOKUP(LEFT(TRIM(AL$6),FIND("~",SUBSTITUTE(AL$6," ","~",LEN(TRIM(AL$6))-LEN(SUBSTITUTE(TRIM(AL$6)," ",""))))-1)&amp;" Total",$B$6:$BB$373,ROW($A36)-5,FALSE))</f>
        <v>0</v>
      </c>
      <c r="AM36" s="10">
        <f ca="1">IF(AM$5&lt;&gt;"",HLOOKUP(AM$5,Functionalization!$G$6:$R$373,ROW($A36)-5,FALSE),IFERROR(INDEX(AM$337:AM$373,MATCH($F36,$B$337:$B$373,0))/VLOOKUP($F36,$B$337:$BB$373,MATCH(LEFT(TRIM(AM$6),FIND("~",SUBSTITUTE(AM$6,"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36))*HLOOKUP(LEFT(TRIM(AM$6),FIND("~",SUBSTITUTE(AM$6," ","~",LEN(TRIM(AM$6))-LEN(SUBSTITUTE(TRIM(AM$6)," ",""))))-1)&amp;" Total",$B$6:$BB$373,ROW($A36)-5,FALSE))</f>
        <v>0</v>
      </c>
      <c r="AN36" s="10">
        <f ca="1">IF(AN$5&lt;&gt;"",HLOOKUP(AN$5,Functionalization!$G$6:$R$373,ROW($A36)-5,FALSE),IFERROR(INDEX(AN$337:AN$373,MATCH($F36,$B$337:$B$373,0))/VLOOKUP($F36,$B$337:$BB$373,MATCH(LEFT(TRIM(AN$6),FIND("~",SUBSTITUTE(AN$6,"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36))*HLOOKUP(LEFT(TRIM(AN$6),FIND("~",SUBSTITUTE(AN$6," ","~",LEN(TRIM(AN$6))-LEN(SUBSTITUTE(TRIM(AN$6)," ",""))))-1)&amp;" Total",$B$6:$BB$373,ROW($A36)-5,FALSE))</f>
        <v>0</v>
      </c>
      <c r="AO36" s="10">
        <f ca="1">IF(AO$5&lt;&gt;"",HLOOKUP(AO$5,Functionalization!$G$6:$R$373,ROW($A36)-5,FALSE),IFERROR(INDEX(AO$337:AO$373,MATCH($F36,$B$337:$B$373,0))/VLOOKUP($F36,$B$337:$BB$373,MATCH(LEFT(TRIM(AO$6),FIND("~",SUBSTITUTE(AO$6,"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36))*HLOOKUP(LEFT(TRIM(AO$6),FIND("~",SUBSTITUTE(AO$6," ","~",LEN(TRIM(AO$6))-LEN(SUBSTITUTE(TRIM(AO$6)," ",""))))-1)&amp;" Total",$B$6:$BB$373,ROW($A36)-5,FALSE))</f>
        <v>0</v>
      </c>
      <c r="AP36" s="10">
        <f ca="1">IF(AP$5&lt;&gt;"",HLOOKUP(AP$5,Functionalization!$G$6:$R$373,ROW($A36)-5,FALSE),IFERROR(INDEX(AP$337:AP$373,MATCH($F36,$B$337:$B$373,0))/VLOOKUP($F36,$B$337:$BB$373,MATCH(LEFT(TRIM(AP$6),FIND("~",SUBSTITUTE(AP$6,"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36))*HLOOKUP(LEFT(TRIM(AP$6),FIND("~",SUBSTITUTE(AP$6," ","~",LEN(TRIM(AP$6))-LEN(SUBSTITUTE(TRIM(AP$6)," ",""))))-1)&amp;" Total",$B$6:$BB$373,ROW($A36)-5,FALSE))</f>
        <v>0</v>
      </c>
      <c r="AQ36" s="10">
        <f ca="1">IF(AQ$5&lt;&gt;"",HLOOKUP(AQ$5,Functionalization!$G$6:$R$373,ROW($A36)-5,FALSE),IFERROR(INDEX(AQ$337:AQ$373,MATCH($F36,$B$337:$B$373,0))/VLOOKUP($F36,$B$337:$BB$373,MATCH(LEFT(TRIM(AQ$6),FIND("~",SUBSTITUTE(AQ$6,"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36))*HLOOKUP(LEFT(TRIM(AQ$6),FIND("~",SUBSTITUTE(AQ$6," ","~",LEN(TRIM(AQ$6))-LEN(SUBSTITUTE(TRIM(AQ$6)," ",""))))-1)&amp;" Total",$B$6:$BB$373,ROW($A36)-5,FALSE))</f>
        <v>0</v>
      </c>
      <c r="AR36" s="10">
        <f ca="1">IF(AR$5&lt;&gt;"",HLOOKUP(AR$5,Functionalization!$G$6:$R$373,ROW($A36)-5,FALSE),IFERROR(INDEX(AR$337:AR$373,MATCH($F36,$B$337:$B$373,0))/VLOOKUP($F36,$B$337:$BB$373,MATCH(LEFT(TRIM(AR$6),FIND("~",SUBSTITUTE(AR$6,"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36))*HLOOKUP(LEFT(TRIM(AR$6),FIND("~",SUBSTITUTE(AR$6," ","~",LEN(TRIM(AR$6))-LEN(SUBSTITUTE(TRIM(AR$6)," ",""))))-1)&amp;" Total",$B$6:$BB$373,ROW($A36)-5,FALSE))</f>
        <v>0</v>
      </c>
      <c r="AS36" s="10">
        <f ca="1">IF(AS$5&lt;&gt;"",HLOOKUP(AS$5,Functionalization!$G$6:$R$373,ROW($A36)-5,FALSE),IFERROR(INDEX(AS$337:AS$373,MATCH($F36,$B$337:$B$373,0))/VLOOKUP($F36,$B$337:$BB$373,MATCH(LEFT(TRIM(AS$6),FIND("~",SUBSTITUTE(AS$6,"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36))*HLOOKUP(LEFT(TRIM(AS$6),FIND("~",SUBSTITUTE(AS$6," ","~",LEN(TRIM(AS$6))-LEN(SUBSTITUTE(TRIM(AS$6)," ",""))))-1)&amp;" Total",$B$6:$BB$373,ROW($A36)-5,FALSE))</f>
        <v>0</v>
      </c>
      <c r="AT36" s="10">
        <f ca="1">IF(AT$5&lt;&gt;"",HLOOKUP(AT$5,Functionalization!$G$6:$R$373,ROW($A36)-5,FALSE),IFERROR(INDEX(AT$337:AT$373,MATCH($F36,$B$337:$B$373,0))/VLOOKUP($F36,$B$337:$BB$373,MATCH(LEFT(TRIM(AT$6),FIND("~",SUBSTITUTE(AT$6,"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36))*HLOOKUP(LEFT(TRIM(AT$6),FIND("~",SUBSTITUTE(AT$6," ","~",LEN(TRIM(AT$6))-LEN(SUBSTITUTE(TRIM(AT$6)," ",""))))-1)&amp;" Total",$B$6:$BB$373,ROW($A36)-5,FALSE))</f>
        <v>0</v>
      </c>
      <c r="AU36" s="10">
        <f ca="1">IF(AU$5&lt;&gt;"",HLOOKUP(AU$5,Functionalization!$G$6:$R$373,ROW($A36)-5,FALSE),IFERROR(INDEX(AU$337:AU$373,MATCH($F36,$B$337:$B$373,0))/VLOOKUP($F36,$B$337:$BB$373,MATCH(LEFT(TRIM(AU$6),FIND("~",SUBSTITUTE(AU$6,"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36))*HLOOKUP(LEFT(TRIM(AU$6),FIND("~",SUBSTITUTE(AU$6," ","~",LEN(TRIM(AU$6))-LEN(SUBSTITUTE(TRIM(AU$6)," ",""))))-1)&amp;" Total",$B$6:$BB$373,ROW($A36)-5,FALSE))</f>
        <v>0</v>
      </c>
      <c r="AV36" s="10">
        <f ca="1">IF(AV$5&lt;&gt;"",HLOOKUP(AV$5,Functionalization!$G$6:$R$373,ROW($A36)-5,FALSE),IFERROR(INDEX(AV$337:AV$373,MATCH($F36,$B$337:$B$373,0))/VLOOKUP($F36,$B$337:$BB$373,MATCH(LEFT(TRIM(AV$6),FIND("~",SUBSTITUTE(AV$6,"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36))*HLOOKUP(LEFT(TRIM(AV$6),FIND("~",SUBSTITUTE(AV$6," ","~",LEN(TRIM(AV$6))-LEN(SUBSTITUTE(TRIM(AV$6)," ",""))))-1)&amp;" Total",$B$6:$BB$373,ROW($A36)-5,FALSE))</f>
        <v>0</v>
      </c>
      <c r="AW36" s="10">
        <f ca="1">IF(AW$5&lt;&gt;"",HLOOKUP(AW$5,Functionalization!$G$6:$R$373,ROW($A36)-5,FALSE),IFERROR(INDEX(AW$337:AW$373,MATCH($F36,$B$337:$B$373,0))/VLOOKUP($F36,$B$337:$BB$373,MATCH(LEFT(TRIM(AW$6),FIND("~",SUBSTITUTE(AW$6,"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36))*HLOOKUP(LEFT(TRIM(AW$6),FIND("~",SUBSTITUTE(AW$6," ","~",LEN(TRIM(AW$6))-LEN(SUBSTITUTE(TRIM(AW$6)," ",""))))-1)&amp;" Total",$B$6:$BB$373,ROW($A36)-5,FALSE))</f>
        <v>0</v>
      </c>
      <c r="AX36" s="10">
        <f ca="1">IF(AX$5&lt;&gt;"",HLOOKUP(AX$5,Functionalization!$G$6:$R$373,ROW($A36)-5,FALSE),IFERROR(INDEX(AX$337:AX$373,MATCH($F36,$B$337:$B$373,0))/VLOOKUP($F36,$B$337:$BB$373,MATCH(LEFT(TRIM(AX$6),FIND("~",SUBSTITUTE(AX$6,"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36))*HLOOKUP(LEFT(TRIM(AX$6),FIND("~",SUBSTITUTE(AX$6," ","~",LEN(TRIM(AX$6))-LEN(SUBSTITUTE(TRIM(AX$6)," ",""))))-1)&amp;" Total",$B$6:$BB$373,ROW($A36)-5,FALSE))</f>
        <v>0</v>
      </c>
      <c r="AY36" s="10">
        <f ca="1">IF(AY$5&lt;&gt;"",HLOOKUP(AY$5,Functionalization!$G$6:$R$373,ROW($A36)-5,FALSE),IFERROR(INDEX(AY$337:AY$373,MATCH($F36,$B$337:$B$373,0))/VLOOKUP($F36,$B$337:$BB$373,MATCH(LEFT(TRIM(AY$6),FIND("~",SUBSTITUTE(AY$6,"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36))*HLOOKUP(LEFT(TRIM(AY$6),FIND("~",SUBSTITUTE(AY$6," ","~",LEN(TRIM(AY$6))-LEN(SUBSTITUTE(TRIM(AY$6)," ",""))))-1)&amp;" Total",$B$6:$BB$373,ROW($A36)-5,FALSE))</f>
        <v>0</v>
      </c>
      <c r="AZ36" s="10">
        <f ca="1">IF(AZ$5&lt;&gt;"",HLOOKUP(AZ$5,Functionalization!$G$6:$R$373,ROW($A36)-5,FALSE),IFERROR(INDEX(AZ$337:AZ$373,MATCH($F36,$B$337:$B$373,0))/VLOOKUP($F36,$B$337:$BB$373,MATCH(LEFT(TRIM(AZ$6),FIND("~",SUBSTITUTE(AZ$6,"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36))*HLOOKUP(LEFT(TRIM(AZ$6),FIND("~",SUBSTITUTE(AZ$6," ","~",LEN(TRIM(AZ$6))-LEN(SUBSTITUTE(TRIM(AZ$6)," ",""))))-1)&amp;" Total",$B$6:$BB$373,ROW($A36)-5,FALSE))</f>
        <v>0</v>
      </c>
      <c r="BA36" s="10">
        <f ca="1">IF(BA$5&lt;&gt;"",HLOOKUP(BA$5,Functionalization!$G$6:$R$373,ROW($A36)-5,FALSE),IFERROR(INDEX(BA$337:BA$373,MATCH($F36,$B$337:$B$373,0))/VLOOKUP($F36,$B$337:$BB$373,MATCH(LEFT(TRIM(BA$6),FIND("~",SUBSTITUTE(BA$6,"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36))*HLOOKUP(LEFT(TRIM(BA$6),FIND("~",SUBSTITUTE(BA$6," ","~",LEN(TRIM(BA$6))-LEN(SUBSTITUTE(TRIM(BA$6)," ",""))))-1)&amp;" Total",$B$6:$BB$373,ROW($A36)-5,FALSE))</f>
        <v>0</v>
      </c>
      <c r="BB36" s="10">
        <f ca="1">IF(BB$5&lt;&gt;"",HLOOKUP(BB$5,Functionalization!$G$6:$R$373,ROW($A36)-5,FALSE),IFERROR(INDEX(BB$337:BB$373,MATCH($F36,$B$337:$B$373,0))/VLOOKUP($F36,$B$337:$BB$373,MATCH(LEFT(TRIM(BB$6),FIND("~",SUBSTITUTE(BB$6,"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36))*HLOOKUP(LEFT(TRIM(BB$6),FIND("~",SUBSTITUTE(BB$6," ","~",LEN(TRIM(BB$6))-LEN(SUBSTITUTE(TRIM(BB$6)," ",""))))-1)&amp;" Total",$B$6:$BB$373,ROW($A36)-5,FALSE))</f>
        <v>0</v>
      </c>
      <c r="BD36">
        <f ca="1">IFERROR(IF(SUMIF($G$6:$BB$6,BD$6&amp;" Total",$G36:$BB36)-(SUMIF($G$6:$BB$6,BD$6&amp;" "&amp;'Input-Func_Class'!$D$22,$G36:$BB36)+IFERROR(SUMIF($G$6:$BB$6,BD$6&amp;" "&amp;'Input-Func_Class'!$E$22,$G36:$BB36),SUMIF($G$6:$BB$6,BD$6&amp;" "&amp;'Input-Func_Class'!$B$24,$G36:$BB36))+SUMIF($G$6:$BB$6,BD$6&amp;" "&amp;'Input-Func_Class'!$F$22,$G36:$BB36))&lt;Check_Limit,0,1),1)</f>
        <v>0</v>
      </c>
      <c r="BE36">
        <f ca="1">IFERROR(IF(SUMIF($G$6:$BB$6,BE$6&amp;" Total",$G36:$BB36)-(SUMIF($G$6:$BB$6,BE$6&amp;" "&amp;'Input-Func_Class'!$D$22,$G36:$BB36)+IFERROR(SUMIF($G$6:$BB$6,BE$6&amp;" "&amp;'Input-Func_Class'!$E$22,$G36:$BB36),SUMIF($G$6:$BB$6,BE$6&amp;" "&amp;'Input-Func_Class'!$B$24,$G36:$BB36))+SUMIF($G$6:$BB$6,BE$6&amp;" "&amp;'Input-Func_Class'!$F$22,$G36:$BB36))&lt;Check_Limit,0,1),1)</f>
        <v>0</v>
      </c>
      <c r="BF36">
        <f ca="1">IFERROR(IF(SUMIF($G$6:$BB$6,BF$6&amp;" Total",$G36:$BB36)-(SUMIF($G$6:$BB$6,BF$6&amp;" "&amp;'Input-Func_Class'!$D$22,$G36:$BB36)+IFERROR(SUMIF($G$6:$BB$6,BF$6&amp;" "&amp;'Input-Func_Class'!$E$22,$G36:$BB36),SUMIF($G$6:$BB$6,BF$6&amp;" "&amp;'Input-Func_Class'!$B$24,$G36:$BB36))+SUMIF($G$6:$BB$6,BF$6&amp;" "&amp;'Input-Func_Class'!$F$22,$G36:$BB36))&lt;Check_Limit,0,1),1)</f>
        <v>0</v>
      </c>
      <c r="BG36">
        <f ca="1">IFERROR(IF(SUMIF($G$6:$BB$6,BG$6&amp;" Total",$G36:$BB36)-(SUMIF($G$6:$BB$6,BG$6&amp;" "&amp;'Input-Func_Class'!$D$22,$G36:$BB36)+IFERROR(SUMIF($G$6:$BB$6,BG$6&amp;" "&amp;'Input-Func_Class'!$E$22,$G36:$BB36),SUMIF($G$6:$BB$6,BG$6&amp;" "&amp;'Input-Func_Class'!$B$24,$G36:$BB36))+SUMIF($G$6:$BB$6,BG$6&amp;" "&amp;'Input-Func_Class'!$F$22,$G36:$BB36))&lt;Check_Limit,0,1),1)</f>
        <v>0</v>
      </c>
      <c r="BH36">
        <f ca="1">IFERROR(IF(SUMIF($G$6:$BB$6,BH$6&amp;" Total",$G36:$BB36)-(SUMIF($G$6:$BB$6,BH$6&amp;" "&amp;'Input-Func_Class'!$D$22,$G36:$BB36)+IFERROR(SUMIF($G$6:$BB$6,BH$6&amp;" "&amp;'Input-Func_Class'!$E$22,$G36:$BB36),SUMIF($G$6:$BB$6,BH$6&amp;" "&amp;'Input-Func_Class'!$B$24,$G36:$BB36))+SUMIF($G$6:$BB$6,BH$6&amp;" "&amp;'Input-Func_Class'!$F$22,$G36:$BB36))&lt;Check_Limit,0,1),1)</f>
        <v>0</v>
      </c>
      <c r="BI36">
        <f ca="1">IFERROR(IF(SUMIF($G$6:$BB$6,BI$6&amp;" Total",$G36:$BB36)-(SUMIF($G$6:$BB$6,BI$6&amp;" "&amp;'Input-Func_Class'!$D$22,$G36:$BB36)+IFERROR(SUMIF($G$6:$BB$6,BI$6&amp;" "&amp;'Input-Func_Class'!$E$22,$G36:$BB36),SUMIF($G$6:$BB$6,BI$6&amp;" "&amp;'Input-Func_Class'!$B$24,$G36:$BB36))+SUMIF($G$6:$BB$6,BI$6&amp;" "&amp;'Input-Func_Class'!$F$22,$G36:$BB36))&lt;Check_Limit,0,1),1)</f>
        <v>0</v>
      </c>
      <c r="BJ36">
        <f ca="1">IFERROR(IF(SUMIF($G$6:$BB$6,BJ$6&amp;" Total",$G36:$BB36)-(SUMIF($G$6:$BB$6,BJ$6&amp;" "&amp;'Input-Func_Class'!$D$22,$G36:$BB36)+IFERROR(SUMIF($G$6:$BB$6,BJ$6&amp;" "&amp;'Input-Func_Class'!$E$22,$G36:$BB36),SUMIF($G$6:$BB$6,BJ$6&amp;" "&amp;'Input-Func_Class'!$B$24,$G36:$BB36))+SUMIF($G$6:$BB$6,BJ$6&amp;" "&amp;'Input-Func_Class'!$F$22,$G36:$BB36))&lt;Check_Limit,0,1),1)</f>
        <v>0</v>
      </c>
      <c r="BK36">
        <f ca="1">IFERROR(IF(SUMIF($G$6:$BB$6,BK$6&amp;" Total",$G36:$BB36)-(SUMIF($G$6:$BB$6,BK$6&amp;" "&amp;'Input-Func_Class'!$D$22,$G36:$BB36)+IFERROR(SUMIF($G$6:$BB$6,BK$6&amp;" "&amp;'Input-Func_Class'!$E$22,$G36:$BB36),SUMIF($G$6:$BB$6,BK$6&amp;" "&amp;'Input-Func_Class'!$B$24,$G36:$BB36))+SUMIF($G$6:$BB$6,BK$6&amp;" "&amp;'Input-Func_Class'!$F$22,$G36:$BB36))&lt;Check_Limit,0,1),1)</f>
        <v>0</v>
      </c>
      <c r="BL36">
        <f ca="1">IFERROR(IF(SUMIF($G$6:$BB$6,BL$6&amp;" Total",$G36:$BB36)-(SUMIF($G$6:$BB$6,BL$6&amp;" "&amp;'Input-Func_Class'!$D$22,$G36:$BB36)+IFERROR(SUMIF($G$6:$BB$6,BL$6&amp;" "&amp;'Input-Func_Class'!$E$22,$G36:$BB36),SUMIF($G$6:$BB$6,BL$6&amp;" "&amp;'Input-Func_Class'!$B$24,$G36:$BB36))+SUMIF($G$6:$BB$6,BL$6&amp;" "&amp;'Input-Func_Class'!$F$22,$G36:$BB36))&lt;Check_Limit,0,1),1)</f>
        <v>0</v>
      </c>
      <c r="BM36">
        <f ca="1">IFERROR(IF(SUMIF($G$6:$BB$6,BM$6&amp;" Total",$G36:$BB36)-(SUMIF($G$6:$BB$6,BM$6&amp;" "&amp;'Input-Func_Class'!$D$22,$G36:$BB36)+IFERROR(SUMIF($G$6:$BB$6,BM$6&amp;" "&amp;'Input-Func_Class'!$E$22,$G36:$BB36),SUMIF($G$6:$BB$6,BM$6&amp;" "&amp;'Input-Func_Class'!$B$24,$G36:$BB36))+SUMIF($G$6:$BB$6,BM$6&amp;" "&amp;'Input-Func_Class'!$F$22,$G36:$BB36))&lt;Check_Limit,0,1),1)</f>
        <v>0</v>
      </c>
      <c r="BN36">
        <f ca="1">IFERROR(IF(SUMIF($G$6:$BB$6,BN$6&amp;" Total",$G36:$BB36)-(SUMIF($G$6:$BB$6,BN$6&amp;" "&amp;'Input-Func_Class'!$D$22,$G36:$BB36)+IFERROR(SUMIF($G$6:$BB$6,BN$6&amp;" "&amp;'Input-Func_Class'!$E$22,$G36:$BB36),SUMIF($G$6:$BB$6,BN$6&amp;" "&amp;'Input-Func_Class'!$B$24,$G36:$BB36))+SUMIF($G$6:$BB$6,BN$6&amp;" "&amp;'Input-Func_Class'!$F$22,$G36:$BB36))&lt;Check_Limit,0,1),1)</f>
        <v>0</v>
      </c>
      <c r="BO36">
        <f ca="1">IFERROR(IF(SUMIF($G$6:$BB$6,BO$6&amp;" Total",$G36:$BB36)-(SUMIF($G$6:$BB$6,BO$6&amp;" "&amp;'Input-Func_Class'!$D$22,$G36:$BB36)+IFERROR(SUMIF($G$6:$BB$6,BO$6&amp;" "&amp;'Input-Func_Class'!$E$22,$G36:$BB36),SUMIF($G$6:$BB$6,BO$6&amp;" "&amp;'Input-Func_Class'!$B$24,$G36:$BB36))+SUMIF($G$6:$BB$6,BO$6&amp;" "&amp;'Input-Func_Class'!$F$22,$G36:$BB36))&lt;Check_Limit,0,1),1)</f>
        <v>0</v>
      </c>
    </row>
    <row r="37" spans="1:67" outlineLevel="1">
      <c r="A37" s="31">
        <f>IF(ISBLANK('Input-Accounts'!A37),"",'Input-Accounts'!A37)</f>
        <v>29</v>
      </c>
      <c r="B37" s="53" t="str">
        <f>IF(ISBLANK('Input-Accounts'!B37),"",'Input-Accounts'!B37)</f>
        <v>M &amp; R STA EQUIP-GEN-LOCAL GAS PURCH</v>
      </c>
      <c r="C37" s="31">
        <f>IF(ISBLANK('Input-Accounts'!C37),"",'Input-Accounts'!C37)</f>
        <v>378.3</v>
      </c>
      <c r="D37" s="10">
        <f>Functionalization!$D37</f>
        <v>45443.08</v>
      </c>
      <c r="E37" s="10">
        <f t="shared" ca="1" si="6"/>
        <v>0</v>
      </c>
      <c r="F37" s="3" t="str">
        <f>IF($D37=0,"-",IF('Input-Accounts'!$E37&lt;&gt;0,'Input-Accounts'!$E37,'Input-Accounts'!$G37))</f>
        <v>AVGERAGE STUDY</v>
      </c>
      <c r="G37" s="10">
        <f ca="1">IF(G$5&lt;&gt;"",HLOOKUP(G$5,Functionalization!$G$6:$R$373,ROW($A37)-5,FALSE),IFERROR(INDEX(G$337:G$373,MATCH($F37,$B$337:$B$373,0))/VLOOKUP($F37,$B$337:$BB$373,MATCH(LEFT(TRIM(G$6),FIND("~",SUBSTITUTE(G$6,"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37))*HLOOKUP(LEFT(TRIM(G$6),FIND("~",SUBSTITUTE(G$6," ","~",LEN(TRIM(G$6))-LEN(SUBSTITUTE(TRIM(G$6)," ",""))))-1)&amp;" Total",$B$6:$BB$373,ROW($A37)-5,FALSE))</f>
        <v>45443.08</v>
      </c>
      <c r="H37" s="10">
        <f ca="1">IF(H$5&lt;&gt;"",HLOOKUP(H$5,Functionalization!$G$6:$R$373,ROW($A37)-5,FALSE),IFERROR(INDEX(H$337:H$373,MATCH($F37,$B$337:$B$373,0))/VLOOKUP($F37,$B$337:$BB$373,MATCH(LEFT(TRIM(H$6),FIND("~",SUBSTITUTE(H$6,"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37))*HLOOKUP(LEFT(TRIM(H$6),FIND("~",SUBSTITUTE(H$6," ","~",LEN(TRIM(H$6))-LEN(SUBSTITUTE(TRIM(H$6)," ",""))))-1)&amp;" Total",$B$6:$BB$373,ROW($A37)-5,FALSE))</f>
        <v>33717.575565524319</v>
      </c>
      <c r="I37" s="10">
        <f ca="1">IF(I$5&lt;&gt;"",HLOOKUP(I$5,Functionalization!$G$6:$R$373,ROW($A37)-5,FALSE),IFERROR(INDEX(I$337:I$373,MATCH($F37,$B$337:$B$373,0))/VLOOKUP($F37,$B$337:$BB$373,MATCH(LEFT(TRIM(I$6),FIND("~",SUBSTITUTE(I$6,"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37))*HLOOKUP(LEFT(TRIM(I$6),FIND("~",SUBSTITUTE(I$6," ","~",LEN(TRIM(I$6))-LEN(SUBSTITUTE(TRIM(I$6)," ",""))))-1)&amp;" Total",$B$6:$BB$373,ROW($A37)-5,FALSE))</f>
        <v>0</v>
      </c>
      <c r="J37" s="10">
        <f ca="1">IF(J$5&lt;&gt;"",HLOOKUP(J$5,Functionalization!$G$6:$R$373,ROW($A37)-5,FALSE),IFERROR(INDEX(J$337:J$373,MATCH($F37,$B$337:$B$373,0))/VLOOKUP($F37,$B$337:$BB$373,MATCH(LEFT(TRIM(J$6),FIND("~",SUBSTITUTE(J$6,"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37))*HLOOKUP(LEFT(TRIM(J$6),FIND("~",SUBSTITUTE(J$6," ","~",LEN(TRIM(J$6))-LEN(SUBSTITUTE(TRIM(J$6)," ",""))))-1)&amp;" Total",$B$6:$BB$373,ROW($A37)-5,FALSE))</f>
        <v>11725.504434475681</v>
      </c>
      <c r="K37" s="10">
        <f ca="1">IF(K$5&lt;&gt;"",HLOOKUP(K$5,Functionalization!$G$6:$R$373,ROW($A37)-5,FALSE),IFERROR(INDEX(K$337:K$373,MATCH($F37,$B$337:$B$373,0))/VLOOKUP($F37,$B$337:$BB$373,MATCH(LEFT(TRIM(K$6),FIND("~",SUBSTITUTE(K$6,"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37))*HLOOKUP(LEFT(TRIM(K$6),FIND("~",SUBSTITUTE(K$6," ","~",LEN(TRIM(K$6))-LEN(SUBSTITUTE(TRIM(K$6)," ",""))))-1)&amp;" Total",$B$6:$BB$373,ROW($A37)-5,FALSE))</f>
        <v>0</v>
      </c>
      <c r="L37" s="10">
        <f ca="1">IF(L$5&lt;&gt;"",HLOOKUP(L$5,Functionalization!$G$6:$R$373,ROW($A37)-5,FALSE),IFERROR(INDEX(L$337:L$373,MATCH($F37,$B$337:$B$373,0))/VLOOKUP($F37,$B$337:$BB$373,MATCH(LEFT(TRIM(L$6),FIND("~",SUBSTITUTE(L$6,"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37))*HLOOKUP(LEFT(TRIM(L$6),FIND("~",SUBSTITUTE(L$6," ","~",LEN(TRIM(L$6))-LEN(SUBSTITUTE(TRIM(L$6)," ",""))))-1)&amp;" Total",$B$6:$BB$373,ROW($A37)-5,FALSE))</f>
        <v>0</v>
      </c>
      <c r="M37" s="10">
        <f ca="1">IF(M$5&lt;&gt;"",HLOOKUP(M$5,Functionalization!$G$6:$R$373,ROW($A37)-5,FALSE),IFERROR(INDEX(M$337:M$373,MATCH($F37,$B$337:$B$373,0))/VLOOKUP($F37,$B$337:$BB$373,MATCH(LEFT(TRIM(M$6),FIND("~",SUBSTITUTE(M$6,"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37))*HLOOKUP(LEFT(TRIM(M$6),FIND("~",SUBSTITUTE(M$6," ","~",LEN(TRIM(M$6))-LEN(SUBSTITUTE(TRIM(M$6)," ",""))))-1)&amp;" Total",$B$6:$BB$373,ROW($A37)-5,FALSE))</f>
        <v>0</v>
      </c>
      <c r="N37" s="10">
        <f ca="1">IF(N$5&lt;&gt;"",HLOOKUP(N$5,Functionalization!$G$6:$R$373,ROW($A37)-5,FALSE),IFERROR(INDEX(N$337:N$373,MATCH($F37,$B$337:$B$373,0))/VLOOKUP($F37,$B$337:$BB$373,MATCH(LEFT(TRIM(N$6),FIND("~",SUBSTITUTE(N$6,"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37))*HLOOKUP(LEFT(TRIM(N$6),FIND("~",SUBSTITUTE(N$6," ","~",LEN(TRIM(N$6))-LEN(SUBSTITUTE(TRIM(N$6)," ",""))))-1)&amp;" Total",$B$6:$BB$373,ROW($A37)-5,FALSE))</f>
        <v>0</v>
      </c>
      <c r="O37" s="10">
        <f ca="1">IF(O$5&lt;&gt;"",HLOOKUP(O$5,Functionalization!$G$6:$R$373,ROW($A37)-5,FALSE),IFERROR(INDEX(O$337:O$373,MATCH($F37,$B$337:$B$373,0))/VLOOKUP($F37,$B$337:$BB$373,MATCH(LEFT(TRIM(O$6),FIND("~",SUBSTITUTE(O$6,"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37))*HLOOKUP(LEFT(TRIM(O$6),FIND("~",SUBSTITUTE(O$6," ","~",LEN(TRIM(O$6))-LEN(SUBSTITUTE(TRIM(O$6)," ",""))))-1)&amp;" Total",$B$6:$BB$373,ROW($A37)-5,FALSE))</f>
        <v>0</v>
      </c>
      <c r="P37" s="10">
        <f ca="1">IF(P$5&lt;&gt;"",HLOOKUP(P$5,Functionalization!$G$6:$R$373,ROW($A37)-5,FALSE),IFERROR(INDEX(P$337:P$373,MATCH($F37,$B$337:$B$373,0))/VLOOKUP($F37,$B$337:$BB$373,MATCH(LEFT(TRIM(P$6),FIND("~",SUBSTITUTE(P$6,"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37))*HLOOKUP(LEFT(TRIM(P$6),FIND("~",SUBSTITUTE(P$6," ","~",LEN(TRIM(P$6))-LEN(SUBSTITUTE(TRIM(P$6)," ",""))))-1)&amp;" Total",$B$6:$BB$373,ROW($A37)-5,FALSE))</f>
        <v>0</v>
      </c>
      <c r="Q37" s="10">
        <f ca="1">IF(Q$5&lt;&gt;"",HLOOKUP(Q$5,Functionalization!$G$6:$R$373,ROW($A37)-5,FALSE),IFERROR(INDEX(Q$337:Q$373,MATCH($F37,$B$337:$B$373,0))/VLOOKUP($F37,$B$337:$BB$373,MATCH(LEFT(TRIM(Q$6),FIND("~",SUBSTITUTE(Q$6,"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37))*HLOOKUP(LEFT(TRIM(Q$6),FIND("~",SUBSTITUTE(Q$6," ","~",LEN(TRIM(Q$6))-LEN(SUBSTITUTE(TRIM(Q$6)," ",""))))-1)&amp;" Total",$B$6:$BB$373,ROW($A37)-5,FALSE))</f>
        <v>0</v>
      </c>
      <c r="R37" s="10">
        <f ca="1">IF(R$5&lt;&gt;"",HLOOKUP(R$5,Functionalization!$G$6:$R$373,ROW($A37)-5,FALSE),IFERROR(INDEX(R$337:R$373,MATCH($F37,$B$337:$B$373,0))/VLOOKUP($F37,$B$337:$BB$373,MATCH(LEFT(TRIM(R$6),FIND("~",SUBSTITUTE(R$6,"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37))*HLOOKUP(LEFT(TRIM(R$6),FIND("~",SUBSTITUTE(R$6," ","~",LEN(TRIM(R$6))-LEN(SUBSTITUTE(TRIM(R$6)," ",""))))-1)&amp;" Total",$B$6:$BB$373,ROW($A37)-5,FALSE))</f>
        <v>0</v>
      </c>
      <c r="S37" s="10">
        <f ca="1">IF(S$5&lt;&gt;"",HLOOKUP(S$5,Functionalization!$G$6:$R$373,ROW($A37)-5,FALSE),IFERROR(INDEX(S$337:S$373,MATCH($F37,$B$337:$B$373,0))/VLOOKUP($F37,$B$337:$BB$373,MATCH(LEFT(TRIM(S$6),FIND("~",SUBSTITUTE(S$6,"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37))*HLOOKUP(LEFT(TRIM(S$6),FIND("~",SUBSTITUTE(S$6," ","~",LEN(TRIM(S$6))-LEN(SUBSTITUTE(TRIM(S$6)," ",""))))-1)&amp;" Total",$B$6:$BB$373,ROW($A37)-5,FALSE))</f>
        <v>0</v>
      </c>
      <c r="T37" s="10">
        <f ca="1">IF(T$5&lt;&gt;"",HLOOKUP(T$5,Functionalization!$G$6:$R$373,ROW($A37)-5,FALSE),IFERROR(INDEX(T$337:T$373,MATCH($F37,$B$337:$B$373,0))/VLOOKUP($F37,$B$337:$BB$373,MATCH(LEFT(TRIM(T$6),FIND("~",SUBSTITUTE(T$6,"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37))*HLOOKUP(LEFT(TRIM(T$6),FIND("~",SUBSTITUTE(T$6," ","~",LEN(TRIM(T$6))-LEN(SUBSTITUTE(TRIM(T$6)," ",""))))-1)&amp;" Total",$B$6:$BB$373,ROW($A37)-5,FALSE))</f>
        <v>0</v>
      </c>
      <c r="U37" s="10">
        <f ca="1">IF(U$5&lt;&gt;"",HLOOKUP(U$5,Functionalization!$G$6:$R$373,ROW($A37)-5,FALSE),IFERROR(INDEX(U$337:U$373,MATCH($F37,$B$337:$B$373,0))/VLOOKUP($F37,$B$337:$BB$373,MATCH(LEFT(TRIM(U$6),FIND("~",SUBSTITUTE(U$6,"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37))*HLOOKUP(LEFT(TRIM(U$6),FIND("~",SUBSTITUTE(U$6," ","~",LEN(TRIM(U$6))-LEN(SUBSTITUTE(TRIM(U$6)," ",""))))-1)&amp;" Total",$B$6:$BB$373,ROW($A37)-5,FALSE))</f>
        <v>0</v>
      </c>
      <c r="V37" s="10">
        <f ca="1">IF(V$5&lt;&gt;"",HLOOKUP(V$5,Functionalization!$G$6:$R$373,ROW($A37)-5,FALSE),IFERROR(INDEX(V$337:V$373,MATCH($F37,$B$337:$B$373,0))/VLOOKUP($F37,$B$337:$BB$373,MATCH(LEFT(TRIM(V$6),FIND("~",SUBSTITUTE(V$6,"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37))*HLOOKUP(LEFT(TRIM(V$6),FIND("~",SUBSTITUTE(V$6," ","~",LEN(TRIM(V$6))-LEN(SUBSTITUTE(TRIM(V$6)," ",""))))-1)&amp;" Total",$B$6:$BB$373,ROW($A37)-5,FALSE))</f>
        <v>0</v>
      </c>
      <c r="W37" s="10">
        <f ca="1">IF(W$5&lt;&gt;"",HLOOKUP(W$5,Functionalization!$G$6:$R$373,ROW($A37)-5,FALSE),IFERROR(INDEX(W$337:W$373,MATCH($F37,$B$337:$B$373,0))/VLOOKUP($F37,$B$337:$BB$373,MATCH(LEFT(TRIM(W$6),FIND("~",SUBSTITUTE(W$6,"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37))*HLOOKUP(LEFT(TRIM(W$6),FIND("~",SUBSTITUTE(W$6," ","~",LEN(TRIM(W$6))-LEN(SUBSTITUTE(TRIM(W$6)," ",""))))-1)&amp;" Total",$B$6:$BB$373,ROW($A37)-5,FALSE))</f>
        <v>0</v>
      </c>
      <c r="X37" s="10">
        <f ca="1">IF(X$5&lt;&gt;"",HLOOKUP(X$5,Functionalization!$G$6:$R$373,ROW($A37)-5,FALSE),IFERROR(INDEX(X$337:X$373,MATCH($F37,$B$337:$B$373,0))/VLOOKUP($F37,$B$337:$BB$373,MATCH(LEFT(TRIM(X$6),FIND("~",SUBSTITUTE(X$6,"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37))*HLOOKUP(LEFT(TRIM(X$6),FIND("~",SUBSTITUTE(X$6," ","~",LEN(TRIM(X$6))-LEN(SUBSTITUTE(TRIM(X$6)," ",""))))-1)&amp;" Total",$B$6:$BB$373,ROW($A37)-5,FALSE))</f>
        <v>0</v>
      </c>
      <c r="Y37" s="10">
        <f ca="1">IF(Y$5&lt;&gt;"",HLOOKUP(Y$5,Functionalization!$G$6:$R$373,ROW($A37)-5,FALSE),IFERROR(INDEX(Y$337:Y$373,MATCH($F37,$B$337:$B$373,0))/VLOOKUP($F37,$B$337:$BB$373,MATCH(LEFT(TRIM(Y$6),FIND("~",SUBSTITUTE(Y$6,"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37))*HLOOKUP(LEFT(TRIM(Y$6),FIND("~",SUBSTITUTE(Y$6," ","~",LEN(TRIM(Y$6))-LEN(SUBSTITUTE(TRIM(Y$6)," ",""))))-1)&amp;" Total",$B$6:$BB$373,ROW($A37)-5,FALSE))</f>
        <v>0</v>
      </c>
      <c r="Z37" s="10">
        <f ca="1">IF(Z$5&lt;&gt;"",HLOOKUP(Z$5,Functionalization!$G$6:$R$373,ROW($A37)-5,FALSE),IFERROR(INDEX(Z$337:Z$373,MATCH($F37,$B$337:$B$373,0))/VLOOKUP($F37,$B$337:$BB$373,MATCH(LEFT(TRIM(Z$6),FIND("~",SUBSTITUTE(Z$6,"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37))*HLOOKUP(LEFT(TRIM(Z$6),FIND("~",SUBSTITUTE(Z$6," ","~",LEN(TRIM(Z$6))-LEN(SUBSTITUTE(TRIM(Z$6)," ",""))))-1)&amp;" Total",$B$6:$BB$373,ROW($A37)-5,FALSE))</f>
        <v>0</v>
      </c>
      <c r="AA37" s="10">
        <f ca="1">IF(AA$5&lt;&gt;"",HLOOKUP(AA$5,Functionalization!$G$6:$R$373,ROW($A37)-5,FALSE),IFERROR(INDEX(AA$337:AA$373,MATCH($F37,$B$337:$B$373,0))/VLOOKUP($F37,$B$337:$BB$373,MATCH(LEFT(TRIM(AA$6),FIND("~",SUBSTITUTE(AA$6,"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37))*HLOOKUP(LEFT(TRIM(AA$6),FIND("~",SUBSTITUTE(AA$6," ","~",LEN(TRIM(AA$6))-LEN(SUBSTITUTE(TRIM(AA$6)," ",""))))-1)&amp;" Total",$B$6:$BB$373,ROW($A37)-5,FALSE))</f>
        <v>0</v>
      </c>
      <c r="AB37" s="10">
        <f ca="1">IF(AB$5&lt;&gt;"",HLOOKUP(AB$5,Functionalization!$G$6:$R$373,ROW($A37)-5,FALSE),IFERROR(INDEX(AB$337:AB$373,MATCH($F37,$B$337:$B$373,0))/VLOOKUP($F37,$B$337:$BB$373,MATCH(LEFT(TRIM(AB$6),FIND("~",SUBSTITUTE(AB$6,"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37))*HLOOKUP(LEFT(TRIM(AB$6),FIND("~",SUBSTITUTE(AB$6," ","~",LEN(TRIM(AB$6))-LEN(SUBSTITUTE(TRIM(AB$6)," ",""))))-1)&amp;" Total",$B$6:$BB$373,ROW($A37)-5,FALSE))</f>
        <v>0</v>
      </c>
      <c r="AC37" s="10">
        <f ca="1">IF(AC$5&lt;&gt;"",HLOOKUP(AC$5,Functionalization!$G$6:$R$373,ROW($A37)-5,FALSE),IFERROR(INDEX(AC$337:AC$373,MATCH($F37,$B$337:$B$373,0))/VLOOKUP($F37,$B$337:$BB$373,MATCH(LEFT(TRIM(AC$6),FIND("~",SUBSTITUTE(AC$6,"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37))*HLOOKUP(LEFT(TRIM(AC$6),FIND("~",SUBSTITUTE(AC$6," ","~",LEN(TRIM(AC$6))-LEN(SUBSTITUTE(TRIM(AC$6)," ",""))))-1)&amp;" Total",$B$6:$BB$373,ROW($A37)-5,FALSE))</f>
        <v>0</v>
      </c>
      <c r="AD37" s="10">
        <f ca="1">IF(AD$5&lt;&gt;"",HLOOKUP(AD$5,Functionalization!$G$6:$R$373,ROW($A37)-5,FALSE),IFERROR(INDEX(AD$337:AD$373,MATCH($F37,$B$337:$B$373,0))/VLOOKUP($F37,$B$337:$BB$373,MATCH(LEFT(TRIM(AD$6),FIND("~",SUBSTITUTE(AD$6,"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37))*HLOOKUP(LEFT(TRIM(AD$6),FIND("~",SUBSTITUTE(AD$6," ","~",LEN(TRIM(AD$6))-LEN(SUBSTITUTE(TRIM(AD$6)," ",""))))-1)&amp;" Total",$B$6:$BB$373,ROW($A37)-5,FALSE))</f>
        <v>0</v>
      </c>
      <c r="AE37" s="10">
        <f ca="1">IF(AE$5&lt;&gt;"",HLOOKUP(AE$5,Functionalization!$G$6:$R$373,ROW($A37)-5,FALSE),IFERROR(INDEX(AE$337:AE$373,MATCH($F37,$B$337:$B$373,0))/VLOOKUP($F37,$B$337:$BB$373,MATCH(LEFT(TRIM(AE$6),FIND("~",SUBSTITUTE(AE$6,"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37))*HLOOKUP(LEFT(TRIM(AE$6),FIND("~",SUBSTITUTE(AE$6," ","~",LEN(TRIM(AE$6))-LEN(SUBSTITUTE(TRIM(AE$6)," ",""))))-1)&amp;" Total",$B$6:$BB$373,ROW($A37)-5,FALSE))</f>
        <v>0</v>
      </c>
      <c r="AF37" s="10">
        <f ca="1">IF(AF$5&lt;&gt;"",HLOOKUP(AF$5,Functionalization!$G$6:$R$373,ROW($A37)-5,FALSE),IFERROR(INDEX(AF$337:AF$373,MATCH($F37,$B$337:$B$373,0))/VLOOKUP($F37,$B$337:$BB$373,MATCH(LEFT(TRIM(AF$6),FIND("~",SUBSTITUTE(AF$6,"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37))*HLOOKUP(LEFT(TRIM(AF$6),FIND("~",SUBSTITUTE(AF$6," ","~",LEN(TRIM(AF$6))-LEN(SUBSTITUTE(TRIM(AF$6)," ",""))))-1)&amp;" Total",$B$6:$BB$373,ROW($A37)-5,FALSE))</f>
        <v>0</v>
      </c>
      <c r="AG37" s="10">
        <f ca="1">IF(AG$5&lt;&gt;"",HLOOKUP(AG$5,Functionalization!$G$6:$R$373,ROW($A37)-5,FALSE),IFERROR(INDEX(AG$337:AG$373,MATCH($F37,$B$337:$B$373,0))/VLOOKUP($F37,$B$337:$BB$373,MATCH(LEFT(TRIM(AG$6),FIND("~",SUBSTITUTE(AG$6,"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37))*HLOOKUP(LEFT(TRIM(AG$6),FIND("~",SUBSTITUTE(AG$6," ","~",LEN(TRIM(AG$6))-LEN(SUBSTITUTE(TRIM(AG$6)," ",""))))-1)&amp;" Total",$B$6:$BB$373,ROW($A37)-5,FALSE))</f>
        <v>0</v>
      </c>
      <c r="AH37" s="10">
        <f ca="1">IF(AH$5&lt;&gt;"",HLOOKUP(AH$5,Functionalization!$G$6:$R$373,ROW($A37)-5,FALSE),IFERROR(INDEX(AH$337:AH$373,MATCH($F37,$B$337:$B$373,0))/VLOOKUP($F37,$B$337:$BB$373,MATCH(LEFT(TRIM(AH$6),FIND("~",SUBSTITUTE(AH$6,"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37))*HLOOKUP(LEFT(TRIM(AH$6),FIND("~",SUBSTITUTE(AH$6," ","~",LEN(TRIM(AH$6))-LEN(SUBSTITUTE(TRIM(AH$6)," ",""))))-1)&amp;" Total",$B$6:$BB$373,ROW($A37)-5,FALSE))</f>
        <v>0</v>
      </c>
      <c r="AI37" s="10">
        <f ca="1">IF(AI$5&lt;&gt;"",HLOOKUP(AI$5,Functionalization!$G$6:$R$373,ROW($A37)-5,FALSE),IFERROR(INDEX(AI$337:AI$373,MATCH($F37,$B$337:$B$373,0))/VLOOKUP($F37,$B$337:$BB$373,MATCH(LEFT(TRIM(AI$6),FIND("~",SUBSTITUTE(AI$6,"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37))*HLOOKUP(LEFT(TRIM(AI$6),FIND("~",SUBSTITUTE(AI$6," ","~",LEN(TRIM(AI$6))-LEN(SUBSTITUTE(TRIM(AI$6)," ",""))))-1)&amp;" Total",$B$6:$BB$373,ROW($A37)-5,FALSE))</f>
        <v>0</v>
      </c>
      <c r="AJ37" s="10">
        <f ca="1">IF(AJ$5&lt;&gt;"",HLOOKUP(AJ$5,Functionalization!$G$6:$R$373,ROW($A37)-5,FALSE),IFERROR(INDEX(AJ$337:AJ$373,MATCH($F37,$B$337:$B$373,0))/VLOOKUP($F37,$B$337:$BB$373,MATCH(LEFT(TRIM(AJ$6),FIND("~",SUBSTITUTE(AJ$6,"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37))*HLOOKUP(LEFT(TRIM(AJ$6),FIND("~",SUBSTITUTE(AJ$6," ","~",LEN(TRIM(AJ$6))-LEN(SUBSTITUTE(TRIM(AJ$6)," ",""))))-1)&amp;" Total",$B$6:$BB$373,ROW($A37)-5,FALSE))</f>
        <v>0</v>
      </c>
      <c r="AK37" s="10">
        <f ca="1">IF(AK$5&lt;&gt;"",HLOOKUP(AK$5,Functionalization!$G$6:$R$373,ROW($A37)-5,FALSE),IFERROR(INDEX(AK$337:AK$373,MATCH($F37,$B$337:$B$373,0))/VLOOKUP($F37,$B$337:$BB$373,MATCH(LEFT(TRIM(AK$6),FIND("~",SUBSTITUTE(AK$6,"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37))*HLOOKUP(LEFT(TRIM(AK$6),FIND("~",SUBSTITUTE(AK$6," ","~",LEN(TRIM(AK$6))-LEN(SUBSTITUTE(TRIM(AK$6)," ",""))))-1)&amp;" Total",$B$6:$BB$373,ROW($A37)-5,FALSE))</f>
        <v>0</v>
      </c>
      <c r="AL37" s="10">
        <f ca="1">IF(AL$5&lt;&gt;"",HLOOKUP(AL$5,Functionalization!$G$6:$R$373,ROW($A37)-5,FALSE),IFERROR(INDEX(AL$337:AL$373,MATCH($F37,$B$337:$B$373,0))/VLOOKUP($F37,$B$337:$BB$373,MATCH(LEFT(TRIM(AL$6),FIND("~",SUBSTITUTE(AL$6,"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37))*HLOOKUP(LEFT(TRIM(AL$6),FIND("~",SUBSTITUTE(AL$6," ","~",LEN(TRIM(AL$6))-LEN(SUBSTITUTE(TRIM(AL$6)," ",""))))-1)&amp;" Total",$B$6:$BB$373,ROW($A37)-5,FALSE))</f>
        <v>0</v>
      </c>
      <c r="AM37" s="10">
        <f ca="1">IF(AM$5&lt;&gt;"",HLOOKUP(AM$5,Functionalization!$G$6:$R$373,ROW($A37)-5,FALSE),IFERROR(INDEX(AM$337:AM$373,MATCH($F37,$B$337:$B$373,0))/VLOOKUP($F37,$B$337:$BB$373,MATCH(LEFT(TRIM(AM$6),FIND("~",SUBSTITUTE(AM$6,"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37))*HLOOKUP(LEFT(TRIM(AM$6),FIND("~",SUBSTITUTE(AM$6," ","~",LEN(TRIM(AM$6))-LEN(SUBSTITUTE(TRIM(AM$6)," ",""))))-1)&amp;" Total",$B$6:$BB$373,ROW($A37)-5,FALSE))</f>
        <v>0</v>
      </c>
      <c r="AN37" s="10">
        <f ca="1">IF(AN$5&lt;&gt;"",HLOOKUP(AN$5,Functionalization!$G$6:$R$373,ROW($A37)-5,FALSE),IFERROR(INDEX(AN$337:AN$373,MATCH($F37,$B$337:$B$373,0))/VLOOKUP($F37,$B$337:$BB$373,MATCH(LEFT(TRIM(AN$6),FIND("~",SUBSTITUTE(AN$6,"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37))*HLOOKUP(LEFT(TRIM(AN$6),FIND("~",SUBSTITUTE(AN$6," ","~",LEN(TRIM(AN$6))-LEN(SUBSTITUTE(TRIM(AN$6)," ",""))))-1)&amp;" Total",$B$6:$BB$373,ROW($A37)-5,FALSE))</f>
        <v>0</v>
      </c>
      <c r="AO37" s="10">
        <f ca="1">IF(AO$5&lt;&gt;"",HLOOKUP(AO$5,Functionalization!$G$6:$R$373,ROW($A37)-5,FALSE),IFERROR(INDEX(AO$337:AO$373,MATCH($F37,$B$337:$B$373,0))/VLOOKUP($F37,$B$337:$BB$373,MATCH(LEFT(TRIM(AO$6),FIND("~",SUBSTITUTE(AO$6,"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37))*HLOOKUP(LEFT(TRIM(AO$6),FIND("~",SUBSTITUTE(AO$6," ","~",LEN(TRIM(AO$6))-LEN(SUBSTITUTE(TRIM(AO$6)," ",""))))-1)&amp;" Total",$B$6:$BB$373,ROW($A37)-5,FALSE))</f>
        <v>0</v>
      </c>
      <c r="AP37" s="10">
        <f ca="1">IF(AP$5&lt;&gt;"",HLOOKUP(AP$5,Functionalization!$G$6:$R$373,ROW($A37)-5,FALSE),IFERROR(INDEX(AP$337:AP$373,MATCH($F37,$B$337:$B$373,0))/VLOOKUP($F37,$B$337:$BB$373,MATCH(LEFT(TRIM(AP$6),FIND("~",SUBSTITUTE(AP$6,"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37))*HLOOKUP(LEFT(TRIM(AP$6),FIND("~",SUBSTITUTE(AP$6," ","~",LEN(TRIM(AP$6))-LEN(SUBSTITUTE(TRIM(AP$6)," ",""))))-1)&amp;" Total",$B$6:$BB$373,ROW($A37)-5,FALSE))</f>
        <v>0</v>
      </c>
      <c r="AQ37" s="10">
        <f ca="1">IF(AQ$5&lt;&gt;"",HLOOKUP(AQ$5,Functionalization!$G$6:$R$373,ROW($A37)-5,FALSE),IFERROR(INDEX(AQ$337:AQ$373,MATCH($F37,$B$337:$B$373,0))/VLOOKUP($F37,$B$337:$BB$373,MATCH(LEFT(TRIM(AQ$6),FIND("~",SUBSTITUTE(AQ$6,"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37))*HLOOKUP(LEFT(TRIM(AQ$6),FIND("~",SUBSTITUTE(AQ$6," ","~",LEN(TRIM(AQ$6))-LEN(SUBSTITUTE(TRIM(AQ$6)," ",""))))-1)&amp;" Total",$B$6:$BB$373,ROW($A37)-5,FALSE))</f>
        <v>0</v>
      </c>
      <c r="AR37" s="10">
        <f ca="1">IF(AR$5&lt;&gt;"",HLOOKUP(AR$5,Functionalization!$G$6:$R$373,ROW($A37)-5,FALSE),IFERROR(INDEX(AR$337:AR$373,MATCH($F37,$B$337:$B$373,0))/VLOOKUP($F37,$B$337:$BB$373,MATCH(LEFT(TRIM(AR$6),FIND("~",SUBSTITUTE(AR$6,"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37))*HLOOKUP(LEFT(TRIM(AR$6),FIND("~",SUBSTITUTE(AR$6," ","~",LEN(TRIM(AR$6))-LEN(SUBSTITUTE(TRIM(AR$6)," ",""))))-1)&amp;" Total",$B$6:$BB$373,ROW($A37)-5,FALSE))</f>
        <v>0</v>
      </c>
      <c r="AS37" s="10">
        <f ca="1">IF(AS$5&lt;&gt;"",HLOOKUP(AS$5,Functionalization!$G$6:$R$373,ROW($A37)-5,FALSE),IFERROR(INDEX(AS$337:AS$373,MATCH($F37,$B$337:$B$373,0))/VLOOKUP($F37,$B$337:$BB$373,MATCH(LEFT(TRIM(AS$6),FIND("~",SUBSTITUTE(AS$6,"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37))*HLOOKUP(LEFT(TRIM(AS$6),FIND("~",SUBSTITUTE(AS$6," ","~",LEN(TRIM(AS$6))-LEN(SUBSTITUTE(TRIM(AS$6)," ",""))))-1)&amp;" Total",$B$6:$BB$373,ROW($A37)-5,FALSE))</f>
        <v>0</v>
      </c>
      <c r="AT37" s="10">
        <f ca="1">IF(AT$5&lt;&gt;"",HLOOKUP(AT$5,Functionalization!$G$6:$R$373,ROW($A37)-5,FALSE),IFERROR(INDEX(AT$337:AT$373,MATCH($F37,$B$337:$B$373,0))/VLOOKUP($F37,$B$337:$BB$373,MATCH(LEFT(TRIM(AT$6),FIND("~",SUBSTITUTE(AT$6,"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37))*HLOOKUP(LEFT(TRIM(AT$6),FIND("~",SUBSTITUTE(AT$6," ","~",LEN(TRIM(AT$6))-LEN(SUBSTITUTE(TRIM(AT$6)," ",""))))-1)&amp;" Total",$B$6:$BB$373,ROW($A37)-5,FALSE))</f>
        <v>0</v>
      </c>
      <c r="AU37" s="10">
        <f ca="1">IF(AU$5&lt;&gt;"",HLOOKUP(AU$5,Functionalization!$G$6:$R$373,ROW($A37)-5,FALSE),IFERROR(INDEX(AU$337:AU$373,MATCH($F37,$B$337:$B$373,0))/VLOOKUP($F37,$B$337:$BB$373,MATCH(LEFT(TRIM(AU$6),FIND("~",SUBSTITUTE(AU$6,"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37))*HLOOKUP(LEFT(TRIM(AU$6),FIND("~",SUBSTITUTE(AU$6," ","~",LEN(TRIM(AU$6))-LEN(SUBSTITUTE(TRIM(AU$6)," ",""))))-1)&amp;" Total",$B$6:$BB$373,ROW($A37)-5,FALSE))</f>
        <v>0</v>
      </c>
      <c r="AV37" s="10">
        <f ca="1">IF(AV$5&lt;&gt;"",HLOOKUP(AV$5,Functionalization!$G$6:$R$373,ROW($A37)-5,FALSE),IFERROR(INDEX(AV$337:AV$373,MATCH($F37,$B$337:$B$373,0))/VLOOKUP($F37,$B$337:$BB$373,MATCH(LEFT(TRIM(AV$6),FIND("~",SUBSTITUTE(AV$6,"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37))*HLOOKUP(LEFT(TRIM(AV$6),FIND("~",SUBSTITUTE(AV$6," ","~",LEN(TRIM(AV$6))-LEN(SUBSTITUTE(TRIM(AV$6)," ",""))))-1)&amp;" Total",$B$6:$BB$373,ROW($A37)-5,FALSE))</f>
        <v>0</v>
      </c>
      <c r="AW37" s="10">
        <f ca="1">IF(AW$5&lt;&gt;"",HLOOKUP(AW$5,Functionalization!$G$6:$R$373,ROW($A37)-5,FALSE),IFERROR(INDEX(AW$337:AW$373,MATCH($F37,$B$337:$B$373,0))/VLOOKUP($F37,$B$337:$BB$373,MATCH(LEFT(TRIM(AW$6),FIND("~",SUBSTITUTE(AW$6,"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37))*HLOOKUP(LEFT(TRIM(AW$6),FIND("~",SUBSTITUTE(AW$6," ","~",LEN(TRIM(AW$6))-LEN(SUBSTITUTE(TRIM(AW$6)," ",""))))-1)&amp;" Total",$B$6:$BB$373,ROW($A37)-5,FALSE))</f>
        <v>0</v>
      </c>
      <c r="AX37" s="10">
        <f ca="1">IF(AX$5&lt;&gt;"",HLOOKUP(AX$5,Functionalization!$G$6:$R$373,ROW($A37)-5,FALSE),IFERROR(INDEX(AX$337:AX$373,MATCH($F37,$B$337:$B$373,0))/VLOOKUP($F37,$B$337:$BB$373,MATCH(LEFT(TRIM(AX$6),FIND("~",SUBSTITUTE(AX$6,"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37))*HLOOKUP(LEFT(TRIM(AX$6),FIND("~",SUBSTITUTE(AX$6," ","~",LEN(TRIM(AX$6))-LEN(SUBSTITUTE(TRIM(AX$6)," ",""))))-1)&amp;" Total",$B$6:$BB$373,ROW($A37)-5,FALSE))</f>
        <v>0</v>
      </c>
      <c r="AY37" s="10">
        <f ca="1">IF(AY$5&lt;&gt;"",HLOOKUP(AY$5,Functionalization!$G$6:$R$373,ROW($A37)-5,FALSE),IFERROR(INDEX(AY$337:AY$373,MATCH($F37,$B$337:$B$373,0))/VLOOKUP($F37,$B$337:$BB$373,MATCH(LEFT(TRIM(AY$6),FIND("~",SUBSTITUTE(AY$6,"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37))*HLOOKUP(LEFT(TRIM(AY$6),FIND("~",SUBSTITUTE(AY$6," ","~",LEN(TRIM(AY$6))-LEN(SUBSTITUTE(TRIM(AY$6)," ",""))))-1)&amp;" Total",$B$6:$BB$373,ROW($A37)-5,FALSE))</f>
        <v>0</v>
      </c>
      <c r="AZ37" s="10">
        <f ca="1">IF(AZ$5&lt;&gt;"",HLOOKUP(AZ$5,Functionalization!$G$6:$R$373,ROW($A37)-5,FALSE),IFERROR(INDEX(AZ$337:AZ$373,MATCH($F37,$B$337:$B$373,0))/VLOOKUP($F37,$B$337:$BB$373,MATCH(LEFT(TRIM(AZ$6),FIND("~",SUBSTITUTE(AZ$6,"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37))*HLOOKUP(LEFT(TRIM(AZ$6),FIND("~",SUBSTITUTE(AZ$6," ","~",LEN(TRIM(AZ$6))-LEN(SUBSTITUTE(TRIM(AZ$6)," ",""))))-1)&amp;" Total",$B$6:$BB$373,ROW($A37)-5,FALSE))</f>
        <v>0</v>
      </c>
      <c r="BA37" s="10">
        <f ca="1">IF(BA$5&lt;&gt;"",HLOOKUP(BA$5,Functionalization!$G$6:$R$373,ROW($A37)-5,FALSE),IFERROR(INDEX(BA$337:BA$373,MATCH($F37,$B$337:$B$373,0))/VLOOKUP($F37,$B$337:$BB$373,MATCH(LEFT(TRIM(BA$6),FIND("~",SUBSTITUTE(BA$6,"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37))*HLOOKUP(LEFT(TRIM(BA$6),FIND("~",SUBSTITUTE(BA$6," ","~",LEN(TRIM(BA$6))-LEN(SUBSTITUTE(TRIM(BA$6)," ",""))))-1)&amp;" Total",$B$6:$BB$373,ROW($A37)-5,FALSE))</f>
        <v>0</v>
      </c>
      <c r="BB37" s="10">
        <f ca="1">IF(BB$5&lt;&gt;"",HLOOKUP(BB$5,Functionalization!$G$6:$R$373,ROW($A37)-5,FALSE),IFERROR(INDEX(BB$337:BB$373,MATCH($F37,$B$337:$B$373,0))/VLOOKUP($F37,$B$337:$BB$373,MATCH(LEFT(TRIM(BB$6),FIND("~",SUBSTITUTE(BB$6,"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37))*HLOOKUP(LEFT(TRIM(BB$6),FIND("~",SUBSTITUTE(BB$6," ","~",LEN(TRIM(BB$6))-LEN(SUBSTITUTE(TRIM(BB$6)," ",""))))-1)&amp;" Total",$B$6:$BB$373,ROW($A37)-5,FALSE))</f>
        <v>0</v>
      </c>
      <c r="BD37">
        <f ca="1">IFERROR(IF(SUMIF($G$6:$BB$6,BD$6&amp;" Total",$G37:$BB37)-(SUMIF($G$6:$BB$6,BD$6&amp;" "&amp;'Input-Func_Class'!$D$22,$G37:$BB37)+IFERROR(SUMIF($G$6:$BB$6,BD$6&amp;" "&amp;'Input-Func_Class'!$E$22,$G37:$BB37),SUMIF($G$6:$BB$6,BD$6&amp;" "&amp;'Input-Func_Class'!$B$24,$G37:$BB37))+SUMIF($G$6:$BB$6,BD$6&amp;" "&amp;'Input-Func_Class'!$F$22,$G37:$BB37))&lt;Check_Limit,0,1),1)</f>
        <v>0</v>
      </c>
      <c r="BE37">
        <f ca="1">IFERROR(IF(SUMIF($G$6:$BB$6,BE$6&amp;" Total",$G37:$BB37)-(SUMIF($G$6:$BB$6,BE$6&amp;" "&amp;'Input-Func_Class'!$D$22,$G37:$BB37)+IFERROR(SUMIF($G$6:$BB$6,BE$6&amp;" "&amp;'Input-Func_Class'!$E$22,$G37:$BB37),SUMIF($G$6:$BB$6,BE$6&amp;" "&amp;'Input-Func_Class'!$B$24,$G37:$BB37))+SUMIF($G$6:$BB$6,BE$6&amp;" "&amp;'Input-Func_Class'!$F$22,$G37:$BB37))&lt;Check_Limit,0,1),1)</f>
        <v>0</v>
      </c>
      <c r="BF37">
        <f ca="1">IFERROR(IF(SUMIF($G$6:$BB$6,BF$6&amp;" Total",$G37:$BB37)-(SUMIF($G$6:$BB$6,BF$6&amp;" "&amp;'Input-Func_Class'!$D$22,$G37:$BB37)+IFERROR(SUMIF($G$6:$BB$6,BF$6&amp;" "&amp;'Input-Func_Class'!$E$22,$G37:$BB37),SUMIF($G$6:$BB$6,BF$6&amp;" "&amp;'Input-Func_Class'!$B$24,$G37:$BB37))+SUMIF($G$6:$BB$6,BF$6&amp;" "&amp;'Input-Func_Class'!$F$22,$G37:$BB37))&lt;Check_Limit,0,1),1)</f>
        <v>0</v>
      </c>
      <c r="BG37">
        <f ca="1">IFERROR(IF(SUMIF($G$6:$BB$6,BG$6&amp;" Total",$G37:$BB37)-(SUMIF($G$6:$BB$6,BG$6&amp;" "&amp;'Input-Func_Class'!$D$22,$G37:$BB37)+IFERROR(SUMIF($G$6:$BB$6,BG$6&amp;" "&amp;'Input-Func_Class'!$E$22,$G37:$BB37),SUMIF($G$6:$BB$6,BG$6&amp;" "&amp;'Input-Func_Class'!$B$24,$G37:$BB37))+SUMIF($G$6:$BB$6,BG$6&amp;" "&amp;'Input-Func_Class'!$F$22,$G37:$BB37))&lt;Check_Limit,0,1),1)</f>
        <v>0</v>
      </c>
      <c r="BH37">
        <f ca="1">IFERROR(IF(SUMIF($G$6:$BB$6,BH$6&amp;" Total",$G37:$BB37)-(SUMIF($G$6:$BB$6,BH$6&amp;" "&amp;'Input-Func_Class'!$D$22,$G37:$BB37)+IFERROR(SUMIF($G$6:$BB$6,BH$6&amp;" "&amp;'Input-Func_Class'!$E$22,$G37:$BB37),SUMIF($G$6:$BB$6,BH$6&amp;" "&amp;'Input-Func_Class'!$B$24,$G37:$BB37))+SUMIF($G$6:$BB$6,BH$6&amp;" "&amp;'Input-Func_Class'!$F$22,$G37:$BB37))&lt;Check_Limit,0,1),1)</f>
        <v>0</v>
      </c>
      <c r="BI37">
        <f ca="1">IFERROR(IF(SUMIF($G$6:$BB$6,BI$6&amp;" Total",$G37:$BB37)-(SUMIF($G$6:$BB$6,BI$6&amp;" "&amp;'Input-Func_Class'!$D$22,$G37:$BB37)+IFERROR(SUMIF($G$6:$BB$6,BI$6&amp;" "&amp;'Input-Func_Class'!$E$22,$G37:$BB37),SUMIF($G$6:$BB$6,BI$6&amp;" "&amp;'Input-Func_Class'!$B$24,$G37:$BB37))+SUMIF($G$6:$BB$6,BI$6&amp;" "&amp;'Input-Func_Class'!$F$22,$G37:$BB37))&lt;Check_Limit,0,1),1)</f>
        <v>0</v>
      </c>
      <c r="BJ37">
        <f ca="1">IFERROR(IF(SUMIF($G$6:$BB$6,BJ$6&amp;" Total",$G37:$BB37)-(SUMIF($G$6:$BB$6,BJ$6&amp;" "&amp;'Input-Func_Class'!$D$22,$G37:$BB37)+IFERROR(SUMIF($G$6:$BB$6,BJ$6&amp;" "&amp;'Input-Func_Class'!$E$22,$G37:$BB37),SUMIF($G$6:$BB$6,BJ$6&amp;" "&amp;'Input-Func_Class'!$B$24,$G37:$BB37))+SUMIF($G$6:$BB$6,BJ$6&amp;" "&amp;'Input-Func_Class'!$F$22,$G37:$BB37))&lt;Check_Limit,0,1),1)</f>
        <v>0</v>
      </c>
      <c r="BK37">
        <f ca="1">IFERROR(IF(SUMIF($G$6:$BB$6,BK$6&amp;" Total",$G37:$BB37)-(SUMIF($G$6:$BB$6,BK$6&amp;" "&amp;'Input-Func_Class'!$D$22,$G37:$BB37)+IFERROR(SUMIF($G$6:$BB$6,BK$6&amp;" "&amp;'Input-Func_Class'!$E$22,$G37:$BB37),SUMIF($G$6:$BB$6,BK$6&amp;" "&amp;'Input-Func_Class'!$B$24,$G37:$BB37))+SUMIF($G$6:$BB$6,BK$6&amp;" "&amp;'Input-Func_Class'!$F$22,$G37:$BB37))&lt;Check_Limit,0,1),1)</f>
        <v>0</v>
      </c>
      <c r="BL37">
        <f ca="1">IFERROR(IF(SUMIF($G$6:$BB$6,BL$6&amp;" Total",$G37:$BB37)-(SUMIF($G$6:$BB$6,BL$6&amp;" "&amp;'Input-Func_Class'!$D$22,$G37:$BB37)+IFERROR(SUMIF($G$6:$BB$6,BL$6&amp;" "&amp;'Input-Func_Class'!$E$22,$G37:$BB37),SUMIF($G$6:$BB$6,BL$6&amp;" "&amp;'Input-Func_Class'!$B$24,$G37:$BB37))+SUMIF($G$6:$BB$6,BL$6&amp;" "&amp;'Input-Func_Class'!$F$22,$G37:$BB37))&lt;Check_Limit,0,1),1)</f>
        <v>0</v>
      </c>
      <c r="BM37">
        <f ca="1">IFERROR(IF(SUMIF($G$6:$BB$6,BM$6&amp;" Total",$G37:$BB37)-(SUMIF($G$6:$BB$6,BM$6&amp;" "&amp;'Input-Func_Class'!$D$22,$G37:$BB37)+IFERROR(SUMIF($G$6:$BB$6,BM$6&amp;" "&amp;'Input-Func_Class'!$E$22,$G37:$BB37),SUMIF($G$6:$BB$6,BM$6&amp;" "&amp;'Input-Func_Class'!$B$24,$G37:$BB37))+SUMIF($G$6:$BB$6,BM$6&amp;" "&amp;'Input-Func_Class'!$F$22,$G37:$BB37))&lt;Check_Limit,0,1),1)</f>
        <v>0</v>
      </c>
      <c r="BN37">
        <f ca="1">IFERROR(IF(SUMIF($G$6:$BB$6,BN$6&amp;" Total",$G37:$BB37)-(SUMIF($G$6:$BB$6,BN$6&amp;" "&amp;'Input-Func_Class'!$D$22,$G37:$BB37)+IFERROR(SUMIF($G$6:$BB$6,BN$6&amp;" "&amp;'Input-Func_Class'!$E$22,$G37:$BB37),SUMIF($G$6:$BB$6,BN$6&amp;" "&amp;'Input-Func_Class'!$B$24,$G37:$BB37))+SUMIF($G$6:$BB$6,BN$6&amp;" "&amp;'Input-Func_Class'!$F$22,$G37:$BB37))&lt;Check_Limit,0,1),1)</f>
        <v>0</v>
      </c>
      <c r="BO37">
        <f ca="1">IFERROR(IF(SUMIF($G$6:$BB$6,BO$6&amp;" Total",$G37:$BB37)-(SUMIF($G$6:$BB$6,BO$6&amp;" "&amp;'Input-Func_Class'!$D$22,$G37:$BB37)+IFERROR(SUMIF($G$6:$BB$6,BO$6&amp;" "&amp;'Input-Func_Class'!$E$22,$G37:$BB37),SUMIF($G$6:$BB$6,BO$6&amp;" "&amp;'Input-Func_Class'!$B$24,$G37:$BB37))+SUMIF($G$6:$BB$6,BO$6&amp;" "&amp;'Input-Func_Class'!$F$22,$G37:$BB37))&lt;Check_Limit,0,1),1)</f>
        <v>0</v>
      </c>
    </row>
    <row r="38" spans="1:67" outlineLevel="1">
      <c r="A38" s="31">
        <f>IF(ISBLANK('Input-Accounts'!A38),"",'Input-Accounts'!A38)</f>
        <v>30</v>
      </c>
      <c r="B38" s="53" t="str">
        <f>IF(ISBLANK('Input-Accounts'!B38),"",'Input-Accounts'!B38)</f>
        <v>Measuring and regulating station equipment—city gate check stations</v>
      </c>
      <c r="C38" s="31">
        <f>IF(ISBLANK('Input-Accounts'!C38),"",'Input-Accounts'!C38)</f>
        <v>379.1</v>
      </c>
      <c r="D38" s="10">
        <f>Functionalization!$D38</f>
        <v>1554144.06</v>
      </c>
      <c r="E38" s="10">
        <f t="shared" ca="1" si="6"/>
        <v>0</v>
      </c>
      <c r="F38" s="3" t="str">
        <f>IF($D38=0,"-",IF('Input-Accounts'!$E38&lt;&gt;0,'Input-Accounts'!$E38,'Input-Accounts'!$G38))</f>
        <v>AVGERAGE STUDY</v>
      </c>
      <c r="G38" s="10">
        <f ca="1">IF(G$5&lt;&gt;"",HLOOKUP(G$5,Functionalization!$G$6:$R$373,ROW($A38)-5,FALSE),IFERROR(INDEX(G$337:G$373,MATCH($F38,$B$337:$B$373,0))/VLOOKUP($F38,$B$337:$BB$373,MATCH(LEFT(TRIM(G$6),FIND("~",SUBSTITUTE(G$6,"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38))*HLOOKUP(LEFT(TRIM(G$6),FIND("~",SUBSTITUTE(G$6," ","~",LEN(TRIM(G$6))-LEN(SUBSTITUTE(TRIM(G$6)," ",""))))-1)&amp;" Total",$B$6:$BB$373,ROW($A38)-5,FALSE))</f>
        <v>1554144.06</v>
      </c>
      <c r="H38" s="10">
        <f ca="1">IF(H$5&lt;&gt;"",HLOOKUP(H$5,Functionalization!$G$6:$R$373,ROW($A38)-5,FALSE),IFERROR(INDEX(H$337:H$373,MATCH($F38,$B$337:$B$373,0))/VLOOKUP($F38,$B$337:$BB$373,MATCH(LEFT(TRIM(H$6),FIND("~",SUBSTITUTE(H$6,"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38))*HLOOKUP(LEFT(TRIM(H$6),FIND("~",SUBSTITUTE(H$6," ","~",LEN(TRIM(H$6))-LEN(SUBSTITUTE(TRIM(H$6)," ",""))))-1)&amp;" Total",$B$6:$BB$373,ROW($A38)-5,FALSE))</f>
        <v>1153134.2017917968</v>
      </c>
      <c r="I38" s="10">
        <f ca="1">IF(I$5&lt;&gt;"",HLOOKUP(I$5,Functionalization!$G$6:$R$373,ROW($A38)-5,FALSE),IFERROR(INDEX(I$337:I$373,MATCH($F38,$B$337:$B$373,0))/VLOOKUP($F38,$B$337:$BB$373,MATCH(LEFT(TRIM(I$6),FIND("~",SUBSTITUTE(I$6,"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38))*HLOOKUP(LEFT(TRIM(I$6),FIND("~",SUBSTITUTE(I$6," ","~",LEN(TRIM(I$6))-LEN(SUBSTITUTE(TRIM(I$6)," ",""))))-1)&amp;" Total",$B$6:$BB$373,ROW($A38)-5,FALSE))</f>
        <v>0</v>
      </c>
      <c r="J38" s="10">
        <f ca="1">IF(J$5&lt;&gt;"",HLOOKUP(J$5,Functionalization!$G$6:$R$373,ROW($A38)-5,FALSE),IFERROR(INDEX(J$337:J$373,MATCH($F38,$B$337:$B$373,0))/VLOOKUP($F38,$B$337:$BB$373,MATCH(LEFT(TRIM(J$6),FIND("~",SUBSTITUTE(J$6,"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38))*HLOOKUP(LEFT(TRIM(J$6),FIND("~",SUBSTITUTE(J$6," ","~",LEN(TRIM(J$6))-LEN(SUBSTITUTE(TRIM(J$6)," ",""))))-1)&amp;" Total",$B$6:$BB$373,ROW($A38)-5,FALSE))</f>
        <v>401009.85820820328</v>
      </c>
      <c r="K38" s="10">
        <f ca="1">IF(K$5&lt;&gt;"",HLOOKUP(K$5,Functionalization!$G$6:$R$373,ROW($A38)-5,FALSE),IFERROR(INDEX(K$337:K$373,MATCH($F38,$B$337:$B$373,0))/VLOOKUP($F38,$B$337:$BB$373,MATCH(LEFT(TRIM(K$6),FIND("~",SUBSTITUTE(K$6,"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38))*HLOOKUP(LEFT(TRIM(K$6),FIND("~",SUBSTITUTE(K$6," ","~",LEN(TRIM(K$6))-LEN(SUBSTITUTE(TRIM(K$6)," ",""))))-1)&amp;" Total",$B$6:$BB$373,ROW($A38)-5,FALSE))</f>
        <v>0</v>
      </c>
      <c r="L38" s="10">
        <f ca="1">IF(L$5&lt;&gt;"",HLOOKUP(L$5,Functionalization!$G$6:$R$373,ROW($A38)-5,FALSE),IFERROR(INDEX(L$337:L$373,MATCH($F38,$B$337:$B$373,0))/VLOOKUP($F38,$B$337:$BB$373,MATCH(LEFT(TRIM(L$6),FIND("~",SUBSTITUTE(L$6,"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38))*HLOOKUP(LEFT(TRIM(L$6),FIND("~",SUBSTITUTE(L$6," ","~",LEN(TRIM(L$6))-LEN(SUBSTITUTE(TRIM(L$6)," ",""))))-1)&amp;" Total",$B$6:$BB$373,ROW($A38)-5,FALSE))</f>
        <v>0</v>
      </c>
      <c r="M38" s="10">
        <f ca="1">IF(M$5&lt;&gt;"",HLOOKUP(M$5,Functionalization!$G$6:$R$373,ROW($A38)-5,FALSE),IFERROR(INDEX(M$337:M$373,MATCH($F38,$B$337:$B$373,0))/VLOOKUP($F38,$B$337:$BB$373,MATCH(LEFT(TRIM(M$6),FIND("~",SUBSTITUTE(M$6,"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38))*HLOOKUP(LEFT(TRIM(M$6),FIND("~",SUBSTITUTE(M$6," ","~",LEN(TRIM(M$6))-LEN(SUBSTITUTE(TRIM(M$6)," ",""))))-1)&amp;" Total",$B$6:$BB$373,ROW($A38)-5,FALSE))</f>
        <v>0</v>
      </c>
      <c r="N38" s="10">
        <f ca="1">IF(N$5&lt;&gt;"",HLOOKUP(N$5,Functionalization!$G$6:$R$373,ROW($A38)-5,FALSE),IFERROR(INDEX(N$337:N$373,MATCH($F38,$B$337:$B$373,0))/VLOOKUP($F38,$B$337:$BB$373,MATCH(LEFT(TRIM(N$6),FIND("~",SUBSTITUTE(N$6,"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38))*HLOOKUP(LEFT(TRIM(N$6),FIND("~",SUBSTITUTE(N$6," ","~",LEN(TRIM(N$6))-LEN(SUBSTITUTE(TRIM(N$6)," ",""))))-1)&amp;" Total",$B$6:$BB$373,ROW($A38)-5,FALSE))</f>
        <v>0</v>
      </c>
      <c r="O38" s="10">
        <f ca="1">IF(O$5&lt;&gt;"",HLOOKUP(O$5,Functionalization!$G$6:$R$373,ROW($A38)-5,FALSE),IFERROR(INDEX(O$337:O$373,MATCH($F38,$B$337:$B$373,0))/VLOOKUP($F38,$B$337:$BB$373,MATCH(LEFT(TRIM(O$6),FIND("~",SUBSTITUTE(O$6,"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38))*HLOOKUP(LEFT(TRIM(O$6),FIND("~",SUBSTITUTE(O$6," ","~",LEN(TRIM(O$6))-LEN(SUBSTITUTE(TRIM(O$6)," ",""))))-1)&amp;" Total",$B$6:$BB$373,ROW($A38)-5,FALSE))</f>
        <v>0</v>
      </c>
      <c r="P38" s="10">
        <f ca="1">IF(P$5&lt;&gt;"",HLOOKUP(P$5,Functionalization!$G$6:$R$373,ROW($A38)-5,FALSE),IFERROR(INDEX(P$337:P$373,MATCH($F38,$B$337:$B$373,0))/VLOOKUP($F38,$B$337:$BB$373,MATCH(LEFT(TRIM(P$6),FIND("~",SUBSTITUTE(P$6,"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38))*HLOOKUP(LEFT(TRIM(P$6),FIND("~",SUBSTITUTE(P$6," ","~",LEN(TRIM(P$6))-LEN(SUBSTITUTE(TRIM(P$6)," ",""))))-1)&amp;" Total",$B$6:$BB$373,ROW($A38)-5,FALSE))</f>
        <v>0</v>
      </c>
      <c r="Q38" s="10">
        <f ca="1">IF(Q$5&lt;&gt;"",HLOOKUP(Q$5,Functionalization!$G$6:$R$373,ROW($A38)-5,FALSE),IFERROR(INDEX(Q$337:Q$373,MATCH($F38,$B$337:$B$373,0))/VLOOKUP($F38,$B$337:$BB$373,MATCH(LEFT(TRIM(Q$6),FIND("~",SUBSTITUTE(Q$6,"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38))*HLOOKUP(LEFT(TRIM(Q$6),FIND("~",SUBSTITUTE(Q$6," ","~",LEN(TRIM(Q$6))-LEN(SUBSTITUTE(TRIM(Q$6)," ",""))))-1)&amp;" Total",$B$6:$BB$373,ROW($A38)-5,FALSE))</f>
        <v>0</v>
      </c>
      <c r="R38" s="10">
        <f ca="1">IF(R$5&lt;&gt;"",HLOOKUP(R$5,Functionalization!$G$6:$R$373,ROW($A38)-5,FALSE),IFERROR(INDEX(R$337:R$373,MATCH($F38,$B$337:$B$373,0))/VLOOKUP($F38,$B$337:$BB$373,MATCH(LEFT(TRIM(R$6),FIND("~",SUBSTITUTE(R$6,"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38))*HLOOKUP(LEFT(TRIM(R$6),FIND("~",SUBSTITUTE(R$6," ","~",LEN(TRIM(R$6))-LEN(SUBSTITUTE(TRIM(R$6)," ",""))))-1)&amp;" Total",$B$6:$BB$373,ROW($A38)-5,FALSE))</f>
        <v>0</v>
      </c>
      <c r="S38" s="10">
        <f ca="1">IF(S$5&lt;&gt;"",HLOOKUP(S$5,Functionalization!$G$6:$R$373,ROW($A38)-5,FALSE),IFERROR(INDEX(S$337:S$373,MATCH($F38,$B$337:$B$373,0))/VLOOKUP($F38,$B$337:$BB$373,MATCH(LEFT(TRIM(S$6),FIND("~",SUBSTITUTE(S$6,"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38))*HLOOKUP(LEFT(TRIM(S$6),FIND("~",SUBSTITUTE(S$6," ","~",LEN(TRIM(S$6))-LEN(SUBSTITUTE(TRIM(S$6)," ",""))))-1)&amp;" Total",$B$6:$BB$373,ROW($A38)-5,FALSE))</f>
        <v>0</v>
      </c>
      <c r="T38" s="10">
        <f ca="1">IF(T$5&lt;&gt;"",HLOOKUP(T$5,Functionalization!$G$6:$R$373,ROW($A38)-5,FALSE),IFERROR(INDEX(T$337:T$373,MATCH($F38,$B$337:$B$373,0))/VLOOKUP($F38,$B$337:$BB$373,MATCH(LEFT(TRIM(T$6),FIND("~",SUBSTITUTE(T$6,"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38))*HLOOKUP(LEFT(TRIM(T$6),FIND("~",SUBSTITUTE(T$6," ","~",LEN(TRIM(T$6))-LEN(SUBSTITUTE(TRIM(T$6)," ",""))))-1)&amp;" Total",$B$6:$BB$373,ROW($A38)-5,FALSE))</f>
        <v>0</v>
      </c>
      <c r="U38" s="10">
        <f ca="1">IF(U$5&lt;&gt;"",HLOOKUP(U$5,Functionalization!$G$6:$R$373,ROW($A38)-5,FALSE),IFERROR(INDEX(U$337:U$373,MATCH($F38,$B$337:$B$373,0))/VLOOKUP($F38,$B$337:$BB$373,MATCH(LEFT(TRIM(U$6),FIND("~",SUBSTITUTE(U$6,"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38))*HLOOKUP(LEFT(TRIM(U$6),FIND("~",SUBSTITUTE(U$6," ","~",LEN(TRIM(U$6))-LEN(SUBSTITUTE(TRIM(U$6)," ",""))))-1)&amp;" Total",$B$6:$BB$373,ROW($A38)-5,FALSE))</f>
        <v>0</v>
      </c>
      <c r="V38" s="10">
        <f ca="1">IF(V$5&lt;&gt;"",HLOOKUP(V$5,Functionalization!$G$6:$R$373,ROW($A38)-5,FALSE),IFERROR(INDEX(V$337:V$373,MATCH($F38,$B$337:$B$373,0))/VLOOKUP($F38,$B$337:$BB$373,MATCH(LEFT(TRIM(V$6),FIND("~",SUBSTITUTE(V$6,"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38))*HLOOKUP(LEFT(TRIM(V$6),FIND("~",SUBSTITUTE(V$6," ","~",LEN(TRIM(V$6))-LEN(SUBSTITUTE(TRIM(V$6)," ",""))))-1)&amp;" Total",$B$6:$BB$373,ROW($A38)-5,FALSE))</f>
        <v>0</v>
      </c>
      <c r="W38" s="10">
        <f ca="1">IF(W$5&lt;&gt;"",HLOOKUP(W$5,Functionalization!$G$6:$R$373,ROW($A38)-5,FALSE),IFERROR(INDEX(W$337:W$373,MATCH($F38,$B$337:$B$373,0))/VLOOKUP($F38,$B$337:$BB$373,MATCH(LEFT(TRIM(W$6),FIND("~",SUBSTITUTE(W$6,"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38))*HLOOKUP(LEFT(TRIM(W$6),FIND("~",SUBSTITUTE(W$6," ","~",LEN(TRIM(W$6))-LEN(SUBSTITUTE(TRIM(W$6)," ",""))))-1)&amp;" Total",$B$6:$BB$373,ROW($A38)-5,FALSE))</f>
        <v>0</v>
      </c>
      <c r="X38" s="10">
        <f ca="1">IF(X$5&lt;&gt;"",HLOOKUP(X$5,Functionalization!$G$6:$R$373,ROW($A38)-5,FALSE),IFERROR(INDEX(X$337:X$373,MATCH($F38,$B$337:$B$373,0))/VLOOKUP($F38,$B$337:$BB$373,MATCH(LEFT(TRIM(X$6),FIND("~",SUBSTITUTE(X$6,"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38))*HLOOKUP(LEFT(TRIM(X$6),FIND("~",SUBSTITUTE(X$6," ","~",LEN(TRIM(X$6))-LEN(SUBSTITUTE(TRIM(X$6)," ",""))))-1)&amp;" Total",$B$6:$BB$373,ROW($A38)-5,FALSE))</f>
        <v>0</v>
      </c>
      <c r="Y38" s="10">
        <f ca="1">IF(Y$5&lt;&gt;"",HLOOKUP(Y$5,Functionalization!$G$6:$R$373,ROW($A38)-5,FALSE),IFERROR(INDEX(Y$337:Y$373,MATCH($F38,$B$337:$B$373,0))/VLOOKUP($F38,$B$337:$BB$373,MATCH(LEFT(TRIM(Y$6),FIND("~",SUBSTITUTE(Y$6,"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38))*HLOOKUP(LEFT(TRIM(Y$6),FIND("~",SUBSTITUTE(Y$6," ","~",LEN(TRIM(Y$6))-LEN(SUBSTITUTE(TRIM(Y$6)," ",""))))-1)&amp;" Total",$B$6:$BB$373,ROW($A38)-5,FALSE))</f>
        <v>0</v>
      </c>
      <c r="Z38" s="10">
        <f ca="1">IF(Z$5&lt;&gt;"",HLOOKUP(Z$5,Functionalization!$G$6:$R$373,ROW($A38)-5,FALSE),IFERROR(INDEX(Z$337:Z$373,MATCH($F38,$B$337:$B$373,0))/VLOOKUP($F38,$B$337:$BB$373,MATCH(LEFT(TRIM(Z$6),FIND("~",SUBSTITUTE(Z$6,"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38))*HLOOKUP(LEFT(TRIM(Z$6),FIND("~",SUBSTITUTE(Z$6," ","~",LEN(TRIM(Z$6))-LEN(SUBSTITUTE(TRIM(Z$6)," ",""))))-1)&amp;" Total",$B$6:$BB$373,ROW($A38)-5,FALSE))</f>
        <v>0</v>
      </c>
      <c r="AA38" s="10">
        <f ca="1">IF(AA$5&lt;&gt;"",HLOOKUP(AA$5,Functionalization!$G$6:$R$373,ROW($A38)-5,FALSE),IFERROR(INDEX(AA$337:AA$373,MATCH($F38,$B$337:$B$373,0))/VLOOKUP($F38,$B$337:$BB$373,MATCH(LEFT(TRIM(AA$6),FIND("~",SUBSTITUTE(AA$6,"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38))*HLOOKUP(LEFT(TRIM(AA$6),FIND("~",SUBSTITUTE(AA$6," ","~",LEN(TRIM(AA$6))-LEN(SUBSTITUTE(TRIM(AA$6)," ",""))))-1)&amp;" Total",$B$6:$BB$373,ROW($A38)-5,FALSE))</f>
        <v>0</v>
      </c>
      <c r="AB38" s="10">
        <f ca="1">IF(AB$5&lt;&gt;"",HLOOKUP(AB$5,Functionalization!$G$6:$R$373,ROW($A38)-5,FALSE),IFERROR(INDEX(AB$337:AB$373,MATCH($F38,$B$337:$B$373,0))/VLOOKUP($F38,$B$337:$BB$373,MATCH(LEFT(TRIM(AB$6),FIND("~",SUBSTITUTE(AB$6,"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38))*HLOOKUP(LEFT(TRIM(AB$6),FIND("~",SUBSTITUTE(AB$6," ","~",LEN(TRIM(AB$6))-LEN(SUBSTITUTE(TRIM(AB$6)," ",""))))-1)&amp;" Total",$B$6:$BB$373,ROW($A38)-5,FALSE))</f>
        <v>0</v>
      </c>
      <c r="AC38" s="10">
        <f ca="1">IF(AC$5&lt;&gt;"",HLOOKUP(AC$5,Functionalization!$G$6:$R$373,ROW($A38)-5,FALSE),IFERROR(INDEX(AC$337:AC$373,MATCH($F38,$B$337:$B$373,0))/VLOOKUP($F38,$B$337:$BB$373,MATCH(LEFT(TRIM(AC$6),FIND("~",SUBSTITUTE(AC$6,"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38))*HLOOKUP(LEFT(TRIM(AC$6),FIND("~",SUBSTITUTE(AC$6," ","~",LEN(TRIM(AC$6))-LEN(SUBSTITUTE(TRIM(AC$6)," ",""))))-1)&amp;" Total",$B$6:$BB$373,ROW($A38)-5,FALSE))</f>
        <v>0</v>
      </c>
      <c r="AD38" s="10">
        <f ca="1">IF(AD$5&lt;&gt;"",HLOOKUP(AD$5,Functionalization!$G$6:$R$373,ROW($A38)-5,FALSE),IFERROR(INDEX(AD$337:AD$373,MATCH($F38,$B$337:$B$373,0))/VLOOKUP($F38,$B$337:$BB$373,MATCH(LEFT(TRIM(AD$6),FIND("~",SUBSTITUTE(AD$6,"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38))*HLOOKUP(LEFT(TRIM(AD$6),FIND("~",SUBSTITUTE(AD$6," ","~",LEN(TRIM(AD$6))-LEN(SUBSTITUTE(TRIM(AD$6)," ",""))))-1)&amp;" Total",$B$6:$BB$373,ROW($A38)-5,FALSE))</f>
        <v>0</v>
      </c>
      <c r="AE38" s="10">
        <f ca="1">IF(AE$5&lt;&gt;"",HLOOKUP(AE$5,Functionalization!$G$6:$R$373,ROW($A38)-5,FALSE),IFERROR(INDEX(AE$337:AE$373,MATCH($F38,$B$337:$B$373,0))/VLOOKUP($F38,$B$337:$BB$373,MATCH(LEFT(TRIM(AE$6),FIND("~",SUBSTITUTE(AE$6,"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38))*HLOOKUP(LEFT(TRIM(AE$6),FIND("~",SUBSTITUTE(AE$6," ","~",LEN(TRIM(AE$6))-LEN(SUBSTITUTE(TRIM(AE$6)," ",""))))-1)&amp;" Total",$B$6:$BB$373,ROW($A38)-5,FALSE))</f>
        <v>0</v>
      </c>
      <c r="AF38" s="10">
        <f ca="1">IF(AF$5&lt;&gt;"",HLOOKUP(AF$5,Functionalization!$G$6:$R$373,ROW($A38)-5,FALSE),IFERROR(INDEX(AF$337:AF$373,MATCH($F38,$B$337:$B$373,0))/VLOOKUP($F38,$B$337:$BB$373,MATCH(LEFT(TRIM(AF$6),FIND("~",SUBSTITUTE(AF$6,"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38))*HLOOKUP(LEFT(TRIM(AF$6),FIND("~",SUBSTITUTE(AF$6," ","~",LEN(TRIM(AF$6))-LEN(SUBSTITUTE(TRIM(AF$6)," ",""))))-1)&amp;" Total",$B$6:$BB$373,ROW($A38)-5,FALSE))</f>
        <v>0</v>
      </c>
      <c r="AG38" s="10">
        <f ca="1">IF(AG$5&lt;&gt;"",HLOOKUP(AG$5,Functionalization!$G$6:$R$373,ROW($A38)-5,FALSE),IFERROR(INDEX(AG$337:AG$373,MATCH($F38,$B$337:$B$373,0))/VLOOKUP($F38,$B$337:$BB$373,MATCH(LEFT(TRIM(AG$6),FIND("~",SUBSTITUTE(AG$6,"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38))*HLOOKUP(LEFT(TRIM(AG$6),FIND("~",SUBSTITUTE(AG$6," ","~",LEN(TRIM(AG$6))-LEN(SUBSTITUTE(TRIM(AG$6)," ",""))))-1)&amp;" Total",$B$6:$BB$373,ROW($A38)-5,FALSE))</f>
        <v>0</v>
      </c>
      <c r="AH38" s="10">
        <f ca="1">IF(AH$5&lt;&gt;"",HLOOKUP(AH$5,Functionalization!$G$6:$R$373,ROW($A38)-5,FALSE),IFERROR(INDEX(AH$337:AH$373,MATCH($F38,$B$337:$B$373,0))/VLOOKUP($F38,$B$337:$BB$373,MATCH(LEFT(TRIM(AH$6),FIND("~",SUBSTITUTE(AH$6,"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38))*HLOOKUP(LEFT(TRIM(AH$6),FIND("~",SUBSTITUTE(AH$6," ","~",LEN(TRIM(AH$6))-LEN(SUBSTITUTE(TRIM(AH$6)," ",""))))-1)&amp;" Total",$B$6:$BB$373,ROW($A38)-5,FALSE))</f>
        <v>0</v>
      </c>
      <c r="AI38" s="10">
        <f ca="1">IF(AI$5&lt;&gt;"",HLOOKUP(AI$5,Functionalization!$G$6:$R$373,ROW($A38)-5,FALSE),IFERROR(INDEX(AI$337:AI$373,MATCH($F38,$B$337:$B$373,0))/VLOOKUP($F38,$B$337:$BB$373,MATCH(LEFT(TRIM(AI$6),FIND("~",SUBSTITUTE(AI$6,"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38))*HLOOKUP(LEFT(TRIM(AI$6),FIND("~",SUBSTITUTE(AI$6," ","~",LEN(TRIM(AI$6))-LEN(SUBSTITUTE(TRIM(AI$6)," ",""))))-1)&amp;" Total",$B$6:$BB$373,ROW($A38)-5,FALSE))</f>
        <v>0</v>
      </c>
      <c r="AJ38" s="10">
        <f ca="1">IF(AJ$5&lt;&gt;"",HLOOKUP(AJ$5,Functionalization!$G$6:$R$373,ROW($A38)-5,FALSE),IFERROR(INDEX(AJ$337:AJ$373,MATCH($F38,$B$337:$B$373,0))/VLOOKUP($F38,$B$337:$BB$373,MATCH(LEFT(TRIM(AJ$6),FIND("~",SUBSTITUTE(AJ$6,"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38))*HLOOKUP(LEFT(TRIM(AJ$6),FIND("~",SUBSTITUTE(AJ$6," ","~",LEN(TRIM(AJ$6))-LEN(SUBSTITUTE(TRIM(AJ$6)," ",""))))-1)&amp;" Total",$B$6:$BB$373,ROW($A38)-5,FALSE))</f>
        <v>0</v>
      </c>
      <c r="AK38" s="10">
        <f ca="1">IF(AK$5&lt;&gt;"",HLOOKUP(AK$5,Functionalization!$G$6:$R$373,ROW($A38)-5,FALSE),IFERROR(INDEX(AK$337:AK$373,MATCH($F38,$B$337:$B$373,0))/VLOOKUP($F38,$B$337:$BB$373,MATCH(LEFT(TRIM(AK$6),FIND("~",SUBSTITUTE(AK$6,"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38))*HLOOKUP(LEFT(TRIM(AK$6),FIND("~",SUBSTITUTE(AK$6," ","~",LEN(TRIM(AK$6))-LEN(SUBSTITUTE(TRIM(AK$6)," ",""))))-1)&amp;" Total",$B$6:$BB$373,ROW($A38)-5,FALSE))</f>
        <v>0</v>
      </c>
      <c r="AL38" s="10">
        <f ca="1">IF(AL$5&lt;&gt;"",HLOOKUP(AL$5,Functionalization!$G$6:$R$373,ROW($A38)-5,FALSE),IFERROR(INDEX(AL$337:AL$373,MATCH($F38,$B$337:$B$373,0))/VLOOKUP($F38,$B$337:$BB$373,MATCH(LEFT(TRIM(AL$6),FIND("~",SUBSTITUTE(AL$6,"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38))*HLOOKUP(LEFT(TRIM(AL$6),FIND("~",SUBSTITUTE(AL$6," ","~",LEN(TRIM(AL$6))-LEN(SUBSTITUTE(TRIM(AL$6)," ",""))))-1)&amp;" Total",$B$6:$BB$373,ROW($A38)-5,FALSE))</f>
        <v>0</v>
      </c>
      <c r="AM38" s="10">
        <f ca="1">IF(AM$5&lt;&gt;"",HLOOKUP(AM$5,Functionalization!$G$6:$R$373,ROW($A38)-5,FALSE),IFERROR(INDEX(AM$337:AM$373,MATCH($F38,$B$337:$B$373,0))/VLOOKUP($F38,$B$337:$BB$373,MATCH(LEFT(TRIM(AM$6),FIND("~",SUBSTITUTE(AM$6,"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38))*HLOOKUP(LEFT(TRIM(AM$6),FIND("~",SUBSTITUTE(AM$6," ","~",LEN(TRIM(AM$6))-LEN(SUBSTITUTE(TRIM(AM$6)," ",""))))-1)&amp;" Total",$B$6:$BB$373,ROW($A38)-5,FALSE))</f>
        <v>0</v>
      </c>
      <c r="AN38" s="10">
        <f ca="1">IF(AN$5&lt;&gt;"",HLOOKUP(AN$5,Functionalization!$G$6:$R$373,ROW($A38)-5,FALSE),IFERROR(INDEX(AN$337:AN$373,MATCH($F38,$B$337:$B$373,0))/VLOOKUP($F38,$B$337:$BB$373,MATCH(LEFT(TRIM(AN$6),FIND("~",SUBSTITUTE(AN$6,"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38))*HLOOKUP(LEFT(TRIM(AN$6),FIND("~",SUBSTITUTE(AN$6," ","~",LEN(TRIM(AN$6))-LEN(SUBSTITUTE(TRIM(AN$6)," ",""))))-1)&amp;" Total",$B$6:$BB$373,ROW($A38)-5,FALSE))</f>
        <v>0</v>
      </c>
      <c r="AO38" s="10">
        <f ca="1">IF(AO$5&lt;&gt;"",HLOOKUP(AO$5,Functionalization!$G$6:$R$373,ROW($A38)-5,FALSE),IFERROR(INDEX(AO$337:AO$373,MATCH($F38,$B$337:$B$373,0))/VLOOKUP($F38,$B$337:$BB$373,MATCH(LEFT(TRIM(AO$6),FIND("~",SUBSTITUTE(AO$6,"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38))*HLOOKUP(LEFT(TRIM(AO$6),FIND("~",SUBSTITUTE(AO$6," ","~",LEN(TRIM(AO$6))-LEN(SUBSTITUTE(TRIM(AO$6)," ",""))))-1)&amp;" Total",$B$6:$BB$373,ROW($A38)-5,FALSE))</f>
        <v>0</v>
      </c>
      <c r="AP38" s="10">
        <f ca="1">IF(AP$5&lt;&gt;"",HLOOKUP(AP$5,Functionalization!$G$6:$R$373,ROW($A38)-5,FALSE),IFERROR(INDEX(AP$337:AP$373,MATCH($F38,$B$337:$B$373,0))/VLOOKUP($F38,$B$337:$BB$373,MATCH(LEFT(TRIM(AP$6),FIND("~",SUBSTITUTE(AP$6,"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38))*HLOOKUP(LEFT(TRIM(AP$6),FIND("~",SUBSTITUTE(AP$6," ","~",LEN(TRIM(AP$6))-LEN(SUBSTITUTE(TRIM(AP$6)," ",""))))-1)&amp;" Total",$B$6:$BB$373,ROW($A38)-5,FALSE))</f>
        <v>0</v>
      </c>
      <c r="AQ38" s="10">
        <f ca="1">IF(AQ$5&lt;&gt;"",HLOOKUP(AQ$5,Functionalization!$G$6:$R$373,ROW($A38)-5,FALSE),IFERROR(INDEX(AQ$337:AQ$373,MATCH($F38,$B$337:$B$373,0))/VLOOKUP($F38,$B$337:$BB$373,MATCH(LEFT(TRIM(AQ$6),FIND("~",SUBSTITUTE(AQ$6,"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38))*HLOOKUP(LEFT(TRIM(AQ$6),FIND("~",SUBSTITUTE(AQ$6," ","~",LEN(TRIM(AQ$6))-LEN(SUBSTITUTE(TRIM(AQ$6)," ",""))))-1)&amp;" Total",$B$6:$BB$373,ROW($A38)-5,FALSE))</f>
        <v>0</v>
      </c>
      <c r="AR38" s="10">
        <f ca="1">IF(AR$5&lt;&gt;"",HLOOKUP(AR$5,Functionalization!$G$6:$R$373,ROW($A38)-5,FALSE),IFERROR(INDEX(AR$337:AR$373,MATCH($F38,$B$337:$B$373,0))/VLOOKUP($F38,$B$337:$BB$373,MATCH(LEFT(TRIM(AR$6),FIND("~",SUBSTITUTE(AR$6,"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38))*HLOOKUP(LEFT(TRIM(AR$6),FIND("~",SUBSTITUTE(AR$6," ","~",LEN(TRIM(AR$6))-LEN(SUBSTITUTE(TRIM(AR$6)," ",""))))-1)&amp;" Total",$B$6:$BB$373,ROW($A38)-5,FALSE))</f>
        <v>0</v>
      </c>
      <c r="AS38" s="10">
        <f ca="1">IF(AS$5&lt;&gt;"",HLOOKUP(AS$5,Functionalization!$G$6:$R$373,ROW($A38)-5,FALSE),IFERROR(INDEX(AS$337:AS$373,MATCH($F38,$B$337:$B$373,0))/VLOOKUP($F38,$B$337:$BB$373,MATCH(LEFT(TRIM(AS$6),FIND("~",SUBSTITUTE(AS$6,"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38))*HLOOKUP(LEFT(TRIM(AS$6),FIND("~",SUBSTITUTE(AS$6," ","~",LEN(TRIM(AS$6))-LEN(SUBSTITUTE(TRIM(AS$6)," ",""))))-1)&amp;" Total",$B$6:$BB$373,ROW($A38)-5,FALSE))</f>
        <v>0</v>
      </c>
      <c r="AT38" s="10">
        <f ca="1">IF(AT$5&lt;&gt;"",HLOOKUP(AT$5,Functionalization!$G$6:$R$373,ROW($A38)-5,FALSE),IFERROR(INDEX(AT$337:AT$373,MATCH($F38,$B$337:$B$373,0))/VLOOKUP($F38,$B$337:$BB$373,MATCH(LEFT(TRIM(AT$6),FIND("~",SUBSTITUTE(AT$6,"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38))*HLOOKUP(LEFT(TRIM(AT$6),FIND("~",SUBSTITUTE(AT$6," ","~",LEN(TRIM(AT$6))-LEN(SUBSTITUTE(TRIM(AT$6)," ",""))))-1)&amp;" Total",$B$6:$BB$373,ROW($A38)-5,FALSE))</f>
        <v>0</v>
      </c>
      <c r="AU38" s="10">
        <f ca="1">IF(AU$5&lt;&gt;"",HLOOKUP(AU$5,Functionalization!$G$6:$R$373,ROW($A38)-5,FALSE),IFERROR(INDEX(AU$337:AU$373,MATCH($F38,$B$337:$B$373,0))/VLOOKUP($F38,$B$337:$BB$373,MATCH(LEFT(TRIM(AU$6),FIND("~",SUBSTITUTE(AU$6,"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38))*HLOOKUP(LEFT(TRIM(AU$6),FIND("~",SUBSTITUTE(AU$6," ","~",LEN(TRIM(AU$6))-LEN(SUBSTITUTE(TRIM(AU$6)," ",""))))-1)&amp;" Total",$B$6:$BB$373,ROW($A38)-5,FALSE))</f>
        <v>0</v>
      </c>
      <c r="AV38" s="10">
        <f ca="1">IF(AV$5&lt;&gt;"",HLOOKUP(AV$5,Functionalization!$G$6:$R$373,ROW($A38)-5,FALSE),IFERROR(INDEX(AV$337:AV$373,MATCH($F38,$B$337:$B$373,0))/VLOOKUP($F38,$B$337:$BB$373,MATCH(LEFT(TRIM(AV$6),FIND("~",SUBSTITUTE(AV$6,"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38))*HLOOKUP(LEFT(TRIM(AV$6),FIND("~",SUBSTITUTE(AV$6," ","~",LEN(TRIM(AV$6))-LEN(SUBSTITUTE(TRIM(AV$6)," ",""))))-1)&amp;" Total",$B$6:$BB$373,ROW($A38)-5,FALSE))</f>
        <v>0</v>
      </c>
      <c r="AW38" s="10">
        <f ca="1">IF(AW$5&lt;&gt;"",HLOOKUP(AW$5,Functionalization!$G$6:$R$373,ROW($A38)-5,FALSE),IFERROR(INDEX(AW$337:AW$373,MATCH($F38,$B$337:$B$373,0))/VLOOKUP($F38,$B$337:$BB$373,MATCH(LEFT(TRIM(AW$6),FIND("~",SUBSTITUTE(AW$6,"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38))*HLOOKUP(LEFT(TRIM(AW$6),FIND("~",SUBSTITUTE(AW$6," ","~",LEN(TRIM(AW$6))-LEN(SUBSTITUTE(TRIM(AW$6)," ",""))))-1)&amp;" Total",$B$6:$BB$373,ROW($A38)-5,FALSE))</f>
        <v>0</v>
      </c>
      <c r="AX38" s="10">
        <f ca="1">IF(AX$5&lt;&gt;"",HLOOKUP(AX$5,Functionalization!$G$6:$R$373,ROW($A38)-5,FALSE),IFERROR(INDEX(AX$337:AX$373,MATCH($F38,$B$337:$B$373,0))/VLOOKUP($F38,$B$337:$BB$373,MATCH(LEFT(TRIM(AX$6),FIND("~",SUBSTITUTE(AX$6,"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38))*HLOOKUP(LEFT(TRIM(AX$6),FIND("~",SUBSTITUTE(AX$6," ","~",LEN(TRIM(AX$6))-LEN(SUBSTITUTE(TRIM(AX$6)," ",""))))-1)&amp;" Total",$B$6:$BB$373,ROW($A38)-5,FALSE))</f>
        <v>0</v>
      </c>
      <c r="AY38" s="10">
        <f ca="1">IF(AY$5&lt;&gt;"",HLOOKUP(AY$5,Functionalization!$G$6:$R$373,ROW($A38)-5,FALSE),IFERROR(INDEX(AY$337:AY$373,MATCH($F38,$B$337:$B$373,0))/VLOOKUP($F38,$B$337:$BB$373,MATCH(LEFT(TRIM(AY$6),FIND("~",SUBSTITUTE(AY$6,"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38))*HLOOKUP(LEFT(TRIM(AY$6),FIND("~",SUBSTITUTE(AY$6," ","~",LEN(TRIM(AY$6))-LEN(SUBSTITUTE(TRIM(AY$6)," ",""))))-1)&amp;" Total",$B$6:$BB$373,ROW($A38)-5,FALSE))</f>
        <v>0</v>
      </c>
      <c r="AZ38" s="10">
        <f ca="1">IF(AZ$5&lt;&gt;"",HLOOKUP(AZ$5,Functionalization!$G$6:$R$373,ROW($A38)-5,FALSE),IFERROR(INDEX(AZ$337:AZ$373,MATCH($F38,$B$337:$B$373,0))/VLOOKUP($F38,$B$337:$BB$373,MATCH(LEFT(TRIM(AZ$6),FIND("~",SUBSTITUTE(AZ$6,"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38))*HLOOKUP(LEFT(TRIM(AZ$6),FIND("~",SUBSTITUTE(AZ$6," ","~",LEN(TRIM(AZ$6))-LEN(SUBSTITUTE(TRIM(AZ$6)," ",""))))-1)&amp;" Total",$B$6:$BB$373,ROW($A38)-5,FALSE))</f>
        <v>0</v>
      </c>
      <c r="BA38" s="10">
        <f ca="1">IF(BA$5&lt;&gt;"",HLOOKUP(BA$5,Functionalization!$G$6:$R$373,ROW($A38)-5,FALSE),IFERROR(INDEX(BA$337:BA$373,MATCH($F38,$B$337:$B$373,0))/VLOOKUP($F38,$B$337:$BB$373,MATCH(LEFT(TRIM(BA$6),FIND("~",SUBSTITUTE(BA$6,"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38))*HLOOKUP(LEFT(TRIM(BA$6),FIND("~",SUBSTITUTE(BA$6," ","~",LEN(TRIM(BA$6))-LEN(SUBSTITUTE(TRIM(BA$6)," ",""))))-1)&amp;" Total",$B$6:$BB$373,ROW($A38)-5,FALSE))</f>
        <v>0</v>
      </c>
      <c r="BB38" s="10">
        <f ca="1">IF(BB$5&lt;&gt;"",HLOOKUP(BB$5,Functionalization!$G$6:$R$373,ROW($A38)-5,FALSE),IFERROR(INDEX(BB$337:BB$373,MATCH($F38,$B$337:$B$373,0))/VLOOKUP($F38,$B$337:$BB$373,MATCH(LEFT(TRIM(BB$6),FIND("~",SUBSTITUTE(BB$6,"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38))*HLOOKUP(LEFT(TRIM(BB$6),FIND("~",SUBSTITUTE(BB$6," ","~",LEN(TRIM(BB$6))-LEN(SUBSTITUTE(TRIM(BB$6)," ",""))))-1)&amp;" Total",$B$6:$BB$373,ROW($A38)-5,FALSE))</f>
        <v>0</v>
      </c>
      <c r="BD38">
        <f ca="1">IFERROR(IF(SUMIF($G$6:$BB$6,BD$6&amp;" Total",$G38:$BB38)-(SUMIF($G$6:$BB$6,BD$6&amp;" "&amp;'Input-Func_Class'!$D$22,$G38:$BB38)+IFERROR(SUMIF($G$6:$BB$6,BD$6&amp;" "&amp;'Input-Func_Class'!$E$22,$G38:$BB38),SUMIF($G$6:$BB$6,BD$6&amp;" "&amp;'Input-Func_Class'!$B$24,$G38:$BB38))+SUMIF($G$6:$BB$6,BD$6&amp;" "&amp;'Input-Func_Class'!$F$22,$G38:$BB38))&lt;Check_Limit,0,1),1)</f>
        <v>0</v>
      </c>
      <c r="BE38">
        <f ca="1">IFERROR(IF(SUMIF($G$6:$BB$6,BE$6&amp;" Total",$G38:$BB38)-(SUMIF($G$6:$BB$6,BE$6&amp;" "&amp;'Input-Func_Class'!$D$22,$G38:$BB38)+IFERROR(SUMIF($G$6:$BB$6,BE$6&amp;" "&amp;'Input-Func_Class'!$E$22,$G38:$BB38),SUMIF($G$6:$BB$6,BE$6&amp;" "&amp;'Input-Func_Class'!$B$24,$G38:$BB38))+SUMIF($G$6:$BB$6,BE$6&amp;" "&amp;'Input-Func_Class'!$F$22,$G38:$BB38))&lt;Check_Limit,0,1),1)</f>
        <v>0</v>
      </c>
      <c r="BF38">
        <f ca="1">IFERROR(IF(SUMIF($G$6:$BB$6,BF$6&amp;" Total",$G38:$BB38)-(SUMIF($G$6:$BB$6,BF$6&amp;" "&amp;'Input-Func_Class'!$D$22,$G38:$BB38)+IFERROR(SUMIF($G$6:$BB$6,BF$6&amp;" "&amp;'Input-Func_Class'!$E$22,$G38:$BB38),SUMIF($G$6:$BB$6,BF$6&amp;" "&amp;'Input-Func_Class'!$B$24,$G38:$BB38))+SUMIF($G$6:$BB$6,BF$6&amp;" "&amp;'Input-Func_Class'!$F$22,$G38:$BB38))&lt;Check_Limit,0,1),1)</f>
        <v>0</v>
      </c>
      <c r="BG38">
        <f ca="1">IFERROR(IF(SUMIF($G$6:$BB$6,BG$6&amp;" Total",$G38:$BB38)-(SUMIF($G$6:$BB$6,BG$6&amp;" "&amp;'Input-Func_Class'!$D$22,$G38:$BB38)+IFERROR(SUMIF($G$6:$BB$6,BG$6&amp;" "&amp;'Input-Func_Class'!$E$22,$G38:$BB38),SUMIF($G$6:$BB$6,BG$6&amp;" "&amp;'Input-Func_Class'!$B$24,$G38:$BB38))+SUMIF($G$6:$BB$6,BG$6&amp;" "&amp;'Input-Func_Class'!$F$22,$G38:$BB38))&lt;Check_Limit,0,1),1)</f>
        <v>0</v>
      </c>
      <c r="BH38">
        <f ca="1">IFERROR(IF(SUMIF($G$6:$BB$6,BH$6&amp;" Total",$G38:$BB38)-(SUMIF($G$6:$BB$6,BH$6&amp;" "&amp;'Input-Func_Class'!$D$22,$G38:$BB38)+IFERROR(SUMIF($G$6:$BB$6,BH$6&amp;" "&amp;'Input-Func_Class'!$E$22,$G38:$BB38),SUMIF($G$6:$BB$6,BH$6&amp;" "&amp;'Input-Func_Class'!$B$24,$G38:$BB38))+SUMIF($G$6:$BB$6,BH$6&amp;" "&amp;'Input-Func_Class'!$F$22,$G38:$BB38))&lt;Check_Limit,0,1),1)</f>
        <v>0</v>
      </c>
      <c r="BI38">
        <f ca="1">IFERROR(IF(SUMIF($G$6:$BB$6,BI$6&amp;" Total",$G38:$BB38)-(SUMIF($G$6:$BB$6,BI$6&amp;" "&amp;'Input-Func_Class'!$D$22,$G38:$BB38)+IFERROR(SUMIF($G$6:$BB$6,BI$6&amp;" "&amp;'Input-Func_Class'!$E$22,$G38:$BB38),SUMIF($G$6:$BB$6,BI$6&amp;" "&amp;'Input-Func_Class'!$B$24,$G38:$BB38))+SUMIF($G$6:$BB$6,BI$6&amp;" "&amp;'Input-Func_Class'!$F$22,$G38:$BB38))&lt;Check_Limit,0,1),1)</f>
        <v>0</v>
      </c>
      <c r="BJ38">
        <f ca="1">IFERROR(IF(SUMIF($G$6:$BB$6,BJ$6&amp;" Total",$G38:$BB38)-(SUMIF($G$6:$BB$6,BJ$6&amp;" "&amp;'Input-Func_Class'!$D$22,$G38:$BB38)+IFERROR(SUMIF($G$6:$BB$6,BJ$6&amp;" "&amp;'Input-Func_Class'!$E$22,$G38:$BB38),SUMIF($G$6:$BB$6,BJ$6&amp;" "&amp;'Input-Func_Class'!$B$24,$G38:$BB38))+SUMIF($G$6:$BB$6,BJ$6&amp;" "&amp;'Input-Func_Class'!$F$22,$G38:$BB38))&lt;Check_Limit,0,1),1)</f>
        <v>0</v>
      </c>
      <c r="BK38">
        <f ca="1">IFERROR(IF(SUMIF($G$6:$BB$6,BK$6&amp;" Total",$G38:$BB38)-(SUMIF($G$6:$BB$6,BK$6&amp;" "&amp;'Input-Func_Class'!$D$22,$G38:$BB38)+IFERROR(SUMIF($G$6:$BB$6,BK$6&amp;" "&amp;'Input-Func_Class'!$E$22,$G38:$BB38),SUMIF($G$6:$BB$6,BK$6&amp;" "&amp;'Input-Func_Class'!$B$24,$G38:$BB38))+SUMIF($G$6:$BB$6,BK$6&amp;" "&amp;'Input-Func_Class'!$F$22,$G38:$BB38))&lt;Check_Limit,0,1),1)</f>
        <v>0</v>
      </c>
      <c r="BL38">
        <f ca="1">IFERROR(IF(SUMIF($G$6:$BB$6,BL$6&amp;" Total",$G38:$BB38)-(SUMIF($G$6:$BB$6,BL$6&amp;" "&amp;'Input-Func_Class'!$D$22,$G38:$BB38)+IFERROR(SUMIF($G$6:$BB$6,BL$6&amp;" "&amp;'Input-Func_Class'!$E$22,$G38:$BB38),SUMIF($G$6:$BB$6,BL$6&amp;" "&amp;'Input-Func_Class'!$B$24,$G38:$BB38))+SUMIF($G$6:$BB$6,BL$6&amp;" "&amp;'Input-Func_Class'!$F$22,$G38:$BB38))&lt;Check_Limit,0,1),1)</f>
        <v>0</v>
      </c>
      <c r="BM38">
        <f ca="1">IFERROR(IF(SUMIF($G$6:$BB$6,BM$6&amp;" Total",$G38:$BB38)-(SUMIF($G$6:$BB$6,BM$6&amp;" "&amp;'Input-Func_Class'!$D$22,$G38:$BB38)+IFERROR(SUMIF($G$6:$BB$6,BM$6&amp;" "&amp;'Input-Func_Class'!$E$22,$G38:$BB38),SUMIF($G$6:$BB$6,BM$6&amp;" "&amp;'Input-Func_Class'!$B$24,$G38:$BB38))+SUMIF($G$6:$BB$6,BM$6&amp;" "&amp;'Input-Func_Class'!$F$22,$G38:$BB38))&lt;Check_Limit,0,1),1)</f>
        <v>0</v>
      </c>
      <c r="BN38">
        <f ca="1">IFERROR(IF(SUMIF($G$6:$BB$6,BN$6&amp;" Total",$G38:$BB38)-(SUMIF($G$6:$BB$6,BN$6&amp;" "&amp;'Input-Func_Class'!$D$22,$G38:$BB38)+IFERROR(SUMIF($G$6:$BB$6,BN$6&amp;" "&amp;'Input-Func_Class'!$E$22,$G38:$BB38),SUMIF($G$6:$BB$6,BN$6&amp;" "&amp;'Input-Func_Class'!$B$24,$G38:$BB38))+SUMIF($G$6:$BB$6,BN$6&amp;" "&amp;'Input-Func_Class'!$F$22,$G38:$BB38))&lt;Check_Limit,0,1),1)</f>
        <v>0</v>
      </c>
      <c r="BO38">
        <f ca="1">IFERROR(IF(SUMIF($G$6:$BB$6,BO$6&amp;" Total",$G38:$BB38)-(SUMIF($G$6:$BB$6,BO$6&amp;" "&amp;'Input-Func_Class'!$D$22,$G38:$BB38)+IFERROR(SUMIF($G$6:$BB$6,BO$6&amp;" "&amp;'Input-Func_Class'!$E$22,$G38:$BB38),SUMIF($G$6:$BB$6,BO$6&amp;" "&amp;'Input-Func_Class'!$B$24,$G38:$BB38))+SUMIF($G$6:$BB$6,BO$6&amp;" "&amp;'Input-Func_Class'!$F$22,$G38:$BB38))&lt;Check_Limit,0,1),1)</f>
        <v>0</v>
      </c>
    </row>
    <row r="39" spans="1:67" outlineLevel="1">
      <c r="A39" s="31">
        <f>IF(ISBLANK('Input-Accounts'!A39),"",'Input-Accounts'!A39)</f>
        <v>31</v>
      </c>
      <c r="B39" s="53" t="str">
        <f>IF(ISBLANK('Input-Accounts'!B39),"",'Input-Accounts'!B39)</f>
        <v>SERVICES (Less SMRP)</v>
      </c>
      <c r="C39" s="31">
        <f>IF(ISBLANK('Input-Accounts'!C39),"",'Input-Accounts'!C39)</f>
        <v>380</v>
      </c>
      <c r="D39" s="10">
        <f>Functionalization!$D39</f>
        <v>206990733.67370528</v>
      </c>
      <c r="E39" s="10">
        <f t="shared" ca="1" si="6"/>
        <v>0</v>
      </c>
      <c r="F39" s="3" t="str">
        <f>IF($D39=0,"-",IF('Input-Accounts'!$E39&lt;&gt;0,'Input-Accounts'!$E39,'Input-Accounts'!$G39))</f>
        <v>CUSTOMER</v>
      </c>
      <c r="G39" s="10">
        <f ca="1">IF(G$5&lt;&gt;"",HLOOKUP(G$5,Functionalization!$G$6:$R$373,ROW($A39)-5,FALSE),IFERROR(INDEX(G$337:G$373,MATCH($F39,$B$337:$B$373,0))/VLOOKUP($F39,$B$337:$BB$373,MATCH(LEFT(TRIM(G$6),FIND("~",SUBSTITUTE(G$6,"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39))*HLOOKUP(LEFT(TRIM(G$6),FIND("~",SUBSTITUTE(G$6," ","~",LEN(TRIM(G$6))-LEN(SUBSTITUTE(TRIM(G$6)," ",""))))-1)&amp;" Total",$B$6:$BB$373,ROW($A39)-5,FALSE))</f>
        <v>0</v>
      </c>
      <c r="H39" s="10">
        <f ca="1">IF(H$5&lt;&gt;"",HLOOKUP(H$5,Functionalization!$G$6:$R$373,ROW($A39)-5,FALSE),IFERROR(INDEX(H$337:H$373,MATCH($F39,$B$337:$B$373,0))/VLOOKUP($F39,$B$337:$BB$373,MATCH(LEFT(TRIM(H$6),FIND("~",SUBSTITUTE(H$6,"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39))*HLOOKUP(LEFT(TRIM(H$6),FIND("~",SUBSTITUTE(H$6," ","~",LEN(TRIM(H$6))-LEN(SUBSTITUTE(TRIM(H$6)," ",""))))-1)&amp;" Total",$B$6:$BB$373,ROW($A39)-5,FALSE))</f>
        <v>0</v>
      </c>
      <c r="I39" s="10">
        <f ca="1">IF(I$5&lt;&gt;"",HLOOKUP(I$5,Functionalization!$G$6:$R$373,ROW($A39)-5,FALSE),IFERROR(INDEX(I$337:I$373,MATCH($F39,$B$337:$B$373,0))/VLOOKUP($F39,$B$337:$BB$373,MATCH(LEFT(TRIM(I$6),FIND("~",SUBSTITUTE(I$6,"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39))*HLOOKUP(LEFT(TRIM(I$6),FIND("~",SUBSTITUTE(I$6," ","~",LEN(TRIM(I$6))-LEN(SUBSTITUTE(TRIM(I$6)," ",""))))-1)&amp;" Total",$B$6:$BB$373,ROW($A39)-5,FALSE))</f>
        <v>0</v>
      </c>
      <c r="J39" s="10">
        <f ca="1">IF(J$5&lt;&gt;"",HLOOKUP(J$5,Functionalization!$G$6:$R$373,ROW($A39)-5,FALSE),IFERROR(INDEX(J$337:J$373,MATCH($F39,$B$337:$B$373,0))/VLOOKUP($F39,$B$337:$BB$373,MATCH(LEFT(TRIM(J$6),FIND("~",SUBSTITUTE(J$6,"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39))*HLOOKUP(LEFT(TRIM(J$6),FIND("~",SUBSTITUTE(J$6," ","~",LEN(TRIM(J$6))-LEN(SUBSTITUTE(TRIM(J$6)," ",""))))-1)&amp;" Total",$B$6:$BB$373,ROW($A39)-5,FALSE))</f>
        <v>0</v>
      </c>
      <c r="K39" s="10">
        <f ca="1">IF(K$5&lt;&gt;"",HLOOKUP(K$5,Functionalization!$G$6:$R$373,ROW($A39)-5,FALSE),IFERROR(INDEX(K$337:K$373,MATCH($F39,$B$337:$B$373,0))/VLOOKUP($F39,$B$337:$BB$373,MATCH(LEFT(TRIM(K$6),FIND("~",SUBSTITUTE(K$6,"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39))*HLOOKUP(LEFT(TRIM(K$6),FIND("~",SUBSTITUTE(K$6," ","~",LEN(TRIM(K$6))-LEN(SUBSTITUTE(TRIM(K$6)," ",""))))-1)&amp;" Total",$B$6:$BB$373,ROW($A39)-5,FALSE))</f>
        <v>206990733.67370528</v>
      </c>
      <c r="L39" s="10">
        <f ca="1">IF(L$5&lt;&gt;"",HLOOKUP(L$5,Functionalization!$G$6:$R$373,ROW($A39)-5,FALSE),IFERROR(INDEX(L$337:L$373,MATCH($F39,$B$337:$B$373,0))/VLOOKUP($F39,$B$337:$BB$373,MATCH(LEFT(TRIM(L$6),FIND("~",SUBSTITUTE(L$6,"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39))*HLOOKUP(LEFT(TRIM(L$6),FIND("~",SUBSTITUTE(L$6," ","~",LEN(TRIM(L$6))-LEN(SUBSTITUTE(TRIM(L$6)," ",""))))-1)&amp;" Total",$B$6:$BB$373,ROW($A39)-5,FALSE))</f>
        <v>0</v>
      </c>
      <c r="M39" s="10">
        <f ca="1">IF(M$5&lt;&gt;"",HLOOKUP(M$5,Functionalization!$G$6:$R$373,ROW($A39)-5,FALSE),IFERROR(INDEX(M$337:M$373,MATCH($F39,$B$337:$B$373,0))/VLOOKUP($F39,$B$337:$BB$373,MATCH(LEFT(TRIM(M$6),FIND("~",SUBSTITUTE(M$6,"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39))*HLOOKUP(LEFT(TRIM(M$6),FIND("~",SUBSTITUTE(M$6," ","~",LEN(TRIM(M$6))-LEN(SUBSTITUTE(TRIM(M$6)," ",""))))-1)&amp;" Total",$B$6:$BB$373,ROW($A39)-5,FALSE))</f>
        <v>0</v>
      </c>
      <c r="N39" s="10">
        <f ca="1">IF(N$5&lt;&gt;"",HLOOKUP(N$5,Functionalization!$G$6:$R$373,ROW($A39)-5,FALSE),IFERROR(INDEX(N$337:N$373,MATCH($F39,$B$337:$B$373,0))/VLOOKUP($F39,$B$337:$BB$373,MATCH(LEFT(TRIM(N$6),FIND("~",SUBSTITUTE(N$6,"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39))*HLOOKUP(LEFT(TRIM(N$6),FIND("~",SUBSTITUTE(N$6," ","~",LEN(TRIM(N$6))-LEN(SUBSTITUTE(TRIM(N$6)," ",""))))-1)&amp;" Total",$B$6:$BB$373,ROW($A39)-5,FALSE))</f>
        <v>206990733.67370528</v>
      </c>
      <c r="O39" s="10">
        <f ca="1">IF(O$5&lt;&gt;"",HLOOKUP(O$5,Functionalization!$G$6:$R$373,ROW($A39)-5,FALSE),IFERROR(INDEX(O$337:O$373,MATCH($F39,$B$337:$B$373,0))/VLOOKUP($F39,$B$337:$BB$373,MATCH(LEFT(TRIM(O$6),FIND("~",SUBSTITUTE(O$6,"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39))*HLOOKUP(LEFT(TRIM(O$6),FIND("~",SUBSTITUTE(O$6," ","~",LEN(TRIM(O$6))-LEN(SUBSTITUTE(TRIM(O$6)," ",""))))-1)&amp;" Total",$B$6:$BB$373,ROW($A39)-5,FALSE))</f>
        <v>0</v>
      </c>
      <c r="P39" s="10">
        <f ca="1">IF(P$5&lt;&gt;"",HLOOKUP(P$5,Functionalization!$G$6:$R$373,ROW($A39)-5,FALSE),IFERROR(INDEX(P$337:P$373,MATCH($F39,$B$337:$B$373,0))/VLOOKUP($F39,$B$337:$BB$373,MATCH(LEFT(TRIM(P$6),FIND("~",SUBSTITUTE(P$6,"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39))*HLOOKUP(LEFT(TRIM(P$6),FIND("~",SUBSTITUTE(P$6," ","~",LEN(TRIM(P$6))-LEN(SUBSTITUTE(TRIM(P$6)," ",""))))-1)&amp;" Total",$B$6:$BB$373,ROW($A39)-5,FALSE))</f>
        <v>0</v>
      </c>
      <c r="Q39" s="10">
        <f ca="1">IF(Q$5&lt;&gt;"",HLOOKUP(Q$5,Functionalization!$G$6:$R$373,ROW($A39)-5,FALSE),IFERROR(INDEX(Q$337:Q$373,MATCH($F39,$B$337:$B$373,0))/VLOOKUP($F39,$B$337:$BB$373,MATCH(LEFT(TRIM(Q$6),FIND("~",SUBSTITUTE(Q$6,"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39))*HLOOKUP(LEFT(TRIM(Q$6),FIND("~",SUBSTITUTE(Q$6," ","~",LEN(TRIM(Q$6))-LEN(SUBSTITUTE(TRIM(Q$6)," ",""))))-1)&amp;" Total",$B$6:$BB$373,ROW($A39)-5,FALSE))</f>
        <v>0</v>
      </c>
      <c r="R39" s="10">
        <f ca="1">IF(R$5&lt;&gt;"",HLOOKUP(R$5,Functionalization!$G$6:$R$373,ROW($A39)-5,FALSE),IFERROR(INDEX(R$337:R$373,MATCH($F39,$B$337:$B$373,0))/VLOOKUP($F39,$B$337:$BB$373,MATCH(LEFT(TRIM(R$6),FIND("~",SUBSTITUTE(R$6,"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39))*HLOOKUP(LEFT(TRIM(R$6),FIND("~",SUBSTITUTE(R$6," ","~",LEN(TRIM(R$6))-LEN(SUBSTITUTE(TRIM(R$6)," ",""))))-1)&amp;" Total",$B$6:$BB$373,ROW($A39)-5,FALSE))</f>
        <v>0</v>
      </c>
      <c r="S39" s="10">
        <f ca="1">IF(S$5&lt;&gt;"",HLOOKUP(S$5,Functionalization!$G$6:$R$373,ROW($A39)-5,FALSE),IFERROR(INDEX(S$337:S$373,MATCH($F39,$B$337:$B$373,0))/VLOOKUP($F39,$B$337:$BB$373,MATCH(LEFT(TRIM(S$6),FIND("~",SUBSTITUTE(S$6,"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39))*HLOOKUP(LEFT(TRIM(S$6),FIND("~",SUBSTITUTE(S$6," ","~",LEN(TRIM(S$6))-LEN(SUBSTITUTE(TRIM(S$6)," ",""))))-1)&amp;" Total",$B$6:$BB$373,ROW($A39)-5,FALSE))</f>
        <v>0</v>
      </c>
      <c r="T39" s="10">
        <f ca="1">IF(T$5&lt;&gt;"",HLOOKUP(T$5,Functionalization!$G$6:$R$373,ROW($A39)-5,FALSE),IFERROR(INDEX(T$337:T$373,MATCH($F39,$B$337:$B$373,0))/VLOOKUP($F39,$B$337:$BB$373,MATCH(LEFT(TRIM(T$6),FIND("~",SUBSTITUTE(T$6,"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39))*HLOOKUP(LEFT(TRIM(T$6),FIND("~",SUBSTITUTE(T$6," ","~",LEN(TRIM(T$6))-LEN(SUBSTITUTE(TRIM(T$6)," ",""))))-1)&amp;" Total",$B$6:$BB$373,ROW($A39)-5,FALSE))</f>
        <v>0</v>
      </c>
      <c r="U39" s="10">
        <f ca="1">IF(U$5&lt;&gt;"",HLOOKUP(U$5,Functionalization!$G$6:$R$373,ROW($A39)-5,FALSE),IFERROR(INDEX(U$337:U$373,MATCH($F39,$B$337:$B$373,0))/VLOOKUP($F39,$B$337:$BB$373,MATCH(LEFT(TRIM(U$6),FIND("~",SUBSTITUTE(U$6,"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39))*HLOOKUP(LEFT(TRIM(U$6),FIND("~",SUBSTITUTE(U$6," ","~",LEN(TRIM(U$6))-LEN(SUBSTITUTE(TRIM(U$6)," ",""))))-1)&amp;" Total",$B$6:$BB$373,ROW($A39)-5,FALSE))</f>
        <v>0</v>
      </c>
      <c r="V39" s="10">
        <f ca="1">IF(V$5&lt;&gt;"",HLOOKUP(V$5,Functionalization!$G$6:$R$373,ROW($A39)-5,FALSE),IFERROR(INDEX(V$337:V$373,MATCH($F39,$B$337:$B$373,0))/VLOOKUP($F39,$B$337:$BB$373,MATCH(LEFT(TRIM(V$6),FIND("~",SUBSTITUTE(V$6,"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39))*HLOOKUP(LEFT(TRIM(V$6),FIND("~",SUBSTITUTE(V$6," ","~",LEN(TRIM(V$6))-LEN(SUBSTITUTE(TRIM(V$6)," ",""))))-1)&amp;" Total",$B$6:$BB$373,ROW($A39)-5,FALSE))</f>
        <v>0</v>
      </c>
      <c r="W39" s="10">
        <f ca="1">IF(W$5&lt;&gt;"",HLOOKUP(W$5,Functionalization!$G$6:$R$373,ROW($A39)-5,FALSE),IFERROR(INDEX(W$337:W$373,MATCH($F39,$B$337:$B$373,0))/VLOOKUP($F39,$B$337:$BB$373,MATCH(LEFT(TRIM(W$6),FIND("~",SUBSTITUTE(W$6,"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39))*HLOOKUP(LEFT(TRIM(W$6),FIND("~",SUBSTITUTE(W$6," ","~",LEN(TRIM(W$6))-LEN(SUBSTITUTE(TRIM(W$6)," ",""))))-1)&amp;" Total",$B$6:$BB$373,ROW($A39)-5,FALSE))</f>
        <v>0</v>
      </c>
      <c r="X39" s="10">
        <f ca="1">IF(X$5&lt;&gt;"",HLOOKUP(X$5,Functionalization!$G$6:$R$373,ROW($A39)-5,FALSE),IFERROR(INDEX(X$337:X$373,MATCH($F39,$B$337:$B$373,0))/VLOOKUP($F39,$B$337:$BB$373,MATCH(LEFT(TRIM(X$6),FIND("~",SUBSTITUTE(X$6,"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39))*HLOOKUP(LEFT(TRIM(X$6),FIND("~",SUBSTITUTE(X$6," ","~",LEN(TRIM(X$6))-LEN(SUBSTITUTE(TRIM(X$6)," ",""))))-1)&amp;" Total",$B$6:$BB$373,ROW($A39)-5,FALSE))</f>
        <v>0</v>
      </c>
      <c r="Y39" s="10">
        <f ca="1">IF(Y$5&lt;&gt;"",HLOOKUP(Y$5,Functionalization!$G$6:$R$373,ROW($A39)-5,FALSE),IFERROR(INDEX(Y$337:Y$373,MATCH($F39,$B$337:$B$373,0))/VLOOKUP($F39,$B$337:$BB$373,MATCH(LEFT(TRIM(Y$6),FIND("~",SUBSTITUTE(Y$6,"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39))*HLOOKUP(LEFT(TRIM(Y$6),FIND("~",SUBSTITUTE(Y$6," ","~",LEN(TRIM(Y$6))-LEN(SUBSTITUTE(TRIM(Y$6)," ",""))))-1)&amp;" Total",$B$6:$BB$373,ROW($A39)-5,FALSE))</f>
        <v>0</v>
      </c>
      <c r="Z39" s="10">
        <f ca="1">IF(Z$5&lt;&gt;"",HLOOKUP(Z$5,Functionalization!$G$6:$R$373,ROW($A39)-5,FALSE),IFERROR(INDEX(Z$337:Z$373,MATCH($F39,$B$337:$B$373,0))/VLOOKUP($F39,$B$337:$BB$373,MATCH(LEFT(TRIM(Z$6),FIND("~",SUBSTITUTE(Z$6,"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39))*HLOOKUP(LEFT(TRIM(Z$6),FIND("~",SUBSTITUTE(Z$6," ","~",LEN(TRIM(Z$6))-LEN(SUBSTITUTE(TRIM(Z$6)," ",""))))-1)&amp;" Total",$B$6:$BB$373,ROW($A39)-5,FALSE))</f>
        <v>0</v>
      </c>
      <c r="AA39" s="10">
        <f ca="1">IF(AA$5&lt;&gt;"",HLOOKUP(AA$5,Functionalization!$G$6:$R$373,ROW($A39)-5,FALSE),IFERROR(INDEX(AA$337:AA$373,MATCH($F39,$B$337:$B$373,0))/VLOOKUP($F39,$B$337:$BB$373,MATCH(LEFT(TRIM(AA$6),FIND("~",SUBSTITUTE(AA$6,"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39))*HLOOKUP(LEFT(TRIM(AA$6),FIND("~",SUBSTITUTE(AA$6," ","~",LEN(TRIM(AA$6))-LEN(SUBSTITUTE(TRIM(AA$6)," ",""))))-1)&amp;" Total",$B$6:$BB$373,ROW($A39)-5,FALSE))</f>
        <v>0</v>
      </c>
      <c r="AB39" s="10">
        <f ca="1">IF(AB$5&lt;&gt;"",HLOOKUP(AB$5,Functionalization!$G$6:$R$373,ROW($A39)-5,FALSE),IFERROR(INDEX(AB$337:AB$373,MATCH($F39,$B$337:$B$373,0))/VLOOKUP($F39,$B$337:$BB$373,MATCH(LEFT(TRIM(AB$6),FIND("~",SUBSTITUTE(AB$6,"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39))*HLOOKUP(LEFT(TRIM(AB$6),FIND("~",SUBSTITUTE(AB$6," ","~",LEN(TRIM(AB$6))-LEN(SUBSTITUTE(TRIM(AB$6)," ",""))))-1)&amp;" Total",$B$6:$BB$373,ROW($A39)-5,FALSE))</f>
        <v>0</v>
      </c>
      <c r="AC39" s="10">
        <f ca="1">IF(AC$5&lt;&gt;"",HLOOKUP(AC$5,Functionalization!$G$6:$R$373,ROW($A39)-5,FALSE),IFERROR(INDEX(AC$337:AC$373,MATCH($F39,$B$337:$B$373,0))/VLOOKUP($F39,$B$337:$BB$373,MATCH(LEFT(TRIM(AC$6),FIND("~",SUBSTITUTE(AC$6,"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39))*HLOOKUP(LEFT(TRIM(AC$6),FIND("~",SUBSTITUTE(AC$6," ","~",LEN(TRIM(AC$6))-LEN(SUBSTITUTE(TRIM(AC$6)," ",""))))-1)&amp;" Total",$B$6:$BB$373,ROW($A39)-5,FALSE))</f>
        <v>0</v>
      </c>
      <c r="AD39" s="10">
        <f ca="1">IF(AD$5&lt;&gt;"",HLOOKUP(AD$5,Functionalization!$G$6:$R$373,ROW($A39)-5,FALSE),IFERROR(INDEX(AD$337:AD$373,MATCH($F39,$B$337:$B$373,0))/VLOOKUP($F39,$B$337:$BB$373,MATCH(LEFT(TRIM(AD$6),FIND("~",SUBSTITUTE(AD$6,"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39))*HLOOKUP(LEFT(TRIM(AD$6),FIND("~",SUBSTITUTE(AD$6," ","~",LEN(TRIM(AD$6))-LEN(SUBSTITUTE(TRIM(AD$6)," ",""))))-1)&amp;" Total",$B$6:$BB$373,ROW($A39)-5,FALSE))</f>
        <v>0</v>
      </c>
      <c r="AE39" s="10">
        <f ca="1">IF(AE$5&lt;&gt;"",HLOOKUP(AE$5,Functionalization!$G$6:$R$373,ROW($A39)-5,FALSE),IFERROR(INDEX(AE$337:AE$373,MATCH($F39,$B$337:$B$373,0))/VLOOKUP($F39,$B$337:$BB$373,MATCH(LEFT(TRIM(AE$6),FIND("~",SUBSTITUTE(AE$6,"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39))*HLOOKUP(LEFT(TRIM(AE$6),FIND("~",SUBSTITUTE(AE$6," ","~",LEN(TRIM(AE$6))-LEN(SUBSTITUTE(TRIM(AE$6)," ",""))))-1)&amp;" Total",$B$6:$BB$373,ROW($A39)-5,FALSE))</f>
        <v>0</v>
      </c>
      <c r="AF39" s="10">
        <f ca="1">IF(AF$5&lt;&gt;"",HLOOKUP(AF$5,Functionalization!$G$6:$R$373,ROW($A39)-5,FALSE),IFERROR(INDEX(AF$337:AF$373,MATCH($F39,$B$337:$B$373,0))/VLOOKUP($F39,$B$337:$BB$373,MATCH(LEFT(TRIM(AF$6),FIND("~",SUBSTITUTE(AF$6,"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39))*HLOOKUP(LEFT(TRIM(AF$6),FIND("~",SUBSTITUTE(AF$6," ","~",LEN(TRIM(AF$6))-LEN(SUBSTITUTE(TRIM(AF$6)," ",""))))-1)&amp;" Total",$B$6:$BB$373,ROW($A39)-5,FALSE))</f>
        <v>0</v>
      </c>
      <c r="AG39" s="10">
        <f ca="1">IF(AG$5&lt;&gt;"",HLOOKUP(AG$5,Functionalization!$G$6:$R$373,ROW($A39)-5,FALSE),IFERROR(INDEX(AG$337:AG$373,MATCH($F39,$B$337:$B$373,0))/VLOOKUP($F39,$B$337:$BB$373,MATCH(LEFT(TRIM(AG$6),FIND("~",SUBSTITUTE(AG$6,"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39))*HLOOKUP(LEFT(TRIM(AG$6),FIND("~",SUBSTITUTE(AG$6," ","~",LEN(TRIM(AG$6))-LEN(SUBSTITUTE(TRIM(AG$6)," ",""))))-1)&amp;" Total",$B$6:$BB$373,ROW($A39)-5,FALSE))</f>
        <v>0</v>
      </c>
      <c r="AH39" s="10">
        <f ca="1">IF(AH$5&lt;&gt;"",HLOOKUP(AH$5,Functionalization!$G$6:$R$373,ROW($A39)-5,FALSE),IFERROR(INDEX(AH$337:AH$373,MATCH($F39,$B$337:$B$373,0))/VLOOKUP($F39,$B$337:$BB$373,MATCH(LEFT(TRIM(AH$6),FIND("~",SUBSTITUTE(AH$6,"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39))*HLOOKUP(LEFT(TRIM(AH$6),FIND("~",SUBSTITUTE(AH$6," ","~",LEN(TRIM(AH$6))-LEN(SUBSTITUTE(TRIM(AH$6)," ",""))))-1)&amp;" Total",$B$6:$BB$373,ROW($A39)-5,FALSE))</f>
        <v>0</v>
      </c>
      <c r="AI39" s="10">
        <f ca="1">IF(AI$5&lt;&gt;"",HLOOKUP(AI$5,Functionalization!$G$6:$R$373,ROW($A39)-5,FALSE),IFERROR(INDEX(AI$337:AI$373,MATCH($F39,$B$337:$B$373,0))/VLOOKUP($F39,$B$337:$BB$373,MATCH(LEFT(TRIM(AI$6),FIND("~",SUBSTITUTE(AI$6,"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39))*HLOOKUP(LEFT(TRIM(AI$6),FIND("~",SUBSTITUTE(AI$6," ","~",LEN(TRIM(AI$6))-LEN(SUBSTITUTE(TRIM(AI$6)," ",""))))-1)&amp;" Total",$B$6:$BB$373,ROW($A39)-5,FALSE))</f>
        <v>0</v>
      </c>
      <c r="AJ39" s="10">
        <f ca="1">IF(AJ$5&lt;&gt;"",HLOOKUP(AJ$5,Functionalization!$G$6:$R$373,ROW($A39)-5,FALSE),IFERROR(INDEX(AJ$337:AJ$373,MATCH($F39,$B$337:$B$373,0))/VLOOKUP($F39,$B$337:$BB$373,MATCH(LEFT(TRIM(AJ$6),FIND("~",SUBSTITUTE(AJ$6,"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39))*HLOOKUP(LEFT(TRIM(AJ$6),FIND("~",SUBSTITUTE(AJ$6," ","~",LEN(TRIM(AJ$6))-LEN(SUBSTITUTE(TRIM(AJ$6)," ",""))))-1)&amp;" Total",$B$6:$BB$373,ROW($A39)-5,FALSE))</f>
        <v>0</v>
      </c>
      <c r="AK39" s="10">
        <f ca="1">IF(AK$5&lt;&gt;"",HLOOKUP(AK$5,Functionalization!$G$6:$R$373,ROW($A39)-5,FALSE),IFERROR(INDEX(AK$337:AK$373,MATCH($F39,$B$337:$B$373,0))/VLOOKUP($F39,$B$337:$BB$373,MATCH(LEFT(TRIM(AK$6),FIND("~",SUBSTITUTE(AK$6,"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39))*HLOOKUP(LEFT(TRIM(AK$6),FIND("~",SUBSTITUTE(AK$6," ","~",LEN(TRIM(AK$6))-LEN(SUBSTITUTE(TRIM(AK$6)," ",""))))-1)&amp;" Total",$B$6:$BB$373,ROW($A39)-5,FALSE))</f>
        <v>0</v>
      </c>
      <c r="AL39" s="10">
        <f ca="1">IF(AL$5&lt;&gt;"",HLOOKUP(AL$5,Functionalization!$G$6:$R$373,ROW($A39)-5,FALSE),IFERROR(INDEX(AL$337:AL$373,MATCH($F39,$B$337:$B$373,0))/VLOOKUP($F39,$B$337:$BB$373,MATCH(LEFT(TRIM(AL$6),FIND("~",SUBSTITUTE(AL$6,"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39))*HLOOKUP(LEFT(TRIM(AL$6),FIND("~",SUBSTITUTE(AL$6," ","~",LEN(TRIM(AL$6))-LEN(SUBSTITUTE(TRIM(AL$6)," ",""))))-1)&amp;" Total",$B$6:$BB$373,ROW($A39)-5,FALSE))</f>
        <v>0</v>
      </c>
      <c r="AM39" s="10">
        <f ca="1">IF(AM$5&lt;&gt;"",HLOOKUP(AM$5,Functionalization!$G$6:$R$373,ROW($A39)-5,FALSE),IFERROR(INDEX(AM$337:AM$373,MATCH($F39,$B$337:$B$373,0))/VLOOKUP($F39,$B$337:$BB$373,MATCH(LEFT(TRIM(AM$6),FIND("~",SUBSTITUTE(AM$6,"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39))*HLOOKUP(LEFT(TRIM(AM$6),FIND("~",SUBSTITUTE(AM$6," ","~",LEN(TRIM(AM$6))-LEN(SUBSTITUTE(TRIM(AM$6)," ",""))))-1)&amp;" Total",$B$6:$BB$373,ROW($A39)-5,FALSE))</f>
        <v>0</v>
      </c>
      <c r="AN39" s="10">
        <f ca="1">IF(AN$5&lt;&gt;"",HLOOKUP(AN$5,Functionalization!$G$6:$R$373,ROW($A39)-5,FALSE),IFERROR(INDEX(AN$337:AN$373,MATCH($F39,$B$337:$B$373,0))/VLOOKUP($F39,$B$337:$BB$373,MATCH(LEFT(TRIM(AN$6),FIND("~",SUBSTITUTE(AN$6,"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39))*HLOOKUP(LEFT(TRIM(AN$6),FIND("~",SUBSTITUTE(AN$6," ","~",LEN(TRIM(AN$6))-LEN(SUBSTITUTE(TRIM(AN$6)," ",""))))-1)&amp;" Total",$B$6:$BB$373,ROW($A39)-5,FALSE))</f>
        <v>0</v>
      </c>
      <c r="AO39" s="10">
        <f ca="1">IF(AO$5&lt;&gt;"",HLOOKUP(AO$5,Functionalization!$G$6:$R$373,ROW($A39)-5,FALSE),IFERROR(INDEX(AO$337:AO$373,MATCH($F39,$B$337:$B$373,0))/VLOOKUP($F39,$B$337:$BB$373,MATCH(LEFT(TRIM(AO$6),FIND("~",SUBSTITUTE(AO$6,"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39))*HLOOKUP(LEFT(TRIM(AO$6),FIND("~",SUBSTITUTE(AO$6," ","~",LEN(TRIM(AO$6))-LEN(SUBSTITUTE(TRIM(AO$6)," ",""))))-1)&amp;" Total",$B$6:$BB$373,ROW($A39)-5,FALSE))</f>
        <v>0</v>
      </c>
      <c r="AP39" s="10">
        <f ca="1">IF(AP$5&lt;&gt;"",HLOOKUP(AP$5,Functionalization!$G$6:$R$373,ROW($A39)-5,FALSE),IFERROR(INDEX(AP$337:AP$373,MATCH($F39,$B$337:$B$373,0))/VLOOKUP($F39,$B$337:$BB$373,MATCH(LEFT(TRIM(AP$6),FIND("~",SUBSTITUTE(AP$6,"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39))*HLOOKUP(LEFT(TRIM(AP$6),FIND("~",SUBSTITUTE(AP$6," ","~",LEN(TRIM(AP$6))-LEN(SUBSTITUTE(TRIM(AP$6)," ",""))))-1)&amp;" Total",$B$6:$BB$373,ROW($A39)-5,FALSE))</f>
        <v>0</v>
      </c>
      <c r="AQ39" s="10">
        <f ca="1">IF(AQ$5&lt;&gt;"",HLOOKUP(AQ$5,Functionalization!$G$6:$R$373,ROW($A39)-5,FALSE),IFERROR(INDEX(AQ$337:AQ$373,MATCH($F39,$B$337:$B$373,0))/VLOOKUP($F39,$B$337:$BB$373,MATCH(LEFT(TRIM(AQ$6),FIND("~",SUBSTITUTE(AQ$6,"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39))*HLOOKUP(LEFT(TRIM(AQ$6),FIND("~",SUBSTITUTE(AQ$6," ","~",LEN(TRIM(AQ$6))-LEN(SUBSTITUTE(TRIM(AQ$6)," ",""))))-1)&amp;" Total",$B$6:$BB$373,ROW($A39)-5,FALSE))</f>
        <v>0</v>
      </c>
      <c r="AR39" s="10">
        <f ca="1">IF(AR$5&lt;&gt;"",HLOOKUP(AR$5,Functionalization!$G$6:$R$373,ROW($A39)-5,FALSE),IFERROR(INDEX(AR$337:AR$373,MATCH($F39,$B$337:$B$373,0))/VLOOKUP($F39,$B$337:$BB$373,MATCH(LEFT(TRIM(AR$6),FIND("~",SUBSTITUTE(AR$6,"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39))*HLOOKUP(LEFT(TRIM(AR$6),FIND("~",SUBSTITUTE(AR$6," ","~",LEN(TRIM(AR$6))-LEN(SUBSTITUTE(TRIM(AR$6)," ",""))))-1)&amp;" Total",$B$6:$BB$373,ROW($A39)-5,FALSE))</f>
        <v>0</v>
      </c>
      <c r="AS39" s="10">
        <f ca="1">IF(AS$5&lt;&gt;"",HLOOKUP(AS$5,Functionalization!$G$6:$R$373,ROW($A39)-5,FALSE),IFERROR(INDEX(AS$337:AS$373,MATCH($F39,$B$337:$B$373,0))/VLOOKUP($F39,$B$337:$BB$373,MATCH(LEFT(TRIM(AS$6),FIND("~",SUBSTITUTE(AS$6,"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39))*HLOOKUP(LEFT(TRIM(AS$6),FIND("~",SUBSTITUTE(AS$6," ","~",LEN(TRIM(AS$6))-LEN(SUBSTITUTE(TRIM(AS$6)," ",""))))-1)&amp;" Total",$B$6:$BB$373,ROW($A39)-5,FALSE))</f>
        <v>0</v>
      </c>
      <c r="AT39" s="10">
        <f ca="1">IF(AT$5&lt;&gt;"",HLOOKUP(AT$5,Functionalization!$G$6:$R$373,ROW($A39)-5,FALSE),IFERROR(INDEX(AT$337:AT$373,MATCH($F39,$B$337:$B$373,0))/VLOOKUP($F39,$B$337:$BB$373,MATCH(LEFT(TRIM(AT$6),FIND("~",SUBSTITUTE(AT$6,"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39))*HLOOKUP(LEFT(TRIM(AT$6),FIND("~",SUBSTITUTE(AT$6," ","~",LEN(TRIM(AT$6))-LEN(SUBSTITUTE(TRIM(AT$6)," ",""))))-1)&amp;" Total",$B$6:$BB$373,ROW($A39)-5,FALSE))</f>
        <v>0</v>
      </c>
      <c r="AU39" s="10">
        <f ca="1">IF(AU$5&lt;&gt;"",HLOOKUP(AU$5,Functionalization!$G$6:$R$373,ROW($A39)-5,FALSE),IFERROR(INDEX(AU$337:AU$373,MATCH($F39,$B$337:$B$373,0))/VLOOKUP($F39,$B$337:$BB$373,MATCH(LEFT(TRIM(AU$6),FIND("~",SUBSTITUTE(AU$6,"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39))*HLOOKUP(LEFT(TRIM(AU$6),FIND("~",SUBSTITUTE(AU$6," ","~",LEN(TRIM(AU$6))-LEN(SUBSTITUTE(TRIM(AU$6)," ",""))))-1)&amp;" Total",$B$6:$BB$373,ROW($A39)-5,FALSE))</f>
        <v>0</v>
      </c>
      <c r="AV39" s="10">
        <f ca="1">IF(AV$5&lt;&gt;"",HLOOKUP(AV$5,Functionalization!$G$6:$R$373,ROW($A39)-5,FALSE),IFERROR(INDEX(AV$337:AV$373,MATCH($F39,$B$337:$B$373,0))/VLOOKUP($F39,$B$337:$BB$373,MATCH(LEFT(TRIM(AV$6),FIND("~",SUBSTITUTE(AV$6,"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39))*HLOOKUP(LEFT(TRIM(AV$6),FIND("~",SUBSTITUTE(AV$6," ","~",LEN(TRIM(AV$6))-LEN(SUBSTITUTE(TRIM(AV$6)," ",""))))-1)&amp;" Total",$B$6:$BB$373,ROW($A39)-5,FALSE))</f>
        <v>0</v>
      </c>
      <c r="AW39" s="10">
        <f ca="1">IF(AW$5&lt;&gt;"",HLOOKUP(AW$5,Functionalization!$G$6:$R$373,ROW($A39)-5,FALSE),IFERROR(INDEX(AW$337:AW$373,MATCH($F39,$B$337:$B$373,0))/VLOOKUP($F39,$B$337:$BB$373,MATCH(LEFT(TRIM(AW$6),FIND("~",SUBSTITUTE(AW$6,"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39))*HLOOKUP(LEFT(TRIM(AW$6),FIND("~",SUBSTITUTE(AW$6," ","~",LEN(TRIM(AW$6))-LEN(SUBSTITUTE(TRIM(AW$6)," ",""))))-1)&amp;" Total",$B$6:$BB$373,ROW($A39)-5,FALSE))</f>
        <v>0</v>
      </c>
      <c r="AX39" s="10">
        <f ca="1">IF(AX$5&lt;&gt;"",HLOOKUP(AX$5,Functionalization!$G$6:$R$373,ROW($A39)-5,FALSE),IFERROR(INDEX(AX$337:AX$373,MATCH($F39,$B$337:$B$373,0))/VLOOKUP($F39,$B$337:$BB$373,MATCH(LEFT(TRIM(AX$6),FIND("~",SUBSTITUTE(AX$6,"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39))*HLOOKUP(LEFT(TRIM(AX$6),FIND("~",SUBSTITUTE(AX$6," ","~",LEN(TRIM(AX$6))-LEN(SUBSTITUTE(TRIM(AX$6)," ",""))))-1)&amp;" Total",$B$6:$BB$373,ROW($A39)-5,FALSE))</f>
        <v>0</v>
      </c>
      <c r="AY39" s="10">
        <f ca="1">IF(AY$5&lt;&gt;"",HLOOKUP(AY$5,Functionalization!$G$6:$R$373,ROW($A39)-5,FALSE),IFERROR(INDEX(AY$337:AY$373,MATCH($F39,$B$337:$B$373,0))/VLOOKUP($F39,$B$337:$BB$373,MATCH(LEFT(TRIM(AY$6),FIND("~",SUBSTITUTE(AY$6,"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39))*HLOOKUP(LEFT(TRIM(AY$6),FIND("~",SUBSTITUTE(AY$6," ","~",LEN(TRIM(AY$6))-LEN(SUBSTITUTE(TRIM(AY$6)," ",""))))-1)&amp;" Total",$B$6:$BB$373,ROW($A39)-5,FALSE))</f>
        <v>0</v>
      </c>
      <c r="AZ39" s="10">
        <f ca="1">IF(AZ$5&lt;&gt;"",HLOOKUP(AZ$5,Functionalization!$G$6:$R$373,ROW($A39)-5,FALSE),IFERROR(INDEX(AZ$337:AZ$373,MATCH($F39,$B$337:$B$373,0))/VLOOKUP($F39,$B$337:$BB$373,MATCH(LEFT(TRIM(AZ$6),FIND("~",SUBSTITUTE(AZ$6,"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39))*HLOOKUP(LEFT(TRIM(AZ$6),FIND("~",SUBSTITUTE(AZ$6," ","~",LEN(TRIM(AZ$6))-LEN(SUBSTITUTE(TRIM(AZ$6)," ",""))))-1)&amp;" Total",$B$6:$BB$373,ROW($A39)-5,FALSE))</f>
        <v>0</v>
      </c>
      <c r="BA39" s="10">
        <f ca="1">IF(BA$5&lt;&gt;"",HLOOKUP(BA$5,Functionalization!$G$6:$R$373,ROW($A39)-5,FALSE),IFERROR(INDEX(BA$337:BA$373,MATCH($F39,$B$337:$B$373,0))/VLOOKUP($F39,$B$337:$BB$373,MATCH(LEFT(TRIM(BA$6),FIND("~",SUBSTITUTE(BA$6,"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39))*HLOOKUP(LEFT(TRIM(BA$6),FIND("~",SUBSTITUTE(BA$6," ","~",LEN(TRIM(BA$6))-LEN(SUBSTITUTE(TRIM(BA$6)," ",""))))-1)&amp;" Total",$B$6:$BB$373,ROW($A39)-5,FALSE))</f>
        <v>0</v>
      </c>
      <c r="BB39" s="10">
        <f ca="1">IF(BB$5&lt;&gt;"",HLOOKUP(BB$5,Functionalization!$G$6:$R$373,ROW($A39)-5,FALSE),IFERROR(INDEX(BB$337:BB$373,MATCH($F39,$B$337:$B$373,0))/VLOOKUP($F39,$B$337:$BB$373,MATCH(LEFT(TRIM(BB$6),FIND("~",SUBSTITUTE(BB$6,"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39))*HLOOKUP(LEFT(TRIM(BB$6),FIND("~",SUBSTITUTE(BB$6," ","~",LEN(TRIM(BB$6))-LEN(SUBSTITUTE(TRIM(BB$6)," ",""))))-1)&amp;" Total",$B$6:$BB$373,ROW($A39)-5,FALSE))</f>
        <v>0</v>
      </c>
      <c r="BD39">
        <f ca="1">IFERROR(IF(SUMIF($G$6:$BB$6,BD$6&amp;" Total",$G39:$BB39)-(SUMIF($G$6:$BB$6,BD$6&amp;" "&amp;'Input-Func_Class'!$D$22,$G39:$BB39)+IFERROR(SUMIF($G$6:$BB$6,BD$6&amp;" "&amp;'Input-Func_Class'!$E$22,$G39:$BB39),SUMIF($G$6:$BB$6,BD$6&amp;" "&amp;'Input-Func_Class'!$B$24,$G39:$BB39))+SUMIF($G$6:$BB$6,BD$6&amp;" "&amp;'Input-Func_Class'!$F$22,$G39:$BB39))&lt;Check_Limit,0,1),1)</f>
        <v>0</v>
      </c>
      <c r="BE39">
        <f ca="1">IFERROR(IF(SUMIF($G$6:$BB$6,BE$6&amp;" Total",$G39:$BB39)-(SUMIF($G$6:$BB$6,BE$6&amp;" "&amp;'Input-Func_Class'!$D$22,$G39:$BB39)+IFERROR(SUMIF($G$6:$BB$6,BE$6&amp;" "&amp;'Input-Func_Class'!$E$22,$G39:$BB39),SUMIF($G$6:$BB$6,BE$6&amp;" "&amp;'Input-Func_Class'!$B$24,$G39:$BB39))+SUMIF($G$6:$BB$6,BE$6&amp;" "&amp;'Input-Func_Class'!$F$22,$G39:$BB39))&lt;Check_Limit,0,1),1)</f>
        <v>0</v>
      </c>
      <c r="BF39">
        <f ca="1">IFERROR(IF(SUMIF($G$6:$BB$6,BF$6&amp;" Total",$G39:$BB39)-(SUMIF($G$6:$BB$6,BF$6&amp;" "&amp;'Input-Func_Class'!$D$22,$G39:$BB39)+IFERROR(SUMIF($G$6:$BB$6,BF$6&amp;" "&amp;'Input-Func_Class'!$E$22,$G39:$BB39),SUMIF($G$6:$BB$6,BF$6&amp;" "&amp;'Input-Func_Class'!$B$24,$G39:$BB39))+SUMIF($G$6:$BB$6,BF$6&amp;" "&amp;'Input-Func_Class'!$F$22,$G39:$BB39))&lt;Check_Limit,0,1),1)</f>
        <v>0</v>
      </c>
      <c r="BG39">
        <f ca="1">IFERROR(IF(SUMIF($G$6:$BB$6,BG$6&amp;" Total",$G39:$BB39)-(SUMIF($G$6:$BB$6,BG$6&amp;" "&amp;'Input-Func_Class'!$D$22,$G39:$BB39)+IFERROR(SUMIF($G$6:$BB$6,BG$6&amp;" "&amp;'Input-Func_Class'!$E$22,$G39:$BB39),SUMIF($G$6:$BB$6,BG$6&amp;" "&amp;'Input-Func_Class'!$B$24,$G39:$BB39))+SUMIF($G$6:$BB$6,BG$6&amp;" "&amp;'Input-Func_Class'!$F$22,$G39:$BB39))&lt;Check_Limit,0,1),1)</f>
        <v>0</v>
      </c>
      <c r="BH39">
        <f ca="1">IFERROR(IF(SUMIF($G$6:$BB$6,BH$6&amp;" Total",$G39:$BB39)-(SUMIF($G$6:$BB$6,BH$6&amp;" "&amp;'Input-Func_Class'!$D$22,$G39:$BB39)+IFERROR(SUMIF($G$6:$BB$6,BH$6&amp;" "&amp;'Input-Func_Class'!$E$22,$G39:$BB39),SUMIF($G$6:$BB$6,BH$6&amp;" "&amp;'Input-Func_Class'!$B$24,$G39:$BB39))+SUMIF($G$6:$BB$6,BH$6&amp;" "&amp;'Input-Func_Class'!$F$22,$G39:$BB39))&lt;Check_Limit,0,1),1)</f>
        <v>0</v>
      </c>
      <c r="BI39">
        <f ca="1">IFERROR(IF(SUMIF($G$6:$BB$6,BI$6&amp;" Total",$G39:$BB39)-(SUMIF($G$6:$BB$6,BI$6&amp;" "&amp;'Input-Func_Class'!$D$22,$G39:$BB39)+IFERROR(SUMIF($G$6:$BB$6,BI$6&amp;" "&amp;'Input-Func_Class'!$E$22,$G39:$BB39),SUMIF($G$6:$BB$6,BI$6&amp;" "&amp;'Input-Func_Class'!$B$24,$G39:$BB39))+SUMIF($G$6:$BB$6,BI$6&amp;" "&amp;'Input-Func_Class'!$F$22,$G39:$BB39))&lt;Check_Limit,0,1),1)</f>
        <v>0</v>
      </c>
      <c r="BJ39">
        <f ca="1">IFERROR(IF(SUMIF($G$6:$BB$6,BJ$6&amp;" Total",$G39:$BB39)-(SUMIF($G$6:$BB$6,BJ$6&amp;" "&amp;'Input-Func_Class'!$D$22,$G39:$BB39)+IFERROR(SUMIF($G$6:$BB$6,BJ$6&amp;" "&amp;'Input-Func_Class'!$E$22,$G39:$BB39),SUMIF($G$6:$BB$6,BJ$6&amp;" "&amp;'Input-Func_Class'!$B$24,$G39:$BB39))+SUMIF($G$6:$BB$6,BJ$6&amp;" "&amp;'Input-Func_Class'!$F$22,$G39:$BB39))&lt;Check_Limit,0,1),1)</f>
        <v>0</v>
      </c>
      <c r="BK39">
        <f ca="1">IFERROR(IF(SUMIF($G$6:$BB$6,BK$6&amp;" Total",$G39:$BB39)-(SUMIF($G$6:$BB$6,BK$6&amp;" "&amp;'Input-Func_Class'!$D$22,$G39:$BB39)+IFERROR(SUMIF($G$6:$BB$6,BK$6&amp;" "&amp;'Input-Func_Class'!$E$22,$G39:$BB39),SUMIF($G$6:$BB$6,BK$6&amp;" "&amp;'Input-Func_Class'!$B$24,$G39:$BB39))+SUMIF($G$6:$BB$6,BK$6&amp;" "&amp;'Input-Func_Class'!$F$22,$G39:$BB39))&lt;Check_Limit,0,1),1)</f>
        <v>0</v>
      </c>
      <c r="BL39">
        <f ca="1">IFERROR(IF(SUMIF($G$6:$BB$6,BL$6&amp;" Total",$G39:$BB39)-(SUMIF($G$6:$BB$6,BL$6&amp;" "&amp;'Input-Func_Class'!$D$22,$G39:$BB39)+IFERROR(SUMIF($G$6:$BB$6,BL$6&amp;" "&amp;'Input-Func_Class'!$E$22,$G39:$BB39),SUMIF($G$6:$BB$6,BL$6&amp;" "&amp;'Input-Func_Class'!$B$24,$G39:$BB39))+SUMIF($G$6:$BB$6,BL$6&amp;" "&amp;'Input-Func_Class'!$F$22,$G39:$BB39))&lt;Check_Limit,0,1),1)</f>
        <v>0</v>
      </c>
      <c r="BM39">
        <f ca="1">IFERROR(IF(SUMIF($G$6:$BB$6,BM$6&amp;" Total",$G39:$BB39)-(SUMIF($G$6:$BB$6,BM$6&amp;" "&amp;'Input-Func_Class'!$D$22,$G39:$BB39)+IFERROR(SUMIF($G$6:$BB$6,BM$6&amp;" "&amp;'Input-Func_Class'!$E$22,$G39:$BB39),SUMIF($G$6:$BB$6,BM$6&amp;" "&amp;'Input-Func_Class'!$B$24,$G39:$BB39))+SUMIF($G$6:$BB$6,BM$6&amp;" "&amp;'Input-Func_Class'!$F$22,$G39:$BB39))&lt;Check_Limit,0,1),1)</f>
        <v>0</v>
      </c>
      <c r="BN39">
        <f ca="1">IFERROR(IF(SUMIF($G$6:$BB$6,BN$6&amp;" Total",$G39:$BB39)-(SUMIF($G$6:$BB$6,BN$6&amp;" "&amp;'Input-Func_Class'!$D$22,$G39:$BB39)+IFERROR(SUMIF($G$6:$BB$6,BN$6&amp;" "&amp;'Input-Func_Class'!$E$22,$G39:$BB39),SUMIF($G$6:$BB$6,BN$6&amp;" "&amp;'Input-Func_Class'!$B$24,$G39:$BB39))+SUMIF($G$6:$BB$6,BN$6&amp;" "&amp;'Input-Func_Class'!$F$22,$G39:$BB39))&lt;Check_Limit,0,1),1)</f>
        <v>0</v>
      </c>
      <c r="BO39">
        <f ca="1">IFERROR(IF(SUMIF($G$6:$BB$6,BO$6&amp;" Total",$G39:$BB39)-(SUMIF($G$6:$BB$6,BO$6&amp;" "&amp;'Input-Func_Class'!$D$22,$G39:$BB39)+IFERROR(SUMIF($G$6:$BB$6,BO$6&amp;" "&amp;'Input-Func_Class'!$E$22,$G39:$BB39),SUMIF($G$6:$BB$6,BO$6&amp;" "&amp;'Input-Func_Class'!$B$24,$G39:$BB39))+SUMIF($G$6:$BB$6,BO$6&amp;" "&amp;'Input-Func_Class'!$F$22,$G39:$BB39))&lt;Check_Limit,0,1),1)</f>
        <v>0</v>
      </c>
    </row>
    <row r="40" spans="1:67" outlineLevel="1">
      <c r="A40" s="31">
        <f>IF(ISBLANK('Input-Accounts'!A40),"",'Input-Accounts'!A40)</f>
        <v>32</v>
      </c>
      <c r="B40" s="53" t="str">
        <f>IF(ISBLANK('Input-Accounts'!B40),"",'Input-Accounts'!B40)</f>
        <v>METERS</v>
      </c>
      <c r="C40" s="31">
        <f>IF(ISBLANK('Input-Accounts'!C40),"",'Input-Accounts'!C40)</f>
        <v>381</v>
      </c>
      <c r="D40" s="10">
        <f>Functionalization!$D40</f>
        <v>20844456.254281364</v>
      </c>
      <c r="E40" s="10">
        <f t="shared" ca="1" si="6"/>
        <v>0</v>
      </c>
      <c r="F40" s="3" t="str">
        <f>IF($D40=0,"-",IF('Input-Accounts'!$E40&lt;&gt;0,'Input-Accounts'!$E40,'Input-Accounts'!$G40))</f>
        <v>CUSTOMER</v>
      </c>
      <c r="G40" s="10">
        <f ca="1">IF(G$5&lt;&gt;"",HLOOKUP(G$5,Functionalization!$G$6:$R$373,ROW($A40)-5,FALSE),IFERROR(INDEX(G$337:G$373,MATCH($F40,$B$337:$B$373,0))/VLOOKUP($F40,$B$337:$BB$373,MATCH(LEFT(TRIM(G$6),FIND("~",SUBSTITUTE(G$6,"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40))*HLOOKUP(LEFT(TRIM(G$6),FIND("~",SUBSTITUTE(G$6," ","~",LEN(TRIM(G$6))-LEN(SUBSTITUTE(TRIM(G$6)," ",""))))-1)&amp;" Total",$B$6:$BB$373,ROW($A40)-5,FALSE))</f>
        <v>0</v>
      </c>
      <c r="H40" s="10">
        <f ca="1">IF(H$5&lt;&gt;"",HLOOKUP(H$5,Functionalization!$G$6:$R$373,ROW($A40)-5,FALSE),IFERROR(INDEX(H$337:H$373,MATCH($F40,$B$337:$B$373,0))/VLOOKUP($F40,$B$337:$BB$373,MATCH(LEFT(TRIM(H$6),FIND("~",SUBSTITUTE(H$6,"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40))*HLOOKUP(LEFT(TRIM(H$6),FIND("~",SUBSTITUTE(H$6," ","~",LEN(TRIM(H$6))-LEN(SUBSTITUTE(TRIM(H$6)," ",""))))-1)&amp;" Total",$B$6:$BB$373,ROW($A40)-5,FALSE))</f>
        <v>0</v>
      </c>
      <c r="I40" s="10">
        <f ca="1">IF(I$5&lt;&gt;"",HLOOKUP(I$5,Functionalization!$G$6:$R$373,ROW($A40)-5,FALSE),IFERROR(INDEX(I$337:I$373,MATCH($F40,$B$337:$B$373,0))/VLOOKUP($F40,$B$337:$BB$373,MATCH(LEFT(TRIM(I$6),FIND("~",SUBSTITUTE(I$6,"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40))*HLOOKUP(LEFT(TRIM(I$6),FIND("~",SUBSTITUTE(I$6," ","~",LEN(TRIM(I$6))-LEN(SUBSTITUTE(TRIM(I$6)," ",""))))-1)&amp;" Total",$B$6:$BB$373,ROW($A40)-5,FALSE))</f>
        <v>0</v>
      </c>
      <c r="J40" s="10">
        <f ca="1">IF(J$5&lt;&gt;"",HLOOKUP(J$5,Functionalization!$G$6:$R$373,ROW($A40)-5,FALSE),IFERROR(INDEX(J$337:J$373,MATCH($F40,$B$337:$B$373,0))/VLOOKUP($F40,$B$337:$BB$373,MATCH(LEFT(TRIM(J$6),FIND("~",SUBSTITUTE(J$6,"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40))*HLOOKUP(LEFT(TRIM(J$6),FIND("~",SUBSTITUTE(J$6," ","~",LEN(TRIM(J$6))-LEN(SUBSTITUTE(TRIM(J$6)," ",""))))-1)&amp;" Total",$B$6:$BB$373,ROW($A40)-5,FALSE))</f>
        <v>0</v>
      </c>
      <c r="K40" s="10">
        <f ca="1">IF(K$5&lt;&gt;"",HLOOKUP(K$5,Functionalization!$G$6:$R$373,ROW($A40)-5,FALSE),IFERROR(INDEX(K$337:K$373,MATCH($F40,$B$337:$B$373,0))/VLOOKUP($F40,$B$337:$BB$373,MATCH(LEFT(TRIM(K$6),FIND("~",SUBSTITUTE(K$6,"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40))*HLOOKUP(LEFT(TRIM(K$6),FIND("~",SUBSTITUTE(K$6," ","~",LEN(TRIM(K$6))-LEN(SUBSTITUTE(TRIM(K$6)," ",""))))-1)&amp;" Total",$B$6:$BB$373,ROW($A40)-5,FALSE))</f>
        <v>20844456.254281364</v>
      </c>
      <c r="L40" s="10">
        <f ca="1">IF(L$5&lt;&gt;"",HLOOKUP(L$5,Functionalization!$G$6:$R$373,ROW($A40)-5,FALSE),IFERROR(INDEX(L$337:L$373,MATCH($F40,$B$337:$B$373,0))/VLOOKUP($F40,$B$337:$BB$373,MATCH(LEFT(TRIM(L$6),FIND("~",SUBSTITUTE(L$6,"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40))*HLOOKUP(LEFT(TRIM(L$6),FIND("~",SUBSTITUTE(L$6," ","~",LEN(TRIM(L$6))-LEN(SUBSTITUTE(TRIM(L$6)," ",""))))-1)&amp;" Total",$B$6:$BB$373,ROW($A40)-5,FALSE))</f>
        <v>0</v>
      </c>
      <c r="M40" s="10">
        <f ca="1">IF(M$5&lt;&gt;"",HLOOKUP(M$5,Functionalization!$G$6:$R$373,ROW($A40)-5,FALSE),IFERROR(INDEX(M$337:M$373,MATCH($F40,$B$337:$B$373,0))/VLOOKUP($F40,$B$337:$BB$373,MATCH(LEFT(TRIM(M$6),FIND("~",SUBSTITUTE(M$6,"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40))*HLOOKUP(LEFT(TRIM(M$6),FIND("~",SUBSTITUTE(M$6," ","~",LEN(TRIM(M$6))-LEN(SUBSTITUTE(TRIM(M$6)," ",""))))-1)&amp;" Total",$B$6:$BB$373,ROW($A40)-5,FALSE))</f>
        <v>0</v>
      </c>
      <c r="N40" s="10">
        <f ca="1">IF(N$5&lt;&gt;"",HLOOKUP(N$5,Functionalization!$G$6:$R$373,ROW($A40)-5,FALSE),IFERROR(INDEX(N$337:N$373,MATCH($F40,$B$337:$B$373,0))/VLOOKUP($F40,$B$337:$BB$373,MATCH(LEFT(TRIM(N$6),FIND("~",SUBSTITUTE(N$6,"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40))*HLOOKUP(LEFT(TRIM(N$6),FIND("~",SUBSTITUTE(N$6," ","~",LEN(TRIM(N$6))-LEN(SUBSTITUTE(TRIM(N$6)," ",""))))-1)&amp;" Total",$B$6:$BB$373,ROW($A40)-5,FALSE))</f>
        <v>20844456.254281364</v>
      </c>
      <c r="O40" s="10">
        <f ca="1">IF(O$5&lt;&gt;"",HLOOKUP(O$5,Functionalization!$G$6:$R$373,ROW($A40)-5,FALSE),IFERROR(INDEX(O$337:O$373,MATCH($F40,$B$337:$B$373,0))/VLOOKUP($F40,$B$337:$BB$373,MATCH(LEFT(TRIM(O$6),FIND("~",SUBSTITUTE(O$6,"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40))*HLOOKUP(LEFT(TRIM(O$6),FIND("~",SUBSTITUTE(O$6," ","~",LEN(TRIM(O$6))-LEN(SUBSTITUTE(TRIM(O$6)," ",""))))-1)&amp;" Total",$B$6:$BB$373,ROW($A40)-5,FALSE))</f>
        <v>0</v>
      </c>
      <c r="P40" s="10">
        <f ca="1">IF(P$5&lt;&gt;"",HLOOKUP(P$5,Functionalization!$G$6:$R$373,ROW($A40)-5,FALSE),IFERROR(INDEX(P$337:P$373,MATCH($F40,$B$337:$B$373,0))/VLOOKUP($F40,$B$337:$BB$373,MATCH(LEFT(TRIM(P$6),FIND("~",SUBSTITUTE(P$6,"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40))*HLOOKUP(LEFT(TRIM(P$6),FIND("~",SUBSTITUTE(P$6," ","~",LEN(TRIM(P$6))-LEN(SUBSTITUTE(TRIM(P$6)," ",""))))-1)&amp;" Total",$B$6:$BB$373,ROW($A40)-5,FALSE))</f>
        <v>0</v>
      </c>
      <c r="Q40" s="10">
        <f ca="1">IF(Q$5&lt;&gt;"",HLOOKUP(Q$5,Functionalization!$G$6:$R$373,ROW($A40)-5,FALSE),IFERROR(INDEX(Q$337:Q$373,MATCH($F40,$B$337:$B$373,0))/VLOOKUP($F40,$B$337:$BB$373,MATCH(LEFT(TRIM(Q$6),FIND("~",SUBSTITUTE(Q$6,"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40))*HLOOKUP(LEFT(TRIM(Q$6),FIND("~",SUBSTITUTE(Q$6," ","~",LEN(TRIM(Q$6))-LEN(SUBSTITUTE(TRIM(Q$6)," ",""))))-1)&amp;" Total",$B$6:$BB$373,ROW($A40)-5,FALSE))</f>
        <v>0</v>
      </c>
      <c r="R40" s="10">
        <f ca="1">IF(R$5&lt;&gt;"",HLOOKUP(R$5,Functionalization!$G$6:$R$373,ROW($A40)-5,FALSE),IFERROR(INDEX(R$337:R$373,MATCH($F40,$B$337:$B$373,0))/VLOOKUP($F40,$B$337:$BB$373,MATCH(LEFT(TRIM(R$6),FIND("~",SUBSTITUTE(R$6,"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40))*HLOOKUP(LEFT(TRIM(R$6),FIND("~",SUBSTITUTE(R$6," ","~",LEN(TRIM(R$6))-LEN(SUBSTITUTE(TRIM(R$6)," ",""))))-1)&amp;" Total",$B$6:$BB$373,ROW($A40)-5,FALSE))</f>
        <v>0</v>
      </c>
      <c r="S40" s="10">
        <f ca="1">IF(S$5&lt;&gt;"",HLOOKUP(S$5,Functionalization!$G$6:$R$373,ROW($A40)-5,FALSE),IFERROR(INDEX(S$337:S$373,MATCH($F40,$B$337:$B$373,0))/VLOOKUP($F40,$B$337:$BB$373,MATCH(LEFT(TRIM(S$6),FIND("~",SUBSTITUTE(S$6,"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40))*HLOOKUP(LEFT(TRIM(S$6),FIND("~",SUBSTITUTE(S$6," ","~",LEN(TRIM(S$6))-LEN(SUBSTITUTE(TRIM(S$6)," ",""))))-1)&amp;" Total",$B$6:$BB$373,ROW($A40)-5,FALSE))</f>
        <v>0</v>
      </c>
      <c r="T40" s="10">
        <f ca="1">IF(T$5&lt;&gt;"",HLOOKUP(T$5,Functionalization!$G$6:$R$373,ROW($A40)-5,FALSE),IFERROR(INDEX(T$337:T$373,MATCH($F40,$B$337:$B$373,0))/VLOOKUP($F40,$B$337:$BB$373,MATCH(LEFT(TRIM(T$6),FIND("~",SUBSTITUTE(T$6,"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40))*HLOOKUP(LEFT(TRIM(T$6),FIND("~",SUBSTITUTE(T$6," ","~",LEN(TRIM(T$6))-LEN(SUBSTITUTE(TRIM(T$6)," ",""))))-1)&amp;" Total",$B$6:$BB$373,ROW($A40)-5,FALSE))</f>
        <v>0</v>
      </c>
      <c r="U40" s="10">
        <f ca="1">IF(U$5&lt;&gt;"",HLOOKUP(U$5,Functionalization!$G$6:$R$373,ROW($A40)-5,FALSE),IFERROR(INDEX(U$337:U$373,MATCH($F40,$B$337:$B$373,0))/VLOOKUP($F40,$B$337:$BB$373,MATCH(LEFT(TRIM(U$6),FIND("~",SUBSTITUTE(U$6,"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40))*HLOOKUP(LEFT(TRIM(U$6),FIND("~",SUBSTITUTE(U$6," ","~",LEN(TRIM(U$6))-LEN(SUBSTITUTE(TRIM(U$6)," ",""))))-1)&amp;" Total",$B$6:$BB$373,ROW($A40)-5,FALSE))</f>
        <v>0</v>
      </c>
      <c r="V40" s="10">
        <f ca="1">IF(V$5&lt;&gt;"",HLOOKUP(V$5,Functionalization!$G$6:$R$373,ROW($A40)-5,FALSE),IFERROR(INDEX(V$337:V$373,MATCH($F40,$B$337:$B$373,0))/VLOOKUP($F40,$B$337:$BB$373,MATCH(LEFT(TRIM(V$6),FIND("~",SUBSTITUTE(V$6,"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40))*HLOOKUP(LEFT(TRIM(V$6),FIND("~",SUBSTITUTE(V$6," ","~",LEN(TRIM(V$6))-LEN(SUBSTITUTE(TRIM(V$6)," ",""))))-1)&amp;" Total",$B$6:$BB$373,ROW($A40)-5,FALSE))</f>
        <v>0</v>
      </c>
      <c r="W40" s="10">
        <f ca="1">IF(W$5&lt;&gt;"",HLOOKUP(W$5,Functionalization!$G$6:$R$373,ROW($A40)-5,FALSE),IFERROR(INDEX(W$337:W$373,MATCH($F40,$B$337:$B$373,0))/VLOOKUP($F40,$B$337:$BB$373,MATCH(LEFT(TRIM(W$6),FIND("~",SUBSTITUTE(W$6,"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40))*HLOOKUP(LEFT(TRIM(W$6),FIND("~",SUBSTITUTE(W$6," ","~",LEN(TRIM(W$6))-LEN(SUBSTITUTE(TRIM(W$6)," ",""))))-1)&amp;" Total",$B$6:$BB$373,ROW($A40)-5,FALSE))</f>
        <v>0</v>
      </c>
      <c r="X40" s="10">
        <f ca="1">IF(X$5&lt;&gt;"",HLOOKUP(X$5,Functionalization!$G$6:$R$373,ROW($A40)-5,FALSE),IFERROR(INDEX(X$337:X$373,MATCH($F40,$B$337:$B$373,0))/VLOOKUP($F40,$B$337:$BB$373,MATCH(LEFT(TRIM(X$6),FIND("~",SUBSTITUTE(X$6,"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40))*HLOOKUP(LEFT(TRIM(X$6),FIND("~",SUBSTITUTE(X$6," ","~",LEN(TRIM(X$6))-LEN(SUBSTITUTE(TRIM(X$6)," ",""))))-1)&amp;" Total",$B$6:$BB$373,ROW($A40)-5,FALSE))</f>
        <v>0</v>
      </c>
      <c r="Y40" s="10">
        <f ca="1">IF(Y$5&lt;&gt;"",HLOOKUP(Y$5,Functionalization!$G$6:$R$373,ROW($A40)-5,FALSE),IFERROR(INDEX(Y$337:Y$373,MATCH($F40,$B$337:$B$373,0))/VLOOKUP($F40,$B$337:$BB$373,MATCH(LEFT(TRIM(Y$6),FIND("~",SUBSTITUTE(Y$6,"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40))*HLOOKUP(LEFT(TRIM(Y$6),FIND("~",SUBSTITUTE(Y$6," ","~",LEN(TRIM(Y$6))-LEN(SUBSTITUTE(TRIM(Y$6)," ",""))))-1)&amp;" Total",$B$6:$BB$373,ROW($A40)-5,FALSE))</f>
        <v>0</v>
      </c>
      <c r="Z40" s="10">
        <f ca="1">IF(Z$5&lt;&gt;"",HLOOKUP(Z$5,Functionalization!$G$6:$R$373,ROW($A40)-5,FALSE),IFERROR(INDEX(Z$337:Z$373,MATCH($F40,$B$337:$B$373,0))/VLOOKUP($F40,$B$337:$BB$373,MATCH(LEFT(TRIM(Z$6),FIND("~",SUBSTITUTE(Z$6,"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40))*HLOOKUP(LEFT(TRIM(Z$6),FIND("~",SUBSTITUTE(Z$6," ","~",LEN(TRIM(Z$6))-LEN(SUBSTITUTE(TRIM(Z$6)," ",""))))-1)&amp;" Total",$B$6:$BB$373,ROW($A40)-5,FALSE))</f>
        <v>0</v>
      </c>
      <c r="AA40" s="10">
        <f ca="1">IF(AA$5&lt;&gt;"",HLOOKUP(AA$5,Functionalization!$G$6:$R$373,ROW($A40)-5,FALSE),IFERROR(INDEX(AA$337:AA$373,MATCH($F40,$B$337:$B$373,0))/VLOOKUP($F40,$B$337:$BB$373,MATCH(LEFT(TRIM(AA$6),FIND("~",SUBSTITUTE(AA$6,"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40))*HLOOKUP(LEFT(TRIM(AA$6),FIND("~",SUBSTITUTE(AA$6," ","~",LEN(TRIM(AA$6))-LEN(SUBSTITUTE(TRIM(AA$6)," ",""))))-1)&amp;" Total",$B$6:$BB$373,ROW($A40)-5,FALSE))</f>
        <v>0</v>
      </c>
      <c r="AB40" s="10">
        <f ca="1">IF(AB$5&lt;&gt;"",HLOOKUP(AB$5,Functionalization!$G$6:$R$373,ROW($A40)-5,FALSE),IFERROR(INDEX(AB$337:AB$373,MATCH($F40,$B$337:$B$373,0))/VLOOKUP($F40,$B$337:$BB$373,MATCH(LEFT(TRIM(AB$6),FIND("~",SUBSTITUTE(AB$6,"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40))*HLOOKUP(LEFT(TRIM(AB$6),FIND("~",SUBSTITUTE(AB$6," ","~",LEN(TRIM(AB$6))-LEN(SUBSTITUTE(TRIM(AB$6)," ",""))))-1)&amp;" Total",$B$6:$BB$373,ROW($A40)-5,FALSE))</f>
        <v>0</v>
      </c>
      <c r="AC40" s="10">
        <f ca="1">IF(AC$5&lt;&gt;"",HLOOKUP(AC$5,Functionalization!$G$6:$R$373,ROW($A40)-5,FALSE),IFERROR(INDEX(AC$337:AC$373,MATCH($F40,$B$337:$B$373,0))/VLOOKUP($F40,$B$337:$BB$373,MATCH(LEFT(TRIM(AC$6),FIND("~",SUBSTITUTE(AC$6,"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40))*HLOOKUP(LEFT(TRIM(AC$6),FIND("~",SUBSTITUTE(AC$6," ","~",LEN(TRIM(AC$6))-LEN(SUBSTITUTE(TRIM(AC$6)," ",""))))-1)&amp;" Total",$B$6:$BB$373,ROW($A40)-5,FALSE))</f>
        <v>0</v>
      </c>
      <c r="AD40" s="10">
        <f ca="1">IF(AD$5&lt;&gt;"",HLOOKUP(AD$5,Functionalization!$G$6:$R$373,ROW($A40)-5,FALSE),IFERROR(INDEX(AD$337:AD$373,MATCH($F40,$B$337:$B$373,0))/VLOOKUP($F40,$B$337:$BB$373,MATCH(LEFT(TRIM(AD$6),FIND("~",SUBSTITUTE(AD$6,"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40))*HLOOKUP(LEFT(TRIM(AD$6),FIND("~",SUBSTITUTE(AD$6," ","~",LEN(TRIM(AD$6))-LEN(SUBSTITUTE(TRIM(AD$6)," ",""))))-1)&amp;" Total",$B$6:$BB$373,ROW($A40)-5,FALSE))</f>
        <v>0</v>
      </c>
      <c r="AE40" s="10">
        <f ca="1">IF(AE$5&lt;&gt;"",HLOOKUP(AE$5,Functionalization!$G$6:$R$373,ROW($A40)-5,FALSE),IFERROR(INDEX(AE$337:AE$373,MATCH($F40,$B$337:$B$373,0))/VLOOKUP($F40,$B$337:$BB$373,MATCH(LEFT(TRIM(AE$6),FIND("~",SUBSTITUTE(AE$6,"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40))*HLOOKUP(LEFT(TRIM(AE$6),FIND("~",SUBSTITUTE(AE$6," ","~",LEN(TRIM(AE$6))-LEN(SUBSTITUTE(TRIM(AE$6)," ",""))))-1)&amp;" Total",$B$6:$BB$373,ROW($A40)-5,FALSE))</f>
        <v>0</v>
      </c>
      <c r="AF40" s="10">
        <f ca="1">IF(AF$5&lt;&gt;"",HLOOKUP(AF$5,Functionalization!$G$6:$R$373,ROW($A40)-5,FALSE),IFERROR(INDEX(AF$337:AF$373,MATCH($F40,$B$337:$B$373,0))/VLOOKUP($F40,$B$337:$BB$373,MATCH(LEFT(TRIM(AF$6),FIND("~",SUBSTITUTE(AF$6,"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40))*HLOOKUP(LEFT(TRIM(AF$6),FIND("~",SUBSTITUTE(AF$6," ","~",LEN(TRIM(AF$6))-LEN(SUBSTITUTE(TRIM(AF$6)," ",""))))-1)&amp;" Total",$B$6:$BB$373,ROW($A40)-5,FALSE))</f>
        <v>0</v>
      </c>
      <c r="AG40" s="10">
        <f ca="1">IF(AG$5&lt;&gt;"",HLOOKUP(AG$5,Functionalization!$G$6:$R$373,ROW($A40)-5,FALSE),IFERROR(INDEX(AG$337:AG$373,MATCH($F40,$B$337:$B$373,0))/VLOOKUP($F40,$B$337:$BB$373,MATCH(LEFT(TRIM(AG$6),FIND("~",SUBSTITUTE(AG$6,"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40))*HLOOKUP(LEFT(TRIM(AG$6),FIND("~",SUBSTITUTE(AG$6," ","~",LEN(TRIM(AG$6))-LEN(SUBSTITUTE(TRIM(AG$6)," ",""))))-1)&amp;" Total",$B$6:$BB$373,ROW($A40)-5,FALSE))</f>
        <v>0</v>
      </c>
      <c r="AH40" s="10">
        <f ca="1">IF(AH$5&lt;&gt;"",HLOOKUP(AH$5,Functionalization!$G$6:$R$373,ROW($A40)-5,FALSE),IFERROR(INDEX(AH$337:AH$373,MATCH($F40,$B$337:$B$373,0))/VLOOKUP($F40,$B$337:$BB$373,MATCH(LEFT(TRIM(AH$6),FIND("~",SUBSTITUTE(AH$6,"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40))*HLOOKUP(LEFT(TRIM(AH$6),FIND("~",SUBSTITUTE(AH$6," ","~",LEN(TRIM(AH$6))-LEN(SUBSTITUTE(TRIM(AH$6)," ",""))))-1)&amp;" Total",$B$6:$BB$373,ROW($A40)-5,FALSE))</f>
        <v>0</v>
      </c>
      <c r="AI40" s="10">
        <f ca="1">IF(AI$5&lt;&gt;"",HLOOKUP(AI$5,Functionalization!$G$6:$R$373,ROW($A40)-5,FALSE),IFERROR(INDEX(AI$337:AI$373,MATCH($F40,$B$337:$B$373,0))/VLOOKUP($F40,$B$337:$BB$373,MATCH(LEFT(TRIM(AI$6),FIND("~",SUBSTITUTE(AI$6,"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40))*HLOOKUP(LEFT(TRIM(AI$6),FIND("~",SUBSTITUTE(AI$6," ","~",LEN(TRIM(AI$6))-LEN(SUBSTITUTE(TRIM(AI$6)," ",""))))-1)&amp;" Total",$B$6:$BB$373,ROW($A40)-5,FALSE))</f>
        <v>0</v>
      </c>
      <c r="AJ40" s="10">
        <f ca="1">IF(AJ$5&lt;&gt;"",HLOOKUP(AJ$5,Functionalization!$G$6:$R$373,ROW($A40)-5,FALSE),IFERROR(INDEX(AJ$337:AJ$373,MATCH($F40,$B$337:$B$373,0))/VLOOKUP($F40,$B$337:$BB$373,MATCH(LEFT(TRIM(AJ$6),FIND("~",SUBSTITUTE(AJ$6,"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40))*HLOOKUP(LEFT(TRIM(AJ$6),FIND("~",SUBSTITUTE(AJ$6," ","~",LEN(TRIM(AJ$6))-LEN(SUBSTITUTE(TRIM(AJ$6)," ",""))))-1)&amp;" Total",$B$6:$BB$373,ROW($A40)-5,FALSE))</f>
        <v>0</v>
      </c>
      <c r="AK40" s="10">
        <f ca="1">IF(AK$5&lt;&gt;"",HLOOKUP(AK$5,Functionalization!$G$6:$R$373,ROW($A40)-5,FALSE),IFERROR(INDEX(AK$337:AK$373,MATCH($F40,$B$337:$B$373,0))/VLOOKUP($F40,$B$337:$BB$373,MATCH(LEFT(TRIM(AK$6),FIND("~",SUBSTITUTE(AK$6,"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40))*HLOOKUP(LEFT(TRIM(AK$6),FIND("~",SUBSTITUTE(AK$6," ","~",LEN(TRIM(AK$6))-LEN(SUBSTITUTE(TRIM(AK$6)," ",""))))-1)&amp;" Total",$B$6:$BB$373,ROW($A40)-5,FALSE))</f>
        <v>0</v>
      </c>
      <c r="AL40" s="10">
        <f ca="1">IF(AL$5&lt;&gt;"",HLOOKUP(AL$5,Functionalization!$G$6:$R$373,ROW($A40)-5,FALSE),IFERROR(INDEX(AL$337:AL$373,MATCH($F40,$B$337:$B$373,0))/VLOOKUP($F40,$B$337:$BB$373,MATCH(LEFT(TRIM(AL$6),FIND("~",SUBSTITUTE(AL$6,"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40))*HLOOKUP(LEFT(TRIM(AL$6),FIND("~",SUBSTITUTE(AL$6," ","~",LEN(TRIM(AL$6))-LEN(SUBSTITUTE(TRIM(AL$6)," ",""))))-1)&amp;" Total",$B$6:$BB$373,ROW($A40)-5,FALSE))</f>
        <v>0</v>
      </c>
      <c r="AM40" s="10">
        <f ca="1">IF(AM$5&lt;&gt;"",HLOOKUP(AM$5,Functionalization!$G$6:$R$373,ROW($A40)-5,FALSE),IFERROR(INDEX(AM$337:AM$373,MATCH($F40,$B$337:$B$373,0))/VLOOKUP($F40,$B$337:$BB$373,MATCH(LEFT(TRIM(AM$6),FIND("~",SUBSTITUTE(AM$6,"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40))*HLOOKUP(LEFT(TRIM(AM$6),FIND("~",SUBSTITUTE(AM$6," ","~",LEN(TRIM(AM$6))-LEN(SUBSTITUTE(TRIM(AM$6)," ",""))))-1)&amp;" Total",$B$6:$BB$373,ROW($A40)-5,FALSE))</f>
        <v>0</v>
      </c>
      <c r="AN40" s="10">
        <f ca="1">IF(AN$5&lt;&gt;"",HLOOKUP(AN$5,Functionalization!$G$6:$R$373,ROW($A40)-5,FALSE),IFERROR(INDEX(AN$337:AN$373,MATCH($F40,$B$337:$B$373,0))/VLOOKUP($F40,$B$337:$BB$373,MATCH(LEFT(TRIM(AN$6),FIND("~",SUBSTITUTE(AN$6,"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40))*HLOOKUP(LEFT(TRIM(AN$6),FIND("~",SUBSTITUTE(AN$6," ","~",LEN(TRIM(AN$6))-LEN(SUBSTITUTE(TRIM(AN$6)," ",""))))-1)&amp;" Total",$B$6:$BB$373,ROW($A40)-5,FALSE))</f>
        <v>0</v>
      </c>
      <c r="AO40" s="10">
        <f ca="1">IF(AO$5&lt;&gt;"",HLOOKUP(AO$5,Functionalization!$G$6:$R$373,ROW($A40)-5,FALSE),IFERROR(INDEX(AO$337:AO$373,MATCH($F40,$B$337:$B$373,0))/VLOOKUP($F40,$B$337:$BB$373,MATCH(LEFT(TRIM(AO$6),FIND("~",SUBSTITUTE(AO$6,"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40))*HLOOKUP(LEFT(TRIM(AO$6),FIND("~",SUBSTITUTE(AO$6," ","~",LEN(TRIM(AO$6))-LEN(SUBSTITUTE(TRIM(AO$6)," ",""))))-1)&amp;" Total",$B$6:$BB$373,ROW($A40)-5,FALSE))</f>
        <v>0</v>
      </c>
      <c r="AP40" s="10">
        <f ca="1">IF(AP$5&lt;&gt;"",HLOOKUP(AP$5,Functionalization!$G$6:$R$373,ROW($A40)-5,FALSE),IFERROR(INDEX(AP$337:AP$373,MATCH($F40,$B$337:$B$373,0))/VLOOKUP($F40,$B$337:$BB$373,MATCH(LEFT(TRIM(AP$6),FIND("~",SUBSTITUTE(AP$6,"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40))*HLOOKUP(LEFT(TRIM(AP$6),FIND("~",SUBSTITUTE(AP$6," ","~",LEN(TRIM(AP$6))-LEN(SUBSTITUTE(TRIM(AP$6)," ",""))))-1)&amp;" Total",$B$6:$BB$373,ROW($A40)-5,FALSE))</f>
        <v>0</v>
      </c>
      <c r="AQ40" s="10">
        <f ca="1">IF(AQ$5&lt;&gt;"",HLOOKUP(AQ$5,Functionalization!$G$6:$R$373,ROW($A40)-5,FALSE),IFERROR(INDEX(AQ$337:AQ$373,MATCH($F40,$B$337:$B$373,0))/VLOOKUP($F40,$B$337:$BB$373,MATCH(LEFT(TRIM(AQ$6),FIND("~",SUBSTITUTE(AQ$6,"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40))*HLOOKUP(LEFT(TRIM(AQ$6),FIND("~",SUBSTITUTE(AQ$6," ","~",LEN(TRIM(AQ$6))-LEN(SUBSTITUTE(TRIM(AQ$6)," ",""))))-1)&amp;" Total",$B$6:$BB$373,ROW($A40)-5,FALSE))</f>
        <v>0</v>
      </c>
      <c r="AR40" s="10">
        <f ca="1">IF(AR$5&lt;&gt;"",HLOOKUP(AR$5,Functionalization!$G$6:$R$373,ROW($A40)-5,FALSE),IFERROR(INDEX(AR$337:AR$373,MATCH($F40,$B$337:$B$373,0))/VLOOKUP($F40,$B$337:$BB$373,MATCH(LEFT(TRIM(AR$6),FIND("~",SUBSTITUTE(AR$6,"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40))*HLOOKUP(LEFT(TRIM(AR$6),FIND("~",SUBSTITUTE(AR$6," ","~",LEN(TRIM(AR$6))-LEN(SUBSTITUTE(TRIM(AR$6)," ",""))))-1)&amp;" Total",$B$6:$BB$373,ROW($A40)-5,FALSE))</f>
        <v>0</v>
      </c>
      <c r="AS40" s="10">
        <f ca="1">IF(AS$5&lt;&gt;"",HLOOKUP(AS$5,Functionalization!$G$6:$R$373,ROW($A40)-5,FALSE),IFERROR(INDEX(AS$337:AS$373,MATCH($F40,$B$337:$B$373,0))/VLOOKUP($F40,$B$337:$BB$373,MATCH(LEFT(TRIM(AS$6),FIND("~",SUBSTITUTE(AS$6,"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40))*HLOOKUP(LEFT(TRIM(AS$6),FIND("~",SUBSTITUTE(AS$6," ","~",LEN(TRIM(AS$6))-LEN(SUBSTITUTE(TRIM(AS$6)," ",""))))-1)&amp;" Total",$B$6:$BB$373,ROW($A40)-5,FALSE))</f>
        <v>0</v>
      </c>
      <c r="AT40" s="10">
        <f ca="1">IF(AT$5&lt;&gt;"",HLOOKUP(AT$5,Functionalization!$G$6:$R$373,ROW($A40)-5,FALSE),IFERROR(INDEX(AT$337:AT$373,MATCH($F40,$B$337:$B$373,0))/VLOOKUP($F40,$B$337:$BB$373,MATCH(LEFT(TRIM(AT$6),FIND("~",SUBSTITUTE(AT$6,"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40))*HLOOKUP(LEFT(TRIM(AT$6),FIND("~",SUBSTITUTE(AT$6," ","~",LEN(TRIM(AT$6))-LEN(SUBSTITUTE(TRIM(AT$6)," ",""))))-1)&amp;" Total",$B$6:$BB$373,ROW($A40)-5,FALSE))</f>
        <v>0</v>
      </c>
      <c r="AU40" s="10">
        <f ca="1">IF(AU$5&lt;&gt;"",HLOOKUP(AU$5,Functionalization!$G$6:$R$373,ROW($A40)-5,FALSE),IFERROR(INDEX(AU$337:AU$373,MATCH($F40,$B$337:$B$373,0))/VLOOKUP($F40,$B$337:$BB$373,MATCH(LEFT(TRIM(AU$6),FIND("~",SUBSTITUTE(AU$6,"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40))*HLOOKUP(LEFT(TRIM(AU$6),FIND("~",SUBSTITUTE(AU$6," ","~",LEN(TRIM(AU$6))-LEN(SUBSTITUTE(TRIM(AU$6)," ",""))))-1)&amp;" Total",$B$6:$BB$373,ROW($A40)-5,FALSE))</f>
        <v>0</v>
      </c>
      <c r="AV40" s="10">
        <f ca="1">IF(AV$5&lt;&gt;"",HLOOKUP(AV$5,Functionalization!$G$6:$R$373,ROW($A40)-5,FALSE),IFERROR(INDEX(AV$337:AV$373,MATCH($F40,$B$337:$B$373,0))/VLOOKUP($F40,$B$337:$BB$373,MATCH(LEFT(TRIM(AV$6),FIND("~",SUBSTITUTE(AV$6,"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40))*HLOOKUP(LEFT(TRIM(AV$6),FIND("~",SUBSTITUTE(AV$6," ","~",LEN(TRIM(AV$6))-LEN(SUBSTITUTE(TRIM(AV$6)," ",""))))-1)&amp;" Total",$B$6:$BB$373,ROW($A40)-5,FALSE))</f>
        <v>0</v>
      </c>
      <c r="AW40" s="10">
        <f ca="1">IF(AW$5&lt;&gt;"",HLOOKUP(AW$5,Functionalization!$G$6:$R$373,ROW($A40)-5,FALSE),IFERROR(INDEX(AW$337:AW$373,MATCH($F40,$B$337:$B$373,0))/VLOOKUP($F40,$B$337:$BB$373,MATCH(LEFT(TRIM(AW$6),FIND("~",SUBSTITUTE(AW$6,"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40))*HLOOKUP(LEFT(TRIM(AW$6),FIND("~",SUBSTITUTE(AW$6," ","~",LEN(TRIM(AW$6))-LEN(SUBSTITUTE(TRIM(AW$6)," ",""))))-1)&amp;" Total",$B$6:$BB$373,ROW($A40)-5,FALSE))</f>
        <v>0</v>
      </c>
      <c r="AX40" s="10">
        <f ca="1">IF(AX$5&lt;&gt;"",HLOOKUP(AX$5,Functionalization!$G$6:$R$373,ROW($A40)-5,FALSE),IFERROR(INDEX(AX$337:AX$373,MATCH($F40,$B$337:$B$373,0))/VLOOKUP($F40,$B$337:$BB$373,MATCH(LEFT(TRIM(AX$6),FIND("~",SUBSTITUTE(AX$6,"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40))*HLOOKUP(LEFT(TRIM(AX$6),FIND("~",SUBSTITUTE(AX$6," ","~",LEN(TRIM(AX$6))-LEN(SUBSTITUTE(TRIM(AX$6)," ",""))))-1)&amp;" Total",$B$6:$BB$373,ROW($A40)-5,FALSE))</f>
        <v>0</v>
      </c>
      <c r="AY40" s="10">
        <f ca="1">IF(AY$5&lt;&gt;"",HLOOKUP(AY$5,Functionalization!$G$6:$R$373,ROW($A40)-5,FALSE),IFERROR(INDEX(AY$337:AY$373,MATCH($F40,$B$337:$B$373,0))/VLOOKUP($F40,$B$337:$BB$373,MATCH(LEFT(TRIM(AY$6),FIND("~",SUBSTITUTE(AY$6,"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40))*HLOOKUP(LEFT(TRIM(AY$6),FIND("~",SUBSTITUTE(AY$6," ","~",LEN(TRIM(AY$6))-LEN(SUBSTITUTE(TRIM(AY$6)," ",""))))-1)&amp;" Total",$B$6:$BB$373,ROW($A40)-5,FALSE))</f>
        <v>0</v>
      </c>
      <c r="AZ40" s="10">
        <f ca="1">IF(AZ$5&lt;&gt;"",HLOOKUP(AZ$5,Functionalization!$G$6:$R$373,ROW($A40)-5,FALSE),IFERROR(INDEX(AZ$337:AZ$373,MATCH($F40,$B$337:$B$373,0))/VLOOKUP($F40,$B$337:$BB$373,MATCH(LEFT(TRIM(AZ$6),FIND("~",SUBSTITUTE(AZ$6,"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40))*HLOOKUP(LEFT(TRIM(AZ$6),FIND("~",SUBSTITUTE(AZ$6," ","~",LEN(TRIM(AZ$6))-LEN(SUBSTITUTE(TRIM(AZ$6)," ",""))))-1)&amp;" Total",$B$6:$BB$373,ROW($A40)-5,FALSE))</f>
        <v>0</v>
      </c>
      <c r="BA40" s="10">
        <f ca="1">IF(BA$5&lt;&gt;"",HLOOKUP(BA$5,Functionalization!$G$6:$R$373,ROW($A40)-5,FALSE),IFERROR(INDEX(BA$337:BA$373,MATCH($F40,$B$337:$B$373,0))/VLOOKUP($F40,$B$337:$BB$373,MATCH(LEFT(TRIM(BA$6),FIND("~",SUBSTITUTE(BA$6,"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40))*HLOOKUP(LEFT(TRIM(BA$6),FIND("~",SUBSTITUTE(BA$6," ","~",LEN(TRIM(BA$6))-LEN(SUBSTITUTE(TRIM(BA$6)," ",""))))-1)&amp;" Total",$B$6:$BB$373,ROW($A40)-5,FALSE))</f>
        <v>0</v>
      </c>
      <c r="BB40" s="10">
        <f ca="1">IF(BB$5&lt;&gt;"",HLOOKUP(BB$5,Functionalization!$G$6:$R$373,ROW($A40)-5,FALSE),IFERROR(INDEX(BB$337:BB$373,MATCH($F40,$B$337:$B$373,0))/VLOOKUP($F40,$B$337:$BB$373,MATCH(LEFT(TRIM(BB$6),FIND("~",SUBSTITUTE(BB$6,"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40))*HLOOKUP(LEFT(TRIM(BB$6),FIND("~",SUBSTITUTE(BB$6," ","~",LEN(TRIM(BB$6))-LEN(SUBSTITUTE(TRIM(BB$6)," ",""))))-1)&amp;" Total",$B$6:$BB$373,ROW($A40)-5,FALSE))</f>
        <v>0</v>
      </c>
      <c r="BD40">
        <f ca="1">IFERROR(IF(SUMIF($G$6:$BB$6,BD$6&amp;" Total",$G40:$BB40)-(SUMIF($G$6:$BB$6,BD$6&amp;" "&amp;'Input-Func_Class'!$D$22,$G40:$BB40)+IFERROR(SUMIF($G$6:$BB$6,BD$6&amp;" "&amp;'Input-Func_Class'!$E$22,$G40:$BB40),SUMIF($G$6:$BB$6,BD$6&amp;" "&amp;'Input-Func_Class'!$B$24,$G40:$BB40))+SUMIF($G$6:$BB$6,BD$6&amp;" "&amp;'Input-Func_Class'!$F$22,$G40:$BB40))&lt;Check_Limit,0,1),1)</f>
        <v>0</v>
      </c>
      <c r="BE40">
        <f ca="1">IFERROR(IF(SUMIF($G$6:$BB$6,BE$6&amp;" Total",$G40:$BB40)-(SUMIF($G$6:$BB$6,BE$6&amp;" "&amp;'Input-Func_Class'!$D$22,$G40:$BB40)+IFERROR(SUMIF($G$6:$BB$6,BE$6&amp;" "&amp;'Input-Func_Class'!$E$22,$G40:$BB40),SUMIF($G$6:$BB$6,BE$6&amp;" "&amp;'Input-Func_Class'!$B$24,$G40:$BB40))+SUMIF($G$6:$BB$6,BE$6&amp;" "&amp;'Input-Func_Class'!$F$22,$G40:$BB40))&lt;Check_Limit,0,1),1)</f>
        <v>0</v>
      </c>
      <c r="BF40">
        <f ca="1">IFERROR(IF(SUMIF($G$6:$BB$6,BF$6&amp;" Total",$G40:$BB40)-(SUMIF($G$6:$BB$6,BF$6&amp;" "&amp;'Input-Func_Class'!$D$22,$G40:$BB40)+IFERROR(SUMIF($G$6:$BB$6,BF$6&amp;" "&amp;'Input-Func_Class'!$E$22,$G40:$BB40),SUMIF($G$6:$BB$6,BF$6&amp;" "&amp;'Input-Func_Class'!$B$24,$G40:$BB40))+SUMIF($G$6:$BB$6,BF$6&amp;" "&amp;'Input-Func_Class'!$F$22,$G40:$BB40))&lt;Check_Limit,0,1),1)</f>
        <v>0</v>
      </c>
      <c r="BG40">
        <f ca="1">IFERROR(IF(SUMIF($G$6:$BB$6,BG$6&amp;" Total",$G40:$BB40)-(SUMIF($G$6:$BB$6,BG$6&amp;" "&amp;'Input-Func_Class'!$D$22,$G40:$BB40)+IFERROR(SUMIF($G$6:$BB$6,BG$6&amp;" "&amp;'Input-Func_Class'!$E$22,$G40:$BB40),SUMIF($G$6:$BB$6,BG$6&amp;" "&amp;'Input-Func_Class'!$B$24,$G40:$BB40))+SUMIF($G$6:$BB$6,BG$6&amp;" "&amp;'Input-Func_Class'!$F$22,$G40:$BB40))&lt;Check_Limit,0,1),1)</f>
        <v>0</v>
      </c>
      <c r="BH40">
        <f ca="1">IFERROR(IF(SUMIF($G$6:$BB$6,BH$6&amp;" Total",$G40:$BB40)-(SUMIF($G$6:$BB$6,BH$6&amp;" "&amp;'Input-Func_Class'!$D$22,$G40:$BB40)+IFERROR(SUMIF($G$6:$BB$6,BH$6&amp;" "&amp;'Input-Func_Class'!$E$22,$G40:$BB40),SUMIF($G$6:$BB$6,BH$6&amp;" "&amp;'Input-Func_Class'!$B$24,$G40:$BB40))+SUMIF($G$6:$BB$6,BH$6&amp;" "&amp;'Input-Func_Class'!$F$22,$G40:$BB40))&lt;Check_Limit,0,1),1)</f>
        <v>0</v>
      </c>
      <c r="BI40">
        <f ca="1">IFERROR(IF(SUMIF($G$6:$BB$6,BI$6&amp;" Total",$G40:$BB40)-(SUMIF($G$6:$BB$6,BI$6&amp;" "&amp;'Input-Func_Class'!$D$22,$G40:$BB40)+IFERROR(SUMIF($G$6:$BB$6,BI$6&amp;" "&amp;'Input-Func_Class'!$E$22,$G40:$BB40),SUMIF($G$6:$BB$6,BI$6&amp;" "&amp;'Input-Func_Class'!$B$24,$G40:$BB40))+SUMIF($G$6:$BB$6,BI$6&amp;" "&amp;'Input-Func_Class'!$F$22,$G40:$BB40))&lt;Check_Limit,0,1),1)</f>
        <v>0</v>
      </c>
      <c r="BJ40">
        <f ca="1">IFERROR(IF(SUMIF($G$6:$BB$6,BJ$6&amp;" Total",$G40:$BB40)-(SUMIF($G$6:$BB$6,BJ$6&amp;" "&amp;'Input-Func_Class'!$D$22,$G40:$BB40)+IFERROR(SUMIF($G$6:$BB$6,BJ$6&amp;" "&amp;'Input-Func_Class'!$E$22,$G40:$BB40),SUMIF($G$6:$BB$6,BJ$6&amp;" "&amp;'Input-Func_Class'!$B$24,$G40:$BB40))+SUMIF($G$6:$BB$6,BJ$6&amp;" "&amp;'Input-Func_Class'!$F$22,$G40:$BB40))&lt;Check_Limit,0,1),1)</f>
        <v>0</v>
      </c>
      <c r="BK40">
        <f ca="1">IFERROR(IF(SUMIF($G$6:$BB$6,BK$6&amp;" Total",$G40:$BB40)-(SUMIF($G$6:$BB$6,BK$6&amp;" "&amp;'Input-Func_Class'!$D$22,$G40:$BB40)+IFERROR(SUMIF($G$6:$BB$6,BK$6&amp;" "&amp;'Input-Func_Class'!$E$22,$G40:$BB40),SUMIF($G$6:$BB$6,BK$6&amp;" "&amp;'Input-Func_Class'!$B$24,$G40:$BB40))+SUMIF($G$6:$BB$6,BK$6&amp;" "&amp;'Input-Func_Class'!$F$22,$G40:$BB40))&lt;Check_Limit,0,1),1)</f>
        <v>0</v>
      </c>
      <c r="BL40">
        <f ca="1">IFERROR(IF(SUMIF($G$6:$BB$6,BL$6&amp;" Total",$G40:$BB40)-(SUMIF($G$6:$BB$6,BL$6&amp;" "&amp;'Input-Func_Class'!$D$22,$G40:$BB40)+IFERROR(SUMIF($G$6:$BB$6,BL$6&amp;" "&amp;'Input-Func_Class'!$E$22,$G40:$BB40),SUMIF($G$6:$BB$6,BL$6&amp;" "&amp;'Input-Func_Class'!$B$24,$G40:$BB40))+SUMIF($G$6:$BB$6,BL$6&amp;" "&amp;'Input-Func_Class'!$F$22,$G40:$BB40))&lt;Check_Limit,0,1),1)</f>
        <v>0</v>
      </c>
      <c r="BM40">
        <f ca="1">IFERROR(IF(SUMIF($G$6:$BB$6,BM$6&amp;" Total",$G40:$BB40)-(SUMIF($G$6:$BB$6,BM$6&amp;" "&amp;'Input-Func_Class'!$D$22,$G40:$BB40)+IFERROR(SUMIF($G$6:$BB$6,BM$6&amp;" "&amp;'Input-Func_Class'!$E$22,$G40:$BB40),SUMIF($G$6:$BB$6,BM$6&amp;" "&amp;'Input-Func_Class'!$B$24,$G40:$BB40))+SUMIF($G$6:$BB$6,BM$6&amp;" "&amp;'Input-Func_Class'!$F$22,$G40:$BB40))&lt;Check_Limit,0,1),1)</f>
        <v>0</v>
      </c>
      <c r="BN40">
        <f ca="1">IFERROR(IF(SUMIF($G$6:$BB$6,BN$6&amp;" Total",$G40:$BB40)-(SUMIF($G$6:$BB$6,BN$6&amp;" "&amp;'Input-Func_Class'!$D$22,$G40:$BB40)+IFERROR(SUMIF($G$6:$BB$6,BN$6&amp;" "&amp;'Input-Func_Class'!$E$22,$G40:$BB40),SUMIF($G$6:$BB$6,BN$6&amp;" "&amp;'Input-Func_Class'!$B$24,$G40:$BB40))+SUMIF($G$6:$BB$6,BN$6&amp;" "&amp;'Input-Func_Class'!$F$22,$G40:$BB40))&lt;Check_Limit,0,1),1)</f>
        <v>0</v>
      </c>
      <c r="BO40">
        <f ca="1">IFERROR(IF(SUMIF($G$6:$BB$6,BO$6&amp;" Total",$G40:$BB40)-(SUMIF($G$6:$BB$6,BO$6&amp;" "&amp;'Input-Func_Class'!$D$22,$G40:$BB40)+IFERROR(SUMIF($G$6:$BB$6,BO$6&amp;" "&amp;'Input-Func_Class'!$E$22,$G40:$BB40),SUMIF($G$6:$BB$6,BO$6&amp;" "&amp;'Input-Func_Class'!$B$24,$G40:$BB40))+SUMIF($G$6:$BB$6,BO$6&amp;" "&amp;'Input-Func_Class'!$F$22,$G40:$BB40))&lt;Check_Limit,0,1),1)</f>
        <v>0</v>
      </c>
    </row>
    <row r="41" spans="1:67" outlineLevel="1">
      <c r="A41" s="31">
        <f>IF(ISBLANK('Input-Accounts'!A41),"",'Input-Accounts'!A41)</f>
        <v>33</v>
      </c>
      <c r="B41" s="53" t="str">
        <f>IF(ISBLANK('Input-Accounts'!B41),"",'Input-Accounts'!B41)</f>
        <v>METERS - AMI</v>
      </c>
      <c r="C41" s="31">
        <f>IF(ISBLANK('Input-Accounts'!C41),"",'Input-Accounts'!C41)</f>
        <v>381.1</v>
      </c>
      <c r="D41" s="10">
        <f>Functionalization!$D41</f>
        <v>9980854.4800000023</v>
      </c>
      <c r="E41" s="10">
        <f t="shared" ca="1" si="6"/>
        <v>0</v>
      </c>
      <c r="F41" s="3" t="str">
        <f>IF($D41=0,"-",IF('Input-Accounts'!$E41&lt;&gt;0,'Input-Accounts'!$E41,'Input-Accounts'!$G41))</f>
        <v>CUSTOMER</v>
      </c>
      <c r="G41" s="10">
        <f ca="1">IF(G$5&lt;&gt;"",HLOOKUP(G$5,Functionalization!$G$6:$R$373,ROW($A41)-5,FALSE),IFERROR(INDEX(G$337:G$373,MATCH($F41,$B$337:$B$373,0))/VLOOKUP($F41,$B$337:$BB$373,MATCH(LEFT(TRIM(G$6),FIND("~",SUBSTITUTE(G$6,"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41))*HLOOKUP(LEFT(TRIM(G$6),FIND("~",SUBSTITUTE(G$6," ","~",LEN(TRIM(G$6))-LEN(SUBSTITUTE(TRIM(G$6)," ",""))))-1)&amp;" Total",$B$6:$BB$373,ROW($A41)-5,FALSE))</f>
        <v>0</v>
      </c>
      <c r="H41" s="10">
        <f ca="1">IF(H$5&lt;&gt;"",HLOOKUP(H$5,Functionalization!$G$6:$R$373,ROW($A41)-5,FALSE),IFERROR(INDEX(H$337:H$373,MATCH($F41,$B$337:$B$373,0))/VLOOKUP($F41,$B$337:$BB$373,MATCH(LEFT(TRIM(H$6),FIND("~",SUBSTITUTE(H$6,"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41))*HLOOKUP(LEFT(TRIM(H$6),FIND("~",SUBSTITUTE(H$6," ","~",LEN(TRIM(H$6))-LEN(SUBSTITUTE(TRIM(H$6)," ",""))))-1)&amp;" Total",$B$6:$BB$373,ROW($A41)-5,FALSE))</f>
        <v>0</v>
      </c>
      <c r="I41" s="10">
        <f ca="1">IF(I$5&lt;&gt;"",HLOOKUP(I$5,Functionalization!$G$6:$R$373,ROW($A41)-5,FALSE),IFERROR(INDEX(I$337:I$373,MATCH($F41,$B$337:$B$373,0))/VLOOKUP($F41,$B$337:$BB$373,MATCH(LEFT(TRIM(I$6),FIND("~",SUBSTITUTE(I$6,"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41))*HLOOKUP(LEFT(TRIM(I$6),FIND("~",SUBSTITUTE(I$6," ","~",LEN(TRIM(I$6))-LEN(SUBSTITUTE(TRIM(I$6)," ",""))))-1)&amp;" Total",$B$6:$BB$373,ROW($A41)-5,FALSE))</f>
        <v>0</v>
      </c>
      <c r="J41" s="10">
        <f ca="1">IF(J$5&lt;&gt;"",HLOOKUP(J$5,Functionalization!$G$6:$R$373,ROW($A41)-5,FALSE),IFERROR(INDEX(J$337:J$373,MATCH($F41,$B$337:$B$373,0))/VLOOKUP($F41,$B$337:$BB$373,MATCH(LEFT(TRIM(J$6),FIND("~",SUBSTITUTE(J$6,"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41))*HLOOKUP(LEFT(TRIM(J$6),FIND("~",SUBSTITUTE(J$6," ","~",LEN(TRIM(J$6))-LEN(SUBSTITUTE(TRIM(J$6)," ",""))))-1)&amp;" Total",$B$6:$BB$373,ROW($A41)-5,FALSE))</f>
        <v>0</v>
      </c>
      <c r="K41" s="10">
        <f ca="1">IF(K$5&lt;&gt;"",HLOOKUP(K$5,Functionalization!$G$6:$R$373,ROW($A41)-5,FALSE),IFERROR(INDEX(K$337:K$373,MATCH($F41,$B$337:$B$373,0))/VLOOKUP($F41,$B$337:$BB$373,MATCH(LEFT(TRIM(K$6),FIND("~",SUBSTITUTE(K$6,"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41))*HLOOKUP(LEFT(TRIM(K$6),FIND("~",SUBSTITUTE(K$6," ","~",LEN(TRIM(K$6))-LEN(SUBSTITUTE(TRIM(K$6)," ",""))))-1)&amp;" Total",$B$6:$BB$373,ROW($A41)-5,FALSE))</f>
        <v>9980854.4800000023</v>
      </c>
      <c r="L41" s="10">
        <f ca="1">IF(L$5&lt;&gt;"",HLOOKUP(L$5,Functionalization!$G$6:$R$373,ROW($A41)-5,FALSE),IFERROR(INDEX(L$337:L$373,MATCH($F41,$B$337:$B$373,0))/VLOOKUP($F41,$B$337:$BB$373,MATCH(LEFT(TRIM(L$6),FIND("~",SUBSTITUTE(L$6,"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41))*HLOOKUP(LEFT(TRIM(L$6),FIND("~",SUBSTITUTE(L$6," ","~",LEN(TRIM(L$6))-LEN(SUBSTITUTE(TRIM(L$6)," ",""))))-1)&amp;" Total",$B$6:$BB$373,ROW($A41)-5,FALSE))</f>
        <v>0</v>
      </c>
      <c r="M41" s="10">
        <f ca="1">IF(M$5&lt;&gt;"",HLOOKUP(M$5,Functionalization!$G$6:$R$373,ROW($A41)-5,FALSE),IFERROR(INDEX(M$337:M$373,MATCH($F41,$B$337:$B$373,0))/VLOOKUP($F41,$B$337:$BB$373,MATCH(LEFT(TRIM(M$6),FIND("~",SUBSTITUTE(M$6,"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41))*HLOOKUP(LEFT(TRIM(M$6),FIND("~",SUBSTITUTE(M$6," ","~",LEN(TRIM(M$6))-LEN(SUBSTITUTE(TRIM(M$6)," ",""))))-1)&amp;" Total",$B$6:$BB$373,ROW($A41)-5,FALSE))</f>
        <v>0</v>
      </c>
      <c r="N41" s="10">
        <f ca="1">IF(N$5&lt;&gt;"",HLOOKUP(N$5,Functionalization!$G$6:$R$373,ROW($A41)-5,FALSE),IFERROR(INDEX(N$337:N$373,MATCH($F41,$B$337:$B$373,0))/VLOOKUP($F41,$B$337:$BB$373,MATCH(LEFT(TRIM(N$6),FIND("~",SUBSTITUTE(N$6,"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41))*HLOOKUP(LEFT(TRIM(N$6),FIND("~",SUBSTITUTE(N$6," ","~",LEN(TRIM(N$6))-LEN(SUBSTITUTE(TRIM(N$6)," ",""))))-1)&amp;" Total",$B$6:$BB$373,ROW($A41)-5,FALSE))</f>
        <v>9980854.4800000023</v>
      </c>
      <c r="O41" s="10">
        <f ca="1">IF(O$5&lt;&gt;"",HLOOKUP(O$5,Functionalization!$G$6:$R$373,ROW($A41)-5,FALSE),IFERROR(INDEX(O$337:O$373,MATCH($F41,$B$337:$B$373,0))/VLOOKUP($F41,$B$337:$BB$373,MATCH(LEFT(TRIM(O$6),FIND("~",SUBSTITUTE(O$6,"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41))*HLOOKUP(LEFT(TRIM(O$6),FIND("~",SUBSTITUTE(O$6," ","~",LEN(TRIM(O$6))-LEN(SUBSTITUTE(TRIM(O$6)," ",""))))-1)&amp;" Total",$B$6:$BB$373,ROW($A41)-5,FALSE))</f>
        <v>0</v>
      </c>
      <c r="P41" s="10">
        <f ca="1">IF(P$5&lt;&gt;"",HLOOKUP(P$5,Functionalization!$G$6:$R$373,ROW($A41)-5,FALSE),IFERROR(INDEX(P$337:P$373,MATCH($F41,$B$337:$B$373,0))/VLOOKUP($F41,$B$337:$BB$373,MATCH(LEFT(TRIM(P$6),FIND("~",SUBSTITUTE(P$6,"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41))*HLOOKUP(LEFT(TRIM(P$6),FIND("~",SUBSTITUTE(P$6," ","~",LEN(TRIM(P$6))-LEN(SUBSTITUTE(TRIM(P$6)," ",""))))-1)&amp;" Total",$B$6:$BB$373,ROW($A41)-5,FALSE))</f>
        <v>0</v>
      </c>
      <c r="Q41" s="10">
        <f ca="1">IF(Q$5&lt;&gt;"",HLOOKUP(Q$5,Functionalization!$G$6:$R$373,ROW($A41)-5,FALSE),IFERROR(INDEX(Q$337:Q$373,MATCH($F41,$B$337:$B$373,0))/VLOOKUP($F41,$B$337:$BB$373,MATCH(LEFT(TRIM(Q$6),FIND("~",SUBSTITUTE(Q$6,"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41))*HLOOKUP(LEFT(TRIM(Q$6),FIND("~",SUBSTITUTE(Q$6," ","~",LEN(TRIM(Q$6))-LEN(SUBSTITUTE(TRIM(Q$6)," ",""))))-1)&amp;" Total",$B$6:$BB$373,ROW($A41)-5,FALSE))</f>
        <v>0</v>
      </c>
      <c r="R41" s="10">
        <f ca="1">IF(R$5&lt;&gt;"",HLOOKUP(R$5,Functionalization!$G$6:$R$373,ROW($A41)-5,FALSE),IFERROR(INDEX(R$337:R$373,MATCH($F41,$B$337:$B$373,0))/VLOOKUP($F41,$B$337:$BB$373,MATCH(LEFT(TRIM(R$6),FIND("~",SUBSTITUTE(R$6,"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41))*HLOOKUP(LEFT(TRIM(R$6),FIND("~",SUBSTITUTE(R$6," ","~",LEN(TRIM(R$6))-LEN(SUBSTITUTE(TRIM(R$6)," ",""))))-1)&amp;" Total",$B$6:$BB$373,ROW($A41)-5,FALSE))</f>
        <v>0</v>
      </c>
      <c r="S41" s="10">
        <f ca="1">IF(S$5&lt;&gt;"",HLOOKUP(S$5,Functionalization!$G$6:$R$373,ROW($A41)-5,FALSE),IFERROR(INDEX(S$337:S$373,MATCH($F41,$B$337:$B$373,0))/VLOOKUP($F41,$B$337:$BB$373,MATCH(LEFT(TRIM(S$6),FIND("~",SUBSTITUTE(S$6,"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41))*HLOOKUP(LEFT(TRIM(S$6),FIND("~",SUBSTITUTE(S$6," ","~",LEN(TRIM(S$6))-LEN(SUBSTITUTE(TRIM(S$6)," ",""))))-1)&amp;" Total",$B$6:$BB$373,ROW($A41)-5,FALSE))</f>
        <v>0</v>
      </c>
      <c r="T41" s="10">
        <f ca="1">IF(T$5&lt;&gt;"",HLOOKUP(T$5,Functionalization!$G$6:$R$373,ROW($A41)-5,FALSE),IFERROR(INDEX(T$337:T$373,MATCH($F41,$B$337:$B$373,0))/VLOOKUP($F41,$B$337:$BB$373,MATCH(LEFT(TRIM(T$6),FIND("~",SUBSTITUTE(T$6,"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41))*HLOOKUP(LEFT(TRIM(T$6),FIND("~",SUBSTITUTE(T$6," ","~",LEN(TRIM(T$6))-LEN(SUBSTITUTE(TRIM(T$6)," ",""))))-1)&amp;" Total",$B$6:$BB$373,ROW($A41)-5,FALSE))</f>
        <v>0</v>
      </c>
      <c r="U41" s="10">
        <f ca="1">IF(U$5&lt;&gt;"",HLOOKUP(U$5,Functionalization!$G$6:$R$373,ROW($A41)-5,FALSE),IFERROR(INDEX(U$337:U$373,MATCH($F41,$B$337:$B$373,0))/VLOOKUP($F41,$B$337:$BB$373,MATCH(LEFT(TRIM(U$6),FIND("~",SUBSTITUTE(U$6,"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41))*HLOOKUP(LEFT(TRIM(U$6),FIND("~",SUBSTITUTE(U$6," ","~",LEN(TRIM(U$6))-LEN(SUBSTITUTE(TRIM(U$6)," ",""))))-1)&amp;" Total",$B$6:$BB$373,ROW($A41)-5,FALSE))</f>
        <v>0</v>
      </c>
      <c r="V41" s="10">
        <f ca="1">IF(V$5&lt;&gt;"",HLOOKUP(V$5,Functionalization!$G$6:$R$373,ROW($A41)-5,FALSE),IFERROR(INDEX(V$337:V$373,MATCH($F41,$B$337:$B$373,0))/VLOOKUP($F41,$B$337:$BB$373,MATCH(LEFT(TRIM(V$6),FIND("~",SUBSTITUTE(V$6,"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41))*HLOOKUP(LEFT(TRIM(V$6),FIND("~",SUBSTITUTE(V$6," ","~",LEN(TRIM(V$6))-LEN(SUBSTITUTE(TRIM(V$6)," ",""))))-1)&amp;" Total",$B$6:$BB$373,ROW($A41)-5,FALSE))</f>
        <v>0</v>
      </c>
      <c r="W41" s="10">
        <f ca="1">IF(W$5&lt;&gt;"",HLOOKUP(W$5,Functionalization!$G$6:$R$373,ROW($A41)-5,FALSE),IFERROR(INDEX(W$337:W$373,MATCH($F41,$B$337:$B$373,0))/VLOOKUP($F41,$B$337:$BB$373,MATCH(LEFT(TRIM(W$6),FIND("~",SUBSTITUTE(W$6,"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41))*HLOOKUP(LEFT(TRIM(W$6),FIND("~",SUBSTITUTE(W$6," ","~",LEN(TRIM(W$6))-LEN(SUBSTITUTE(TRIM(W$6)," ",""))))-1)&amp;" Total",$B$6:$BB$373,ROW($A41)-5,FALSE))</f>
        <v>0</v>
      </c>
      <c r="X41" s="10">
        <f ca="1">IF(X$5&lt;&gt;"",HLOOKUP(X$5,Functionalization!$G$6:$R$373,ROW($A41)-5,FALSE),IFERROR(INDEX(X$337:X$373,MATCH($F41,$B$337:$B$373,0))/VLOOKUP($F41,$B$337:$BB$373,MATCH(LEFT(TRIM(X$6),FIND("~",SUBSTITUTE(X$6,"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41))*HLOOKUP(LEFT(TRIM(X$6),FIND("~",SUBSTITUTE(X$6," ","~",LEN(TRIM(X$6))-LEN(SUBSTITUTE(TRIM(X$6)," ",""))))-1)&amp;" Total",$B$6:$BB$373,ROW($A41)-5,FALSE))</f>
        <v>0</v>
      </c>
      <c r="Y41" s="10">
        <f ca="1">IF(Y$5&lt;&gt;"",HLOOKUP(Y$5,Functionalization!$G$6:$R$373,ROW($A41)-5,FALSE),IFERROR(INDEX(Y$337:Y$373,MATCH($F41,$B$337:$B$373,0))/VLOOKUP($F41,$B$337:$BB$373,MATCH(LEFT(TRIM(Y$6),FIND("~",SUBSTITUTE(Y$6,"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41))*HLOOKUP(LEFT(TRIM(Y$6),FIND("~",SUBSTITUTE(Y$6," ","~",LEN(TRIM(Y$6))-LEN(SUBSTITUTE(TRIM(Y$6)," ",""))))-1)&amp;" Total",$B$6:$BB$373,ROW($A41)-5,FALSE))</f>
        <v>0</v>
      </c>
      <c r="Z41" s="10">
        <f ca="1">IF(Z$5&lt;&gt;"",HLOOKUP(Z$5,Functionalization!$G$6:$R$373,ROW($A41)-5,FALSE),IFERROR(INDEX(Z$337:Z$373,MATCH($F41,$B$337:$B$373,0))/VLOOKUP($F41,$B$337:$BB$373,MATCH(LEFT(TRIM(Z$6),FIND("~",SUBSTITUTE(Z$6,"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41))*HLOOKUP(LEFT(TRIM(Z$6),FIND("~",SUBSTITUTE(Z$6," ","~",LEN(TRIM(Z$6))-LEN(SUBSTITUTE(TRIM(Z$6)," ",""))))-1)&amp;" Total",$B$6:$BB$373,ROW($A41)-5,FALSE))</f>
        <v>0</v>
      </c>
      <c r="AA41" s="10">
        <f ca="1">IF(AA$5&lt;&gt;"",HLOOKUP(AA$5,Functionalization!$G$6:$R$373,ROW($A41)-5,FALSE),IFERROR(INDEX(AA$337:AA$373,MATCH($F41,$B$337:$B$373,0))/VLOOKUP($F41,$B$337:$BB$373,MATCH(LEFT(TRIM(AA$6),FIND("~",SUBSTITUTE(AA$6,"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41))*HLOOKUP(LEFT(TRIM(AA$6),FIND("~",SUBSTITUTE(AA$6," ","~",LEN(TRIM(AA$6))-LEN(SUBSTITUTE(TRIM(AA$6)," ",""))))-1)&amp;" Total",$B$6:$BB$373,ROW($A41)-5,FALSE))</f>
        <v>0</v>
      </c>
      <c r="AB41" s="10">
        <f ca="1">IF(AB$5&lt;&gt;"",HLOOKUP(AB$5,Functionalization!$G$6:$R$373,ROW($A41)-5,FALSE),IFERROR(INDEX(AB$337:AB$373,MATCH($F41,$B$337:$B$373,0))/VLOOKUP($F41,$B$337:$BB$373,MATCH(LEFT(TRIM(AB$6),FIND("~",SUBSTITUTE(AB$6,"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41))*HLOOKUP(LEFT(TRIM(AB$6),FIND("~",SUBSTITUTE(AB$6," ","~",LEN(TRIM(AB$6))-LEN(SUBSTITUTE(TRIM(AB$6)," ",""))))-1)&amp;" Total",$B$6:$BB$373,ROW($A41)-5,FALSE))</f>
        <v>0</v>
      </c>
      <c r="AC41" s="10">
        <f ca="1">IF(AC$5&lt;&gt;"",HLOOKUP(AC$5,Functionalization!$G$6:$R$373,ROW($A41)-5,FALSE),IFERROR(INDEX(AC$337:AC$373,MATCH($F41,$B$337:$B$373,0))/VLOOKUP($F41,$B$337:$BB$373,MATCH(LEFT(TRIM(AC$6),FIND("~",SUBSTITUTE(AC$6,"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41))*HLOOKUP(LEFT(TRIM(AC$6),FIND("~",SUBSTITUTE(AC$6," ","~",LEN(TRIM(AC$6))-LEN(SUBSTITUTE(TRIM(AC$6)," ",""))))-1)&amp;" Total",$B$6:$BB$373,ROW($A41)-5,FALSE))</f>
        <v>0</v>
      </c>
      <c r="AD41" s="10">
        <f ca="1">IF(AD$5&lt;&gt;"",HLOOKUP(AD$5,Functionalization!$G$6:$R$373,ROW($A41)-5,FALSE),IFERROR(INDEX(AD$337:AD$373,MATCH($F41,$B$337:$B$373,0))/VLOOKUP($F41,$B$337:$BB$373,MATCH(LEFT(TRIM(AD$6),FIND("~",SUBSTITUTE(AD$6,"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41))*HLOOKUP(LEFT(TRIM(AD$6),FIND("~",SUBSTITUTE(AD$6," ","~",LEN(TRIM(AD$6))-LEN(SUBSTITUTE(TRIM(AD$6)," ",""))))-1)&amp;" Total",$B$6:$BB$373,ROW($A41)-5,FALSE))</f>
        <v>0</v>
      </c>
      <c r="AE41" s="10">
        <f ca="1">IF(AE$5&lt;&gt;"",HLOOKUP(AE$5,Functionalization!$G$6:$R$373,ROW($A41)-5,FALSE),IFERROR(INDEX(AE$337:AE$373,MATCH($F41,$B$337:$B$373,0))/VLOOKUP($F41,$B$337:$BB$373,MATCH(LEFT(TRIM(AE$6),FIND("~",SUBSTITUTE(AE$6,"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41))*HLOOKUP(LEFT(TRIM(AE$6),FIND("~",SUBSTITUTE(AE$6," ","~",LEN(TRIM(AE$6))-LEN(SUBSTITUTE(TRIM(AE$6)," ",""))))-1)&amp;" Total",$B$6:$BB$373,ROW($A41)-5,FALSE))</f>
        <v>0</v>
      </c>
      <c r="AF41" s="10">
        <f ca="1">IF(AF$5&lt;&gt;"",HLOOKUP(AF$5,Functionalization!$G$6:$R$373,ROW($A41)-5,FALSE),IFERROR(INDEX(AF$337:AF$373,MATCH($F41,$B$337:$B$373,0))/VLOOKUP($F41,$B$337:$BB$373,MATCH(LEFT(TRIM(AF$6),FIND("~",SUBSTITUTE(AF$6,"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41))*HLOOKUP(LEFT(TRIM(AF$6),FIND("~",SUBSTITUTE(AF$6," ","~",LEN(TRIM(AF$6))-LEN(SUBSTITUTE(TRIM(AF$6)," ",""))))-1)&amp;" Total",$B$6:$BB$373,ROW($A41)-5,FALSE))</f>
        <v>0</v>
      </c>
      <c r="AG41" s="10">
        <f ca="1">IF(AG$5&lt;&gt;"",HLOOKUP(AG$5,Functionalization!$G$6:$R$373,ROW($A41)-5,FALSE),IFERROR(INDEX(AG$337:AG$373,MATCH($F41,$B$337:$B$373,0))/VLOOKUP($F41,$B$337:$BB$373,MATCH(LEFT(TRIM(AG$6),FIND("~",SUBSTITUTE(AG$6,"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41))*HLOOKUP(LEFT(TRIM(AG$6),FIND("~",SUBSTITUTE(AG$6," ","~",LEN(TRIM(AG$6))-LEN(SUBSTITUTE(TRIM(AG$6)," ",""))))-1)&amp;" Total",$B$6:$BB$373,ROW($A41)-5,FALSE))</f>
        <v>0</v>
      </c>
      <c r="AH41" s="10">
        <f ca="1">IF(AH$5&lt;&gt;"",HLOOKUP(AH$5,Functionalization!$G$6:$R$373,ROW($A41)-5,FALSE),IFERROR(INDEX(AH$337:AH$373,MATCH($F41,$B$337:$B$373,0))/VLOOKUP($F41,$B$337:$BB$373,MATCH(LEFT(TRIM(AH$6),FIND("~",SUBSTITUTE(AH$6,"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41))*HLOOKUP(LEFT(TRIM(AH$6),FIND("~",SUBSTITUTE(AH$6," ","~",LEN(TRIM(AH$6))-LEN(SUBSTITUTE(TRIM(AH$6)," ",""))))-1)&amp;" Total",$B$6:$BB$373,ROW($A41)-5,FALSE))</f>
        <v>0</v>
      </c>
      <c r="AI41" s="10">
        <f ca="1">IF(AI$5&lt;&gt;"",HLOOKUP(AI$5,Functionalization!$G$6:$R$373,ROW($A41)-5,FALSE),IFERROR(INDEX(AI$337:AI$373,MATCH($F41,$B$337:$B$373,0))/VLOOKUP($F41,$B$337:$BB$373,MATCH(LEFT(TRIM(AI$6),FIND("~",SUBSTITUTE(AI$6,"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41))*HLOOKUP(LEFT(TRIM(AI$6),FIND("~",SUBSTITUTE(AI$6," ","~",LEN(TRIM(AI$6))-LEN(SUBSTITUTE(TRIM(AI$6)," ",""))))-1)&amp;" Total",$B$6:$BB$373,ROW($A41)-5,FALSE))</f>
        <v>0</v>
      </c>
      <c r="AJ41" s="10">
        <f ca="1">IF(AJ$5&lt;&gt;"",HLOOKUP(AJ$5,Functionalization!$G$6:$R$373,ROW($A41)-5,FALSE),IFERROR(INDEX(AJ$337:AJ$373,MATCH($F41,$B$337:$B$373,0))/VLOOKUP($F41,$B$337:$BB$373,MATCH(LEFT(TRIM(AJ$6),FIND("~",SUBSTITUTE(AJ$6,"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41))*HLOOKUP(LEFT(TRIM(AJ$6),FIND("~",SUBSTITUTE(AJ$6," ","~",LEN(TRIM(AJ$6))-LEN(SUBSTITUTE(TRIM(AJ$6)," ",""))))-1)&amp;" Total",$B$6:$BB$373,ROW($A41)-5,FALSE))</f>
        <v>0</v>
      </c>
      <c r="AK41" s="10">
        <f ca="1">IF(AK$5&lt;&gt;"",HLOOKUP(AK$5,Functionalization!$G$6:$R$373,ROW($A41)-5,FALSE),IFERROR(INDEX(AK$337:AK$373,MATCH($F41,$B$337:$B$373,0))/VLOOKUP($F41,$B$337:$BB$373,MATCH(LEFT(TRIM(AK$6),FIND("~",SUBSTITUTE(AK$6,"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41))*HLOOKUP(LEFT(TRIM(AK$6),FIND("~",SUBSTITUTE(AK$6," ","~",LEN(TRIM(AK$6))-LEN(SUBSTITUTE(TRIM(AK$6)," ",""))))-1)&amp;" Total",$B$6:$BB$373,ROW($A41)-5,FALSE))</f>
        <v>0</v>
      </c>
      <c r="AL41" s="10">
        <f ca="1">IF(AL$5&lt;&gt;"",HLOOKUP(AL$5,Functionalization!$G$6:$R$373,ROW($A41)-5,FALSE),IFERROR(INDEX(AL$337:AL$373,MATCH($F41,$B$337:$B$373,0))/VLOOKUP($F41,$B$337:$BB$373,MATCH(LEFT(TRIM(AL$6),FIND("~",SUBSTITUTE(AL$6,"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41))*HLOOKUP(LEFT(TRIM(AL$6),FIND("~",SUBSTITUTE(AL$6," ","~",LEN(TRIM(AL$6))-LEN(SUBSTITUTE(TRIM(AL$6)," ",""))))-1)&amp;" Total",$B$6:$BB$373,ROW($A41)-5,FALSE))</f>
        <v>0</v>
      </c>
      <c r="AM41" s="10">
        <f ca="1">IF(AM$5&lt;&gt;"",HLOOKUP(AM$5,Functionalization!$G$6:$R$373,ROW($A41)-5,FALSE),IFERROR(INDEX(AM$337:AM$373,MATCH($F41,$B$337:$B$373,0))/VLOOKUP($F41,$B$337:$BB$373,MATCH(LEFT(TRIM(AM$6),FIND("~",SUBSTITUTE(AM$6,"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41))*HLOOKUP(LEFT(TRIM(AM$6),FIND("~",SUBSTITUTE(AM$6," ","~",LEN(TRIM(AM$6))-LEN(SUBSTITUTE(TRIM(AM$6)," ",""))))-1)&amp;" Total",$B$6:$BB$373,ROW($A41)-5,FALSE))</f>
        <v>0</v>
      </c>
      <c r="AN41" s="10">
        <f ca="1">IF(AN$5&lt;&gt;"",HLOOKUP(AN$5,Functionalization!$G$6:$R$373,ROW($A41)-5,FALSE),IFERROR(INDEX(AN$337:AN$373,MATCH($F41,$B$337:$B$373,0))/VLOOKUP($F41,$B$337:$BB$373,MATCH(LEFT(TRIM(AN$6),FIND("~",SUBSTITUTE(AN$6,"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41))*HLOOKUP(LEFT(TRIM(AN$6),FIND("~",SUBSTITUTE(AN$6," ","~",LEN(TRIM(AN$6))-LEN(SUBSTITUTE(TRIM(AN$6)," ",""))))-1)&amp;" Total",$B$6:$BB$373,ROW($A41)-5,FALSE))</f>
        <v>0</v>
      </c>
      <c r="AO41" s="10">
        <f ca="1">IF(AO$5&lt;&gt;"",HLOOKUP(AO$5,Functionalization!$G$6:$R$373,ROW($A41)-5,FALSE),IFERROR(INDEX(AO$337:AO$373,MATCH($F41,$B$337:$B$373,0))/VLOOKUP($F41,$B$337:$BB$373,MATCH(LEFT(TRIM(AO$6),FIND("~",SUBSTITUTE(AO$6,"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41))*HLOOKUP(LEFT(TRIM(AO$6),FIND("~",SUBSTITUTE(AO$6," ","~",LEN(TRIM(AO$6))-LEN(SUBSTITUTE(TRIM(AO$6)," ",""))))-1)&amp;" Total",$B$6:$BB$373,ROW($A41)-5,FALSE))</f>
        <v>0</v>
      </c>
      <c r="AP41" s="10">
        <f ca="1">IF(AP$5&lt;&gt;"",HLOOKUP(AP$5,Functionalization!$G$6:$R$373,ROW($A41)-5,FALSE),IFERROR(INDEX(AP$337:AP$373,MATCH($F41,$B$337:$B$373,0))/VLOOKUP($F41,$B$337:$BB$373,MATCH(LEFT(TRIM(AP$6),FIND("~",SUBSTITUTE(AP$6,"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41))*HLOOKUP(LEFT(TRIM(AP$6),FIND("~",SUBSTITUTE(AP$6," ","~",LEN(TRIM(AP$6))-LEN(SUBSTITUTE(TRIM(AP$6)," ",""))))-1)&amp;" Total",$B$6:$BB$373,ROW($A41)-5,FALSE))</f>
        <v>0</v>
      </c>
      <c r="AQ41" s="10">
        <f ca="1">IF(AQ$5&lt;&gt;"",HLOOKUP(AQ$5,Functionalization!$G$6:$R$373,ROW($A41)-5,FALSE),IFERROR(INDEX(AQ$337:AQ$373,MATCH($F41,$B$337:$B$373,0))/VLOOKUP($F41,$B$337:$BB$373,MATCH(LEFT(TRIM(AQ$6),FIND("~",SUBSTITUTE(AQ$6,"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41))*HLOOKUP(LEFT(TRIM(AQ$6),FIND("~",SUBSTITUTE(AQ$6," ","~",LEN(TRIM(AQ$6))-LEN(SUBSTITUTE(TRIM(AQ$6)," ",""))))-1)&amp;" Total",$B$6:$BB$373,ROW($A41)-5,FALSE))</f>
        <v>0</v>
      </c>
      <c r="AR41" s="10">
        <f ca="1">IF(AR$5&lt;&gt;"",HLOOKUP(AR$5,Functionalization!$G$6:$R$373,ROW($A41)-5,FALSE),IFERROR(INDEX(AR$337:AR$373,MATCH($F41,$B$337:$B$373,0))/VLOOKUP($F41,$B$337:$BB$373,MATCH(LEFT(TRIM(AR$6),FIND("~",SUBSTITUTE(AR$6,"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41))*HLOOKUP(LEFT(TRIM(AR$6),FIND("~",SUBSTITUTE(AR$6," ","~",LEN(TRIM(AR$6))-LEN(SUBSTITUTE(TRIM(AR$6)," ",""))))-1)&amp;" Total",$B$6:$BB$373,ROW($A41)-5,FALSE))</f>
        <v>0</v>
      </c>
      <c r="AS41" s="10">
        <f ca="1">IF(AS$5&lt;&gt;"",HLOOKUP(AS$5,Functionalization!$G$6:$R$373,ROW($A41)-5,FALSE),IFERROR(INDEX(AS$337:AS$373,MATCH($F41,$B$337:$B$373,0))/VLOOKUP($F41,$B$337:$BB$373,MATCH(LEFT(TRIM(AS$6),FIND("~",SUBSTITUTE(AS$6,"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41))*HLOOKUP(LEFT(TRIM(AS$6),FIND("~",SUBSTITUTE(AS$6," ","~",LEN(TRIM(AS$6))-LEN(SUBSTITUTE(TRIM(AS$6)," ",""))))-1)&amp;" Total",$B$6:$BB$373,ROW($A41)-5,FALSE))</f>
        <v>0</v>
      </c>
      <c r="AT41" s="10">
        <f ca="1">IF(AT$5&lt;&gt;"",HLOOKUP(AT$5,Functionalization!$G$6:$R$373,ROW($A41)-5,FALSE),IFERROR(INDEX(AT$337:AT$373,MATCH($F41,$B$337:$B$373,0))/VLOOKUP($F41,$B$337:$BB$373,MATCH(LEFT(TRIM(AT$6),FIND("~",SUBSTITUTE(AT$6,"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41))*HLOOKUP(LEFT(TRIM(AT$6),FIND("~",SUBSTITUTE(AT$6," ","~",LEN(TRIM(AT$6))-LEN(SUBSTITUTE(TRIM(AT$6)," ",""))))-1)&amp;" Total",$B$6:$BB$373,ROW($A41)-5,FALSE))</f>
        <v>0</v>
      </c>
      <c r="AU41" s="10">
        <f ca="1">IF(AU$5&lt;&gt;"",HLOOKUP(AU$5,Functionalization!$G$6:$R$373,ROW($A41)-5,FALSE),IFERROR(INDEX(AU$337:AU$373,MATCH($F41,$B$337:$B$373,0))/VLOOKUP($F41,$B$337:$BB$373,MATCH(LEFT(TRIM(AU$6),FIND("~",SUBSTITUTE(AU$6,"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41))*HLOOKUP(LEFT(TRIM(AU$6),FIND("~",SUBSTITUTE(AU$6," ","~",LEN(TRIM(AU$6))-LEN(SUBSTITUTE(TRIM(AU$6)," ",""))))-1)&amp;" Total",$B$6:$BB$373,ROW($A41)-5,FALSE))</f>
        <v>0</v>
      </c>
      <c r="AV41" s="10">
        <f ca="1">IF(AV$5&lt;&gt;"",HLOOKUP(AV$5,Functionalization!$G$6:$R$373,ROW($A41)-5,FALSE),IFERROR(INDEX(AV$337:AV$373,MATCH($F41,$B$337:$B$373,0))/VLOOKUP($F41,$B$337:$BB$373,MATCH(LEFT(TRIM(AV$6),FIND("~",SUBSTITUTE(AV$6,"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41))*HLOOKUP(LEFT(TRIM(AV$6),FIND("~",SUBSTITUTE(AV$6," ","~",LEN(TRIM(AV$6))-LEN(SUBSTITUTE(TRIM(AV$6)," ",""))))-1)&amp;" Total",$B$6:$BB$373,ROW($A41)-5,FALSE))</f>
        <v>0</v>
      </c>
      <c r="AW41" s="10">
        <f ca="1">IF(AW$5&lt;&gt;"",HLOOKUP(AW$5,Functionalization!$G$6:$R$373,ROW($A41)-5,FALSE),IFERROR(INDEX(AW$337:AW$373,MATCH($F41,$B$337:$B$373,0))/VLOOKUP($F41,$B$337:$BB$373,MATCH(LEFT(TRIM(AW$6),FIND("~",SUBSTITUTE(AW$6,"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41))*HLOOKUP(LEFT(TRIM(AW$6),FIND("~",SUBSTITUTE(AW$6," ","~",LEN(TRIM(AW$6))-LEN(SUBSTITUTE(TRIM(AW$6)," ",""))))-1)&amp;" Total",$B$6:$BB$373,ROW($A41)-5,FALSE))</f>
        <v>0</v>
      </c>
      <c r="AX41" s="10">
        <f ca="1">IF(AX$5&lt;&gt;"",HLOOKUP(AX$5,Functionalization!$G$6:$R$373,ROW($A41)-5,FALSE),IFERROR(INDEX(AX$337:AX$373,MATCH($F41,$B$337:$B$373,0))/VLOOKUP($F41,$B$337:$BB$373,MATCH(LEFT(TRIM(AX$6),FIND("~",SUBSTITUTE(AX$6,"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41))*HLOOKUP(LEFT(TRIM(AX$6),FIND("~",SUBSTITUTE(AX$6," ","~",LEN(TRIM(AX$6))-LEN(SUBSTITUTE(TRIM(AX$6)," ",""))))-1)&amp;" Total",$B$6:$BB$373,ROW($A41)-5,FALSE))</f>
        <v>0</v>
      </c>
      <c r="AY41" s="10">
        <f ca="1">IF(AY$5&lt;&gt;"",HLOOKUP(AY$5,Functionalization!$G$6:$R$373,ROW($A41)-5,FALSE),IFERROR(INDEX(AY$337:AY$373,MATCH($F41,$B$337:$B$373,0))/VLOOKUP($F41,$B$337:$BB$373,MATCH(LEFT(TRIM(AY$6),FIND("~",SUBSTITUTE(AY$6,"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41))*HLOOKUP(LEFT(TRIM(AY$6),FIND("~",SUBSTITUTE(AY$6," ","~",LEN(TRIM(AY$6))-LEN(SUBSTITUTE(TRIM(AY$6)," ",""))))-1)&amp;" Total",$B$6:$BB$373,ROW($A41)-5,FALSE))</f>
        <v>0</v>
      </c>
      <c r="AZ41" s="10">
        <f ca="1">IF(AZ$5&lt;&gt;"",HLOOKUP(AZ$5,Functionalization!$G$6:$R$373,ROW($A41)-5,FALSE),IFERROR(INDEX(AZ$337:AZ$373,MATCH($F41,$B$337:$B$373,0))/VLOOKUP($F41,$B$337:$BB$373,MATCH(LEFT(TRIM(AZ$6),FIND("~",SUBSTITUTE(AZ$6,"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41))*HLOOKUP(LEFT(TRIM(AZ$6),FIND("~",SUBSTITUTE(AZ$6," ","~",LEN(TRIM(AZ$6))-LEN(SUBSTITUTE(TRIM(AZ$6)," ",""))))-1)&amp;" Total",$B$6:$BB$373,ROW($A41)-5,FALSE))</f>
        <v>0</v>
      </c>
      <c r="BA41" s="10">
        <f ca="1">IF(BA$5&lt;&gt;"",HLOOKUP(BA$5,Functionalization!$G$6:$R$373,ROW($A41)-5,FALSE),IFERROR(INDEX(BA$337:BA$373,MATCH($F41,$B$337:$B$373,0))/VLOOKUP($F41,$B$337:$BB$373,MATCH(LEFT(TRIM(BA$6),FIND("~",SUBSTITUTE(BA$6,"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41))*HLOOKUP(LEFT(TRIM(BA$6),FIND("~",SUBSTITUTE(BA$6," ","~",LEN(TRIM(BA$6))-LEN(SUBSTITUTE(TRIM(BA$6)," ",""))))-1)&amp;" Total",$B$6:$BB$373,ROW($A41)-5,FALSE))</f>
        <v>0</v>
      </c>
      <c r="BB41" s="10">
        <f ca="1">IF(BB$5&lt;&gt;"",HLOOKUP(BB$5,Functionalization!$G$6:$R$373,ROW($A41)-5,FALSE),IFERROR(INDEX(BB$337:BB$373,MATCH($F41,$B$337:$B$373,0))/VLOOKUP($F41,$B$337:$BB$373,MATCH(LEFT(TRIM(BB$6),FIND("~",SUBSTITUTE(BB$6,"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41))*HLOOKUP(LEFT(TRIM(BB$6),FIND("~",SUBSTITUTE(BB$6," ","~",LEN(TRIM(BB$6))-LEN(SUBSTITUTE(TRIM(BB$6)," ",""))))-1)&amp;" Total",$B$6:$BB$373,ROW($A41)-5,FALSE))</f>
        <v>0</v>
      </c>
      <c r="BD41">
        <f ca="1">IFERROR(IF(SUMIF($G$6:$BB$6,BD$6&amp;" Total",$G41:$BB41)-(SUMIF($G$6:$BB$6,BD$6&amp;" "&amp;'Input-Func_Class'!$D$22,$G41:$BB41)+IFERROR(SUMIF($G$6:$BB$6,BD$6&amp;" "&amp;'Input-Func_Class'!$E$22,$G41:$BB41),SUMIF($G$6:$BB$6,BD$6&amp;" "&amp;'Input-Func_Class'!$B$24,$G41:$BB41))+SUMIF($G$6:$BB$6,BD$6&amp;" "&amp;'Input-Func_Class'!$F$22,$G41:$BB41))&lt;Check_Limit,0,1),1)</f>
        <v>0</v>
      </c>
      <c r="BE41">
        <f ca="1">IFERROR(IF(SUMIF($G$6:$BB$6,BE$6&amp;" Total",$G41:$BB41)-(SUMIF($G$6:$BB$6,BE$6&amp;" "&amp;'Input-Func_Class'!$D$22,$G41:$BB41)+IFERROR(SUMIF($G$6:$BB$6,BE$6&amp;" "&amp;'Input-Func_Class'!$E$22,$G41:$BB41),SUMIF($G$6:$BB$6,BE$6&amp;" "&amp;'Input-Func_Class'!$B$24,$G41:$BB41))+SUMIF($G$6:$BB$6,BE$6&amp;" "&amp;'Input-Func_Class'!$F$22,$G41:$BB41))&lt;Check_Limit,0,1),1)</f>
        <v>0</v>
      </c>
      <c r="BF41">
        <f ca="1">IFERROR(IF(SUMIF($G$6:$BB$6,BF$6&amp;" Total",$G41:$BB41)-(SUMIF($G$6:$BB$6,BF$6&amp;" "&amp;'Input-Func_Class'!$D$22,$G41:$BB41)+IFERROR(SUMIF($G$6:$BB$6,BF$6&amp;" "&amp;'Input-Func_Class'!$E$22,$G41:$BB41),SUMIF($G$6:$BB$6,BF$6&amp;" "&amp;'Input-Func_Class'!$B$24,$G41:$BB41))+SUMIF($G$6:$BB$6,BF$6&amp;" "&amp;'Input-Func_Class'!$F$22,$G41:$BB41))&lt;Check_Limit,0,1),1)</f>
        <v>0</v>
      </c>
      <c r="BG41">
        <f ca="1">IFERROR(IF(SUMIF($G$6:$BB$6,BG$6&amp;" Total",$G41:$BB41)-(SUMIF($G$6:$BB$6,BG$6&amp;" "&amp;'Input-Func_Class'!$D$22,$G41:$BB41)+IFERROR(SUMIF($G$6:$BB$6,BG$6&amp;" "&amp;'Input-Func_Class'!$E$22,$G41:$BB41),SUMIF($G$6:$BB$6,BG$6&amp;" "&amp;'Input-Func_Class'!$B$24,$G41:$BB41))+SUMIF($G$6:$BB$6,BG$6&amp;" "&amp;'Input-Func_Class'!$F$22,$G41:$BB41))&lt;Check_Limit,0,1),1)</f>
        <v>0</v>
      </c>
      <c r="BH41">
        <f ca="1">IFERROR(IF(SUMIF($G$6:$BB$6,BH$6&amp;" Total",$G41:$BB41)-(SUMIF($G$6:$BB$6,BH$6&amp;" "&amp;'Input-Func_Class'!$D$22,$G41:$BB41)+IFERROR(SUMIF($G$6:$BB$6,BH$6&amp;" "&amp;'Input-Func_Class'!$E$22,$G41:$BB41),SUMIF($G$6:$BB$6,BH$6&amp;" "&amp;'Input-Func_Class'!$B$24,$G41:$BB41))+SUMIF($G$6:$BB$6,BH$6&amp;" "&amp;'Input-Func_Class'!$F$22,$G41:$BB41))&lt;Check_Limit,0,1),1)</f>
        <v>0</v>
      </c>
      <c r="BI41">
        <f ca="1">IFERROR(IF(SUMIF($G$6:$BB$6,BI$6&amp;" Total",$G41:$BB41)-(SUMIF($G$6:$BB$6,BI$6&amp;" "&amp;'Input-Func_Class'!$D$22,$G41:$BB41)+IFERROR(SUMIF($G$6:$BB$6,BI$6&amp;" "&amp;'Input-Func_Class'!$E$22,$G41:$BB41),SUMIF($G$6:$BB$6,BI$6&amp;" "&amp;'Input-Func_Class'!$B$24,$G41:$BB41))+SUMIF($G$6:$BB$6,BI$6&amp;" "&amp;'Input-Func_Class'!$F$22,$G41:$BB41))&lt;Check_Limit,0,1),1)</f>
        <v>0</v>
      </c>
      <c r="BJ41">
        <f ca="1">IFERROR(IF(SUMIF($G$6:$BB$6,BJ$6&amp;" Total",$G41:$BB41)-(SUMIF($G$6:$BB$6,BJ$6&amp;" "&amp;'Input-Func_Class'!$D$22,$G41:$BB41)+IFERROR(SUMIF($G$6:$BB$6,BJ$6&amp;" "&amp;'Input-Func_Class'!$E$22,$G41:$BB41),SUMIF($G$6:$BB$6,BJ$6&amp;" "&amp;'Input-Func_Class'!$B$24,$G41:$BB41))+SUMIF($G$6:$BB$6,BJ$6&amp;" "&amp;'Input-Func_Class'!$F$22,$G41:$BB41))&lt;Check_Limit,0,1),1)</f>
        <v>0</v>
      </c>
      <c r="BK41">
        <f ca="1">IFERROR(IF(SUMIF($G$6:$BB$6,BK$6&amp;" Total",$G41:$BB41)-(SUMIF($G$6:$BB$6,BK$6&amp;" "&amp;'Input-Func_Class'!$D$22,$G41:$BB41)+IFERROR(SUMIF($G$6:$BB$6,BK$6&amp;" "&amp;'Input-Func_Class'!$E$22,$G41:$BB41),SUMIF($G$6:$BB$6,BK$6&amp;" "&amp;'Input-Func_Class'!$B$24,$G41:$BB41))+SUMIF($G$6:$BB$6,BK$6&amp;" "&amp;'Input-Func_Class'!$F$22,$G41:$BB41))&lt;Check_Limit,0,1),1)</f>
        <v>0</v>
      </c>
      <c r="BL41">
        <f ca="1">IFERROR(IF(SUMIF($G$6:$BB$6,BL$6&amp;" Total",$G41:$BB41)-(SUMIF($G$6:$BB$6,BL$6&amp;" "&amp;'Input-Func_Class'!$D$22,$G41:$BB41)+IFERROR(SUMIF($G$6:$BB$6,BL$6&amp;" "&amp;'Input-Func_Class'!$E$22,$G41:$BB41),SUMIF($G$6:$BB$6,BL$6&amp;" "&amp;'Input-Func_Class'!$B$24,$G41:$BB41))+SUMIF($G$6:$BB$6,BL$6&amp;" "&amp;'Input-Func_Class'!$F$22,$G41:$BB41))&lt;Check_Limit,0,1),1)</f>
        <v>0</v>
      </c>
      <c r="BM41">
        <f ca="1">IFERROR(IF(SUMIF($G$6:$BB$6,BM$6&amp;" Total",$G41:$BB41)-(SUMIF($G$6:$BB$6,BM$6&amp;" "&amp;'Input-Func_Class'!$D$22,$G41:$BB41)+IFERROR(SUMIF($G$6:$BB$6,BM$6&amp;" "&amp;'Input-Func_Class'!$E$22,$G41:$BB41),SUMIF($G$6:$BB$6,BM$6&amp;" "&amp;'Input-Func_Class'!$B$24,$G41:$BB41))+SUMIF($G$6:$BB$6,BM$6&amp;" "&amp;'Input-Func_Class'!$F$22,$G41:$BB41))&lt;Check_Limit,0,1),1)</f>
        <v>0</v>
      </c>
      <c r="BN41">
        <f ca="1">IFERROR(IF(SUMIF($G$6:$BB$6,BN$6&amp;" Total",$G41:$BB41)-(SUMIF($G$6:$BB$6,BN$6&amp;" "&amp;'Input-Func_Class'!$D$22,$G41:$BB41)+IFERROR(SUMIF($G$6:$BB$6,BN$6&amp;" "&amp;'Input-Func_Class'!$E$22,$G41:$BB41),SUMIF($G$6:$BB$6,BN$6&amp;" "&amp;'Input-Func_Class'!$B$24,$G41:$BB41))+SUMIF($G$6:$BB$6,BN$6&amp;" "&amp;'Input-Func_Class'!$F$22,$G41:$BB41))&lt;Check_Limit,0,1),1)</f>
        <v>0</v>
      </c>
      <c r="BO41">
        <f ca="1">IFERROR(IF(SUMIF($G$6:$BB$6,BO$6&amp;" Total",$G41:$BB41)-(SUMIF($G$6:$BB$6,BO$6&amp;" "&amp;'Input-Func_Class'!$D$22,$G41:$BB41)+IFERROR(SUMIF($G$6:$BB$6,BO$6&amp;" "&amp;'Input-Func_Class'!$E$22,$G41:$BB41),SUMIF($G$6:$BB$6,BO$6&amp;" "&amp;'Input-Func_Class'!$B$24,$G41:$BB41))+SUMIF($G$6:$BB$6,BO$6&amp;" "&amp;'Input-Func_Class'!$F$22,$G41:$BB41))&lt;Check_Limit,0,1),1)</f>
        <v>0</v>
      </c>
    </row>
    <row r="42" spans="1:67" outlineLevel="1">
      <c r="A42" s="31">
        <f>IF(ISBLANK('Input-Accounts'!A42),"",'Input-Accounts'!A42)</f>
        <v>34</v>
      </c>
      <c r="B42" s="53" t="str">
        <f>IF(ISBLANK('Input-Accounts'!B42),"",'Input-Accounts'!B42)</f>
        <v>METER INSTALLATIONS (Less SMRP)</v>
      </c>
      <c r="C42" s="31">
        <f>IF(ISBLANK('Input-Accounts'!C42),"",'Input-Accounts'!C42)</f>
        <v>382</v>
      </c>
      <c r="D42" s="10">
        <f>Functionalization!$D42</f>
        <v>10741912.148293857</v>
      </c>
      <c r="E42" s="10">
        <f t="shared" ca="1" si="6"/>
        <v>0</v>
      </c>
      <c r="F42" s="3" t="str">
        <f>IF($D42=0,"-",IF('Input-Accounts'!$E42&lt;&gt;0,'Input-Accounts'!$E42,'Input-Accounts'!$G42))</f>
        <v>CUSTOMER</v>
      </c>
      <c r="G42" s="10">
        <f ca="1">IF(G$5&lt;&gt;"",HLOOKUP(G$5,Functionalization!$G$6:$R$373,ROW($A42)-5,FALSE),IFERROR(INDEX(G$337:G$373,MATCH($F42,$B$337:$B$373,0))/VLOOKUP($F42,$B$337:$BB$373,MATCH(LEFT(TRIM(G$6),FIND("~",SUBSTITUTE(G$6,"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42))*HLOOKUP(LEFT(TRIM(G$6),FIND("~",SUBSTITUTE(G$6," ","~",LEN(TRIM(G$6))-LEN(SUBSTITUTE(TRIM(G$6)," ",""))))-1)&amp;" Total",$B$6:$BB$373,ROW($A42)-5,FALSE))</f>
        <v>0</v>
      </c>
      <c r="H42" s="10">
        <f ca="1">IF(H$5&lt;&gt;"",HLOOKUP(H$5,Functionalization!$G$6:$R$373,ROW($A42)-5,FALSE),IFERROR(INDEX(H$337:H$373,MATCH($F42,$B$337:$B$373,0))/VLOOKUP($F42,$B$337:$BB$373,MATCH(LEFT(TRIM(H$6),FIND("~",SUBSTITUTE(H$6,"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42))*HLOOKUP(LEFT(TRIM(H$6),FIND("~",SUBSTITUTE(H$6," ","~",LEN(TRIM(H$6))-LEN(SUBSTITUTE(TRIM(H$6)," ",""))))-1)&amp;" Total",$B$6:$BB$373,ROW($A42)-5,FALSE))</f>
        <v>0</v>
      </c>
      <c r="I42" s="10">
        <f ca="1">IF(I$5&lt;&gt;"",HLOOKUP(I$5,Functionalization!$G$6:$R$373,ROW($A42)-5,FALSE),IFERROR(INDEX(I$337:I$373,MATCH($F42,$B$337:$B$373,0))/VLOOKUP($F42,$B$337:$BB$373,MATCH(LEFT(TRIM(I$6),FIND("~",SUBSTITUTE(I$6,"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42))*HLOOKUP(LEFT(TRIM(I$6),FIND("~",SUBSTITUTE(I$6," ","~",LEN(TRIM(I$6))-LEN(SUBSTITUTE(TRIM(I$6)," ",""))))-1)&amp;" Total",$B$6:$BB$373,ROW($A42)-5,FALSE))</f>
        <v>0</v>
      </c>
      <c r="J42" s="10">
        <f ca="1">IF(J$5&lt;&gt;"",HLOOKUP(J$5,Functionalization!$G$6:$R$373,ROW($A42)-5,FALSE),IFERROR(INDEX(J$337:J$373,MATCH($F42,$B$337:$B$373,0))/VLOOKUP($F42,$B$337:$BB$373,MATCH(LEFT(TRIM(J$6),FIND("~",SUBSTITUTE(J$6,"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42))*HLOOKUP(LEFT(TRIM(J$6),FIND("~",SUBSTITUTE(J$6," ","~",LEN(TRIM(J$6))-LEN(SUBSTITUTE(TRIM(J$6)," ",""))))-1)&amp;" Total",$B$6:$BB$373,ROW($A42)-5,FALSE))</f>
        <v>0</v>
      </c>
      <c r="K42" s="10">
        <f ca="1">IF(K$5&lt;&gt;"",HLOOKUP(K$5,Functionalization!$G$6:$R$373,ROW($A42)-5,FALSE),IFERROR(INDEX(K$337:K$373,MATCH($F42,$B$337:$B$373,0))/VLOOKUP($F42,$B$337:$BB$373,MATCH(LEFT(TRIM(K$6),FIND("~",SUBSTITUTE(K$6,"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42))*HLOOKUP(LEFT(TRIM(K$6),FIND("~",SUBSTITUTE(K$6," ","~",LEN(TRIM(K$6))-LEN(SUBSTITUTE(TRIM(K$6)," ",""))))-1)&amp;" Total",$B$6:$BB$373,ROW($A42)-5,FALSE))</f>
        <v>10741912.148293857</v>
      </c>
      <c r="L42" s="10">
        <f ca="1">IF(L$5&lt;&gt;"",HLOOKUP(L$5,Functionalization!$G$6:$R$373,ROW($A42)-5,FALSE),IFERROR(INDEX(L$337:L$373,MATCH($F42,$B$337:$B$373,0))/VLOOKUP($F42,$B$337:$BB$373,MATCH(LEFT(TRIM(L$6),FIND("~",SUBSTITUTE(L$6,"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42))*HLOOKUP(LEFT(TRIM(L$6),FIND("~",SUBSTITUTE(L$6," ","~",LEN(TRIM(L$6))-LEN(SUBSTITUTE(TRIM(L$6)," ",""))))-1)&amp;" Total",$B$6:$BB$373,ROW($A42)-5,FALSE))</f>
        <v>0</v>
      </c>
      <c r="M42" s="10">
        <f ca="1">IF(M$5&lt;&gt;"",HLOOKUP(M$5,Functionalization!$G$6:$R$373,ROW($A42)-5,FALSE),IFERROR(INDEX(M$337:M$373,MATCH($F42,$B$337:$B$373,0))/VLOOKUP($F42,$B$337:$BB$373,MATCH(LEFT(TRIM(M$6),FIND("~",SUBSTITUTE(M$6,"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42))*HLOOKUP(LEFT(TRIM(M$6),FIND("~",SUBSTITUTE(M$6," ","~",LEN(TRIM(M$6))-LEN(SUBSTITUTE(TRIM(M$6)," ",""))))-1)&amp;" Total",$B$6:$BB$373,ROW($A42)-5,FALSE))</f>
        <v>0</v>
      </c>
      <c r="N42" s="10">
        <f ca="1">IF(N$5&lt;&gt;"",HLOOKUP(N$5,Functionalization!$G$6:$R$373,ROW($A42)-5,FALSE),IFERROR(INDEX(N$337:N$373,MATCH($F42,$B$337:$B$373,0))/VLOOKUP($F42,$B$337:$BB$373,MATCH(LEFT(TRIM(N$6),FIND("~",SUBSTITUTE(N$6,"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42))*HLOOKUP(LEFT(TRIM(N$6),FIND("~",SUBSTITUTE(N$6," ","~",LEN(TRIM(N$6))-LEN(SUBSTITUTE(TRIM(N$6)," ",""))))-1)&amp;" Total",$B$6:$BB$373,ROW($A42)-5,FALSE))</f>
        <v>10741912.148293857</v>
      </c>
      <c r="O42" s="10">
        <f ca="1">IF(O$5&lt;&gt;"",HLOOKUP(O$5,Functionalization!$G$6:$R$373,ROW($A42)-5,FALSE),IFERROR(INDEX(O$337:O$373,MATCH($F42,$B$337:$B$373,0))/VLOOKUP($F42,$B$337:$BB$373,MATCH(LEFT(TRIM(O$6),FIND("~",SUBSTITUTE(O$6,"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42))*HLOOKUP(LEFT(TRIM(O$6),FIND("~",SUBSTITUTE(O$6," ","~",LEN(TRIM(O$6))-LEN(SUBSTITUTE(TRIM(O$6)," ",""))))-1)&amp;" Total",$B$6:$BB$373,ROW($A42)-5,FALSE))</f>
        <v>0</v>
      </c>
      <c r="P42" s="10">
        <f ca="1">IF(P$5&lt;&gt;"",HLOOKUP(P$5,Functionalization!$G$6:$R$373,ROW($A42)-5,FALSE),IFERROR(INDEX(P$337:P$373,MATCH($F42,$B$337:$B$373,0))/VLOOKUP($F42,$B$337:$BB$373,MATCH(LEFT(TRIM(P$6),FIND("~",SUBSTITUTE(P$6,"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42))*HLOOKUP(LEFT(TRIM(P$6),FIND("~",SUBSTITUTE(P$6," ","~",LEN(TRIM(P$6))-LEN(SUBSTITUTE(TRIM(P$6)," ",""))))-1)&amp;" Total",$B$6:$BB$373,ROW($A42)-5,FALSE))</f>
        <v>0</v>
      </c>
      <c r="Q42" s="10">
        <f ca="1">IF(Q$5&lt;&gt;"",HLOOKUP(Q$5,Functionalization!$G$6:$R$373,ROW($A42)-5,FALSE),IFERROR(INDEX(Q$337:Q$373,MATCH($F42,$B$337:$B$373,0))/VLOOKUP($F42,$B$337:$BB$373,MATCH(LEFT(TRIM(Q$6),FIND("~",SUBSTITUTE(Q$6,"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42))*HLOOKUP(LEFT(TRIM(Q$6),FIND("~",SUBSTITUTE(Q$6," ","~",LEN(TRIM(Q$6))-LEN(SUBSTITUTE(TRIM(Q$6)," ",""))))-1)&amp;" Total",$B$6:$BB$373,ROW($A42)-5,FALSE))</f>
        <v>0</v>
      </c>
      <c r="R42" s="10">
        <f ca="1">IF(R$5&lt;&gt;"",HLOOKUP(R$5,Functionalization!$G$6:$R$373,ROW($A42)-5,FALSE),IFERROR(INDEX(R$337:R$373,MATCH($F42,$B$337:$B$373,0))/VLOOKUP($F42,$B$337:$BB$373,MATCH(LEFT(TRIM(R$6),FIND("~",SUBSTITUTE(R$6,"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42))*HLOOKUP(LEFT(TRIM(R$6),FIND("~",SUBSTITUTE(R$6," ","~",LEN(TRIM(R$6))-LEN(SUBSTITUTE(TRIM(R$6)," ",""))))-1)&amp;" Total",$B$6:$BB$373,ROW($A42)-5,FALSE))</f>
        <v>0</v>
      </c>
      <c r="S42" s="10">
        <f ca="1">IF(S$5&lt;&gt;"",HLOOKUP(S$5,Functionalization!$G$6:$R$373,ROW($A42)-5,FALSE),IFERROR(INDEX(S$337:S$373,MATCH($F42,$B$337:$B$373,0))/VLOOKUP($F42,$B$337:$BB$373,MATCH(LEFT(TRIM(S$6),FIND("~",SUBSTITUTE(S$6,"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42))*HLOOKUP(LEFT(TRIM(S$6),FIND("~",SUBSTITUTE(S$6," ","~",LEN(TRIM(S$6))-LEN(SUBSTITUTE(TRIM(S$6)," ",""))))-1)&amp;" Total",$B$6:$BB$373,ROW($A42)-5,FALSE))</f>
        <v>0</v>
      </c>
      <c r="T42" s="10">
        <f ca="1">IF(T$5&lt;&gt;"",HLOOKUP(T$5,Functionalization!$G$6:$R$373,ROW($A42)-5,FALSE),IFERROR(INDEX(T$337:T$373,MATCH($F42,$B$337:$B$373,0))/VLOOKUP($F42,$B$337:$BB$373,MATCH(LEFT(TRIM(T$6),FIND("~",SUBSTITUTE(T$6,"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42))*HLOOKUP(LEFT(TRIM(T$6),FIND("~",SUBSTITUTE(T$6," ","~",LEN(TRIM(T$6))-LEN(SUBSTITUTE(TRIM(T$6)," ",""))))-1)&amp;" Total",$B$6:$BB$373,ROW($A42)-5,FALSE))</f>
        <v>0</v>
      </c>
      <c r="U42" s="10">
        <f ca="1">IF(U$5&lt;&gt;"",HLOOKUP(U$5,Functionalization!$G$6:$R$373,ROW($A42)-5,FALSE),IFERROR(INDEX(U$337:U$373,MATCH($F42,$B$337:$B$373,0))/VLOOKUP($F42,$B$337:$BB$373,MATCH(LEFT(TRIM(U$6),FIND("~",SUBSTITUTE(U$6,"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42))*HLOOKUP(LEFT(TRIM(U$6),FIND("~",SUBSTITUTE(U$6," ","~",LEN(TRIM(U$6))-LEN(SUBSTITUTE(TRIM(U$6)," ",""))))-1)&amp;" Total",$B$6:$BB$373,ROW($A42)-5,FALSE))</f>
        <v>0</v>
      </c>
      <c r="V42" s="10">
        <f ca="1">IF(V$5&lt;&gt;"",HLOOKUP(V$5,Functionalization!$G$6:$R$373,ROW($A42)-5,FALSE),IFERROR(INDEX(V$337:V$373,MATCH($F42,$B$337:$B$373,0))/VLOOKUP($F42,$B$337:$BB$373,MATCH(LEFT(TRIM(V$6),FIND("~",SUBSTITUTE(V$6,"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42))*HLOOKUP(LEFT(TRIM(V$6),FIND("~",SUBSTITUTE(V$6," ","~",LEN(TRIM(V$6))-LEN(SUBSTITUTE(TRIM(V$6)," ",""))))-1)&amp;" Total",$B$6:$BB$373,ROW($A42)-5,FALSE))</f>
        <v>0</v>
      </c>
      <c r="W42" s="10">
        <f ca="1">IF(W$5&lt;&gt;"",HLOOKUP(W$5,Functionalization!$G$6:$R$373,ROW($A42)-5,FALSE),IFERROR(INDEX(W$337:W$373,MATCH($F42,$B$337:$B$373,0))/VLOOKUP($F42,$B$337:$BB$373,MATCH(LEFT(TRIM(W$6),FIND("~",SUBSTITUTE(W$6,"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42))*HLOOKUP(LEFT(TRIM(W$6),FIND("~",SUBSTITUTE(W$6," ","~",LEN(TRIM(W$6))-LEN(SUBSTITUTE(TRIM(W$6)," ",""))))-1)&amp;" Total",$B$6:$BB$373,ROW($A42)-5,FALSE))</f>
        <v>0</v>
      </c>
      <c r="X42" s="10">
        <f ca="1">IF(X$5&lt;&gt;"",HLOOKUP(X$5,Functionalization!$G$6:$R$373,ROW($A42)-5,FALSE),IFERROR(INDEX(X$337:X$373,MATCH($F42,$B$337:$B$373,0))/VLOOKUP($F42,$B$337:$BB$373,MATCH(LEFT(TRIM(X$6),FIND("~",SUBSTITUTE(X$6,"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42))*HLOOKUP(LEFT(TRIM(X$6),FIND("~",SUBSTITUTE(X$6," ","~",LEN(TRIM(X$6))-LEN(SUBSTITUTE(TRIM(X$6)," ",""))))-1)&amp;" Total",$B$6:$BB$373,ROW($A42)-5,FALSE))</f>
        <v>0</v>
      </c>
      <c r="Y42" s="10">
        <f ca="1">IF(Y$5&lt;&gt;"",HLOOKUP(Y$5,Functionalization!$G$6:$R$373,ROW($A42)-5,FALSE),IFERROR(INDEX(Y$337:Y$373,MATCH($F42,$B$337:$B$373,0))/VLOOKUP($F42,$B$337:$BB$373,MATCH(LEFT(TRIM(Y$6),FIND("~",SUBSTITUTE(Y$6,"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42))*HLOOKUP(LEFT(TRIM(Y$6),FIND("~",SUBSTITUTE(Y$6," ","~",LEN(TRIM(Y$6))-LEN(SUBSTITUTE(TRIM(Y$6)," ",""))))-1)&amp;" Total",$B$6:$BB$373,ROW($A42)-5,FALSE))</f>
        <v>0</v>
      </c>
      <c r="Z42" s="10">
        <f ca="1">IF(Z$5&lt;&gt;"",HLOOKUP(Z$5,Functionalization!$G$6:$R$373,ROW($A42)-5,FALSE),IFERROR(INDEX(Z$337:Z$373,MATCH($F42,$B$337:$B$373,0))/VLOOKUP($F42,$B$337:$BB$373,MATCH(LEFT(TRIM(Z$6),FIND("~",SUBSTITUTE(Z$6,"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42))*HLOOKUP(LEFT(TRIM(Z$6),FIND("~",SUBSTITUTE(Z$6," ","~",LEN(TRIM(Z$6))-LEN(SUBSTITUTE(TRIM(Z$6)," ",""))))-1)&amp;" Total",$B$6:$BB$373,ROW($A42)-5,FALSE))</f>
        <v>0</v>
      </c>
      <c r="AA42" s="10">
        <f ca="1">IF(AA$5&lt;&gt;"",HLOOKUP(AA$5,Functionalization!$G$6:$R$373,ROW($A42)-5,FALSE),IFERROR(INDEX(AA$337:AA$373,MATCH($F42,$B$337:$B$373,0))/VLOOKUP($F42,$B$337:$BB$373,MATCH(LEFT(TRIM(AA$6),FIND("~",SUBSTITUTE(AA$6,"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42))*HLOOKUP(LEFT(TRIM(AA$6),FIND("~",SUBSTITUTE(AA$6," ","~",LEN(TRIM(AA$6))-LEN(SUBSTITUTE(TRIM(AA$6)," ",""))))-1)&amp;" Total",$B$6:$BB$373,ROW($A42)-5,FALSE))</f>
        <v>0</v>
      </c>
      <c r="AB42" s="10">
        <f ca="1">IF(AB$5&lt;&gt;"",HLOOKUP(AB$5,Functionalization!$G$6:$R$373,ROW($A42)-5,FALSE),IFERROR(INDEX(AB$337:AB$373,MATCH($F42,$B$337:$B$373,0))/VLOOKUP($F42,$B$337:$BB$373,MATCH(LEFT(TRIM(AB$6),FIND("~",SUBSTITUTE(AB$6,"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42))*HLOOKUP(LEFT(TRIM(AB$6),FIND("~",SUBSTITUTE(AB$6," ","~",LEN(TRIM(AB$6))-LEN(SUBSTITUTE(TRIM(AB$6)," ",""))))-1)&amp;" Total",$B$6:$BB$373,ROW($A42)-5,FALSE))</f>
        <v>0</v>
      </c>
      <c r="AC42" s="10">
        <f ca="1">IF(AC$5&lt;&gt;"",HLOOKUP(AC$5,Functionalization!$G$6:$R$373,ROW($A42)-5,FALSE),IFERROR(INDEX(AC$337:AC$373,MATCH($F42,$B$337:$B$373,0))/VLOOKUP($F42,$B$337:$BB$373,MATCH(LEFT(TRIM(AC$6),FIND("~",SUBSTITUTE(AC$6,"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42))*HLOOKUP(LEFT(TRIM(AC$6),FIND("~",SUBSTITUTE(AC$6," ","~",LEN(TRIM(AC$6))-LEN(SUBSTITUTE(TRIM(AC$6)," ",""))))-1)&amp;" Total",$B$6:$BB$373,ROW($A42)-5,FALSE))</f>
        <v>0</v>
      </c>
      <c r="AD42" s="10">
        <f ca="1">IF(AD$5&lt;&gt;"",HLOOKUP(AD$5,Functionalization!$G$6:$R$373,ROW($A42)-5,FALSE),IFERROR(INDEX(AD$337:AD$373,MATCH($F42,$B$337:$B$373,0))/VLOOKUP($F42,$B$337:$BB$373,MATCH(LEFT(TRIM(AD$6),FIND("~",SUBSTITUTE(AD$6,"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42))*HLOOKUP(LEFT(TRIM(AD$6),FIND("~",SUBSTITUTE(AD$6," ","~",LEN(TRIM(AD$6))-LEN(SUBSTITUTE(TRIM(AD$6)," ",""))))-1)&amp;" Total",$B$6:$BB$373,ROW($A42)-5,FALSE))</f>
        <v>0</v>
      </c>
      <c r="AE42" s="10">
        <f ca="1">IF(AE$5&lt;&gt;"",HLOOKUP(AE$5,Functionalization!$G$6:$R$373,ROW($A42)-5,FALSE),IFERROR(INDEX(AE$337:AE$373,MATCH($F42,$B$337:$B$373,0))/VLOOKUP($F42,$B$337:$BB$373,MATCH(LEFT(TRIM(AE$6),FIND("~",SUBSTITUTE(AE$6,"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42))*HLOOKUP(LEFT(TRIM(AE$6),FIND("~",SUBSTITUTE(AE$6," ","~",LEN(TRIM(AE$6))-LEN(SUBSTITUTE(TRIM(AE$6)," ",""))))-1)&amp;" Total",$B$6:$BB$373,ROW($A42)-5,FALSE))</f>
        <v>0</v>
      </c>
      <c r="AF42" s="10">
        <f ca="1">IF(AF$5&lt;&gt;"",HLOOKUP(AF$5,Functionalization!$G$6:$R$373,ROW($A42)-5,FALSE),IFERROR(INDEX(AF$337:AF$373,MATCH($F42,$B$337:$B$373,0))/VLOOKUP($F42,$B$337:$BB$373,MATCH(LEFT(TRIM(AF$6),FIND("~",SUBSTITUTE(AF$6,"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42))*HLOOKUP(LEFT(TRIM(AF$6),FIND("~",SUBSTITUTE(AF$6," ","~",LEN(TRIM(AF$6))-LEN(SUBSTITUTE(TRIM(AF$6)," ",""))))-1)&amp;" Total",$B$6:$BB$373,ROW($A42)-5,FALSE))</f>
        <v>0</v>
      </c>
      <c r="AG42" s="10">
        <f ca="1">IF(AG$5&lt;&gt;"",HLOOKUP(AG$5,Functionalization!$G$6:$R$373,ROW($A42)-5,FALSE),IFERROR(INDEX(AG$337:AG$373,MATCH($F42,$B$337:$B$373,0))/VLOOKUP($F42,$B$337:$BB$373,MATCH(LEFT(TRIM(AG$6),FIND("~",SUBSTITUTE(AG$6,"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42))*HLOOKUP(LEFT(TRIM(AG$6),FIND("~",SUBSTITUTE(AG$6," ","~",LEN(TRIM(AG$6))-LEN(SUBSTITUTE(TRIM(AG$6)," ",""))))-1)&amp;" Total",$B$6:$BB$373,ROW($A42)-5,FALSE))</f>
        <v>0</v>
      </c>
      <c r="AH42" s="10">
        <f ca="1">IF(AH$5&lt;&gt;"",HLOOKUP(AH$5,Functionalization!$G$6:$R$373,ROW($A42)-5,FALSE),IFERROR(INDEX(AH$337:AH$373,MATCH($F42,$B$337:$B$373,0))/VLOOKUP($F42,$B$337:$BB$373,MATCH(LEFT(TRIM(AH$6),FIND("~",SUBSTITUTE(AH$6,"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42))*HLOOKUP(LEFT(TRIM(AH$6),FIND("~",SUBSTITUTE(AH$6," ","~",LEN(TRIM(AH$6))-LEN(SUBSTITUTE(TRIM(AH$6)," ",""))))-1)&amp;" Total",$B$6:$BB$373,ROW($A42)-5,FALSE))</f>
        <v>0</v>
      </c>
      <c r="AI42" s="10">
        <f ca="1">IF(AI$5&lt;&gt;"",HLOOKUP(AI$5,Functionalization!$G$6:$R$373,ROW($A42)-5,FALSE),IFERROR(INDEX(AI$337:AI$373,MATCH($F42,$B$337:$B$373,0))/VLOOKUP($F42,$B$337:$BB$373,MATCH(LEFT(TRIM(AI$6),FIND("~",SUBSTITUTE(AI$6,"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42))*HLOOKUP(LEFT(TRIM(AI$6),FIND("~",SUBSTITUTE(AI$6," ","~",LEN(TRIM(AI$6))-LEN(SUBSTITUTE(TRIM(AI$6)," ",""))))-1)&amp;" Total",$B$6:$BB$373,ROW($A42)-5,FALSE))</f>
        <v>0</v>
      </c>
      <c r="AJ42" s="10">
        <f ca="1">IF(AJ$5&lt;&gt;"",HLOOKUP(AJ$5,Functionalization!$G$6:$R$373,ROW($A42)-5,FALSE),IFERROR(INDEX(AJ$337:AJ$373,MATCH($F42,$B$337:$B$373,0))/VLOOKUP($F42,$B$337:$BB$373,MATCH(LEFT(TRIM(AJ$6),FIND("~",SUBSTITUTE(AJ$6,"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42))*HLOOKUP(LEFT(TRIM(AJ$6),FIND("~",SUBSTITUTE(AJ$6," ","~",LEN(TRIM(AJ$6))-LEN(SUBSTITUTE(TRIM(AJ$6)," ",""))))-1)&amp;" Total",$B$6:$BB$373,ROW($A42)-5,FALSE))</f>
        <v>0</v>
      </c>
      <c r="AK42" s="10">
        <f ca="1">IF(AK$5&lt;&gt;"",HLOOKUP(AK$5,Functionalization!$G$6:$R$373,ROW($A42)-5,FALSE),IFERROR(INDEX(AK$337:AK$373,MATCH($F42,$B$337:$B$373,0))/VLOOKUP($F42,$B$337:$BB$373,MATCH(LEFT(TRIM(AK$6),FIND("~",SUBSTITUTE(AK$6,"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42))*HLOOKUP(LEFT(TRIM(AK$6),FIND("~",SUBSTITUTE(AK$6," ","~",LEN(TRIM(AK$6))-LEN(SUBSTITUTE(TRIM(AK$6)," ",""))))-1)&amp;" Total",$B$6:$BB$373,ROW($A42)-5,FALSE))</f>
        <v>0</v>
      </c>
      <c r="AL42" s="10">
        <f ca="1">IF(AL$5&lt;&gt;"",HLOOKUP(AL$5,Functionalization!$G$6:$R$373,ROW($A42)-5,FALSE),IFERROR(INDEX(AL$337:AL$373,MATCH($F42,$B$337:$B$373,0))/VLOOKUP($F42,$B$337:$BB$373,MATCH(LEFT(TRIM(AL$6),FIND("~",SUBSTITUTE(AL$6,"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42))*HLOOKUP(LEFT(TRIM(AL$6),FIND("~",SUBSTITUTE(AL$6," ","~",LEN(TRIM(AL$6))-LEN(SUBSTITUTE(TRIM(AL$6)," ",""))))-1)&amp;" Total",$B$6:$BB$373,ROW($A42)-5,FALSE))</f>
        <v>0</v>
      </c>
      <c r="AM42" s="10">
        <f ca="1">IF(AM$5&lt;&gt;"",HLOOKUP(AM$5,Functionalization!$G$6:$R$373,ROW($A42)-5,FALSE),IFERROR(INDEX(AM$337:AM$373,MATCH($F42,$B$337:$B$373,0))/VLOOKUP($F42,$B$337:$BB$373,MATCH(LEFT(TRIM(AM$6),FIND("~",SUBSTITUTE(AM$6,"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42))*HLOOKUP(LEFT(TRIM(AM$6),FIND("~",SUBSTITUTE(AM$6," ","~",LEN(TRIM(AM$6))-LEN(SUBSTITUTE(TRIM(AM$6)," ",""))))-1)&amp;" Total",$B$6:$BB$373,ROW($A42)-5,FALSE))</f>
        <v>0</v>
      </c>
      <c r="AN42" s="10">
        <f ca="1">IF(AN$5&lt;&gt;"",HLOOKUP(AN$5,Functionalization!$G$6:$R$373,ROW($A42)-5,FALSE),IFERROR(INDEX(AN$337:AN$373,MATCH($F42,$B$337:$B$373,0))/VLOOKUP($F42,$B$337:$BB$373,MATCH(LEFT(TRIM(AN$6),FIND("~",SUBSTITUTE(AN$6,"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42))*HLOOKUP(LEFT(TRIM(AN$6),FIND("~",SUBSTITUTE(AN$6," ","~",LEN(TRIM(AN$6))-LEN(SUBSTITUTE(TRIM(AN$6)," ",""))))-1)&amp;" Total",$B$6:$BB$373,ROW($A42)-5,FALSE))</f>
        <v>0</v>
      </c>
      <c r="AO42" s="10">
        <f ca="1">IF(AO$5&lt;&gt;"",HLOOKUP(AO$5,Functionalization!$G$6:$R$373,ROW($A42)-5,FALSE),IFERROR(INDEX(AO$337:AO$373,MATCH($F42,$B$337:$B$373,0))/VLOOKUP($F42,$B$337:$BB$373,MATCH(LEFT(TRIM(AO$6),FIND("~",SUBSTITUTE(AO$6,"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42))*HLOOKUP(LEFT(TRIM(AO$6),FIND("~",SUBSTITUTE(AO$6," ","~",LEN(TRIM(AO$6))-LEN(SUBSTITUTE(TRIM(AO$6)," ",""))))-1)&amp;" Total",$B$6:$BB$373,ROW($A42)-5,FALSE))</f>
        <v>0</v>
      </c>
      <c r="AP42" s="10">
        <f ca="1">IF(AP$5&lt;&gt;"",HLOOKUP(AP$5,Functionalization!$G$6:$R$373,ROW($A42)-5,FALSE),IFERROR(INDEX(AP$337:AP$373,MATCH($F42,$B$337:$B$373,0))/VLOOKUP($F42,$B$337:$BB$373,MATCH(LEFT(TRIM(AP$6),FIND("~",SUBSTITUTE(AP$6,"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42))*HLOOKUP(LEFT(TRIM(AP$6),FIND("~",SUBSTITUTE(AP$6," ","~",LEN(TRIM(AP$6))-LEN(SUBSTITUTE(TRIM(AP$6)," ",""))))-1)&amp;" Total",$B$6:$BB$373,ROW($A42)-5,FALSE))</f>
        <v>0</v>
      </c>
      <c r="AQ42" s="10">
        <f ca="1">IF(AQ$5&lt;&gt;"",HLOOKUP(AQ$5,Functionalization!$G$6:$R$373,ROW($A42)-5,FALSE),IFERROR(INDEX(AQ$337:AQ$373,MATCH($F42,$B$337:$B$373,0))/VLOOKUP($F42,$B$337:$BB$373,MATCH(LEFT(TRIM(AQ$6),FIND("~",SUBSTITUTE(AQ$6,"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42))*HLOOKUP(LEFT(TRIM(AQ$6),FIND("~",SUBSTITUTE(AQ$6," ","~",LEN(TRIM(AQ$6))-LEN(SUBSTITUTE(TRIM(AQ$6)," ",""))))-1)&amp;" Total",$B$6:$BB$373,ROW($A42)-5,FALSE))</f>
        <v>0</v>
      </c>
      <c r="AR42" s="10">
        <f ca="1">IF(AR$5&lt;&gt;"",HLOOKUP(AR$5,Functionalization!$G$6:$R$373,ROW($A42)-5,FALSE),IFERROR(INDEX(AR$337:AR$373,MATCH($F42,$B$337:$B$373,0))/VLOOKUP($F42,$B$337:$BB$373,MATCH(LEFT(TRIM(AR$6),FIND("~",SUBSTITUTE(AR$6,"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42))*HLOOKUP(LEFT(TRIM(AR$6),FIND("~",SUBSTITUTE(AR$6," ","~",LEN(TRIM(AR$6))-LEN(SUBSTITUTE(TRIM(AR$6)," ",""))))-1)&amp;" Total",$B$6:$BB$373,ROW($A42)-5,FALSE))</f>
        <v>0</v>
      </c>
      <c r="AS42" s="10">
        <f ca="1">IF(AS$5&lt;&gt;"",HLOOKUP(AS$5,Functionalization!$G$6:$R$373,ROW($A42)-5,FALSE),IFERROR(INDEX(AS$337:AS$373,MATCH($F42,$B$337:$B$373,0))/VLOOKUP($F42,$B$337:$BB$373,MATCH(LEFT(TRIM(AS$6),FIND("~",SUBSTITUTE(AS$6,"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42))*HLOOKUP(LEFT(TRIM(AS$6),FIND("~",SUBSTITUTE(AS$6," ","~",LEN(TRIM(AS$6))-LEN(SUBSTITUTE(TRIM(AS$6)," ",""))))-1)&amp;" Total",$B$6:$BB$373,ROW($A42)-5,FALSE))</f>
        <v>0</v>
      </c>
      <c r="AT42" s="10">
        <f ca="1">IF(AT$5&lt;&gt;"",HLOOKUP(AT$5,Functionalization!$G$6:$R$373,ROW($A42)-5,FALSE),IFERROR(INDEX(AT$337:AT$373,MATCH($F42,$B$337:$B$373,0))/VLOOKUP($F42,$B$337:$BB$373,MATCH(LEFT(TRIM(AT$6),FIND("~",SUBSTITUTE(AT$6,"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42))*HLOOKUP(LEFT(TRIM(AT$6),FIND("~",SUBSTITUTE(AT$6," ","~",LEN(TRIM(AT$6))-LEN(SUBSTITUTE(TRIM(AT$6)," ",""))))-1)&amp;" Total",$B$6:$BB$373,ROW($A42)-5,FALSE))</f>
        <v>0</v>
      </c>
      <c r="AU42" s="10">
        <f ca="1">IF(AU$5&lt;&gt;"",HLOOKUP(AU$5,Functionalization!$G$6:$R$373,ROW($A42)-5,FALSE),IFERROR(INDEX(AU$337:AU$373,MATCH($F42,$B$337:$B$373,0))/VLOOKUP($F42,$B$337:$BB$373,MATCH(LEFT(TRIM(AU$6),FIND("~",SUBSTITUTE(AU$6,"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42))*HLOOKUP(LEFT(TRIM(AU$6),FIND("~",SUBSTITUTE(AU$6," ","~",LEN(TRIM(AU$6))-LEN(SUBSTITUTE(TRIM(AU$6)," ",""))))-1)&amp;" Total",$B$6:$BB$373,ROW($A42)-5,FALSE))</f>
        <v>0</v>
      </c>
      <c r="AV42" s="10">
        <f ca="1">IF(AV$5&lt;&gt;"",HLOOKUP(AV$5,Functionalization!$G$6:$R$373,ROW($A42)-5,FALSE),IFERROR(INDEX(AV$337:AV$373,MATCH($F42,$B$337:$B$373,0))/VLOOKUP($F42,$B$337:$BB$373,MATCH(LEFT(TRIM(AV$6),FIND("~",SUBSTITUTE(AV$6,"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42))*HLOOKUP(LEFT(TRIM(AV$6),FIND("~",SUBSTITUTE(AV$6," ","~",LEN(TRIM(AV$6))-LEN(SUBSTITUTE(TRIM(AV$6)," ",""))))-1)&amp;" Total",$B$6:$BB$373,ROW($A42)-5,FALSE))</f>
        <v>0</v>
      </c>
      <c r="AW42" s="10">
        <f ca="1">IF(AW$5&lt;&gt;"",HLOOKUP(AW$5,Functionalization!$G$6:$R$373,ROW($A42)-5,FALSE),IFERROR(INDEX(AW$337:AW$373,MATCH($F42,$B$337:$B$373,0))/VLOOKUP($F42,$B$337:$BB$373,MATCH(LEFT(TRIM(AW$6),FIND("~",SUBSTITUTE(AW$6,"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42))*HLOOKUP(LEFT(TRIM(AW$6),FIND("~",SUBSTITUTE(AW$6," ","~",LEN(TRIM(AW$6))-LEN(SUBSTITUTE(TRIM(AW$6)," ",""))))-1)&amp;" Total",$B$6:$BB$373,ROW($A42)-5,FALSE))</f>
        <v>0</v>
      </c>
      <c r="AX42" s="10">
        <f ca="1">IF(AX$5&lt;&gt;"",HLOOKUP(AX$5,Functionalization!$G$6:$R$373,ROW($A42)-5,FALSE),IFERROR(INDEX(AX$337:AX$373,MATCH($F42,$B$337:$B$373,0))/VLOOKUP($F42,$B$337:$BB$373,MATCH(LEFT(TRIM(AX$6),FIND("~",SUBSTITUTE(AX$6,"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42))*HLOOKUP(LEFT(TRIM(AX$6),FIND("~",SUBSTITUTE(AX$6," ","~",LEN(TRIM(AX$6))-LEN(SUBSTITUTE(TRIM(AX$6)," ",""))))-1)&amp;" Total",$B$6:$BB$373,ROW($A42)-5,FALSE))</f>
        <v>0</v>
      </c>
      <c r="AY42" s="10">
        <f ca="1">IF(AY$5&lt;&gt;"",HLOOKUP(AY$5,Functionalization!$G$6:$R$373,ROW($A42)-5,FALSE),IFERROR(INDEX(AY$337:AY$373,MATCH($F42,$B$337:$B$373,0))/VLOOKUP($F42,$B$337:$BB$373,MATCH(LEFT(TRIM(AY$6),FIND("~",SUBSTITUTE(AY$6,"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42))*HLOOKUP(LEFT(TRIM(AY$6),FIND("~",SUBSTITUTE(AY$6," ","~",LEN(TRIM(AY$6))-LEN(SUBSTITUTE(TRIM(AY$6)," ",""))))-1)&amp;" Total",$B$6:$BB$373,ROW($A42)-5,FALSE))</f>
        <v>0</v>
      </c>
      <c r="AZ42" s="10">
        <f ca="1">IF(AZ$5&lt;&gt;"",HLOOKUP(AZ$5,Functionalization!$G$6:$R$373,ROW($A42)-5,FALSE),IFERROR(INDEX(AZ$337:AZ$373,MATCH($F42,$B$337:$B$373,0))/VLOOKUP($F42,$B$337:$BB$373,MATCH(LEFT(TRIM(AZ$6),FIND("~",SUBSTITUTE(AZ$6,"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42))*HLOOKUP(LEFT(TRIM(AZ$6),FIND("~",SUBSTITUTE(AZ$6," ","~",LEN(TRIM(AZ$6))-LEN(SUBSTITUTE(TRIM(AZ$6)," ",""))))-1)&amp;" Total",$B$6:$BB$373,ROW($A42)-5,FALSE))</f>
        <v>0</v>
      </c>
      <c r="BA42" s="10">
        <f ca="1">IF(BA$5&lt;&gt;"",HLOOKUP(BA$5,Functionalization!$G$6:$R$373,ROW($A42)-5,FALSE),IFERROR(INDEX(BA$337:BA$373,MATCH($F42,$B$337:$B$373,0))/VLOOKUP($F42,$B$337:$BB$373,MATCH(LEFT(TRIM(BA$6),FIND("~",SUBSTITUTE(BA$6,"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42))*HLOOKUP(LEFT(TRIM(BA$6),FIND("~",SUBSTITUTE(BA$6," ","~",LEN(TRIM(BA$6))-LEN(SUBSTITUTE(TRIM(BA$6)," ",""))))-1)&amp;" Total",$B$6:$BB$373,ROW($A42)-5,FALSE))</f>
        <v>0</v>
      </c>
      <c r="BB42" s="10">
        <f ca="1">IF(BB$5&lt;&gt;"",HLOOKUP(BB$5,Functionalization!$G$6:$R$373,ROW($A42)-5,FALSE),IFERROR(INDEX(BB$337:BB$373,MATCH($F42,$B$337:$B$373,0))/VLOOKUP($F42,$B$337:$BB$373,MATCH(LEFT(TRIM(BB$6),FIND("~",SUBSTITUTE(BB$6,"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42))*HLOOKUP(LEFT(TRIM(BB$6),FIND("~",SUBSTITUTE(BB$6," ","~",LEN(TRIM(BB$6))-LEN(SUBSTITUTE(TRIM(BB$6)," ",""))))-1)&amp;" Total",$B$6:$BB$373,ROW($A42)-5,FALSE))</f>
        <v>0</v>
      </c>
      <c r="BD42">
        <f ca="1">IFERROR(IF(SUMIF($G$6:$BB$6,BD$6&amp;" Total",$G42:$BB42)-(SUMIF($G$6:$BB$6,BD$6&amp;" "&amp;'Input-Func_Class'!$D$22,$G42:$BB42)+IFERROR(SUMIF($G$6:$BB$6,BD$6&amp;" "&amp;'Input-Func_Class'!$E$22,$G42:$BB42),SUMIF($G$6:$BB$6,BD$6&amp;" "&amp;'Input-Func_Class'!$B$24,$G42:$BB42))+SUMIF($G$6:$BB$6,BD$6&amp;" "&amp;'Input-Func_Class'!$F$22,$G42:$BB42))&lt;Check_Limit,0,1),1)</f>
        <v>0</v>
      </c>
      <c r="BE42">
        <f ca="1">IFERROR(IF(SUMIF($G$6:$BB$6,BE$6&amp;" Total",$G42:$BB42)-(SUMIF($G$6:$BB$6,BE$6&amp;" "&amp;'Input-Func_Class'!$D$22,$G42:$BB42)+IFERROR(SUMIF($G$6:$BB$6,BE$6&amp;" "&amp;'Input-Func_Class'!$E$22,$G42:$BB42),SUMIF($G$6:$BB$6,BE$6&amp;" "&amp;'Input-Func_Class'!$B$24,$G42:$BB42))+SUMIF($G$6:$BB$6,BE$6&amp;" "&amp;'Input-Func_Class'!$F$22,$G42:$BB42))&lt;Check_Limit,0,1),1)</f>
        <v>0</v>
      </c>
      <c r="BF42">
        <f ca="1">IFERROR(IF(SUMIF($G$6:$BB$6,BF$6&amp;" Total",$G42:$BB42)-(SUMIF($G$6:$BB$6,BF$6&amp;" "&amp;'Input-Func_Class'!$D$22,$G42:$BB42)+IFERROR(SUMIF($G$6:$BB$6,BF$6&amp;" "&amp;'Input-Func_Class'!$E$22,$G42:$BB42),SUMIF($G$6:$BB$6,BF$6&amp;" "&amp;'Input-Func_Class'!$B$24,$G42:$BB42))+SUMIF($G$6:$BB$6,BF$6&amp;" "&amp;'Input-Func_Class'!$F$22,$G42:$BB42))&lt;Check_Limit,0,1),1)</f>
        <v>0</v>
      </c>
      <c r="BG42">
        <f ca="1">IFERROR(IF(SUMIF($G$6:$BB$6,BG$6&amp;" Total",$G42:$BB42)-(SUMIF($G$6:$BB$6,BG$6&amp;" "&amp;'Input-Func_Class'!$D$22,$G42:$BB42)+IFERROR(SUMIF($G$6:$BB$6,BG$6&amp;" "&amp;'Input-Func_Class'!$E$22,$G42:$BB42),SUMIF($G$6:$BB$6,BG$6&amp;" "&amp;'Input-Func_Class'!$B$24,$G42:$BB42))+SUMIF($G$6:$BB$6,BG$6&amp;" "&amp;'Input-Func_Class'!$F$22,$G42:$BB42))&lt;Check_Limit,0,1),1)</f>
        <v>0</v>
      </c>
      <c r="BH42">
        <f ca="1">IFERROR(IF(SUMIF($G$6:$BB$6,BH$6&amp;" Total",$G42:$BB42)-(SUMIF($G$6:$BB$6,BH$6&amp;" "&amp;'Input-Func_Class'!$D$22,$G42:$BB42)+IFERROR(SUMIF($G$6:$BB$6,BH$6&amp;" "&amp;'Input-Func_Class'!$E$22,$G42:$BB42),SUMIF($G$6:$BB$6,BH$6&amp;" "&amp;'Input-Func_Class'!$B$24,$G42:$BB42))+SUMIF($G$6:$BB$6,BH$6&amp;" "&amp;'Input-Func_Class'!$F$22,$G42:$BB42))&lt;Check_Limit,0,1),1)</f>
        <v>0</v>
      </c>
      <c r="BI42">
        <f ca="1">IFERROR(IF(SUMIF($G$6:$BB$6,BI$6&amp;" Total",$G42:$BB42)-(SUMIF($G$6:$BB$6,BI$6&amp;" "&amp;'Input-Func_Class'!$D$22,$G42:$BB42)+IFERROR(SUMIF($G$6:$BB$6,BI$6&amp;" "&amp;'Input-Func_Class'!$E$22,$G42:$BB42),SUMIF($G$6:$BB$6,BI$6&amp;" "&amp;'Input-Func_Class'!$B$24,$G42:$BB42))+SUMIF($G$6:$BB$6,BI$6&amp;" "&amp;'Input-Func_Class'!$F$22,$G42:$BB42))&lt;Check_Limit,0,1),1)</f>
        <v>0</v>
      </c>
      <c r="BJ42">
        <f ca="1">IFERROR(IF(SUMIF($G$6:$BB$6,BJ$6&amp;" Total",$G42:$BB42)-(SUMIF($G$6:$BB$6,BJ$6&amp;" "&amp;'Input-Func_Class'!$D$22,$G42:$BB42)+IFERROR(SUMIF($G$6:$BB$6,BJ$6&amp;" "&amp;'Input-Func_Class'!$E$22,$G42:$BB42),SUMIF($G$6:$BB$6,BJ$6&amp;" "&amp;'Input-Func_Class'!$B$24,$G42:$BB42))+SUMIF($G$6:$BB$6,BJ$6&amp;" "&amp;'Input-Func_Class'!$F$22,$G42:$BB42))&lt;Check_Limit,0,1),1)</f>
        <v>0</v>
      </c>
      <c r="BK42">
        <f ca="1">IFERROR(IF(SUMIF($G$6:$BB$6,BK$6&amp;" Total",$G42:$BB42)-(SUMIF($G$6:$BB$6,BK$6&amp;" "&amp;'Input-Func_Class'!$D$22,$G42:$BB42)+IFERROR(SUMIF($G$6:$BB$6,BK$6&amp;" "&amp;'Input-Func_Class'!$E$22,$G42:$BB42),SUMIF($G$6:$BB$6,BK$6&amp;" "&amp;'Input-Func_Class'!$B$24,$G42:$BB42))+SUMIF($G$6:$BB$6,BK$6&amp;" "&amp;'Input-Func_Class'!$F$22,$G42:$BB42))&lt;Check_Limit,0,1),1)</f>
        <v>0</v>
      </c>
      <c r="BL42">
        <f ca="1">IFERROR(IF(SUMIF($G$6:$BB$6,BL$6&amp;" Total",$G42:$BB42)-(SUMIF($G$6:$BB$6,BL$6&amp;" "&amp;'Input-Func_Class'!$D$22,$G42:$BB42)+IFERROR(SUMIF($G$6:$BB$6,BL$6&amp;" "&amp;'Input-Func_Class'!$E$22,$G42:$BB42),SUMIF($G$6:$BB$6,BL$6&amp;" "&amp;'Input-Func_Class'!$B$24,$G42:$BB42))+SUMIF($G$6:$BB$6,BL$6&amp;" "&amp;'Input-Func_Class'!$F$22,$G42:$BB42))&lt;Check_Limit,0,1),1)</f>
        <v>0</v>
      </c>
      <c r="BM42">
        <f ca="1">IFERROR(IF(SUMIF($G$6:$BB$6,BM$6&amp;" Total",$G42:$BB42)-(SUMIF($G$6:$BB$6,BM$6&amp;" "&amp;'Input-Func_Class'!$D$22,$G42:$BB42)+IFERROR(SUMIF($G$6:$BB$6,BM$6&amp;" "&amp;'Input-Func_Class'!$E$22,$G42:$BB42),SUMIF($G$6:$BB$6,BM$6&amp;" "&amp;'Input-Func_Class'!$B$24,$G42:$BB42))+SUMIF($G$6:$BB$6,BM$6&amp;" "&amp;'Input-Func_Class'!$F$22,$G42:$BB42))&lt;Check_Limit,0,1),1)</f>
        <v>0</v>
      </c>
      <c r="BN42">
        <f ca="1">IFERROR(IF(SUMIF($G$6:$BB$6,BN$6&amp;" Total",$G42:$BB42)-(SUMIF($G$6:$BB$6,BN$6&amp;" "&amp;'Input-Func_Class'!$D$22,$G42:$BB42)+IFERROR(SUMIF($G$6:$BB$6,BN$6&amp;" "&amp;'Input-Func_Class'!$E$22,$G42:$BB42),SUMIF($G$6:$BB$6,BN$6&amp;" "&amp;'Input-Func_Class'!$B$24,$G42:$BB42))+SUMIF($G$6:$BB$6,BN$6&amp;" "&amp;'Input-Func_Class'!$F$22,$G42:$BB42))&lt;Check_Limit,0,1),1)</f>
        <v>0</v>
      </c>
      <c r="BO42">
        <f ca="1">IFERROR(IF(SUMIF($G$6:$BB$6,BO$6&amp;" Total",$G42:$BB42)-(SUMIF($G$6:$BB$6,BO$6&amp;" "&amp;'Input-Func_Class'!$D$22,$G42:$BB42)+IFERROR(SUMIF($G$6:$BB$6,BO$6&amp;" "&amp;'Input-Func_Class'!$E$22,$G42:$BB42),SUMIF($G$6:$BB$6,BO$6&amp;" "&amp;'Input-Func_Class'!$B$24,$G42:$BB42))+SUMIF($G$6:$BB$6,BO$6&amp;" "&amp;'Input-Func_Class'!$F$22,$G42:$BB42))&lt;Check_Limit,0,1),1)</f>
        <v>0</v>
      </c>
    </row>
    <row r="43" spans="1:67" outlineLevel="1">
      <c r="A43" s="31">
        <f>IF(ISBLANK('Input-Accounts'!A43),"",'Input-Accounts'!A43)</f>
        <v>35</v>
      </c>
      <c r="B43" s="53" t="str">
        <f>IF(ISBLANK('Input-Accounts'!B43),"",'Input-Accounts'!B43)</f>
        <v>HOUSE REGULATORS (Less SMRP)</v>
      </c>
      <c r="C43" s="31">
        <f>IF(ISBLANK('Input-Accounts'!C43),"",'Input-Accounts'!C43)</f>
        <v>383</v>
      </c>
      <c r="D43" s="10">
        <f>Functionalization!$D43</f>
        <v>7740847.6078520026</v>
      </c>
      <c r="E43" s="10">
        <f t="shared" ca="1" si="6"/>
        <v>0</v>
      </c>
      <c r="F43" s="3" t="str">
        <f>IF($D43=0,"-",IF('Input-Accounts'!$E43&lt;&gt;0,'Input-Accounts'!$E43,'Input-Accounts'!$G43))</f>
        <v>CUSTOMER</v>
      </c>
      <c r="G43" s="10">
        <f ca="1">IF(G$5&lt;&gt;"",HLOOKUP(G$5,Functionalization!$G$6:$R$373,ROW($A43)-5,FALSE),IFERROR(INDEX(G$337:G$373,MATCH($F43,$B$337:$B$373,0))/VLOOKUP($F43,$B$337:$BB$373,MATCH(LEFT(TRIM(G$6),FIND("~",SUBSTITUTE(G$6,"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43))*HLOOKUP(LEFT(TRIM(G$6),FIND("~",SUBSTITUTE(G$6," ","~",LEN(TRIM(G$6))-LEN(SUBSTITUTE(TRIM(G$6)," ",""))))-1)&amp;" Total",$B$6:$BB$373,ROW($A43)-5,FALSE))</f>
        <v>0</v>
      </c>
      <c r="H43" s="10">
        <f ca="1">IF(H$5&lt;&gt;"",HLOOKUP(H$5,Functionalization!$G$6:$R$373,ROW($A43)-5,FALSE),IFERROR(INDEX(H$337:H$373,MATCH($F43,$B$337:$B$373,0))/VLOOKUP($F43,$B$337:$BB$373,MATCH(LEFT(TRIM(H$6),FIND("~",SUBSTITUTE(H$6,"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43))*HLOOKUP(LEFT(TRIM(H$6),FIND("~",SUBSTITUTE(H$6," ","~",LEN(TRIM(H$6))-LEN(SUBSTITUTE(TRIM(H$6)," ",""))))-1)&amp;" Total",$B$6:$BB$373,ROW($A43)-5,FALSE))</f>
        <v>0</v>
      </c>
      <c r="I43" s="10">
        <f ca="1">IF(I$5&lt;&gt;"",HLOOKUP(I$5,Functionalization!$G$6:$R$373,ROW($A43)-5,FALSE),IFERROR(INDEX(I$337:I$373,MATCH($F43,$B$337:$B$373,0))/VLOOKUP($F43,$B$337:$BB$373,MATCH(LEFT(TRIM(I$6),FIND("~",SUBSTITUTE(I$6,"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43))*HLOOKUP(LEFT(TRIM(I$6),FIND("~",SUBSTITUTE(I$6," ","~",LEN(TRIM(I$6))-LEN(SUBSTITUTE(TRIM(I$6)," ",""))))-1)&amp;" Total",$B$6:$BB$373,ROW($A43)-5,FALSE))</f>
        <v>0</v>
      </c>
      <c r="J43" s="10">
        <f ca="1">IF(J$5&lt;&gt;"",HLOOKUP(J$5,Functionalization!$G$6:$R$373,ROW($A43)-5,FALSE),IFERROR(INDEX(J$337:J$373,MATCH($F43,$B$337:$B$373,0))/VLOOKUP($F43,$B$337:$BB$373,MATCH(LEFT(TRIM(J$6),FIND("~",SUBSTITUTE(J$6,"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43))*HLOOKUP(LEFT(TRIM(J$6),FIND("~",SUBSTITUTE(J$6," ","~",LEN(TRIM(J$6))-LEN(SUBSTITUTE(TRIM(J$6)," ",""))))-1)&amp;" Total",$B$6:$BB$373,ROW($A43)-5,FALSE))</f>
        <v>0</v>
      </c>
      <c r="K43" s="10">
        <f ca="1">IF(K$5&lt;&gt;"",HLOOKUP(K$5,Functionalization!$G$6:$R$373,ROW($A43)-5,FALSE),IFERROR(INDEX(K$337:K$373,MATCH($F43,$B$337:$B$373,0))/VLOOKUP($F43,$B$337:$BB$373,MATCH(LEFT(TRIM(K$6),FIND("~",SUBSTITUTE(K$6,"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43))*HLOOKUP(LEFT(TRIM(K$6),FIND("~",SUBSTITUTE(K$6," ","~",LEN(TRIM(K$6))-LEN(SUBSTITUTE(TRIM(K$6)," ",""))))-1)&amp;" Total",$B$6:$BB$373,ROW($A43)-5,FALSE))</f>
        <v>7740847.6078520026</v>
      </c>
      <c r="L43" s="10">
        <f ca="1">IF(L$5&lt;&gt;"",HLOOKUP(L$5,Functionalization!$G$6:$R$373,ROW($A43)-5,FALSE),IFERROR(INDEX(L$337:L$373,MATCH($F43,$B$337:$B$373,0))/VLOOKUP($F43,$B$337:$BB$373,MATCH(LEFT(TRIM(L$6),FIND("~",SUBSTITUTE(L$6,"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43))*HLOOKUP(LEFT(TRIM(L$6),FIND("~",SUBSTITUTE(L$6," ","~",LEN(TRIM(L$6))-LEN(SUBSTITUTE(TRIM(L$6)," ",""))))-1)&amp;" Total",$B$6:$BB$373,ROW($A43)-5,FALSE))</f>
        <v>0</v>
      </c>
      <c r="M43" s="10">
        <f ca="1">IF(M$5&lt;&gt;"",HLOOKUP(M$5,Functionalization!$G$6:$R$373,ROW($A43)-5,FALSE),IFERROR(INDEX(M$337:M$373,MATCH($F43,$B$337:$B$373,0))/VLOOKUP($F43,$B$337:$BB$373,MATCH(LEFT(TRIM(M$6),FIND("~",SUBSTITUTE(M$6,"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43))*HLOOKUP(LEFT(TRIM(M$6),FIND("~",SUBSTITUTE(M$6," ","~",LEN(TRIM(M$6))-LEN(SUBSTITUTE(TRIM(M$6)," ",""))))-1)&amp;" Total",$B$6:$BB$373,ROW($A43)-5,FALSE))</f>
        <v>0</v>
      </c>
      <c r="N43" s="10">
        <f ca="1">IF(N$5&lt;&gt;"",HLOOKUP(N$5,Functionalization!$G$6:$R$373,ROW($A43)-5,FALSE),IFERROR(INDEX(N$337:N$373,MATCH($F43,$B$337:$B$373,0))/VLOOKUP($F43,$B$337:$BB$373,MATCH(LEFT(TRIM(N$6),FIND("~",SUBSTITUTE(N$6,"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43))*HLOOKUP(LEFT(TRIM(N$6),FIND("~",SUBSTITUTE(N$6," ","~",LEN(TRIM(N$6))-LEN(SUBSTITUTE(TRIM(N$6)," ",""))))-1)&amp;" Total",$B$6:$BB$373,ROW($A43)-5,FALSE))</f>
        <v>7740847.6078520026</v>
      </c>
      <c r="O43" s="10">
        <f ca="1">IF(O$5&lt;&gt;"",HLOOKUP(O$5,Functionalization!$G$6:$R$373,ROW($A43)-5,FALSE),IFERROR(INDEX(O$337:O$373,MATCH($F43,$B$337:$B$373,0))/VLOOKUP($F43,$B$337:$BB$373,MATCH(LEFT(TRIM(O$6),FIND("~",SUBSTITUTE(O$6,"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43))*HLOOKUP(LEFT(TRIM(O$6),FIND("~",SUBSTITUTE(O$6," ","~",LEN(TRIM(O$6))-LEN(SUBSTITUTE(TRIM(O$6)," ",""))))-1)&amp;" Total",$B$6:$BB$373,ROW($A43)-5,FALSE))</f>
        <v>0</v>
      </c>
      <c r="P43" s="10">
        <f ca="1">IF(P$5&lt;&gt;"",HLOOKUP(P$5,Functionalization!$G$6:$R$373,ROW($A43)-5,FALSE),IFERROR(INDEX(P$337:P$373,MATCH($F43,$B$337:$B$373,0))/VLOOKUP($F43,$B$337:$BB$373,MATCH(LEFT(TRIM(P$6),FIND("~",SUBSTITUTE(P$6,"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43))*HLOOKUP(LEFT(TRIM(P$6),FIND("~",SUBSTITUTE(P$6," ","~",LEN(TRIM(P$6))-LEN(SUBSTITUTE(TRIM(P$6)," ",""))))-1)&amp;" Total",$B$6:$BB$373,ROW($A43)-5,FALSE))</f>
        <v>0</v>
      </c>
      <c r="Q43" s="10">
        <f ca="1">IF(Q$5&lt;&gt;"",HLOOKUP(Q$5,Functionalization!$G$6:$R$373,ROW($A43)-5,FALSE),IFERROR(INDEX(Q$337:Q$373,MATCH($F43,$B$337:$B$373,0))/VLOOKUP($F43,$B$337:$BB$373,MATCH(LEFT(TRIM(Q$6),FIND("~",SUBSTITUTE(Q$6,"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43))*HLOOKUP(LEFT(TRIM(Q$6),FIND("~",SUBSTITUTE(Q$6," ","~",LEN(TRIM(Q$6))-LEN(SUBSTITUTE(TRIM(Q$6)," ",""))))-1)&amp;" Total",$B$6:$BB$373,ROW($A43)-5,FALSE))</f>
        <v>0</v>
      </c>
      <c r="R43" s="10">
        <f ca="1">IF(R$5&lt;&gt;"",HLOOKUP(R$5,Functionalization!$G$6:$R$373,ROW($A43)-5,FALSE),IFERROR(INDEX(R$337:R$373,MATCH($F43,$B$337:$B$373,0))/VLOOKUP($F43,$B$337:$BB$373,MATCH(LEFT(TRIM(R$6),FIND("~",SUBSTITUTE(R$6,"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43))*HLOOKUP(LEFT(TRIM(R$6),FIND("~",SUBSTITUTE(R$6," ","~",LEN(TRIM(R$6))-LEN(SUBSTITUTE(TRIM(R$6)," ",""))))-1)&amp;" Total",$B$6:$BB$373,ROW($A43)-5,FALSE))</f>
        <v>0</v>
      </c>
      <c r="S43" s="10">
        <f ca="1">IF(S$5&lt;&gt;"",HLOOKUP(S$5,Functionalization!$G$6:$R$373,ROW($A43)-5,FALSE),IFERROR(INDEX(S$337:S$373,MATCH($F43,$B$337:$B$373,0))/VLOOKUP($F43,$B$337:$BB$373,MATCH(LEFT(TRIM(S$6),FIND("~",SUBSTITUTE(S$6,"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43))*HLOOKUP(LEFT(TRIM(S$6),FIND("~",SUBSTITUTE(S$6," ","~",LEN(TRIM(S$6))-LEN(SUBSTITUTE(TRIM(S$6)," ",""))))-1)&amp;" Total",$B$6:$BB$373,ROW($A43)-5,FALSE))</f>
        <v>0</v>
      </c>
      <c r="T43" s="10">
        <f ca="1">IF(T$5&lt;&gt;"",HLOOKUP(T$5,Functionalization!$G$6:$R$373,ROW($A43)-5,FALSE),IFERROR(INDEX(T$337:T$373,MATCH($F43,$B$337:$B$373,0))/VLOOKUP($F43,$B$337:$BB$373,MATCH(LEFT(TRIM(T$6),FIND("~",SUBSTITUTE(T$6,"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43))*HLOOKUP(LEFT(TRIM(T$6),FIND("~",SUBSTITUTE(T$6," ","~",LEN(TRIM(T$6))-LEN(SUBSTITUTE(TRIM(T$6)," ",""))))-1)&amp;" Total",$B$6:$BB$373,ROW($A43)-5,FALSE))</f>
        <v>0</v>
      </c>
      <c r="U43" s="10">
        <f ca="1">IF(U$5&lt;&gt;"",HLOOKUP(U$5,Functionalization!$G$6:$R$373,ROW($A43)-5,FALSE),IFERROR(INDEX(U$337:U$373,MATCH($F43,$B$337:$B$373,0))/VLOOKUP($F43,$B$337:$BB$373,MATCH(LEFT(TRIM(U$6),FIND("~",SUBSTITUTE(U$6,"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43))*HLOOKUP(LEFT(TRIM(U$6),FIND("~",SUBSTITUTE(U$6," ","~",LEN(TRIM(U$6))-LEN(SUBSTITUTE(TRIM(U$6)," ",""))))-1)&amp;" Total",$B$6:$BB$373,ROW($A43)-5,FALSE))</f>
        <v>0</v>
      </c>
      <c r="V43" s="10">
        <f ca="1">IF(V$5&lt;&gt;"",HLOOKUP(V$5,Functionalization!$G$6:$R$373,ROW($A43)-5,FALSE),IFERROR(INDEX(V$337:V$373,MATCH($F43,$B$337:$B$373,0))/VLOOKUP($F43,$B$337:$BB$373,MATCH(LEFT(TRIM(V$6),FIND("~",SUBSTITUTE(V$6,"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43))*HLOOKUP(LEFT(TRIM(V$6),FIND("~",SUBSTITUTE(V$6," ","~",LEN(TRIM(V$6))-LEN(SUBSTITUTE(TRIM(V$6)," ",""))))-1)&amp;" Total",$B$6:$BB$373,ROW($A43)-5,FALSE))</f>
        <v>0</v>
      </c>
      <c r="W43" s="10">
        <f ca="1">IF(W$5&lt;&gt;"",HLOOKUP(W$5,Functionalization!$G$6:$R$373,ROW($A43)-5,FALSE),IFERROR(INDEX(W$337:W$373,MATCH($F43,$B$337:$B$373,0))/VLOOKUP($F43,$B$337:$BB$373,MATCH(LEFT(TRIM(W$6),FIND("~",SUBSTITUTE(W$6,"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43))*HLOOKUP(LEFT(TRIM(W$6),FIND("~",SUBSTITUTE(W$6," ","~",LEN(TRIM(W$6))-LEN(SUBSTITUTE(TRIM(W$6)," ",""))))-1)&amp;" Total",$B$6:$BB$373,ROW($A43)-5,FALSE))</f>
        <v>0</v>
      </c>
      <c r="X43" s="10">
        <f ca="1">IF(X$5&lt;&gt;"",HLOOKUP(X$5,Functionalization!$G$6:$R$373,ROW($A43)-5,FALSE),IFERROR(INDEX(X$337:X$373,MATCH($F43,$B$337:$B$373,0))/VLOOKUP($F43,$B$337:$BB$373,MATCH(LEFT(TRIM(X$6),FIND("~",SUBSTITUTE(X$6,"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43))*HLOOKUP(LEFT(TRIM(X$6),FIND("~",SUBSTITUTE(X$6," ","~",LEN(TRIM(X$6))-LEN(SUBSTITUTE(TRIM(X$6)," ",""))))-1)&amp;" Total",$B$6:$BB$373,ROW($A43)-5,FALSE))</f>
        <v>0</v>
      </c>
      <c r="Y43" s="10">
        <f ca="1">IF(Y$5&lt;&gt;"",HLOOKUP(Y$5,Functionalization!$G$6:$R$373,ROW($A43)-5,FALSE),IFERROR(INDEX(Y$337:Y$373,MATCH($F43,$B$337:$B$373,0))/VLOOKUP($F43,$B$337:$BB$373,MATCH(LEFT(TRIM(Y$6),FIND("~",SUBSTITUTE(Y$6,"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43))*HLOOKUP(LEFT(TRIM(Y$6),FIND("~",SUBSTITUTE(Y$6," ","~",LEN(TRIM(Y$6))-LEN(SUBSTITUTE(TRIM(Y$6)," ",""))))-1)&amp;" Total",$B$6:$BB$373,ROW($A43)-5,FALSE))</f>
        <v>0</v>
      </c>
      <c r="Z43" s="10">
        <f ca="1">IF(Z$5&lt;&gt;"",HLOOKUP(Z$5,Functionalization!$G$6:$R$373,ROW($A43)-5,FALSE),IFERROR(INDEX(Z$337:Z$373,MATCH($F43,$B$337:$B$373,0))/VLOOKUP($F43,$B$337:$BB$373,MATCH(LEFT(TRIM(Z$6),FIND("~",SUBSTITUTE(Z$6,"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43))*HLOOKUP(LEFT(TRIM(Z$6),FIND("~",SUBSTITUTE(Z$6," ","~",LEN(TRIM(Z$6))-LEN(SUBSTITUTE(TRIM(Z$6)," ",""))))-1)&amp;" Total",$B$6:$BB$373,ROW($A43)-5,FALSE))</f>
        <v>0</v>
      </c>
      <c r="AA43" s="10">
        <f ca="1">IF(AA$5&lt;&gt;"",HLOOKUP(AA$5,Functionalization!$G$6:$R$373,ROW($A43)-5,FALSE),IFERROR(INDEX(AA$337:AA$373,MATCH($F43,$B$337:$B$373,0))/VLOOKUP($F43,$B$337:$BB$373,MATCH(LEFT(TRIM(AA$6),FIND("~",SUBSTITUTE(AA$6,"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43))*HLOOKUP(LEFT(TRIM(AA$6),FIND("~",SUBSTITUTE(AA$6," ","~",LEN(TRIM(AA$6))-LEN(SUBSTITUTE(TRIM(AA$6)," ",""))))-1)&amp;" Total",$B$6:$BB$373,ROW($A43)-5,FALSE))</f>
        <v>0</v>
      </c>
      <c r="AB43" s="10">
        <f ca="1">IF(AB$5&lt;&gt;"",HLOOKUP(AB$5,Functionalization!$G$6:$R$373,ROW($A43)-5,FALSE),IFERROR(INDEX(AB$337:AB$373,MATCH($F43,$B$337:$B$373,0))/VLOOKUP($F43,$B$337:$BB$373,MATCH(LEFT(TRIM(AB$6),FIND("~",SUBSTITUTE(AB$6,"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43))*HLOOKUP(LEFT(TRIM(AB$6),FIND("~",SUBSTITUTE(AB$6," ","~",LEN(TRIM(AB$6))-LEN(SUBSTITUTE(TRIM(AB$6)," ",""))))-1)&amp;" Total",$B$6:$BB$373,ROW($A43)-5,FALSE))</f>
        <v>0</v>
      </c>
      <c r="AC43" s="10">
        <f ca="1">IF(AC$5&lt;&gt;"",HLOOKUP(AC$5,Functionalization!$G$6:$R$373,ROW($A43)-5,FALSE),IFERROR(INDEX(AC$337:AC$373,MATCH($F43,$B$337:$B$373,0))/VLOOKUP($F43,$B$337:$BB$373,MATCH(LEFT(TRIM(AC$6),FIND("~",SUBSTITUTE(AC$6,"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43))*HLOOKUP(LEFT(TRIM(AC$6),FIND("~",SUBSTITUTE(AC$6," ","~",LEN(TRIM(AC$6))-LEN(SUBSTITUTE(TRIM(AC$6)," ",""))))-1)&amp;" Total",$B$6:$BB$373,ROW($A43)-5,FALSE))</f>
        <v>0</v>
      </c>
      <c r="AD43" s="10">
        <f ca="1">IF(AD$5&lt;&gt;"",HLOOKUP(AD$5,Functionalization!$G$6:$R$373,ROW($A43)-5,FALSE),IFERROR(INDEX(AD$337:AD$373,MATCH($F43,$B$337:$B$373,0))/VLOOKUP($F43,$B$337:$BB$373,MATCH(LEFT(TRIM(AD$6),FIND("~",SUBSTITUTE(AD$6,"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43))*HLOOKUP(LEFT(TRIM(AD$6),FIND("~",SUBSTITUTE(AD$6," ","~",LEN(TRIM(AD$6))-LEN(SUBSTITUTE(TRIM(AD$6)," ",""))))-1)&amp;" Total",$B$6:$BB$373,ROW($A43)-5,FALSE))</f>
        <v>0</v>
      </c>
      <c r="AE43" s="10">
        <f ca="1">IF(AE$5&lt;&gt;"",HLOOKUP(AE$5,Functionalization!$G$6:$R$373,ROW($A43)-5,FALSE),IFERROR(INDEX(AE$337:AE$373,MATCH($F43,$B$337:$B$373,0))/VLOOKUP($F43,$B$337:$BB$373,MATCH(LEFT(TRIM(AE$6),FIND("~",SUBSTITUTE(AE$6,"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43))*HLOOKUP(LEFT(TRIM(AE$6),FIND("~",SUBSTITUTE(AE$6," ","~",LEN(TRIM(AE$6))-LEN(SUBSTITUTE(TRIM(AE$6)," ",""))))-1)&amp;" Total",$B$6:$BB$373,ROW($A43)-5,FALSE))</f>
        <v>0</v>
      </c>
      <c r="AF43" s="10">
        <f ca="1">IF(AF$5&lt;&gt;"",HLOOKUP(AF$5,Functionalization!$G$6:$R$373,ROW($A43)-5,FALSE),IFERROR(INDEX(AF$337:AF$373,MATCH($F43,$B$337:$B$373,0))/VLOOKUP($F43,$B$337:$BB$373,MATCH(LEFT(TRIM(AF$6),FIND("~",SUBSTITUTE(AF$6,"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43))*HLOOKUP(LEFT(TRIM(AF$6),FIND("~",SUBSTITUTE(AF$6," ","~",LEN(TRIM(AF$6))-LEN(SUBSTITUTE(TRIM(AF$6)," ",""))))-1)&amp;" Total",$B$6:$BB$373,ROW($A43)-5,FALSE))</f>
        <v>0</v>
      </c>
      <c r="AG43" s="10">
        <f ca="1">IF(AG$5&lt;&gt;"",HLOOKUP(AG$5,Functionalization!$G$6:$R$373,ROW($A43)-5,FALSE),IFERROR(INDEX(AG$337:AG$373,MATCH($F43,$B$337:$B$373,0))/VLOOKUP($F43,$B$337:$BB$373,MATCH(LEFT(TRIM(AG$6),FIND("~",SUBSTITUTE(AG$6,"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43))*HLOOKUP(LEFT(TRIM(AG$6),FIND("~",SUBSTITUTE(AG$6," ","~",LEN(TRIM(AG$6))-LEN(SUBSTITUTE(TRIM(AG$6)," ",""))))-1)&amp;" Total",$B$6:$BB$373,ROW($A43)-5,FALSE))</f>
        <v>0</v>
      </c>
      <c r="AH43" s="10">
        <f ca="1">IF(AH$5&lt;&gt;"",HLOOKUP(AH$5,Functionalization!$G$6:$R$373,ROW($A43)-5,FALSE),IFERROR(INDEX(AH$337:AH$373,MATCH($F43,$B$337:$B$373,0))/VLOOKUP($F43,$B$337:$BB$373,MATCH(LEFT(TRIM(AH$6),FIND("~",SUBSTITUTE(AH$6,"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43))*HLOOKUP(LEFT(TRIM(AH$6),FIND("~",SUBSTITUTE(AH$6," ","~",LEN(TRIM(AH$6))-LEN(SUBSTITUTE(TRIM(AH$6)," ",""))))-1)&amp;" Total",$B$6:$BB$373,ROW($A43)-5,FALSE))</f>
        <v>0</v>
      </c>
      <c r="AI43" s="10">
        <f ca="1">IF(AI$5&lt;&gt;"",HLOOKUP(AI$5,Functionalization!$G$6:$R$373,ROW($A43)-5,FALSE),IFERROR(INDEX(AI$337:AI$373,MATCH($F43,$B$337:$B$373,0))/VLOOKUP($F43,$B$337:$BB$373,MATCH(LEFT(TRIM(AI$6),FIND("~",SUBSTITUTE(AI$6,"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43))*HLOOKUP(LEFT(TRIM(AI$6),FIND("~",SUBSTITUTE(AI$6," ","~",LEN(TRIM(AI$6))-LEN(SUBSTITUTE(TRIM(AI$6)," ",""))))-1)&amp;" Total",$B$6:$BB$373,ROW($A43)-5,FALSE))</f>
        <v>0</v>
      </c>
      <c r="AJ43" s="10">
        <f ca="1">IF(AJ$5&lt;&gt;"",HLOOKUP(AJ$5,Functionalization!$G$6:$R$373,ROW($A43)-5,FALSE),IFERROR(INDEX(AJ$337:AJ$373,MATCH($F43,$B$337:$B$373,0))/VLOOKUP($F43,$B$337:$BB$373,MATCH(LEFT(TRIM(AJ$6),FIND("~",SUBSTITUTE(AJ$6,"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43))*HLOOKUP(LEFT(TRIM(AJ$6),FIND("~",SUBSTITUTE(AJ$6," ","~",LEN(TRIM(AJ$6))-LEN(SUBSTITUTE(TRIM(AJ$6)," ",""))))-1)&amp;" Total",$B$6:$BB$373,ROW($A43)-5,FALSE))</f>
        <v>0</v>
      </c>
      <c r="AK43" s="10">
        <f ca="1">IF(AK$5&lt;&gt;"",HLOOKUP(AK$5,Functionalization!$G$6:$R$373,ROW($A43)-5,FALSE),IFERROR(INDEX(AK$337:AK$373,MATCH($F43,$B$337:$B$373,0))/VLOOKUP($F43,$B$337:$BB$373,MATCH(LEFT(TRIM(AK$6),FIND("~",SUBSTITUTE(AK$6,"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43))*HLOOKUP(LEFT(TRIM(AK$6),FIND("~",SUBSTITUTE(AK$6," ","~",LEN(TRIM(AK$6))-LEN(SUBSTITUTE(TRIM(AK$6)," ",""))))-1)&amp;" Total",$B$6:$BB$373,ROW($A43)-5,FALSE))</f>
        <v>0</v>
      </c>
      <c r="AL43" s="10">
        <f ca="1">IF(AL$5&lt;&gt;"",HLOOKUP(AL$5,Functionalization!$G$6:$R$373,ROW($A43)-5,FALSE),IFERROR(INDEX(AL$337:AL$373,MATCH($F43,$B$337:$B$373,0))/VLOOKUP($F43,$B$337:$BB$373,MATCH(LEFT(TRIM(AL$6),FIND("~",SUBSTITUTE(AL$6,"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43))*HLOOKUP(LEFT(TRIM(AL$6),FIND("~",SUBSTITUTE(AL$6," ","~",LEN(TRIM(AL$6))-LEN(SUBSTITUTE(TRIM(AL$6)," ",""))))-1)&amp;" Total",$B$6:$BB$373,ROW($A43)-5,FALSE))</f>
        <v>0</v>
      </c>
      <c r="AM43" s="10">
        <f ca="1">IF(AM$5&lt;&gt;"",HLOOKUP(AM$5,Functionalization!$G$6:$R$373,ROW($A43)-5,FALSE),IFERROR(INDEX(AM$337:AM$373,MATCH($F43,$B$337:$B$373,0))/VLOOKUP($F43,$B$337:$BB$373,MATCH(LEFT(TRIM(AM$6),FIND("~",SUBSTITUTE(AM$6,"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43))*HLOOKUP(LEFT(TRIM(AM$6),FIND("~",SUBSTITUTE(AM$6," ","~",LEN(TRIM(AM$6))-LEN(SUBSTITUTE(TRIM(AM$6)," ",""))))-1)&amp;" Total",$B$6:$BB$373,ROW($A43)-5,FALSE))</f>
        <v>0</v>
      </c>
      <c r="AN43" s="10">
        <f ca="1">IF(AN$5&lt;&gt;"",HLOOKUP(AN$5,Functionalization!$G$6:$R$373,ROW($A43)-5,FALSE),IFERROR(INDEX(AN$337:AN$373,MATCH($F43,$B$337:$B$373,0))/VLOOKUP($F43,$B$337:$BB$373,MATCH(LEFT(TRIM(AN$6),FIND("~",SUBSTITUTE(AN$6,"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43))*HLOOKUP(LEFT(TRIM(AN$6),FIND("~",SUBSTITUTE(AN$6," ","~",LEN(TRIM(AN$6))-LEN(SUBSTITUTE(TRIM(AN$6)," ",""))))-1)&amp;" Total",$B$6:$BB$373,ROW($A43)-5,FALSE))</f>
        <v>0</v>
      </c>
      <c r="AO43" s="10">
        <f ca="1">IF(AO$5&lt;&gt;"",HLOOKUP(AO$5,Functionalization!$G$6:$R$373,ROW($A43)-5,FALSE),IFERROR(INDEX(AO$337:AO$373,MATCH($F43,$B$337:$B$373,0))/VLOOKUP($F43,$B$337:$BB$373,MATCH(LEFT(TRIM(AO$6),FIND("~",SUBSTITUTE(AO$6,"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43))*HLOOKUP(LEFT(TRIM(AO$6),FIND("~",SUBSTITUTE(AO$6," ","~",LEN(TRIM(AO$6))-LEN(SUBSTITUTE(TRIM(AO$6)," ",""))))-1)&amp;" Total",$B$6:$BB$373,ROW($A43)-5,FALSE))</f>
        <v>0</v>
      </c>
      <c r="AP43" s="10">
        <f ca="1">IF(AP$5&lt;&gt;"",HLOOKUP(AP$5,Functionalization!$G$6:$R$373,ROW($A43)-5,FALSE),IFERROR(INDEX(AP$337:AP$373,MATCH($F43,$B$337:$B$373,0))/VLOOKUP($F43,$B$337:$BB$373,MATCH(LEFT(TRIM(AP$6),FIND("~",SUBSTITUTE(AP$6,"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43))*HLOOKUP(LEFT(TRIM(AP$6),FIND("~",SUBSTITUTE(AP$6," ","~",LEN(TRIM(AP$6))-LEN(SUBSTITUTE(TRIM(AP$6)," ",""))))-1)&amp;" Total",$B$6:$BB$373,ROW($A43)-5,FALSE))</f>
        <v>0</v>
      </c>
      <c r="AQ43" s="10">
        <f ca="1">IF(AQ$5&lt;&gt;"",HLOOKUP(AQ$5,Functionalization!$G$6:$R$373,ROW($A43)-5,FALSE),IFERROR(INDEX(AQ$337:AQ$373,MATCH($F43,$B$337:$B$373,0))/VLOOKUP($F43,$B$337:$BB$373,MATCH(LEFT(TRIM(AQ$6),FIND("~",SUBSTITUTE(AQ$6,"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43))*HLOOKUP(LEFT(TRIM(AQ$6),FIND("~",SUBSTITUTE(AQ$6," ","~",LEN(TRIM(AQ$6))-LEN(SUBSTITUTE(TRIM(AQ$6)," ",""))))-1)&amp;" Total",$B$6:$BB$373,ROW($A43)-5,FALSE))</f>
        <v>0</v>
      </c>
      <c r="AR43" s="10">
        <f ca="1">IF(AR$5&lt;&gt;"",HLOOKUP(AR$5,Functionalization!$G$6:$R$373,ROW($A43)-5,FALSE),IFERROR(INDEX(AR$337:AR$373,MATCH($F43,$B$337:$B$373,0))/VLOOKUP($F43,$B$337:$BB$373,MATCH(LEFT(TRIM(AR$6),FIND("~",SUBSTITUTE(AR$6,"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43))*HLOOKUP(LEFT(TRIM(AR$6),FIND("~",SUBSTITUTE(AR$6," ","~",LEN(TRIM(AR$6))-LEN(SUBSTITUTE(TRIM(AR$6)," ",""))))-1)&amp;" Total",$B$6:$BB$373,ROW($A43)-5,FALSE))</f>
        <v>0</v>
      </c>
      <c r="AS43" s="10">
        <f ca="1">IF(AS$5&lt;&gt;"",HLOOKUP(AS$5,Functionalization!$G$6:$R$373,ROW($A43)-5,FALSE),IFERROR(INDEX(AS$337:AS$373,MATCH($F43,$B$337:$B$373,0))/VLOOKUP($F43,$B$337:$BB$373,MATCH(LEFT(TRIM(AS$6),FIND("~",SUBSTITUTE(AS$6,"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43))*HLOOKUP(LEFT(TRIM(AS$6),FIND("~",SUBSTITUTE(AS$6," ","~",LEN(TRIM(AS$6))-LEN(SUBSTITUTE(TRIM(AS$6)," ",""))))-1)&amp;" Total",$B$6:$BB$373,ROW($A43)-5,FALSE))</f>
        <v>0</v>
      </c>
      <c r="AT43" s="10">
        <f ca="1">IF(AT$5&lt;&gt;"",HLOOKUP(AT$5,Functionalization!$G$6:$R$373,ROW($A43)-5,FALSE),IFERROR(INDEX(AT$337:AT$373,MATCH($F43,$B$337:$B$373,0))/VLOOKUP($F43,$B$337:$BB$373,MATCH(LEFT(TRIM(AT$6),FIND("~",SUBSTITUTE(AT$6,"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43))*HLOOKUP(LEFT(TRIM(AT$6),FIND("~",SUBSTITUTE(AT$6," ","~",LEN(TRIM(AT$6))-LEN(SUBSTITUTE(TRIM(AT$6)," ",""))))-1)&amp;" Total",$B$6:$BB$373,ROW($A43)-5,FALSE))</f>
        <v>0</v>
      </c>
      <c r="AU43" s="10">
        <f ca="1">IF(AU$5&lt;&gt;"",HLOOKUP(AU$5,Functionalization!$G$6:$R$373,ROW($A43)-5,FALSE),IFERROR(INDEX(AU$337:AU$373,MATCH($F43,$B$337:$B$373,0))/VLOOKUP($F43,$B$337:$BB$373,MATCH(LEFT(TRIM(AU$6),FIND("~",SUBSTITUTE(AU$6,"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43))*HLOOKUP(LEFT(TRIM(AU$6),FIND("~",SUBSTITUTE(AU$6," ","~",LEN(TRIM(AU$6))-LEN(SUBSTITUTE(TRIM(AU$6)," ",""))))-1)&amp;" Total",$B$6:$BB$373,ROW($A43)-5,FALSE))</f>
        <v>0</v>
      </c>
      <c r="AV43" s="10">
        <f ca="1">IF(AV$5&lt;&gt;"",HLOOKUP(AV$5,Functionalization!$G$6:$R$373,ROW($A43)-5,FALSE),IFERROR(INDEX(AV$337:AV$373,MATCH($F43,$B$337:$B$373,0))/VLOOKUP($F43,$B$337:$BB$373,MATCH(LEFT(TRIM(AV$6),FIND("~",SUBSTITUTE(AV$6,"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43))*HLOOKUP(LEFT(TRIM(AV$6),FIND("~",SUBSTITUTE(AV$6," ","~",LEN(TRIM(AV$6))-LEN(SUBSTITUTE(TRIM(AV$6)," ",""))))-1)&amp;" Total",$B$6:$BB$373,ROW($A43)-5,FALSE))</f>
        <v>0</v>
      </c>
      <c r="AW43" s="10">
        <f ca="1">IF(AW$5&lt;&gt;"",HLOOKUP(AW$5,Functionalization!$G$6:$R$373,ROW($A43)-5,FALSE),IFERROR(INDEX(AW$337:AW$373,MATCH($F43,$B$337:$B$373,0))/VLOOKUP($F43,$B$337:$BB$373,MATCH(LEFT(TRIM(AW$6),FIND("~",SUBSTITUTE(AW$6,"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43))*HLOOKUP(LEFT(TRIM(AW$6),FIND("~",SUBSTITUTE(AW$6," ","~",LEN(TRIM(AW$6))-LEN(SUBSTITUTE(TRIM(AW$6)," ",""))))-1)&amp;" Total",$B$6:$BB$373,ROW($A43)-5,FALSE))</f>
        <v>0</v>
      </c>
      <c r="AX43" s="10">
        <f ca="1">IF(AX$5&lt;&gt;"",HLOOKUP(AX$5,Functionalization!$G$6:$R$373,ROW($A43)-5,FALSE),IFERROR(INDEX(AX$337:AX$373,MATCH($F43,$B$337:$B$373,0))/VLOOKUP($F43,$B$337:$BB$373,MATCH(LEFT(TRIM(AX$6),FIND("~",SUBSTITUTE(AX$6,"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43))*HLOOKUP(LEFT(TRIM(AX$6),FIND("~",SUBSTITUTE(AX$6," ","~",LEN(TRIM(AX$6))-LEN(SUBSTITUTE(TRIM(AX$6)," ",""))))-1)&amp;" Total",$B$6:$BB$373,ROW($A43)-5,FALSE))</f>
        <v>0</v>
      </c>
      <c r="AY43" s="10">
        <f ca="1">IF(AY$5&lt;&gt;"",HLOOKUP(AY$5,Functionalization!$G$6:$R$373,ROW($A43)-5,FALSE),IFERROR(INDEX(AY$337:AY$373,MATCH($F43,$B$337:$B$373,0))/VLOOKUP($F43,$B$337:$BB$373,MATCH(LEFT(TRIM(AY$6),FIND("~",SUBSTITUTE(AY$6,"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43))*HLOOKUP(LEFT(TRIM(AY$6),FIND("~",SUBSTITUTE(AY$6," ","~",LEN(TRIM(AY$6))-LEN(SUBSTITUTE(TRIM(AY$6)," ",""))))-1)&amp;" Total",$B$6:$BB$373,ROW($A43)-5,FALSE))</f>
        <v>0</v>
      </c>
      <c r="AZ43" s="10">
        <f ca="1">IF(AZ$5&lt;&gt;"",HLOOKUP(AZ$5,Functionalization!$G$6:$R$373,ROW($A43)-5,FALSE),IFERROR(INDEX(AZ$337:AZ$373,MATCH($F43,$B$337:$B$373,0))/VLOOKUP($F43,$B$337:$BB$373,MATCH(LEFT(TRIM(AZ$6),FIND("~",SUBSTITUTE(AZ$6,"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43))*HLOOKUP(LEFT(TRIM(AZ$6),FIND("~",SUBSTITUTE(AZ$6," ","~",LEN(TRIM(AZ$6))-LEN(SUBSTITUTE(TRIM(AZ$6)," ",""))))-1)&amp;" Total",$B$6:$BB$373,ROW($A43)-5,FALSE))</f>
        <v>0</v>
      </c>
      <c r="BA43" s="10">
        <f ca="1">IF(BA$5&lt;&gt;"",HLOOKUP(BA$5,Functionalization!$G$6:$R$373,ROW($A43)-5,FALSE),IFERROR(INDEX(BA$337:BA$373,MATCH($F43,$B$337:$B$373,0))/VLOOKUP($F43,$B$337:$BB$373,MATCH(LEFT(TRIM(BA$6),FIND("~",SUBSTITUTE(BA$6,"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43))*HLOOKUP(LEFT(TRIM(BA$6),FIND("~",SUBSTITUTE(BA$6," ","~",LEN(TRIM(BA$6))-LEN(SUBSTITUTE(TRIM(BA$6)," ",""))))-1)&amp;" Total",$B$6:$BB$373,ROW($A43)-5,FALSE))</f>
        <v>0</v>
      </c>
      <c r="BB43" s="10">
        <f ca="1">IF(BB$5&lt;&gt;"",HLOOKUP(BB$5,Functionalization!$G$6:$R$373,ROW($A43)-5,FALSE),IFERROR(INDEX(BB$337:BB$373,MATCH($F43,$B$337:$B$373,0))/VLOOKUP($F43,$B$337:$BB$373,MATCH(LEFT(TRIM(BB$6),FIND("~",SUBSTITUTE(BB$6,"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43))*HLOOKUP(LEFT(TRIM(BB$6),FIND("~",SUBSTITUTE(BB$6," ","~",LEN(TRIM(BB$6))-LEN(SUBSTITUTE(TRIM(BB$6)," ",""))))-1)&amp;" Total",$B$6:$BB$373,ROW($A43)-5,FALSE))</f>
        <v>0</v>
      </c>
      <c r="BD43">
        <f ca="1">IFERROR(IF(SUMIF($G$6:$BB$6,BD$6&amp;" Total",$G43:$BB43)-(SUMIF($G$6:$BB$6,BD$6&amp;" "&amp;'Input-Func_Class'!$D$22,$G43:$BB43)+IFERROR(SUMIF($G$6:$BB$6,BD$6&amp;" "&amp;'Input-Func_Class'!$E$22,$G43:$BB43),SUMIF($G$6:$BB$6,BD$6&amp;" "&amp;'Input-Func_Class'!$B$24,$G43:$BB43))+SUMIF($G$6:$BB$6,BD$6&amp;" "&amp;'Input-Func_Class'!$F$22,$G43:$BB43))&lt;Check_Limit,0,1),1)</f>
        <v>0</v>
      </c>
      <c r="BE43">
        <f ca="1">IFERROR(IF(SUMIF($G$6:$BB$6,BE$6&amp;" Total",$G43:$BB43)-(SUMIF($G$6:$BB$6,BE$6&amp;" "&amp;'Input-Func_Class'!$D$22,$G43:$BB43)+IFERROR(SUMIF($G$6:$BB$6,BE$6&amp;" "&amp;'Input-Func_Class'!$E$22,$G43:$BB43),SUMIF($G$6:$BB$6,BE$6&amp;" "&amp;'Input-Func_Class'!$B$24,$G43:$BB43))+SUMIF($G$6:$BB$6,BE$6&amp;" "&amp;'Input-Func_Class'!$F$22,$G43:$BB43))&lt;Check_Limit,0,1),1)</f>
        <v>0</v>
      </c>
      <c r="BF43">
        <f ca="1">IFERROR(IF(SUMIF($G$6:$BB$6,BF$6&amp;" Total",$G43:$BB43)-(SUMIF($G$6:$BB$6,BF$6&amp;" "&amp;'Input-Func_Class'!$D$22,$G43:$BB43)+IFERROR(SUMIF($G$6:$BB$6,BF$6&amp;" "&amp;'Input-Func_Class'!$E$22,$G43:$BB43),SUMIF($G$6:$BB$6,BF$6&amp;" "&amp;'Input-Func_Class'!$B$24,$G43:$BB43))+SUMIF($G$6:$BB$6,BF$6&amp;" "&amp;'Input-Func_Class'!$F$22,$G43:$BB43))&lt;Check_Limit,0,1),1)</f>
        <v>0</v>
      </c>
      <c r="BG43">
        <f ca="1">IFERROR(IF(SUMIF($G$6:$BB$6,BG$6&amp;" Total",$G43:$BB43)-(SUMIF($G$6:$BB$6,BG$6&amp;" "&amp;'Input-Func_Class'!$D$22,$G43:$BB43)+IFERROR(SUMIF($G$6:$BB$6,BG$6&amp;" "&amp;'Input-Func_Class'!$E$22,$G43:$BB43),SUMIF($G$6:$BB$6,BG$6&amp;" "&amp;'Input-Func_Class'!$B$24,$G43:$BB43))+SUMIF($G$6:$BB$6,BG$6&amp;" "&amp;'Input-Func_Class'!$F$22,$G43:$BB43))&lt;Check_Limit,0,1),1)</f>
        <v>0</v>
      </c>
      <c r="BH43">
        <f ca="1">IFERROR(IF(SUMIF($G$6:$BB$6,BH$6&amp;" Total",$G43:$BB43)-(SUMIF($G$6:$BB$6,BH$6&amp;" "&amp;'Input-Func_Class'!$D$22,$G43:$BB43)+IFERROR(SUMIF($G$6:$BB$6,BH$6&amp;" "&amp;'Input-Func_Class'!$E$22,$G43:$BB43),SUMIF($G$6:$BB$6,BH$6&amp;" "&amp;'Input-Func_Class'!$B$24,$G43:$BB43))+SUMIF($G$6:$BB$6,BH$6&amp;" "&amp;'Input-Func_Class'!$F$22,$G43:$BB43))&lt;Check_Limit,0,1),1)</f>
        <v>0</v>
      </c>
      <c r="BI43">
        <f ca="1">IFERROR(IF(SUMIF($G$6:$BB$6,BI$6&amp;" Total",$G43:$BB43)-(SUMIF($G$6:$BB$6,BI$6&amp;" "&amp;'Input-Func_Class'!$D$22,$G43:$BB43)+IFERROR(SUMIF($G$6:$BB$6,BI$6&amp;" "&amp;'Input-Func_Class'!$E$22,$G43:$BB43),SUMIF($G$6:$BB$6,BI$6&amp;" "&amp;'Input-Func_Class'!$B$24,$G43:$BB43))+SUMIF($G$6:$BB$6,BI$6&amp;" "&amp;'Input-Func_Class'!$F$22,$G43:$BB43))&lt;Check_Limit,0,1),1)</f>
        <v>0</v>
      </c>
      <c r="BJ43">
        <f ca="1">IFERROR(IF(SUMIF($G$6:$BB$6,BJ$6&amp;" Total",$G43:$BB43)-(SUMIF($G$6:$BB$6,BJ$6&amp;" "&amp;'Input-Func_Class'!$D$22,$G43:$BB43)+IFERROR(SUMIF($G$6:$BB$6,BJ$6&amp;" "&amp;'Input-Func_Class'!$E$22,$G43:$BB43),SUMIF($G$6:$BB$6,BJ$6&amp;" "&amp;'Input-Func_Class'!$B$24,$G43:$BB43))+SUMIF($G$6:$BB$6,BJ$6&amp;" "&amp;'Input-Func_Class'!$F$22,$G43:$BB43))&lt;Check_Limit,0,1),1)</f>
        <v>0</v>
      </c>
      <c r="BK43">
        <f ca="1">IFERROR(IF(SUMIF($G$6:$BB$6,BK$6&amp;" Total",$G43:$BB43)-(SUMIF($G$6:$BB$6,BK$6&amp;" "&amp;'Input-Func_Class'!$D$22,$G43:$BB43)+IFERROR(SUMIF($G$6:$BB$6,BK$6&amp;" "&amp;'Input-Func_Class'!$E$22,$G43:$BB43),SUMIF($G$6:$BB$6,BK$6&amp;" "&amp;'Input-Func_Class'!$B$24,$G43:$BB43))+SUMIF($G$6:$BB$6,BK$6&amp;" "&amp;'Input-Func_Class'!$F$22,$G43:$BB43))&lt;Check_Limit,0,1),1)</f>
        <v>0</v>
      </c>
      <c r="BL43">
        <f ca="1">IFERROR(IF(SUMIF($G$6:$BB$6,BL$6&amp;" Total",$G43:$BB43)-(SUMIF($G$6:$BB$6,BL$6&amp;" "&amp;'Input-Func_Class'!$D$22,$G43:$BB43)+IFERROR(SUMIF($G$6:$BB$6,BL$6&amp;" "&amp;'Input-Func_Class'!$E$22,$G43:$BB43),SUMIF($G$6:$BB$6,BL$6&amp;" "&amp;'Input-Func_Class'!$B$24,$G43:$BB43))+SUMIF($G$6:$BB$6,BL$6&amp;" "&amp;'Input-Func_Class'!$F$22,$G43:$BB43))&lt;Check_Limit,0,1),1)</f>
        <v>0</v>
      </c>
      <c r="BM43">
        <f ca="1">IFERROR(IF(SUMIF($G$6:$BB$6,BM$6&amp;" Total",$G43:$BB43)-(SUMIF($G$6:$BB$6,BM$6&amp;" "&amp;'Input-Func_Class'!$D$22,$G43:$BB43)+IFERROR(SUMIF($G$6:$BB$6,BM$6&amp;" "&amp;'Input-Func_Class'!$E$22,$G43:$BB43),SUMIF($G$6:$BB$6,BM$6&amp;" "&amp;'Input-Func_Class'!$B$24,$G43:$BB43))+SUMIF($G$6:$BB$6,BM$6&amp;" "&amp;'Input-Func_Class'!$F$22,$G43:$BB43))&lt;Check_Limit,0,1),1)</f>
        <v>0</v>
      </c>
      <c r="BN43">
        <f ca="1">IFERROR(IF(SUMIF($G$6:$BB$6,BN$6&amp;" Total",$G43:$BB43)-(SUMIF($G$6:$BB$6,BN$6&amp;" "&amp;'Input-Func_Class'!$D$22,$G43:$BB43)+IFERROR(SUMIF($G$6:$BB$6,BN$6&amp;" "&amp;'Input-Func_Class'!$E$22,$G43:$BB43),SUMIF($G$6:$BB$6,BN$6&amp;" "&amp;'Input-Func_Class'!$B$24,$G43:$BB43))+SUMIF($G$6:$BB$6,BN$6&amp;" "&amp;'Input-Func_Class'!$F$22,$G43:$BB43))&lt;Check_Limit,0,1),1)</f>
        <v>0</v>
      </c>
      <c r="BO43">
        <f ca="1">IFERROR(IF(SUMIF($G$6:$BB$6,BO$6&amp;" Total",$G43:$BB43)-(SUMIF($G$6:$BB$6,BO$6&amp;" "&amp;'Input-Func_Class'!$D$22,$G43:$BB43)+IFERROR(SUMIF($G$6:$BB$6,BO$6&amp;" "&amp;'Input-Func_Class'!$E$22,$G43:$BB43),SUMIF($G$6:$BB$6,BO$6&amp;" "&amp;'Input-Func_Class'!$B$24,$G43:$BB43))+SUMIF($G$6:$BB$6,BO$6&amp;" "&amp;'Input-Func_Class'!$F$22,$G43:$BB43))&lt;Check_Limit,0,1),1)</f>
        <v>0</v>
      </c>
    </row>
    <row r="44" spans="1:67" outlineLevel="1">
      <c r="A44" s="31">
        <f>IF(ISBLANK('Input-Accounts'!A44),"",'Input-Accounts'!A44)</f>
        <v>36</v>
      </c>
      <c r="B44" s="53" t="str">
        <f>IF(ISBLANK('Input-Accounts'!B44),"",'Input-Accounts'!B44)</f>
        <v>HOUSE REGULATOR INSTALLATIONS</v>
      </c>
      <c r="C44" s="31">
        <f>IF(ISBLANK('Input-Accounts'!C44),"",'Input-Accounts'!C44)</f>
        <v>384</v>
      </c>
      <c r="D44" s="10">
        <f>Functionalization!$D44</f>
        <v>2085301.5753846152</v>
      </c>
      <c r="E44" s="10">
        <f t="shared" ca="1" si="6"/>
        <v>0</v>
      </c>
      <c r="F44" s="3" t="str">
        <f>IF($D44=0,"-",IF('Input-Accounts'!$E44&lt;&gt;0,'Input-Accounts'!$E44,'Input-Accounts'!$G44))</f>
        <v>CUSTOMER</v>
      </c>
      <c r="G44" s="10">
        <f ca="1">IF(G$5&lt;&gt;"",HLOOKUP(G$5,Functionalization!$G$6:$R$373,ROW($A44)-5,FALSE),IFERROR(INDEX(G$337:G$373,MATCH($F44,$B$337:$B$373,0))/VLOOKUP($F44,$B$337:$BB$373,MATCH(LEFT(TRIM(G$6),FIND("~",SUBSTITUTE(G$6,"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44))*HLOOKUP(LEFT(TRIM(G$6),FIND("~",SUBSTITUTE(G$6," ","~",LEN(TRIM(G$6))-LEN(SUBSTITUTE(TRIM(G$6)," ",""))))-1)&amp;" Total",$B$6:$BB$373,ROW($A44)-5,FALSE))</f>
        <v>0</v>
      </c>
      <c r="H44" s="10">
        <f ca="1">IF(H$5&lt;&gt;"",HLOOKUP(H$5,Functionalization!$G$6:$R$373,ROW($A44)-5,FALSE),IFERROR(INDEX(H$337:H$373,MATCH($F44,$B$337:$B$373,0))/VLOOKUP($F44,$B$337:$BB$373,MATCH(LEFT(TRIM(H$6),FIND("~",SUBSTITUTE(H$6,"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44))*HLOOKUP(LEFT(TRIM(H$6),FIND("~",SUBSTITUTE(H$6," ","~",LEN(TRIM(H$6))-LEN(SUBSTITUTE(TRIM(H$6)," ",""))))-1)&amp;" Total",$B$6:$BB$373,ROW($A44)-5,FALSE))</f>
        <v>0</v>
      </c>
      <c r="I44" s="10">
        <f ca="1">IF(I$5&lt;&gt;"",HLOOKUP(I$5,Functionalization!$G$6:$R$373,ROW($A44)-5,FALSE),IFERROR(INDEX(I$337:I$373,MATCH($F44,$B$337:$B$373,0))/VLOOKUP($F44,$B$337:$BB$373,MATCH(LEFT(TRIM(I$6),FIND("~",SUBSTITUTE(I$6,"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44))*HLOOKUP(LEFT(TRIM(I$6),FIND("~",SUBSTITUTE(I$6," ","~",LEN(TRIM(I$6))-LEN(SUBSTITUTE(TRIM(I$6)," ",""))))-1)&amp;" Total",$B$6:$BB$373,ROW($A44)-5,FALSE))</f>
        <v>0</v>
      </c>
      <c r="J44" s="10">
        <f ca="1">IF(J$5&lt;&gt;"",HLOOKUP(J$5,Functionalization!$G$6:$R$373,ROW($A44)-5,FALSE),IFERROR(INDEX(J$337:J$373,MATCH($F44,$B$337:$B$373,0))/VLOOKUP($F44,$B$337:$BB$373,MATCH(LEFT(TRIM(J$6),FIND("~",SUBSTITUTE(J$6,"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44))*HLOOKUP(LEFT(TRIM(J$6),FIND("~",SUBSTITUTE(J$6," ","~",LEN(TRIM(J$6))-LEN(SUBSTITUTE(TRIM(J$6)," ",""))))-1)&amp;" Total",$B$6:$BB$373,ROW($A44)-5,FALSE))</f>
        <v>0</v>
      </c>
      <c r="K44" s="10">
        <f ca="1">IF(K$5&lt;&gt;"",HLOOKUP(K$5,Functionalization!$G$6:$R$373,ROW($A44)-5,FALSE),IFERROR(INDEX(K$337:K$373,MATCH($F44,$B$337:$B$373,0))/VLOOKUP($F44,$B$337:$BB$373,MATCH(LEFT(TRIM(K$6),FIND("~",SUBSTITUTE(K$6,"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44))*HLOOKUP(LEFT(TRIM(K$6),FIND("~",SUBSTITUTE(K$6," ","~",LEN(TRIM(K$6))-LEN(SUBSTITUTE(TRIM(K$6)," ",""))))-1)&amp;" Total",$B$6:$BB$373,ROW($A44)-5,FALSE))</f>
        <v>2085301.5753846152</v>
      </c>
      <c r="L44" s="10">
        <f ca="1">IF(L$5&lt;&gt;"",HLOOKUP(L$5,Functionalization!$G$6:$R$373,ROW($A44)-5,FALSE),IFERROR(INDEX(L$337:L$373,MATCH($F44,$B$337:$B$373,0))/VLOOKUP($F44,$B$337:$BB$373,MATCH(LEFT(TRIM(L$6),FIND("~",SUBSTITUTE(L$6,"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44))*HLOOKUP(LEFT(TRIM(L$6),FIND("~",SUBSTITUTE(L$6," ","~",LEN(TRIM(L$6))-LEN(SUBSTITUTE(TRIM(L$6)," ",""))))-1)&amp;" Total",$B$6:$BB$373,ROW($A44)-5,FALSE))</f>
        <v>0</v>
      </c>
      <c r="M44" s="10">
        <f ca="1">IF(M$5&lt;&gt;"",HLOOKUP(M$5,Functionalization!$G$6:$R$373,ROW($A44)-5,FALSE),IFERROR(INDEX(M$337:M$373,MATCH($F44,$B$337:$B$373,0))/VLOOKUP($F44,$B$337:$BB$373,MATCH(LEFT(TRIM(M$6),FIND("~",SUBSTITUTE(M$6,"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44))*HLOOKUP(LEFT(TRIM(M$6),FIND("~",SUBSTITUTE(M$6," ","~",LEN(TRIM(M$6))-LEN(SUBSTITUTE(TRIM(M$6)," ",""))))-1)&amp;" Total",$B$6:$BB$373,ROW($A44)-5,FALSE))</f>
        <v>0</v>
      </c>
      <c r="N44" s="10">
        <f ca="1">IF(N$5&lt;&gt;"",HLOOKUP(N$5,Functionalization!$G$6:$R$373,ROW($A44)-5,FALSE),IFERROR(INDEX(N$337:N$373,MATCH($F44,$B$337:$B$373,0))/VLOOKUP($F44,$B$337:$BB$373,MATCH(LEFT(TRIM(N$6),FIND("~",SUBSTITUTE(N$6,"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44))*HLOOKUP(LEFT(TRIM(N$6),FIND("~",SUBSTITUTE(N$6," ","~",LEN(TRIM(N$6))-LEN(SUBSTITUTE(TRIM(N$6)," ",""))))-1)&amp;" Total",$B$6:$BB$373,ROW($A44)-5,FALSE))</f>
        <v>2085301.5753846152</v>
      </c>
      <c r="O44" s="10">
        <f ca="1">IF(O$5&lt;&gt;"",HLOOKUP(O$5,Functionalization!$G$6:$R$373,ROW($A44)-5,FALSE),IFERROR(INDEX(O$337:O$373,MATCH($F44,$B$337:$B$373,0))/VLOOKUP($F44,$B$337:$BB$373,MATCH(LEFT(TRIM(O$6),FIND("~",SUBSTITUTE(O$6,"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44))*HLOOKUP(LEFT(TRIM(O$6),FIND("~",SUBSTITUTE(O$6," ","~",LEN(TRIM(O$6))-LEN(SUBSTITUTE(TRIM(O$6)," ",""))))-1)&amp;" Total",$B$6:$BB$373,ROW($A44)-5,FALSE))</f>
        <v>0</v>
      </c>
      <c r="P44" s="10">
        <f ca="1">IF(P$5&lt;&gt;"",HLOOKUP(P$5,Functionalization!$G$6:$R$373,ROW($A44)-5,FALSE),IFERROR(INDEX(P$337:P$373,MATCH($F44,$B$337:$B$373,0))/VLOOKUP($F44,$B$337:$BB$373,MATCH(LEFT(TRIM(P$6),FIND("~",SUBSTITUTE(P$6,"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44))*HLOOKUP(LEFT(TRIM(P$6),FIND("~",SUBSTITUTE(P$6," ","~",LEN(TRIM(P$6))-LEN(SUBSTITUTE(TRIM(P$6)," ",""))))-1)&amp;" Total",$B$6:$BB$373,ROW($A44)-5,FALSE))</f>
        <v>0</v>
      </c>
      <c r="Q44" s="10">
        <f ca="1">IF(Q$5&lt;&gt;"",HLOOKUP(Q$5,Functionalization!$G$6:$R$373,ROW($A44)-5,FALSE),IFERROR(INDEX(Q$337:Q$373,MATCH($F44,$B$337:$B$373,0))/VLOOKUP($F44,$B$337:$BB$373,MATCH(LEFT(TRIM(Q$6),FIND("~",SUBSTITUTE(Q$6,"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44))*HLOOKUP(LEFT(TRIM(Q$6),FIND("~",SUBSTITUTE(Q$6," ","~",LEN(TRIM(Q$6))-LEN(SUBSTITUTE(TRIM(Q$6)," ",""))))-1)&amp;" Total",$B$6:$BB$373,ROW($A44)-5,FALSE))</f>
        <v>0</v>
      </c>
      <c r="R44" s="10">
        <f ca="1">IF(R$5&lt;&gt;"",HLOOKUP(R$5,Functionalization!$G$6:$R$373,ROW($A44)-5,FALSE),IFERROR(INDEX(R$337:R$373,MATCH($F44,$B$337:$B$373,0))/VLOOKUP($F44,$B$337:$BB$373,MATCH(LEFT(TRIM(R$6),FIND("~",SUBSTITUTE(R$6,"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44))*HLOOKUP(LEFT(TRIM(R$6),FIND("~",SUBSTITUTE(R$6," ","~",LEN(TRIM(R$6))-LEN(SUBSTITUTE(TRIM(R$6)," ",""))))-1)&amp;" Total",$B$6:$BB$373,ROW($A44)-5,FALSE))</f>
        <v>0</v>
      </c>
      <c r="S44" s="10">
        <f ca="1">IF(S$5&lt;&gt;"",HLOOKUP(S$5,Functionalization!$G$6:$R$373,ROW($A44)-5,FALSE),IFERROR(INDEX(S$337:S$373,MATCH($F44,$B$337:$B$373,0))/VLOOKUP($F44,$B$337:$BB$373,MATCH(LEFT(TRIM(S$6),FIND("~",SUBSTITUTE(S$6,"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44))*HLOOKUP(LEFT(TRIM(S$6),FIND("~",SUBSTITUTE(S$6," ","~",LEN(TRIM(S$6))-LEN(SUBSTITUTE(TRIM(S$6)," ",""))))-1)&amp;" Total",$B$6:$BB$373,ROW($A44)-5,FALSE))</f>
        <v>0</v>
      </c>
      <c r="T44" s="10">
        <f ca="1">IF(T$5&lt;&gt;"",HLOOKUP(T$5,Functionalization!$G$6:$R$373,ROW($A44)-5,FALSE),IFERROR(INDEX(T$337:T$373,MATCH($F44,$B$337:$B$373,0))/VLOOKUP($F44,$B$337:$BB$373,MATCH(LEFT(TRIM(T$6),FIND("~",SUBSTITUTE(T$6,"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44))*HLOOKUP(LEFT(TRIM(T$6),FIND("~",SUBSTITUTE(T$6," ","~",LEN(TRIM(T$6))-LEN(SUBSTITUTE(TRIM(T$6)," ",""))))-1)&amp;" Total",$B$6:$BB$373,ROW($A44)-5,FALSE))</f>
        <v>0</v>
      </c>
      <c r="U44" s="10">
        <f ca="1">IF(U$5&lt;&gt;"",HLOOKUP(U$5,Functionalization!$G$6:$R$373,ROW($A44)-5,FALSE),IFERROR(INDEX(U$337:U$373,MATCH($F44,$B$337:$B$373,0))/VLOOKUP($F44,$B$337:$BB$373,MATCH(LEFT(TRIM(U$6),FIND("~",SUBSTITUTE(U$6,"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44))*HLOOKUP(LEFT(TRIM(U$6),FIND("~",SUBSTITUTE(U$6," ","~",LEN(TRIM(U$6))-LEN(SUBSTITUTE(TRIM(U$6)," ",""))))-1)&amp;" Total",$B$6:$BB$373,ROW($A44)-5,FALSE))</f>
        <v>0</v>
      </c>
      <c r="V44" s="10">
        <f ca="1">IF(V$5&lt;&gt;"",HLOOKUP(V$5,Functionalization!$G$6:$R$373,ROW($A44)-5,FALSE),IFERROR(INDEX(V$337:V$373,MATCH($F44,$B$337:$B$373,0))/VLOOKUP($F44,$B$337:$BB$373,MATCH(LEFT(TRIM(V$6),FIND("~",SUBSTITUTE(V$6,"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44))*HLOOKUP(LEFT(TRIM(V$6),FIND("~",SUBSTITUTE(V$6," ","~",LEN(TRIM(V$6))-LEN(SUBSTITUTE(TRIM(V$6)," ",""))))-1)&amp;" Total",$B$6:$BB$373,ROW($A44)-5,FALSE))</f>
        <v>0</v>
      </c>
      <c r="W44" s="10">
        <f ca="1">IF(W$5&lt;&gt;"",HLOOKUP(W$5,Functionalization!$G$6:$R$373,ROW($A44)-5,FALSE),IFERROR(INDEX(W$337:W$373,MATCH($F44,$B$337:$B$373,0))/VLOOKUP($F44,$B$337:$BB$373,MATCH(LEFT(TRIM(W$6),FIND("~",SUBSTITUTE(W$6,"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44))*HLOOKUP(LEFT(TRIM(W$6),FIND("~",SUBSTITUTE(W$6," ","~",LEN(TRIM(W$6))-LEN(SUBSTITUTE(TRIM(W$6)," ",""))))-1)&amp;" Total",$B$6:$BB$373,ROW($A44)-5,FALSE))</f>
        <v>0</v>
      </c>
      <c r="X44" s="10">
        <f ca="1">IF(X$5&lt;&gt;"",HLOOKUP(X$5,Functionalization!$G$6:$R$373,ROW($A44)-5,FALSE),IFERROR(INDEX(X$337:X$373,MATCH($F44,$B$337:$B$373,0))/VLOOKUP($F44,$B$337:$BB$373,MATCH(LEFT(TRIM(X$6),FIND("~",SUBSTITUTE(X$6,"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44))*HLOOKUP(LEFT(TRIM(X$6),FIND("~",SUBSTITUTE(X$6," ","~",LEN(TRIM(X$6))-LEN(SUBSTITUTE(TRIM(X$6)," ",""))))-1)&amp;" Total",$B$6:$BB$373,ROW($A44)-5,FALSE))</f>
        <v>0</v>
      </c>
      <c r="Y44" s="10">
        <f ca="1">IF(Y$5&lt;&gt;"",HLOOKUP(Y$5,Functionalization!$G$6:$R$373,ROW($A44)-5,FALSE),IFERROR(INDEX(Y$337:Y$373,MATCH($F44,$B$337:$B$373,0))/VLOOKUP($F44,$B$337:$BB$373,MATCH(LEFT(TRIM(Y$6),FIND("~",SUBSTITUTE(Y$6,"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44))*HLOOKUP(LEFT(TRIM(Y$6),FIND("~",SUBSTITUTE(Y$6," ","~",LEN(TRIM(Y$6))-LEN(SUBSTITUTE(TRIM(Y$6)," ",""))))-1)&amp;" Total",$B$6:$BB$373,ROW($A44)-5,FALSE))</f>
        <v>0</v>
      </c>
      <c r="Z44" s="10">
        <f ca="1">IF(Z$5&lt;&gt;"",HLOOKUP(Z$5,Functionalization!$G$6:$R$373,ROW($A44)-5,FALSE),IFERROR(INDEX(Z$337:Z$373,MATCH($F44,$B$337:$B$373,0))/VLOOKUP($F44,$B$337:$BB$373,MATCH(LEFT(TRIM(Z$6),FIND("~",SUBSTITUTE(Z$6,"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44))*HLOOKUP(LEFT(TRIM(Z$6),FIND("~",SUBSTITUTE(Z$6," ","~",LEN(TRIM(Z$6))-LEN(SUBSTITUTE(TRIM(Z$6)," ",""))))-1)&amp;" Total",$B$6:$BB$373,ROW($A44)-5,FALSE))</f>
        <v>0</v>
      </c>
      <c r="AA44" s="10">
        <f ca="1">IF(AA$5&lt;&gt;"",HLOOKUP(AA$5,Functionalization!$G$6:$R$373,ROW($A44)-5,FALSE),IFERROR(INDEX(AA$337:AA$373,MATCH($F44,$B$337:$B$373,0))/VLOOKUP($F44,$B$337:$BB$373,MATCH(LEFT(TRIM(AA$6),FIND("~",SUBSTITUTE(AA$6,"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44))*HLOOKUP(LEFT(TRIM(AA$6),FIND("~",SUBSTITUTE(AA$6," ","~",LEN(TRIM(AA$6))-LEN(SUBSTITUTE(TRIM(AA$6)," ",""))))-1)&amp;" Total",$B$6:$BB$373,ROW($A44)-5,FALSE))</f>
        <v>0</v>
      </c>
      <c r="AB44" s="10">
        <f ca="1">IF(AB$5&lt;&gt;"",HLOOKUP(AB$5,Functionalization!$G$6:$R$373,ROW($A44)-5,FALSE),IFERROR(INDEX(AB$337:AB$373,MATCH($F44,$B$337:$B$373,0))/VLOOKUP($F44,$B$337:$BB$373,MATCH(LEFT(TRIM(AB$6),FIND("~",SUBSTITUTE(AB$6,"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44))*HLOOKUP(LEFT(TRIM(AB$6),FIND("~",SUBSTITUTE(AB$6," ","~",LEN(TRIM(AB$6))-LEN(SUBSTITUTE(TRIM(AB$6)," ",""))))-1)&amp;" Total",$B$6:$BB$373,ROW($A44)-5,FALSE))</f>
        <v>0</v>
      </c>
      <c r="AC44" s="10">
        <f ca="1">IF(AC$5&lt;&gt;"",HLOOKUP(AC$5,Functionalization!$G$6:$R$373,ROW($A44)-5,FALSE),IFERROR(INDEX(AC$337:AC$373,MATCH($F44,$B$337:$B$373,0))/VLOOKUP($F44,$B$337:$BB$373,MATCH(LEFT(TRIM(AC$6),FIND("~",SUBSTITUTE(AC$6,"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44))*HLOOKUP(LEFT(TRIM(AC$6),FIND("~",SUBSTITUTE(AC$6," ","~",LEN(TRIM(AC$6))-LEN(SUBSTITUTE(TRIM(AC$6)," ",""))))-1)&amp;" Total",$B$6:$BB$373,ROW($A44)-5,FALSE))</f>
        <v>0</v>
      </c>
      <c r="AD44" s="10">
        <f ca="1">IF(AD$5&lt;&gt;"",HLOOKUP(AD$5,Functionalization!$G$6:$R$373,ROW($A44)-5,FALSE),IFERROR(INDEX(AD$337:AD$373,MATCH($F44,$B$337:$B$373,0))/VLOOKUP($F44,$B$337:$BB$373,MATCH(LEFT(TRIM(AD$6),FIND("~",SUBSTITUTE(AD$6,"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44))*HLOOKUP(LEFT(TRIM(AD$6),FIND("~",SUBSTITUTE(AD$6," ","~",LEN(TRIM(AD$6))-LEN(SUBSTITUTE(TRIM(AD$6)," ",""))))-1)&amp;" Total",$B$6:$BB$373,ROW($A44)-5,FALSE))</f>
        <v>0</v>
      </c>
      <c r="AE44" s="10">
        <f ca="1">IF(AE$5&lt;&gt;"",HLOOKUP(AE$5,Functionalization!$G$6:$R$373,ROW($A44)-5,FALSE),IFERROR(INDEX(AE$337:AE$373,MATCH($F44,$B$337:$B$373,0))/VLOOKUP($F44,$B$337:$BB$373,MATCH(LEFT(TRIM(AE$6),FIND("~",SUBSTITUTE(AE$6,"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44))*HLOOKUP(LEFT(TRIM(AE$6),FIND("~",SUBSTITUTE(AE$6," ","~",LEN(TRIM(AE$6))-LEN(SUBSTITUTE(TRIM(AE$6)," ",""))))-1)&amp;" Total",$B$6:$BB$373,ROW($A44)-5,FALSE))</f>
        <v>0</v>
      </c>
      <c r="AF44" s="10">
        <f ca="1">IF(AF$5&lt;&gt;"",HLOOKUP(AF$5,Functionalization!$G$6:$R$373,ROW($A44)-5,FALSE),IFERROR(INDEX(AF$337:AF$373,MATCH($F44,$B$337:$B$373,0))/VLOOKUP($F44,$B$337:$BB$373,MATCH(LEFT(TRIM(AF$6),FIND("~",SUBSTITUTE(AF$6,"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44))*HLOOKUP(LEFT(TRIM(AF$6),FIND("~",SUBSTITUTE(AF$6," ","~",LEN(TRIM(AF$6))-LEN(SUBSTITUTE(TRIM(AF$6)," ",""))))-1)&amp;" Total",$B$6:$BB$373,ROW($A44)-5,FALSE))</f>
        <v>0</v>
      </c>
      <c r="AG44" s="10">
        <f ca="1">IF(AG$5&lt;&gt;"",HLOOKUP(AG$5,Functionalization!$G$6:$R$373,ROW($A44)-5,FALSE),IFERROR(INDEX(AG$337:AG$373,MATCH($F44,$B$337:$B$373,0))/VLOOKUP($F44,$B$337:$BB$373,MATCH(LEFT(TRIM(AG$6),FIND("~",SUBSTITUTE(AG$6,"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44))*HLOOKUP(LEFT(TRIM(AG$6),FIND("~",SUBSTITUTE(AG$6," ","~",LEN(TRIM(AG$6))-LEN(SUBSTITUTE(TRIM(AG$6)," ",""))))-1)&amp;" Total",$B$6:$BB$373,ROW($A44)-5,FALSE))</f>
        <v>0</v>
      </c>
      <c r="AH44" s="10">
        <f ca="1">IF(AH$5&lt;&gt;"",HLOOKUP(AH$5,Functionalization!$G$6:$R$373,ROW($A44)-5,FALSE),IFERROR(INDEX(AH$337:AH$373,MATCH($F44,$B$337:$B$373,0))/VLOOKUP($F44,$B$337:$BB$373,MATCH(LEFT(TRIM(AH$6),FIND("~",SUBSTITUTE(AH$6,"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44))*HLOOKUP(LEFT(TRIM(AH$6),FIND("~",SUBSTITUTE(AH$6," ","~",LEN(TRIM(AH$6))-LEN(SUBSTITUTE(TRIM(AH$6)," ",""))))-1)&amp;" Total",$B$6:$BB$373,ROW($A44)-5,FALSE))</f>
        <v>0</v>
      </c>
      <c r="AI44" s="10">
        <f ca="1">IF(AI$5&lt;&gt;"",HLOOKUP(AI$5,Functionalization!$G$6:$R$373,ROW($A44)-5,FALSE),IFERROR(INDEX(AI$337:AI$373,MATCH($F44,$B$337:$B$373,0))/VLOOKUP($F44,$B$337:$BB$373,MATCH(LEFT(TRIM(AI$6),FIND("~",SUBSTITUTE(AI$6,"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44))*HLOOKUP(LEFT(TRIM(AI$6),FIND("~",SUBSTITUTE(AI$6," ","~",LEN(TRIM(AI$6))-LEN(SUBSTITUTE(TRIM(AI$6)," ",""))))-1)&amp;" Total",$B$6:$BB$373,ROW($A44)-5,FALSE))</f>
        <v>0</v>
      </c>
      <c r="AJ44" s="10">
        <f ca="1">IF(AJ$5&lt;&gt;"",HLOOKUP(AJ$5,Functionalization!$G$6:$R$373,ROW($A44)-5,FALSE),IFERROR(INDEX(AJ$337:AJ$373,MATCH($F44,$B$337:$B$373,0))/VLOOKUP($F44,$B$337:$BB$373,MATCH(LEFT(TRIM(AJ$6),FIND("~",SUBSTITUTE(AJ$6,"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44))*HLOOKUP(LEFT(TRIM(AJ$6),FIND("~",SUBSTITUTE(AJ$6," ","~",LEN(TRIM(AJ$6))-LEN(SUBSTITUTE(TRIM(AJ$6)," ",""))))-1)&amp;" Total",$B$6:$BB$373,ROW($A44)-5,FALSE))</f>
        <v>0</v>
      </c>
      <c r="AK44" s="10">
        <f ca="1">IF(AK$5&lt;&gt;"",HLOOKUP(AK$5,Functionalization!$G$6:$R$373,ROW($A44)-5,FALSE),IFERROR(INDEX(AK$337:AK$373,MATCH($F44,$B$337:$B$373,0))/VLOOKUP($F44,$B$337:$BB$373,MATCH(LEFT(TRIM(AK$6),FIND("~",SUBSTITUTE(AK$6,"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44))*HLOOKUP(LEFT(TRIM(AK$6),FIND("~",SUBSTITUTE(AK$6," ","~",LEN(TRIM(AK$6))-LEN(SUBSTITUTE(TRIM(AK$6)," ",""))))-1)&amp;" Total",$B$6:$BB$373,ROW($A44)-5,FALSE))</f>
        <v>0</v>
      </c>
      <c r="AL44" s="10">
        <f ca="1">IF(AL$5&lt;&gt;"",HLOOKUP(AL$5,Functionalization!$G$6:$R$373,ROW($A44)-5,FALSE),IFERROR(INDEX(AL$337:AL$373,MATCH($F44,$B$337:$B$373,0))/VLOOKUP($F44,$B$337:$BB$373,MATCH(LEFT(TRIM(AL$6),FIND("~",SUBSTITUTE(AL$6,"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44))*HLOOKUP(LEFT(TRIM(AL$6),FIND("~",SUBSTITUTE(AL$6," ","~",LEN(TRIM(AL$6))-LEN(SUBSTITUTE(TRIM(AL$6)," ",""))))-1)&amp;" Total",$B$6:$BB$373,ROW($A44)-5,FALSE))</f>
        <v>0</v>
      </c>
      <c r="AM44" s="10">
        <f ca="1">IF(AM$5&lt;&gt;"",HLOOKUP(AM$5,Functionalization!$G$6:$R$373,ROW($A44)-5,FALSE),IFERROR(INDEX(AM$337:AM$373,MATCH($F44,$B$337:$B$373,0))/VLOOKUP($F44,$B$337:$BB$373,MATCH(LEFT(TRIM(AM$6),FIND("~",SUBSTITUTE(AM$6,"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44))*HLOOKUP(LEFT(TRIM(AM$6),FIND("~",SUBSTITUTE(AM$6," ","~",LEN(TRIM(AM$6))-LEN(SUBSTITUTE(TRIM(AM$6)," ",""))))-1)&amp;" Total",$B$6:$BB$373,ROW($A44)-5,FALSE))</f>
        <v>0</v>
      </c>
      <c r="AN44" s="10">
        <f ca="1">IF(AN$5&lt;&gt;"",HLOOKUP(AN$5,Functionalization!$G$6:$R$373,ROW($A44)-5,FALSE),IFERROR(INDEX(AN$337:AN$373,MATCH($F44,$B$337:$B$373,0))/VLOOKUP($F44,$B$337:$BB$373,MATCH(LEFT(TRIM(AN$6),FIND("~",SUBSTITUTE(AN$6,"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44))*HLOOKUP(LEFT(TRIM(AN$6),FIND("~",SUBSTITUTE(AN$6," ","~",LEN(TRIM(AN$6))-LEN(SUBSTITUTE(TRIM(AN$6)," ",""))))-1)&amp;" Total",$B$6:$BB$373,ROW($A44)-5,FALSE))</f>
        <v>0</v>
      </c>
      <c r="AO44" s="10">
        <f ca="1">IF(AO$5&lt;&gt;"",HLOOKUP(AO$5,Functionalization!$G$6:$R$373,ROW($A44)-5,FALSE),IFERROR(INDEX(AO$337:AO$373,MATCH($F44,$B$337:$B$373,0))/VLOOKUP($F44,$B$337:$BB$373,MATCH(LEFT(TRIM(AO$6),FIND("~",SUBSTITUTE(AO$6,"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44))*HLOOKUP(LEFT(TRIM(AO$6),FIND("~",SUBSTITUTE(AO$6," ","~",LEN(TRIM(AO$6))-LEN(SUBSTITUTE(TRIM(AO$6)," ",""))))-1)&amp;" Total",$B$6:$BB$373,ROW($A44)-5,FALSE))</f>
        <v>0</v>
      </c>
      <c r="AP44" s="10">
        <f ca="1">IF(AP$5&lt;&gt;"",HLOOKUP(AP$5,Functionalization!$G$6:$R$373,ROW($A44)-5,FALSE),IFERROR(INDEX(AP$337:AP$373,MATCH($F44,$B$337:$B$373,0))/VLOOKUP($F44,$B$337:$BB$373,MATCH(LEFT(TRIM(AP$6),FIND("~",SUBSTITUTE(AP$6,"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44))*HLOOKUP(LEFT(TRIM(AP$6),FIND("~",SUBSTITUTE(AP$6," ","~",LEN(TRIM(AP$6))-LEN(SUBSTITUTE(TRIM(AP$6)," ",""))))-1)&amp;" Total",$B$6:$BB$373,ROW($A44)-5,FALSE))</f>
        <v>0</v>
      </c>
      <c r="AQ44" s="10">
        <f ca="1">IF(AQ$5&lt;&gt;"",HLOOKUP(AQ$5,Functionalization!$G$6:$R$373,ROW($A44)-5,FALSE),IFERROR(INDEX(AQ$337:AQ$373,MATCH($F44,$B$337:$B$373,0))/VLOOKUP($F44,$B$337:$BB$373,MATCH(LEFT(TRIM(AQ$6),FIND("~",SUBSTITUTE(AQ$6,"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44))*HLOOKUP(LEFT(TRIM(AQ$6),FIND("~",SUBSTITUTE(AQ$6," ","~",LEN(TRIM(AQ$6))-LEN(SUBSTITUTE(TRIM(AQ$6)," ",""))))-1)&amp;" Total",$B$6:$BB$373,ROW($A44)-5,FALSE))</f>
        <v>0</v>
      </c>
      <c r="AR44" s="10">
        <f ca="1">IF(AR$5&lt;&gt;"",HLOOKUP(AR$5,Functionalization!$G$6:$R$373,ROW($A44)-5,FALSE),IFERROR(INDEX(AR$337:AR$373,MATCH($F44,$B$337:$B$373,0))/VLOOKUP($F44,$B$337:$BB$373,MATCH(LEFT(TRIM(AR$6),FIND("~",SUBSTITUTE(AR$6,"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44))*HLOOKUP(LEFT(TRIM(AR$6),FIND("~",SUBSTITUTE(AR$6," ","~",LEN(TRIM(AR$6))-LEN(SUBSTITUTE(TRIM(AR$6)," ",""))))-1)&amp;" Total",$B$6:$BB$373,ROW($A44)-5,FALSE))</f>
        <v>0</v>
      </c>
      <c r="AS44" s="10">
        <f ca="1">IF(AS$5&lt;&gt;"",HLOOKUP(AS$5,Functionalization!$G$6:$R$373,ROW($A44)-5,FALSE),IFERROR(INDEX(AS$337:AS$373,MATCH($F44,$B$337:$B$373,0))/VLOOKUP($F44,$B$337:$BB$373,MATCH(LEFT(TRIM(AS$6),FIND("~",SUBSTITUTE(AS$6,"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44))*HLOOKUP(LEFT(TRIM(AS$6),FIND("~",SUBSTITUTE(AS$6," ","~",LEN(TRIM(AS$6))-LEN(SUBSTITUTE(TRIM(AS$6)," ",""))))-1)&amp;" Total",$B$6:$BB$373,ROW($A44)-5,FALSE))</f>
        <v>0</v>
      </c>
      <c r="AT44" s="10">
        <f ca="1">IF(AT$5&lt;&gt;"",HLOOKUP(AT$5,Functionalization!$G$6:$R$373,ROW($A44)-5,FALSE),IFERROR(INDEX(AT$337:AT$373,MATCH($F44,$B$337:$B$373,0))/VLOOKUP($F44,$B$337:$BB$373,MATCH(LEFT(TRIM(AT$6),FIND("~",SUBSTITUTE(AT$6,"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44))*HLOOKUP(LEFT(TRIM(AT$6),FIND("~",SUBSTITUTE(AT$6," ","~",LEN(TRIM(AT$6))-LEN(SUBSTITUTE(TRIM(AT$6)," ",""))))-1)&amp;" Total",$B$6:$BB$373,ROW($A44)-5,FALSE))</f>
        <v>0</v>
      </c>
      <c r="AU44" s="10">
        <f ca="1">IF(AU$5&lt;&gt;"",HLOOKUP(AU$5,Functionalization!$G$6:$R$373,ROW($A44)-5,FALSE),IFERROR(INDEX(AU$337:AU$373,MATCH($F44,$B$337:$B$373,0))/VLOOKUP($F44,$B$337:$BB$373,MATCH(LEFT(TRIM(AU$6),FIND("~",SUBSTITUTE(AU$6,"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44))*HLOOKUP(LEFT(TRIM(AU$6),FIND("~",SUBSTITUTE(AU$6," ","~",LEN(TRIM(AU$6))-LEN(SUBSTITUTE(TRIM(AU$6)," ",""))))-1)&amp;" Total",$B$6:$BB$373,ROW($A44)-5,FALSE))</f>
        <v>0</v>
      </c>
      <c r="AV44" s="10">
        <f ca="1">IF(AV$5&lt;&gt;"",HLOOKUP(AV$5,Functionalization!$G$6:$R$373,ROW($A44)-5,FALSE),IFERROR(INDEX(AV$337:AV$373,MATCH($F44,$B$337:$B$373,0))/VLOOKUP($F44,$B$337:$BB$373,MATCH(LEFT(TRIM(AV$6),FIND("~",SUBSTITUTE(AV$6,"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44))*HLOOKUP(LEFT(TRIM(AV$6),FIND("~",SUBSTITUTE(AV$6," ","~",LEN(TRIM(AV$6))-LEN(SUBSTITUTE(TRIM(AV$6)," ",""))))-1)&amp;" Total",$B$6:$BB$373,ROW($A44)-5,FALSE))</f>
        <v>0</v>
      </c>
      <c r="AW44" s="10">
        <f ca="1">IF(AW$5&lt;&gt;"",HLOOKUP(AW$5,Functionalization!$G$6:$R$373,ROW($A44)-5,FALSE),IFERROR(INDEX(AW$337:AW$373,MATCH($F44,$B$337:$B$373,0))/VLOOKUP($F44,$B$337:$BB$373,MATCH(LEFT(TRIM(AW$6),FIND("~",SUBSTITUTE(AW$6,"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44))*HLOOKUP(LEFT(TRIM(AW$6),FIND("~",SUBSTITUTE(AW$6," ","~",LEN(TRIM(AW$6))-LEN(SUBSTITUTE(TRIM(AW$6)," ",""))))-1)&amp;" Total",$B$6:$BB$373,ROW($A44)-5,FALSE))</f>
        <v>0</v>
      </c>
      <c r="AX44" s="10">
        <f ca="1">IF(AX$5&lt;&gt;"",HLOOKUP(AX$5,Functionalization!$G$6:$R$373,ROW($A44)-5,FALSE),IFERROR(INDEX(AX$337:AX$373,MATCH($F44,$B$337:$B$373,0))/VLOOKUP($F44,$B$337:$BB$373,MATCH(LEFT(TRIM(AX$6),FIND("~",SUBSTITUTE(AX$6,"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44))*HLOOKUP(LEFT(TRIM(AX$6),FIND("~",SUBSTITUTE(AX$6," ","~",LEN(TRIM(AX$6))-LEN(SUBSTITUTE(TRIM(AX$6)," ",""))))-1)&amp;" Total",$B$6:$BB$373,ROW($A44)-5,FALSE))</f>
        <v>0</v>
      </c>
      <c r="AY44" s="10">
        <f ca="1">IF(AY$5&lt;&gt;"",HLOOKUP(AY$5,Functionalization!$G$6:$R$373,ROW($A44)-5,FALSE),IFERROR(INDEX(AY$337:AY$373,MATCH($F44,$B$337:$B$373,0))/VLOOKUP($F44,$B$337:$BB$373,MATCH(LEFT(TRIM(AY$6),FIND("~",SUBSTITUTE(AY$6,"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44))*HLOOKUP(LEFT(TRIM(AY$6),FIND("~",SUBSTITUTE(AY$6," ","~",LEN(TRIM(AY$6))-LEN(SUBSTITUTE(TRIM(AY$6)," ",""))))-1)&amp;" Total",$B$6:$BB$373,ROW($A44)-5,FALSE))</f>
        <v>0</v>
      </c>
      <c r="AZ44" s="10">
        <f ca="1">IF(AZ$5&lt;&gt;"",HLOOKUP(AZ$5,Functionalization!$G$6:$R$373,ROW($A44)-5,FALSE),IFERROR(INDEX(AZ$337:AZ$373,MATCH($F44,$B$337:$B$373,0))/VLOOKUP($F44,$B$337:$BB$373,MATCH(LEFT(TRIM(AZ$6),FIND("~",SUBSTITUTE(AZ$6,"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44))*HLOOKUP(LEFT(TRIM(AZ$6),FIND("~",SUBSTITUTE(AZ$6," ","~",LEN(TRIM(AZ$6))-LEN(SUBSTITUTE(TRIM(AZ$6)," ",""))))-1)&amp;" Total",$B$6:$BB$373,ROW($A44)-5,FALSE))</f>
        <v>0</v>
      </c>
      <c r="BA44" s="10">
        <f ca="1">IF(BA$5&lt;&gt;"",HLOOKUP(BA$5,Functionalization!$G$6:$R$373,ROW($A44)-5,FALSE),IFERROR(INDEX(BA$337:BA$373,MATCH($F44,$B$337:$B$373,0))/VLOOKUP($F44,$B$337:$BB$373,MATCH(LEFT(TRIM(BA$6),FIND("~",SUBSTITUTE(BA$6,"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44))*HLOOKUP(LEFT(TRIM(BA$6),FIND("~",SUBSTITUTE(BA$6," ","~",LEN(TRIM(BA$6))-LEN(SUBSTITUTE(TRIM(BA$6)," ",""))))-1)&amp;" Total",$B$6:$BB$373,ROW($A44)-5,FALSE))</f>
        <v>0</v>
      </c>
      <c r="BB44" s="10">
        <f ca="1">IF(BB$5&lt;&gt;"",HLOOKUP(BB$5,Functionalization!$G$6:$R$373,ROW($A44)-5,FALSE),IFERROR(INDEX(BB$337:BB$373,MATCH($F44,$B$337:$B$373,0))/VLOOKUP($F44,$B$337:$BB$373,MATCH(LEFT(TRIM(BB$6),FIND("~",SUBSTITUTE(BB$6,"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44))*HLOOKUP(LEFT(TRIM(BB$6),FIND("~",SUBSTITUTE(BB$6," ","~",LEN(TRIM(BB$6))-LEN(SUBSTITUTE(TRIM(BB$6)," ",""))))-1)&amp;" Total",$B$6:$BB$373,ROW($A44)-5,FALSE))</f>
        <v>0</v>
      </c>
      <c r="BD44">
        <f ca="1">IFERROR(IF(SUMIF($G$6:$BB$6,BD$6&amp;" Total",$G44:$BB44)-(SUMIF($G$6:$BB$6,BD$6&amp;" "&amp;'Input-Func_Class'!$D$22,$G44:$BB44)+IFERROR(SUMIF($G$6:$BB$6,BD$6&amp;" "&amp;'Input-Func_Class'!$E$22,$G44:$BB44),SUMIF($G$6:$BB$6,BD$6&amp;" "&amp;'Input-Func_Class'!$B$24,$G44:$BB44))+SUMIF($G$6:$BB$6,BD$6&amp;" "&amp;'Input-Func_Class'!$F$22,$G44:$BB44))&lt;Check_Limit,0,1),1)</f>
        <v>0</v>
      </c>
      <c r="BE44">
        <f ca="1">IFERROR(IF(SUMIF($G$6:$BB$6,BE$6&amp;" Total",$G44:$BB44)-(SUMIF($G$6:$BB$6,BE$6&amp;" "&amp;'Input-Func_Class'!$D$22,$G44:$BB44)+IFERROR(SUMIF($G$6:$BB$6,BE$6&amp;" "&amp;'Input-Func_Class'!$E$22,$G44:$BB44),SUMIF($G$6:$BB$6,BE$6&amp;" "&amp;'Input-Func_Class'!$B$24,$G44:$BB44))+SUMIF($G$6:$BB$6,BE$6&amp;" "&amp;'Input-Func_Class'!$F$22,$G44:$BB44))&lt;Check_Limit,0,1),1)</f>
        <v>0</v>
      </c>
      <c r="BF44">
        <f ca="1">IFERROR(IF(SUMIF($G$6:$BB$6,BF$6&amp;" Total",$G44:$BB44)-(SUMIF($G$6:$BB$6,BF$6&amp;" "&amp;'Input-Func_Class'!$D$22,$G44:$BB44)+IFERROR(SUMIF($G$6:$BB$6,BF$6&amp;" "&amp;'Input-Func_Class'!$E$22,$G44:$BB44),SUMIF($G$6:$BB$6,BF$6&amp;" "&amp;'Input-Func_Class'!$B$24,$G44:$BB44))+SUMIF($G$6:$BB$6,BF$6&amp;" "&amp;'Input-Func_Class'!$F$22,$G44:$BB44))&lt;Check_Limit,0,1),1)</f>
        <v>0</v>
      </c>
      <c r="BG44">
        <f ca="1">IFERROR(IF(SUMIF($G$6:$BB$6,BG$6&amp;" Total",$G44:$BB44)-(SUMIF($G$6:$BB$6,BG$6&amp;" "&amp;'Input-Func_Class'!$D$22,$G44:$BB44)+IFERROR(SUMIF($G$6:$BB$6,BG$6&amp;" "&amp;'Input-Func_Class'!$E$22,$G44:$BB44),SUMIF($G$6:$BB$6,BG$6&amp;" "&amp;'Input-Func_Class'!$B$24,$G44:$BB44))+SUMIF($G$6:$BB$6,BG$6&amp;" "&amp;'Input-Func_Class'!$F$22,$G44:$BB44))&lt;Check_Limit,0,1),1)</f>
        <v>0</v>
      </c>
      <c r="BH44">
        <f ca="1">IFERROR(IF(SUMIF($G$6:$BB$6,BH$6&amp;" Total",$G44:$BB44)-(SUMIF($G$6:$BB$6,BH$6&amp;" "&amp;'Input-Func_Class'!$D$22,$G44:$BB44)+IFERROR(SUMIF($G$6:$BB$6,BH$6&amp;" "&amp;'Input-Func_Class'!$E$22,$G44:$BB44),SUMIF($G$6:$BB$6,BH$6&amp;" "&amp;'Input-Func_Class'!$B$24,$G44:$BB44))+SUMIF($G$6:$BB$6,BH$6&amp;" "&amp;'Input-Func_Class'!$F$22,$G44:$BB44))&lt;Check_Limit,0,1),1)</f>
        <v>0</v>
      </c>
      <c r="BI44">
        <f ca="1">IFERROR(IF(SUMIF($G$6:$BB$6,BI$6&amp;" Total",$G44:$BB44)-(SUMIF($G$6:$BB$6,BI$6&amp;" "&amp;'Input-Func_Class'!$D$22,$G44:$BB44)+IFERROR(SUMIF($G$6:$BB$6,BI$6&amp;" "&amp;'Input-Func_Class'!$E$22,$G44:$BB44),SUMIF($G$6:$BB$6,BI$6&amp;" "&amp;'Input-Func_Class'!$B$24,$G44:$BB44))+SUMIF($G$6:$BB$6,BI$6&amp;" "&amp;'Input-Func_Class'!$F$22,$G44:$BB44))&lt;Check_Limit,0,1),1)</f>
        <v>0</v>
      </c>
      <c r="BJ44">
        <f ca="1">IFERROR(IF(SUMIF($G$6:$BB$6,BJ$6&amp;" Total",$G44:$BB44)-(SUMIF($G$6:$BB$6,BJ$6&amp;" "&amp;'Input-Func_Class'!$D$22,$G44:$BB44)+IFERROR(SUMIF($G$6:$BB$6,BJ$6&amp;" "&amp;'Input-Func_Class'!$E$22,$G44:$BB44),SUMIF($G$6:$BB$6,BJ$6&amp;" "&amp;'Input-Func_Class'!$B$24,$G44:$BB44))+SUMIF($G$6:$BB$6,BJ$6&amp;" "&amp;'Input-Func_Class'!$F$22,$G44:$BB44))&lt;Check_Limit,0,1),1)</f>
        <v>0</v>
      </c>
      <c r="BK44">
        <f ca="1">IFERROR(IF(SUMIF($G$6:$BB$6,BK$6&amp;" Total",$G44:$BB44)-(SUMIF($G$6:$BB$6,BK$6&amp;" "&amp;'Input-Func_Class'!$D$22,$G44:$BB44)+IFERROR(SUMIF($G$6:$BB$6,BK$6&amp;" "&amp;'Input-Func_Class'!$E$22,$G44:$BB44),SUMIF($G$6:$BB$6,BK$6&amp;" "&amp;'Input-Func_Class'!$B$24,$G44:$BB44))+SUMIF($G$6:$BB$6,BK$6&amp;" "&amp;'Input-Func_Class'!$F$22,$G44:$BB44))&lt;Check_Limit,0,1),1)</f>
        <v>0</v>
      </c>
      <c r="BL44">
        <f ca="1">IFERROR(IF(SUMIF($G$6:$BB$6,BL$6&amp;" Total",$G44:$BB44)-(SUMIF($G$6:$BB$6,BL$6&amp;" "&amp;'Input-Func_Class'!$D$22,$G44:$BB44)+IFERROR(SUMIF($G$6:$BB$6,BL$6&amp;" "&amp;'Input-Func_Class'!$E$22,$G44:$BB44),SUMIF($G$6:$BB$6,BL$6&amp;" "&amp;'Input-Func_Class'!$B$24,$G44:$BB44))+SUMIF($G$6:$BB$6,BL$6&amp;" "&amp;'Input-Func_Class'!$F$22,$G44:$BB44))&lt;Check_Limit,0,1),1)</f>
        <v>0</v>
      </c>
      <c r="BM44">
        <f ca="1">IFERROR(IF(SUMIF($G$6:$BB$6,BM$6&amp;" Total",$G44:$BB44)-(SUMIF($G$6:$BB$6,BM$6&amp;" "&amp;'Input-Func_Class'!$D$22,$G44:$BB44)+IFERROR(SUMIF($G$6:$BB$6,BM$6&amp;" "&amp;'Input-Func_Class'!$E$22,$G44:$BB44),SUMIF($G$6:$BB$6,BM$6&amp;" "&amp;'Input-Func_Class'!$B$24,$G44:$BB44))+SUMIF($G$6:$BB$6,BM$6&amp;" "&amp;'Input-Func_Class'!$F$22,$G44:$BB44))&lt;Check_Limit,0,1),1)</f>
        <v>0</v>
      </c>
      <c r="BN44">
        <f ca="1">IFERROR(IF(SUMIF($G$6:$BB$6,BN$6&amp;" Total",$G44:$BB44)-(SUMIF($G$6:$BB$6,BN$6&amp;" "&amp;'Input-Func_Class'!$D$22,$G44:$BB44)+IFERROR(SUMIF($G$6:$BB$6,BN$6&amp;" "&amp;'Input-Func_Class'!$E$22,$G44:$BB44),SUMIF($G$6:$BB$6,BN$6&amp;" "&amp;'Input-Func_Class'!$B$24,$G44:$BB44))+SUMIF($G$6:$BB$6,BN$6&amp;" "&amp;'Input-Func_Class'!$F$22,$G44:$BB44))&lt;Check_Limit,0,1),1)</f>
        <v>0</v>
      </c>
      <c r="BO44">
        <f ca="1">IFERROR(IF(SUMIF($G$6:$BB$6,BO$6&amp;" Total",$G44:$BB44)-(SUMIF($G$6:$BB$6,BO$6&amp;" "&amp;'Input-Func_Class'!$D$22,$G44:$BB44)+IFERROR(SUMIF($G$6:$BB$6,BO$6&amp;" "&amp;'Input-Func_Class'!$E$22,$G44:$BB44),SUMIF($G$6:$BB$6,BO$6&amp;" "&amp;'Input-Func_Class'!$B$24,$G44:$BB44))+SUMIF($G$6:$BB$6,BO$6&amp;" "&amp;'Input-Func_Class'!$F$22,$G44:$BB44))&lt;Check_Limit,0,1),1)</f>
        <v>0</v>
      </c>
    </row>
    <row r="45" spans="1:67" outlineLevel="1">
      <c r="A45" s="31">
        <f>IF(ISBLANK('Input-Accounts'!A45),"",'Input-Accounts'!A45)</f>
        <v>37</v>
      </c>
      <c r="B45" s="53" t="str">
        <f>IF(ISBLANK('Input-Accounts'!B45),"",'Input-Accounts'!B45)</f>
        <v>INDUSTRIAL M &amp; R STATION EQUIPMENT</v>
      </c>
      <c r="C45" s="31">
        <f>IF(ISBLANK('Input-Accounts'!C45),"",'Input-Accounts'!C45)</f>
        <v>385</v>
      </c>
      <c r="D45" s="10">
        <f>Functionalization!$D45</f>
        <v>5489334.593076922</v>
      </c>
      <c r="E45" s="10">
        <f t="shared" ca="1" si="6"/>
        <v>0</v>
      </c>
      <c r="F45" s="3" t="str">
        <f>IF($D45=0,"-",IF('Input-Accounts'!$E45&lt;&gt;0,'Input-Accounts'!$E45,'Input-Accounts'!$G45))</f>
        <v>CUSTOMER</v>
      </c>
      <c r="G45" s="10">
        <f ca="1">IF(G$5&lt;&gt;"",HLOOKUP(G$5,Functionalization!$G$6:$R$373,ROW($A45)-5,FALSE),IFERROR(INDEX(G$337:G$373,MATCH($F45,$B$337:$B$373,0))/VLOOKUP($F45,$B$337:$BB$373,MATCH(LEFT(TRIM(G$6),FIND("~",SUBSTITUTE(G$6,"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45))*HLOOKUP(LEFT(TRIM(G$6),FIND("~",SUBSTITUTE(G$6," ","~",LEN(TRIM(G$6))-LEN(SUBSTITUTE(TRIM(G$6)," ",""))))-1)&amp;" Total",$B$6:$BB$373,ROW($A45)-5,FALSE))</f>
        <v>0</v>
      </c>
      <c r="H45" s="10">
        <f ca="1">IF(H$5&lt;&gt;"",HLOOKUP(H$5,Functionalization!$G$6:$R$373,ROW($A45)-5,FALSE),IFERROR(INDEX(H$337:H$373,MATCH($F45,$B$337:$B$373,0))/VLOOKUP($F45,$B$337:$BB$373,MATCH(LEFT(TRIM(H$6),FIND("~",SUBSTITUTE(H$6,"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45))*HLOOKUP(LEFT(TRIM(H$6),FIND("~",SUBSTITUTE(H$6," ","~",LEN(TRIM(H$6))-LEN(SUBSTITUTE(TRIM(H$6)," ",""))))-1)&amp;" Total",$B$6:$BB$373,ROW($A45)-5,FALSE))</f>
        <v>0</v>
      </c>
      <c r="I45" s="10">
        <f ca="1">IF(I$5&lt;&gt;"",HLOOKUP(I$5,Functionalization!$G$6:$R$373,ROW($A45)-5,FALSE),IFERROR(INDEX(I$337:I$373,MATCH($F45,$B$337:$B$373,0))/VLOOKUP($F45,$B$337:$BB$373,MATCH(LEFT(TRIM(I$6),FIND("~",SUBSTITUTE(I$6,"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45))*HLOOKUP(LEFT(TRIM(I$6),FIND("~",SUBSTITUTE(I$6," ","~",LEN(TRIM(I$6))-LEN(SUBSTITUTE(TRIM(I$6)," ",""))))-1)&amp;" Total",$B$6:$BB$373,ROW($A45)-5,FALSE))</f>
        <v>0</v>
      </c>
      <c r="J45" s="10">
        <f ca="1">IF(J$5&lt;&gt;"",HLOOKUP(J$5,Functionalization!$G$6:$R$373,ROW($A45)-5,FALSE),IFERROR(INDEX(J$337:J$373,MATCH($F45,$B$337:$B$373,0))/VLOOKUP($F45,$B$337:$BB$373,MATCH(LEFT(TRIM(J$6),FIND("~",SUBSTITUTE(J$6,"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45))*HLOOKUP(LEFT(TRIM(J$6),FIND("~",SUBSTITUTE(J$6," ","~",LEN(TRIM(J$6))-LEN(SUBSTITUTE(TRIM(J$6)," ",""))))-1)&amp;" Total",$B$6:$BB$373,ROW($A45)-5,FALSE))</f>
        <v>0</v>
      </c>
      <c r="K45" s="10">
        <f ca="1">IF(K$5&lt;&gt;"",HLOOKUP(K$5,Functionalization!$G$6:$R$373,ROW($A45)-5,FALSE),IFERROR(INDEX(K$337:K$373,MATCH($F45,$B$337:$B$373,0))/VLOOKUP($F45,$B$337:$BB$373,MATCH(LEFT(TRIM(K$6),FIND("~",SUBSTITUTE(K$6,"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45))*HLOOKUP(LEFT(TRIM(K$6),FIND("~",SUBSTITUTE(K$6," ","~",LEN(TRIM(K$6))-LEN(SUBSTITUTE(TRIM(K$6)," ",""))))-1)&amp;" Total",$B$6:$BB$373,ROW($A45)-5,FALSE))</f>
        <v>5489334.593076922</v>
      </c>
      <c r="L45" s="10">
        <f ca="1">IF(L$5&lt;&gt;"",HLOOKUP(L$5,Functionalization!$G$6:$R$373,ROW($A45)-5,FALSE),IFERROR(INDEX(L$337:L$373,MATCH($F45,$B$337:$B$373,0))/VLOOKUP($F45,$B$337:$BB$373,MATCH(LEFT(TRIM(L$6),FIND("~",SUBSTITUTE(L$6,"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45))*HLOOKUP(LEFT(TRIM(L$6),FIND("~",SUBSTITUTE(L$6," ","~",LEN(TRIM(L$6))-LEN(SUBSTITUTE(TRIM(L$6)," ",""))))-1)&amp;" Total",$B$6:$BB$373,ROW($A45)-5,FALSE))</f>
        <v>0</v>
      </c>
      <c r="M45" s="10">
        <f ca="1">IF(M$5&lt;&gt;"",HLOOKUP(M$5,Functionalization!$G$6:$R$373,ROW($A45)-5,FALSE),IFERROR(INDEX(M$337:M$373,MATCH($F45,$B$337:$B$373,0))/VLOOKUP($F45,$B$337:$BB$373,MATCH(LEFT(TRIM(M$6),FIND("~",SUBSTITUTE(M$6,"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45))*HLOOKUP(LEFT(TRIM(M$6),FIND("~",SUBSTITUTE(M$6," ","~",LEN(TRIM(M$6))-LEN(SUBSTITUTE(TRIM(M$6)," ",""))))-1)&amp;" Total",$B$6:$BB$373,ROW($A45)-5,FALSE))</f>
        <v>0</v>
      </c>
      <c r="N45" s="10">
        <f ca="1">IF(N$5&lt;&gt;"",HLOOKUP(N$5,Functionalization!$G$6:$R$373,ROW($A45)-5,FALSE),IFERROR(INDEX(N$337:N$373,MATCH($F45,$B$337:$B$373,0))/VLOOKUP($F45,$B$337:$BB$373,MATCH(LEFT(TRIM(N$6),FIND("~",SUBSTITUTE(N$6,"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45))*HLOOKUP(LEFT(TRIM(N$6),FIND("~",SUBSTITUTE(N$6," ","~",LEN(TRIM(N$6))-LEN(SUBSTITUTE(TRIM(N$6)," ",""))))-1)&amp;" Total",$B$6:$BB$373,ROW($A45)-5,FALSE))</f>
        <v>5489334.593076922</v>
      </c>
      <c r="O45" s="10">
        <f ca="1">IF(O$5&lt;&gt;"",HLOOKUP(O$5,Functionalization!$G$6:$R$373,ROW($A45)-5,FALSE),IFERROR(INDEX(O$337:O$373,MATCH($F45,$B$337:$B$373,0))/VLOOKUP($F45,$B$337:$BB$373,MATCH(LEFT(TRIM(O$6),FIND("~",SUBSTITUTE(O$6,"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45))*HLOOKUP(LEFT(TRIM(O$6),FIND("~",SUBSTITUTE(O$6," ","~",LEN(TRIM(O$6))-LEN(SUBSTITUTE(TRIM(O$6)," ",""))))-1)&amp;" Total",$B$6:$BB$373,ROW($A45)-5,FALSE))</f>
        <v>0</v>
      </c>
      <c r="P45" s="10">
        <f ca="1">IF(P$5&lt;&gt;"",HLOOKUP(P$5,Functionalization!$G$6:$R$373,ROW($A45)-5,FALSE),IFERROR(INDEX(P$337:P$373,MATCH($F45,$B$337:$B$373,0))/VLOOKUP($F45,$B$337:$BB$373,MATCH(LEFT(TRIM(P$6),FIND("~",SUBSTITUTE(P$6,"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45))*HLOOKUP(LEFT(TRIM(P$6),FIND("~",SUBSTITUTE(P$6," ","~",LEN(TRIM(P$6))-LEN(SUBSTITUTE(TRIM(P$6)," ",""))))-1)&amp;" Total",$B$6:$BB$373,ROW($A45)-5,FALSE))</f>
        <v>0</v>
      </c>
      <c r="Q45" s="10">
        <f ca="1">IF(Q$5&lt;&gt;"",HLOOKUP(Q$5,Functionalization!$G$6:$R$373,ROW($A45)-5,FALSE),IFERROR(INDEX(Q$337:Q$373,MATCH($F45,$B$337:$B$373,0))/VLOOKUP($F45,$B$337:$BB$373,MATCH(LEFT(TRIM(Q$6),FIND("~",SUBSTITUTE(Q$6,"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45))*HLOOKUP(LEFT(TRIM(Q$6),FIND("~",SUBSTITUTE(Q$6," ","~",LEN(TRIM(Q$6))-LEN(SUBSTITUTE(TRIM(Q$6)," ",""))))-1)&amp;" Total",$B$6:$BB$373,ROW($A45)-5,FALSE))</f>
        <v>0</v>
      </c>
      <c r="R45" s="10">
        <f ca="1">IF(R$5&lt;&gt;"",HLOOKUP(R$5,Functionalization!$G$6:$R$373,ROW($A45)-5,FALSE),IFERROR(INDEX(R$337:R$373,MATCH($F45,$B$337:$B$373,0))/VLOOKUP($F45,$B$337:$BB$373,MATCH(LEFT(TRIM(R$6),FIND("~",SUBSTITUTE(R$6,"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45))*HLOOKUP(LEFT(TRIM(R$6),FIND("~",SUBSTITUTE(R$6," ","~",LEN(TRIM(R$6))-LEN(SUBSTITUTE(TRIM(R$6)," ",""))))-1)&amp;" Total",$B$6:$BB$373,ROW($A45)-5,FALSE))</f>
        <v>0</v>
      </c>
      <c r="S45" s="10">
        <f ca="1">IF(S$5&lt;&gt;"",HLOOKUP(S$5,Functionalization!$G$6:$R$373,ROW($A45)-5,FALSE),IFERROR(INDEX(S$337:S$373,MATCH($F45,$B$337:$B$373,0))/VLOOKUP($F45,$B$337:$BB$373,MATCH(LEFT(TRIM(S$6),FIND("~",SUBSTITUTE(S$6,"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45))*HLOOKUP(LEFT(TRIM(S$6),FIND("~",SUBSTITUTE(S$6," ","~",LEN(TRIM(S$6))-LEN(SUBSTITUTE(TRIM(S$6)," ",""))))-1)&amp;" Total",$B$6:$BB$373,ROW($A45)-5,FALSE))</f>
        <v>0</v>
      </c>
      <c r="T45" s="10">
        <f ca="1">IF(T$5&lt;&gt;"",HLOOKUP(T$5,Functionalization!$G$6:$R$373,ROW($A45)-5,FALSE),IFERROR(INDEX(T$337:T$373,MATCH($F45,$B$337:$B$373,0))/VLOOKUP($F45,$B$337:$BB$373,MATCH(LEFT(TRIM(T$6),FIND("~",SUBSTITUTE(T$6,"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45))*HLOOKUP(LEFT(TRIM(T$6),FIND("~",SUBSTITUTE(T$6," ","~",LEN(TRIM(T$6))-LEN(SUBSTITUTE(TRIM(T$6)," ",""))))-1)&amp;" Total",$B$6:$BB$373,ROW($A45)-5,FALSE))</f>
        <v>0</v>
      </c>
      <c r="U45" s="10">
        <f ca="1">IF(U$5&lt;&gt;"",HLOOKUP(U$5,Functionalization!$G$6:$R$373,ROW($A45)-5,FALSE),IFERROR(INDEX(U$337:U$373,MATCH($F45,$B$337:$B$373,0))/VLOOKUP($F45,$B$337:$BB$373,MATCH(LEFT(TRIM(U$6),FIND("~",SUBSTITUTE(U$6,"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45))*HLOOKUP(LEFT(TRIM(U$6),FIND("~",SUBSTITUTE(U$6," ","~",LEN(TRIM(U$6))-LEN(SUBSTITUTE(TRIM(U$6)," ",""))))-1)&amp;" Total",$B$6:$BB$373,ROW($A45)-5,FALSE))</f>
        <v>0</v>
      </c>
      <c r="V45" s="10">
        <f ca="1">IF(V$5&lt;&gt;"",HLOOKUP(V$5,Functionalization!$G$6:$R$373,ROW($A45)-5,FALSE),IFERROR(INDEX(V$337:V$373,MATCH($F45,$B$337:$B$373,0))/VLOOKUP($F45,$B$337:$BB$373,MATCH(LEFT(TRIM(V$6),FIND("~",SUBSTITUTE(V$6,"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45))*HLOOKUP(LEFT(TRIM(V$6),FIND("~",SUBSTITUTE(V$6," ","~",LEN(TRIM(V$6))-LEN(SUBSTITUTE(TRIM(V$6)," ",""))))-1)&amp;" Total",$B$6:$BB$373,ROW($A45)-5,FALSE))</f>
        <v>0</v>
      </c>
      <c r="W45" s="10">
        <f ca="1">IF(W$5&lt;&gt;"",HLOOKUP(W$5,Functionalization!$G$6:$R$373,ROW($A45)-5,FALSE),IFERROR(INDEX(W$337:W$373,MATCH($F45,$B$337:$B$373,0))/VLOOKUP($F45,$B$337:$BB$373,MATCH(LEFT(TRIM(W$6),FIND("~",SUBSTITUTE(W$6,"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45))*HLOOKUP(LEFT(TRIM(W$6),FIND("~",SUBSTITUTE(W$6," ","~",LEN(TRIM(W$6))-LEN(SUBSTITUTE(TRIM(W$6)," ",""))))-1)&amp;" Total",$B$6:$BB$373,ROW($A45)-5,FALSE))</f>
        <v>0</v>
      </c>
      <c r="X45" s="10">
        <f ca="1">IF(X$5&lt;&gt;"",HLOOKUP(X$5,Functionalization!$G$6:$R$373,ROW($A45)-5,FALSE),IFERROR(INDEX(X$337:X$373,MATCH($F45,$B$337:$B$373,0))/VLOOKUP($F45,$B$337:$BB$373,MATCH(LEFT(TRIM(X$6),FIND("~",SUBSTITUTE(X$6,"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45))*HLOOKUP(LEFT(TRIM(X$6),FIND("~",SUBSTITUTE(X$6," ","~",LEN(TRIM(X$6))-LEN(SUBSTITUTE(TRIM(X$6)," ",""))))-1)&amp;" Total",$B$6:$BB$373,ROW($A45)-5,FALSE))</f>
        <v>0</v>
      </c>
      <c r="Y45" s="10">
        <f ca="1">IF(Y$5&lt;&gt;"",HLOOKUP(Y$5,Functionalization!$G$6:$R$373,ROW($A45)-5,FALSE),IFERROR(INDEX(Y$337:Y$373,MATCH($F45,$B$337:$B$373,0))/VLOOKUP($F45,$B$337:$BB$373,MATCH(LEFT(TRIM(Y$6),FIND("~",SUBSTITUTE(Y$6,"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45))*HLOOKUP(LEFT(TRIM(Y$6),FIND("~",SUBSTITUTE(Y$6," ","~",LEN(TRIM(Y$6))-LEN(SUBSTITUTE(TRIM(Y$6)," ",""))))-1)&amp;" Total",$B$6:$BB$373,ROW($A45)-5,FALSE))</f>
        <v>0</v>
      </c>
      <c r="Z45" s="10">
        <f ca="1">IF(Z$5&lt;&gt;"",HLOOKUP(Z$5,Functionalization!$G$6:$R$373,ROW($A45)-5,FALSE),IFERROR(INDEX(Z$337:Z$373,MATCH($F45,$B$337:$B$373,0))/VLOOKUP($F45,$B$337:$BB$373,MATCH(LEFT(TRIM(Z$6),FIND("~",SUBSTITUTE(Z$6,"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45))*HLOOKUP(LEFT(TRIM(Z$6),FIND("~",SUBSTITUTE(Z$6," ","~",LEN(TRIM(Z$6))-LEN(SUBSTITUTE(TRIM(Z$6)," ",""))))-1)&amp;" Total",$B$6:$BB$373,ROW($A45)-5,FALSE))</f>
        <v>0</v>
      </c>
      <c r="AA45" s="10">
        <f ca="1">IF(AA$5&lt;&gt;"",HLOOKUP(AA$5,Functionalization!$G$6:$R$373,ROW($A45)-5,FALSE),IFERROR(INDEX(AA$337:AA$373,MATCH($F45,$B$337:$B$373,0))/VLOOKUP($F45,$B$337:$BB$373,MATCH(LEFT(TRIM(AA$6),FIND("~",SUBSTITUTE(AA$6,"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45))*HLOOKUP(LEFT(TRIM(AA$6),FIND("~",SUBSTITUTE(AA$6," ","~",LEN(TRIM(AA$6))-LEN(SUBSTITUTE(TRIM(AA$6)," ",""))))-1)&amp;" Total",$B$6:$BB$373,ROW($A45)-5,FALSE))</f>
        <v>0</v>
      </c>
      <c r="AB45" s="10">
        <f ca="1">IF(AB$5&lt;&gt;"",HLOOKUP(AB$5,Functionalization!$G$6:$R$373,ROW($A45)-5,FALSE),IFERROR(INDEX(AB$337:AB$373,MATCH($F45,$B$337:$B$373,0))/VLOOKUP($F45,$B$337:$BB$373,MATCH(LEFT(TRIM(AB$6),FIND("~",SUBSTITUTE(AB$6,"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45))*HLOOKUP(LEFT(TRIM(AB$6),FIND("~",SUBSTITUTE(AB$6," ","~",LEN(TRIM(AB$6))-LEN(SUBSTITUTE(TRIM(AB$6)," ",""))))-1)&amp;" Total",$B$6:$BB$373,ROW($A45)-5,FALSE))</f>
        <v>0</v>
      </c>
      <c r="AC45" s="10">
        <f ca="1">IF(AC$5&lt;&gt;"",HLOOKUP(AC$5,Functionalization!$G$6:$R$373,ROW($A45)-5,FALSE),IFERROR(INDEX(AC$337:AC$373,MATCH($F45,$B$337:$B$373,0))/VLOOKUP($F45,$B$337:$BB$373,MATCH(LEFT(TRIM(AC$6),FIND("~",SUBSTITUTE(AC$6,"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45))*HLOOKUP(LEFT(TRIM(AC$6),FIND("~",SUBSTITUTE(AC$6," ","~",LEN(TRIM(AC$6))-LEN(SUBSTITUTE(TRIM(AC$6)," ",""))))-1)&amp;" Total",$B$6:$BB$373,ROW($A45)-5,FALSE))</f>
        <v>0</v>
      </c>
      <c r="AD45" s="10">
        <f ca="1">IF(AD$5&lt;&gt;"",HLOOKUP(AD$5,Functionalization!$G$6:$R$373,ROW($A45)-5,FALSE),IFERROR(INDEX(AD$337:AD$373,MATCH($F45,$B$337:$B$373,0))/VLOOKUP($F45,$B$337:$BB$373,MATCH(LEFT(TRIM(AD$6),FIND("~",SUBSTITUTE(AD$6,"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45))*HLOOKUP(LEFT(TRIM(AD$6),FIND("~",SUBSTITUTE(AD$6," ","~",LEN(TRIM(AD$6))-LEN(SUBSTITUTE(TRIM(AD$6)," ",""))))-1)&amp;" Total",$B$6:$BB$373,ROW($A45)-5,FALSE))</f>
        <v>0</v>
      </c>
      <c r="AE45" s="10">
        <f ca="1">IF(AE$5&lt;&gt;"",HLOOKUP(AE$5,Functionalization!$G$6:$R$373,ROW($A45)-5,FALSE),IFERROR(INDEX(AE$337:AE$373,MATCH($F45,$B$337:$B$373,0))/VLOOKUP($F45,$B$337:$BB$373,MATCH(LEFT(TRIM(AE$6),FIND("~",SUBSTITUTE(AE$6,"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45))*HLOOKUP(LEFT(TRIM(AE$6),FIND("~",SUBSTITUTE(AE$6," ","~",LEN(TRIM(AE$6))-LEN(SUBSTITUTE(TRIM(AE$6)," ",""))))-1)&amp;" Total",$B$6:$BB$373,ROW($A45)-5,FALSE))</f>
        <v>0</v>
      </c>
      <c r="AF45" s="10">
        <f ca="1">IF(AF$5&lt;&gt;"",HLOOKUP(AF$5,Functionalization!$G$6:$R$373,ROW($A45)-5,FALSE),IFERROR(INDEX(AF$337:AF$373,MATCH($F45,$B$337:$B$373,0))/VLOOKUP($F45,$B$337:$BB$373,MATCH(LEFT(TRIM(AF$6),FIND("~",SUBSTITUTE(AF$6,"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45))*HLOOKUP(LEFT(TRIM(AF$6),FIND("~",SUBSTITUTE(AF$6," ","~",LEN(TRIM(AF$6))-LEN(SUBSTITUTE(TRIM(AF$6)," ",""))))-1)&amp;" Total",$B$6:$BB$373,ROW($A45)-5,FALSE))</f>
        <v>0</v>
      </c>
      <c r="AG45" s="10">
        <f ca="1">IF(AG$5&lt;&gt;"",HLOOKUP(AG$5,Functionalization!$G$6:$R$373,ROW($A45)-5,FALSE),IFERROR(INDEX(AG$337:AG$373,MATCH($F45,$B$337:$B$373,0))/VLOOKUP($F45,$B$337:$BB$373,MATCH(LEFT(TRIM(AG$6),FIND("~",SUBSTITUTE(AG$6,"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45))*HLOOKUP(LEFT(TRIM(AG$6),FIND("~",SUBSTITUTE(AG$6," ","~",LEN(TRIM(AG$6))-LEN(SUBSTITUTE(TRIM(AG$6)," ",""))))-1)&amp;" Total",$B$6:$BB$373,ROW($A45)-5,FALSE))</f>
        <v>0</v>
      </c>
      <c r="AH45" s="10">
        <f ca="1">IF(AH$5&lt;&gt;"",HLOOKUP(AH$5,Functionalization!$G$6:$R$373,ROW($A45)-5,FALSE),IFERROR(INDEX(AH$337:AH$373,MATCH($F45,$B$337:$B$373,0))/VLOOKUP($F45,$B$337:$BB$373,MATCH(LEFT(TRIM(AH$6),FIND("~",SUBSTITUTE(AH$6,"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45))*HLOOKUP(LEFT(TRIM(AH$6),FIND("~",SUBSTITUTE(AH$6," ","~",LEN(TRIM(AH$6))-LEN(SUBSTITUTE(TRIM(AH$6)," ",""))))-1)&amp;" Total",$B$6:$BB$373,ROW($A45)-5,FALSE))</f>
        <v>0</v>
      </c>
      <c r="AI45" s="10">
        <f ca="1">IF(AI$5&lt;&gt;"",HLOOKUP(AI$5,Functionalization!$G$6:$R$373,ROW($A45)-5,FALSE),IFERROR(INDEX(AI$337:AI$373,MATCH($F45,$B$337:$B$373,0))/VLOOKUP($F45,$B$337:$BB$373,MATCH(LEFT(TRIM(AI$6),FIND("~",SUBSTITUTE(AI$6,"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45))*HLOOKUP(LEFT(TRIM(AI$6),FIND("~",SUBSTITUTE(AI$6," ","~",LEN(TRIM(AI$6))-LEN(SUBSTITUTE(TRIM(AI$6)," ",""))))-1)&amp;" Total",$B$6:$BB$373,ROW($A45)-5,FALSE))</f>
        <v>0</v>
      </c>
      <c r="AJ45" s="10">
        <f ca="1">IF(AJ$5&lt;&gt;"",HLOOKUP(AJ$5,Functionalization!$G$6:$R$373,ROW($A45)-5,FALSE),IFERROR(INDEX(AJ$337:AJ$373,MATCH($F45,$B$337:$B$373,0))/VLOOKUP($F45,$B$337:$BB$373,MATCH(LEFT(TRIM(AJ$6),FIND("~",SUBSTITUTE(AJ$6,"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45))*HLOOKUP(LEFT(TRIM(AJ$6),FIND("~",SUBSTITUTE(AJ$6," ","~",LEN(TRIM(AJ$6))-LEN(SUBSTITUTE(TRIM(AJ$6)," ",""))))-1)&amp;" Total",$B$6:$BB$373,ROW($A45)-5,FALSE))</f>
        <v>0</v>
      </c>
      <c r="AK45" s="10">
        <f ca="1">IF(AK$5&lt;&gt;"",HLOOKUP(AK$5,Functionalization!$G$6:$R$373,ROW($A45)-5,FALSE),IFERROR(INDEX(AK$337:AK$373,MATCH($F45,$B$337:$B$373,0))/VLOOKUP($F45,$B$337:$BB$373,MATCH(LEFT(TRIM(AK$6),FIND("~",SUBSTITUTE(AK$6,"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45))*HLOOKUP(LEFT(TRIM(AK$6),FIND("~",SUBSTITUTE(AK$6," ","~",LEN(TRIM(AK$6))-LEN(SUBSTITUTE(TRIM(AK$6)," ",""))))-1)&amp;" Total",$B$6:$BB$373,ROW($A45)-5,FALSE))</f>
        <v>0</v>
      </c>
      <c r="AL45" s="10">
        <f ca="1">IF(AL$5&lt;&gt;"",HLOOKUP(AL$5,Functionalization!$G$6:$R$373,ROW($A45)-5,FALSE),IFERROR(INDEX(AL$337:AL$373,MATCH($F45,$B$337:$B$373,0))/VLOOKUP($F45,$B$337:$BB$373,MATCH(LEFT(TRIM(AL$6),FIND("~",SUBSTITUTE(AL$6,"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45))*HLOOKUP(LEFT(TRIM(AL$6),FIND("~",SUBSTITUTE(AL$6," ","~",LEN(TRIM(AL$6))-LEN(SUBSTITUTE(TRIM(AL$6)," ",""))))-1)&amp;" Total",$B$6:$BB$373,ROW($A45)-5,FALSE))</f>
        <v>0</v>
      </c>
      <c r="AM45" s="10">
        <f ca="1">IF(AM$5&lt;&gt;"",HLOOKUP(AM$5,Functionalization!$G$6:$R$373,ROW($A45)-5,FALSE),IFERROR(INDEX(AM$337:AM$373,MATCH($F45,$B$337:$B$373,0))/VLOOKUP($F45,$B$337:$BB$373,MATCH(LEFT(TRIM(AM$6),FIND("~",SUBSTITUTE(AM$6,"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45))*HLOOKUP(LEFT(TRIM(AM$6),FIND("~",SUBSTITUTE(AM$6," ","~",LEN(TRIM(AM$6))-LEN(SUBSTITUTE(TRIM(AM$6)," ",""))))-1)&amp;" Total",$B$6:$BB$373,ROW($A45)-5,FALSE))</f>
        <v>0</v>
      </c>
      <c r="AN45" s="10">
        <f ca="1">IF(AN$5&lt;&gt;"",HLOOKUP(AN$5,Functionalization!$G$6:$R$373,ROW($A45)-5,FALSE),IFERROR(INDEX(AN$337:AN$373,MATCH($F45,$B$337:$B$373,0))/VLOOKUP($F45,$B$337:$BB$373,MATCH(LEFT(TRIM(AN$6),FIND("~",SUBSTITUTE(AN$6,"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45))*HLOOKUP(LEFT(TRIM(AN$6),FIND("~",SUBSTITUTE(AN$6," ","~",LEN(TRIM(AN$6))-LEN(SUBSTITUTE(TRIM(AN$6)," ",""))))-1)&amp;" Total",$B$6:$BB$373,ROW($A45)-5,FALSE))</f>
        <v>0</v>
      </c>
      <c r="AO45" s="10">
        <f ca="1">IF(AO$5&lt;&gt;"",HLOOKUP(AO$5,Functionalization!$G$6:$R$373,ROW($A45)-5,FALSE),IFERROR(INDEX(AO$337:AO$373,MATCH($F45,$B$337:$B$373,0))/VLOOKUP($F45,$B$337:$BB$373,MATCH(LEFT(TRIM(AO$6),FIND("~",SUBSTITUTE(AO$6,"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45))*HLOOKUP(LEFT(TRIM(AO$6),FIND("~",SUBSTITUTE(AO$6," ","~",LEN(TRIM(AO$6))-LEN(SUBSTITUTE(TRIM(AO$6)," ",""))))-1)&amp;" Total",$B$6:$BB$373,ROW($A45)-5,FALSE))</f>
        <v>0</v>
      </c>
      <c r="AP45" s="10">
        <f ca="1">IF(AP$5&lt;&gt;"",HLOOKUP(AP$5,Functionalization!$G$6:$R$373,ROW($A45)-5,FALSE),IFERROR(INDEX(AP$337:AP$373,MATCH($F45,$B$337:$B$373,0))/VLOOKUP($F45,$B$337:$BB$373,MATCH(LEFT(TRIM(AP$6),FIND("~",SUBSTITUTE(AP$6,"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45))*HLOOKUP(LEFT(TRIM(AP$6),FIND("~",SUBSTITUTE(AP$6," ","~",LEN(TRIM(AP$6))-LEN(SUBSTITUTE(TRIM(AP$6)," ",""))))-1)&amp;" Total",$B$6:$BB$373,ROW($A45)-5,FALSE))</f>
        <v>0</v>
      </c>
      <c r="AQ45" s="10">
        <f ca="1">IF(AQ$5&lt;&gt;"",HLOOKUP(AQ$5,Functionalization!$G$6:$R$373,ROW($A45)-5,FALSE),IFERROR(INDEX(AQ$337:AQ$373,MATCH($F45,$B$337:$B$373,0))/VLOOKUP($F45,$B$337:$BB$373,MATCH(LEFT(TRIM(AQ$6),FIND("~",SUBSTITUTE(AQ$6,"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45))*HLOOKUP(LEFT(TRIM(AQ$6),FIND("~",SUBSTITUTE(AQ$6," ","~",LEN(TRIM(AQ$6))-LEN(SUBSTITUTE(TRIM(AQ$6)," ",""))))-1)&amp;" Total",$B$6:$BB$373,ROW($A45)-5,FALSE))</f>
        <v>0</v>
      </c>
      <c r="AR45" s="10">
        <f ca="1">IF(AR$5&lt;&gt;"",HLOOKUP(AR$5,Functionalization!$G$6:$R$373,ROW($A45)-5,FALSE),IFERROR(INDEX(AR$337:AR$373,MATCH($F45,$B$337:$B$373,0))/VLOOKUP($F45,$B$337:$BB$373,MATCH(LEFT(TRIM(AR$6),FIND("~",SUBSTITUTE(AR$6,"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45))*HLOOKUP(LEFT(TRIM(AR$6),FIND("~",SUBSTITUTE(AR$6," ","~",LEN(TRIM(AR$6))-LEN(SUBSTITUTE(TRIM(AR$6)," ",""))))-1)&amp;" Total",$B$6:$BB$373,ROW($A45)-5,FALSE))</f>
        <v>0</v>
      </c>
      <c r="AS45" s="10">
        <f ca="1">IF(AS$5&lt;&gt;"",HLOOKUP(AS$5,Functionalization!$G$6:$R$373,ROW($A45)-5,FALSE),IFERROR(INDEX(AS$337:AS$373,MATCH($F45,$B$337:$B$373,0))/VLOOKUP($F45,$B$337:$BB$373,MATCH(LEFT(TRIM(AS$6),FIND("~",SUBSTITUTE(AS$6,"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45))*HLOOKUP(LEFT(TRIM(AS$6),FIND("~",SUBSTITUTE(AS$6," ","~",LEN(TRIM(AS$6))-LEN(SUBSTITUTE(TRIM(AS$6)," ",""))))-1)&amp;" Total",$B$6:$BB$373,ROW($A45)-5,FALSE))</f>
        <v>0</v>
      </c>
      <c r="AT45" s="10">
        <f ca="1">IF(AT$5&lt;&gt;"",HLOOKUP(AT$5,Functionalization!$G$6:$R$373,ROW($A45)-5,FALSE),IFERROR(INDEX(AT$337:AT$373,MATCH($F45,$B$337:$B$373,0))/VLOOKUP($F45,$B$337:$BB$373,MATCH(LEFT(TRIM(AT$6),FIND("~",SUBSTITUTE(AT$6,"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45))*HLOOKUP(LEFT(TRIM(AT$6),FIND("~",SUBSTITUTE(AT$6," ","~",LEN(TRIM(AT$6))-LEN(SUBSTITUTE(TRIM(AT$6)," ",""))))-1)&amp;" Total",$B$6:$BB$373,ROW($A45)-5,FALSE))</f>
        <v>0</v>
      </c>
      <c r="AU45" s="10">
        <f ca="1">IF(AU$5&lt;&gt;"",HLOOKUP(AU$5,Functionalization!$G$6:$R$373,ROW($A45)-5,FALSE),IFERROR(INDEX(AU$337:AU$373,MATCH($F45,$B$337:$B$373,0))/VLOOKUP($F45,$B$337:$BB$373,MATCH(LEFT(TRIM(AU$6),FIND("~",SUBSTITUTE(AU$6,"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45))*HLOOKUP(LEFT(TRIM(AU$6),FIND("~",SUBSTITUTE(AU$6," ","~",LEN(TRIM(AU$6))-LEN(SUBSTITUTE(TRIM(AU$6)," ",""))))-1)&amp;" Total",$B$6:$BB$373,ROW($A45)-5,FALSE))</f>
        <v>0</v>
      </c>
      <c r="AV45" s="10">
        <f ca="1">IF(AV$5&lt;&gt;"",HLOOKUP(AV$5,Functionalization!$G$6:$R$373,ROW($A45)-5,FALSE),IFERROR(INDEX(AV$337:AV$373,MATCH($F45,$B$337:$B$373,0))/VLOOKUP($F45,$B$337:$BB$373,MATCH(LEFT(TRIM(AV$6),FIND("~",SUBSTITUTE(AV$6,"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45))*HLOOKUP(LEFT(TRIM(AV$6),FIND("~",SUBSTITUTE(AV$6," ","~",LEN(TRIM(AV$6))-LEN(SUBSTITUTE(TRIM(AV$6)," ",""))))-1)&amp;" Total",$B$6:$BB$373,ROW($A45)-5,FALSE))</f>
        <v>0</v>
      </c>
      <c r="AW45" s="10">
        <f ca="1">IF(AW$5&lt;&gt;"",HLOOKUP(AW$5,Functionalization!$G$6:$R$373,ROW($A45)-5,FALSE),IFERROR(INDEX(AW$337:AW$373,MATCH($F45,$B$337:$B$373,0))/VLOOKUP($F45,$B$337:$BB$373,MATCH(LEFT(TRIM(AW$6),FIND("~",SUBSTITUTE(AW$6,"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45))*HLOOKUP(LEFT(TRIM(AW$6),FIND("~",SUBSTITUTE(AW$6," ","~",LEN(TRIM(AW$6))-LEN(SUBSTITUTE(TRIM(AW$6)," ",""))))-1)&amp;" Total",$B$6:$BB$373,ROW($A45)-5,FALSE))</f>
        <v>0</v>
      </c>
      <c r="AX45" s="10">
        <f ca="1">IF(AX$5&lt;&gt;"",HLOOKUP(AX$5,Functionalization!$G$6:$R$373,ROW($A45)-5,FALSE),IFERROR(INDEX(AX$337:AX$373,MATCH($F45,$B$337:$B$373,0))/VLOOKUP($F45,$B$337:$BB$373,MATCH(LEFT(TRIM(AX$6),FIND("~",SUBSTITUTE(AX$6,"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45))*HLOOKUP(LEFT(TRIM(AX$6),FIND("~",SUBSTITUTE(AX$6," ","~",LEN(TRIM(AX$6))-LEN(SUBSTITUTE(TRIM(AX$6)," ",""))))-1)&amp;" Total",$B$6:$BB$373,ROW($A45)-5,FALSE))</f>
        <v>0</v>
      </c>
      <c r="AY45" s="10">
        <f ca="1">IF(AY$5&lt;&gt;"",HLOOKUP(AY$5,Functionalization!$G$6:$R$373,ROW($A45)-5,FALSE),IFERROR(INDEX(AY$337:AY$373,MATCH($F45,$B$337:$B$373,0))/VLOOKUP($F45,$B$337:$BB$373,MATCH(LEFT(TRIM(AY$6),FIND("~",SUBSTITUTE(AY$6,"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45))*HLOOKUP(LEFT(TRIM(AY$6),FIND("~",SUBSTITUTE(AY$6," ","~",LEN(TRIM(AY$6))-LEN(SUBSTITUTE(TRIM(AY$6)," ",""))))-1)&amp;" Total",$B$6:$BB$373,ROW($A45)-5,FALSE))</f>
        <v>0</v>
      </c>
      <c r="AZ45" s="10">
        <f ca="1">IF(AZ$5&lt;&gt;"",HLOOKUP(AZ$5,Functionalization!$G$6:$R$373,ROW($A45)-5,FALSE),IFERROR(INDEX(AZ$337:AZ$373,MATCH($F45,$B$337:$B$373,0))/VLOOKUP($F45,$B$337:$BB$373,MATCH(LEFT(TRIM(AZ$6),FIND("~",SUBSTITUTE(AZ$6,"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45))*HLOOKUP(LEFT(TRIM(AZ$6),FIND("~",SUBSTITUTE(AZ$6," ","~",LEN(TRIM(AZ$6))-LEN(SUBSTITUTE(TRIM(AZ$6)," ",""))))-1)&amp;" Total",$B$6:$BB$373,ROW($A45)-5,FALSE))</f>
        <v>0</v>
      </c>
      <c r="BA45" s="10">
        <f ca="1">IF(BA$5&lt;&gt;"",HLOOKUP(BA$5,Functionalization!$G$6:$R$373,ROW($A45)-5,FALSE),IFERROR(INDEX(BA$337:BA$373,MATCH($F45,$B$337:$B$373,0))/VLOOKUP($F45,$B$337:$BB$373,MATCH(LEFT(TRIM(BA$6),FIND("~",SUBSTITUTE(BA$6,"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45))*HLOOKUP(LEFT(TRIM(BA$6),FIND("~",SUBSTITUTE(BA$6," ","~",LEN(TRIM(BA$6))-LEN(SUBSTITUTE(TRIM(BA$6)," ",""))))-1)&amp;" Total",$B$6:$BB$373,ROW($A45)-5,FALSE))</f>
        <v>0</v>
      </c>
      <c r="BB45" s="10">
        <f ca="1">IF(BB$5&lt;&gt;"",HLOOKUP(BB$5,Functionalization!$G$6:$R$373,ROW($A45)-5,FALSE),IFERROR(INDEX(BB$337:BB$373,MATCH($F45,$B$337:$B$373,0))/VLOOKUP($F45,$B$337:$BB$373,MATCH(LEFT(TRIM(BB$6),FIND("~",SUBSTITUTE(BB$6,"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45))*HLOOKUP(LEFT(TRIM(BB$6),FIND("~",SUBSTITUTE(BB$6," ","~",LEN(TRIM(BB$6))-LEN(SUBSTITUTE(TRIM(BB$6)," ",""))))-1)&amp;" Total",$B$6:$BB$373,ROW($A45)-5,FALSE))</f>
        <v>0</v>
      </c>
      <c r="BD45">
        <f ca="1">IFERROR(IF(SUMIF($G$6:$BB$6,BD$6&amp;" Total",$G45:$BB45)-(SUMIF($G$6:$BB$6,BD$6&amp;" "&amp;'Input-Func_Class'!$D$22,$G45:$BB45)+IFERROR(SUMIF($G$6:$BB$6,BD$6&amp;" "&amp;'Input-Func_Class'!$E$22,$G45:$BB45),SUMIF($G$6:$BB$6,BD$6&amp;" "&amp;'Input-Func_Class'!$B$24,$G45:$BB45))+SUMIF($G$6:$BB$6,BD$6&amp;" "&amp;'Input-Func_Class'!$F$22,$G45:$BB45))&lt;Check_Limit,0,1),1)</f>
        <v>0</v>
      </c>
      <c r="BE45">
        <f ca="1">IFERROR(IF(SUMIF($G$6:$BB$6,BE$6&amp;" Total",$G45:$BB45)-(SUMIF($G$6:$BB$6,BE$6&amp;" "&amp;'Input-Func_Class'!$D$22,$G45:$BB45)+IFERROR(SUMIF($G$6:$BB$6,BE$6&amp;" "&amp;'Input-Func_Class'!$E$22,$G45:$BB45),SUMIF($G$6:$BB$6,BE$6&amp;" "&amp;'Input-Func_Class'!$B$24,$G45:$BB45))+SUMIF($G$6:$BB$6,BE$6&amp;" "&amp;'Input-Func_Class'!$F$22,$G45:$BB45))&lt;Check_Limit,0,1),1)</f>
        <v>0</v>
      </c>
      <c r="BF45">
        <f ca="1">IFERROR(IF(SUMIF($G$6:$BB$6,BF$6&amp;" Total",$G45:$BB45)-(SUMIF($G$6:$BB$6,BF$6&amp;" "&amp;'Input-Func_Class'!$D$22,$G45:$BB45)+IFERROR(SUMIF($G$6:$BB$6,BF$6&amp;" "&amp;'Input-Func_Class'!$E$22,$G45:$BB45),SUMIF($G$6:$BB$6,BF$6&amp;" "&amp;'Input-Func_Class'!$B$24,$G45:$BB45))+SUMIF($G$6:$BB$6,BF$6&amp;" "&amp;'Input-Func_Class'!$F$22,$G45:$BB45))&lt;Check_Limit,0,1),1)</f>
        <v>0</v>
      </c>
      <c r="BG45">
        <f ca="1">IFERROR(IF(SUMIF($G$6:$BB$6,BG$6&amp;" Total",$G45:$BB45)-(SUMIF($G$6:$BB$6,BG$6&amp;" "&amp;'Input-Func_Class'!$D$22,$G45:$BB45)+IFERROR(SUMIF($G$6:$BB$6,BG$6&amp;" "&amp;'Input-Func_Class'!$E$22,$G45:$BB45),SUMIF($G$6:$BB$6,BG$6&amp;" "&amp;'Input-Func_Class'!$B$24,$G45:$BB45))+SUMIF($G$6:$BB$6,BG$6&amp;" "&amp;'Input-Func_Class'!$F$22,$G45:$BB45))&lt;Check_Limit,0,1),1)</f>
        <v>0</v>
      </c>
      <c r="BH45">
        <f ca="1">IFERROR(IF(SUMIF($G$6:$BB$6,BH$6&amp;" Total",$G45:$BB45)-(SUMIF($G$6:$BB$6,BH$6&amp;" "&amp;'Input-Func_Class'!$D$22,$G45:$BB45)+IFERROR(SUMIF($G$6:$BB$6,BH$6&amp;" "&amp;'Input-Func_Class'!$E$22,$G45:$BB45),SUMIF($G$6:$BB$6,BH$6&amp;" "&amp;'Input-Func_Class'!$B$24,$G45:$BB45))+SUMIF($G$6:$BB$6,BH$6&amp;" "&amp;'Input-Func_Class'!$F$22,$G45:$BB45))&lt;Check_Limit,0,1),1)</f>
        <v>0</v>
      </c>
      <c r="BI45">
        <f ca="1">IFERROR(IF(SUMIF($G$6:$BB$6,BI$6&amp;" Total",$G45:$BB45)-(SUMIF($G$6:$BB$6,BI$6&amp;" "&amp;'Input-Func_Class'!$D$22,$G45:$BB45)+IFERROR(SUMIF($G$6:$BB$6,BI$6&amp;" "&amp;'Input-Func_Class'!$E$22,$G45:$BB45),SUMIF($G$6:$BB$6,BI$6&amp;" "&amp;'Input-Func_Class'!$B$24,$G45:$BB45))+SUMIF($G$6:$BB$6,BI$6&amp;" "&amp;'Input-Func_Class'!$F$22,$G45:$BB45))&lt;Check_Limit,0,1),1)</f>
        <v>0</v>
      </c>
      <c r="BJ45">
        <f ca="1">IFERROR(IF(SUMIF($G$6:$BB$6,BJ$6&amp;" Total",$G45:$BB45)-(SUMIF($G$6:$BB$6,BJ$6&amp;" "&amp;'Input-Func_Class'!$D$22,$G45:$BB45)+IFERROR(SUMIF($G$6:$BB$6,BJ$6&amp;" "&amp;'Input-Func_Class'!$E$22,$G45:$BB45),SUMIF($G$6:$BB$6,BJ$6&amp;" "&amp;'Input-Func_Class'!$B$24,$G45:$BB45))+SUMIF($G$6:$BB$6,BJ$6&amp;" "&amp;'Input-Func_Class'!$F$22,$G45:$BB45))&lt;Check_Limit,0,1),1)</f>
        <v>0</v>
      </c>
      <c r="BK45">
        <f ca="1">IFERROR(IF(SUMIF($G$6:$BB$6,BK$6&amp;" Total",$G45:$BB45)-(SUMIF($G$6:$BB$6,BK$6&amp;" "&amp;'Input-Func_Class'!$D$22,$G45:$BB45)+IFERROR(SUMIF($G$6:$BB$6,BK$6&amp;" "&amp;'Input-Func_Class'!$E$22,$G45:$BB45),SUMIF($G$6:$BB$6,BK$6&amp;" "&amp;'Input-Func_Class'!$B$24,$G45:$BB45))+SUMIF($G$6:$BB$6,BK$6&amp;" "&amp;'Input-Func_Class'!$F$22,$G45:$BB45))&lt;Check_Limit,0,1),1)</f>
        <v>0</v>
      </c>
      <c r="BL45">
        <f ca="1">IFERROR(IF(SUMIF($G$6:$BB$6,BL$6&amp;" Total",$G45:$BB45)-(SUMIF($G$6:$BB$6,BL$6&amp;" "&amp;'Input-Func_Class'!$D$22,$G45:$BB45)+IFERROR(SUMIF($G$6:$BB$6,BL$6&amp;" "&amp;'Input-Func_Class'!$E$22,$G45:$BB45),SUMIF($G$6:$BB$6,BL$6&amp;" "&amp;'Input-Func_Class'!$B$24,$G45:$BB45))+SUMIF($G$6:$BB$6,BL$6&amp;" "&amp;'Input-Func_Class'!$F$22,$G45:$BB45))&lt;Check_Limit,0,1),1)</f>
        <v>0</v>
      </c>
      <c r="BM45">
        <f ca="1">IFERROR(IF(SUMIF($G$6:$BB$6,BM$6&amp;" Total",$G45:$BB45)-(SUMIF($G$6:$BB$6,BM$6&amp;" "&amp;'Input-Func_Class'!$D$22,$G45:$BB45)+IFERROR(SUMIF($G$6:$BB$6,BM$6&amp;" "&amp;'Input-Func_Class'!$E$22,$G45:$BB45),SUMIF($G$6:$BB$6,BM$6&amp;" "&amp;'Input-Func_Class'!$B$24,$G45:$BB45))+SUMIF($G$6:$BB$6,BM$6&amp;" "&amp;'Input-Func_Class'!$F$22,$G45:$BB45))&lt;Check_Limit,0,1),1)</f>
        <v>0</v>
      </c>
      <c r="BN45">
        <f ca="1">IFERROR(IF(SUMIF($G$6:$BB$6,BN$6&amp;" Total",$G45:$BB45)-(SUMIF($G$6:$BB$6,BN$6&amp;" "&amp;'Input-Func_Class'!$D$22,$G45:$BB45)+IFERROR(SUMIF($G$6:$BB$6,BN$6&amp;" "&amp;'Input-Func_Class'!$E$22,$G45:$BB45),SUMIF($G$6:$BB$6,BN$6&amp;" "&amp;'Input-Func_Class'!$B$24,$G45:$BB45))+SUMIF($G$6:$BB$6,BN$6&amp;" "&amp;'Input-Func_Class'!$F$22,$G45:$BB45))&lt;Check_Limit,0,1),1)</f>
        <v>0</v>
      </c>
      <c r="BO45">
        <f ca="1">IFERROR(IF(SUMIF($G$6:$BB$6,BO$6&amp;" Total",$G45:$BB45)-(SUMIF($G$6:$BB$6,BO$6&amp;" "&amp;'Input-Func_Class'!$D$22,$G45:$BB45)+IFERROR(SUMIF($G$6:$BB$6,BO$6&amp;" "&amp;'Input-Func_Class'!$E$22,$G45:$BB45),SUMIF($G$6:$BB$6,BO$6&amp;" "&amp;'Input-Func_Class'!$B$24,$G45:$BB45))+SUMIF($G$6:$BB$6,BO$6&amp;" "&amp;'Input-Func_Class'!$F$22,$G45:$BB45))&lt;Check_Limit,0,1),1)</f>
        <v>0</v>
      </c>
    </row>
    <row r="46" spans="1:67" outlineLevel="1">
      <c r="A46" s="31">
        <f>IF(ISBLANK('Input-Accounts'!A46),"",'Input-Accounts'!A46)</f>
        <v>38</v>
      </c>
      <c r="B46" s="53" t="str">
        <f>IF(ISBLANK('Input-Accounts'!B46),"",'Input-Accounts'!B46)</f>
        <v>INDUSTRIAL M &amp; R STATION EQUIPMENT - DS-ML DIRECT ASSIGNMENT</v>
      </c>
      <c r="C46" s="31">
        <f>IF(ISBLANK('Input-Accounts'!C46),"",'Input-Accounts'!C46)</f>
        <v>385</v>
      </c>
      <c r="D46" s="10">
        <f>Functionalization!$D46</f>
        <v>873979.79</v>
      </c>
      <c r="E46" s="10">
        <f t="shared" ca="1" si="6"/>
        <v>0</v>
      </c>
      <c r="F46" s="3" t="str">
        <f>IF($D46=0,"-",IF('Input-Accounts'!$E46&lt;&gt;0,'Input-Accounts'!$E46,'Input-Accounts'!$G46))</f>
        <v>CUSTOMER</v>
      </c>
      <c r="G46" s="10">
        <f ca="1">IF(G$5&lt;&gt;"",HLOOKUP(G$5,Functionalization!$G$6:$R$373,ROW($A46)-5,FALSE),IFERROR(INDEX(G$337:G$373,MATCH($F46,$B$337:$B$373,0))/VLOOKUP($F46,$B$337:$BB$373,MATCH(LEFT(TRIM(G$6),FIND("~",SUBSTITUTE(G$6,"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46))*HLOOKUP(LEFT(TRIM(G$6),FIND("~",SUBSTITUTE(G$6," ","~",LEN(TRIM(G$6))-LEN(SUBSTITUTE(TRIM(G$6)," ",""))))-1)&amp;" Total",$B$6:$BB$373,ROW($A46)-5,FALSE))</f>
        <v>0</v>
      </c>
      <c r="H46" s="10">
        <f ca="1">IF(H$5&lt;&gt;"",HLOOKUP(H$5,Functionalization!$G$6:$R$373,ROW($A46)-5,FALSE),IFERROR(INDEX(H$337:H$373,MATCH($F46,$B$337:$B$373,0))/VLOOKUP($F46,$B$337:$BB$373,MATCH(LEFT(TRIM(H$6),FIND("~",SUBSTITUTE(H$6,"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46))*HLOOKUP(LEFT(TRIM(H$6),FIND("~",SUBSTITUTE(H$6," ","~",LEN(TRIM(H$6))-LEN(SUBSTITUTE(TRIM(H$6)," ",""))))-1)&amp;" Total",$B$6:$BB$373,ROW($A46)-5,FALSE))</f>
        <v>0</v>
      </c>
      <c r="I46" s="10">
        <f ca="1">IF(I$5&lt;&gt;"",HLOOKUP(I$5,Functionalization!$G$6:$R$373,ROW($A46)-5,FALSE),IFERROR(INDEX(I$337:I$373,MATCH($F46,$B$337:$B$373,0))/VLOOKUP($F46,$B$337:$BB$373,MATCH(LEFT(TRIM(I$6),FIND("~",SUBSTITUTE(I$6,"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46))*HLOOKUP(LEFT(TRIM(I$6),FIND("~",SUBSTITUTE(I$6," ","~",LEN(TRIM(I$6))-LEN(SUBSTITUTE(TRIM(I$6)," ",""))))-1)&amp;" Total",$B$6:$BB$373,ROW($A46)-5,FALSE))</f>
        <v>0</v>
      </c>
      <c r="J46" s="10">
        <f ca="1">IF(J$5&lt;&gt;"",HLOOKUP(J$5,Functionalization!$G$6:$R$373,ROW($A46)-5,FALSE),IFERROR(INDEX(J$337:J$373,MATCH($F46,$B$337:$B$373,0))/VLOOKUP($F46,$B$337:$BB$373,MATCH(LEFT(TRIM(J$6),FIND("~",SUBSTITUTE(J$6,"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46))*HLOOKUP(LEFT(TRIM(J$6),FIND("~",SUBSTITUTE(J$6," ","~",LEN(TRIM(J$6))-LEN(SUBSTITUTE(TRIM(J$6)," ",""))))-1)&amp;" Total",$B$6:$BB$373,ROW($A46)-5,FALSE))</f>
        <v>0</v>
      </c>
      <c r="K46" s="10">
        <f ca="1">IF(K$5&lt;&gt;"",HLOOKUP(K$5,Functionalization!$G$6:$R$373,ROW($A46)-5,FALSE),IFERROR(INDEX(K$337:K$373,MATCH($F46,$B$337:$B$373,0))/VLOOKUP($F46,$B$337:$BB$373,MATCH(LEFT(TRIM(K$6),FIND("~",SUBSTITUTE(K$6,"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46))*HLOOKUP(LEFT(TRIM(K$6),FIND("~",SUBSTITUTE(K$6," ","~",LEN(TRIM(K$6))-LEN(SUBSTITUTE(TRIM(K$6)," ",""))))-1)&amp;" Total",$B$6:$BB$373,ROW($A46)-5,FALSE))</f>
        <v>873979.79</v>
      </c>
      <c r="L46" s="10">
        <f ca="1">IF(L$5&lt;&gt;"",HLOOKUP(L$5,Functionalization!$G$6:$R$373,ROW($A46)-5,FALSE),IFERROR(INDEX(L$337:L$373,MATCH($F46,$B$337:$B$373,0))/VLOOKUP($F46,$B$337:$BB$373,MATCH(LEFT(TRIM(L$6),FIND("~",SUBSTITUTE(L$6,"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46))*HLOOKUP(LEFT(TRIM(L$6),FIND("~",SUBSTITUTE(L$6," ","~",LEN(TRIM(L$6))-LEN(SUBSTITUTE(TRIM(L$6)," ",""))))-1)&amp;" Total",$B$6:$BB$373,ROW($A46)-5,FALSE))</f>
        <v>0</v>
      </c>
      <c r="M46" s="10">
        <f ca="1">IF(M$5&lt;&gt;"",HLOOKUP(M$5,Functionalization!$G$6:$R$373,ROW($A46)-5,FALSE),IFERROR(INDEX(M$337:M$373,MATCH($F46,$B$337:$B$373,0))/VLOOKUP($F46,$B$337:$BB$373,MATCH(LEFT(TRIM(M$6),FIND("~",SUBSTITUTE(M$6,"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46))*HLOOKUP(LEFT(TRIM(M$6),FIND("~",SUBSTITUTE(M$6," ","~",LEN(TRIM(M$6))-LEN(SUBSTITUTE(TRIM(M$6)," ",""))))-1)&amp;" Total",$B$6:$BB$373,ROW($A46)-5,FALSE))</f>
        <v>0</v>
      </c>
      <c r="N46" s="10">
        <f ca="1">IF(N$5&lt;&gt;"",HLOOKUP(N$5,Functionalization!$G$6:$R$373,ROW($A46)-5,FALSE),IFERROR(INDEX(N$337:N$373,MATCH($F46,$B$337:$B$373,0))/VLOOKUP($F46,$B$337:$BB$373,MATCH(LEFT(TRIM(N$6),FIND("~",SUBSTITUTE(N$6,"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46))*HLOOKUP(LEFT(TRIM(N$6),FIND("~",SUBSTITUTE(N$6," ","~",LEN(TRIM(N$6))-LEN(SUBSTITUTE(TRIM(N$6)," ",""))))-1)&amp;" Total",$B$6:$BB$373,ROW($A46)-5,FALSE))</f>
        <v>873979.79</v>
      </c>
      <c r="O46" s="10">
        <f ca="1">IF(O$5&lt;&gt;"",HLOOKUP(O$5,Functionalization!$G$6:$R$373,ROW($A46)-5,FALSE),IFERROR(INDEX(O$337:O$373,MATCH($F46,$B$337:$B$373,0))/VLOOKUP($F46,$B$337:$BB$373,MATCH(LEFT(TRIM(O$6),FIND("~",SUBSTITUTE(O$6,"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46))*HLOOKUP(LEFT(TRIM(O$6),FIND("~",SUBSTITUTE(O$6," ","~",LEN(TRIM(O$6))-LEN(SUBSTITUTE(TRIM(O$6)," ",""))))-1)&amp;" Total",$B$6:$BB$373,ROW($A46)-5,FALSE))</f>
        <v>0</v>
      </c>
      <c r="P46" s="10">
        <f ca="1">IF(P$5&lt;&gt;"",HLOOKUP(P$5,Functionalization!$G$6:$R$373,ROW($A46)-5,FALSE),IFERROR(INDEX(P$337:P$373,MATCH($F46,$B$337:$B$373,0))/VLOOKUP($F46,$B$337:$BB$373,MATCH(LEFT(TRIM(P$6),FIND("~",SUBSTITUTE(P$6,"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46))*HLOOKUP(LEFT(TRIM(P$6),FIND("~",SUBSTITUTE(P$6," ","~",LEN(TRIM(P$6))-LEN(SUBSTITUTE(TRIM(P$6)," ",""))))-1)&amp;" Total",$B$6:$BB$373,ROW($A46)-5,FALSE))</f>
        <v>0</v>
      </c>
      <c r="Q46" s="10">
        <f ca="1">IF(Q$5&lt;&gt;"",HLOOKUP(Q$5,Functionalization!$G$6:$R$373,ROW($A46)-5,FALSE),IFERROR(INDEX(Q$337:Q$373,MATCH($F46,$B$337:$B$373,0))/VLOOKUP($F46,$B$337:$BB$373,MATCH(LEFT(TRIM(Q$6),FIND("~",SUBSTITUTE(Q$6,"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46))*HLOOKUP(LEFT(TRIM(Q$6),FIND("~",SUBSTITUTE(Q$6," ","~",LEN(TRIM(Q$6))-LEN(SUBSTITUTE(TRIM(Q$6)," ",""))))-1)&amp;" Total",$B$6:$BB$373,ROW($A46)-5,FALSE))</f>
        <v>0</v>
      </c>
      <c r="R46" s="10">
        <f ca="1">IF(R$5&lt;&gt;"",HLOOKUP(R$5,Functionalization!$G$6:$R$373,ROW($A46)-5,FALSE),IFERROR(INDEX(R$337:R$373,MATCH($F46,$B$337:$B$373,0))/VLOOKUP($F46,$B$337:$BB$373,MATCH(LEFT(TRIM(R$6),FIND("~",SUBSTITUTE(R$6,"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46))*HLOOKUP(LEFT(TRIM(R$6),FIND("~",SUBSTITUTE(R$6," ","~",LEN(TRIM(R$6))-LEN(SUBSTITUTE(TRIM(R$6)," ",""))))-1)&amp;" Total",$B$6:$BB$373,ROW($A46)-5,FALSE))</f>
        <v>0</v>
      </c>
      <c r="S46" s="10">
        <f ca="1">IF(S$5&lt;&gt;"",HLOOKUP(S$5,Functionalization!$G$6:$R$373,ROW($A46)-5,FALSE),IFERROR(INDEX(S$337:S$373,MATCH($F46,$B$337:$B$373,0))/VLOOKUP($F46,$B$337:$BB$373,MATCH(LEFT(TRIM(S$6),FIND("~",SUBSTITUTE(S$6,"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46))*HLOOKUP(LEFT(TRIM(S$6),FIND("~",SUBSTITUTE(S$6," ","~",LEN(TRIM(S$6))-LEN(SUBSTITUTE(TRIM(S$6)," ",""))))-1)&amp;" Total",$B$6:$BB$373,ROW($A46)-5,FALSE))</f>
        <v>0</v>
      </c>
      <c r="T46" s="10">
        <f ca="1">IF(T$5&lt;&gt;"",HLOOKUP(T$5,Functionalization!$G$6:$R$373,ROW($A46)-5,FALSE),IFERROR(INDEX(T$337:T$373,MATCH($F46,$B$337:$B$373,0))/VLOOKUP($F46,$B$337:$BB$373,MATCH(LEFT(TRIM(T$6),FIND("~",SUBSTITUTE(T$6,"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46))*HLOOKUP(LEFT(TRIM(T$6),FIND("~",SUBSTITUTE(T$6," ","~",LEN(TRIM(T$6))-LEN(SUBSTITUTE(TRIM(T$6)," ",""))))-1)&amp;" Total",$B$6:$BB$373,ROW($A46)-5,FALSE))</f>
        <v>0</v>
      </c>
      <c r="U46" s="10">
        <f ca="1">IF(U$5&lt;&gt;"",HLOOKUP(U$5,Functionalization!$G$6:$R$373,ROW($A46)-5,FALSE),IFERROR(INDEX(U$337:U$373,MATCH($F46,$B$337:$B$373,0))/VLOOKUP($F46,$B$337:$BB$373,MATCH(LEFT(TRIM(U$6),FIND("~",SUBSTITUTE(U$6,"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46))*HLOOKUP(LEFT(TRIM(U$6),FIND("~",SUBSTITUTE(U$6," ","~",LEN(TRIM(U$6))-LEN(SUBSTITUTE(TRIM(U$6)," ",""))))-1)&amp;" Total",$B$6:$BB$373,ROW($A46)-5,FALSE))</f>
        <v>0</v>
      </c>
      <c r="V46" s="10">
        <f ca="1">IF(V$5&lt;&gt;"",HLOOKUP(V$5,Functionalization!$G$6:$R$373,ROW($A46)-5,FALSE),IFERROR(INDEX(V$337:V$373,MATCH($F46,$B$337:$B$373,0))/VLOOKUP($F46,$B$337:$BB$373,MATCH(LEFT(TRIM(V$6),FIND("~",SUBSTITUTE(V$6,"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46))*HLOOKUP(LEFT(TRIM(V$6),FIND("~",SUBSTITUTE(V$6," ","~",LEN(TRIM(V$6))-LEN(SUBSTITUTE(TRIM(V$6)," ",""))))-1)&amp;" Total",$B$6:$BB$373,ROW($A46)-5,FALSE))</f>
        <v>0</v>
      </c>
      <c r="W46" s="10">
        <f ca="1">IF(W$5&lt;&gt;"",HLOOKUP(W$5,Functionalization!$G$6:$R$373,ROW($A46)-5,FALSE),IFERROR(INDEX(W$337:W$373,MATCH($F46,$B$337:$B$373,0))/VLOOKUP($F46,$B$337:$BB$373,MATCH(LEFT(TRIM(W$6),FIND("~",SUBSTITUTE(W$6,"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46))*HLOOKUP(LEFT(TRIM(W$6),FIND("~",SUBSTITUTE(W$6," ","~",LEN(TRIM(W$6))-LEN(SUBSTITUTE(TRIM(W$6)," ",""))))-1)&amp;" Total",$B$6:$BB$373,ROW($A46)-5,FALSE))</f>
        <v>0</v>
      </c>
      <c r="X46" s="10">
        <f ca="1">IF(X$5&lt;&gt;"",HLOOKUP(X$5,Functionalization!$G$6:$R$373,ROW($A46)-5,FALSE),IFERROR(INDEX(X$337:X$373,MATCH($F46,$B$337:$B$373,0))/VLOOKUP($F46,$B$337:$BB$373,MATCH(LEFT(TRIM(X$6),FIND("~",SUBSTITUTE(X$6,"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46))*HLOOKUP(LEFT(TRIM(X$6),FIND("~",SUBSTITUTE(X$6," ","~",LEN(TRIM(X$6))-LEN(SUBSTITUTE(TRIM(X$6)," ",""))))-1)&amp;" Total",$B$6:$BB$373,ROW($A46)-5,FALSE))</f>
        <v>0</v>
      </c>
      <c r="Y46" s="10">
        <f ca="1">IF(Y$5&lt;&gt;"",HLOOKUP(Y$5,Functionalization!$G$6:$R$373,ROW($A46)-5,FALSE),IFERROR(INDEX(Y$337:Y$373,MATCH($F46,$B$337:$B$373,0))/VLOOKUP($F46,$B$337:$BB$373,MATCH(LEFT(TRIM(Y$6),FIND("~",SUBSTITUTE(Y$6,"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46))*HLOOKUP(LEFT(TRIM(Y$6),FIND("~",SUBSTITUTE(Y$6," ","~",LEN(TRIM(Y$6))-LEN(SUBSTITUTE(TRIM(Y$6)," ",""))))-1)&amp;" Total",$B$6:$BB$373,ROW($A46)-5,FALSE))</f>
        <v>0</v>
      </c>
      <c r="Z46" s="10">
        <f ca="1">IF(Z$5&lt;&gt;"",HLOOKUP(Z$5,Functionalization!$G$6:$R$373,ROW($A46)-5,FALSE),IFERROR(INDEX(Z$337:Z$373,MATCH($F46,$B$337:$B$373,0))/VLOOKUP($F46,$B$337:$BB$373,MATCH(LEFT(TRIM(Z$6),FIND("~",SUBSTITUTE(Z$6,"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46))*HLOOKUP(LEFT(TRIM(Z$6),FIND("~",SUBSTITUTE(Z$6," ","~",LEN(TRIM(Z$6))-LEN(SUBSTITUTE(TRIM(Z$6)," ",""))))-1)&amp;" Total",$B$6:$BB$373,ROW($A46)-5,FALSE))</f>
        <v>0</v>
      </c>
      <c r="AA46" s="10">
        <f ca="1">IF(AA$5&lt;&gt;"",HLOOKUP(AA$5,Functionalization!$G$6:$R$373,ROW($A46)-5,FALSE),IFERROR(INDEX(AA$337:AA$373,MATCH($F46,$B$337:$B$373,0))/VLOOKUP($F46,$B$337:$BB$373,MATCH(LEFT(TRIM(AA$6),FIND("~",SUBSTITUTE(AA$6,"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46))*HLOOKUP(LEFT(TRIM(AA$6),FIND("~",SUBSTITUTE(AA$6," ","~",LEN(TRIM(AA$6))-LEN(SUBSTITUTE(TRIM(AA$6)," ",""))))-1)&amp;" Total",$B$6:$BB$373,ROW($A46)-5,FALSE))</f>
        <v>0</v>
      </c>
      <c r="AB46" s="10">
        <f ca="1">IF(AB$5&lt;&gt;"",HLOOKUP(AB$5,Functionalization!$G$6:$R$373,ROW($A46)-5,FALSE),IFERROR(INDEX(AB$337:AB$373,MATCH($F46,$B$337:$B$373,0))/VLOOKUP($F46,$B$337:$BB$373,MATCH(LEFT(TRIM(AB$6),FIND("~",SUBSTITUTE(AB$6,"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46))*HLOOKUP(LEFT(TRIM(AB$6),FIND("~",SUBSTITUTE(AB$6," ","~",LEN(TRIM(AB$6))-LEN(SUBSTITUTE(TRIM(AB$6)," ",""))))-1)&amp;" Total",$B$6:$BB$373,ROW($A46)-5,FALSE))</f>
        <v>0</v>
      </c>
      <c r="AC46" s="10">
        <f ca="1">IF(AC$5&lt;&gt;"",HLOOKUP(AC$5,Functionalization!$G$6:$R$373,ROW($A46)-5,FALSE),IFERROR(INDEX(AC$337:AC$373,MATCH($F46,$B$337:$B$373,0))/VLOOKUP($F46,$B$337:$BB$373,MATCH(LEFT(TRIM(AC$6),FIND("~",SUBSTITUTE(AC$6,"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46))*HLOOKUP(LEFT(TRIM(AC$6),FIND("~",SUBSTITUTE(AC$6," ","~",LEN(TRIM(AC$6))-LEN(SUBSTITUTE(TRIM(AC$6)," ",""))))-1)&amp;" Total",$B$6:$BB$373,ROW($A46)-5,FALSE))</f>
        <v>0</v>
      </c>
      <c r="AD46" s="10">
        <f ca="1">IF(AD$5&lt;&gt;"",HLOOKUP(AD$5,Functionalization!$G$6:$R$373,ROW($A46)-5,FALSE),IFERROR(INDEX(AD$337:AD$373,MATCH($F46,$B$337:$B$373,0))/VLOOKUP($F46,$B$337:$BB$373,MATCH(LEFT(TRIM(AD$6),FIND("~",SUBSTITUTE(AD$6,"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46))*HLOOKUP(LEFT(TRIM(AD$6),FIND("~",SUBSTITUTE(AD$6," ","~",LEN(TRIM(AD$6))-LEN(SUBSTITUTE(TRIM(AD$6)," ",""))))-1)&amp;" Total",$B$6:$BB$373,ROW($A46)-5,FALSE))</f>
        <v>0</v>
      </c>
      <c r="AE46" s="10">
        <f ca="1">IF(AE$5&lt;&gt;"",HLOOKUP(AE$5,Functionalization!$G$6:$R$373,ROW($A46)-5,FALSE),IFERROR(INDEX(AE$337:AE$373,MATCH($F46,$B$337:$B$373,0))/VLOOKUP($F46,$B$337:$BB$373,MATCH(LEFT(TRIM(AE$6),FIND("~",SUBSTITUTE(AE$6,"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46))*HLOOKUP(LEFT(TRIM(AE$6),FIND("~",SUBSTITUTE(AE$6," ","~",LEN(TRIM(AE$6))-LEN(SUBSTITUTE(TRIM(AE$6)," ",""))))-1)&amp;" Total",$B$6:$BB$373,ROW($A46)-5,FALSE))</f>
        <v>0</v>
      </c>
      <c r="AF46" s="10">
        <f ca="1">IF(AF$5&lt;&gt;"",HLOOKUP(AF$5,Functionalization!$G$6:$R$373,ROW($A46)-5,FALSE),IFERROR(INDEX(AF$337:AF$373,MATCH($F46,$B$337:$B$373,0))/VLOOKUP($F46,$B$337:$BB$373,MATCH(LEFT(TRIM(AF$6),FIND("~",SUBSTITUTE(AF$6,"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46))*HLOOKUP(LEFT(TRIM(AF$6),FIND("~",SUBSTITUTE(AF$6," ","~",LEN(TRIM(AF$6))-LEN(SUBSTITUTE(TRIM(AF$6)," ",""))))-1)&amp;" Total",$B$6:$BB$373,ROW($A46)-5,FALSE))</f>
        <v>0</v>
      </c>
      <c r="AG46" s="10">
        <f ca="1">IF(AG$5&lt;&gt;"",HLOOKUP(AG$5,Functionalization!$G$6:$R$373,ROW($A46)-5,FALSE),IFERROR(INDEX(AG$337:AG$373,MATCH($F46,$B$337:$B$373,0))/VLOOKUP($F46,$B$337:$BB$373,MATCH(LEFT(TRIM(AG$6),FIND("~",SUBSTITUTE(AG$6,"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46))*HLOOKUP(LEFT(TRIM(AG$6),FIND("~",SUBSTITUTE(AG$6," ","~",LEN(TRIM(AG$6))-LEN(SUBSTITUTE(TRIM(AG$6)," ",""))))-1)&amp;" Total",$B$6:$BB$373,ROW($A46)-5,FALSE))</f>
        <v>0</v>
      </c>
      <c r="AH46" s="10">
        <f ca="1">IF(AH$5&lt;&gt;"",HLOOKUP(AH$5,Functionalization!$G$6:$R$373,ROW($A46)-5,FALSE),IFERROR(INDEX(AH$337:AH$373,MATCH($F46,$B$337:$B$373,0))/VLOOKUP($F46,$B$337:$BB$373,MATCH(LEFT(TRIM(AH$6),FIND("~",SUBSTITUTE(AH$6,"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46))*HLOOKUP(LEFT(TRIM(AH$6),FIND("~",SUBSTITUTE(AH$6," ","~",LEN(TRIM(AH$6))-LEN(SUBSTITUTE(TRIM(AH$6)," ",""))))-1)&amp;" Total",$B$6:$BB$373,ROW($A46)-5,FALSE))</f>
        <v>0</v>
      </c>
      <c r="AI46" s="10">
        <f ca="1">IF(AI$5&lt;&gt;"",HLOOKUP(AI$5,Functionalization!$G$6:$R$373,ROW($A46)-5,FALSE),IFERROR(INDEX(AI$337:AI$373,MATCH($F46,$B$337:$B$373,0))/VLOOKUP($F46,$B$337:$BB$373,MATCH(LEFT(TRIM(AI$6),FIND("~",SUBSTITUTE(AI$6,"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46))*HLOOKUP(LEFT(TRIM(AI$6),FIND("~",SUBSTITUTE(AI$6," ","~",LEN(TRIM(AI$6))-LEN(SUBSTITUTE(TRIM(AI$6)," ",""))))-1)&amp;" Total",$B$6:$BB$373,ROW($A46)-5,FALSE))</f>
        <v>0</v>
      </c>
      <c r="AJ46" s="10">
        <f ca="1">IF(AJ$5&lt;&gt;"",HLOOKUP(AJ$5,Functionalization!$G$6:$R$373,ROW($A46)-5,FALSE),IFERROR(INDEX(AJ$337:AJ$373,MATCH($F46,$B$337:$B$373,0))/VLOOKUP($F46,$B$337:$BB$373,MATCH(LEFT(TRIM(AJ$6),FIND("~",SUBSTITUTE(AJ$6,"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46))*HLOOKUP(LEFT(TRIM(AJ$6),FIND("~",SUBSTITUTE(AJ$6," ","~",LEN(TRIM(AJ$6))-LEN(SUBSTITUTE(TRIM(AJ$6)," ",""))))-1)&amp;" Total",$B$6:$BB$373,ROW($A46)-5,FALSE))</f>
        <v>0</v>
      </c>
      <c r="AK46" s="10">
        <f ca="1">IF(AK$5&lt;&gt;"",HLOOKUP(AK$5,Functionalization!$G$6:$R$373,ROW($A46)-5,FALSE),IFERROR(INDEX(AK$337:AK$373,MATCH($F46,$B$337:$B$373,0))/VLOOKUP($F46,$B$337:$BB$373,MATCH(LEFT(TRIM(AK$6),FIND("~",SUBSTITUTE(AK$6,"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46))*HLOOKUP(LEFT(TRIM(AK$6),FIND("~",SUBSTITUTE(AK$6," ","~",LEN(TRIM(AK$6))-LEN(SUBSTITUTE(TRIM(AK$6)," ",""))))-1)&amp;" Total",$B$6:$BB$373,ROW($A46)-5,FALSE))</f>
        <v>0</v>
      </c>
      <c r="AL46" s="10">
        <f ca="1">IF(AL$5&lt;&gt;"",HLOOKUP(AL$5,Functionalization!$G$6:$R$373,ROW($A46)-5,FALSE),IFERROR(INDEX(AL$337:AL$373,MATCH($F46,$B$337:$B$373,0))/VLOOKUP($F46,$B$337:$BB$373,MATCH(LEFT(TRIM(AL$6),FIND("~",SUBSTITUTE(AL$6,"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46))*HLOOKUP(LEFT(TRIM(AL$6),FIND("~",SUBSTITUTE(AL$6," ","~",LEN(TRIM(AL$6))-LEN(SUBSTITUTE(TRIM(AL$6)," ",""))))-1)&amp;" Total",$B$6:$BB$373,ROW($A46)-5,FALSE))</f>
        <v>0</v>
      </c>
      <c r="AM46" s="10">
        <f ca="1">IF(AM$5&lt;&gt;"",HLOOKUP(AM$5,Functionalization!$G$6:$R$373,ROW($A46)-5,FALSE),IFERROR(INDEX(AM$337:AM$373,MATCH($F46,$B$337:$B$373,0))/VLOOKUP($F46,$B$337:$BB$373,MATCH(LEFT(TRIM(AM$6),FIND("~",SUBSTITUTE(AM$6,"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46))*HLOOKUP(LEFT(TRIM(AM$6),FIND("~",SUBSTITUTE(AM$6," ","~",LEN(TRIM(AM$6))-LEN(SUBSTITUTE(TRIM(AM$6)," ",""))))-1)&amp;" Total",$B$6:$BB$373,ROW($A46)-5,FALSE))</f>
        <v>0</v>
      </c>
      <c r="AN46" s="10">
        <f ca="1">IF(AN$5&lt;&gt;"",HLOOKUP(AN$5,Functionalization!$G$6:$R$373,ROW($A46)-5,FALSE),IFERROR(INDEX(AN$337:AN$373,MATCH($F46,$B$337:$B$373,0))/VLOOKUP($F46,$B$337:$BB$373,MATCH(LEFT(TRIM(AN$6),FIND("~",SUBSTITUTE(AN$6,"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46))*HLOOKUP(LEFT(TRIM(AN$6),FIND("~",SUBSTITUTE(AN$6," ","~",LEN(TRIM(AN$6))-LEN(SUBSTITUTE(TRIM(AN$6)," ",""))))-1)&amp;" Total",$B$6:$BB$373,ROW($A46)-5,FALSE))</f>
        <v>0</v>
      </c>
      <c r="AO46" s="10">
        <f ca="1">IF(AO$5&lt;&gt;"",HLOOKUP(AO$5,Functionalization!$G$6:$R$373,ROW($A46)-5,FALSE),IFERROR(INDEX(AO$337:AO$373,MATCH($F46,$B$337:$B$373,0))/VLOOKUP($F46,$B$337:$BB$373,MATCH(LEFT(TRIM(AO$6),FIND("~",SUBSTITUTE(AO$6,"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46))*HLOOKUP(LEFT(TRIM(AO$6),FIND("~",SUBSTITUTE(AO$6," ","~",LEN(TRIM(AO$6))-LEN(SUBSTITUTE(TRIM(AO$6)," ",""))))-1)&amp;" Total",$B$6:$BB$373,ROW($A46)-5,FALSE))</f>
        <v>0</v>
      </c>
      <c r="AP46" s="10">
        <f ca="1">IF(AP$5&lt;&gt;"",HLOOKUP(AP$5,Functionalization!$G$6:$R$373,ROW($A46)-5,FALSE),IFERROR(INDEX(AP$337:AP$373,MATCH($F46,$B$337:$B$373,0))/VLOOKUP($F46,$B$337:$BB$373,MATCH(LEFT(TRIM(AP$6),FIND("~",SUBSTITUTE(AP$6,"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46))*HLOOKUP(LEFT(TRIM(AP$6),FIND("~",SUBSTITUTE(AP$6," ","~",LEN(TRIM(AP$6))-LEN(SUBSTITUTE(TRIM(AP$6)," ",""))))-1)&amp;" Total",$B$6:$BB$373,ROW($A46)-5,FALSE))</f>
        <v>0</v>
      </c>
      <c r="AQ46" s="10">
        <f ca="1">IF(AQ$5&lt;&gt;"",HLOOKUP(AQ$5,Functionalization!$G$6:$R$373,ROW($A46)-5,FALSE),IFERROR(INDEX(AQ$337:AQ$373,MATCH($F46,$B$337:$B$373,0))/VLOOKUP($F46,$B$337:$BB$373,MATCH(LEFT(TRIM(AQ$6),FIND("~",SUBSTITUTE(AQ$6,"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46))*HLOOKUP(LEFT(TRIM(AQ$6),FIND("~",SUBSTITUTE(AQ$6," ","~",LEN(TRIM(AQ$6))-LEN(SUBSTITUTE(TRIM(AQ$6)," ",""))))-1)&amp;" Total",$B$6:$BB$373,ROW($A46)-5,FALSE))</f>
        <v>0</v>
      </c>
      <c r="AR46" s="10">
        <f ca="1">IF(AR$5&lt;&gt;"",HLOOKUP(AR$5,Functionalization!$G$6:$R$373,ROW($A46)-5,FALSE),IFERROR(INDEX(AR$337:AR$373,MATCH($F46,$B$337:$B$373,0))/VLOOKUP($F46,$B$337:$BB$373,MATCH(LEFT(TRIM(AR$6),FIND("~",SUBSTITUTE(AR$6,"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46))*HLOOKUP(LEFT(TRIM(AR$6),FIND("~",SUBSTITUTE(AR$6," ","~",LEN(TRIM(AR$6))-LEN(SUBSTITUTE(TRIM(AR$6)," ",""))))-1)&amp;" Total",$B$6:$BB$373,ROW($A46)-5,FALSE))</f>
        <v>0</v>
      </c>
      <c r="AS46" s="10">
        <f ca="1">IF(AS$5&lt;&gt;"",HLOOKUP(AS$5,Functionalization!$G$6:$R$373,ROW($A46)-5,FALSE),IFERROR(INDEX(AS$337:AS$373,MATCH($F46,$B$337:$B$373,0))/VLOOKUP($F46,$B$337:$BB$373,MATCH(LEFT(TRIM(AS$6),FIND("~",SUBSTITUTE(AS$6,"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46))*HLOOKUP(LEFT(TRIM(AS$6),FIND("~",SUBSTITUTE(AS$6," ","~",LEN(TRIM(AS$6))-LEN(SUBSTITUTE(TRIM(AS$6)," ",""))))-1)&amp;" Total",$B$6:$BB$373,ROW($A46)-5,FALSE))</f>
        <v>0</v>
      </c>
      <c r="AT46" s="10">
        <f ca="1">IF(AT$5&lt;&gt;"",HLOOKUP(AT$5,Functionalization!$G$6:$R$373,ROW($A46)-5,FALSE),IFERROR(INDEX(AT$337:AT$373,MATCH($F46,$B$337:$B$373,0))/VLOOKUP($F46,$B$337:$BB$373,MATCH(LEFT(TRIM(AT$6),FIND("~",SUBSTITUTE(AT$6,"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46))*HLOOKUP(LEFT(TRIM(AT$6),FIND("~",SUBSTITUTE(AT$6," ","~",LEN(TRIM(AT$6))-LEN(SUBSTITUTE(TRIM(AT$6)," ",""))))-1)&amp;" Total",$B$6:$BB$373,ROW($A46)-5,FALSE))</f>
        <v>0</v>
      </c>
      <c r="AU46" s="10">
        <f ca="1">IF(AU$5&lt;&gt;"",HLOOKUP(AU$5,Functionalization!$G$6:$R$373,ROW($A46)-5,FALSE),IFERROR(INDEX(AU$337:AU$373,MATCH($F46,$B$337:$B$373,0))/VLOOKUP($F46,$B$337:$BB$373,MATCH(LEFT(TRIM(AU$6),FIND("~",SUBSTITUTE(AU$6,"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46))*HLOOKUP(LEFT(TRIM(AU$6),FIND("~",SUBSTITUTE(AU$6," ","~",LEN(TRIM(AU$6))-LEN(SUBSTITUTE(TRIM(AU$6)," ",""))))-1)&amp;" Total",$B$6:$BB$373,ROW($A46)-5,FALSE))</f>
        <v>0</v>
      </c>
      <c r="AV46" s="10">
        <f ca="1">IF(AV$5&lt;&gt;"",HLOOKUP(AV$5,Functionalization!$G$6:$R$373,ROW($A46)-5,FALSE),IFERROR(INDEX(AV$337:AV$373,MATCH($F46,$B$337:$B$373,0))/VLOOKUP($F46,$B$337:$BB$373,MATCH(LEFT(TRIM(AV$6),FIND("~",SUBSTITUTE(AV$6,"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46))*HLOOKUP(LEFT(TRIM(AV$6),FIND("~",SUBSTITUTE(AV$6," ","~",LEN(TRIM(AV$6))-LEN(SUBSTITUTE(TRIM(AV$6)," ",""))))-1)&amp;" Total",$B$6:$BB$373,ROW($A46)-5,FALSE))</f>
        <v>0</v>
      </c>
      <c r="AW46" s="10">
        <f ca="1">IF(AW$5&lt;&gt;"",HLOOKUP(AW$5,Functionalization!$G$6:$R$373,ROW($A46)-5,FALSE),IFERROR(INDEX(AW$337:AW$373,MATCH($F46,$B$337:$B$373,0))/VLOOKUP($F46,$B$337:$BB$373,MATCH(LEFT(TRIM(AW$6),FIND("~",SUBSTITUTE(AW$6,"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46))*HLOOKUP(LEFT(TRIM(AW$6),FIND("~",SUBSTITUTE(AW$6," ","~",LEN(TRIM(AW$6))-LEN(SUBSTITUTE(TRIM(AW$6)," ",""))))-1)&amp;" Total",$B$6:$BB$373,ROW($A46)-5,FALSE))</f>
        <v>0</v>
      </c>
      <c r="AX46" s="10">
        <f ca="1">IF(AX$5&lt;&gt;"",HLOOKUP(AX$5,Functionalization!$G$6:$R$373,ROW($A46)-5,FALSE),IFERROR(INDEX(AX$337:AX$373,MATCH($F46,$B$337:$B$373,0))/VLOOKUP($F46,$B$337:$BB$373,MATCH(LEFT(TRIM(AX$6),FIND("~",SUBSTITUTE(AX$6,"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46))*HLOOKUP(LEFT(TRIM(AX$6),FIND("~",SUBSTITUTE(AX$6," ","~",LEN(TRIM(AX$6))-LEN(SUBSTITUTE(TRIM(AX$6)," ",""))))-1)&amp;" Total",$B$6:$BB$373,ROW($A46)-5,FALSE))</f>
        <v>0</v>
      </c>
      <c r="AY46" s="10">
        <f ca="1">IF(AY$5&lt;&gt;"",HLOOKUP(AY$5,Functionalization!$G$6:$R$373,ROW($A46)-5,FALSE),IFERROR(INDEX(AY$337:AY$373,MATCH($F46,$B$337:$B$373,0))/VLOOKUP($F46,$B$337:$BB$373,MATCH(LEFT(TRIM(AY$6),FIND("~",SUBSTITUTE(AY$6,"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46))*HLOOKUP(LEFT(TRIM(AY$6),FIND("~",SUBSTITUTE(AY$6," ","~",LEN(TRIM(AY$6))-LEN(SUBSTITUTE(TRIM(AY$6)," ",""))))-1)&amp;" Total",$B$6:$BB$373,ROW($A46)-5,FALSE))</f>
        <v>0</v>
      </c>
      <c r="AZ46" s="10">
        <f ca="1">IF(AZ$5&lt;&gt;"",HLOOKUP(AZ$5,Functionalization!$G$6:$R$373,ROW($A46)-5,FALSE),IFERROR(INDEX(AZ$337:AZ$373,MATCH($F46,$B$337:$B$373,0))/VLOOKUP($F46,$B$337:$BB$373,MATCH(LEFT(TRIM(AZ$6),FIND("~",SUBSTITUTE(AZ$6,"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46))*HLOOKUP(LEFT(TRIM(AZ$6),FIND("~",SUBSTITUTE(AZ$6," ","~",LEN(TRIM(AZ$6))-LEN(SUBSTITUTE(TRIM(AZ$6)," ",""))))-1)&amp;" Total",$B$6:$BB$373,ROW($A46)-5,FALSE))</f>
        <v>0</v>
      </c>
      <c r="BA46" s="10">
        <f ca="1">IF(BA$5&lt;&gt;"",HLOOKUP(BA$5,Functionalization!$G$6:$R$373,ROW($A46)-5,FALSE),IFERROR(INDEX(BA$337:BA$373,MATCH($F46,$B$337:$B$373,0))/VLOOKUP($F46,$B$337:$BB$373,MATCH(LEFT(TRIM(BA$6),FIND("~",SUBSTITUTE(BA$6,"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46))*HLOOKUP(LEFT(TRIM(BA$6),FIND("~",SUBSTITUTE(BA$6," ","~",LEN(TRIM(BA$6))-LEN(SUBSTITUTE(TRIM(BA$6)," ",""))))-1)&amp;" Total",$B$6:$BB$373,ROW($A46)-5,FALSE))</f>
        <v>0</v>
      </c>
      <c r="BB46" s="10">
        <f ca="1">IF(BB$5&lt;&gt;"",HLOOKUP(BB$5,Functionalization!$G$6:$R$373,ROW($A46)-5,FALSE),IFERROR(INDEX(BB$337:BB$373,MATCH($F46,$B$337:$B$373,0))/VLOOKUP($F46,$B$337:$BB$373,MATCH(LEFT(TRIM(BB$6),FIND("~",SUBSTITUTE(BB$6,"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46))*HLOOKUP(LEFT(TRIM(BB$6),FIND("~",SUBSTITUTE(BB$6," ","~",LEN(TRIM(BB$6))-LEN(SUBSTITUTE(TRIM(BB$6)," ",""))))-1)&amp;" Total",$B$6:$BB$373,ROW($A46)-5,FALSE))</f>
        <v>0</v>
      </c>
      <c r="BD46">
        <f ca="1">IFERROR(IF(SUMIF($G$6:$BB$6,BD$6&amp;" Total",$G46:$BB46)-(SUMIF($G$6:$BB$6,BD$6&amp;" "&amp;'Input-Func_Class'!$D$22,$G46:$BB46)+IFERROR(SUMIF($G$6:$BB$6,BD$6&amp;" "&amp;'Input-Func_Class'!$E$22,$G46:$BB46),SUMIF($G$6:$BB$6,BD$6&amp;" "&amp;'Input-Func_Class'!$B$24,$G46:$BB46))+SUMIF($G$6:$BB$6,BD$6&amp;" "&amp;'Input-Func_Class'!$F$22,$G46:$BB46))&lt;Check_Limit,0,1),1)</f>
        <v>0</v>
      </c>
      <c r="BE46">
        <f ca="1">IFERROR(IF(SUMIF($G$6:$BB$6,BE$6&amp;" Total",$G46:$BB46)-(SUMIF($G$6:$BB$6,BE$6&amp;" "&amp;'Input-Func_Class'!$D$22,$G46:$BB46)+IFERROR(SUMIF($G$6:$BB$6,BE$6&amp;" "&amp;'Input-Func_Class'!$E$22,$G46:$BB46),SUMIF($G$6:$BB$6,BE$6&amp;" "&amp;'Input-Func_Class'!$B$24,$G46:$BB46))+SUMIF($G$6:$BB$6,BE$6&amp;" "&amp;'Input-Func_Class'!$F$22,$G46:$BB46))&lt;Check_Limit,0,1),1)</f>
        <v>0</v>
      </c>
      <c r="BF46">
        <f ca="1">IFERROR(IF(SUMIF($G$6:$BB$6,BF$6&amp;" Total",$G46:$BB46)-(SUMIF($G$6:$BB$6,BF$6&amp;" "&amp;'Input-Func_Class'!$D$22,$G46:$BB46)+IFERROR(SUMIF($G$6:$BB$6,BF$6&amp;" "&amp;'Input-Func_Class'!$E$22,$G46:$BB46),SUMIF($G$6:$BB$6,BF$6&amp;" "&amp;'Input-Func_Class'!$B$24,$G46:$BB46))+SUMIF($G$6:$BB$6,BF$6&amp;" "&amp;'Input-Func_Class'!$F$22,$G46:$BB46))&lt;Check_Limit,0,1),1)</f>
        <v>0</v>
      </c>
      <c r="BG46">
        <f ca="1">IFERROR(IF(SUMIF($G$6:$BB$6,BG$6&amp;" Total",$G46:$BB46)-(SUMIF($G$6:$BB$6,BG$6&amp;" "&amp;'Input-Func_Class'!$D$22,$G46:$BB46)+IFERROR(SUMIF($G$6:$BB$6,BG$6&amp;" "&amp;'Input-Func_Class'!$E$22,$G46:$BB46),SUMIF($G$6:$BB$6,BG$6&amp;" "&amp;'Input-Func_Class'!$B$24,$G46:$BB46))+SUMIF($G$6:$BB$6,BG$6&amp;" "&amp;'Input-Func_Class'!$F$22,$G46:$BB46))&lt;Check_Limit,0,1),1)</f>
        <v>0</v>
      </c>
      <c r="BH46">
        <f ca="1">IFERROR(IF(SUMIF($G$6:$BB$6,BH$6&amp;" Total",$G46:$BB46)-(SUMIF($G$6:$BB$6,BH$6&amp;" "&amp;'Input-Func_Class'!$D$22,$G46:$BB46)+IFERROR(SUMIF($G$6:$BB$6,BH$6&amp;" "&amp;'Input-Func_Class'!$E$22,$G46:$BB46),SUMIF($G$6:$BB$6,BH$6&amp;" "&amp;'Input-Func_Class'!$B$24,$G46:$BB46))+SUMIF($G$6:$BB$6,BH$6&amp;" "&amp;'Input-Func_Class'!$F$22,$G46:$BB46))&lt;Check_Limit,0,1),1)</f>
        <v>0</v>
      </c>
      <c r="BI46">
        <f ca="1">IFERROR(IF(SUMIF($G$6:$BB$6,BI$6&amp;" Total",$G46:$BB46)-(SUMIF($G$6:$BB$6,BI$6&amp;" "&amp;'Input-Func_Class'!$D$22,$G46:$BB46)+IFERROR(SUMIF($G$6:$BB$6,BI$6&amp;" "&amp;'Input-Func_Class'!$E$22,$G46:$BB46),SUMIF($G$6:$BB$6,BI$6&amp;" "&amp;'Input-Func_Class'!$B$24,$G46:$BB46))+SUMIF($G$6:$BB$6,BI$6&amp;" "&amp;'Input-Func_Class'!$F$22,$G46:$BB46))&lt;Check_Limit,0,1),1)</f>
        <v>0</v>
      </c>
      <c r="BJ46">
        <f ca="1">IFERROR(IF(SUMIF($G$6:$BB$6,BJ$6&amp;" Total",$G46:$BB46)-(SUMIF($G$6:$BB$6,BJ$6&amp;" "&amp;'Input-Func_Class'!$D$22,$G46:$BB46)+IFERROR(SUMIF($G$6:$BB$6,BJ$6&amp;" "&amp;'Input-Func_Class'!$E$22,$G46:$BB46),SUMIF($G$6:$BB$6,BJ$6&amp;" "&amp;'Input-Func_Class'!$B$24,$G46:$BB46))+SUMIF($G$6:$BB$6,BJ$6&amp;" "&amp;'Input-Func_Class'!$F$22,$G46:$BB46))&lt;Check_Limit,0,1),1)</f>
        <v>0</v>
      </c>
      <c r="BK46">
        <f ca="1">IFERROR(IF(SUMIF($G$6:$BB$6,BK$6&amp;" Total",$G46:$BB46)-(SUMIF($G$6:$BB$6,BK$6&amp;" "&amp;'Input-Func_Class'!$D$22,$G46:$BB46)+IFERROR(SUMIF($G$6:$BB$6,BK$6&amp;" "&amp;'Input-Func_Class'!$E$22,$G46:$BB46),SUMIF($G$6:$BB$6,BK$6&amp;" "&amp;'Input-Func_Class'!$B$24,$G46:$BB46))+SUMIF($G$6:$BB$6,BK$6&amp;" "&amp;'Input-Func_Class'!$F$22,$G46:$BB46))&lt;Check_Limit,0,1),1)</f>
        <v>0</v>
      </c>
      <c r="BL46">
        <f ca="1">IFERROR(IF(SUMIF($G$6:$BB$6,BL$6&amp;" Total",$G46:$BB46)-(SUMIF($G$6:$BB$6,BL$6&amp;" "&amp;'Input-Func_Class'!$D$22,$G46:$BB46)+IFERROR(SUMIF($G$6:$BB$6,BL$6&amp;" "&amp;'Input-Func_Class'!$E$22,$G46:$BB46),SUMIF($G$6:$BB$6,BL$6&amp;" "&amp;'Input-Func_Class'!$B$24,$G46:$BB46))+SUMIF($G$6:$BB$6,BL$6&amp;" "&amp;'Input-Func_Class'!$F$22,$G46:$BB46))&lt;Check_Limit,0,1),1)</f>
        <v>0</v>
      </c>
      <c r="BM46">
        <f ca="1">IFERROR(IF(SUMIF($G$6:$BB$6,BM$6&amp;" Total",$G46:$BB46)-(SUMIF($G$6:$BB$6,BM$6&amp;" "&amp;'Input-Func_Class'!$D$22,$G46:$BB46)+IFERROR(SUMIF($G$6:$BB$6,BM$6&amp;" "&amp;'Input-Func_Class'!$E$22,$G46:$BB46),SUMIF($G$6:$BB$6,BM$6&amp;" "&amp;'Input-Func_Class'!$B$24,$G46:$BB46))+SUMIF($G$6:$BB$6,BM$6&amp;" "&amp;'Input-Func_Class'!$F$22,$G46:$BB46))&lt;Check_Limit,0,1),1)</f>
        <v>0</v>
      </c>
      <c r="BN46">
        <f ca="1">IFERROR(IF(SUMIF($G$6:$BB$6,BN$6&amp;" Total",$G46:$BB46)-(SUMIF($G$6:$BB$6,BN$6&amp;" "&amp;'Input-Func_Class'!$D$22,$G46:$BB46)+IFERROR(SUMIF($G$6:$BB$6,BN$6&amp;" "&amp;'Input-Func_Class'!$E$22,$G46:$BB46),SUMIF($G$6:$BB$6,BN$6&amp;" "&amp;'Input-Func_Class'!$B$24,$G46:$BB46))+SUMIF($G$6:$BB$6,BN$6&amp;" "&amp;'Input-Func_Class'!$F$22,$G46:$BB46))&lt;Check_Limit,0,1),1)</f>
        <v>0</v>
      </c>
      <c r="BO46">
        <f ca="1">IFERROR(IF(SUMIF($G$6:$BB$6,BO$6&amp;" Total",$G46:$BB46)-(SUMIF($G$6:$BB$6,BO$6&amp;" "&amp;'Input-Func_Class'!$D$22,$G46:$BB46)+IFERROR(SUMIF($G$6:$BB$6,BO$6&amp;" "&amp;'Input-Func_Class'!$E$22,$G46:$BB46),SUMIF($G$6:$BB$6,BO$6&amp;" "&amp;'Input-Func_Class'!$B$24,$G46:$BB46))+SUMIF($G$6:$BB$6,BO$6&amp;" "&amp;'Input-Func_Class'!$F$22,$G46:$BB46))&lt;Check_Limit,0,1),1)</f>
        <v>0</v>
      </c>
    </row>
    <row r="47" spans="1:67" outlineLevel="1">
      <c r="A47" s="31">
        <f>IF(ISBLANK('Input-Accounts'!A47),"",'Input-Accounts'!A47)</f>
        <v>39</v>
      </c>
      <c r="B47" s="53" t="str">
        <f>IF(ISBLANK('Input-Accounts'!B47),"",'Input-Accounts'!B47)</f>
        <v>OTHER EQUIP-ODORIZATION</v>
      </c>
      <c r="C47" s="31">
        <f>IF(ISBLANK('Input-Accounts'!C47),"",'Input-Accounts'!C47)</f>
        <v>387.2</v>
      </c>
      <c r="D47" s="10">
        <f>Functionalization!$D47</f>
        <v>0</v>
      </c>
      <c r="E47" s="10">
        <f t="shared" si="6"/>
        <v>0</v>
      </c>
      <c r="F47" s="3" t="str">
        <f>IF($D47=0,"-",IF('Input-Accounts'!$E47&lt;&gt;0,'Input-Accounts'!$E47,'Input-Accounts'!$G47))</f>
        <v>-</v>
      </c>
      <c r="G47" s="10">
        <f ca="1">IF(G$5&lt;&gt;"",HLOOKUP(G$5,Functionalization!$G$6:$R$373,ROW($A47)-5,FALSE),IFERROR(INDEX(G$337:G$373,MATCH($F47,$B$337:$B$373,0))/VLOOKUP($F47,$B$337:$BB$373,MATCH(LEFT(TRIM(G$6),FIND("~",SUBSTITUTE(G$6,"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47))*HLOOKUP(LEFT(TRIM(G$6),FIND("~",SUBSTITUTE(G$6," ","~",LEN(TRIM(G$6))-LEN(SUBSTITUTE(TRIM(G$6)," ",""))))-1)&amp;" Total",$B$6:$BB$373,ROW($A47)-5,FALSE))</f>
        <v>0</v>
      </c>
      <c r="H47" s="10">
        <f ca="1">IF(H$5&lt;&gt;"",HLOOKUP(H$5,Functionalization!$G$6:$R$373,ROW($A47)-5,FALSE),IFERROR(INDEX(H$337:H$373,MATCH($F47,$B$337:$B$373,0))/VLOOKUP($F47,$B$337:$BB$373,MATCH(LEFT(TRIM(H$6),FIND("~",SUBSTITUTE(H$6,"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47))*HLOOKUP(LEFT(TRIM(H$6),FIND("~",SUBSTITUTE(H$6," ","~",LEN(TRIM(H$6))-LEN(SUBSTITUTE(TRIM(H$6)," ",""))))-1)&amp;" Total",$B$6:$BB$373,ROW($A47)-5,FALSE))</f>
        <v>0</v>
      </c>
      <c r="I47" s="10">
        <f ca="1">IF(I$5&lt;&gt;"",HLOOKUP(I$5,Functionalization!$G$6:$R$373,ROW($A47)-5,FALSE),IFERROR(INDEX(I$337:I$373,MATCH($F47,$B$337:$B$373,0))/VLOOKUP($F47,$B$337:$BB$373,MATCH(LEFT(TRIM(I$6),FIND("~",SUBSTITUTE(I$6,"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47))*HLOOKUP(LEFT(TRIM(I$6),FIND("~",SUBSTITUTE(I$6," ","~",LEN(TRIM(I$6))-LEN(SUBSTITUTE(TRIM(I$6)," ",""))))-1)&amp;" Total",$B$6:$BB$373,ROW($A47)-5,FALSE))</f>
        <v>0</v>
      </c>
      <c r="J47" s="10">
        <f ca="1">IF(J$5&lt;&gt;"",HLOOKUP(J$5,Functionalization!$G$6:$R$373,ROW($A47)-5,FALSE),IFERROR(INDEX(J$337:J$373,MATCH($F47,$B$337:$B$373,0))/VLOOKUP($F47,$B$337:$BB$373,MATCH(LEFT(TRIM(J$6),FIND("~",SUBSTITUTE(J$6,"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47))*HLOOKUP(LEFT(TRIM(J$6),FIND("~",SUBSTITUTE(J$6," ","~",LEN(TRIM(J$6))-LEN(SUBSTITUTE(TRIM(J$6)," ",""))))-1)&amp;" Total",$B$6:$BB$373,ROW($A47)-5,FALSE))</f>
        <v>0</v>
      </c>
      <c r="K47" s="10">
        <f ca="1">IF(K$5&lt;&gt;"",HLOOKUP(K$5,Functionalization!$G$6:$R$373,ROW($A47)-5,FALSE),IFERROR(INDEX(K$337:K$373,MATCH($F47,$B$337:$B$373,0))/VLOOKUP($F47,$B$337:$BB$373,MATCH(LEFT(TRIM(K$6),FIND("~",SUBSTITUTE(K$6,"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47))*HLOOKUP(LEFT(TRIM(K$6),FIND("~",SUBSTITUTE(K$6," ","~",LEN(TRIM(K$6))-LEN(SUBSTITUTE(TRIM(K$6)," ",""))))-1)&amp;" Total",$B$6:$BB$373,ROW($A47)-5,FALSE))</f>
        <v>0</v>
      </c>
      <c r="L47" s="10">
        <f ca="1">IF(L$5&lt;&gt;"",HLOOKUP(L$5,Functionalization!$G$6:$R$373,ROW($A47)-5,FALSE),IFERROR(INDEX(L$337:L$373,MATCH($F47,$B$337:$B$373,0))/VLOOKUP($F47,$B$337:$BB$373,MATCH(LEFT(TRIM(L$6),FIND("~",SUBSTITUTE(L$6,"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47))*HLOOKUP(LEFT(TRIM(L$6),FIND("~",SUBSTITUTE(L$6," ","~",LEN(TRIM(L$6))-LEN(SUBSTITUTE(TRIM(L$6)," ",""))))-1)&amp;" Total",$B$6:$BB$373,ROW($A47)-5,FALSE))</f>
        <v>0</v>
      </c>
      <c r="M47" s="10">
        <f ca="1">IF(M$5&lt;&gt;"",HLOOKUP(M$5,Functionalization!$G$6:$R$373,ROW($A47)-5,FALSE),IFERROR(INDEX(M$337:M$373,MATCH($F47,$B$337:$B$373,0))/VLOOKUP($F47,$B$337:$BB$373,MATCH(LEFT(TRIM(M$6),FIND("~",SUBSTITUTE(M$6,"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47))*HLOOKUP(LEFT(TRIM(M$6),FIND("~",SUBSTITUTE(M$6," ","~",LEN(TRIM(M$6))-LEN(SUBSTITUTE(TRIM(M$6)," ",""))))-1)&amp;" Total",$B$6:$BB$373,ROW($A47)-5,FALSE))</f>
        <v>0</v>
      </c>
      <c r="N47" s="10">
        <f ca="1">IF(N$5&lt;&gt;"",HLOOKUP(N$5,Functionalization!$G$6:$R$373,ROW($A47)-5,FALSE),IFERROR(INDEX(N$337:N$373,MATCH($F47,$B$337:$B$373,0))/VLOOKUP($F47,$B$337:$BB$373,MATCH(LEFT(TRIM(N$6),FIND("~",SUBSTITUTE(N$6,"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47))*HLOOKUP(LEFT(TRIM(N$6),FIND("~",SUBSTITUTE(N$6," ","~",LEN(TRIM(N$6))-LEN(SUBSTITUTE(TRIM(N$6)," ",""))))-1)&amp;" Total",$B$6:$BB$373,ROW($A47)-5,FALSE))</f>
        <v>0</v>
      </c>
      <c r="O47" s="10">
        <f ca="1">IF(O$5&lt;&gt;"",HLOOKUP(O$5,Functionalization!$G$6:$R$373,ROW($A47)-5,FALSE),IFERROR(INDEX(O$337:O$373,MATCH($F47,$B$337:$B$373,0))/VLOOKUP($F47,$B$337:$BB$373,MATCH(LEFT(TRIM(O$6),FIND("~",SUBSTITUTE(O$6,"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47))*HLOOKUP(LEFT(TRIM(O$6),FIND("~",SUBSTITUTE(O$6," ","~",LEN(TRIM(O$6))-LEN(SUBSTITUTE(TRIM(O$6)," ",""))))-1)&amp;" Total",$B$6:$BB$373,ROW($A47)-5,FALSE))</f>
        <v>0</v>
      </c>
      <c r="P47" s="10">
        <f ca="1">IF(P$5&lt;&gt;"",HLOOKUP(P$5,Functionalization!$G$6:$R$373,ROW($A47)-5,FALSE),IFERROR(INDEX(P$337:P$373,MATCH($F47,$B$337:$B$373,0))/VLOOKUP($F47,$B$337:$BB$373,MATCH(LEFT(TRIM(P$6),FIND("~",SUBSTITUTE(P$6,"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47))*HLOOKUP(LEFT(TRIM(P$6),FIND("~",SUBSTITUTE(P$6," ","~",LEN(TRIM(P$6))-LEN(SUBSTITUTE(TRIM(P$6)," ",""))))-1)&amp;" Total",$B$6:$BB$373,ROW($A47)-5,FALSE))</f>
        <v>0</v>
      </c>
      <c r="Q47" s="10">
        <f ca="1">IF(Q$5&lt;&gt;"",HLOOKUP(Q$5,Functionalization!$G$6:$R$373,ROW($A47)-5,FALSE),IFERROR(INDEX(Q$337:Q$373,MATCH($F47,$B$337:$B$373,0))/VLOOKUP($F47,$B$337:$BB$373,MATCH(LEFT(TRIM(Q$6),FIND("~",SUBSTITUTE(Q$6,"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47))*HLOOKUP(LEFT(TRIM(Q$6),FIND("~",SUBSTITUTE(Q$6," ","~",LEN(TRIM(Q$6))-LEN(SUBSTITUTE(TRIM(Q$6)," ",""))))-1)&amp;" Total",$B$6:$BB$373,ROW($A47)-5,FALSE))</f>
        <v>0</v>
      </c>
      <c r="R47" s="10">
        <f ca="1">IF(R$5&lt;&gt;"",HLOOKUP(R$5,Functionalization!$G$6:$R$373,ROW($A47)-5,FALSE),IFERROR(INDEX(R$337:R$373,MATCH($F47,$B$337:$B$373,0))/VLOOKUP($F47,$B$337:$BB$373,MATCH(LEFT(TRIM(R$6),FIND("~",SUBSTITUTE(R$6,"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47))*HLOOKUP(LEFT(TRIM(R$6),FIND("~",SUBSTITUTE(R$6," ","~",LEN(TRIM(R$6))-LEN(SUBSTITUTE(TRIM(R$6)," ",""))))-1)&amp;" Total",$B$6:$BB$373,ROW($A47)-5,FALSE))</f>
        <v>0</v>
      </c>
      <c r="S47" s="10">
        <f ca="1">IF(S$5&lt;&gt;"",HLOOKUP(S$5,Functionalization!$G$6:$R$373,ROW($A47)-5,FALSE),IFERROR(INDEX(S$337:S$373,MATCH($F47,$B$337:$B$373,0))/VLOOKUP($F47,$B$337:$BB$373,MATCH(LEFT(TRIM(S$6),FIND("~",SUBSTITUTE(S$6,"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47))*HLOOKUP(LEFT(TRIM(S$6),FIND("~",SUBSTITUTE(S$6," ","~",LEN(TRIM(S$6))-LEN(SUBSTITUTE(TRIM(S$6)," ",""))))-1)&amp;" Total",$B$6:$BB$373,ROW($A47)-5,FALSE))</f>
        <v>0</v>
      </c>
      <c r="T47" s="10">
        <f ca="1">IF(T$5&lt;&gt;"",HLOOKUP(T$5,Functionalization!$G$6:$R$373,ROW($A47)-5,FALSE),IFERROR(INDEX(T$337:T$373,MATCH($F47,$B$337:$B$373,0))/VLOOKUP($F47,$B$337:$BB$373,MATCH(LEFT(TRIM(T$6),FIND("~",SUBSTITUTE(T$6,"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47))*HLOOKUP(LEFT(TRIM(T$6),FIND("~",SUBSTITUTE(T$6," ","~",LEN(TRIM(T$6))-LEN(SUBSTITUTE(TRIM(T$6)," ",""))))-1)&amp;" Total",$B$6:$BB$373,ROW($A47)-5,FALSE))</f>
        <v>0</v>
      </c>
      <c r="U47" s="10">
        <f ca="1">IF(U$5&lt;&gt;"",HLOOKUP(U$5,Functionalization!$G$6:$R$373,ROW($A47)-5,FALSE),IFERROR(INDEX(U$337:U$373,MATCH($F47,$B$337:$B$373,0))/VLOOKUP($F47,$B$337:$BB$373,MATCH(LEFT(TRIM(U$6),FIND("~",SUBSTITUTE(U$6,"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47))*HLOOKUP(LEFT(TRIM(U$6),FIND("~",SUBSTITUTE(U$6," ","~",LEN(TRIM(U$6))-LEN(SUBSTITUTE(TRIM(U$6)," ",""))))-1)&amp;" Total",$B$6:$BB$373,ROW($A47)-5,FALSE))</f>
        <v>0</v>
      </c>
      <c r="V47" s="10">
        <f ca="1">IF(V$5&lt;&gt;"",HLOOKUP(V$5,Functionalization!$G$6:$R$373,ROW($A47)-5,FALSE),IFERROR(INDEX(V$337:V$373,MATCH($F47,$B$337:$B$373,0))/VLOOKUP($F47,$B$337:$BB$373,MATCH(LEFT(TRIM(V$6),FIND("~",SUBSTITUTE(V$6,"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47))*HLOOKUP(LEFT(TRIM(V$6),FIND("~",SUBSTITUTE(V$6," ","~",LEN(TRIM(V$6))-LEN(SUBSTITUTE(TRIM(V$6)," ",""))))-1)&amp;" Total",$B$6:$BB$373,ROW($A47)-5,FALSE))</f>
        <v>0</v>
      </c>
      <c r="W47" s="10">
        <f ca="1">IF(W$5&lt;&gt;"",HLOOKUP(W$5,Functionalization!$G$6:$R$373,ROW($A47)-5,FALSE),IFERROR(INDEX(W$337:W$373,MATCH($F47,$B$337:$B$373,0))/VLOOKUP($F47,$B$337:$BB$373,MATCH(LEFT(TRIM(W$6),FIND("~",SUBSTITUTE(W$6,"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47))*HLOOKUP(LEFT(TRIM(W$6),FIND("~",SUBSTITUTE(W$6," ","~",LEN(TRIM(W$6))-LEN(SUBSTITUTE(TRIM(W$6)," ",""))))-1)&amp;" Total",$B$6:$BB$373,ROW($A47)-5,FALSE))</f>
        <v>0</v>
      </c>
      <c r="X47" s="10">
        <f ca="1">IF(X$5&lt;&gt;"",HLOOKUP(X$5,Functionalization!$G$6:$R$373,ROW($A47)-5,FALSE),IFERROR(INDEX(X$337:X$373,MATCH($F47,$B$337:$B$373,0))/VLOOKUP($F47,$B$337:$BB$373,MATCH(LEFT(TRIM(X$6),FIND("~",SUBSTITUTE(X$6,"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47))*HLOOKUP(LEFT(TRIM(X$6),FIND("~",SUBSTITUTE(X$6," ","~",LEN(TRIM(X$6))-LEN(SUBSTITUTE(TRIM(X$6)," ",""))))-1)&amp;" Total",$B$6:$BB$373,ROW($A47)-5,FALSE))</f>
        <v>0</v>
      </c>
      <c r="Y47" s="10">
        <f ca="1">IF(Y$5&lt;&gt;"",HLOOKUP(Y$5,Functionalization!$G$6:$R$373,ROW($A47)-5,FALSE),IFERROR(INDEX(Y$337:Y$373,MATCH($F47,$B$337:$B$373,0))/VLOOKUP($F47,$B$337:$BB$373,MATCH(LEFT(TRIM(Y$6),FIND("~",SUBSTITUTE(Y$6,"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47))*HLOOKUP(LEFT(TRIM(Y$6),FIND("~",SUBSTITUTE(Y$6," ","~",LEN(TRIM(Y$6))-LEN(SUBSTITUTE(TRIM(Y$6)," ",""))))-1)&amp;" Total",$B$6:$BB$373,ROW($A47)-5,FALSE))</f>
        <v>0</v>
      </c>
      <c r="Z47" s="10">
        <f ca="1">IF(Z$5&lt;&gt;"",HLOOKUP(Z$5,Functionalization!$G$6:$R$373,ROW($A47)-5,FALSE),IFERROR(INDEX(Z$337:Z$373,MATCH($F47,$B$337:$B$373,0))/VLOOKUP($F47,$B$337:$BB$373,MATCH(LEFT(TRIM(Z$6),FIND("~",SUBSTITUTE(Z$6,"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47))*HLOOKUP(LEFT(TRIM(Z$6),FIND("~",SUBSTITUTE(Z$6," ","~",LEN(TRIM(Z$6))-LEN(SUBSTITUTE(TRIM(Z$6)," ",""))))-1)&amp;" Total",$B$6:$BB$373,ROW($A47)-5,FALSE))</f>
        <v>0</v>
      </c>
      <c r="AA47" s="10">
        <f ca="1">IF(AA$5&lt;&gt;"",HLOOKUP(AA$5,Functionalization!$G$6:$R$373,ROW($A47)-5,FALSE),IFERROR(INDEX(AA$337:AA$373,MATCH($F47,$B$337:$B$373,0))/VLOOKUP($F47,$B$337:$BB$373,MATCH(LEFT(TRIM(AA$6),FIND("~",SUBSTITUTE(AA$6,"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47))*HLOOKUP(LEFT(TRIM(AA$6),FIND("~",SUBSTITUTE(AA$6," ","~",LEN(TRIM(AA$6))-LEN(SUBSTITUTE(TRIM(AA$6)," ",""))))-1)&amp;" Total",$B$6:$BB$373,ROW($A47)-5,FALSE))</f>
        <v>0</v>
      </c>
      <c r="AB47" s="10">
        <f ca="1">IF(AB$5&lt;&gt;"",HLOOKUP(AB$5,Functionalization!$G$6:$R$373,ROW($A47)-5,FALSE),IFERROR(INDEX(AB$337:AB$373,MATCH($F47,$B$337:$B$373,0))/VLOOKUP($F47,$B$337:$BB$373,MATCH(LEFT(TRIM(AB$6),FIND("~",SUBSTITUTE(AB$6,"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47))*HLOOKUP(LEFT(TRIM(AB$6),FIND("~",SUBSTITUTE(AB$6," ","~",LEN(TRIM(AB$6))-LEN(SUBSTITUTE(TRIM(AB$6)," ",""))))-1)&amp;" Total",$B$6:$BB$373,ROW($A47)-5,FALSE))</f>
        <v>0</v>
      </c>
      <c r="AC47" s="10">
        <f ca="1">IF(AC$5&lt;&gt;"",HLOOKUP(AC$5,Functionalization!$G$6:$R$373,ROW($A47)-5,FALSE),IFERROR(INDEX(AC$337:AC$373,MATCH($F47,$B$337:$B$373,0))/VLOOKUP($F47,$B$337:$BB$373,MATCH(LEFT(TRIM(AC$6),FIND("~",SUBSTITUTE(AC$6,"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47))*HLOOKUP(LEFT(TRIM(AC$6),FIND("~",SUBSTITUTE(AC$6," ","~",LEN(TRIM(AC$6))-LEN(SUBSTITUTE(TRIM(AC$6)," ",""))))-1)&amp;" Total",$B$6:$BB$373,ROW($A47)-5,FALSE))</f>
        <v>0</v>
      </c>
      <c r="AD47" s="10">
        <f ca="1">IF(AD$5&lt;&gt;"",HLOOKUP(AD$5,Functionalization!$G$6:$R$373,ROW($A47)-5,FALSE),IFERROR(INDEX(AD$337:AD$373,MATCH($F47,$B$337:$B$373,0))/VLOOKUP($F47,$B$337:$BB$373,MATCH(LEFT(TRIM(AD$6),FIND("~",SUBSTITUTE(AD$6,"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47))*HLOOKUP(LEFT(TRIM(AD$6),FIND("~",SUBSTITUTE(AD$6," ","~",LEN(TRIM(AD$6))-LEN(SUBSTITUTE(TRIM(AD$6)," ",""))))-1)&amp;" Total",$B$6:$BB$373,ROW($A47)-5,FALSE))</f>
        <v>0</v>
      </c>
      <c r="AE47" s="10">
        <f ca="1">IF(AE$5&lt;&gt;"",HLOOKUP(AE$5,Functionalization!$G$6:$R$373,ROW($A47)-5,FALSE),IFERROR(INDEX(AE$337:AE$373,MATCH($F47,$B$337:$B$373,0))/VLOOKUP($F47,$B$337:$BB$373,MATCH(LEFT(TRIM(AE$6),FIND("~",SUBSTITUTE(AE$6,"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47))*HLOOKUP(LEFT(TRIM(AE$6),FIND("~",SUBSTITUTE(AE$6," ","~",LEN(TRIM(AE$6))-LEN(SUBSTITUTE(TRIM(AE$6)," ",""))))-1)&amp;" Total",$B$6:$BB$373,ROW($A47)-5,FALSE))</f>
        <v>0</v>
      </c>
      <c r="AF47" s="10">
        <f ca="1">IF(AF$5&lt;&gt;"",HLOOKUP(AF$5,Functionalization!$G$6:$R$373,ROW($A47)-5,FALSE),IFERROR(INDEX(AF$337:AF$373,MATCH($F47,$B$337:$B$373,0))/VLOOKUP($F47,$B$337:$BB$373,MATCH(LEFT(TRIM(AF$6),FIND("~",SUBSTITUTE(AF$6,"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47))*HLOOKUP(LEFT(TRIM(AF$6),FIND("~",SUBSTITUTE(AF$6," ","~",LEN(TRIM(AF$6))-LEN(SUBSTITUTE(TRIM(AF$6)," ",""))))-1)&amp;" Total",$B$6:$BB$373,ROW($A47)-5,FALSE))</f>
        <v>0</v>
      </c>
      <c r="AG47" s="10">
        <f ca="1">IF(AG$5&lt;&gt;"",HLOOKUP(AG$5,Functionalization!$G$6:$R$373,ROW($A47)-5,FALSE),IFERROR(INDEX(AG$337:AG$373,MATCH($F47,$B$337:$B$373,0))/VLOOKUP($F47,$B$337:$BB$373,MATCH(LEFT(TRIM(AG$6),FIND("~",SUBSTITUTE(AG$6,"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47))*HLOOKUP(LEFT(TRIM(AG$6),FIND("~",SUBSTITUTE(AG$6," ","~",LEN(TRIM(AG$6))-LEN(SUBSTITUTE(TRIM(AG$6)," ",""))))-1)&amp;" Total",$B$6:$BB$373,ROW($A47)-5,FALSE))</f>
        <v>0</v>
      </c>
      <c r="AH47" s="10">
        <f ca="1">IF(AH$5&lt;&gt;"",HLOOKUP(AH$5,Functionalization!$G$6:$R$373,ROW($A47)-5,FALSE),IFERROR(INDEX(AH$337:AH$373,MATCH($F47,$B$337:$B$373,0))/VLOOKUP($F47,$B$337:$BB$373,MATCH(LEFT(TRIM(AH$6),FIND("~",SUBSTITUTE(AH$6,"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47))*HLOOKUP(LEFT(TRIM(AH$6),FIND("~",SUBSTITUTE(AH$6," ","~",LEN(TRIM(AH$6))-LEN(SUBSTITUTE(TRIM(AH$6)," ",""))))-1)&amp;" Total",$B$6:$BB$373,ROW($A47)-5,FALSE))</f>
        <v>0</v>
      </c>
      <c r="AI47" s="10">
        <f ca="1">IF(AI$5&lt;&gt;"",HLOOKUP(AI$5,Functionalization!$G$6:$R$373,ROW($A47)-5,FALSE),IFERROR(INDEX(AI$337:AI$373,MATCH($F47,$B$337:$B$373,0))/VLOOKUP($F47,$B$337:$BB$373,MATCH(LEFT(TRIM(AI$6),FIND("~",SUBSTITUTE(AI$6,"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47))*HLOOKUP(LEFT(TRIM(AI$6),FIND("~",SUBSTITUTE(AI$6," ","~",LEN(TRIM(AI$6))-LEN(SUBSTITUTE(TRIM(AI$6)," ",""))))-1)&amp;" Total",$B$6:$BB$373,ROW($A47)-5,FALSE))</f>
        <v>0</v>
      </c>
      <c r="AJ47" s="10">
        <f ca="1">IF(AJ$5&lt;&gt;"",HLOOKUP(AJ$5,Functionalization!$G$6:$R$373,ROW($A47)-5,FALSE),IFERROR(INDEX(AJ$337:AJ$373,MATCH($F47,$B$337:$B$373,0))/VLOOKUP($F47,$B$337:$BB$373,MATCH(LEFT(TRIM(AJ$6),FIND("~",SUBSTITUTE(AJ$6,"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47))*HLOOKUP(LEFT(TRIM(AJ$6),FIND("~",SUBSTITUTE(AJ$6," ","~",LEN(TRIM(AJ$6))-LEN(SUBSTITUTE(TRIM(AJ$6)," ",""))))-1)&amp;" Total",$B$6:$BB$373,ROW($A47)-5,FALSE))</f>
        <v>0</v>
      </c>
      <c r="AK47" s="10">
        <f ca="1">IF(AK$5&lt;&gt;"",HLOOKUP(AK$5,Functionalization!$G$6:$R$373,ROW($A47)-5,FALSE),IFERROR(INDEX(AK$337:AK$373,MATCH($F47,$B$337:$B$373,0))/VLOOKUP($F47,$B$337:$BB$373,MATCH(LEFT(TRIM(AK$6),FIND("~",SUBSTITUTE(AK$6,"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47))*HLOOKUP(LEFT(TRIM(AK$6),FIND("~",SUBSTITUTE(AK$6," ","~",LEN(TRIM(AK$6))-LEN(SUBSTITUTE(TRIM(AK$6)," ",""))))-1)&amp;" Total",$B$6:$BB$373,ROW($A47)-5,FALSE))</f>
        <v>0</v>
      </c>
      <c r="AL47" s="10">
        <f ca="1">IF(AL$5&lt;&gt;"",HLOOKUP(AL$5,Functionalization!$G$6:$R$373,ROW($A47)-5,FALSE),IFERROR(INDEX(AL$337:AL$373,MATCH($F47,$B$337:$B$373,0))/VLOOKUP($F47,$B$337:$BB$373,MATCH(LEFT(TRIM(AL$6),FIND("~",SUBSTITUTE(AL$6,"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47))*HLOOKUP(LEFT(TRIM(AL$6),FIND("~",SUBSTITUTE(AL$6," ","~",LEN(TRIM(AL$6))-LEN(SUBSTITUTE(TRIM(AL$6)," ",""))))-1)&amp;" Total",$B$6:$BB$373,ROW($A47)-5,FALSE))</f>
        <v>0</v>
      </c>
      <c r="AM47" s="10">
        <f ca="1">IF(AM$5&lt;&gt;"",HLOOKUP(AM$5,Functionalization!$G$6:$R$373,ROW($A47)-5,FALSE),IFERROR(INDEX(AM$337:AM$373,MATCH($F47,$B$337:$B$373,0))/VLOOKUP($F47,$B$337:$BB$373,MATCH(LEFT(TRIM(AM$6),FIND("~",SUBSTITUTE(AM$6,"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47))*HLOOKUP(LEFT(TRIM(AM$6),FIND("~",SUBSTITUTE(AM$6," ","~",LEN(TRIM(AM$6))-LEN(SUBSTITUTE(TRIM(AM$6)," ",""))))-1)&amp;" Total",$B$6:$BB$373,ROW($A47)-5,FALSE))</f>
        <v>0</v>
      </c>
      <c r="AN47" s="10">
        <f ca="1">IF(AN$5&lt;&gt;"",HLOOKUP(AN$5,Functionalization!$G$6:$R$373,ROW($A47)-5,FALSE),IFERROR(INDEX(AN$337:AN$373,MATCH($F47,$B$337:$B$373,0))/VLOOKUP($F47,$B$337:$BB$373,MATCH(LEFT(TRIM(AN$6),FIND("~",SUBSTITUTE(AN$6,"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47))*HLOOKUP(LEFT(TRIM(AN$6),FIND("~",SUBSTITUTE(AN$6," ","~",LEN(TRIM(AN$6))-LEN(SUBSTITUTE(TRIM(AN$6)," ",""))))-1)&amp;" Total",$B$6:$BB$373,ROW($A47)-5,FALSE))</f>
        <v>0</v>
      </c>
      <c r="AO47" s="10">
        <f ca="1">IF(AO$5&lt;&gt;"",HLOOKUP(AO$5,Functionalization!$G$6:$R$373,ROW($A47)-5,FALSE),IFERROR(INDEX(AO$337:AO$373,MATCH($F47,$B$337:$B$373,0))/VLOOKUP($F47,$B$337:$BB$373,MATCH(LEFT(TRIM(AO$6),FIND("~",SUBSTITUTE(AO$6,"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47))*HLOOKUP(LEFT(TRIM(AO$6),FIND("~",SUBSTITUTE(AO$6," ","~",LEN(TRIM(AO$6))-LEN(SUBSTITUTE(TRIM(AO$6)," ",""))))-1)&amp;" Total",$B$6:$BB$373,ROW($A47)-5,FALSE))</f>
        <v>0</v>
      </c>
      <c r="AP47" s="10">
        <f ca="1">IF(AP$5&lt;&gt;"",HLOOKUP(AP$5,Functionalization!$G$6:$R$373,ROW($A47)-5,FALSE),IFERROR(INDEX(AP$337:AP$373,MATCH($F47,$B$337:$B$373,0))/VLOOKUP($F47,$B$337:$BB$373,MATCH(LEFT(TRIM(AP$6),FIND("~",SUBSTITUTE(AP$6,"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47))*HLOOKUP(LEFT(TRIM(AP$6),FIND("~",SUBSTITUTE(AP$6," ","~",LEN(TRIM(AP$6))-LEN(SUBSTITUTE(TRIM(AP$6)," ",""))))-1)&amp;" Total",$B$6:$BB$373,ROW($A47)-5,FALSE))</f>
        <v>0</v>
      </c>
      <c r="AQ47" s="10">
        <f ca="1">IF(AQ$5&lt;&gt;"",HLOOKUP(AQ$5,Functionalization!$G$6:$R$373,ROW($A47)-5,FALSE),IFERROR(INDEX(AQ$337:AQ$373,MATCH($F47,$B$337:$B$373,0))/VLOOKUP($F47,$B$337:$BB$373,MATCH(LEFT(TRIM(AQ$6),FIND("~",SUBSTITUTE(AQ$6,"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47))*HLOOKUP(LEFT(TRIM(AQ$6),FIND("~",SUBSTITUTE(AQ$6," ","~",LEN(TRIM(AQ$6))-LEN(SUBSTITUTE(TRIM(AQ$6)," ",""))))-1)&amp;" Total",$B$6:$BB$373,ROW($A47)-5,FALSE))</f>
        <v>0</v>
      </c>
      <c r="AR47" s="10">
        <f ca="1">IF(AR$5&lt;&gt;"",HLOOKUP(AR$5,Functionalization!$G$6:$R$373,ROW($A47)-5,FALSE),IFERROR(INDEX(AR$337:AR$373,MATCH($F47,$B$337:$B$373,0))/VLOOKUP($F47,$B$337:$BB$373,MATCH(LEFT(TRIM(AR$6),FIND("~",SUBSTITUTE(AR$6,"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47))*HLOOKUP(LEFT(TRIM(AR$6),FIND("~",SUBSTITUTE(AR$6," ","~",LEN(TRIM(AR$6))-LEN(SUBSTITUTE(TRIM(AR$6)," ",""))))-1)&amp;" Total",$B$6:$BB$373,ROW($A47)-5,FALSE))</f>
        <v>0</v>
      </c>
      <c r="AS47" s="10">
        <f ca="1">IF(AS$5&lt;&gt;"",HLOOKUP(AS$5,Functionalization!$G$6:$R$373,ROW($A47)-5,FALSE),IFERROR(INDEX(AS$337:AS$373,MATCH($F47,$B$337:$B$373,0))/VLOOKUP($F47,$B$337:$BB$373,MATCH(LEFT(TRIM(AS$6),FIND("~",SUBSTITUTE(AS$6,"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47))*HLOOKUP(LEFT(TRIM(AS$6),FIND("~",SUBSTITUTE(AS$6," ","~",LEN(TRIM(AS$6))-LEN(SUBSTITUTE(TRIM(AS$6)," ",""))))-1)&amp;" Total",$B$6:$BB$373,ROW($A47)-5,FALSE))</f>
        <v>0</v>
      </c>
      <c r="AT47" s="10">
        <f ca="1">IF(AT$5&lt;&gt;"",HLOOKUP(AT$5,Functionalization!$G$6:$R$373,ROW($A47)-5,FALSE),IFERROR(INDEX(AT$337:AT$373,MATCH($F47,$B$337:$B$373,0))/VLOOKUP($F47,$B$337:$BB$373,MATCH(LEFT(TRIM(AT$6),FIND("~",SUBSTITUTE(AT$6,"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47))*HLOOKUP(LEFT(TRIM(AT$6),FIND("~",SUBSTITUTE(AT$6," ","~",LEN(TRIM(AT$6))-LEN(SUBSTITUTE(TRIM(AT$6)," ",""))))-1)&amp;" Total",$B$6:$BB$373,ROW($A47)-5,FALSE))</f>
        <v>0</v>
      </c>
      <c r="AU47" s="10">
        <f ca="1">IF(AU$5&lt;&gt;"",HLOOKUP(AU$5,Functionalization!$G$6:$R$373,ROW($A47)-5,FALSE),IFERROR(INDEX(AU$337:AU$373,MATCH($F47,$B$337:$B$373,0))/VLOOKUP($F47,$B$337:$BB$373,MATCH(LEFT(TRIM(AU$6),FIND("~",SUBSTITUTE(AU$6,"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47))*HLOOKUP(LEFT(TRIM(AU$6),FIND("~",SUBSTITUTE(AU$6," ","~",LEN(TRIM(AU$6))-LEN(SUBSTITUTE(TRIM(AU$6)," ",""))))-1)&amp;" Total",$B$6:$BB$373,ROW($A47)-5,FALSE))</f>
        <v>0</v>
      </c>
      <c r="AV47" s="10">
        <f ca="1">IF(AV$5&lt;&gt;"",HLOOKUP(AV$5,Functionalization!$G$6:$R$373,ROW($A47)-5,FALSE),IFERROR(INDEX(AV$337:AV$373,MATCH($F47,$B$337:$B$373,0))/VLOOKUP($F47,$B$337:$BB$373,MATCH(LEFT(TRIM(AV$6),FIND("~",SUBSTITUTE(AV$6,"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47))*HLOOKUP(LEFT(TRIM(AV$6),FIND("~",SUBSTITUTE(AV$6," ","~",LEN(TRIM(AV$6))-LEN(SUBSTITUTE(TRIM(AV$6)," ",""))))-1)&amp;" Total",$B$6:$BB$373,ROW($A47)-5,FALSE))</f>
        <v>0</v>
      </c>
      <c r="AW47" s="10">
        <f ca="1">IF(AW$5&lt;&gt;"",HLOOKUP(AW$5,Functionalization!$G$6:$R$373,ROW($A47)-5,FALSE),IFERROR(INDEX(AW$337:AW$373,MATCH($F47,$B$337:$B$373,0))/VLOOKUP($F47,$B$337:$BB$373,MATCH(LEFT(TRIM(AW$6),FIND("~",SUBSTITUTE(AW$6,"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47))*HLOOKUP(LEFT(TRIM(AW$6),FIND("~",SUBSTITUTE(AW$6," ","~",LEN(TRIM(AW$6))-LEN(SUBSTITUTE(TRIM(AW$6)," ",""))))-1)&amp;" Total",$B$6:$BB$373,ROW($A47)-5,FALSE))</f>
        <v>0</v>
      </c>
      <c r="AX47" s="10">
        <f ca="1">IF(AX$5&lt;&gt;"",HLOOKUP(AX$5,Functionalization!$G$6:$R$373,ROW($A47)-5,FALSE),IFERROR(INDEX(AX$337:AX$373,MATCH($F47,$B$337:$B$373,0))/VLOOKUP($F47,$B$337:$BB$373,MATCH(LEFT(TRIM(AX$6),FIND("~",SUBSTITUTE(AX$6,"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47))*HLOOKUP(LEFT(TRIM(AX$6),FIND("~",SUBSTITUTE(AX$6," ","~",LEN(TRIM(AX$6))-LEN(SUBSTITUTE(TRIM(AX$6)," ",""))))-1)&amp;" Total",$B$6:$BB$373,ROW($A47)-5,FALSE))</f>
        <v>0</v>
      </c>
      <c r="AY47" s="10">
        <f ca="1">IF(AY$5&lt;&gt;"",HLOOKUP(AY$5,Functionalization!$G$6:$R$373,ROW($A47)-5,FALSE),IFERROR(INDEX(AY$337:AY$373,MATCH($F47,$B$337:$B$373,0))/VLOOKUP($F47,$B$337:$BB$373,MATCH(LEFT(TRIM(AY$6),FIND("~",SUBSTITUTE(AY$6,"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47))*HLOOKUP(LEFT(TRIM(AY$6),FIND("~",SUBSTITUTE(AY$6," ","~",LEN(TRIM(AY$6))-LEN(SUBSTITUTE(TRIM(AY$6)," ",""))))-1)&amp;" Total",$B$6:$BB$373,ROW($A47)-5,FALSE))</f>
        <v>0</v>
      </c>
      <c r="AZ47" s="10">
        <f ca="1">IF(AZ$5&lt;&gt;"",HLOOKUP(AZ$5,Functionalization!$G$6:$R$373,ROW($A47)-5,FALSE),IFERROR(INDEX(AZ$337:AZ$373,MATCH($F47,$B$337:$B$373,0))/VLOOKUP($F47,$B$337:$BB$373,MATCH(LEFT(TRIM(AZ$6),FIND("~",SUBSTITUTE(AZ$6,"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47))*HLOOKUP(LEFT(TRIM(AZ$6),FIND("~",SUBSTITUTE(AZ$6," ","~",LEN(TRIM(AZ$6))-LEN(SUBSTITUTE(TRIM(AZ$6)," ",""))))-1)&amp;" Total",$B$6:$BB$373,ROW($A47)-5,FALSE))</f>
        <v>0</v>
      </c>
      <c r="BA47" s="10">
        <f ca="1">IF(BA$5&lt;&gt;"",HLOOKUP(BA$5,Functionalization!$G$6:$R$373,ROW($A47)-5,FALSE),IFERROR(INDEX(BA$337:BA$373,MATCH($F47,$B$337:$B$373,0))/VLOOKUP($F47,$B$337:$BB$373,MATCH(LEFT(TRIM(BA$6),FIND("~",SUBSTITUTE(BA$6,"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47))*HLOOKUP(LEFT(TRIM(BA$6),FIND("~",SUBSTITUTE(BA$6," ","~",LEN(TRIM(BA$6))-LEN(SUBSTITUTE(TRIM(BA$6)," ",""))))-1)&amp;" Total",$B$6:$BB$373,ROW($A47)-5,FALSE))</f>
        <v>0</v>
      </c>
      <c r="BB47" s="10">
        <f ca="1">IF(BB$5&lt;&gt;"",HLOOKUP(BB$5,Functionalization!$G$6:$R$373,ROW($A47)-5,FALSE),IFERROR(INDEX(BB$337:BB$373,MATCH($F47,$B$337:$B$373,0))/VLOOKUP($F47,$B$337:$BB$373,MATCH(LEFT(TRIM(BB$6),FIND("~",SUBSTITUTE(BB$6,"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47))*HLOOKUP(LEFT(TRIM(BB$6),FIND("~",SUBSTITUTE(BB$6," ","~",LEN(TRIM(BB$6))-LEN(SUBSTITUTE(TRIM(BB$6)," ",""))))-1)&amp;" Total",$B$6:$BB$373,ROW($A47)-5,FALSE))</f>
        <v>0</v>
      </c>
      <c r="BD47">
        <f ca="1">IFERROR(IF(SUMIF($G$6:$BB$6,BD$6&amp;" Total",$G47:$BB47)-(SUMIF($G$6:$BB$6,BD$6&amp;" "&amp;'Input-Func_Class'!$D$22,$G47:$BB47)+IFERROR(SUMIF($G$6:$BB$6,BD$6&amp;" "&amp;'Input-Func_Class'!$E$22,$G47:$BB47),SUMIF($G$6:$BB$6,BD$6&amp;" "&amp;'Input-Func_Class'!$B$24,$G47:$BB47))+SUMIF($G$6:$BB$6,BD$6&amp;" "&amp;'Input-Func_Class'!$F$22,$G47:$BB47))&lt;Check_Limit,0,1),1)</f>
        <v>0</v>
      </c>
      <c r="BE47">
        <f ca="1">IFERROR(IF(SUMIF($G$6:$BB$6,BE$6&amp;" Total",$G47:$BB47)-(SUMIF($G$6:$BB$6,BE$6&amp;" "&amp;'Input-Func_Class'!$D$22,$G47:$BB47)+IFERROR(SUMIF($G$6:$BB$6,BE$6&amp;" "&amp;'Input-Func_Class'!$E$22,$G47:$BB47),SUMIF($G$6:$BB$6,BE$6&amp;" "&amp;'Input-Func_Class'!$B$24,$G47:$BB47))+SUMIF($G$6:$BB$6,BE$6&amp;" "&amp;'Input-Func_Class'!$F$22,$G47:$BB47))&lt;Check_Limit,0,1),1)</f>
        <v>0</v>
      </c>
      <c r="BF47">
        <f ca="1">IFERROR(IF(SUMIF($G$6:$BB$6,BF$6&amp;" Total",$G47:$BB47)-(SUMIF($G$6:$BB$6,BF$6&amp;" "&amp;'Input-Func_Class'!$D$22,$G47:$BB47)+IFERROR(SUMIF($G$6:$BB$6,BF$6&amp;" "&amp;'Input-Func_Class'!$E$22,$G47:$BB47),SUMIF($G$6:$BB$6,BF$6&amp;" "&amp;'Input-Func_Class'!$B$24,$G47:$BB47))+SUMIF($G$6:$BB$6,BF$6&amp;" "&amp;'Input-Func_Class'!$F$22,$G47:$BB47))&lt;Check_Limit,0,1),1)</f>
        <v>0</v>
      </c>
      <c r="BG47">
        <f ca="1">IFERROR(IF(SUMIF($G$6:$BB$6,BG$6&amp;" Total",$G47:$BB47)-(SUMIF($G$6:$BB$6,BG$6&amp;" "&amp;'Input-Func_Class'!$D$22,$G47:$BB47)+IFERROR(SUMIF($G$6:$BB$6,BG$6&amp;" "&amp;'Input-Func_Class'!$E$22,$G47:$BB47),SUMIF($G$6:$BB$6,BG$6&amp;" "&amp;'Input-Func_Class'!$B$24,$G47:$BB47))+SUMIF($G$6:$BB$6,BG$6&amp;" "&amp;'Input-Func_Class'!$F$22,$G47:$BB47))&lt;Check_Limit,0,1),1)</f>
        <v>0</v>
      </c>
      <c r="BH47">
        <f ca="1">IFERROR(IF(SUMIF($G$6:$BB$6,BH$6&amp;" Total",$G47:$BB47)-(SUMIF($G$6:$BB$6,BH$6&amp;" "&amp;'Input-Func_Class'!$D$22,$G47:$BB47)+IFERROR(SUMIF($G$6:$BB$6,BH$6&amp;" "&amp;'Input-Func_Class'!$E$22,$G47:$BB47),SUMIF($G$6:$BB$6,BH$6&amp;" "&amp;'Input-Func_Class'!$B$24,$G47:$BB47))+SUMIF($G$6:$BB$6,BH$6&amp;" "&amp;'Input-Func_Class'!$F$22,$G47:$BB47))&lt;Check_Limit,0,1),1)</f>
        <v>0</v>
      </c>
      <c r="BI47">
        <f ca="1">IFERROR(IF(SUMIF($G$6:$BB$6,BI$6&amp;" Total",$G47:$BB47)-(SUMIF($G$6:$BB$6,BI$6&amp;" "&amp;'Input-Func_Class'!$D$22,$G47:$BB47)+IFERROR(SUMIF($G$6:$BB$6,BI$6&amp;" "&amp;'Input-Func_Class'!$E$22,$G47:$BB47),SUMIF($G$6:$BB$6,BI$6&amp;" "&amp;'Input-Func_Class'!$B$24,$G47:$BB47))+SUMIF($G$6:$BB$6,BI$6&amp;" "&amp;'Input-Func_Class'!$F$22,$G47:$BB47))&lt;Check_Limit,0,1),1)</f>
        <v>0</v>
      </c>
      <c r="BJ47">
        <f ca="1">IFERROR(IF(SUMIF($G$6:$BB$6,BJ$6&amp;" Total",$G47:$BB47)-(SUMIF($G$6:$BB$6,BJ$6&amp;" "&amp;'Input-Func_Class'!$D$22,$G47:$BB47)+IFERROR(SUMIF($G$6:$BB$6,BJ$6&amp;" "&amp;'Input-Func_Class'!$E$22,$G47:$BB47),SUMIF($G$6:$BB$6,BJ$6&amp;" "&amp;'Input-Func_Class'!$B$24,$G47:$BB47))+SUMIF($G$6:$BB$6,BJ$6&amp;" "&amp;'Input-Func_Class'!$F$22,$G47:$BB47))&lt;Check_Limit,0,1),1)</f>
        <v>0</v>
      </c>
      <c r="BK47">
        <f ca="1">IFERROR(IF(SUMIF($G$6:$BB$6,BK$6&amp;" Total",$G47:$BB47)-(SUMIF($G$6:$BB$6,BK$6&amp;" "&amp;'Input-Func_Class'!$D$22,$G47:$BB47)+IFERROR(SUMIF($G$6:$BB$6,BK$6&amp;" "&amp;'Input-Func_Class'!$E$22,$G47:$BB47),SUMIF($G$6:$BB$6,BK$6&amp;" "&amp;'Input-Func_Class'!$B$24,$G47:$BB47))+SUMIF($G$6:$BB$6,BK$6&amp;" "&amp;'Input-Func_Class'!$F$22,$G47:$BB47))&lt;Check_Limit,0,1),1)</f>
        <v>0</v>
      </c>
      <c r="BL47">
        <f ca="1">IFERROR(IF(SUMIF($G$6:$BB$6,BL$6&amp;" Total",$G47:$BB47)-(SUMIF($G$6:$BB$6,BL$6&amp;" "&amp;'Input-Func_Class'!$D$22,$G47:$BB47)+IFERROR(SUMIF($G$6:$BB$6,BL$6&amp;" "&amp;'Input-Func_Class'!$E$22,$G47:$BB47),SUMIF($G$6:$BB$6,BL$6&amp;" "&amp;'Input-Func_Class'!$B$24,$G47:$BB47))+SUMIF($G$6:$BB$6,BL$6&amp;" "&amp;'Input-Func_Class'!$F$22,$G47:$BB47))&lt;Check_Limit,0,1),1)</f>
        <v>0</v>
      </c>
      <c r="BM47">
        <f ca="1">IFERROR(IF(SUMIF($G$6:$BB$6,BM$6&amp;" Total",$G47:$BB47)-(SUMIF($G$6:$BB$6,BM$6&amp;" "&amp;'Input-Func_Class'!$D$22,$G47:$BB47)+IFERROR(SUMIF($G$6:$BB$6,BM$6&amp;" "&amp;'Input-Func_Class'!$E$22,$G47:$BB47),SUMIF($G$6:$BB$6,BM$6&amp;" "&amp;'Input-Func_Class'!$B$24,$G47:$BB47))+SUMIF($G$6:$BB$6,BM$6&amp;" "&amp;'Input-Func_Class'!$F$22,$G47:$BB47))&lt;Check_Limit,0,1),1)</f>
        <v>0</v>
      </c>
      <c r="BN47">
        <f ca="1">IFERROR(IF(SUMIF($G$6:$BB$6,BN$6&amp;" Total",$G47:$BB47)-(SUMIF($G$6:$BB$6,BN$6&amp;" "&amp;'Input-Func_Class'!$D$22,$G47:$BB47)+IFERROR(SUMIF($G$6:$BB$6,BN$6&amp;" "&amp;'Input-Func_Class'!$E$22,$G47:$BB47),SUMIF($G$6:$BB$6,BN$6&amp;" "&amp;'Input-Func_Class'!$B$24,$G47:$BB47))+SUMIF($G$6:$BB$6,BN$6&amp;" "&amp;'Input-Func_Class'!$F$22,$G47:$BB47))&lt;Check_Limit,0,1),1)</f>
        <v>0</v>
      </c>
      <c r="BO47">
        <f ca="1">IFERROR(IF(SUMIF($G$6:$BB$6,BO$6&amp;" Total",$G47:$BB47)-(SUMIF($G$6:$BB$6,BO$6&amp;" "&amp;'Input-Func_Class'!$D$22,$G47:$BB47)+IFERROR(SUMIF($G$6:$BB$6,BO$6&amp;" "&amp;'Input-Func_Class'!$E$22,$G47:$BB47),SUMIF($G$6:$BB$6,BO$6&amp;" "&amp;'Input-Func_Class'!$B$24,$G47:$BB47))+SUMIF($G$6:$BB$6,BO$6&amp;" "&amp;'Input-Func_Class'!$F$22,$G47:$BB47))&lt;Check_Limit,0,1),1)</f>
        <v>0</v>
      </c>
    </row>
    <row r="48" spans="1:67" outlineLevel="1">
      <c r="A48" s="31">
        <f>IF(ISBLANK('Input-Accounts'!A48),"",'Input-Accounts'!A48)</f>
        <v>40</v>
      </c>
      <c r="B48" s="53" t="str">
        <f>IF(ISBLANK('Input-Accounts'!B48),"",'Input-Accounts'!B48)</f>
        <v>OTHER EQUIP-TELEPHONE</v>
      </c>
      <c r="C48" s="31">
        <f>IF(ISBLANK('Input-Accounts'!C48),"",'Input-Accounts'!C48)</f>
        <v>387.41</v>
      </c>
      <c r="D48" s="10">
        <f>Functionalization!$D48</f>
        <v>260538.46</v>
      </c>
      <c r="E48" s="10">
        <f t="shared" ca="1" si="6"/>
        <v>0</v>
      </c>
      <c r="F48" s="3" t="str">
        <f>IF($D48=0,"-",IF('Input-Accounts'!$E48&lt;&gt;0,'Input-Accounts'!$E48,'Input-Accounts'!$G48))</f>
        <v>INT_DISTPT_SUBTOTAL</v>
      </c>
      <c r="G48" s="10">
        <f ca="1">IF(G$5&lt;&gt;"",HLOOKUP(G$5,Functionalization!$G$6:$R$373,ROW($A48)-5,FALSE),IFERROR(INDEX(G$337:G$373,MATCH($F48,$B$337:$B$373,0))/VLOOKUP($F48,$B$337:$BB$373,MATCH(LEFT(TRIM(G$6),FIND("~",SUBSTITUTE(G$6,"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48))*HLOOKUP(LEFT(TRIM(G$6),FIND("~",SUBSTITUTE(G$6," ","~",LEN(TRIM(G$6))-LEN(SUBSTITUTE(TRIM(G$6)," ",""))))-1)&amp;" Total",$B$6:$BB$373,ROW($A48)-5,FALSE))</f>
        <v>165953.3372428829</v>
      </c>
      <c r="H48" s="10">
        <f ca="1">IF(H$5&lt;&gt;"",HLOOKUP(H$5,Functionalization!$G$6:$R$373,ROW($A48)-5,FALSE),IFERROR(INDEX(H$337:H$373,MATCH($F48,$B$337:$B$373,0))/VLOOKUP($F48,$B$337:$BB$373,MATCH(LEFT(TRIM(H$6),FIND("~",SUBSTITUTE(H$6,"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48))*HLOOKUP(LEFT(TRIM(H$6),FIND("~",SUBSTITUTE(H$6," ","~",LEN(TRIM(H$6))-LEN(SUBSTITUTE(TRIM(H$6)," ",""))))-1)&amp;" Total",$B$6:$BB$373,ROW($A48)-5,FALSE))</f>
        <v>123133.0312302301</v>
      </c>
      <c r="I48" s="10">
        <f ca="1">IF(I$5&lt;&gt;"",HLOOKUP(I$5,Functionalization!$G$6:$R$373,ROW($A48)-5,FALSE),IFERROR(INDEX(I$337:I$373,MATCH($F48,$B$337:$B$373,0))/VLOOKUP($F48,$B$337:$BB$373,MATCH(LEFT(TRIM(I$6),FIND("~",SUBSTITUTE(I$6,"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48))*HLOOKUP(LEFT(TRIM(I$6),FIND("~",SUBSTITUTE(I$6," ","~",LEN(TRIM(I$6))-LEN(SUBSTITUTE(TRIM(I$6)," ",""))))-1)&amp;" Total",$B$6:$BB$373,ROW($A48)-5,FALSE))</f>
        <v>0</v>
      </c>
      <c r="J48" s="10">
        <f ca="1">IF(J$5&lt;&gt;"",HLOOKUP(J$5,Functionalization!$G$6:$R$373,ROW($A48)-5,FALSE),IFERROR(INDEX(J$337:J$373,MATCH($F48,$B$337:$B$373,0))/VLOOKUP($F48,$B$337:$BB$373,MATCH(LEFT(TRIM(J$6),FIND("~",SUBSTITUTE(J$6,"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48))*HLOOKUP(LEFT(TRIM(J$6),FIND("~",SUBSTITUTE(J$6," ","~",LEN(TRIM(J$6))-LEN(SUBSTITUTE(TRIM(J$6)," ",""))))-1)&amp;" Total",$B$6:$BB$373,ROW($A48)-5,FALSE))</f>
        <v>42820.306012652785</v>
      </c>
      <c r="K48" s="10">
        <f ca="1">IF(K$5&lt;&gt;"",HLOOKUP(K$5,Functionalization!$G$6:$R$373,ROW($A48)-5,FALSE),IFERROR(INDEX(K$337:K$373,MATCH($F48,$B$337:$B$373,0))/VLOOKUP($F48,$B$337:$BB$373,MATCH(LEFT(TRIM(K$6),FIND("~",SUBSTITUTE(K$6,"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48))*HLOOKUP(LEFT(TRIM(K$6),FIND("~",SUBSTITUTE(K$6," ","~",LEN(TRIM(K$6))-LEN(SUBSTITUTE(TRIM(K$6)," ",""))))-1)&amp;" Total",$B$6:$BB$373,ROW($A48)-5,FALSE))</f>
        <v>94585.122757117075</v>
      </c>
      <c r="L48" s="10">
        <f ca="1">IF(L$5&lt;&gt;"",HLOOKUP(L$5,Functionalization!$G$6:$R$373,ROW($A48)-5,FALSE),IFERROR(INDEX(L$337:L$373,MATCH($F48,$B$337:$B$373,0))/VLOOKUP($F48,$B$337:$BB$373,MATCH(LEFT(TRIM(L$6),FIND("~",SUBSTITUTE(L$6,"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48))*HLOOKUP(LEFT(TRIM(L$6),FIND("~",SUBSTITUTE(L$6," ","~",LEN(TRIM(L$6))-LEN(SUBSTITUTE(TRIM(L$6)," ",""))))-1)&amp;" Total",$B$6:$BB$373,ROW($A48)-5,FALSE))</f>
        <v>0</v>
      </c>
      <c r="M48" s="10">
        <f ca="1">IF(M$5&lt;&gt;"",HLOOKUP(M$5,Functionalization!$G$6:$R$373,ROW($A48)-5,FALSE),IFERROR(INDEX(M$337:M$373,MATCH($F48,$B$337:$B$373,0))/VLOOKUP($F48,$B$337:$BB$373,MATCH(LEFT(TRIM(M$6),FIND("~",SUBSTITUTE(M$6,"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48))*HLOOKUP(LEFT(TRIM(M$6),FIND("~",SUBSTITUTE(M$6," ","~",LEN(TRIM(M$6))-LEN(SUBSTITUTE(TRIM(M$6)," ",""))))-1)&amp;" Total",$B$6:$BB$373,ROW($A48)-5,FALSE))</f>
        <v>0</v>
      </c>
      <c r="N48" s="10">
        <f ca="1">IF(N$5&lt;&gt;"",HLOOKUP(N$5,Functionalization!$G$6:$R$373,ROW($A48)-5,FALSE),IFERROR(INDEX(N$337:N$373,MATCH($F48,$B$337:$B$373,0))/VLOOKUP($F48,$B$337:$BB$373,MATCH(LEFT(TRIM(N$6),FIND("~",SUBSTITUTE(N$6,"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48))*HLOOKUP(LEFT(TRIM(N$6),FIND("~",SUBSTITUTE(N$6," ","~",LEN(TRIM(N$6))-LEN(SUBSTITUTE(TRIM(N$6)," ",""))))-1)&amp;" Total",$B$6:$BB$373,ROW($A48)-5,FALSE))</f>
        <v>94585.122757117075</v>
      </c>
      <c r="O48" s="10">
        <f ca="1">IF(O$5&lt;&gt;"",HLOOKUP(O$5,Functionalization!$G$6:$R$373,ROW($A48)-5,FALSE),IFERROR(INDEX(O$337:O$373,MATCH($F48,$B$337:$B$373,0))/VLOOKUP($F48,$B$337:$BB$373,MATCH(LEFT(TRIM(O$6),FIND("~",SUBSTITUTE(O$6,"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48))*HLOOKUP(LEFT(TRIM(O$6),FIND("~",SUBSTITUTE(O$6," ","~",LEN(TRIM(O$6))-LEN(SUBSTITUTE(TRIM(O$6)," ",""))))-1)&amp;" Total",$B$6:$BB$373,ROW($A48)-5,FALSE))</f>
        <v>0</v>
      </c>
      <c r="P48" s="10">
        <f ca="1">IF(P$5&lt;&gt;"",HLOOKUP(P$5,Functionalization!$G$6:$R$373,ROW($A48)-5,FALSE),IFERROR(INDEX(P$337:P$373,MATCH($F48,$B$337:$B$373,0))/VLOOKUP($F48,$B$337:$BB$373,MATCH(LEFT(TRIM(P$6),FIND("~",SUBSTITUTE(P$6,"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48))*HLOOKUP(LEFT(TRIM(P$6),FIND("~",SUBSTITUTE(P$6," ","~",LEN(TRIM(P$6))-LEN(SUBSTITUTE(TRIM(P$6)," ",""))))-1)&amp;" Total",$B$6:$BB$373,ROW($A48)-5,FALSE))</f>
        <v>0</v>
      </c>
      <c r="Q48" s="10">
        <f ca="1">IF(Q$5&lt;&gt;"",HLOOKUP(Q$5,Functionalization!$G$6:$R$373,ROW($A48)-5,FALSE),IFERROR(INDEX(Q$337:Q$373,MATCH($F48,$B$337:$B$373,0))/VLOOKUP($F48,$B$337:$BB$373,MATCH(LEFT(TRIM(Q$6),FIND("~",SUBSTITUTE(Q$6,"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48))*HLOOKUP(LEFT(TRIM(Q$6),FIND("~",SUBSTITUTE(Q$6," ","~",LEN(TRIM(Q$6))-LEN(SUBSTITUTE(TRIM(Q$6)," ",""))))-1)&amp;" Total",$B$6:$BB$373,ROW($A48)-5,FALSE))</f>
        <v>0</v>
      </c>
      <c r="R48" s="10">
        <f ca="1">IF(R$5&lt;&gt;"",HLOOKUP(R$5,Functionalization!$G$6:$R$373,ROW($A48)-5,FALSE),IFERROR(INDEX(R$337:R$373,MATCH($F48,$B$337:$B$373,0))/VLOOKUP($F48,$B$337:$BB$373,MATCH(LEFT(TRIM(R$6),FIND("~",SUBSTITUTE(R$6,"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48))*HLOOKUP(LEFT(TRIM(R$6),FIND("~",SUBSTITUTE(R$6," ","~",LEN(TRIM(R$6))-LEN(SUBSTITUTE(TRIM(R$6)," ",""))))-1)&amp;" Total",$B$6:$BB$373,ROW($A48)-5,FALSE))</f>
        <v>0</v>
      </c>
      <c r="S48" s="10">
        <f ca="1">IF(S$5&lt;&gt;"",HLOOKUP(S$5,Functionalization!$G$6:$R$373,ROW($A48)-5,FALSE),IFERROR(INDEX(S$337:S$373,MATCH($F48,$B$337:$B$373,0))/VLOOKUP($F48,$B$337:$BB$373,MATCH(LEFT(TRIM(S$6),FIND("~",SUBSTITUTE(S$6,"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48))*HLOOKUP(LEFT(TRIM(S$6),FIND("~",SUBSTITUTE(S$6," ","~",LEN(TRIM(S$6))-LEN(SUBSTITUTE(TRIM(S$6)," ",""))))-1)&amp;" Total",$B$6:$BB$373,ROW($A48)-5,FALSE))</f>
        <v>0</v>
      </c>
      <c r="T48" s="10">
        <f ca="1">IF(T$5&lt;&gt;"",HLOOKUP(T$5,Functionalization!$G$6:$R$373,ROW($A48)-5,FALSE),IFERROR(INDEX(T$337:T$373,MATCH($F48,$B$337:$B$373,0))/VLOOKUP($F48,$B$337:$BB$373,MATCH(LEFT(TRIM(T$6),FIND("~",SUBSTITUTE(T$6,"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48))*HLOOKUP(LEFT(TRIM(T$6),FIND("~",SUBSTITUTE(T$6," ","~",LEN(TRIM(T$6))-LEN(SUBSTITUTE(TRIM(T$6)," ",""))))-1)&amp;" Total",$B$6:$BB$373,ROW($A48)-5,FALSE))</f>
        <v>0</v>
      </c>
      <c r="U48" s="10">
        <f ca="1">IF(U$5&lt;&gt;"",HLOOKUP(U$5,Functionalization!$G$6:$R$373,ROW($A48)-5,FALSE),IFERROR(INDEX(U$337:U$373,MATCH($F48,$B$337:$B$373,0))/VLOOKUP($F48,$B$337:$BB$373,MATCH(LEFT(TRIM(U$6),FIND("~",SUBSTITUTE(U$6,"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48))*HLOOKUP(LEFT(TRIM(U$6),FIND("~",SUBSTITUTE(U$6," ","~",LEN(TRIM(U$6))-LEN(SUBSTITUTE(TRIM(U$6)," ",""))))-1)&amp;" Total",$B$6:$BB$373,ROW($A48)-5,FALSE))</f>
        <v>0</v>
      </c>
      <c r="V48" s="10">
        <f ca="1">IF(V$5&lt;&gt;"",HLOOKUP(V$5,Functionalization!$G$6:$R$373,ROW($A48)-5,FALSE),IFERROR(INDEX(V$337:V$373,MATCH($F48,$B$337:$B$373,0))/VLOOKUP($F48,$B$337:$BB$373,MATCH(LEFT(TRIM(V$6),FIND("~",SUBSTITUTE(V$6,"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48))*HLOOKUP(LEFT(TRIM(V$6),FIND("~",SUBSTITUTE(V$6," ","~",LEN(TRIM(V$6))-LEN(SUBSTITUTE(TRIM(V$6)," ",""))))-1)&amp;" Total",$B$6:$BB$373,ROW($A48)-5,FALSE))</f>
        <v>0</v>
      </c>
      <c r="W48" s="10">
        <f ca="1">IF(W$5&lt;&gt;"",HLOOKUP(W$5,Functionalization!$G$6:$R$373,ROW($A48)-5,FALSE),IFERROR(INDEX(W$337:W$373,MATCH($F48,$B$337:$B$373,0))/VLOOKUP($F48,$B$337:$BB$373,MATCH(LEFT(TRIM(W$6),FIND("~",SUBSTITUTE(W$6,"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48))*HLOOKUP(LEFT(TRIM(W$6),FIND("~",SUBSTITUTE(W$6," ","~",LEN(TRIM(W$6))-LEN(SUBSTITUTE(TRIM(W$6)," ",""))))-1)&amp;" Total",$B$6:$BB$373,ROW($A48)-5,FALSE))</f>
        <v>0</v>
      </c>
      <c r="X48" s="10">
        <f ca="1">IF(X$5&lt;&gt;"",HLOOKUP(X$5,Functionalization!$G$6:$R$373,ROW($A48)-5,FALSE),IFERROR(INDEX(X$337:X$373,MATCH($F48,$B$337:$B$373,0))/VLOOKUP($F48,$B$337:$BB$373,MATCH(LEFT(TRIM(X$6),FIND("~",SUBSTITUTE(X$6,"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48))*HLOOKUP(LEFT(TRIM(X$6),FIND("~",SUBSTITUTE(X$6," ","~",LEN(TRIM(X$6))-LEN(SUBSTITUTE(TRIM(X$6)," ",""))))-1)&amp;" Total",$B$6:$BB$373,ROW($A48)-5,FALSE))</f>
        <v>0</v>
      </c>
      <c r="Y48" s="10">
        <f ca="1">IF(Y$5&lt;&gt;"",HLOOKUP(Y$5,Functionalization!$G$6:$R$373,ROW($A48)-5,FALSE),IFERROR(INDEX(Y$337:Y$373,MATCH($F48,$B$337:$B$373,0))/VLOOKUP($F48,$B$337:$BB$373,MATCH(LEFT(TRIM(Y$6),FIND("~",SUBSTITUTE(Y$6,"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48))*HLOOKUP(LEFT(TRIM(Y$6),FIND("~",SUBSTITUTE(Y$6," ","~",LEN(TRIM(Y$6))-LEN(SUBSTITUTE(TRIM(Y$6)," ",""))))-1)&amp;" Total",$B$6:$BB$373,ROW($A48)-5,FALSE))</f>
        <v>0</v>
      </c>
      <c r="Z48" s="10">
        <f ca="1">IF(Z$5&lt;&gt;"",HLOOKUP(Z$5,Functionalization!$G$6:$R$373,ROW($A48)-5,FALSE),IFERROR(INDEX(Z$337:Z$373,MATCH($F48,$B$337:$B$373,0))/VLOOKUP($F48,$B$337:$BB$373,MATCH(LEFT(TRIM(Z$6),FIND("~",SUBSTITUTE(Z$6,"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48))*HLOOKUP(LEFT(TRIM(Z$6),FIND("~",SUBSTITUTE(Z$6," ","~",LEN(TRIM(Z$6))-LEN(SUBSTITUTE(TRIM(Z$6)," ",""))))-1)&amp;" Total",$B$6:$BB$373,ROW($A48)-5,FALSE))</f>
        <v>0</v>
      </c>
      <c r="AA48" s="10">
        <f ca="1">IF(AA$5&lt;&gt;"",HLOOKUP(AA$5,Functionalization!$G$6:$R$373,ROW($A48)-5,FALSE),IFERROR(INDEX(AA$337:AA$373,MATCH($F48,$B$337:$B$373,0))/VLOOKUP($F48,$B$337:$BB$373,MATCH(LEFT(TRIM(AA$6),FIND("~",SUBSTITUTE(AA$6,"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48))*HLOOKUP(LEFT(TRIM(AA$6),FIND("~",SUBSTITUTE(AA$6," ","~",LEN(TRIM(AA$6))-LEN(SUBSTITUTE(TRIM(AA$6)," ",""))))-1)&amp;" Total",$B$6:$BB$373,ROW($A48)-5,FALSE))</f>
        <v>0</v>
      </c>
      <c r="AB48" s="10">
        <f ca="1">IF(AB$5&lt;&gt;"",HLOOKUP(AB$5,Functionalization!$G$6:$R$373,ROW($A48)-5,FALSE),IFERROR(INDEX(AB$337:AB$373,MATCH($F48,$B$337:$B$373,0))/VLOOKUP($F48,$B$337:$BB$373,MATCH(LEFT(TRIM(AB$6),FIND("~",SUBSTITUTE(AB$6,"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48))*HLOOKUP(LEFT(TRIM(AB$6),FIND("~",SUBSTITUTE(AB$6," ","~",LEN(TRIM(AB$6))-LEN(SUBSTITUTE(TRIM(AB$6)," ",""))))-1)&amp;" Total",$B$6:$BB$373,ROW($A48)-5,FALSE))</f>
        <v>0</v>
      </c>
      <c r="AC48" s="10">
        <f ca="1">IF(AC$5&lt;&gt;"",HLOOKUP(AC$5,Functionalization!$G$6:$R$373,ROW($A48)-5,FALSE),IFERROR(INDEX(AC$337:AC$373,MATCH($F48,$B$337:$B$373,0))/VLOOKUP($F48,$B$337:$BB$373,MATCH(LEFT(TRIM(AC$6),FIND("~",SUBSTITUTE(AC$6,"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48))*HLOOKUP(LEFT(TRIM(AC$6),FIND("~",SUBSTITUTE(AC$6," ","~",LEN(TRIM(AC$6))-LEN(SUBSTITUTE(TRIM(AC$6)," ",""))))-1)&amp;" Total",$B$6:$BB$373,ROW($A48)-5,FALSE))</f>
        <v>0</v>
      </c>
      <c r="AD48" s="10">
        <f ca="1">IF(AD$5&lt;&gt;"",HLOOKUP(AD$5,Functionalization!$G$6:$R$373,ROW($A48)-5,FALSE),IFERROR(INDEX(AD$337:AD$373,MATCH($F48,$B$337:$B$373,0))/VLOOKUP($F48,$B$337:$BB$373,MATCH(LEFT(TRIM(AD$6),FIND("~",SUBSTITUTE(AD$6,"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48))*HLOOKUP(LEFT(TRIM(AD$6),FIND("~",SUBSTITUTE(AD$6," ","~",LEN(TRIM(AD$6))-LEN(SUBSTITUTE(TRIM(AD$6)," ",""))))-1)&amp;" Total",$B$6:$BB$373,ROW($A48)-5,FALSE))</f>
        <v>0</v>
      </c>
      <c r="AE48" s="10">
        <f ca="1">IF(AE$5&lt;&gt;"",HLOOKUP(AE$5,Functionalization!$G$6:$R$373,ROW($A48)-5,FALSE),IFERROR(INDEX(AE$337:AE$373,MATCH($F48,$B$337:$B$373,0))/VLOOKUP($F48,$B$337:$BB$373,MATCH(LEFT(TRIM(AE$6),FIND("~",SUBSTITUTE(AE$6,"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48))*HLOOKUP(LEFT(TRIM(AE$6),FIND("~",SUBSTITUTE(AE$6," ","~",LEN(TRIM(AE$6))-LEN(SUBSTITUTE(TRIM(AE$6)," ",""))))-1)&amp;" Total",$B$6:$BB$373,ROW($A48)-5,FALSE))</f>
        <v>0</v>
      </c>
      <c r="AF48" s="10">
        <f ca="1">IF(AF$5&lt;&gt;"",HLOOKUP(AF$5,Functionalization!$G$6:$R$373,ROW($A48)-5,FALSE),IFERROR(INDEX(AF$337:AF$373,MATCH($F48,$B$337:$B$373,0))/VLOOKUP($F48,$B$337:$BB$373,MATCH(LEFT(TRIM(AF$6),FIND("~",SUBSTITUTE(AF$6,"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48))*HLOOKUP(LEFT(TRIM(AF$6),FIND("~",SUBSTITUTE(AF$6," ","~",LEN(TRIM(AF$6))-LEN(SUBSTITUTE(TRIM(AF$6)," ",""))))-1)&amp;" Total",$B$6:$BB$373,ROW($A48)-5,FALSE))</f>
        <v>0</v>
      </c>
      <c r="AG48" s="10">
        <f ca="1">IF(AG$5&lt;&gt;"",HLOOKUP(AG$5,Functionalization!$G$6:$R$373,ROW($A48)-5,FALSE),IFERROR(INDEX(AG$337:AG$373,MATCH($F48,$B$337:$B$373,0))/VLOOKUP($F48,$B$337:$BB$373,MATCH(LEFT(TRIM(AG$6),FIND("~",SUBSTITUTE(AG$6,"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48))*HLOOKUP(LEFT(TRIM(AG$6),FIND("~",SUBSTITUTE(AG$6," ","~",LEN(TRIM(AG$6))-LEN(SUBSTITUTE(TRIM(AG$6)," ",""))))-1)&amp;" Total",$B$6:$BB$373,ROW($A48)-5,FALSE))</f>
        <v>0</v>
      </c>
      <c r="AH48" s="10">
        <f ca="1">IF(AH$5&lt;&gt;"",HLOOKUP(AH$5,Functionalization!$G$6:$R$373,ROW($A48)-5,FALSE),IFERROR(INDEX(AH$337:AH$373,MATCH($F48,$B$337:$B$373,0))/VLOOKUP($F48,$B$337:$BB$373,MATCH(LEFT(TRIM(AH$6),FIND("~",SUBSTITUTE(AH$6,"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48))*HLOOKUP(LEFT(TRIM(AH$6),FIND("~",SUBSTITUTE(AH$6," ","~",LEN(TRIM(AH$6))-LEN(SUBSTITUTE(TRIM(AH$6)," ",""))))-1)&amp;" Total",$B$6:$BB$373,ROW($A48)-5,FALSE))</f>
        <v>0</v>
      </c>
      <c r="AI48" s="10">
        <f ca="1">IF(AI$5&lt;&gt;"",HLOOKUP(AI$5,Functionalization!$G$6:$R$373,ROW($A48)-5,FALSE),IFERROR(INDEX(AI$337:AI$373,MATCH($F48,$B$337:$B$373,0))/VLOOKUP($F48,$B$337:$BB$373,MATCH(LEFT(TRIM(AI$6),FIND("~",SUBSTITUTE(AI$6,"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48))*HLOOKUP(LEFT(TRIM(AI$6),FIND("~",SUBSTITUTE(AI$6," ","~",LEN(TRIM(AI$6))-LEN(SUBSTITUTE(TRIM(AI$6)," ",""))))-1)&amp;" Total",$B$6:$BB$373,ROW($A48)-5,FALSE))</f>
        <v>0</v>
      </c>
      <c r="AJ48" s="10">
        <f ca="1">IF(AJ$5&lt;&gt;"",HLOOKUP(AJ$5,Functionalization!$G$6:$R$373,ROW($A48)-5,FALSE),IFERROR(INDEX(AJ$337:AJ$373,MATCH($F48,$B$337:$B$373,0))/VLOOKUP($F48,$B$337:$BB$373,MATCH(LEFT(TRIM(AJ$6),FIND("~",SUBSTITUTE(AJ$6,"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48))*HLOOKUP(LEFT(TRIM(AJ$6),FIND("~",SUBSTITUTE(AJ$6," ","~",LEN(TRIM(AJ$6))-LEN(SUBSTITUTE(TRIM(AJ$6)," ",""))))-1)&amp;" Total",$B$6:$BB$373,ROW($A48)-5,FALSE))</f>
        <v>0</v>
      </c>
      <c r="AK48" s="10">
        <f ca="1">IF(AK$5&lt;&gt;"",HLOOKUP(AK$5,Functionalization!$G$6:$R$373,ROW($A48)-5,FALSE),IFERROR(INDEX(AK$337:AK$373,MATCH($F48,$B$337:$B$373,0))/VLOOKUP($F48,$B$337:$BB$373,MATCH(LEFT(TRIM(AK$6),FIND("~",SUBSTITUTE(AK$6,"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48))*HLOOKUP(LEFT(TRIM(AK$6),FIND("~",SUBSTITUTE(AK$6," ","~",LEN(TRIM(AK$6))-LEN(SUBSTITUTE(TRIM(AK$6)," ",""))))-1)&amp;" Total",$B$6:$BB$373,ROW($A48)-5,FALSE))</f>
        <v>0</v>
      </c>
      <c r="AL48" s="10">
        <f ca="1">IF(AL$5&lt;&gt;"",HLOOKUP(AL$5,Functionalization!$G$6:$R$373,ROW($A48)-5,FALSE),IFERROR(INDEX(AL$337:AL$373,MATCH($F48,$B$337:$B$373,0))/VLOOKUP($F48,$B$337:$BB$373,MATCH(LEFT(TRIM(AL$6),FIND("~",SUBSTITUTE(AL$6,"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48))*HLOOKUP(LEFT(TRIM(AL$6),FIND("~",SUBSTITUTE(AL$6," ","~",LEN(TRIM(AL$6))-LEN(SUBSTITUTE(TRIM(AL$6)," ",""))))-1)&amp;" Total",$B$6:$BB$373,ROW($A48)-5,FALSE))</f>
        <v>0</v>
      </c>
      <c r="AM48" s="10">
        <f ca="1">IF(AM$5&lt;&gt;"",HLOOKUP(AM$5,Functionalization!$G$6:$R$373,ROW($A48)-5,FALSE),IFERROR(INDEX(AM$337:AM$373,MATCH($F48,$B$337:$B$373,0))/VLOOKUP($F48,$B$337:$BB$373,MATCH(LEFT(TRIM(AM$6),FIND("~",SUBSTITUTE(AM$6,"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48))*HLOOKUP(LEFT(TRIM(AM$6),FIND("~",SUBSTITUTE(AM$6," ","~",LEN(TRIM(AM$6))-LEN(SUBSTITUTE(TRIM(AM$6)," ",""))))-1)&amp;" Total",$B$6:$BB$373,ROW($A48)-5,FALSE))</f>
        <v>0</v>
      </c>
      <c r="AN48" s="10">
        <f ca="1">IF(AN$5&lt;&gt;"",HLOOKUP(AN$5,Functionalization!$G$6:$R$373,ROW($A48)-5,FALSE),IFERROR(INDEX(AN$337:AN$373,MATCH($F48,$B$337:$B$373,0))/VLOOKUP($F48,$B$337:$BB$373,MATCH(LEFT(TRIM(AN$6),FIND("~",SUBSTITUTE(AN$6,"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48))*HLOOKUP(LEFT(TRIM(AN$6),FIND("~",SUBSTITUTE(AN$6," ","~",LEN(TRIM(AN$6))-LEN(SUBSTITUTE(TRIM(AN$6)," ",""))))-1)&amp;" Total",$B$6:$BB$373,ROW($A48)-5,FALSE))</f>
        <v>0</v>
      </c>
      <c r="AO48" s="10">
        <f ca="1">IF(AO$5&lt;&gt;"",HLOOKUP(AO$5,Functionalization!$G$6:$R$373,ROW($A48)-5,FALSE),IFERROR(INDEX(AO$337:AO$373,MATCH($F48,$B$337:$B$373,0))/VLOOKUP($F48,$B$337:$BB$373,MATCH(LEFT(TRIM(AO$6),FIND("~",SUBSTITUTE(AO$6,"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48))*HLOOKUP(LEFT(TRIM(AO$6),FIND("~",SUBSTITUTE(AO$6," ","~",LEN(TRIM(AO$6))-LEN(SUBSTITUTE(TRIM(AO$6)," ",""))))-1)&amp;" Total",$B$6:$BB$373,ROW($A48)-5,FALSE))</f>
        <v>0</v>
      </c>
      <c r="AP48" s="10">
        <f ca="1">IF(AP$5&lt;&gt;"",HLOOKUP(AP$5,Functionalization!$G$6:$R$373,ROW($A48)-5,FALSE),IFERROR(INDEX(AP$337:AP$373,MATCH($F48,$B$337:$B$373,0))/VLOOKUP($F48,$B$337:$BB$373,MATCH(LEFT(TRIM(AP$6),FIND("~",SUBSTITUTE(AP$6,"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48))*HLOOKUP(LEFT(TRIM(AP$6),FIND("~",SUBSTITUTE(AP$6," ","~",LEN(TRIM(AP$6))-LEN(SUBSTITUTE(TRIM(AP$6)," ",""))))-1)&amp;" Total",$B$6:$BB$373,ROW($A48)-5,FALSE))</f>
        <v>0</v>
      </c>
      <c r="AQ48" s="10">
        <f ca="1">IF(AQ$5&lt;&gt;"",HLOOKUP(AQ$5,Functionalization!$G$6:$R$373,ROW($A48)-5,FALSE),IFERROR(INDEX(AQ$337:AQ$373,MATCH($F48,$B$337:$B$373,0))/VLOOKUP($F48,$B$337:$BB$373,MATCH(LEFT(TRIM(AQ$6),FIND("~",SUBSTITUTE(AQ$6,"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48))*HLOOKUP(LEFT(TRIM(AQ$6),FIND("~",SUBSTITUTE(AQ$6," ","~",LEN(TRIM(AQ$6))-LEN(SUBSTITUTE(TRIM(AQ$6)," ",""))))-1)&amp;" Total",$B$6:$BB$373,ROW($A48)-5,FALSE))</f>
        <v>0</v>
      </c>
      <c r="AR48" s="10">
        <f ca="1">IF(AR$5&lt;&gt;"",HLOOKUP(AR$5,Functionalization!$G$6:$R$373,ROW($A48)-5,FALSE),IFERROR(INDEX(AR$337:AR$373,MATCH($F48,$B$337:$B$373,0))/VLOOKUP($F48,$B$337:$BB$373,MATCH(LEFT(TRIM(AR$6),FIND("~",SUBSTITUTE(AR$6,"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48))*HLOOKUP(LEFT(TRIM(AR$6),FIND("~",SUBSTITUTE(AR$6," ","~",LEN(TRIM(AR$6))-LEN(SUBSTITUTE(TRIM(AR$6)," ",""))))-1)&amp;" Total",$B$6:$BB$373,ROW($A48)-5,FALSE))</f>
        <v>0</v>
      </c>
      <c r="AS48" s="10">
        <f ca="1">IF(AS$5&lt;&gt;"",HLOOKUP(AS$5,Functionalization!$G$6:$R$373,ROW($A48)-5,FALSE),IFERROR(INDEX(AS$337:AS$373,MATCH($F48,$B$337:$B$373,0))/VLOOKUP($F48,$B$337:$BB$373,MATCH(LEFT(TRIM(AS$6),FIND("~",SUBSTITUTE(AS$6,"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48))*HLOOKUP(LEFT(TRIM(AS$6),FIND("~",SUBSTITUTE(AS$6," ","~",LEN(TRIM(AS$6))-LEN(SUBSTITUTE(TRIM(AS$6)," ",""))))-1)&amp;" Total",$B$6:$BB$373,ROW($A48)-5,FALSE))</f>
        <v>0</v>
      </c>
      <c r="AT48" s="10">
        <f ca="1">IF(AT$5&lt;&gt;"",HLOOKUP(AT$5,Functionalization!$G$6:$R$373,ROW($A48)-5,FALSE),IFERROR(INDEX(AT$337:AT$373,MATCH($F48,$B$337:$B$373,0))/VLOOKUP($F48,$B$337:$BB$373,MATCH(LEFT(TRIM(AT$6),FIND("~",SUBSTITUTE(AT$6,"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48))*HLOOKUP(LEFT(TRIM(AT$6),FIND("~",SUBSTITUTE(AT$6," ","~",LEN(TRIM(AT$6))-LEN(SUBSTITUTE(TRIM(AT$6)," ",""))))-1)&amp;" Total",$B$6:$BB$373,ROW($A48)-5,FALSE))</f>
        <v>0</v>
      </c>
      <c r="AU48" s="10">
        <f ca="1">IF(AU$5&lt;&gt;"",HLOOKUP(AU$5,Functionalization!$G$6:$R$373,ROW($A48)-5,FALSE),IFERROR(INDEX(AU$337:AU$373,MATCH($F48,$B$337:$B$373,0))/VLOOKUP($F48,$B$337:$BB$373,MATCH(LEFT(TRIM(AU$6),FIND("~",SUBSTITUTE(AU$6,"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48))*HLOOKUP(LEFT(TRIM(AU$6),FIND("~",SUBSTITUTE(AU$6," ","~",LEN(TRIM(AU$6))-LEN(SUBSTITUTE(TRIM(AU$6)," ",""))))-1)&amp;" Total",$B$6:$BB$373,ROW($A48)-5,FALSE))</f>
        <v>0</v>
      </c>
      <c r="AV48" s="10">
        <f ca="1">IF(AV$5&lt;&gt;"",HLOOKUP(AV$5,Functionalization!$G$6:$R$373,ROW($A48)-5,FALSE),IFERROR(INDEX(AV$337:AV$373,MATCH($F48,$B$337:$B$373,0))/VLOOKUP($F48,$B$337:$BB$373,MATCH(LEFT(TRIM(AV$6),FIND("~",SUBSTITUTE(AV$6,"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48))*HLOOKUP(LEFT(TRIM(AV$6),FIND("~",SUBSTITUTE(AV$6," ","~",LEN(TRIM(AV$6))-LEN(SUBSTITUTE(TRIM(AV$6)," ",""))))-1)&amp;" Total",$B$6:$BB$373,ROW($A48)-5,FALSE))</f>
        <v>0</v>
      </c>
      <c r="AW48" s="10">
        <f ca="1">IF(AW$5&lt;&gt;"",HLOOKUP(AW$5,Functionalization!$G$6:$R$373,ROW($A48)-5,FALSE),IFERROR(INDEX(AW$337:AW$373,MATCH($F48,$B$337:$B$373,0))/VLOOKUP($F48,$B$337:$BB$373,MATCH(LEFT(TRIM(AW$6),FIND("~",SUBSTITUTE(AW$6,"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48))*HLOOKUP(LEFT(TRIM(AW$6),FIND("~",SUBSTITUTE(AW$6," ","~",LEN(TRIM(AW$6))-LEN(SUBSTITUTE(TRIM(AW$6)," ",""))))-1)&amp;" Total",$B$6:$BB$373,ROW($A48)-5,FALSE))</f>
        <v>0</v>
      </c>
      <c r="AX48" s="10">
        <f ca="1">IF(AX$5&lt;&gt;"",HLOOKUP(AX$5,Functionalization!$G$6:$R$373,ROW($A48)-5,FALSE),IFERROR(INDEX(AX$337:AX$373,MATCH($F48,$B$337:$B$373,0))/VLOOKUP($F48,$B$337:$BB$373,MATCH(LEFT(TRIM(AX$6),FIND("~",SUBSTITUTE(AX$6,"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48))*HLOOKUP(LEFT(TRIM(AX$6),FIND("~",SUBSTITUTE(AX$6," ","~",LEN(TRIM(AX$6))-LEN(SUBSTITUTE(TRIM(AX$6)," ",""))))-1)&amp;" Total",$B$6:$BB$373,ROW($A48)-5,FALSE))</f>
        <v>0</v>
      </c>
      <c r="AY48" s="10">
        <f ca="1">IF(AY$5&lt;&gt;"",HLOOKUP(AY$5,Functionalization!$G$6:$R$373,ROW($A48)-5,FALSE),IFERROR(INDEX(AY$337:AY$373,MATCH($F48,$B$337:$B$373,0))/VLOOKUP($F48,$B$337:$BB$373,MATCH(LEFT(TRIM(AY$6),FIND("~",SUBSTITUTE(AY$6,"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48))*HLOOKUP(LEFT(TRIM(AY$6),FIND("~",SUBSTITUTE(AY$6," ","~",LEN(TRIM(AY$6))-LEN(SUBSTITUTE(TRIM(AY$6)," ",""))))-1)&amp;" Total",$B$6:$BB$373,ROW($A48)-5,FALSE))</f>
        <v>0</v>
      </c>
      <c r="AZ48" s="10">
        <f ca="1">IF(AZ$5&lt;&gt;"",HLOOKUP(AZ$5,Functionalization!$G$6:$R$373,ROW($A48)-5,FALSE),IFERROR(INDEX(AZ$337:AZ$373,MATCH($F48,$B$337:$B$373,0))/VLOOKUP($F48,$B$337:$BB$373,MATCH(LEFT(TRIM(AZ$6),FIND("~",SUBSTITUTE(AZ$6,"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48))*HLOOKUP(LEFT(TRIM(AZ$6),FIND("~",SUBSTITUTE(AZ$6," ","~",LEN(TRIM(AZ$6))-LEN(SUBSTITUTE(TRIM(AZ$6)," ",""))))-1)&amp;" Total",$B$6:$BB$373,ROW($A48)-5,FALSE))</f>
        <v>0</v>
      </c>
      <c r="BA48" s="10">
        <f ca="1">IF(BA$5&lt;&gt;"",HLOOKUP(BA$5,Functionalization!$G$6:$R$373,ROW($A48)-5,FALSE),IFERROR(INDEX(BA$337:BA$373,MATCH($F48,$B$337:$B$373,0))/VLOOKUP($F48,$B$337:$BB$373,MATCH(LEFT(TRIM(BA$6),FIND("~",SUBSTITUTE(BA$6,"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48))*HLOOKUP(LEFT(TRIM(BA$6),FIND("~",SUBSTITUTE(BA$6," ","~",LEN(TRIM(BA$6))-LEN(SUBSTITUTE(TRIM(BA$6)," ",""))))-1)&amp;" Total",$B$6:$BB$373,ROW($A48)-5,FALSE))</f>
        <v>0</v>
      </c>
      <c r="BB48" s="10">
        <f ca="1">IF(BB$5&lt;&gt;"",HLOOKUP(BB$5,Functionalization!$G$6:$R$373,ROW($A48)-5,FALSE),IFERROR(INDEX(BB$337:BB$373,MATCH($F48,$B$337:$B$373,0))/VLOOKUP($F48,$B$337:$BB$373,MATCH(LEFT(TRIM(BB$6),FIND("~",SUBSTITUTE(BB$6,"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48))*HLOOKUP(LEFT(TRIM(BB$6),FIND("~",SUBSTITUTE(BB$6," ","~",LEN(TRIM(BB$6))-LEN(SUBSTITUTE(TRIM(BB$6)," ",""))))-1)&amp;" Total",$B$6:$BB$373,ROW($A48)-5,FALSE))</f>
        <v>0</v>
      </c>
      <c r="BD48">
        <f ca="1">IFERROR(IF(SUMIF($G$6:$BB$6,BD$6&amp;" Total",$G48:$BB48)-(SUMIF($G$6:$BB$6,BD$6&amp;" "&amp;'Input-Func_Class'!$D$22,$G48:$BB48)+IFERROR(SUMIF($G$6:$BB$6,BD$6&amp;" "&amp;'Input-Func_Class'!$E$22,$G48:$BB48),SUMIF($G$6:$BB$6,BD$6&amp;" "&amp;'Input-Func_Class'!$B$24,$G48:$BB48))+SUMIF($G$6:$BB$6,BD$6&amp;" "&amp;'Input-Func_Class'!$F$22,$G48:$BB48))&lt;Check_Limit,0,1),1)</f>
        <v>0</v>
      </c>
      <c r="BE48">
        <f ca="1">IFERROR(IF(SUMIF($G$6:$BB$6,BE$6&amp;" Total",$G48:$BB48)-(SUMIF($G$6:$BB$6,BE$6&amp;" "&amp;'Input-Func_Class'!$D$22,$G48:$BB48)+IFERROR(SUMIF($G$6:$BB$6,BE$6&amp;" "&amp;'Input-Func_Class'!$E$22,$G48:$BB48),SUMIF($G$6:$BB$6,BE$6&amp;" "&amp;'Input-Func_Class'!$B$24,$G48:$BB48))+SUMIF($G$6:$BB$6,BE$6&amp;" "&amp;'Input-Func_Class'!$F$22,$G48:$BB48))&lt;Check_Limit,0,1),1)</f>
        <v>0</v>
      </c>
      <c r="BF48">
        <f ca="1">IFERROR(IF(SUMIF($G$6:$BB$6,BF$6&amp;" Total",$G48:$BB48)-(SUMIF($G$6:$BB$6,BF$6&amp;" "&amp;'Input-Func_Class'!$D$22,$G48:$BB48)+IFERROR(SUMIF($G$6:$BB$6,BF$6&amp;" "&amp;'Input-Func_Class'!$E$22,$G48:$BB48),SUMIF($G$6:$BB$6,BF$6&amp;" "&amp;'Input-Func_Class'!$B$24,$G48:$BB48))+SUMIF($G$6:$BB$6,BF$6&amp;" "&amp;'Input-Func_Class'!$F$22,$G48:$BB48))&lt;Check_Limit,0,1),1)</f>
        <v>0</v>
      </c>
      <c r="BG48">
        <f ca="1">IFERROR(IF(SUMIF($G$6:$BB$6,BG$6&amp;" Total",$G48:$BB48)-(SUMIF($G$6:$BB$6,BG$6&amp;" "&amp;'Input-Func_Class'!$D$22,$G48:$BB48)+IFERROR(SUMIF($G$6:$BB$6,BG$6&amp;" "&amp;'Input-Func_Class'!$E$22,$G48:$BB48),SUMIF($G$6:$BB$6,BG$6&amp;" "&amp;'Input-Func_Class'!$B$24,$G48:$BB48))+SUMIF($G$6:$BB$6,BG$6&amp;" "&amp;'Input-Func_Class'!$F$22,$G48:$BB48))&lt;Check_Limit,0,1),1)</f>
        <v>0</v>
      </c>
      <c r="BH48">
        <f ca="1">IFERROR(IF(SUMIF($G$6:$BB$6,BH$6&amp;" Total",$G48:$BB48)-(SUMIF($G$6:$BB$6,BH$6&amp;" "&amp;'Input-Func_Class'!$D$22,$G48:$BB48)+IFERROR(SUMIF($G$6:$BB$6,BH$6&amp;" "&amp;'Input-Func_Class'!$E$22,$G48:$BB48),SUMIF($G$6:$BB$6,BH$6&amp;" "&amp;'Input-Func_Class'!$B$24,$G48:$BB48))+SUMIF($G$6:$BB$6,BH$6&amp;" "&amp;'Input-Func_Class'!$F$22,$G48:$BB48))&lt;Check_Limit,0,1),1)</f>
        <v>0</v>
      </c>
      <c r="BI48">
        <f ca="1">IFERROR(IF(SUMIF($G$6:$BB$6,BI$6&amp;" Total",$G48:$BB48)-(SUMIF($G$6:$BB$6,BI$6&amp;" "&amp;'Input-Func_Class'!$D$22,$G48:$BB48)+IFERROR(SUMIF($G$6:$BB$6,BI$6&amp;" "&amp;'Input-Func_Class'!$E$22,$G48:$BB48),SUMIF($G$6:$BB$6,BI$6&amp;" "&amp;'Input-Func_Class'!$B$24,$G48:$BB48))+SUMIF($G$6:$BB$6,BI$6&amp;" "&amp;'Input-Func_Class'!$F$22,$G48:$BB48))&lt;Check_Limit,0,1),1)</f>
        <v>0</v>
      </c>
      <c r="BJ48">
        <f ca="1">IFERROR(IF(SUMIF($G$6:$BB$6,BJ$6&amp;" Total",$G48:$BB48)-(SUMIF($G$6:$BB$6,BJ$6&amp;" "&amp;'Input-Func_Class'!$D$22,$G48:$BB48)+IFERROR(SUMIF($G$6:$BB$6,BJ$6&amp;" "&amp;'Input-Func_Class'!$E$22,$G48:$BB48),SUMIF($G$6:$BB$6,BJ$6&amp;" "&amp;'Input-Func_Class'!$B$24,$G48:$BB48))+SUMIF($G$6:$BB$6,BJ$6&amp;" "&amp;'Input-Func_Class'!$F$22,$G48:$BB48))&lt;Check_Limit,0,1),1)</f>
        <v>0</v>
      </c>
      <c r="BK48">
        <f ca="1">IFERROR(IF(SUMIF($G$6:$BB$6,BK$6&amp;" Total",$G48:$BB48)-(SUMIF($G$6:$BB$6,BK$6&amp;" "&amp;'Input-Func_Class'!$D$22,$G48:$BB48)+IFERROR(SUMIF($G$6:$BB$6,BK$6&amp;" "&amp;'Input-Func_Class'!$E$22,$G48:$BB48),SUMIF($G$6:$BB$6,BK$6&amp;" "&amp;'Input-Func_Class'!$B$24,$G48:$BB48))+SUMIF($G$6:$BB$6,BK$6&amp;" "&amp;'Input-Func_Class'!$F$22,$G48:$BB48))&lt;Check_Limit,0,1),1)</f>
        <v>0</v>
      </c>
      <c r="BL48">
        <f ca="1">IFERROR(IF(SUMIF($G$6:$BB$6,BL$6&amp;" Total",$G48:$BB48)-(SUMIF($G$6:$BB$6,BL$6&amp;" "&amp;'Input-Func_Class'!$D$22,$G48:$BB48)+IFERROR(SUMIF($G$6:$BB$6,BL$6&amp;" "&amp;'Input-Func_Class'!$E$22,$G48:$BB48),SUMIF($G$6:$BB$6,BL$6&amp;" "&amp;'Input-Func_Class'!$B$24,$G48:$BB48))+SUMIF($G$6:$BB$6,BL$6&amp;" "&amp;'Input-Func_Class'!$F$22,$G48:$BB48))&lt;Check_Limit,0,1),1)</f>
        <v>0</v>
      </c>
      <c r="BM48">
        <f ca="1">IFERROR(IF(SUMIF($G$6:$BB$6,BM$6&amp;" Total",$G48:$BB48)-(SUMIF($G$6:$BB$6,BM$6&amp;" "&amp;'Input-Func_Class'!$D$22,$G48:$BB48)+IFERROR(SUMIF($G$6:$BB$6,BM$6&amp;" "&amp;'Input-Func_Class'!$E$22,$G48:$BB48),SUMIF($G$6:$BB$6,BM$6&amp;" "&amp;'Input-Func_Class'!$B$24,$G48:$BB48))+SUMIF($G$6:$BB$6,BM$6&amp;" "&amp;'Input-Func_Class'!$F$22,$G48:$BB48))&lt;Check_Limit,0,1),1)</f>
        <v>0</v>
      </c>
      <c r="BN48">
        <f ca="1">IFERROR(IF(SUMIF($G$6:$BB$6,BN$6&amp;" Total",$G48:$BB48)-(SUMIF($G$6:$BB$6,BN$6&amp;" "&amp;'Input-Func_Class'!$D$22,$G48:$BB48)+IFERROR(SUMIF($G$6:$BB$6,BN$6&amp;" "&amp;'Input-Func_Class'!$E$22,$G48:$BB48),SUMIF($G$6:$BB$6,BN$6&amp;" "&amp;'Input-Func_Class'!$B$24,$G48:$BB48))+SUMIF($G$6:$BB$6,BN$6&amp;" "&amp;'Input-Func_Class'!$F$22,$G48:$BB48))&lt;Check_Limit,0,1),1)</f>
        <v>0</v>
      </c>
      <c r="BO48">
        <f ca="1">IFERROR(IF(SUMIF($G$6:$BB$6,BO$6&amp;" Total",$G48:$BB48)-(SUMIF($G$6:$BB$6,BO$6&amp;" "&amp;'Input-Func_Class'!$D$22,$G48:$BB48)+IFERROR(SUMIF($G$6:$BB$6,BO$6&amp;" "&amp;'Input-Func_Class'!$E$22,$G48:$BB48),SUMIF($G$6:$BB$6,BO$6&amp;" "&amp;'Input-Func_Class'!$B$24,$G48:$BB48))+SUMIF($G$6:$BB$6,BO$6&amp;" "&amp;'Input-Func_Class'!$F$22,$G48:$BB48))&lt;Check_Limit,0,1),1)</f>
        <v>0</v>
      </c>
    </row>
    <row r="49" spans="1:67" outlineLevel="1">
      <c r="A49" s="31">
        <f>IF(ISBLANK('Input-Accounts'!A49),"",'Input-Accounts'!A49)</f>
        <v>41</v>
      </c>
      <c r="B49" s="53" t="str">
        <f>IF(ISBLANK('Input-Accounts'!B49),"",'Input-Accounts'!B49)</f>
        <v>OTHER EQUIPMENT-RADIO</v>
      </c>
      <c r="C49" s="31">
        <f>IF(ISBLANK('Input-Accounts'!C49),"",'Input-Accounts'!C49)</f>
        <v>387.42</v>
      </c>
      <c r="D49" s="10">
        <f>Functionalization!$D49</f>
        <v>419367.40000000008</v>
      </c>
      <c r="E49" s="10">
        <f t="shared" ca="1" si="6"/>
        <v>0</v>
      </c>
      <c r="F49" s="3" t="str">
        <f>IF($D49=0,"-",IF('Input-Accounts'!$E49&lt;&gt;0,'Input-Accounts'!$E49,'Input-Accounts'!$G49))</f>
        <v>INT_DISTPT_SUBTOTAL</v>
      </c>
      <c r="G49" s="10">
        <f ca="1">IF(G$5&lt;&gt;"",HLOOKUP(G$5,Functionalization!$G$6:$R$373,ROW($A49)-5,FALSE),IFERROR(INDEX(G$337:G$373,MATCH($F49,$B$337:$B$373,0))/VLOOKUP($F49,$B$337:$BB$373,MATCH(LEFT(TRIM(G$6),FIND("~",SUBSTITUTE(G$6,"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49))*HLOOKUP(LEFT(TRIM(G$6),FIND("~",SUBSTITUTE(G$6," ","~",LEN(TRIM(G$6))-LEN(SUBSTITUTE(TRIM(G$6)," ",""))))-1)&amp;" Total",$B$6:$BB$373,ROW($A49)-5,FALSE))</f>
        <v>267121.48202945158</v>
      </c>
      <c r="H49" s="10">
        <f ca="1">IF(H$5&lt;&gt;"",HLOOKUP(H$5,Functionalization!$G$6:$R$373,ROW($A49)-5,FALSE),IFERROR(INDEX(H$337:H$373,MATCH($F49,$B$337:$B$373,0))/VLOOKUP($F49,$B$337:$BB$373,MATCH(LEFT(TRIM(H$6),FIND("~",SUBSTITUTE(H$6,"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49))*HLOOKUP(LEFT(TRIM(H$6),FIND("~",SUBSTITUTE(H$6," ","~",LEN(TRIM(H$6))-LEN(SUBSTITUTE(TRIM(H$6)," ",""))))-1)&amp;" Total",$B$6:$BB$373,ROW($A49)-5,FALSE))</f>
        <v>198197.14586913737</v>
      </c>
      <c r="I49" s="10">
        <f ca="1">IF(I$5&lt;&gt;"",HLOOKUP(I$5,Functionalization!$G$6:$R$373,ROW($A49)-5,FALSE),IFERROR(INDEX(I$337:I$373,MATCH($F49,$B$337:$B$373,0))/VLOOKUP($F49,$B$337:$BB$373,MATCH(LEFT(TRIM(I$6),FIND("~",SUBSTITUTE(I$6,"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49))*HLOOKUP(LEFT(TRIM(I$6),FIND("~",SUBSTITUTE(I$6," ","~",LEN(TRIM(I$6))-LEN(SUBSTITUTE(TRIM(I$6)," ",""))))-1)&amp;" Total",$B$6:$BB$373,ROW($A49)-5,FALSE))</f>
        <v>0</v>
      </c>
      <c r="J49" s="10">
        <f ca="1">IF(J$5&lt;&gt;"",HLOOKUP(J$5,Functionalization!$G$6:$R$373,ROW($A49)-5,FALSE),IFERROR(INDEX(J$337:J$373,MATCH($F49,$B$337:$B$373,0))/VLOOKUP($F49,$B$337:$BB$373,MATCH(LEFT(TRIM(J$6),FIND("~",SUBSTITUTE(J$6,"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49))*HLOOKUP(LEFT(TRIM(J$6),FIND("~",SUBSTITUTE(J$6," ","~",LEN(TRIM(J$6))-LEN(SUBSTITUTE(TRIM(J$6)," ",""))))-1)&amp;" Total",$B$6:$BB$373,ROW($A49)-5,FALSE))</f>
        <v>68924.336160314182</v>
      </c>
      <c r="K49" s="10">
        <f ca="1">IF(K$5&lt;&gt;"",HLOOKUP(K$5,Functionalization!$G$6:$R$373,ROW($A49)-5,FALSE),IFERROR(INDEX(K$337:K$373,MATCH($F49,$B$337:$B$373,0))/VLOOKUP($F49,$B$337:$BB$373,MATCH(LEFT(TRIM(K$6),FIND("~",SUBSTITUTE(K$6,"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49))*HLOOKUP(LEFT(TRIM(K$6),FIND("~",SUBSTITUTE(K$6," ","~",LEN(TRIM(K$6))-LEN(SUBSTITUTE(TRIM(K$6)," ",""))))-1)&amp;" Total",$B$6:$BB$373,ROW($A49)-5,FALSE))</f>
        <v>152245.91797054847</v>
      </c>
      <c r="L49" s="10">
        <f ca="1">IF(L$5&lt;&gt;"",HLOOKUP(L$5,Functionalization!$G$6:$R$373,ROW($A49)-5,FALSE),IFERROR(INDEX(L$337:L$373,MATCH($F49,$B$337:$B$373,0))/VLOOKUP($F49,$B$337:$BB$373,MATCH(LEFT(TRIM(L$6),FIND("~",SUBSTITUTE(L$6,"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49))*HLOOKUP(LEFT(TRIM(L$6),FIND("~",SUBSTITUTE(L$6," ","~",LEN(TRIM(L$6))-LEN(SUBSTITUTE(TRIM(L$6)," ",""))))-1)&amp;" Total",$B$6:$BB$373,ROW($A49)-5,FALSE))</f>
        <v>0</v>
      </c>
      <c r="M49" s="10">
        <f ca="1">IF(M$5&lt;&gt;"",HLOOKUP(M$5,Functionalization!$G$6:$R$373,ROW($A49)-5,FALSE),IFERROR(INDEX(M$337:M$373,MATCH($F49,$B$337:$B$373,0))/VLOOKUP($F49,$B$337:$BB$373,MATCH(LEFT(TRIM(M$6),FIND("~",SUBSTITUTE(M$6,"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49))*HLOOKUP(LEFT(TRIM(M$6),FIND("~",SUBSTITUTE(M$6," ","~",LEN(TRIM(M$6))-LEN(SUBSTITUTE(TRIM(M$6)," ",""))))-1)&amp;" Total",$B$6:$BB$373,ROW($A49)-5,FALSE))</f>
        <v>0</v>
      </c>
      <c r="N49" s="10">
        <f ca="1">IF(N$5&lt;&gt;"",HLOOKUP(N$5,Functionalization!$G$6:$R$373,ROW($A49)-5,FALSE),IFERROR(INDEX(N$337:N$373,MATCH($F49,$B$337:$B$373,0))/VLOOKUP($F49,$B$337:$BB$373,MATCH(LEFT(TRIM(N$6),FIND("~",SUBSTITUTE(N$6,"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49))*HLOOKUP(LEFT(TRIM(N$6),FIND("~",SUBSTITUTE(N$6," ","~",LEN(TRIM(N$6))-LEN(SUBSTITUTE(TRIM(N$6)," ",""))))-1)&amp;" Total",$B$6:$BB$373,ROW($A49)-5,FALSE))</f>
        <v>152245.91797054847</v>
      </c>
      <c r="O49" s="10">
        <f ca="1">IF(O$5&lt;&gt;"",HLOOKUP(O$5,Functionalization!$G$6:$R$373,ROW($A49)-5,FALSE),IFERROR(INDEX(O$337:O$373,MATCH($F49,$B$337:$B$373,0))/VLOOKUP($F49,$B$337:$BB$373,MATCH(LEFT(TRIM(O$6),FIND("~",SUBSTITUTE(O$6,"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49))*HLOOKUP(LEFT(TRIM(O$6),FIND("~",SUBSTITUTE(O$6," ","~",LEN(TRIM(O$6))-LEN(SUBSTITUTE(TRIM(O$6)," ",""))))-1)&amp;" Total",$B$6:$BB$373,ROW($A49)-5,FALSE))</f>
        <v>0</v>
      </c>
      <c r="P49" s="10">
        <f ca="1">IF(P$5&lt;&gt;"",HLOOKUP(P$5,Functionalization!$G$6:$R$373,ROW($A49)-5,FALSE),IFERROR(INDEX(P$337:P$373,MATCH($F49,$B$337:$B$373,0))/VLOOKUP($F49,$B$337:$BB$373,MATCH(LEFT(TRIM(P$6),FIND("~",SUBSTITUTE(P$6,"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49))*HLOOKUP(LEFT(TRIM(P$6),FIND("~",SUBSTITUTE(P$6," ","~",LEN(TRIM(P$6))-LEN(SUBSTITUTE(TRIM(P$6)," ",""))))-1)&amp;" Total",$B$6:$BB$373,ROW($A49)-5,FALSE))</f>
        <v>0</v>
      </c>
      <c r="Q49" s="10">
        <f ca="1">IF(Q$5&lt;&gt;"",HLOOKUP(Q$5,Functionalization!$G$6:$R$373,ROW($A49)-5,FALSE),IFERROR(INDEX(Q$337:Q$373,MATCH($F49,$B$337:$B$373,0))/VLOOKUP($F49,$B$337:$BB$373,MATCH(LEFT(TRIM(Q$6),FIND("~",SUBSTITUTE(Q$6,"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49))*HLOOKUP(LEFT(TRIM(Q$6),FIND("~",SUBSTITUTE(Q$6," ","~",LEN(TRIM(Q$6))-LEN(SUBSTITUTE(TRIM(Q$6)," ",""))))-1)&amp;" Total",$B$6:$BB$373,ROW($A49)-5,FALSE))</f>
        <v>0</v>
      </c>
      <c r="R49" s="10">
        <f ca="1">IF(R$5&lt;&gt;"",HLOOKUP(R$5,Functionalization!$G$6:$R$373,ROW($A49)-5,FALSE),IFERROR(INDEX(R$337:R$373,MATCH($F49,$B$337:$B$373,0))/VLOOKUP($F49,$B$337:$BB$373,MATCH(LEFT(TRIM(R$6),FIND("~",SUBSTITUTE(R$6,"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49))*HLOOKUP(LEFT(TRIM(R$6),FIND("~",SUBSTITUTE(R$6," ","~",LEN(TRIM(R$6))-LEN(SUBSTITUTE(TRIM(R$6)," ",""))))-1)&amp;" Total",$B$6:$BB$373,ROW($A49)-5,FALSE))</f>
        <v>0</v>
      </c>
      <c r="S49" s="10">
        <f ca="1">IF(S$5&lt;&gt;"",HLOOKUP(S$5,Functionalization!$G$6:$R$373,ROW($A49)-5,FALSE),IFERROR(INDEX(S$337:S$373,MATCH($F49,$B$337:$B$373,0))/VLOOKUP($F49,$B$337:$BB$373,MATCH(LEFT(TRIM(S$6),FIND("~",SUBSTITUTE(S$6,"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49))*HLOOKUP(LEFT(TRIM(S$6),FIND("~",SUBSTITUTE(S$6," ","~",LEN(TRIM(S$6))-LEN(SUBSTITUTE(TRIM(S$6)," ",""))))-1)&amp;" Total",$B$6:$BB$373,ROW($A49)-5,FALSE))</f>
        <v>0</v>
      </c>
      <c r="T49" s="10">
        <f ca="1">IF(T$5&lt;&gt;"",HLOOKUP(T$5,Functionalization!$G$6:$R$373,ROW($A49)-5,FALSE),IFERROR(INDEX(T$337:T$373,MATCH($F49,$B$337:$B$373,0))/VLOOKUP($F49,$B$337:$BB$373,MATCH(LEFT(TRIM(T$6),FIND("~",SUBSTITUTE(T$6,"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49))*HLOOKUP(LEFT(TRIM(T$6),FIND("~",SUBSTITUTE(T$6," ","~",LEN(TRIM(T$6))-LEN(SUBSTITUTE(TRIM(T$6)," ",""))))-1)&amp;" Total",$B$6:$BB$373,ROW($A49)-5,FALSE))</f>
        <v>0</v>
      </c>
      <c r="U49" s="10">
        <f ca="1">IF(U$5&lt;&gt;"",HLOOKUP(U$5,Functionalization!$G$6:$R$373,ROW($A49)-5,FALSE),IFERROR(INDEX(U$337:U$373,MATCH($F49,$B$337:$B$373,0))/VLOOKUP($F49,$B$337:$BB$373,MATCH(LEFT(TRIM(U$6),FIND("~",SUBSTITUTE(U$6,"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49))*HLOOKUP(LEFT(TRIM(U$6),FIND("~",SUBSTITUTE(U$6," ","~",LEN(TRIM(U$6))-LEN(SUBSTITUTE(TRIM(U$6)," ",""))))-1)&amp;" Total",$B$6:$BB$373,ROW($A49)-5,FALSE))</f>
        <v>0</v>
      </c>
      <c r="V49" s="10">
        <f ca="1">IF(V$5&lt;&gt;"",HLOOKUP(V$5,Functionalization!$G$6:$R$373,ROW($A49)-5,FALSE),IFERROR(INDEX(V$337:V$373,MATCH($F49,$B$337:$B$373,0))/VLOOKUP($F49,$B$337:$BB$373,MATCH(LEFT(TRIM(V$6),FIND("~",SUBSTITUTE(V$6,"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49))*HLOOKUP(LEFT(TRIM(V$6),FIND("~",SUBSTITUTE(V$6," ","~",LEN(TRIM(V$6))-LEN(SUBSTITUTE(TRIM(V$6)," ",""))))-1)&amp;" Total",$B$6:$BB$373,ROW($A49)-5,FALSE))</f>
        <v>0</v>
      </c>
      <c r="W49" s="10">
        <f ca="1">IF(W$5&lt;&gt;"",HLOOKUP(W$5,Functionalization!$G$6:$R$373,ROW($A49)-5,FALSE),IFERROR(INDEX(W$337:W$373,MATCH($F49,$B$337:$B$373,0))/VLOOKUP($F49,$B$337:$BB$373,MATCH(LEFT(TRIM(W$6),FIND("~",SUBSTITUTE(W$6,"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49))*HLOOKUP(LEFT(TRIM(W$6),FIND("~",SUBSTITUTE(W$6," ","~",LEN(TRIM(W$6))-LEN(SUBSTITUTE(TRIM(W$6)," ",""))))-1)&amp;" Total",$B$6:$BB$373,ROW($A49)-5,FALSE))</f>
        <v>0</v>
      </c>
      <c r="X49" s="10">
        <f ca="1">IF(X$5&lt;&gt;"",HLOOKUP(X$5,Functionalization!$G$6:$R$373,ROW($A49)-5,FALSE),IFERROR(INDEX(X$337:X$373,MATCH($F49,$B$337:$B$373,0))/VLOOKUP($F49,$B$337:$BB$373,MATCH(LEFT(TRIM(X$6),FIND("~",SUBSTITUTE(X$6,"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49))*HLOOKUP(LEFT(TRIM(X$6),FIND("~",SUBSTITUTE(X$6," ","~",LEN(TRIM(X$6))-LEN(SUBSTITUTE(TRIM(X$6)," ",""))))-1)&amp;" Total",$B$6:$BB$373,ROW($A49)-5,FALSE))</f>
        <v>0</v>
      </c>
      <c r="Y49" s="10">
        <f ca="1">IF(Y$5&lt;&gt;"",HLOOKUP(Y$5,Functionalization!$G$6:$R$373,ROW($A49)-5,FALSE),IFERROR(INDEX(Y$337:Y$373,MATCH($F49,$B$337:$B$373,0))/VLOOKUP($F49,$B$337:$BB$373,MATCH(LEFT(TRIM(Y$6),FIND("~",SUBSTITUTE(Y$6,"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49))*HLOOKUP(LEFT(TRIM(Y$6),FIND("~",SUBSTITUTE(Y$6," ","~",LEN(TRIM(Y$6))-LEN(SUBSTITUTE(TRIM(Y$6)," ",""))))-1)&amp;" Total",$B$6:$BB$373,ROW($A49)-5,FALSE))</f>
        <v>0</v>
      </c>
      <c r="Z49" s="10">
        <f ca="1">IF(Z$5&lt;&gt;"",HLOOKUP(Z$5,Functionalization!$G$6:$R$373,ROW($A49)-5,FALSE),IFERROR(INDEX(Z$337:Z$373,MATCH($F49,$B$337:$B$373,0))/VLOOKUP($F49,$B$337:$BB$373,MATCH(LEFT(TRIM(Z$6),FIND("~",SUBSTITUTE(Z$6,"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49))*HLOOKUP(LEFT(TRIM(Z$6),FIND("~",SUBSTITUTE(Z$6," ","~",LEN(TRIM(Z$6))-LEN(SUBSTITUTE(TRIM(Z$6)," ",""))))-1)&amp;" Total",$B$6:$BB$373,ROW($A49)-5,FALSE))</f>
        <v>0</v>
      </c>
      <c r="AA49" s="10">
        <f ca="1">IF(AA$5&lt;&gt;"",HLOOKUP(AA$5,Functionalization!$G$6:$R$373,ROW($A49)-5,FALSE),IFERROR(INDEX(AA$337:AA$373,MATCH($F49,$B$337:$B$373,0))/VLOOKUP($F49,$B$337:$BB$373,MATCH(LEFT(TRIM(AA$6),FIND("~",SUBSTITUTE(AA$6,"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49))*HLOOKUP(LEFT(TRIM(AA$6),FIND("~",SUBSTITUTE(AA$6," ","~",LEN(TRIM(AA$6))-LEN(SUBSTITUTE(TRIM(AA$6)," ",""))))-1)&amp;" Total",$B$6:$BB$373,ROW($A49)-5,FALSE))</f>
        <v>0</v>
      </c>
      <c r="AB49" s="10">
        <f ca="1">IF(AB$5&lt;&gt;"",HLOOKUP(AB$5,Functionalization!$G$6:$R$373,ROW($A49)-5,FALSE),IFERROR(INDEX(AB$337:AB$373,MATCH($F49,$B$337:$B$373,0))/VLOOKUP($F49,$B$337:$BB$373,MATCH(LEFT(TRIM(AB$6),FIND("~",SUBSTITUTE(AB$6,"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49))*HLOOKUP(LEFT(TRIM(AB$6),FIND("~",SUBSTITUTE(AB$6," ","~",LEN(TRIM(AB$6))-LEN(SUBSTITUTE(TRIM(AB$6)," ",""))))-1)&amp;" Total",$B$6:$BB$373,ROW($A49)-5,FALSE))</f>
        <v>0</v>
      </c>
      <c r="AC49" s="10">
        <f ca="1">IF(AC$5&lt;&gt;"",HLOOKUP(AC$5,Functionalization!$G$6:$R$373,ROW($A49)-5,FALSE),IFERROR(INDEX(AC$337:AC$373,MATCH($F49,$B$337:$B$373,0))/VLOOKUP($F49,$B$337:$BB$373,MATCH(LEFT(TRIM(AC$6),FIND("~",SUBSTITUTE(AC$6,"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49))*HLOOKUP(LEFT(TRIM(AC$6),FIND("~",SUBSTITUTE(AC$6," ","~",LEN(TRIM(AC$6))-LEN(SUBSTITUTE(TRIM(AC$6)," ",""))))-1)&amp;" Total",$B$6:$BB$373,ROW($A49)-5,FALSE))</f>
        <v>0</v>
      </c>
      <c r="AD49" s="10">
        <f ca="1">IF(AD$5&lt;&gt;"",HLOOKUP(AD$5,Functionalization!$G$6:$R$373,ROW($A49)-5,FALSE),IFERROR(INDEX(AD$337:AD$373,MATCH($F49,$B$337:$B$373,0))/VLOOKUP($F49,$B$337:$BB$373,MATCH(LEFT(TRIM(AD$6),FIND("~",SUBSTITUTE(AD$6,"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49))*HLOOKUP(LEFT(TRIM(AD$6),FIND("~",SUBSTITUTE(AD$6," ","~",LEN(TRIM(AD$6))-LEN(SUBSTITUTE(TRIM(AD$6)," ",""))))-1)&amp;" Total",$B$6:$BB$373,ROW($A49)-5,FALSE))</f>
        <v>0</v>
      </c>
      <c r="AE49" s="10">
        <f ca="1">IF(AE$5&lt;&gt;"",HLOOKUP(AE$5,Functionalization!$G$6:$R$373,ROW($A49)-5,FALSE),IFERROR(INDEX(AE$337:AE$373,MATCH($F49,$B$337:$B$373,0))/VLOOKUP($F49,$B$337:$BB$373,MATCH(LEFT(TRIM(AE$6),FIND("~",SUBSTITUTE(AE$6,"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49))*HLOOKUP(LEFT(TRIM(AE$6),FIND("~",SUBSTITUTE(AE$6," ","~",LEN(TRIM(AE$6))-LEN(SUBSTITUTE(TRIM(AE$6)," ",""))))-1)&amp;" Total",$B$6:$BB$373,ROW($A49)-5,FALSE))</f>
        <v>0</v>
      </c>
      <c r="AF49" s="10">
        <f ca="1">IF(AF$5&lt;&gt;"",HLOOKUP(AF$5,Functionalization!$G$6:$R$373,ROW($A49)-5,FALSE),IFERROR(INDEX(AF$337:AF$373,MATCH($F49,$B$337:$B$373,0))/VLOOKUP($F49,$B$337:$BB$373,MATCH(LEFT(TRIM(AF$6),FIND("~",SUBSTITUTE(AF$6,"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49))*HLOOKUP(LEFT(TRIM(AF$6),FIND("~",SUBSTITUTE(AF$6," ","~",LEN(TRIM(AF$6))-LEN(SUBSTITUTE(TRIM(AF$6)," ",""))))-1)&amp;" Total",$B$6:$BB$373,ROW($A49)-5,FALSE))</f>
        <v>0</v>
      </c>
      <c r="AG49" s="10">
        <f ca="1">IF(AG$5&lt;&gt;"",HLOOKUP(AG$5,Functionalization!$G$6:$R$373,ROW($A49)-5,FALSE),IFERROR(INDEX(AG$337:AG$373,MATCH($F49,$B$337:$B$373,0))/VLOOKUP($F49,$B$337:$BB$373,MATCH(LEFT(TRIM(AG$6),FIND("~",SUBSTITUTE(AG$6,"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49))*HLOOKUP(LEFT(TRIM(AG$6),FIND("~",SUBSTITUTE(AG$6," ","~",LEN(TRIM(AG$6))-LEN(SUBSTITUTE(TRIM(AG$6)," ",""))))-1)&amp;" Total",$B$6:$BB$373,ROW($A49)-5,FALSE))</f>
        <v>0</v>
      </c>
      <c r="AH49" s="10">
        <f ca="1">IF(AH$5&lt;&gt;"",HLOOKUP(AH$5,Functionalization!$G$6:$R$373,ROW($A49)-5,FALSE),IFERROR(INDEX(AH$337:AH$373,MATCH($F49,$B$337:$B$373,0))/VLOOKUP($F49,$B$337:$BB$373,MATCH(LEFT(TRIM(AH$6),FIND("~",SUBSTITUTE(AH$6,"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49))*HLOOKUP(LEFT(TRIM(AH$6),FIND("~",SUBSTITUTE(AH$6," ","~",LEN(TRIM(AH$6))-LEN(SUBSTITUTE(TRIM(AH$6)," ",""))))-1)&amp;" Total",$B$6:$BB$373,ROW($A49)-5,FALSE))</f>
        <v>0</v>
      </c>
      <c r="AI49" s="10">
        <f ca="1">IF(AI$5&lt;&gt;"",HLOOKUP(AI$5,Functionalization!$G$6:$R$373,ROW($A49)-5,FALSE),IFERROR(INDEX(AI$337:AI$373,MATCH($F49,$B$337:$B$373,0))/VLOOKUP($F49,$B$337:$BB$373,MATCH(LEFT(TRIM(AI$6),FIND("~",SUBSTITUTE(AI$6,"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49))*HLOOKUP(LEFT(TRIM(AI$6),FIND("~",SUBSTITUTE(AI$6," ","~",LEN(TRIM(AI$6))-LEN(SUBSTITUTE(TRIM(AI$6)," ",""))))-1)&amp;" Total",$B$6:$BB$373,ROW($A49)-5,FALSE))</f>
        <v>0</v>
      </c>
      <c r="AJ49" s="10">
        <f ca="1">IF(AJ$5&lt;&gt;"",HLOOKUP(AJ$5,Functionalization!$G$6:$R$373,ROW($A49)-5,FALSE),IFERROR(INDEX(AJ$337:AJ$373,MATCH($F49,$B$337:$B$373,0))/VLOOKUP($F49,$B$337:$BB$373,MATCH(LEFT(TRIM(AJ$6),FIND("~",SUBSTITUTE(AJ$6,"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49))*HLOOKUP(LEFT(TRIM(AJ$6),FIND("~",SUBSTITUTE(AJ$6," ","~",LEN(TRIM(AJ$6))-LEN(SUBSTITUTE(TRIM(AJ$6)," ",""))))-1)&amp;" Total",$B$6:$BB$373,ROW($A49)-5,FALSE))</f>
        <v>0</v>
      </c>
      <c r="AK49" s="10">
        <f ca="1">IF(AK$5&lt;&gt;"",HLOOKUP(AK$5,Functionalization!$G$6:$R$373,ROW($A49)-5,FALSE),IFERROR(INDEX(AK$337:AK$373,MATCH($F49,$B$337:$B$373,0))/VLOOKUP($F49,$B$337:$BB$373,MATCH(LEFT(TRIM(AK$6),FIND("~",SUBSTITUTE(AK$6,"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49))*HLOOKUP(LEFT(TRIM(AK$6),FIND("~",SUBSTITUTE(AK$6," ","~",LEN(TRIM(AK$6))-LEN(SUBSTITUTE(TRIM(AK$6)," ",""))))-1)&amp;" Total",$B$6:$BB$373,ROW($A49)-5,FALSE))</f>
        <v>0</v>
      </c>
      <c r="AL49" s="10">
        <f ca="1">IF(AL$5&lt;&gt;"",HLOOKUP(AL$5,Functionalization!$G$6:$R$373,ROW($A49)-5,FALSE),IFERROR(INDEX(AL$337:AL$373,MATCH($F49,$B$337:$B$373,0))/VLOOKUP($F49,$B$337:$BB$373,MATCH(LEFT(TRIM(AL$6),FIND("~",SUBSTITUTE(AL$6,"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49))*HLOOKUP(LEFT(TRIM(AL$6),FIND("~",SUBSTITUTE(AL$6," ","~",LEN(TRIM(AL$6))-LEN(SUBSTITUTE(TRIM(AL$6)," ",""))))-1)&amp;" Total",$B$6:$BB$373,ROW($A49)-5,FALSE))</f>
        <v>0</v>
      </c>
      <c r="AM49" s="10">
        <f ca="1">IF(AM$5&lt;&gt;"",HLOOKUP(AM$5,Functionalization!$G$6:$R$373,ROW($A49)-5,FALSE),IFERROR(INDEX(AM$337:AM$373,MATCH($F49,$B$337:$B$373,0))/VLOOKUP($F49,$B$337:$BB$373,MATCH(LEFT(TRIM(AM$6),FIND("~",SUBSTITUTE(AM$6,"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49))*HLOOKUP(LEFT(TRIM(AM$6),FIND("~",SUBSTITUTE(AM$6," ","~",LEN(TRIM(AM$6))-LEN(SUBSTITUTE(TRIM(AM$6)," ",""))))-1)&amp;" Total",$B$6:$BB$373,ROW($A49)-5,FALSE))</f>
        <v>0</v>
      </c>
      <c r="AN49" s="10">
        <f ca="1">IF(AN$5&lt;&gt;"",HLOOKUP(AN$5,Functionalization!$G$6:$R$373,ROW($A49)-5,FALSE),IFERROR(INDEX(AN$337:AN$373,MATCH($F49,$B$337:$B$373,0))/VLOOKUP($F49,$B$337:$BB$373,MATCH(LEFT(TRIM(AN$6),FIND("~",SUBSTITUTE(AN$6,"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49))*HLOOKUP(LEFT(TRIM(AN$6),FIND("~",SUBSTITUTE(AN$6," ","~",LEN(TRIM(AN$6))-LEN(SUBSTITUTE(TRIM(AN$6)," ",""))))-1)&amp;" Total",$B$6:$BB$373,ROW($A49)-5,FALSE))</f>
        <v>0</v>
      </c>
      <c r="AO49" s="10">
        <f ca="1">IF(AO$5&lt;&gt;"",HLOOKUP(AO$5,Functionalization!$G$6:$R$373,ROW($A49)-5,FALSE),IFERROR(INDEX(AO$337:AO$373,MATCH($F49,$B$337:$B$373,0))/VLOOKUP($F49,$B$337:$BB$373,MATCH(LEFT(TRIM(AO$6),FIND("~",SUBSTITUTE(AO$6,"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49))*HLOOKUP(LEFT(TRIM(AO$6),FIND("~",SUBSTITUTE(AO$6," ","~",LEN(TRIM(AO$6))-LEN(SUBSTITUTE(TRIM(AO$6)," ",""))))-1)&amp;" Total",$B$6:$BB$373,ROW($A49)-5,FALSE))</f>
        <v>0</v>
      </c>
      <c r="AP49" s="10">
        <f ca="1">IF(AP$5&lt;&gt;"",HLOOKUP(AP$5,Functionalization!$G$6:$R$373,ROW($A49)-5,FALSE),IFERROR(INDEX(AP$337:AP$373,MATCH($F49,$B$337:$B$373,0))/VLOOKUP($F49,$B$337:$BB$373,MATCH(LEFT(TRIM(AP$6),FIND("~",SUBSTITUTE(AP$6,"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49))*HLOOKUP(LEFT(TRIM(AP$6),FIND("~",SUBSTITUTE(AP$6," ","~",LEN(TRIM(AP$6))-LEN(SUBSTITUTE(TRIM(AP$6)," ",""))))-1)&amp;" Total",$B$6:$BB$373,ROW($A49)-5,FALSE))</f>
        <v>0</v>
      </c>
      <c r="AQ49" s="10">
        <f ca="1">IF(AQ$5&lt;&gt;"",HLOOKUP(AQ$5,Functionalization!$G$6:$R$373,ROW($A49)-5,FALSE),IFERROR(INDEX(AQ$337:AQ$373,MATCH($F49,$B$337:$B$373,0))/VLOOKUP($F49,$B$337:$BB$373,MATCH(LEFT(TRIM(AQ$6),FIND("~",SUBSTITUTE(AQ$6,"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49))*HLOOKUP(LEFT(TRIM(AQ$6),FIND("~",SUBSTITUTE(AQ$6," ","~",LEN(TRIM(AQ$6))-LEN(SUBSTITUTE(TRIM(AQ$6)," ",""))))-1)&amp;" Total",$B$6:$BB$373,ROW($A49)-5,FALSE))</f>
        <v>0</v>
      </c>
      <c r="AR49" s="10">
        <f ca="1">IF(AR$5&lt;&gt;"",HLOOKUP(AR$5,Functionalization!$G$6:$R$373,ROW($A49)-5,FALSE),IFERROR(INDEX(AR$337:AR$373,MATCH($F49,$B$337:$B$373,0))/VLOOKUP($F49,$B$337:$BB$373,MATCH(LEFT(TRIM(AR$6),FIND("~",SUBSTITUTE(AR$6,"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49))*HLOOKUP(LEFT(TRIM(AR$6),FIND("~",SUBSTITUTE(AR$6," ","~",LEN(TRIM(AR$6))-LEN(SUBSTITUTE(TRIM(AR$6)," ",""))))-1)&amp;" Total",$B$6:$BB$373,ROW($A49)-5,FALSE))</f>
        <v>0</v>
      </c>
      <c r="AS49" s="10">
        <f ca="1">IF(AS$5&lt;&gt;"",HLOOKUP(AS$5,Functionalization!$G$6:$R$373,ROW($A49)-5,FALSE),IFERROR(INDEX(AS$337:AS$373,MATCH($F49,$B$337:$B$373,0))/VLOOKUP($F49,$B$337:$BB$373,MATCH(LEFT(TRIM(AS$6),FIND("~",SUBSTITUTE(AS$6,"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49))*HLOOKUP(LEFT(TRIM(AS$6),FIND("~",SUBSTITUTE(AS$6," ","~",LEN(TRIM(AS$6))-LEN(SUBSTITUTE(TRIM(AS$6)," ",""))))-1)&amp;" Total",$B$6:$BB$373,ROW($A49)-5,FALSE))</f>
        <v>0</v>
      </c>
      <c r="AT49" s="10">
        <f ca="1">IF(AT$5&lt;&gt;"",HLOOKUP(AT$5,Functionalization!$G$6:$R$373,ROW($A49)-5,FALSE),IFERROR(INDEX(AT$337:AT$373,MATCH($F49,$B$337:$B$373,0))/VLOOKUP($F49,$B$337:$BB$373,MATCH(LEFT(TRIM(AT$6),FIND("~",SUBSTITUTE(AT$6,"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49))*HLOOKUP(LEFT(TRIM(AT$6),FIND("~",SUBSTITUTE(AT$6," ","~",LEN(TRIM(AT$6))-LEN(SUBSTITUTE(TRIM(AT$6)," ",""))))-1)&amp;" Total",$B$6:$BB$373,ROW($A49)-5,FALSE))</f>
        <v>0</v>
      </c>
      <c r="AU49" s="10">
        <f ca="1">IF(AU$5&lt;&gt;"",HLOOKUP(AU$5,Functionalization!$G$6:$R$373,ROW($A49)-5,FALSE),IFERROR(INDEX(AU$337:AU$373,MATCH($F49,$B$337:$B$373,0))/VLOOKUP($F49,$B$337:$BB$373,MATCH(LEFT(TRIM(AU$6),FIND("~",SUBSTITUTE(AU$6,"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49))*HLOOKUP(LEFT(TRIM(AU$6),FIND("~",SUBSTITUTE(AU$6," ","~",LEN(TRIM(AU$6))-LEN(SUBSTITUTE(TRIM(AU$6)," ",""))))-1)&amp;" Total",$B$6:$BB$373,ROW($A49)-5,FALSE))</f>
        <v>0</v>
      </c>
      <c r="AV49" s="10">
        <f ca="1">IF(AV$5&lt;&gt;"",HLOOKUP(AV$5,Functionalization!$G$6:$R$373,ROW($A49)-5,FALSE),IFERROR(INDEX(AV$337:AV$373,MATCH($F49,$B$337:$B$373,0))/VLOOKUP($F49,$B$337:$BB$373,MATCH(LEFT(TRIM(AV$6),FIND("~",SUBSTITUTE(AV$6,"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49))*HLOOKUP(LEFT(TRIM(AV$6),FIND("~",SUBSTITUTE(AV$6," ","~",LEN(TRIM(AV$6))-LEN(SUBSTITUTE(TRIM(AV$6)," ",""))))-1)&amp;" Total",$B$6:$BB$373,ROW($A49)-5,FALSE))</f>
        <v>0</v>
      </c>
      <c r="AW49" s="10">
        <f ca="1">IF(AW$5&lt;&gt;"",HLOOKUP(AW$5,Functionalization!$G$6:$R$373,ROW($A49)-5,FALSE),IFERROR(INDEX(AW$337:AW$373,MATCH($F49,$B$337:$B$373,0))/VLOOKUP($F49,$B$337:$BB$373,MATCH(LEFT(TRIM(AW$6),FIND("~",SUBSTITUTE(AW$6,"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49))*HLOOKUP(LEFT(TRIM(AW$6),FIND("~",SUBSTITUTE(AW$6," ","~",LEN(TRIM(AW$6))-LEN(SUBSTITUTE(TRIM(AW$6)," ",""))))-1)&amp;" Total",$B$6:$BB$373,ROW($A49)-5,FALSE))</f>
        <v>0</v>
      </c>
      <c r="AX49" s="10">
        <f ca="1">IF(AX$5&lt;&gt;"",HLOOKUP(AX$5,Functionalization!$G$6:$R$373,ROW($A49)-5,FALSE),IFERROR(INDEX(AX$337:AX$373,MATCH($F49,$B$337:$B$373,0))/VLOOKUP($F49,$B$337:$BB$373,MATCH(LEFT(TRIM(AX$6),FIND("~",SUBSTITUTE(AX$6,"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49))*HLOOKUP(LEFT(TRIM(AX$6),FIND("~",SUBSTITUTE(AX$6," ","~",LEN(TRIM(AX$6))-LEN(SUBSTITUTE(TRIM(AX$6)," ",""))))-1)&amp;" Total",$B$6:$BB$373,ROW($A49)-5,FALSE))</f>
        <v>0</v>
      </c>
      <c r="AY49" s="10">
        <f ca="1">IF(AY$5&lt;&gt;"",HLOOKUP(AY$5,Functionalization!$G$6:$R$373,ROW($A49)-5,FALSE),IFERROR(INDEX(AY$337:AY$373,MATCH($F49,$B$337:$B$373,0))/VLOOKUP($F49,$B$337:$BB$373,MATCH(LEFT(TRIM(AY$6),FIND("~",SUBSTITUTE(AY$6,"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49))*HLOOKUP(LEFT(TRIM(AY$6),FIND("~",SUBSTITUTE(AY$6," ","~",LEN(TRIM(AY$6))-LEN(SUBSTITUTE(TRIM(AY$6)," ",""))))-1)&amp;" Total",$B$6:$BB$373,ROW($A49)-5,FALSE))</f>
        <v>0</v>
      </c>
      <c r="AZ49" s="10">
        <f ca="1">IF(AZ$5&lt;&gt;"",HLOOKUP(AZ$5,Functionalization!$G$6:$R$373,ROW($A49)-5,FALSE),IFERROR(INDEX(AZ$337:AZ$373,MATCH($F49,$B$337:$B$373,0))/VLOOKUP($F49,$B$337:$BB$373,MATCH(LEFT(TRIM(AZ$6),FIND("~",SUBSTITUTE(AZ$6,"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49))*HLOOKUP(LEFT(TRIM(AZ$6),FIND("~",SUBSTITUTE(AZ$6," ","~",LEN(TRIM(AZ$6))-LEN(SUBSTITUTE(TRIM(AZ$6)," ",""))))-1)&amp;" Total",$B$6:$BB$373,ROW($A49)-5,FALSE))</f>
        <v>0</v>
      </c>
      <c r="BA49" s="10">
        <f ca="1">IF(BA$5&lt;&gt;"",HLOOKUP(BA$5,Functionalization!$G$6:$R$373,ROW($A49)-5,FALSE),IFERROR(INDEX(BA$337:BA$373,MATCH($F49,$B$337:$B$373,0))/VLOOKUP($F49,$B$337:$BB$373,MATCH(LEFT(TRIM(BA$6),FIND("~",SUBSTITUTE(BA$6,"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49))*HLOOKUP(LEFT(TRIM(BA$6),FIND("~",SUBSTITUTE(BA$6," ","~",LEN(TRIM(BA$6))-LEN(SUBSTITUTE(TRIM(BA$6)," ",""))))-1)&amp;" Total",$B$6:$BB$373,ROW($A49)-5,FALSE))</f>
        <v>0</v>
      </c>
      <c r="BB49" s="10">
        <f ca="1">IF(BB$5&lt;&gt;"",HLOOKUP(BB$5,Functionalization!$G$6:$R$373,ROW($A49)-5,FALSE),IFERROR(INDEX(BB$337:BB$373,MATCH($F49,$B$337:$B$373,0))/VLOOKUP($F49,$B$337:$BB$373,MATCH(LEFT(TRIM(BB$6),FIND("~",SUBSTITUTE(BB$6,"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49))*HLOOKUP(LEFT(TRIM(BB$6),FIND("~",SUBSTITUTE(BB$6," ","~",LEN(TRIM(BB$6))-LEN(SUBSTITUTE(TRIM(BB$6)," ",""))))-1)&amp;" Total",$B$6:$BB$373,ROW($A49)-5,FALSE))</f>
        <v>0</v>
      </c>
      <c r="BD49">
        <f ca="1">IFERROR(IF(SUMIF($G$6:$BB$6,BD$6&amp;" Total",$G49:$BB49)-(SUMIF($G$6:$BB$6,BD$6&amp;" "&amp;'Input-Func_Class'!$D$22,$G49:$BB49)+IFERROR(SUMIF($G$6:$BB$6,BD$6&amp;" "&amp;'Input-Func_Class'!$E$22,$G49:$BB49),SUMIF($G$6:$BB$6,BD$6&amp;" "&amp;'Input-Func_Class'!$B$24,$G49:$BB49))+SUMIF($G$6:$BB$6,BD$6&amp;" "&amp;'Input-Func_Class'!$F$22,$G49:$BB49))&lt;Check_Limit,0,1),1)</f>
        <v>0</v>
      </c>
      <c r="BE49">
        <f ca="1">IFERROR(IF(SUMIF($G$6:$BB$6,BE$6&amp;" Total",$G49:$BB49)-(SUMIF($G$6:$BB$6,BE$6&amp;" "&amp;'Input-Func_Class'!$D$22,$G49:$BB49)+IFERROR(SUMIF($G$6:$BB$6,BE$6&amp;" "&amp;'Input-Func_Class'!$E$22,$G49:$BB49),SUMIF($G$6:$BB$6,BE$6&amp;" "&amp;'Input-Func_Class'!$B$24,$G49:$BB49))+SUMIF($G$6:$BB$6,BE$6&amp;" "&amp;'Input-Func_Class'!$F$22,$G49:$BB49))&lt;Check_Limit,0,1),1)</f>
        <v>0</v>
      </c>
      <c r="BF49">
        <f ca="1">IFERROR(IF(SUMIF($G$6:$BB$6,BF$6&amp;" Total",$G49:$BB49)-(SUMIF($G$6:$BB$6,BF$6&amp;" "&amp;'Input-Func_Class'!$D$22,$G49:$BB49)+IFERROR(SUMIF($G$6:$BB$6,BF$6&amp;" "&amp;'Input-Func_Class'!$E$22,$G49:$BB49),SUMIF($G$6:$BB$6,BF$6&amp;" "&amp;'Input-Func_Class'!$B$24,$G49:$BB49))+SUMIF($G$6:$BB$6,BF$6&amp;" "&amp;'Input-Func_Class'!$F$22,$G49:$BB49))&lt;Check_Limit,0,1),1)</f>
        <v>0</v>
      </c>
      <c r="BG49">
        <f ca="1">IFERROR(IF(SUMIF($G$6:$BB$6,BG$6&amp;" Total",$G49:$BB49)-(SUMIF($G$6:$BB$6,BG$6&amp;" "&amp;'Input-Func_Class'!$D$22,$G49:$BB49)+IFERROR(SUMIF($G$6:$BB$6,BG$6&amp;" "&amp;'Input-Func_Class'!$E$22,$G49:$BB49),SUMIF($G$6:$BB$6,BG$6&amp;" "&amp;'Input-Func_Class'!$B$24,$G49:$BB49))+SUMIF($G$6:$BB$6,BG$6&amp;" "&amp;'Input-Func_Class'!$F$22,$G49:$BB49))&lt;Check_Limit,0,1),1)</f>
        <v>0</v>
      </c>
      <c r="BH49">
        <f ca="1">IFERROR(IF(SUMIF($G$6:$BB$6,BH$6&amp;" Total",$G49:$BB49)-(SUMIF($G$6:$BB$6,BH$6&amp;" "&amp;'Input-Func_Class'!$D$22,$G49:$BB49)+IFERROR(SUMIF($G$6:$BB$6,BH$6&amp;" "&amp;'Input-Func_Class'!$E$22,$G49:$BB49),SUMIF($G$6:$BB$6,BH$6&amp;" "&amp;'Input-Func_Class'!$B$24,$G49:$BB49))+SUMIF($G$6:$BB$6,BH$6&amp;" "&amp;'Input-Func_Class'!$F$22,$G49:$BB49))&lt;Check_Limit,0,1),1)</f>
        <v>0</v>
      </c>
      <c r="BI49">
        <f ca="1">IFERROR(IF(SUMIF($G$6:$BB$6,BI$6&amp;" Total",$G49:$BB49)-(SUMIF($G$6:$BB$6,BI$6&amp;" "&amp;'Input-Func_Class'!$D$22,$G49:$BB49)+IFERROR(SUMIF($G$6:$BB$6,BI$6&amp;" "&amp;'Input-Func_Class'!$E$22,$G49:$BB49),SUMIF($G$6:$BB$6,BI$6&amp;" "&amp;'Input-Func_Class'!$B$24,$G49:$BB49))+SUMIF($G$6:$BB$6,BI$6&amp;" "&amp;'Input-Func_Class'!$F$22,$G49:$BB49))&lt;Check_Limit,0,1),1)</f>
        <v>0</v>
      </c>
      <c r="BJ49">
        <f ca="1">IFERROR(IF(SUMIF($G$6:$BB$6,BJ$6&amp;" Total",$G49:$BB49)-(SUMIF($G$6:$BB$6,BJ$6&amp;" "&amp;'Input-Func_Class'!$D$22,$G49:$BB49)+IFERROR(SUMIF($G$6:$BB$6,BJ$6&amp;" "&amp;'Input-Func_Class'!$E$22,$G49:$BB49),SUMIF($G$6:$BB$6,BJ$6&amp;" "&amp;'Input-Func_Class'!$B$24,$G49:$BB49))+SUMIF($G$6:$BB$6,BJ$6&amp;" "&amp;'Input-Func_Class'!$F$22,$G49:$BB49))&lt;Check_Limit,0,1),1)</f>
        <v>0</v>
      </c>
      <c r="BK49">
        <f ca="1">IFERROR(IF(SUMIF($G$6:$BB$6,BK$6&amp;" Total",$G49:$BB49)-(SUMIF($G$6:$BB$6,BK$6&amp;" "&amp;'Input-Func_Class'!$D$22,$G49:$BB49)+IFERROR(SUMIF($G$6:$BB$6,BK$6&amp;" "&amp;'Input-Func_Class'!$E$22,$G49:$BB49),SUMIF($G$6:$BB$6,BK$6&amp;" "&amp;'Input-Func_Class'!$B$24,$G49:$BB49))+SUMIF($G$6:$BB$6,BK$6&amp;" "&amp;'Input-Func_Class'!$F$22,$G49:$BB49))&lt;Check_Limit,0,1),1)</f>
        <v>0</v>
      </c>
      <c r="BL49">
        <f ca="1">IFERROR(IF(SUMIF($G$6:$BB$6,BL$6&amp;" Total",$G49:$BB49)-(SUMIF($G$6:$BB$6,BL$6&amp;" "&amp;'Input-Func_Class'!$D$22,$G49:$BB49)+IFERROR(SUMIF($G$6:$BB$6,BL$6&amp;" "&amp;'Input-Func_Class'!$E$22,$G49:$BB49),SUMIF($G$6:$BB$6,BL$6&amp;" "&amp;'Input-Func_Class'!$B$24,$G49:$BB49))+SUMIF($G$6:$BB$6,BL$6&amp;" "&amp;'Input-Func_Class'!$F$22,$G49:$BB49))&lt;Check_Limit,0,1),1)</f>
        <v>0</v>
      </c>
      <c r="BM49">
        <f ca="1">IFERROR(IF(SUMIF($G$6:$BB$6,BM$6&amp;" Total",$G49:$BB49)-(SUMIF($G$6:$BB$6,BM$6&amp;" "&amp;'Input-Func_Class'!$D$22,$G49:$BB49)+IFERROR(SUMIF($G$6:$BB$6,BM$6&amp;" "&amp;'Input-Func_Class'!$E$22,$G49:$BB49),SUMIF($G$6:$BB$6,BM$6&amp;" "&amp;'Input-Func_Class'!$B$24,$G49:$BB49))+SUMIF($G$6:$BB$6,BM$6&amp;" "&amp;'Input-Func_Class'!$F$22,$G49:$BB49))&lt;Check_Limit,0,1),1)</f>
        <v>0</v>
      </c>
      <c r="BN49">
        <f ca="1">IFERROR(IF(SUMIF($G$6:$BB$6,BN$6&amp;" Total",$G49:$BB49)-(SUMIF($G$6:$BB$6,BN$6&amp;" "&amp;'Input-Func_Class'!$D$22,$G49:$BB49)+IFERROR(SUMIF($G$6:$BB$6,BN$6&amp;" "&amp;'Input-Func_Class'!$E$22,$G49:$BB49),SUMIF($G$6:$BB$6,BN$6&amp;" "&amp;'Input-Func_Class'!$B$24,$G49:$BB49))+SUMIF($G$6:$BB$6,BN$6&amp;" "&amp;'Input-Func_Class'!$F$22,$G49:$BB49))&lt;Check_Limit,0,1),1)</f>
        <v>0</v>
      </c>
      <c r="BO49">
        <f ca="1">IFERROR(IF(SUMIF($G$6:$BB$6,BO$6&amp;" Total",$G49:$BB49)-(SUMIF($G$6:$BB$6,BO$6&amp;" "&amp;'Input-Func_Class'!$D$22,$G49:$BB49)+IFERROR(SUMIF($G$6:$BB$6,BO$6&amp;" "&amp;'Input-Func_Class'!$E$22,$G49:$BB49),SUMIF($G$6:$BB$6,BO$6&amp;" "&amp;'Input-Func_Class'!$B$24,$G49:$BB49))+SUMIF($G$6:$BB$6,BO$6&amp;" "&amp;'Input-Func_Class'!$F$22,$G49:$BB49))&lt;Check_Limit,0,1),1)</f>
        <v>0</v>
      </c>
    </row>
    <row r="50" spans="1:67" outlineLevel="1">
      <c r="A50" s="31">
        <f>IF(ISBLANK('Input-Accounts'!A50),"",'Input-Accounts'!A50)</f>
        <v>42</v>
      </c>
      <c r="B50" s="53" t="str">
        <f>IF(ISBLANK('Input-Accounts'!B50),"",'Input-Accounts'!B50)</f>
        <v>OTHER EQUIP-OTHER COMMUNICATION</v>
      </c>
      <c r="C50" s="31">
        <f>IF(ISBLANK('Input-Accounts'!C50),"",'Input-Accounts'!C50)</f>
        <v>387.44</v>
      </c>
      <c r="D50" s="10">
        <f>Functionalization!$D50</f>
        <v>124678.76000000001</v>
      </c>
      <c r="E50" s="10">
        <f t="shared" ca="1" si="6"/>
        <v>0</v>
      </c>
      <c r="F50" s="3" t="str">
        <f>IF($D50=0,"-",IF('Input-Accounts'!$E50&lt;&gt;0,'Input-Accounts'!$E50,'Input-Accounts'!$G50))</f>
        <v>INT_DISTPT_SUBTOTAL</v>
      </c>
      <c r="G50" s="10">
        <f ca="1">IF(G$5&lt;&gt;"",HLOOKUP(G$5,Functionalization!$G$6:$R$373,ROW($A50)-5,FALSE),IFERROR(INDEX(G$337:G$373,MATCH($F50,$B$337:$B$373,0))/VLOOKUP($F50,$B$337:$BB$373,MATCH(LEFT(TRIM(G$6),FIND("~",SUBSTITUTE(G$6,"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50))*HLOOKUP(LEFT(TRIM(G$6),FIND("~",SUBSTITUTE(G$6," ","~",LEN(TRIM(G$6))-LEN(SUBSTITUTE(TRIM(G$6)," ",""))))-1)&amp;" Total",$B$6:$BB$373,ROW($A50)-5,FALSE))</f>
        <v>79415.746547762901</v>
      </c>
      <c r="H50" s="10">
        <f ca="1">IF(H$5&lt;&gt;"",HLOOKUP(H$5,Functionalization!$G$6:$R$373,ROW($A50)-5,FALSE),IFERROR(INDEX(H$337:H$373,MATCH($F50,$B$337:$B$373,0))/VLOOKUP($F50,$B$337:$BB$373,MATCH(LEFT(TRIM(H$6),FIND("~",SUBSTITUTE(H$6,"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50))*HLOOKUP(LEFT(TRIM(H$6),FIND("~",SUBSTITUTE(H$6," ","~",LEN(TRIM(H$6))-LEN(SUBSTITUTE(TRIM(H$6)," ",""))))-1)&amp;" Total",$B$6:$BB$373,ROW($A50)-5,FALSE))</f>
        <v>58924.404668801551</v>
      </c>
      <c r="I50" s="10">
        <f ca="1">IF(I$5&lt;&gt;"",HLOOKUP(I$5,Functionalization!$G$6:$R$373,ROW($A50)-5,FALSE),IFERROR(INDEX(I$337:I$373,MATCH($F50,$B$337:$B$373,0))/VLOOKUP($F50,$B$337:$BB$373,MATCH(LEFT(TRIM(I$6),FIND("~",SUBSTITUTE(I$6,"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50))*HLOOKUP(LEFT(TRIM(I$6),FIND("~",SUBSTITUTE(I$6," ","~",LEN(TRIM(I$6))-LEN(SUBSTITUTE(TRIM(I$6)," ",""))))-1)&amp;" Total",$B$6:$BB$373,ROW($A50)-5,FALSE))</f>
        <v>0</v>
      </c>
      <c r="J50" s="10">
        <f ca="1">IF(J$5&lt;&gt;"",HLOOKUP(J$5,Functionalization!$G$6:$R$373,ROW($A50)-5,FALSE),IFERROR(INDEX(J$337:J$373,MATCH($F50,$B$337:$B$373,0))/VLOOKUP($F50,$B$337:$BB$373,MATCH(LEFT(TRIM(J$6),FIND("~",SUBSTITUTE(J$6,"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50))*HLOOKUP(LEFT(TRIM(J$6),FIND("~",SUBSTITUTE(J$6," ","~",LEN(TRIM(J$6))-LEN(SUBSTITUTE(TRIM(J$6)," ",""))))-1)&amp;" Total",$B$6:$BB$373,ROW($A50)-5,FALSE))</f>
        <v>20491.341878961342</v>
      </c>
      <c r="K50" s="10">
        <f ca="1">IF(K$5&lt;&gt;"",HLOOKUP(K$5,Functionalization!$G$6:$R$373,ROW($A50)-5,FALSE),IFERROR(INDEX(K$337:K$373,MATCH($F50,$B$337:$B$373,0))/VLOOKUP($F50,$B$337:$BB$373,MATCH(LEFT(TRIM(K$6),FIND("~",SUBSTITUTE(K$6,"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50))*HLOOKUP(LEFT(TRIM(K$6),FIND("~",SUBSTITUTE(K$6," ","~",LEN(TRIM(K$6))-LEN(SUBSTITUTE(TRIM(K$6)," ",""))))-1)&amp;" Total",$B$6:$BB$373,ROW($A50)-5,FALSE))</f>
        <v>45263.013452237101</v>
      </c>
      <c r="L50" s="10">
        <f ca="1">IF(L$5&lt;&gt;"",HLOOKUP(L$5,Functionalization!$G$6:$R$373,ROW($A50)-5,FALSE),IFERROR(INDEX(L$337:L$373,MATCH($F50,$B$337:$B$373,0))/VLOOKUP($F50,$B$337:$BB$373,MATCH(LEFT(TRIM(L$6),FIND("~",SUBSTITUTE(L$6,"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50))*HLOOKUP(LEFT(TRIM(L$6),FIND("~",SUBSTITUTE(L$6," ","~",LEN(TRIM(L$6))-LEN(SUBSTITUTE(TRIM(L$6)," ",""))))-1)&amp;" Total",$B$6:$BB$373,ROW($A50)-5,FALSE))</f>
        <v>0</v>
      </c>
      <c r="M50" s="10">
        <f ca="1">IF(M$5&lt;&gt;"",HLOOKUP(M$5,Functionalization!$G$6:$R$373,ROW($A50)-5,FALSE),IFERROR(INDEX(M$337:M$373,MATCH($F50,$B$337:$B$373,0))/VLOOKUP($F50,$B$337:$BB$373,MATCH(LEFT(TRIM(M$6),FIND("~",SUBSTITUTE(M$6,"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50))*HLOOKUP(LEFT(TRIM(M$6),FIND("~",SUBSTITUTE(M$6," ","~",LEN(TRIM(M$6))-LEN(SUBSTITUTE(TRIM(M$6)," ",""))))-1)&amp;" Total",$B$6:$BB$373,ROW($A50)-5,FALSE))</f>
        <v>0</v>
      </c>
      <c r="N50" s="10">
        <f ca="1">IF(N$5&lt;&gt;"",HLOOKUP(N$5,Functionalization!$G$6:$R$373,ROW($A50)-5,FALSE),IFERROR(INDEX(N$337:N$373,MATCH($F50,$B$337:$B$373,0))/VLOOKUP($F50,$B$337:$BB$373,MATCH(LEFT(TRIM(N$6),FIND("~",SUBSTITUTE(N$6,"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50))*HLOOKUP(LEFT(TRIM(N$6),FIND("~",SUBSTITUTE(N$6," ","~",LEN(TRIM(N$6))-LEN(SUBSTITUTE(TRIM(N$6)," ",""))))-1)&amp;" Total",$B$6:$BB$373,ROW($A50)-5,FALSE))</f>
        <v>45263.013452237101</v>
      </c>
      <c r="O50" s="10">
        <f ca="1">IF(O$5&lt;&gt;"",HLOOKUP(O$5,Functionalization!$G$6:$R$373,ROW($A50)-5,FALSE),IFERROR(INDEX(O$337:O$373,MATCH($F50,$B$337:$B$373,0))/VLOOKUP($F50,$B$337:$BB$373,MATCH(LEFT(TRIM(O$6),FIND("~",SUBSTITUTE(O$6,"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50))*HLOOKUP(LEFT(TRIM(O$6),FIND("~",SUBSTITUTE(O$6," ","~",LEN(TRIM(O$6))-LEN(SUBSTITUTE(TRIM(O$6)," ",""))))-1)&amp;" Total",$B$6:$BB$373,ROW($A50)-5,FALSE))</f>
        <v>0</v>
      </c>
      <c r="P50" s="10">
        <f ca="1">IF(P$5&lt;&gt;"",HLOOKUP(P$5,Functionalization!$G$6:$R$373,ROW($A50)-5,FALSE),IFERROR(INDEX(P$337:P$373,MATCH($F50,$B$337:$B$373,0))/VLOOKUP($F50,$B$337:$BB$373,MATCH(LEFT(TRIM(P$6),FIND("~",SUBSTITUTE(P$6,"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50))*HLOOKUP(LEFT(TRIM(P$6),FIND("~",SUBSTITUTE(P$6," ","~",LEN(TRIM(P$6))-LEN(SUBSTITUTE(TRIM(P$6)," ",""))))-1)&amp;" Total",$B$6:$BB$373,ROW($A50)-5,FALSE))</f>
        <v>0</v>
      </c>
      <c r="Q50" s="10">
        <f ca="1">IF(Q$5&lt;&gt;"",HLOOKUP(Q$5,Functionalization!$G$6:$R$373,ROW($A50)-5,FALSE),IFERROR(INDEX(Q$337:Q$373,MATCH($F50,$B$337:$B$373,0))/VLOOKUP($F50,$B$337:$BB$373,MATCH(LEFT(TRIM(Q$6),FIND("~",SUBSTITUTE(Q$6,"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50))*HLOOKUP(LEFT(TRIM(Q$6),FIND("~",SUBSTITUTE(Q$6," ","~",LEN(TRIM(Q$6))-LEN(SUBSTITUTE(TRIM(Q$6)," ",""))))-1)&amp;" Total",$B$6:$BB$373,ROW($A50)-5,FALSE))</f>
        <v>0</v>
      </c>
      <c r="R50" s="10">
        <f ca="1">IF(R$5&lt;&gt;"",HLOOKUP(R$5,Functionalization!$G$6:$R$373,ROW($A50)-5,FALSE),IFERROR(INDEX(R$337:R$373,MATCH($F50,$B$337:$B$373,0))/VLOOKUP($F50,$B$337:$BB$373,MATCH(LEFT(TRIM(R$6),FIND("~",SUBSTITUTE(R$6,"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50))*HLOOKUP(LEFT(TRIM(R$6),FIND("~",SUBSTITUTE(R$6," ","~",LEN(TRIM(R$6))-LEN(SUBSTITUTE(TRIM(R$6)," ",""))))-1)&amp;" Total",$B$6:$BB$373,ROW($A50)-5,FALSE))</f>
        <v>0</v>
      </c>
      <c r="S50" s="10">
        <f ca="1">IF(S$5&lt;&gt;"",HLOOKUP(S$5,Functionalization!$G$6:$R$373,ROW($A50)-5,FALSE),IFERROR(INDEX(S$337:S$373,MATCH($F50,$B$337:$B$373,0))/VLOOKUP($F50,$B$337:$BB$373,MATCH(LEFT(TRIM(S$6),FIND("~",SUBSTITUTE(S$6,"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50))*HLOOKUP(LEFT(TRIM(S$6),FIND("~",SUBSTITUTE(S$6," ","~",LEN(TRIM(S$6))-LEN(SUBSTITUTE(TRIM(S$6)," ",""))))-1)&amp;" Total",$B$6:$BB$373,ROW($A50)-5,FALSE))</f>
        <v>0</v>
      </c>
      <c r="T50" s="10">
        <f ca="1">IF(T$5&lt;&gt;"",HLOOKUP(T$5,Functionalization!$G$6:$R$373,ROW($A50)-5,FALSE),IFERROR(INDEX(T$337:T$373,MATCH($F50,$B$337:$B$373,0))/VLOOKUP($F50,$B$337:$BB$373,MATCH(LEFT(TRIM(T$6),FIND("~",SUBSTITUTE(T$6,"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50))*HLOOKUP(LEFT(TRIM(T$6),FIND("~",SUBSTITUTE(T$6," ","~",LEN(TRIM(T$6))-LEN(SUBSTITUTE(TRIM(T$6)," ",""))))-1)&amp;" Total",$B$6:$BB$373,ROW($A50)-5,FALSE))</f>
        <v>0</v>
      </c>
      <c r="U50" s="10">
        <f ca="1">IF(U$5&lt;&gt;"",HLOOKUP(U$5,Functionalization!$G$6:$R$373,ROW($A50)-5,FALSE),IFERROR(INDEX(U$337:U$373,MATCH($F50,$B$337:$B$373,0))/VLOOKUP($F50,$B$337:$BB$373,MATCH(LEFT(TRIM(U$6),FIND("~",SUBSTITUTE(U$6,"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50))*HLOOKUP(LEFT(TRIM(U$6),FIND("~",SUBSTITUTE(U$6," ","~",LEN(TRIM(U$6))-LEN(SUBSTITUTE(TRIM(U$6)," ",""))))-1)&amp;" Total",$B$6:$BB$373,ROW($A50)-5,FALSE))</f>
        <v>0</v>
      </c>
      <c r="V50" s="10">
        <f ca="1">IF(V$5&lt;&gt;"",HLOOKUP(V$5,Functionalization!$G$6:$R$373,ROW($A50)-5,FALSE),IFERROR(INDEX(V$337:V$373,MATCH($F50,$B$337:$B$373,0))/VLOOKUP($F50,$B$337:$BB$373,MATCH(LEFT(TRIM(V$6),FIND("~",SUBSTITUTE(V$6,"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50))*HLOOKUP(LEFT(TRIM(V$6),FIND("~",SUBSTITUTE(V$6," ","~",LEN(TRIM(V$6))-LEN(SUBSTITUTE(TRIM(V$6)," ",""))))-1)&amp;" Total",$B$6:$BB$373,ROW($A50)-5,FALSE))</f>
        <v>0</v>
      </c>
      <c r="W50" s="10">
        <f ca="1">IF(W$5&lt;&gt;"",HLOOKUP(W$5,Functionalization!$G$6:$R$373,ROW($A50)-5,FALSE),IFERROR(INDEX(W$337:W$373,MATCH($F50,$B$337:$B$373,0))/VLOOKUP($F50,$B$337:$BB$373,MATCH(LEFT(TRIM(W$6),FIND("~",SUBSTITUTE(W$6,"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50))*HLOOKUP(LEFT(TRIM(W$6),FIND("~",SUBSTITUTE(W$6," ","~",LEN(TRIM(W$6))-LEN(SUBSTITUTE(TRIM(W$6)," ",""))))-1)&amp;" Total",$B$6:$BB$373,ROW($A50)-5,FALSE))</f>
        <v>0</v>
      </c>
      <c r="X50" s="10">
        <f ca="1">IF(X$5&lt;&gt;"",HLOOKUP(X$5,Functionalization!$G$6:$R$373,ROW($A50)-5,FALSE),IFERROR(INDEX(X$337:X$373,MATCH($F50,$B$337:$B$373,0))/VLOOKUP($F50,$B$337:$BB$373,MATCH(LEFT(TRIM(X$6),FIND("~",SUBSTITUTE(X$6,"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50))*HLOOKUP(LEFT(TRIM(X$6),FIND("~",SUBSTITUTE(X$6," ","~",LEN(TRIM(X$6))-LEN(SUBSTITUTE(TRIM(X$6)," ",""))))-1)&amp;" Total",$B$6:$BB$373,ROW($A50)-5,FALSE))</f>
        <v>0</v>
      </c>
      <c r="Y50" s="10">
        <f ca="1">IF(Y$5&lt;&gt;"",HLOOKUP(Y$5,Functionalization!$G$6:$R$373,ROW($A50)-5,FALSE),IFERROR(INDEX(Y$337:Y$373,MATCH($F50,$B$337:$B$373,0))/VLOOKUP($F50,$B$337:$BB$373,MATCH(LEFT(TRIM(Y$6),FIND("~",SUBSTITUTE(Y$6,"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50))*HLOOKUP(LEFT(TRIM(Y$6),FIND("~",SUBSTITUTE(Y$6," ","~",LEN(TRIM(Y$6))-LEN(SUBSTITUTE(TRIM(Y$6)," ",""))))-1)&amp;" Total",$B$6:$BB$373,ROW($A50)-5,FALSE))</f>
        <v>0</v>
      </c>
      <c r="Z50" s="10">
        <f ca="1">IF(Z$5&lt;&gt;"",HLOOKUP(Z$5,Functionalization!$G$6:$R$373,ROW($A50)-5,FALSE),IFERROR(INDEX(Z$337:Z$373,MATCH($F50,$B$337:$B$373,0))/VLOOKUP($F50,$B$337:$BB$373,MATCH(LEFT(TRIM(Z$6),FIND("~",SUBSTITUTE(Z$6,"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50))*HLOOKUP(LEFT(TRIM(Z$6),FIND("~",SUBSTITUTE(Z$6," ","~",LEN(TRIM(Z$6))-LEN(SUBSTITUTE(TRIM(Z$6)," ",""))))-1)&amp;" Total",$B$6:$BB$373,ROW($A50)-5,FALSE))</f>
        <v>0</v>
      </c>
      <c r="AA50" s="10">
        <f ca="1">IF(AA$5&lt;&gt;"",HLOOKUP(AA$5,Functionalization!$G$6:$R$373,ROW($A50)-5,FALSE),IFERROR(INDEX(AA$337:AA$373,MATCH($F50,$B$337:$B$373,0))/VLOOKUP($F50,$B$337:$BB$373,MATCH(LEFT(TRIM(AA$6),FIND("~",SUBSTITUTE(AA$6,"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50))*HLOOKUP(LEFT(TRIM(AA$6),FIND("~",SUBSTITUTE(AA$6," ","~",LEN(TRIM(AA$6))-LEN(SUBSTITUTE(TRIM(AA$6)," ",""))))-1)&amp;" Total",$B$6:$BB$373,ROW($A50)-5,FALSE))</f>
        <v>0</v>
      </c>
      <c r="AB50" s="10">
        <f ca="1">IF(AB$5&lt;&gt;"",HLOOKUP(AB$5,Functionalization!$G$6:$R$373,ROW($A50)-5,FALSE),IFERROR(INDEX(AB$337:AB$373,MATCH($F50,$B$337:$B$373,0))/VLOOKUP($F50,$B$337:$BB$373,MATCH(LEFT(TRIM(AB$6),FIND("~",SUBSTITUTE(AB$6,"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50))*HLOOKUP(LEFT(TRIM(AB$6),FIND("~",SUBSTITUTE(AB$6," ","~",LEN(TRIM(AB$6))-LEN(SUBSTITUTE(TRIM(AB$6)," ",""))))-1)&amp;" Total",$B$6:$BB$373,ROW($A50)-5,FALSE))</f>
        <v>0</v>
      </c>
      <c r="AC50" s="10">
        <f ca="1">IF(AC$5&lt;&gt;"",HLOOKUP(AC$5,Functionalization!$G$6:$R$373,ROW($A50)-5,FALSE),IFERROR(INDEX(AC$337:AC$373,MATCH($F50,$B$337:$B$373,0))/VLOOKUP($F50,$B$337:$BB$373,MATCH(LEFT(TRIM(AC$6),FIND("~",SUBSTITUTE(AC$6,"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50))*HLOOKUP(LEFT(TRIM(AC$6),FIND("~",SUBSTITUTE(AC$6," ","~",LEN(TRIM(AC$6))-LEN(SUBSTITUTE(TRIM(AC$6)," ",""))))-1)&amp;" Total",$B$6:$BB$373,ROW($A50)-5,FALSE))</f>
        <v>0</v>
      </c>
      <c r="AD50" s="10">
        <f ca="1">IF(AD$5&lt;&gt;"",HLOOKUP(AD$5,Functionalization!$G$6:$R$373,ROW($A50)-5,FALSE),IFERROR(INDEX(AD$337:AD$373,MATCH($F50,$B$337:$B$373,0))/VLOOKUP($F50,$B$337:$BB$373,MATCH(LEFT(TRIM(AD$6),FIND("~",SUBSTITUTE(AD$6,"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50))*HLOOKUP(LEFT(TRIM(AD$6),FIND("~",SUBSTITUTE(AD$6," ","~",LEN(TRIM(AD$6))-LEN(SUBSTITUTE(TRIM(AD$6)," ",""))))-1)&amp;" Total",$B$6:$BB$373,ROW($A50)-5,FALSE))</f>
        <v>0</v>
      </c>
      <c r="AE50" s="10">
        <f ca="1">IF(AE$5&lt;&gt;"",HLOOKUP(AE$5,Functionalization!$G$6:$R$373,ROW($A50)-5,FALSE),IFERROR(INDEX(AE$337:AE$373,MATCH($F50,$B$337:$B$373,0))/VLOOKUP($F50,$B$337:$BB$373,MATCH(LEFT(TRIM(AE$6),FIND("~",SUBSTITUTE(AE$6,"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50))*HLOOKUP(LEFT(TRIM(AE$6),FIND("~",SUBSTITUTE(AE$6," ","~",LEN(TRIM(AE$6))-LEN(SUBSTITUTE(TRIM(AE$6)," ",""))))-1)&amp;" Total",$B$6:$BB$373,ROW($A50)-5,FALSE))</f>
        <v>0</v>
      </c>
      <c r="AF50" s="10">
        <f ca="1">IF(AF$5&lt;&gt;"",HLOOKUP(AF$5,Functionalization!$G$6:$R$373,ROW($A50)-5,FALSE),IFERROR(INDEX(AF$337:AF$373,MATCH($F50,$B$337:$B$373,0))/VLOOKUP($F50,$B$337:$BB$373,MATCH(LEFT(TRIM(AF$6),FIND("~",SUBSTITUTE(AF$6,"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50))*HLOOKUP(LEFT(TRIM(AF$6),FIND("~",SUBSTITUTE(AF$6," ","~",LEN(TRIM(AF$6))-LEN(SUBSTITUTE(TRIM(AF$6)," ",""))))-1)&amp;" Total",$B$6:$BB$373,ROW($A50)-5,FALSE))</f>
        <v>0</v>
      </c>
      <c r="AG50" s="10">
        <f ca="1">IF(AG$5&lt;&gt;"",HLOOKUP(AG$5,Functionalization!$G$6:$R$373,ROW($A50)-5,FALSE),IFERROR(INDEX(AG$337:AG$373,MATCH($F50,$B$337:$B$373,0))/VLOOKUP($F50,$B$337:$BB$373,MATCH(LEFT(TRIM(AG$6),FIND("~",SUBSTITUTE(AG$6,"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50))*HLOOKUP(LEFT(TRIM(AG$6),FIND("~",SUBSTITUTE(AG$6," ","~",LEN(TRIM(AG$6))-LEN(SUBSTITUTE(TRIM(AG$6)," ",""))))-1)&amp;" Total",$B$6:$BB$373,ROW($A50)-5,FALSE))</f>
        <v>0</v>
      </c>
      <c r="AH50" s="10">
        <f ca="1">IF(AH$5&lt;&gt;"",HLOOKUP(AH$5,Functionalization!$G$6:$R$373,ROW($A50)-5,FALSE),IFERROR(INDEX(AH$337:AH$373,MATCH($F50,$B$337:$B$373,0))/VLOOKUP($F50,$B$337:$BB$373,MATCH(LEFT(TRIM(AH$6),FIND("~",SUBSTITUTE(AH$6,"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50))*HLOOKUP(LEFT(TRIM(AH$6),FIND("~",SUBSTITUTE(AH$6," ","~",LEN(TRIM(AH$6))-LEN(SUBSTITUTE(TRIM(AH$6)," ",""))))-1)&amp;" Total",$B$6:$BB$373,ROW($A50)-5,FALSE))</f>
        <v>0</v>
      </c>
      <c r="AI50" s="10">
        <f ca="1">IF(AI$5&lt;&gt;"",HLOOKUP(AI$5,Functionalization!$G$6:$R$373,ROW($A50)-5,FALSE),IFERROR(INDEX(AI$337:AI$373,MATCH($F50,$B$337:$B$373,0))/VLOOKUP($F50,$B$337:$BB$373,MATCH(LEFT(TRIM(AI$6),FIND("~",SUBSTITUTE(AI$6,"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50))*HLOOKUP(LEFT(TRIM(AI$6),FIND("~",SUBSTITUTE(AI$6," ","~",LEN(TRIM(AI$6))-LEN(SUBSTITUTE(TRIM(AI$6)," ",""))))-1)&amp;" Total",$B$6:$BB$373,ROW($A50)-5,FALSE))</f>
        <v>0</v>
      </c>
      <c r="AJ50" s="10">
        <f ca="1">IF(AJ$5&lt;&gt;"",HLOOKUP(AJ$5,Functionalization!$G$6:$R$373,ROW($A50)-5,FALSE),IFERROR(INDEX(AJ$337:AJ$373,MATCH($F50,$B$337:$B$373,0))/VLOOKUP($F50,$B$337:$BB$373,MATCH(LEFT(TRIM(AJ$6),FIND("~",SUBSTITUTE(AJ$6,"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50))*HLOOKUP(LEFT(TRIM(AJ$6),FIND("~",SUBSTITUTE(AJ$6," ","~",LEN(TRIM(AJ$6))-LEN(SUBSTITUTE(TRIM(AJ$6)," ",""))))-1)&amp;" Total",$B$6:$BB$373,ROW($A50)-5,FALSE))</f>
        <v>0</v>
      </c>
      <c r="AK50" s="10">
        <f ca="1">IF(AK$5&lt;&gt;"",HLOOKUP(AK$5,Functionalization!$G$6:$R$373,ROW($A50)-5,FALSE),IFERROR(INDEX(AK$337:AK$373,MATCH($F50,$B$337:$B$373,0))/VLOOKUP($F50,$B$337:$BB$373,MATCH(LEFT(TRIM(AK$6),FIND("~",SUBSTITUTE(AK$6,"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50))*HLOOKUP(LEFT(TRIM(AK$6),FIND("~",SUBSTITUTE(AK$6," ","~",LEN(TRIM(AK$6))-LEN(SUBSTITUTE(TRIM(AK$6)," ",""))))-1)&amp;" Total",$B$6:$BB$373,ROW($A50)-5,FALSE))</f>
        <v>0</v>
      </c>
      <c r="AL50" s="10">
        <f ca="1">IF(AL$5&lt;&gt;"",HLOOKUP(AL$5,Functionalization!$G$6:$R$373,ROW($A50)-5,FALSE),IFERROR(INDEX(AL$337:AL$373,MATCH($F50,$B$337:$B$373,0))/VLOOKUP($F50,$B$337:$BB$373,MATCH(LEFT(TRIM(AL$6),FIND("~",SUBSTITUTE(AL$6,"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50))*HLOOKUP(LEFT(TRIM(AL$6),FIND("~",SUBSTITUTE(AL$6," ","~",LEN(TRIM(AL$6))-LEN(SUBSTITUTE(TRIM(AL$6)," ",""))))-1)&amp;" Total",$B$6:$BB$373,ROW($A50)-5,FALSE))</f>
        <v>0</v>
      </c>
      <c r="AM50" s="10">
        <f ca="1">IF(AM$5&lt;&gt;"",HLOOKUP(AM$5,Functionalization!$G$6:$R$373,ROW($A50)-5,FALSE),IFERROR(INDEX(AM$337:AM$373,MATCH($F50,$B$337:$B$373,0))/VLOOKUP($F50,$B$337:$BB$373,MATCH(LEFT(TRIM(AM$6),FIND("~",SUBSTITUTE(AM$6,"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50))*HLOOKUP(LEFT(TRIM(AM$6),FIND("~",SUBSTITUTE(AM$6," ","~",LEN(TRIM(AM$6))-LEN(SUBSTITUTE(TRIM(AM$6)," ",""))))-1)&amp;" Total",$B$6:$BB$373,ROW($A50)-5,FALSE))</f>
        <v>0</v>
      </c>
      <c r="AN50" s="10">
        <f ca="1">IF(AN$5&lt;&gt;"",HLOOKUP(AN$5,Functionalization!$G$6:$R$373,ROW($A50)-5,FALSE),IFERROR(INDEX(AN$337:AN$373,MATCH($F50,$B$337:$B$373,0))/VLOOKUP($F50,$B$337:$BB$373,MATCH(LEFT(TRIM(AN$6),FIND("~",SUBSTITUTE(AN$6,"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50))*HLOOKUP(LEFT(TRIM(AN$6),FIND("~",SUBSTITUTE(AN$6," ","~",LEN(TRIM(AN$6))-LEN(SUBSTITUTE(TRIM(AN$6)," ",""))))-1)&amp;" Total",$B$6:$BB$373,ROW($A50)-5,FALSE))</f>
        <v>0</v>
      </c>
      <c r="AO50" s="10">
        <f ca="1">IF(AO$5&lt;&gt;"",HLOOKUP(AO$5,Functionalization!$G$6:$R$373,ROW($A50)-5,FALSE),IFERROR(INDEX(AO$337:AO$373,MATCH($F50,$B$337:$B$373,0))/VLOOKUP($F50,$B$337:$BB$373,MATCH(LEFT(TRIM(AO$6),FIND("~",SUBSTITUTE(AO$6,"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50))*HLOOKUP(LEFT(TRIM(AO$6),FIND("~",SUBSTITUTE(AO$6," ","~",LEN(TRIM(AO$6))-LEN(SUBSTITUTE(TRIM(AO$6)," ",""))))-1)&amp;" Total",$B$6:$BB$373,ROW($A50)-5,FALSE))</f>
        <v>0</v>
      </c>
      <c r="AP50" s="10">
        <f ca="1">IF(AP$5&lt;&gt;"",HLOOKUP(AP$5,Functionalization!$G$6:$R$373,ROW($A50)-5,FALSE),IFERROR(INDEX(AP$337:AP$373,MATCH($F50,$B$337:$B$373,0))/VLOOKUP($F50,$B$337:$BB$373,MATCH(LEFT(TRIM(AP$6),FIND("~",SUBSTITUTE(AP$6,"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50))*HLOOKUP(LEFT(TRIM(AP$6),FIND("~",SUBSTITUTE(AP$6," ","~",LEN(TRIM(AP$6))-LEN(SUBSTITUTE(TRIM(AP$6)," ",""))))-1)&amp;" Total",$B$6:$BB$373,ROW($A50)-5,FALSE))</f>
        <v>0</v>
      </c>
      <c r="AQ50" s="10">
        <f ca="1">IF(AQ$5&lt;&gt;"",HLOOKUP(AQ$5,Functionalization!$G$6:$R$373,ROW($A50)-5,FALSE),IFERROR(INDEX(AQ$337:AQ$373,MATCH($F50,$B$337:$B$373,0))/VLOOKUP($F50,$B$337:$BB$373,MATCH(LEFT(TRIM(AQ$6),FIND("~",SUBSTITUTE(AQ$6,"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50))*HLOOKUP(LEFT(TRIM(AQ$6),FIND("~",SUBSTITUTE(AQ$6," ","~",LEN(TRIM(AQ$6))-LEN(SUBSTITUTE(TRIM(AQ$6)," ",""))))-1)&amp;" Total",$B$6:$BB$373,ROW($A50)-5,FALSE))</f>
        <v>0</v>
      </c>
      <c r="AR50" s="10">
        <f ca="1">IF(AR$5&lt;&gt;"",HLOOKUP(AR$5,Functionalization!$G$6:$R$373,ROW($A50)-5,FALSE),IFERROR(INDEX(AR$337:AR$373,MATCH($F50,$B$337:$B$373,0))/VLOOKUP($F50,$B$337:$BB$373,MATCH(LEFT(TRIM(AR$6),FIND("~",SUBSTITUTE(AR$6,"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50))*HLOOKUP(LEFT(TRIM(AR$6),FIND("~",SUBSTITUTE(AR$6," ","~",LEN(TRIM(AR$6))-LEN(SUBSTITUTE(TRIM(AR$6)," ",""))))-1)&amp;" Total",$B$6:$BB$373,ROW($A50)-5,FALSE))</f>
        <v>0</v>
      </c>
      <c r="AS50" s="10">
        <f ca="1">IF(AS$5&lt;&gt;"",HLOOKUP(AS$5,Functionalization!$G$6:$R$373,ROW($A50)-5,FALSE),IFERROR(INDEX(AS$337:AS$373,MATCH($F50,$B$337:$B$373,0))/VLOOKUP($F50,$B$337:$BB$373,MATCH(LEFT(TRIM(AS$6),FIND("~",SUBSTITUTE(AS$6,"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50))*HLOOKUP(LEFT(TRIM(AS$6),FIND("~",SUBSTITUTE(AS$6," ","~",LEN(TRIM(AS$6))-LEN(SUBSTITUTE(TRIM(AS$6)," ",""))))-1)&amp;" Total",$B$6:$BB$373,ROW($A50)-5,FALSE))</f>
        <v>0</v>
      </c>
      <c r="AT50" s="10">
        <f ca="1">IF(AT$5&lt;&gt;"",HLOOKUP(AT$5,Functionalization!$G$6:$R$373,ROW($A50)-5,FALSE),IFERROR(INDEX(AT$337:AT$373,MATCH($F50,$B$337:$B$373,0))/VLOOKUP($F50,$B$337:$BB$373,MATCH(LEFT(TRIM(AT$6),FIND("~",SUBSTITUTE(AT$6,"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50))*HLOOKUP(LEFT(TRIM(AT$6),FIND("~",SUBSTITUTE(AT$6," ","~",LEN(TRIM(AT$6))-LEN(SUBSTITUTE(TRIM(AT$6)," ",""))))-1)&amp;" Total",$B$6:$BB$373,ROW($A50)-5,FALSE))</f>
        <v>0</v>
      </c>
      <c r="AU50" s="10">
        <f ca="1">IF(AU$5&lt;&gt;"",HLOOKUP(AU$5,Functionalization!$G$6:$R$373,ROW($A50)-5,FALSE),IFERROR(INDEX(AU$337:AU$373,MATCH($F50,$B$337:$B$373,0))/VLOOKUP($F50,$B$337:$BB$373,MATCH(LEFT(TRIM(AU$6),FIND("~",SUBSTITUTE(AU$6,"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50))*HLOOKUP(LEFT(TRIM(AU$6),FIND("~",SUBSTITUTE(AU$6," ","~",LEN(TRIM(AU$6))-LEN(SUBSTITUTE(TRIM(AU$6)," ",""))))-1)&amp;" Total",$B$6:$BB$373,ROW($A50)-5,FALSE))</f>
        <v>0</v>
      </c>
      <c r="AV50" s="10">
        <f ca="1">IF(AV$5&lt;&gt;"",HLOOKUP(AV$5,Functionalization!$G$6:$R$373,ROW($A50)-5,FALSE),IFERROR(INDEX(AV$337:AV$373,MATCH($F50,$B$337:$B$373,0))/VLOOKUP($F50,$B$337:$BB$373,MATCH(LEFT(TRIM(AV$6),FIND("~",SUBSTITUTE(AV$6,"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50))*HLOOKUP(LEFT(TRIM(AV$6),FIND("~",SUBSTITUTE(AV$6," ","~",LEN(TRIM(AV$6))-LEN(SUBSTITUTE(TRIM(AV$6)," ",""))))-1)&amp;" Total",$B$6:$BB$373,ROW($A50)-5,FALSE))</f>
        <v>0</v>
      </c>
      <c r="AW50" s="10">
        <f ca="1">IF(AW$5&lt;&gt;"",HLOOKUP(AW$5,Functionalization!$G$6:$R$373,ROW($A50)-5,FALSE),IFERROR(INDEX(AW$337:AW$373,MATCH($F50,$B$337:$B$373,0))/VLOOKUP($F50,$B$337:$BB$373,MATCH(LEFT(TRIM(AW$6),FIND("~",SUBSTITUTE(AW$6,"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50))*HLOOKUP(LEFT(TRIM(AW$6),FIND("~",SUBSTITUTE(AW$6," ","~",LEN(TRIM(AW$6))-LEN(SUBSTITUTE(TRIM(AW$6)," ",""))))-1)&amp;" Total",$B$6:$BB$373,ROW($A50)-5,FALSE))</f>
        <v>0</v>
      </c>
      <c r="AX50" s="10">
        <f ca="1">IF(AX$5&lt;&gt;"",HLOOKUP(AX$5,Functionalization!$G$6:$R$373,ROW($A50)-5,FALSE),IFERROR(INDEX(AX$337:AX$373,MATCH($F50,$B$337:$B$373,0))/VLOOKUP($F50,$B$337:$BB$373,MATCH(LEFT(TRIM(AX$6),FIND("~",SUBSTITUTE(AX$6,"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50))*HLOOKUP(LEFT(TRIM(AX$6),FIND("~",SUBSTITUTE(AX$6," ","~",LEN(TRIM(AX$6))-LEN(SUBSTITUTE(TRIM(AX$6)," ",""))))-1)&amp;" Total",$B$6:$BB$373,ROW($A50)-5,FALSE))</f>
        <v>0</v>
      </c>
      <c r="AY50" s="10">
        <f ca="1">IF(AY$5&lt;&gt;"",HLOOKUP(AY$5,Functionalization!$G$6:$R$373,ROW($A50)-5,FALSE),IFERROR(INDEX(AY$337:AY$373,MATCH($F50,$B$337:$B$373,0))/VLOOKUP($F50,$B$337:$BB$373,MATCH(LEFT(TRIM(AY$6),FIND("~",SUBSTITUTE(AY$6,"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50))*HLOOKUP(LEFT(TRIM(AY$6),FIND("~",SUBSTITUTE(AY$6," ","~",LEN(TRIM(AY$6))-LEN(SUBSTITUTE(TRIM(AY$6)," ",""))))-1)&amp;" Total",$B$6:$BB$373,ROW($A50)-5,FALSE))</f>
        <v>0</v>
      </c>
      <c r="AZ50" s="10">
        <f ca="1">IF(AZ$5&lt;&gt;"",HLOOKUP(AZ$5,Functionalization!$G$6:$R$373,ROW($A50)-5,FALSE),IFERROR(INDEX(AZ$337:AZ$373,MATCH($F50,$B$337:$B$373,0))/VLOOKUP($F50,$B$337:$BB$373,MATCH(LEFT(TRIM(AZ$6),FIND("~",SUBSTITUTE(AZ$6,"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50))*HLOOKUP(LEFT(TRIM(AZ$6),FIND("~",SUBSTITUTE(AZ$6," ","~",LEN(TRIM(AZ$6))-LEN(SUBSTITUTE(TRIM(AZ$6)," ",""))))-1)&amp;" Total",$B$6:$BB$373,ROW($A50)-5,FALSE))</f>
        <v>0</v>
      </c>
      <c r="BA50" s="10">
        <f ca="1">IF(BA$5&lt;&gt;"",HLOOKUP(BA$5,Functionalization!$G$6:$R$373,ROW($A50)-5,FALSE),IFERROR(INDEX(BA$337:BA$373,MATCH($F50,$B$337:$B$373,0))/VLOOKUP($F50,$B$337:$BB$373,MATCH(LEFT(TRIM(BA$6),FIND("~",SUBSTITUTE(BA$6,"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50))*HLOOKUP(LEFT(TRIM(BA$6),FIND("~",SUBSTITUTE(BA$6," ","~",LEN(TRIM(BA$6))-LEN(SUBSTITUTE(TRIM(BA$6)," ",""))))-1)&amp;" Total",$B$6:$BB$373,ROW($A50)-5,FALSE))</f>
        <v>0</v>
      </c>
      <c r="BB50" s="10">
        <f ca="1">IF(BB$5&lt;&gt;"",HLOOKUP(BB$5,Functionalization!$G$6:$R$373,ROW($A50)-5,FALSE),IFERROR(INDEX(BB$337:BB$373,MATCH($F50,$B$337:$B$373,0))/VLOOKUP($F50,$B$337:$BB$373,MATCH(LEFT(TRIM(BB$6),FIND("~",SUBSTITUTE(BB$6,"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50))*HLOOKUP(LEFT(TRIM(BB$6),FIND("~",SUBSTITUTE(BB$6," ","~",LEN(TRIM(BB$6))-LEN(SUBSTITUTE(TRIM(BB$6)," ",""))))-1)&amp;" Total",$B$6:$BB$373,ROW($A50)-5,FALSE))</f>
        <v>0</v>
      </c>
      <c r="BD50">
        <f ca="1">IFERROR(IF(SUMIF($G$6:$BB$6,BD$6&amp;" Total",$G50:$BB50)-(SUMIF($G$6:$BB$6,BD$6&amp;" "&amp;'Input-Func_Class'!$D$22,$G50:$BB50)+IFERROR(SUMIF($G$6:$BB$6,BD$6&amp;" "&amp;'Input-Func_Class'!$E$22,$G50:$BB50),SUMIF($G$6:$BB$6,BD$6&amp;" "&amp;'Input-Func_Class'!$B$24,$G50:$BB50))+SUMIF($G$6:$BB$6,BD$6&amp;" "&amp;'Input-Func_Class'!$F$22,$G50:$BB50))&lt;Check_Limit,0,1),1)</f>
        <v>0</v>
      </c>
      <c r="BE50">
        <f ca="1">IFERROR(IF(SUMIF($G$6:$BB$6,BE$6&amp;" Total",$G50:$BB50)-(SUMIF($G$6:$BB$6,BE$6&amp;" "&amp;'Input-Func_Class'!$D$22,$G50:$BB50)+IFERROR(SUMIF($G$6:$BB$6,BE$6&amp;" "&amp;'Input-Func_Class'!$E$22,$G50:$BB50),SUMIF($G$6:$BB$6,BE$6&amp;" "&amp;'Input-Func_Class'!$B$24,$G50:$BB50))+SUMIF($G$6:$BB$6,BE$6&amp;" "&amp;'Input-Func_Class'!$F$22,$G50:$BB50))&lt;Check_Limit,0,1),1)</f>
        <v>0</v>
      </c>
      <c r="BF50">
        <f ca="1">IFERROR(IF(SUMIF($G$6:$BB$6,BF$6&amp;" Total",$G50:$BB50)-(SUMIF($G$6:$BB$6,BF$6&amp;" "&amp;'Input-Func_Class'!$D$22,$G50:$BB50)+IFERROR(SUMIF($G$6:$BB$6,BF$6&amp;" "&amp;'Input-Func_Class'!$E$22,$G50:$BB50),SUMIF($G$6:$BB$6,BF$6&amp;" "&amp;'Input-Func_Class'!$B$24,$G50:$BB50))+SUMIF($G$6:$BB$6,BF$6&amp;" "&amp;'Input-Func_Class'!$F$22,$G50:$BB50))&lt;Check_Limit,0,1),1)</f>
        <v>0</v>
      </c>
      <c r="BG50">
        <f ca="1">IFERROR(IF(SUMIF($G$6:$BB$6,BG$6&amp;" Total",$G50:$BB50)-(SUMIF($G$6:$BB$6,BG$6&amp;" "&amp;'Input-Func_Class'!$D$22,$G50:$BB50)+IFERROR(SUMIF($G$6:$BB$6,BG$6&amp;" "&amp;'Input-Func_Class'!$E$22,$G50:$BB50),SUMIF($G$6:$BB$6,BG$6&amp;" "&amp;'Input-Func_Class'!$B$24,$G50:$BB50))+SUMIF($G$6:$BB$6,BG$6&amp;" "&amp;'Input-Func_Class'!$F$22,$G50:$BB50))&lt;Check_Limit,0,1),1)</f>
        <v>0</v>
      </c>
      <c r="BH50">
        <f ca="1">IFERROR(IF(SUMIF($G$6:$BB$6,BH$6&amp;" Total",$G50:$BB50)-(SUMIF($G$6:$BB$6,BH$6&amp;" "&amp;'Input-Func_Class'!$D$22,$G50:$BB50)+IFERROR(SUMIF($G$6:$BB$6,BH$6&amp;" "&amp;'Input-Func_Class'!$E$22,$G50:$BB50),SUMIF($G$6:$BB$6,BH$6&amp;" "&amp;'Input-Func_Class'!$B$24,$G50:$BB50))+SUMIF($G$6:$BB$6,BH$6&amp;" "&amp;'Input-Func_Class'!$F$22,$G50:$BB50))&lt;Check_Limit,0,1),1)</f>
        <v>0</v>
      </c>
      <c r="BI50">
        <f ca="1">IFERROR(IF(SUMIF($G$6:$BB$6,BI$6&amp;" Total",$G50:$BB50)-(SUMIF($G$6:$BB$6,BI$6&amp;" "&amp;'Input-Func_Class'!$D$22,$G50:$BB50)+IFERROR(SUMIF($G$6:$BB$6,BI$6&amp;" "&amp;'Input-Func_Class'!$E$22,$G50:$BB50),SUMIF($G$6:$BB$6,BI$6&amp;" "&amp;'Input-Func_Class'!$B$24,$G50:$BB50))+SUMIF($G$6:$BB$6,BI$6&amp;" "&amp;'Input-Func_Class'!$F$22,$G50:$BB50))&lt;Check_Limit,0,1),1)</f>
        <v>0</v>
      </c>
      <c r="BJ50">
        <f ca="1">IFERROR(IF(SUMIF($G$6:$BB$6,BJ$6&amp;" Total",$G50:$BB50)-(SUMIF($G$6:$BB$6,BJ$6&amp;" "&amp;'Input-Func_Class'!$D$22,$G50:$BB50)+IFERROR(SUMIF($G$6:$BB$6,BJ$6&amp;" "&amp;'Input-Func_Class'!$E$22,$G50:$BB50),SUMIF($G$6:$BB$6,BJ$6&amp;" "&amp;'Input-Func_Class'!$B$24,$G50:$BB50))+SUMIF($G$6:$BB$6,BJ$6&amp;" "&amp;'Input-Func_Class'!$F$22,$G50:$BB50))&lt;Check_Limit,0,1),1)</f>
        <v>0</v>
      </c>
      <c r="BK50">
        <f ca="1">IFERROR(IF(SUMIF($G$6:$BB$6,BK$6&amp;" Total",$G50:$BB50)-(SUMIF($G$6:$BB$6,BK$6&amp;" "&amp;'Input-Func_Class'!$D$22,$G50:$BB50)+IFERROR(SUMIF($G$6:$BB$6,BK$6&amp;" "&amp;'Input-Func_Class'!$E$22,$G50:$BB50),SUMIF($G$6:$BB$6,BK$6&amp;" "&amp;'Input-Func_Class'!$B$24,$G50:$BB50))+SUMIF($G$6:$BB$6,BK$6&amp;" "&amp;'Input-Func_Class'!$F$22,$G50:$BB50))&lt;Check_Limit,0,1),1)</f>
        <v>0</v>
      </c>
      <c r="BL50">
        <f ca="1">IFERROR(IF(SUMIF($G$6:$BB$6,BL$6&amp;" Total",$G50:$BB50)-(SUMIF($G$6:$BB$6,BL$6&amp;" "&amp;'Input-Func_Class'!$D$22,$G50:$BB50)+IFERROR(SUMIF($G$6:$BB$6,BL$6&amp;" "&amp;'Input-Func_Class'!$E$22,$G50:$BB50),SUMIF($G$6:$BB$6,BL$6&amp;" "&amp;'Input-Func_Class'!$B$24,$G50:$BB50))+SUMIF($G$6:$BB$6,BL$6&amp;" "&amp;'Input-Func_Class'!$F$22,$G50:$BB50))&lt;Check_Limit,0,1),1)</f>
        <v>0</v>
      </c>
      <c r="BM50">
        <f ca="1">IFERROR(IF(SUMIF($G$6:$BB$6,BM$6&amp;" Total",$G50:$BB50)-(SUMIF($G$6:$BB$6,BM$6&amp;" "&amp;'Input-Func_Class'!$D$22,$G50:$BB50)+IFERROR(SUMIF($G$6:$BB$6,BM$6&amp;" "&amp;'Input-Func_Class'!$E$22,$G50:$BB50),SUMIF($G$6:$BB$6,BM$6&amp;" "&amp;'Input-Func_Class'!$B$24,$G50:$BB50))+SUMIF($G$6:$BB$6,BM$6&amp;" "&amp;'Input-Func_Class'!$F$22,$G50:$BB50))&lt;Check_Limit,0,1),1)</f>
        <v>0</v>
      </c>
      <c r="BN50">
        <f ca="1">IFERROR(IF(SUMIF($G$6:$BB$6,BN$6&amp;" Total",$G50:$BB50)-(SUMIF($G$6:$BB$6,BN$6&amp;" "&amp;'Input-Func_Class'!$D$22,$G50:$BB50)+IFERROR(SUMIF($G$6:$BB$6,BN$6&amp;" "&amp;'Input-Func_Class'!$E$22,$G50:$BB50),SUMIF($G$6:$BB$6,BN$6&amp;" "&amp;'Input-Func_Class'!$B$24,$G50:$BB50))+SUMIF($G$6:$BB$6,BN$6&amp;" "&amp;'Input-Func_Class'!$F$22,$G50:$BB50))&lt;Check_Limit,0,1),1)</f>
        <v>0</v>
      </c>
      <c r="BO50">
        <f ca="1">IFERROR(IF(SUMIF($G$6:$BB$6,BO$6&amp;" Total",$G50:$BB50)-(SUMIF($G$6:$BB$6,BO$6&amp;" "&amp;'Input-Func_Class'!$D$22,$G50:$BB50)+IFERROR(SUMIF($G$6:$BB$6,BO$6&amp;" "&amp;'Input-Func_Class'!$E$22,$G50:$BB50),SUMIF($G$6:$BB$6,BO$6&amp;" "&amp;'Input-Func_Class'!$B$24,$G50:$BB50))+SUMIF($G$6:$BB$6,BO$6&amp;" "&amp;'Input-Func_Class'!$F$22,$G50:$BB50))&lt;Check_Limit,0,1),1)</f>
        <v>0</v>
      </c>
    </row>
    <row r="51" spans="1:67" outlineLevel="1">
      <c r="A51" s="31">
        <f>IF(ISBLANK('Input-Accounts'!A51),"",'Input-Accounts'!A51)</f>
        <v>43</v>
      </c>
      <c r="B51" s="53" t="str">
        <f>IF(ISBLANK('Input-Accounts'!B51),"",'Input-Accounts'!B51)</f>
        <v>OTHER EQUIP-TELEMETERING</v>
      </c>
      <c r="C51" s="31">
        <f>IF(ISBLANK('Input-Accounts'!C51),"",'Input-Accounts'!C51)</f>
        <v>387.45</v>
      </c>
      <c r="D51" s="10">
        <f>Functionalization!$D51</f>
        <v>6532093.9123076955</v>
      </c>
      <c r="E51" s="10">
        <f t="shared" ca="1" si="6"/>
        <v>0</v>
      </c>
      <c r="F51" s="3" t="str">
        <f>IF($D51=0,"-",IF('Input-Accounts'!$E51&lt;&gt;0,'Input-Accounts'!$E51,'Input-Accounts'!$G51))</f>
        <v>INT_DISTPT_SUBTOTAL</v>
      </c>
      <c r="G51" s="10">
        <f ca="1">IF(G$5&lt;&gt;"",HLOOKUP(G$5,Functionalization!$G$6:$R$373,ROW($A51)-5,FALSE),IFERROR(INDEX(G$337:G$373,MATCH($F51,$B$337:$B$373,0))/VLOOKUP($F51,$B$337:$BB$373,MATCH(LEFT(TRIM(G$6),FIND("~",SUBSTITUTE(G$6,"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51))*HLOOKUP(LEFT(TRIM(G$6),FIND("~",SUBSTITUTE(G$6," ","~",LEN(TRIM(G$6))-LEN(SUBSTITUTE(TRIM(G$6)," ",""))))-1)&amp;" Total",$B$6:$BB$373,ROW($A51)-5,FALSE))</f>
        <v>4160701.5867499234</v>
      </c>
      <c r="H51" s="10">
        <f ca="1">IF(H$5&lt;&gt;"",HLOOKUP(H$5,Functionalization!$G$6:$R$373,ROW($A51)-5,FALSE),IFERROR(INDEX(H$337:H$373,MATCH($F51,$B$337:$B$373,0))/VLOOKUP($F51,$B$337:$BB$373,MATCH(LEFT(TRIM(H$6),FIND("~",SUBSTITUTE(H$6,"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51))*HLOOKUP(LEFT(TRIM(H$6),FIND("~",SUBSTITUTE(H$6," ","~",LEN(TRIM(H$6))-LEN(SUBSTITUTE(TRIM(H$6)," ",""))))-1)&amp;" Total",$B$6:$BB$373,ROW($A51)-5,FALSE))</f>
        <v>3087131.6415356849</v>
      </c>
      <c r="I51" s="10">
        <f ca="1">IF(I$5&lt;&gt;"",HLOOKUP(I$5,Functionalization!$G$6:$R$373,ROW($A51)-5,FALSE),IFERROR(INDEX(I$337:I$373,MATCH($F51,$B$337:$B$373,0))/VLOOKUP($F51,$B$337:$BB$373,MATCH(LEFT(TRIM(I$6),FIND("~",SUBSTITUTE(I$6,"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51))*HLOOKUP(LEFT(TRIM(I$6),FIND("~",SUBSTITUTE(I$6," ","~",LEN(TRIM(I$6))-LEN(SUBSTITUTE(TRIM(I$6)," ",""))))-1)&amp;" Total",$B$6:$BB$373,ROW($A51)-5,FALSE))</f>
        <v>0</v>
      </c>
      <c r="J51" s="10">
        <f ca="1">IF(J$5&lt;&gt;"",HLOOKUP(J$5,Functionalization!$G$6:$R$373,ROW($A51)-5,FALSE),IFERROR(INDEX(J$337:J$373,MATCH($F51,$B$337:$B$373,0))/VLOOKUP($F51,$B$337:$BB$373,MATCH(LEFT(TRIM(J$6),FIND("~",SUBSTITUTE(J$6,"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51))*HLOOKUP(LEFT(TRIM(J$6),FIND("~",SUBSTITUTE(J$6," ","~",LEN(TRIM(J$6))-LEN(SUBSTITUTE(TRIM(J$6)," ",""))))-1)&amp;" Total",$B$6:$BB$373,ROW($A51)-5,FALSE))</f>
        <v>1073569.9452142378</v>
      </c>
      <c r="K51" s="10">
        <f ca="1">IF(K$5&lt;&gt;"",HLOOKUP(K$5,Functionalization!$G$6:$R$373,ROW($A51)-5,FALSE),IFERROR(INDEX(K$337:K$373,MATCH($F51,$B$337:$B$373,0))/VLOOKUP($F51,$B$337:$BB$373,MATCH(LEFT(TRIM(K$6),FIND("~",SUBSTITUTE(K$6,"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51))*HLOOKUP(LEFT(TRIM(K$6),FIND("~",SUBSTITUTE(K$6," ","~",LEN(TRIM(K$6))-LEN(SUBSTITUTE(TRIM(K$6)," ",""))))-1)&amp;" Total",$B$6:$BB$373,ROW($A51)-5,FALSE))</f>
        <v>2371392.3255577716</v>
      </c>
      <c r="L51" s="10">
        <f ca="1">IF(L$5&lt;&gt;"",HLOOKUP(L$5,Functionalization!$G$6:$R$373,ROW($A51)-5,FALSE),IFERROR(INDEX(L$337:L$373,MATCH($F51,$B$337:$B$373,0))/VLOOKUP($F51,$B$337:$BB$373,MATCH(LEFT(TRIM(L$6),FIND("~",SUBSTITUTE(L$6,"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51))*HLOOKUP(LEFT(TRIM(L$6),FIND("~",SUBSTITUTE(L$6," ","~",LEN(TRIM(L$6))-LEN(SUBSTITUTE(TRIM(L$6)," ",""))))-1)&amp;" Total",$B$6:$BB$373,ROW($A51)-5,FALSE))</f>
        <v>0</v>
      </c>
      <c r="M51" s="10">
        <f ca="1">IF(M$5&lt;&gt;"",HLOOKUP(M$5,Functionalization!$G$6:$R$373,ROW($A51)-5,FALSE),IFERROR(INDEX(M$337:M$373,MATCH($F51,$B$337:$B$373,0))/VLOOKUP($F51,$B$337:$BB$373,MATCH(LEFT(TRIM(M$6),FIND("~",SUBSTITUTE(M$6,"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51))*HLOOKUP(LEFT(TRIM(M$6),FIND("~",SUBSTITUTE(M$6," ","~",LEN(TRIM(M$6))-LEN(SUBSTITUTE(TRIM(M$6)," ",""))))-1)&amp;" Total",$B$6:$BB$373,ROW($A51)-5,FALSE))</f>
        <v>0</v>
      </c>
      <c r="N51" s="10">
        <f ca="1">IF(N$5&lt;&gt;"",HLOOKUP(N$5,Functionalization!$G$6:$R$373,ROW($A51)-5,FALSE),IFERROR(INDEX(N$337:N$373,MATCH($F51,$B$337:$B$373,0))/VLOOKUP($F51,$B$337:$BB$373,MATCH(LEFT(TRIM(N$6),FIND("~",SUBSTITUTE(N$6,"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51))*HLOOKUP(LEFT(TRIM(N$6),FIND("~",SUBSTITUTE(N$6," ","~",LEN(TRIM(N$6))-LEN(SUBSTITUTE(TRIM(N$6)," ",""))))-1)&amp;" Total",$B$6:$BB$373,ROW($A51)-5,FALSE))</f>
        <v>2371392.3255577716</v>
      </c>
      <c r="O51" s="10">
        <f ca="1">IF(O$5&lt;&gt;"",HLOOKUP(O$5,Functionalization!$G$6:$R$373,ROW($A51)-5,FALSE),IFERROR(INDEX(O$337:O$373,MATCH($F51,$B$337:$B$373,0))/VLOOKUP($F51,$B$337:$BB$373,MATCH(LEFT(TRIM(O$6),FIND("~",SUBSTITUTE(O$6,"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51))*HLOOKUP(LEFT(TRIM(O$6),FIND("~",SUBSTITUTE(O$6," ","~",LEN(TRIM(O$6))-LEN(SUBSTITUTE(TRIM(O$6)," ",""))))-1)&amp;" Total",$B$6:$BB$373,ROW($A51)-5,FALSE))</f>
        <v>0</v>
      </c>
      <c r="P51" s="10">
        <f ca="1">IF(P$5&lt;&gt;"",HLOOKUP(P$5,Functionalization!$G$6:$R$373,ROW($A51)-5,FALSE),IFERROR(INDEX(P$337:P$373,MATCH($F51,$B$337:$B$373,0))/VLOOKUP($F51,$B$337:$BB$373,MATCH(LEFT(TRIM(P$6),FIND("~",SUBSTITUTE(P$6,"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51))*HLOOKUP(LEFT(TRIM(P$6),FIND("~",SUBSTITUTE(P$6," ","~",LEN(TRIM(P$6))-LEN(SUBSTITUTE(TRIM(P$6)," ",""))))-1)&amp;" Total",$B$6:$BB$373,ROW($A51)-5,FALSE))</f>
        <v>0</v>
      </c>
      <c r="Q51" s="10">
        <f ca="1">IF(Q$5&lt;&gt;"",HLOOKUP(Q$5,Functionalization!$G$6:$R$373,ROW($A51)-5,FALSE),IFERROR(INDEX(Q$337:Q$373,MATCH($F51,$B$337:$B$373,0))/VLOOKUP($F51,$B$337:$BB$373,MATCH(LEFT(TRIM(Q$6),FIND("~",SUBSTITUTE(Q$6,"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51))*HLOOKUP(LEFT(TRIM(Q$6),FIND("~",SUBSTITUTE(Q$6," ","~",LEN(TRIM(Q$6))-LEN(SUBSTITUTE(TRIM(Q$6)," ",""))))-1)&amp;" Total",$B$6:$BB$373,ROW($A51)-5,FALSE))</f>
        <v>0</v>
      </c>
      <c r="R51" s="10">
        <f ca="1">IF(R$5&lt;&gt;"",HLOOKUP(R$5,Functionalization!$G$6:$R$373,ROW($A51)-5,FALSE),IFERROR(INDEX(R$337:R$373,MATCH($F51,$B$337:$B$373,0))/VLOOKUP($F51,$B$337:$BB$373,MATCH(LEFT(TRIM(R$6),FIND("~",SUBSTITUTE(R$6,"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51))*HLOOKUP(LEFT(TRIM(R$6),FIND("~",SUBSTITUTE(R$6," ","~",LEN(TRIM(R$6))-LEN(SUBSTITUTE(TRIM(R$6)," ",""))))-1)&amp;" Total",$B$6:$BB$373,ROW($A51)-5,FALSE))</f>
        <v>0</v>
      </c>
      <c r="S51" s="10">
        <f ca="1">IF(S$5&lt;&gt;"",HLOOKUP(S$5,Functionalization!$G$6:$R$373,ROW($A51)-5,FALSE),IFERROR(INDEX(S$337:S$373,MATCH($F51,$B$337:$B$373,0))/VLOOKUP($F51,$B$337:$BB$373,MATCH(LEFT(TRIM(S$6),FIND("~",SUBSTITUTE(S$6,"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51))*HLOOKUP(LEFT(TRIM(S$6),FIND("~",SUBSTITUTE(S$6," ","~",LEN(TRIM(S$6))-LEN(SUBSTITUTE(TRIM(S$6)," ",""))))-1)&amp;" Total",$B$6:$BB$373,ROW($A51)-5,FALSE))</f>
        <v>0</v>
      </c>
      <c r="T51" s="10">
        <f ca="1">IF(T$5&lt;&gt;"",HLOOKUP(T$5,Functionalization!$G$6:$R$373,ROW($A51)-5,FALSE),IFERROR(INDEX(T$337:T$373,MATCH($F51,$B$337:$B$373,0))/VLOOKUP($F51,$B$337:$BB$373,MATCH(LEFT(TRIM(T$6),FIND("~",SUBSTITUTE(T$6,"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51))*HLOOKUP(LEFT(TRIM(T$6),FIND("~",SUBSTITUTE(T$6," ","~",LEN(TRIM(T$6))-LEN(SUBSTITUTE(TRIM(T$6)," ",""))))-1)&amp;" Total",$B$6:$BB$373,ROW($A51)-5,FALSE))</f>
        <v>0</v>
      </c>
      <c r="U51" s="10">
        <f ca="1">IF(U$5&lt;&gt;"",HLOOKUP(U$5,Functionalization!$G$6:$R$373,ROW($A51)-5,FALSE),IFERROR(INDEX(U$337:U$373,MATCH($F51,$B$337:$B$373,0))/VLOOKUP($F51,$B$337:$BB$373,MATCH(LEFT(TRIM(U$6),FIND("~",SUBSTITUTE(U$6,"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51))*HLOOKUP(LEFT(TRIM(U$6),FIND("~",SUBSTITUTE(U$6," ","~",LEN(TRIM(U$6))-LEN(SUBSTITUTE(TRIM(U$6)," ",""))))-1)&amp;" Total",$B$6:$BB$373,ROW($A51)-5,FALSE))</f>
        <v>0</v>
      </c>
      <c r="V51" s="10">
        <f ca="1">IF(V$5&lt;&gt;"",HLOOKUP(V$5,Functionalization!$G$6:$R$373,ROW($A51)-5,FALSE),IFERROR(INDEX(V$337:V$373,MATCH($F51,$B$337:$B$373,0))/VLOOKUP($F51,$B$337:$BB$373,MATCH(LEFT(TRIM(V$6),FIND("~",SUBSTITUTE(V$6,"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51))*HLOOKUP(LEFT(TRIM(V$6),FIND("~",SUBSTITUTE(V$6," ","~",LEN(TRIM(V$6))-LEN(SUBSTITUTE(TRIM(V$6)," ",""))))-1)&amp;" Total",$B$6:$BB$373,ROW($A51)-5,FALSE))</f>
        <v>0</v>
      </c>
      <c r="W51" s="10">
        <f ca="1">IF(W$5&lt;&gt;"",HLOOKUP(W$5,Functionalization!$G$6:$R$373,ROW($A51)-5,FALSE),IFERROR(INDEX(W$337:W$373,MATCH($F51,$B$337:$B$373,0))/VLOOKUP($F51,$B$337:$BB$373,MATCH(LEFT(TRIM(W$6),FIND("~",SUBSTITUTE(W$6,"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51))*HLOOKUP(LEFT(TRIM(W$6),FIND("~",SUBSTITUTE(W$6," ","~",LEN(TRIM(W$6))-LEN(SUBSTITUTE(TRIM(W$6)," ",""))))-1)&amp;" Total",$B$6:$BB$373,ROW($A51)-5,FALSE))</f>
        <v>0</v>
      </c>
      <c r="X51" s="10">
        <f ca="1">IF(X$5&lt;&gt;"",HLOOKUP(X$5,Functionalization!$G$6:$R$373,ROW($A51)-5,FALSE),IFERROR(INDEX(X$337:X$373,MATCH($F51,$B$337:$B$373,0))/VLOOKUP($F51,$B$337:$BB$373,MATCH(LEFT(TRIM(X$6),FIND("~",SUBSTITUTE(X$6,"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51))*HLOOKUP(LEFT(TRIM(X$6),FIND("~",SUBSTITUTE(X$6," ","~",LEN(TRIM(X$6))-LEN(SUBSTITUTE(TRIM(X$6)," ",""))))-1)&amp;" Total",$B$6:$BB$373,ROW($A51)-5,FALSE))</f>
        <v>0</v>
      </c>
      <c r="Y51" s="10">
        <f ca="1">IF(Y$5&lt;&gt;"",HLOOKUP(Y$5,Functionalization!$G$6:$R$373,ROW($A51)-5,FALSE),IFERROR(INDEX(Y$337:Y$373,MATCH($F51,$B$337:$B$373,0))/VLOOKUP($F51,$B$337:$BB$373,MATCH(LEFT(TRIM(Y$6),FIND("~",SUBSTITUTE(Y$6,"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51))*HLOOKUP(LEFT(TRIM(Y$6),FIND("~",SUBSTITUTE(Y$6," ","~",LEN(TRIM(Y$6))-LEN(SUBSTITUTE(TRIM(Y$6)," ",""))))-1)&amp;" Total",$B$6:$BB$373,ROW($A51)-5,FALSE))</f>
        <v>0</v>
      </c>
      <c r="Z51" s="10">
        <f ca="1">IF(Z$5&lt;&gt;"",HLOOKUP(Z$5,Functionalization!$G$6:$R$373,ROW($A51)-5,FALSE),IFERROR(INDEX(Z$337:Z$373,MATCH($F51,$B$337:$B$373,0))/VLOOKUP($F51,$B$337:$BB$373,MATCH(LEFT(TRIM(Z$6),FIND("~",SUBSTITUTE(Z$6,"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51))*HLOOKUP(LEFT(TRIM(Z$6),FIND("~",SUBSTITUTE(Z$6," ","~",LEN(TRIM(Z$6))-LEN(SUBSTITUTE(TRIM(Z$6)," ",""))))-1)&amp;" Total",$B$6:$BB$373,ROW($A51)-5,FALSE))</f>
        <v>0</v>
      </c>
      <c r="AA51" s="10">
        <f ca="1">IF(AA$5&lt;&gt;"",HLOOKUP(AA$5,Functionalization!$G$6:$R$373,ROW($A51)-5,FALSE),IFERROR(INDEX(AA$337:AA$373,MATCH($F51,$B$337:$B$373,0))/VLOOKUP($F51,$B$337:$BB$373,MATCH(LEFT(TRIM(AA$6),FIND("~",SUBSTITUTE(AA$6,"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51))*HLOOKUP(LEFT(TRIM(AA$6),FIND("~",SUBSTITUTE(AA$6," ","~",LEN(TRIM(AA$6))-LEN(SUBSTITUTE(TRIM(AA$6)," ",""))))-1)&amp;" Total",$B$6:$BB$373,ROW($A51)-5,FALSE))</f>
        <v>0</v>
      </c>
      <c r="AB51" s="10">
        <f ca="1">IF(AB$5&lt;&gt;"",HLOOKUP(AB$5,Functionalization!$G$6:$R$373,ROW($A51)-5,FALSE),IFERROR(INDEX(AB$337:AB$373,MATCH($F51,$B$337:$B$373,0))/VLOOKUP($F51,$B$337:$BB$373,MATCH(LEFT(TRIM(AB$6),FIND("~",SUBSTITUTE(AB$6,"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51))*HLOOKUP(LEFT(TRIM(AB$6),FIND("~",SUBSTITUTE(AB$6," ","~",LEN(TRIM(AB$6))-LEN(SUBSTITUTE(TRIM(AB$6)," ",""))))-1)&amp;" Total",$B$6:$BB$373,ROW($A51)-5,FALSE))</f>
        <v>0</v>
      </c>
      <c r="AC51" s="10">
        <f ca="1">IF(AC$5&lt;&gt;"",HLOOKUP(AC$5,Functionalization!$G$6:$R$373,ROW($A51)-5,FALSE),IFERROR(INDEX(AC$337:AC$373,MATCH($F51,$B$337:$B$373,0))/VLOOKUP($F51,$B$337:$BB$373,MATCH(LEFT(TRIM(AC$6),FIND("~",SUBSTITUTE(AC$6,"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51))*HLOOKUP(LEFT(TRIM(AC$6),FIND("~",SUBSTITUTE(AC$6," ","~",LEN(TRIM(AC$6))-LEN(SUBSTITUTE(TRIM(AC$6)," ",""))))-1)&amp;" Total",$B$6:$BB$373,ROW($A51)-5,FALSE))</f>
        <v>0</v>
      </c>
      <c r="AD51" s="10">
        <f ca="1">IF(AD$5&lt;&gt;"",HLOOKUP(AD$5,Functionalization!$G$6:$R$373,ROW($A51)-5,FALSE),IFERROR(INDEX(AD$337:AD$373,MATCH($F51,$B$337:$B$373,0))/VLOOKUP($F51,$B$337:$BB$373,MATCH(LEFT(TRIM(AD$6),FIND("~",SUBSTITUTE(AD$6,"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51))*HLOOKUP(LEFT(TRIM(AD$6),FIND("~",SUBSTITUTE(AD$6," ","~",LEN(TRIM(AD$6))-LEN(SUBSTITUTE(TRIM(AD$6)," ",""))))-1)&amp;" Total",$B$6:$BB$373,ROW($A51)-5,FALSE))</f>
        <v>0</v>
      </c>
      <c r="AE51" s="10">
        <f ca="1">IF(AE$5&lt;&gt;"",HLOOKUP(AE$5,Functionalization!$G$6:$R$373,ROW($A51)-5,FALSE),IFERROR(INDEX(AE$337:AE$373,MATCH($F51,$B$337:$B$373,0))/VLOOKUP($F51,$B$337:$BB$373,MATCH(LEFT(TRIM(AE$6),FIND("~",SUBSTITUTE(AE$6,"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51))*HLOOKUP(LEFT(TRIM(AE$6),FIND("~",SUBSTITUTE(AE$6," ","~",LEN(TRIM(AE$6))-LEN(SUBSTITUTE(TRIM(AE$6)," ",""))))-1)&amp;" Total",$B$6:$BB$373,ROW($A51)-5,FALSE))</f>
        <v>0</v>
      </c>
      <c r="AF51" s="10">
        <f ca="1">IF(AF$5&lt;&gt;"",HLOOKUP(AF$5,Functionalization!$G$6:$R$373,ROW($A51)-5,FALSE),IFERROR(INDEX(AF$337:AF$373,MATCH($F51,$B$337:$B$373,0))/VLOOKUP($F51,$B$337:$BB$373,MATCH(LEFT(TRIM(AF$6),FIND("~",SUBSTITUTE(AF$6,"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51))*HLOOKUP(LEFT(TRIM(AF$6),FIND("~",SUBSTITUTE(AF$6," ","~",LEN(TRIM(AF$6))-LEN(SUBSTITUTE(TRIM(AF$6)," ",""))))-1)&amp;" Total",$B$6:$BB$373,ROW($A51)-5,FALSE))</f>
        <v>0</v>
      </c>
      <c r="AG51" s="10">
        <f ca="1">IF(AG$5&lt;&gt;"",HLOOKUP(AG$5,Functionalization!$G$6:$R$373,ROW($A51)-5,FALSE),IFERROR(INDEX(AG$337:AG$373,MATCH($F51,$B$337:$B$373,0))/VLOOKUP($F51,$B$337:$BB$373,MATCH(LEFT(TRIM(AG$6),FIND("~",SUBSTITUTE(AG$6,"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51))*HLOOKUP(LEFT(TRIM(AG$6),FIND("~",SUBSTITUTE(AG$6," ","~",LEN(TRIM(AG$6))-LEN(SUBSTITUTE(TRIM(AG$6)," ",""))))-1)&amp;" Total",$B$6:$BB$373,ROW($A51)-5,FALSE))</f>
        <v>0</v>
      </c>
      <c r="AH51" s="10">
        <f ca="1">IF(AH$5&lt;&gt;"",HLOOKUP(AH$5,Functionalization!$G$6:$R$373,ROW($A51)-5,FALSE),IFERROR(INDEX(AH$337:AH$373,MATCH($F51,$B$337:$B$373,0))/VLOOKUP($F51,$B$337:$BB$373,MATCH(LEFT(TRIM(AH$6),FIND("~",SUBSTITUTE(AH$6,"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51))*HLOOKUP(LEFT(TRIM(AH$6),FIND("~",SUBSTITUTE(AH$6," ","~",LEN(TRIM(AH$6))-LEN(SUBSTITUTE(TRIM(AH$6)," ",""))))-1)&amp;" Total",$B$6:$BB$373,ROW($A51)-5,FALSE))</f>
        <v>0</v>
      </c>
      <c r="AI51" s="10">
        <f ca="1">IF(AI$5&lt;&gt;"",HLOOKUP(AI$5,Functionalization!$G$6:$R$373,ROW($A51)-5,FALSE),IFERROR(INDEX(AI$337:AI$373,MATCH($F51,$B$337:$B$373,0))/VLOOKUP($F51,$B$337:$BB$373,MATCH(LEFT(TRIM(AI$6),FIND("~",SUBSTITUTE(AI$6,"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51))*HLOOKUP(LEFT(TRIM(AI$6),FIND("~",SUBSTITUTE(AI$6," ","~",LEN(TRIM(AI$6))-LEN(SUBSTITUTE(TRIM(AI$6)," ",""))))-1)&amp;" Total",$B$6:$BB$373,ROW($A51)-5,FALSE))</f>
        <v>0</v>
      </c>
      <c r="AJ51" s="10">
        <f ca="1">IF(AJ$5&lt;&gt;"",HLOOKUP(AJ$5,Functionalization!$G$6:$R$373,ROW($A51)-5,FALSE),IFERROR(INDEX(AJ$337:AJ$373,MATCH($F51,$B$337:$B$373,0))/VLOOKUP($F51,$B$337:$BB$373,MATCH(LEFT(TRIM(AJ$6),FIND("~",SUBSTITUTE(AJ$6,"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51))*HLOOKUP(LEFT(TRIM(AJ$6),FIND("~",SUBSTITUTE(AJ$6," ","~",LEN(TRIM(AJ$6))-LEN(SUBSTITUTE(TRIM(AJ$6)," ",""))))-1)&amp;" Total",$B$6:$BB$373,ROW($A51)-5,FALSE))</f>
        <v>0</v>
      </c>
      <c r="AK51" s="10">
        <f ca="1">IF(AK$5&lt;&gt;"",HLOOKUP(AK$5,Functionalization!$G$6:$R$373,ROW($A51)-5,FALSE),IFERROR(INDEX(AK$337:AK$373,MATCH($F51,$B$337:$B$373,0))/VLOOKUP($F51,$B$337:$BB$373,MATCH(LEFT(TRIM(AK$6),FIND("~",SUBSTITUTE(AK$6,"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51))*HLOOKUP(LEFT(TRIM(AK$6),FIND("~",SUBSTITUTE(AK$6," ","~",LEN(TRIM(AK$6))-LEN(SUBSTITUTE(TRIM(AK$6)," ",""))))-1)&amp;" Total",$B$6:$BB$373,ROW($A51)-5,FALSE))</f>
        <v>0</v>
      </c>
      <c r="AL51" s="10">
        <f ca="1">IF(AL$5&lt;&gt;"",HLOOKUP(AL$5,Functionalization!$G$6:$R$373,ROW($A51)-5,FALSE),IFERROR(INDEX(AL$337:AL$373,MATCH($F51,$B$337:$B$373,0))/VLOOKUP($F51,$B$337:$BB$373,MATCH(LEFT(TRIM(AL$6),FIND("~",SUBSTITUTE(AL$6,"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51))*HLOOKUP(LEFT(TRIM(AL$6),FIND("~",SUBSTITUTE(AL$6," ","~",LEN(TRIM(AL$6))-LEN(SUBSTITUTE(TRIM(AL$6)," ",""))))-1)&amp;" Total",$B$6:$BB$373,ROW($A51)-5,FALSE))</f>
        <v>0</v>
      </c>
      <c r="AM51" s="10">
        <f ca="1">IF(AM$5&lt;&gt;"",HLOOKUP(AM$5,Functionalization!$G$6:$R$373,ROW($A51)-5,FALSE),IFERROR(INDEX(AM$337:AM$373,MATCH($F51,$B$337:$B$373,0))/VLOOKUP($F51,$B$337:$BB$373,MATCH(LEFT(TRIM(AM$6),FIND("~",SUBSTITUTE(AM$6,"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51))*HLOOKUP(LEFT(TRIM(AM$6),FIND("~",SUBSTITUTE(AM$6," ","~",LEN(TRIM(AM$6))-LEN(SUBSTITUTE(TRIM(AM$6)," ",""))))-1)&amp;" Total",$B$6:$BB$373,ROW($A51)-5,FALSE))</f>
        <v>0</v>
      </c>
      <c r="AN51" s="10">
        <f ca="1">IF(AN$5&lt;&gt;"",HLOOKUP(AN$5,Functionalization!$G$6:$R$373,ROW($A51)-5,FALSE),IFERROR(INDEX(AN$337:AN$373,MATCH($F51,$B$337:$B$373,0))/VLOOKUP($F51,$B$337:$BB$373,MATCH(LEFT(TRIM(AN$6),FIND("~",SUBSTITUTE(AN$6,"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51))*HLOOKUP(LEFT(TRIM(AN$6),FIND("~",SUBSTITUTE(AN$6," ","~",LEN(TRIM(AN$6))-LEN(SUBSTITUTE(TRIM(AN$6)," ",""))))-1)&amp;" Total",$B$6:$BB$373,ROW($A51)-5,FALSE))</f>
        <v>0</v>
      </c>
      <c r="AO51" s="10">
        <f ca="1">IF(AO$5&lt;&gt;"",HLOOKUP(AO$5,Functionalization!$G$6:$R$373,ROW($A51)-5,FALSE),IFERROR(INDEX(AO$337:AO$373,MATCH($F51,$B$337:$B$373,0))/VLOOKUP($F51,$B$337:$BB$373,MATCH(LEFT(TRIM(AO$6),FIND("~",SUBSTITUTE(AO$6,"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51))*HLOOKUP(LEFT(TRIM(AO$6),FIND("~",SUBSTITUTE(AO$6," ","~",LEN(TRIM(AO$6))-LEN(SUBSTITUTE(TRIM(AO$6)," ",""))))-1)&amp;" Total",$B$6:$BB$373,ROW($A51)-5,FALSE))</f>
        <v>0</v>
      </c>
      <c r="AP51" s="10">
        <f ca="1">IF(AP$5&lt;&gt;"",HLOOKUP(AP$5,Functionalization!$G$6:$R$373,ROW($A51)-5,FALSE),IFERROR(INDEX(AP$337:AP$373,MATCH($F51,$B$337:$B$373,0))/VLOOKUP($F51,$B$337:$BB$373,MATCH(LEFT(TRIM(AP$6),FIND("~",SUBSTITUTE(AP$6,"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51))*HLOOKUP(LEFT(TRIM(AP$6),FIND("~",SUBSTITUTE(AP$6," ","~",LEN(TRIM(AP$6))-LEN(SUBSTITUTE(TRIM(AP$6)," ",""))))-1)&amp;" Total",$B$6:$BB$373,ROW($A51)-5,FALSE))</f>
        <v>0</v>
      </c>
      <c r="AQ51" s="10">
        <f ca="1">IF(AQ$5&lt;&gt;"",HLOOKUP(AQ$5,Functionalization!$G$6:$R$373,ROW($A51)-5,FALSE),IFERROR(INDEX(AQ$337:AQ$373,MATCH($F51,$B$337:$B$373,0))/VLOOKUP($F51,$B$337:$BB$373,MATCH(LEFT(TRIM(AQ$6),FIND("~",SUBSTITUTE(AQ$6,"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51))*HLOOKUP(LEFT(TRIM(AQ$6),FIND("~",SUBSTITUTE(AQ$6," ","~",LEN(TRIM(AQ$6))-LEN(SUBSTITUTE(TRIM(AQ$6)," ",""))))-1)&amp;" Total",$B$6:$BB$373,ROW($A51)-5,FALSE))</f>
        <v>0</v>
      </c>
      <c r="AR51" s="10">
        <f ca="1">IF(AR$5&lt;&gt;"",HLOOKUP(AR$5,Functionalization!$G$6:$R$373,ROW($A51)-5,FALSE),IFERROR(INDEX(AR$337:AR$373,MATCH($F51,$B$337:$B$373,0))/VLOOKUP($F51,$B$337:$BB$373,MATCH(LEFT(TRIM(AR$6),FIND("~",SUBSTITUTE(AR$6,"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51))*HLOOKUP(LEFT(TRIM(AR$6),FIND("~",SUBSTITUTE(AR$6," ","~",LEN(TRIM(AR$6))-LEN(SUBSTITUTE(TRIM(AR$6)," ",""))))-1)&amp;" Total",$B$6:$BB$373,ROW($A51)-5,FALSE))</f>
        <v>0</v>
      </c>
      <c r="AS51" s="10">
        <f ca="1">IF(AS$5&lt;&gt;"",HLOOKUP(AS$5,Functionalization!$G$6:$R$373,ROW($A51)-5,FALSE),IFERROR(INDEX(AS$337:AS$373,MATCH($F51,$B$337:$B$373,0))/VLOOKUP($F51,$B$337:$BB$373,MATCH(LEFT(TRIM(AS$6),FIND("~",SUBSTITUTE(AS$6,"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51))*HLOOKUP(LEFT(TRIM(AS$6),FIND("~",SUBSTITUTE(AS$6," ","~",LEN(TRIM(AS$6))-LEN(SUBSTITUTE(TRIM(AS$6)," ",""))))-1)&amp;" Total",$B$6:$BB$373,ROW($A51)-5,FALSE))</f>
        <v>0</v>
      </c>
      <c r="AT51" s="10">
        <f ca="1">IF(AT$5&lt;&gt;"",HLOOKUP(AT$5,Functionalization!$G$6:$R$373,ROW($A51)-5,FALSE),IFERROR(INDEX(AT$337:AT$373,MATCH($F51,$B$337:$B$373,0))/VLOOKUP($F51,$B$337:$BB$373,MATCH(LEFT(TRIM(AT$6),FIND("~",SUBSTITUTE(AT$6,"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51))*HLOOKUP(LEFT(TRIM(AT$6),FIND("~",SUBSTITUTE(AT$6," ","~",LEN(TRIM(AT$6))-LEN(SUBSTITUTE(TRIM(AT$6)," ",""))))-1)&amp;" Total",$B$6:$BB$373,ROW($A51)-5,FALSE))</f>
        <v>0</v>
      </c>
      <c r="AU51" s="10">
        <f ca="1">IF(AU$5&lt;&gt;"",HLOOKUP(AU$5,Functionalization!$G$6:$R$373,ROW($A51)-5,FALSE),IFERROR(INDEX(AU$337:AU$373,MATCH($F51,$B$337:$B$373,0))/VLOOKUP($F51,$B$337:$BB$373,MATCH(LEFT(TRIM(AU$6),FIND("~",SUBSTITUTE(AU$6,"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51))*HLOOKUP(LEFT(TRIM(AU$6),FIND("~",SUBSTITUTE(AU$6," ","~",LEN(TRIM(AU$6))-LEN(SUBSTITUTE(TRIM(AU$6)," ",""))))-1)&amp;" Total",$B$6:$BB$373,ROW($A51)-5,FALSE))</f>
        <v>0</v>
      </c>
      <c r="AV51" s="10">
        <f ca="1">IF(AV$5&lt;&gt;"",HLOOKUP(AV$5,Functionalization!$G$6:$R$373,ROW($A51)-5,FALSE),IFERROR(INDEX(AV$337:AV$373,MATCH($F51,$B$337:$B$373,0))/VLOOKUP($F51,$B$337:$BB$373,MATCH(LEFT(TRIM(AV$6),FIND("~",SUBSTITUTE(AV$6,"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51))*HLOOKUP(LEFT(TRIM(AV$6),FIND("~",SUBSTITUTE(AV$6," ","~",LEN(TRIM(AV$6))-LEN(SUBSTITUTE(TRIM(AV$6)," ",""))))-1)&amp;" Total",$B$6:$BB$373,ROW($A51)-5,FALSE))</f>
        <v>0</v>
      </c>
      <c r="AW51" s="10">
        <f ca="1">IF(AW$5&lt;&gt;"",HLOOKUP(AW$5,Functionalization!$G$6:$R$373,ROW($A51)-5,FALSE),IFERROR(INDEX(AW$337:AW$373,MATCH($F51,$B$337:$B$373,0))/VLOOKUP($F51,$B$337:$BB$373,MATCH(LEFT(TRIM(AW$6),FIND("~",SUBSTITUTE(AW$6,"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51))*HLOOKUP(LEFT(TRIM(AW$6),FIND("~",SUBSTITUTE(AW$6," ","~",LEN(TRIM(AW$6))-LEN(SUBSTITUTE(TRIM(AW$6)," ",""))))-1)&amp;" Total",$B$6:$BB$373,ROW($A51)-5,FALSE))</f>
        <v>0</v>
      </c>
      <c r="AX51" s="10">
        <f ca="1">IF(AX$5&lt;&gt;"",HLOOKUP(AX$5,Functionalization!$G$6:$R$373,ROW($A51)-5,FALSE),IFERROR(INDEX(AX$337:AX$373,MATCH($F51,$B$337:$B$373,0))/VLOOKUP($F51,$B$337:$BB$373,MATCH(LEFT(TRIM(AX$6),FIND("~",SUBSTITUTE(AX$6,"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51))*HLOOKUP(LEFT(TRIM(AX$6),FIND("~",SUBSTITUTE(AX$6," ","~",LEN(TRIM(AX$6))-LEN(SUBSTITUTE(TRIM(AX$6)," ",""))))-1)&amp;" Total",$B$6:$BB$373,ROW($A51)-5,FALSE))</f>
        <v>0</v>
      </c>
      <c r="AY51" s="10">
        <f ca="1">IF(AY$5&lt;&gt;"",HLOOKUP(AY$5,Functionalization!$G$6:$R$373,ROW($A51)-5,FALSE),IFERROR(INDEX(AY$337:AY$373,MATCH($F51,$B$337:$B$373,0))/VLOOKUP($F51,$B$337:$BB$373,MATCH(LEFT(TRIM(AY$6),FIND("~",SUBSTITUTE(AY$6,"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51))*HLOOKUP(LEFT(TRIM(AY$6),FIND("~",SUBSTITUTE(AY$6," ","~",LEN(TRIM(AY$6))-LEN(SUBSTITUTE(TRIM(AY$6)," ",""))))-1)&amp;" Total",$B$6:$BB$373,ROW($A51)-5,FALSE))</f>
        <v>0</v>
      </c>
      <c r="AZ51" s="10">
        <f ca="1">IF(AZ$5&lt;&gt;"",HLOOKUP(AZ$5,Functionalization!$G$6:$R$373,ROW($A51)-5,FALSE),IFERROR(INDEX(AZ$337:AZ$373,MATCH($F51,$B$337:$B$373,0))/VLOOKUP($F51,$B$337:$BB$373,MATCH(LEFT(TRIM(AZ$6),FIND("~",SUBSTITUTE(AZ$6,"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51))*HLOOKUP(LEFT(TRIM(AZ$6),FIND("~",SUBSTITUTE(AZ$6," ","~",LEN(TRIM(AZ$6))-LEN(SUBSTITUTE(TRIM(AZ$6)," ",""))))-1)&amp;" Total",$B$6:$BB$373,ROW($A51)-5,FALSE))</f>
        <v>0</v>
      </c>
      <c r="BA51" s="10">
        <f ca="1">IF(BA$5&lt;&gt;"",HLOOKUP(BA$5,Functionalization!$G$6:$R$373,ROW($A51)-5,FALSE),IFERROR(INDEX(BA$337:BA$373,MATCH($F51,$B$337:$B$373,0))/VLOOKUP($F51,$B$337:$BB$373,MATCH(LEFT(TRIM(BA$6),FIND("~",SUBSTITUTE(BA$6,"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51))*HLOOKUP(LEFT(TRIM(BA$6),FIND("~",SUBSTITUTE(BA$6," ","~",LEN(TRIM(BA$6))-LEN(SUBSTITUTE(TRIM(BA$6)," ",""))))-1)&amp;" Total",$B$6:$BB$373,ROW($A51)-5,FALSE))</f>
        <v>0</v>
      </c>
      <c r="BB51" s="10">
        <f ca="1">IF(BB$5&lt;&gt;"",HLOOKUP(BB$5,Functionalization!$G$6:$R$373,ROW($A51)-5,FALSE),IFERROR(INDEX(BB$337:BB$373,MATCH($F51,$B$337:$B$373,0))/VLOOKUP($F51,$B$337:$BB$373,MATCH(LEFT(TRIM(BB$6),FIND("~",SUBSTITUTE(BB$6,"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51))*HLOOKUP(LEFT(TRIM(BB$6),FIND("~",SUBSTITUTE(BB$6," ","~",LEN(TRIM(BB$6))-LEN(SUBSTITUTE(TRIM(BB$6)," ",""))))-1)&amp;" Total",$B$6:$BB$373,ROW($A51)-5,FALSE))</f>
        <v>0</v>
      </c>
      <c r="BD51">
        <f ca="1">IFERROR(IF(SUMIF($G$6:$BB$6,BD$6&amp;" Total",$G51:$BB51)-(SUMIF($G$6:$BB$6,BD$6&amp;" "&amp;'Input-Func_Class'!$D$22,$G51:$BB51)+IFERROR(SUMIF($G$6:$BB$6,BD$6&amp;" "&amp;'Input-Func_Class'!$E$22,$G51:$BB51),SUMIF($G$6:$BB$6,BD$6&amp;" "&amp;'Input-Func_Class'!$B$24,$G51:$BB51))+SUMIF($G$6:$BB$6,BD$6&amp;" "&amp;'Input-Func_Class'!$F$22,$G51:$BB51))&lt;Check_Limit,0,1),1)</f>
        <v>0</v>
      </c>
      <c r="BE51">
        <f ca="1">IFERROR(IF(SUMIF($G$6:$BB$6,BE$6&amp;" Total",$G51:$BB51)-(SUMIF($G$6:$BB$6,BE$6&amp;" "&amp;'Input-Func_Class'!$D$22,$G51:$BB51)+IFERROR(SUMIF($G$6:$BB$6,BE$6&amp;" "&amp;'Input-Func_Class'!$E$22,$G51:$BB51),SUMIF($G$6:$BB$6,BE$6&amp;" "&amp;'Input-Func_Class'!$B$24,$G51:$BB51))+SUMIF($G$6:$BB$6,BE$6&amp;" "&amp;'Input-Func_Class'!$F$22,$G51:$BB51))&lt;Check_Limit,0,1),1)</f>
        <v>0</v>
      </c>
      <c r="BF51">
        <f ca="1">IFERROR(IF(SUMIF($G$6:$BB$6,BF$6&amp;" Total",$G51:$BB51)-(SUMIF($G$6:$BB$6,BF$6&amp;" "&amp;'Input-Func_Class'!$D$22,$G51:$BB51)+IFERROR(SUMIF($G$6:$BB$6,BF$6&amp;" "&amp;'Input-Func_Class'!$E$22,$G51:$BB51),SUMIF($G$6:$BB$6,BF$6&amp;" "&amp;'Input-Func_Class'!$B$24,$G51:$BB51))+SUMIF($G$6:$BB$6,BF$6&amp;" "&amp;'Input-Func_Class'!$F$22,$G51:$BB51))&lt;Check_Limit,0,1),1)</f>
        <v>0</v>
      </c>
      <c r="BG51">
        <f ca="1">IFERROR(IF(SUMIF($G$6:$BB$6,BG$6&amp;" Total",$G51:$BB51)-(SUMIF($G$6:$BB$6,BG$6&amp;" "&amp;'Input-Func_Class'!$D$22,$G51:$BB51)+IFERROR(SUMIF($G$6:$BB$6,BG$6&amp;" "&amp;'Input-Func_Class'!$E$22,$G51:$BB51),SUMIF($G$6:$BB$6,BG$6&amp;" "&amp;'Input-Func_Class'!$B$24,$G51:$BB51))+SUMIF($G$6:$BB$6,BG$6&amp;" "&amp;'Input-Func_Class'!$F$22,$G51:$BB51))&lt;Check_Limit,0,1),1)</f>
        <v>0</v>
      </c>
      <c r="BH51">
        <f ca="1">IFERROR(IF(SUMIF($G$6:$BB$6,BH$6&amp;" Total",$G51:$BB51)-(SUMIF($G$6:$BB$6,BH$6&amp;" "&amp;'Input-Func_Class'!$D$22,$G51:$BB51)+IFERROR(SUMIF($G$6:$BB$6,BH$6&amp;" "&amp;'Input-Func_Class'!$E$22,$G51:$BB51),SUMIF($G$6:$BB$6,BH$6&amp;" "&amp;'Input-Func_Class'!$B$24,$G51:$BB51))+SUMIF($G$6:$BB$6,BH$6&amp;" "&amp;'Input-Func_Class'!$F$22,$G51:$BB51))&lt;Check_Limit,0,1),1)</f>
        <v>0</v>
      </c>
      <c r="BI51">
        <f ca="1">IFERROR(IF(SUMIF($G$6:$BB$6,BI$6&amp;" Total",$G51:$BB51)-(SUMIF($G$6:$BB$6,BI$6&amp;" "&amp;'Input-Func_Class'!$D$22,$G51:$BB51)+IFERROR(SUMIF($G$6:$BB$6,BI$6&amp;" "&amp;'Input-Func_Class'!$E$22,$G51:$BB51),SUMIF($G$6:$BB$6,BI$6&amp;" "&amp;'Input-Func_Class'!$B$24,$G51:$BB51))+SUMIF($G$6:$BB$6,BI$6&amp;" "&amp;'Input-Func_Class'!$F$22,$G51:$BB51))&lt;Check_Limit,0,1),1)</f>
        <v>0</v>
      </c>
      <c r="BJ51">
        <f ca="1">IFERROR(IF(SUMIF($G$6:$BB$6,BJ$6&amp;" Total",$G51:$BB51)-(SUMIF($G$6:$BB$6,BJ$6&amp;" "&amp;'Input-Func_Class'!$D$22,$G51:$BB51)+IFERROR(SUMIF($G$6:$BB$6,BJ$6&amp;" "&amp;'Input-Func_Class'!$E$22,$G51:$BB51),SUMIF($G$6:$BB$6,BJ$6&amp;" "&amp;'Input-Func_Class'!$B$24,$G51:$BB51))+SUMIF($G$6:$BB$6,BJ$6&amp;" "&amp;'Input-Func_Class'!$F$22,$G51:$BB51))&lt;Check_Limit,0,1),1)</f>
        <v>0</v>
      </c>
      <c r="BK51">
        <f ca="1">IFERROR(IF(SUMIF($G$6:$BB$6,BK$6&amp;" Total",$G51:$BB51)-(SUMIF($G$6:$BB$6,BK$6&amp;" "&amp;'Input-Func_Class'!$D$22,$G51:$BB51)+IFERROR(SUMIF($G$6:$BB$6,BK$6&amp;" "&amp;'Input-Func_Class'!$E$22,$G51:$BB51),SUMIF($G$6:$BB$6,BK$6&amp;" "&amp;'Input-Func_Class'!$B$24,$G51:$BB51))+SUMIF($G$6:$BB$6,BK$6&amp;" "&amp;'Input-Func_Class'!$F$22,$G51:$BB51))&lt;Check_Limit,0,1),1)</f>
        <v>0</v>
      </c>
      <c r="BL51">
        <f ca="1">IFERROR(IF(SUMIF($G$6:$BB$6,BL$6&amp;" Total",$G51:$BB51)-(SUMIF($G$6:$BB$6,BL$6&amp;" "&amp;'Input-Func_Class'!$D$22,$G51:$BB51)+IFERROR(SUMIF($G$6:$BB$6,BL$6&amp;" "&amp;'Input-Func_Class'!$E$22,$G51:$BB51),SUMIF($G$6:$BB$6,BL$6&amp;" "&amp;'Input-Func_Class'!$B$24,$G51:$BB51))+SUMIF($G$6:$BB$6,BL$6&amp;" "&amp;'Input-Func_Class'!$F$22,$G51:$BB51))&lt;Check_Limit,0,1),1)</f>
        <v>0</v>
      </c>
      <c r="BM51">
        <f ca="1">IFERROR(IF(SUMIF($G$6:$BB$6,BM$6&amp;" Total",$G51:$BB51)-(SUMIF($G$6:$BB$6,BM$6&amp;" "&amp;'Input-Func_Class'!$D$22,$G51:$BB51)+IFERROR(SUMIF($G$6:$BB$6,BM$6&amp;" "&amp;'Input-Func_Class'!$E$22,$G51:$BB51),SUMIF($G$6:$BB$6,BM$6&amp;" "&amp;'Input-Func_Class'!$B$24,$G51:$BB51))+SUMIF($G$6:$BB$6,BM$6&amp;" "&amp;'Input-Func_Class'!$F$22,$G51:$BB51))&lt;Check_Limit,0,1),1)</f>
        <v>0</v>
      </c>
      <c r="BN51">
        <f ca="1">IFERROR(IF(SUMIF($G$6:$BB$6,BN$6&amp;" Total",$G51:$BB51)-(SUMIF($G$6:$BB$6,BN$6&amp;" "&amp;'Input-Func_Class'!$D$22,$G51:$BB51)+IFERROR(SUMIF($G$6:$BB$6,BN$6&amp;" "&amp;'Input-Func_Class'!$E$22,$G51:$BB51),SUMIF($G$6:$BB$6,BN$6&amp;" "&amp;'Input-Func_Class'!$B$24,$G51:$BB51))+SUMIF($G$6:$BB$6,BN$6&amp;" "&amp;'Input-Func_Class'!$F$22,$G51:$BB51))&lt;Check_Limit,0,1),1)</f>
        <v>0</v>
      </c>
      <c r="BO51">
        <f ca="1">IFERROR(IF(SUMIF($G$6:$BB$6,BO$6&amp;" Total",$G51:$BB51)-(SUMIF($G$6:$BB$6,BO$6&amp;" "&amp;'Input-Func_Class'!$D$22,$G51:$BB51)+IFERROR(SUMIF($G$6:$BB$6,BO$6&amp;" "&amp;'Input-Func_Class'!$E$22,$G51:$BB51),SUMIF($G$6:$BB$6,BO$6&amp;" "&amp;'Input-Func_Class'!$B$24,$G51:$BB51))+SUMIF($G$6:$BB$6,BO$6&amp;" "&amp;'Input-Func_Class'!$F$22,$G51:$BB51))&lt;Check_Limit,0,1),1)</f>
        <v>0</v>
      </c>
    </row>
    <row r="52" spans="1:67" outlineLevel="1">
      <c r="A52" s="31">
        <f>IF(ISBLANK('Input-Accounts'!A52),"",'Input-Accounts'!A52)</f>
        <v>44</v>
      </c>
      <c r="B52" s="53" t="str">
        <f>IF(ISBLANK('Input-Accounts'!B52),"",'Input-Accounts'!B52)</f>
        <v>OTHER EQUIP-CUST INFO SERVICE</v>
      </c>
      <c r="C52" s="31">
        <f>IF(ISBLANK('Input-Accounts'!C52),"",'Input-Accounts'!C52)</f>
        <v>387.46</v>
      </c>
      <c r="D52" s="10">
        <f>Functionalization!$D52</f>
        <v>113644.46999999999</v>
      </c>
      <c r="E52" s="10">
        <f t="shared" ca="1" si="3"/>
        <v>0</v>
      </c>
      <c r="F52" s="3" t="str">
        <f>IF($D52=0,"-",IF('Input-Accounts'!$E52&lt;&gt;0,'Input-Accounts'!$E52,'Input-Accounts'!$G52))</f>
        <v>INT_DISTPT_SUBTOTAL</v>
      </c>
      <c r="G52" s="10">
        <f ca="1">IF(G$5&lt;&gt;"",HLOOKUP(G$5,Functionalization!$G$6:$R$373,ROW($A52)-5,FALSE),IFERROR(INDEX(G$337:G$373,MATCH($F52,$B$337:$B$373,0))/VLOOKUP($F52,$B$337:$BB$373,MATCH(LEFT(TRIM(G$6),FIND("~",SUBSTITUTE(G$6,"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52))*HLOOKUP(LEFT(TRIM(G$6),FIND("~",SUBSTITUTE(G$6," ","~",LEN(TRIM(G$6))-LEN(SUBSTITUTE(TRIM(G$6)," ",""))))-1)&amp;" Total",$B$6:$BB$373,ROW($A52)-5,FALSE))</f>
        <v>72387.313012054685</v>
      </c>
      <c r="H52" s="10">
        <f ca="1">IF(H$5&lt;&gt;"",HLOOKUP(H$5,Functionalization!$G$6:$R$373,ROW($A52)-5,FALSE),IFERROR(INDEX(H$337:H$373,MATCH($F52,$B$337:$B$373,0))/VLOOKUP($F52,$B$337:$BB$373,MATCH(LEFT(TRIM(H$6),FIND("~",SUBSTITUTE(H$6,"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52))*HLOOKUP(LEFT(TRIM(H$6),FIND("~",SUBSTITUTE(H$6," ","~",LEN(TRIM(H$6))-LEN(SUBSTITUTE(TRIM(H$6)," ",""))))-1)&amp;" Total",$B$6:$BB$373,ROW($A52)-5,FALSE))</f>
        <v>53709.491004333671</v>
      </c>
      <c r="I52" s="10">
        <f ca="1">IF(I$5&lt;&gt;"",HLOOKUP(I$5,Functionalization!$G$6:$R$373,ROW($A52)-5,FALSE),IFERROR(INDEX(I$337:I$373,MATCH($F52,$B$337:$B$373,0))/VLOOKUP($F52,$B$337:$BB$373,MATCH(LEFT(TRIM(I$6),FIND("~",SUBSTITUTE(I$6,"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52))*HLOOKUP(LEFT(TRIM(I$6),FIND("~",SUBSTITUTE(I$6," ","~",LEN(TRIM(I$6))-LEN(SUBSTITUTE(TRIM(I$6)," ",""))))-1)&amp;" Total",$B$6:$BB$373,ROW($A52)-5,FALSE))</f>
        <v>0</v>
      </c>
      <c r="J52" s="10">
        <f ca="1">IF(J$5&lt;&gt;"",HLOOKUP(J$5,Functionalization!$G$6:$R$373,ROW($A52)-5,FALSE),IFERROR(INDEX(J$337:J$373,MATCH($F52,$B$337:$B$373,0))/VLOOKUP($F52,$B$337:$BB$373,MATCH(LEFT(TRIM(J$6),FIND("~",SUBSTITUTE(J$6,"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52))*HLOOKUP(LEFT(TRIM(J$6),FIND("~",SUBSTITUTE(J$6," ","~",LEN(TRIM(J$6))-LEN(SUBSTITUTE(TRIM(J$6)," ",""))))-1)&amp;" Total",$B$6:$BB$373,ROW($A52)-5,FALSE))</f>
        <v>18677.822007721006</v>
      </c>
      <c r="K52" s="10">
        <f ca="1">IF(K$5&lt;&gt;"",HLOOKUP(K$5,Functionalization!$G$6:$R$373,ROW($A52)-5,FALSE),IFERROR(INDEX(K$337:K$373,MATCH($F52,$B$337:$B$373,0))/VLOOKUP($F52,$B$337:$BB$373,MATCH(LEFT(TRIM(K$6),FIND("~",SUBSTITUTE(K$6,"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52))*HLOOKUP(LEFT(TRIM(K$6),FIND("~",SUBSTITUTE(K$6," ","~",LEN(TRIM(K$6))-LEN(SUBSTITUTE(TRIM(K$6)," ",""))))-1)&amp;" Total",$B$6:$BB$373,ROW($A52)-5,FALSE))</f>
        <v>41257.156987945302</v>
      </c>
      <c r="L52" s="10">
        <f ca="1">IF(L$5&lt;&gt;"",HLOOKUP(L$5,Functionalization!$G$6:$R$373,ROW($A52)-5,FALSE),IFERROR(INDEX(L$337:L$373,MATCH($F52,$B$337:$B$373,0))/VLOOKUP($F52,$B$337:$BB$373,MATCH(LEFT(TRIM(L$6),FIND("~",SUBSTITUTE(L$6,"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52))*HLOOKUP(LEFT(TRIM(L$6),FIND("~",SUBSTITUTE(L$6," ","~",LEN(TRIM(L$6))-LEN(SUBSTITUTE(TRIM(L$6)," ",""))))-1)&amp;" Total",$B$6:$BB$373,ROW($A52)-5,FALSE))</f>
        <v>0</v>
      </c>
      <c r="M52" s="10">
        <f ca="1">IF(M$5&lt;&gt;"",HLOOKUP(M$5,Functionalization!$G$6:$R$373,ROW($A52)-5,FALSE),IFERROR(INDEX(M$337:M$373,MATCH($F52,$B$337:$B$373,0))/VLOOKUP($F52,$B$337:$BB$373,MATCH(LEFT(TRIM(M$6),FIND("~",SUBSTITUTE(M$6,"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52))*HLOOKUP(LEFT(TRIM(M$6),FIND("~",SUBSTITUTE(M$6," ","~",LEN(TRIM(M$6))-LEN(SUBSTITUTE(TRIM(M$6)," ",""))))-1)&amp;" Total",$B$6:$BB$373,ROW($A52)-5,FALSE))</f>
        <v>0</v>
      </c>
      <c r="N52" s="10">
        <f ca="1">IF(N$5&lt;&gt;"",HLOOKUP(N$5,Functionalization!$G$6:$R$373,ROW($A52)-5,FALSE),IFERROR(INDEX(N$337:N$373,MATCH($F52,$B$337:$B$373,0))/VLOOKUP($F52,$B$337:$BB$373,MATCH(LEFT(TRIM(N$6),FIND("~",SUBSTITUTE(N$6,"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52))*HLOOKUP(LEFT(TRIM(N$6),FIND("~",SUBSTITUTE(N$6," ","~",LEN(TRIM(N$6))-LEN(SUBSTITUTE(TRIM(N$6)," ",""))))-1)&amp;" Total",$B$6:$BB$373,ROW($A52)-5,FALSE))</f>
        <v>41257.156987945302</v>
      </c>
      <c r="O52" s="10">
        <f ca="1">IF(O$5&lt;&gt;"",HLOOKUP(O$5,Functionalization!$G$6:$R$373,ROW($A52)-5,FALSE),IFERROR(INDEX(O$337:O$373,MATCH($F52,$B$337:$B$373,0))/VLOOKUP($F52,$B$337:$BB$373,MATCH(LEFT(TRIM(O$6),FIND("~",SUBSTITUTE(O$6,"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52))*HLOOKUP(LEFT(TRIM(O$6),FIND("~",SUBSTITUTE(O$6," ","~",LEN(TRIM(O$6))-LEN(SUBSTITUTE(TRIM(O$6)," ",""))))-1)&amp;" Total",$B$6:$BB$373,ROW($A52)-5,FALSE))</f>
        <v>0</v>
      </c>
      <c r="P52" s="10">
        <f ca="1">IF(P$5&lt;&gt;"",HLOOKUP(P$5,Functionalization!$G$6:$R$373,ROW($A52)-5,FALSE),IFERROR(INDEX(P$337:P$373,MATCH($F52,$B$337:$B$373,0))/VLOOKUP($F52,$B$337:$BB$373,MATCH(LEFT(TRIM(P$6),FIND("~",SUBSTITUTE(P$6,"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52))*HLOOKUP(LEFT(TRIM(P$6),FIND("~",SUBSTITUTE(P$6," ","~",LEN(TRIM(P$6))-LEN(SUBSTITUTE(TRIM(P$6)," ",""))))-1)&amp;" Total",$B$6:$BB$373,ROW($A52)-5,FALSE))</f>
        <v>0</v>
      </c>
      <c r="Q52" s="10">
        <f ca="1">IF(Q$5&lt;&gt;"",HLOOKUP(Q$5,Functionalization!$G$6:$R$373,ROW($A52)-5,FALSE),IFERROR(INDEX(Q$337:Q$373,MATCH($F52,$B$337:$B$373,0))/VLOOKUP($F52,$B$337:$BB$373,MATCH(LEFT(TRIM(Q$6),FIND("~",SUBSTITUTE(Q$6,"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52))*HLOOKUP(LEFT(TRIM(Q$6),FIND("~",SUBSTITUTE(Q$6," ","~",LEN(TRIM(Q$6))-LEN(SUBSTITUTE(TRIM(Q$6)," ",""))))-1)&amp;" Total",$B$6:$BB$373,ROW($A52)-5,FALSE))</f>
        <v>0</v>
      </c>
      <c r="R52" s="10">
        <f ca="1">IF(R$5&lt;&gt;"",HLOOKUP(R$5,Functionalization!$G$6:$R$373,ROW($A52)-5,FALSE),IFERROR(INDEX(R$337:R$373,MATCH($F52,$B$337:$B$373,0))/VLOOKUP($F52,$B$337:$BB$373,MATCH(LEFT(TRIM(R$6),FIND("~",SUBSTITUTE(R$6,"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52))*HLOOKUP(LEFT(TRIM(R$6),FIND("~",SUBSTITUTE(R$6," ","~",LEN(TRIM(R$6))-LEN(SUBSTITUTE(TRIM(R$6)," ",""))))-1)&amp;" Total",$B$6:$BB$373,ROW($A52)-5,FALSE))</f>
        <v>0</v>
      </c>
      <c r="S52" s="10">
        <f ca="1">IF(S$5&lt;&gt;"",HLOOKUP(S$5,Functionalization!$G$6:$R$373,ROW($A52)-5,FALSE),IFERROR(INDEX(S$337:S$373,MATCH($F52,$B$337:$B$373,0))/VLOOKUP($F52,$B$337:$BB$373,MATCH(LEFT(TRIM(S$6),FIND("~",SUBSTITUTE(S$6,"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52))*HLOOKUP(LEFT(TRIM(S$6),FIND("~",SUBSTITUTE(S$6," ","~",LEN(TRIM(S$6))-LEN(SUBSTITUTE(TRIM(S$6)," ",""))))-1)&amp;" Total",$B$6:$BB$373,ROW($A52)-5,FALSE))</f>
        <v>0</v>
      </c>
      <c r="T52" s="10">
        <f ca="1">IF(T$5&lt;&gt;"",HLOOKUP(T$5,Functionalization!$G$6:$R$373,ROW($A52)-5,FALSE),IFERROR(INDEX(T$337:T$373,MATCH($F52,$B$337:$B$373,0))/VLOOKUP($F52,$B$337:$BB$373,MATCH(LEFT(TRIM(T$6),FIND("~",SUBSTITUTE(T$6,"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52))*HLOOKUP(LEFT(TRIM(T$6),FIND("~",SUBSTITUTE(T$6," ","~",LEN(TRIM(T$6))-LEN(SUBSTITUTE(TRIM(T$6)," ",""))))-1)&amp;" Total",$B$6:$BB$373,ROW($A52)-5,FALSE))</f>
        <v>0</v>
      </c>
      <c r="U52" s="10">
        <f ca="1">IF(U$5&lt;&gt;"",HLOOKUP(U$5,Functionalization!$G$6:$R$373,ROW($A52)-5,FALSE),IFERROR(INDEX(U$337:U$373,MATCH($F52,$B$337:$B$373,0))/VLOOKUP($F52,$B$337:$BB$373,MATCH(LEFT(TRIM(U$6),FIND("~",SUBSTITUTE(U$6,"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52))*HLOOKUP(LEFT(TRIM(U$6),FIND("~",SUBSTITUTE(U$6," ","~",LEN(TRIM(U$6))-LEN(SUBSTITUTE(TRIM(U$6)," ",""))))-1)&amp;" Total",$B$6:$BB$373,ROW($A52)-5,FALSE))</f>
        <v>0</v>
      </c>
      <c r="V52" s="10">
        <f ca="1">IF(V$5&lt;&gt;"",HLOOKUP(V$5,Functionalization!$G$6:$R$373,ROW($A52)-5,FALSE),IFERROR(INDEX(V$337:V$373,MATCH($F52,$B$337:$B$373,0))/VLOOKUP($F52,$B$337:$BB$373,MATCH(LEFT(TRIM(V$6),FIND("~",SUBSTITUTE(V$6,"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52))*HLOOKUP(LEFT(TRIM(V$6),FIND("~",SUBSTITUTE(V$6," ","~",LEN(TRIM(V$6))-LEN(SUBSTITUTE(TRIM(V$6)," ",""))))-1)&amp;" Total",$B$6:$BB$373,ROW($A52)-5,FALSE))</f>
        <v>0</v>
      </c>
      <c r="W52" s="10">
        <f ca="1">IF(W$5&lt;&gt;"",HLOOKUP(W$5,Functionalization!$G$6:$R$373,ROW($A52)-5,FALSE),IFERROR(INDEX(W$337:W$373,MATCH($F52,$B$337:$B$373,0))/VLOOKUP($F52,$B$337:$BB$373,MATCH(LEFT(TRIM(W$6),FIND("~",SUBSTITUTE(W$6,"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52))*HLOOKUP(LEFT(TRIM(W$6),FIND("~",SUBSTITUTE(W$6," ","~",LEN(TRIM(W$6))-LEN(SUBSTITUTE(TRIM(W$6)," ",""))))-1)&amp;" Total",$B$6:$BB$373,ROW($A52)-5,FALSE))</f>
        <v>0</v>
      </c>
      <c r="X52" s="10">
        <f ca="1">IF(X$5&lt;&gt;"",HLOOKUP(X$5,Functionalization!$G$6:$R$373,ROW($A52)-5,FALSE),IFERROR(INDEX(X$337:X$373,MATCH($F52,$B$337:$B$373,0))/VLOOKUP($F52,$B$337:$BB$373,MATCH(LEFT(TRIM(X$6),FIND("~",SUBSTITUTE(X$6,"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52))*HLOOKUP(LEFT(TRIM(X$6),FIND("~",SUBSTITUTE(X$6," ","~",LEN(TRIM(X$6))-LEN(SUBSTITUTE(TRIM(X$6)," ",""))))-1)&amp;" Total",$B$6:$BB$373,ROW($A52)-5,FALSE))</f>
        <v>0</v>
      </c>
      <c r="Y52" s="10">
        <f ca="1">IF(Y$5&lt;&gt;"",HLOOKUP(Y$5,Functionalization!$G$6:$R$373,ROW($A52)-5,FALSE),IFERROR(INDEX(Y$337:Y$373,MATCH($F52,$B$337:$B$373,0))/VLOOKUP($F52,$B$337:$BB$373,MATCH(LEFT(TRIM(Y$6),FIND("~",SUBSTITUTE(Y$6,"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52))*HLOOKUP(LEFT(TRIM(Y$6),FIND("~",SUBSTITUTE(Y$6," ","~",LEN(TRIM(Y$6))-LEN(SUBSTITUTE(TRIM(Y$6)," ",""))))-1)&amp;" Total",$B$6:$BB$373,ROW($A52)-5,FALSE))</f>
        <v>0</v>
      </c>
      <c r="Z52" s="10">
        <f ca="1">IF(Z$5&lt;&gt;"",HLOOKUP(Z$5,Functionalization!$G$6:$R$373,ROW($A52)-5,FALSE),IFERROR(INDEX(Z$337:Z$373,MATCH($F52,$B$337:$B$373,0))/VLOOKUP($F52,$B$337:$BB$373,MATCH(LEFT(TRIM(Z$6),FIND("~",SUBSTITUTE(Z$6,"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52))*HLOOKUP(LEFT(TRIM(Z$6),FIND("~",SUBSTITUTE(Z$6," ","~",LEN(TRIM(Z$6))-LEN(SUBSTITUTE(TRIM(Z$6)," ",""))))-1)&amp;" Total",$B$6:$BB$373,ROW($A52)-5,FALSE))</f>
        <v>0</v>
      </c>
      <c r="AA52" s="10">
        <f ca="1">IF(AA$5&lt;&gt;"",HLOOKUP(AA$5,Functionalization!$G$6:$R$373,ROW($A52)-5,FALSE),IFERROR(INDEX(AA$337:AA$373,MATCH($F52,$B$337:$B$373,0))/VLOOKUP($F52,$B$337:$BB$373,MATCH(LEFT(TRIM(AA$6),FIND("~",SUBSTITUTE(AA$6,"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52))*HLOOKUP(LEFT(TRIM(AA$6),FIND("~",SUBSTITUTE(AA$6," ","~",LEN(TRIM(AA$6))-LEN(SUBSTITUTE(TRIM(AA$6)," ",""))))-1)&amp;" Total",$B$6:$BB$373,ROW($A52)-5,FALSE))</f>
        <v>0</v>
      </c>
      <c r="AB52" s="10">
        <f ca="1">IF(AB$5&lt;&gt;"",HLOOKUP(AB$5,Functionalization!$G$6:$R$373,ROW($A52)-5,FALSE),IFERROR(INDEX(AB$337:AB$373,MATCH($F52,$B$337:$B$373,0))/VLOOKUP($F52,$B$337:$BB$373,MATCH(LEFT(TRIM(AB$6),FIND("~",SUBSTITUTE(AB$6,"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52))*HLOOKUP(LEFT(TRIM(AB$6),FIND("~",SUBSTITUTE(AB$6," ","~",LEN(TRIM(AB$6))-LEN(SUBSTITUTE(TRIM(AB$6)," ",""))))-1)&amp;" Total",$B$6:$BB$373,ROW($A52)-5,FALSE))</f>
        <v>0</v>
      </c>
      <c r="AC52" s="10">
        <f ca="1">IF(AC$5&lt;&gt;"",HLOOKUP(AC$5,Functionalization!$G$6:$R$373,ROW($A52)-5,FALSE),IFERROR(INDEX(AC$337:AC$373,MATCH($F52,$B$337:$B$373,0))/VLOOKUP($F52,$B$337:$BB$373,MATCH(LEFT(TRIM(AC$6),FIND("~",SUBSTITUTE(AC$6,"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52))*HLOOKUP(LEFT(TRIM(AC$6),FIND("~",SUBSTITUTE(AC$6," ","~",LEN(TRIM(AC$6))-LEN(SUBSTITUTE(TRIM(AC$6)," ",""))))-1)&amp;" Total",$B$6:$BB$373,ROW($A52)-5,FALSE))</f>
        <v>0</v>
      </c>
      <c r="AD52" s="10">
        <f ca="1">IF(AD$5&lt;&gt;"",HLOOKUP(AD$5,Functionalization!$G$6:$R$373,ROW($A52)-5,FALSE),IFERROR(INDEX(AD$337:AD$373,MATCH($F52,$B$337:$B$373,0))/VLOOKUP($F52,$B$337:$BB$373,MATCH(LEFT(TRIM(AD$6),FIND("~",SUBSTITUTE(AD$6,"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52))*HLOOKUP(LEFT(TRIM(AD$6),FIND("~",SUBSTITUTE(AD$6," ","~",LEN(TRIM(AD$6))-LEN(SUBSTITUTE(TRIM(AD$6)," ",""))))-1)&amp;" Total",$B$6:$BB$373,ROW($A52)-5,FALSE))</f>
        <v>0</v>
      </c>
      <c r="AE52" s="10">
        <f ca="1">IF(AE$5&lt;&gt;"",HLOOKUP(AE$5,Functionalization!$G$6:$R$373,ROW($A52)-5,FALSE),IFERROR(INDEX(AE$337:AE$373,MATCH($F52,$B$337:$B$373,0))/VLOOKUP($F52,$B$337:$BB$373,MATCH(LEFT(TRIM(AE$6),FIND("~",SUBSTITUTE(AE$6,"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52))*HLOOKUP(LEFT(TRIM(AE$6),FIND("~",SUBSTITUTE(AE$6," ","~",LEN(TRIM(AE$6))-LEN(SUBSTITUTE(TRIM(AE$6)," ",""))))-1)&amp;" Total",$B$6:$BB$373,ROW($A52)-5,FALSE))</f>
        <v>0</v>
      </c>
      <c r="AF52" s="10">
        <f ca="1">IF(AF$5&lt;&gt;"",HLOOKUP(AF$5,Functionalization!$G$6:$R$373,ROW($A52)-5,FALSE),IFERROR(INDEX(AF$337:AF$373,MATCH($F52,$B$337:$B$373,0))/VLOOKUP($F52,$B$337:$BB$373,MATCH(LEFT(TRIM(AF$6),FIND("~",SUBSTITUTE(AF$6,"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52))*HLOOKUP(LEFT(TRIM(AF$6),FIND("~",SUBSTITUTE(AF$6," ","~",LEN(TRIM(AF$6))-LEN(SUBSTITUTE(TRIM(AF$6)," ",""))))-1)&amp;" Total",$B$6:$BB$373,ROW($A52)-5,FALSE))</f>
        <v>0</v>
      </c>
      <c r="AG52" s="10">
        <f ca="1">IF(AG$5&lt;&gt;"",HLOOKUP(AG$5,Functionalization!$G$6:$R$373,ROW($A52)-5,FALSE),IFERROR(INDEX(AG$337:AG$373,MATCH($F52,$B$337:$B$373,0))/VLOOKUP($F52,$B$337:$BB$373,MATCH(LEFT(TRIM(AG$6),FIND("~",SUBSTITUTE(AG$6,"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52))*HLOOKUP(LEFT(TRIM(AG$6),FIND("~",SUBSTITUTE(AG$6," ","~",LEN(TRIM(AG$6))-LEN(SUBSTITUTE(TRIM(AG$6)," ",""))))-1)&amp;" Total",$B$6:$BB$373,ROW($A52)-5,FALSE))</f>
        <v>0</v>
      </c>
      <c r="AH52" s="10">
        <f ca="1">IF(AH$5&lt;&gt;"",HLOOKUP(AH$5,Functionalization!$G$6:$R$373,ROW($A52)-5,FALSE),IFERROR(INDEX(AH$337:AH$373,MATCH($F52,$B$337:$B$373,0))/VLOOKUP($F52,$B$337:$BB$373,MATCH(LEFT(TRIM(AH$6),FIND("~",SUBSTITUTE(AH$6,"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52))*HLOOKUP(LEFT(TRIM(AH$6),FIND("~",SUBSTITUTE(AH$6," ","~",LEN(TRIM(AH$6))-LEN(SUBSTITUTE(TRIM(AH$6)," ",""))))-1)&amp;" Total",$B$6:$BB$373,ROW($A52)-5,FALSE))</f>
        <v>0</v>
      </c>
      <c r="AI52" s="10">
        <f ca="1">IF(AI$5&lt;&gt;"",HLOOKUP(AI$5,Functionalization!$G$6:$R$373,ROW($A52)-5,FALSE),IFERROR(INDEX(AI$337:AI$373,MATCH($F52,$B$337:$B$373,0))/VLOOKUP($F52,$B$337:$BB$373,MATCH(LEFT(TRIM(AI$6),FIND("~",SUBSTITUTE(AI$6,"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52))*HLOOKUP(LEFT(TRIM(AI$6),FIND("~",SUBSTITUTE(AI$6," ","~",LEN(TRIM(AI$6))-LEN(SUBSTITUTE(TRIM(AI$6)," ",""))))-1)&amp;" Total",$B$6:$BB$373,ROW($A52)-5,FALSE))</f>
        <v>0</v>
      </c>
      <c r="AJ52" s="10">
        <f ca="1">IF(AJ$5&lt;&gt;"",HLOOKUP(AJ$5,Functionalization!$G$6:$R$373,ROW($A52)-5,FALSE),IFERROR(INDEX(AJ$337:AJ$373,MATCH($F52,$B$337:$B$373,0))/VLOOKUP($F52,$B$337:$BB$373,MATCH(LEFT(TRIM(AJ$6),FIND("~",SUBSTITUTE(AJ$6,"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52))*HLOOKUP(LEFT(TRIM(AJ$6),FIND("~",SUBSTITUTE(AJ$6," ","~",LEN(TRIM(AJ$6))-LEN(SUBSTITUTE(TRIM(AJ$6)," ",""))))-1)&amp;" Total",$B$6:$BB$373,ROW($A52)-5,FALSE))</f>
        <v>0</v>
      </c>
      <c r="AK52" s="10">
        <f ca="1">IF(AK$5&lt;&gt;"",HLOOKUP(AK$5,Functionalization!$G$6:$R$373,ROW($A52)-5,FALSE),IFERROR(INDEX(AK$337:AK$373,MATCH($F52,$B$337:$B$373,0))/VLOOKUP($F52,$B$337:$BB$373,MATCH(LEFT(TRIM(AK$6),FIND("~",SUBSTITUTE(AK$6,"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52))*HLOOKUP(LEFT(TRIM(AK$6),FIND("~",SUBSTITUTE(AK$6," ","~",LEN(TRIM(AK$6))-LEN(SUBSTITUTE(TRIM(AK$6)," ",""))))-1)&amp;" Total",$B$6:$BB$373,ROW($A52)-5,FALSE))</f>
        <v>0</v>
      </c>
      <c r="AL52" s="10">
        <f ca="1">IF(AL$5&lt;&gt;"",HLOOKUP(AL$5,Functionalization!$G$6:$R$373,ROW($A52)-5,FALSE),IFERROR(INDEX(AL$337:AL$373,MATCH($F52,$B$337:$B$373,0))/VLOOKUP($F52,$B$337:$BB$373,MATCH(LEFT(TRIM(AL$6),FIND("~",SUBSTITUTE(AL$6,"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52))*HLOOKUP(LEFT(TRIM(AL$6),FIND("~",SUBSTITUTE(AL$6," ","~",LEN(TRIM(AL$6))-LEN(SUBSTITUTE(TRIM(AL$6)," ",""))))-1)&amp;" Total",$B$6:$BB$373,ROW($A52)-5,FALSE))</f>
        <v>0</v>
      </c>
      <c r="AM52" s="10">
        <f ca="1">IF(AM$5&lt;&gt;"",HLOOKUP(AM$5,Functionalization!$G$6:$R$373,ROW($A52)-5,FALSE),IFERROR(INDEX(AM$337:AM$373,MATCH($F52,$B$337:$B$373,0))/VLOOKUP($F52,$B$337:$BB$373,MATCH(LEFT(TRIM(AM$6),FIND("~",SUBSTITUTE(AM$6,"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52))*HLOOKUP(LEFT(TRIM(AM$6),FIND("~",SUBSTITUTE(AM$6," ","~",LEN(TRIM(AM$6))-LEN(SUBSTITUTE(TRIM(AM$6)," ",""))))-1)&amp;" Total",$B$6:$BB$373,ROW($A52)-5,FALSE))</f>
        <v>0</v>
      </c>
      <c r="AN52" s="10">
        <f ca="1">IF(AN$5&lt;&gt;"",HLOOKUP(AN$5,Functionalization!$G$6:$R$373,ROW($A52)-5,FALSE),IFERROR(INDEX(AN$337:AN$373,MATCH($F52,$B$337:$B$373,0))/VLOOKUP($F52,$B$337:$BB$373,MATCH(LEFT(TRIM(AN$6),FIND("~",SUBSTITUTE(AN$6,"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52))*HLOOKUP(LEFT(TRIM(AN$6),FIND("~",SUBSTITUTE(AN$6," ","~",LEN(TRIM(AN$6))-LEN(SUBSTITUTE(TRIM(AN$6)," ",""))))-1)&amp;" Total",$B$6:$BB$373,ROW($A52)-5,FALSE))</f>
        <v>0</v>
      </c>
      <c r="AO52" s="10">
        <f ca="1">IF(AO$5&lt;&gt;"",HLOOKUP(AO$5,Functionalization!$G$6:$R$373,ROW($A52)-5,FALSE),IFERROR(INDEX(AO$337:AO$373,MATCH($F52,$B$337:$B$373,0))/VLOOKUP($F52,$B$337:$BB$373,MATCH(LEFT(TRIM(AO$6),FIND("~",SUBSTITUTE(AO$6,"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52))*HLOOKUP(LEFT(TRIM(AO$6),FIND("~",SUBSTITUTE(AO$6," ","~",LEN(TRIM(AO$6))-LEN(SUBSTITUTE(TRIM(AO$6)," ",""))))-1)&amp;" Total",$B$6:$BB$373,ROW($A52)-5,FALSE))</f>
        <v>0</v>
      </c>
      <c r="AP52" s="10">
        <f ca="1">IF(AP$5&lt;&gt;"",HLOOKUP(AP$5,Functionalization!$G$6:$R$373,ROW($A52)-5,FALSE),IFERROR(INDEX(AP$337:AP$373,MATCH($F52,$B$337:$B$373,0))/VLOOKUP($F52,$B$337:$BB$373,MATCH(LEFT(TRIM(AP$6),FIND("~",SUBSTITUTE(AP$6,"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52))*HLOOKUP(LEFT(TRIM(AP$6),FIND("~",SUBSTITUTE(AP$6," ","~",LEN(TRIM(AP$6))-LEN(SUBSTITUTE(TRIM(AP$6)," ",""))))-1)&amp;" Total",$B$6:$BB$373,ROW($A52)-5,FALSE))</f>
        <v>0</v>
      </c>
      <c r="AQ52" s="10">
        <f ca="1">IF(AQ$5&lt;&gt;"",HLOOKUP(AQ$5,Functionalization!$G$6:$R$373,ROW($A52)-5,FALSE),IFERROR(INDEX(AQ$337:AQ$373,MATCH($F52,$B$337:$B$373,0))/VLOOKUP($F52,$B$337:$BB$373,MATCH(LEFT(TRIM(AQ$6),FIND("~",SUBSTITUTE(AQ$6,"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52))*HLOOKUP(LEFT(TRIM(AQ$6),FIND("~",SUBSTITUTE(AQ$6," ","~",LEN(TRIM(AQ$6))-LEN(SUBSTITUTE(TRIM(AQ$6)," ",""))))-1)&amp;" Total",$B$6:$BB$373,ROW($A52)-5,FALSE))</f>
        <v>0</v>
      </c>
      <c r="AR52" s="10">
        <f ca="1">IF(AR$5&lt;&gt;"",HLOOKUP(AR$5,Functionalization!$G$6:$R$373,ROW($A52)-5,FALSE),IFERROR(INDEX(AR$337:AR$373,MATCH($F52,$B$337:$B$373,0))/VLOOKUP($F52,$B$337:$BB$373,MATCH(LEFT(TRIM(AR$6),FIND("~",SUBSTITUTE(AR$6,"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52))*HLOOKUP(LEFT(TRIM(AR$6),FIND("~",SUBSTITUTE(AR$6," ","~",LEN(TRIM(AR$6))-LEN(SUBSTITUTE(TRIM(AR$6)," ",""))))-1)&amp;" Total",$B$6:$BB$373,ROW($A52)-5,FALSE))</f>
        <v>0</v>
      </c>
      <c r="AS52" s="10">
        <f ca="1">IF(AS$5&lt;&gt;"",HLOOKUP(AS$5,Functionalization!$G$6:$R$373,ROW($A52)-5,FALSE),IFERROR(INDEX(AS$337:AS$373,MATCH($F52,$B$337:$B$373,0))/VLOOKUP($F52,$B$337:$BB$373,MATCH(LEFT(TRIM(AS$6),FIND("~",SUBSTITUTE(AS$6,"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52))*HLOOKUP(LEFT(TRIM(AS$6),FIND("~",SUBSTITUTE(AS$6," ","~",LEN(TRIM(AS$6))-LEN(SUBSTITUTE(TRIM(AS$6)," ",""))))-1)&amp;" Total",$B$6:$BB$373,ROW($A52)-5,FALSE))</f>
        <v>0</v>
      </c>
      <c r="AT52" s="10">
        <f ca="1">IF(AT$5&lt;&gt;"",HLOOKUP(AT$5,Functionalization!$G$6:$R$373,ROW($A52)-5,FALSE),IFERROR(INDEX(AT$337:AT$373,MATCH($F52,$B$337:$B$373,0))/VLOOKUP($F52,$B$337:$BB$373,MATCH(LEFT(TRIM(AT$6),FIND("~",SUBSTITUTE(AT$6,"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52))*HLOOKUP(LEFT(TRIM(AT$6),FIND("~",SUBSTITUTE(AT$6," ","~",LEN(TRIM(AT$6))-LEN(SUBSTITUTE(TRIM(AT$6)," ",""))))-1)&amp;" Total",$B$6:$BB$373,ROW($A52)-5,FALSE))</f>
        <v>0</v>
      </c>
      <c r="AU52" s="10">
        <f ca="1">IF(AU$5&lt;&gt;"",HLOOKUP(AU$5,Functionalization!$G$6:$R$373,ROW($A52)-5,FALSE),IFERROR(INDEX(AU$337:AU$373,MATCH($F52,$B$337:$B$373,0))/VLOOKUP($F52,$B$337:$BB$373,MATCH(LEFT(TRIM(AU$6),FIND("~",SUBSTITUTE(AU$6,"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52))*HLOOKUP(LEFT(TRIM(AU$6),FIND("~",SUBSTITUTE(AU$6," ","~",LEN(TRIM(AU$6))-LEN(SUBSTITUTE(TRIM(AU$6)," ",""))))-1)&amp;" Total",$B$6:$BB$373,ROW($A52)-5,FALSE))</f>
        <v>0</v>
      </c>
      <c r="AV52" s="10">
        <f ca="1">IF(AV$5&lt;&gt;"",HLOOKUP(AV$5,Functionalization!$G$6:$R$373,ROW($A52)-5,FALSE),IFERROR(INDEX(AV$337:AV$373,MATCH($F52,$B$337:$B$373,0))/VLOOKUP($F52,$B$337:$BB$373,MATCH(LEFT(TRIM(AV$6),FIND("~",SUBSTITUTE(AV$6,"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52))*HLOOKUP(LEFT(TRIM(AV$6),FIND("~",SUBSTITUTE(AV$6," ","~",LEN(TRIM(AV$6))-LEN(SUBSTITUTE(TRIM(AV$6)," ",""))))-1)&amp;" Total",$B$6:$BB$373,ROW($A52)-5,FALSE))</f>
        <v>0</v>
      </c>
      <c r="AW52" s="10">
        <f ca="1">IF(AW$5&lt;&gt;"",HLOOKUP(AW$5,Functionalization!$G$6:$R$373,ROW($A52)-5,FALSE),IFERROR(INDEX(AW$337:AW$373,MATCH($F52,$B$337:$B$373,0))/VLOOKUP($F52,$B$337:$BB$373,MATCH(LEFT(TRIM(AW$6),FIND("~",SUBSTITUTE(AW$6,"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52))*HLOOKUP(LEFT(TRIM(AW$6),FIND("~",SUBSTITUTE(AW$6," ","~",LEN(TRIM(AW$6))-LEN(SUBSTITUTE(TRIM(AW$6)," ",""))))-1)&amp;" Total",$B$6:$BB$373,ROW($A52)-5,FALSE))</f>
        <v>0</v>
      </c>
      <c r="AX52" s="10">
        <f ca="1">IF(AX$5&lt;&gt;"",HLOOKUP(AX$5,Functionalization!$G$6:$R$373,ROW($A52)-5,FALSE),IFERROR(INDEX(AX$337:AX$373,MATCH($F52,$B$337:$B$373,0))/VLOOKUP($F52,$B$337:$BB$373,MATCH(LEFT(TRIM(AX$6),FIND("~",SUBSTITUTE(AX$6,"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52))*HLOOKUP(LEFT(TRIM(AX$6),FIND("~",SUBSTITUTE(AX$6," ","~",LEN(TRIM(AX$6))-LEN(SUBSTITUTE(TRIM(AX$6)," ",""))))-1)&amp;" Total",$B$6:$BB$373,ROW($A52)-5,FALSE))</f>
        <v>0</v>
      </c>
      <c r="AY52" s="10">
        <f ca="1">IF(AY$5&lt;&gt;"",HLOOKUP(AY$5,Functionalization!$G$6:$R$373,ROW($A52)-5,FALSE),IFERROR(INDEX(AY$337:AY$373,MATCH($F52,$B$337:$B$373,0))/VLOOKUP($F52,$B$337:$BB$373,MATCH(LEFT(TRIM(AY$6),FIND("~",SUBSTITUTE(AY$6,"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52))*HLOOKUP(LEFT(TRIM(AY$6),FIND("~",SUBSTITUTE(AY$6," ","~",LEN(TRIM(AY$6))-LEN(SUBSTITUTE(TRIM(AY$6)," ",""))))-1)&amp;" Total",$B$6:$BB$373,ROW($A52)-5,FALSE))</f>
        <v>0</v>
      </c>
      <c r="AZ52" s="10">
        <f ca="1">IF(AZ$5&lt;&gt;"",HLOOKUP(AZ$5,Functionalization!$G$6:$R$373,ROW($A52)-5,FALSE),IFERROR(INDEX(AZ$337:AZ$373,MATCH($F52,$B$337:$B$373,0))/VLOOKUP($F52,$B$337:$BB$373,MATCH(LEFT(TRIM(AZ$6),FIND("~",SUBSTITUTE(AZ$6,"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52))*HLOOKUP(LEFT(TRIM(AZ$6),FIND("~",SUBSTITUTE(AZ$6," ","~",LEN(TRIM(AZ$6))-LEN(SUBSTITUTE(TRIM(AZ$6)," ",""))))-1)&amp;" Total",$B$6:$BB$373,ROW($A52)-5,FALSE))</f>
        <v>0</v>
      </c>
      <c r="BA52" s="10">
        <f ca="1">IF(BA$5&lt;&gt;"",HLOOKUP(BA$5,Functionalization!$G$6:$R$373,ROW($A52)-5,FALSE),IFERROR(INDEX(BA$337:BA$373,MATCH($F52,$B$337:$B$373,0))/VLOOKUP($F52,$B$337:$BB$373,MATCH(LEFT(TRIM(BA$6),FIND("~",SUBSTITUTE(BA$6,"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52))*HLOOKUP(LEFT(TRIM(BA$6),FIND("~",SUBSTITUTE(BA$6," ","~",LEN(TRIM(BA$6))-LEN(SUBSTITUTE(TRIM(BA$6)," ",""))))-1)&amp;" Total",$B$6:$BB$373,ROW($A52)-5,FALSE))</f>
        <v>0</v>
      </c>
      <c r="BB52" s="10">
        <f ca="1">IF(BB$5&lt;&gt;"",HLOOKUP(BB$5,Functionalization!$G$6:$R$373,ROW($A52)-5,FALSE),IFERROR(INDEX(BB$337:BB$373,MATCH($F52,$B$337:$B$373,0))/VLOOKUP($F52,$B$337:$BB$373,MATCH(LEFT(TRIM(BB$6),FIND("~",SUBSTITUTE(BB$6,"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52))*HLOOKUP(LEFT(TRIM(BB$6),FIND("~",SUBSTITUTE(BB$6," ","~",LEN(TRIM(BB$6))-LEN(SUBSTITUTE(TRIM(BB$6)," ",""))))-1)&amp;" Total",$B$6:$BB$373,ROW($A52)-5,FALSE))</f>
        <v>0</v>
      </c>
      <c r="BD52">
        <f ca="1">IFERROR(IF(SUMIF($G$6:$BB$6,BD$6&amp;" Total",$G52:$BB52)-(SUMIF($G$6:$BB$6,BD$6&amp;" "&amp;'Input-Func_Class'!$D$22,$G52:$BB52)+IFERROR(SUMIF($G$6:$BB$6,BD$6&amp;" "&amp;'Input-Func_Class'!$E$22,$G52:$BB52),SUMIF($G$6:$BB$6,BD$6&amp;" "&amp;'Input-Func_Class'!$B$24,$G52:$BB52))+SUMIF($G$6:$BB$6,BD$6&amp;" "&amp;'Input-Func_Class'!$F$22,$G52:$BB52))&lt;Check_Limit,0,1),1)</f>
        <v>0</v>
      </c>
      <c r="BE52">
        <f ca="1">IFERROR(IF(SUMIF($G$6:$BB$6,BE$6&amp;" Total",$G52:$BB52)-(SUMIF($G$6:$BB$6,BE$6&amp;" "&amp;'Input-Func_Class'!$D$22,$G52:$BB52)+IFERROR(SUMIF($G$6:$BB$6,BE$6&amp;" "&amp;'Input-Func_Class'!$E$22,$G52:$BB52),SUMIF($G$6:$BB$6,BE$6&amp;" "&amp;'Input-Func_Class'!$B$24,$G52:$BB52))+SUMIF($G$6:$BB$6,BE$6&amp;" "&amp;'Input-Func_Class'!$F$22,$G52:$BB52))&lt;Check_Limit,0,1),1)</f>
        <v>0</v>
      </c>
      <c r="BF52">
        <f ca="1">IFERROR(IF(SUMIF($G$6:$BB$6,BF$6&amp;" Total",$G52:$BB52)-(SUMIF($G$6:$BB$6,BF$6&amp;" "&amp;'Input-Func_Class'!$D$22,$G52:$BB52)+IFERROR(SUMIF($G$6:$BB$6,BF$6&amp;" "&amp;'Input-Func_Class'!$E$22,$G52:$BB52),SUMIF($G$6:$BB$6,BF$6&amp;" "&amp;'Input-Func_Class'!$B$24,$G52:$BB52))+SUMIF($G$6:$BB$6,BF$6&amp;" "&amp;'Input-Func_Class'!$F$22,$G52:$BB52))&lt;Check_Limit,0,1),1)</f>
        <v>0</v>
      </c>
      <c r="BG52">
        <f ca="1">IFERROR(IF(SUMIF($G$6:$BB$6,BG$6&amp;" Total",$G52:$BB52)-(SUMIF($G$6:$BB$6,BG$6&amp;" "&amp;'Input-Func_Class'!$D$22,$G52:$BB52)+IFERROR(SUMIF($G$6:$BB$6,BG$6&amp;" "&amp;'Input-Func_Class'!$E$22,$G52:$BB52),SUMIF($G$6:$BB$6,BG$6&amp;" "&amp;'Input-Func_Class'!$B$24,$G52:$BB52))+SUMIF($G$6:$BB$6,BG$6&amp;" "&amp;'Input-Func_Class'!$F$22,$G52:$BB52))&lt;Check_Limit,0,1),1)</f>
        <v>0</v>
      </c>
      <c r="BH52">
        <f ca="1">IFERROR(IF(SUMIF($G$6:$BB$6,BH$6&amp;" Total",$G52:$BB52)-(SUMIF($G$6:$BB$6,BH$6&amp;" "&amp;'Input-Func_Class'!$D$22,$G52:$BB52)+IFERROR(SUMIF($G$6:$BB$6,BH$6&amp;" "&amp;'Input-Func_Class'!$E$22,$G52:$BB52),SUMIF($G$6:$BB$6,BH$6&amp;" "&amp;'Input-Func_Class'!$B$24,$G52:$BB52))+SUMIF($G$6:$BB$6,BH$6&amp;" "&amp;'Input-Func_Class'!$F$22,$G52:$BB52))&lt;Check_Limit,0,1),1)</f>
        <v>0</v>
      </c>
      <c r="BI52">
        <f ca="1">IFERROR(IF(SUMIF($G$6:$BB$6,BI$6&amp;" Total",$G52:$BB52)-(SUMIF($G$6:$BB$6,BI$6&amp;" "&amp;'Input-Func_Class'!$D$22,$G52:$BB52)+IFERROR(SUMIF($G$6:$BB$6,BI$6&amp;" "&amp;'Input-Func_Class'!$E$22,$G52:$BB52),SUMIF($G$6:$BB$6,BI$6&amp;" "&amp;'Input-Func_Class'!$B$24,$G52:$BB52))+SUMIF($G$6:$BB$6,BI$6&amp;" "&amp;'Input-Func_Class'!$F$22,$G52:$BB52))&lt;Check_Limit,0,1),1)</f>
        <v>0</v>
      </c>
      <c r="BJ52">
        <f ca="1">IFERROR(IF(SUMIF($G$6:$BB$6,BJ$6&amp;" Total",$G52:$BB52)-(SUMIF($G$6:$BB$6,BJ$6&amp;" "&amp;'Input-Func_Class'!$D$22,$G52:$BB52)+IFERROR(SUMIF($G$6:$BB$6,BJ$6&amp;" "&amp;'Input-Func_Class'!$E$22,$G52:$BB52),SUMIF($G$6:$BB$6,BJ$6&amp;" "&amp;'Input-Func_Class'!$B$24,$G52:$BB52))+SUMIF($G$6:$BB$6,BJ$6&amp;" "&amp;'Input-Func_Class'!$F$22,$G52:$BB52))&lt;Check_Limit,0,1),1)</f>
        <v>0</v>
      </c>
      <c r="BK52">
        <f ca="1">IFERROR(IF(SUMIF($G$6:$BB$6,BK$6&amp;" Total",$G52:$BB52)-(SUMIF($G$6:$BB$6,BK$6&amp;" "&amp;'Input-Func_Class'!$D$22,$G52:$BB52)+IFERROR(SUMIF($G$6:$BB$6,BK$6&amp;" "&amp;'Input-Func_Class'!$E$22,$G52:$BB52),SUMIF($G$6:$BB$6,BK$6&amp;" "&amp;'Input-Func_Class'!$B$24,$G52:$BB52))+SUMIF($G$6:$BB$6,BK$6&amp;" "&amp;'Input-Func_Class'!$F$22,$G52:$BB52))&lt;Check_Limit,0,1),1)</f>
        <v>0</v>
      </c>
      <c r="BL52">
        <f ca="1">IFERROR(IF(SUMIF($G$6:$BB$6,BL$6&amp;" Total",$G52:$BB52)-(SUMIF($G$6:$BB$6,BL$6&amp;" "&amp;'Input-Func_Class'!$D$22,$G52:$BB52)+IFERROR(SUMIF($G$6:$BB$6,BL$6&amp;" "&amp;'Input-Func_Class'!$E$22,$G52:$BB52),SUMIF($G$6:$BB$6,BL$6&amp;" "&amp;'Input-Func_Class'!$B$24,$G52:$BB52))+SUMIF($G$6:$BB$6,BL$6&amp;" "&amp;'Input-Func_Class'!$F$22,$G52:$BB52))&lt;Check_Limit,0,1),1)</f>
        <v>0</v>
      </c>
      <c r="BM52">
        <f ca="1">IFERROR(IF(SUMIF($G$6:$BB$6,BM$6&amp;" Total",$G52:$BB52)-(SUMIF($G$6:$BB$6,BM$6&amp;" "&amp;'Input-Func_Class'!$D$22,$G52:$BB52)+IFERROR(SUMIF($G$6:$BB$6,BM$6&amp;" "&amp;'Input-Func_Class'!$E$22,$G52:$BB52),SUMIF($G$6:$BB$6,BM$6&amp;" "&amp;'Input-Func_Class'!$B$24,$G52:$BB52))+SUMIF($G$6:$BB$6,BM$6&amp;" "&amp;'Input-Func_Class'!$F$22,$G52:$BB52))&lt;Check_Limit,0,1),1)</f>
        <v>0</v>
      </c>
      <c r="BN52">
        <f ca="1">IFERROR(IF(SUMIF($G$6:$BB$6,BN$6&amp;" Total",$G52:$BB52)-(SUMIF($G$6:$BB$6,BN$6&amp;" "&amp;'Input-Func_Class'!$D$22,$G52:$BB52)+IFERROR(SUMIF($G$6:$BB$6,BN$6&amp;" "&amp;'Input-Func_Class'!$E$22,$G52:$BB52),SUMIF($G$6:$BB$6,BN$6&amp;" "&amp;'Input-Func_Class'!$B$24,$G52:$BB52))+SUMIF($G$6:$BB$6,BN$6&amp;" "&amp;'Input-Func_Class'!$F$22,$G52:$BB52))&lt;Check_Limit,0,1),1)</f>
        <v>0</v>
      </c>
      <c r="BO52">
        <f ca="1">IFERROR(IF(SUMIF($G$6:$BB$6,BO$6&amp;" Total",$G52:$BB52)-(SUMIF($G$6:$BB$6,BO$6&amp;" "&amp;'Input-Func_Class'!$D$22,$G52:$BB52)+IFERROR(SUMIF($G$6:$BB$6,BO$6&amp;" "&amp;'Input-Func_Class'!$E$22,$G52:$BB52),SUMIF($G$6:$BB$6,BO$6&amp;" "&amp;'Input-Func_Class'!$B$24,$G52:$BB52))+SUMIF($G$6:$BB$6,BO$6&amp;" "&amp;'Input-Func_Class'!$F$22,$G52:$BB52))&lt;Check_Limit,0,1),1)</f>
        <v>0</v>
      </c>
    </row>
    <row r="53" spans="1:67" outlineLevel="1">
      <c r="A53" s="31">
        <f>IF(ISBLANK('Input-Accounts'!A53),"",'Input-Accounts'!A53)</f>
        <v>45</v>
      </c>
      <c r="B53" s="53" t="str">
        <f>IF(ISBLANK('Input-Accounts'!B53),"",'Input-Accounts'!B53)</f>
        <v>GPS PIPE LOCATORS</v>
      </c>
      <c r="C53" s="31">
        <f>IF(ISBLANK('Input-Accounts'!C53),"",'Input-Accounts'!C53)</f>
        <v>387.5</v>
      </c>
      <c r="D53" s="10">
        <f>Functionalization!$D53</f>
        <v>238072.68999999997</v>
      </c>
      <c r="E53" s="10">
        <f t="shared" ref="E53" ca="1" si="7">IFERROR(IF(D53="",0,IF(D53=0,0,IF(ABS(D53-SUM(G53,K53,O53,S53,W53,AA53,AE53,AI53,AM53,AQ53,AU53,AY53))&lt;Check_Limit,0,1))),1)</f>
        <v>0</v>
      </c>
      <c r="F53" s="3" t="str">
        <f>IF($D53=0,"-",IF('Input-Accounts'!$E53&lt;&gt;0,'Input-Accounts'!$E53,'Input-Accounts'!$G53))</f>
        <v>INT_DISTPT_SUBTOTAL</v>
      </c>
      <c r="G53" s="10">
        <f ca="1">IF(G$5&lt;&gt;"",HLOOKUP(G$5,Functionalization!$G$6:$R$373,ROW($A53)-5,FALSE),IFERROR(INDEX(G$337:G$373,MATCH($F53,$B$337:$B$373,0))/VLOOKUP($F53,$B$337:$BB$373,MATCH(LEFT(TRIM(G$6),FIND("~",SUBSTITUTE(G$6,"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53))*HLOOKUP(LEFT(TRIM(G$6),FIND("~",SUBSTITUTE(G$6," ","~",LEN(TRIM(G$6))-LEN(SUBSTITUTE(TRIM(G$6)," ",""))))-1)&amp;" Total",$B$6:$BB$373,ROW($A53)-5,FALSE))</f>
        <v>151643.47487081299</v>
      </c>
      <c r="H53" s="10">
        <f ca="1">IF(H$5&lt;&gt;"",HLOOKUP(H$5,Functionalization!$G$6:$R$373,ROW($A53)-5,FALSE),IFERROR(INDEX(H$337:H$373,MATCH($F53,$B$337:$B$373,0))/VLOOKUP($F53,$B$337:$BB$373,MATCH(LEFT(TRIM(H$6),FIND("~",SUBSTITUTE(H$6,"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53))*HLOOKUP(LEFT(TRIM(H$6),FIND("~",SUBSTITUTE(H$6," ","~",LEN(TRIM(H$6))-LEN(SUBSTITUTE(TRIM(H$6)," ",""))))-1)&amp;" Total",$B$6:$BB$373,ROW($A53)-5,FALSE))</f>
        <v>112515.48801215332</v>
      </c>
      <c r="I53" s="10">
        <f ca="1">IF(I$5&lt;&gt;"",HLOOKUP(I$5,Functionalization!$G$6:$R$373,ROW($A53)-5,FALSE),IFERROR(INDEX(I$337:I$373,MATCH($F53,$B$337:$B$373,0))/VLOOKUP($F53,$B$337:$BB$373,MATCH(LEFT(TRIM(I$6),FIND("~",SUBSTITUTE(I$6,"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53))*HLOOKUP(LEFT(TRIM(I$6),FIND("~",SUBSTITUTE(I$6," ","~",LEN(TRIM(I$6))-LEN(SUBSTITUTE(TRIM(I$6)," ",""))))-1)&amp;" Total",$B$6:$BB$373,ROW($A53)-5,FALSE))</f>
        <v>0</v>
      </c>
      <c r="J53" s="10">
        <f ca="1">IF(J$5&lt;&gt;"",HLOOKUP(J$5,Functionalization!$G$6:$R$373,ROW($A53)-5,FALSE),IFERROR(INDEX(J$337:J$373,MATCH($F53,$B$337:$B$373,0))/VLOOKUP($F53,$B$337:$BB$373,MATCH(LEFT(TRIM(J$6),FIND("~",SUBSTITUTE(J$6,"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53))*HLOOKUP(LEFT(TRIM(J$6),FIND("~",SUBSTITUTE(J$6," ","~",LEN(TRIM(J$6))-LEN(SUBSTITUTE(TRIM(J$6)," ",""))))-1)&amp;" Total",$B$6:$BB$373,ROW($A53)-5,FALSE))</f>
        <v>39127.986858659649</v>
      </c>
      <c r="K53" s="10">
        <f ca="1">IF(K$5&lt;&gt;"",HLOOKUP(K$5,Functionalization!$G$6:$R$373,ROW($A53)-5,FALSE),IFERROR(INDEX(K$337:K$373,MATCH($F53,$B$337:$B$373,0))/VLOOKUP($F53,$B$337:$BB$373,MATCH(LEFT(TRIM(K$6),FIND("~",SUBSTITUTE(K$6,"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53))*HLOOKUP(LEFT(TRIM(K$6),FIND("~",SUBSTITUTE(K$6," ","~",LEN(TRIM(K$6))-LEN(SUBSTITUTE(TRIM(K$6)," ",""))))-1)&amp;" Total",$B$6:$BB$373,ROW($A53)-5,FALSE))</f>
        <v>86429.215129186981</v>
      </c>
      <c r="L53" s="10">
        <f ca="1">IF(L$5&lt;&gt;"",HLOOKUP(L$5,Functionalization!$G$6:$R$373,ROW($A53)-5,FALSE),IFERROR(INDEX(L$337:L$373,MATCH($F53,$B$337:$B$373,0))/VLOOKUP($F53,$B$337:$BB$373,MATCH(LEFT(TRIM(L$6),FIND("~",SUBSTITUTE(L$6,"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53))*HLOOKUP(LEFT(TRIM(L$6),FIND("~",SUBSTITUTE(L$6," ","~",LEN(TRIM(L$6))-LEN(SUBSTITUTE(TRIM(L$6)," ",""))))-1)&amp;" Total",$B$6:$BB$373,ROW($A53)-5,FALSE))</f>
        <v>0</v>
      </c>
      <c r="M53" s="10">
        <f ca="1">IF(M$5&lt;&gt;"",HLOOKUP(M$5,Functionalization!$G$6:$R$373,ROW($A53)-5,FALSE),IFERROR(INDEX(M$337:M$373,MATCH($F53,$B$337:$B$373,0))/VLOOKUP($F53,$B$337:$BB$373,MATCH(LEFT(TRIM(M$6),FIND("~",SUBSTITUTE(M$6,"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53))*HLOOKUP(LEFT(TRIM(M$6),FIND("~",SUBSTITUTE(M$6," ","~",LEN(TRIM(M$6))-LEN(SUBSTITUTE(TRIM(M$6)," ",""))))-1)&amp;" Total",$B$6:$BB$373,ROW($A53)-5,FALSE))</f>
        <v>0</v>
      </c>
      <c r="N53" s="10">
        <f ca="1">IF(N$5&lt;&gt;"",HLOOKUP(N$5,Functionalization!$G$6:$R$373,ROW($A53)-5,FALSE),IFERROR(INDEX(N$337:N$373,MATCH($F53,$B$337:$B$373,0))/VLOOKUP($F53,$B$337:$BB$373,MATCH(LEFT(TRIM(N$6),FIND("~",SUBSTITUTE(N$6,"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53))*HLOOKUP(LEFT(TRIM(N$6),FIND("~",SUBSTITUTE(N$6," ","~",LEN(TRIM(N$6))-LEN(SUBSTITUTE(TRIM(N$6)," ",""))))-1)&amp;" Total",$B$6:$BB$373,ROW($A53)-5,FALSE))</f>
        <v>86429.215129186981</v>
      </c>
      <c r="O53" s="10">
        <f ca="1">IF(O$5&lt;&gt;"",HLOOKUP(O$5,Functionalization!$G$6:$R$373,ROW($A53)-5,FALSE),IFERROR(INDEX(O$337:O$373,MATCH($F53,$B$337:$B$373,0))/VLOOKUP($F53,$B$337:$BB$373,MATCH(LEFT(TRIM(O$6),FIND("~",SUBSTITUTE(O$6,"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53))*HLOOKUP(LEFT(TRIM(O$6),FIND("~",SUBSTITUTE(O$6," ","~",LEN(TRIM(O$6))-LEN(SUBSTITUTE(TRIM(O$6)," ",""))))-1)&amp;" Total",$B$6:$BB$373,ROW($A53)-5,FALSE))</f>
        <v>0</v>
      </c>
      <c r="P53" s="10">
        <f ca="1">IF(P$5&lt;&gt;"",HLOOKUP(P$5,Functionalization!$G$6:$R$373,ROW($A53)-5,FALSE),IFERROR(INDEX(P$337:P$373,MATCH($F53,$B$337:$B$373,0))/VLOOKUP($F53,$B$337:$BB$373,MATCH(LEFT(TRIM(P$6),FIND("~",SUBSTITUTE(P$6,"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53))*HLOOKUP(LEFT(TRIM(P$6),FIND("~",SUBSTITUTE(P$6," ","~",LEN(TRIM(P$6))-LEN(SUBSTITUTE(TRIM(P$6)," ",""))))-1)&amp;" Total",$B$6:$BB$373,ROW($A53)-5,FALSE))</f>
        <v>0</v>
      </c>
      <c r="Q53" s="10">
        <f ca="1">IF(Q$5&lt;&gt;"",HLOOKUP(Q$5,Functionalization!$G$6:$R$373,ROW($A53)-5,FALSE),IFERROR(INDEX(Q$337:Q$373,MATCH($F53,$B$337:$B$373,0))/VLOOKUP($F53,$B$337:$BB$373,MATCH(LEFT(TRIM(Q$6),FIND("~",SUBSTITUTE(Q$6,"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53))*HLOOKUP(LEFT(TRIM(Q$6),FIND("~",SUBSTITUTE(Q$6," ","~",LEN(TRIM(Q$6))-LEN(SUBSTITUTE(TRIM(Q$6)," ",""))))-1)&amp;" Total",$B$6:$BB$373,ROW($A53)-5,FALSE))</f>
        <v>0</v>
      </c>
      <c r="R53" s="10">
        <f ca="1">IF(R$5&lt;&gt;"",HLOOKUP(R$5,Functionalization!$G$6:$R$373,ROW($A53)-5,FALSE),IFERROR(INDEX(R$337:R$373,MATCH($F53,$B$337:$B$373,0))/VLOOKUP($F53,$B$337:$BB$373,MATCH(LEFT(TRIM(R$6),FIND("~",SUBSTITUTE(R$6,"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53))*HLOOKUP(LEFT(TRIM(R$6),FIND("~",SUBSTITUTE(R$6," ","~",LEN(TRIM(R$6))-LEN(SUBSTITUTE(TRIM(R$6)," ",""))))-1)&amp;" Total",$B$6:$BB$373,ROW($A53)-5,FALSE))</f>
        <v>0</v>
      </c>
      <c r="S53" s="10">
        <f ca="1">IF(S$5&lt;&gt;"",HLOOKUP(S$5,Functionalization!$G$6:$R$373,ROW($A53)-5,FALSE),IFERROR(INDEX(S$337:S$373,MATCH($F53,$B$337:$B$373,0))/VLOOKUP($F53,$B$337:$BB$373,MATCH(LEFT(TRIM(S$6),FIND("~",SUBSTITUTE(S$6,"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53))*HLOOKUP(LEFT(TRIM(S$6),FIND("~",SUBSTITUTE(S$6," ","~",LEN(TRIM(S$6))-LEN(SUBSTITUTE(TRIM(S$6)," ",""))))-1)&amp;" Total",$B$6:$BB$373,ROW($A53)-5,FALSE))</f>
        <v>0</v>
      </c>
      <c r="T53" s="10">
        <f ca="1">IF(T$5&lt;&gt;"",HLOOKUP(T$5,Functionalization!$G$6:$R$373,ROW($A53)-5,FALSE),IFERROR(INDEX(T$337:T$373,MATCH($F53,$B$337:$B$373,0))/VLOOKUP($F53,$B$337:$BB$373,MATCH(LEFT(TRIM(T$6),FIND("~",SUBSTITUTE(T$6,"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53))*HLOOKUP(LEFT(TRIM(T$6),FIND("~",SUBSTITUTE(T$6," ","~",LEN(TRIM(T$6))-LEN(SUBSTITUTE(TRIM(T$6)," ",""))))-1)&amp;" Total",$B$6:$BB$373,ROW($A53)-5,FALSE))</f>
        <v>0</v>
      </c>
      <c r="U53" s="10">
        <f ca="1">IF(U$5&lt;&gt;"",HLOOKUP(U$5,Functionalization!$G$6:$R$373,ROW($A53)-5,FALSE),IFERROR(INDEX(U$337:U$373,MATCH($F53,$B$337:$B$373,0))/VLOOKUP($F53,$B$337:$BB$373,MATCH(LEFT(TRIM(U$6),FIND("~",SUBSTITUTE(U$6,"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53))*HLOOKUP(LEFT(TRIM(U$6),FIND("~",SUBSTITUTE(U$6," ","~",LEN(TRIM(U$6))-LEN(SUBSTITUTE(TRIM(U$6)," ",""))))-1)&amp;" Total",$B$6:$BB$373,ROW($A53)-5,FALSE))</f>
        <v>0</v>
      </c>
      <c r="V53" s="10">
        <f ca="1">IF(V$5&lt;&gt;"",HLOOKUP(V$5,Functionalization!$G$6:$R$373,ROW($A53)-5,FALSE),IFERROR(INDEX(V$337:V$373,MATCH($F53,$B$337:$B$373,0))/VLOOKUP($F53,$B$337:$BB$373,MATCH(LEFT(TRIM(V$6),FIND("~",SUBSTITUTE(V$6,"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53))*HLOOKUP(LEFT(TRIM(V$6),FIND("~",SUBSTITUTE(V$6," ","~",LEN(TRIM(V$6))-LEN(SUBSTITUTE(TRIM(V$6)," ",""))))-1)&amp;" Total",$B$6:$BB$373,ROW($A53)-5,FALSE))</f>
        <v>0</v>
      </c>
      <c r="W53" s="10">
        <f ca="1">IF(W$5&lt;&gt;"",HLOOKUP(W$5,Functionalization!$G$6:$R$373,ROW($A53)-5,FALSE),IFERROR(INDEX(W$337:W$373,MATCH($F53,$B$337:$B$373,0))/VLOOKUP($F53,$B$337:$BB$373,MATCH(LEFT(TRIM(W$6),FIND("~",SUBSTITUTE(W$6,"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53))*HLOOKUP(LEFT(TRIM(W$6),FIND("~",SUBSTITUTE(W$6," ","~",LEN(TRIM(W$6))-LEN(SUBSTITUTE(TRIM(W$6)," ",""))))-1)&amp;" Total",$B$6:$BB$373,ROW($A53)-5,FALSE))</f>
        <v>0</v>
      </c>
      <c r="X53" s="10">
        <f ca="1">IF(X$5&lt;&gt;"",HLOOKUP(X$5,Functionalization!$G$6:$R$373,ROW($A53)-5,FALSE),IFERROR(INDEX(X$337:X$373,MATCH($F53,$B$337:$B$373,0))/VLOOKUP($F53,$B$337:$BB$373,MATCH(LEFT(TRIM(X$6),FIND("~",SUBSTITUTE(X$6,"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53))*HLOOKUP(LEFT(TRIM(X$6),FIND("~",SUBSTITUTE(X$6," ","~",LEN(TRIM(X$6))-LEN(SUBSTITUTE(TRIM(X$6)," ",""))))-1)&amp;" Total",$B$6:$BB$373,ROW($A53)-5,FALSE))</f>
        <v>0</v>
      </c>
      <c r="Y53" s="10">
        <f ca="1">IF(Y$5&lt;&gt;"",HLOOKUP(Y$5,Functionalization!$G$6:$R$373,ROW($A53)-5,FALSE),IFERROR(INDEX(Y$337:Y$373,MATCH($F53,$B$337:$B$373,0))/VLOOKUP($F53,$B$337:$BB$373,MATCH(LEFT(TRIM(Y$6),FIND("~",SUBSTITUTE(Y$6,"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53))*HLOOKUP(LEFT(TRIM(Y$6),FIND("~",SUBSTITUTE(Y$6," ","~",LEN(TRIM(Y$6))-LEN(SUBSTITUTE(TRIM(Y$6)," ",""))))-1)&amp;" Total",$B$6:$BB$373,ROW($A53)-5,FALSE))</f>
        <v>0</v>
      </c>
      <c r="Z53" s="10">
        <f ca="1">IF(Z$5&lt;&gt;"",HLOOKUP(Z$5,Functionalization!$G$6:$R$373,ROW($A53)-5,FALSE),IFERROR(INDEX(Z$337:Z$373,MATCH($F53,$B$337:$B$373,0))/VLOOKUP($F53,$B$337:$BB$373,MATCH(LEFT(TRIM(Z$6),FIND("~",SUBSTITUTE(Z$6,"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53))*HLOOKUP(LEFT(TRIM(Z$6),FIND("~",SUBSTITUTE(Z$6," ","~",LEN(TRIM(Z$6))-LEN(SUBSTITUTE(TRIM(Z$6)," ",""))))-1)&amp;" Total",$B$6:$BB$373,ROW($A53)-5,FALSE))</f>
        <v>0</v>
      </c>
      <c r="AA53" s="10">
        <f ca="1">IF(AA$5&lt;&gt;"",HLOOKUP(AA$5,Functionalization!$G$6:$R$373,ROW($A53)-5,FALSE),IFERROR(INDEX(AA$337:AA$373,MATCH($F53,$B$337:$B$373,0))/VLOOKUP($F53,$B$337:$BB$373,MATCH(LEFT(TRIM(AA$6),FIND("~",SUBSTITUTE(AA$6,"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53))*HLOOKUP(LEFT(TRIM(AA$6),FIND("~",SUBSTITUTE(AA$6," ","~",LEN(TRIM(AA$6))-LEN(SUBSTITUTE(TRIM(AA$6)," ",""))))-1)&amp;" Total",$B$6:$BB$373,ROW($A53)-5,FALSE))</f>
        <v>0</v>
      </c>
      <c r="AB53" s="10">
        <f ca="1">IF(AB$5&lt;&gt;"",HLOOKUP(AB$5,Functionalization!$G$6:$R$373,ROW($A53)-5,FALSE),IFERROR(INDEX(AB$337:AB$373,MATCH($F53,$B$337:$B$373,0))/VLOOKUP($F53,$B$337:$BB$373,MATCH(LEFT(TRIM(AB$6),FIND("~",SUBSTITUTE(AB$6,"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53))*HLOOKUP(LEFT(TRIM(AB$6),FIND("~",SUBSTITUTE(AB$6," ","~",LEN(TRIM(AB$6))-LEN(SUBSTITUTE(TRIM(AB$6)," ",""))))-1)&amp;" Total",$B$6:$BB$373,ROW($A53)-5,FALSE))</f>
        <v>0</v>
      </c>
      <c r="AC53" s="10">
        <f ca="1">IF(AC$5&lt;&gt;"",HLOOKUP(AC$5,Functionalization!$G$6:$R$373,ROW($A53)-5,FALSE),IFERROR(INDEX(AC$337:AC$373,MATCH($F53,$B$337:$B$373,0))/VLOOKUP($F53,$B$337:$BB$373,MATCH(LEFT(TRIM(AC$6),FIND("~",SUBSTITUTE(AC$6,"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53))*HLOOKUP(LEFT(TRIM(AC$6),FIND("~",SUBSTITUTE(AC$6," ","~",LEN(TRIM(AC$6))-LEN(SUBSTITUTE(TRIM(AC$6)," ",""))))-1)&amp;" Total",$B$6:$BB$373,ROW($A53)-5,FALSE))</f>
        <v>0</v>
      </c>
      <c r="AD53" s="10">
        <f ca="1">IF(AD$5&lt;&gt;"",HLOOKUP(AD$5,Functionalization!$G$6:$R$373,ROW($A53)-5,FALSE),IFERROR(INDEX(AD$337:AD$373,MATCH($F53,$B$337:$B$373,0))/VLOOKUP($F53,$B$337:$BB$373,MATCH(LEFT(TRIM(AD$6),FIND("~",SUBSTITUTE(AD$6,"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53))*HLOOKUP(LEFT(TRIM(AD$6),FIND("~",SUBSTITUTE(AD$6," ","~",LEN(TRIM(AD$6))-LEN(SUBSTITUTE(TRIM(AD$6)," ",""))))-1)&amp;" Total",$B$6:$BB$373,ROW($A53)-5,FALSE))</f>
        <v>0</v>
      </c>
      <c r="AE53" s="10">
        <f ca="1">IF(AE$5&lt;&gt;"",HLOOKUP(AE$5,Functionalization!$G$6:$R$373,ROW($A53)-5,FALSE),IFERROR(INDEX(AE$337:AE$373,MATCH($F53,$B$337:$B$373,0))/VLOOKUP($F53,$B$337:$BB$373,MATCH(LEFT(TRIM(AE$6),FIND("~",SUBSTITUTE(AE$6,"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53))*HLOOKUP(LEFT(TRIM(AE$6),FIND("~",SUBSTITUTE(AE$6," ","~",LEN(TRIM(AE$6))-LEN(SUBSTITUTE(TRIM(AE$6)," ",""))))-1)&amp;" Total",$B$6:$BB$373,ROW($A53)-5,FALSE))</f>
        <v>0</v>
      </c>
      <c r="AF53" s="10">
        <f ca="1">IF(AF$5&lt;&gt;"",HLOOKUP(AF$5,Functionalization!$G$6:$R$373,ROW($A53)-5,FALSE),IFERROR(INDEX(AF$337:AF$373,MATCH($F53,$B$337:$B$373,0))/VLOOKUP($F53,$B$337:$BB$373,MATCH(LEFT(TRIM(AF$6),FIND("~",SUBSTITUTE(AF$6,"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53))*HLOOKUP(LEFT(TRIM(AF$6),FIND("~",SUBSTITUTE(AF$6," ","~",LEN(TRIM(AF$6))-LEN(SUBSTITUTE(TRIM(AF$6)," ",""))))-1)&amp;" Total",$B$6:$BB$373,ROW($A53)-5,FALSE))</f>
        <v>0</v>
      </c>
      <c r="AG53" s="10">
        <f ca="1">IF(AG$5&lt;&gt;"",HLOOKUP(AG$5,Functionalization!$G$6:$R$373,ROW($A53)-5,FALSE),IFERROR(INDEX(AG$337:AG$373,MATCH($F53,$B$337:$B$373,0))/VLOOKUP($F53,$B$337:$BB$373,MATCH(LEFT(TRIM(AG$6),FIND("~",SUBSTITUTE(AG$6,"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53))*HLOOKUP(LEFT(TRIM(AG$6),FIND("~",SUBSTITUTE(AG$6," ","~",LEN(TRIM(AG$6))-LEN(SUBSTITUTE(TRIM(AG$6)," ",""))))-1)&amp;" Total",$B$6:$BB$373,ROW($A53)-5,FALSE))</f>
        <v>0</v>
      </c>
      <c r="AH53" s="10">
        <f ca="1">IF(AH$5&lt;&gt;"",HLOOKUP(AH$5,Functionalization!$G$6:$R$373,ROW($A53)-5,FALSE),IFERROR(INDEX(AH$337:AH$373,MATCH($F53,$B$337:$B$373,0))/VLOOKUP($F53,$B$337:$BB$373,MATCH(LEFT(TRIM(AH$6),FIND("~",SUBSTITUTE(AH$6,"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53))*HLOOKUP(LEFT(TRIM(AH$6),FIND("~",SUBSTITUTE(AH$6," ","~",LEN(TRIM(AH$6))-LEN(SUBSTITUTE(TRIM(AH$6)," ",""))))-1)&amp;" Total",$B$6:$BB$373,ROW($A53)-5,FALSE))</f>
        <v>0</v>
      </c>
      <c r="AI53" s="10">
        <f ca="1">IF(AI$5&lt;&gt;"",HLOOKUP(AI$5,Functionalization!$G$6:$R$373,ROW($A53)-5,FALSE),IFERROR(INDEX(AI$337:AI$373,MATCH($F53,$B$337:$B$373,0))/VLOOKUP($F53,$B$337:$BB$373,MATCH(LEFT(TRIM(AI$6),FIND("~",SUBSTITUTE(AI$6,"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53))*HLOOKUP(LEFT(TRIM(AI$6),FIND("~",SUBSTITUTE(AI$6," ","~",LEN(TRIM(AI$6))-LEN(SUBSTITUTE(TRIM(AI$6)," ",""))))-1)&amp;" Total",$B$6:$BB$373,ROW($A53)-5,FALSE))</f>
        <v>0</v>
      </c>
      <c r="AJ53" s="10">
        <f ca="1">IF(AJ$5&lt;&gt;"",HLOOKUP(AJ$5,Functionalization!$G$6:$R$373,ROW($A53)-5,FALSE),IFERROR(INDEX(AJ$337:AJ$373,MATCH($F53,$B$337:$B$373,0))/VLOOKUP($F53,$B$337:$BB$373,MATCH(LEFT(TRIM(AJ$6),FIND("~",SUBSTITUTE(AJ$6,"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53))*HLOOKUP(LEFT(TRIM(AJ$6),FIND("~",SUBSTITUTE(AJ$6," ","~",LEN(TRIM(AJ$6))-LEN(SUBSTITUTE(TRIM(AJ$6)," ",""))))-1)&amp;" Total",$B$6:$BB$373,ROW($A53)-5,FALSE))</f>
        <v>0</v>
      </c>
      <c r="AK53" s="10">
        <f ca="1">IF(AK$5&lt;&gt;"",HLOOKUP(AK$5,Functionalization!$G$6:$R$373,ROW($A53)-5,FALSE),IFERROR(INDEX(AK$337:AK$373,MATCH($F53,$B$337:$B$373,0))/VLOOKUP($F53,$B$337:$BB$373,MATCH(LEFT(TRIM(AK$6),FIND("~",SUBSTITUTE(AK$6,"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53))*HLOOKUP(LEFT(TRIM(AK$6),FIND("~",SUBSTITUTE(AK$6," ","~",LEN(TRIM(AK$6))-LEN(SUBSTITUTE(TRIM(AK$6)," ",""))))-1)&amp;" Total",$B$6:$BB$373,ROW($A53)-5,FALSE))</f>
        <v>0</v>
      </c>
      <c r="AL53" s="10">
        <f ca="1">IF(AL$5&lt;&gt;"",HLOOKUP(AL$5,Functionalization!$G$6:$R$373,ROW($A53)-5,FALSE),IFERROR(INDEX(AL$337:AL$373,MATCH($F53,$B$337:$B$373,0))/VLOOKUP($F53,$B$337:$BB$373,MATCH(LEFT(TRIM(AL$6),FIND("~",SUBSTITUTE(AL$6,"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53))*HLOOKUP(LEFT(TRIM(AL$6),FIND("~",SUBSTITUTE(AL$6," ","~",LEN(TRIM(AL$6))-LEN(SUBSTITUTE(TRIM(AL$6)," ",""))))-1)&amp;" Total",$B$6:$BB$373,ROW($A53)-5,FALSE))</f>
        <v>0</v>
      </c>
      <c r="AM53" s="10">
        <f ca="1">IF(AM$5&lt;&gt;"",HLOOKUP(AM$5,Functionalization!$G$6:$R$373,ROW($A53)-5,FALSE),IFERROR(INDEX(AM$337:AM$373,MATCH($F53,$B$337:$B$373,0))/VLOOKUP($F53,$B$337:$BB$373,MATCH(LEFT(TRIM(AM$6),FIND("~",SUBSTITUTE(AM$6,"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53))*HLOOKUP(LEFT(TRIM(AM$6),FIND("~",SUBSTITUTE(AM$6," ","~",LEN(TRIM(AM$6))-LEN(SUBSTITUTE(TRIM(AM$6)," ",""))))-1)&amp;" Total",$B$6:$BB$373,ROW($A53)-5,FALSE))</f>
        <v>0</v>
      </c>
      <c r="AN53" s="10">
        <f ca="1">IF(AN$5&lt;&gt;"",HLOOKUP(AN$5,Functionalization!$G$6:$R$373,ROW($A53)-5,FALSE),IFERROR(INDEX(AN$337:AN$373,MATCH($F53,$B$337:$B$373,0))/VLOOKUP($F53,$B$337:$BB$373,MATCH(LEFT(TRIM(AN$6),FIND("~",SUBSTITUTE(AN$6,"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53))*HLOOKUP(LEFT(TRIM(AN$6),FIND("~",SUBSTITUTE(AN$6," ","~",LEN(TRIM(AN$6))-LEN(SUBSTITUTE(TRIM(AN$6)," ",""))))-1)&amp;" Total",$B$6:$BB$373,ROW($A53)-5,FALSE))</f>
        <v>0</v>
      </c>
      <c r="AO53" s="10">
        <f ca="1">IF(AO$5&lt;&gt;"",HLOOKUP(AO$5,Functionalization!$G$6:$R$373,ROW($A53)-5,FALSE),IFERROR(INDEX(AO$337:AO$373,MATCH($F53,$B$337:$B$373,0))/VLOOKUP($F53,$B$337:$BB$373,MATCH(LEFT(TRIM(AO$6),FIND("~",SUBSTITUTE(AO$6,"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53))*HLOOKUP(LEFT(TRIM(AO$6),FIND("~",SUBSTITUTE(AO$6," ","~",LEN(TRIM(AO$6))-LEN(SUBSTITUTE(TRIM(AO$6)," ",""))))-1)&amp;" Total",$B$6:$BB$373,ROW($A53)-5,FALSE))</f>
        <v>0</v>
      </c>
      <c r="AP53" s="10">
        <f ca="1">IF(AP$5&lt;&gt;"",HLOOKUP(AP$5,Functionalization!$G$6:$R$373,ROW($A53)-5,FALSE),IFERROR(INDEX(AP$337:AP$373,MATCH($F53,$B$337:$B$373,0))/VLOOKUP($F53,$B$337:$BB$373,MATCH(LEFT(TRIM(AP$6),FIND("~",SUBSTITUTE(AP$6,"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53))*HLOOKUP(LEFT(TRIM(AP$6),FIND("~",SUBSTITUTE(AP$6," ","~",LEN(TRIM(AP$6))-LEN(SUBSTITUTE(TRIM(AP$6)," ",""))))-1)&amp;" Total",$B$6:$BB$373,ROW($A53)-5,FALSE))</f>
        <v>0</v>
      </c>
      <c r="AQ53" s="10">
        <f ca="1">IF(AQ$5&lt;&gt;"",HLOOKUP(AQ$5,Functionalization!$G$6:$R$373,ROW($A53)-5,FALSE),IFERROR(INDEX(AQ$337:AQ$373,MATCH($F53,$B$337:$B$373,0))/VLOOKUP($F53,$B$337:$BB$373,MATCH(LEFT(TRIM(AQ$6),FIND("~",SUBSTITUTE(AQ$6,"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53))*HLOOKUP(LEFT(TRIM(AQ$6),FIND("~",SUBSTITUTE(AQ$6," ","~",LEN(TRIM(AQ$6))-LEN(SUBSTITUTE(TRIM(AQ$6)," ",""))))-1)&amp;" Total",$B$6:$BB$373,ROW($A53)-5,FALSE))</f>
        <v>0</v>
      </c>
      <c r="AR53" s="10">
        <f ca="1">IF(AR$5&lt;&gt;"",HLOOKUP(AR$5,Functionalization!$G$6:$R$373,ROW($A53)-5,FALSE),IFERROR(INDEX(AR$337:AR$373,MATCH($F53,$B$337:$B$373,0))/VLOOKUP($F53,$B$337:$BB$373,MATCH(LEFT(TRIM(AR$6),FIND("~",SUBSTITUTE(AR$6,"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53))*HLOOKUP(LEFT(TRIM(AR$6),FIND("~",SUBSTITUTE(AR$6," ","~",LEN(TRIM(AR$6))-LEN(SUBSTITUTE(TRIM(AR$6)," ",""))))-1)&amp;" Total",$B$6:$BB$373,ROW($A53)-5,FALSE))</f>
        <v>0</v>
      </c>
      <c r="AS53" s="10">
        <f ca="1">IF(AS$5&lt;&gt;"",HLOOKUP(AS$5,Functionalization!$G$6:$R$373,ROW($A53)-5,FALSE),IFERROR(INDEX(AS$337:AS$373,MATCH($F53,$B$337:$B$373,0))/VLOOKUP($F53,$B$337:$BB$373,MATCH(LEFT(TRIM(AS$6),FIND("~",SUBSTITUTE(AS$6,"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53))*HLOOKUP(LEFT(TRIM(AS$6),FIND("~",SUBSTITUTE(AS$6," ","~",LEN(TRIM(AS$6))-LEN(SUBSTITUTE(TRIM(AS$6)," ",""))))-1)&amp;" Total",$B$6:$BB$373,ROW($A53)-5,FALSE))</f>
        <v>0</v>
      </c>
      <c r="AT53" s="10">
        <f ca="1">IF(AT$5&lt;&gt;"",HLOOKUP(AT$5,Functionalization!$G$6:$R$373,ROW($A53)-5,FALSE),IFERROR(INDEX(AT$337:AT$373,MATCH($F53,$B$337:$B$373,0))/VLOOKUP($F53,$B$337:$BB$373,MATCH(LEFT(TRIM(AT$6),FIND("~",SUBSTITUTE(AT$6,"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53))*HLOOKUP(LEFT(TRIM(AT$6),FIND("~",SUBSTITUTE(AT$6," ","~",LEN(TRIM(AT$6))-LEN(SUBSTITUTE(TRIM(AT$6)," ",""))))-1)&amp;" Total",$B$6:$BB$373,ROW($A53)-5,FALSE))</f>
        <v>0</v>
      </c>
      <c r="AU53" s="10">
        <f ca="1">IF(AU$5&lt;&gt;"",HLOOKUP(AU$5,Functionalization!$G$6:$R$373,ROW($A53)-5,FALSE),IFERROR(INDEX(AU$337:AU$373,MATCH($F53,$B$337:$B$373,0))/VLOOKUP($F53,$B$337:$BB$373,MATCH(LEFT(TRIM(AU$6),FIND("~",SUBSTITUTE(AU$6,"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53))*HLOOKUP(LEFT(TRIM(AU$6),FIND("~",SUBSTITUTE(AU$6," ","~",LEN(TRIM(AU$6))-LEN(SUBSTITUTE(TRIM(AU$6)," ",""))))-1)&amp;" Total",$B$6:$BB$373,ROW($A53)-5,FALSE))</f>
        <v>0</v>
      </c>
      <c r="AV53" s="10">
        <f ca="1">IF(AV$5&lt;&gt;"",HLOOKUP(AV$5,Functionalization!$G$6:$R$373,ROW($A53)-5,FALSE),IFERROR(INDEX(AV$337:AV$373,MATCH($F53,$B$337:$B$373,0))/VLOOKUP($F53,$B$337:$BB$373,MATCH(LEFT(TRIM(AV$6),FIND("~",SUBSTITUTE(AV$6,"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53))*HLOOKUP(LEFT(TRIM(AV$6),FIND("~",SUBSTITUTE(AV$6," ","~",LEN(TRIM(AV$6))-LEN(SUBSTITUTE(TRIM(AV$6)," ",""))))-1)&amp;" Total",$B$6:$BB$373,ROW($A53)-5,FALSE))</f>
        <v>0</v>
      </c>
      <c r="AW53" s="10">
        <f ca="1">IF(AW$5&lt;&gt;"",HLOOKUP(AW$5,Functionalization!$G$6:$R$373,ROW($A53)-5,FALSE),IFERROR(INDEX(AW$337:AW$373,MATCH($F53,$B$337:$B$373,0))/VLOOKUP($F53,$B$337:$BB$373,MATCH(LEFT(TRIM(AW$6),FIND("~",SUBSTITUTE(AW$6,"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53))*HLOOKUP(LEFT(TRIM(AW$6),FIND("~",SUBSTITUTE(AW$6," ","~",LEN(TRIM(AW$6))-LEN(SUBSTITUTE(TRIM(AW$6)," ",""))))-1)&amp;" Total",$B$6:$BB$373,ROW($A53)-5,FALSE))</f>
        <v>0</v>
      </c>
      <c r="AX53" s="10">
        <f ca="1">IF(AX$5&lt;&gt;"",HLOOKUP(AX$5,Functionalization!$G$6:$R$373,ROW($A53)-5,FALSE),IFERROR(INDEX(AX$337:AX$373,MATCH($F53,$B$337:$B$373,0))/VLOOKUP($F53,$B$337:$BB$373,MATCH(LEFT(TRIM(AX$6),FIND("~",SUBSTITUTE(AX$6,"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53))*HLOOKUP(LEFT(TRIM(AX$6),FIND("~",SUBSTITUTE(AX$6," ","~",LEN(TRIM(AX$6))-LEN(SUBSTITUTE(TRIM(AX$6)," ",""))))-1)&amp;" Total",$B$6:$BB$373,ROW($A53)-5,FALSE))</f>
        <v>0</v>
      </c>
      <c r="AY53" s="10">
        <f ca="1">IF(AY$5&lt;&gt;"",HLOOKUP(AY$5,Functionalization!$G$6:$R$373,ROW($A53)-5,FALSE),IFERROR(INDEX(AY$337:AY$373,MATCH($F53,$B$337:$B$373,0))/VLOOKUP($F53,$B$337:$BB$373,MATCH(LEFT(TRIM(AY$6),FIND("~",SUBSTITUTE(AY$6,"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53))*HLOOKUP(LEFT(TRIM(AY$6),FIND("~",SUBSTITUTE(AY$6," ","~",LEN(TRIM(AY$6))-LEN(SUBSTITUTE(TRIM(AY$6)," ",""))))-1)&amp;" Total",$B$6:$BB$373,ROW($A53)-5,FALSE))</f>
        <v>0</v>
      </c>
      <c r="AZ53" s="10">
        <f ca="1">IF(AZ$5&lt;&gt;"",HLOOKUP(AZ$5,Functionalization!$G$6:$R$373,ROW($A53)-5,FALSE),IFERROR(INDEX(AZ$337:AZ$373,MATCH($F53,$B$337:$B$373,0))/VLOOKUP($F53,$B$337:$BB$373,MATCH(LEFT(TRIM(AZ$6),FIND("~",SUBSTITUTE(AZ$6,"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53))*HLOOKUP(LEFT(TRIM(AZ$6),FIND("~",SUBSTITUTE(AZ$6," ","~",LEN(TRIM(AZ$6))-LEN(SUBSTITUTE(TRIM(AZ$6)," ",""))))-1)&amp;" Total",$B$6:$BB$373,ROW($A53)-5,FALSE))</f>
        <v>0</v>
      </c>
      <c r="BA53" s="10">
        <f ca="1">IF(BA$5&lt;&gt;"",HLOOKUP(BA$5,Functionalization!$G$6:$R$373,ROW($A53)-5,FALSE),IFERROR(INDEX(BA$337:BA$373,MATCH($F53,$B$337:$B$373,0))/VLOOKUP($F53,$B$337:$BB$373,MATCH(LEFT(TRIM(BA$6),FIND("~",SUBSTITUTE(BA$6,"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53))*HLOOKUP(LEFT(TRIM(BA$6),FIND("~",SUBSTITUTE(BA$6," ","~",LEN(TRIM(BA$6))-LEN(SUBSTITUTE(TRIM(BA$6)," ",""))))-1)&amp;" Total",$B$6:$BB$373,ROW($A53)-5,FALSE))</f>
        <v>0</v>
      </c>
      <c r="BB53" s="10">
        <f ca="1">IF(BB$5&lt;&gt;"",HLOOKUP(BB$5,Functionalization!$G$6:$R$373,ROW($A53)-5,FALSE),IFERROR(INDEX(BB$337:BB$373,MATCH($F53,$B$337:$B$373,0))/VLOOKUP($F53,$B$337:$BB$373,MATCH(LEFT(TRIM(BB$6),FIND("~",SUBSTITUTE(BB$6,"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53))*HLOOKUP(LEFT(TRIM(BB$6),FIND("~",SUBSTITUTE(BB$6," ","~",LEN(TRIM(BB$6))-LEN(SUBSTITUTE(TRIM(BB$6)," ",""))))-1)&amp;" Total",$B$6:$BB$373,ROW($A53)-5,FALSE))</f>
        <v>0</v>
      </c>
      <c r="BD53">
        <f ca="1">IFERROR(IF(SUMIF($G$6:$BB$6,BD$6&amp;" Total",$G53:$BB53)-(SUMIF($G$6:$BB$6,BD$6&amp;" "&amp;'Input-Func_Class'!$D$22,$G53:$BB53)+IFERROR(SUMIF($G$6:$BB$6,BD$6&amp;" "&amp;'Input-Func_Class'!$E$22,$G53:$BB53),SUMIF($G$6:$BB$6,BD$6&amp;" "&amp;'Input-Func_Class'!$B$24,$G53:$BB53))+SUMIF($G$6:$BB$6,BD$6&amp;" "&amp;'Input-Func_Class'!$F$22,$G53:$BB53))&lt;Check_Limit,0,1),1)</f>
        <v>0</v>
      </c>
      <c r="BE53">
        <f ca="1">IFERROR(IF(SUMIF($G$6:$BB$6,BE$6&amp;" Total",$G53:$BB53)-(SUMIF($G$6:$BB$6,BE$6&amp;" "&amp;'Input-Func_Class'!$D$22,$G53:$BB53)+IFERROR(SUMIF($G$6:$BB$6,BE$6&amp;" "&amp;'Input-Func_Class'!$E$22,$G53:$BB53),SUMIF($G$6:$BB$6,BE$6&amp;" "&amp;'Input-Func_Class'!$B$24,$G53:$BB53))+SUMIF($G$6:$BB$6,BE$6&amp;" "&amp;'Input-Func_Class'!$F$22,$G53:$BB53))&lt;Check_Limit,0,1),1)</f>
        <v>0</v>
      </c>
      <c r="BF53">
        <f ca="1">IFERROR(IF(SUMIF($G$6:$BB$6,BF$6&amp;" Total",$G53:$BB53)-(SUMIF($G$6:$BB$6,BF$6&amp;" "&amp;'Input-Func_Class'!$D$22,$G53:$BB53)+IFERROR(SUMIF($G$6:$BB$6,BF$6&amp;" "&amp;'Input-Func_Class'!$E$22,$G53:$BB53),SUMIF($G$6:$BB$6,BF$6&amp;" "&amp;'Input-Func_Class'!$B$24,$G53:$BB53))+SUMIF($G$6:$BB$6,BF$6&amp;" "&amp;'Input-Func_Class'!$F$22,$G53:$BB53))&lt;Check_Limit,0,1),1)</f>
        <v>0</v>
      </c>
      <c r="BG53">
        <f ca="1">IFERROR(IF(SUMIF($G$6:$BB$6,BG$6&amp;" Total",$G53:$BB53)-(SUMIF($G$6:$BB$6,BG$6&amp;" "&amp;'Input-Func_Class'!$D$22,$G53:$BB53)+IFERROR(SUMIF($G$6:$BB$6,BG$6&amp;" "&amp;'Input-Func_Class'!$E$22,$G53:$BB53),SUMIF($G$6:$BB$6,BG$6&amp;" "&amp;'Input-Func_Class'!$B$24,$G53:$BB53))+SUMIF($G$6:$BB$6,BG$6&amp;" "&amp;'Input-Func_Class'!$F$22,$G53:$BB53))&lt;Check_Limit,0,1),1)</f>
        <v>0</v>
      </c>
      <c r="BH53">
        <f ca="1">IFERROR(IF(SUMIF($G$6:$BB$6,BH$6&amp;" Total",$G53:$BB53)-(SUMIF($G$6:$BB$6,BH$6&amp;" "&amp;'Input-Func_Class'!$D$22,$G53:$BB53)+IFERROR(SUMIF($G$6:$BB$6,BH$6&amp;" "&amp;'Input-Func_Class'!$E$22,$G53:$BB53),SUMIF($G$6:$BB$6,BH$6&amp;" "&amp;'Input-Func_Class'!$B$24,$G53:$BB53))+SUMIF($G$6:$BB$6,BH$6&amp;" "&amp;'Input-Func_Class'!$F$22,$G53:$BB53))&lt;Check_Limit,0,1),1)</f>
        <v>0</v>
      </c>
      <c r="BI53">
        <f ca="1">IFERROR(IF(SUMIF($G$6:$BB$6,BI$6&amp;" Total",$G53:$BB53)-(SUMIF($G$6:$BB$6,BI$6&amp;" "&amp;'Input-Func_Class'!$D$22,$G53:$BB53)+IFERROR(SUMIF($G$6:$BB$6,BI$6&amp;" "&amp;'Input-Func_Class'!$E$22,$G53:$BB53),SUMIF($G$6:$BB$6,BI$6&amp;" "&amp;'Input-Func_Class'!$B$24,$G53:$BB53))+SUMIF($G$6:$BB$6,BI$6&amp;" "&amp;'Input-Func_Class'!$F$22,$G53:$BB53))&lt;Check_Limit,0,1),1)</f>
        <v>0</v>
      </c>
      <c r="BJ53">
        <f ca="1">IFERROR(IF(SUMIF($G$6:$BB$6,BJ$6&amp;" Total",$G53:$BB53)-(SUMIF($G$6:$BB$6,BJ$6&amp;" "&amp;'Input-Func_Class'!$D$22,$G53:$BB53)+IFERROR(SUMIF($G$6:$BB$6,BJ$6&amp;" "&amp;'Input-Func_Class'!$E$22,$G53:$BB53),SUMIF($G$6:$BB$6,BJ$6&amp;" "&amp;'Input-Func_Class'!$B$24,$G53:$BB53))+SUMIF($G$6:$BB$6,BJ$6&amp;" "&amp;'Input-Func_Class'!$F$22,$G53:$BB53))&lt;Check_Limit,0,1),1)</f>
        <v>0</v>
      </c>
      <c r="BK53">
        <f ca="1">IFERROR(IF(SUMIF($G$6:$BB$6,BK$6&amp;" Total",$G53:$BB53)-(SUMIF($G$6:$BB$6,BK$6&amp;" "&amp;'Input-Func_Class'!$D$22,$G53:$BB53)+IFERROR(SUMIF($G$6:$BB$6,BK$6&amp;" "&amp;'Input-Func_Class'!$E$22,$G53:$BB53),SUMIF($G$6:$BB$6,BK$6&amp;" "&amp;'Input-Func_Class'!$B$24,$G53:$BB53))+SUMIF($G$6:$BB$6,BK$6&amp;" "&amp;'Input-Func_Class'!$F$22,$G53:$BB53))&lt;Check_Limit,0,1),1)</f>
        <v>0</v>
      </c>
      <c r="BL53">
        <f ca="1">IFERROR(IF(SUMIF($G$6:$BB$6,BL$6&amp;" Total",$G53:$BB53)-(SUMIF($G$6:$BB$6,BL$6&amp;" "&amp;'Input-Func_Class'!$D$22,$G53:$BB53)+IFERROR(SUMIF($G$6:$BB$6,BL$6&amp;" "&amp;'Input-Func_Class'!$E$22,$G53:$BB53),SUMIF($G$6:$BB$6,BL$6&amp;" "&amp;'Input-Func_Class'!$B$24,$G53:$BB53))+SUMIF($G$6:$BB$6,BL$6&amp;" "&amp;'Input-Func_Class'!$F$22,$G53:$BB53))&lt;Check_Limit,0,1),1)</f>
        <v>0</v>
      </c>
      <c r="BM53">
        <f ca="1">IFERROR(IF(SUMIF($G$6:$BB$6,BM$6&amp;" Total",$G53:$BB53)-(SUMIF($G$6:$BB$6,BM$6&amp;" "&amp;'Input-Func_Class'!$D$22,$G53:$BB53)+IFERROR(SUMIF($G$6:$BB$6,BM$6&amp;" "&amp;'Input-Func_Class'!$E$22,$G53:$BB53),SUMIF($G$6:$BB$6,BM$6&amp;" "&amp;'Input-Func_Class'!$B$24,$G53:$BB53))+SUMIF($G$6:$BB$6,BM$6&amp;" "&amp;'Input-Func_Class'!$F$22,$G53:$BB53))&lt;Check_Limit,0,1),1)</f>
        <v>0</v>
      </c>
      <c r="BN53">
        <f ca="1">IFERROR(IF(SUMIF($G$6:$BB$6,BN$6&amp;" Total",$G53:$BB53)-(SUMIF($G$6:$BB$6,BN$6&amp;" "&amp;'Input-Func_Class'!$D$22,$G53:$BB53)+IFERROR(SUMIF($G$6:$BB$6,BN$6&amp;" "&amp;'Input-Func_Class'!$E$22,$G53:$BB53),SUMIF($G$6:$BB$6,BN$6&amp;" "&amp;'Input-Func_Class'!$B$24,$G53:$BB53))+SUMIF($G$6:$BB$6,BN$6&amp;" "&amp;'Input-Func_Class'!$F$22,$G53:$BB53))&lt;Check_Limit,0,1),1)</f>
        <v>0</v>
      </c>
      <c r="BO53">
        <f ca="1">IFERROR(IF(SUMIF($G$6:$BB$6,BO$6&amp;" Total",$G53:$BB53)-(SUMIF($G$6:$BB$6,BO$6&amp;" "&amp;'Input-Func_Class'!$D$22,$G53:$BB53)+IFERROR(SUMIF($G$6:$BB$6,BO$6&amp;" "&amp;'Input-Func_Class'!$E$22,$G53:$BB53),SUMIF($G$6:$BB$6,BO$6&amp;" "&amp;'Input-Func_Class'!$B$24,$G53:$BB53))+SUMIF($G$6:$BB$6,BO$6&amp;" "&amp;'Input-Func_Class'!$F$22,$G53:$BB53))&lt;Check_Limit,0,1),1)</f>
        <v>0</v>
      </c>
    </row>
    <row r="54" spans="1:67" outlineLevel="1">
      <c r="A54" s="31">
        <f>IF(ISBLANK('Input-Accounts'!A54),"",'Input-Accounts'!A54)</f>
        <v>46</v>
      </c>
      <c r="B54" t="str">
        <f>IF(ISBLANK('Input-Accounts'!B54),"",'Input-Accounts'!B54)</f>
        <v>Subtotal - Distribution Plant</v>
      </c>
      <c r="C54" s="31" t="str">
        <f>IF(ISBLANK('Input-Accounts'!C54),"",'Input-Accounts'!C54)</f>
        <v/>
      </c>
      <c r="D54" s="123">
        <f>SUBTOTAL(9,D20:D53)</f>
        <v>747563541.26499641</v>
      </c>
      <c r="E54" s="10">
        <f t="shared" ca="1" si="3"/>
        <v>0</v>
      </c>
      <c r="G54" s="123">
        <f t="shared" ref="G54:BB54" ca="1" si="8">SUBTOTAL(9,G20:G53)</f>
        <v>476170253.22876996</v>
      </c>
      <c r="H54" s="123">
        <f t="shared" ca="1" si="8"/>
        <v>353305860.76682967</v>
      </c>
      <c r="I54" s="123">
        <f t="shared" ca="1" si="8"/>
        <v>0</v>
      </c>
      <c r="J54" s="123">
        <f t="shared" ca="1" si="8"/>
        <v>122864392.46194033</v>
      </c>
      <c r="K54" s="123">
        <f t="shared" ca="1" si="8"/>
        <v>271393288.03622639</v>
      </c>
      <c r="L54" s="123">
        <f t="shared" ca="1" si="8"/>
        <v>0</v>
      </c>
      <c r="M54" s="123">
        <f t="shared" ca="1" si="8"/>
        <v>0</v>
      </c>
      <c r="N54" s="123">
        <f t="shared" ca="1" si="8"/>
        <v>271393288.03622639</v>
      </c>
      <c r="O54" s="123">
        <f t="shared" ca="1" si="8"/>
        <v>0</v>
      </c>
      <c r="P54" s="123">
        <f t="shared" ca="1" si="8"/>
        <v>0</v>
      </c>
      <c r="Q54" s="123">
        <f t="shared" ca="1" si="8"/>
        <v>0</v>
      </c>
      <c r="R54" s="123">
        <f t="shared" ca="1" si="8"/>
        <v>0</v>
      </c>
      <c r="S54" s="123">
        <f t="shared" ca="1" si="8"/>
        <v>0</v>
      </c>
      <c r="T54" s="123">
        <f t="shared" ca="1" si="8"/>
        <v>0</v>
      </c>
      <c r="U54" s="123">
        <f t="shared" ca="1" si="8"/>
        <v>0</v>
      </c>
      <c r="V54" s="123">
        <f t="shared" ca="1" si="8"/>
        <v>0</v>
      </c>
      <c r="W54" s="123">
        <f t="shared" ca="1" si="8"/>
        <v>0</v>
      </c>
      <c r="X54" s="123">
        <f t="shared" ca="1" si="8"/>
        <v>0</v>
      </c>
      <c r="Y54" s="123">
        <f t="shared" ca="1" si="8"/>
        <v>0</v>
      </c>
      <c r="Z54" s="123">
        <f t="shared" ca="1" si="8"/>
        <v>0</v>
      </c>
      <c r="AA54" s="123">
        <f t="shared" ca="1" si="8"/>
        <v>0</v>
      </c>
      <c r="AB54" s="123">
        <f t="shared" ca="1" si="8"/>
        <v>0</v>
      </c>
      <c r="AC54" s="123">
        <f t="shared" ca="1" si="8"/>
        <v>0</v>
      </c>
      <c r="AD54" s="123">
        <f t="shared" ca="1" si="8"/>
        <v>0</v>
      </c>
      <c r="AE54" s="123">
        <f t="shared" ca="1" si="8"/>
        <v>0</v>
      </c>
      <c r="AF54" s="123">
        <f t="shared" ca="1" si="8"/>
        <v>0</v>
      </c>
      <c r="AG54" s="123">
        <f t="shared" ca="1" si="8"/>
        <v>0</v>
      </c>
      <c r="AH54" s="123">
        <f t="shared" ca="1" si="8"/>
        <v>0</v>
      </c>
      <c r="AI54" s="123">
        <f t="shared" ca="1" si="8"/>
        <v>0</v>
      </c>
      <c r="AJ54" s="123">
        <f t="shared" ca="1" si="8"/>
        <v>0</v>
      </c>
      <c r="AK54" s="123">
        <f t="shared" ca="1" si="8"/>
        <v>0</v>
      </c>
      <c r="AL54" s="123">
        <f t="shared" ca="1" si="8"/>
        <v>0</v>
      </c>
      <c r="AM54" s="123">
        <f t="shared" ca="1" si="8"/>
        <v>0</v>
      </c>
      <c r="AN54" s="123">
        <f t="shared" ca="1" si="8"/>
        <v>0</v>
      </c>
      <c r="AO54" s="123">
        <f t="shared" ca="1" si="8"/>
        <v>0</v>
      </c>
      <c r="AP54" s="123">
        <f t="shared" ca="1" si="8"/>
        <v>0</v>
      </c>
      <c r="AQ54" s="123">
        <f t="shared" ca="1" si="8"/>
        <v>0</v>
      </c>
      <c r="AR54" s="123">
        <f t="shared" ca="1" si="8"/>
        <v>0</v>
      </c>
      <c r="AS54" s="123">
        <f t="shared" ca="1" si="8"/>
        <v>0</v>
      </c>
      <c r="AT54" s="123">
        <f t="shared" ca="1" si="8"/>
        <v>0</v>
      </c>
      <c r="AU54" s="123">
        <f t="shared" ca="1" si="8"/>
        <v>0</v>
      </c>
      <c r="AV54" s="123">
        <f t="shared" ca="1" si="8"/>
        <v>0</v>
      </c>
      <c r="AW54" s="123">
        <f t="shared" ca="1" si="8"/>
        <v>0</v>
      </c>
      <c r="AX54" s="123">
        <f t="shared" ca="1" si="8"/>
        <v>0</v>
      </c>
      <c r="AY54" s="123">
        <f t="shared" ca="1" si="8"/>
        <v>0</v>
      </c>
      <c r="AZ54" s="123">
        <f t="shared" ca="1" si="8"/>
        <v>0</v>
      </c>
      <c r="BA54" s="123">
        <f t="shared" ca="1" si="8"/>
        <v>0</v>
      </c>
      <c r="BB54" s="123">
        <f t="shared" ca="1" si="8"/>
        <v>0</v>
      </c>
      <c r="BD54">
        <f ca="1">IFERROR(IF(SUMIF($G$6:$BB$6,BD$6&amp;" Total",$G54:$BB54)-(SUMIF($G$6:$BB$6,BD$6&amp;" "&amp;'Input-Func_Class'!$D$22,$G54:$BB54)+IFERROR(SUMIF($G$6:$BB$6,BD$6&amp;" "&amp;'Input-Func_Class'!$E$22,$G54:$BB54),SUMIF($G$6:$BB$6,BD$6&amp;" "&amp;'Input-Func_Class'!$B$24,$G54:$BB54))+SUMIF($G$6:$BB$6,BD$6&amp;" "&amp;'Input-Func_Class'!$F$22,$G54:$BB54))&lt;Check_Limit,0,1),1)</f>
        <v>0</v>
      </c>
      <c r="BE54">
        <f ca="1">IFERROR(IF(SUMIF($G$6:$BB$6,BE$6&amp;" Total",$G54:$BB54)-(SUMIF($G$6:$BB$6,BE$6&amp;" "&amp;'Input-Func_Class'!$D$22,$G54:$BB54)+IFERROR(SUMIF($G$6:$BB$6,BE$6&amp;" "&amp;'Input-Func_Class'!$E$22,$G54:$BB54),SUMIF($G$6:$BB$6,BE$6&amp;" "&amp;'Input-Func_Class'!$B$24,$G54:$BB54))+SUMIF($G$6:$BB$6,BE$6&amp;" "&amp;'Input-Func_Class'!$F$22,$G54:$BB54))&lt;Check_Limit,0,1),1)</f>
        <v>0</v>
      </c>
      <c r="BF54">
        <f ca="1">IFERROR(IF(SUMIF($G$6:$BB$6,BF$6&amp;" Total",$G54:$BB54)-(SUMIF($G$6:$BB$6,BF$6&amp;" "&amp;'Input-Func_Class'!$D$22,$G54:$BB54)+IFERROR(SUMIF($G$6:$BB$6,BF$6&amp;" "&amp;'Input-Func_Class'!$E$22,$G54:$BB54),SUMIF($G$6:$BB$6,BF$6&amp;" "&amp;'Input-Func_Class'!$B$24,$G54:$BB54))+SUMIF($G$6:$BB$6,BF$6&amp;" "&amp;'Input-Func_Class'!$F$22,$G54:$BB54))&lt;Check_Limit,0,1),1)</f>
        <v>0</v>
      </c>
      <c r="BG54">
        <f ca="1">IFERROR(IF(SUMIF($G$6:$BB$6,BG$6&amp;" Total",$G54:$BB54)-(SUMIF($G$6:$BB$6,BG$6&amp;" "&amp;'Input-Func_Class'!$D$22,$G54:$BB54)+IFERROR(SUMIF($G$6:$BB$6,BG$6&amp;" "&amp;'Input-Func_Class'!$E$22,$G54:$BB54),SUMIF($G$6:$BB$6,BG$6&amp;" "&amp;'Input-Func_Class'!$B$24,$G54:$BB54))+SUMIF($G$6:$BB$6,BG$6&amp;" "&amp;'Input-Func_Class'!$F$22,$G54:$BB54))&lt;Check_Limit,0,1),1)</f>
        <v>0</v>
      </c>
      <c r="BH54">
        <f ca="1">IFERROR(IF(SUMIF($G$6:$BB$6,BH$6&amp;" Total",$G54:$BB54)-(SUMIF($G$6:$BB$6,BH$6&amp;" "&amp;'Input-Func_Class'!$D$22,$G54:$BB54)+IFERROR(SUMIF($G$6:$BB$6,BH$6&amp;" "&amp;'Input-Func_Class'!$E$22,$G54:$BB54),SUMIF($G$6:$BB$6,BH$6&amp;" "&amp;'Input-Func_Class'!$B$24,$G54:$BB54))+SUMIF($G$6:$BB$6,BH$6&amp;" "&amp;'Input-Func_Class'!$F$22,$G54:$BB54))&lt;Check_Limit,0,1),1)</f>
        <v>0</v>
      </c>
      <c r="BI54">
        <f ca="1">IFERROR(IF(SUMIF($G$6:$BB$6,BI$6&amp;" Total",$G54:$BB54)-(SUMIF($G$6:$BB$6,BI$6&amp;" "&amp;'Input-Func_Class'!$D$22,$G54:$BB54)+IFERROR(SUMIF($G$6:$BB$6,BI$6&amp;" "&amp;'Input-Func_Class'!$E$22,$G54:$BB54),SUMIF($G$6:$BB$6,BI$6&amp;" "&amp;'Input-Func_Class'!$B$24,$G54:$BB54))+SUMIF($G$6:$BB$6,BI$6&amp;" "&amp;'Input-Func_Class'!$F$22,$G54:$BB54))&lt;Check_Limit,0,1),1)</f>
        <v>0</v>
      </c>
      <c r="BJ54">
        <f ca="1">IFERROR(IF(SUMIF($G$6:$BB$6,BJ$6&amp;" Total",$G54:$BB54)-(SUMIF($G$6:$BB$6,BJ$6&amp;" "&amp;'Input-Func_Class'!$D$22,$G54:$BB54)+IFERROR(SUMIF($G$6:$BB$6,BJ$6&amp;" "&amp;'Input-Func_Class'!$E$22,$G54:$BB54),SUMIF($G$6:$BB$6,BJ$6&amp;" "&amp;'Input-Func_Class'!$B$24,$G54:$BB54))+SUMIF($G$6:$BB$6,BJ$6&amp;" "&amp;'Input-Func_Class'!$F$22,$G54:$BB54))&lt;Check_Limit,0,1),1)</f>
        <v>0</v>
      </c>
      <c r="BK54">
        <f ca="1">IFERROR(IF(SUMIF($G$6:$BB$6,BK$6&amp;" Total",$G54:$BB54)-(SUMIF($G$6:$BB$6,BK$6&amp;" "&amp;'Input-Func_Class'!$D$22,$G54:$BB54)+IFERROR(SUMIF($G$6:$BB$6,BK$6&amp;" "&amp;'Input-Func_Class'!$E$22,$G54:$BB54),SUMIF($G$6:$BB$6,BK$6&amp;" "&amp;'Input-Func_Class'!$B$24,$G54:$BB54))+SUMIF($G$6:$BB$6,BK$6&amp;" "&amp;'Input-Func_Class'!$F$22,$G54:$BB54))&lt;Check_Limit,0,1),1)</f>
        <v>0</v>
      </c>
      <c r="BL54">
        <f ca="1">IFERROR(IF(SUMIF($G$6:$BB$6,BL$6&amp;" Total",$G54:$BB54)-(SUMIF($G$6:$BB$6,BL$6&amp;" "&amp;'Input-Func_Class'!$D$22,$G54:$BB54)+IFERROR(SUMIF($G$6:$BB$6,BL$6&amp;" "&amp;'Input-Func_Class'!$E$22,$G54:$BB54),SUMIF($G$6:$BB$6,BL$6&amp;" "&amp;'Input-Func_Class'!$B$24,$G54:$BB54))+SUMIF($G$6:$BB$6,BL$6&amp;" "&amp;'Input-Func_Class'!$F$22,$G54:$BB54))&lt;Check_Limit,0,1),1)</f>
        <v>0</v>
      </c>
      <c r="BM54">
        <f ca="1">IFERROR(IF(SUMIF($G$6:$BB$6,BM$6&amp;" Total",$G54:$BB54)-(SUMIF($G$6:$BB$6,BM$6&amp;" "&amp;'Input-Func_Class'!$D$22,$G54:$BB54)+IFERROR(SUMIF($G$6:$BB$6,BM$6&amp;" "&amp;'Input-Func_Class'!$E$22,$G54:$BB54),SUMIF($G$6:$BB$6,BM$6&amp;" "&amp;'Input-Func_Class'!$B$24,$G54:$BB54))+SUMIF($G$6:$BB$6,BM$6&amp;" "&amp;'Input-Func_Class'!$F$22,$G54:$BB54))&lt;Check_Limit,0,1),1)</f>
        <v>0</v>
      </c>
      <c r="BN54">
        <f ca="1">IFERROR(IF(SUMIF($G$6:$BB$6,BN$6&amp;" Total",$G54:$BB54)-(SUMIF($G$6:$BB$6,BN$6&amp;" "&amp;'Input-Func_Class'!$D$22,$G54:$BB54)+IFERROR(SUMIF($G$6:$BB$6,BN$6&amp;" "&amp;'Input-Func_Class'!$E$22,$G54:$BB54),SUMIF($G$6:$BB$6,BN$6&amp;" "&amp;'Input-Func_Class'!$B$24,$G54:$BB54))+SUMIF($G$6:$BB$6,BN$6&amp;" "&amp;'Input-Func_Class'!$F$22,$G54:$BB54))&lt;Check_Limit,0,1),1)</f>
        <v>0</v>
      </c>
      <c r="BO54">
        <f ca="1">IFERROR(IF(SUMIF($G$6:$BB$6,BO$6&amp;" Total",$G54:$BB54)-(SUMIF($G$6:$BB$6,BO$6&amp;" "&amp;'Input-Func_Class'!$D$22,$G54:$BB54)+IFERROR(SUMIF($G$6:$BB$6,BO$6&amp;" "&amp;'Input-Func_Class'!$E$22,$G54:$BB54),SUMIF($G$6:$BB$6,BO$6&amp;" "&amp;'Input-Func_Class'!$B$24,$G54:$BB54))+SUMIF($G$6:$BB$6,BO$6&amp;" "&amp;'Input-Func_Class'!$F$22,$G54:$BB54))&lt;Check_Limit,0,1),1)</f>
        <v>0</v>
      </c>
    </row>
    <row r="55" spans="1:67" outlineLevel="1">
      <c r="A55" s="31" t="str">
        <f>IF(ISBLANK('Input-Accounts'!A55),"",'Input-Accounts'!A55)</f>
        <v/>
      </c>
      <c r="B55" s="53" t="str">
        <f>IF(ISBLANK('Input-Accounts'!B55),"",'Input-Accounts'!B55)</f>
        <v/>
      </c>
      <c r="C55" s="31" t="str">
        <f>IF(ISBLANK('Input-Accounts'!C55),"",'Input-Accounts'!C55)</f>
        <v/>
      </c>
      <c r="D55" s="10"/>
      <c r="E55" s="10">
        <f t="shared" si="3"/>
        <v>0</v>
      </c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D55">
        <f>IFERROR(IF(SUMIF($G$6:$BB$6,BD$6&amp;" Total",$G55:$BB55)-(SUMIF($G$6:$BB$6,BD$6&amp;" "&amp;'Input-Func_Class'!$D$22,$G55:$BB55)+IFERROR(SUMIF($G$6:$BB$6,BD$6&amp;" "&amp;'Input-Func_Class'!$E$22,$G55:$BB55),SUMIF($G$6:$BB$6,BD$6&amp;" "&amp;'Input-Func_Class'!$B$24,$G55:$BB55))+SUMIF($G$6:$BB$6,BD$6&amp;" "&amp;'Input-Func_Class'!$F$22,$G55:$BB55))&lt;Check_Limit,0,1),1)</f>
        <v>0</v>
      </c>
      <c r="BE55">
        <f>IFERROR(IF(SUMIF($G$6:$BB$6,BE$6&amp;" Total",$G55:$BB55)-(SUMIF($G$6:$BB$6,BE$6&amp;" "&amp;'Input-Func_Class'!$D$22,$G55:$BB55)+IFERROR(SUMIF($G$6:$BB$6,BE$6&amp;" "&amp;'Input-Func_Class'!$E$22,$G55:$BB55),SUMIF($G$6:$BB$6,BE$6&amp;" "&amp;'Input-Func_Class'!$B$24,$G55:$BB55))+SUMIF($G$6:$BB$6,BE$6&amp;" "&amp;'Input-Func_Class'!$F$22,$G55:$BB55))&lt;Check_Limit,0,1),1)</f>
        <v>0</v>
      </c>
      <c r="BF55">
        <f>IFERROR(IF(SUMIF($G$6:$BB$6,BF$6&amp;" Total",$G55:$BB55)-(SUMIF($G$6:$BB$6,BF$6&amp;" "&amp;'Input-Func_Class'!$D$22,$G55:$BB55)+IFERROR(SUMIF($G$6:$BB$6,BF$6&amp;" "&amp;'Input-Func_Class'!$E$22,$G55:$BB55),SUMIF($G$6:$BB$6,BF$6&amp;" "&amp;'Input-Func_Class'!$B$24,$G55:$BB55))+SUMIF($G$6:$BB$6,BF$6&amp;" "&amp;'Input-Func_Class'!$F$22,$G55:$BB55))&lt;Check_Limit,0,1),1)</f>
        <v>0</v>
      </c>
      <c r="BG55">
        <f>IFERROR(IF(SUMIF($G$6:$BB$6,BG$6&amp;" Total",$G55:$BB55)-(SUMIF($G$6:$BB$6,BG$6&amp;" "&amp;'Input-Func_Class'!$D$22,$G55:$BB55)+IFERROR(SUMIF($G$6:$BB$6,BG$6&amp;" "&amp;'Input-Func_Class'!$E$22,$G55:$BB55),SUMIF($G$6:$BB$6,BG$6&amp;" "&amp;'Input-Func_Class'!$B$24,$G55:$BB55))+SUMIF($G$6:$BB$6,BG$6&amp;" "&amp;'Input-Func_Class'!$F$22,$G55:$BB55))&lt;Check_Limit,0,1),1)</f>
        <v>0</v>
      </c>
      <c r="BH55">
        <f>IFERROR(IF(SUMIF($G$6:$BB$6,BH$6&amp;" Total",$G55:$BB55)-(SUMIF($G$6:$BB$6,BH$6&amp;" "&amp;'Input-Func_Class'!$D$22,$G55:$BB55)+IFERROR(SUMIF($G$6:$BB$6,BH$6&amp;" "&amp;'Input-Func_Class'!$E$22,$G55:$BB55),SUMIF($G$6:$BB$6,BH$6&amp;" "&amp;'Input-Func_Class'!$B$24,$G55:$BB55))+SUMIF($G$6:$BB$6,BH$6&amp;" "&amp;'Input-Func_Class'!$F$22,$G55:$BB55))&lt;Check_Limit,0,1),1)</f>
        <v>0</v>
      </c>
      <c r="BI55">
        <f>IFERROR(IF(SUMIF($G$6:$BB$6,BI$6&amp;" Total",$G55:$BB55)-(SUMIF($G$6:$BB$6,BI$6&amp;" "&amp;'Input-Func_Class'!$D$22,$G55:$BB55)+IFERROR(SUMIF($G$6:$BB$6,BI$6&amp;" "&amp;'Input-Func_Class'!$E$22,$G55:$BB55),SUMIF($G$6:$BB$6,BI$6&amp;" "&amp;'Input-Func_Class'!$B$24,$G55:$BB55))+SUMIF($G$6:$BB$6,BI$6&amp;" "&amp;'Input-Func_Class'!$F$22,$G55:$BB55))&lt;Check_Limit,0,1),1)</f>
        <v>0</v>
      </c>
      <c r="BJ55">
        <f>IFERROR(IF(SUMIF($G$6:$BB$6,BJ$6&amp;" Total",$G55:$BB55)-(SUMIF($G$6:$BB$6,BJ$6&amp;" "&amp;'Input-Func_Class'!$D$22,$G55:$BB55)+IFERROR(SUMIF($G$6:$BB$6,BJ$6&amp;" "&amp;'Input-Func_Class'!$E$22,$G55:$BB55),SUMIF($G$6:$BB$6,BJ$6&amp;" "&amp;'Input-Func_Class'!$B$24,$G55:$BB55))+SUMIF($G$6:$BB$6,BJ$6&amp;" "&amp;'Input-Func_Class'!$F$22,$G55:$BB55))&lt;Check_Limit,0,1),1)</f>
        <v>0</v>
      </c>
      <c r="BK55">
        <f>IFERROR(IF(SUMIF($G$6:$BB$6,BK$6&amp;" Total",$G55:$BB55)-(SUMIF($G$6:$BB$6,BK$6&amp;" "&amp;'Input-Func_Class'!$D$22,$G55:$BB55)+IFERROR(SUMIF($G$6:$BB$6,BK$6&amp;" "&amp;'Input-Func_Class'!$E$22,$G55:$BB55),SUMIF($G$6:$BB$6,BK$6&amp;" "&amp;'Input-Func_Class'!$B$24,$G55:$BB55))+SUMIF($G$6:$BB$6,BK$6&amp;" "&amp;'Input-Func_Class'!$F$22,$G55:$BB55))&lt;Check_Limit,0,1),1)</f>
        <v>0</v>
      </c>
      <c r="BL55">
        <f>IFERROR(IF(SUMIF($G$6:$BB$6,BL$6&amp;" Total",$G55:$BB55)-(SUMIF($G$6:$BB$6,BL$6&amp;" "&amp;'Input-Func_Class'!$D$22,$G55:$BB55)+IFERROR(SUMIF($G$6:$BB$6,BL$6&amp;" "&amp;'Input-Func_Class'!$E$22,$G55:$BB55),SUMIF($G$6:$BB$6,BL$6&amp;" "&amp;'Input-Func_Class'!$B$24,$G55:$BB55))+SUMIF($G$6:$BB$6,BL$6&amp;" "&amp;'Input-Func_Class'!$F$22,$G55:$BB55))&lt;Check_Limit,0,1),1)</f>
        <v>0</v>
      </c>
      <c r="BM55">
        <f>IFERROR(IF(SUMIF($G$6:$BB$6,BM$6&amp;" Total",$G55:$BB55)-(SUMIF($G$6:$BB$6,BM$6&amp;" "&amp;'Input-Func_Class'!$D$22,$G55:$BB55)+IFERROR(SUMIF($G$6:$BB$6,BM$6&amp;" "&amp;'Input-Func_Class'!$E$22,$G55:$BB55),SUMIF($G$6:$BB$6,BM$6&amp;" "&amp;'Input-Func_Class'!$B$24,$G55:$BB55))+SUMIF($G$6:$BB$6,BM$6&amp;" "&amp;'Input-Func_Class'!$F$22,$G55:$BB55))&lt;Check_Limit,0,1),1)</f>
        <v>0</v>
      </c>
      <c r="BN55">
        <f>IFERROR(IF(SUMIF($G$6:$BB$6,BN$6&amp;" Total",$G55:$BB55)-(SUMIF($G$6:$BB$6,BN$6&amp;" "&amp;'Input-Func_Class'!$D$22,$G55:$BB55)+IFERROR(SUMIF($G$6:$BB$6,BN$6&amp;" "&amp;'Input-Func_Class'!$E$22,$G55:$BB55),SUMIF($G$6:$BB$6,BN$6&amp;" "&amp;'Input-Func_Class'!$B$24,$G55:$BB55))+SUMIF($G$6:$BB$6,BN$6&amp;" "&amp;'Input-Func_Class'!$F$22,$G55:$BB55))&lt;Check_Limit,0,1),1)</f>
        <v>0</v>
      </c>
      <c r="BO55">
        <f>IFERROR(IF(SUMIF($G$6:$BB$6,BO$6&amp;" Total",$G55:$BB55)-(SUMIF($G$6:$BB$6,BO$6&amp;" "&amp;'Input-Func_Class'!$D$22,$G55:$BB55)+IFERROR(SUMIF($G$6:$BB$6,BO$6&amp;" "&amp;'Input-Func_Class'!$E$22,$G55:$BB55),SUMIF($G$6:$BB$6,BO$6&amp;" "&amp;'Input-Func_Class'!$B$24,$G55:$BB55))+SUMIF($G$6:$BB$6,BO$6&amp;" "&amp;'Input-Func_Class'!$F$22,$G55:$BB55))&lt;Check_Limit,0,1),1)</f>
        <v>0</v>
      </c>
    </row>
    <row r="56" spans="1:67" outlineLevel="1">
      <c r="A56" s="31">
        <f>IF(ISBLANK('Input-Accounts'!A56),"",'Input-Accounts'!A56)</f>
        <v>47</v>
      </c>
      <c r="B56" s="1" t="str">
        <f>IF(ISBLANK('Input-Accounts'!B56),"",'Input-Accounts'!B56)</f>
        <v>General Plant</v>
      </c>
      <c r="C56" s="31" t="str">
        <f>IF(ISBLANK('Input-Accounts'!C56),"",'Input-Accounts'!C56)</f>
        <v/>
      </c>
      <c r="D56" s="10"/>
      <c r="E56" s="10">
        <f t="shared" si="3"/>
        <v>0</v>
      </c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D56">
        <f>IFERROR(IF(SUMIF($G$6:$BB$6,BD$6&amp;" Total",$G56:$BB56)-(SUMIF($G$6:$BB$6,BD$6&amp;" "&amp;'Input-Func_Class'!$D$22,$G56:$BB56)+IFERROR(SUMIF($G$6:$BB$6,BD$6&amp;" "&amp;'Input-Func_Class'!$E$22,$G56:$BB56),SUMIF($G$6:$BB$6,BD$6&amp;" "&amp;'Input-Func_Class'!$B$24,$G56:$BB56))+SUMIF($G$6:$BB$6,BD$6&amp;" "&amp;'Input-Func_Class'!$F$22,$G56:$BB56))&lt;Check_Limit,0,1),1)</f>
        <v>0</v>
      </c>
      <c r="BE56">
        <f>IFERROR(IF(SUMIF($G$6:$BB$6,BE$6&amp;" Total",$G56:$BB56)-(SUMIF($G$6:$BB$6,BE$6&amp;" "&amp;'Input-Func_Class'!$D$22,$G56:$BB56)+IFERROR(SUMIF($G$6:$BB$6,BE$6&amp;" "&amp;'Input-Func_Class'!$E$22,$G56:$BB56),SUMIF($G$6:$BB$6,BE$6&amp;" "&amp;'Input-Func_Class'!$B$24,$G56:$BB56))+SUMIF($G$6:$BB$6,BE$6&amp;" "&amp;'Input-Func_Class'!$F$22,$G56:$BB56))&lt;Check_Limit,0,1),1)</f>
        <v>0</v>
      </c>
      <c r="BF56">
        <f>IFERROR(IF(SUMIF($G$6:$BB$6,BF$6&amp;" Total",$G56:$BB56)-(SUMIF($G$6:$BB$6,BF$6&amp;" "&amp;'Input-Func_Class'!$D$22,$G56:$BB56)+IFERROR(SUMIF($G$6:$BB$6,BF$6&amp;" "&amp;'Input-Func_Class'!$E$22,$G56:$BB56),SUMIF($G$6:$BB$6,BF$6&amp;" "&amp;'Input-Func_Class'!$B$24,$G56:$BB56))+SUMIF($G$6:$BB$6,BF$6&amp;" "&amp;'Input-Func_Class'!$F$22,$G56:$BB56))&lt;Check_Limit,0,1),1)</f>
        <v>0</v>
      </c>
      <c r="BG56">
        <f>IFERROR(IF(SUMIF($G$6:$BB$6,BG$6&amp;" Total",$G56:$BB56)-(SUMIF($G$6:$BB$6,BG$6&amp;" "&amp;'Input-Func_Class'!$D$22,$G56:$BB56)+IFERROR(SUMIF($G$6:$BB$6,BG$6&amp;" "&amp;'Input-Func_Class'!$E$22,$G56:$BB56),SUMIF($G$6:$BB$6,BG$6&amp;" "&amp;'Input-Func_Class'!$B$24,$G56:$BB56))+SUMIF($G$6:$BB$6,BG$6&amp;" "&amp;'Input-Func_Class'!$F$22,$G56:$BB56))&lt;Check_Limit,0,1),1)</f>
        <v>0</v>
      </c>
      <c r="BH56">
        <f>IFERROR(IF(SUMIF($G$6:$BB$6,BH$6&amp;" Total",$G56:$BB56)-(SUMIF($G$6:$BB$6,BH$6&amp;" "&amp;'Input-Func_Class'!$D$22,$G56:$BB56)+IFERROR(SUMIF($G$6:$BB$6,BH$6&amp;" "&amp;'Input-Func_Class'!$E$22,$G56:$BB56),SUMIF($G$6:$BB$6,BH$6&amp;" "&amp;'Input-Func_Class'!$B$24,$G56:$BB56))+SUMIF($G$6:$BB$6,BH$6&amp;" "&amp;'Input-Func_Class'!$F$22,$G56:$BB56))&lt;Check_Limit,0,1),1)</f>
        <v>0</v>
      </c>
      <c r="BI56">
        <f>IFERROR(IF(SUMIF($G$6:$BB$6,BI$6&amp;" Total",$G56:$BB56)-(SUMIF($G$6:$BB$6,BI$6&amp;" "&amp;'Input-Func_Class'!$D$22,$G56:$BB56)+IFERROR(SUMIF($G$6:$BB$6,BI$6&amp;" "&amp;'Input-Func_Class'!$E$22,$G56:$BB56),SUMIF($G$6:$BB$6,BI$6&amp;" "&amp;'Input-Func_Class'!$B$24,$G56:$BB56))+SUMIF($G$6:$BB$6,BI$6&amp;" "&amp;'Input-Func_Class'!$F$22,$G56:$BB56))&lt;Check_Limit,0,1),1)</f>
        <v>0</v>
      </c>
      <c r="BJ56">
        <f>IFERROR(IF(SUMIF($G$6:$BB$6,BJ$6&amp;" Total",$G56:$BB56)-(SUMIF($G$6:$BB$6,BJ$6&amp;" "&amp;'Input-Func_Class'!$D$22,$G56:$BB56)+IFERROR(SUMIF($G$6:$BB$6,BJ$6&amp;" "&amp;'Input-Func_Class'!$E$22,$G56:$BB56),SUMIF($G$6:$BB$6,BJ$6&amp;" "&amp;'Input-Func_Class'!$B$24,$G56:$BB56))+SUMIF($G$6:$BB$6,BJ$6&amp;" "&amp;'Input-Func_Class'!$F$22,$G56:$BB56))&lt;Check_Limit,0,1),1)</f>
        <v>0</v>
      </c>
      <c r="BK56">
        <f>IFERROR(IF(SUMIF($G$6:$BB$6,BK$6&amp;" Total",$G56:$BB56)-(SUMIF($G$6:$BB$6,BK$6&amp;" "&amp;'Input-Func_Class'!$D$22,$G56:$BB56)+IFERROR(SUMIF($G$6:$BB$6,BK$6&amp;" "&amp;'Input-Func_Class'!$E$22,$G56:$BB56),SUMIF($G$6:$BB$6,BK$6&amp;" "&amp;'Input-Func_Class'!$B$24,$G56:$BB56))+SUMIF($G$6:$BB$6,BK$6&amp;" "&amp;'Input-Func_Class'!$F$22,$G56:$BB56))&lt;Check_Limit,0,1),1)</f>
        <v>0</v>
      </c>
      <c r="BL56">
        <f>IFERROR(IF(SUMIF($G$6:$BB$6,BL$6&amp;" Total",$G56:$BB56)-(SUMIF($G$6:$BB$6,BL$6&amp;" "&amp;'Input-Func_Class'!$D$22,$G56:$BB56)+IFERROR(SUMIF($G$6:$BB$6,BL$6&amp;" "&amp;'Input-Func_Class'!$E$22,$G56:$BB56),SUMIF($G$6:$BB$6,BL$6&amp;" "&amp;'Input-Func_Class'!$B$24,$G56:$BB56))+SUMIF($G$6:$BB$6,BL$6&amp;" "&amp;'Input-Func_Class'!$F$22,$G56:$BB56))&lt;Check_Limit,0,1),1)</f>
        <v>0</v>
      </c>
      <c r="BM56">
        <f>IFERROR(IF(SUMIF($G$6:$BB$6,BM$6&amp;" Total",$G56:$BB56)-(SUMIF($G$6:$BB$6,BM$6&amp;" "&amp;'Input-Func_Class'!$D$22,$G56:$BB56)+IFERROR(SUMIF($G$6:$BB$6,BM$6&amp;" "&amp;'Input-Func_Class'!$E$22,$G56:$BB56),SUMIF($G$6:$BB$6,BM$6&amp;" "&amp;'Input-Func_Class'!$B$24,$G56:$BB56))+SUMIF($G$6:$BB$6,BM$6&amp;" "&amp;'Input-Func_Class'!$F$22,$G56:$BB56))&lt;Check_Limit,0,1),1)</f>
        <v>0</v>
      </c>
      <c r="BN56">
        <f>IFERROR(IF(SUMIF($G$6:$BB$6,BN$6&amp;" Total",$G56:$BB56)-(SUMIF($G$6:$BB$6,BN$6&amp;" "&amp;'Input-Func_Class'!$D$22,$G56:$BB56)+IFERROR(SUMIF($G$6:$BB$6,BN$6&amp;" "&amp;'Input-Func_Class'!$E$22,$G56:$BB56),SUMIF($G$6:$BB$6,BN$6&amp;" "&amp;'Input-Func_Class'!$B$24,$G56:$BB56))+SUMIF($G$6:$BB$6,BN$6&amp;" "&amp;'Input-Func_Class'!$F$22,$G56:$BB56))&lt;Check_Limit,0,1),1)</f>
        <v>0</v>
      </c>
      <c r="BO56">
        <f>IFERROR(IF(SUMIF($G$6:$BB$6,BO$6&amp;" Total",$G56:$BB56)-(SUMIF($G$6:$BB$6,BO$6&amp;" "&amp;'Input-Func_Class'!$D$22,$G56:$BB56)+IFERROR(SUMIF($G$6:$BB$6,BO$6&amp;" "&amp;'Input-Func_Class'!$E$22,$G56:$BB56),SUMIF($G$6:$BB$6,BO$6&amp;" "&amp;'Input-Func_Class'!$B$24,$G56:$BB56))+SUMIF($G$6:$BB$6,BO$6&amp;" "&amp;'Input-Func_Class'!$F$22,$G56:$BB56))&lt;Check_Limit,0,1),1)</f>
        <v>0</v>
      </c>
    </row>
    <row r="57" spans="1:67" outlineLevel="1">
      <c r="A57" s="31">
        <f>IF(ISBLANK('Input-Accounts'!A57),"",'Input-Accounts'!A57)</f>
        <v>48</v>
      </c>
      <c r="B57" s="53" t="str">
        <f>IF(ISBLANK('Input-Accounts'!B57),"",'Input-Accounts'!B57)</f>
        <v>OFFICE FURN &amp; EQUIP-UNSPECIFIED</v>
      </c>
      <c r="C57" s="31">
        <f>IF(ISBLANK('Input-Accounts'!C57),"",'Input-Accounts'!C57)</f>
        <v>391.1</v>
      </c>
      <c r="D57" s="10">
        <f>Functionalization!$D57</f>
        <v>921741.33000000007</v>
      </c>
      <c r="E57" s="10">
        <f t="shared" ref="E57" ca="1" si="9">IFERROR(IF(D57="",0,IF(D57=0,0,IF(ABS(D57-SUM(G57,K57,O57,S57,W57,AA57,AE57,AI57,AM57,AQ57,AU57,AY57))&lt;Check_Limit,0,1))),1)</f>
        <v>0</v>
      </c>
      <c r="F57" s="3" t="str">
        <f>IF($D57=0,"-",IF('Input-Accounts'!$E57&lt;&gt;0,'Input-Accounts'!$E57,'Input-Accounts'!$G57))</f>
        <v>INT_DISTPT_SUBTOTAL</v>
      </c>
      <c r="G57" s="10">
        <f ca="1">IF(G$5&lt;&gt;"",HLOOKUP(G$5,Functionalization!$G$6:$R$373,ROW($A57)-5,FALSE),IFERROR(INDEX(G$337:G$373,MATCH($F57,$B$337:$B$373,0))/VLOOKUP($F57,$B$337:$BB$373,MATCH(LEFT(TRIM(G$6),FIND("~",SUBSTITUTE(G$6,"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57))*HLOOKUP(LEFT(TRIM(G$6),FIND("~",SUBSTITUTE(G$6," ","~",LEN(TRIM(G$6))-LEN(SUBSTITUTE(TRIM(G$6)," ",""))))-1)&amp;" Total",$B$6:$BB$373,ROW($A57)-5,FALSE))</f>
        <v>587115.04546466365</v>
      </c>
      <c r="H57" s="10">
        <f ca="1">IF(H$5&lt;&gt;"",HLOOKUP(H$5,Functionalization!$G$6:$R$373,ROW($A57)-5,FALSE),IFERROR(INDEX(H$337:H$373,MATCH($F57,$B$337:$B$373,0))/VLOOKUP($F57,$B$337:$BB$373,MATCH(LEFT(TRIM(H$6),FIND("~",SUBSTITUTE(H$6,"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57))*HLOOKUP(LEFT(TRIM(H$6),FIND("~",SUBSTITUTE(H$6," ","~",LEN(TRIM(H$6))-LEN(SUBSTITUTE(TRIM(H$6)," ",""))))-1)&amp;" Total",$B$6:$BB$373,ROW($A57)-5,FALSE))</f>
        <v>435623.99184014462</v>
      </c>
      <c r="I57" s="10">
        <f ca="1">IF(I$5&lt;&gt;"",HLOOKUP(I$5,Functionalization!$G$6:$R$373,ROW($A57)-5,FALSE),IFERROR(INDEX(I$337:I$373,MATCH($F57,$B$337:$B$373,0))/VLOOKUP($F57,$B$337:$BB$373,MATCH(LEFT(TRIM(I$6),FIND("~",SUBSTITUTE(I$6,"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57))*HLOOKUP(LEFT(TRIM(I$6),FIND("~",SUBSTITUTE(I$6," ","~",LEN(TRIM(I$6))-LEN(SUBSTITUTE(TRIM(I$6)," ",""))))-1)&amp;" Total",$B$6:$BB$373,ROW($A57)-5,FALSE))</f>
        <v>0</v>
      </c>
      <c r="J57" s="10">
        <f ca="1">IF(J$5&lt;&gt;"",HLOOKUP(J$5,Functionalization!$G$6:$R$373,ROW($A57)-5,FALSE),IFERROR(INDEX(J$337:J$373,MATCH($F57,$B$337:$B$373,0))/VLOOKUP($F57,$B$337:$BB$373,MATCH(LEFT(TRIM(J$6),FIND("~",SUBSTITUTE(J$6,"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57))*HLOOKUP(LEFT(TRIM(J$6),FIND("~",SUBSTITUTE(J$6," ","~",LEN(TRIM(J$6))-LEN(SUBSTITUTE(TRIM(J$6)," ",""))))-1)&amp;" Total",$B$6:$BB$373,ROW($A57)-5,FALSE))</f>
        <v>151491.05362451894</v>
      </c>
      <c r="K57" s="10">
        <f ca="1">IF(K$5&lt;&gt;"",HLOOKUP(K$5,Functionalization!$G$6:$R$373,ROW($A57)-5,FALSE),IFERROR(INDEX(K$337:K$373,MATCH($F57,$B$337:$B$373,0))/VLOOKUP($F57,$B$337:$BB$373,MATCH(LEFT(TRIM(K$6),FIND("~",SUBSTITUTE(K$6,"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57))*HLOOKUP(LEFT(TRIM(K$6),FIND("~",SUBSTITUTE(K$6," ","~",LEN(TRIM(K$6))-LEN(SUBSTITUTE(TRIM(K$6)," ",""))))-1)&amp;" Total",$B$6:$BB$373,ROW($A57)-5,FALSE))</f>
        <v>334626.28453533642</v>
      </c>
      <c r="L57" s="10">
        <f ca="1">IF(L$5&lt;&gt;"",HLOOKUP(L$5,Functionalization!$G$6:$R$373,ROW($A57)-5,FALSE),IFERROR(INDEX(L$337:L$373,MATCH($F57,$B$337:$B$373,0))/VLOOKUP($F57,$B$337:$BB$373,MATCH(LEFT(TRIM(L$6),FIND("~",SUBSTITUTE(L$6,"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57))*HLOOKUP(LEFT(TRIM(L$6),FIND("~",SUBSTITUTE(L$6," ","~",LEN(TRIM(L$6))-LEN(SUBSTITUTE(TRIM(L$6)," ",""))))-1)&amp;" Total",$B$6:$BB$373,ROW($A57)-5,FALSE))</f>
        <v>0</v>
      </c>
      <c r="M57" s="10">
        <f ca="1">IF(M$5&lt;&gt;"",HLOOKUP(M$5,Functionalization!$G$6:$R$373,ROW($A57)-5,FALSE),IFERROR(INDEX(M$337:M$373,MATCH($F57,$B$337:$B$373,0))/VLOOKUP($F57,$B$337:$BB$373,MATCH(LEFT(TRIM(M$6),FIND("~",SUBSTITUTE(M$6,"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57))*HLOOKUP(LEFT(TRIM(M$6),FIND("~",SUBSTITUTE(M$6," ","~",LEN(TRIM(M$6))-LEN(SUBSTITUTE(TRIM(M$6)," ",""))))-1)&amp;" Total",$B$6:$BB$373,ROW($A57)-5,FALSE))</f>
        <v>0</v>
      </c>
      <c r="N57" s="10">
        <f ca="1">IF(N$5&lt;&gt;"",HLOOKUP(N$5,Functionalization!$G$6:$R$373,ROW($A57)-5,FALSE),IFERROR(INDEX(N$337:N$373,MATCH($F57,$B$337:$B$373,0))/VLOOKUP($F57,$B$337:$BB$373,MATCH(LEFT(TRIM(N$6),FIND("~",SUBSTITUTE(N$6,"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57))*HLOOKUP(LEFT(TRIM(N$6),FIND("~",SUBSTITUTE(N$6," ","~",LEN(TRIM(N$6))-LEN(SUBSTITUTE(TRIM(N$6)," ",""))))-1)&amp;" Total",$B$6:$BB$373,ROW($A57)-5,FALSE))</f>
        <v>334626.28453533642</v>
      </c>
      <c r="O57" s="10">
        <f ca="1">IF(O$5&lt;&gt;"",HLOOKUP(O$5,Functionalization!$G$6:$R$373,ROW($A57)-5,FALSE),IFERROR(INDEX(O$337:O$373,MATCH($F57,$B$337:$B$373,0))/VLOOKUP($F57,$B$337:$BB$373,MATCH(LEFT(TRIM(O$6),FIND("~",SUBSTITUTE(O$6,"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57))*HLOOKUP(LEFT(TRIM(O$6),FIND("~",SUBSTITUTE(O$6," ","~",LEN(TRIM(O$6))-LEN(SUBSTITUTE(TRIM(O$6)," ",""))))-1)&amp;" Total",$B$6:$BB$373,ROW($A57)-5,FALSE))</f>
        <v>0</v>
      </c>
      <c r="P57" s="10">
        <f ca="1">IF(P$5&lt;&gt;"",HLOOKUP(P$5,Functionalization!$G$6:$R$373,ROW($A57)-5,FALSE),IFERROR(INDEX(P$337:P$373,MATCH($F57,$B$337:$B$373,0))/VLOOKUP($F57,$B$337:$BB$373,MATCH(LEFT(TRIM(P$6),FIND("~",SUBSTITUTE(P$6,"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57))*HLOOKUP(LEFT(TRIM(P$6),FIND("~",SUBSTITUTE(P$6," ","~",LEN(TRIM(P$6))-LEN(SUBSTITUTE(TRIM(P$6)," ",""))))-1)&amp;" Total",$B$6:$BB$373,ROW($A57)-5,FALSE))</f>
        <v>0</v>
      </c>
      <c r="Q57" s="10">
        <f ca="1">IF(Q$5&lt;&gt;"",HLOOKUP(Q$5,Functionalization!$G$6:$R$373,ROW($A57)-5,FALSE),IFERROR(INDEX(Q$337:Q$373,MATCH($F57,$B$337:$B$373,0))/VLOOKUP($F57,$B$337:$BB$373,MATCH(LEFT(TRIM(Q$6),FIND("~",SUBSTITUTE(Q$6,"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57))*HLOOKUP(LEFT(TRIM(Q$6),FIND("~",SUBSTITUTE(Q$6," ","~",LEN(TRIM(Q$6))-LEN(SUBSTITUTE(TRIM(Q$6)," ",""))))-1)&amp;" Total",$B$6:$BB$373,ROW($A57)-5,FALSE))</f>
        <v>0</v>
      </c>
      <c r="R57" s="10">
        <f ca="1">IF(R$5&lt;&gt;"",HLOOKUP(R$5,Functionalization!$G$6:$R$373,ROW($A57)-5,FALSE),IFERROR(INDEX(R$337:R$373,MATCH($F57,$B$337:$B$373,0))/VLOOKUP($F57,$B$337:$BB$373,MATCH(LEFT(TRIM(R$6),FIND("~",SUBSTITUTE(R$6,"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57))*HLOOKUP(LEFT(TRIM(R$6),FIND("~",SUBSTITUTE(R$6," ","~",LEN(TRIM(R$6))-LEN(SUBSTITUTE(TRIM(R$6)," ",""))))-1)&amp;" Total",$B$6:$BB$373,ROW($A57)-5,FALSE))</f>
        <v>0</v>
      </c>
      <c r="S57" s="10">
        <f ca="1">IF(S$5&lt;&gt;"",HLOOKUP(S$5,Functionalization!$G$6:$R$373,ROW($A57)-5,FALSE),IFERROR(INDEX(S$337:S$373,MATCH($F57,$B$337:$B$373,0))/VLOOKUP($F57,$B$337:$BB$373,MATCH(LEFT(TRIM(S$6),FIND("~",SUBSTITUTE(S$6,"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57))*HLOOKUP(LEFT(TRIM(S$6),FIND("~",SUBSTITUTE(S$6," ","~",LEN(TRIM(S$6))-LEN(SUBSTITUTE(TRIM(S$6)," ",""))))-1)&amp;" Total",$B$6:$BB$373,ROW($A57)-5,FALSE))</f>
        <v>0</v>
      </c>
      <c r="T57" s="10">
        <f ca="1">IF(T$5&lt;&gt;"",HLOOKUP(T$5,Functionalization!$G$6:$R$373,ROW($A57)-5,FALSE),IFERROR(INDEX(T$337:T$373,MATCH($F57,$B$337:$B$373,0))/VLOOKUP($F57,$B$337:$BB$373,MATCH(LEFT(TRIM(T$6),FIND("~",SUBSTITUTE(T$6,"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57))*HLOOKUP(LEFT(TRIM(T$6),FIND("~",SUBSTITUTE(T$6," ","~",LEN(TRIM(T$6))-LEN(SUBSTITUTE(TRIM(T$6)," ",""))))-1)&amp;" Total",$B$6:$BB$373,ROW($A57)-5,FALSE))</f>
        <v>0</v>
      </c>
      <c r="U57" s="10">
        <f ca="1">IF(U$5&lt;&gt;"",HLOOKUP(U$5,Functionalization!$G$6:$R$373,ROW($A57)-5,FALSE),IFERROR(INDEX(U$337:U$373,MATCH($F57,$B$337:$B$373,0))/VLOOKUP($F57,$B$337:$BB$373,MATCH(LEFT(TRIM(U$6),FIND("~",SUBSTITUTE(U$6,"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57))*HLOOKUP(LEFT(TRIM(U$6),FIND("~",SUBSTITUTE(U$6," ","~",LEN(TRIM(U$6))-LEN(SUBSTITUTE(TRIM(U$6)," ",""))))-1)&amp;" Total",$B$6:$BB$373,ROW($A57)-5,FALSE))</f>
        <v>0</v>
      </c>
      <c r="V57" s="10">
        <f ca="1">IF(V$5&lt;&gt;"",HLOOKUP(V$5,Functionalization!$G$6:$R$373,ROW($A57)-5,FALSE),IFERROR(INDEX(V$337:V$373,MATCH($F57,$B$337:$B$373,0))/VLOOKUP($F57,$B$337:$BB$373,MATCH(LEFT(TRIM(V$6),FIND("~",SUBSTITUTE(V$6,"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57))*HLOOKUP(LEFT(TRIM(V$6),FIND("~",SUBSTITUTE(V$6," ","~",LEN(TRIM(V$6))-LEN(SUBSTITUTE(TRIM(V$6)," ",""))))-1)&amp;" Total",$B$6:$BB$373,ROW($A57)-5,FALSE))</f>
        <v>0</v>
      </c>
      <c r="W57" s="10">
        <f ca="1">IF(W$5&lt;&gt;"",HLOOKUP(W$5,Functionalization!$G$6:$R$373,ROW($A57)-5,FALSE),IFERROR(INDEX(W$337:W$373,MATCH($F57,$B$337:$B$373,0))/VLOOKUP($F57,$B$337:$BB$373,MATCH(LEFT(TRIM(W$6),FIND("~",SUBSTITUTE(W$6,"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57))*HLOOKUP(LEFT(TRIM(W$6),FIND("~",SUBSTITUTE(W$6," ","~",LEN(TRIM(W$6))-LEN(SUBSTITUTE(TRIM(W$6)," ",""))))-1)&amp;" Total",$B$6:$BB$373,ROW($A57)-5,FALSE))</f>
        <v>0</v>
      </c>
      <c r="X57" s="10">
        <f ca="1">IF(X$5&lt;&gt;"",HLOOKUP(X$5,Functionalization!$G$6:$R$373,ROW($A57)-5,FALSE),IFERROR(INDEX(X$337:X$373,MATCH($F57,$B$337:$B$373,0))/VLOOKUP($F57,$B$337:$BB$373,MATCH(LEFT(TRIM(X$6),FIND("~",SUBSTITUTE(X$6,"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57))*HLOOKUP(LEFT(TRIM(X$6),FIND("~",SUBSTITUTE(X$6," ","~",LEN(TRIM(X$6))-LEN(SUBSTITUTE(TRIM(X$6)," ",""))))-1)&amp;" Total",$B$6:$BB$373,ROW($A57)-5,FALSE))</f>
        <v>0</v>
      </c>
      <c r="Y57" s="10">
        <f ca="1">IF(Y$5&lt;&gt;"",HLOOKUP(Y$5,Functionalization!$G$6:$R$373,ROW($A57)-5,FALSE),IFERROR(INDEX(Y$337:Y$373,MATCH($F57,$B$337:$B$373,0))/VLOOKUP($F57,$B$337:$BB$373,MATCH(LEFT(TRIM(Y$6),FIND("~",SUBSTITUTE(Y$6,"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57))*HLOOKUP(LEFT(TRIM(Y$6),FIND("~",SUBSTITUTE(Y$6," ","~",LEN(TRIM(Y$6))-LEN(SUBSTITUTE(TRIM(Y$6)," ",""))))-1)&amp;" Total",$B$6:$BB$373,ROW($A57)-5,FALSE))</f>
        <v>0</v>
      </c>
      <c r="Z57" s="10">
        <f ca="1">IF(Z$5&lt;&gt;"",HLOOKUP(Z$5,Functionalization!$G$6:$R$373,ROW($A57)-5,FALSE),IFERROR(INDEX(Z$337:Z$373,MATCH($F57,$B$337:$B$373,0))/VLOOKUP($F57,$B$337:$BB$373,MATCH(LEFT(TRIM(Z$6),FIND("~",SUBSTITUTE(Z$6,"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57))*HLOOKUP(LEFT(TRIM(Z$6),FIND("~",SUBSTITUTE(Z$6," ","~",LEN(TRIM(Z$6))-LEN(SUBSTITUTE(TRIM(Z$6)," ",""))))-1)&amp;" Total",$B$6:$BB$373,ROW($A57)-5,FALSE))</f>
        <v>0</v>
      </c>
      <c r="AA57" s="10">
        <f ca="1">IF(AA$5&lt;&gt;"",HLOOKUP(AA$5,Functionalization!$G$6:$R$373,ROW($A57)-5,FALSE),IFERROR(INDEX(AA$337:AA$373,MATCH($F57,$B$337:$B$373,0))/VLOOKUP($F57,$B$337:$BB$373,MATCH(LEFT(TRIM(AA$6),FIND("~",SUBSTITUTE(AA$6,"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57))*HLOOKUP(LEFT(TRIM(AA$6),FIND("~",SUBSTITUTE(AA$6," ","~",LEN(TRIM(AA$6))-LEN(SUBSTITUTE(TRIM(AA$6)," ",""))))-1)&amp;" Total",$B$6:$BB$373,ROW($A57)-5,FALSE))</f>
        <v>0</v>
      </c>
      <c r="AB57" s="10">
        <f ca="1">IF(AB$5&lt;&gt;"",HLOOKUP(AB$5,Functionalization!$G$6:$R$373,ROW($A57)-5,FALSE),IFERROR(INDEX(AB$337:AB$373,MATCH($F57,$B$337:$B$373,0))/VLOOKUP($F57,$B$337:$BB$373,MATCH(LEFT(TRIM(AB$6),FIND("~",SUBSTITUTE(AB$6,"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57))*HLOOKUP(LEFT(TRIM(AB$6),FIND("~",SUBSTITUTE(AB$6," ","~",LEN(TRIM(AB$6))-LEN(SUBSTITUTE(TRIM(AB$6)," ",""))))-1)&amp;" Total",$B$6:$BB$373,ROW($A57)-5,FALSE))</f>
        <v>0</v>
      </c>
      <c r="AC57" s="10">
        <f ca="1">IF(AC$5&lt;&gt;"",HLOOKUP(AC$5,Functionalization!$G$6:$R$373,ROW($A57)-5,FALSE),IFERROR(INDEX(AC$337:AC$373,MATCH($F57,$B$337:$B$373,0))/VLOOKUP($F57,$B$337:$BB$373,MATCH(LEFT(TRIM(AC$6),FIND("~",SUBSTITUTE(AC$6,"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57))*HLOOKUP(LEFT(TRIM(AC$6),FIND("~",SUBSTITUTE(AC$6," ","~",LEN(TRIM(AC$6))-LEN(SUBSTITUTE(TRIM(AC$6)," ",""))))-1)&amp;" Total",$B$6:$BB$373,ROW($A57)-5,FALSE))</f>
        <v>0</v>
      </c>
      <c r="AD57" s="10">
        <f ca="1">IF(AD$5&lt;&gt;"",HLOOKUP(AD$5,Functionalization!$G$6:$R$373,ROW($A57)-5,FALSE),IFERROR(INDEX(AD$337:AD$373,MATCH($F57,$B$337:$B$373,0))/VLOOKUP($F57,$B$337:$BB$373,MATCH(LEFT(TRIM(AD$6),FIND("~",SUBSTITUTE(AD$6,"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57))*HLOOKUP(LEFT(TRIM(AD$6),FIND("~",SUBSTITUTE(AD$6," ","~",LEN(TRIM(AD$6))-LEN(SUBSTITUTE(TRIM(AD$6)," ",""))))-1)&amp;" Total",$B$6:$BB$373,ROW($A57)-5,FALSE))</f>
        <v>0</v>
      </c>
      <c r="AE57" s="10">
        <f ca="1">IF(AE$5&lt;&gt;"",HLOOKUP(AE$5,Functionalization!$G$6:$R$373,ROW($A57)-5,FALSE),IFERROR(INDEX(AE$337:AE$373,MATCH($F57,$B$337:$B$373,0))/VLOOKUP($F57,$B$337:$BB$373,MATCH(LEFT(TRIM(AE$6),FIND("~",SUBSTITUTE(AE$6,"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57))*HLOOKUP(LEFT(TRIM(AE$6),FIND("~",SUBSTITUTE(AE$6," ","~",LEN(TRIM(AE$6))-LEN(SUBSTITUTE(TRIM(AE$6)," ",""))))-1)&amp;" Total",$B$6:$BB$373,ROW($A57)-5,FALSE))</f>
        <v>0</v>
      </c>
      <c r="AF57" s="10">
        <f ca="1">IF(AF$5&lt;&gt;"",HLOOKUP(AF$5,Functionalization!$G$6:$R$373,ROW($A57)-5,FALSE),IFERROR(INDEX(AF$337:AF$373,MATCH($F57,$B$337:$B$373,0))/VLOOKUP($F57,$B$337:$BB$373,MATCH(LEFT(TRIM(AF$6),FIND("~",SUBSTITUTE(AF$6,"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57))*HLOOKUP(LEFT(TRIM(AF$6),FIND("~",SUBSTITUTE(AF$6," ","~",LEN(TRIM(AF$6))-LEN(SUBSTITUTE(TRIM(AF$6)," ",""))))-1)&amp;" Total",$B$6:$BB$373,ROW($A57)-5,FALSE))</f>
        <v>0</v>
      </c>
      <c r="AG57" s="10">
        <f ca="1">IF(AG$5&lt;&gt;"",HLOOKUP(AG$5,Functionalization!$G$6:$R$373,ROW($A57)-5,FALSE),IFERROR(INDEX(AG$337:AG$373,MATCH($F57,$B$337:$B$373,0))/VLOOKUP($F57,$B$337:$BB$373,MATCH(LEFT(TRIM(AG$6),FIND("~",SUBSTITUTE(AG$6,"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57))*HLOOKUP(LEFT(TRIM(AG$6),FIND("~",SUBSTITUTE(AG$6," ","~",LEN(TRIM(AG$6))-LEN(SUBSTITUTE(TRIM(AG$6)," ",""))))-1)&amp;" Total",$B$6:$BB$373,ROW($A57)-5,FALSE))</f>
        <v>0</v>
      </c>
      <c r="AH57" s="10">
        <f ca="1">IF(AH$5&lt;&gt;"",HLOOKUP(AH$5,Functionalization!$G$6:$R$373,ROW($A57)-5,FALSE),IFERROR(INDEX(AH$337:AH$373,MATCH($F57,$B$337:$B$373,0))/VLOOKUP($F57,$B$337:$BB$373,MATCH(LEFT(TRIM(AH$6),FIND("~",SUBSTITUTE(AH$6,"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57))*HLOOKUP(LEFT(TRIM(AH$6),FIND("~",SUBSTITUTE(AH$6," ","~",LEN(TRIM(AH$6))-LEN(SUBSTITUTE(TRIM(AH$6)," ",""))))-1)&amp;" Total",$B$6:$BB$373,ROW($A57)-5,FALSE))</f>
        <v>0</v>
      </c>
      <c r="AI57" s="10">
        <f ca="1">IF(AI$5&lt;&gt;"",HLOOKUP(AI$5,Functionalization!$G$6:$R$373,ROW($A57)-5,FALSE),IFERROR(INDEX(AI$337:AI$373,MATCH($F57,$B$337:$B$373,0))/VLOOKUP($F57,$B$337:$BB$373,MATCH(LEFT(TRIM(AI$6),FIND("~",SUBSTITUTE(AI$6,"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57))*HLOOKUP(LEFT(TRIM(AI$6),FIND("~",SUBSTITUTE(AI$6," ","~",LEN(TRIM(AI$6))-LEN(SUBSTITUTE(TRIM(AI$6)," ",""))))-1)&amp;" Total",$B$6:$BB$373,ROW($A57)-5,FALSE))</f>
        <v>0</v>
      </c>
      <c r="AJ57" s="10">
        <f ca="1">IF(AJ$5&lt;&gt;"",HLOOKUP(AJ$5,Functionalization!$G$6:$R$373,ROW($A57)-5,FALSE),IFERROR(INDEX(AJ$337:AJ$373,MATCH($F57,$B$337:$B$373,0))/VLOOKUP($F57,$B$337:$BB$373,MATCH(LEFT(TRIM(AJ$6),FIND("~",SUBSTITUTE(AJ$6,"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57))*HLOOKUP(LEFT(TRIM(AJ$6),FIND("~",SUBSTITUTE(AJ$6," ","~",LEN(TRIM(AJ$6))-LEN(SUBSTITUTE(TRIM(AJ$6)," ",""))))-1)&amp;" Total",$B$6:$BB$373,ROW($A57)-5,FALSE))</f>
        <v>0</v>
      </c>
      <c r="AK57" s="10">
        <f ca="1">IF(AK$5&lt;&gt;"",HLOOKUP(AK$5,Functionalization!$G$6:$R$373,ROW($A57)-5,FALSE),IFERROR(INDEX(AK$337:AK$373,MATCH($F57,$B$337:$B$373,0))/VLOOKUP($F57,$B$337:$BB$373,MATCH(LEFT(TRIM(AK$6),FIND("~",SUBSTITUTE(AK$6,"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57))*HLOOKUP(LEFT(TRIM(AK$6),FIND("~",SUBSTITUTE(AK$6," ","~",LEN(TRIM(AK$6))-LEN(SUBSTITUTE(TRIM(AK$6)," ",""))))-1)&amp;" Total",$B$6:$BB$373,ROW($A57)-5,FALSE))</f>
        <v>0</v>
      </c>
      <c r="AL57" s="10">
        <f ca="1">IF(AL$5&lt;&gt;"",HLOOKUP(AL$5,Functionalization!$G$6:$R$373,ROW($A57)-5,FALSE),IFERROR(INDEX(AL$337:AL$373,MATCH($F57,$B$337:$B$373,0))/VLOOKUP($F57,$B$337:$BB$373,MATCH(LEFT(TRIM(AL$6),FIND("~",SUBSTITUTE(AL$6,"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57))*HLOOKUP(LEFT(TRIM(AL$6),FIND("~",SUBSTITUTE(AL$6," ","~",LEN(TRIM(AL$6))-LEN(SUBSTITUTE(TRIM(AL$6)," ",""))))-1)&amp;" Total",$B$6:$BB$373,ROW($A57)-5,FALSE))</f>
        <v>0</v>
      </c>
      <c r="AM57" s="10">
        <f ca="1">IF(AM$5&lt;&gt;"",HLOOKUP(AM$5,Functionalization!$G$6:$R$373,ROW($A57)-5,FALSE),IFERROR(INDEX(AM$337:AM$373,MATCH($F57,$B$337:$B$373,0))/VLOOKUP($F57,$B$337:$BB$373,MATCH(LEFT(TRIM(AM$6),FIND("~",SUBSTITUTE(AM$6,"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57))*HLOOKUP(LEFT(TRIM(AM$6),FIND("~",SUBSTITUTE(AM$6," ","~",LEN(TRIM(AM$6))-LEN(SUBSTITUTE(TRIM(AM$6)," ",""))))-1)&amp;" Total",$B$6:$BB$373,ROW($A57)-5,FALSE))</f>
        <v>0</v>
      </c>
      <c r="AN57" s="10">
        <f ca="1">IF(AN$5&lt;&gt;"",HLOOKUP(AN$5,Functionalization!$G$6:$R$373,ROW($A57)-5,FALSE),IFERROR(INDEX(AN$337:AN$373,MATCH($F57,$B$337:$B$373,0))/VLOOKUP($F57,$B$337:$BB$373,MATCH(LEFT(TRIM(AN$6),FIND("~",SUBSTITUTE(AN$6,"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57))*HLOOKUP(LEFT(TRIM(AN$6),FIND("~",SUBSTITUTE(AN$6," ","~",LEN(TRIM(AN$6))-LEN(SUBSTITUTE(TRIM(AN$6)," ",""))))-1)&amp;" Total",$B$6:$BB$373,ROW($A57)-5,FALSE))</f>
        <v>0</v>
      </c>
      <c r="AO57" s="10">
        <f ca="1">IF(AO$5&lt;&gt;"",HLOOKUP(AO$5,Functionalization!$G$6:$R$373,ROW($A57)-5,FALSE),IFERROR(INDEX(AO$337:AO$373,MATCH($F57,$B$337:$B$373,0))/VLOOKUP($F57,$B$337:$BB$373,MATCH(LEFT(TRIM(AO$6),FIND("~",SUBSTITUTE(AO$6,"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57))*HLOOKUP(LEFT(TRIM(AO$6),FIND("~",SUBSTITUTE(AO$6," ","~",LEN(TRIM(AO$6))-LEN(SUBSTITUTE(TRIM(AO$6)," ",""))))-1)&amp;" Total",$B$6:$BB$373,ROW($A57)-5,FALSE))</f>
        <v>0</v>
      </c>
      <c r="AP57" s="10">
        <f ca="1">IF(AP$5&lt;&gt;"",HLOOKUP(AP$5,Functionalization!$G$6:$R$373,ROW($A57)-5,FALSE),IFERROR(INDEX(AP$337:AP$373,MATCH($F57,$B$337:$B$373,0))/VLOOKUP($F57,$B$337:$BB$373,MATCH(LEFT(TRIM(AP$6),FIND("~",SUBSTITUTE(AP$6,"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57))*HLOOKUP(LEFT(TRIM(AP$6),FIND("~",SUBSTITUTE(AP$6," ","~",LEN(TRIM(AP$6))-LEN(SUBSTITUTE(TRIM(AP$6)," ",""))))-1)&amp;" Total",$B$6:$BB$373,ROW($A57)-5,FALSE))</f>
        <v>0</v>
      </c>
      <c r="AQ57" s="10">
        <f ca="1">IF(AQ$5&lt;&gt;"",HLOOKUP(AQ$5,Functionalization!$G$6:$R$373,ROW($A57)-5,FALSE),IFERROR(INDEX(AQ$337:AQ$373,MATCH($F57,$B$337:$B$373,0))/VLOOKUP($F57,$B$337:$BB$373,MATCH(LEFT(TRIM(AQ$6),FIND("~",SUBSTITUTE(AQ$6,"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57))*HLOOKUP(LEFT(TRIM(AQ$6),FIND("~",SUBSTITUTE(AQ$6," ","~",LEN(TRIM(AQ$6))-LEN(SUBSTITUTE(TRIM(AQ$6)," ",""))))-1)&amp;" Total",$B$6:$BB$373,ROW($A57)-5,FALSE))</f>
        <v>0</v>
      </c>
      <c r="AR57" s="10">
        <f ca="1">IF(AR$5&lt;&gt;"",HLOOKUP(AR$5,Functionalization!$G$6:$R$373,ROW($A57)-5,FALSE),IFERROR(INDEX(AR$337:AR$373,MATCH($F57,$B$337:$B$373,0))/VLOOKUP($F57,$B$337:$BB$373,MATCH(LEFT(TRIM(AR$6),FIND("~",SUBSTITUTE(AR$6,"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57))*HLOOKUP(LEFT(TRIM(AR$6),FIND("~",SUBSTITUTE(AR$6," ","~",LEN(TRIM(AR$6))-LEN(SUBSTITUTE(TRIM(AR$6)," ",""))))-1)&amp;" Total",$B$6:$BB$373,ROW($A57)-5,FALSE))</f>
        <v>0</v>
      </c>
      <c r="AS57" s="10">
        <f ca="1">IF(AS$5&lt;&gt;"",HLOOKUP(AS$5,Functionalization!$G$6:$R$373,ROW($A57)-5,FALSE),IFERROR(INDEX(AS$337:AS$373,MATCH($F57,$B$337:$B$373,0))/VLOOKUP($F57,$B$337:$BB$373,MATCH(LEFT(TRIM(AS$6),FIND("~",SUBSTITUTE(AS$6,"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57))*HLOOKUP(LEFT(TRIM(AS$6),FIND("~",SUBSTITUTE(AS$6," ","~",LEN(TRIM(AS$6))-LEN(SUBSTITUTE(TRIM(AS$6)," ",""))))-1)&amp;" Total",$B$6:$BB$373,ROW($A57)-5,FALSE))</f>
        <v>0</v>
      </c>
      <c r="AT57" s="10">
        <f ca="1">IF(AT$5&lt;&gt;"",HLOOKUP(AT$5,Functionalization!$G$6:$R$373,ROW($A57)-5,FALSE),IFERROR(INDEX(AT$337:AT$373,MATCH($F57,$B$337:$B$373,0))/VLOOKUP($F57,$B$337:$BB$373,MATCH(LEFT(TRIM(AT$6),FIND("~",SUBSTITUTE(AT$6,"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57))*HLOOKUP(LEFT(TRIM(AT$6),FIND("~",SUBSTITUTE(AT$6," ","~",LEN(TRIM(AT$6))-LEN(SUBSTITUTE(TRIM(AT$6)," ",""))))-1)&amp;" Total",$B$6:$BB$373,ROW($A57)-5,FALSE))</f>
        <v>0</v>
      </c>
      <c r="AU57" s="10">
        <f ca="1">IF(AU$5&lt;&gt;"",HLOOKUP(AU$5,Functionalization!$G$6:$R$373,ROW($A57)-5,FALSE),IFERROR(INDEX(AU$337:AU$373,MATCH($F57,$B$337:$B$373,0))/VLOOKUP($F57,$B$337:$BB$373,MATCH(LEFT(TRIM(AU$6),FIND("~",SUBSTITUTE(AU$6,"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57))*HLOOKUP(LEFT(TRIM(AU$6),FIND("~",SUBSTITUTE(AU$6," ","~",LEN(TRIM(AU$6))-LEN(SUBSTITUTE(TRIM(AU$6)," ",""))))-1)&amp;" Total",$B$6:$BB$373,ROW($A57)-5,FALSE))</f>
        <v>0</v>
      </c>
      <c r="AV57" s="10">
        <f ca="1">IF(AV$5&lt;&gt;"",HLOOKUP(AV$5,Functionalization!$G$6:$R$373,ROW($A57)-5,FALSE),IFERROR(INDEX(AV$337:AV$373,MATCH($F57,$B$337:$B$373,0))/VLOOKUP($F57,$B$337:$BB$373,MATCH(LEFT(TRIM(AV$6),FIND("~",SUBSTITUTE(AV$6,"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57))*HLOOKUP(LEFT(TRIM(AV$6),FIND("~",SUBSTITUTE(AV$6," ","~",LEN(TRIM(AV$6))-LEN(SUBSTITUTE(TRIM(AV$6)," ",""))))-1)&amp;" Total",$B$6:$BB$373,ROW($A57)-5,FALSE))</f>
        <v>0</v>
      </c>
      <c r="AW57" s="10">
        <f ca="1">IF(AW$5&lt;&gt;"",HLOOKUP(AW$5,Functionalization!$G$6:$R$373,ROW($A57)-5,FALSE),IFERROR(INDEX(AW$337:AW$373,MATCH($F57,$B$337:$B$373,0))/VLOOKUP($F57,$B$337:$BB$373,MATCH(LEFT(TRIM(AW$6),FIND("~",SUBSTITUTE(AW$6,"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57))*HLOOKUP(LEFT(TRIM(AW$6),FIND("~",SUBSTITUTE(AW$6," ","~",LEN(TRIM(AW$6))-LEN(SUBSTITUTE(TRIM(AW$6)," ",""))))-1)&amp;" Total",$B$6:$BB$373,ROW($A57)-5,FALSE))</f>
        <v>0</v>
      </c>
      <c r="AX57" s="10">
        <f ca="1">IF(AX$5&lt;&gt;"",HLOOKUP(AX$5,Functionalization!$G$6:$R$373,ROW($A57)-5,FALSE),IFERROR(INDEX(AX$337:AX$373,MATCH($F57,$B$337:$B$373,0))/VLOOKUP($F57,$B$337:$BB$373,MATCH(LEFT(TRIM(AX$6),FIND("~",SUBSTITUTE(AX$6,"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57))*HLOOKUP(LEFT(TRIM(AX$6),FIND("~",SUBSTITUTE(AX$6," ","~",LEN(TRIM(AX$6))-LEN(SUBSTITUTE(TRIM(AX$6)," ",""))))-1)&amp;" Total",$B$6:$BB$373,ROW($A57)-5,FALSE))</f>
        <v>0</v>
      </c>
      <c r="AY57" s="10">
        <f ca="1">IF(AY$5&lt;&gt;"",HLOOKUP(AY$5,Functionalization!$G$6:$R$373,ROW($A57)-5,FALSE),IFERROR(INDEX(AY$337:AY$373,MATCH($F57,$B$337:$B$373,0))/VLOOKUP($F57,$B$337:$BB$373,MATCH(LEFT(TRIM(AY$6),FIND("~",SUBSTITUTE(AY$6,"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57))*HLOOKUP(LEFT(TRIM(AY$6),FIND("~",SUBSTITUTE(AY$6," ","~",LEN(TRIM(AY$6))-LEN(SUBSTITUTE(TRIM(AY$6)," ",""))))-1)&amp;" Total",$B$6:$BB$373,ROW($A57)-5,FALSE))</f>
        <v>0</v>
      </c>
      <c r="AZ57" s="10">
        <f ca="1">IF(AZ$5&lt;&gt;"",HLOOKUP(AZ$5,Functionalization!$G$6:$R$373,ROW($A57)-5,FALSE),IFERROR(INDEX(AZ$337:AZ$373,MATCH($F57,$B$337:$B$373,0))/VLOOKUP($F57,$B$337:$BB$373,MATCH(LEFT(TRIM(AZ$6),FIND("~",SUBSTITUTE(AZ$6,"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57))*HLOOKUP(LEFT(TRIM(AZ$6),FIND("~",SUBSTITUTE(AZ$6," ","~",LEN(TRIM(AZ$6))-LEN(SUBSTITUTE(TRIM(AZ$6)," ",""))))-1)&amp;" Total",$B$6:$BB$373,ROW($A57)-5,FALSE))</f>
        <v>0</v>
      </c>
      <c r="BA57" s="10">
        <f ca="1">IF(BA$5&lt;&gt;"",HLOOKUP(BA$5,Functionalization!$G$6:$R$373,ROW($A57)-5,FALSE),IFERROR(INDEX(BA$337:BA$373,MATCH($F57,$B$337:$B$373,0))/VLOOKUP($F57,$B$337:$BB$373,MATCH(LEFT(TRIM(BA$6),FIND("~",SUBSTITUTE(BA$6,"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57))*HLOOKUP(LEFT(TRIM(BA$6),FIND("~",SUBSTITUTE(BA$6," ","~",LEN(TRIM(BA$6))-LEN(SUBSTITUTE(TRIM(BA$6)," ",""))))-1)&amp;" Total",$B$6:$BB$373,ROW($A57)-5,FALSE))</f>
        <v>0</v>
      </c>
      <c r="BB57" s="10">
        <f ca="1">IF(BB$5&lt;&gt;"",HLOOKUP(BB$5,Functionalization!$G$6:$R$373,ROW($A57)-5,FALSE),IFERROR(INDEX(BB$337:BB$373,MATCH($F57,$B$337:$B$373,0))/VLOOKUP($F57,$B$337:$BB$373,MATCH(LEFT(TRIM(BB$6),FIND("~",SUBSTITUTE(BB$6,"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57))*HLOOKUP(LEFT(TRIM(BB$6),FIND("~",SUBSTITUTE(BB$6," ","~",LEN(TRIM(BB$6))-LEN(SUBSTITUTE(TRIM(BB$6)," ",""))))-1)&amp;" Total",$B$6:$BB$373,ROW($A57)-5,FALSE))</f>
        <v>0</v>
      </c>
      <c r="BD57">
        <f ca="1">IFERROR(IF(SUMIF($G$6:$BB$6,BD$6&amp;" Total",$G57:$BB57)-(SUMIF($G$6:$BB$6,BD$6&amp;" "&amp;'Input-Func_Class'!$D$22,$G57:$BB57)+IFERROR(SUMIF($G$6:$BB$6,BD$6&amp;" "&amp;'Input-Func_Class'!$E$22,$G57:$BB57),SUMIF($G$6:$BB$6,BD$6&amp;" "&amp;'Input-Func_Class'!$B$24,$G57:$BB57))+SUMIF($G$6:$BB$6,BD$6&amp;" "&amp;'Input-Func_Class'!$F$22,$G57:$BB57))&lt;Check_Limit,0,1),1)</f>
        <v>0</v>
      </c>
      <c r="BE57">
        <f ca="1">IFERROR(IF(SUMIF($G$6:$BB$6,BE$6&amp;" Total",$G57:$BB57)-(SUMIF($G$6:$BB$6,BE$6&amp;" "&amp;'Input-Func_Class'!$D$22,$G57:$BB57)+IFERROR(SUMIF($G$6:$BB$6,BE$6&amp;" "&amp;'Input-Func_Class'!$E$22,$G57:$BB57),SUMIF($G$6:$BB$6,BE$6&amp;" "&amp;'Input-Func_Class'!$B$24,$G57:$BB57))+SUMIF($G$6:$BB$6,BE$6&amp;" "&amp;'Input-Func_Class'!$F$22,$G57:$BB57))&lt;Check_Limit,0,1),1)</f>
        <v>0</v>
      </c>
      <c r="BF57">
        <f ca="1">IFERROR(IF(SUMIF($G$6:$BB$6,BF$6&amp;" Total",$G57:$BB57)-(SUMIF($G$6:$BB$6,BF$6&amp;" "&amp;'Input-Func_Class'!$D$22,$G57:$BB57)+IFERROR(SUMIF($G$6:$BB$6,BF$6&amp;" "&amp;'Input-Func_Class'!$E$22,$G57:$BB57),SUMIF($G$6:$BB$6,BF$6&amp;" "&amp;'Input-Func_Class'!$B$24,$G57:$BB57))+SUMIF($G$6:$BB$6,BF$6&amp;" "&amp;'Input-Func_Class'!$F$22,$G57:$BB57))&lt;Check_Limit,0,1),1)</f>
        <v>0</v>
      </c>
      <c r="BG57">
        <f ca="1">IFERROR(IF(SUMIF($G$6:$BB$6,BG$6&amp;" Total",$G57:$BB57)-(SUMIF($G$6:$BB$6,BG$6&amp;" "&amp;'Input-Func_Class'!$D$22,$G57:$BB57)+IFERROR(SUMIF($G$6:$BB$6,BG$6&amp;" "&amp;'Input-Func_Class'!$E$22,$G57:$BB57),SUMIF($G$6:$BB$6,BG$6&amp;" "&amp;'Input-Func_Class'!$B$24,$G57:$BB57))+SUMIF($G$6:$BB$6,BG$6&amp;" "&amp;'Input-Func_Class'!$F$22,$G57:$BB57))&lt;Check_Limit,0,1),1)</f>
        <v>0</v>
      </c>
      <c r="BH57">
        <f ca="1">IFERROR(IF(SUMIF($G$6:$BB$6,BH$6&amp;" Total",$G57:$BB57)-(SUMIF($G$6:$BB$6,BH$6&amp;" "&amp;'Input-Func_Class'!$D$22,$G57:$BB57)+IFERROR(SUMIF($G$6:$BB$6,BH$6&amp;" "&amp;'Input-Func_Class'!$E$22,$G57:$BB57),SUMIF($G$6:$BB$6,BH$6&amp;" "&amp;'Input-Func_Class'!$B$24,$G57:$BB57))+SUMIF($G$6:$BB$6,BH$6&amp;" "&amp;'Input-Func_Class'!$F$22,$G57:$BB57))&lt;Check_Limit,0,1),1)</f>
        <v>0</v>
      </c>
      <c r="BI57">
        <f ca="1">IFERROR(IF(SUMIF($G$6:$BB$6,BI$6&amp;" Total",$G57:$BB57)-(SUMIF($G$6:$BB$6,BI$6&amp;" "&amp;'Input-Func_Class'!$D$22,$G57:$BB57)+IFERROR(SUMIF($G$6:$BB$6,BI$6&amp;" "&amp;'Input-Func_Class'!$E$22,$G57:$BB57),SUMIF($G$6:$BB$6,BI$6&amp;" "&amp;'Input-Func_Class'!$B$24,$G57:$BB57))+SUMIF($G$6:$BB$6,BI$6&amp;" "&amp;'Input-Func_Class'!$F$22,$G57:$BB57))&lt;Check_Limit,0,1),1)</f>
        <v>0</v>
      </c>
      <c r="BJ57">
        <f ca="1">IFERROR(IF(SUMIF($G$6:$BB$6,BJ$6&amp;" Total",$G57:$BB57)-(SUMIF($G$6:$BB$6,BJ$6&amp;" "&amp;'Input-Func_Class'!$D$22,$G57:$BB57)+IFERROR(SUMIF($G$6:$BB$6,BJ$6&amp;" "&amp;'Input-Func_Class'!$E$22,$G57:$BB57),SUMIF($G$6:$BB$6,BJ$6&amp;" "&amp;'Input-Func_Class'!$B$24,$G57:$BB57))+SUMIF($G$6:$BB$6,BJ$6&amp;" "&amp;'Input-Func_Class'!$F$22,$G57:$BB57))&lt;Check_Limit,0,1),1)</f>
        <v>0</v>
      </c>
      <c r="BK57">
        <f ca="1">IFERROR(IF(SUMIF($G$6:$BB$6,BK$6&amp;" Total",$G57:$BB57)-(SUMIF($G$6:$BB$6,BK$6&amp;" "&amp;'Input-Func_Class'!$D$22,$G57:$BB57)+IFERROR(SUMIF($G$6:$BB$6,BK$6&amp;" "&amp;'Input-Func_Class'!$E$22,$G57:$BB57),SUMIF($G$6:$BB$6,BK$6&amp;" "&amp;'Input-Func_Class'!$B$24,$G57:$BB57))+SUMIF($G$6:$BB$6,BK$6&amp;" "&amp;'Input-Func_Class'!$F$22,$G57:$BB57))&lt;Check_Limit,0,1),1)</f>
        <v>0</v>
      </c>
      <c r="BL57">
        <f ca="1">IFERROR(IF(SUMIF($G$6:$BB$6,BL$6&amp;" Total",$G57:$BB57)-(SUMIF($G$6:$BB$6,BL$6&amp;" "&amp;'Input-Func_Class'!$D$22,$G57:$BB57)+IFERROR(SUMIF($G$6:$BB$6,BL$6&amp;" "&amp;'Input-Func_Class'!$E$22,$G57:$BB57),SUMIF($G$6:$BB$6,BL$6&amp;" "&amp;'Input-Func_Class'!$B$24,$G57:$BB57))+SUMIF($G$6:$BB$6,BL$6&amp;" "&amp;'Input-Func_Class'!$F$22,$G57:$BB57))&lt;Check_Limit,0,1),1)</f>
        <v>0</v>
      </c>
      <c r="BM57">
        <f ca="1">IFERROR(IF(SUMIF($G$6:$BB$6,BM$6&amp;" Total",$G57:$BB57)-(SUMIF($G$6:$BB$6,BM$6&amp;" "&amp;'Input-Func_Class'!$D$22,$G57:$BB57)+IFERROR(SUMIF($G$6:$BB$6,BM$6&amp;" "&amp;'Input-Func_Class'!$E$22,$G57:$BB57),SUMIF($G$6:$BB$6,BM$6&amp;" "&amp;'Input-Func_Class'!$B$24,$G57:$BB57))+SUMIF($G$6:$BB$6,BM$6&amp;" "&amp;'Input-Func_Class'!$F$22,$G57:$BB57))&lt;Check_Limit,0,1),1)</f>
        <v>0</v>
      </c>
      <c r="BN57">
        <f ca="1">IFERROR(IF(SUMIF($G$6:$BB$6,BN$6&amp;" Total",$G57:$BB57)-(SUMIF($G$6:$BB$6,BN$6&amp;" "&amp;'Input-Func_Class'!$D$22,$G57:$BB57)+IFERROR(SUMIF($G$6:$BB$6,BN$6&amp;" "&amp;'Input-Func_Class'!$E$22,$G57:$BB57),SUMIF($G$6:$BB$6,BN$6&amp;" "&amp;'Input-Func_Class'!$B$24,$G57:$BB57))+SUMIF($G$6:$BB$6,BN$6&amp;" "&amp;'Input-Func_Class'!$F$22,$G57:$BB57))&lt;Check_Limit,0,1),1)</f>
        <v>0</v>
      </c>
      <c r="BO57">
        <f ca="1">IFERROR(IF(SUMIF($G$6:$BB$6,BO$6&amp;" Total",$G57:$BB57)-(SUMIF($G$6:$BB$6,BO$6&amp;" "&amp;'Input-Func_Class'!$D$22,$G57:$BB57)+IFERROR(SUMIF($G$6:$BB$6,BO$6&amp;" "&amp;'Input-Func_Class'!$E$22,$G57:$BB57),SUMIF($G$6:$BB$6,BO$6&amp;" "&amp;'Input-Func_Class'!$B$24,$G57:$BB57))+SUMIF($G$6:$BB$6,BO$6&amp;" "&amp;'Input-Func_Class'!$F$22,$G57:$BB57))&lt;Check_Limit,0,1),1)</f>
        <v>0</v>
      </c>
    </row>
    <row r="58" spans="1:67" outlineLevel="1">
      <c r="A58" s="31">
        <f>IF(ISBLANK('Input-Accounts'!A58),"",'Input-Accounts'!A58)</f>
        <v>49</v>
      </c>
      <c r="B58" s="53" t="str">
        <f>IF(ISBLANK('Input-Accounts'!B58),"",'Input-Accounts'!B58)</f>
        <v xml:space="preserve">OFFICE FURN &amp; EQUIP-DATA HANDLING </v>
      </c>
      <c r="C58" s="31">
        <f>IF(ISBLANK('Input-Accounts'!C58),"",'Input-Accounts'!C58)</f>
        <v>391.11</v>
      </c>
      <c r="D58" s="10">
        <f>Functionalization!$D58</f>
        <v>0</v>
      </c>
      <c r="E58" s="10">
        <f t="shared" si="3"/>
        <v>0</v>
      </c>
      <c r="F58" s="3" t="str">
        <f>IF($D58=0,"-",IF('Input-Accounts'!$E58&lt;&gt;0,'Input-Accounts'!$E58,'Input-Accounts'!$G58))</f>
        <v>-</v>
      </c>
      <c r="G58" s="10">
        <f ca="1">IF(G$5&lt;&gt;"",HLOOKUP(G$5,Functionalization!$G$6:$R$373,ROW($A58)-5,FALSE),IFERROR(INDEX(G$337:G$373,MATCH($F58,$B$337:$B$373,0))/VLOOKUP($F58,$B$337:$BB$373,MATCH(LEFT(TRIM(G$6),FIND("~",SUBSTITUTE(G$6,"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58))*HLOOKUP(LEFT(TRIM(G$6),FIND("~",SUBSTITUTE(G$6," ","~",LEN(TRIM(G$6))-LEN(SUBSTITUTE(TRIM(G$6)," ",""))))-1)&amp;" Total",$B$6:$BB$373,ROW($A58)-5,FALSE))</f>
        <v>0</v>
      </c>
      <c r="H58" s="10">
        <f ca="1">IF(H$5&lt;&gt;"",HLOOKUP(H$5,Functionalization!$G$6:$R$373,ROW($A58)-5,FALSE),IFERROR(INDEX(H$337:H$373,MATCH($F58,$B$337:$B$373,0))/VLOOKUP($F58,$B$337:$BB$373,MATCH(LEFT(TRIM(H$6),FIND("~",SUBSTITUTE(H$6,"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58))*HLOOKUP(LEFT(TRIM(H$6),FIND("~",SUBSTITUTE(H$6," ","~",LEN(TRIM(H$6))-LEN(SUBSTITUTE(TRIM(H$6)," ",""))))-1)&amp;" Total",$B$6:$BB$373,ROW($A58)-5,FALSE))</f>
        <v>0</v>
      </c>
      <c r="I58" s="10">
        <f ca="1">IF(I$5&lt;&gt;"",HLOOKUP(I$5,Functionalization!$G$6:$R$373,ROW($A58)-5,FALSE),IFERROR(INDEX(I$337:I$373,MATCH($F58,$B$337:$B$373,0))/VLOOKUP($F58,$B$337:$BB$373,MATCH(LEFT(TRIM(I$6),FIND("~",SUBSTITUTE(I$6,"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58))*HLOOKUP(LEFT(TRIM(I$6),FIND("~",SUBSTITUTE(I$6," ","~",LEN(TRIM(I$6))-LEN(SUBSTITUTE(TRIM(I$6)," ",""))))-1)&amp;" Total",$B$6:$BB$373,ROW($A58)-5,FALSE))</f>
        <v>0</v>
      </c>
      <c r="J58" s="10">
        <f ca="1">IF(J$5&lt;&gt;"",HLOOKUP(J$5,Functionalization!$G$6:$R$373,ROW($A58)-5,FALSE),IFERROR(INDEX(J$337:J$373,MATCH($F58,$B$337:$B$373,0))/VLOOKUP($F58,$B$337:$BB$373,MATCH(LEFT(TRIM(J$6),FIND("~",SUBSTITUTE(J$6,"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58))*HLOOKUP(LEFT(TRIM(J$6),FIND("~",SUBSTITUTE(J$6," ","~",LEN(TRIM(J$6))-LEN(SUBSTITUTE(TRIM(J$6)," ",""))))-1)&amp;" Total",$B$6:$BB$373,ROW($A58)-5,FALSE))</f>
        <v>0</v>
      </c>
      <c r="K58" s="10">
        <f ca="1">IF(K$5&lt;&gt;"",HLOOKUP(K$5,Functionalization!$G$6:$R$373,ROW($A58)-5,FALSE),IFERROR(INDEX(K$337:K$373,MATCH($F58,$B$337:$B$373,0))/VLOOKUP($F58,$B$337:$BB$373,MATCH(LEFT(TRIM(K$6),FIND("~",SUBSTITUTE(K$6,"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58))*HLOOKUP(LEFT(TRIM(K$6),FIND("~",SUBSTITUTE(K$6," ","~",LEN(TRIM(K$6))-LEN(SUBSTITUTE(TRIM(K$6)," ",""))))-1)&amp;" Total",$B$6:$BB$373,ROW($A58)-5,FALSE))</f>
        <v>0</v>
      </c>
      <c r="L58" s="10">
        <f ca="1">IF(L$5&lt;&gt;"",HLOOKUP(L$5,Functionalization!$G$6:$R$373,ROW($A58)-5,FALSE),IFERROR(INDEX(L$337:L$373,MATCH($F58,$B$337:$B$373,0))/VLOOKUP($F58,$B$337:$BB$373,MATCH(LEFT(TRIM(L$6),FIND("~",SUBSTITUTE(L$6,"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58))*HLOOKUP(LEFT(TRIM(L$6),FIND("~",SUBSTITUTE(L$6," ","~",LEN(TRIM(L$6))-LEN(SUBSTITUTE(TRIM(L$6)," ",""))))-1)&amp;" Total",$B$6:$BB$373,ROW($A58)-5,FALSE))</f>
        <v>0</v>
      </c>
      <c r="M58" s="10">
        <f ca="1">IF(M$5&lt;&gt;"",HLOOKUP(M$5,Functionalization!$G$6:$R$373,ROW($A58)-5,FALSE),IFERROR(INDEX(M$337:M$373,MATCH($F58,$B$337:$B$373,0))/VLOOKUP($F58,$B$337:$BB$373,MATCH(LEFT(TRIM(M$6),FIND("~",SUBSTITUTE(M$6,"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58))*HLOOKUP(LEFT(TRIM(M$6),FIND("~",SUBSTITUTE(M$6," ","~",LEN(TRIM(M$6))-LEN(SUBSTITUTE(TRIM(M$6)," ",""))))-1)&amp;" Total",$B$6:$BB$373,ROW($A58)-5,FALSE))</f>
        <v>0</v>
      </c>
      <c r="N58" s="10">
        <f ca="1">IF(N$5&lt;&gt;"",HLOOKUP(N$5,Functionalization!$G$6:$R$373,ROW($A58)-5,FALSE),IFERROR(INDEX(N$337:N$373,MATCH($F58,$B$337:$B$373,0))/VLOOKUP($F58,$B$337:$BB$373,MATCH(LEFT(TRIM(N$6),FIND("~",SUBSTITUTE(N$6,"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58))*HLOOKUP(LEFT(TRIM(N$6),FIND("~",SUBSTITUTE(N$6," ","~",LEN(TRIM(N$6))-LEN(SUBSTITUTE(TRIM(N$6)," ",""))))-1)&amp;" Total",$B$6:$BB$373,ROW($A58)-5,FALSE))</f>
        <v>0</v>
      </c>
      <c r="O58" s="10">
        <f ca="1">IF(O$5&lt;&gt;"",HLOOKUP(O$5,Functionalization!$G$6:$R$373,ROW($A58)-5,FALSE),IFERROR(INDEX(O$337:O$373,MATCH($F58,$B$337:$B$373,0))/VLOOKUP($F58,$B$337:$BB$373,MATCH(LEFT(TRIM(O$6),FIND("~",SUBSTITUTE(O$6,"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58))*HLOOKUP(LEFT(TRIM(O$6),FIND("~",SUBSTITUTE(O$6," ","~",LEN(TRIM(O$6))-LEN(SUBSTITUTE(TRIM(O$6)," ",""))))-1)&amp;" Total",$B$6:$BB$373,ROW($A58)-5,FALSE))</f>
        <v>0</v>
      </c>
      <c r="P58" s="10">
        <f ca="1">IF(P$5&lt;&gt;"",HLOOKUP(P$5,Functionalization!$G$6:$R$373,ROW($A58)-5,FALSE),IFERROR(INDEX(P$337:P$373,MATCH($F58,$B$337:$B$373,0))/VLOOKUP($F58,$B$337:$BB$373,MATCH(LEFT(TRIM(P$6),FIND("~",SUBSTITUTE(P$6,"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58))*HLOOKUP(LEFT(TRIM(P$6),FIND("~",SUBSTITUTE(P$6," ","~",LEN(TRIM(P$6))-LEN(SUBSTITUTE(TRIM(P$6)," ",""))))-1)&amp;" Total",$B$6:$BB$373,ROW($A58)-5,FALSE))</f>
        <v>0</v>
      </c>
      <c r="Q58" s="10">
        <f ca="1">IF(Q$5&lt;&gt;"",HLOOKUP(Q$5,Functionalization!$G$6:$R$373,ROW($A58)-5,FALSE),IFERROR(INDEX(Q$337:Q$373,MATCH($F58,$B$337:$B$373,0))/VLOOKUP($F58,$B$337:$BB$373,MATCH(LEFT(TRIM(Q$6),FIND("~",SUBSTITUTE(Q$6,"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58))*HLOOKUP(LEFT(TRIM(Q$6),FIND("~",SUBSTITUTE(Q$6," ","~",LEN(TRIM(Q$6))-LEN(SUBSTITUTE(TRIM(Q$6)," ",""))))-1)&amp;" Total",$B$6:$BB$373,ROW($A58)-5,FALSE))</f>
        <v>0</v>
      </c>
      <c r="R58" s="10">
        <f ca="1">IF(R$5&lt;&gt;"",HLOOKUP(R$5,Functionalization!$G$6:$R$373,ROW($A58)-5,FALSE),IFERROR(INDEX(R$337:R$373,MATCH($F58,$B$337:$B$373,0))/VLOOKUP($F58,$B$337:$BB$373,MATCH(LEFT(TRIM(R$6),FIND("~",SUBSTITUTE(R$6,"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58))*HLOOKUP(LEFT(TRIM(R$6),FIND("~",SUBSTITUTE(R$6," ","~",LEN(TRIM(R$6))-LEN(SUBSTITUTE(TRIM(R$6)," ",""))))-1)&amp;" Total",$B$6:$BB$373,ROW($A58)-5,FALSE))</f>
        <v>0</v>
      </c>
      <c r="S58" s="10">
        <f ca="1">IF(S$5&lt;&gt;"",HLOOKUP(S$5,Functionalization!$G$6:$R$373,ROW($A58)-5,FALSE),IFERROR(INDEX(S$337:S$373,MATCH($F58,$B$337:$B$373,0))/VLOOKUP($F58,$B$337:$BB$373,MATCH(LEFT(TRIM(S$6),FIND("~",SUBSTITUTE(S$6,"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58))*HLOOKUP(LEFT(TRIM(S$6),FIND("~",SUBSTITUTE(S$6," ","~",LEN(TRIM(S$6))-LEN(SUBSTITUTE(TRIM(S$6)," ",""))))-1)&amp;" Total",$B$6:$BB$373,ROW($A58)-5,FALSE))</f>
        <v>0</v>
      </c>
      <c r="T58" s="10">
        <f ca="1">IF(T$5&lt;&gt;"",HLOOKUP(T$5,Functionalization!$G$6:$R$373,ROW($A58)-5,FALSE),IFERROR(INDEX(T$337:T$373,MATCH($F58,$B$337:$B$373,0))/VLOOKUP($F58,$B$337:$BB$373,MATCH(LEFT(TRIM(T$6),FIND("~",SUBSTITUTE(T$6,"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58))*HLOOKUP(LEFT(TRIM(T$6),FIND("~",SUBSTITUTE(T$6," ","~",LEN(TRIM(T$6))-LEN(SUBSTITUTE(TRIM(T$6)," ",""))))-1)&amp;" Total",$B$6:$BB$373,ROW($A58)-5,FALSE))</f>
        <v>0</v>
      </c>
      <c r="U58" s="10">
        <f ca="1">IF(U$5&lt;&gt;"",HLOOKUP(U$5,Functionalization!$G$6:$R$373,ROW($A58)-5,FALSE),IFERROR(INDEX(U$337:U$373,MATCH($F58,$B$337:$B$373,0))/VLOOKUP($F58,$B$337:$BB$373,MATCH(LEFT(TRIM(U$6),FIND("~",SUBSTITUTE(U$6,"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58))*HLOOKUP(LEFT(TRIM(U$6),FIND("~",SUBSTITUTE(U$6," ","~",LEN(TRIM(U$6))-LEN(SUBSTITUTE(TRIM(U$6)," ",""))))-1)&amp;" Total",$B$6:$BB$373,ROW($A58)-5,FALSE))</f>
        <v>0</v>
      </c>
      <c r="V58" s="10">
        <f ca="1">IF(V$5&lt;&gt;"",HLOOKUP(V$5,Functionalization!$G$6:$R$373,ROW($A58)-5,FALSE),IFERROR(INDEX(V$337:V$373,MATCH($F58,$B$337:$B$373,0))/VLOOKUP($F58,$B$337:$BB$373,MATCH(LEFT(TRIM(V$6),FIND("~",SUBSTITUTE(V$6,"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58))*HLOOKUP(LEFT(TRIM(V$6),FIND("~",SUBSTITUTE(V$6," ","~",LEN(TRIM(V$6))-LEN(SUBSTITUTE(TRIM(V$6)," ",""))))-1)&amp;" Total",$B$6:$BB$373,ROW($A58)-5,FALSE))</f>
        <v>0</v>
      </c>
      <c r="W58" s="10">
        <f ca="1">IF(W$5&lt;&gt;"",HLOOKUP(W$5,Functionalization!$G$6:$R$373,ROW($A58)-5,FALSE),IFERROR(INDEX(W$337:W$373,MATCH($F58,$B$337:$B$373,0))/VLOOKUP($F58,$B$337:$BB$373,MATCH(LEFT(TRIM(W$6),FIND("~",SUBSTITUTE(W$6,"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58))*HLOOKUP(LEFT(TRIM(W$6),FIND("~",SUBSTITUTE(W$6," ","~",LEN(TRIM(W$6))-LEN(SUBSTITUTE(TRIM(W$6)," ",""))))-1)&amp;" Total",$B$6:$BB$373,ROW($A58)-5,FALSE))</f>
        <v>0</v>
      </c>
      <c r="X58" s="10">
        <f ca="1">IF(X$5&lt;&gt;"",HLOOKUP(X$5,Functionalization!$G$6:$R$373,ROW($A58)-5,FALSE),IFERROR(INDEX(X$337:X$373,MATCH($F58,$B$337:$B$373,0))/VLOOKUP($F58,$B$337:$BB$373,MATCH(LEFT(TRIM(X$6),FIND("~",SUBSTITUTE(X$6,"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58))*HLOOKUP(LEFT(TRIM(X$6),FIND("~",SUBSTITUTE(X$6," ","~",LEN(TRIM(X$6))-LEN(SUBSTITUTE(TRIM(X$6)," ",""))))-1)&amp;" Total",$B$6:$BB$373,ROW($A58)-5,FALSE))</f>
        <v>0</v>
      </c>
      <c r="Y58" s="10">
        <f ca="1">IF(Y$5&lt;&gt;"",HLOOKUP(Y$5,Functionalization!$G$6:$R$373,ROW($A58)-5,FALSE),IFERROR(INDEX(Y$337:Y$373,MATCH($F58,$B$337:$B$373,0))/VLOOKUP($F58,$B$337:$BB$373,MATCH(LEFT(TRIM(Y$6),FIND("~",SUBSTITUTE(Y$6,"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58))*HLOOKUP(LEFT(TRIM(Y$6),FIND("~",SUBSTITUTE(Y$6," ","~",LEN(TRIM(Y$6))-LEN(SUBSTITUTE(TRIM(Y$6)," ",""))))-1)&amp;" Total",$B$6:$BB$373,ROW($A58)-5,FALSE))</f>
        <v>0</v>
      </c>
      <c r="Z58" s="10">
        <f ca="1">IF(Z$5&lt;&gt;"",HLOOKUP(Z$5,Functionalization!$G$6:$R$373,ROW($A58)-5,FALSE),IFERROR(INDEX(Z$337:Z$373,MATCH($F58,$B$337:$B$373,0))/VLOOKUP($F58,$B$337:$BB$373,MATCH(LEFT(TRIM(Z$6),FIND("~",SUBSTITUTE(Z$6,"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58))*HLOOKUP(LEFT(TRIM(Z$6),FIND("~",SUBSTITUTE(Z$6," ","~",LEN(TRIM(Z$6))-LEN(SUBSTITUTE(TRIM(Z$6)," ",""))))-1)&amp;" Total",$B$6:$BB$373,ROW($A58)-5,FALSE))</f>
        <v>0</v>
      </c>
      <c r="AA58" s="10">
        <f ca="1">IF(AA$5&lt;&gt;"",HLOOKUP(AA$5,Functionalization!$G$6:$R$373,ROW($A58)-5,FALSE),IFERROR(INDEX(AA$337:AA$373,MATCH($F58,$B$337:$B$373,0))/VLOOKUP($F58,$B$337:$BB$373,MATCH(LEFT(TRIM(AA$6),FIND("~",SUBSTITUTE(AA$6,"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58))*HLOOKUP(LEFT(TRIM(AA$6),FIND("~",SUBSTITUTE(AA$6," ","~",LEN(TRIM(AA$6))-LEN(SUBSTITUTE(TRIM(AA$6)," ",""))))-1)&amp;" Total",$B$6:$BB$373,ROW($A58)-5,FALSE))</f>
        <v>0</v>
      </c>
      <c r="AB58" s="10">
        <f ca="1">IF(AB$5&lt;&gt;"",HLOOKUP(AB$5,Functionalization!$G$6:$R$373,ROW($A58)-5,FALSE),IFERROR(INDEX(AB$337:AB$373,MATCH($F58,$B$337:$B$373,0))/VLOOKUP($F58,$B$337:$BB$373,MATCH(LEFT(TRIM(AB$6),FIND("~",SUBSTITUTE(AB$6,"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58))*HLOOKUP(LEFT(TRIM(AB$6),FIND("~",SUBSTITUTE(AB$6," ","~",LEN(TRIM(AB$6))-LEN(SUBSTITUTE(TRIM(AB$6)," ",""))))-1)&amp;" Total",$B$6:$BB$373,ROW($A58)-5,FALSE))</f>
        <v>0</v>
      </c>
      <c r="AC58" s="10">
        <f ca="1">IF(AC$5&lt;&gt;"",HLOOKUP(AC$5,Functionalization!$G$6:$R$373,ROW($A58)-5,FALSE),IFERROR(INDEX(AC$337:AC$373,MATCH($F58,$B$337:$B$373,0))/VLOOKUP($F58,$B$337:$BB$373,MATCH(LEFT(TRIM(AC$6),FIND("~",SUBSTITUTE(AC$6,"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58))*HLOOKUP(LEFT(TRIM(AC$6),FIND("~",SUBSTITUTE(AC$6," ","~",LEN(TRIM(AC$6))-LEN(SUBSTITUTE(TRIM(AC$6)," ",""))))-1)&amp;" Total",$B$6:$BB$373,ROW($A58)-5,FALSE))</f>
        <v>0</v>
      </c>
      <c r="AD58" s="10">
        <f ca="1">IF(AD$5&lt;&gt;"",HLOOKUP(AD$5,Functionalization!$G$6:$R$373,ROW($A58)-5,FALSE),IFERROR(INDEX(AD$337:AD$373,MATCH($F58,$B$337:$B$373,0))/VLOOKUP($F58,$B$337:$BB$373,MATCH(LEFT(TRIM(AD$6),FIND("~",SUBSTITUTE(AD$6,"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58))*HLOOKUP(LEFT(TRIM(AD$6),FIND("~",SUBSTITUTE(AD$6," ","~",LEN(TRIM(AD$6))-LEN(SUBSTITUTE(TRIM(AD$6)," ",""))))-1)&amp;" Total",$B$6:$BB$373,ROW($A58)-5,FALSE))</f>
        <v>0</v>
      </c>
      <c r="AE58" s="10">
        <f ca="1">IF(AE$5&lt;&gt;"",HLOOKUP(AE$5,Functionalization!$G$6:$R$373,ROW($A58)-5,FALSE),IFERROR(INDEX(AE$337:AE$373,MATCH($F58,$B$337:$B$373,0))/VLOOKUP($F58,$B$337:$BB$373,MATCH(LEFT(TRIM(AE$6),FIND("~",SUBSTITUTE(AE$6,"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58))*HLOOKUP(LEFT(TRIM(AE$6),FIND("~",SUBSTITUTE(AE$6," ","~",LEN(TRIM(AE$6))-LEN(SUBSTITUTE(TRIM(AE$6)," ",""))))-1)&amp;" Total",$B$6:$BB$373,ROW($A58)-5,FALSE))</f>
        <v>0</v>
      </c>
      <c r="AF58" s="10">
        <f ca="1">IF(AF$5&lt;&gt;"",HLOOKUP(AF$5,Functionalization!$G$6:$R$373,ROW($A58)-5,FALSE),IFERROR(INDEX(AF$337:AF$373,MATCH($F58,$B$337:$B$373,0))/VLOOKUP($F58,$B$337:$BB$373,MATCH(LEFT(TRIM(AF$6),FIND("~",SUBSTITUTE(AF$6,"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58))*HLOOKUP(LEFT(TRIM(AF$6),FIND("~",SUBSTITUTE(AF$6," ","~",LEN(TRIM(AF$6))-LEN(SUBSTITUTE(TRIM(AF$6)," ",""))))-1)&amp;" Total",$B$6:$BB$373,ROW($A58)-5,FALSE))</f>
        <v>0</v>
      </c>
      <c r="AG58" s="10">
        <f ca="1">IF(AG$5&lt;&gt;"",HLOOKUP(AG$5,Functionalization!$G$6:$R$373,ROW($A58)-5,FALSE),IFERROR(INDEX(AG$337:AG$373,MATCH($F58,$B$337:$B$373,0))/VLOOKUP($F58,$B$337:$BB$373,MATCH(LEFT(TRIM(AG$6),FIND("~",SUBSTITUTE(AG$6,"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58))*HLOOKUP(LEFT(TRIM(AG$6),FIND("~",SUBSTITUTE(AG$6," ","~",LEN(TRIM(AG$6))-LEN(SUBSTITUTE(TRIM(AG$6)," ",""))))-1)&amp;" Total",$B$6:$BB$373,ROW($A58)-5,FALSE))</f>
        <v>0</v>
      </c>
      <c r="AH58" s="10">
        <f ca="1">IF(AH$5&lt;&gt;"",HLOOKUP(AH$5,Functionalization!$G$6:$R$373,ROW($A58)-5,FALSE),IFERROR(INDEX(AH$337:AH$373,MATCH($F58,$B$337:$B$373,0))/VLOOKUP($F58,$B$337:$BB$373,MATCH(LEFT(TRIM(AH$6),FIND("~",SUBSTITUTE(AH$6,"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58))*HLOOKUP(LEFT(TRIM(AH$6),FIND("~",SUBSTITUTE(AH$6," ","~",LEN(TRIM(AH$6))-LEN(SUBSTITUTE(TRIM(AH$6)," ",""))))-1)&amp;" Total",$B$6:$BB$373,ROW($A58)-5,FALSE))</f>
        <v>0</v>
      </c>
      <c r="AI58" s="10">
        <f ca="1">IF(AI$5&lt;&gt;"",HLOOKUP(AI$5,Functionalization!$G$6:$R$373,ROW($A58)-5,FALSE),IFERROR(INDEX(AI$337:AI$373,MATCH($F58,$B$337:$B$373,0))/VLOOKUP($F58,$B$337:$BB$373,MATCH(LEFT(TRIM(AI$6),FIND("~",SUBSTITUTE(AI$6,"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58))*HLOOKUP(LEFT(TRIM(AI$6),FIND("~",SUBSTITUTE(AI$6," ","~",LEN(TRIM(AI$6))-LEN(SUBSTITUTE(TRIM(AI$6)," ",""))))-1)&amp;" Total",$B$6:$BB$373,ROW($A58)-5,FALSE))</f>
        <v>0</v>
      </c>
      <c r="AJ58" s="10">
        <f ca="1">IF(AJ$5&lt;&gt;"",HLOOKUP(AJ$5,Functionalization!$G$6:$R$373,ROW($A58)-5,FALSE),IFERROR(INDEX(AJ$337:AJ$373,MATCH($F58,$B$337:$B$373,0))/VLOOKUP($F58,$B$337:$BB$373,MATCH(LEFT(TRIM(AJ$6),FIND("~",SUBSTITUTE(AJ$6,"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58))*HLOOKUP(LEFT(TRIM(AJ$6),FIND("~",SUBSTITUTE(AJ$6," ","~",LEN(TRIM(AJ$6))-LEN(SUBSTITUTE(TRIM(AJ$6)," ",""))))-1)&amp;" Total",$B$6:$BB$373,ROW($A58)-5,FALSE))</f>
        <v>0</v>
      </c>
      <c r="AK58" s="10">
        <f ca="1">IF(AK$5&lt;&gt;"",HLOOKUP(AK$5,Functionalization!$G$6:$R$373,ROW($A58)-5,FALSE),IFERROR(INDEX(AK$337:AK$373,MATCH($F58,$B$337:$B$373,0))/VLOOKUP($F58,$B$337:$BB$373,MATCH(LEFT(TRIM(AK$6),FIND("~",SUBSTITUTE(AK$6,"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58))*HLOOKUP(LEFT(TRIM(AK$6),FIND("~",SUBSTITUTE(AK$6," ","~",LEN(TRIM(AK$6))-LEN(SUBSTITUTE(TRIM(AK$6)," ",""))))-1)&amp;" Total",$B$6:$BB$373,ROW($A58)-5,FALSE))</f>
        <v>0</v>
      </c>
      <c r="AL58" s="10">
        <f ca="1">IF(AL$5&lt;&gt;"",HLOOKUP(AL$5,Functionalization!$G$6:$R$373,ROW($A58)-5,FALSE),IFERROR(INDEX(AL$337:AL$373,MATCH($F58,$B$337:$B$373,0))/VLOOKUP($F58,$B$337:$BB$373,MATCH(LEFT(TRIM(AL$6),FIND("~",SUBSTITUTE(AL$6,"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58))*HLOOKUP(LEFT(TRIM(AL$6),FIND("~",SUBSTITUTE(AL$6," ","~",LEN(TRIM(AL$6))-LEN(SUBSTITUTE(TRIM(AL$6)," ",""))))-1)&amp;" Total",$B$6:$BB$373,ROW($A58)-5,FALSE))</f>
        <v>0</v>
      </c>
      <c r="AM58" s="10">
        <f ca="1">IF(AM$5&lt;&gt;"",HLOOKUP(AM$5,Functionalization!$G$6:$R$373,ROW($A58)-5,FALSE),IFERROR(INDEX(AM$337:AM$373,MATCH($F58,$B$337:$B$373,0))/VLOOKUP($F58,$B$337:$BB$373,MATCH(LEFT(TRIM(AM$6),FIND("~",SUBSTITUTE(AM$6,"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58))*HLOOKUP(LEFT(TRIM(AM$6),FIND("~",SUBSTITUTE(AM$6," ","~",LEN(TRIM(AM$6))-LEN(SUBSTITUTE(TRIM(AM$6)," ",""))))-1)&amp;" Total",$B$6:$BB$373,ROW($A58)-5,FALSE))</f>
        <v>0</v>
      </c>
      <c r="AN58" s="10">
        <f ca="1">IF(AN$5&lt;&gt;"",HLOOKUP(AN$5,Functionalization!$G$6:$R$373,ROW($A58)-5,FALSE),IFERROR(INDEX(AN$337:AN$373,MATCH($F58,$B$337:$B$373,0))/VLOOKUP($F58,$B$337:$BB$373,MATCH(LEFT(TRIM(AN$6),FIND("~",SUBSTITUTE(AN$6,"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58))*HLOOKUP(LEFT(TRIM(AN$6),FIND("~",SUBSTITUTE(AN$6," ","~",LEN(TRIM(AN$6))-LEN(SUBSTITUTE(TRIM(AN$6)," ",""))))-1)&amp;" Total",$B$6:$BB$373,ROW($A58)-5,FALSE))</f>
        <v>0</v>
      </c>
      <c r="AO58" s="10">
        <f ca="1">IF(AO$5&lt;&gt;"",HLOOKUP(AO$5,Functionalization!$G$6:$R$373,ROW($A58)-5,FALSE),IFERROR(INDEX(AO$337:AO$373,MATCH($F58,$B$337:$B$373,0))/VLOOKUP($F58,$B$337:$BB$373,MATCH(LEFT(TRIM(AO$6),FIND("~",SUBSTITUTE(AO$6,"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58))*HLOOKUP(LEFT(TRIM(AO$6),FIND("~",SUBSTITUTE(AO$6," ","~",LEN(TRIM(AO$6))-LEN(SUBSTITUTE(TRIM(AO$6)," ",""))))-1)&amp;" Total",$B$6:$BB$373,ROW($A58)-5,FALSE))</f>
        <v>0</v>
      </c>
      <c r="AP58" s="10">
        <f ca="1">IF(AP$5&lt;&gt;"",HLOOKUP(AP$5,Functionalization!$G$6:$R$373,ROW($A58)-5,FALSE),IFERROR(INDEX(AP$337:AP$373,MATCH($F58,$B$337:$B$373,0))/VLOOKUP($F58,$B$337:$BB$373,MATCH(LEFT(TRIM(AP$6),FIND("~",SUBSTITUTE(AP$6,"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58))*HLOOKUP(LEFT(TRIM(AP$6),FIND("~",SUBSTITUTE(AP$6," ","~",LEN(TRIM(AP$6))-LEN(SUBSTITUTE(TRIM(AP$6)," ",""))))-1)&amp;" Total",$B$6:$BB$373,ROW($A58)-5,FALSE))</f>
        <v>0</v>
      </c>
      <c r="AQ58" s="10">
        <f ca="1">IF(AQ$5&lt;&gt;"",HLOOKUP(AQ$5,Functionalization!$G$6:$R$373,ROW($A58)-5,FALSE),IFERROR(INDEX(AQ$337:AQ$373,MATCH($F58,$B$337:$B$373,0))/VLOOKUP($F58,$B$337:$BB$373,MATCH(LEFT(TRIM(AQ$6),FIND("~",SUBSTITUTE(AQ$6,"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58))*HLOOKUP(LEFT(TRIM(AQ$6),FIND("~",SUBSTITUTE(AQ$6," ","~",LEN(TRIM(AQ$6))-LEN(SUBSTITUTE(TRIM(AQ$6)," ",""))))-1)&amp;" Total",$B$6:$BB$373,ROW($A58)-5,FALSE))</f>
        <v>0</v>
      </c>
      <c r="AR58" s="10">
        <f ca="1">IF(AR$5&lt;&gt;"",HLOOKUP(AR$5,Functionalization!$G$6:$R$373,ROW($A58)-5,FALSE),IFERROR(INDEX(AR$337:AR$373,MATCH($F58,$B$337:$B$373,0))/VLOOKUP($F58,$B$337:$BB$373,MATCH(LEFT(TRIM(AR$6),FIND("~",SUBSTITUTE(AR$6,"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58))*HLOOKUP(LEFT(TRIM(AR$6),FIND("~",SUBSTITUTE(AR$6," ","~",LEN(TRIM(AR$6))-LEN(SUBSTITUTE(TRIM(AR$6)," ",""))))-1)&amp;" Total",$B$6:$BB$373,ROW($A58)-5,FALSE))</f>
        <v>0</v>
      </c>
      <c r="AS58" s="10">
        <f ca="1">IF(AS$5&lt;&gt;"",HLOOKUP(AS$5,Functionalization!$G$6:$R$373,ROW($A58)-5,FALSE),IFERROR(INDEX(AS$337:AS$373,MATCH($F58,$B$337:$B$373,0))/VLOOKUP($F58,$B$337:$BB$373,MATCH(LEFT(TRIM(AS$6),FIND("~",SUBSTITUTE(AS$6,"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58))*HLOOKUP(LEFT(TRIM(AS$6),FIND("~",SUBSTITUTE(AS$6," ","~",LEN(TRIM(AS$6))-LEN(SUBSTITUTE(TRIM(AS$6)," ",""))))-1)&amp;" Total",$B$6:$BB$373,ROW($A58)-5,FALSE))</f>
        <v>0</v>
      </c>
      <c r="AT58" s="10">
        <f ca="1">IF(AT$5&lt;&gt;"",HLOOKUP(AT$5,Functionalization!$G$6:$R$373,ROW($A58)-5,FALSE),IFERROR(INDEX(AT$337:AT$373,MATCH($F58,$B$337:$B$373,0))/VLOOKUP($F58,$B$337:$BB$373,MATCH(LEFT(TRIM(AT$6),FIND("~",SUBSTITUTE(AT$6,"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58))*HLOOKUP(LEFT(TRIM(AT$6),FIND("~",SUBSTITUTE(AT$6," ","~",LEN(TRIM(AT$6))-LEN(SUBSTITUTE(TRIM(AT$6)," ",""))))-1)&amp;" Total",$B$6:$BB$373,ROW($A58)-5,FALSE))</f>
        <v>0</v>
      </c>
      <c r="AU58" s="10">
        <f ca="1">IF(AU$5&lt;&gt;"",HLOOKUP(AU$5,Functionalization!$G$6:$R$373,ROW($A58)-5,FALSE),IFERROR(INDEX(AU$337:AU$373,MATCH($F58,$B$337:$B$373,0))/VLOOKUP($F58,$B$337:$BB$373,MATCH(LEFT(TRIM(AU$6),FIND("~",SUBSTITUTE(AU$6,"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58))*HLOOKUP(LEFT(TRIM(AU$6),FIND("~",SUBSTITUTE(AU$6," ","~",LEN(TRIM(AU$6))-LEN(SUBSTITUTE(TRIM(AU$6)," ",""))))-1)&amp;" Total",$B$6:$BB$373,ROW($A58)-5,FALSE))</f>
        <v>0</v>
      </c>
      <c r="AV58" s="10">
        <f ca="1">IF(AV$5&lt;&gt;"",HLOOKUP(AV$5,Functionalization!$G$6:$R$373,ROW($A58)-5,FALSE),IFERROR(INDEX(AV$337:AV$373,MATCH($F58,$B$337:$B$373,0))/VLOOKUP($F58,$B$337:$BB$373,MATCH(LEFT(TRIM(AV$6),FIND("~",SUBSTITUTE(AV$6,"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58))*HLOOKUP(LEFT(TRIM(AV$6),FIND("~",SUBSTITUTE(AV$6," ","~",LEN(TRIM(AV$6))-LEN(SUBSTITUTE(TRIM(AV$6)," ",""))))-1)&amp;" Total",$B$6:$BB$373,ROW($A58)-5,FALSE))</f>
        <v>0</v>
      </c>
      <c r="AW58" s="10">
        <f ca="1">IF(AW$5&lt;&gt;"",HLOOKUP(AW$5,Functionalization!$G$6:$R$373,ROW($A58)-5,FALSE),IFERROR(INDEX(AW$337:AW$373,MATCH($F58,$B$337:$B$373,0))/VLOOKUP($F58,$B$337:$BB$373,MATCH(LEFT(TRIM(AW$6),FIND("~",SUBSTITUTE(AW$6,"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58))*HLOOKUP(LEFT(TRIM(AW$6),FIND("~",SUBSTITUTE(AW$6," ","~",LEN(TRIM(AW$6))-LEN(SUBSTITUTE(TRIM(AW$6)," ",""))))-1)&amp;" Total",$B$6:$BB$373,ROW($A58)-5,FALSE))</f>
        <v>0</v>
      </c>
      <c r="AX58" s="10">
        <f ca="1">IF(AX$5&lt;&gt;"",HLOOKUP(AX$5,Functionalization!$G$6:$R$373,ROW($A58)-5,FALSE),IFERROR(INDEX(AX$337:AX$373,MATCH($F58,$B$337:$B$373,0))/VLOOKUP($F58,$B$337:$BB$373,MATCH(LEFT(TRIM(AX$6),FIND("~",SUBSTITUTE(AX$6,"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58))*HLOOKUP(LEFT(TRIM(AX$6),FIND("~",SUBSTITUTE(AX$6," ","~",LEN(TRIM(AX$6))-LEN(SUBSTITUTE(TRIM(AX$6)," ",""))))-1)&amp;" Total",$B$6:$BB$373,ROW($A58)-5,FALSE))</f>
        <v>0</v>
      </c>
      <c r="AY58" s="10">
        <f ca="1">IF(AY$5&lt;&gt;"",HLOOKUP(AY$5,Functionalization!$G$6:$R$373,ROW($A58)-5,FALSE),IFERROR(INDEX(AY$337:AY$373,MATCH($F58,$B$337:$B$373,0))/VLOOKUP($F58,$B$337:$BB$373,MATCH(LEFT(TRIM(AY$6),FIND("~",SUBSTITUTE(AY$6,"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58))*HLOOKUP(LEFT(TRIM(AY$6),FIND("~",SUBSTITUTE(AY$6," ","~",LEN(TRIM(AY$6))-LEN(SUBSTITUTE(TRIM(AY$6)," ",""))))-1)&amp;" Total",$B$6:$BB$373,ROW($A58)-5,FALSE))</f>
        <v>0</v>
      </c>
      <c r="AZ58" s="10">
        <f ca="1">IF(AZ$5&lt;&gt;"",HLOOKUP(AZ$5,Functionalization!$G$6:$R$373,ROW($A58)-5,FALSE),IFERROR(INDEX(AZ$337:AZ$373,MATCH($F58,$B$337:$B$373,0))/VLOOKUP($F58,$B$337:$BB$373,MATCH(LEFT(TRIM(AZ$6),FIND("~",SUBSTITUTE(AZ$6,"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58))*HLOOKUP(LEFT(TRIM(AZ$6),FIND("~",SUBSTITUTE(AZ$6," ","~",LEN(TRIM(AZ$6))-LEN(SUBSTITUTE(TRIM(AZ$6)," ",""))))-1)&amp;" Total",$B$6:$BB$373,ROW($A58)-5,FALSE))</f>
        <v>0</v>
      </c>
      <c r="BA58" s="10">
        <f ca="1">IF(BA$5&lt;&gt;"",HLOOKUP(BA$5,Functionalization!$G$6:$R$373,ROW($A58)-5,FALSE),IFERROR(INDEX(BA$337:BA$373,MATCH($F58,$B$337:$B$373,0))/VLOOKUP($F58,$B$337:$BB$373,MATCH(LEFT(TRIM(BA$6),FIND("~",SUBSTITUTE(BA$6,"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58))*HLOOKUP(LEFT(TRIM(BA$6),FIND("~",SUBSTITUTE(BA$6," ","~",LEN(TRIM(BA$6))-LEN(SUBSTITUTE(TRIM(BA$6)," ",""))))-1)&amp;" Total",$B$6:$BB$373,ROW($A58)-5,FALSE))</f>
        <v>0</v>
      </c>
      <c r="BB58" s="10">
        <f ca="1">IF(BB$5&lt;&gt;"",HLOOKUP(BB$5,Functionalization!$G$6:$R$373,ROW($A58)-5,FALSE),IFERROR(INDEX(BB$337:BB$373,MATCH($F58,$B$337:$B$373,0))/VLOOKUP($F58,$B$337:$BB$373,MATCH(LEFT(TRIM(BB$6),FIND("~",SUBSTITUTE(BB$6,"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58))*HLOOKUP(LEFT(TRIM(BB$6),FIND("~",SUBSTITUTE(BB$6," ","~",LEN(TRIM(BB$6))-LEN(SUBSTITUTE(TRIM(BB$6)," ",""))))-1)&amp;" Total",$B$6:$BB$373,ROW($A58)-5,FALSE))</f>
        <v>0</v>
      </c>
      <c r="BD58">
        <f ca="1">IFERROR(IF(SUMIF($G$6:$BB$6,BD$6&amp;" Total",$G58:$BB58)-(SUMIF($G$6:$BB$6,BD$6&amp;" "&amp;'Input-Func_Class'!$D$22,$G58:$BB58)+IFERROR(SUMIF($G$6:$BB$6,BD$6&amp;" "&amp;'Input-Func_Class'!$E$22,$G58:$BB58),SUMIF($G$6:$BB$6,BD$6&amp;" "&amp;'Input-Func_Class'!$B$24,$G58:$BB58))+SUMIF($G$6:$BB$6,BD$6&amp;" "&amp;'Input-Func_Class'!$F$22,$G58:$BB58))&lt;Check_Limit,0,1),1)</f>
        <v>0</v>
      </c>
      <c r="BE58">
        <f ca="1">IFERROR(IF(SUMIF($G$6:$BB$6,BE$6&amp;" Total",$G58:$BB58)-(SUMIF($G$6:$BB$6,BE$6&amp;" "&amp;'Input-Func_Class'!$D$22,$G58:$BB58)+IFERROR(SUMIF($G$6:$BB$6,BE$6&amp;" "&amp;'Input-Func_Class'!$E$22,$G58:$BB58),SUMIF($G$6:$BB$6,BE$6&amp;" "&amp;'Input-Func_Class'!$B$24,$G58:$BB58))+SUMIF($G$6:$BB$6,BE$6&amp;" "&amp;'Input-Func_Class'!$F$22,$G58:$BB58))&lt;Check_Limit,0,1),1)</f>
        <v>0</v>
      </c>
      <c r="BF58">
        <f ca="1">IFERROR(IF(SUMIF($G$6:$BB$6,BF$6&amp;" Total",$G58:$BB58)-(SUMIF($G$6:$BB$6,BF$6&amp;" "&amp;'Input-Func_Class'!$D$22,$G58:$BB58)+IFERROR(SUMIF($G$6:$BB$6,BF$6&amp;" "&amp;'Input-Func_Class'!$E$22,$G58:$BB58),SUMIF($G$6:$BB$6,BF$6&amp;" "&amp;'Input-Func_Class'!$B$24,$G58:$BB58))+SUMIF($G$6:$BB$6,BF$6&amp;" "&amp;'Input-Func_Class'!$F$22,$G58:$BB58))&lt;Check_Limit,0,1),1)</f>
        <v>0</v>
      </c>
      <c r="BG58">
        <f ca="1">IFERROR(IF(SUMIF($G$6:$BB$6,BG$6&amp;" Total",$G58:$BB58)-(SUMIF($G$6:$BB$6,BG$6&amp;" "&amp;'Input-Func_Class'!$D$22,$G58:$BB58)+IFERROR(SUMIF($G$6:$BB$6,BG$6&amp;" "&amp;'Input-Func_Class'!$E$22,$G58:$BB58),SUMIF($G$6:$BB$6,BG$6&amp;" "&amp;'Input-Func_Class'!$B$24,$G58:$BB58))+SUMIF($G$6:$BB$6,BG$6&amp;" "&amp;'Input-Func_Class'!$F$22,$G58:$BB58))&lt;Check_Limit,0,1),1)</f>
        <v>0</v>
      </c>
      <c r="BH58">
        <f ca="1">IFERROR(IF(SUMIF($G$6:$BB$6,BH$6&amp;" Total",$G58:$BB58)-(SUMIF($G$6:$BB$6,BH$6&amp;" "&amp;'Input-Func_Class'!$D$22,$G58:$BB58)+IFERROR(SUMIF($G$6:$BB$6,BH$6&amp;" "&amp;'Input-Func_Class'!$E$22,$G58:$BB58),SUMIF($G$6:$BB$6,BH$6&amp;" "&amp;'Input-Func_Class'!$B$24,$G58:$BB58))+SUMIF($G$6:$BB$6,BH$6&amp;" "&amp;'Input-Func_Class'!$F$22,$G58:$BB58))&lt;Check_Limit,0,1),1)</f>
        <v>0</v>
      </c>
      <c r="BI58">
        <f ca="1">IFERROR(IF(SUMIF($G$6:$BB$6,BI$6&amp;" Total",$G58:$BB58)-(SUMIF($G$6:$BB$6,BI$6&amp;" "&amp;'Input-Func_Class'!$D$22,$G58:$BB58)+IFERROR(SUMIF($G$6:$BB$6,BI$6&amp;" "&amp;'Input-Func_Class'!$E$22,$G58:$BB58),SUMIF($G$6:$BB$6,BI$6&amp;" "&amp;'Input-Func_Class'!$B$24,$G58:$BB58))+SUMIF($G$6:$BB$6,BI$6&amp;" "&amp;'Input-Func_Class'!$F$22,$G58:$BB58))&lt;Check_Limit,0,1),1)</f>
        <v>0</v>
      </c>
      <c r="BJ58">
        <f ca="1">IFERROR(IF(SUMIF($G$6:$BB$6,BJ$6&amp;" Total",$G58:$BB58)-(SUMIF($G$6:$BB$6,BJ$6&amp;" "&amp;'Input-Func_Class'!$D$22,$G58:$BB58)+IFERROR(SUMIF($G$6:$BB$6,BJ$6&amp;" "&amp;'Input-Func_Class'!$E$22,$G58:$BB58),SUMIF($G$6:$BB$6,BJ$6&amp;" "&amp;'Input-Func_Class'!$B$24,$G58:$BB58))+SUMIF($G$6:$BB$6,BJ$6&amp;" "&amp;'Input-Func_Class'!$F$22,$G58:$BB58))&lt;Check_Limit,0,1),1)</f>
        <v>0</v>
      </c>
      <c r="BK58">
        <f ca="1">IFERROR(IF(SUMIF($G$6:$BB$6,BK$6&amp;" Total",$G58:$BB58)-(SUMIF($G$6:$BB$6,BK$6&amp;" "&amp;'Input-Func_Class'!$D$22,$G58:$BB58)+IFERROR(SUMIF($G$6:$BB$6,BK$6&amp;" "&amp;'Input-Func_Class'!$E$22,$G58:$BB58),SUMIF($G$6:$BB$6,BK$6&amp;" "&amp;'Input-Func_Class'!$B$24,$G58:$BB58))+SUMIF($G$6:$BB$6,BK$6&amp;" "&amp;'Input-Func_Class'!$F$22,$G58:$BB58))&lt;Check_Limit,0,1),1)</f>
        <v>0</v>
      </c>
      <c r="BL58">
        <f ca="1">IFERROR(IF(SUMIF($G$6:$BB$6,BL$6&amp;" Total",$G58:$BB58)-(SUMIF($G$6:$BB$6,BL$6&amp;" "&amp;'Input-Func_Class'!$D$22,$G58:$BB58)+IFERROR(SUMIF($G$6:$BB$6,BL$6&amp;" "&amp;'Input-Func_Class'!$E$22,$G58:$BB58),SUMIF($G$6:$BB$6,BL$6&amp;" "&amp;'Input-Func_Class'!$B$24,$G58:$BB58))+SUMIF($G$6:$BB$6,BL$6&amp;" "&amp;'Input-Func_Class'!$F$22,$G58:$BB58))&lt;Check_Limit,0,1),1)</f>
        <v>0</v>
      </c>
      <c r="BM58">
        <f ca="1">IFERROR(IF(SUMIF($G$6:$BB$6,BM$6&amp;" Total",$G58:$BB58)-(SUMIF($G$6:$BB$6,BM$6&amp;" "&amp;'Input-Func_Class'!$D$22,$G58:$BB58)+IFERROR(SUMIF($G$6:$BB$6,BM$6&amp;" "&amp;'Input-Func_Class'!$E$22,$G58:$BB58),SUMIF($G$6:$BB$6,BM$6&amp;" "&amp;'Input-Func_Class'!$B$24,$G58:$BB58))+SUMIF($G$6:$BB$6,BM$6&amp;" "&amp;'Input-Func_Class'!$F$22,$G58:$BB58))&lt;Check_Limit,0,1),1)</f>
        <v>0</v>
      </c>
      <c r="BN58">
        <f ca="1">IFERROR(IF(SUMIF($G$6:$BB$6,BN$6&amp;" Total",$G58:$BB58)-(SUMIF($G$6:$BB$6,BN$6&amp;" "&amp;'Input-Func_Class'!$D$22,$G58:$BB58)+IFERROR(SUMIF($G$6:$BB$6,BN$6&amp;" "&amp;'Input-Func_Class'!$E$22,$G58:$BB58),SUMIF($G$6:$BB$6,BN$6&amp;" "&amp;'Input-Func_Class'!$B$24,$G58:$BB58))+SUMIF($G$6:$BB$6,BN$6&amp;" "&amp;'Input-Func_Class'!$F$22,$G58:$BB58))&lt;Check_Limit,0,1),1)</f>
        <v>0</v>
      </c>
      <c r="BO58">
        <f ca="1">IFERROR(IF(SUMIF($G$6:$BB$6,BO$6&amp;" Total",$G58:$BB58)-(SUMIF($G$6:$BB$6,BO$6&amp;" "&amp;'Input-Func_Class'!$D$22,$G58:$BB58)+IFERROR(SUMIF($G$6:$BB$6,BO$6&amp;" "&amp;'Input-Func_Class'!$E$22,$G58:$BB58),SUMIF($G$6:$BB$6,BO$6&amp;" "&amp;'Input-Func_Class'!$B$24,$G58:$BB58))+SUMIF($G$6:$BB$6,BO$6&amp;" "&amp;'Input-Func_Class'!$F$22,$G58:$BB58))&lt;Check_Limit,0,1),1)</f>
        <v>0</v>
      </c>
    </row>
    <row r="59" spans="1:67" outlineLevel="1">
      <c r="A59" s="31">
        <f>IF(ISBLANK('Input-Accounts'!A59),"",'Input-Accounts'!A59)</f>
        <v>50</v>
      </c>
      <c r="B59" s="53" t="str">
        <f>IF(ISBLANK('Input-Accounts'!B59),"",'Input-Accounts'!B59)</f>
        <v>OFFICE FURN &amp; EQUIP-INFO SYSTEMS</v>
      </c>
      <c r="C59" s="31">
        <f>IF(ISBLANK('Input-Accounts'!C59),"",'Input-Accounts'!C59)</f>
        <v>391.12</v>
      </c>
      <c r="D59" s="10">
        <f>Functionalization!$D59</f>
        <v>37129.580000000009</v>
      </c>
      <c r="E59" s="10">
        <f t="shared" ref="E59" ca="1" si="10">IFERROR(IF(D59="",0,IF(D59=0,0,IF(ABS(D59-SUM(G59,K59,O59,S59,W59,AA59,AE59,AI59,AM59,AQ59,AU59,AY59))&lt;Check_Limit,0,1))),1)</f>
        <v>0</v>
      </c>
      <c r="F59" s="3" t="str">
        <f>IF($D59=0,"-",IF('Input-Accounts'!$E59&lt;&gt;0,'Input-Accounts'!$E59,'Input-Accounts'!$G59))</f>
        <v>INT_DISTPT_SUBTOTAL</v>
      </c>
      <c r="G59" s="10">
        <f ca="1">IF(G$5&lt;&gt;"",HLOOKUP(G$5,Functionalization!$G$6:$R$373,ROW($A59)-5,FALSE),IFERROR(INDEX(G$337:G$373,MATCH($F59,$B$337:$B$373,0))/VLOOKUP($F59,$B$337:$BB$373,MATCH(LEFT(TRIM(G$6),FIND("~",SUBSTITUTE(G$6,"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59))*HLOOKUP(LEFT(TRIM(G$6),FIND("~",SUBSTITUTE(G$6," ","~",LEN(TRIM(G$6))-LEN(SUBSTITUTE(TRIM(G$6)," ",""))))-1)&amp;" Total",$B$6:$BB$373,ROW($A59)-5,FALSE))</f>
        <v>23650.165551092159</v>
      </c>
      <c r="H59" s="10">
        <f ca="1">IF(H$5&lt;&gt;"",HLOOKUP(H$5,Functionalization!$G$6:$R$373,ROW($A59)-5,FALSE),IFERROR(INDEX(H$337:H$373,MATCH($F59,$B$337:$B$373,0))/VLOOKUP($F59,$B$337:$BB$373,MATCH(LEFT(TRIM(H$6),FIND("~",SUBSTITUTE(H$6,"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59))*HLOOKUP(LEFT(TRIM(H$6),FIND("~",SUBSTITUTE(H$6," ","~",LEN(TRIM(H$6))-LEN(SUBSTITUTE(TRIM(H$6)," ",""))))-1)&amp;" Total",$B$6:$BB$373,ROW($A59)-5,FALSE))</f>
        <v>17547.803628321624</v>
      </c>
      <c r="I59" s="10">
        <f ca="1">IF(I$5&lt;&gt;"",HLOOKUP(I$5,Functionalization!$G$6:$R$373,ROW($A59)-5,FALSE),IFERROR(INDEX(I$337:I$373,MATCH($F59,$B$337:$B$373,0))/VLOOKUP($F59,$B$337:$BB$373,MATCH(LEFT(TRIM(I$6),FIND("~",SUBSTITUTE(I$6,"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59))*HLOOKUP(LEFT(TRIM(I$6),FIND("~",SUBSTITUTE(I$6," ","~",LEN(TRIM(I$6))-LEN(SUBSTITUTE(TRIM(I$6)," ",""))))-1)&amp;" Total",$B$6:$BB$373,ROW($A59)-5,FALSE))</f>
        <v>0</v>
      </c>
      <c r="J59" s="10">
        <f ca="1">IF(J$5&lt;&gt;"",HLOOKUP(J$5,Functionalization!$G$6:$R$373,ROW($A59)-5,FALSE),IFERROR(INDEX(J$337:J$373,MATCH($F59,$B$337:$B$373,0))/VLOOKUP($F59,$B$337:$BB$373,MATCH(LEFT(TRIM(J$6),FIND("~",SUBSTITUTE(J$6,"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59))*HLOOKUP(LEFT(TRIM(J$6),FIND("~",SUBSTITUTE(J$6," ","~",LEN(TRIM(J$6))-LEN(SUBSTITUTE(TRIM(J$6)," ",""))))-1)&amp;" Total",$B$6:$BB$373,ROW($A59)-5,FALSE))</f>
        <v>6102.3619227705321</v>
      </c>
      <c r="K59" s="10">
        <f ca="1">IF(K$5&lt;&gt;"",HLOOKUP(K$5,Functionalization!$G$6:$R$373,ROW($A59)-5,FALSE),IFERROR(INDEX(K$337:K$373,MATCH($F59,$B$337:$B$373,0))/VLOOKUP($F59,$B$337:$BB$373,MATCH(LEFT(TRIM(K$6),FIND("~",SUBSTITUTE(K$6,"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59))*HLOOKUP(LEFT(TRIM(K$6),FIND("~",SUBSTITUTE(K$6," ","~",LEN(TRIM(K$6))-LEN(SUBSTITUTE(TRIM(K$6)," ",""))))-1)&amp;" Total",$B$6:$BB$373,ROW($A59)-5,FALSE))</f>
        <v>13479.41444890785</v>
      </c>
      <c r="L59" s="10">
        <f ca="1">IF(L$5&lt;&gt;"",HLOOKUP(L$5,Functionalization!$G$6:$R$373,ROW($A59)-5,FALSE),IFERROR(INDEX(L$337:L$373,MATCH($F59,$B$337:$B$373,0))/VLOOKUP($F59,$B$337:$BB$373,MATCH(LEFT(TRIM(L$6),FIND("~",SUBSTITUTE(L$6,"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59))*HLOOKUP(LEFT(TRIM(L$6),FIND("~",SUBSTITUTE(L$6," ","~",LEN(TRIM(L$6))-LEN(SUBSTITUTE(TRIM(L$6)," ",""))))-1)&amp;" Total",$B$6:$BB$373,ROW($A59)-5,FALSE))</f>
        <v>0</v>
      </c>
      <c r="M59" s="10">
        <f ca="1">IF(M$5&lt;&gt;"",HLOOKUP(M$5,Functionalization!$G$6:$R$373,ROW($A59)-5,FALSE),IFERROR(INDEX(M$337:M$373,MATCH($F59,$B$337:$B$373,0))/VLOOKUP($F59,$B$337:$BB$373,MATCH(LEFT(TRIM(M$6),FIND("~",SUBSTITUTE(M$6,"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59))*HLOOKUP(LEFT(TRIM(M$6),FIND("~",SUBSTITUTE(M$6," ","~",LEN(TRIM(M$6))-LEN(SUBSTITUTE(TRIM(M$6)," ",""))))-1)&amp;" Total",$B$6:$BB$373,ROW($A59)-5,FALSE))</f>
        <v>0</v>
      </c>
      <c r="N59" s="10">
        <f ca="1">IF(N$5&lt;&gt;"",HLOOKUP(N$5,Functionalization!$G$6:$R$373,ROW($A59)-5,FALSE),IFERROR(INDEX(N$337:N$373,MATCH($F59,$B$337:$B$373,0))/VLOOKUP($F59,$B$337:$BB$373,MATCH(LEFT(TRIM(N$6),FIND("~",SUBSTITUTE(N$6,"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59))*HLOOKUP(LEFT(TRIM(N$6),FIND("~",SUBSTITUTE(N$6," ","~",LEN(TRIM(N$6))-LEN(SUBSTITUTE(TRIM(N$6)," ",""))))-1)&amp;" Total",$B$6:$BB$373,ROW($A59)-5,FALSE))</f>
        <v>13479.41444890785</v>
      </c>
      <c r="O59" s="10">
        <f ca="1">IF(O$5&lt;&gt;"",HLOOKUP(O$5,Functionalization!$G$6:$R$373,ROW($A59)-5,FALSE),IFERROR(INDEX(O$337:O$373,MATCH($F59,$B$337:$B$373,0))/VLOOKUP($F59,$B$337:$BB$373,MATCH(LEFT(TRIM(O$6),FIND("~",SUBSTITUTE(O$6,"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59))*HLOOKUP(LEFT(TRIM(O$6),FIND("~",SUBSTITUTE(O$6," ","~",LEN(TRIM(O$6))-LEN(SUBSTITUTE(TRIM(O$6)," ",""))))-1)&amp;" Total",$B$6:$BB$373,ROW($A59)-5,FALSE))</f>
        <v>0</v>
      </c>
      <c r="P59" s="10">
        <f ca="1">IF(P$5&lt;&gt;"",HLOOKUP(P$5,Functionalization!$G$6:$R$373,ROW($A59)-5,FALSE),IFERROR(INDEX(P$337:P$373,MATCH($F59,$B$337:$B$373,0))/VLOOKUP($F59,$B$337:$BB$373,MATCH(LEFT(TRIM(P$6),FIND("~",SUBSTITUTE(P$6,"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59))*HLOOKUP(LEFT(TRIM(P$6),FIND("~",SUBSTITUTE(P$6," ","~",LEN(TRIM(P$6))-LEN(SUBSTITUTE(TRIM(P$6)," ",""))))-1)&amp;" Total",$B$6:$BB$373,ROW($A59)-5,FALSE))</f>
        <v>0</v>
      </c>
      <c r="Q59" s="10">
        <f ca="1">IF(Q$5&lt;&gt;"",HLOOKUP(Q$5,Functionalization!$G$6:$R$373,ROW($A59)-5,FALSE),IFERROR(INDEX(Q$337:Q$373,MATCH($F59,$B$337:$B$373,0))/VLOOKUP($F59,$B$337:$BB$373,MATCH(LEFT(TRIM(Q$6),FIND("~",SUBSTITUTE(Q$6,"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59))*HLOOKUP(LEFT(TRIM(Q$6),FIND("~",SUBSTITUTE(Q$6," ","~",LEN(TRIM(Q$6))-LEN(SUBSTITUTE(TRIM(Q$6)," ",""))))-1)&amp;" Total",$B$6:$BB$373,ROW($A59)-5,FALSE))</f>
        <v>0</v>
      </c>
      <c r="R59" s="10">
        <f ca="1">IF(R$5&lt;&gt;"",HLOOKUP(R$5,Functionalization!$G$6:$R$373,ROW($A59)-5,FALSE),IFERROR(INDEX(R$337:R$373,MATCH($F59,$B$337:$B$373,0))/VLOOKUP($F59,$B$337:$BB$373,MATCH(LEFT(TRIM(R$6),FIND("~",SUBSTITUTE(R$6,"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59))*HLOOKUP(LEFT(TRIM(R$6),FIND("~",SUBSTITUTE(R$6," ","~",LEN(TRIM(R$6))-LEN(SUBSTITUTE(TRIM(R$6)," ",""))))-1)&amp;" Total",$B$6:$BB$373,ROW($A59)-5,FALSE))</f>
        <v>0</v>
      </c>
      <c r="S59" s="10">
        <f ca="1">IF(S$5&lt;&gt;"",HLOOKUP(S$5,Functionalization!$G$6:$R$373,ROW($A59)-5,FALSE),IFERROR(INDEX(S$337:S$373,MATCH($F59,$B$337:$B$373,0))/VLOOKUP($F59,$B$337:$BB$373,MATCH(LEFT(TRIM(S$6),FIND("~",SUBSTITUTE(S$6,"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59))*HLOOKUP(LEFT(TRIM(S$6),FIND("~",SUBSTITUTE(S$6," ","~",LEN(TRIM(S$6))-LEN(SUBSTITUTE(TRIM(S$6)," ",""))))-1)&amp;" Total",$B$6:$BB$373,ROW($A59)-5,FALSE))</f>
        <v>0</v>
      </c>
      <c r="T59" s="10">
        <f ca="1">IF(T$5&lt;&gt;"",HLOOKUP(T$5,Functionalization!$G$6:$R$373,ROW($A59)-5,FALSE),IFERROR(INDEX(T$337:T$373,MATCH($F59,$B$337:$B$373,0))/VLOOKUP($F59,$B$337:$BB$373,MATCH(LEFT(TRIM(T$6),FIND("~",SUBSTITUTE(T$6,"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59))*HLOOKUP(LEFT(TRIM(T$6),FIND("~",SUBSTITUTE(T$6," ","~",LEN(TRIM(T$6))-LEN(SUBSTITUTE(TRIM(T$6)," ",""))))-1)&amp;" Total",$B$6:$BB$373,ROW($A59)-5,FALSE))</f>
        <v>0</v>
      </c>
      <c r="U59" s="10">
        <f ca="1">IF(U$5&lt;&gt;"",HLOOKUP(U$5,Functionalization!$G$6:$R$373,ROW($A59)-5,FALSE),IFERROR(INDEX(U$337:U$373,MATCH($F59,$B$337:$B$373,0))/VLOOKUP($F59,$B$337:$BB$373,MATCH(LEFT(TRIM(U$6),FIND("~",SUBSTITUTE(U$6,"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59))*HLOOKUP(LEFT(TRIM(U$6),FIND("~",SUBSTITUTE(U$6," ","~",LEN(TRIM(U$6))-LEN(SUBSTITUTE(TRIM(U$6)," ",""))))-1)&amp;" Total",$B$6:$BB$373,ROW($A59)-5,FALSE))</f>
        <v>0</v>
      </c>
      <c r="V59" s="10">
        <f ca="1">IF(V$5&lt;&gt;"",HLOOKUP(V$5,Functionalization!$G$6:$R$373,ROW($A59)-5,FALSE),IFERROR(INDEX(V$337:V$373,MATCH($F59,$B$337:$B$373,0))/VLOOKUP($F59,$B$337:$BB$373,MATCH(LEFT(TRIM(V$6),FIND("~",SUBSTITUTE(V$6,"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59))*HLOOKUP(LEFT(TRIM(V$6),FIND("~",SUBSTITUTE(V$6," ","~",LEN(TRIM(V$6))-LEN(SUBSTITUTE(TRIM(V$6)," ",""))))-1)&amp;" Total",$B$6:$BB$373,ROW($A59)-5,FALSE))</f>
        <v>0</v>
      </c>
      <c r="W59" s="10">
        <f ca="1">IF(W$5&lt;&gt;"",HLOOKUP(W$5,Functionalization!$G$6:$R$373,ROW($A59)-5,FALSE),IFERROR(INDEX(W$337:W$373,MATCH($F59,$B$337:$B$373,0))/VLOOKUP($F59,$B$337:$BB$373,MATCH(LEFT(TRIM(W$6),FIND("~",SUBSTITUTE(W$6,"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59))*HLOOKUP(LEFT(TRIM(W$6),FIND("~",SUBSTITUTE(W$6," ","~",LEN(TRIM(W$6))-LEN(SUBSTITUTE(TRIM(W$6)," ",""))))-1)&amp;" Total",$B$6:$BB$373,ROW($A59)-5,FALSE))</f>
        <v>0</v>
      </c>
      <c r="X59" s="10">
        <f ca="1">IF(X$5&lt;&gt;"",HLOOKUP(X$5,Functionalization!$G$6:$R$373,ROW($A59)-5,FALSE),IFERROR(INDEX(X$337:X$373,MATCH($F59,$B$337:$B$373,0))/VLOOKUP($F59,$B$337:$BB$373,MATCH(LEFT(TRIM(X$6),FIND("~",SUBSTITUTE(X$6,"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59))*HLOOKUP(LEFT(TRIM(X$6),FIND("~",SUBSTITUTE(X$6," ","~",LEN(TRIM(X$6))-LEN(SUBSTITUTE(TRIM(X$6)," ",""))))-1)&amp;" Total",$B$6:$BB$373,ROW($A59)-5,FALSE))</f>
        <v>0</v>
      </c>
      <c r="Y59" s="10">
        <f ca="1">IF(Y$5&lt;&gt;"",HLOOKUP(Y$5,Functionalization!$G$6:$R$373,ROW($A59)-5,FALSE),IFERROR(INDEX(Y$337:Y$373,MATCH($F59,$B$337:$B$373,0))/VLOOKUP($F59,$B$337:$BB$373,MATCH(LEFT(TRIM(Y$6),FIND("~",SUBSTITUTE(Y$6,"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59))*HLOOKUP(LEFT(TRIM(Y$6),FIND("~",SUBSTITUTE(Y$6," ","~",LEN(TRIM(Y$6))-LEN(SUBSTITUTE(TRIM(Y$6)," ",""))))-1)&amp;" Total",$B$6:$BB$373,ROW($A59)-5,FALSE))</f>
        <v>0</v>
      </c>
      <c r="Z59" s="10">
        <f ca="1">IF(Z$5&lt;&gt;"",HLOOKUP(Z$5,Functionalization!$G$6:$R$373,ROW($A59)-5,FALSE),IFERROR(INDEX(Z$337:Z$373,MATCH($F59,$B$337:$B$373,0))/VLOOKUP($F59,$B$337:$BB$373,MATCH(LEFT(TRIM(Z$6),FIND("~",SUBSTITUTE(Z$6,"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59))*HLOOKUP(LEFT(TRIM(Z$6),FIND("~",SUBSTITUTE(Z$6," ","~",LEN(TRIM(Z$6))-LEN(SUBSTITUTE(TRIM(Z$6)," ",""))))-1)&amp;" Total",$B$6:$BB$373,ROW($A59)-5,FALSE))</f>
        <v>0</v>
      </c>
      <c r="AA59" s="10">
        <f ca="1">IF(AA$5&lt;&gt;"",HLOOKUP(AA$5,Functionalization!$G$6:$R$373,ROW($A59)-5,FALSE),IFERROR(INDEX(AA$337:AA$373,MATCH($F59,$B$337:$B$373,0))/VLOOKUP($F59,$B$337:$BB$373,MATCH(LEFT(TRIM(AA$6),FIND("~",SUBSTITUTE(AA$6,"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59))*HLOOKUP(LEFT(TRIM(AA$6),FIND("~",SUBSTITUTE(AA$6," ","~",LEN(TRIM(AA$6))-LEN(SUBSTITUTE(TRIM(AA$6)," ",""))))-1)&amp;" Total",$B$6:$BB$373,ROW($A59)-5,FALSE))</f>
        <v>0</v>
      </c>
      <c r="AB59" s="10">
        <f ca="1">IF(AB$5&lt;&gt;"",HLOOKUP(AB$5,Functionalization!$G$6:$R$373,ROW($A59)-5,FALSE),IFERROR(INDEX(AB$337:AB$373,MATCH($F59,$B$337:$B$373,0))/VLOOKUP($F59,$B$337:$BB$373,MATCH(LEFT(TRIM(AB$6),FIND("~",SUBSTITUTE(AB$6,"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59))*HLOOKUP(LEFT(TRIM(AB$6),FIND("~",SUBSTITUTE(AB$6," ","~",LEN(TRIM(AB$6))-LEN(SUBSTITUTE(TRIM(AB$6)," ",""))))-1)&amp;" Total",$B$6:$BB$373,ROW($A59)-5,FALSE))</f>
        <v>0</v>
      </c>
      <c r="AC59" s="10">
        <f ca="1">IF(AC$5&lt;&gt;"",HLOOKUP(AC$5,Functionalization!$G$6:$R$373,ROW($A59)-5,FALSE),IFERROR(INDEX(AC$337:AC$373,MATCH($F59,$B$337:$B$373,0))/VLOOKUP($F59,$B$337:$BB$373,MATCH(LEFT(TRIM(AC$6),FIND("~",SUBSTITUTE(AC$6,"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59))*HLOOKUP(LEFT(TRIM(AC$6),FIND("~",SUBSTITUTE(AC$6," ","~",LEN(TRIM(AC$6))-LEN(SUBSTITUTE(TRIM(AC$6)," ",""))))-1)&amp;" Total",$B$6:$BB$373,ROW($A59)-5,FALSE))</f>
        <v>0</v>
      </c>
      <c r="AD59" s="10">
        <f ca="1">IF(AD$5&lt;&gt;"",HLOOKUP(AD$5,Functionalization!$G$6:$R$373,ROW($A59)-5,FALSE),IFERROR(INDEX(AD$337:AD$373,MATCH($F59,$B$337:$B$373,0))/VLOOKUP($F59,$B$337:$BB$373,MATCH(LEFT(TRIM(AD$6),FIND("~",SUBSTITUTE(AD$6,"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59))*HLOOKUP(LEFT(TRIM(AD$6),FIND("~",SUBSTITUTE(AD$6," ","~",LEN(TRIM(AD$6))-LEN(SUBSTITUTE(TRIM(AD$6)," ",""))))-1)&amp;" Total",$B$6:$BB$373,ROW($A59)-5,FALSE))</f>
        <v>0</v>
      </c>
      <c r="AE59" s="10">
        <f ca="1">IF(AE$5&lt;&gt;"",HLOOKUP(AE$5,Functionalization!$G$6:$R$373,ROW($A59)-5,FALSE),IFERROR(INDEX(AE$337:AE$373,MATCH($F59,$B$337:$B$373,0))/VLOOKUP($F59,$B$337:$BB$373,MATCH(LEFT(TRIM(AE$6),FIND("~",SUBSTITUTE(AE$6,"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59))*HLOOKUP(LEFT(TRIM(AE$6),FIND("~",SUBSTITUTE(AE$6," ","~",LEN(TRIM(AE$6))-LEN(SUBSTITUTE(TRIM(AE$6)," ",""))))-1)&amp;" Total",$B$6:$BB$373,ROW($A59)-5,FALSE))</f>
        <v>0</v>
      </c>
      <c r="AF59" s="10">
        <f ca="1">IF(AF$5&lt;&gt;"",HLOOKUP(AF$5,Functionalization!$G$6:$R$373,ROW($A59)-5,FALSE),IFERROR(INDEX(AF$337:AF$373,MATCH($F59,$B$337:$B$373,0))/VLOOKUP($F59,$B$337:$BB$373,MATCH(LEFT(TRIM(AF$6),FIND("~",SUBSTITUTE(AF$6,"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59))*HLOOKUP(LEFT(TRIM(AF$6),FIND("~",SUBSTITUTE(AF$6," ","~",LEN(TRIM(AF$6))-LEN(SUBSTITUTE(TRIM(AF$6)," ",""))))-1)&amp;" Total",$B$6:$BB$373,ROW($A59)-5,FALSE))</f>
        <v>0</v>
      </c>
      <c r="AG59" s="10">
        <f ca="1">IF(AG$5&lt;&gt;"",HLOOKUP(AG$5,Functionalization!$G$6:$R$373,ROW($A59)-5,FALSE),IFERROR(INDEX(AG$337:AG$373,MATCH($F59,$B$337:$B$373,0))/VLOOKUP($F59,$B$337:$BB$373,MATCH(LEFT(TRIM(AG$6),FIND("~",SUBSTITUTE(AG$6,"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59))*HLOOKUP(LEFT(TRIM(AG$6),FIND("~",SUBSTITUTE(AG$6," ","~",LEN(TRIM(AG$6))-LEN(SUBSTITUTE(TRIM(AG$6)," ",""))))-1)&amp;" Total",$B$6:$BB$373,ROW($A59)-5,FALSE))</f>
        <v>0</v>
      </c>
      <c r="AH59" s="10">
        <f ca="1">IF(AH$5&lt;&gt;"",HLOOKUP(AH$5,Functionalization!$G$6:$R$373,ROW($A59)-5,FALSE),IFERROR(INDEX(AH$337:AH$373,MATCH($F59,$B$337:$B$373,0))/VLOOKUP($F59,$B$337:$BB$373,MATCH(LEFT(TRIM(AH$6),FIND("~",SUBSTITUTE(AH$6,"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59))*HLOOKUP(LEFT(TRIM(AH$6),FIND("~",SUBSTITUTE(AH$6," ","~",LEN(TRIM(AH$6))-LEN(SUBSTITUTE(TRIM(AH$6)," ",""))))-1)&amp;" Total",$B$6:$BB$373,ROW($A59)-5,FALSE))</f>
        <v>0</v>
      </c>
      <c r="AI59" s="10">
        <f ca="1">IF(AI$5&lt;&gt;"",HLOOKUP(AI$5,Functionalization!$G$6:$R$373,ROW($A59)-5,FALSE),IFERROR(INDEX(AI$337:AI$373,MATCH($F59,$B$337:$B$373,0))/VLOOKUP($F59,$B$337:$BB$373,MATCH(LEFT(TRIM(AI$6),FIND("~",SUBSTITUTE(AI$6,"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59))*HLOOKUP(LEFT(TRIM(AI$6),FIND("~",SUBSTITUTE(AI$6," ","~",LEN(TRIM(AI$6))-LEN(SUBSTITUTE(TRIM(AI$6)," ",""))))-1)&amp;" Total",$B$6:$BB$373,ROW($A59)-5,FALSE))</f>
        <v>0</v>
      </c>
      <c r="AJ59" s="10">
        <f ca="1">IF(AJ$5&lt;&gt;"",HLOOKUP(AJ$5,Functionalization!$G$6:$R$373,ROW($A59)-5,FALSE),IFERROR(INDEX(AJ$337:AJ$373,MATCH($F59,$B$337:$B$373,0))/VLOOKUP($F59,$B$337:$BB$373,MATCH(LEFT(TRIM(AJ$6),FIND("~",SUBSTITUTE(AJ$6,"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59))*HLOOKUP(LEFT(TRIM(AJ$6),FIND("~",SUBSTITUTE(AJ$6," ","~",LEN(TRIM(AJ$6))-LEN(SUBSTITUTE(TRIM(AJ$6)," ",""))))-1)&amp;" Total",$B$6:$BB$373,ROW($A59)-5,FALSE))</f>
        <v>0</v>
      </c>
      <c r="AK59" s="10">
        <f ca="1">IF(AK$5&lt;&gt;"",HLOOKUP(AK$5,Functionalization!$G$6:$R$373,ROW($A59)-5,FALSE),IFERROR(INDEX(AK$337:AK$373,MATCH($F59,$B$337:$B$373,0))/VLOOKUP($F59,$B$337:$BB$373,MATCH(LEFT(TRIM(AK$6),FIND("~",SUBSTITUTE(AK$6,"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59))*HLOOKUP(LEFT(TRIM(AK$6),FIND("~",SUBSTITUTE(AK$6," ","~",LEN(TRIM(AK$6))-LEN(SUBSTITUTE(TRIM(AK$6)," ",""))))-1)&amp;" Total",$B$6:$BB$373,ROW($A59)-5,FALSE))</f>
        <v>0</v>
      </c>
      <c r="AL59" s="10">
        <f ca="1">IF(AL$5&lt;&gt;"",HLOOKUP(AL$5,Functionalization!$G$6:$R$373,ROW($A59)-5,FALSE),IFERROR(INDEX(AL$337:AL$373,MATCH($F59,$B$337:$B$373,0))/VLOOKUP($F59,$B$337:$BB$373,MATCH(LEFT(TRIM(AL$6),FIND("~",SUBSTITUTE(AL$6,"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59))*HLOOKUP(LEFT(TRIM(AL$6),FIND("~",SUBSTITUTE(AL$6," ","~",LEN(TRIM(AL$6))-LEN(SUBSTITUTE(TRIM(AL$6)," ",""))))-1)&amp;" Total",$B$6:$BB$373,ROW($A59)-5,FALSE))</f>
        <v>0</v>
      </c>
      <c r="AM59" s="10">
        <f ca="1">IF(AM$5&lt;&gt;"",HLOOKUP(AM$5,Functionalization!$G$6:$R$373,ROW($A59)-5,FALSE),IFERROR(INDEX(AM$337:AM$373,MATCH($F59,$B$337:$B$373,0))/VLOOKUP($F59,$B$337:$BB$373,MATCH(LEFT(TRIM(AM$6),FIND("~",SUBSTITUTE(AM$6,"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59))*HLOOKUP(LEFT(TRIM(AM$6),FIND("~",SUBSTITUTE(AM$6," ","~",LEN(TRIM(AM$6))-LEN(SUBSTITUTE(TRIM(AM$6)," ",""))))-1)&amp;" Total",$B$6:$BB$373,ROW($A59)-5,FALSE))</f>
        <v>0</v>
      </c>
      <c r="AN59" s="10">
        <f ca="1">IF(AN$5&lt;&gt;"",HLOOKUP(AN$5,Functionalization!$G$6:$R$373,ROW($A59)-5,FALSE),IFERROR(INDEX(AN$337:AN$373,MATCH($F59,$B$337:$B$373,0))/VLOOKUP($F59,$B$337:$BB$373,MATCH(LEFT(TRIM(AN$6),FIND("~",SUBSTITUTE(AN$6,"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59))*HLOOKUP(LEFT(TRIM(AN$6),FIND("~",SUBSTITUTE(AN$6," ","~",LEN(TRIM(AN$6))-LEN(SUBSTITUTE(TRIM(AN$6)," ",""))))-1)&amp;" Total",$B$6:$BB$373,ROW($A59)-5,FALSE))</f>
        <v>0</v>
      </c>
      <c r="AO59" s="10">
        <f ca="1">IF(AO$5&lt;&gt;"",HLOOKUP(AO$5,Functionalization!$G$6:$R$373,ROW($A59)-5,FALSE),IFERROR(INDEX(AO$337:AO$373,MATCH($F59,$B$337:$B$373,0))/VLOOKUP($F59,$B$337:$BB$373,MATCH(LEFT(TRIM(AO$6),FIND("~",SUBSTITUTE(AO$6,"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59))*HLOOKUP(LEFT(TRIM(AO$6),FIND("~",SUBSTITUTE(AO$6," ","~",LEN(TRIM(AO$6))-LEN(SUBSTITUTE(TRIM(AO$6)," ",""))))-1)&amp;" Total",$B$6:$BB$373,ROW($A59)-5,FALSE))</f>
        <v>0</v>
      </c>
      <c r="AP59" s="10">
        <f ca="1">IF(AP$5&lt;&gt;"",HLOOKUP(AP$5,Functionalization!$G$6:$R$373,ROW($A59)-5,FALSE),IFERROR(INDEX(AP$337:AP$373,MATCH($F59,$B$337:$B$373,0))/VLOOKUP($F59,$B$337:$BB$373,MATCH(LEFT(TRIM(AP$6),FIND("~",SUBSTITUTE(AP$6,"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59))*HLOOKUP(LEFT(TRIM(AP$6),FIND("~",SUBSTITUTE(AP$6," ","~",LEN(TRIM(AP$6))-LEN(SUBSTITUTE(TRIM(AP$6)," ",""))))-1)&amp;" Total",$B$6:$BB$373,ROW($A59)-5,FALSE))</f>
        <v>0</v>
      </c>
      <c r="AQ59" s="10">
        <f ca="1">IF(AQ$5&lt;&gt;"",HLOOKUP(AQ$5,Functionalization!$G$6:$R$373,ROW($A59)-5,FALSE),IFERROR(INDEX(AQ$337:AQ$373,MATCH($F59,$B$337:$B$373,0))/VLOOKUP($F59,$B$337:$BB$373,MATCH(LEFT(TRIM(AQ$6),FIND("~",SUBSTITUTE(AQ$6,"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59))*HLOOKUP(LEFT(TRIM(AQ$6),FIND("~",SUBSTITUTE(AQ$6," ","~",LEN(TRIM(AQ$6))-LEN(SUBSTITUTE(TRIM(AQ$6)," ",""))))-1)&amp;" Total",$B$6:$BB$373,ROW($A59)-5,FALSE))</f>
        <v>0</v>
      </c>
      <c r="AR59" s="10">
        <f ca="1">IF(AR$5&lt;&gt;"",HLOOKUP(AR$5,Functionalization!$G$6:$R$373,ROW($A59)-5,FALSE),IFERROR(INDEX(AR$337:AR$373,MATCH($F59,$B$337:$B$373,0))/VLOOKUP($F59,$B$337:$BB$373,MATCH(LEFT(TRIM(AR$6),FIND("~",SUBSTITUTE(AR$6,"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59))*HLOOKUP(LEFT(TRIM(AR$6),FIND("~",SUBSTITUTE(AR$6," ","~",LEN(TRIM(AR$6))-LEN(SUBSTITUTE(TRIM(AR$6)," ",""))))-1)&amp;" Total",$B$6:$BB$373,ROW($A59)-5,FALSE))</f>
        <v>0</v>
      </c>
      <c r="AS59" s="10">
        <f ca="1">IF(AS$5&lt;&gt;"",HLOOKUP(AS$5,Functionalization!$G$6:$R$373,ROW($A59)-5,FALSE),IFERROR(INDEX(AS$337:AS$373,MATCH($F59,$B$337:$B$373,0))/VLOOKUP($F59,$B$337:$BB$373,MATCH(LEFT(TRIM(AS$6),FIND("~",SUBSTITUTE(AS$6,"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59))*HLOOKUP(LEFT(TRIM(AS$6),FIND("~",SUBSTITUTE(AS$6," ","~",LEN(TRIM(AS$6))-LEN(SUBSTITUTE(TRIM(AS$6)," ",""))))-1)&amp;" Total",$B$6:$BB$373,ROW($A59)-5,FALSE))</f>
        <v>0</v>
      </c>
      <c r="AT59" s="10">
        <f ca="1">IF(AT$5&lt;&gt;"",HLOOKUP(AT$5,Functionalization!$G$6:$R$373,ROW($A59)-5,FALSE),IFERROR(INDEX(AT$337:AT$373,MATCH($F59,$B$337:$B$373,0))/VLOOKUP($F59,$B$337:$BB$373,MATCH(LEFT(TRIM(AT$6),FIND("~",SUBSTITUTE(AT$6,"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59))*HLOOKUP(LEFT(TRIM(AT$6),FIND("~",SUBSTITUTE(AT$6," ","~",LEN(TRIM(AT$6))-LEN(SUBSTITUTE(TRIM(AT$6)," ",""))))-1)&amp;" Total",$B$6:$BB$373,ROW($A59)-5,FALSE))</f>
        <v>0</v>
      </c>
      <c r="AU59" s="10">
        <f ca="1">IF(AU$5&lt;&gt;"",HLOOKUP(AU$5,Functionalization!$G$6:$R$373,ROW($A59)-5,FALSE),IFERROR(INDEX(AU$337:AU$373,MATCH($F59,$B$337:$B$373,0))/VLOOKUP($F59,$B$337:$BB$373,MATCH(LEFT(TRIM(AU$6),FIND("~",SUBSTITUTE(AU$6,"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59))*HLOOKUP(LEFT(TRIM(AU$6),FIND("~",SUBSTITUTE(AU$6," ","~",LEN(TRIM(AU$6))-LEN(SUBSTITUTE(TRIM(AU$6)," ",""))))-1)&amp;" Total",$B$6:$BB$373,ROW($A59)-5,FALSE))</f>
        <v>0</v>
      </c>
      <c r="AV59" s="10">
        <f ca="1">IF(AV$5&lt;&gt;"",HLOOKUP(AV$5,Functionalization!$G$6:$R$373,ROW($A59)-5,FALSE),IFERROR(INDEX(AV$337:AV$373,MATCH($F59,$B$337:$B$373,0))/VLOOKUP($F59,$B$337:$BB$373,MATCH(LEFT(TRIM(AV$6),FIND("~",SUBSTITUTE(AV$6,"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59))*HLOOKUP(LEFT(TRIM(AV$6),FIND("~",SUBSTITUTE(AV$6," ","~",LEN(TRIM(AV$6))-LEN(SUBSTITUTE(TRIM(AV$6)," ",""))))-1)&amp;" Total",$B$6:$BB$373,ROW($A59)-5,FALSE))</f>
        <v>0</v>
      </c>
      <c r="AW59" s="10">
        <f ca="1">IF(AW$5&lt;&gt;"",HLOOKUP(AW$5,Functionalization!$G$6:$R$373,ROW($A59)-5,FALSE),IFERROR(INDEX(AW$337:AW$373,MATCH($F59,$B$337:$B$373,0))/VLOOKUP($F59,$B$337:$BB$373,MATCH(LEFT(TRIM(AW$6),FIND("~",SUBSTITUTE(AW$6,"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59))*HLOOKUP(LEFT(TRIM(AW$6),FIND("~",SUBSTITUTE(AW$6," ","~",LEN(TRIM(AW$6))-LEN(SUBSTITUTE(TRIM(AW$6)," ",""))))-1)&amp;" Total",$B$6:$BB$373,ROW($A59)-5,FALSE))</f>
        <v>0</v>
      </c>
      <c r="AX59" s="10">
        <f ca="1">IF(AX$5&lt;&gt;"",HLOOKUP(AX$5,Functionalization!$G$6:$R$373,ROW($A59)-5,FALSE),IFERROR(INDEX(AX$337:AX$373,MATCH($F59,$B$337:$B$373,0))/VLOOKUP($F59,$B$337:$BB$373,MATCH(LEFT(TRIM(AX$6),FIND("~",SUBSTITUTE(AX$6,"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59))*HLOOKUP(LEFT(TRIM(AX$6),FIND("~",SUBSTITUTE(AX$6," ","~",LEN(TRIM(AX$6))-LEN(SUBSTITUTE(TRIM(AX$6)," ",""))))-1)&amp;" Total",$B$6:$BB$373,ROW($A59)-5,FALSE))</f>
        <v>0</v>
      </c>
      <c r="AY59" s="10">
        <f ca="1">IF(AY$5&lt;&gt;"",HLOOKUP(AY$5,Functionalization!$G$6:$R$373,ROW($A59)-5,FALSE),IFERROR(INDEX(AY$337:AY$373,MATCH($F59,$B$337:$B$373,0))/VLOOKUP($F59,$B$337:$BB$373,MATCH(LEFT(TRIM(AY$6),FIND("~",SUBSTITUTE(AY$6,"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59))*HLOOKUP(LEFT(TRIM(AY$6),FIND("~",SUBSTITUTE(AY$6," ","~",LEN(TRIM(AY$6))-LEN(SUBSTITUTE(TRIM(AY$6)," ",""))))-1)&amp;" Total",$B$6:$BB$373,ROW($A59)-5,FALSE))</f>
        <v>0</v>
      </c>
      <c r="AZ59" s="10">
        <f ca="1">IF(AZ$5&lt;&gt;"",HLOOKUP(AZ$5,Functionalization!$G$6:$R$373,ROW($A59)-5,FALSE),IFERROR(INDEX(AZ$337:AZ$373,MATCH($F59,$B$337:$B$373,0))/VLOOKUP($F59,$B$337:$BB$373,MATCH(LEFT(TRIM(AZ$6),FIND("~",SUBSTITUTE(AZ$6,"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59))*HLOOKUP(LEFT(TRIM(AZ$6),FIND("~",SUBSTITUTE(AZ$6," ","~",LEN(TRIM(AZ$6))-LEN(SUBSTITUTE(TRIM(AZ$6)," ",""))))-1)&amp;" Total",$B$6:$BB$373,ROW($A59)-5,FALSE))</f>
        <v>0</v>
      </c>
      <c r="BA59" s="10">
        <f ca="1">IF(BA$5&lt;&gt;"",HLOOKUP(BA$5,Functionalization!$G$6:$R$373,ROW($A59)-5,FALSE),IFERROR(INDEX(BA$337:BA$373,MATCH($F59,$B$337:$B$373,0))/VLOOKUP($F59,$B$337:$BB$373,MATCH(LEFT(TRIM(BA$6),FIND("~",SUBSTITUTE(BA$6,"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59))*HLOOKUP(LEFT(TRIM(BA$6),FIND("~",SUBSTITUTE(BA$6," ","~",LEN(TRIM(BA$6))-LEN(SUBSTITUTE(TRIM(BA$6)," ",""))))-1)&amp;" Total",$B$6:$BB$373,ROW($A59)-5,FALSE))</f>
        <v>0</v>
      </c>
      <c r="BB59" s="10">
        <f ca="1">IF(BB$5&lt;&gt;"",HLOOKUP(BB$5,Functionalization!$G$6:$R$373,ROW($A59)-5,FALSE),IFERROR(INDEX(BB$337:BB$373,MATCH($F59,$B$337:$B$373,0))/VLOOKUP($F59,$B$337:$BB$373,MATCH(LEFT(TRIM(BB$6),FIND("~",SUBSTITUTE(BB$6,"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59))*HLOOKUP(LEFT(TRIM(BB$6),FIND("~",SUBSTITUTE(BB$6," ","~",LEN(TRIM(BB$6))-LEN(SUBSTITUTE(TRIM(BB$6)," ",""))))-1)&amp;" Total",$B$6:$BB$373,ROW($A59)-5,FALSE))</f>
        <v>0</v>
      </c>
      <c r="BD59">
        <f ca="1">IFERROR(IF(SUMIF($G$6:$BB$6,BD$6&amp;" Total",$G59:$BB59)-(SUMIF($G$6:$BB$6,BD$6&amp;" "&amp;'Input-Func_Class'!$D$22,$G59:$BB59)+IFERROR(SUMIF($G$6:$BB$6,BD$6&amp;" "&amp;'Input-Func_Class'!$E$22,$G59:$BB59),SUMIF($G$6:$BB$6,BD$6&amp;" "&amp;'Input-Func_Class'!$B$24,$G59:$BB59))+SUMIF($G$6:$BB$6,BD$6&amp;" "&amp;'Input-Func_Class'!$F$22,$G59:$BB59))&lt;Check_Limit,0,1),1)</f>
        <v>0</v>
      </c>
      <c r="BE59">
        <f ca="1">IFERROR(IF(SUMIF($G$6:$BB$6,BE$6&amp;" Total",$G59:$BB59)-(SUMIF($G$6:$BB$6,BE$6&amp;" "&amp;'Input-Func_Class'!$D$22,$G59:$BB59)+IFERROR(SUMIF($G$6:$BB$6,BE$6&amp;" "&amp;'Input-Func_Class'!$E$22,$G59:$BB59),SUMIF($G$6:$BB$6,BE$6&amp;" "&amp;'Input-Func_Class'!$B$24,$G59:$BB59))+SUMIF($G$6:$BB$6,BE$6&amp;" "&amp;'Input-Func_Class'!$F$22,$G59:$BB59))&lt;Check_Limit,0,1),1)</f>
        <v>0</v>
      </c>
      <c r="BF59">
        <f ca="1">IFERROR(IF(SUMIF($G$6:$BB$6,BF$6&amp;" Total",$G59:$BB59)-(SUMIF($G$6:$BB$6,BF$6&amp;" "&amp;'Input-Func_Class'!$D$22,$G59:$BB59)+IFERROR(SUMIF($G$6:$BB$6,BF$6&amp;" "&amp;'Input-Func_Class'!$E$22,$G59:$BB59),SUMIF($G$6:$BB$6,BF$6&amp;" "&amp;'Input-Func_Class'!$B$24,$G59:$BB59))+SUMIF($G$6:$BB$6,BF$6&amp;" "&amp;'Input-Func_Class'!$F$22,$G59:$BB59))&lt;Check_Limit,0,1),1)</f>
        <v>0</v>
      </c>
      <c r="BG59">
        <f ca="1">IFERROR(IF(SUMIF($G$6:$BB$6,BG$6&amp;" Total",$G59:$BB59)-(SUMIF($G$6:$BB$6,BG$6&amp;" "&amp;'Input-Func_Class'!$D$22,$G59:$BB59)+IFERROR(SUMIF($G$6:$BB$6,BG$6&amp;" "&amp;'Input-Func_Class'!$E$22,$G59:$BB59),SUMIF($G$6:$BB$6,BG$6&amp;" "&amp;'Input-Func_Class'!$B$24,$G59:$BB59))+SUMIF($G$6:$BB$6,BG$6&amp;" "&amp;'Input-Func_Class'!$F$22,$G59:$BB59))&lt;Check_Limit,0,1),1)</f>
        <v>0</v>
      </c>
      <c r="BH59">
        <f ca="1">IFERROR(IF(SUMIF($G$6:$BB$6,BH$6&amp;" Total",$G59:$BB59)-(SUMIF($G$6:$BB$6,BH$6&amp;" "&amp;'Input-Func_Class'!$D$22,$G59:$BB59)+IFERROR(SUMIF($G$6:$BB$6,BH$6&amp;" "&amp;'Input-Func_Class'!$E$22,$G59:$BB59),SUMIF($G$6:$BB$6,BH$6&amp;" "&amp;'Input-Func_Class'!$B$24,$G59:$BB59))+SUMIF($G$6:$BB$6,BH$6&amp;" "&amp;'Input-Func_Class'!$F$22,$G59:$BB59))&lt;Check_Limit,0,1),1)</f>
        <v>0</v>
      </c>
      <c r="BI59">
        <f ca="1">IFERROR(IF(SUMIF($G$6:$BB$6,BI$6&amp;" Total",$G59:$BB59)-(SUMIF($G$6:$BB$6,BI$6&amp;" "&amp;'Input-Func_Class'!$D$22,$G59:$BB59)+IFERROR(SUMIF($G$6:$BB$6,BI$6&amp;" "&amp;'Input-Func_Class'!$E$22,$G59:$BB59),SUMIF($G$6:$BB$6,BI$6&amp;" "&amp;'Input-Func_Class'!$B$24,$G59:$BB59))+SUMIF($G$6:$BB$6,BI$6&amp;" "&amp;'Input-Func_Class'!$F$22,$G59:$BB59))&lt;Check_Limit,0,1),1)</f>
        <v>0</v>
      </c>
      <c r="BJ59">
        <f ca="1">IFERROR(IF(SUMIF($G$6:$BB$6,BJ$6&amp;" Total",$G59:$BB59)-(SUMIF($G$6:$BB$6,BJ$6&amp;" "&amp;'Input-Func_Class'!$D$22,$G59:$BB59)+IFERROR(SUMIF($G$6:$BB$6,BJ$6&amp;" "&amp;'Input-Func_Class'!$E$22,$G59:$BB59),SUMIF($G$6:$BB$6,BJ$6&amp;" "&amp;'Input-Func_Class'!$B$24,$G59:$BB59))+SUMIF($G$6:$BB$6,BJ$6&amp;" "&amp;'Input-Func_Class'!$F$22,$G59:$BB59))&lt;Check_Limit,0,1),1)</f>
        <v>0</v>
      </c>
      <c r="BK59">
        <f ca="1">IFERROR(IF(SUMIF($G$6:$BB$6,BK$6&amp;" Total",$G59:$BB59)-(SUMIF($G$6:$BB$6,BK$6&amp;" "&amp;'Input-Func_Class'!$D$22,$G59:$BB59)+IFERROR(SUMIF($G$6:$BB$6,BK$6&amp;" "&amp;'Input-Func_Class'!$E$22,$G59:$BB59),SUMIF($G$6:$BB$6,BK$6&amp;" "&amp;'Input-Func_Class'!$B$24,$G59:$BB59))+SUMIF($G$6:$BB$6,BK$6&amp;" "&amp;'Input-Func_Class'!$F$22,$G59:$BB59))&lt;Check_Limit,0,1),1)</f>
        <v>0</v>
      </c>
      <c r="BL59">
        <f ca="1">IFERROR(IF(SUMIF($G$6:$BB$6,BL$6&amp;" Total",$G59:$BB59)-(SUMIF($G$6:$BB$6,BL$6&amp;" "&amp;'Input-Func_Class'!$D$22,$G59:$BB59)+IFERROR(SUMIF($G$6:$BB$6,BL$6&amp;" "&amp;'Input-Func_Class'!$E$22,$G59:$BB59),SUMIF($G$6:$BB$6,BL$6&amp;" "&amp;'Input-Func_Class'!$B$24,$G59:$BB59))+SUMIF($G$6:$BB$6,BL$6&amp;" "&amp;'Input-Func_Class'!$F$22,$G59:$BB59))&lt;Check_Limit,0,1),1)</f>
        <v>0</v>
      </c>
      <c r="BM59">
        <f ca="1">IFERROR(IF(SUMIF($G$6:$BB$6,BM$6&amp;" Total",$G59:$BB59)-(SUMIF($G$6:$BB$6,BM$6&amp;" "&amp;'Input-Func_Class'!$D$22,$G59:$BB59)+IFERROR(SUMIF($G$6:$BB$6,BM$6&amp;" "&amp;'Input-Func_Class'!$E$22,$G59:$BB59),SUMIF($G$6:$BB$6,BM$6&amp;" "&amp;'Input-Func_Class'!$B$24,$G59:$BB59))+SUMIF($G$6:$BB$6,BM$6&amp;" "&amp;'Input-Func_Class'!$F$22,$G59:$BB59))&lt;Check_Limit,0,1),1)</f>
        <v>0</v>
      </c>
      <c r="BN59">
        <f ca="1">IFERROR(IF(SUMIF($G$6:$BB$6,BN$6&amp;" Total",$G59:$BB59)-(SUMIF($G$6:$BB$6,BN$6&amp;" "&amp;'Input-Func_Class'!$D$22,$G59:$BB59)+IFERROR(SUMIF($G$6:$BB$6,BN$6&amp;" "&amp;'Input-Func_Class'!$E$22,$G59:$BB59),SUMIF($G$6:$BB$6,BN$6&amp;" "&amp;'Input-Func_Class'!$B$24,$G59:$BB59))+SUMIF($G$6:$BB$6,BN$6&amp;" "&amp;'Input-Func_Class'!$F$22,$G59:$BB59))&lt;Check_Limit,0,1),1)</f>
        <v>0</v>
      </c>
      <c r="BO59">
        <f ca="1">IFERROR(IF(SUMIF($G$6:$BB$6,BO$6&amp;" Total",$G59:$BB59)-(SUMIF($G$6:$BB$6,BO$6&amp;" "&amp;'Input-Func_Class'!$D$22,$G59:$BB59)+IFERROR(SUMIF($G$6:$BB$6,BO$6&amp;" "&amp;'Input-Func_Class'!$E$22,$G59:$BB59),SUMIF($G$6:$BB$6,BO$6&amp;" "&amp;'Input-Func_Class'!$B$24,$G59:$BB59))+SUMIF($G$6:$BB$6,BO$6&amp;" "&amp;'Input-Func_Class'!$F$22,$G59:$BB59))&lt;Check_Limit,0,1),1)</f>
        <v>0</v>
      </c>
    </row>
    <row r="60" spans="1:67" outlineLevel="1">
      <c r="A60" s="31">
        <f>IF(ISBLANK('Input-Accounts'!A60),"",'Input-Accounts'!A60)</f>
        <v>51</v>
      </c>
      <c r="B60" s="53" t="str">
        <f>IF(ISBLANK('Input-Accounts'!B60),"",'Input-Accounts'!B60)</f>
        <v>TRANS EQUIP-TRAILERS OVER $1,000</v>
      </c>
      <c r="C60" s="31">
        <f>IF(ISBLANK('Input-Accounts'!C60),"",'Input-Accounts'!C60)</f>
        <v>392.2</v>
      </c>
      <c r="D60" s="10">
        <f>Functionalization!$D60</f>
        <v>48924.400000000016</v>
      </c>
      <c r="E60" s="10">
        <f t="shared" ca="1" si="3"/>
        <v>0</v>
      </c>
      <c r="F60" s="3" t="str">
        <f>IF($D60=0,"-",IF('Input-Accounts'!$E60&lt;&gt;0,'Input-Accounts'!$E60,'Input-Accounts'!$G60))</f>
        <v>INT_DISTPT_SUBTOTAL</v>
      </c>
      <c r="G60" s="10">
        <f ca="1">IF(G$5&lt;&gt;"",HLOOKUP(G$5,Functionalization!$G$6:$R$373,ROW($A60)-5,FALSE),IFERROR(INDEX(G$337:G$373,MATCH($F60,$B$337:$B$373,0))/VLOOKUP($F60,$B$337:$BB$373,MATCH(LEFT(TRIM(G$6),FIND("~",SUBSTITUTE(G$6,"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60))*HLOOKUP(LEFT(TRIM(G$6),FIND("~",SUBSTITUTE(G$6," ","~",LEN(TRIM(G$6))-LEN(SUBSTITUTE(TRIM(G$6)," ",""))))-1)&amp;" Total",$B$6:$BB$373,ROW($A60)-5,FALSE))</f>
        <v>31163.028493396727</v>
      </c>
      <c r="H60" s="10">
        <f ca="1">IF(H$5&lt;&gt;"",HLOOKUP(H$5,Functionalization!$G$6:$R$373,ROW($A60)-5,FALSE),IFERROR(INDEX(H$337:H$373,MATCH($F60,$B$337:$B$373,0))/VLOOKUP($F60,$B$337:$BB$373,MATCH(LEFT(TRIM(H$6),FIND("~",SUBSTITUTE(H$6,"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60))*HLOOKUP(LEFT(TRIM(H$6),FIND("~",SUBSTITUTE(H$6," ","~",LEN(TRIM(H$6))-LEN(SUBSTITUTE(TRIM(H$6)," ",""))))-1)&amp;" Total",$B$6:$BB$373,ROW($A60)-5,FALSE))</f>
        <v>23122.151229113242</v>
      </c>
      <c r="I60" s="10">
        <f ca="1">IF(I$5&lt;&gt;"",HLOOKUP(I$5,Functionalization!$G$6:$R$373,ROW($A60)-5,FALSE),IFERROR(INDEX(I$337:I$373,MATCH($F60,$B$337:$B$373,0))/VLOOKUP($F60,$B$337:$BB$373,MATCH(LEFT(TRIM(I$6),FIND("~",SUBSTITUTE(I$6,"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60))*HLOOKUP(LEFT(TRIM(I$6),FIND("~",SUBSTITUTE(I$6," ","~",LEN(TRIM(I$6))-LEN(SUBSTITUTE(TRIM(I$6)," ",""))))-1)&amp;" Total",$B$6:$BB$373,ROW($A60)-5,FALSE))</f>
        <v>0</v>
      </c>
      <c r="J60" s="10">
        <f ca="1">IF(J$5&lt;&gt;"",HLOOKUP(J$5,Functionalization!$G$6:$R$373,ROW($A60)-5,FALSE),IFERROR(INDEX(J$337:J$373,MATCH($F60,$B$337:$B$373,0))/VLOOKUP($F60,$B$337:$BB$373,MATCH(LEFT(TRIM(J$6),FIND("~",SUBSTITUTE(J$6,"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60))*HLOOKUP(LEFT(TRIM(J$6),FIND("~",SUBSTITUTE(J$6," ","~",LEN(TRIM(J$6))-LEN(SUBSTITUTE(TRIM(J$6)," ",""))))-1)&amp;" Total",$B$6:$BB$373,ROW($A60)-5,FALSE))</f>
        <v>8040.8772642834801</v>
      </c>
      <c r="K60" s="10">
        <f ca="1">IF(K$5&lt;&gt;"",HLOOKUP(K$5,Functionalization!$G$6:$R$373,ROW($A60)-5,FALSE),IFERROR(INDEX(K$337:K$373,MATCH($F60,$B$337:$B$373,0))/VLOOKUP($F60,$B$337:$BB$373,MATCH(LEFT(TRIM(K$6),FIND("~",SUBSTITUTE(K$6,"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60))*HLOOKUP(LEFT(TRIM(K$6),FIND("~",SUBSTITUTE(K$6," ","~",LEN(TRIM(K$6))-LEN(SUBSTITUTE(TRIM(K$6)," ",""))))-1)&amp;" Total",$B$6:$BB$373,ROW($A60)-5,FALSE))</f>
        <v>17761.371506603286</v>
      </c>
      <c r="L60" s="10">
        <f ca="1">IF(L$5&lt;&gt;"",HLOOKUP(L$5,Functionalization!$G$6:$R$373,ROW($A60)-5,FALSE),IFERROR(INDEX(L$337:L$373,MATCH($F60,$B$337:$B$373,0))/VLOOKUP($F60,$B$337:$BB$373,MATCH(LEFT(TRIM(L$6),FIND("~",SUBSTITUTE(L$6,"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60))*HLOOKUP(LEFT(TRIM(L$6),FIND("~",SUBSTITUTE(L$6," ","~",LEN(TRIM(L$6))-LEN(SUBSTITUTE(TRIM(L$6)," ",""))))-1)&amp;" Total",$B$6:$BB$373,ROW($A60)-5,FALSE))</f>
        <v>0</v>
      </c>
      <c r="M60" s="10">
        <f ca="1">IF(M$5&lt;&gt;"",HLOOKUP(M$5,Functionalization!$G$6:$R$373,ROW($A60)-5,FALSE),IFERROR(INDEX(M$337:M$373,MATCH($F60,$B$337:$B$373,0))/VLOOKUP($F60,$B$337:$BB$373,MATCH(LEFT(TRIM(M$6),FIND("~",SUBSTITUTE(M$6,"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60))*HLOOKUP(LEFT(TRIM(M$6),FIND("~",SUBSTITUTE(M$6," ","~",LEN(TRIM(M$6))-LEN(SUBSTITUTE(TRIM(M$6)," ",""))))-1)&amp;" Total",$B$6:$BB$373,ROW($A60)-5,FALSE))</f>
        <v>0</v>
      </c>
      <c r="N60" s="10">
        <f ca="1">IF(N$5&lt;&gt;"",HLOOKUP(N$5,Functionalization!$G$6:$R$373,ROW($A60)-5,FALSE),IFERROR(INDEX(N$337:N$373,MATCH($F60,$B$337:$B$373,0))/VLOOKUP($F60,$B$337:$BB$373,MATCH(LEFT(TRIM(N$6),FIND("~",SUBSTITUTE(N$6,"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60))*HLOOKUP(LEFT(TRIM(N$6),FIND("~",SUBSTITUTE(N$6," ","~",LEN(TRIM(N$6))-LEN(SUBSTITUTE(TRIM(N$6)," ",""))))-1)&amp;" Total",$B$6:$BB$373,ROW($A60)-5,FALSE))</f>
        <v>17761.371506603286</v>
      </c>
      <c r="O60" s="10">
        <f ca="1">IF(O$5&lt;&gt;"",HLOOKUP(O$5,Functionalization!$G$6:$R$373,ROW($A60)-5,FALSE),IFERROR(INDEX(O$337:O$373,MATCH($F60,$B$337:$B$373,0))/VLOOKUP($F60,$B$337:$BB$373,MATCH(LEFT(TRIM(O$6),FIND("~",SUBSTITUTE(O$6,"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60))*HLOOKUP(LEFT(TRIM(O$6),FIND("~",SUBSTITUTE(O$6," ","~",LEN(TRIM(O$6))-LEN(SUBSTITUTE(TRIM(O$6)," ",""))))-1)&amp;" Total",$B$6:$BB$373,ROW($A60)-5,FALSE))</f>
        <v>0</v>
      </c>
      <c r="P60" s="10">
        <f ca="1">IF(P$5&lt;&gt;"",HLOOKUP(P$5,Functionalization!$G$6:$R$373,ROW($A60)-5,FALSE),IFERROR(INDEX(P$337:P$373,MATCH($F60,$B$337:$B$373,0))/VLOOKUP($F60,$B$337:$BB$373,MATCH(LEFT(TRIM(P$6),FIND("~",SUBSTITUTE(P$6,"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60))*HLOOKUP(LEFT(TRIM(P$6),FIND("~",SUBSTITUTE(P$6," ","~",LEN(TRIM(P$6))-LEN(SUBSTITUTE(TRIM(P$6)," ",""))))-1)&amp;" Total",$B$6:$BB$373,ROW($A60)-5,FALSE))</f>
        <v>0</v>
      </c>
      <c r="Q60" s="10">
        <f ca="1">IF(Q$5&lt;&gt;"",HLOOKUP(Q$5,Functionalization!$G$6:$R$373,ROW($A60)-5,FALSE),IFERROR(INDEX(Q$337:Q$373,MATCH($F60,$B$337:$B$373,0))/VLOOKUP($F60,$B$337:$BB$373,MATCH(LEFT(TRIM(Q$6),FIND("~",SUBSTITUTE(Q$6,"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60))*HLOOKUP(LEFT(TRIM(Q$6),FIND("~",SUBSTITUTE(Q$6," ","~",LEN(TRIM(Q$6))-LEN(SUBSTITUTE(TRIM(Q$6)," ",""))))-1)&amp;" Total",$B$6:$BB$373,ROW($A60)-5,FALSE))</f>
        <v>0</v>
      </c>
      <c r="R60" s="10">
        <f ca="1">IF(R$5&lt;&gt;"",HLOOKUP(R$5,Functionalization!$G$6:$R$373,ROW($A60)-5,FALSE),IFERROR(INDEX(R$337:R$373,MATCH($F60,$B$337:$B$373,0))/VLOOKUP($F60,$B$337:$BB$373,MATCH(LEFT(TRIM(R$6),FIND("~",SUBSTITUTE(R$6,"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60))*HLOOKUP(LEFT(TRIM(R$6),FIND("~",SUBSTITUTE(R$6," ","~",LEN(TRIM(R$6))-LEN(SUBSTITUTE(TRIM(R$6)," ",""))))-1)&amp;" Total",$B$6:$BB$373,ROW($A60)-5,FALSE))</f>
        <v>0</v>
      </c>
      <c r="S60" s="10">
        <f ca="1">IF(S$5&lt;&gt;"",HLOOKUP(S$5,Functionalization!$G$6:$R$373,ROW($A60)-5,FALSE),IFERROR(INDEX(S$337:S$373,MATCH($F60,$B$337:$B$373,0))/VLOOKUP($F60,$B$337:$BB$373,MATCH(LEFT(TRIM(S$6),FIND("~",SUBSTITUTE(S$6,"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60))*HLOOKUP(LEFT(TRIM(S$6),FIND("~",SUBSTITUTE(S$6," ","~",LEN(TRIM(S$6))-LEN(SUBSTITUTE(TRIM(S$6)," ",""))))-1)&amp;" Total",$B$6:$BB$373,ROW($A60)-5,FALSE))</f>
        <v>0</v>
      </c>
      <c r="T60" s="10">
        <f ca="1">IF(T$5&lt;&gt;"",HLOOKUP(T$5,Functionalization!$G$6:$R$373,ROW($A60)-5,FALSE),IFERROR(INDEX(T$337:T$373,MATCH($F60,$B$337:$B$373,0))/VLOOKUP($F60,$B$337:$BB$373,MATCH(LEFT(TRIM(T$6),FIND("~",SUBSTITUTE(T$6,"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60))*HLOOKUP(LEFT(TRIM(T$6),FIND("~",SUBSTITUTE(T$6," ","~",LEN(TRIM(T$6))-LEN(SUBSTITUTE(TRIM(T$6)," ",""))))-1)&amp;" Total",$B$6:$BB$373,ROW($A60)-5,FALSE))</f>
        <v>0</v>
      </c>
      <c r="U60" s="10">
        <f ca="1">IF(U$5&lt;&gt;"",HLOOKUP(U$5,Functionalization!$G$6:$R$373,ROW($A60)-5,FALSE),IFERROR(INDEX(U$337:U$373,MATCH($F60,$B$337:$B$373,0))/VLOOKUP($F60,$B$337:$BB$373,MATCH(LEFT(TRIM(U$6),FIND("~",SUBSTITUTE(U$6,"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60))*HLOOKUP(LEFT(TRIM(U$6),FIND("~",SUBSTITUTE(U$6," ","~",LEN(TRIM(U$6))-LEN(SUBSTITUTE(TRIM(U$6)," ",""))))-1)&amp;" Total",$B$6:$BB$373,ROW($A60)-5,FALSE))</f>
        <v>0</v>
      </c>
      <c r="V60" s="10">
        <f ca="1">IF(V$5&lt;&gt;"",HLOOKUP(V$5,Functionalization!$G$6:$R$373,ROW($A60)-5,FALSE),IFERROR(INDEX(V$337:V$373,MATCH($F60,$B$337:$B$373,0))/VLOOKUP($F60,$B$337:$BB$373,MATCH(LEFT(TRIM(V$6),FIND("~",SUBSTITUTE(V$6,"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60))*HLOOKUP(LEFT(TRIM(V$6),FIND("~",SUBSTITUTE(V$6," ","~",LEN(TRIM(V$6))-LEN(SUBSTITUTE(TRIM(V$6)," ",""))))-1)&amp;" Total",$B$6:$BB$373,ROW($A60)-5,FALSE))</f>
        <v>0</v>
      </c>
      <c r="W60" s="10">
        <f ca="1">IF(W$5&lt;&gt;"",HLOOKUP(W$5,Functionalization!$G$6:$R$373,ROW($A60)-5,FALSE),IFERROR(INDEX(W$337:W$373,MATCH($F60,$B$337:$B$373,0))/VLOOKUP($F60,$B$337:$BB$373,MATCH(LEFT(TRIM(W$6),FIND("~",SUBSTITUTE(W$6,"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60))*HLOOKUP(LEFT(TRIM(W$6),FIND("~",SUBSTITUTE(W$6," ","~",LEN(TRIM(W$6))-LEN(SUBSTITUTE(TRIM(W$6)," ",""))))-1)&amp;" Total",$B$6:$BB$373,ROW($A60)-5,FALSE))</f>
        <v>0</v>
      </c>
      <c r="X60" s="10">
        <f ca="1">IF(X$5&lt;&gt;"",HLOOKUP(X$5,Functionalization!$G$6:$R$373,ROW($A60)-5,FALSE),IFERROR(INDEX(X$337:X$373,MATCH($F60,$B$337:$B$373,0))/VLOOKUP($F60,$B$337:$BB$373,MATCH(LEFT(TRIM(X$6),FIND("~",SUBSTITUTE(X$6,"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60))*HLOOKUP(LEFT(TRIM(X$6),FIND("~",SUBSTITUTE(X$6," ","~",LEN(TRIM(X$6))-LEN(SUBSTITUTE(TRIM(X$6)," ",""))))-1)&amp;" Total",$B$6:$BB$373,ROW($A60)-5,FALSE))</f>
        <v>0</v>
      </c>
      <c r="Y60" s="10">
        <f ca="1">IF(Y$5&lt;&gt;"",HLOOKUP(Y$5,Functionalization!$G$6:$R$373,ROW($A60)-5,FALSE),IFERROR(INDEX(Y$337:Y$373,MATCH($F60,$B$337:$B$373,0))/VLOOKUP($F60,$B$337:$BB$373,MATCH(LEFT(TRIM(Y$6),FIND("~",SUBSTITUTE(Y$6,"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60))*HLOOKUP(LEFT(TRIM(Y$6),FIND("~",SUBSTITUTE(Y$6," ","~",LEN(TRIM(Y$6))-LEN(SUBSTITUTE(TRIM(Y$6)," ",""))))-1)&amp;" Total",$B$6:$BB$373,ROW($A60)-5,FALSE))</f>
        <v>0</v>
      </c>
      <c r="Z60" s="10">
        <f ca="1">IF(Z$5&lt;&gt;"",HLOOKUP(Z$5,Functionalization!$G$6:$R$373,ROW($A60)-5,FALSE),IFERROR(INDEX(Z$337:Z$373,MATCH($F60,$B$337:$B$373,0))/VLOOKUP($F60,$B$337:$BB$373,MATCH(LEFT(TRIM(Z$6),FIND("~",SUBSTITUTE(Z$6,"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60))*HLOOKUP(LEFT(TRIM(Z$6),FIND("~",SUBSTITUTE(Z$6," ","~",LEN(TRIM(Z$6))-LEN(SUBSTITUTE(TRIM(Z$6)," ",""))))-1)&amp;" Total",$B$6:$BB$373,ROW($A60)-5,FALSE))</f>
        <v>0</v>
      </c>
      <c r="AA60" s="10">
        <f ca="1">IF(AA$5&lt;&gt;"",HLOOKUP(AA$5,Functionalization!$G$6:$R$373,ROW($A60)-5,FALSE),IFERROR(INDEX(AA$337:AA$373,MATCH($F60,$B$337:$B$373,0))/VLOOKUP($F60,$B$337:$BB$373,MATCH(LEFT(TRIM(AA$6),FIND("~",SUBSTITUTE(AA$6,"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60))*HLOOKUP(LEFT(TRIM(AA$6),FIND("~",SUBSTITUTE(AA$6," ","~",LEN(TRIM(AA$6))-LEN(SUBSTITUTE(TRIM(AA$6)," ",""))))-1)&amp;" Total",$B$6:$BB$373,ROW($A60)-5,FALSE))</f>
        <v>0</v>
      </c>
      <c r="AB60" s="10">
        <f ca="1">IF(AB$5&lt;&gt;"",HLOOKUP(AB$5,Functionalization!$G$6:$R$373,ROW($A60)-5,FALSE),IFERROR(INDEX(AB$337:AB$373,MATCH($F60,$B$337:$B$373,0))/VLOOKUP($F60,$B$337:$BB$373,MATCH(LEFT(TRIM(AB$6),FIND("~",SUBSTITUTE(AB$6,"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60))*HLOOKUP(LEFT(TRIM(AB$6),FIND("~",SUBSTITUTE(AB$6," ","~",LEN(TRIM(AB$6))-LEN(SUBSTITUTE(TRIM(AB$6)," ",""))))-1)&amp;" Total",$B$6:$BB$373,ROW($A60)-5,FALSE))</f>
        <v>0</v>
      </c>
      <c r="AC60" s="10">
        <f ca="1">IF(AC$5&lt;&gt;"",HLOOKUP(AC$5,Functionalization!$G$6:$R$373,ROW($A60)-5,FALSE),IFERROR(INDEX(AC$337:AC$373,MATCH($F60,$B$337:$B$373,0))/VLOOKUP($F60,$B$337:$BB$373,MATCH(LEFT(TRIM(AC$6),FIND("~",SUBSTITUTE(AC$6,"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60))*HLOOKUP(LEFT(TRIM(AC$6),FIND("~",SUBSTITUTE(AC$6," ","~",LEN(TRIM(AC$6))-LEN(SUBSTITUTE(TRIM(AC$6)," ",""))))-1)&amp;" Total",$B$6:$BB$373,ROW($A60)-5,FALSE))</f>
        <v>0</v>
      </c>
      <c r="AD60" s="10">
        <f ca="1">IF(AD$5&lt;&gt;"",HLOOKUP(AD$5,Functionalization!$G$6:$R$373,ROW($A60)-5,FALSE),IFERROR(INDEX(AD$337:AD$373,MATCH($F60,$B$337:$B$373,0))/VLOOKUP($F60,$B$337:$BB$373,MATCH(LEFT(TRIM(AD$6),FIND("~",SUBSTITUTE(AD$6,"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60))*HLOOKUP(LEFT(TRIM(AD$6),FIND("~",SUBSTITUTE(AD$6," ","~",LEN(TRIM(AD$6))-LEN(SUBSTITUTE(TRIM(AD$6)," ",""))))-1)&amp;" Total",$B$6:$BB$373,ROW($A60)-5,FALSE))</f>
        <v>0</v>
      </c>
      <c r="AE60" s="10">
        <f ca="1">IF(AE$5&lt;&gt;"",HLOOKUP(AE$5,Functionalization!$G$6:$R$373,ROW($A60)-5,FALSE),IFERROR(INDEX(AE$337:AE$373,MATCH($F60,$B$337:$B$373,0))/VLOOKUP($F60,$B$337:$BB$373,MATCH(LEFT(TRIM(AE$6),FIND("~",SUBSTITUTE(AE$6,"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60))*HLOOKUP(LEFT(TRIM(AE$6),FIND("~",SUBSTITUTE(AE$6," ","~",LEN(TRIM(AE$6))-LEN(SUBSTITUTE(TRIM(AE$6)," ",""))))-1)&amp;" Total",$B$6:$BB$373,ROW($A60)-5,FALSE))</f>
        <v>0</v>
      </c>
      <c r="AF60" s="10">
        <f ca="1">IF(AF$5&lt;&gt;"",HLOOKUP(AF$5,Functionalization!$G$6:$R$373,ROW($A60)-5,FALSE),IFERROR(INDEX(AF$337:AF$373,MATCH($F60,$B$337:$B$373,0))/VLOOKUP($F60,$B$337:$BB$373,MATCH(LEFT(TRIM(AF$6),FIND("~",SUBSTITUTE(AF$6,"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60))*HLOOKUP(LEFT(TRIM(AF$6),FIND("~",SUBSTITUTE(AF$6," ","~",LEN(TRIM(AF$6))-LEN(SUBSTITUTE(TRIM(AF$6)," ",""))))-1)&amp;" Total",$B$6:$BB$373,ROW($A60)-5,FALSE))</f>
        <v>0</v>
      </c>
      <c r="AG60" s="10">
        <f ca="1">IF(AG$5&lt;&gt;"",HLOOKUP(AG$5,Functionalization!$G$6:$R$373,ROW($A60)-5,FALSE),IFERROR(INDEX(AG$337:AG$373,MATCH($F60,$B$337:$B$373,0))/VLOOKUP($F60,$B$337:$BB$373,MATCH(LEFT(TRIM(AG$6),FIND("~",SUBSTITUTE(AG$6,"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60))*HLOOKUP(LEFT(TRIM(AG$6),FIND("~",SUBSTITUTE(AG$6," ","~",LEN(TRIM(AG$6))-LEN(SUBSTITUTE(TRIM(AG$6)," ",""))))-1)&amp;" Total",$B$6:$BB$373,ROW($A60)-5,FALSE))</f>
        <v>0</v>
      </c>
      <c r="AH60" s="10">
        <f ca="1">IF(AH$5&lt;&gt;"",HLOOKUP(AH$5,Functionalization!$G$6:$R$373,ROW($A60)-5,FALSE),IFERROR(INDEX(AH$337:AH$373,MATCH($F60,$B$337:$B$373,0))/VLOOKUP($F60,$B$337:$BB$373,MATCH(LEFT(TRIM(AH$6),FIND("~",SUBSTITUTE(AH$6,"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60))*HLOOKUP(LEFT(TRIM(AH$6),FIND("~",SUBSTITUTE(AH$6," ","~",LEN(TRIM(AH$6))-LEN(SUBSTITUTE(TRIM(AH$6)," ",""))))-1)&amp;" Total",$B$6:$BB$373,ROW($A60)-5,FALSE))</f>
        <v>0</v>
      </c>
      <c r="AI60" s="10">
        <f ca="1">IF(AI$5&lt;&gt;"",HLOOKUP(AI$5,Functionalization!$G$6:$R$373,ROW($A60)-5,FALSE),IFERROR(INDEX(AI$337:AI$373,MATCH($F60,$B$337:$B$373,0))/VLOOKUP($F60,$B$337:$BB$373,MATCH(LEFT(TRIM(AI$6),FIND("~",SUBSTITUTE(AI$6,"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60))*HLOOKUP(LEFT(TRIM(AI$6),FIND("~",SUBSTITUTE(AI$6," ","~",LEN(TRIM(AI$6))-LEN(SUBSTITUTE(TRIM(AI$6)," ",""))))-1)&amp;" Total",$B$6:$BB$373,ROW($A60)-5,FALSE))</f>
        <v>0</v>
      </c>
      <c r="AJ60" s="10">
        <f ca="1">IF(AJ$5&lt;&gt;"",HLOOKUP(AJ$5,Functionalization!$G$6:$R$373,ROW($A60)-5,FALSE),IFERROR(INDEX(AJ$337:AJ$373,MATCH($F60,$B$337:$B$373,0))/VLOOKUP($F60,$B$337:$BB$373,MATCH(LEFT(TRIM(AJ$6),FIND("~",SUBSTITUTE(AJ$6,"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60))*HLOOKUP(LEFT(TRIM(AJ$6),FIND("~",SUBSTITUTE(AJ$6," ","~",LEN(TRIM(AJ$6))-LEN(SUBSTITUTE(TRIM(AJ$6)," ",""))))-1)&amp;" Total",$B$6:$BB$373,ROW($A60)-5,FALSE))</f>
        <v>0</v>
      </c>
      <c r="AK60" s="10">
        <f ca="1">IF(AK$5&lt;&gt;"",HLOOKUP(AK$5,Functionalization!$G$6:$R$373,ROW($A60)-5,FALSE),IFERROR(INDEX(AK$337:AK$373,MATCH($F60,$B$337:$B$373,0))/VLOOKUP($F60,$B$337:$BB$373,MATCH(LEFT(TRIM(AK$6),FIND("~",SUBSTITUTE(AK$6,"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60))*HLOOKUP(LEFT(TRIM(AK$6),FIND("~",SUBSTITUTE(AK$6," ","~",LEN(TRIM(AK$6))-LEN(SUBSTITUTE(TRIM(AK$6)," ",""))))-1)&amp;" Total",$B$6:$BB$373,ROW($A60)-5,FALSE))</f>
        <v>0</v>
      </c>
      <c r="AL60" s="10">
        <f ca="1">IF(AL$5&lt;&gt;"",HLOOKUP(AL$5,Functionalization!$G$6:$R$373,ROW($A60)-5,FALSE),IFERROR(INDEX(AL$337:AL$373,MATCH($F60,$B$337:$B$373,0))/VLOOKUP($F60,$B$337:$BB$373,MATCH(LEFT(TRIM(AL$6),FIND("~",SUBSTITUTE(AL$6,"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60))*HLOOKUP(LEFT(TRIM(AL$6),FIND("~",SUBSTITUTE(AL$6," ","~",LEN(TRIM(AL$6))-LEN(SUBSTITUTE(TRIM(AL$6)," ",""))))-1)&amp;" Total",$B$6:$BB$373,ROW($A60)-5,FALSE))</f>
        <v>0</v>
      </c>
      <c r="AM60" s="10">
        <f ca="1">IF(AM$5&lt;&gt;"",HLOOKUP(AM$5,Functionalization!$G$6:$R$373,ROW($A60)-5,FALSE),IFERROR(INDEX(AM$337:AM$373,MATCH($F60,$B$337:$B$373,0))/VLOOKUP($F60,$B$337:$BB$373,MATCH(LEFT(TRIM(AM$6),FIND("~",SUBSTITUTE(AM$6,"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60))*HLOOKUP(LEFT(TRIM(AM$6),FIND("~",SUBSTITUTE(AM$6," ","~",LEN(TRIM(AM$6))-LEN(SUBSTITUTE(TRIM(AM$6)," ",""))))-1)&amp;" Total",$B$6:$BB$373,ROW($A60)-5,FALSE))</f>
        <v>0</v>
      </c>
      <c r="AN60" s="10">
        <f ca="1">IF(AN$5&lt;&gt;"",HLOOKUP(AN$5,Functionalization!$G$6:$R$373,ROW($A60)-5,FALSE),IFERROR(INDEX(AN$337:AN$373,MATCH($F60,$B$337:$B$373,0))/VLOOKUP($F60,$B$337:$BB$373,MATCH(LEFT(TRIM(AN$6),FIND("~",SUBSTITUTE(AN$6,"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60))*HLOOKUP(LEFT(TRIM(AN$6),FIND("~",SUBSTITUTE(AN$6," ","~",LEN(TRIM(AN$6))-LEN(SUBSTITUTE(TRIM(AN$6)," ",""))))-1)&amp;" Total",$B$6:$BB$373,ROW($A60)-5,FALSE))</f>
        <v>0</v>
      </c>
      <c r="AO60" s="10">
        <f ca="1">IF(AO$5&lt;&gt;"",HLOOKUP(AO$5,Functionalization!$G$6:$R$373,ROW($A60)-5,FALSE),IFERROR(INDEX(AO$337:AO$373,MATCH($F60,$B$337:$B$373,0))/VLOOKUP($F60,$B$337:$BB$373,MATCH(LEFT(TRIM(AO$6),FIND("~",SUBSTITUTE(AO$6,"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60))*HLOOKUP(LEFT(TRIM(AO$6),FIND("~",SUBSTITUTE(AO$6," ","~",LEN(TRIM(AO$6))-LEN(SUBSTITUTE(TRIM(AO$6)," ",""))))-1)&amp;" Total",$B$6:$BB$373,ROW($A60)-5,FALSE))</f>
        <v>0</v>
      </c>
      <c r="AP60" s="10">
        <f ca="1">IF(AP$5&lt;&gt;"",HLOOKUP(AP$5,Functionalization!$G$6:$R$373,ROW($A60)-5,FALSE),IFERROR(INDEX(AP$337:AP$373,MATCH($F60,$B$337:$B$373,0))/VLOOKUP($F60,$B$337:$BB$373,MATCH(LEFT(TRIM(AP$6),FIND("~",SUBSTITUTE(AP$6,"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60))*HLOOKUP(LEFT(TRIM(AP$6),FIND("~",SUBSTITUTE(AP$6," ","~",LEN(TRIM(AP$6))-LEN(SUBSTITUTE(TRIM(AP$6)," ",""))))-1)&amp;" Total",$B$6:$BB$373,ROW($A60)-5,FALSE))</f>
        <v>0</v>
      </c>
      <c r="AQ60" s="10">
        <f ca="1">IF(AQ$5&lt;&gt;"",HLOOKUP(AQ$5,Functionalization!$G$6:$R$373,ROW($A60)-5,FALSE),IFERROR(INDEX(AQ$337:AQ$373,MATCH($F60,$B$337:$B$373,0))/VLOOKUP($F60,$B$337:$BB$373,MATCH(LEFT(TRIM(AQ$6),FIND("~",SUBSTITUTE(AQ$6,"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60))*HLOOKUP(LEFT(TRIM(AQ$6),FIND("~",SUBSTITUTE(AQ$6," ","~",LEN(TRIM(AQ$6))-LEN(SUBSTITUTE(TRIM(AQ$6)," ",""))))-1)&amp;" Total",$B$6:$BB$373,ROW($A60)-5,FALSE))</f>
        <v>0</v>
      </c>
      <c r="AR60" s="10">
        <f ca="1">IF(AR$5&lt;&gt;"",HLOOKUP(AR$5,Functionalization!$G$6:$R$373,ROW($A60)-5,FALSE),IFERROR(INDEX(AR$337:AR$373,MATCH($F60,$B$337:$B$373,0))/VLOOKUP($F60,$B$337:$BB$373,MATCH(LEFT(TRIM(AR$6),FIND("~",SUBSTITUTE(AR$6,"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60))*HLOOKUP(LEFT(TRIM(AR$6),FIND("~",SUBSTITUTE(AR$6," ","~",LEN(TRIM(AR$6))-LEN(SUBSTITUTE(TRIM(AR$6)," ",""))))-1)&amp;" Total",$B$6:$BB$373,ROW($A60)-5,FALSE))</f>
        <v>0</v>
      </c>
      <c r="AS60" s="10">
        <f ca="1">IF(AS$5&lt;&gt;"",HLOOKUP(AS$5,Functionalization!$G$6:$R$373,ROW($A60)-5,FALSE),IFERROR(INDEX(AS$337:AS$373,MATCH($F60,$B$337:$B$373,0))/VLOOKUP($F60,$B$337:$BB$373,MATCH(LEFT(TRIM(AS$6),FIND("~",SUBSTITUTE(AS$6,"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60))*HLOOKUP(LEFT(TRIM(AS$6),FIND("~",SUBSTITUTE(AS$6," ","~",LEN(TRIM(AS$6))-LEN(SUBSTITUTE(TRIM(AS$6)," ",""))))-1)&amp;" Total",$B$6:$BB$373,ROW($A60)-5,FALSE))</f>
        <v>0</v>
      </c>
      <c r="AT60" s="10">
        <f ca="1">IF(AT$5&lt;&gt;"",HLOOKUP(AT$5,Functionalization!$G$6:$R$373,ROW($A60)-5,FALSE),IFERROR(INDEX(AT$337:AT$373,MATCH($F60,$B$337:$B$373,0))/VLOOKUP($F60,$B$337:$BB$373,MATCH(LEFT(TRIM(AT$6),FIND("~",SUBSTITUTE(AT$6,"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60))*HLOOKUP(LEFT(TRIM(AT$6),FIND("~",SUBSTITUTE(AT$6," ","~",LEN(TRIM(AT$6))-LEN(SUBSTITUTE(TRIM(AT$6)," ",""))))-1)&amp;" Total",$B$6:$BB$373,ROW($A60)-5,FALSE))</f>
        <v>0</v>
      </c>
      <c r="AU60" s="10">
        <f ca="1">IF(AU$5&lt;&gt;"",HLOOKUP(AU$5,Functionalization!$G$6:$R$373,ROW($A60)-5,FALSE),IFERROR(INDEX(AU$337:AU$373,MATCH($F60,$B$337:$B$373,0))/VLOOKUP($F60,$B$337:$BB$373,MATCH(LEFT(TRIM(AU$6),FIND("~",SUBSTITUTE(AU$6,"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60))*HLOOKUP(LEFT(TRIM(AU$6),FIND("~",SUBSTITUTE(AU$6," ","~",LEN(TRIM(AU$6))-LEN(SUBSTITUTE(TRIM(AU$6)," ",""))))-1)&amp;" Total",$B$6:$BB$373,ROW($A60)-5,FALSE))</f>
        <v>0</v>
      </c>
      <c r="AV60" s="10">
        <f ca="1">IF(AV$5&lt;&gt;"",HLOOKUP(AV$5,Functionalization!$G$6:$R$373,ROW($A60)-5,FALSE),IFERROR(INDEX(AV$337:AV$373,MATCH($F60,$B$337:$B$373,0))/VLOOKUP($F60,$B$337:$BB$373,MATCH(LEFT(TRIM(AV$6),FIND("~",SUBSTITUTE(AV$6,"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60))*HLOOKUP(LEFT(TRIM(AV$6),FIND("~",SUBSTITUTE(AV$6," ","~",LEN(TRIM(AV$6))-LEN(SUBSTITUTE(TRIM(AV$6)," ",""))))-1)&amp;" Total",$B$6:$BB$373,ROW($A60)-5,FALSE))</f>
        <v>0</v>
      </c>
      <c r="AW60" s="10">
        <f ca="1">IF(AW$5&lt;&gt;"",HLOOKUP(AW$5,Functionalization!$G$6:$R$373,ROW($A60)-5,FALSE),IFERROR(INDEX(AW$337:AW$373,MATCH($F60,$B$337:$B$373,0))/VLOOKUP($F60,$B$337:$BB$373,MATCH(LEFT(TRIM(AW$6),FIND("~",SUBSTITUTE(AW$6,"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60))*HLOOKUP(LEFT(TRIM(AW$6),FIND("~",SUBSTITUTE(AW$6," ","~",LEN(TRIM(AW$6))-LEN(SUBSTITUTE(TRIM(AW$6)," ",""))))-1)&amp;" Total",$B$6:$BB$373,ROW($A60)-5,FALSE))</f>
        <v>0</v>
      </c>
      <c r="AX60" s="10">
        <f ca="1">IF(AX$5&lt;&gt;"",HLOOKUP(AX$5,Functionalization!$G$6:$R$373,ROW($A60)-5,FALSE),IFERROR(INDEX(AX$337:AX$373,MATCH($F60,$B$337:$B$373,0))/VLOOKUP($F60,$B$337:$BB$373,MATCH(LEFT(TRIM(AX$6),FIND("~",SUBSTITUTE(AX$6,"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60))*HLOOKUP(LEFT(TRIM(AX$6),FIND("~",SUBSTITUTE(AX$6," ","~",LEN(TRIM(AX$6))-LEN(SUBSTITUTE(TRIM(AX$6)," ",""))))-1)&amp;" Total",$B$6:$BB$373,ROW($A60)-5,FALSE))</f>
        <v>0</v>
      </c>
      <c r="AY60" s="10">
        <f ca="1">IF(AY$5&lt;&gt;"",HLOOKUP(AY$5,Functionalization!$G$6:$R$373,ROW($A60)-5,FALSE),IFERROR(INDEX(AY$337:AY$373,MATCH($F60,$B$337:$B$373,0))/VLOOKUP($F60,$B$337:$BB$373,MATCH(LEFT(TRIM(AY$6),FIND("~",SUBSTITUTE(AY$6,"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60))*HLOOKUP(LEFT(TRIM(AY$6),FIND("~",SUBSTITUTE(AY$6," ","~",LEN(TRIM(AY$6))-LEN(SUBSTITUTE(TRIM(AY$6)," ",""))))-1)&amp;" Total",$B$6:$BB$373,ROW($A60)-5,FALSE))</f>
        <v>0</v>
      </c>
      <c r="AZ60" s="10">
        <f ca="1">IF(AZ$5&lt;&gt;"",HLOOKUP(AZ$5,Functionalization!$G$6:$R$373,ROW($A60)-5,FALSE),IFERROR(INDEX(AZ$337:AZ$373,MATCH($F60,$B$337:$B$373,0))/VLOOKUP($F60,$B$337:$BB$373,MATCH(LEFT(TRIM(AZ$6),FIND("~",SUBSTITUTE(AZ$6,"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60))*HLOOKUP(LEFT(TRIM(AZ$6),FIND("~",SUBSTITUTE(AZ$6," ","~",LEN(TRIM(AZ$6))-LEN(SUBSTITUTE(TRIM(AZ$6)," ",""))))-1)&amp;" Total",$B$6:$BB$373,ROW($A60)-5,FALSE))</f>
        <v>0</v>
      </c>
      <c r="BA60" s="10">
        <f ca="1">IF(BA$5&lt;&gt;"",HLOOKUP(BA$5,Functionalization!$G$6:$R$373,ROW($A60)-5,FALSE),IFERROR(INDEX(BA$337:BA$373,MATCH($F60,$B$337:$B$373,0))/VLOOKUP($F60,$B$337:$BB$373,MATCH(LEFT(TRIM(BA$6),FIND("~",SUBSTITUTE(BA$6,"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60))*HLOOKUP(LEFT(TRIM(BA$6),FIND("~",SUBSTITUTE(BA$6," ","~",LEN(TRIM(BA$6))-LEN(SUBSTITUTE(TRIM(BA$6)," ",""))))-1)&amp;" Total",$B$6:$BB$373,ROW($A60)-5,FALSE))</f>
        <v>0</v>
      </c>
      <c r="BB60" s="10">
        <f ca="1">IF(BB$5&lt;&gt;"",HLOOKUP(BB$5,Functionalization!$G$6:$R$373,ROW($A60)-5,FALSE),IFERROR(INDEX(BB$337:BB$373,MATCH($F60,$B$337:$B$373,0))/VLOOKUP($F60,$B$337:$BB$373,MATCH(LEFT(TRIM(BB$6),FIND("~",SUBSTITUTE(BB$6,"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60))*HLOOKUP(LEFT(TRIM(BB$6),FIND("~",SUBSTITUTE(BB$6," ","~",LEN(TRIM(BB$6))-LEN(SUBSTITUTE(TRIM(BB$6)," ",""))))-1)&amp;" Total",$B$6:$BB$373,ROW($A60)-5,FALSE))</f>
        <v>0</v>
      </c>
      <c r="BD60">
        <f ca="1">IFERROR(IF(SUMIF($G$6:$BB$6,BD$6&amp;" Total",$G60:$BB60)-(SUMIF($G$6:$BB$6,BD$6&amp;" "&amp;'Input-Func_Class'!$D$22,$G60:$BB60)+IFERROR(SUMIF($G$6:$BB$6,BD$6&amp;" "&amp;'Input-Func_Class'!$E$22,$G60:$BB60),SUMIF($G$6:$BB$6,BD$6&amp;" "&amp;'Input-Func_Class'!$B$24,$G60:$BB60))+SUMIF($G$6:$BB$6,BD$6&amp;" "&amp;'Input-Func_Class'!$F$22,$G60:$BB60))&lt;Check_Limit,0,1),1)</f>
        <v>0</v>
      </c>
      <c r="BE60">
        <f ca="1">IFERROR(IF(SUMIF($G$6:$BB$6,BE$6&amp;" Total",$G60:$BB60)-(SUMIF($G$6:$BB$6,BE$6&amp;" "&amp;'Input-Func_Class'!$D$22,$G60:$BB60)+IFERROR(SUMIF($G$6:$BB$6,BE$6&amp;" "&amp;'Input-Func_Class'!$E$22,$G60:$BB60),SUMIF($G$6:$BB$6,BE$6&amp;" "&amp;'Input-Func_Class'!$B$24,$G60:$BB60))+SUMIF($G$6:$BB$6,BE$6&amp;" "&amp;'Input-Func_Class'!$F$22,$G60:$BB60))&lt;Check_Limit,0,1),1)</f>
        <v>0</v>
      </c>
      <c r="BF60">
        <f ca="1">IFERROR(IF(SUMIF($G$6:$BB$6,BF$6&amp;" Total",$G60:$BB60)-(SUMIF($G$6:$BB$6,BF$6&amp;" "&amp;'Input-Func_Class'!$D$22,$G60:$BB60)+IFERROR(SUMIF($G$6:$BB$6,BF$6&amp;" "&amp;'Input-Func_Class'!$E$22,$G60:$BB60),SUMIF($G$6:$BB$6,BF$6&amp;" "&amp;'Input-Func_Class'!$B$24,$G60:$BB60))+SUMIF($G$6:$BB$6,BF$6&amp;" "&amp;'Input-Func_Class'!$F$22,$G60:$BB60))&lt;Check_Limit,0,1),1)</f>
        <v>0</v>
      </c>
      <c r="BG60">
        <f ca="1">IFERROR(IF(SUMIF($G$6:$BB$6,BG$6&amp;" Total",$G60:$BB60)-(SUMIF($G$6:$BB$6,BG$6&amp;" "&amp;'Input-Func_Class'!$D$22,$G60:$BB60)+IFERROR(SUMIF($G$6:$BB$6,BG$6&amp;" "&amp;'Input-Func_Class'!$E$22,$G60:$BB60),SUMIF($G$6:$BB$6,BG$6&amp;" "&amp;'Input-Func_Class'!$B$24,$G60:$BB60))+SUMIF($G$6:$BB$6,BG$6&amp;" "&amp;'Input-Func_Class'!$F$22,$G60:$BB60))&lt;Check_Limit,0,1),1)</f>
        <v>0</v>
      </c>
      <c r="BH60">
        <f ca="1">IFERROR(IF(SUMIF($G$6:$BB$6,BH$6&amp;" Total",$G60:$BB60)-(SUMIF($G$6:$BB$6,BH$6&amp;" "&amp;'Input-Func_Class'!$D$22,$G60:$BB60)+IFERROR(SUMIF($G$6:$BB$6,BH$6&amp;" "&amp;'Input-Func_Class'!$E$22,$G60:$BB60),SUMIF($G$6:$BB$6,BH$6&amp;" "&amp;'Input-Func_Class'!$B$24,$G60:$BB60))+SUMIF($G$6:$BB$6,BH$6&amp;" "&amp;'Input-Func_Class'!$F$22,$G60:$BB60))&lt;Check_Limit,0,1),1)</f>
        <v>0</v>
      </c>
      <c r="BI60">
        <f ca="1">IFERROR(IF(SUMIF($G$6:$BB$6,BI$6&amp;" Total",$G60:$BB60)-(SUMIF($G$6:$BB$6,BI$6&amp;" "&amp;'Input-Func_Class'!$D$22,$G60:$BB60)+IFERROR(SUMIF($G$6:$BB$6,BI$6&amp;" "&amp;'Input-Func_Class'!$E$22,$G60:$BB60),SUMIF($G$6:$BB$6,BI$6&amp;" "&amp;'Input-Func_Class'!$B$24,$G60:$BB60))+SUMIF($G$6:$BB$6,BI$6&amp;" "&amp;'Input-Func_Class'!$F$22,$G60:$BB60))&lt;Check_Limit,0,1),1)</f>
        <v>0</v>
      </c>
      <c r="BJ60">
        <f ca="1">IFERROR(IF(SUMIF($G$6:$BB$6,BJ$6&amp;" Total",$G60:$BB60)-(SUMIF($G$6:$BB$6,BJ$6&amp;" "&amp;'Input-Func_Class'!$D$22,$G60:$BB60)+IFERROR(SUMIF($G$6:$BB$6,BJ$6&amp;" "&amp;'Input-Func_Class'!$E$22,$G60:$BB60),SUMIF($G$6:$BB$6,BJ$6&amp;" "&amp;'Input-Func_Class'!$B$24,$G60:$BB60))+SUMIF($G$6:$BB$6,BJ$6&amp;" "&amp;'Input-Func_Class'!$F$22,$G60:$BB60))&lt;Check_Limit,0,1),1)</f>
        <v>0</v>
      </c>
      <c r="BK60">
        <f ca="1">IFERROR(IF(SUMIF($G$6:$BB$6,BK$6&amp;" Total",$G60:$BB60)-(SUMIF($G$6:$BB$6,BK$6&amp;" "&amp;'Input-Func_Class'!$D$22,$G60:$BB60)+IFERROR(SUMIF($G$6:$BB$6,BK$6&amp;" "&amp;'Input-Func_Class'!$E$22,$G60:$BB60),SUMIF($G$6:$BB$6,BK$6&amp;" "&amp;'Input-Func_Class'!$B$24,$G60:$BB60))+SUMIF($G$6:$BB$6,BK$6&amp;" "&amp;'Input-Func_Class'!$F$22,$G60:$BB60))&lt;Check_Limit,0,1),1)</f>
        <v>0</v>
      </c>
      <c r="BL60">
        <f ca="1">IFERROR(IF(SUMIF($G$6:$BB$6,BL$6&amp;" Total",$G60:$BB60)-(SUMIF($G$6:$BB$6,BL$6&amp;" "&amp;'Input-Func_Class'!$D$22,$G60:$BB60)+IFERROR(SUMIF($G$6:$BB$6,BL$6&amp;" "&amp;'Input-Func_Class'!$E$22,$G60:$BB60),SUMIF($G$6:$BB$6,BL$6&amp;" "&amp;'Input-Func_Class'!$B$24,$G60:$BB60))+SUMIF($G$6:$BB$6,BL$6&amp;" "&amp;'Input-Func_Class'!$F$22,$G60:$BB60))&lt;Check_Limit,0,1),1)</f>
        <v>0</v>
      </c>
      <c r="BM60">
        <f ca="1">IFERROR(IF(SUMIF($G$6:$BB$6,BM$6&amp;" Total",$G60:$BB60)-(SUMIF($G$6:$BB$6,BM$6&amp;" "&amp;'Input-Func_Class'!$D$22,$G60:$BB60)+IFERROR(SUMIF($G$6:$BB$6,BM$6&amp;" "&amp;'Input-Func_Class'!$E$22,$G60:$BB60),SUMIF($G$6:$BB$6,BM$6&amp;" "&amp;'Input-Func_Class'!$B$24,$G60:$BB60))+SUMIF($G$6:$BB$6,BM$6&amp;" "&amp;'Input-Func_Class'!$F$22,$G60:$BB60))&lt;Check_Limit,0,1),1)</f>
        <v>0</v>
      </c>
      <c r="BN60">
        <f ca="1">IFERROR(IF(SUMIF($G$6:$BB$6,BN$6&amp;" Total",$G60:$BB60)-(SUMIF($G$6:$BB$6,BN$6&amp;" "&amp;'Input-Func_Class'!$D$22,$G60:$BB60)+IFERROR(SUMIF($G$6:$BB$6,BN$6&amp;" "&amp;'Input-Func_Class'!$E$22,$G60:$BB60),SUMIF($G$6:$BB$6,BN$6&amp;" "&amp;'Input-Func_Class'!$B$24,$G60:$BB60))+SUMIF($G$6:$BB$6,BN$6&amp;" "&amp;'Input-Func_Class'!$F$22,$G60:$BB60))&lt;Check_Limit,0,1),1)</f>
        <v>0</v>
      </c>
      <c r="BO60">
        <f ca="1">IFERROR(IF(SUMIF($G$6:$BB$6,BO$6&amp;" Total",$G60:$BB60)-(SUMIF($G$6:$BB$6,BO$6&amp;" "&amp;'Input-Func_Class'!$D$22,$G60:$BB60)+IFERROR(SUMIF($G$6:$BB$6,BO$6&amp;" "&amp;'Input-Func_Class'!$E$22,$G60:$BB60),SUMIF($G$6:$BB$6,BO$6&amp;" "&amp;'Input-Func_Class'!$B$24,$G60:$BB60))+SUMIF($G$6:$BB$6,BO$6&amp;" "&amp;'Input-Func_Class'!$F$22,$G60:$BB60))&lt;Check_Limit,0,1),1)</f>
        <v>0</v>
      </c>
    </row>
    <row r="61" spans="1:67" outlineLevel="1">
      <c r="A61" s="31">
        <f>IF(ISBLANK('Input-Accounts'!A61),"",'Input-Accounts'!A61)</f>
        <v>52</v>
      </c>
      <c r="B61" s="53" t="str">
        <f>IF(ISBLANK('Input-Accounts'!B61),"",'Input-Accounts'!B61)</f>
        <v>TRANS EQUIP-TRAILERS $1,000 or LESS</v>
      </c>
      <c r="C61" s="31">
        <f>IF(ISBLANK('Input-Accounts'!C61),"",'Input-Accounts'!C61)</f>
        <v>392.21</v>
      </c>
      <c r="D61" s="10">
        <f>Functionalization!$D61</f>
        <v>24462.200000000008</v>
      </c>
      <c r="E61" s="10">
        <f t="shared" ref="E61" ca="1" si="11">IFERROR(IF(D61="",0,IF(D61=0,0,IF(ABS(D61-SUM(G61,K61,O61,S61,W61,AA61,AE61,AI61,AM61,AQ61,AU61,AY61))&lt;Check_Limit,0,1))),1)</f>
        <v>0</v>
      </c>
      <c r="F61" s="3" t="str">
        <f>IF($D61=0,"-",IF('Input-Accounts'!$E61&lt;&gt;0,'Input-Accounts'!$E61,'Input-Accounts'!$G61))</f>
        <v>INT_DISTPT_SUBTOTAL</v>
      </c>
      <c r="G61" s="10">
        <f ca="1">IF(G$5&lt;&gt;"",HLOOKUP(G$5,Functionalization!$G$6:$R$373,ROW($A61)-5,FALSE),IFERROR(INDEX(G$337:G$373,MATCH($F61,$B$337:$B$373,0))/VLOOKUP($F61,$B$337:$BB$373,MATCH(LEFT(TRIM(G$6),FIND("~",SUBSTITUTE(G$6,"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61))*HLOOKUP(LEFT(TRIM(G$6),FIND("~",SUBSTITUTE(G$6," ","~",LEN(TRIM(G$6))-LEN(SUBSTITUTE(TRIM(G$6)," ",""))))-1)&amp;" Total",$B$6:$BB$373,ROW($A61)-5,FALSE))</f>
        <v>15581.514246698363</v>
      </c>
      <c r="H61" s="10">
        <f ca="1">IF(H$5&lt;&gt;"",HLOOKUP(H$5,Functionalization!$G$6:$R$373,ROW($A61)-5,FALSE),IFERROR(INDEX(H$337:H$373,MATCH($F61,$B$337:$B$373,0))/VLOOKUP($F61,$B$337:$BB$373,MATCH(LEFT(TRIM(H$6),FIND("~",SUBSTITUTE(H$6,"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61))*HLOOKUP(LEFT(TRIM(H$6),FIND("~",SUBSTITUTE(H$6," ","~",LEN(TRIM(H$6))-LEN(SUBSTITUTE(TRIM(H$6)," ",""))))-1)&amp;" Total",$B$6:$BB$373,ROW($A61)-5,FALSE))</f>
        <v>11561.075614556621</v>
      </c>
      <c r="I61" s="10">
        <f ca="1">IF(I$5&lt;&gt;"",HLOOKUP(I$5,Functionalization!$G$6:$R$373,ROW($A61)-5,FALSE),IFERROR(INDEX(I$337:I$373,MATCH($F61,$B$337:$B$373,0))/VLOOKUP($F61,$B$337:$BB$373,MATCH(LEFT(TRIM(I$6),FIND("~",SUBSTITUTE(I$6,"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61))*HLOOKUP(LEFT(TRIM(I$6),FIND("~",SUBSTITUTE(I$6," ","~",LEN(TRIM(I$6))-LEN(SUBSTITUTE(TRIM(I$6)," ",""))))-1)&amp;" Total",$B$6:$BB$373,ROW($A61)-5,FALSE))</f>
        <v>0</v>
      </c>
      <c r="J61" s="10">
        <f ca="1">IF(J$5&lt;&gt;"",HLOOKUP(J$5,Functionalization!$G$6:$R$373,ROW($A61)-5,FALSE),IFERROR(INDEX(J$337:J$373,MATCH($F61,$B$337:$B$373,0))/VLOOKUP($F61,$B$337:$BB$373,MATCH(LEFT(TRIM(J$6),FIND("~",SUBSTITUTE(J$6,"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61))*HLOOKUP(LEFT(TRIM(J$6),FIND("~",SUBSTITUTE(J$6," ","~",LEN(TRIM(J$6))-LEN(SUBSTITUTE(TRIM(J$6)," ",""))))-1)&amp;" Total",$B$6:$BB$373,ROW($A61)-5,FALSE))</f>
        <v>4020.4386321417401</v>
      </c>
      <c r="K61" s="10">
        <f ca="1">IF(K$5&lt;&gt;"",HLOOKUP(K$5,Functionalization!$G$6:$R$373,ROW($A61)-5,FALSE),IFERROR(INDEX(K$337:K$373,MATCH($F61,$B$337:$B$373,0))/VLOOKUP($F61,$B$337:$BB$373,MATCH(LEFT(TRIM(K$6),FIND("~",SUBSTITUTE(K$6,"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61))*HLOOKUP(LEFT(TRIM(K$6),FIND("~",SUBSTITUTE(K$6," ","~",LEN(TRIM(K$6))-LEN(SUBSTITUTE(TRIM(K$6)," ",""))))-1)&amp;" Total",$B$6:$BB$373,ROW($A61)-5,FALSE))</f>
        <v>8880.6857533016428</v>
      </c>
      <c r="L61" s="10">
        <f ca="1">IF(L$5&lt;&gt;"",HLOOKUP(L$5,Functionalization!$G$6:$R$373,ROW($A61)-5,FALSE),IFERROR(INDEX(L$337:L$373,MATCH($F61,$B$337:$B$373,0))/VLOOKUP($F61,$B$337:$BB$373,MATCH(LEFT(TRIM(L$6),FIND("~",SUBSTITUTE(L$6,"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61))*HLOOKUP(LEFT(TRIM(L$6),FIND("~",SUBSTITUTE(L$6," ","~",LEN(TRIM(L$6))-LEN(SUBSTITUTE(TRIM(L$6)," ",""))))-1)&amp;" Total",$B$6:$BB$373,ROW($A61)-5,FALSE))</f>
        <v>0</v>
      </c>
      <c r="M61" s="10">
        <f ca="1">IF(M$5&lt;&gt;"",HLOOKUP(M$5,Functionalization!$G$6:$R$373,ROW($A61)-5,FALSE),IFERROR(INDEX(M$337:M$373,MATCH($F61,$B$337:$B$373,0))/VLOOKUP($F61,$B$337:$BB$373,MATCH(LEFT(TRIM(M$6),FIND("~",SUBSTITUTE(M$6,"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61))*HLOOKUP(LEFT(TRIM(M$6),FIND("~",SUBSTITUTE(M$6," ","~",LEN(TRIM(M$6))-LEN(SUBSTITUTE(TRIM(M$6)," ",""))))-1)&amp;" Total",$B$6:$BB$373,ROW($A61)-5,FALSE))</f>
        <v>0</v>
      </c>
      <c r="N61" s="10">
        <f ca="1">IF(N$5&lt;&gt;"",HLOOKUP(N$5,Functionalization!$G$6:$R$373,ROW($A61)-5,FALSE),IFERROR(INDEX(N$337:N$373,MATCH($F61,$B$337:$B$373,0))/VLOOKUP($F61,$B$337:$BB$373,MATCH(LEFT(TRIM(N$6),FIND("~",SUBSTITUTE(N$6,"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61))*HLOOKUP(LEFT(TRIM(N$6),FIND("~",SUBSTITUTE(N$6," ","~",LEN(TRIM(N$6))-LEN(SUBSTITUTE(TRIM(N$6)," ",""))))-1)&amp;" Total",$B$6:$BB$373,ROW($A61)-5,FALSE))</f>
        <v>8880.6857533016428</v>
      </c>
      <c r="O61" s="10">
        <f ca="1">IF(O$5&lt;&gt;"",HLOOKUP(O$5,Functionalization!$G$6:$R$373,ROW($A61)-5,FALSE),IFERROR(INDEX(O$337:O$373,MATCH($F61,$B$337:$B$373,0))/VLOOKUP($F61,$B$337:$BB$373,MATCH(LEFT(TRIM(O$6),FIND("~",SUBSTITUTE(O$6,"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61))*HLOOKUP(LEFT(TRIM(O$6),FIND("~",SUBSTITUTE(O$6," ","~",LEN(TRIM(O$6))-LEN(SUBSTITUTE(TRIM(O$6)," ",""))))-1)&amp;" Total",$B$6:$BB$373,ROW($A61)-5,FALSE))</f>
        <v>0</v>
      </c>
      <c r="P61" s="10">
        <f ca="1">IF(P$5&lt;&gt;"",HLOOKUP(P$5,Functionalization!$G$6:$R$373,ROW($A61)-5,FALSE),IFERROR(INDEX(P$337:P$373,MATCH($F61,$B$337:$B$373,0))/VLOOKUP($F61,$B$337:$BB$373,MATCH(LEFT(TRIM(P$6),FIND("~",SUBSTITUTE(P$6,"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61))*HLOOKUP(LEFT(TRIM(P$6),FIND("~",SUBSTITUTE(P$6," ","~",LEN(TRIM(P$6))-LEN(SUBSTITUTE(TRIM(P$6)," ",""))))-1)&amp;" Total",$B$6:$BB$373,ROW($A61)-5,FALSE))</f>
        <v>0</v>
      </c>
      <c r="Q61" s="10">
        <f ca="1">IF(Q$5&lt;&gt;"",HLOOKUP(Q$5,Functionalization!$G$6:$R$373,ROW($A61)-5,FALSE),IFERROR(INDEX(Q$337:Q$373,MATCH($F61,$B$337:$B$373,0))/VLOOKUP($F61,$B$337:$BB$373,MATCH(LEFT(TRIM(Q$6),FIND("~",SUBSTITUTE(Q$6,"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61))*HLOOKUP(LEFT(TRIM(Q$6),FIND("~",SUBSTITUTE(Q$6," ","~",LEN(TRIM(Q$6))-LEN(SUBSTITUTE(TRIM(Q$6)," ",""))))-1)&amp;" Total",$B$6:$BB$373,ROW($A61)-5,FALSE))</f>
        <v>0</v>
      </c>
      <c r="R61" s="10">
        <f ca="1">IF(R$5&lt;&gt;"",HLOOKUP(R$5,Functionalization!$G$6:$R$373,ROW($A61)-5,FALSE),IFERROR(INDEX(R$337:R$373,MATCH($F61,$B$337:$B$373,0))/VLOOKUP($F61,$B$337:$BB$373,MATCH(LEFT(TRIM(R$6),FIND("~",SUBSTITUTE(R$6,"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61))*HLOOKUP(LEFT(TRIM(R$6),FIND("~",SUBSTITUTE(R$6," ","~",LEN(TRIM(R$6))-LEN(SUBSTITUTE(TRIM(R$6)," ",""))))-1)&amp;" Total",$B$6:$BB$373,ROW($A61)-5,FALSE))</f>
        <v>0</v>
      </c>
      <c r="S61" s="10">
        <f ca="1">IF(S$5&lt;&gt;"",HLOOKUP(S$5,Functionalization!$G$6:$R$373,ROW($A61)-5,FALSE),IFERROR(INDEX(S$337:S$373,MATCH($F61,$B$337:$B$373,0))/VLOOKUP($F61,$B$337:$BB$373,MATCH(LEFT(TRIM(S$6),FIND("~",SUBSTITUTE(S$6,"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61))*HLOOKUP(LEFT(TRIM(S$6),FIND("~",SUBSTITUTE(S$6," ","~",LEN(TRIM(S$6))-LEN(SUBSTITUTE(TRIM(S$6)," ",""))))-1)&amp;" Total",$B$6:$BB$373,ROW($A61)-5,FALSE))</f>
        <v>0</v>
      </c>
      <c r="T61" s="10">
        <f ca="1">IF(T$5&lt;&gt;"",HLOOKUP(T$5,Functionalization!$G$6:$R$373,ROW($A61)-5,FALSE),IFERROR(INDEX(T$337:T$373,MATCH($F61,$B$337:$B$373,0))/VLOOKUP($F61,$B$337:$BB$373,MATCH(LEFT(TRIM(T$6),FIND("~",SUBSTITUTE(T$6,"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61))*HLOOKUP(LEFT(TRIM(T$6),FIND("~",SUBSTITUTE(T$6," ","~",LEN(TRIM(T$6))-LEN(SUBSTITUTE(TRIM(T$6)," ",""))))-1)&amp;" Total",$B$6:$BB$373,ROW($A61)-5,FALSE))</f>
        <v>0</v>
      </c>
      <c r="U61" s="10">
        <f ca="1">IF(U$5&lt;&gt;"",HLOOKUP(U$5,Functionalization!$G$6:$R$373,ROW($A61)-5,FALSE),IFERROR(INDEX(U$337:U$373,MATCH($F61,$B$337:$B$373,0))/VLOOKUP($F61,$B$337:$BB$373,MATCH(LEFT(TRIM(U$6),FIND("~",SUBSTITUTE(U$6,"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61))*HLOOKUP(LEFT(TRIM(U$6),FIND("~",SUBSTITUTE(U$6," ","~",LEN(TRIM(U$6))-LEN(SUBSTITUTE(TRIM(U$6)," ",""))))-1)&amp;" Total",$B$6:$BB$373,ROW($A61)-5,FALSE))</f>
        <v>0</v>
      </c>
      <c r="V61" s="10">
        <f ca="1">IF(V$5&lt;&gt;"",HLOOKUP(V$5,Functionalization!$G$6:$R$373,ROW($A61)-5,FALSE),IFERROR(INDEX(V$337:V$373,MATCH($F61,$B$337:$B$373,0))/VLOOKUP($F61,$B$337:$BB$373,MATCH(LEFT(TRIM(V$6),FIND("~",SUBSTITUTE(V$6,"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61))*HLOOKUP(LEFT(TRIM(V$6),FIND("~",SUBSTITUTE(V$6," ","~",LEN(TRIM(V$6))-LEN(SUBSTITUTE(TRIM(V$6)," ",""))))-1)&amp;" Total",$B$6:$BB$373,ROW($A61)-5,FALSE))</f>
        <v>0</v>
      </c>
      <c r="W61" s="10">
        <f ca="1">IF(W$5&lt;&gt;"",HLOOKUP(W$5,Functionalization!$G$6:$R$373,ROW($A61)-5,FALSE),IFERROR(INDEX(W$337:W$373,MATCH($F61,$B$337:$B$373,0))/VLOOKUP($F61,$B$337:$BB$373,MATCH(LEFT(TRIM(W$6),FIND("~",SUBSTITUTE(W$6,"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61))*HLOOKUP(LEFT(TRIM(W$6),FIND("~",SUBSTITUTE(W$6," ","~",LEN(TRIM(W$6))-LEN(SUBSTITUTE(TRIM(W$6)," ",""))))-1)&amp;" Total",$B$6:$BB$373,ROW($A61)-5,FALSE))</f>
        <v>0</v>
      </c>
      <c r="X61" s="10">
        <f ca="1">IF(X$5&lt;&gt;"",HLOOKUP(X$5,Functionalization!$G$6:$R$373,ROW($A61)-5,FALSE),IFERROR(INDEX(X$337:X$373,MATCH($F61,$B$337:$B$373,0))/VLOOKUP($F61,$B$337:$BB$373,MATCH(LEFT(TRIM(X$6),FIND("~",SUBSTITUTE(X$6,"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61))*HLOOKUP(LEFT(TRIM(X$6),FIND("~",SUBSTITUTE(X$6," ","~",LEN(TRIM(X$6))-LEN(SUBSTITUTE(TRIM(X$6)," ",""))))-1)&amp;" Total",$B$6:$BB$373,ROW($A61)-5,FALSE))</f>
        <v>0</v>
      </c>
      <c r="Y61" s="10">
        <f ca="1">IF(Y$5&lt;&gt;"",HLOOKUP(Y$5,Functionalization!$G$6:$R$373,ROW($A61)-5,FALSE),IFERROR(INDEX(Y$337:Y$373,MATCH($F61,$B$337:$B$373,0))/VLOOKUP($F61,$B$337:$BB$373,MATCH(LEFT(TRIM(Y$6),FIND("~",SUBSTITUTE(Y$6,"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61))*HLOOKUP(LEFT(TRIM(Y$6),FIND("~",SUBSTITUTE(Y$6," ","~",LEN(TRIM(Y$6))-LEN(SUBSTITUTE(TRIM(Y$6)," ",""))))-1)&amp;" Total",$B$6:$BB$373,ROW($A61)-5,FALSE))</f>
        <v>0</v>
      </c>
      <c r="Z61" s="10">
        <f ca="1">IF(Z$5&lt;&gt;"",HLOOKUP(Z$5,Functionalization!$G$6:$R$373,ROW($A61)-5,FALSE),IFERROR(INDEX(Z$337:Z$373,MATCH($F61,$B$337:$B$373,0))/VLOOKUP($F61,$B$337:$BB$373,MATCH(LEFT(TRIM(Z$6),FIND("~",SUBSTITUTE(Z$6,"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61))*HLOOKUP(LEFT(TRIM(Z$6),FIND("~",SUBSTITUTE(Z$6," ","~",LEN(TRIM(Z$6))-LEN(SUBSTITUTE(TRIM(Z$6)," ",""))))-1)&amp;" Total",$B$6:$BB$373,ROW($A61)-5,FALSE))</f>
        <v>0</v>
      </c>
      <c r="AA61" s="10">
        <f ca="1">IF(AA$5&lt;&gt;"",HLOOKUP(AA$5,Functionalization!$G$6:$R$373,ROW($A61)-5,FALSE),IFERROR(INDEX(AA$337:AA$373,MATCH($F61,$B$337:$B$373,0))/VLOOKUP($F61,$B$337:$BB$373,MATCH(LEFT(TRIM(AA$6),FIND("~",SUBSTITUTE(AA$6,"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61))*HLOOKUP(LEFT(TRIM(AA$6),FIND("~",SUBSTITUTE(AA$6," ","~",LEN(TRIM(AA$6))-LEN(SUBSTITUTE(TRIM(AA$6)," ",""))))-1)&amp;" Total",$B$6:$BB$373,ROW($A61)-5,FALSE))</f>
        <v>0</v>
      </c>
      <c r="AB61" s="10">
        <f ca="1">IF(AB$5&lt;&gt;"",HLOOKUP(AB$5,Functionalization!$G$6:$R$373,ROW($A61)-5,FALSE),IFERROR(INDEX(AB$337:AB$373,MATCH($F61,$B$337:$B$373,0))/VLOOKUP($F61,$B$337:$BB$373,MATCH(LEFT(TRIM(AB$6),FIND("~",SUBSTITUTE(AB$6,"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61))*HLOOKUP(LEFT(TRIM(AB$6),FIND("~",SUBSTITUTE(AB$6," ","~",LEN(TRIM(AB$6))-LEN(SUBSTITUTE(TRIM(AB$6)," ",""))))-1)&amp;" Total",$B$6:$BB$373,ROW($A61)-5,FALSE))</f>
        <v>0</v>
      </c>
      <c r="AC61" s="10">
        <f ca="1">IF(AC$5&lt;&gt;"",HLOOKUP(AC$5,Functionalization!$G$6:$R$373,ROW($A61)-5,FALSE),IFERROR(INDEX(AC$337:AC$373,MATCH($F61,$B$337:$B$373,0))/VLOOKUP($F61,$B$337:$BB$373,MATCH(LEFT(TRIM(AC$6),FIND("~",SUBSTITUTE(AC$6,"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61))*HLOOKUP(LEFT(TRIM(AC$6),FIND("~",SUBSTITUTE(AC$6," ","~",LEN(TRIM(AC$6))-LEN(SUBSTITUTE(TRIM(AC$6)," ",""))))-1)&amp;" Total",$B$6:$BB$373,ROW($A61)-5,FALSE))</f>
        <v>0</v>
      </c>
      <c r="AD61" s="10">
        <f ca="1">IF(AD$5&lt;&gt;"",HLOOKUP(AD$5,Functionalization!$G$6:$R$373,ROW($A61)-5,FALSE),IFERROR(INDEX(AD$337:AD$373,MATCH($F61,$B$337:$B$373,0))/VLOOKUP($F61,$B$337:$BB$373,MATCH(LEFT(TRIM(AD$6),FIND("~",SUBSTITUTE(AD$6,"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61))*HLOOKUP(LEFT(TRIM(AD$6),FIND("~",SUBSTITUTE(AD$6," ","~",LEN(TRIM(AD$6))-LEN(SUBSTITUTE(TRIM(AD$6)," ",""))))-1)&amp;" Total",$B$6:$BB$373,ROW($A61)-5,FALSE))</f>
        <v>0</v>
      </c>
      <c r="AE61" s="10">
        <f ca="1">IF(AE$5&lt;&gt;"",HLOOKUP(AE$5,Functionalization!$G$6:$R$373,ROW($A61)-5,FALSE),IFERROR(INDEX(AE$337:AE$373,MATCH($F61,$B$337:$B$373,0))/VLOOKUP($F61,$B$337:$BB$373,MATCH(LEFT(TRIM(AE$6),FIND("~",SUBSTITUTE(AE$6,"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61))*HLOOKUP(LEFT(TRIM(AE$6),FIND("~",SUBSTITUTE(AE$6," ","~",LEN(TRIM(AE$6))-LEN(SUBSTITUTE(TRIM(AE$6)," ",""))))-1)&amp;" Total",$B$6:$BB$373,ROW($A61)-5,FALSE))</f>
        <v>0</v>
      </c>
      <c r="AF61" s="10">
        <f ca="1">IF(AF$5&lt;&gt;"",HLOOKUP(AF$5,Functionalization!$G$6:$R$373,ROW($A61)-5,FALSE),IFERROR(INDEX(AF$337:AF$373,MATCH($F61,$B$337:$B$373,0))/VLOOKUP($F61,$B$337:$BB$373,MATCH(LEFT(TRIM(AF$6),FIND("~",SUBSTITUTE(AF$6,"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61))*HLOOKUP(LEFT(TRIM(AF$6),FIND("~",SUBSTITUTE(AF$6," ","~",LEN(TRIM(AF$6))-LEN(SUBSTITUTE(TRIM(AF$6)," ",""))))-1)&amp;" Total",$B$6:$BB$373,ROW($A61)-5,FALSE))</f>
        <v>0</v>
      </c>
      <c r="AG61" s="10">
        <f ca="1">IF(AG$5&lt;&gt;"",HLOOKUP(AG$5,Functionalization!$G$6:$R$373,ROW($A61)-5,FALSE),IFERROR(INDEX(AG$337:AG$373,MATCH($F61,$B$337:$B$373,0))/VLOOKUP($F61,$B$337:$BB$373,MATCH(LEFT(TRIM(AG$6),FIND("~",SUBSTITUTE(AG$6,"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61))*HLOOKUP(LEFT(TRIM(AG$6),FIND("~",SUBSTITUTE(AG$6," ","~",LEN(TRIM(AG$6))-LEN(SUBSTITUTE(TRIM(AG$6)," ",""))))-1)&amp;" Total",$B$6:$BB$373,ROW($A61)-5,FALSE))</f>
        <v>0</v>
      </c>
      <c r="AH61" s="10">
        <f ca="1">IF(AH$5&lt;&gt;"",HLOOKUP(AH$5,Functionalization!$G$6:$R$373,ROW($A61)-5,FALSE),IFERROR(INDEX(AH$337:AH$373,MATCH($F61,$B$337:$B$373,0))/VLOOKUP($F61,$B$337:$BB$373,MATCH(LEFT(TRIM(AH$6),FIND("~",SUBSTITUTE(AH$6,"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61))*HLOOKUP(LEFT(TRIM(AH$6),FIND("~",SUBSTITUTE(AH$6," ","~",LEN(TRIM(AH$6))-LEN(SUBSTITUTE(TRIM(AH$6)," ",""))))-1)&amp;" Total",$B$6:$BB$373,ROW($A61)-5,FALSE))</f>
        <v>0</v>
      </c>
      <c r="AI61" s="10">
        <f ca="1">IF(AI$5&lt;&gt;"",HLOOKUP(AI$5,Functionalization!$G$6:$R$373,ROW($A61)-5,FALSE),IFERROR(INDEX(AI$337:AI$373,MATCH($F61,$B$337:$B$373,0))/VLOOKUP($F61,$B$337:$BB$373,MATCH(LEFT(TRIM(AI$6),FIND("~",SUBSTITUTE(AI$6,"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61))*HLOOKUP(LEFT(TRIM(AI$6),FIND("~",SUBSTITUTE(AI$6," ","~",LEN(TRIM(AI$6))-LEN(SUBSTITUTE(TRIM(AI$6)," ",""))))-1)&amp;" Total",$B$6:$BB$373,ROW($A61)-5,FALSE))</f>
        <v>0</v>
      </c>
      <c r="AJ61" s="10">
        <f ca="1">IF(AJ$5&lt;&gt;"",HLOOKUP(AJ$5,Functionalization!$G$6:$R$373,ROW($A61)-5,FALSE),IFERROR(INDEX(AJ$337:AJ$373,MATCH($F61,$B$337:$B$373,0))/VLOOKUP($F61,$B$337:$BB$373,MATCH(LEFT(TRIM(AJ$6),FIND("~",SUBSTITUTE(AJ$6,"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61))*HLOOKUP(LEFT(TRIM(AJ$6),FIND("~",SUBSTITUTE(AJ$6," ","~",LEN(TRIM(AJ$6))-LEN(SUBSTITUTE(TRIM(AJ$6)," ",""))))-1)&amp;" Total",$B$6:$BB$373,ROW($A61)-5,FALSE))</f>
        <v>0</v>
      </c>
      <c r="AK61" s="10">
        <f ca="1">IF(AK$5&lt;&gt;"",HLOOKUP(AK$5,Functionalization!$G$6:$R$373,ROW($A61)-5,FALSE),IFERROR(INDEX(AK$337:AK$373,MATCH($F61,$B$337:$B$373,0))/VLOOKUP($F61,$B$337:$BB$373,MATCH(LEFT(TRIM(AK$6),FIND("~",SUBSTITUTE(AK$6,"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61))*HLOOKUP(LEFT(TRIM(AK$6),FIND("~",SUBSTITUTE(AK$6," ","~",LEN(TRIM(AK$6))-LEN(SUBSTITUTE(TRIM(AK$6)," ",""))))-1)&amp;" Total",$B$6:$BB$373,ROW($A61)-5,FALSE))</f>
        <v>0</v>
      </c>
      <c r="AL61" s="10">
        <f ca="1">IF(AL$5&lt;&gt;"",HLOOKUP(AL$5,Functionalization!$G$6:$R$373,ROW($A61)-5,FALSE),IFERROR(INDEX(AL$337:AL$373,MATCH($F61,$B$337:$B$373,0))/VLOOKUP($F61,$B$337:$BB$373,MATCH(LEFT(TRIM(AL$6),FIND("~",SUBSTITUTE(AL$6,"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61))*HLOOKUP(LEFT(TRIM(AL$6),FIND("~",SUBSTITUTE(AL$6," ","~",LEN(TRIM(AL$6))-LEN(SUBSTITUTE(TRIM(AL$6)," ",""))))-1)&amp;" Total",$B$6:$BB$373,ROW($A61)-5,FALSE))</f>
        <v>0</v>
      </c>
      <c r="AM61" s="10">
        <f ca="1">IF(AM$5&lt;&gt;"",HLOOKUP(AM$5,Functionalization!$G$6:$R$373,ROW($A61)-5,FALSE),IFERROR(INDEX(AM$337:AM$373,MATCH($F61,$B$337:$B$373,0))/VLOOKUP($F61,$B$337:$BB$373,MATCH(LEFT(TRIM(AM$6),FIND("~",SUBSTITUTE(AM$6,"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61))*HLOOKUP(LEFT(TRIM(AM$6),FIND("~",SUBSTITUTE(AM$6," ","~",LEN(TRIM(AM$6))-LEN(SUBSTITUTE(TRIM(AM$6)," ",""))))-1)&amp;" Total",$B$6:$BB$373,ROW($A61)-5,FALSE))</f>
        <v>0</v>
      </c>
      <c r="AN61" s="10">
        <f ca="1">IF(AN$5&lt;&gt;"",HLOOKUP(AN$5,Functionalization!$G$6:$R$373,ROW($A61)-5,FALSE),IFERROR(INDEX(AN$337:AN$373,MATCH($F61,$B$337:$B$373,0))/VLOOKUP($F61,$B$337:$BB$373,MATCH(LEFT(TRIM(AN$6),FIND("~",SUBSTITUTE(AN$6,"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61))*HLOOKUP(LEFT(TRIM(AN$6),FIND("~",SUBSTITUTE(AN$6," ","~",LEN(TRIM(AN$6))-LEN(SUBSTITUTE(TRIM(AN$6)," ",""))))-1)&amp;" Total",$B$6:$BB$373,ROW($A61)-5,FALSE))</f>
        <v>0</v>
      </c>
      <c r="AO61" s="10">
        <f ca="1">IF(AO$5&lt;&gt;"",HLOOKUP(AO$5,Functionalization!$G$6:$R$373,ROW($A61)-5,FALSE),IFERROR(INDEX(AO$337:AO$373,MATCH($F61,$B$337:$B$373,0))/VLOOKUP($F61,$B$337:$BB$373,MATCH(LEFT(TRIM(AO$6),FIND("~",SUBSTITUTE(AO$6,"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61))*HLOOKUP(LEFT(TRIM(AO$6),FIND("~",SUBSTITUTE(AO$6," ","~",LEN(TRIM(AO$6))-LEN(SUBSTITUTE(TRIM(AO$6)," ",""))))-1)&amp;" Total",$B$6:$BB$373,ROW($A61)-5,FALSE))</f>
        <v>0</v>
      </c>
      <c r="AP61" s="10">
        <f ca="1">IF(AP$5&lt;&gt;"",HLOOKUP(AP$5,Functionalization!$G$6:$R$373,ROW($A61)-5,FALSE),IFERROR(INDEX(AP$337:AP$373,MATCH($F61,$B$337:$B$373,0))/VLOOKUP($F61,$B$337:$BB$373,MATCH(LEFT(TRIM(AP$6),FIND("~",SUBSTITUTE(AP$6,"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61))*HLOOKUP(LEFT(TRIM(AP$6),FIND("~",SUBSTITUTE(AP$6," ","~",LEN(TRIM(AP$6))-LEN(SUBSTITUTE(TRIM(AP$6)," ",""))))-1)&amp;" Total",$B$6:$BB$373,ROW($A61)-5,FALSE))</f>
        <v>0</v>
      </c>
      <c r="AQ61" s="10">
        <f ca="1">IF(AQ$5&lt;&gt;"",HLOOKUP(AQ$5,Functionalization!$G$6:$R$373,ROW($A61)-5,FALSE),IFERROR(INDEX(AQ$337:AQ$373,MATCH($F61,$B$337:$B$373,0))/VLOOKUP($F61,$B$337:$BB$373,MATCH(LEFT(TRIM(AQ$6),FIND("~",SUBSTITUTE(AQ$6,"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61))*HLOOKUP(LEFT(TRIM(AQ$6),FIND("~",SUBSTITUTE(AQ$6," ","~",LEN(TRIM(AQ$6))-LEN(SUBSTITUTE(TRIM(AQ$6)," ",""))))-1)&amp;" Total",$B$6:$BB$373,ROW($A61)-5,FALSE))</f>
        <v>0</v>
      </c>
      <c r="AR61" s="10">
        <f ca="1">IF(AR$5&lt;&gt;"",HLOOKUP(AR$5,Functionalization!$G$6:$R$373,ROW($A61)-5,FALSE),IFERROR(INDEX(AR$337:AR$373,MATCH($F61,$B$337:$B$373,0))/VLOOKUP($F61,$B$337:$BB$373,MATCH(LEFT(TRIM(AR$6),FIND("~",SUBSTITUTE(AR$6,"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61))*HLOOKUP(LEFT(TRIM(AR$6),FIND("~",SUBSTITUTE(AR$6," ","~",LEN(TRIM(AR$6))-LEN(SUBSTITUTE(TRIM(AR$6)," ",""))))-1)&amp;" Total",$B$6:$BB$373,ROW($A61)-5,FALSE))</f>
        <v>0</v>
      </c>
      <c r="AS61" s="10">
        <f ca="1">IF(AS$5&lt;&gt;"",HLOOKUP(AS$5,Functionalization!$G$6:$R$373,ROW($A61)-5,FALSE),IFERROR(INDEX(AS$337:AS$373,MATCH($F61,$B$337:$B$373,0))/VLOOKUP($F61,$B$337:$BB$373,MATCH(LEFT(TRIM(AS$6),FIND("~",SUBSTITUTE(AS$6,"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61))*HLOOKUP(LEFT(TRIM(AS$6),FIND("~",SUBSTITUTE(AS$6," ","~",LEN(TRIM(AS$6))-LEN(SUBSTITUTE(TRIM(AS$6)," ",""))))-1)&amp;" Total",$B$6:$BB$373,ROW($A61)-5,FALSE))</f>
        <v>0</v>
      </c>
      <c r="AT61" s="10">
        <f ca="1">IF(AT$5&lt;&gt;"",HLOOKUP(AT$5,Functionalization!$G$6:$R$373,ROW($A61)-5,FALSE),IFERROR(INDEX(AT$337:AT$373,MATCH($F61,$B$337:$B$373,0))/VLOOKUP($F61,$B$337:$BB$373,MATCH(LEFT(TRIM(AT$6),FIND("~",SUBSTITUTE(AT$6,"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61))*HLOOKUP(LEFT(TRIM(AT$6),FIND("~",SUBSTITUTE(AT$6," ","~",LEN(TRIM(AT$6))-LEN(SUBSTITUTE(TRIM(AT$6)," ",""))))-1)&amp;" Total",$B$6:$BB$373,ROW($A61)-5,FALSE))</f>
        <v>0</v>
      </c>
      <c r="AU61" s="10">
        <f ca="1">IF(AU$5&lt;&gt;"",HLOOKUP(AU$5,Functionalization!$G$6:$R$373,ROW($A61)-5,FALSE),IFERROR(INDEX(AU$337:AU$373,MATCH($F61,$B$337:$B$373,0))/VLOOKUP($F61,$B$337:$BB$373,MATCH(LEFT(TRIM(AU$6),FIND("~",SUBSTITUTE(AU$6,"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61))*HLOOKUP(LEFT(TRIM(AU$6),FIND("~",SUBSTITUTE(AU$6," ","~",LEN(TRIM(AU$6))-LEN(SUBSTITUTE(TRIM(AU$6)," ",""))))-1)&amp;" Total",$B$6:$BB$373,ROW($A61)-5,FALSE))</f>
        <v>0</v>
      </c>
      <c r="AV61" s="10">
        <f ca="1">IF(AV$5&lt;&gt;"",HLOOKUP(AV$5,Functionalization!$G$6:$R$373,ROW($A61)-5,FALSE),IFERROR(INDEX(AV$337:AV$373,MATCH($F61,$B$337:$B$373,0))/VLOOKUP($F61,$B$337:$BB$373,MATCH(LEFT(TRIM(AV$6),FIND("~",SUBSTITUTE(AV$6,"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61))*HLOOKUP(LEFT(TRIM(AV$6),FIND("~",SUBSTITUTE(AV$6," ","~",LEN(TRIM(AV$6))-LEN(SUBSTITUTE(TRIM(AV$6)," ",""))))-1)&amp;" Total",$B$6:$BB$373,ROW($A61)-5,FALSE))</f>
        <v>0</v>
      </c>
      <c r="AW61" s="10">
        <f ca="1">IF(AW$5&lt;&gt;"",HLOOKUP(AW$5,Functionalization!$G$6:$R$373,ROW($A61)-5,FALSE),IFERROR(INDEX(AW$337:AW$373,MATCH($F61,$B$337:$B$373,0))/VLOOKUP($F61,$B$337:$BB$373,MATCH(LEFT(TRIM(AW$6),FIND("~",SUBSTITUTE(AW$6,"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61))*HLOOKUP(LEFT(TRIM(AW$6),FIND("~",SUBSTITUTE(AW$6," ","~",LEN(TRIM(AW$6))-LEN(SUBSTITUTE(TRIM(AW$6)," ",""))))-1)&amp;" Total",$B$6:$BB$373,ROW($A61)-5,FALSE))</f>
        <v>0</v>
      </c>
      <c r="AX61" s="10">
        <f ca="1">IF(AX$5&lt;&gt;"",HLOOKUP(AX$5,Functionalization!$G$6:$R$373,ROW($A61)-5,FALSE),IFERROR(INDEX(AX$337:AX$373,MATCH($F61,$B$337:$B$373,0))/VLOOKUP($F61,$B$337:$BB$373,MATCH(LEFT(TRIM(AX$6),FIND("~",SUBSTITUTE(AX$6,"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61))*HLOOKUP(LEFT(TRIM(AX$6),FIND("~",SUBSTITUTE(AX$6," ","~",LEN(TRIM(AX$6))-LEN(SUBSTITUTE(TRIM(AX$6)," ",""))))-1)&amp;" Total",$B$6:$BB$373,ROW($A61)-5,FALSE))</f>
        <v>0</v>
      </c>
      <c r="AY61" s="10">
        <f ca="1">IF(AY$5&lt;&gt;"",HLOOKUP(AY$5,Functionalization!$G$6:$R$373,ROW($A61)-5,FALSE),IFERROR(INDEX(AY$337:AY$373,MATCH($F61,$B$337:$B$373,0))/VLOOKUP($F61,$B$337:$BB$373,MATCH(LEFT(TRIM(AY$6),FIND("~",SUBSTITUTE(AY$6,"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61))*HLOOKUP(LEFT(TRIM(AY$6),FIND("~",SUBSTITUTE(AY$6," ","~",LEN(TRIM(AY$6))-LEN(SUBSTITUTE(TRIM(AY$6)," ",""))))-1)&amp;" Total",$B$6:$BB$373,ROW($A61)-5,FALSE))</f>
        <v>0</v>
      </c>
      <c r="AZ61" s="10">
        <f ca="1">IF(AZ$5&lt;&gt;"",HLOOKUP(AZ$5,Functionalization!$G$6:$R$373,ROW($A61)-5,FALSE),IFERROR(INDEX(AZ$337:AZ$373,MATCH($F61,$B$337:$B$373,0))/VLOOKUP($F61,$B$337:$BB$373,MATCH(LEFT(TRIM(AZ$6),FIND("~",SUBSTITUTE(AZ$6,"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61))*HLOOKUP(LEFT(TRIM(AZ$6),FIND("~",SUBSTITUTE(AZ$6," ","~",LEN(TRIM(AZ$6))-LEN(SUBSTITUTE(TRIM(AZ$6)," ",""))))-1)&amp;" Total",$B$6:$BB$373,ROW($A61)-5,FALSE))</f>
        <v>0</v>
      </c>
      <c r="BA61" s="10">
        <f ca="1">IF(BA$5&lt;&gt;"",HLOOKUP(BA$5,Functionalization!$G$6:$R$373,ROW($A61)-5,FALSE),IFERROR(INDEX(BA$337:BA$373,MATCH($F61,$B$337:$B$373,0))/VLOOKUP($F61,$B$337:$BB$373,MATCH(LEFT(TRIM(BA$6),FIND("~",SUBSTITUTE(BA$6,"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61))*HLOOKUP(LEFT(TRIM(BA$6),FIND("~",SUBSTITUTE(BA$6," ","~",LEN(TRIM(BA$6))-LEN(SUBSTITUTE(TRIM(BA$6)," ",""))))-1)&amp;" Total",$B$6:$BB$373,ROW($A61)-5,FALSE))</f>
        <v>0</v>
      </c>
      <c r="BB61" s="10">
        <f ca="1">IF(BB$5&lt;&gt;"",HLOOKUP(BB$5,Functionalization!$G$6:$R$373,ROW($A61)-5,FALSE),IFERROR(INDEX(BB$337:BB$373,MATCH($F61,$B$337:$B$373,0))/VLOOKUP($F61,$B$337:$BB$373,MATCH(LEFT(TRIM(BB$6),FIND("~",SUBSTITUTE(BB$6,"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61))*HLOOKUP(LEFT(TRIM(BB$6),FIND("~",SUBSTITUTE(BB$6," ","~",LEN(TRIM(BB$6))-LEN(SUBSTITUTE(TRIM(BB$6)," ",""))))-1)&amp;" Total",$B$6:$BB$373,ROW($A61)-5,FALSE))</f>
        <v>0</v>
      </c>
      <c r="BD61">
        <f ca="1">IFERROR(IF(SUMIF($G$6:$BB$6,BD$6&amp;" Total",$G61:$BB61)-(SUMIF($G$6:$BB$6,BD$6&amp;" "&amp;'Input-Func_Class'!$D$22,$G61:$BB61)+IFERROR(SUMIF($G$6:$BB$6,BD$6&amp;" "&amp;'Input-Func_Class'!$E$22,$G61:$BB61),SUMIF($G$6:$BB$6,BD$6&amp;" "&amp;'Input-Func_Class'!$B$24,$G61:$BB61))+SUMIF($G$6:$BB$6,BD$6&amp;" "&amp;'Input-Func_Class'!$F$22,$G61:$BB61))&lt;Check_Limit,0,1),1)</f>
        <v>0</v>
      </c>
      <c r="BE61">
        <f ca="1">IFERROR(IF(SUMIF($G$6:$BB$6,BE$6&amp;" Total",$G61:$BB61)-(SUMIF($G$6:$BB$6,BE$6&amp;" "&amp;'Input-Func_Class'!$D$22,$G61:$BB61)+IFERROR(SUMIF($G$6:$BB$6,BE$6&amp;" "&amp;'Input-Func_Class'!$E$22,$G61:$BB61),SUMIF($G$6:$BB$6,BE$6&amp;" "&amp;'Input-Func_Class'!$B$24,$G61:$BB61))+SUMIF($G$6:$BB$6,BE$6&amp;" "&amp;'Input-Func_Class'!$F$22,$G61:$BB61))&lt;Check_Limit,0,1),1)</f>
        <v>0</v>
      </c>
      <c r="BF61">
        <f ca="1">IFERROR(IF(SUMIF($G$6:$BB$6,BF$6&amp;" Total",$G61:$BB61)-(SUMIF($G$6:$BB$6,BF$6&amp;" "&amp;'Input-Func_Class'!$D$22,$G61:$BB61)+IFERROR(SUMIF($G$6:$BB$6,BF$6&amp;" "&amp;'Input-Func_Class'!$E$22,$G61:$BB61),SUMIF($G$6:$BB$6,BF$6&amp;" "&amp;'Input-Func_Class'!$B$24,$G61:$BB61))+SUMIF($G$6:$BB$6,BF$6&amp;" "&amp;'Input-Func_Class'!$F$22,$G61:$BB61))&lt;Check_Limit,0,1),1)</f>
        <v>0</v>
      </c>
      <c r="BG61">
        <f ca="1">IFERROR(IF(SUMIF($G$6:$BB$6,BG$6&amp;" Total",$G61:$BB61)-(SUMIF($G$6:$BB$6,BG$6&amp;" "&amp;'Input-Func_Class'!$D$22,$G61:$BB61)+IFERROR(SUMIF($G$6:$BB$6,BG$6&amp;" "&amp;'Input-Func_Class'!$E$22,$G61:$BB61),SUMIF($G$6:$BB$6,BG$6&amp;" "&amp;'Input-Func_Class'!$B$24,$G61:$BB61))+SUMIF($G$6:$BB$6,BG$6&amp;" "&amp;'Input-Func_Class'!$F$22,$G61:$BB61))&lt;Check_Limit,0,1),1)</f>
        <v>0</v>
      </c>
      <c r="BH61">
        <f ca="1">IFERROR(IF(SUMIF($G$6:$BB$6,BH$6&amp;" Total",$G61:$BB61)-(SUMIF($G$6:$BB$6,BH$6&amp;" "&amp;'Input-Func_Class'!$D$22,$G61:$BB61)+IFERROR(SUMIF($G$6:$BB$6,BH$6&amp;" "&amp;'Input-Func_Class'!$E$22,$G61:$BB61),SUMIF($G$6:$BB$6,BH$6&amp;" "&amp;'Input-Func_Class'!$B$24,$G61:$BB61))+SUMIF($G$6:$BB$6,BH$6&amp;" "&amp;'Input-Func_Class'!$F$22,$G61:$BB61))&lt;Check_Limit,0,1),1)</f>
        <v>0</v>
      </c>
      <c r="BI61">
        <f ca="1">IFERROR(IF(SUMIF($G$6:$BB$6,BI$6&amp;" Total",$G61:$BB61)-(SUMIF($G$6:$BB$6,BI$6&amp;" "&amp;'Input-Func_Class'!$D$22,$G61:$BB61)+IFERROR(SUMIF($G$6:$BB$6,BI$6&amp;" "&amp;'Input-Func_Class'!$E$22,$G61:$BB61),SUMIF($G$6:$BB$6,BI$6&amp;" "&amp;'Input-Func_Class'!$B$24,$G61:$BB61))+SUMIF($G$6:$BB$6,BI$6&amp;" "&amp;'Input-Func_Class'!$F$22,$G61:$BB61))&lt;Check_Limit,0,1),1)</f>
        <v>0</v>
      </c>
      <c r="BJ61">
        <f ca="1">IFERROR(IF(SUMIF($G$6:$BB$6,BJ$6&amp;" Total",$G61:$BB61)-(SUMIF($G$6:$BB$6,BJ$6&amp;" "&amp;'Input-Func_Class'!$D$22,$G61:$BB61)+IFERROR(SUMIF($G$6:$BB$6,BJ$6&amp;" "&amp;'Input-Func_Class'!$E$22,$G61:$BB61),SUMIF($G$6:$BB$6,BJ$6&amp;" "&amp;'Input-Func_Class'!$B$24,$G61:$BB61))+SUMIF($G$6:$BB$6,BJ$6&amp;" "&amp;'Input-Func_Class'!$F$22,$G61:$BB61))&lt;Check_Limit,0,1),1)</f>
        <v>0</v>
      </c>
      <c r="BK61">
        <f ca="1">IFERROR(IF(SUMIF($G$6:$BB$6,BK$6&amp;" Total",$G61:$BB61)-(SUMIF($G$6:$BB$6,BK$6&amp;" "&amp;'Input-Func_Class'!$D$22,$G61:$BB61)+IFERROR(SUMIF($G$6:$BB$6,BK$6&amp;" "&amp;'Input-Func_Class'!$E$22,$G61:$BB61),SUMIF($G$6:$BB$6,BK$6&amp;" "&amp;'Input-Func_Class'!$B$24,$G61:$BB61))+SUMIF($G$6:$BB$6,BK$6&amp;" "&amp;'Input-Func_Class'!$F$22,$G61:$BB61))&lt;Check_Limit,0,1),1)</f>
        <v>0</v>
      </c>
      <c r="BL61">
        <f ca="1">IFERROR(IF(SUMIF($G$6:$BB$6,BL$6&amp;" Total",$G61:$BB61)-(SUMIF($G$6:$BB$6,BL$6&amp;" "&amp;'Input-Func_Class'!$D$22,$G61:$BB61)+IFERROR(SUMIF($G$6:$BB$6,BL$6&amp;" "&amp;'Input-Func_Class'!$E$22,$G61:$BB61),SUMIF($G$6:$BB$6,BL$6&amp;" "&amp;'Input-Func_Class'!$B$24,$G61:$BB61))+SUMIF($G$6:$BB$6,BL$6&amp;" "&amp;'Input-Func_Class'!$F$22,$G61:$BB61))&lt;Check_Limit,0,1),1)</f>
        <v>0</v>
      </c>
      <c r="BM61">
        <f ca="1">IFERROR(IF(SUMIF($G$6:$BB$6,BM$6&amp;" Total",$G61:$BB61)-(SUMIF($G$6:$BB$6,BM$6&amp;" "&amp;'Input-Func_Class'!$D$22,$G61:$BB61)+IFERROR(SUMIF($G$6:$BB$6,BM$6&amp;" "&amp;'Input-Func_Class'!$E$22,$G61:$BB61),SUMIF($G$6:$BB$6,BM$6&amp;" "&amp;'Input-Func_Class'!$B$24,$G61:$BB61))+SUMIF($G$6:$BB$6,BM$6&amp;" "&amp;'Input-Func_Class'!$F$22,$G61:$BB61))&lt;Check_Limit,0,1),1)</f>
        <v>0</v>
      </c>
      <c r="BN61">
        <f ca="1">IFERROR(IF(SUMIF($G$6:$BB$6,BN$6&amp;" Total",$G61:$BB61)-(SUMIF($G$6:$BB$6,BN$6&amp;" "&amp;'Input-Func_Class'!$D$22,$G61:$BB61)+IFERROR(SUMIF($G$6:$BB$6,BN$6&amp;" "&amp;'Input-Func_Class'!$E$22,$G61:$BB61),SUMIF($G$6:$BB$6,BN$6&amp;" "&amp;'Input-Func_Class'!$B$24,$G61:$BB61))+SUMIF($G$6:$BB$6,BN$6&amp;" "&amp;'Input-Func_Class'!$F$22,$G61:$BB61))&lt;Check_Limit,0,1),1)</f>
        <v>0</v>
      </c>
      <c r="BO61">
        <f ca="1">IFERROR(IF(SUMIF($G$6:$BB$6,BO$6&amp;" Total",$G61:$BB61)-(SUMIF($G$6:$BB$6,BO$6&amp;" "&amp;'Input-Func_Class'!$D$22,$G61:$BB61)+IFERROR(SUMIF($G$6:$BB$6,BO$6&amp;" "&amp;'Input-Func_Class'!$E$22,$G61:$BB61),SUMIF($G$6:$BB$6,BO$6&amp;" "&amp;'Input-Func_Class'!$B$24,$G61:$BB61))+SUMIF($G$6:$BB$6,BO$6&amp;" "&amp;'Input-Func_Class'!$F$22,$G61:$BB61))&lt;Check_Limit,0,1),1)</f>
        <v>0</v>
      </c>
    </row>
    <row r="62" spans="1:67" outlineLevel="1">
      <c r="A62" s="31">
        <f>IF(ISBLANK('Input-Accounts'!A62),"",'Input-Accounts'!A62)</f>
        <v>53</v>
      </c>
      <c r="B62" s="53" t="str">
        <f>IF(ISBLANK('Input-Accounts'!B62),"",'Input-Accounts'!B62)</f>
        <v>STORES EQUIPMENT</v>
      </c>
      <c r="C62" s="31">
        <f>IF(ISBLANK('Input-Accounts'!C62),"",'Input-Accounts'!C62)</f>
        <v>393</v>
      </c>
      <c r="D62" s="10">
        <f>Functionalization!$D62</f>
        <v>0</v>
      </c>
      <c r="E62" s="10">
        <f t="shared" si="3"/>
        <v>0</v>
      </c>
      <c r="F62" s="3" t="str">
        <f>IF($D62=0,"-",IF('Input-Accounts'!$E62&lt;&gt;0,'Input-Accounts'!$E62,'Input-Accounts'!$G62))</f>
        <v>-</v>
      </c>
      <c r="G62" s="10">
        <f ca="1">IF(G$5&lt;&gt;"",HLOOKUP(G$5,Functionalization!$G$6:$R$373,ROW($A62)-5,FALSE),IFERROR(INDEX(G$337:G$373,MATCH($F62,$B$337:$B$373,0))/VLOOKUP($F62,$B$337:$BB$373,MATCH(LEFT(TRIM(G$6),FIND("~",SUBSTITUTE(G$6,"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62))*HLOOKUP(LEFT(TRIM(G$6),FIND("~",SUBSTITUTE(G$6," ","~",LEN(TRIM(G$6))-LEN(SUBSTITUTE(TRIM(G$6)," ",""))))-1)&amp;" Total",$B$6:$BB$373,ROW($A62)-5,FALSE))</f>
        <v>0</v>
      </c>
      <c r="H62" s="10">
        <f ca="1">IF(H$5&lt;&gt;"",HLOOKUP(H$5,Functionalization!$G$6:$R$373,ROW($A62)-5,FALSE),IFERROR(INDEX(H$337:H$373,MATCH($F62,$B$337:$B$373,0))/VLOOKUP($F62,$B$337:$BB$373,MATCH(LEFT(TRIM(H$6),FIND("~",SUBSTITUTE(H$6,"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62))*HLOOKUP(LEFT(TRIM(H$6),FIND("~",SUBSTITUTE(H$6," ","~",LEN(TRIM(H$6))-LEN(SUBSTITUTE(TRIM(H$6)," ",""))))-1)&amp;" Total",$B$6:$BB$373,ROW($A62)-5,FALSE))</f>
        <v>0</v>
      </c>
      <c r="I62" s="10">
        <f ca="1">IF(I$5&lt;&gt;"",HLOOKUP(I$5,Functionalization!$G$6:$R$373,ROW($A62)-5,FALSE),IFERROR(INDEX(I$337:I$373,MATCH($F62,$B$337:$B$373,0))/VLOOKUP($F62,$B$337:$BB$373,MATCH(LEFT(TRIM(I$6),FIND("~",SUBSTITUTE(I$6,"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62))*HLOOKUP(LEFT(TRIM(I$6),FIND("~",SUBSTITUTE(I$6," ","~",LEN(TRIM(I$6))-LEN(SUBSTITUTE(TRIM(I$6)," ",""))))-1)&amp;" Total",$B$6:$BB$373,ROW($A62)-5,FALSE))</f>
        <v>0</v>
      </c>
      <c r="J62" s="10">
        <f ca="1">IF(J$5&lt;&gt;"",HLOOKUP(J$5,Functionalization!$G$6:$R$373,ROW($A62)-5,FALSE),IFERROR(INDEX(J$337:J$373,MATCH($F62,$B$337:$B$373,0))/VLOOKUP($F62,$B$337:$BB$373,MATCH(LEFT(TRIM(J$6),FIND("~",SUBSTITUTE(J$6,"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62))*HLOOKUP(LEFT(TRIM(J$6),FIND("~",SUBSTITUTE(J$6," ","~",LEN(TRIM(J$6))-LEN(SUBSTITUTE(TRIM(J$6)," ",""))))-1)&amp;" Total",$B$6:$BB$373,ROW($A62)-5,FALSE))</f>
        <v>0</v>
      </c>
      <c r="K62" s="10">
        <f ca="1">IF(K$5&lt;&gt;"",HLOOKUP(K$5,Functionalization!$G$6:$R$373,ROW($A62)-5,FALSE),IFERROR(INDEX(K$337:K$373,MATCH($F62,$B$337:$B$373,0))/VLOOKUP($F62,$B$337:$BB$373,MATCH(LEFT(TRIM(K$6),FIND("~",SUBSTITUTE(K$6,"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62))*HLOOKUP(LEFT(TRIM(K$6),FIND("~",SUBSTITUTE(K$6," ","~",LEN(TRIM(K$6))-LEN(SUBSTITUTE(TRIM(K$6)," ",""))))-1)&amp;" Total",$B$6:$BB$373,ROW($A62)-5,FALSE))</f>
        <v>0</v>
      </c>
      <c r="L62" s="10">
        <f ca="1">IF(L$5&lt;&gt;"",HLOOKUP(L$5,Functionalization!$G$6:$R$373,ROW($A62)-5,FALSE),IFERROR(INDEX(L$337:L$373,MATCH($F62,$B$337:$B$373,0))/VLOOKUP($F62,$B$337:$BB$373,MATCH(LEFT(TRIM(L$6),FIND("~",SUBSTITUTE(L$6,"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62))*HLOOKUP(LEFT(TRIM(L$6),FIND("~",SUBSTITUTE(L$6," ","~",LEN(TRIM(L$6))-LEN(SUBSTITUTE(TRIM(L$6)," ",""))))-1)&amp;" Total",$B$6:$BB$373,ROW($A62)-5,FALSE))</f>
        <v>0</v>
      </c>
      <c r="M62" s="10">
        <f ca="1">IF(M$5&lt;&gt;"",HLOOKUP(M$5,Functionalization!$G$6:$R$373,ROW($A62)-5,FALSE),IFERROR(INDEX(M$337:M$373,MATCH($F62,$B$337:$B$373,0))/VLOOKUP($F62,$B$337:$BB$373,MATCH(LEFT(TRIM(M$6),FIND("~",SUBSTITUTE(M$6,"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62))*HLOOKUP(LEFT(TRIM(M$6),FIND("~",SUBSTITUTE(M$6," ","~",LEN(TRIM(M$6))-LEN(SUBSTITUTE(TRIM(M$6)," ",""))))-1)&amp;" Total",$B$6:$BB$373,ROW($A62)-5,FALSE))</f>
        <v>0</v>
      </c>
      <c r="N62" s="10">
        <f ca="1">IF(N$5&lt;&gt;"",HLOOKUP(N$5,Functionalization!$G$6:$R$373,ROW($A62)-5,FALSE),IFERROR(INDEX(N$337:N$373,MATCH($F62,$B$337:$B$373,0))/VLOOKUP($F62,$B$337:$BB$373,MATCH(LEFT(TRIM(N$6),FIND("~",SUBSTITUTE(N$6,"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62))*HLOOKUP(LEFT(TRIM(N$6),FIND("~",SUBSTITUTE(N$6," ","~",LEN(TRIM(N$6))-LEN(SUBSTITUTE(TRIM(N$6)," ",""))))-1)&amp;" Total",$B$6:$BB$373,ROW($A62)-5,FALSE))</f>
        <v>0</v>
      </c>
      <c r="O62" s="10">
        <f ca="1">IF(O$5&lt;&gt;"",HLOOKUP(O$5,Functionalization!$G$6:$R$373,ROW($A62)-5,FALSE),IFERROR(INDEX(O$337:O$373,MATCH($F62,$B$337:$B$373,0))/VLOOKUP($F62,$B$337:$BB$373,MATCH(LEFT(TRIM(O$6),FIND("~",SUBSTITUTE(O$6,"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62))*HLOOKUP(LEFT(TRIM(O$6),FIND("~",SUBSTITUTE(O$6," ","~",LEN(TRIM(O$6))-LEN(SUBSTITUTE(TRIM(O$6)," ",""))))-1)&amp;" Total",$B$6:$BB$373,ROW($A62)-5,FALSE))</f>
        <v>0</v>
      </c>
      <c r="P62" s="10">
        <f ca="1">IF(P$5&lt;&gt;"",HLOOKUP(P$5,Functionalization!$G$6:$R$373,ROW($A62)-5,FALSE),IFERROR(INDEX(P$337:P$373,MATCH($F62,$B$337:$B$373,0))/VLOOKUP($F62,$B$337:$BB$373,MATCH(LEFT(TRIM(P$6),FIND("~",SUBSTITUTE(P$6,"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62))*HLOOKUP(LEFT(TRIM(P$6),FIND("~",SUBSTITUTE(P$6," ","~",LEN(TRIM(P$6))-LEN(SUBSTITUTE(TRIM(P$6)," ",""))))-1)&amp;" Total",$B$6:$BB$373,ROW($A62)-5,FALSE))</f>
        <v>0</v>
      </c>
      <c r="Q62" s="10">
        <f ca="1">IF(Q$5&lt;&gt;"",HLOOKUP(Q$5,Functionalization!$G$6:$R$373,ROW($A62)-5,FALSE),IFERROR(INDEX(Q$337:Q$373,MATCH($F62,$B$337:$B$373,0))/VLOOKUP($F62,$B$337:$BB$373,MATCH(LEFT(TRIM(Q$6),FIND("~",SUBSTITUTE(Q$6,"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62))*HLOOKUP(LEFT(TRIM(Q$6),FIND("~",SUBSTITUTE(Q$6," ","~",LEN(TRIM(Q$6))-LEN(SUBSTITUTE(TRIM(Q$6)," ",""))))-1)&amp;" Total",$B$6:$BB$373,ROW($A62)-5,FALSE))</f>
        <v>0</v>
      </c>
      <c r="R62" s="10">
        <f ca="1">IF(R$5&lt;&gt;"",HLOOKUP(R$5,Functionalization!$G$6:$R$373,ROW($A62)-5,FALSE),IFERROR(INDEX(R$337:R$373,MATCH($F62,$B$337:$B$373,0))/VLOOKUP($F62,$B$337:$BB$373,MATCH(LEFT(TRIM(R$6),FIND("~",SUBSTITUTE(R$6,"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62))*HLOOKUP(LEFT(TRIM(R$6),FIND("~",SUBSTITUTE(R$6," ","~",LEN(TRIM(R$6))-LEN(SUBSTITUTE(TRIM(R$6)," ",""))))-1)&amp;" Total",$B$6:$BB$373,ROW($A62)-5,FALSE))</f>
        <v>0</v>
      </c>
      <c r="S62" s="10">
        <f ca="1">IF(S$5&lt;&gt;"",HLOOKUP(S$5,Functionalization!$G$6:$R$373,ROW($A62)-5,FALSE),IFERROR(INDEX(S$337:S$373,MATCH($F62,$B$337:$B$373,0))/VLOOKUP($F62,$B$337:$BB$373,MATCH(LEFT(TRIM(S$6),FIND("~",SUBSTITUTE(S$6,"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62))*HLOOKUP(LEFT(TRIM(S$6),FIND("~",SUBSTITUTE(S$6," ","~",LEN(TRIM(S$6))-LEN(SUBSTITUTE(TRIM(S$6)," ",""))))-1)&amp;" Total",$B$6:$BB$373,ROW($A62)-5,FALSE))</f>
        <v>0</v>
      </c>
      <c r="T62" s="10">
        <f ca="1">IF(T$5&lt;&gt;"",HLOOKUP(T$5,Functionalization!$G$6:$R$373,ROW($A62)-5,FALSE),IFERROR(INDEX(T$337:T$373,MATCH($F62,$B$337:$B$373,0))/VLOOKUP($F62,$B$337:$BB$373,MATCH(LEFT(TRIM(T$6),FIND("~",SUBSTITUTE(T$6,"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62))*HLOOKUP(LEFT(TRIM(T$6),FIND("~",SUBSTITUTE(T$6," ","~",LEN(TRIM(T$6))-LEN(SUBSTITUTE(TRIM(T$6)," ",""))))-1)&amp;" Total",$B$6:$BB$373,ROW($A62)-5,FALSE))</f>
        <v>0</v>
      </c>
      <c r="U62" s="10">
        <f ca="1">IF(U$5&lt;&gt;"",HLOOKUP(U$5,Functionalization!$G$6:$R$373,ROW($A62)-5,FALSE),IFERROR(INDEX(U$337:U$373,MATCH($F62,$B$337:$B$373,0))/VLOOKUP($F62,$B$337:$BB$373,MATCH(LEFT(TRIM(U$6),FIND("~",SUBSTITUTE(U$6,"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62))*HLOOKUP(LEFT(TRIM(U$6),FIND("~",SUBSTITUTE(U$6," ","~",LEN(TRIM(U$6))-LEN(SUBSTITUTE(TRIM(U$6)," ",""))))-1)&amp;" Total",$B$6:$BB$373,ROW($A62)-5,FALSE))</f>
        <v>0</v>
      </c>
      <c r="V62" s="10">
        <f ca="1">IF(V$5&lt;&gt;"",HLOOKUP(V$5,Functionalization!$G$6:$R$373,ROW($A62)-5,FALSE),IFERROR(INDEX(V$337:V$373,MATCH($F62,$B$337:$B$373,0))/VLOOKUP($F62,$B$337:$BB$373,MATCH(LEFT(TRIM(V$6),FIND("~",SUBSTITUTE(V$6,"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62))*HLOOKUP(LEFT(TRIM(V$6),FIND("~",SUBSTITUTE(V$6," ","~",LEN(TRIM(V$6))-LEN(SUBSTITUTE(TRIM(V$6)," ",""))))-1)&amp;" Total",$B$6:$BB$373,ROW($A62)-5,FALSE))</f>
        <v>0</v>
      </c>
      <c r="W62" s="10">
        <f ca="1">IF(W$5&lt;&gt;"",HLOOKUP(W$5,Functionalization!$G$6:$R$373,ROW($A62)-5,FALSE),IFERROR(INDEX(W$337:W$373,MATCH($F62,$B$337:$B$373,0))/VLOOKUP($F62,$B$337:$BB$373,MATCH(LEFT(TRIM(W$6),FIND("~",SUBSTITUTE(W$6,"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62))*HLOOKUP(LEFT(TRIM(W$6),FIND("~",SUBSTITUTE(W$6," ","~",LEN(TRIM(W$6))-LEN(SUBSTITUTE(TRIM(W$6)," ",""))))-1)&amp;" Total",$B$6:$BB$373,ROW($A62)-5,FALSE))</f>
        <v>0</v>
      </c>
      <c r="X62" s="10">
        <f ca="1">IF(X$5&lt;&gt;"",HLOOKUP(X$5,Functionalization!$G$6:$R$373,ROW($A62)-5,FALSE),IFERROR(INDEX(X$337:X$373,MATCH($F62,$B$337:$B$373,0))/VLOOKUP($F62,$B$337:$BB$373,MATCH(LEFT(TRIM(X$6),FIND("~",SUBSTITUTE(X$6,"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62))*HLOOKUP(LEFT(TRIM(X$6),FIND("~",SUBSTITUTE(X$6," ","~",LEN(TRIM(X$6))-LEN(SUBSTITUTE(TRIM(X$6)," ",""))))-1)&amp;" Total",$B$6:$BB$373,ROW($A62)-5,FALSE))</f>
        <v>0</v>
      </c>
      <c r="Y62" s="10">
        <f ca="1">IF(Y$5&lt;&gt;"",HLOOKUP(Y$5,Functionalization!$G$6:$R$373,ROW($A62)-5,FALSE),IFERROR(INDEX(Y$337:Y$373,MATCH($F62,$B$337:$B$373,0))/VLOOKUP($F62,$B$337:$BB$373,MATCH(LEFT(TRIM(Y$6),FIND("~",SUBSTITUTE(Y$6,"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62))*HLOOKUP(LEFT(TRIM(Y$6),FIND("~",SUBSTITUTE(Y$6," ","~",LEN(TRIM(Y$6))-LEN(SUBSTITUTE(TRIM(Y$6)," ",""))))-1)&amp;" Total",$B$6:$BB$373,ROW($A62)-5,FALSE))</f>
        <v>0</v>
      </c>
      <c r="Z62" s="10">
        <f ca="1">IF(Z$5&lt;&gt;"",HLOOKUP(Z$5,Functionalization!$G$6:$R$373,ROW($A62)-5,FALSE),IFERROR(INDEX(Z$337:Z$373,MATCH($F62,$B$337:$B$373,0))/VLOOKUP($F62,$B$337:$BB$373,MATCH(LEFT(TRIM(Z$6),FIND("~",SUBSTITUTE(Z$6,"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62))*HLOOKUP(LEFT(TRIM(Z$6),FIND("~",SUBSTITUTE(Z$6," ","~",LEN(TRIM(Z$6))-LEN(SUBSTITUTE(TRIM(Z$6)," ",""))))-1)&amp;" Total",$B$6:$BB$373,ROW($A62)-5,FALSE))</f>
        <v>0</v>
      </c>
      <c r="AA62" s="10">
        <f ca="1">IF(AA$5&lt;&gt;"",HLOOKUP(AA$5,Functionalization!$G$6:$R$373,ROW($A62)-5,FALSE),IFERROR(INDEX(AA$337:AA$373,MATCH($F62,$B$337:$B$373,0))/VLOOKUP($F62,$B$337:$BB$373,MATCH(LEFT(TRIM(AA$6),FIND("~",SUBSTITUTE(AA$6,"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62))*HLOOKUP(LEFT(TRIM(AA$6),FIND("~",SUBSTITUTE(AA$6," ","~",LEN(TRIM(AA$6))-LEN(SUBSTITUTE(TRIM(AA$6)," ",""))))-1)&amp;" Total",$B$6:$BB$373,ROW($A62)-5,FALSE))</f>
        <v>0</v>
      </c>
      <c r="AB62" s="10">
        <f ca="1">IF(AB$5&lt;&gt;"",HLOOKUP(AB$5,Functionalization!$G$6:$R$373,ROW($A62)-5,FALSE),IFERROR(INDEX(AB$337:AB$373,MATCH($F62,$B$337:$B$373,0))/VLOOKUP($F62,$B$337:$BB$373,MATCH(LEFT(TRIM(AB$6),FIND("~",SUBSTITUTE(AB$6,"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62))*HLOOKUP(LEFT(TRIM(AB$6),FIND("~",SUBSTITUTE(AB$6," ","~",LEN(TRIM(AB$6))-LEN(SUBSTITUTE(TRIM(AB$6)," ",""))))-1)&amp;" Total",$B$6:$BB$373,ROW($A62)-5,FALSE))</f>
        <v>0</v>
      </c>
      <c r="AC62" s="10">
        <f ca="1">IF(AC$5&lt;&gt;"",HLOOKUP(AC$5,Functionalization!$G$6:$R$373,ROW($A62)-5,FALSE),IFERROR(INDEX(AC$337:AC$373,MATCH($F62,$B$337:$B$373,0))/VLOOKUP($F62,$B$337:$BB$373,MATCH(LEFT(TRIM(AC$6),FIND("~",SUBSTITUTE(AC$6,"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62))*HLOOKUP(LEFT(TRIM(AC$6),FIND("~",SUBSTITUTE(AC$6," ","~",LEN(TRIM(AC$6))-LEN(SUBSTITUTE(TRIM(AC$6)," ",""))))-1)&amp;" Total",$B$6:$BB$373,ROW($A62)-5,FALSE))</f>
        <v>0</v>
      </c>
      <c r="AD62" s="10">
        <f ca="1">IF(AD$5&lt;&gt;"",HLOOKUP(AD$5,Functionalization!$G$6:$R$373,ROW($A62)-5,FALSE),IFERROR(INDEX(AD$337:AD$373,MATCH($F62,$B$337:$B$373,0))/VLOOKUP($F62,$B$337:$BB$373,MATCH(LEFT(TRIM(AD$6),FIND("~",SUBSTITUTE(AD$6,"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62))*HLOOKUP(LEFT(TRIM(AD$6),FIND("~",SUBSTITUTE(AD$6," ","~",LEN(TRIM(AD$6))-LEN(SUBSTITUTE(TRIM(AD$6)," ",""))))-1)&amp;" Total",$B$6:$BB$373,ROW($A62)-5,FALSE))</f>
        <v>0</v>
      </c>
      <c r="AE62" s="10">
        <f ca="1">IF(AE$5&lt;&gt;"",HLOOKUP(AE$5,Functionalization!$G$6:$R$373,ROW($A62)-5,FALSE),IFERROR(INDEX(AE$337:AE$373,MATCH($F62,$B$337:$B$373,0))/VLOOKUP($F62,$B$337:$BB$373,MATCH(LEFT(TRIM(AE$6),FIND("~",SUBSTITUTE(AE$6,"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62))*HLOOKUP(LEFT(TRIM(AE$6),FIND("~",SUBSTITUTE(AE$6," ","~",LEN(TRIM(AE$6))-LEN(SUBSTITUTE(TRIM(AE$6)," ",""))))-1)&amp;" Total",$B$6:$BB$373,ROW($A62)-5,FALSE))</f>
        <v>0</v>
      </c>
      <c r="AF62" s="10">
        <f ca="1">IF(AF$5&lt;&gt;"",HLOOKUP(AF$5,Functionalization!$G$6:$R$373,ROW($A62)-5,FALSE),IFERROR(INDEX(AF$337:AF$373,MATCH($F62,$B$337:$B$373,0))/VLOOKUP($F62,$B$337:$BB$373,MATCH(LEFT(TRIM(AF$6),FIND("~",SUBSTITUTE(AF$6,"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62))*HLOOKUP(LEFT(TRIM(AF$6),FIND("~",SUBSTITUTE(AF$6," ","~",LEN(TRIM(AF$6))-LEN(SUBSTITUTE(TRIM(AF$6)," ",""))))-1)&amp;" Total",$B$6:$BB$373,ROW($A62)-5,FALSE))</f>
        <v>0</v>
      </c>
      <c r="AG62" s="10">
        <f ca="1">IF(AG$5&lt;&gt;"",HLOOKUP(AG$5,Functionalization!$G$6:$R$373,ROW($A62)-5,FALSE),IFERROR(INDEX(AG$337:AG$373,MATCH($F62,$B$337:$B$373,0))/VLOOKUP($F62,$B$337:$BB$373,MATCH(LEFT(TRIM(AG$6),FIND("~",SUBSTITUTE(AG$6,"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62))*HLOOKUP(LEFT(TRIM(AG$6),FIND("~",SUBSTITUTE(AG$6," ","~",LEN(TRIM(AG$6))-LEN(SUBSTITUTE(TRIM(AG$6)," ",""))))-1)&amp;" Total",$B$6:$BB$373,ROW($A62)-5,FALSE))</f>
        <v>0</v>
      </c>
      <c r="AH62" s="10">
        <f ca="1">IF(AH$5&lt;&gt;"",HLOOKUP(AH$5,Functionalization!$G$6:$R$373,ROW($A62)-5,FALSE),IFERROR(INDEX(AH$337:AH$373,MATCH($F62,$B$337:$B$373,0))/VLOOKUP($F62,$B$337:$BB$373,MATCH(LEFT(TRIM(AH$6),FIND("~",SUBSTITUTE(AH$6,"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62))*HLOOKUP(LEFT(TRIM(AH$6),FIND("~",SUBSTITUTE(AH$6," ","~",LEN(TRIM(AH$6))-LEN(SUBSTITUTE(TRIM(AH$6)," ",""))))-1)&amp;" Total",$B$6:$BB$373,ROW($A62)-5,FALSE))</f>
        <v>0</v>
      </c>
      <c r="AI62" s="10">
        <f ca="1">IF(AI$5&lt;&gt;"",HLOOKUP(AI$5,Functionalization!$G$6:$R$373,ROW($A62)-5,FALSE),IFERROR(INDEX(AI$337:AI$373,MATCH($F62,$B$337:$B$373,0))/VLOOKUP($F62,$B$337:$BB$373,MATCH(LEFT(TRIM(AI$6),FIND("~",SUBSTITUTE(AI$6,"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62))*HLOOKUP(LEFT(TRIM(AI$6),FIND("~",SUBSTITUTE(AI$6," ","~",LEN(TRIM(AI$6))-LEN(SUBSTITUTE(TRIM(AI$6)," ",""))))-1)&amp;" Total",$B$6:$BB$373,ROW($A62)-5,FALSE))</f>
        <v>0</v>
      </c>
      <c r="AJ62" s="10">
        <f ca="1">IF(AJ$5&lt;&gt;"",HLOOKUP(AJ$5,Functionalization!$G$6:$R$373,ROW($A62)-5,FALSE),IFERROR(INDEX(AJ$337:AJ$373,MATCH($F62,$B$337:$B$373,0))/VLOOKUP($F62,$B$337:$BB$373,MATCH(LEFT(TRIM(AJ$6),FIND("~",SUBSTITUTE(AJ$6,"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62))*HLOOKUP(LEFT(TRIM(AJ$6),FIND("~",SUBSTITUTE(AJ$6," ","~",LEN(TRIM(AJ$6))-LEN(SUBSTITUTE(TRIM(AJ$6)," ",""))))-1)&amp;" Total",$B$6:$BB$373,ROW($A62)-5,FALSE))</f>
        <v>0</v>
      </c>
      <c r="AK62" s="10">
        <f ca="1">IF(AK$5&lt;&gt;"",HLOOKUP(AK$5,Functionalization!$G$6:$R$373,ROW($A62)-5,FALSE),IFERROR(INDEX(AK$337:AK$373,MATCH($F62,$B$337:$B$373,0))/VLOOKUP($F62,$B$337:$BB$373,MATCH(LEFT(TRIM(AK$6),FIND("~",SUBSTITUTE(AK$6,"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62))*HLOOKUP(LEFT(TRIM(AK$6),FIND("~",SUBSTITUTE(AK$6," ","~",LEN(TRIM(AK$6))-LEN(SUBSTITUTE(TRIM(AK$6)," ",""))))-1)&amp;" Total",$B$6:$BB$373,ROW($A62)-5,FALSE))</f>
        <v>0</v>
      </c>
      <c r="AL62" s="10">
        <f ca="1">IF(AL$5&lt;&gt;"",HLOOKUP(AL$5,Functionalization!$G$6:$R$373,ROW($A62)-5,FALSE),IFERROR(INDEX(AL$337:AL$373,MATCH($F62,$B$337:$B$373,0))/VLOOKUP($F62,$B$337:$BB$373,MATCH(LEFT(TRIM(AL$6),FIND("~",SUBSTITUTE(AL$6,"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62))*HLOOKUP(LEFT(TRIM(AL$6),FIND("~",SUBSTITUTE(AL$6," ","~",LEN(TRIM(AL$6))-LEN(SUBSTITUTE(TRIM(AL$6)," ",""))))-1)&amp;" Total",$B$6:$BB$373,ROW($A62)-5,FALSE))</f>
        <v>0</v>
      </c>
      <c r="AM62" s="10">
        <f ca="1">IF(AM$5&lt;&gt;"",HLOOKUP(AM$5,Functionalization!$G$6:$R$373,ROW($A62)-5,FALSE),IFERROR(INDEX(AM$337:AM$373,MATCH($F62,$B$337:$B$373,0))/VLOOKUP($F62,$B$337:$BB$373,MATCH(LEFT(TRIM(AM$6),FIND("~",SUBSTITUTE(AM$6,"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62))*HLOOKUP(LEFT(TRIM(AM$6),FIND("~",SUBSTITUTE(AM$6," ","~",LEN(TRIM(AM$6))-LEN(SUBSTITUTE(TRIM(AM$6)," ",""))))-1)&amp;" Total",$B$6:$BB$373,ROW($A62)-5,FALSE))</f>
        <v>0</v>
      </c>
      <c r="AN62" s="10">
        <f ca="1">IF(AN$5&lt;&gt;"",HLOOKUP(AN$5,Functionalization!$G$6:$R$373,ROW($A62)-5,FALSE),IFERROR(INDEX(AN$337:AN$373,MATCH($F62,$B$337:$B$373,0))/VLOOKUP($F62,$B$337:$BB$373,MATCH(LEFT(TRIM(AN$6),FIND("~",SUBSTITUTE(AN$6,"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62))*HLOOKUP(LEFT(TRIM(AN$6),FIND("~",SUBSTITUTE(AN$6," ","~",LEN(TRIM(AN$6))-LEN(SUBSTITUTE(TRIM(AN$6)," ",""))))-1)&amp;" Total",$B$6:$BB$373,ROW($A62)-5,FALSE))</f>
        <v>0</v>
      </c>
      <c r="AO62" s="10">
        <f ca="1">IF(AO$5&lt;&gt;"",HLOOKUP(AO$5,Functionalization!$G$6:$R$373,ROW($A62)-5,FALSE),IFERROR(INDEX(AO$337:AO$373,MATCH($F62,$B$337:$B$373,0))/VLOOKUP($F62,$B$337:$BB$373,MATCH(LEFT(TRIM(AO$6),FIND("~",SUBSTITUTE(AO$6,"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62))*HLOOKUP(LEFT(TRIM(AO$6),FIND("~",SUBSTITUTE(AO$6," ","~",LEN(TRIM(AO$6))-LEN(SUBSTITUTE(TRIM(AO$6)," ",""))))-1)&amp;" Total",$B$6:$BB$373,ROW($A62)-5,FALSE))</f>
        <v>0</v>
      </c>
      <c r="AP62" s="10">
        <f ca="1">IF(AP$5&lt;&gt;"",HLOOKUP(AP$5,Functionalization!$G$6:$R$373,ROW($A62)-5,FALSE),IFERROR(INDEX(AP$337:AP$373,MATCH($F62,$B$337:$B$373,0))/VLOOKUP($F62,$B$337:$BB$373,MATCH(LEFT(TRIM(AP$6),FIND("~",SUBSTITUTE(AP$6,"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62))*HLOOKUP(LEFT(TRIM(AP$6),FIND("~",SUBSTITUTE(AP$6," ","~",LEN(TRIM(AP$6))-LEN(SUBSTITUTE(TRIM(AP$6)," ",""))))-1)&amp;" Total",$B$6:$BB$373,ROW($A62)-5,FALSE))</f>
        <v>0</v>
      </c>
      <c r="AQ62" s="10">
        <f ca="1">IF(AQ$5&lt;&gt;"",HLOOKUP(AQ$5,Functionalization!$G$6:$R$373,ROW($A62)-5,FALSE),IFERROR(INDEX(AQ$337:AQ$373,MATCH($F62,$B$337:$B$373,0))/VLOOKUP($F62,$B$337:$BB$373,MATCH(LEFT(TRIM(AQ$6),FIND("~",SUBSTITUTE(AQ$6,"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62))*HLOOKUP(LEFT(TRIM(AQ$6),FIND("~",SUBSTITUTE(AQ$6," ","~",LEN(TRIM(AQ$6))-LEN(SUBSTITUTE(TRIM(AQ$6)," ",""))))-1)&amp;" Total",$B$6:$BB$373,ROW($A62)-5,FALSE))</f>
        <v>0</v>
      </c>
      <c r="AR62" s="10">
        <f ca="1">IF(AR$5&lt;&gt;"",HLOOKUP(AR$5,Functionalization!$G$6:$R$373,ROW($A62)-5,FALSE),IFERROR(INDEX(AR$337:AR$373,MATCH($F62,$B$337:$B$373,0))/VLOOKUP($F62,$B$337:$BB$373,MATCH(LEFT(TRIM(AR$6),FIND("~",SUBSTITUTE(AR$6,"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62))*HLOOKUP(LEFT(TRIM(AR$6),FIND("~",SUBSTITUTE(AR$6," ","~",LEN(TRIM(AR$6))-LEN(SUBSTITUTE(TRIM(AR$6)," ",""))))-1)&amp;" Total",$B$6:$BB$373,ROW($A62)-5,FALSE))</f>
        <v>0</v>
      </c>
      <c r="AS62" s="10">
        <f ca="1">IF(AS$5&lt;&gt;"",HLOOKUP(AS$5,Functionalization!$G$6:$R$373,ROW($A62)-5,FALSE),IFERROR(INDEX(AS$337:AS$373,MATCH($F62,$B$337:$B$373,0))/VLOOKUP($F62,$B$337:$BB$373,MATCH(LEFT(TRIM(AS$6),FIND("~",SUBSTITUTE(AS$6,"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62))*HLOOKUP(LEFT(TRIM(AS$6),FIND("~",SUBSTITUTE(AS$6," ","~",LEN(TRIM(AS$6))-LEN(SUBSTITUTE(TRIM(AS$6)," ",""))))-1)&amp;" Total",$B$6:$BB$373,ROW($A62)-5,FALSE))</f>
        <v>0</v>
      </c>
      <c r="AT62" s="10">
        <f ca="1">IF(AT$5&lt;&gt;"",HLOOKUP(AT$5,Functionalization!$G$6:$R$373,ROW($A62)-5,FALSE),IFERROR(INDEX(AT$337:AT$373,MATCH($F62,$B$337:$B$373,0))/VLOOKUP($F62,$B$337:$BB$373,MATCH(LEFT(TRIM(AT$6),FIND("~",SUBSTITUTE(AT$6,"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62))*HLOOKUP(LEFT(TRIM(AT$6),FIND("~",SUBSTITUTE(AT$6," ","~",LEN(TRIM(AT$6))-LEN(SUBSTITUTE(TRIM(AT$6)," ",""))))-1)&amp;" Total",$B$6:$BB$373,ROW($A62)-5,FALSE))</f>
        <v>0</v>
      </c>
      <c r="AU62" s="10">
        <f ca="1">IF(AU$5&lt;&gt;"",HLOOKUP(AU$5,Functionalization!$G$6:$R$373,ROW($A62)-5,FALSE),IFERROR(INDEX(AU$337:AU$373,MATCH($F62,$B$337:$B$373,0))/VLOOKUP($F62,$B$337:$BB$373,MATCH(LEFT(TRIM(AU$6),FIND("~",SUBSTITUTE(AU$6,"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62))*HLOOKUP(LEFT(TRIM(AU$6),FIND("~",SUBSTITUTE(AU$6," ","~",LEN(TRIM(AU$6))-LEN(SUBSTITUTE(TRIM(AU$6)," ",""))))-1)&amp;" Total",$B$6:$BB$373,ROW($A62)-5,FALSE))</f>
        <v>0</v>
      </c>
      <c r="AV62" s="10">
        <f ca="1">IF(AV$5&lt;&gt;"",HLOOKUP(AV$5,Functionalization!$G$6:$R$373,ROW($A62)-5,FALSE),IFERROR(INDEX(AV$337:AV$373,MATCH($F62,$B$337:$B$373,0))/VLOOKUP($F62,$B$337:$BB$373,MATCH(LEFT(TRIM(AV$6),FIND("~",SUBSTITUTE(AV$6,"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62))*HLOOKUP(LEFT(TRIM(AV$6),FIND("~",SUBSTITUTE(AV$6," ","~",LEN(TRIM(AV$6))-LEN(SUBSTITUTE(TRIM(AV$6)," ",""))))-1)&amp;" Total",$B$6:$BB$373,ROW($A62)-5,FALSE))</f>
        <v>0</v>
      </c>
      <c r="AW62" s="10">
        <f ca="1">IF(AW$5&lt;&gt;"",HLOOKUP(AW$5,Functionalization!$G$6:$R$373,ROW($A62)-5,FALSE),IFERROR(INDEX(AW$337:AW$373,MATCH($F62,$B$337:$B$373,0))/VLOOKUP($F62,$B$337:$BB$373,MATCH(LEFT(TRIM(AW$6),FIND("~",SUBSTITUTE(AW$6,"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62))*HLOOKUP(LEFT(TRIM(AW$6),FIND("~",SUBSTITUTE(AW$6," ","~",LEN(TRIM(AW$6))-LEN(SUBSTITUTE(TRIM(AW$6)," ",""))))-1)&amp;" Total",$B$6:$BB$373,ROW($A62)-5,FALSE))</f>
        <v>0</v>
      </c>
      <c r="AX62" s="10">
        <f ca="1">IF(AX$5&lt;&gt;"",HLOOKUP(AX$5,Functionalization!$G$6:$R$373,ROW($A62)-5,FALSE),IFERROR(INDEX(AX$337:AX$373,MATCH($F62,$B$337:$B$373,0))/VLOOKUP($F62,$B$337:$BB$373,MATCH(LEFT(TRIM(AX$6),FIND("~",SUBSTITUTE(AX$6,"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62))*HLOOKUP(LEFT(TRIM(AX$6),FIND("~",SUBSTITUTE(AX$6," ","~",LEN(TRIM(AX$6))-LEN(SUBSTITUTE(TRIM(AX$6)," ",""))))-1)&amp;" Total",$B$6:$BB$373,ROW($A62)-5,FALSE))</f>
        <v>0</v>
      </c>
      <c r="AY62" s="10">
        <f ca="1">IF(AY$5&lt;&gt;"",HLOOKUP(AY$5,Functionalization!$G$6:$R$373,ROW($A62)-5,FALSE),IFERROR(INDEX(AY$337:AY$373,MATCH($F62,$B$337:$B$373,0))/VLOOKUP($F62,$B$337:$BB$373,MATCH(LEFT(TRIM(AY$6),FIND("~",SUBSTITUTE(AY$6,"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62))*HLOOKUP(LEFT(TRIM(AY$6),FIND("~",SUBSTITUTE(AY$6," ","~",LEN(TRIM(AY$6))-LEN(SUBSTITUTE(TRIM(AY$6)," ",""))))-1)&amp;" Total",$B$6:$BB$373,ROW($A62)-5,FALSE))</f>
        <v>0</v>
      </c>
      <c r="AZ62" s="10">
        <f ca="1">IF(AZ$5&lt;&gt;"",HLOOKUP(AZ$5,Functionalization!$G$6:$R$373,ROW($A62)-5,FALSE),IFERROR(INDEX(AZ$337:AZ$373,MATCH($F62,$B$337:$B$373,0))/VLOOKUP($F62,$B$337:$BB$373,MATCH(LEFT(TRIM(AZ$6),FIND("~",SUBSTITUTE(AZ$6,"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62))*HLOOKUP(LEFT(TRIM(AZ$6),FIND("~",SUBSTITUTE(AZ$6," ","~",LEN(TRIM(AZ$6))-LEN(SUBSTITUTE(TRIM(AZ$6)," ",""))))-1)&amp;" Total",$B$6:$BB$373,ROW($A62)-5,FALSE))</f>
        <v>0</v>
      </c>
      <c r="BA62" s="10">
        <f ca="1">IF(BA$5&lt;&gt;"",HLOOKUP(BA$5,Functionalization!$G$6:$R$373,ROW($A62)-5,FALSE),IFERROR(INDEX(BA$337:BA$373,MATCH($F62,$B$337:$B$373,0))/VLOOKUP($F62,$B$337:$BB$373,MATCH(LEFT(TRIM(BA$6),FIND("~",SUBSTITUTE(BA$6,"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62))*HLOOKUP(LEFT(TRIM(BA$6),FIND("~",SUBSTITUTE(BA$6," ","~",LEN(TRIM(BA$6))-LEN(SUBSTITUTE(TRIM(BA$6)," ",""))))-1)&amp;" Total",$B$6:$BB$373,ROW($A62)-5,FALSE))</f>
        <v>0</v>
      </c>
      <c r="BB62" s="10">
        <f ca="1">IF(BB$5&lt;&gt;"",HLOOKUP(BB$5,Functionalization!$G$6:$R$373,ROW($A62)-5,FALSE),IFERROR(INDEX(BB$337:BB$373,MATCH($F62,$B$337:$B$373,0))/VLOOKUP($F62,$B$337:$BB$373,MATCH(LEFT(TRIM(BB$6),FIND("~",SUBSTITUTE(BB$6,"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62))*HLOOKUP(LEFT(TRIM(BB$6),FIND("~",SUBSTITUTE(BB$6," ","~",LEN(TRIM(BB$6))-LEN(SUBSTITUTE(TRIM(BB$6)," ",""))))-1)&amp;" Total",$B$6:$BB$373,ROW($A62)-5,FALSE))</f>
        <v>0</v>
      </c>
      <c r="BD62">
        <f ca="1">IFERROR(IF(SUMIF($G$6:$BB$6,BD$6&amp;" Total",$G62:$BB62)-(SUMIF($G$6:$BB$6,BD$6&amp;" "&amp;'Input-Func_Class'!$D$22,$G62:$BB62)+IFERROR(SUMIF($G$6:$BB$6,BD$6&amp;" "&amp;'Input-Func_Class'!$E$22,$G62:$BB62),SUMIF($G$6:$BB$6,BD$6&amp;" "&amp;'Input-Func_Class'!$B$24,$G62:$BB62))+SUMIF($G$6:$BB$6,BD$6&amp;" "&amp;'Input-Func_Class'!$F$22,$G62:$BB62))&lt;Check_Limit,0,1),1)</f>
        <v>0</v>
      </c>
      <c r="BE62">
        <f ca="1">IFERROR(IF(SUMIF($G$6:$BB$6,BE$6&amp;" Total",$G62:$BB62)-(SUMIF($G$6:$BB$6,BE$6&amp;" "&amp;'Input-Func_Class'!$D$22,$G62:$BB62)+IFERROR(SUMIF($G$6:$BB$6,BE$6&amp;" "&amp;'Input-Func_Class'!$E$22,$G62:$BB62),SUMIF($G$6:$BB$6,BE$6&amp;" "&amp;'Input-Func_Class'!$B$24,$G62:$BB62))+SUMIF($G$6:$BB$6,BE$6&amp;" "&amp;'Input-Func_Class'!$F$22,$G62:$BB62))&lt;Check_Limit,0,1),1)</f>
        <v>0</v>
      </c>
      <c r="BF62">
        <f ca="1">IFERROR(IF(SUMIF($G$6:$BB$6,BF$6&amp;" Total",$G62:$BB62)-(SUMIF($G$6:$BB$6,BF$6&amp;" "&amp;'Input-Func_Class'!$D$22,$G62:$BB62)+IFERROR(SUMIF($G$6:$BB$6,BF$6&amp;" "&amp;'Input-Func_Class'!$E$22,$G62:$BB62),SUMIF($G$6:$BB$6,BF$6&amp;" "&amp;'Input-Func_Class'!$B$24,$G62:$BB62))+SUMIF($G$6:$BB$6,BF$6&amp;" "&amp;'Input-Func_Class'!$F$22,$G62:$BB62))&lt;Check_Limit,0,1),1)</f>
        <v>0</v>
      </c>
      <c r="BG62">
        <f ca="1">IFERROR(IF(SUMIF($G$6:$BB$6,BG$6&amp;" Total",$G62:$BB62)-(SUMIF($G$6:$BB$6,BG$6&amp;" "&amp;'Input-Func_Class'!$D$22,$G62:$BB62)+IFERROR(SUMIF($G$6:$BB$6,BG$6&amp;" "&amp;'Input-Func_Class'!$E$22,$G62:$BB62),SUMIF($G$6:$BB$6,BG$6&amp;" "&amp;'Input-Func_Class'!$B$24,$G62:$BB62))+SUMIF($G$6:$BB$6,BG$6&amp;" "&amp;'Input-Func_Class'!$F$22,$G62:$BB62))&lt;Check_Limit,0,1),1)</f>
        <v>0</v>
      </c>
      <c r="BH62">
        <f ca="1">IFERROR(IF(SUMIF($G$6:$BB$6,BH$6&amp;" Total",$G62:$BB62)-(SUMIF($G$6:$BB$6,BH$6&amp;" "&amp;'Input-Func_Class'!$D$22,$G62:$BB62)+IFERROR(SUMIF($G$6:$BB$6,BH$6&amp;" "&amp;'Input-Func_Class'!$E$22,$G62:$BB62),SUMIF($G$6:$BB$6,BH$6&amp;" "&amp;'Input-Func_Class'!$B$24,$G62:$BB62))+SUMIF($G$6:$BB$6,BH$6&amp;" "&amp;'Input-Func_Class'!$F$22,$G62:$BB62))&lt;Check_Limit,0,1),1)</f>
        <v>0</v>
      </c>
      <c r="BI62">
        <f ca="1">IFERROR(IF(SUMIF($G$6:$BB$6,BI$6&amp;" Total",$G62:$BB62)-(SUMIF($G$6:$BB$6,BI$6&amp;" "&amp;'Input-Func_Class'!$D$22,$G62:$BB62)+IFERROR(SUMIF($G$6:$BB$6,BI$6&amp;" "&amp;'Input-Func_Class'!$E$22,$G62:$BB62),SUMIF($G$6:$BB$6,BI$6&amp;" "&amp;'Input-Func_Class'!$B$24,$G62:$BB62))+SUMIF($G$6:$BB$6,BI$6&amp;" "&amp;'Input-Func_Class'!$F$22,$G62:$BB62))&lt;Check_Limit,0,1),1)</f>
        <v>0</v>
      </c>
      <c r="BJ62">
        <f ca="1">IFERROR(IF(SUMIF($G$6:$BB$6,BJ$6&amp;" Total",$G62:$BB62)-(SUMIF($G$6:$BB$6,BJ$6&amp;" "&amp;'Input-Func_Class'!$D$22,$G62:$BB62)+IFERROR(SUMIF($G$6:$BB$6,BJ$6&amp;" "&amp;'Input-Func_Class'!$E$22,$G62:$BB62),SUMIF($G$6:$BB$6,BJ$6&amp;" "&amp;'Input-Func_Class'!$B$24,$G62:$BB62))+SUMIF($G$6:$BB$6,BJ$6&amp;" "&amp;'Input-Func_Class'!$F$22,$G62:$BB62))&lt;Check_Limit,0,1),1)</f>
        <v>0</v>
      </c>
      <c r="BK62">
        <f ca="1">IFERROR(IF(SUMIF($G$6:$BB$6,BK$6&amp;" Total",$G62:$BB62)-(SUMIF($G$6:$BB$6,BK$6&amp;" "&amp;'Input-Func_Class'!$D$22,$G62:$BB62)+IFERROR(SUMIF($G$6:$BB$6,BK$6&amp;" "&amp;'Input-Func_Class'!$E$22,$G62:$BB62),SUMIF($G$6:$BB$6,BK$6&amp;" "&amp;'Input-Func_Class'!$B$24,$G62:$BB62))+SUMIF($G$6:$BB$6,BK$6&amp;" "&amp;'Input-Func_Class'!$F$22,$G62:$BB62))&lt;Check_Limit,0,1),1)</f>
        <v>0</v>
      </c>
      <c r="BL62">
        <f ca="1">IFERROR(IF(SUMIF($G$6:$BB$6,BL$6&amp;" Total",$G62:$BB62)-(SUMIF($G$6:$BB$6,BL$6&amp;" "&amp;'Input-Func_Class'!$D$22,$G62:$BB62)+IFERROR(SUMIF($G$6:$BB$6,BL$6&amp;" "&amp;'Input-Func_Class'!$E$22,$G62:$BB62),SUMIF($G$6:$BB$6,BL$6&amp;" "&amp;'Input-Func_Class'!$B$24,$G62:$BB62))+SUMIF($G$6:$BB$6,BL$6&amp;" "&amp;'Input-Func_Class'!$F$22,$G62:$BB62))&lt;Check_Limit,0,1),1)</f>
        <v>0</v>
      </c>
      <c r="BM62">
        <f ca="1">IFERROR(IF(SUMIF($G$6:$BB$6,BM$6&amp;" Total",$G62:$BB62)-(SUMIF($G$6:$BB$6,BM$6&amp;" "&amp;'Input-Func_Class'!$D$22,$G62:$BB62)+IFERROR(SUMIF($G$6:$BB$6,BM$6&amp;" "&amp;'Input-Func_Class'!$E$22,$G62:$BB62),SUMIF($G$6:$BB$6,BM$6&amp;" "&amp;'Input-Func_Class'!$B$24,$G62:$BB62))+SUMIF($G$6:$BB$6,BM$6&amp;" "&amp;'Input-Func_Class'!$F$22,$G62:$BB62))&lt;Check_Limit,0,1),1)</f>
        <v>0</v>
      </c>
      <c r="BN62">
        <f ca="1">IFERROR(IF(SUMIF($G$6:$BB$6,BN$6&amp;" Total",$G62:$BB62)-(SUMIF($G$6:$BB$6,BN$6&amp;" "&amp;'Input-Func_Class'!$D$22,$G62:$BB62)+IFERROR(SUMIF($G$6:$BB$6,BN$6&amp;" "&amp;'Input-Func_Class'!$E$22,$G62:$BB62),SUMIF($G$6:$BB$6,BN$6&amp;" "&amp;'Input-Func_Class'!$B$24,$G62:$BB62))+SUMIF($G$6:$BB$6,BN$6&amp;" "&amp;'Input-Func_Class'!$F$22,$G62:$BB62))&lt;Check_Limit,0,1),1)</f>
        <v>0</v>
      </c>
      <c r="BO62">
        <f ca="1">IFERROR(IF(SUMIF($G$6:$BB$6,BO$6&amp;" Total",$G62:$BB62)-(SUMIF($G$6:$BB$6,BO$6&amp;" "&amp;'Input-Func_Class'!$D$22,$G62:$BB62)+IFERROR(SUMIF($G$6:$BB$6,BO$6&amp;" "&amp;'Input-Func_Class'!$E$22,$G62:$BB62),SUMIF($G$6:$BB$6,BO$6&amp;" "&amp;'Input-Func_Class'!$B$24,$G62:$BB62))+SUMIF($G$6:$BB$6,BO$6&amp;" "&amp;'Input-Func_Class'!$F$22,$G62:$BB62))&lt;Check_Limit,0,1),1)</f>
        <v>0</v>
      </c>
    </row>
    <row r="63" spans="1:67" outlineLevel="1">
      <c r="A63" s="31">
        <f>IF(ISBLANK('Input-Accounts'!A63),"",'Input-Accounts'!A63)</f>
        <v>54</v>
      </c>
      <c r="B63" s="53" t="str">
        <f>IF(ISBLANK('Input-Accounts'!B63),"",'Input-Accounts'!B63)</f>
        <v xml:space="preserve">TOOLS,SHOP, &amp; GAR EQ-GARAGE &amp; SERV </v>
      </c>
      <c r="C63" s="31">
        <f>IF(ISBLANK('Input-Accounts'!C63),"",'Input-Accounts'!C63)</f>
        <v>394.1</v>
      </c>
      <c r="D63" s="10">
        <f>Functionalization!$D63</f>
        <v>9739</v>
      </c>
      <c r="E63" s="10">
        <f t="shared" ref="E63" ca="1" si="12">IFERROR(IF(D63="",0,IF(D63=0,0,IF(ABS(D63-SUM(G63,K63,O63,S63,W63,AA63,AE63,AI63,AM63,AQ63,AU63,AY63))&lt;Check_Limit,0,1))),1)</f>
        <v>0</v>
      </c>
      <c r="F63" s="3" t="str">
        <f>IF($D63=0,"-",IF('Input-Accounts'!$E63&lt;&gt;0,'Input-Accounts'!$E63,'Input-Accounts'!$G63))</f>
        <v>INT_DISTPT_SUBTOTAL</v>
      </c>
      <c r="G63" s="10">
        <f ca="1">IF(G$5&lt;&gt;"",HLOOKUP(G$5,Functionalization!$G$6:$R$373,ROW($A63)-5,FALSE),IFERROR(INDEX(G$337:G$373,MATCH($F63,$B$337:$B$373,0))/VLOOKUP($F63,$B$337:$BB$373,MATCH(LEFT(TRIM(G$6),FIND("~",SUBSTITUTE(G$6,"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63))*HLOOKUP(LEFT(TRIM(G$6),FIND("~",SUBSTITUTE(G$6," ","~",LEN(TRIM(G$6))-LEN(SUBSTITUTE(TRIM(G$6)," ",""))))-1)&amp;" Total",$B$6:$BB$373,ROW($A63)-5,FALSE))</f>
        <v>6203.3818400877808</v>
      </c>
      <c r="H63" s="10">
        <f ca="1">IF(H$5&lt;&gt;"",HLOOKUP(H$5,Functionalization!$G$6:$R$373,ROW($A63)-5,FALSE),IFERROR(INDEX(H$337:H$373,MATCH($F63,$B$337:$B$373,0))/VLOOKUP($F63,$B$337:$BB$373,MATCH(LEFT(TRIM(H$6),FIND("~",SUBSTITUTE(H$6,"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63))*HLOOKUP(LEFT(TRIM(H$6),FIND("~",SUBSTITUTE(H$6," ","~",LEN(TRIM(H$6))-LEN(SUBSTITUTE(TRIM(H$6)," ",""))))-1)&amp;" Total",$B$6:$BB$373,ROW($A63)-5,FALSE))</f>
        <v>4602.7469078891882</v>
      </c>
      <c r="I63" s="10">
        <f ca="1">IF(I$5&lt;&gt;"",HLOOKUP(I$5,Functionalization!$G$6:$R$373,ROW($A63)-5,FALSE),IFERROR(INDEX(I$337:I$373,MATCH($F63,$B$337:$B$373,0))/VLOOKUP($F63,$B$337:$BB$373,MATCH(LEFT(TRIM(I$6),FIND("~",SUBSTITUTE(I$6,"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63))*HLOOKUP(LEFT(TRIM(I$6),FIND("~",SUBSTITUTE(I$6," ","~",LEN(TRIM(I$6))-LEN(SUBSTITUTE(TRIM(I$6)," ",""))))-1)&amp;" Total",$B$6:$BB$373,ROW($A63)-5,FALSE))</f>
        <v>0</v>
      </c>
      <c r="J63" s="10">
        <f ca="1">IF(J$5&lt;&gt;"",HLOOKUP(J$5,Functionalization!$G$6:$R$373,ROW($A63)-5,FALSE),IFERROR(INDEX(J$337:J$373,MATCH($F63,$B$337:$B$373,0))/VLOOKUP($F63,$B$337:$BB$373,MATCH(LEFT(TRIM(J$6),FIND("~",SUBSTITUTE(J$6,"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63))*HLOOKUP(LEFT(TRIM(J$6),FIND("~",SUBSTITUTE(J$6," ","~",LEN(TRIM(J$6))-LEN(SUBSTITUTE(TRIM(J$6)," ",""))))-1)&amp;" Total",$B$6:$BB$373,ROW($A63)-5,FALSE))</f>
        <v>1600.6349321985917</v>
      </c>
      <c r="K63" s="10">
        <f ca="1">IF(K$5&lt;&gt;"",HLOOKUP(K$5,Functionalization!$G$6:$R$373,ROW($A63)-5,FALSE),IFERROR(INDEX(K$337:K$373,MATCH($F63,$B$337:$B$373,0))/VLOOKUP($F63,$B$337:$BB$373,MATCH(LEFT(TRIM(K$6),FIND("~",SUBSTITUTE(K$6,"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63))*HLOOKUP(LEFT(TRIM(K$6),FIND("~",SUBSTITUTE(K$6," ","~",LEN(TRIM(K$6))-LEN(SUBSTITUTE(TRIM(K$6)," ",""))))-1)&amp;" Total",$B$6:$BB$373,ROW($A63)-5,FALSE))</f>
        <v>3535.6181599122187</v>
      </c>
      <c r="L63" s="10">
        <f ca="1">IF(L$5&lt;&gt;"",HLOOKUP(L$5,Functionalization!$G$6:$R$373,ROW($A63)-5,FALSE),IFERROR(INDEX(L$337:L$373,MATCH($F63,$B$337:$B$373,0))/VLOOKUP($F63,$B$337:$BB$373,MATCH(LEFT(TRIM(L$6),FIND("~",SUBSTITUTE(L$6,"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63))*HLOOKUP(LEFT(TRIM(L$6),FIND("~",SUBSTITUTE(L$6," ","~",LEN(TRIM(L$6))-LEN(SUBSTITUTE(TRIM(L$6)," ",""))))-1)&amp;" Total",$B$6:$BB$373,ROW($A63)-5,FALSE))</f>
        <v>0</v>
      </c>
      <c r="M63" s="10">
        <f ca="1">IF(M$5&lt;&gt;"",HLOOKUP(M$5,Functionalization!$G$6:$R$373,ROW($A63)-5,FALSE),IFERROR(INDEX(M$337:M$373,MATCH($F63,$B$337:$B$373,0))/VLOOKUP($F63,$B$337:$BB$373,MATCH(LEFT(TRIM(M$6),FIND("~",SUBSTITUTE(M$6,"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63))*HLOOKUP(LEFT(TRIM(M$6),FIND("~",SUBSTITUTE(M$6," ","~",LEN(TRIM(M$6))-LEN(SUBSTITUTE(TRIM(M$6)," ",""))))-1)&amp;" Total",$B$6:$BB$373,ROW($A63)-5,FALSE))</f>
        <v>0</v>
      </c>
      <c r="N63" s="10">
        <f ca="1">IF(N$5&lt;&gt;"",HLOOKUP(N$5,Functionalization!$G$6:$R$373,ROW($A63)-5,FALSE),IFERROR(INDEX(N$337:N$373,MATCH($F63,$B$337:$B$373,0))/VLOOKUP($F63,$B$337:$BB$373,MATCH(LEFT(TRIM(N$6),FIND("~",SUBSTITUTE(N$6,"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63))*HLOOKUP(LEFT(TRIM(N$6),FIND("~",SUBSTITUTE(N$6," ","~",LEN(TRIM(N$6))-LEN(SUBSTITUTE(TRIM(N$6)," ",""))))-1)&amp;" Total",$B$6:$BB$373,ROW($A63)-5,FALSE))</f>
        <v>3535.6181599122187</v>
      </c>
      <c r="O63" s="10">
        <f ca="1">IF(O$5&lt;&gt;"",HLOOKUP(O$5,Functionalization!$G$6:$R$373,ROW($A63)-5,FALSE),IFERROR(INDEX(O$337:O$373,MATCH($F63,$B$337:$B$373,0))/VLOOKUP($F63,$B$337:$BB$373,MATCH(LEFT(TRIM(O$6),FIND("~",SUBSTITUTE(O$6,"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63))*HLOOKUP(LEFT(TRIM(O$6),FIND("~",SUBSTITUTE(O$6," ","~",LEN(TRIM(O$6))-LEN(SUBSTITUTE(TRIM(O$6)," ",""))))-1)&amp;" Total",$B$6:$BB$373,ROW($A63)-5,FALSE))</f>
        <v>0</v>
      </c>
      <c r="P63" s="10">
        <f ca="1">IF(P$5&lt;&gt;"",HLOOKUP(P$5,Functionalization!$G$6:$R$373,ROW($A63)-5,FALSE),IFERROR(INDEX(P$337:P$373,MATCH($F63,$B$337:$B$373,0))/VLOOKUP($F63,$B$337:$BB$373,MATCH(LEFT(TRIM(P$6),FIND("~",SUBSTITUTE(P$6,"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63))*HLOOKUP(LEFT(TRIM(P$6),FIND("~",SUBSTITUTE(P$6," ","~",LEN(TRIM(P$6))-LEN(SUBSTITUTE(TRIM(P$6)," ",""))))-1)&amp;" Total",$B$6:$BB$373,ROW($A63)-5,FALSE))</f>
        <v>0</v>
      </c>
      <c r="Q63" s="10">
        <f ca="1">IF(Q$5&lt;&gt;"",HLOOKUP(Q$5,Functionalization!$G$6:$R$373,ROW($A63)-5,FALSE),IFERROR(INDEX(Q$337:Q$373,MATCH($F63,$B$337:$B$373,0))/VLOOKUP($F63,$B$337:$BB$373,MATCH(LEFT(TRIM(Q$6),FIND("~",SUBSTITUTE(Q$6,"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63))*HLOOKUP(LEFT(TRIM(Q$6),FIND("~",SUBSTITUTE(Q$6," ","~",LEN(TRIM(Q$6))-LEN(SUBSTITUTE(TRIM(Q$6)," ",""))))-1)&amp;" Total",$B$6:$BB$373,ROW($A63)-5,FALSE))</f>
        <v>0</v>
      </c>
      <c r="R63" s="10">
        <f ca="1">IF(R$5&lt;&gt;"",HLOOKUP(R$5,Functionalization!$G$6:$R$373,ROW($A63)-5,FALSE),IFERROR(INDEX(R$337:R$373,MATCH($F63,$B$337:$B$373,0))/VLOOKUP($F63,$B$337:$BB$373,MATCH(LEFT(TRIM(R$6),FIND("~",SUBSTITUTE(R$6,"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63))*HLOOKUP(LEFT(TRIM(R$6),FIND("~",SUBSTITUTE(R$6," ","~",LEN(TRIM(R$6))-LEN(SUBSTITUTE(TRIM(R$6)," ",""))))-1)&amp;" Total",$B$6:$BB$373,ROW($A63)-5,FALSE))</f>
        <v>0</v>
      </c>
      <c r="S63" s="10">
        <f ca="1">IF(S$5&lt;&gt;"",HLOOKUP(S$5,Functionalization!$G$6:$R$373,ROW($A63)-5,FALSE),IFERROR(INDEX(S$337:S$373,MATCH($F63,$B$337:$B$373,0))/VLOOKUP($F63,$B$337:$BB$373,MATCH(LEFT(TRIM(S$6),FIND("~",SUBSTITUTE(S$6,"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63))*HLOOKUP(LEFT(TRIM(S$6),FIND("~",SUBSTITUTE(S$6," ","~",LEN(TRIM(S$6))-LEN(SUBSTITUTE(TRIM(S$6)," ",""))))-1)&amp;" Total",$B$6:$BB$373,ROW($A63)-5,FALSE))</f>
        <v>0</v>
      </c>
      <c r="T63" s="10">
        <f ca="1">IF(T$5&lt;&gt;"",HLOOKUP(T$5,Functionalization!$G$6:$R$373,ROW($A63)-5,FALSE),IFERROR(INDEX(T$337:T$373,MATCH($F63,$B$337:$B$373,0))/VLOOKUP($F63,$B$337:$BB$373,MATCH(LEFT(TRIM(T$6),FIND("~",SUBSTITUTE(T$6,"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63))*HLOOKUP(LEFT(TRIM(T$6),FIND("~",SUBSTITUTE(T$6," ","~",LEN(TRIM(T$6))-LEN(SUBSTITUTE(TRIM(T$6)," ",""))))-1)&amp;" Total",$B$6:$BB$373,ROW($A63)-5,FALSE))</f>
        <v>0</v>
      </c>
      <c r="U63" s="10">
        <f ca="1">IF(U$5&lt;&gt;"",HLOOKUP(U$5,Functionalization!$G$6:$R$373,ROW($A63)-5,FALSE),IFERROR(INDEX(U$337:U$373,MATCH($F63,$B$337:$B$373,0))/VLOOKUP($F63,$B$337:$BB$373,MATCH(LEFT(TRIM(U$6),FIND("~",SUBSTITUTE(U$6,"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63))*HLOOKUP(LEFT(TRIM(U$6),FIND("~",SUBSTITUTE(U$6," ","~",LEN(TRIM(U$6))-LEN(SUBSTITUTE(TRIM(U$6)," ",""))))-1)&amp;" Total",$B$6:$BB$373,ROW($A63)-5,FALSE))</f>
        <v>0</v>
      </c>
      <c r="V63" s="10">
        <f ca="1">IF(V$5&lt;&gt;"",HLOOKUP(V$5,Functionalization!$G$6:$R$373,ROW($A63)-5,FALSE),IFERROR(INDEX(V$337:V$373,MATCH($F63,$B$337:$B$373,0))/VLOOKUP($F63,$B$337:$BB$373,MATCH(LEFT(TRIM(V$6),FIND("~",SUBSTITUTE(V$6,"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63))*HLOOKUP(LEFT(TRIM(V$6),FIND("~",SUBSTITUTE(V$6," ","~",LEN(TRIM(V$6))-LEN(SUBSTITUTE(TRIM(V$6)," ",""))))-1)&amp;" Total",$B$6:$BB$373,ROW($A63)-5,FALSE))</f>
        <v>0</v>
      </c>
      <c r="W63" s="10">
        <f ca="1">IF(W$5&lt;&gt;"",HLOOKUP(W$5,Functionalization!$G$6:$R$373,ROW($A63)-5,FALSE),IFERROR(INDEX(W$337:W$373,MATCH($F63,$B$337:$B$373,0))/VLOOKUP($F63,$B$337:$BB$373,MATCH(LEFT(TRIM(W$6),FIND("~",SUBSTITUTE(W$6,"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63))*HLOOKUP(LEFT(TRIM(W$6),FIND("~",SUBSTITUTE(W$6," ","~",LEN(TRIM(W$6))-LEN(SUBSTITUTE(TRIM(W$6)," ",""))))-1)&amp;" Total",$B$6:$BB$373,ROW($A63)-5,FALSE))</f>
        <v>0</v>
      </c>
      <c r="X63" s="10">
        <f ca="1">IF(X$5&lt;&gt;"",HLOOKUP(X$5,Functionalization!$G$6:$R$373,ROW($A63)-5,FALSE),IFERROR(INDEX(X$337:X$373,MATCH($F63,$B$337:$B$373,0))/VLOOKUP($F63,$B$337:$BB$373,MATCH(LEFT(TRIM(X$6),FIND("~",SUBSTITUTE(X$6,"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63))*HLOOKUP(LEFT(TRIM(X$6),FIND("~",SUBSTITUTE(X$6," ","~",LEN(TRIM(X$6))-LEN(SUBSTITUTE(TRIM(X$6)," ",""))))-1)&amp;" Total",$B$6:$BB$373,ROW($A63)-5,FALSE))</f>
        <v>0</v>
      </c>
      <c r="Y63" s="10">
        <f ca="1">IF(Y$5&lt;&gt;"",HLOOKUP(Y$5,Functionalization!$G$6:$R$373,ROW($A63)-5,FALSE),IFERROR(INDEX(Y$337:Y$373,MATCH($F63,$B$337:$B$373,0))/VLOOKUP($F63,$B$337:$BB$373,MATCH(LEFT(TRIM(Y$6),FIND("~",SUBSTITUTE(Y$6,"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63))*HLOOKUP(LEFT(TRIM(Y$6),FIND("~",SUBSTITUTE(Y$6," ","~",LEN(TRIM(Y$6))-LEN(SUBSTITUTE(TRIM(Y$6)," ",""))))-1)&amp;" Total",$B$6:$BB$373,ROW($A63)-5,FALSE))</f>
        <v>0</v>
      </c>
      <c r="Z63" s="10">
        <f ca="1">IF(Z$5&lt;&gt;"",HLOOKUP(Z$5,Functionalization!$G$6:$R$373,ROW($A63)-5,FALSE),IFERROR(INDEX(Z$337:Z$373,MATCH($F63,$B$337:$B$373,0))/VLOOKUP($F63,$B$337:$BB$373,MATCH(LEFT(TRIM(Z$6),FIND("~",SUBSTITUTE(Z$6,"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63))*HLOOKUP(LEFT(TRIM(Z$6),FIND("~",SUBSTITUTE(Z$6," ","~",LEN(TRIM(Z$6))-LEN(SUBSTITUTE(TRIM(Z$6)," ",""))))-1)&amp;" Total",$B$6:$BB$373,ROW($A63)-5,FALSE))</f>
        <v>0</v>
      </c>
      <c r="AA63" s="10">
        <f ca="1">IF(AA$5&lt;&gt;"",HLOOKUP(AA$5,Functionalization!$G$6:$R$373,ROW($A63)-5,FALSE),IFERROR(INDEX(AA$337:AA$373,MATCH($F63,$B$337:$B$373,0))/VLOOKUP($F63,$B$337:$BB$373,MATCH(LEFT(TRIM(AA$6),FIND("~",SUBSTITUTE(AA$6,"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63))*HLOOKUP(LEFT(TRIM(AA$6),FIND("~",SUBSTITUTE(AA$6," ","~",LEN(TRIM(AA$6))-LEN(SUBSTITUTE(TRIM(AA$6)," ",""))))-1)&amp;" Total",$B$6:$BB$373,ROW($A63)-5,FALSE))</f>
        <v>0</v>
      </c>
      <c r="AB63" s="10">
        <f ca="1">IF(AB$5&lt;&gt;"",HLOOKUP(AB$5,Functionalization!$G$6:$R$373,ROW($A63)-5,FALSE),IFERROR(INDEX(AB$337:AB$373,MATCH($F63,$B$337:$B$373,0))/VLOOKUP($F63,$B$337:$BB$373,MATCH(LEFT(TRIM(AB$6),FIND("~",SUBSTITUTE(AB$6,"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63))*HLOOKUP(LEFT(TRIM(AB$6),FIND("~",SUBSTITUTE(AB$6," ","~",LEN(TRIM(AB$6))-LEN(SUBSTITUTE(TRIM(AB$6)," ",""))))-1)&amp;" Total",$B$6:$BB$373,ROW($A63)-5,FALSE))</f>
        <v>0</v>
      </c>
      <c r="AC63" s="10">
        <f ca="1">IF(AC$5&lt;&gt;"",HLOOKUP(AC$5,Functionalization!$G$6:$R$373,ROW($A63)-5,FALSE),IFERROR(INDEX(AC$337:AC$373,MATCH($F63,$B$337:$B$373,0))/VLOOKUP($F63,$B$337:$BB$373,MATCH(LEFT(TRIM(AC$6),FIND("~",SUBSTITUTE(AC$6,"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63))*HLOOKUP(LEFT(TRIM(AC$6),FIND("~",SUBSTITUTE(AC$6," ","~",LEN(TRIM(AC$6))-LEN(SUBSTITUTE(TRIM(AC$6)," ",""))))-1)&amp;" Total",$B$6:$BB$373,ROW($A63)-5,FALSE))</f>
        <v>0</v>
      </c>
      <c r="AD63" s="10">
        <f ca="1">IF(AD$5&lt;&gt;"",HLOOKUP(AD$5,Functionalization!$G$6:$R$373,ROW($A63)-5,FALSE),IFERROR(INDEX(AD$337:AD$373,MATCH($F63,$B$337:$B$373,0))/VLOOKUP($F63,$B$337:$BB$373,MATCH(LEFT(TRIM(AD$6),FIND("~",SUBSTITUTE(AD$6,"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63))*HLOOKUP(LEFT(TRIM(AD$6),FIND("~",SUBSTITUTE(AD$6," ","~",LEN(TRIM(AD$6))-LEN(SUBSTITUTE(TRIM(AD$6)," ",""))))-1)&amp;" Total",$B$6:$BB$373,ROW($A63)-5,FALSE))</f>
        <v>0</v>
      </c>
      <c r="AE63" s="10">
        <f ca="1">IF(AE$5&lt;&gt;"",HLOOKUP(AE$5,Functionalization!$G$6:$R$373,ROW($A63)-5,FALSE),IFERROR(INDEX(AE$337:AE$373,MATCH($F63,$B$337:$B$373,0))/VLOOKUP($F63,$B$337:$BB$373,MATCH(LEFT(TRIM(AE$6),FIND("~",SUBSTITUTE(AE$6,"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63))*HLOOKUP(LEFT(TRIM(AE$6),FIND("~",SUBSTITUTE(AE$6," ","~",LEN(TRIM(AE$6))-LEN(SUBSTITUTE(TRIM(AE$6)," ",""))))-1)&amp;" Total",$B$6:$BB$373,ROW($A63)-5,FALSE))</f>
        <v>0</v>
      </c>
      <c r="AF63" s="10">
        <f ca="1">IF(AF$5&lt;&gt;"",HLOOKUP(AF$5,Functionalization!$G$6:$R$373,ROW($A63)-5,FALSE),IFERROR(INDEX(AF$337:AF$373,MATCH($F63,$B$337:$B$373,0))/VLOOKUP($F63,$B$337:$BB$373,MATCH(LEFT(TRIM(AF$6),FIND("~",SUBSTITUTE(AF$6,"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63))*HLOOKUP(LEFT(TRIM(AF$6),FIND("~",SUBSTITUTE(AF$6," ","~",LEN(TRIM(AF$6))-LEN(SUBSTITUTE(TRIM(AF$6)," ",""))))-1)&amp;" Total",$B$6:$BB$373,ROW($A63)-5,FALSE))</f>
        <v>0</v>
      </c>
      <c r="AG63" s="10">
        <f ca="1">IF(AG$5&lt;&gt;"",HLOOKUP(AG$5,Functionalization!$G$6:$R$373,ROW($A63)-5,FALSE),IFERROR(INDEX(AG$337:AG$373,MATCH($F63,$B$337:$B$373,0))/VLOOKUP($F63,$B$337:$BB$373,MATCH(LEFT(TRIM(AG$6),FIND("~",SUBSTITUTE(AG$6,"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63))*HLOOKUP(LEFT(TRIM(AG$6),FIND("~",SUBSTITUTE(AG$6," ","~",LEN(TRIM(AG$6))-LEN(SUBSTITUTE(TRIM(AG$6)," ",""))))-1)&amp;" Total",$B$6:$BB$373,ROW($A63)-5,FALSE))</f>
        <v>0</v>
      </c>
      <c r="AH63" s="10">
        <f ca="1">IF(AH$5&lt;&gt;"",HLOOKUP(AH$5,Functionalization!$G$6:$R$373,ROW($A63)-5,FALSE),IFERROR(INDEX(AH$337:AH$373,MATCH($F63,$B$337:$B$373,0))/VLOOKUP($F63,$B$337:$BB$373,MATCH(LEFT(TRIM(AH$6),FIND("~",SUBSTITUTE(AH$6,"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63))*HLOOKUP(LEFT(TRIM(AH$6),FIND("~",SUBSTITUTE(AH$6," ","~",LEN(TRIM(AH$6))-LEN(SUBSTITUTE(TRIM(AH$6)," ",""))))-1)&amp;" Total",$B$6:$BB$373,ROW($A63)-5,FALSE))</f>
        <v>0</v>
      </c>
      <c r="AI63" s="10">
        <f ca="1">IF(AI$5&lt;&gt;"",HLOOKUP(AI$5,Functionalization!$G$6:$R$373,ROW($A63)-5,FALSE),IFERROR(INDEX(AI$337:AI$373,MATCH($F63,$B$337:$B$373,0))/VLOOKUP($F63,$B$337:$BB$373,MATCH(LEFT(TRIM(AI$6),FIND("~",SUBSTITUTE(AI$6,"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63))*HLOOKUP(LEFT(TRIM(AI$6),FIND("~",SUBSTITUTE(AI$6," ","~",LEN(TRIM(AI$6))-LEN(SUBSTITUTE(TRIM(AI$6)," ",""))))-1)&amp;" Total",$B$6:$BB$373,ROW($A63)-5,FALSE))</f>
        <v>0</v>
      </c>
      <c r="AJ63" s="10">
        <f ca="1">IF(AJ$5&lt;&gt;"",HLOOKUP(AJ$5,Functionalization!$G$6:$R$373,ROW($A63)-5,FALSE),IFERROR(INDEX(AJ$337:AJ$373,MATCH($F63,$B$337:$B$373,0))/VLOOKUP($F63,$B$337:$BB$373,MATCH(LEFT(TRIM(AJ$6),FIND("~",SUBSTITUTE(AJ$6,"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63))*HLOOKUP(LEFT(TRIM(AJ$6),FIND("~",SUBSTITUTE(AJ$6," ","~",LEN(TRIM(AJ$6))-LEN(SUBSTITUTE(TRIM(AJ$6)," ",""))))-1)&amp;" Total",$B$6:$BB$373,ROW($A63)-5,FALSE))</f>
        <v>0</v>
      </c>
      <c r="AK63" s="10">
        <f ca="1">IF(AK$5&lt;&gt;"",HLOOKUP(AK$5,Functionalization!$G$6:$R$373,ROW($A63)-5,FALSE),IFERROR(INDEX(AK$337:AK$373,MATCH($F63,$B$337:$B$373,0))/VLOOKUP($F63,$B$337:$BB$373,MATCH(LEFT(TRIM(AK$6),FIND("~",SUBSTITUTE(AK$6,"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63))*HLOOKUP(LEFT(TRIM(AK$6),FIND("~",SUBSTITUTE(AK$6," ","~",LEN(TRIM(AK$6))-LEN(SUBSTITUTE(TRIM(AK$6)," ",""))))-1)&amp;" Total",$B$6:$BB$373,ROW($A63)-5,FALSE))</f>
        <v>0</v>
      </c>
      <c r="AL63" s="10">
        <f ca="1">IF(AL$5&lt;&gt;"",HLOOKUP(AL$5,Functionalization!$G$6:$R$373,ROW($A63)-5,FALSE),IFERROR(INDEX(AL$337:AL$373,MATCH($F63,$B$337:$B$373,0))/VLOOKUP($F63,$B$337:$BB$373,MATCH(LEFT(TRIM(AL$6),FIND("~",SUBSTITUTE(AL$6,"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63))*HLOOKUP(LEFT(TRIM(AL$6),FIND("~",SUBSTITUTE(AL$6," ","~",LEN(TRIM(AL$6))-LEN(SUBSTITUTE(TRIM(AL$6)," ",""))))-1)&amp;" Total",$B$6:$BB$373,ROW($A63)-5,FALSE))</f>
        <v>0</v>
      </c>
      <c r="AM63" s="10">
        <f ca="1">IF(AM$5&lt;&gt;"",HLOOKUP(AM$5,Functionalization!$G$6:$R$373,ROW($A63)-5,FALSE),IFERROR(INDEX(AM$337:AM$373,MATCH($F63,$B$337:$B$373,0))/VLOOKUP($F63,$B$337:$BB$373,MATCH(LEFT(TRIM(AM$6),FIND("~",SUBSTITUTE(AM$6,"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63))*HLOOKUP(LEFT(TRIM(AM$6),FIND("~",SUBSTITUTE(AM$6," ","~",LEN(TRIM(AM$6))-LEN(SUBSTITUTE(TRIM(AM$6)," ",""))))-1)&amp;" Total",$B$6:$BB$373,ROW($A63)-5,FALSE))</f>
        <v>0</v>
      </c>
      <c r="AN63" s="10">
        <f ca="1">IF(AN$5&lt;&gt;"",HLOOKUP(AN$5,Functionalization!$G$6:$R$373,ROW($A63)-5,FALSE),IFERROR(INDEX(AN$337:AN$373,MATCH($F63,$B$337:$B$373,0))/VLOOKUP($F63,$B$337:$BB$373,MATCH(LEFT(TRIM(AN$6),FIND("~",SUBSTITUTE(AN$6,"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63))*HLOOKUP(LEFT(TRIM(AN$6),FIND("~",SUBSTITUTE(AN$6," ","~",LEN(TRIM(AN$6))-LEN(SUBSTITUTE(TRIM(AN$6)," ",""))))-1)&amp;" Total",$B$6:$BB$373,ROW($A63)-5,FALSE))</f>
        <v>0</v>
      </c>
      <c r="AO63" s="10">
        <f ca="1">IF(AO$5&lt;&gt;"",HLOOKUP(AO$5,Functionalization!$G$6:$R$373,ROW($A63)-5,FALSE),IFERROR(INDEX(AO$337:AO$373,MATCH($F63,$B$337:$B$373,0))/VLOOKUP($F63,$B$337:$BB$373,MATCH(LEFT(TRIM(AO$6),FIND("~",SUBSTITUTE(AO$6,"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63))*HLOOKUP(LEFT(TRIM(AO$6),FIND("~",SUBSTITUTE(AO$6," ","~",LEN(TRIM(AO$6))-LEN(SUBSTITUTE(TRIM(AO$6)," ",""))))-1)&amp;" Total",$B$6:$BB$373,ROW($A63)-5,FALSE))</f>
        <v>0</v>
      </c>
      <c r="AP63" s="10">
        <f ca="1">IF(AP$5&lt;&gt;"",HLOOKUP(AP$5,Functionalization!$G$6:$R$373,ROW($A63)-5,FALSE),IFERROR(INDEX(AP$337:AP$373,MATCH($F63,$B$337:$B$373,0))/VLOOKUP($F63,$B$337:$BB$373,MATCH(LEFT(TRIM(AP$6),FIND("~",SUBSTITUTE(AP$6,"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63))*HLOOKUP(LEFT(TRIM(AP$6),FIND("~",SUBSTITUTE(AP$6," ","~",LEN(TRIM(AP$6))-LEN(SUBSTITUTE(TRIM(AP$6)," ",""))))-1)&amp;" Total",$B$6:$BB$373,ROW($A63)-5,FALSE))</f>
        <v>0</v>
      </c>
      <c r="AQ63" s="10">
        <f ca="1">IF(AQ$5&lt;&gt;"",HLOOKUP(AQ$5,Functionalization!$G$6:$R$373,ROW($A63)-5,FALSE),IFERROR(INDEX(AQ$337:AQ$373,MATCH($F63,$B$337:$B$373,0))/VLOOKUP($F63,$B$337:$BB$373,MATCH(LEFT(TRIM(AQ$6),FIND("~",SUBSTITUTE(AQ$6,"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63))*HLOOKUP(LEFT(TRIM(AQ$6),FIND("~",SUBSTITUTE(AQ$6," ","~",LEN(TRIM(AQ$6))-LEN(SUBSTITUTE(TRIM(AQ$6)," ",""))))-1)&amp;" Total",$B$6:$BB$373,ROW($A63)-5,FALSE))</f>
        <v>0</v>
      </c>
      <c r="AR63" s="10">
        <f ca="1">IF(AR$5&lt;&gt;"",HLOOKUP(AR$5,Functionalization!$G$6:$R$373,ROW($A63)-5,FALSE),IFERROR(INDEX(AR$337:AR$373,MATCH($F63,$B$337:$B$373,0))/VLOOKUP($F63,$B$337:$BB$373,MATCH(LEFT(TRIM(AR$6),FIND("~",SUBSTITUTE(AR$6,"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63))*HLOOKUP(LEFT(TRIM(AR$6),FIND("~",SUBSTITUTE(AR$6," ","~",LEN(TRIM(AR$6))-LEN(SUBSTITUTE(TRIM(AR$6)," ",""))))-1)&amp;" Total",$B$6:$BB$373,ROW($A63)-5,FALSE))</f>
        <v>0</v>
      </c>
      <c r="AS63" s="10">
        <f ca="1">IF(AS$5&lt;&gt;"",HLOOKUP(AS$5,Functionalization!$G$6:$R$373,ROW($A63)-5,FALSE),IFERROR(INDEX(AS$337:AS$373,MATCH($F63,$B$337:$B$373,0))/VLOOKUP($F63,$B$337:$BB$373,MATCH(LEFT(TRIM(AS$6),FIND("~",SUBSTITUTE(AS$6,"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63))*HLOOKUP(LEFT(TRIM(AS$6),FIND("~",SUBSTITUTE(AS$6," ","~",LEN(TRIM(AS$6))-LEN(SUBSTITUTE(TRIM(AS$6)," ",""))))-1)&amp;" Total",$B$6:$BB$373,ROW($A63)-5,FALSE))</f>
        <v>0</v>
      </c>
      <c r="AT63" s="10">
        <f ca="1">IF(AT$5&lt;&gt;"",HLOOKUP(AT$5,Functionalization!$G$6:$R$373,ROW($A63)-5,FALSE),IFERROR(INDEX(AT$337:AT$373,MATCH($F63,$B$337:$B$373,0))/VLOOKUP($F63,$B$337:$BB$373,MATCH(LEFT(TRIM(AT$6),FIND("~",SUBSTITUTE(AT$6,"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63))*HLOOKUP(LEFT(TRIM(AT$6),FIND("~",SUBSTITUTE(AT$6," ","~",LEN(TRIM(AT$6))-LEN(SUBSTITUTE(TRIM(AT$6)," ",""))))-1)&amp;" Total",$B$6:$BB$373,ROW($A63)-5,FALSE))</f>
        <v>0</v>
      </c>
      <c r="AU63" s="10">
        <f ca="1">IF(AU$5&lt;&gt;"",HLOOKUP(AU$5,Functionalization!$G$6:$R$373,ROW($A63)-5,FALSE),IFERROR(INDEX(AU$337:AU$373,MATCH($F63,$B$337:$B$373,0))/VLOOKUP($F63,$B$337:$BB$373,MATCH(LEFT(TRIM(AU$6),FIND("~",SUBSTITUTE(AU$6,"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63))*HLOOKUP(LEFT(TRIM(AU$6),FIND("~",SUBSTITUTE(AU$6," ","~",LEN(TRIM(AU$6))-LEN(SUBSTITUTE(TRIM(AU$6)," ",""))))-1)&amp;" Total",$B$6:$BB$373,ROW($A63)-5,FALSE))</f>
        <v>0</v>
      </c>
      <c r="AV63" s="10">
        <f ca="1">IF(AV$5&lt;&gt;"",HLOOKUP(AV$5,Functionalization!$G$6:$R$373,ROW($A63)-5,FALSE),IFERROR(INDEX(AV$337:AV$373,MATCH($F63,$B$337:$B$373,0))/VLOOKUP($F63,$B$337:$BB$373,MATCH(LEFT(TRIM(AV$6),FIND("~",SUBSTITUTE(AV$6,"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63))*HLOOKUP(LEFT(TRIM(AV$6),FIND("~",SUBSTITUTE(AV$6," ","~",LEN(TRIM(AV$6))-LEN(SUBSTITUTE(TRIM(AV$6)," ",""))))-1)&amp;" Total",$B$6:$BB$373,ROW($A63)-5,FALSE))</f>
        <v>0</v>
      </c>
      <c r="AW63" s="10">
        <f ca="1">IF(AW$5&lt;&gt;"",HLOOKUP(AW$5,Functionalization!$G$6:$R$373,ROW($A63)-5,FALSE),IFERROR(INDEX(AW$337:AW$373,MATCH($F63,$B$337:$B$373,0))/VLOOKUP($F63,$B$337:$BB$373,MATCH(LEFT(TRIM(AW$6),FIND("~",SUBSTITUTE(AW$6,"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63))*HLOOKUP(LEFT(TRIM(AW$6),FIND("~",SUBSTITUTE(AW$6," ","~",LEN(TRIM(AW$6))-LEN(SUBSTITUTE(TRIM(AW$6)," ",""))))-1)&amp;" Total",$B$6:$BB$373,ROW($A63)-5,FALSE))</f>
        <v>0</v>
      </c>
      <c r="AX63" s="10">
        <f ca="1">IF(AX$5&lt;&gt;"",HLOOKUP(AX$5,Functionalization!$G$6:$R$373,ROW($A63)-5,FALSE),IFERROR(INDEX(AX$337:AX$373,MATCH($F63,$B$337:$B$373,0))/VLOOKUP($F63,$B$337:$BB$373,MATCH(LEFT(TRIM(AX$6),FIND("~",SUBSTITUTE(AX$6,"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63))*HLOOKUP(LEFT(TRIM(AX$6),FIND("~",SUBSTITUTE(AX$6," ","~",LEN(TRIM(AX$6))-LEN(SUBSTITUTE(TRIM(AX$6)," ",""))))-1)&amp;" Total",$B$6:$BB$373,ROW($A63)-5,FALSE))</f>
        <v>0</v>
      </c>
      <c r="AY63" s="10">
        <f ca="1">IF(AY$5&lt;&gt;"",HLOOKUP(AY$5,Functionalization!$G$6:$R$373,ROW($A63)-5,FALSE),IFERROR(INDEX(AY$337:AY$373,MATCH($F63,$B$337:$B$373,0))/VLOOKUP($F63,$B$337:$BB$373,MATCH(LEFT(TRIM(AY$6),FIND("~",SUBSTITUTE(AY$6,"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63))*HLOOKUP(LEFT(TRIM(AY$6),FIND("~",SUBSTITUTE(AY$6," ","~",LEN(TRIM(AY$6))-LEN(SUBSTITUTE(TRIM(AY$6)," ",""))))-1)&amp;" Total",$B$6:$BB$373,ROW($A63)-5,FALSE))</f>
        <v>0</v>
      </c>
      <c r="AZ63" s="10">
        <f ca="1">IF(AZ$5&lt;&gt;"",HLOOKUP(AZ$5,Functionalization!$G$6:$R$373,ROW($A63)-5,FALSE),IFERROR(INDEX(AZ$337:AZ$373,MATCH($F63,$B$337:$B$373,0))/VLOOKUP($F63,$B$337:$BB$373,MATCH(LEFT(TRIM(AZ$6),FIND("~",SUBSTITUTE(AZ$6,"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63))*HLOOKUP(LEFT(TRIM(AZ$6),FIND("~",SUBSTITUTE(AZ$6," ","~",LEN(TRIM(AZ$6))-LEN(SUBSTITUTE(TRIM(AZ$6)," ",""))))-1)&amp;" Total",$B$6:$BB$373,ROW($A63)-5,FALSE))</f>
        <v>0</v>
      </c>
      <c r="BA63" s="10">
        <f ca="1">IF(BA$5&lt;&gt;"",HLOOKUP(BA$5,Functionalization!$G$6:$R$373,ROW($A63)-5,FALSE),IFERROR(INDEX(BA$337:BA$373,MATCH($F63,$B$337:$B$373,0))/VLOOKUP($F63,$B$337:$BB$373,MATCH(LEFT(TRIM(BA$6),FIND("~",SUBSTITUTE(BA$6,"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63))*HLOOKUP(LEFT(TRIM(BA$6),FIND("~",SUBSTITUTE(BA$6," ","~",LEN(TRIM(BA$6))-LEN(SUBSTITUTE(TRIM(BA$6)," ",""))))-1)&amp;" Total",$B$6:$BB$373,ROW($A63)-5,FALSE))</f>
        <v>0</v>
      </c>
      <c r="BB63" s="10">
        <f ca="1">IF(BB$5&lt;&gt;"",HLOOKUP(BB$5,Functionalization!$G$6:$R$373,ROW($A63)-5,FALSE),IFERROR(INDEX(BB$337:BB$373,MATCH($F63,$B$337:$B$373,0))/VLOOKUP($F63,$B$337:$BB$373,MATCH(LEFT(TRIM(BB$6),FIND("~",SUBSTITUTE(BB$6,"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63))*HLOOKUP(LEFT(TRIM(BB$6),FIND("~",SUBSTITUTE(BB$6," ","~",LEN(TRIM(BB$6))-LEN(SUBSTITUTE(TRIM(BB$6)," ",""))))-1)&amp;" Total",$B$6:$BB$373,ROW($A63)-5,FALSE))</f>
        <v>0</v>
      </c>
      <c r="BD63">
        <f ca="1">IFERROR(IF(SUMIF($G$6:$BB$6,BD$6&amp;" Total",$G63:$BB63)-(SUMIF($G$6:$BB$6,BD$6&amp;" "&amp;'Input-Func_Class'!$D$22,$G63:$BB63)+IFERROR(SUMIF($G$6:$BB$6,BD$6&amp;" "&amp;'Input-Func_Class'!$E$22,$G63:$BB63),SUMIF($G$6:$BB$6,BD$6&amp;" "&amp;'Input-Func_Class'!$B$24,$G63:$BB63))+SUMIF($G$6:$BB$6,BD$6&amp;" "&amp;'Input-Func_Class'!$F$22,$G63:$BB63))&lt;Check_Limit,0,1),1)</f>
        <v>0</v>
      </c>
      <c r="BE63">
        <f ca="1">IFERROR(IF(SUMIF($G$6:$BB$6,BE$6&amp;" Total",$G63:$BB63)-(SUMIF($G$6:$BB$6,BE$6&amp;" "&amp;'Input-Func_Class'!$D$22,$G63:$BB63)+IFERROR(SUMIF($G$6:$BB$6,BE$6&amp;" "&amp;'Input-Func_Class'!$E$22,$G63:$BB63),SUMIF($G$6:$BB$6,BE$6&amp;" "&amp;'Input-Func_Class'!$B$24,$G63:$BB63))+SUMIF($G$6:$BB$6,BE$6&amp;" "&amp;'Input-Func_Class'!$F$22,$G63:$BB63))&lt;Check_Limit,0,1),1)</f>
        <v>0</v>
      </c>
      <c r="BF63">
        <f ca="1">IFERROR(IF(SUMIF($G$6:$BB$6,BF$6&amp;" Total",$G63:$BB63)-(SUMIF($G$6:$BB$6,BF$6&amp;" "&amp;'Input-Func_Class'!$D$22,$G63:$BB63)+IFERROR(SUMIF($G$6:$BB$6,BF$6&amp;" "&amp;'Input-Func_Class'!$E$22,$G63:$BB63),SUMIF($G$6:$BB$6,BF$6&amp;" "&amp;'Input-Func_Class'!$B$24,$G63:$BB63))+SUMIF($G$6:$BB$6,BF$6&amp;" "&amp;'Input-Func_Class'!$F$22,$G63:$BB63))&lt;Check_Limit,0,1),1)</f>
        <v>0</v>
      </c>
      <c r="BG63">
        <f ca="1">IFERROR(IF(SUMIF($G$6:$BB$6,BG$6&amp;" Total",$G63:$BB63)-(SUMIF($G$6:$BB$6,BG$6&amp;" "&amp;'Input-Func_Class'!$D$22,$G63:$BB63)+IFERROR(SUMIF($G$6:$BB$6,BG$6&amp;" "&amp;'Input-Func_Class'!$E$22,$G63:$BB63),SUMIF($G$6:$BB$6,BG$6&amp;" "&amp;'Input-Func_Class'!$B$24,$G63:$BB63))+SUMIF($G$6:$BB$6,BG$6&amp;" "&amp;'Input-Func_Class'!$F$22,$G63:$BB63))&lt;Check_Limit,0,1),1)</f>
        <v>0</v>
      </c>
      <c r="BH63">
        <f ca="1">IFERROR(IF(SUMIF($G$6:$BB$6,BH$6&amp;" Total",$G63:$BB63)-(SUMIF($G$6:$BB$6,BH$6&amp;" "&amp;'Input-Func_Class'!$D$22,$G63:$BB63)+IFERROR(SUMIF($G$6:$BB$6,BH$6&amp;" "&amp;'Input-Func_Class'!$E$22,$G63:$BB63),SUMIF($G$6:$BB$6,BH$6&amp;" "&amp;'Input-Func_Class'!$B$24,$G63:$BB63))+SUMIF($G$6:$BB$6,BH$6&amp;" "&amp;'Input-Func_Class'!$F$22,$G63:$BB63))&lt;Check_Limit,0,1),1)</f>
        <v>0</v>
      </c>
      <c r="BI63">
        <f ca="1">IFERROR(IF(SUMIF($G$6:$BB$6,BI$6&amp;" Total",$G63:$BB63)-(SUMIF($G$6:$BB$6,BI$6&amp;" "&amp;'Input-Func_Class'!$D$22,$G63:$BB63)+IFERROR(SUMIF($G$6:$BB$6,BI$6&amp;" "&amp;'Input-Func_Class'!$E$22,$G63:$BB63),SUMIF($G$6:$BB$6,BI$6&amp;" "&amp;'Input-Func_Class'!$B$24,$G63:$BB63))+SUMIF($G$6:$BB$6,BI$6&amp;" "&amp;'Input-Func_Class'!$F$22,$G63:$BB63))&lt;Check_Limit,0,1),1)</f>
        <v>0</v>
      </c>
      <c r="BJ63">
        <f ca="1">IFERROR(IF(SUMIF($G$6:$BB$6,BJ$6&amp;" Total",$G63:$BB63)-(SUMIF($G$6:$BB$6,BJ$6&amp;" "&amp;'Input-Func_Class'!$D$22,$G63:$BB63)+IFERROR(SUMIF($G$6:$BB$6,BJ$6&amp;" "&amp;'Input-Func_Class'!$E$22,$G63:$BB63),SUMIF($G$6:$BB$6,BJ$6&amp;" "&amp;'Input-Func_Class'!$B$24,$G63:$BB63))+SUMIF($G$6:$BB$6,BJ$6&amp;" "&amp;'Input-Func_Class'!$F$22,$G63:$BB63))&lt;Check_Limit,0,1),1)</f>
        <v>0</v>
      </c>
      <c r="BK63">
        <f ca="1">IFERROR(IF(SUMIF($G$6:$BB$6,BK$6&amp;" Total",$G63:$BB63)-(SUMIF($G$6:$BB$6,BK$6&amp;" "&amp;'Input-Func_Class'!$D$22,$G63:$BB63)+IFERROR(SUMIF($G$6:$BB$6,BK$6&amp;" "&amp;'Input-Func_Class'!$E$22,$G63:$BB63),SUMIF($G$6:$BB$6,BK$6&amp;" "&amp;'Input-Func_Class'!$B$24,$G63:$BB63))+SUMIF($G$6:$BB$6,BK$6&amp;" "&amp;'Input-Func_Class'!$F$22,$G63:$BB63))&lt;Check_Limit,0,1),1)</f>
        <v>0</v>
      </c>
      <c r="BL63">
        <f ca="1">IFERROR(IF(SUMIF($G$6:$BB$6,BL$6&amp;" Total",$G63:$BB63)-(SUMIF($G$6:$BB$6,BL$6&amp;" "&amp;'Input-Func_Class'!$D$22,$G63:$BB63)+IFERROR(SUMIF($G$6:$BB$6,BL$6&amp;" "&amp;'Input-Func_Class'!$E$22,$G63:$BB63),SUMIF($G$6:$BB$6,BL$6&amp;" "&amp;'Input-Func_Class'!$B$24,$G63:$BB63))+SUMIF($G$6:$BB$6,BL$6&amp;" "&amp;'Input-Func_Class'!$F$22,$G63:$BB63))&lt;Check_Limit,0,1),1)</f>
        <v>0</v>
      </c>
      <c r="BM63">
        <f ca="1">IFERROR(IF(SUMIF($G$6:$BB$6,BM$6&amp;" Total",$G63:$BB63)-(SUMIF($G$6:$BB$6,BM$6&amp;" "&amp;'Input-Func_Class'!$D$22,$G63:$BB63)+IFERROR(SUMIF($G$6:$BB$6,BM$6&amp;" "&amp;'Input-Func_Class'!$E$22,$G63:$BB63),SUMIF($G$6:$BB$6,BM$6&amp;" "&amp;'Input-Func_Class'!$B$24,$G63:$BB63))+SUMIF($G$6:$BB$6,BM$6&amp;" "&amp;'Input-Func_Class'!$F$22,$G63:$BB63))&lt;Check_Limit,0,1),1)</f>
        <v>0</v>
      </c>
      <c r="BN63">
        <f ca="1">IFERROR(IF(SUMIF($G$6:$BB$6,BN$6&amp;" Total",$G63:$BB63)-(SUMIF($G$6:$BB$6,BN$6&amp;" "&amp;'Input-Func_Class'!$D$22,$G63:$BB63)+IFERROR(SUMIF($G$6:$BB$6,BN$6&amp;" "&amp;'Input-Func_Class'!$E$22,$G63:$BB63),SUMIF($G$6:$BB$6,BN$6&amp;" "&amp;'Input-Func_Class'!$B$24,$G63:$BB63))+SUMIF($G$6:$BB$6,BN$6&amp;" "&amp;'Input-Func_Class'!$F$22,$G63:$BB63))&lt;Check_Limit,0,1),1)</f>
        <v>0</v>
      </c>
      <c r="BO63">
        <f ca="1">IFERROR(IF(SUMIF($G$6:$BB$6,BO$6&amp;" Total",$G63:$BB63)-(SUMIF($G$6:$BB$6,BO$6&amp;" "&amp;'Input-Func_Class'!$D$22,$G63:$BB63)+IFERROR(SUMIF($G$6:$BB$6,BO$6&amp;" "&amp;'Input-Func_Class'!$E$22,$G63:$BB63),SUMIF($G$6:$BB$6,BO$6&amp;" "&amp;'Input-Func_Class'!$B$24,$G63:$BB63))+SUMIF($G$6:$BB$6,BO$6&amp;" "&amp;'Input-Func_Class'!$F$22,$G63:$BB63))&lt;Check_Limit,0,1),1)</f>
        <v>0</v>
      </c>
    </row>
    <row r="64" spans="1:67" outlineLevel="1">
      <c r="A64" s="31">
        <f>IF(ISBLANK('Input-Accounts'!A64),"",'Input-Accounts'!A64)</f>
        <v>55</v>
      </c>
      <c r="B64" s="53" t="str">
        <f>IF(ISBLANK('Input-Accounts'!B64),"",'Input-Accounts'!B64)</f>
        <v>TOOLS,SHOP, &amp; GAR EQ-CNG STATIONARY</v>
      </c>
      <c r="C64" s="31">
        <f>IF(ISBLANK('Input-Accounts'!C64),"",'Input-Accounts'!C64)</f>
        <v>394.11</v>
      </c>
      <c r="D64" s="10">
        <f>Functionalization!$D64</f>
        <v>0</v>
      </c>
      <c r="E64" s="10">
        <f t="shared" si="3"/>
        <v>0</v>
      </c>
      <c r="F64" s="3" t="str">
        <f>IF($D64=0,"-",IF('Input-Accounts'!$E64&lt;&gt;0,'Input-Accounts'!$E64,'Input-Accounts'!$G64))</f>
        <v>-</v>
      </c>
      <c r="G64" s="10">
        <f ca="1">IF(G$5&lt;&gt;"",HLOOKUP(G$5,Functionalization!$G$6:$R$373,ROW($A64)-5,FALSE),IFERROR(INDEX(G$337:G$373,MATCH($F64,$B$337:$B$373,0))/VLOOKUP($F64,$B$337:$BB$373,MATCH(LEFT(TRIM(G$6),FIND("~",SUBSTITUTE(G$6,"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64))*HLOOKUP(LEFT(TRIM(G$6),FIND("~",SUBSTITUTE(G$6," ","~",LEN(TRIM(G$6))-LEN(SUBSTITUTE(TRIM(G$6)," ",""))))-1)&amp;" Total",$B$6:$BB$373,ROW($A64)-5,FALSE))</f>
        <v>0</v>
      </c>
      <c r="H64" s="10">
        <f ca="1">IF(H$5&lt;&gt;"",HLOOKUP(H$5,Functionalization!$G$6:$R$373,ROW($A64)-5,FALSE),IFERROR(INDEX(H$337:H$373,MATCH($F64,$B$337:$B$373,0))/VLOOKUP($F64,$B$337:$BB$373,MATCH(LEFT(TRIM(H$6),FIND("~",SUBSTITUTE(H$6,"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64))*HLOOKUP(LEFT(TRIM(H$6),FIND("~",SUBSTITUTE(H$6," ","~",LEN(TRIM(H$6))-LEN(SUBSTITUTE(TRIM(H$6)," ",""))))-1)&amp;" Total",$B$6:$BB$373,ROW($A64)-5,FALSE))</f>
        <v>0</v>
      </c>
      <c r="I64" s="10">
        <f ca="1">IF(I$5&lt;&gt;"",HLOOKUP(I$5,Functionalization!$G$6:$R$373,ROW($A64)-5,FALSE),IFERROR(INDEX(I$337:I$373,MATCH($F64,$B$337:$B$373,0))/VLOOKUP($F64,$B$337:$BB$373,MATCH(LEFT(TRIM(I$6),FIND("~",SUBSTITUTE(I$6,"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64))*HLOOKUP(LEFT(TRIM(I$6),FIND("~",SUBSTITUTE(I$6," ","~",LEN(TRIM(I$6))-LEN(SUBSTITUTE(TRIM(I$6)," ",""))))-1)&amp;" Total",$B$6:$BB$373,ROW($A64)-5,FALSE))</f>
        <v>0</v>
      </c>
      <c r="J64" s="10">
        <f ca="1">IF(J$5&lt;&gt;"",HLOOKUP(J$5,Functionalization!$G$6:$R$373,ROW($A64)-5,FALSE),IFERROR(INDEX(J$337:J$373,MATCH($F64,$B$337:$B$373,0))/VLOOKUP($F64,$B$337:$BB$373,MATCH(LEFT(TRIM(J$6),FIND("~",SUBSTITUTE(J$6,"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64))*HLOOKUP(LEFT(TRIM(J$6),FIND("~",SUBSTITUTE(J$6," ","~",LEN(TRIM(J$6))-LEN(SUBSTITUTE(TRIM(J$6)," ",""))))-1)&amp;" Total",$B$6:$BB$373,ROW($A64)-5,FALSE))</f>
        <v>0</v>
      </c>
      <c r="K64" s="10">
        <f ca="1">IF(K$5&lt;&gt;"",HLOOKUP(K$5,Functionalization!$G$6:$R$373,ROW($A64)-5,FALSE),IFERROR(INDEX(K$337:K$373,MATCH($F64,$B$337:$B$373,0))/VLOOKUP($F64,$B$337:$BB$373,MATCH(LEFT(TRIM(K$6),FIND("~",SUBSTITUTE(K$6,"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64))*HLOOKUP(LEFT(TRIM(K$6),FIND("~",SUBSTITUTE(K$6," ","~",LEN(TRIM(K$6))-LEN(SUBSTITUTE(TRIM(K$6)," ",""))))-1)&amp;" Total",$B$6:$BB$373,ROW($A64)-5,FALSE))</f>
        <v>0</v>
      </c>
      <c r="L64" s="10">
        <f ca="1">IF(L$5&lt;&gt;"",HLOOKUP(L$5,Functionalization!$G$6:$R$373,ROW($A64)-5,FALSE),IFERROR(INDEX(L$337:L$373,MATCH($F64,$B$337:$B$373,0))/VLOOKUP($F64,$B$337:$BB$373,MATCH(LEFT(TRIM(L$6),FIND("~",SUBSTITUTE(L$6,"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64))*HLOOKUP(LEFT(TRIM(L$6),FIND("~",SUBSTITUTE(L$6," ","~",LEN(TRIM(L$6))-LEN(SUBSTITUTE(TRIM(L$6)," ",""))))-1)&amp;" Total",$B$6:$BB$373,ROW($A64)-5,FALSE))</f>
        <v>0</v>
      </c>
      <c r="M64" s="10">
        <f ca="1">IF(M$5&lt;&gt;"",HLOOKUP(M$5,Functionalization!$G$6:$R$373,ROW($A64)-5,FALSE),IFERROR(INDEX(M$337:M$373,MATCH($F64,$B$337:$B$373,0))/VLOOKUP($F64,$B$337:$BB$373,MATCH(LEFT(TRIM(M$6),FIND("~",SUBSTITUTE(M$6,"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64))*HLOOKUP(LEFT(TRIM(M$6),FIND("~",SUBSTITUTE(M$6," ","~",LEN(TRIM(M$6))-LEN(SUBSTITUTE(TRIM(M$6)," ",""))))-1)&amp;" Total",$B$6:$BB$373,ROW($A64)-5,FALSE))</f>
        <v>0</v>
      </c>
      <c r="N64" s="10">
        <f ca="1">IF(N$5&lt;&gt;"",HLOOKUP(N$5,Functionalization!$G$6:$R$373,ROW($A64)-5,FALSE),IFERROR(INDEX(N$337:N$373,MATCH($F64,$B$337:$B$373,0))/VLOOKUP($F64,$B$337:$BB$373,MATCH(LEFT(TRIM(N$6),FIND("~",SUBSTITUTE(N$6,"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64))*HLOOKUP(LEFT(TRIM(N$6),FIND("~",SUBSTITUTE(N$6," ","~",LEN(TRIM(N$6))-LEN(SUBSTITUTE(TRIM(N$6)," ",""))))-1)&amp;" Total",$B$6:$BB$373,ROW($A64)-5,FALSE))</f>
        <v>0</v>
      </c>
      <c r="O64" s="10">
        <f ca="1">IF(O$5&lt;&gt;"",HLOOKUP(O$5,Functionalization!$G$6:$R$373,ROW($A64)-5,FALSE),IFERROR(INDEX(O$337:O$373,MATCH($F64,$B$337:$B$373,0))/VLOOKUP($F64,$B$337:$BB$373,MATCH(LEFT(TRIM(O$6),FIND("~",SUBSTITUTE(O$6,"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64))*HLOOKUP(LEFT(TRIM(O$6),FIND("~",SUBSTITUTE(O$6," ","~",LEN(TRIM(O$6))-LEN(SUBSTITUTE(TRIM(O$6)," ",""))))-1)&amp;" Total",$B$6:$BB$373,ROW($A64)-5,FALSE))</f>
        <v>0</v>
      </c>
      <c r="P64" s="10">
        <f ca="1">IF(P$5&lt;&gt;"",HLOOKUP(P$5,Functionalization!$G$6:$R$373,ROW($A64)-5,FALSE),IFERROR(INDEX(P$337:P$373,MATCH($F64,$B$337:$B$373,0))/VLOOKUP($F64,$B$337:$BB$373,MATCH(LEFT(TRIM(P$6),FIND("~",SUBSTITUTE(P$6,"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64))*HLOOKUP(LEFT(TRIM(P$6),FIND("~",SUBSTITUTE(P$6," ","~",LEN(TRIM(P$6))-LEN(SUBSTITUTE(TRIM(P$6)," ",""))))-1)&amp;" Total",$B$6:$BB$373,ROW($A64)-5,FALSE))</f>
        <v>0</v>
      </c>
      <c r="Q64" s="10">
        <f ca="1">IF(Q$5&lt;&gt;"",HLOOKUP(Q$5,Functionalization!$G$6:$R$373,ROW($A64)-5,FALSE),IFERROR(INDEX(Q$337:Q$373,MATCH($F64,$B$337:$B$373,0))/VLOOKUP($F64,$B$337:$BB$373,MATCH(LEFT(TRIM(Q$6),FIND("~",SUBSTITUTE(Q$6,"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64))*HLOOKUP(LEFT(TRIM(Q$6),FIND("~",SUBSTITUTE(Q$6," ","~",LEN(TRIM(Q$6))-LEN(SUBSTITUTE(TRIM(Q$6)," ",""))))-1)&amp;" Total",$B$6:$BB$373,ROW($A64)-5,FALSE))</f>
        <v>0</v>
      </c>
      <c r="R64" s="10">
        <f ca="1">IF(R$5&lt;&gt;"",HLOOKUP(R$5,Functionalization!$G$6:$R$373,ROW($A64)-5,FALSE),IFERROR(INDEX(R$337:R$373,MATCH($F64,$B$337:$B$373,0))/VLOOKUP($F64,$B$337:$BB$373,MATCH(LEFT(TRIM(R$6),FIND("~",SUBSTITUTE(R$6,"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64))*HLOOKUP(LEFT(TRIM(R$6),FIND("~",SUBSTITUTE(R$6," ","~",LEN(TRIM(R$6))-LEN(SUBSTITUTE(TRIM(R$6)," ",""))))-1)&amp;" Total",$B$6:$BB$373,ROW($A64)-5,FALSE))</f>
        <v>0</v>
      </c>
      <c r="S64" s="10">
        <f ca="1">IF(S$5&lt;&gt;"",HLOOKUP(S$5,Functionalization!$G$6:$R$373,ROW($A64)-5,FALSE),IFERROR(INDEX(S$337:S$373,MATCH($F64,$B$337:$B$373,0))/VLOOKUP($F64,$B$337:$BB$373,MATCH(LEFT(TRIM(S$6),FIND("~",SUBSTITUTE(S$6,"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64))*HLOOKUP(LEFT(TRIM(S$6),FIND("~",SUBSTITUTE(S$6," ","~",LEN(TRIM(S$6))-LEN(SUBSTITUTE(TRIM(S$6)," ",""))))-1)&amp;" Total",$B$6:$BB$373,ROW($A64)-5,FALSE))</f>
        <v>0</v>
      </c>
      <c r="T64" s="10">
        <f ca="1">IF(T$5&lt;&gt;"",HLOOKUP(T$5,Functionalization!$G$6:$R$373,ROW($A64)-5,FALSE),IFERROR(INDEX(T$337:T$373,MATCH($F64,$B$337:$B$373,0))/VLOOKUP($F64,$B$337:$BB$373,MATCH(LEFT(TRIM(T$6),FIND("~",SUBSTITUTE(T$6,"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64))*HLOOKUP(LEFT(TRIM(T$6),FIND("~",SUBSTITUTE(T$6," ","~",LEN(TRIM(T$6))-LEN(SUBSTITUTE(TRIM(T$6)," ",""))))-1)&amp;" Total",$B$6:$BB$373,ROW($A64)-5,FALSE))</f>
        <v>0</v>
      </c>
      <c r="U64" s="10">
        <f ca="1">IF(U$5&lt;&gt;"",HLOOKUP(U$5,Functionalization!$G$6:$R$373,ROW($A64)-5,FALSE),IFERROR(INDEX(U$337:U$373,MATCH($F64,$B$337:$B$373,0))/VLOOKUP($F64,$B$337:$BB$373,MATCH(LEFT(TRIM(U$6),FIND("~",SUBSTITUTE(U$6,"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64))*HLOOKUP(LEFT(TRIM(U$6),FIND("~",SUBSTITUTE(U$6," ","~",LEN(TRIM(U$6))-LEN(SUBSTITUTE(TRIM(U$6)," ",""))))-1)&amp;" Total",$B$6:$BB$373,ROW($A64)-5,FALSE))</f>
        <v>0</v>
      </c>
      <c r="V64" s="10">
        <f ca="1">IF(V$5&lt;&gt;"",HLOOKUP(V$5,Functionalization!$G$6:$R$373,ROW($A64)-5,FALSE),IFERROR(INDEX(V$337:V$373,MATCH($F64,$B$337:$B$373,0))/VLOOKUP($F64,$B$337:$BB$373,MATCH(LEFT(TRIM(V$6),FIND("~",SUBSTITUTE(V$6,"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64))*HLOOKUP(LEFT(TRIM(V$6),FIND("~",SUBSTITUTE(V$6," ","~",LEN(TRIM(V$6))-LEN(SUBSTITUTE(TRIM(V$6)," ",""))))-1)&amp;" Total",$B$6:$BB$373,ROW($A64)-5,FALSE))</f>
        <v>0</v>
      </c>
      <c r="W64" s="10">
        <f ca="1">IF(W$5&lt;&gt;"",HLOOKUP(W$5,Functionalization!$G$6:$R$373,ROW($A64)-5,FALSE),IFERROR(INDEX(W$337:W$373,MATCH($F64,$B$337:$B$373,0))/VLOOKUP($F64,$B$337:$BB$373,MATCH(LEFT(TRIM(W$6),FIND("~",SUBSTITUTE(W$6,"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64))*HLOOKUP(LEFT(TRIM(W$6),FIND("~",SUBSTITUTE(W$6," ","~",LEN(TRIM(W$6))-LEN(SUBSTITUTE(TRIM(W$6)," ",""))))-1)&amp;" Total",$B$6:$BB$373,ROW($A64)-5,FALSE))</f>
        <v>0</v>
      </c>
      <c r="X64" s="10">
        <f ca="1">IF(X$5&lt;&gt;"",HLOOKUP(X$5,Functionalization!$G$6:$R$373,ROW($A64)-5,FALSE),IFERROR(INDEX(X$337:X$373,MATCH($F64,$B$337:$B$373,0))/VLOOKUP($F64,$B$337:$BB$373,MATCH(LEFT(TRIM(X$6),FIND("~",SUBSTITUTE(X$6,"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64))*HLOOKUP(LEFT(TRIM(X$6),FIND("~",SUBSTITUTE(X$6," ","~",LEN(TRIM(X$6))-LEN(SUBSTITUTE(TRIM(X$6)," ",""))))-1)&amp;" Total",$B$6:$BB$373,ROW($A64)-5,FALSE))</f>
        <v>0</v>
      </c>
      <c r="Y64" s="10">
        <f ca="1">IF(Y$5&lt;&gt;"",HLOOKUP(Y$5,Functionalization!$G$6:$R$373,ROW($A64)-5,FALSE),IFERROR(INDEX(Y$337:Y$373,MATCH($F64,$B$337:$B$373,0))/VLOOKUP($F64,$B$337:$BB$373,MATCH(LEFT(TRIM(Y$6),FIND("~",SUBSTITUTE(Y$6,"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64))*HLOOKUP(LEFT(TRIM(Y$6),FIND("~",SUBSTITUTE(Y$6," ","~",LEN(TRIM(Y$6))-LEN(SUBSTITUTE(TRIM(Y$6)," ",""))))-1)&amp;" Total",$B$6:$BB$373,ROW($A64)-5,FALSE))</f>
        <v>0</v>
      </c>
      <c r="Z64" s="10">
        <f ca="1">IF(Z$5&lt;&gt;"",HLOOKUP(Z$5,Functionalization!$G$6:$R$373,ROW($A64)-5,FALSE),IFERROR(INDEX(Z$337:Z$373,MATCH($F64,$B$337:$B$373,0))/VLOOKUP($F64,$B$337:$BB$373,MATCH(LEFT(TRIM(Z$6),FIND("~",SUBSTITUTE(Z$6,"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64))*HLOOKUP(LEFT(TRIM(Z$6),FIND("~",SUBSTITUTE(Z$6," ","~",LEN(TRIM(Z$6))-LEN(SUBSTITUTE(TRIM(Z$6)," ",""))))-1)&amp;" Total",$B$6:$BB$373,ROW($A64)-5,FALSE))</f>
        <v>0</v>
      </c>
      <c r="AA64" s="10">
        <f ca="1">IF(AA$5&lt;&gt;"",HLOOKUP(AA$5,Functionalization!$G$6:$R$373,ROW($A64)-5,FALSE),IFERROR(INDEX(AA$337:AA$373,MATCH($F64,$B$337:$B$373,0))/VLOOKUP($F64,$B$337:$BB$373,MATCH(LEFT(TRIM(AA$6),FIND("~",SUBSTITUTE(AA$6,"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64))*HLOOKUP(LEFT(TRIM(AA$6),FIND("~",SUBSTITUTE(AA$6," ","~",LEN(TRIM(AA$6))-LEN(SUBSTITUTE(TRIM(AA$6)," ",""))))-1)&amp;" Total",$B$6:$BB$373,ROW($A64)-5,FALSE))</f>
        <v>0</v>
      </c>
      <c r="AB64" s="10">
        <f ca="1">IF(AB$5&lt;&gt;"",HLOOKUP(AB$5,Functionalization!$G$6:$R$373,ROW($A64)-5,FALSE),IFERROR(INDEX(AB$337:AB$373,MATCH($F64,$B$337:$B$373,0))/VLOOKUP($F64,$B$337:$BB$373,MATCH(LEFT(TRIM(AB$6),FIND("~",SUBSTITUTE(AB$6,"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64))*HLOOKUP(LEFT(TRIM(AB$6),FIND("~",SUBSTITUTE(AB$6," ","~",LEN(TRIM(AB$6))-LEN(SUBSTITUTE(TRIM(AB$6)," ",""))))-1)&amp;" Total",$B$6:$BB$373,ROW($A64)-5,FALSE))</f>
        <v>0</v>
      </c>
      <c r="AC64" s="10">
        <f ca="1">IF(AC$5&lt;&gt;"",HLOOKUP(AC$5,Functionalization!$G$6:$R$373,ROW($A64)-5,FALSE),IFERROR(INDEX(AC$337:AC$373,MATCH($F64,$B$337:$B$373,0))/VLOOKUP($F64,$B$337:$BB$373,MATCH(LEFT(TRIM(AC$6),FIND("~",SUBSTITUTE(AC$6,"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64))*HLOOKUP(LEFT(TRIM(AC$6),FIND("~",SUBSTITUTE(AC$6," ","~",LEN(TRIM(AC$6))-LEN(SUBSTITUTE(TRIM(AC$6)," ",""))))-1)&amp;" Total",$B$6:$BB$373,ROW($A64)-5,FALSE))</f>
        <v>0</v>
      </c>
      <c r="AD64" s="10">
        <f ca="1">IF(AD$5&lt;&gt;"",HLOOKUP(AD$5,Functionalization!$G$6:$R$373,ROW($A64)-5,FALSE),IFERROR(INDEX(AD$337:AD$373,MATCH($F64,$B$337:$B$373,0))/VLOOKUP($F64,$B$337:$BB$373,MATCH(LEFT(TRIM(AD$6),FIND("~",SUBSTITUTE(AD$6,"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64))*HLOOKUP(LEFT(TRIM(AD$6),FIND("~",SUBSTITUTE(AD$6," ","~",LEN(TRIM(AD$6))-LEN(SUBSTITUTE(TRIM(AD$6)," ",""))))-1)&amp;" Total",$B$6:$BB$373,ROW($A64)-5,FALSE))</f>
        <v>0</v>
      </c>
      <c r="AE64" s="10">
        <f ca="1">IF(AE$5&lt;&gt;"",HLOOKUP(AE$5,Functionalization!$G$6:$R$373,ROW($A64)-5,FALSE),IFERROR(INDEX(AE$337:AE$373,MATCH($F64,$B$337:$B$373,0))/VLOOKUP($F64,$B$337:$BB$373,MATCH(LEFT(TRIM(AE$6),FIND("~",SUBSTITUTE(AE$6,"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64))*HLOOKUP(LEFT(TRIM(AE$6),FIND("~",SUBSTITUTE(AE$6," ","~",LEN(TRIM(AE$6))-LEN(SUBSTITUTE(TRIM(AE$6)," ",""))))-1)&amp;" Total",$B$6:$BB$373,ROW($A64)-5,FALSE))</f>
        <v>0</v>
      </c>
      <c r="AF64" s="10">
        <f ca="1">IF(AF$5&lt;&gt;"",HLOOKUP(AF$5,Functionalization!$G$6:$R$373,ROW($A64)-5,FALSE),IFERROR(INDEX(AF$337:AF$373,MATCH($F64,$B$337:$B$373,0))/VLOOKUP($F64,$B$337:$BB$373,MATCH(LEFT(TRIM(AF$6),FIND("~",SUBSTITUTE(AF$6,"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64))*HLOOKUP(LEFT(TRIM(AF$6),FIND("~",SUBSTITUTE(AF$6," ","~",LEN(TRIM(AF$6))-LEN(SUBSTITUTE(TRIM(AF$6)," ",""))))-1)&amp;" Total",$B$6:$BB$373,ROW($A64)-5,FALSE))</f>
        <v>0</v>
      </c>
      <c r="AG64" s="10">
        <f ca="1">IF(AG$5&lt;&gt;"",HLOOKUP(AG$5,Functionalization!$G$6:$R$373,ROW($A64)-5,FALSE),IFERROR(INDEX(AG$337:AG$373,MATCH($F64,$B$337:$B$373,0))/VLOOKUP($F64,$B$337:$BB$373,MATCH(LEFT(TRIM(AG$6),FIND("~",SUBSTITUTE(AG$6,"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64))*HLOOKUP(LEFT(TRIM(AG$6),FIND("~",SUBSTITUTE(AG$6," ","~",LEN(TRIM(AG$6))-LEN(SUBSTITUTE(TRIM(AG$6)," ",""))))-1)&amp;" Total",$B$6:$BB$373,ROW($A64)-5,FALSE))</f>
        <v>0</v>
      </c>
      <c r="AH64" s="10">
        <f ca="1">IF(AH$5&lt;&gt;"",HLOOKUP(AH$5,Functionalization!$G$6:$R$373,ROW($A64)-5,FALSE),IFERROR(INDEX(AH$337:AH$373,MATCH($F64,$B$337:$B$373,0))/VLOOKUP($F64,$B$337:$BB$373,MATCH(LEFT(TRIM(AH$6),FIND("~",SUBSTITUTE(AH$6,"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64))*HLOOKUP(LEFT(TRIM(AH$6),FIND("~",SUBSTITUTE(AH$6," ","~",LEN(TRIM(AH$6))-LEN(SUBSTITUTE(TRIM(AH$6)," ",""))))-1)&amp;" Total",$B$6:$BB$373,ROW($A64)-5,FALSE))</f>
        <v>0</v>
      </c>
      <c r="AI64" s="10">
        <f ca="1">IF(AI$5&lt;&gt;"",HLOOKUP(AI$5,Functionalization!$G$6:$R$373,ROW($A64)-5,FALSE),IFERROR(INDEX(AI$337:AI$373,MATCH($F64,$B$337:$B$373,0))/VLOOKUP($F64,$B$337:$BB$373,MATCH(LEFT(TRIM(AI$6),FIND("~",SUBSTITUTE(AI$6,"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64))*HLOOKUP(LEFT(TRIM(AI$6),FIND("~",SUBSTITUTE(AI$6," ","~",LEN(TRIM(AI$6))-LEN(SUBSTITUTE(TRIM(AI$6)," ",""))))-1)&amp;" Total",$B$6:$BB$373,ROW($A64)-5,FALSE))</f>
        <v>0</v>
      </c>
      <c r="AJ64" s="10">
        <f ca="1">IF(AJ$5&lt;&gt;"",HLOOKUP(AJ$5,Functionalization!$G$6:$R$373,ROW($A64)-5,FALSE),IFERROR(INDEX(AJ$337:AJ$373,MATCH($F64,$B$337:$B$373,0))/VLOOKUP($F64,$B$337:$BB$373,MATCH(LEFT(TRIM(AJ$6),FIND("~",SUBSTITUTE(AJ$6,"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64))*HLOOKUP(LEFT(TRIM(AJ$6),FIND("~",SUBSTITUTE(AJ$6," ","~",LEN(TRIM(AJ$6))-LEN(SUBSTITUTE(TRIM(AJ$6)," ",""))))-1)&amp;" Total",$B$6:$BB$373,ROW($A64)-5,FALSE))</f>
        <v>0</v>
      </c>
      <c r="AK64" s="10">
        <f ca="1">IF(AK$5&lt;&gt;"",HLOOKUP(AK$5,Functionalization!$G$6:$R$373,ROW($A64)-5,FALSE),IFERROR(INDEX(AK$337:AK$373,MATCH($F64,$B$337:$B$373,0))/VLOOKUP($F64,$B$337:$BB$373,MATCH(LEFT(TRIM(AK$6),FIND("~",SUBSTITUTE(AK$6,"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64))*HLOOKUP(LEFT(TRIM(AK$6),FIND("~",SUBSTITUTE(AK$6," ","~",LEN(TRIM(AK$6))-LEN(SUBSTITUTE(TRIM(AK$6)," ",""))))-1)&amp;" Total",$B$6:$BB$373,ROW($A64)-5,FALSE))</f>
        <v>0</v>
      </c>
      <c r="AL64" s="10">
        <f ca="1">IF(AL$5&lt;&gt;"",HLOOKUP(AL$5,Functionalization!$G$6:$R$373,ROW($A64)-5,FALSE),IFERROR(INDEX(AL$337:AL$373,MATCH($F64,$B$337:$B$373,0))/VLOOKUP($F64,$B$337:$BB$373,MATCH(LEFT(TRIM(AL$6),FIND("~",SUBSTITUTE(AL$6,"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64))*HLOOKUP(LEFT(TRIM(AL$6),FIND("~",SUBSTITUTE(AL$6," ","~",LEN(TRIM(AL$6))-LEN(SUBSTITUTE(TRIM(AL$6)," ",""))))-1)&amp;" Total",$B$6:$BB$373,ROW($A64)-5,FALSE))</f>
        <v>0</v>
      </c>
      <c r="AM64" s="10">
        <f ca="1">IF(AM$5&lt;&gt;"",HLOOKUP(AM$5,Functionalization!$G$6:$R$373,ROW($A64)-5,FALSE),IFERROR(INDEX(AM$337:AM$373,MATCH($F64,$B$337:$B$373,0))/VLOOKUP($F64,$B$337:$BB$373,MATCH(LEFT(TRIM(AM$6),FIND("~",SUBSTITUTE(AM$6,"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64))*HLOOKUP(LEFT(TRIM(AM$6),FIND("~",SUBSTITUTE(AM$6," ","~",LEN(TRIM(AM$6))-LEN(SUBSTITUTE(TRIM(AM$6)," ",""))))-1)&amp;" Total",$B$6:$BB$373,ROW($A64)-5,FALSE))</f>
        <v>0</v>
      </c>
      <c r="AN64" s="10">
        <f ca="1">IF(AN$5&lt;&gt;"",HLOOKUP(AN$5,Functionalization!$G$6:$R$373,ROW($A64)-5,FALSE),IFERROR(INDEX(AN$337:AN$373,MATCH($F64,$B$337:$B$373,0))/VLOOKUP($F64,$B$337:$BB$373,MATCH(LEFT(TRIM(AN$6),FIND("~",SUBSTITUTE(AN$6,"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64))*HLOOKUP(LEFT(TRIM(AN$6),FIND("~",SUBSTITUTE(AN$6," ","~",LEN(TRIM(AN$6))-LEN(SUBSTITUTE(TRIM(AN$6)," ",""))))-1)&amp;" Total",$B$6:$BB$373,ROW($A64)-5,FALSE))</f>
        <v>0</v>
      </c>
      <c r="AO64" s="10">
        <f ca="1">IF(AO$5&lt;&gt;"",HLOOKUP(AO$5,Functionalization!$G$6:$R$373,ROW($A64)-5,FALSE),IFERROR(INDEX(AO$337:AO$373,MATCH($F64,$B$337:$B$373,0))/VLOOKUP($F64,$B$337:$BB$373,MATCH(LEFT(TRIM(AO$6),FIND("~",SUBSTITUTE(AO$6,"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64))*HLOOKUP(LEFT(TRIM(AO$6),FIND("~",SUBSTITUTE(AO$6," ","~",LEN(TRIM(AO$6))-LEN(SUBSTITUTE(TRIM(AO$6)," ",""))))-1)&amp;" Total",$B$6:$BB$373,ROW($A64)-5,FALSE))</f>
        <v>0</v>
      </c>
      <c r="AP64" s="10">
        <f ca="1">IF(AP$5&lt;&gt;"",HLOOKUP(AP$5,Functionalization!$G$6:$R$373,ROW($A64)-5,FALSE),IFERROR(INDEX(AP$337:AP$373,MATCH($F64,$B$337:$B$373,0))/VLOOKUP($F64,$B$337:$BB$373,MATCH(LEFT(TRIM(AP$6),FIND("~",SUBSTITUTE(AP$6,"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64))*HLOOKUP(LEFT(TRIM(AP$6),FIND("~",SUBSTITUTE(AP$6," ","~",LEN(TRIM(AP$6))-LEN(SUBSTITUTE(TRIM(AP$6)," ",""))))-1)&amp;" Total",$B$6:$BB$373,ROW($A64)-5,FALSE))</f>
        <v>0</v>
      </c>
      <c r="AQ64" s="10">
        <f ca="1">IF(AQ$5&lt;&gt;"",HLOOKUP(AQ$5,Functionalization!$G$6:$R$373,ROW($A64)-5,FALSE),IFERROR(INDEX(AQ$337:AQ$373,MATCH($F64,$B$337:$B$373,0))/VLOOKUP($F64,$B$337:$BB$373,MATCH(LEFT(TRIM(AQ$6),FIND("~",SUBSTITUTE(AQ$6,"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64))*HLOOKUP(LEFT(TRIM(AQ$6),FIND("~",SUBSTITUTE(AQ$6," ","~",LEN(TRIM(AQ$6))-LEN(SUBSTITUTE(TRIM(AQ$6)," ",""))))-1)&amp;" Total",$B$6:$BB$373,ROW($A64)-5,FALSE))</f>
        <v>0</v>
      </c>
      <c r="AR64" s="10">
        <f ca="1">IF(AR$5&lt;&gt;"",HLOOKUP(AR$5,Functionalization!$G$6:$R$373,ROW($A64)-5,FALSE),IFERROR(INDEX(AR$337:AR$373,MATCH($F64,$B$337:$B$373,0))/VLOOKUP($F64,$B$337:$BB$373,MATCH(LEFT(TRIM(AR$6),FIND("~",SUBSTITUTE(AR$6,"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64))*HLOOKUP(LEFT(TRIM(AR$6),FIND("~",SUBSTITUTE(AR$6," ","~",LEN(TRIM(AR$6))-LEN(SUBSTITUTE(TRIM(AR$6)," ",""))))-1)&amp;" Total",$B$6:$BB$373,ROW($A64)-5,FALSE))</f>
        <v>0</v>
      </c>
      <c r="AS64" s="10">
        <f ca="1">IF(AS$5&lt;&gt;"",HLOOKUP(AS$5,Functionalization!$G$6:$R$373,ROW($A64)-5,FALSE),IFERROR(INDEX(AS$337:AS$373,MATCH($F64,$B$337:$B$373,0))/VLOOKUP($F64,$B$337:$BB$373,MATCH(LEFT(TRIM(AS$6),FIND("~",SUBSTITUTE(AS$6,"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64))*HLOOKUP(LEFT(TRIM(AS$6),FIND("~",SUBSTITUTE(AS$6," ","~",LEN(TRIM(AS$6))-LEN(SUBSTITUTE(TRIM(AS$6)," ",""))))-1)&amp;" Total",$B$6:$BB$373,ROW($A64)-5,FALSE))</f>
        <v>0</v>
      </c>
      <c r="AT64" s="10">
        <f ca="1">IF(AT$5&lt;&gt;"",HLOOKUP(AT$5,Functionalization!$G$6:$R$373,ROW($A64)-5,FALSE),IFERROR(INDEX(AT$337:AT$373,MATCH($F64,$B$337:$B$373,0))/VLOOKUP($F64,$B$337:$BB$373,MATCH(LEFT(TRIM(AT$6),FIND("~",SUBSTITUTE(AT$6,"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64))*HLOOKUP(LEFT(TRIM(AT$6),FIND("~",SUBSTITUTE(AT$6," ","~",LEN(TRIM(AT$6))-LEN(SUBSTITUTE(TRIM(AT$6)," ",""))))-1)&amp;" Total",$B$6:$BB$373,ROW($A64)-5,FALSE))</f>
        <v>0</v>
      </c>
      <c r="AU64" s="10">
        <f ca="1">IF(AU$5&lt;&gt;"",HLOOKUP(AU$5,Functionalization!$G$6:$R$373,ROW($A64)-5,FALSE),IFERROR(INDEX(AU$337:AU$373,MATCH($F64,$B$337:$B$373,0))/VLOOKUP($F64,$B$337:$BB$373,MATCH(LEFT(TRIM(AU$6),FIND("~",SUBSTITUTE(AU$6,"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64))*HLOOKUP(LEFT(TRIM(AU$6),FIND("~",SUBSTITUTE(AU$6," ","~",LEN(TRIM(AU$6))-LEN(SUBSTITUTE(TRIM(AU$6)," ",""))))-1)&amp;" Total",$B$6:$BB$373,ROW($A64)-5,FALSE))</f>
        <v>0</v>
      </c>
      <c r="AV64" s="10">
        <f ca="1">IF(AV$5&lt;&gt;"",HLOOKUP(AV$5,Functionalization!$G$6:$R$373,ROW($A64)-5,FALSE),IFERROR(INDEX(AV$337:AV$373,MATCH($F64,$B$337:$B$373,0))/VLOOKUP($F64,$B$337:$BB$373,MATCH(LEFT(TRIM(AV$6),FIND("~",SUBSTITUTE(AV$6,"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64))*HLOOKUP(LEFT(TRIM(AV$6),FIND("~",SUBSTITUTE(AV$6," ","~",LEN(TRIM(AV$6))-LEN(SUBSTITUTE(TRIM(AV$6)," ",""))))-1)&amp;" Total",$B$6:$BB$373,ROW($A64)-5,FALSE))</f>
        <v>0</v>
      </c>
      <c r="AW64" s="10">
        <f ca="1">IF(AW$5&lt;&gt;"",HLOOKUP(AW$5,Functionalization!$G$6:$R$373,ROW($A64)-5,FALSE),IFERROR(INDEX(AW$337:AW$373,MATCH($F64,$B$337:$B$373,0))/VLOOKUP($F64,$B$337:$BB$373,MATCH(LEFT(TRIM(AW$6),FIND("~",SUBSTITUTE(AW$6,"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64))*HLOOKUP(LEFT(TRIM(AW$6),FIND("~",SUBSTITUTE(AW$6," ","~",LEN(TRIM(AW$6))-LEN(SUBSTITUTE(TRIM(AW$6)," ",""))))-1)&amp;" Total",$B$6:$BB$373,ROW($A64)-5,FALSE))</f>
        <v>0</v>
      </c>
      <c r="AX64" s="10">
        <f ca="1">IF(AX$5&lt;&gt;"",HLOOKUP(AX$5,Functionalization!$G$6:$R$373,ROW($A64)-5,FALSE),IFERROR(INDEX(AX$337:AX$373,MATCH($F64,$B$337:$B$373,0))/VLOOKUP($F64,$B$337:$BB$373,MATCH(LEFT(TRIM(AX$6),FIND("~",SUBSTITUTE(AX$6,"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64))*HLOOKUP(LEFT(TRIM(AX$6),FIND("~",SUBSTITUTE(AX$6," ","~",LEN(TRIM(AX$6))-LEN(SUBSTITUTE(TRIM(AX$6)," ",""))))-1)&amp;" Total",$B$6:$BB$373,ROW($A64)-5,FALSE))</f>
        <v>0</v>
      </c>
      <c r="AY64" s="10">
        <f ca="1">IF(AY$5&lt;&gt;"",HLOOKUP(AY$5,Functionalization!$G$6:$R$373,ROW($A64)-5,FALSE),IFERROR(INDEX(AY$337:AY$373,MATCH($F64,$B$337:$B$373,0))/VLOOKUP($F64,$B$337:$BB$373,MATCH(LEFT(TRIM(AY$6),FIND("~",SUBSTITUTE(AY$6,"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64))*HLOOKUP(LEFT(TRIM(AY$6),FIND("~",SUBSTITUTE(AY$6," ","~",LEN(TRIM(AY$6))-LEN(SUBSTITUTE(TRIM(AY$6)," ",""))))-1)&amp;" Total",$B$6:$BB$373,ROW($A64)-5,FALSE))</f>
        <v>0</v>
      </c>
      <c r="AZ64" s="10">
        <f ca="1">IF(AZ$5&lt;&gt;"",HLOOKUP(AZ$5,Functionalization!$G$6:$R$373,ROW($A64)-5,FALSE),IFERROR(INDEX(AZ$337:AZ$373,MATCH($F64,$B$337:$B$373,0))/VLOOKUP($F64,$B$337:$BB$373,MATCH(LEFT(TRIM(AZ$6),FIND("~",SUBSTITUTE(AZ$6,"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64))*HLOOKUP(LEFT(TRIM(AZ$6),FIND("~",SUBSTITUTE(AZ$6," ","~",LEN(TRIM(AZ$6))-LEN(SUBSTITUTE(TRIM(AZ$6)," ",""))))-1)&amp;" Total",$B$6:$BB$373,ROW($A64)-5,FALSE))</f>
        <v>0</v>
      </c>
      <c r="BA64" s="10">
        <f ca="1">IF(BA$5&lt;&gt;"",HLOOKUP(BA$5,Functionalization!$G$6:$R$373,ROW($A64)-5,FALSE),IFERROR(INDEX(BA$337:BA$373,MATCH($F64,$B$337:$B$373,0))/VLOOKUP($F64,$B$337:$BB$373,MATCH(LEFT(TRIM(BA$6),FIND("~",SUBSTITUTE(BA$6,"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64))*HLOOKUP(LEFT(TRIM(BA$6),FIND("~",SUBSTITUTE(BA$6," ","~",LEN(TRIM(BA$6))-LEN(SUBSTITUTE(TRIM(BA$6)," ",""))))-1)&amp;" Total",$B$6:$BB$373,ROW($A64)-5,FALSE))</f>
        <v>0</v>
      </c>
      <c r="BB64" s="10">
        <f ca="1">IF(BB$5&lt;&gt;"",HLOOKUP(BB$5,Functionalization!$G$6:$R$373,ROW($A64)-5,FALSE),IFERROR(INDEX(BB$337:BB$373,MATCH($F64,$B$337:$B$373,0))/VLOOKUP($F64,$B$337:$BB$373,MATCH(LEFT(TRIM(BB$6),FIND("~",SUBSTITUTE(BB$6,"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64))*HLOOKUP(LEFT(TRIM(BB$6),FIND("~",SUBSTITUTE(BB$6," ","~",LEN(TRIM(BB$6))-LEN(SUBSTITUTE(TRIM(BB$6)," ",""))))-1)&amp;" Total",$B$6:$BB$373,ROW($A64)-5,FALSE))</f>
        <v>0</v>
      </c>
      <c r="BD64">
        <f ca="1">IFERROR(IF(SUMIF($G$6:$BB$6,BD$6&amp;" Total",$G64:$BB64)-(SUMIF($G$6:$BB$6,BD$6&amp;" "&amp;'Input-Func_Class'!$D$22,$G64:$BB64)+IFERROR(SUMIF($G$6:$BB$6,BD$6&amp;" "&amp;'Input-Func_Class'!$E$22,$G64:$BB64),SUMIF($G$6:$BB$6,BD$6&amp;" "&amp;'Input-Func_Class'!$B$24,$G64:$BB64))+SUMIF($G$6:$BB$6,BD$6&amp;" "&amp;'Input-Func_Class'!$F$22,$G64:$BB64))&lt;Check_Limit,0,1),1)</f>
        <v>0</v>
      </c>
      <c r="BE64">
        <f ca="1">IFERROR(IF(SUMIF($G$6:$BB$6,BE$6&amp;" Total",$G64:$BB64)-(SUMIF($G$6:$BB$6,BE$6&amp;" "&amp;'Input-Func_Class'!$D$22,$G64:$BB64)+IFERROR(SUMIF($G$6:$BB$6,BE$6&amp;" "&amp;'Input-Func_Class'!$E$22,$G64:$BB64),SUMIF($G$6:$BB$6,BE$6&amp;" "&amp;'Input-Func_Class'!$B$24,$G64:$BB64))+SUMIF($G$6:$BB$6,BE$6&amp;" "&amp;'Input-Func_Class'!$F$22,$G64:$BB64))&lt;Check_Limit,0,1),1)</f>
        <v>0</v>
      </c>
      <c r="BF64">
        <f ca="1">IFERROR(IF(SUMIF($G$6:$BB$6,BF$6&amp;" Total",$G64:$BB64)-(SUMIF($G$6:$BB$6,BF$6&amp;" "&amp;'Input-Func_Class'!$D$22,$G64:$BB64)+IFERROR(SUMIF($G$6:$BB$6,BF$6&amp;" "&amp;'Input-Func_Class'!$E$22,$G64:$BB64),SUMIF($G$6:$BB$6,BF$6&amp;" "&amp;'Input-Func_Class'!$B$24,$G64:$BB64))+SUMIF($G$6:$BB$6,BF$6&amp;" "&amp;'Input-Func_Class'!$F$22,$G64:$BB64))&lt;Check_Limit,0,1),1)</f>
        <v>0</v>
      </c>
      <c r="BG64">
        <f ca="1">IFERROR(IF(SUMIF($G$6:$BB$6,BG$6&amp;" Total",$G64:$BB64)-(SUMIF($G$6:$BB$6,BG$6&amp;" "&amp;'Input-Func_Class'!$D$22,$G64:$BB64)+IFERROR(SUMIF($G$6:$BB$6,BG$6&amp;" "&amp;'Input-Func_Class'!$E$22,$G64:$BB64),SUMIF($G$6:$BB$6,BG$6&amp;" "&amp;'Input-Func_Class'!$B$24,$G64:$BB64))+SUMIF($G$6:$BB$6,BG$6&amp;" "&amp;'Input-Func_Class'!$F$22,$G64:$BB64))&lt;Check_Limit,0,1),1)</f>
        <v>0</v>
      </c>
      <c r="BH64">
        <f ca="1">IFERROR(IF(SUMIF($G$6:$BB$6,BH$6&amp;" Total",$G64:$BB64)-(SUMIF($G$6:$BB$6,BH$6&amp;" "&amp;'Input-Func_Class'!$D$22,$G64:$BB64)+IFERROR(SUMIF($G$6:$BB$6,BH$6&amp;" "&amp;'Input-Func_Class'!$E$22,$G64:$BB64),SUMIF($G$6:$BB$6,BH$6&amp;" "&amp;'Input-Func_Class'!$B$24,$G64:$BB64))+SUMIF($G$6:$BB$6,BH$6&amp;" "&amp;'Input-Func_Class'!$F$22,$G64:$BB64))&lt;Check_Limit,0,1),1)</f>
        <v>0</v>
      </c>
      <c r="BI64">
        <f ca="1">IFERROR(IF(SUMIF($G$6:$BB$6,BI$6&amp;" Total",$G64:$BB64)-(SUMIF($G$6:$BB$6,BI$6&amp;" "&amp;'Input-Func_Class'!$D$22,$G64:$BB64)+IFERROR(SUMIF($G$6:$BB$6,BI$6&amp;" "&amp;'Input-Func_Class'!$E$22,$G64:$BB64),SUMIF($G$6:$BB$6,BI$6&amp;" "&amp;'Input-Func_Class'!$B$24,$G64:$BB64))+SUMIF($G$6:$BB$6,BI$6&amp;" "&amp;'Input-Func_Class'!$F$22,$G64:$BB64))&lt;Check_Limit,0,1),1)</f>
        <v>0</v>
      </c>
      <c r="BJ64">
        <f ca="1">IFERROR(IF(SUMIF($G$6:$BB$6,BJ$6&amp;" Total",$G64:$BB64)-(SUMIF($G$6:$BB$6,BJ$6&amp;" "&amp;'Input-Func_Class'!$D$22,$G64:$BB64)+IFERROR(SUMIF($G$6:$BB$6,BJ$6&amp;" "&amp;'Input-Func_Class'!$E$22,$G64:$BB64),SUMIF($G$6:$BB$6,BJ$6&amp;" "&amp;'Input-Func_Class'!$B$24,$G64:$BB64))+SUMIF($G$6:$BB$6,BJ$6&amp;" "&amp;'Input-Func_Class'!$F$22,$G64:$BB64))&lt;Check_Limit,0,1),1)</f>
        <v>0</v>
      </c>
      <c r="BK64">
        <f ca="1">IFERROR(IF(SUMIF($G$6:$BB$6,BK$6&amp;" Total",$G64:$BB64)-(SUMIF($G$6:$BB$6,BK$6&amp;" "&amp;'Input-Func_Class'!$D$22,$G64:$BB64)+IFERROR(SUMIF($G$6:$BB$6,BK$6&amp;" "&amp;'Input-Func_Class'!$E$22,$G64:$BB64),SUMIF($G$6:$BB$6,BK$6&amp;" "&amp;'Input-Func_Class'!$B$24,$G64:$BB64))+SUMIF($G$6:$BB$6,BK$6&amp;" "&amp;'Input-Func_Class'!$F$22,$G64:$BB64))&lt;Check_Limit,0,1),1)</f>
        <v>0</v>
      </c>
      <c r="BL64">
        <f ca="1">IFERROR(IF(SUMIF($G$6:$BB$6,BL$6&amp;" Total",$G64:$BB64)-(SUMIF($G$6:$BB$6,BL$6&amp;" "&amp;'Input-Func_Class'!$D$22,$G64:$BB64)+IFERROR(SUMIF($G$6:$BB$6,BL$6&amp;" "&amp;'Input-Func_Class'!$E$22,$G64:$BB64),SUMIF($G$6:$BB$6,BL$6&amp;" "&amp;'Input-Func_Class'!$B$24,$G64:$BB64))+SUMIF($G$6:$BB$6,BL$6&amp;" "&amp;'Input-Func_Class'!$F$22,$G64:$BB64))&lt;Check_Limit,0,1),1)</f>
        <v>0</v>
      </c>
      <c r="BM64">
        <f ca="1">IFERROR(IF(SUMIF($G$6:$BB$6,BM$6&amp;" Total",$G64:$BB64)-(SUMIF($G$6:$BB$6,BM$6&amp;" "&amp;'Input-Func_Class'!$D$22,$G64:$BB64)+IFERROR(SUMIF($G$6:$BB$6,BM$6&amp;" "&amp;'Input-Func_Class'!$E$22,$G64:$BB64),SUMIF($G$6:$BB$6,BM$6&amp;" "&amp;'Input-Func_Class'!$B$24,$G64:$BB64))+SUMIF($G$6:$BB$6,BM$6&amp;" "&amp;'Input-Func_Class'!$F$22,$G64:$BB64))&lt;Check_Limit,0,1),1)</f>
        <v>0</v>
      </c>
      <c r="BN64">
        <f ca="1">IFERROR(IF(SUMIF($G$6:$BB$6,BN$6&amp;" Total",$G64:$BB64)-(SUMIF($G$6:$BB$6,BN$6&amp;" "&amp;'Input-Func_Class'!$D$22,$G64:$BB64)+IFERROR(SUMIF($G$6:$BB$6,BN$6&amp;" "&amp;'Input-Func_Class'!$E$22,$G64:$BB64),SUMIF($G$6:$BB$6,BN$6&amp;" "&amp;'Input-Func_Class'!$B$24,$G64:$BB64))+SUMIF($G$6:$BB$6,BN$6&amp;" "&amp;'Input-Func_Class'!$F$22,$G64:$BB64))&lt;Check_Limit,0,1),1)</f>
        <v>0</v>
      </c>
      <c r="BO64">
        <f ca="1">IFERROR(IF(SUMIF($G$6:$BB$6,BO$6&amp;" Total",$G64:$BB64)-(SUMIF($G$6:$BB$6,BO$6&amp;" "&amp;'Input-Func_Class'!$D$22,$G64:$BB64)+IFERROR(SUMIF($G$6:$BB$6,BO$6&amp;" "&amp;'Input-Func_Class'!$E$22,$G64:$BB64),SUMIF($G$6:$BB$6,BO$6&amp;" "&amp;'Input-Func_Class'!$B$24,$G64:$BB64))+SUMIF($G$6:$BB$6,BO$6&amp;" "&amp;'Input-Func_Class'!$F$22,$G64:$BB64))&lt;Check_Limit,0,1),1)</f>
        <v>0</v>
      </c>
    </row>
    <row r="65" spans="1:67" outlineLevel="1">
      <c r="A65" s="31">
        <f>IF(ISBLANK('Input-Accounts'!A65),"",'Input-Accounts'!A65)</f>
        <v>56</v>
      </c>
      <c r="B65" s="53" t="str">
        <f>IF(ISBLANK('Input-Accounts'!B65),"",'Input-Accounts'!B65)</f>
        <v>TOOLS,SHOP, &amp; GAR EQ-UND TANK CLEANUP</v>
      </c>
      <c r="C65" s="31">
        <f>IF(ISBLANK('Input-Accounts'!C65),"",'Input-Accounts'!C65)</f>
        <v>394.13</v>
      </c>
      <c r="D65" s="10">
        <f>Functionalization!$D65</f>
        <v>0</v>
      </c>
      <c r="E65" s="10">
        <f t="shared" ref="E65" si="13">IFERROR(IF(D65="",0,IF(D65=0,0,IF(ABS(D65-SUM(G65,K65,O65,S65,W65,AA65,AE65,AI65,AM65,AQ65,AU65,AY65))&lt;Check_Limit,0,1))),1)</f>
        <v>0</v>
      </c>
      <c r="F65" s="3" t="str">
        <f>IF($D65=0,"-",IF('Input-Accounts'!$E65&lt;&gt;0,'Input-Accounts'!$E65,'Input-Accounts'!$G65))</f>
        <v>-</v>
      </c>
      <c r="G65" s="10">
        <f ca="1">IF(G$5&lt;&gt;"",HLOOKUP(G$5,Functionalization!$G$6:$R$373,ROW($A65)-5,FALSE),IFERROR(INDEX(G$337:G$373,MATCH($F65,$B$337:$B$373,0))/VLOOKUP($F65,$B$337:$BB$373,MATCH(LEFT(TRIM(G$6),FIND("~",SUBSTITUTE(G$6,"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65))*HLOOKUP(LEFT(TRIM(G$6),FIND("~",SUBSTITUTE(G$6," ","~",LEN(TRIM(G$6))-LEN(SUBSTITUTE(TRIM(G$6)," ",""))))-1)&amp;" Total",$B$6:$BB$373,ROW($A65)-5,FALSE))</f>
        <v>0</v>
      </c>
      <c r="H65" s="10">
        <f ca="1">IF(H$5&lt;&gt;"",HLOOKUP(H$5,Functionalization!$G$6:$R$373,ROW($A65)-5,FALSE),IFERROR(INDEX(H$337:H$373,MATCH($F65,$B$337:$B$373,0))/VLOOKUP($F65,$B$337:$BB$373,MATCH(LEFT(TRIM(H$6),FIND("~",SUBSTITUTE(H$6,"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65))*HLOOKUP(LEFT(TRIM(H$6),FIND("~",SUBSTITUTE(H$6," ","~",LEN(TRIM(H$6))-LEN(SUBSTITUTE(TRIM(H$6)," ",""))))-1)&amp;" Total",$B$6:$BB$373,ROW($A65)-5,FALSE))</f>
        <v>0</v>
      </c>
      <c r="I65" s="10">
        <f ca="1">IF(I$5&lt;&gt;"",HLOOKUP(I$5,Functionalization!$G$6:$R$373,ROW($A65)-5,FALSE),IFERROR(INDEX(I$337:I$373,MATCH($F65,$B$337:$B$373,0))/VLOOKUP($F65,$B$337:$BB$373,MATCH(LEFT(TRIM(I$6),FIND("~",SUBSTITUTE(I$6,"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65))*HLOOKUP(LEFT(TRIM(I$6),FIND("~",SUBSTITUTE(I$6," ","~",LEN(TRIM(I$6))-LEN(SUBSTITUTE(TRIM(I$6)," ",""))))-1)&amp;" Total",$B$6:$BB$373,ROW($A65)-5,FALSE))</f>
        <v>0</v>
      </c>
      <c r="J65" s="10">
        <f ca="1">IF(J$5&lt;&gt;"",HLOOKUP(J$5,Functionalization!$G$6:$R$373,ROW($A65)-5,FALSE),IFERROR(INDEX(J$337:J$373,MATCH($F65,$B$337:$B$373,0))/VLOOKUP($F65,$B$337:$BB$373,MATCH(LEFT(TRIM(J$6),FIND("~",SUBSTITUTE(J$6,"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65))*HLOOKUP(LEFT(TRIM(J$6),FIND("~",SUBSTITUTE(J$6," ","~",LEN(TRIM(J$6))-LEN(SUBSTITUTE(TRIM(J$6)," ",""))))-1)&amp;" Total",$B$6:$BB$373,ROW($A65)-5,FALSE))</f>
        <v>0</v>
      </c>
      <c r="K65" s="10">
        <f ca="1">IF(K$5&lt;&gt;"",HLOOKUP(K$5,Functionalization!$G$6:$R$373,ROW($A65)-5,FALSE),IFERROR(INDEX(K$337:K$373,MATCH($F65,$B$337:$B$373,0))/VLOOKUP($F65,$B$337:$BB$373,MATCH(LEFT(TRIM(K$6),FIND("~",SUBSTITUTE(K$6,"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65))*HLOOKUP(LEFT(TRIM(K$6),FIND("~",SUBSTITUTE(K$6," ","~",LEN(TRIM(K$6))-LEN(SUBSTITUTE(TRIM(K$6)," ",""))))-1)&amp;" Total",$B$6:$BB$373,ROW($A65)-5,FALSE))</f>
        <v>0</v>
      </c>
      <c r="L65" s="10">
        <f ca="1">IF(L$5&lt;&gt;"",HLOOKUP(L$5,Functionalization!$G$6:$R$373,ROW($A65)-5,FALSE),IFERROR(INDEX(L$337:L$373,MATCH($F65,$B$337:$B$373,0))/VLOOKUP($F65,$B$337:$BB$373,MATCH(LEFT(TRIM(L$6),FIND("~",SUBSTITUTE(L$6,"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65))*HLOOKUP(LEFT(TRIM(L$6),FIND("~",SUBSTITUTE(L$6," ","~",LEN(TRIM(L$6))-LEN(SUBSTITUTE(TRIM(L$6)," ",""))))-1)&amp;" Total",$B$6:$BB$373,ROW($A65)-5,FALSE))</f>
        <v>0</v>
      </c>
      <c r="M65" s="10">
        <f ca="1">IF(M$5&lt;&gt;"",HLOOKUP(M$5,Functionalization!$G$6:$R$373,ROW($A65)-5,FALSE),IFERROR(INDEX(M$337:M$373,MATCH($F65,$B$337:$B$373,0))/VLOOKUP($F65,$B$337:$BB$373,MATCH(LEFT(TRIM(M$6),FIND("~",SUBSTITUTE(M$6,"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65))*HLOOKUP(LEFT(TRIM(M$6),FIND("~",SUBSTITUTE(M$6," ","~",LEN(TRIM(M$6))-LEN(SUBSTITUTE(TRIM(M$6)," ",""))))-1)&amp;" Total",$B$6:$BB$373,ROW($A65)-5,FALSE))</f>
        <v>0</v>
      </c>
      <c r="N65" s="10">
        <f ca="1">IF(N$5&lt;&gt;"",HLOOKUP(N$5,Functionalization!$G$6:$R$373,ROW($A65)-5,FALSE),IFERROR(INDEX(N$337:N$373,MATCH($F65,$B$337:$B$373,0))/VLOOKUP($F65,$B$337:$BB$373,MATCH(LEFT(TRIM(N$6),FIND("~",SUBSTITUTE(N$6,"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65))*HLOOKUP(LEFT(TRIM(N$6),FIND("~",SUBSTITUTE(N$6," ","~",LEN(TRIM(N$6))-LEN(SUBSTITUTE(TRIM(N$6)," ",""))))-1)&amp;" Total",$B$6:$BB$373,ROW($A65)-5,FALSE))</f>
        <v>0</v>
      </c>
      <c r="O65" s="10">
        <f ca="1">IF(O$5&lt;&gt;"",HLOOKUP(O$5,Functionalization!$G$6:$R$373,ROW($A65)-5,FALSE),IFERROR(INDEX(O$337:O$373,MATCH($F65,$B$337:$B$373,0))/VLOOKUP($F65,$B$337:$BB$373,MATCH(LEFT(TRIM(O$6),FIND("~",SUBSTITUTE(O$6,"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65))*HLOOKUP(LEFT(TRIM(O$6),FIND("~",SUBSTITUTE(O$6," ","~",LEN(TRIM(O$6))-LEN(SUBSTITUTE(TRIM(O$6)," ",""))))-1)&amp;" Total",$B$6:$BB$373,ROW($A65)-5,FALSE))</f>
        <v>0</v>
      </c>
      <c r="P65" s="10">
        <f ca="1">IF(P$5&lt;&gt;"",HLOOKUP(P$5,Functionalization!$G$6:$R$373,ROW($A65)-5,FALSE),IFERROR(INDEX(P$337:P$373,MATCH($F65,$B$337:$B$373,0))/VLOOKUP($F65,$B$337:$BB$373,MATCH(LEFT(TRIM(P$6),FIND("~",SUBSTITUTE(P$6,"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65))*HLOOKUP(LEFT(TRIM(P$6),FIND("~",SUBSTITUTE(P$6," ","~",LEN(TRIM(P$6))-LEN(SUBSTITUTE(TRIM(P$6)," ",""))))-1)&amp;" Total",$B$6:$BB$373,ROW($A65)-5,FALSE))</f>
        <v>0</v>
      </c>
      <c r="Q65" s="10">
        <f ca="1">IF(Q$5&lt;&gt;"",HLOOKUP(Q$5,Functionalization!$G$6:$R$373,ROW($A65)-5,FALSE),IFERROR(INDEX(Q$337:Q$373,MATCH($F65,$B$337:$B$373,0))/VLOOKUP($F65,$B$337:$BB$373,MATCH(LEFT(TRIM(Q$6),FIND("~",SUBSTITUTE(Q$6,"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65))*HLOOKUP(LEFT(TRIM(Q$6),FIND("~",SUBSTITUTE(Q$6," ","~",LEN(TRIM(Q$6))-LEN(SUBSTITUTE(TRIM(Q$6)," ",""))))-1)&amp;" Total",$B$6:$BB$373,ROW($A65)-5,FALSE))</f>
        <v>0</v>
      </c>
      <c r="R65" s="10">
        <f ca="1">IF(R$5&lt;&gt;"",HLOOKUP(R$5,Functionalization!$G$6:$R$373,ROW($A65)-5,FALSE),IFERROR(INDEX(R$337:R$373,MATCH($F65,$B$337:$B$373,0))/VLOOKUP($F65,$B$337:$BB$373,MATCH(LEFT(TRIM(R$6),FIND("~",SUBSTITUTE(R$6,"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65))*HLOOKUP(LEFT(TRIM(R$6),FIND("~",SUBSTITUTE(R$6," ","~",LEN(TRIM(R$6))-LEN(SUBSTITUTE(TRIM(R$6)," ",""))))-1)&amp;" Total",$B$6:$BB$373,ROW($A65)-5,FALSE))</f>
        <v>0</v>
      </c>
      <c r="S65" s="10">
        <f ca="1">IF(S$5&lt;&gt;"",HLOOKUP(S$5,Functionalization!$G$6:$R$373,ROW($A65)-5,FALSE),IFERROR(INDEX(S$337:S$373,MATCH($F65,$B$337:$B$373,0))/VLOOKUP($F65,$B$337:$BB$373,MATCH(LEFT(TRIM(S$6),FIND("~",SUBSTITUTE(S$6,"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65))*HLOOKUP(LEFT(TRIM(S$6),FIND("~",SUBSTITUTE(S$6," ","~",LEN(TRIM(S$6))-LEN(SUBSTITUTE(TRIM(S$6)," ",""))))-1)&amp;" Total",$B$6:$BB$373,ROW($A65)-5,FALSE))</f>
        <v>0</v>
      </c>
      <c r="T65" s="10">
        <f ca="1">IF(T$5&lt;&gt;"",HLOOKUP(T$5,Functionalization!$G$6:$R$373,ROW($A65)-5,FALSE),IFERROR(INDEX(T$337:T$373,MATCH($F65,$B$337:$B$373,0))/VLOOKUP($F65,$B$337:$BB$373,MATCH(LEFT(TRIM(T$6),FIND("~",SUBSTITUTE(T$6,"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65))*HLOOKUP(LEFT(TRIM(T$6),FIND("~",SUBSTITUTE(T$6," ","~",LEN(TRIM(T$6))-LEN(SUBSTITUTE(TRIM(T$6)," ",""))))-1)&amp;" Total",$B$6:$BB$373,ROW($A65)-5,FALSE))</f>
        <v>0</v>
      </c>
      <c r="U65" s="10">
        <f ca="1">IF(U$5&lt;&gt;"",HLOOKUP(U$5,Functionalization!$G$6:$R$373,ROW($A65)-5,FALSE),IFERROR(INDEX(U$337:U$373,MATCH($F65,$B$337:$B$373,0))/VLOOKUP($F65,$B$337:$BB$373,MATCH(LEFT(TRIM(U$6),FIND("~",SUBSTITUTE(U$6,"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65))*HLOOKUP(LEFT(TRIM(U$6),FIND("~",SUBSTITUTE(U$6," ","~",LEN(TRIM(U$6))-LEN(SUBSTITUTE(TRIM(U$6)," ",""))))-1)&amp;" Total",$B$6:$BB$373,ROW($A65)-5,FALSE))</f>
        <v>0</v>
      </c>
      <c r="V65" s="10">
        <f ca="1">IF(V$5&lt;&gt;"",HLOOKUP(V$5,Functionalization!$G$6:$R$373,ROW($A65)-5,FALSE),IFERROR(INDEX(V$337:V$373,MATCH($F65,$B$337:$B$373,0))/VLOOKUP($F65,$B$337:$BB$373,MATCH(LEFT(TRIM(V$6),FIND("~",SUBSTITUTE(V$6,"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65))*HLOOKUP(LEFT(TRIM(V$6),FIND("~",SUBSTITUTE(V$6," ","~",LEN(TRIM(V$6))-LEN(SUBSTITUTE(TRIM(V$6)," ",""))))-1)&amp;" Total",$B$6:$BB$373,ROW($A65)-5,FALSE))</f>
        <v>0</v>
      </c>
      <c r="W65" s="10">
        <f ca="1">IF(W$5&lt;&gt;"",HLOOKUP(W$5,Functionalization!$G$6:$R$373,ROW($A65)-5,FALSE),IFERROR(INDEX(W$337:W$373,MATCH($F65,$B$337:$B$373,0))/VLOOKUP($F65,$B$337:$BB$373,MATCH(LEFT(TRIM(W$6),FIND("~",SUBSTITUTE(W$6,"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65))*HLOOKUP(LEFT(TRIM(W$6),FIND("~",SUBSTITUTE(W$6," ","~",LEN(TRIM(W$6))-LEN(SUBSTITUTE(TRIM(W$6)," ",""))))-1)&amp;" Total",$B$6:$BB$373,ROW($A65)-5,FALSE))</f>
        <v>0</v>
      </c>
      <c r="X65" s="10">
        <f ca="1">IF(X$5&lt;&gt;"",HLOOKUP(X$5,Functionalization!$G$6:$R$373,ROW($A65)-5,FALSE),IFERROR(INDEX(X$337:X$373,MATCH($F65,$B$337:$B$373,0))/VLOOKUP($F65,$B$337:$BB$373,MATCH(LEFT(TRIM(X$6),FIND("~",SUBSTITUTE(X$6,"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65))*HLOOKUP(LEFT(TRIM(X$6),FIND("~",SUBSTITUTE(X$6," ","~",LEN(TRIM(X$6))-LEN(SUBSTITUTE(TRIM(X$6)," ",""))))-1)&amp;" Total",$B$6:$BB$373,ROW($A65)-5,FALSE))</f>
        <v>0</v>
      </c>
      <c r="Y65" s="10">
        <f ca="1">IF(Y$5&lt;&gt;"",HLOOKUP(Y$5,Functionalization!$G$6:$R$373,ROW($A65)-5,FALSE),IFERROR(INDEX(Y$337:Y$373,MATCH($F65,$B$337:$B$373,0))/VLOOKUP($F65,$B$337:$BB$373,MATCH(LEFT(TRIM(Y$6),FIND("~",SUBSTITUTE(Y$6,"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65))*HLOOKUP(LEFT(TRIM(Y$6),FIND("~",SUBSTITUTE(Y$6," ","~",LEN(TRIM(Y$6))-LEN(SUBSTITUTE(TRIM(Y$6)," ",""))))-1)&amp;" Total",$B$6:$BB$373,ROW($A65)-5,FALSE))</f>
        <v>0</v>
      </c>
      <c r="Z65" s="10">
        <f ca="1">IF(Z$5&lt;&gt;"",HLOOKUP(Z$5,Functionalization!$G$6:$R$373,ROW($A65)-5,FALSE),IFERROR(INDEX(Z$337:Z$373,MATCH($F65,$B$337:$B$373,0))/VLOOKUP($F65,$B$337:$BB$373,MATCH(LEFT(TRIM(Z$6),FIND("~",SUBSTITUTE(Z$6,"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65))*HLOOKUP(LEFT(TRIM(Z$6),FIND("~",SUBSTITUTE(Z$6," ","~",LEN(TRIM(Z$6))-LEN(SUBSTITUTE(TRIM(Z$6)," ",""))))-1)&amp;" Total",$B$6:$BB$373,ROW($A65)-5,FALSE))</f>
        <v>0</v>
      </c>
      <c r="AA65" s="10">
        <f ca="1">IF(AA$5&lt;&gt;"",HLOOKUP(AA$5,Functionalization!$G$6:$R$373,ROW($A65)-5,FALSE),IFERROR(INDEX(AA$337:AA$373,MATCH($F65,$B$337:$B$373,0))/VLOOKUP($F65,$B$337:$BB$373,MATCH(LEFT(TRIM(AA$6),FIND("~",SUBSTITUTE(AA$6,"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65))*HLOOKUP(LEFT(TRIM(AA$6),FIND("~",SUBSTITUTE(AA$6," ","~",LEN(TRIM(AA$6))-LEN(SUBSTITUTE(TRIM(AA$6)," ",""))))-1)&amp;" Total",$B$6:$BB$373,ROW($A65)-5,FALSE))</f>
        <v>0</v>
      </c>
      <c r="AB65" s="10">
        <f ca="1">IF(AB$5&lt;&gt;"",HLOOKUP(AB$5,Functionalization!$G$6:$R$373,ROW($A65)-5,FALSE),IFERROR(INDEX(AB$337:AB$373,MATCH($F65,$B$337:$B$373,0))/VLOOKUP($F65,$B$337:$BB$373,MATCH(LEFT(TRIM(AB$6),FIND("~",SUBSTITUTE(AB$6,"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65))*HLOOKUP(LEFT(TRIM(AB$6),FIND("~",SUBSTITUTE(AB$6," ","~",LEN(TRIM(AB$6))-LEN(SUBSTITUTE(TRIM(AB$6)," ",""))))-1)&amp;" Total",$B$6:$BB$373,ROW($A65)-5,FALSE))</f>
        <v>0</v>
      </c>
      <c r="AC65" s="10">
        <f ca="1">IF(AC$5&lt;&gt;"",HLOOKUP(AC$5,Functionalization!$G$6:$R$373,ROW($A65)-5,FALSE),IFERROR(INDEX(AC$337:AC$373,MATCH($F65,$B$337:$B$373,0))/VLOOKUP($F65,$B$337:$BB$373,MATCH(LEFT(TRIM(AC$6),FIND("~",SUBSTITUTE(AC$6,"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65))*HLOOKUP(LEFT(TRIM(AC$6),FIND("~",SUBSTITUTE(AC$6," ","~",LEN(TRIM(AC$6))-LEN(SUBSTITUTE(TRIM(AC$6)," ",""))))-1)&amp;" Total",$B$6:$BB$373,ROW($A65)-5,FALSE))</f>
        <v>0</v>
      </c>
      <c r="AD65" s="10">
        <f ca="1">IF(AD$5&lt;&gt;"",HLOOKUP(AD$5,Functionalization!$G$6:$R$373,ROW($A65)-5,FALSE),IFERROR(INDEX(AD$337:AD$373,MATCH($F65,$B$337:$B$373,0))/VLOOKUP($F65,$B$337:$BB$373,MATCH(LEFT(TRIM(AD$6),FIND("~",SUBSTITUTE(AD$6,"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65))*HLOOKUP(LEFT(TRIM(AD$6),FIND("~",SUBSTITUTE(AD$6," ","~",LEN(TRIM(AD$6))-LEN(SUBSTITUTE(TRIM(AD$6)," ",""))))-1)&amp;" Total",$B$6:$BB$373,ROW($A65)-5,FALSE))</f>
        <v>0</v>
      </c>
      <c r="AE65" s="10">
        <f ca="1">IF(AE$5&lt;&gt;"",HLOOKUP(AE$5,Functionalization!$G$6:$R$373,ROW($A65)-5,FALSE),IFERROR(INDEX(AE$337:AE$373,MATCH($F65,$B$337:$B$373,0))/VLOOKUP($F65,$B$337:$BB$373,MATCH(LEFT(TRIM(AE$6),FIND("~",SUBSTITUTE(AE$6,"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65))*HLOOKUP(LEFT(TRIM(AE$6),FIND("~",SUBSTITUTE(AE$6," ","~",LEN(TRIM(AE$6))-LEN(SUBSTITUTE(TRIM(AE$6)," ",""))))-1)&amp;" Total",$B$6:$BB$373,ROW($A65)-5,FALSE))</f>
        <v>0</v>
      </c>
      <c r="AF65" s="10">
        <f ca="1">IF(AF$5&lt;&gt;"",HLOOKUP(AF$5,Functionalization!$G$6:$R$373,ROW($A65)-5,FALSE),IFERROR(INDEX(AF$337:AF$373,MATCH($F65,$B$337:$B$373,0))/VLOOKUP($F65,$B$337:$BB$373,MATCH(LEFT(TRIM(AF$6),FIND("~",SUBSTITUTE(AF$6,"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65))*HLOOKUP(LEFT(TRIM(AF$6),FIND("~",SUBSTITUTE(AF$6," ","~",LEN(TRIM(AF$6))-LEN(SUBSTITUTE(TRIM(AF$6)," ",""))))-1)&amp;" Total",$B$6:$BB$373,ROW($A65)-5,FALSE))</f>
        <v>0</v>
      </c>
      <c r="AG65" s="10">
        <f ca="1">IF(AG$5&lt;&gt;"",HLOOKUP(AG$5,Functionalization!$G$6:$R$373,ROW($A65)-5,FALSE),IFERROR(INDEX(AG$337:AG$373,MATCH($F65,$B$337:$B$373,0))/VLOOKUP($F65,$B$337:$BB$373,MATCH(LEFT(TRIM(AG$6),FIND("~",SUBSTITUTE(AG$6,"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65))*HLOOKUP(LEFT(TRIM(AG$6),FIND("~",SUBSTITUTE(AG$6," ","~",LEN(TRIM(AG$6))-LEN(SUBSTITUTE(TRIM(AG$6)," ",""))))-1)&amp;" Total",$B$6:$BB$373,ROW($A65)-5,FALSE))</f>
        <v>0</v>
      </c>
      <c r="AH65" s="10">
        <f ca="1">IF(AH$5&lt;&gt;"",HLOOKUP(AH$5,Functionalization!$G$6:$R$373,ROW($A65)-5,FALSE),IFERROR(INDEX(AH$337:AH$373,MATCH($F65,$B$337:$B$373,0))/VLOOKUP($F65,$B$337:$BB$373,MATCH(LEFT(TRIM(AH$6),FIND("~",SUBSTITUTE(AH$6,"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65))*HLOOKUP(LEFT(TRIM(AH$6),FIND("~",SUBSTITUTE(AH$6," ","~",LEN(TRIM(AH$6))-LEN(SUBSTITUTE(TRIM(AH$6)," ",""))))-1)&amp;" Total",$B$6:$BB$373,ROW($A65)-5,FALSE))</f>
        <v>0</v>
      </c>
      <c r="AI65" s="10">
        <f ca="1">IF(AI$5&lt;&gt;"",HLOOKUP(AI$5,Functionalization!$G$6:$R$373,ROW($A65)-5,FALSE),IFERROR(INDEX(AI$337:AI$373,MATCH($F65,$B$337:$B$373,0))/VLOOKUP($F65,$B$337:$BB$373,MATCH(LEFT(TRIM(AI$6),FIND("~",SUBSTITUTE(AI$6,"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65))*HLOOKUP(LEFT(TRIM(AI$6),FIND("~",SUBSTITUTE(AI$6," ","~",LEN(TRIM(AI$6))-LEN(SUBSTITUTE(TRIM(AI$6)," ",""))))-1)&amp;" Total",$B$6:$BB$373,ROW($A65)-5,FALSE))</f>
        <v>0</v>
      </c>
      <c r="AJ65" s="10">
        <f ca="1">IF(AJ$5&lt;&gt;"",HLOOKUP(AJ$5,Functionalization!$G$6:$R$373,ROW($A65)-5,FALSE),IFERROR(INDEX(AJ$337:AJ$373,MATCH($F65,$B$337:$B$373,0))/VLOOKUP($F65,$B$337:$BB$373,MATCH(LEFT(TRIM(AJ$6),FIND("~",SUBSTITUTE(AJ$6,"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65))*HLOOKUP(LEFT(TRIM(AJ$6),FIND("~",SUBSTITUTE(AJ$6," ","~",LEN(TRIM(AJ$6))-LEN(SUBSTITUTE(TRIM(AJ$6)," ",""))))-1)&amp;" Total",$B$6:$BB$373,ROW($A65)-5,FALSE))</f>
        <v>0</v>
      </c>
      <c r="AK65" s="10">
        <f ca="1">IF(AK$5&lt;&gt;"",HLOOKUP(AK$5,Functionalization!$G$6:$R$373,ROW($A65)-5,FALSE),IFERROR(INDEX(AK$337:AK$373,MATCH($F65,$B$337:$B$373,0))/VLOOKUP($F65,$B$337:$BB$373,MATCH(LEFT(TRIM(AK$6),FIND("~",SUBSTITUTE(AK$6,"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65))*HLOOKUP(LEFT(TRIM(AK$6),FIND("~",SUBSTITUTE(AK$6," ","~",LEN(TRIM(AK$6))-LEN(SUBSTITUTE(TRIM(AK$6)," ",""))))-1)&amp;" Total",$B$6:$BB$373,ROW($A65)-5,FALSE))</f>
        <v>0</v>
      </c>
      <c r="AL65" s="10">
        <f ca="1">IF(AL$5&lt;&gt;"",HLOOKUP(AL$5,Functionalization!$G$6:$R$373,ROW($A65)-5,FALSE),IFERROR(INDEX(AL$337:AL$373,MATCH($F65,$B$337:$B$373,0))/VLOOKUP($F65,$B$337:$BB$373,MATCH(LEFT(TRIM(AL$6),FIND("~",SUBSTITUTE(AL$6,"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65))*HLOOKUP(LEFT(TRIM(AL$6),FIND("~",SUBSTITUTE(AL$6," ","~",LEN(TRIM(AL$6))-LEN(SUBSTITUTE(TRIM(AL$6)," ",""))))-1)&amp;" Total",$B$6:$BB$373,ROW($A65)-5,FALSE))</f>
        <v>0</v>
      </c>
      <c r="AM65" s="10">
        <f ca="1">IF(AM$5&lt;&gt;"",HLOOKUP(AM$5,Functionalization!$G$6:$R$373,ROW($A65)-5,FALSE),IFERROR(INDEX(AM$337:AM$373,MATCH($F65,$B$337:$B$373,0))/VLOOKUP($F65,$B$337:$BB$373,MATCH(LEFT(TRIM(AM$6),FIND("~",SUBSTITUTE(AM$6,"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65))*HLOOKUP(LEFT(TRIM(AM$6),FIND("~",SUBSTITUTE(AM$6," ","~",LEN(TRIM(AM$6))-LEN(SUBSTITUTE(TRIM(AM$6)," ",""))))-1)&amp;" Total",$B$6:$BB$373,ROW($A65)-5,FALSE))</f>
        <v>0</v>
      </c>
      <c r="AN65" s="10">
        <f ca="1">IF(AN$5&lt;&gt;"",HLOOKUP(AN$5,Functionalization!$G$6:$R$373,ROW($A65)-5,FALSE),IFERROR(INDEX(AN$337:AN$373,MATCH($F65,$B$337:$B$373,0))/VLOOKUP($F65,$B$337:$BB$373,MATCH(LEFT(TRIM(AN$6),FIND("~",SUBSTITUTE(AN$6,"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65))*HLOOKUP(LEFT(TRIM(AN$6),FIND("~",SUBSTITUTE(AN$6," ","~",LEN(TRIM(AN$6))-LEN(SUBSTITUTE(TRIM(AN$6)," ",""))))-1)&amp;" Total",$B$6:$BB$373,ROW($A65)-5,FALSE))</f>
        <v>0</v>
      </c>
      <c r="AO65" s="10">
        <f ca="1">IF(AO$5&lt;&gt;"",HLOOKUP(AO$5,Functionalization!$G$6:$R$373,ROW($A65)-5,FALSE),IFERROR(INDEX(AO$337:AO$373,MATCH($F65,$B$337:$B$373,0))/VLOOKUP($F65,$B$337:$BB$373,MATCH(LEFT(TRIM(AO$6),FIND("~",SUBSTITUTE(AO$6,"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65))*HLOOKUP(LEFT(TRIM(AO$6),FIND("~",SUBSTITUTE(AO$6," ","~",LEN(TRIM(AO$6))-LEN(SUBSTITUTE(TRIM(AO$6)," ",""))))-1)&amp;" Total",$B$6:$BB$373,ROW($A65)-5,FALSE))</f>
        <v>0</v>
      </c>
      <c r="AP65" s="10">
        <f ca="1">IF(AP$5&lt;&gt;"",HLOOKUP(AP$5,Functionalization!$G$6:$R$373,ROW($A65)-5,FALSE),IFERROR(INDEX(AP$337:AP$373,MATCH($F65,$B$337:$B$373,0))/VLOOKUP($F65,$B$337:$BB$373,MATCH(LEFT(TRIM(AP$6),FIND("~",SUBSTITUTE(AP$6,"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65))*HLOOKUP(LEFT(TRIM(AP$6),FIND("~",SUBSTITUTE(AP$6," ","~",LEN(TRIM(AP$6))-LEN(SUBSTITUTE(TRIM(AP$6)," ",""))))-1)&amp;" Total",$B$6:$BB$373,ROW($A65)-5,FALSE))</f>
        <v>0</v>
      </c>
      <c r="AQ65" s="10">
        <f ca="1">IF(AQ$5&lt;&gt;"",HLOOKUP(AQ$5,Functionalization!$G$6:$R$373,ROW($A65)-5,FALSE),IFERROR(INDEX(AQ$337:AQ$373,MATCH($F65,$B$337:$B$373,0))/VLOOKUP($F65,$B$337:$BB$373,MATCH(LEFT(TRIM(AQ$6),FIND("~",SUBSTITUTE(AQ$6,"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65))*HLOOKUP(LEFT(TRIM(AQ$6),FIND("~",SUBSTITUTE(AQ$6," ","~",LEN(TRIM(AQ$6))-LEN(SUBSTITUTE(TRIM(AQ$6)," ",""))))-1)&amp;" Total",$B$6:$BB$373,ROW($A65)-5,FALSE))</f>
        <v>0</v>
      </c>
      <c r="AR65" s="10">
        <f ca="1">IF(AR$5&lt;&gt;"",HLOOKUP(AR$5,Functionalization!$G$6:$R$373,ROW($A65)-5,FALSE),IFERROR(INDEX(AR$337:AR$373,MATCH($F65,$B$337:$B$373,0))/VLOOKUP($F65,$B$337:$BB$373,MATCH(LEFT(TRIM(AR$6),FIND("~",SUBSTITUTE(AR$6,"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65))*HLOOKUP(LEFT(TRIM(AR$6),FIND("~",SUBSTITUTE(AR$6," ","~",LEN(TRIM(AR$6))-LEN(SUBSTITUTE(TRIM(AR$6)," ",""))))-1)&amp;" Total",$B$6:$BB$373,ROW($A65)-5,FALSE))</f>
        <v>0</v>
      </c>
      <c r="AS65" s="10">
        <f ca="1">IF(AS$5&lt;&gt;"",HLOOKUP(AS$5,Functionalization!$G$6:$R$373,ROW($A65)-5,FALSE),IFERROR(INDEX(AS$337:AS$373,MATCH($F65,$B$337:$B$373,0))/VLOOKUP($F65,$B$337:$BB$373,MATCH(LEFT(TRIM(AS$6),FIND("~",SUBSTITUTE(AS$6,"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65))*HLOOKUP(LEFT(TRIM(AS$6),FIND("~",SUBSTITUTE(AS$6," ","~",LEN(TRIM(AS$6))-LEN(SUBSTITUTE(TRIM(AS$6)," ",""))))-1)&amp;" Total",$B$6:$BB$373,ROW($A65)-5,FALSE))</f>
        <v>0</v>
      </c>
      <c r="AT65" s="10">
        <f ca="1">IF(AT$5&lt;&gt;"",HLOOKUP(AT$5,Functionalization!$G$6:$R$373,ROW($A65)-5,FALSE),IFERROR(INDEX(AT$337:AT$373,MATCH($F65,$B$337:$B$373,0))/VLOOKUP($F65,$B$337:$BB$373,MATCH(LEFT(TRIM(AT$6),FIND("~",SUBSTITUTE(AT$6,"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65))*HLOOKUP(LEFT(TRIM(AT$6),FIND("~",SUBSTITUTE(AT$6," ","~",LEN(TRIM(AT$6))-LEN(SUBSTITUTE(TRIM(AT$6)," ",""))))-1)&amp;" Total",$B$6:$BB$373,ROW($A65)-5,FALSE))</f>
        <v>0</v>
      </c>
      <c r="AU65" s="10">
        <f ca="1">IF(AU$5&lt;&gt;"",HLOOKUP(AU$5,Functionalization!$G$6:$R$373,ROW($A65)-5,FALSE),IFERROR(INDEX(AU$337:AU$373,MATCH($F65,$B$337:$B$373,0))/VLOOKUP($F65,$B$337:$BB$373,MATCH(LEFT(TRIM(AU$6),FIND("~",SUBSTITUTE(AU$6,"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65))*HLOOKUP(LEFT(TRIM(AU$6),FIND("~",SUBSTITUTE(AU$6," ","~",LEN(TRIM(AU$6))-LEN(SUBSTITUTE(TRIM(AU$6)," ",""))))-1)&amp;" Total",$B$6:$BB$373,ROW($A65)-5,FALSE))</f>
        <v>0</v>
      </c>
      <c r="AV65" s="10">
        <f ca="1">IF(AV$5&lt;&gt;"",HLOOKUP(AV$5,Functionalization!$G$6:$R$373,ROW($A65)-5,FALSE),IFERROR(INDEX(AV$337:AV$373,MATCH($F65,$B$337:$B$373,0))/VLOOKUP($F65,$B$337:$BB$373,MATCH(LEFT(TRIM(AV$6),FIND("~",SUBSTITUTE(AV$6,"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65))*HLOOKUP(LEFT(TRIM(AV$6),FIND("~",SUBSTITUTE(AV$6," ","~",LEN(TRIM(AV$6))-LEN(SUBSTITUTE(TRIM(AV$6)," ",""))))-1)&amp;" Total",$B$6:$BB$373,ROW($A65)-5,FALSE))</f>
        <v>0</v>
      </c>
      <c r="AW65" s="10">
        <f ca="1">IF(AW$5&lt;&gt;"",HLOOKUP(AW$5,Functionalization!$G$6:$R$373,ROW($A65)-5,FALSE),IFERROR(INDEX(AW$337:AW$373,MATCH($F65,$B$337:$B$373,0))/VLOOKUP($F65,$B$337:$BB$373,MATCH(LEFT(TRIM(AW$6),FIND("~",SUBSTITUTE(AW$6,"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65))*HLOOKUP(LEFT(TRIM(AW$6),FIND("~",SUBSTITUTE(AW$6," ","~",LEN(TRIM(AW$6))-LEN(SUBSTITUTE(TRIM(AW$6)," ",""))))-1)&amp;" Total",$B$6:$BB$373,ROW($A65)-5,FALSE))</f>
        <v>0</v>
      </c>
      <c r="AX65" s="10">
        <f ca="1">IF(AX$5&lt;&gt;"",HLOOKUP(AX$5,Functionalization!$G$6:$R$373,ROW($A65)-5,FALSE),IFERROR(INDEX(AX$337:AX$373,MATCH($F65,$B$337:$B$373,0))/VLOOKUP($F65,$B$337:$BB$373,MATCH(LEFT(TRIM(AX$6),FIND("~",SUBSTITUTE(AX$6,"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65))*HLOOKUP(LEFT(TRIM(AX$6),FIND("~",SUBSTITUTE(AX$6," ","~",LEN(TRIM(AX$6))-LEN(SUBSTITUTE(TRIM(AX$6)," ",""))))-1)&amp;" Total",$B$6:$BB$373,ROW($A65)-5,FALSE))</f>
        <v>0</v>
      </c>
      <c r="AY65" s="10">
        <f ca="1">IF(AY$5&lt;&gt;"",HLOOKUP(AY$5,Functionalization!$G$6:$R$373,ROW($A65)-5,FALSE),IFERROR(INDEX(AY$337:AY$373,MATCH($F65,$B$337:$B$373,0))/VLOOKUP($F65,$B$337:$BB$373,MATCH(LEFT(TRIM(AY$6),FIND("~",SUBSTITUTE(AY$6,"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65))*HLOOKUP(LEFT(TRIM(AY$6),FIND("~",SUBSTITUTE(AY$6," ","~",LEN(TRIM(AY$6))-LEN(SUBSTITUTE(TRIM(AY$6)," ",""))))-1)&amp;" Total",$B$6:$BB$373,ROW($A65)-5,FALSE))</f>
        <v>0</v>
      </c>
      <c r="AZ65" s="10">
        <f ca="1">IF(AZ$5&lt;&gt;"",HLOOKUP(AZ$5,Functionalization!$G$6:$R$373,ROW($A65)-5,FALSE),IFERROR(INDEX(AZ$337:AZ$373,MATCH($F65,$B$337:$B$373,0))/VLOOKUP($F65,$B$337:$BB$373,MATCH(LEFT(TRIM(AZ$6),FIND("~",SUBSTITUTE(AZ$6,"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65))*HLOOKUP(LEFT(TRIM(AZ$6),FIND("~",SUBSTITUTE(AZ$6," ","~",LEN(TRIM(AZ$6))-LEN(SUBSTITUTE(TRIM(AZ$6)," ",""))))-1)&amp;" Total",$B$6:$BB$373,ROW($A65)-5,FALSE))</f>
        <v>0</v>
      </c>
      <c r="BA65" s="10">
        <f ca="1">IF(BA$5&lt;&gt;"",HLOOKUP(BA$5,Functionalization!$G$6:$R$373,ROW($A65)-5,FALSE),IFERROR(INDEX(BA$337:BA$373,MATCH($F65,$B$337:$B$373,0))/VLOOKUP($F65,$B$337:$BB$373,MATCH(LEFT(TRIM(BA$6),FIND("~",SUBSTITUTE(BA$6,"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65))*HLOOKUP(LEFT(TRIM(BA$6),FIND("~",SUBSTITUTE(BA$6," ","~",LEN(TRIM(BA$6))-LEN(SUBSTITUTE(TRIM(BA$6)," ",""))))-1)&amp;" Total",$B$6:$BB$373,ROW($A65)-5,FALSE))</f>
        <v>0</v>
      </c>
      <c r="BB65" s="10">
        <f ca="1">IF(BB$5&lt;&gt;"",HLOOKUP(BB$5,Functionalization!$G$6:$R$373,ROW($A65)-5,FALSE),IFERROR(INDEX(BB$337:BB$373,MATCH($F65,$B$337:$B$373,0))/VLOOKUP($F65,$B$337:$BB$373,MATCH(LEFT(TRIM(BB$6),FIND("~",SUBSTITUTE(BB$6,"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65))*HLOOKUP(LEFT(TRIM(BB$6),FIND("~",SUBSTITUTE(BB$6," ","~",LEN(TRIM(BB$6))-LEN(SUBSTITUTE(TRIM(BB$6)," ",""))))-1)&amp;" Total",$B$6:$BB$373,ROW($A65)-5,FALSE))</f>
        <v>0</v>
      </c>
      <c r="BD65">
        <f ca="1">IFERROR(IF(SUMIF($G$6:$BB$6,BD$6&amp;" Total",$G65:$BB65)-(SUMIF($G$6:$BB$6,BD$6&amp;" "&amp;'Input-Func_Class'!$D$22,$G65:$BB65)+IFERROR(SUMIF($G$6:$BB$6,BD$6&amp;" "&amp;'Input-Func_Class'!$E$22,$G65:$BB65),SUMIF($G$6:$BB$6,BD$6&amp;" "&amp;'Input-Func_Class'!$B$24,$G65:$BB65))+SUMIF($G$6:$BB$6,BD$6&amp;" "&amp;'Input-Func_Class'!$F$22,$G65:$BB65))&lt;Check_Limit,0,1),1)</f>
        <v>0</v>
      </c>
      <c r="BE65">
        <f ca="1">IFERROR(IF(SUMIF($G$6:$BB$6,BE$6&amp;" Total",$G65:$BB65)-(SUMIF($G$6:$BB$6,BE$6&amp;" "&amp;'Input-Func_Class'!$D$22,$G65:$BB65)+IFERROR(SUMIF($G$6:$BB$6,BE$6&amp;" "&amp;'Input-Func_Class'!$E$22,$G65:$BB65),SUMIF($G$6:$BB$6,BE$6&amp;" "&amp;'Input-Func_Class'!$B$24,$G65:$BB65))+SUMIF($G$6:$BB$6,BE$6&amp;" "&amp;'Input-Func_Class'!$F$22,$G65:$BB65))&lt;Check_Limit,0,1),1)</f>
        <v>0</v>
      </c>
      <c r="BF65">
        <f ca="1">IFERROR(IF(SUMIF($G$6:$BB$6,BF$6&amp;" Total",$G65:$BB65)-(SUMIF($G$6:$BB$6,BF$6&amp;" "&amp;'Input-Func_Class'!$D$22,$G65:$BB65)+IFERROR(SUMIF($G$6:$BB$6,BF$6&amp;" "&amp;'Input-Func_Class'!$E$22,$G65:$BB65),SUMIF($G$6:$BB$6,BF$6&amp;" "&amp;'Input-Func_Class'!$B$24,$G65:$BB65))+SUMIF($G$6:$BB$6,BF$6&amp;" "&amp;'Input-Func_Class'!$F$22,$G65:$BB65))&lt;Check_Limit,0,1),1)</f>
        <v>0</v>
      </c>
      <c r="BG65">
        <f ca="1">IFERROR(IF(SUMIF($G$6:$BB$6,BG$6&amp;" Total",$G65:$BB65)-(SUMIF($G$6:$BB$6,BG$6&amp;" "&amp;'Input-Func_Class'!$D$22,$G65:$BB65)+IFERROR(SUMIF($G$6:$BB$6,BG$6&amp;" "&amp;'Input-Func_Class'!$E$22,$G65:$BB65),SUMIF($G$6:$BB$6,BG$6&amp;" "&amp;'Input-Func_Class'!$B$24,$G65:$BB65))+SUMIF($G$6:$BB$6,BG$6&amp;" "&amp;'Input-Func_Class'!$F$22,$G65:$BB65))&lt;Check_Limit,0,1),1)</f>
        <v>0</v>
      </c>
      <c r="BH65">
        <f ca="1">IFERROR(IF(SUMIF($G$6:$BB$6,BH$6&amp;" Total",$G65:$BB65)-(SUMIF($G$6:$BB$6,BH$6&amp;" "&amp;'Input-Func_Class'!$D$22,$G65:$BB65)+IFERROR(SUMIF($G$6:$BB$6,BH$6&amp;" "&amp;'Input-Func_Class'!$E$22,$G65:$BB65),SUMIF($G$6:$BB$6,BH$6&amp;" "&amp;'Input-Func_Class'!$B$24,$G65:$BB65))+SUMIF($G$6:$BB$6,BH$6&amp;" "&amp;'Input-Func_Class'!$F$22,$G65:$BB65))&lt;Check_Limit,0,1),1)</f>
        <v>0</v>
      </c>
      <c r="BI65">
        <f ca="1">IFERROR(IF(SUMIF($G$6:$BB$6,BI$6&amp;" Total",$G65:$BB65)-(SUMIF($G$6:$BB$6,BI$6&amp;" "&amp;'Input-Func_Class'!$D$22,$G65:$BB65)+IFERROR(SUMIF($G$6:$BB$6,BI$6&amp;" "&amp;'Input-Func_Class'!$E$22,$G65:$BB65),SUMIF($G$6:$BB$6,BI$6&amp;" "&amp;'Input-Func_Class'!$B$24,$G65:$BB65))+SUMIF($G$6:$BB$6,BI$6&amp;" "&amp;'Input-Func_Class'!$F$22,$G65:$BB65))&lt;Check_Limit,0,1),1)</f>
        <v>0</v>
      </c>
      <c r="BJ65">
        <f ca="1">IFERROR(IF(SUMIF($G$6:$BB$6,BJ$6&amp;" Total",$G65:$BB65)-(SUMIF($G$6:$BB$6,BJ$6&amp;" "&amp;'Input-Func_Class'!$D$22,$G65:$BB65)+IFERROR(SUMIF($G$6:$BB$6,BJ$6&amp;" "&amp;'Input-Func_Class'!$E$22,$G65:$BB65),SUMIF($G$6:$BB$6,BJ$6&amp;" "&amp;'Input-Func_Class'!$B$24,$G65:$BB65))+SUMIF($G$6:$BB$6,BJ$6&amp;" "&amp;'Input-Func_Class'!$F$22,$G65:$BB65))&lt;Check_Limit,0,1),1)</f>
        <v>0</v>
      </c>
      <c r="BK65">
        <f ca="1">IFERROR(IF(SUMIF($G$6:$BB$6,BK$6&amp;" Total",$G65:$BB65)-(SUMIF($G$6:$BB$6,BK$6&amp;" "&amp;'Input-Func_Class'!$D$22,$G65:$BB65)+IFERROR(SUMIF($G$6:$BB$6,BK$6&amp;" "&amp;'Input-Func_Class'!$E$22,$G65:$BB65),SUMIF($G$6:$BB$6,BK$6&amp;" "&amp;'Input-Func_Class'!$B$24,$G65:$BB65))+SUMIF($G$6:$BB$6,BK$6&amp;" "&amp;'Input-Func_Class'!$F$22,$G65:$BB65))&lt;Check_Limit,0,1),1)</f>
        <v>0</v>
      </c>
      <c r="BL65">
        <f ca="1">IFERROR(IF(SUMIF($G$6:$BB$6,BL$6&amp;" Total",$G65:$BB65)-(SUMIF($G$6:$BB$6,BL$6&amp;" "&amp;'Input-Func_Class'!$D$22,$G65:$BB65)+IFERROR(SUMIF($G$6:$BB$6,BL$6&amp;" "&amp;'Input-Func_Class'!$E$22,$G65:$BB65),SUMIF($G$6:$BB$6,BL$6&amp;" "&amp;'Input-Func_Class'!$B$24,$G65:$BB65))+SUMIF($G$6:$BB$6,BL$6&amp;" "&amp;'Input-Func_Class'!$F$22,$G65:$BB65))&lt;Check_Limit,0,1),1)</f>
        <v>0</v>
      </c>
      <c r="BM65">
        <f ca="1">IFERROR(IF(SUMIF($G$6:$BB$6,BM$6&amp;" Total",$G65:$BB65)-(SUMIF($G$6:$BB$6,BM$6&amp;" "&amp;'Input-Func_Class'!$D$22,$G65:$BB65)+IFERROR(SUMIF($G$6:$BB$6,BM$6&amp;" "&amp;'Input-Func_Class'!$E$22,$G65:$BB65),SUMIF($G$6:$BB$6,BM$6&amp;" "&amp;'Input-Func_Class'!$B$24,$G65:$BB65))+SUMIF($G$6:$BB$6,BM$6&amp;" "&amp;'Input-Func_Class'!$F$22,$G65:$BB65))&lt;Check_Limit,0,1),1)</f>
        <v>0</v>
      </c>
      <c r="BN65">
        <f ca="1">IFERROR(IF(SUMIF($G$6:$BB$6,BN$6&amp;" Total",$G65:$BB65)-(SUMIF($G$6:$BB$6,BN$6&amp;" "&amp;'Input-Func_Class'!$D$22,$G65:$BB65)+IFERROR(SUMIF($G$6:$BB$6,BN$6&amp;" "&amp;'Input-Func_Class'!$E$22,$G65:$BB65),SUMIF($G$6:$BB$6,BN$6&amp;" "&amp;'Input-Func_Class'!$B$24,$G65:$BB65))+SUMIF($G$6:$BB$6,BN$6&amp;" "&amp;'Input-Func_Class'!$F$22,$G65:$BB65))&lt;Check_Limit,0,1),1)</f>
        <v>0</v>
      </c>
      <c r="BO65">
        <f ca="1">IFERROR(IF(SUMIF($G$6:$BB$6,BO$6&amp;" Total",$G65:$BB65)-(SUMIF($G$6:$BB$6,BO$6&amp;" "&amp;'Input-Func_Class'!$D$22,$G65:$BB65)+IFERROR(SUMIF($G$6:$BB$6,BO$6&amp;" "&amp;'Input-Func_Class'!$E$22,$G65:$BB65),SUMIF($G$6:$BB$6,BO$6&amp;" "&amp;'Input-Func_Class'!$B$24,$G65:$BB65))+SUMIF($G$6:$BB$6,BO$6&amp;" "&amp;'Input-Func_Class'!$F$22,$G65:$BB65))&lt;Check_Limit,0,1),1)</f>
        <v>0</v>
      </c>
    </row>
    <row r="66" spans="1:67" outlineLevel="1">
      <c r="A66" s="31">
        <f>IF(ISBLANK('Input-Accounts'!A66),"",'Input-Accounts'!A66)</f>
        <v>57</v>
      </c>
      <c r="B66" s="53" t="str">
        <f>IF(ISBLANK('Input-Accounts'!B66),"",'Input-Accounts'!B66)</f>
        <v>TOOLS,SHOP, &amp; GAR EQ-SHOP EQUIP</v>
      </c>
      <c r="C66" s="31">
        <f>IF(ISBLANK('Input-Accounts'!C66),"",'Input-Accounts'!C66)</f>
        <v>394.2</v>
      </c>
      <c r="D66" s="10">
        <f>Functionalization!$D66</f>
        <v>0</v>
      </c>
      <c r="E66" s="10">
        <f t="shared" si="3"/>
        <v>0</v>
      </c>
      <c r="F66" s="3" t="str">
        <f>IF($D66=0,"-",IF('Input-Accounts'!$E66&lt;&gt;0,'Input-Accounts'!$E66,'Input-Accounts'!$G66))</f>
        <v>-</v>
      </c>
      <c r="G66" s="10">
        <f ca="1">IF(G$5&lt;&gt;"",HLOOKUP(G$5,Functionalization!$G$6:$R$373,ROW($A66)-5,FALSE),IFERROR(INDEX(G$337:G$373,MATCH($F66,$B$337:$B$373,0))/VLOOKUP($F66,$B$337:$BB$373,MATCH(LEFT(TRIM(G$6),FIND("~",SUBSTITUTE(G$6,"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66))*HLOOKUP(LEFT(TRIM(G$6),FIND("~",SUBSTITUTE(G$6," ","~",LEN(TRIM(G$6))-LEN(SUBSTITUTE(TRIM(G$6)," ",""))))-1)&amp;" Total",$B$6:$BB$373,ROW($A66)-5,FALSE))</f>
        <v>0</v>
      </c>
      <c r="H66" s="10">
        <f ca="1">IF(H$5&lt;&gt;"",HLOOKUP(H$5,Functionalization!$G$6:$R$373,ROW($A66)-5,FALSE),IFERROR(INDEX(H$337:H$373,MATCH($F66,$B$337:$B$373,0))/VLOOKUP($F66,$B$337:$BB$373,MATCH(LEFT(TRIM(H$6),FIND("~",SUBSTITUTE(H$6,"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66))*HLOOKUP(LEFT(TRIM(H$6),FIND("~",SUBSTITUTE(H$6," ","~",LEN(TRIM(H$6))-LEN(SUBSTITUTE(TRIM(H$6)," ",""))))-1)&amp;" Total",$B$6:$BB$373,ROW($A66)-5,FALSE))</f>
        <v>0</v>
      </c>
      <c r="I66" s="10">
        <f ca="1">IF(I$5&lt;&gt;"",HLOOKUP(I$5,Functionalization!$G$6:$R$373,ROW($A66)-5,FALSE),IFERROR(INDEX(I$337:I$373,MATCH($F66,$B$337:$B$373,0))/VLOOKUP($F66,$B$337:$BB$373,MATCH(LEFT(TRIM(I$6),FIND("~",SUBSTITUTE(I$6,"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66))*HLOOKUP(LEFT(TRIM(I$6),FIND("~",SUBSTITUTE(I$6," ","~",LEN(TRIM(I$6))-LEN(SUBSTITUTE(TRIM(I$6)," ",""))))-1)&amp;" Total",$B$6:$BB$373,ROW($A66)-5,FALSE))</f>
        <v>0</v>
      </c>
      <c r="J66" s="10">
        <f ca="1">IF(J$5&lt;&gt;"",HLOOKUP(J$5,Functionalization!$G$6:$R$373,ROW($A66)-5,FALSE),IFERROR(INDEX(J$337:J$373,MATCH($F66,$B$337:$B$373,0))/VLOOKUP($F66,$B$337:$BB$373,MATCH(LEFT(TRIM(J$6),FIND("~",SUBSTITUTE(J$6,"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66))*HLOOKUP(LEFT(TRIM(J$6),FIND("~",SUBSTITUTE(J$6," ","~",LEN(TRIM(J$6))-LEN(SUBSTITUTE(TRIM(J$6)," ",""))))-1)&amp;" Total",$B$6:$BB$373,ROW($A66)-5,FALSE))</f>
        <v>0</v>
      </c>
      <c r="K66" s="10">
        <f ca="1">IF(K$5&lt;&gt;"",HLOOKUP(K$5,Functionalization!$G$6:$R$373,ROW($A66)-5,FALSE),IFERROR(INDEX(K$337:K$373,MATCH($F66,$B$337:$B$373,0))/VLOOKUP($F66,$B$337:$BB$373,MATCH(LEFT(TRIM(K$6),FIND("~",SUBSTITUTE(K$6,"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66))*HLOOKUP(LEFT(TRIM(K$6),FIND("~",SUBSTITUTE(K$6," ","~",LEN(TRIM(K$6))-LEN(SUBSTITUTE(TRIM(K$6)," ",""))))-1)&amp;" Total",$B$6:$BB$373,ROW($A66)-5,FALSE))</f>
        <v>0</v>
      </c>
      <c r="L66" s="10">
        <f ca="1">IF(L$5&lt;&gt;"",HLOOKUP(L$5,Functionalization!$G$6:$R$373,ROW($A66)-5,FALSE),IFERROR(INDEX(L$337:L$373,MATCH($F66,$B$337:$B$373,0))/VLOOKUP($F66,$B$337:$BB$373,MATCH(LEFT(TRIM(L$6),FIND("~",SUBSTITUTE(L$6,"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66))*HLOOKUP(LEFT(TRIM(L$6),FIND("~",SUBSTITUTE(L$6," ","~",LEN(TRIM(L$6))-LEN(SUBSTITUTE(TRIM(L$6)," ",""))))-1)&amp;" Total",$B$6:$BB$373,ROW($A66)-5,FALSE))</f>
        <v>0</v>
      </c>
      <c r="M66" s="10">
        <f ca="1">IF(M$5&lt;&gt;"",HLOOKUP(M$5,Functionalization!$G$6:$R$373,ROW($A66)-5,FALSE),IFERROR(INDEX(M$337:M$373,MATCH($F66,$B$337:$B$373,0))/VLOOKUP($F66,$B$337:$BB$373,MATCH(LEFT(TRIM(M$6),FIND("~",SUBSTITUTE(M$6,"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66))*HLOOKUP(LEFT(TRIM(M$6),FIND("~",SUBSTITUTE(M$6," ","~",LEN(TRIM(M$6))-LEN(SUBSTITUTE(TRIM(M$6)," ",""))))-1)&amp;" Total",$B$6:$BB$373,ROW($A66)-5,FALSE))</f>
        <v>0</v>
      </c>
      <c r="N66" s="10">
        <f ca="1">IF(N$5&lt;&gt;"",HLOOKUP(N$5,Functionalization!$G$6:$R$373,ROW($A66)-5,FALSE),IFERROR(INDEX(N$337:N$373,MATCH($F66,$B$337:$B$373,0))/VLOOKUP($F66,$B$337:$BB$373,MATCH(LEFT(TRIM(N$6),FIND("~",SUBSTITUTE(N$6,"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66))*HLOOKUP(LEFT(TRIM(N$6),FIND("~",SUBSTITUTE(N$6," ","~",LEN(TRIM(N$6))-LEN(SUBSTITUTE(TRIM(N$6)," ",""))))-1)&amp;" Total",$B$6:$BB$373,ROW($A66)-5,FALSE))</f>
        <v>0</v>
      </c>
      <c r="O66" s="10">
        <f ca="1">IF(O$5&lt;&gt;"",HLOOKUP(O$5,Functionalization!$G$6:$R$373,ROW($A66)-5,FALSE),IFERROR(INDEX(O$337:O$373,MATCH($F66,$B$337:$B$373,0))/VLOOKUP($F66,$B$337:$BB$373,MATCH(LEFT(TRIM(O$6),FIND("~",SUBSTITUTE(O$6,"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66))*HLOOKUP(LEFT(TRIM(O$6),FIND("~",SUBSTITUTE(O$6," ","~",LEN(TRIM(O$6))-LEN(SUBSTITUTE(TRIM(O$6)," ",""))))-1)&amp;" Total",$B$6:$BB$373,ROW($A66)-5,FALSE))</f>
        <v>0</v>
      </c>
      <c r="P66" s="10">
        <f ca="1">IF(P$5&lt;&gt;"",HLOOKUP(P$5,Functionalization!$G$6:$R$373,ROW($A66)-5,FALSE),IFERROR(INDEX(P$337:P$373,MATCH($F66,$B$337:$B$373,0))/VLOOKUP($F66,$B$337:$BB$373,MATCH(LEFT(TRIM(P$6),FIND("~",SUBSTITUTE(P$6,"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66))*HLOOKUP(LEFT(TRIM(P$6),FIND("~",SUBSTITUTE(P$6," ","~",LEN(TRIM(P$6))-LEN(SUBSTITUTE(TRIM(P$6)," ",""))))-1)&amp;" Total",$B$6:$BB$373,ROW($A66)-5,FALSE))</f>
        <v>0</v>
      </c>
      <c r="Q66" s="10">
        <f ca="1">IF(Q$5&lt;&gt;"",HLOOKUP(Q$5,Functionalization!$G$6:$R$373,ROW($A66)-5,FALSE),IFERROR(INDEX(Q$337:Q$373,MATCH($F66,$B$337:$B$373,0))/VLOOKUP($F66,$B$337:$BB$373,MATCH(LEFT(TRIM(Q$6),FIND("~",SUBSTITUTE(Q$6,"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66))*HLOOKUP(LEFT(TRIM(Q$6),FIND("~",SUBSTITUTE(Q$6," ","~",LEN(TRIM(Q$6))-LEN(SUBSTITUTE(TRIM(Q$6)," ",""))))-1)&amp;" Total",$B$6:$BB$373,ROW($A66)-5,FALSE))</f>
        <v>0</v>
      </c>
      <c r="R66" s="10">
        <f ca="1">IF(R$5&lt;&gt;"",HLOOKUP(R$5,Functionalization!$G$6:$R$373,ROW($A66)-5,FALSE),IFERROR(INDEX(R$337:R$373,MATCH($F66,$B$337:$B$373,0))/VLOOKUP($F66,$B$337:$BB$373,MATCH(LEFT(TRIM(R$6),FIND("~",SUBSTITUTE(R$6,"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66))*HLOOKUP(LEFT(TRIM(R$6),FIND("~",SUBSTITUTE(R$6," ","~",LEN(TRIM(R$6))-LEN(SUBSTITUTE(TRIM(R$6)," ",""))))-1)&amp;" Total",$B$6:$BB$373,ROW($A66)-5,FALSE))</f>
        <v>0</v>
      </c>
      <c r="S66" s="10">
        <f ca="1">IF(S$5&lt;&gt;"",HLOOKUP(S$5,Functionalization!$G$6:$R$373,ROW($A66)-5,FALSE),IFERROR(INDEX(S$337:S$373,MATCH($F66,$B$337:$B$373,0))/VLOOKUP($F66,$B$337:$BB$373,MATCH(LEFT(TRIM(S$6),FIND("~",SUBSTITUTE(S$6,"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66))*HLOOKUP(LEFT(TRIM(S$6),FIND("~",SUBSTITUTE(S$6," ","~",LEN(TRIM(S$6))-LEN(SUBSTITUTE(TRIM(S$6)," ",""))))-1)&amp;" Total",$B$6:$BB$373,ROW($A66)-5,FALSE))</f>
        <v>0</v>
      </c>
      <c r="T66" s="10">
        <f ca="1">IF(T$5&lt;&gt;"",HLOOKUP(T$5,Functionalization!$G$6:$R$373,ROW($A66)-5,FALSE),IFERROR(INDEX(T$337:T$373,MATCH($F66,$B$337:$B$373,0))/VLOOKUP($F66,$B$337:$BB$373,MATCH(LEFT(TRIM(T$6),FIND("~",SUBSTITUTE(T$6,"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66))*HLOOKUP(LEFT(TRIM(T$6),FIND("~",SUBSTITUTE(T$6," ","~",LEN(TRIM(T$6))-LEN(SUBSTITUTE(TRIM(T$6)," ",""))))-1)&amp;" Total",$B$6:$BB$373,ROW($A66)-5,FALSE))</f>
        <v>0</v>
      </c>
      <c r="U66" s="10">
        <f ca="1">IF(U$5&lt;&gt;"",HLOOKUP(U$5,Functionalization!$G$6:$R$373,ROW($A66)-5,FALSE),IFERROR(INDEX(U$337:U$373,MATCH($F66,$B$337:$B$373,0))/VLOOKUP($F66,$B$337:$BB$373,MATCH(LEFT(TRIM(U$6),FIND("~",SUBSTITUTE(U$6,"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66))*HLOOKUP(LEFT(TRIM(U$6),FIND("~",SUBSTITUTE(U$6," ","~",LEN(TRIM(U$6))-LEN(SUBSTITUTE(TRIM(U$6)," ",""))))-1)&amp;" Total",$B$6:$BB$373,ROW($A66)-5,FALSE))</f>
        <v>0</v>
      </c>
      <c r="V66" s="10">
        <f ca="1">IF(V$5&lt;&gt;"",HLOOKUP(V$5,Functionalization!$G$6:$R$373,ROW($A66)-5,FALSE),IFERROR(INDEX(V$337:V$373,MATCH($F66,$B$337:$B$373,0))/VLOOKUP($F66,$B$337:$BB$373,MATCH(LEFT(TRIM(V$6),FIND("~",SUBSTITUTE(V$6,"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66))*HLOOKUP(LEFT(TRIM(V$6),FIND("~",SUBSTITUTE(V$6," ","~",LEN(TRIM(V$6))-LEN(SUBSTITUTE(TRIM(V$6)," ",""))))-1)&amp;" Total",$B$6:$BB$373,ROW($A66)-5,FALSE))</f>
        <v>0</v>
      </c>
      <c r="W66" s="10">
        <f ca="1">IF(W$5&lt;&gt;"",HLOOKUP(W$5,Functionalization!$G$6:$R$373,ROW($A66)-5,FALSE),IFERROR(INDEX(W$337:W$373,MATCH($F66,$B$337:$B$373,0))/VLOOKUP($F66,$B$337:$BB$373,MATCH(LEFT(TRIM(W$6),FIND("~",SUBSTITUTE(W$6,"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66))*HLOOKUP(LEFT(TRIM(W$6),FIND("~",SUBSTITUTE(W$6," ","~",LEN(TRIM(W$6))-LEN(SUBSTITUTE(TRIM(W$6)," ",""))))-1)&amp;" Total",$B$6:$BB$373,ROW($A66)-5,FALSE))</f>
        <v>0</v>
      </c>
      <c r="X66" s="10">
        <f ca="1">IF(X$5&lt;&gt;"",HLOOKUP(X$5,Functionalization!$G$6:$R$373,ROW($A66)-5,FALSE),IFERROR(INDEX(X$337:X$373,MATCH($F66,$B$337:$B$373,0))/VLOOKUP($F66,$B$337:$BB$373,MATCH(LEFT(TRIM(X$6),FIND("~",SUBSTITUTE(X$6,"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66))*HLOOKUP(LEFT(TRIM(X$6),FIND("~",SUBSTITUTE(X$6," ","~",LEN(TRIM(X$6))-LEN(SUBSTITUTE(TRIM(X$6)," ",""))))-1)&amp;" Total",$B$6:$BB$373,ROW($A66)-5,FALSE))</f>
        <v>0</v>
      </c>
      <c r="Y66" s="10">
        <f ca="1">IF(Y$5&lt;&gt;"",HLOOKUP(Y$5,Functionalization!$G$6:$R$373,ROW($A66)-5,FALSE),IFERROR(INDEX(Y$337:Y$373,MATCH($F66,$B$337:$B$373,0))/VLOOKUP($F66,$B$337:$BB$373,MATCH(LEFT(TRIM(Y$6),FIND("~",SUBSTITUTE(Y$6,"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66))*HLOOKUP(LEFT(TRIM(Y$6),FIND("~",SUBSTITUTE(Y$6," ","~",LEN(TRIM(Y$6))-LEN(SUBSTITUTE(TRIM(Y$6)," ",""))))-1)&amp;" Total",$B$6:$BB$373,ROW($A66)-5,FALSE))</f>
        <v>0</v>
      </c>
      <c r="Z66" s="10">
        <f ca="1">IF(Z$5&lt;&gt;"",HLOOKUP(Z$5,Functionalization!$G$6:$R$373,ROW($A66)-5,FALSE),IFERROR(INDEX(Z$337:Z$373,MATCH($F66,$B$337:$B$373,0))/VLOOKUP($F66,$B$337:$BB$373,MATCH(LEFT(TRIM(Z$6),FIND("~",SUBSTITUTE(Z$6,"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66))*HLOOKUP(LEFT(TRIM(Z$6),FIND("~",SUBSTITUTE(Z$6," ","~",LEN(TRIM(Z$6))-LEN(SUBSTITUTE(TRIM(Z$6)," ",""))))-1)&amp;" Total",$B$6:$BB$373,ROW($A66)-5,FALSE))</f>
        <v>0</v>
      </c>
      <c r="AA66" s="10">
        <f ca="1">IF(AA$5&lt;&gt;"",HLOOKUP(AA$5,Functionalization!$G$6:$R$373,ROW($A66)-5,FALSE),IFERROR(INDEX(AA$337:AA$373,MATCH($F66,$B$337:$B$373,0))/VLOOKUP($F66,$B$337:$BB$373,MATCH(LEFT(TRIM(AA$6),FIND("~",SUBSTITUTE(AA$6,"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66))*HLOOKUP(LEFT(TRIM(AA$6),FIND("~",SUBSTITUTE(AA$6," ","~",LEN(TRIM(AA$6))-LEN(SUBSTITUTE(TRIM(AA$6)," ",""))))-1)&amp;" Total",$B$6:$BB$373,ROW($A66)-5,FALSE))</f>
        <v>0</v>
      </c>
      <c r="AB66" s="10">
        <f ca="1">IF(AB$5&lt;&gt;"",HLOOKUP(AB$5,Functionalization!$G$6:$R$373,ROW($A66)-5,FALSE),IFERROR(INDEX(AB$337:AB$373,MATCH($F66,$B$337:$B$373,0))/VLOOKUP($F66,$B$337:$BB$373,MATCH(LEFT(TRIM(AB$6),FIND("~",SUBSTITUTE(AB$6,"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66))*HLOOKUP(LEFT(TRIM(AB$6),FIND("~",SUBSTITUTE(AB$6," ","~",LEN(TRIM(AB$6))-LEN(SUBSTITUTE(TRIM(AB$6)," ",""))))-1)&amp;" Total",$B$6:$BB$373,ROW($A66)-5,FALSE))</f>
        <v>0</v>
      </c>
      <c r="AC66" s="10">
        <f ca="1">IF(AC$5&lt;&gt;"",HLOOKUP(AC$5,Functionalization!$G$6:$R$373,ROW($A66)-5,FALSE),IFERROR(INDEX(AC$337:AC$373,MATCH($F66,$B$337:$B$373,0))/VLOOKUP($F66,$B$337:$BB$373,MATCH(LEFT(TRIM(AC$6),FIND("~",SUBSTITUTE(AC$6,"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66))*HLOOKUP(LEFT(TRIM(AC$6),FIND("~",SUBSTITUTE(AC$6," ","~",LEN(TRIM(AC$6))-LEN(SUBSTITUTE(TRIM(AC$6)," ",""))))-1)&amp;" Total",$B$6:$BB$373,ROW($A66)-5,FALSE))</f>
        <v>0</v>
      </c>
      <c r="AD66" s="10">
        <f ca="1">IF(AD$5&lt;&gt;"",HLOOKUP(AD$5,Functionalization!$G$6:$R$373,ROW($A66)-5,FALSE),IFERROR(INDEX(AD$337:AD$373,MATCH($F66,$B$337:$B$373,0))/VLOOKUP($F66,$B$337:$BB$373,MATCH(LEFT(TRIM(AD$6),FIND("~",SUBSTITUTE(AD$6,"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66))*HLOOKUP(LEFT(TRIM(AD$6),FIND("~",SUBSTITUTE(AD$6," ","~",LEN(TRIM(AD$6))-LEN(SUBSTITUTE(TRIM(AD$6)," ",""))))-1)&amp;" Total",$B$6:$BB$373,ROW($A66)-5,FALSE))</f>
        <v>0</v>
      </c>
      <c r="AE66" s="10">
        <f ca="1">IF(AE$5&lt;&gt;"",HLOOKUP(AE$5,Functionalization!$G$6:$R$373,ROW($A66)-5,FALSE),IFERROR(INDEX(AE$337:AE$373,MATCH($F66,$B$337:$B$373,0))/VLOOKUP($F66,$B$337:$BB$373,MATCH(LEFT(TRIM(AE$6),FIND("~",SUBSTITUTE(AE$6,"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66))*HLOOKUP(LEFT(TRIM(AE$6),FIND("~",SUBSTITUTE(AE$6," ","~",LEN(TRIM(AE$6))-LEN(SUBSTITUTE(TRIM(AE$6)," ",""))))-1)&amp;" Total",$B$6:$BB$373,ROW($A66)-5,FALSE))</f>
        <v>0</v>
      </c>
      <c r="AF66" s="10">
        <f ca="1">IF(AF$5&lt;&gt;"",HLOOKUP(AF$5,Functionalization!$G$6:$R$373,ROW($A66)-5,FALSE),IFERROR(INDEX(AF$337:AF$373,MATCH($F66,$B$337:$B$373,0))/VLOOKUP($F66,$B$337:$BB$373,MATCH(LEFT(TRIM(AF$6),FIND("~",SUBSTITUTE(AF$6,"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66))*HLOOKUP(LEFT(TRIM(AF$6),FIND("~",SUBSTITUTE(AF$6," ","~",LEN(TRIM(AF$6))-LEN(SUBSTITUTE(TRIM(AF$6)," ",""))))-1)&amp;" Total",$B$6:$BB$373,ROW($A66)-5,FALSE))</f>
        <v>0</v>
      </c>
      <c r="AG66" s="10">
        <f ca="1">IF(AG$5&lt;&gt;"",HLOOKUP(AG$5,Functionalization!$G$6:$R$373,ROW($A66)-5,FALSE),IFERROR(INDEX(AG$337:AG$373,MATCH($F66,$B$337:$B$373,0))/VLOOKUP($F66,$B$337:$BB$373,MATCH(LEFT(TRIM(AG$6),FIND("~",SUBSTITUTE(AG$6,"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66))*HLOOKUP(LEFT(TRIM(AG$6),FIND("~",SUBSTITUTE(AG$6," ","~",LEN(TRIM(AG$6))-LEN(SUBSTITUTE(TRIM(AG$6)," ",""))))-1)&amp;" Total",$B$6:$BB$373,ROW($A66)-5,FALSE))</f>
        <v>0</v>
      </c>
      <c r="AH66" s="10">
        <f ca="1">IF(AH$5&lt;&gt;"",HLOOKUP(AH$5,Functionalization!$G$6:$R$373,ROW($A66)-5,FALSE),IFERROR(INDEX(AH$337:AH$373,MATCH($F66,$B$337:$B$373,0))/VLOOKUP($F66,$B$337:$BB$373,MATCH(LEFT(TRIM(AH$6),FIND("~",SUBSTITUTE(AH$6,"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66))*HLOOKUP(LEFT(TRIM(AH$6),FIND("~",SUBSTITUTE(AH$6," ","~",LEN(TRIM(AH$6))-LEN(SUBSTITUTE(TRIM(AH$6)," ",""))))-1)&amp;" Total",$B$6:$BB$373,ROW($A66)-5,FALSE))</f>
        <v>0</v>
      </c>
      <c r="AI66" s="10">
        <f ca="1">IF(AI$5&lt;&gt;"",HLOOKUP(AI$5,Functionalization!$G$6:$R$373,ROW($A66)-5,FALSE),IFERROR(INDEX(AI$337:AI$373,MATCH($F66,$B$337:$B$373,0))/VLOOKUP($F66,$B$337:$BB$373,MATCH(LEFT(TRIM(AI$6),FIND("~",SUBSTITUTE(AI$6,"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66))*HLOOKUP(LEFT(TRIM(AI$6),FIND("~",SUBSTITUTE(AI$6," ","~",LEN(TRIM(AI$6))-LEN(SUBSTITUTE(TRIM(AI$6)," ",""))))-1)&amp;" Total",$B$6:$BB$373,ROW($A66)-5,FALSE))</f>
        <v>0</v>
      </c>
      <c r="AJ66" s="10">
        <f ca="1">IF(AJ$5&lt;&gt;"",HLOOKUP(AJ$5,Functionalization!$G$6:$R$373,ROW($A66)-5,FALSE),IFERROR(INDEX(AJ$337:AJ$373,MATCH($F66,$B$337:$B$373,0))/VLOOKUP($F66,$B$337:$BB$373,MATCH(LEFT(TRIM(AJ$6),FIND("~",SUBSTITUTE(AJ$6,"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66))*HLOOKUP(LEFT(TRIM(AJ$6),FIND("~",SUBSTITUTE(AJ$6," ","~",LEN(TRIM(AJ$6))-LEN(SUBSTITUTE(TRIM(AJ$6)," ",""))))-1)&amp;" Total",$B$6:$BB$373,ROW($A66)-5,FALSE))</f>
        <v>0</v>
      </c>
      <c r="AK66" s="10">
        <f ca="1">IF(AK$5&lt;&gt;"",HLOOKUP(AK$5,Functionalization!$G$6:$R$373,ROW($A66)-5,FALSE),IFERROR(INDEX(AK$337:AK$373,MATCH($F66,$B$337:$B$373,0))/VLOOKUP($F66,$B$337:$BB$373,MATCH(LEFT(TRIM(AK$6),FIND("~",SUBSTITUTE(AK$6,"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66))*HLOOKUP(LEFT(TRIM(AK$6),FIND("~",SUBSTITUTE(AK$6," ","~",LEN(TRIM(AK$6))-LEN(SUBSTITUTE(TRIM(AK$6)," ",""))))-1)&amp;" Total",$B$6:$BB$373,ROW($A66)-5,FALSE))</f>
        <v>0</v>
      </c>
      <c r="AL66" s="10">
        <f ca="1">IF(AL$5&lt;&gt;"",HLOOKUP(AL$5,Functionalization!$G$6:$R$373,ROW($A66)-5,FALSE),IFERROR(INDEX(AL$337:AL$373,MATCH($F66,$B$337:$B$373,0))/VLOOKUP($F66,$B$337:$BB$373,MATCH(LEFT(TRIM(AL$6),FIND("~",SUBSTITUTE(AL$6,"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66))*HLOOKUP(LEFT(TRIM(AL$6),FIND("~",SUBSTITUTE(AL$6," ","~",LEN(TRIM(AL$6))-LEN(SUBSTITUTE(TRIM(AL$6)," ",""))))-1)&amp;" Total",$B$6:$BB$373,ROW($A66)-5,FALSE))</f>
        <v>0</v>
      </c>
      <c r="AM66" s="10">
        <f ca="1">IF(AM$5&lt;&gt;"",HLOOKUP(AM$5,Functionalization!$G$6:$R$373,ROW($A66)-5,FALSE),IFERROR(INDEX(AM$337:AM$373,MATCH($F66,$B$337:$B$373,0))/VLOOKUP($F66,$B$337:$BB$373,MATCH(LEFT(TRIM(AM$6),FIND("~",SUBSTITUTE(AM$6,"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66))*HLOOKUP(LEFT(TRIM(AM$6),FIND("~",SUBSTITUTE(AM$6," ","~",LEN(TRIM(AM$6))-LEN(SUBSTITUTE(TRIM(AM$6)," ",""))))-1)&amp;" Total",$B$6:$BB$373,ROW($A66)-5,FALSE))</f>
        <v>0</v>
      </c>
      <c r="AN66" s="10">
        <f ca="1">IF(AN$5&lt;&gt;"",HLOOKUP(AN$5,Functionalization!$G$6:$R$373,ROW($A66)-5,FALSE),IFERROR(INDEX(AN$337:AN$373,MATCH($F66,$B$337:$B$373,0))/VLOOKUP($F66,$B$337:$BB$373,MATCH(LEFT(TRIM(AN$6),FIND("~",SUBSTITUTE(AN$6,"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66))*HLOOKUP(LEFT(TRIM(AN$6),FIND("~",SUBSTITUTE(AN$6," ","~",LEN(TRIM(AN$6))-LEN(SUBSTITUTE(TRIM(AN$6)," ",""))))-1)&amp;" Total",$B$6:$BB$373,ROW($A66)-5,FALSE))</f>
        <v>0</v>
      </c>
      <c r="AO66" s="10">
        <f ca="1">IF(AO$5&lt;&gt;"",HLOOKUP(AO$5,Functionalization!$G$6:$R$373,ROW($A66)-5,FALSE),IFERROR(INDEX(AO$337:AO$373,MATCH($F66,$B$337:$B$373,0))/VLOOKUP($F66,$B$337:$BB$373,MATCH(LEFT(TRIM(AO$6),FIND("~",SUBSTITUTE(AO$6,"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66))*HLOOKUP(LEFT(TRIM(AO$6),FIND("~",SUBSTITUTE(AO$6," ","~",LEN(TRIM(AO$6))-LEN(SUBSTITUTE(TRIM(AO$6)," ",""))))-1)&amp;" Total",$B$6:$BB$373,ROW($A66)-5,FALSE))</f>
        <v>0</v>
      </c>
      <c r="AP66" s="10">
        <f ca="1">IF(AP$5&lt;&gt;"",HLOOKUP(AP$5,Functionalization!$G$6:$R$373,ROW($A66)-5,FALSE),IFERROR(INDEX(AP$337:AP$373,MATCH($F66,$B$337:$B$373,0))/VLOOKUP($F66,$B$337:$BB$373,MATCH(LEFT(TRIM(AP$6),FIND("~",SUBSTITUTE(AP$6,"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66))*HLOOKUP(LEFT(TRIM(AP$6),FIND("~",SUBSTITUTE(AP$6," ","~",LEN(TRIM(AP$6))-LEN(SUBSTITUTE(TRIM(AP$6)," ",""))))-1)&amp;" Total",$B$6:$BB$373,ROW($A66)-5,FALSE))</f>
        <v>0</v>
      </c>
      <c r="AQ66" s="10">
        <f ca="1">IF(AQ$5&lt;&gt;"",HLOOKUP(AQ$5,Functionalization!$G$6:$R$373,ROW($A66)-5,FALSE),IFERROR(INDEX(AQ$337:AQ$373,MATCH($F66,$B$337:$B$373,0))/VLOOKUP($F66,$B$337:$BB$373,MATCH(LEFT(TRIM(AQ$6),FIND("~",SUBSTITUTE(AQ$6,"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66))*HLOOKUP(LEFT(TRIM(AQ$6),FIND("~",SUBSTITUTE(AQ$6," ","~",LEN(TRIM(AQ$6))-LEN(SUBSTITUTE(TRIM(AQ$6)," ",""))))-1)&amp;" Total",$B$6:$BB$373,ROW($A66)-5,FALSE))</f>
        <v>0</v>
      </c>
      <c r="AR66" s="10">
        <f ca="1">IF(AR$5&lt;&gt;"",HLOOKUP(AR$5,Functionalization!$G$6:$R$373,ROW($A66)-5,FALSE),IFERROR(INDEX(AR$337:AR$373,MATCH($F66,$B$337:$B$373,0))/VLOOKUP($F66,$B$337:$BB$373,MATCH(LEFT(TRIM(AR$6),FIND("~",SUBSTITUTE(AR$6,"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66))*HLOOKUP(LEFT(TRIM(AR$6),FIND("~",SUBSTITUTE(AR$6," ","~",LEN(TRIM(AR$6))-LEN(SUBSTITUTE(TRIM(AR$6)," ",""))))-1)&amp;" Total",$B$6:$BB$373,ROW($A66)-5,FALSE))</f>
        <v>0</v>
      </c>
      <c r="AS66" s="10">
        <f ca="1">IF(AS$5&lt;&gt;"",HLOOKUP(AS$5,Functionalization!$G$6:$R$373,ROW($A66)-5,FALSE),IFERROR(INDEX(AS$337:AS$373,MATCH($F66,$B$337:$B$373,0))/VLOOKUP($F66,$B$337:$BB$373,MATCH(LEFT(TRIM(AS$6),FIND("~",SUBSTITUTE(AS$6,"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66))*HLOOKUP(LEFT(TRIM(AS$6),FIND("~",SUBSTITUTE(AS$6," ","~",LEN(TRIM(AS$6))-LEN(SUBSTITUTE(TRIM(AS$6)," ",""))))-1)&amp;" Total",$B$6:$BB$373,ROW($A66)-5,FALSE))</f>
        <v>0</v>
      </c>
      <c r="AT66" s="10">
        <f ca="1">IF(AT$5&lt;&gt;"",HLOOKUP(AT$5,Functionalization!$G$6:$R$373,ROW($A66)-5,FALSE),IFERROR(INDEX(AT$337:AT$373,MATCH($F66,$B$337:$B$373,0))/VLOOKUP($F66,$B$337:$BB$373,MATCH(LEFT(TRIM(AT$6),FIND("~",SUBSTITUTE(AT$6,"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66))*HLOOKUP(LEFT(TRIM(AT$6),FIND("~",SUBSTITUTE(AT$6," ","~",LEN(TRIM(AT$6))-LEN(SUBSTITUTE(TRIM(AT$6)," ",""))))-1)&amp;" Total",$B$6:$BB$373,ROW($A66)-5,FALSE))</f>
        <v>0</v>
      </c>
      <c r="AU66" s="10">
        <f ca="1">IF(AU$5&lt;&gt;"",HLOOKUP(AU$5,Functionalization!$G$6:$R$373,ROW($A66)-5,FALSE),IFERROR(INDEX(AU$337:AU$373,MATCH($F66,$B$337:$B$373,0))/VLOOKUP($F66,$B$337:$BB$373,MATCH(LEFT(TRIM(AU$6),FIND("~",SUBSTITUTE(AU$6,"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66))*HLOOKUP(LEFT(TRIM(AU$6),FIND("~",SUBSTITUTE(AU$6," ","~",LEN(TRIM(AU$6))-LEN(SUBSTITUTE(TRIM(AU$6)," ",""))))-1)&amp;" Total",$B$6:$BB$373,ROW($A66)-5,FALSE))</f>
        <v>0</v>
      </c>
      <c r="AV66" s="10">
        <f ca="1">IF(AV$5&lt;&gt;"",HLOOKUP(AV$5,Functionalization!$G$6:$R$373,ROW($A66)-5,FALSE),IFERROR(INDEX(AV$337:AV$373,MATCH($F66,$B$337:$B$373,0))/VLOOKUP($F66,$B$337:$BB$373,MATCH(LEFT(TRIM(AV$6),FIND("~",SUBSTITUTE(AV$6,"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66))*HLOOKUP(LEFT(TRIM(AV$6),FIND("~",SUBSTITUTE(AV$6," ","~",LEN(TRIM(AV$6))-LEN(SUBSTITUTE(TRIM(AV$6)," ",""))))-1)&amp;" Total",$B$6:$BB$373,ROW($A66)-5,FALSE))</f>
        <v>0</v>
      </c>
      <c r="AW66" s="10">
        <f ca="1">IF(AW$5&lt;&gt;"",HLOOKUP(AW$5,Functionalization!$G$6:$R$373,ROW($A66)-5,FALSE),IFERROR(INDEX(AW$337:AW$373,MATCH($F66,$B$337:$B$373,0))/VLOOKUP($F66,$B$337:$BB$373,MATCH(LEFT(TRIM(AW$6),FIND("~",SUBSTITUTE(AW$6,"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66))*HLOOKUP(LEFT(TRIM(AW$6),FIND("~",SUBSTITUTE(AW$6," ","~",LEN(TRIM(AW$6))-LEN(SUBSTITUTE(TRIM(AW$6)," ",""))))-1)&amp;" Total",$B$6:$BB$373,ROW($A66)-5,FALSE))</f>
        <v>0</v>
      </c>
      <c r="AX66" s="10">
        <f ca="1">IF(AX$5&lt;&gt;"",HLOOKUP(AX$5,Functionalization!$G$6:$R$373,ROW($A66)-5,FALSE),IFERROR(INDEX(AX$337:AX$373,MATCH($F66,$B$337:$B$373,0))/VLOOKUP($F66,$B$337:$BB$373,MATCH(LEFT(TRIM(AX$6),FIND("~",SUBSTITUTE(AX$6,"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66))*HLOOKUP(LEFT(TRIM(AX$6),FIND("~",SUBSTITUTE(AX$6," ","~",LEN(TRIM(AX$6))-LEN(SUBSTITUTE(TRIM(AX$6)," ",""))))-1)&amp;" Total",$B$6:$BB$373,ROW($A66)-5,FALSE))</f>
        <v>0</v>
      </c>
      <c r="AY66" s="10">
        <f ca="1">IF(AY$5&lt;&gt;"",HLOOKUP(AY$5,Functionalization!$G$6:$R$373,ROW($A66)-5,FALSE),IFERROR(INDEX(AY$337:AY$373,MATCH($F66,$B$337:$B$373,0))/VLOOKUP($F66,$B$337:$BB$373,MATCH(LEFT(TRIM(AY$6),FIND("~",SUBSTITUTE(AY$6,"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66))*HLOOKUP(LEFT(TRIM(AY$6),FIND("~",SUBSTITUTE(AY$6," ","~",LEN(TRIM(AY$6))-LEN(SUBSTITUTE(TRIM(AY$6)," ",""))))-1)&amp;" Total",$B$6:$BB$373,ROW($A66)-5,FALSE))</f>
        <v>0</v>
      </c>
      <c r="AZ66" s="10">
        <f ca="1">IF(AZ$5&lt;&gt;"",HLOOKUP(AZ$5,Functionalization!$G$6:$R$373,ROW($A66)-5,FALSE),IFERROR(INDEX(AZ$337:AZ$373,MATCH($F66,$B$337:$B$373,0))/VLOOKUP($F66,$B$337:$BB$373,MATCH(LEFT(TRIM(AZ$6),FIND("~",SUBSTITUTE(AZ$6,"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66))*HLOOKUP(LEFT(TRIM(AZ$6),FIND("~",SUBSTITUTE(AZ$6," ","~",LEN(TRIM(AZ$6))-LEN(SUBSTITUTE(TRIM(AZ$6)," ",""))))-1)&amp;" Total",$B$6:$BB$373,ROW($A66)-5,FALSE))</f>
        <v>0</v>
      </c>
      <c r="BA66" s="10">
        <f ca="1">IF(BA$5&lt;&gt;"",HLOOKUP(BA$5,Functionalization!$G$6:$R$373,ROW($A66)-5,FALSE),IFERROR(INDEX(BA$337:BA$373,MATCH($F66,$B$337:$B$373,0))/VLOOKUP($F66,$B$337:$BB$373,MATCH(LEFT(TRIM(BA$6),FIND("~",SUBSTITUTE(BA$6,"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66))*HLOOKUP(LEFT(TRIM(BA$6),FIND("~",SUBSTITUTE(BA$6," ","~",LEN(TRIM(BA$6))-LEN(SUBSTITUTE(TRIM(BA$6)," ",""))))-1)&amp;" Total",$B$6:$BB$373,ROW($A66)-5,FALSE))</f>
        <v>0</v>
      </c>
      <c r="BB66" s="10">
        <f ca="1">IF(BB$5&lt;&gt;"",HLOOKUP(BB$5,Functionalization!$G$6:$R$373,ROW($A66)-5,FALSE),IFERROR(INDEX(BB$337:BB$373,MATCH($F66,$B$337:$B$373,0))/VLOOKUP($F66,$B$337:$BB$373,MATCH(LEFT(TRIM(BB$6),FIND("~",SUBSTITUTE(BB$6,"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66))*HLOOKUP(LEFT(TRIM(BB$6),FIND("~",SUBSTITUTE(BB$6," ","~",LEN(TRIM(BB$6))-LEN(SUBSTITUTE(TRIM(BB$6)," ",""))))-1)&amp;" Total",$B$6:$BB$373,ROW($A66)-5,FALSE))</f>
        <v>0</v>
      </c>
      <c r="BD66">
        <f ca="1">IFERROR(IF(SUMIF($G$6:$BB$6,BD$6&amp;" Total",$G66:$BB66)-(SUMIF($G$6:$BB$6,BD$6&amp;" "&amp;'Input-Func_Class'!$D$22,$G66:$BB66)+IFERROR(SUMIF($G$6:$BB$6,BD$6&amp;" "&amp;'Input-Func_Class'!$E$22,$G66:$BB66),SUMIF($G$6:$BB$6,BD$6&amp;" "&amp;'Input-Func_Class'!$B$24,$G66:$BB66))+SUMIF($G$6:$BB$6,BD$6&amp;" "&amp;'Input-Func_Class'!$F$22,$G66:$BB66))&lt;Check_Limit,0,1),1)</f>
        <v>0</v>
      </c>
      <c r="BE66">
        <f ca="1">IFERROR(IF(SUMIF($G$6:$BB$6,BE$6&amp;" Total",$G66:$BB66)-(SUMIF($G$6:$BB$6,BE$6&amp;" "&amp;'Input-Func_Class'!$D$22,$G66:$BB66)+IFERROR(SUMIF($G$6:$BB$6,BE$6&amp;" "&amp;'Input-Func_Class'!$E$22,$G66:$BB66),SUMIF($G$6:$BB$6,BE$6&amp;" "&amp;'Input-Func_Class'!$B$24,$G66:$BB66))+SUMIF($G$6:$BB$6,BE$6&amp;" "&amp;'Input-Func_Class'!$F$22,$G66:$BB66))&lt;Check_Limit,0,1),1)</f>
        <v>0</v>
      </c>
      <c r="BF66">
        <f ca="1">IFERROR(IF(SUMIF($G$6:$BB$6,BF$6&amp;" Total",$G66:$BB66)-(SUMIF($G$6:$BB$6,BF$6&amp;" "&amp;'Input-Func_Class'!$D$22,$G66:$BB66)+IFERROR(SUMIF($G$6:$BB$6,BF$6&amp;" "&amp;'Input-Func_Class'!$E$22,$G66:$BB66),SUMIF($G$6:$BB$6,BF$6&amp;" "&amp;'Input-Func_Class'!$B$24,$G66:$BB66))+SUMIF($G$6:$BB$6,BF$6&amp;" "&amp;'Input-Func_Class'!$F$22,$G66:$BB66))&lt;Check_Limit,0,1),1)</f>
        <v>0</v>
      </c>
      <c r="BG66">
        <f ca="1">IFERROR(IF(SUMIF($G$6:$BB$6,BG$6&amp;" Total",$G66:$BB66)-(SUMIF($G$6:$BB$6,BG$6&amp;" "&amp;'Input-Func_Class'!$D$22,$G66:$BB66)+IFERROR(SUMIF($G$6:$BB$6,BG$6&amp;" "&amp;'Input-Func_Class'!$E$22,$G66:$BB66),SUMIF($G$6:$BB$6,BG$6&amp;" "&amp;'Input-Func_Class'!$B$24,$G66:$BB66))+SUMIF($G$6:$BB$6,BG$6&amp;" "&amp;'Input-Func_Class'!$F$22,$G66:$BB66))&lt;Check_Limit,0,1),1)</f>
        <v>0</v>
      </c>
      <c r="BH66">
        <f ca="1">IFERROR(IF(SUMIF($G$6:$BB$6,BH$6&amp;" Total",$G66:$BB66)-(SUMIF($G$6:$BB$6,BH$6&amp;" "&amp;'Input-Func_Class'!$D$22,$G66:$BB66)+IFERROR(SUMIF($G$6:$BB$6,BH$6&amp;" "&amp;'Input-Func_Class'!$E$22,$G66:$BB66),SUMIF($G$6:$BB$6,BH$6&amp;" "&amp;'Input-Func_Class'!$B$24,$G66:$BB66))+SUMIF($G$6:$BB$6,BH$6&amp;" "&amp;'Input-Func_Class'!$F$22,$G66:$BB66))&lt;Check_Limit,0,1),1)</f>
        <v>0</v>
      </c>
      <c r="BI66">
        <f ca="1">IFERROR(IF(SUMIF($G$6:$BB$6,BI$6&amp;" Total",$G66:$BB66)-(SUMIF($G$6:$BB$6,BI$6&amp;" "&amp;'Input-Func_Class'!$D$22,$G66:$BB66)+IFERROR(SUMIF($G$6:$BB$6,BI$6&amp;" "&amp;'Input-Func_Class'!$E$22,$G66:$BB66),SUMIF($G$6:$BB$6,BI$6&amp;" "&amp;'Input-Func_Class'!$B$24,$G66:$BB66))+SUMIF($G$6:$BB$6,BI$6&amp;" "&amp;'Input-Func_Class'!$F$22,$G66:$BB66))&lt;Check_Limit,0,1),1)</f>
        <v>0</v>
      </c>
      <c r="BJ66">
        <f ca="1">IFERROR(IF(SUMIF($G$6:$BB$6,BJ$6&amp;" Total",$G66:$BB66)-(SUMIF($G$6:$BB$6,BJ$6&amp;" "&amp;'Input-Func_Class'!$D$22,$G66:$BB66)+IFERROR(SUMIF($G$6:$BB$6,BJ$6&amp;" "&amp;'Input-Func_Class'!$E$22,$G66:$BB66),SUMIF($G$6:$BB$6,BJ$6&amp;" "&amp;'Input-Func_Class'!$B$24,$G66:$BB66))+SUMIF($G$6:$BB$6,BJ$6&amp;" "&amp;'Input-Func_Class'!$F$22,$G66:$BB66))&lt;Check_Limit,0,1),1)</f>
        <v>0</v>
      </c>
      <c r="BK66">
        <f ca="1">IFERROR(IF(SUMIF($G$6:$BB$6,BK$6&amp;" Total",$G66:$BB66)-(SUMIF($G$6:$BB$6,BK$6&amp;" "&amp;'Input-Func_Class'!$D$22,$G66:$BB66)+IFERROR(SUMIF($G$6:$BB$6,BK$6&amp;" "&amp;'Input-Func_Class'!$E$22,$G66:$BB66),SUMIF($G$6:$BB$6,BK$6&amp;" "&amp;'Input-Func_Class'!$B$24,$G66:$BB66))+SUMIF($G$6:$BB$6,BK$6&amp;" "&amp;'Input-Func_Class'!$F$22,$G66:$BB66))&lt;Check_Limit,0,1),1)</f>
        <v>0</v>
      </c>
      <c r="BL66">
        <f ca="1">IFERROR(IF(SUMIF($G$6:$BB$6,BL$6&amp;" Total",$G66:$BB66)-(SUMIF($G$6:$BB$6,BL$6&amp;" "&amp;'Input-Func_Class'!$D$22,$G66:$BB66)+IFERROR(SUMIF($G$6:$BB$6,BL$6&amp;" "&amp;'Input-Func_Class'!$E$22,$G66:$BB66),SUMIF($G$6:$BB$6,BL$6&amp;" "&amp;'Input-Func_Class'!$B$24,$G66:$BB66))+SUMIF($G$6:$BB$6,BL$6&amp;" "&amp;'Input-Func_Class'!$F$22,$G66:$BB66))&lt;Check_Limit,0,1),1)</f>
        <v>0</v>
      </c>
      <c r="BM66">
        <f ca="1">IFERROR(IF(SUMIF($G$6:$BB$6,BM$6&amp;" Total",$G66:$BB66)-(SUMIF($G$6:$BB$6,BM$6&amp;" "&amp;'Input-Func_Class'!$D$22,$G66:$BB66)+IFERROR(SUMIF($G$6:$BB$6,BM$6&amp;" "&amp;'Input-Func_Class'!$E$22,$G66:$BB66),SUMIF($G$6:$BB$6,BM$6&amp;" "&amp;'Input-Func_Class'!$B$24,$G66:$BB66))+SUMIF($G$6:$BB$6,BM$6&amp;" "&amp;'Input-Func_Class'!$F$22,$G66:$BB66))&lt;Check_Limit,0,1),1)</f>
        <v>0</v>
      </c>
      <c r="BN66">
        <f ca="1">IFERROR(IF(SUMIF($G$6:$BB$6,BN$6&amp;" Total",$G66:$BB66)-(SUMIF($G$6:$BB$6,BN$6&amp;" "&amp;'Input-Func_Class'!$D$22,$G66:$BB66)+IFERROR(SUMIF($G$6:$BB$6,BN$6&amp;" "&amp;'Input-Func_Class'!$E$22,$G66:$BB66),SUMIF($G$6:$BB$6,BN$6&amp;" "&amp;'Input-Func_Class'!$B$24,$G66:$BB66))+SUMIF($G$6:$BB$6,BN$6&amp;" "&amp;'Input-Func_Class'!$F$22,$G66:$BB66))&lt;Check_Limit,0,1),1)</f>
        <v>0</v>
      </c>
      <c r="BO66">
        <f ca="1">IFERROR(IF(SUMIF($G$6:$BB$6,BO$6&amp;" Total",$G66:$BB66)-(SUMIF($G$6:$BB$6,BO$6&amp;" "&amp;'Input-Func_Class'!$D$22,$G66:$BB66)+IFERROR(SUMIF($G$6:$BB$6,BO$6&amp;" "&amp;'Input-Func_Class'!$E$22,$G66:$BB66),SUMIF($G$6:$BB$6,BO$6&amp;" "&amp;'Input-Func_Class'!$B$24,$G66:$BB66))+SUMIF($G$6:$BB$6,BO$6&amp;" "&amp;'Input-Func_Class'!$F$22,$G66:$BB66))&lt;Check_Limit,0,1),1)</f>
        <v>0</v>
      </c>
    </row>
    <row r="67" spans="1:67" outlineLevel="1">
      <c r="A67" s="31">
        <f>IF(ISBLANK('Input-Accounts'!A67),"",'Input-Accounts'!A67)</f>
        <v>58</v>
      </c>
      <c r="B67" s="53" t="str">
        <f>IF(ISBLANK('Input-Accounts'!B67),"",'Input-Accounts'!B67)</f>
        <v>TOOLS,SHOP, &amp; GAR EQ-TOOLS &amp; OTHER</v>
      </c>
      <c r="C67" s="31">
        <f>IF(ISBLANK('Input-Accounts'!C67),"",'Input-Accounts'!C67)</f>
        <v>394.3</v>
      </c>
      <c r="D67" s="10">
        <f>Functionalization!$D67</f>
        <v>6157146.0984615386</v>
      </c>
      <c r="E67" s="10">
        <f t="shared" ref="E67" ca="1" si="14">IFERROR(IF(D67="",0,IF(D67=0,0,IF(ABS(D67-SUM(G67,K67,O67,S67,W67,AA67,AE67,AI67,AM67,AQ67,AU67,AY67))&lt;Check_Limit,0,1))),1)</f>
        <v>0</v>
      </c>
      <c r="F67" s="3" t="str">
        <f>IF($D67=0,"-",IF('Input-Accounts'!$E67&lt;&gt;0,'Input-Accounts'!$E67,'Input-Accounts'!$G67))</f>
        <v>INT_DISTPT_SUBTOTAL</v>
      </c>
      <c r="G67" s="10">
        <f ca="1">IF(G$5&lt;&gt;"",HLOOKUP(G$5,Functionalization!$G$6:$R$373,ROW($A67)-5,FALSE),IFERROR(INDEX(G$337:G$373,MATCH($F67,$B$337:$B$373,0))/VLOOKUP($F67,$B$337:$BB$373,MATCH(LEFT(TRIM(G$6),FIND("~",SUBSTITUTE(G$6,"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67))*HLOOKUP(LEFT(TRIM(G$6),FIND("~",SUBSTITUTE(G$6," ","~",LEN(TRIM(G$6))-LEN(SUBSTITUTE(TRIM(G$6)," ",""))))-1)&amp;" Total",$B$6:$BB$373,ROW($A67)-5,FALSE))</f>
        <v>3921873.7338498449</v>
      </c>
      <c r="H67" s="10">
        <f ca="1">IF(H$5&lt;&gt;"",HLOOKUP(H$5,Functionalization!$G$6:$R$373,ROW($A67)-5,FALSE),IFERROR(INDEX(H$337:H$373,MATCH($F67,$B$337:$B$373,0))/VLOOKUP($F67,$B$337:$BB$373,MATCH(LEFT(TRIM(H$6),FIND("~",SUBSTITUTE(H$6,"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67))*HLOOKUP(LEFT(TRIM(H$6),FIND("~",SUBSTITUTE(H$6," ","~",LEN(TRIM(H$6))-LEN(SUBSTITUTE(TRIM(H$6)," ",""))))-1)&amp;" Total",$B$6:$BB$373,ROW($A67)-5,FALSE))</f>
        <v>2909927.6276944065</v>
      </c>
      <c r="I67" s="10">
        <f ca="1">IF(I$5&lt;&gt;"",HLOOKUP(I$5,Functionalization!$G$6:$R$373,ROW($A67)-5,FALSE),IFERROR(INDEX(I$337:I$373,MATCH($F67,$B$337:$B$373,0))/VLOOKUP($F67,$B$337:$BB$373,MATCH(LEFT(TRIM(I$6),FIND("~",SUBSTITUTE(I$6,"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67))*HLOOKUP(LEFT(TRIM(I$6),FIND("~",SUBSTITUTE(I$6," ","~",LEN(TRIM(I$6))-LEN(SUBSTITUTE(TRIM(I$6)," ",""))))-1)&amp;" Total",$B$6:$BB$373,ROW($A67)-5,FALSE))</f>
        <v>0</v>
      </c>
      <c r="J67" s="10">
        <f ca="1">IF(J$5&lt;&gt;"",HLOOKUP(J$5,Functionalization!$G$6:$R$373,ROW($A67)-5,FALSE),IFERROR(INDEX(J$337:J$373,MATCH($F67,$B$337:$B$373,0))/VLOOKUP($F67,$B$337:$BB$373,MATCH(LEFT(TRIM(J$6),FIND("~",SUBSTITUTE(J$6,"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67))*HLOOKUP(LEFT(TRIM(J$6),FIND("~",SUBSTITUTE(J$6," ","~",LEN(TRIM(J$6))-LEN(SUBSTITUTE(TRIM(J$6)," ",""))))-1)&amp;" Total",$B$6:$BB$373,ROW($A67)-5,FALSE))</f>
        <v>1011946.1061554378</v>
      </c>
      <c r="K67" s="10">
        <f ca="1">IF(K$5&lt;&gt;"",HLOOKUP(K$5,Functionalization!$G$6:$R$373,ROW($A67)-5,FALSE),IFERROR(INDEX(K$337:K$373,MATCH($F67,$B$337:$B$373,0))/VLOOKUP($F67,$B$337:$BB$373,MATCH(LEFT(TRIM(K$6),FIND("~",SUBSTITUTE(K$6,"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67))*HLOOKUP(LEFT(TRIM(K$6),FIND("~",SUBSTITUTE(K$6," ","~",LEN(TRIM(K$6))-LEN(SUBSTITUTE(TRIM(K$6)," ",""))))-1)&amp;" Total",$B$6:$BB$373,ROW($A67)-5,FALSE))</f>
        <v>2235272.3646116932</v>
      </c>
      <c r="L67" s="10">
        <f ca="1">IF(L$5&lt;&gt;"",HLOOKUP(L$5,Functionalization!$G$6:$R$373,ROW($A67)-5,FALSE),IFERROR(INDEX(L$337:L$373,MATCH($F67,$B$337:$B$373,0))/VLOOKUP($F67,$B$337:$BB$373,MATCH(LEFT(TRIM(L$6),FIND("~",SUBSTITUTE(L$6,"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67))*HLOOKUP(LEFT(TRIM(L$6),FIND("~",SUBSTITUTE(L$6," ","~",LEN(TRIM(L$6))-LEN(SUBSTITUTE(TRIM(L$6)," ",""))))-1)&amp;" Total",$B$6:$BB$373,ROW($A67)-5,FALSE))</f>
        <v>0</v>
      </c>
      <c r="M67" s="10">
        <f ca="1">IF(M$5&lt;&gt;"",HLOOKUP(M$5,Functionalization!$G$6:$R$373,ROW($A67)-5,FALSE),IFERROR(INDEX(M$337:M$373,MATCH($F67,$B$337:$B$373,0))/VLOOKUP($F67,$B$337:$BB$373,MATCH(LEFT(TRIM(M$6),FIND("~",SUBSTITUTE(M$6,"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67))*HLOOKUP(LEFT(TRIM(M$6),FIND("~",SUBSTITUTE(M$6," ","~",LEN(TRIM(M$6))-LEN(SUBSTITUTE(TRIM(M$6)," ",""))))-1)&amp;" Total",$B$6:$BB$373,ROW($A67)-5,FALSE))</f>
        <v>0</v>
      </c>
      <c r="N67" s="10">
        <f ca="1">IF(N$5&lt;&gt;"",HLOOKUP(N$5,Functionalization!$G$6:$R$373,ROW($A67)-5,FALSE),IFERROR(INDEX(N$337:N$373,MATCH($F67,$B$337:$B$373,0))/VLOOKUP($F67,$B$337:$BB$373,MATCH(LEFT(TRIM(N$6),FIND("~",SUBSTITUTE(N$6,"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67))*HLOOKUP(LEFT(TRIM(N$6),FIND("~",SUBSTITUTE(N$6," ","~",LEN(TRIM(N$6))-LEN(SUBSTITUTE(TRIM(N$6)," ",""))))-1)&amp;" Total",$B$6:$BB$373,ROW($A67)-5,FALSE))</f>
        <v>2235272.3646116932</v>
      </c>
      <c r="O67" s="10">
        <f ca="1">IF(O$5&lt;&gt;"",HLOOKUP(O$5,Functionalization!$G$6:$R$373,ROW($A67)-5,FALSE),IFERROR(INDEX(O$337:O$373,MATCH($F67,$B$337:$B$373,0))/VLOOKUP($F67,$B$337:$BB$373,MATCH(LEFT(TRIM(O$6),FIND("~",SUBSTITUTE(O$6,"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67))*HLOOKUP(LEFT(TRIM(O$6),FIND("~",SUBSTITUTE(O$6," ","~",LEN(TRIM(O$6))-LEN(SUBSTITUTE(TRIM(O$6)," ",""))))-1)&amp;" Total",$B$6:$BB$373,ROW($A67)-5,FALSE))</f>
        <v>0</v>
      </c>
      <c r="P67" s="10">
        <f ca="1">IF(P$5&lt;&gt;"",HLOOKUP(P$5,Functionalization!$G$6:$R$373,ROW($A67)-5,FALSE),IFERROR(INDEX(P$337:P$373,MATCH($F67,$B$337:$B$373,0))/VLOOKUP($F67,$B$337:$BB$373,MATCH(LEFT(TRIM(P$6),FIND("~",SUBSTITUTE(P$6,"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67))*HLOOKUP(LEFT(TRIM(P$6),FIND("~",SUBSTITUTE(P$6," ","~",LEN(TRIM(P$6))-LEN(SUBSTITUTE(TRIM(P$6)," ",""))))-1)&amp;" Total",$B$6:$BB$373,ROW($A67)-5,FALSE))</f>
        <v>0</v>
      </c>
      <c r="Q67" s="10">
        <f ca="1">IF(Q$5&lt;&gt;"",HLOOKUP(Q$5,Functionalization!$G$6:$R$373,ROW($A67)-5,FALSE),IFERROR(INDEX(Q$337:Q$373,MATCH($F67,$B$337:$B$373,0))/VLOOKUP($F67,$B$337:$BB$373,MATCH(LEFT(TRIM(Q$6),FIND("~",SUBSTITUTE(Q$6,"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67))*HLOOKUP(LEFT(TRIM(Q$6),FIND("~",SUBSTITUTE(Q$6," ","~",LEN(TRIM(Q$6))-LEN(SUBSTITUTE(TRIM(Q$6)," ",""))))-1)&amp;" Total",$B$6:$BB$373,ROW($A67)-5,FALSE))</f>
        <v>0</v>
      </c>
      <c r="R67" s="10">
        <f ca="1">IF(R$5&lt;&gt;"",HLOOKUP(R$5,Functionalization!$G$6:$R$373,ROW($A67)-5,FALSE),IFERROR(INDEX(R$337:R$373,MATCH($F67,$B$337:$B$373,0))/VLOOKUP($F67,$B$337:$BB$373,MATCH(LEFT(TRIM(R$6),FIND("~",SUBSTITUTE(R$6,"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67))*HLOOKUP(LEFT(TRIM(R$6),FIND("~",SUBSTITUTE(R$6," ","~",LEN(TRIM(R$6))-LEN(SUBSTITUTE(TRIM(R$6)," ",""))))-1)&amp;" Total",$B$6:$BB$373,ROW($A67)-5,FALSE))</f>
        <v>0</v>
      </c>
      <c r="S67" s="10">
        <f ca="1">IF(S$5&lt;&gt;"",HLOOKUP(S$5,Functionalization!$G$6:$R$373,ROW($A67)-5,FALSE),IFERROR(INDEX(S$337:S$373,MATCH($F67,$B$337:$B$373,0))/VLOOKUP($F67,$B$337:$BB$373,MATCH(LEFT(TRIM(S$6),FIND("~",SUBSTITUTE(S$6,"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67))*HLOOKUP(LEFT(TRIM(S$6),FIND("~",SUBSTITUTE(S$6," ","~",LEN(TRIM(S$6))-LEN(SUBSTITUTE(TRIM(S$6)," ",""))))-1)&amp;" Total",$B$6:$BB$373,ROW($A67)-5,FALSE))</f>
        <v>0</v>
      </c>
      <c r="T67" s="10">
        <f ca="1">IF(T$5&lt;&gt;"",HLOOKUP(T$5,Functionalization!$G$6:$R$373,ROW($A67)-5,FALSE),IFERROR(INDEX(T$337:T$373,MATCH($F67,$B$337:$B$373,0))/VLOOKUP($F67,$B$337:$BB$373,MATCH(LEFT(TRIM(T$6),FIND("~",SUBSTITUTE(T$6,"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67))*HLOOKUP(LEFT(TRIM(T$6),FIND("~",SUBSTITUTE(T$6," ","~",LEN(TRIM(T$6))-LEN(SUBSTITUTE(TRIM(T$6)," ",""))))-1)&amp;" Total",$B$6:$BB$373,ROW($A67)-5,FALSE))</f>
        <v>0</v>
      </c>
      <c r="U67" s="10">
        <f ca="1">IF(U$5&lt;&gt;"",HLOOKUP(U$5,Functionalization!$G$6:$R$373,ROW($A67)-5,FALSE),IFERROR(INDEX(U$337:U$373,MATCH($F67,$B$337:$B$373,0))/VLOOKUP($F67,$B$337:$BB$373,MATCH(LEFT(TRIM(U$6),FIND("~",SUBSTITUTE(U$6,"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67))*HLOOKUP(LEFT(TRIM(U$6),FIND("~",SUBSTITUTE(U$6," ","~",LEN(TRIM(U$6))-LEN(SUBSTITUTE(TRIM(U$6)," ",""))))-1)&amp;" Total",$B$6:$BB$373,ROW($A67)-5,FALSE))</f>
        <v>0</v>
      </c>
      <c r="V67" s="10">
        <f ca="1">IF(V$5&lt;&gt;"",HLOOKUP(V$5,Functionalization!$G$6:$R$373,ROW($A67)-5,FALSE),IFERROR(INDEX(V$337:V$373,MATCH($F67,$B$337:$B$373,0))/VLOOKUP($F67,$B$337:$BB$373,MATCH(LEFT(TRIM(V$6),FIND("~",SUBSTITUTE(V$6,"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67))*HLOOKUP(LEFT(TRIM(V$6),FIND("~",SUBSTITUTE(V$6," ","~",LEN(TRIM(V$6))-LEN(SUBSTITUTE(TRIM(V$6)," ",""))))-1)&amp;" Total",$B$6:$BB$373,ROW($A67)-5,FALSE))</f>
        <v>0</v>
      </c>
      <c r="W67" s="10">
        <f ca="1">IF(W$5&lt;&gt;"",HLOOKUP(W$5,Functionalization!$G$6:$R$373,ROW($A67)-5,FALSE),IFERROR(INDEX(W$337:W$373,MATCH($F67,$B$337:$B$373,0))/VLOOKUP($F67,$B$337:$BB$373,MATCH(LEFT(TRIM(W$6),FIND("~",SUBSTITUTE(W$6,"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67))*HLOOKUP(LEFT(TRIM(W$6),FIND("~",SUBSTITUTE(W$6," ","~",LEN(TRIM(W$6))-LEN(SUBSTITUTE(TRIM(W$6)," ",""))))-1)&amp;" Total",$B$6:$BB$373,ROW($A67)-5,FALSE))</f>
        <v>0</v>
      </c>
      <c r="X67" s="10">
        <f ca="1">IF(X$5&lt;&gt;"",HLOOKUP(X$5,Functionalization!$G$6:$R$373,ROW($A67)-5,FALSE),IFERROR(INDEX(X$337:X$373,MATCH($F67,$B$337:$B$373,0))/VLOOKUP($F67,$B$337:$BB$373,MATCH(LEFT(TRIM(X$6),FIND("~",SUBSTITUTE(X$6,"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67))*HLOOKUP(LEFT(TRIM(X$6),FIND("~",SUBSTITUTE(X$6," ","~",LEN(TRIM(X$6))-LEN(SUBSTITUTE(TRIM(X$6)," ",""))))-1)&amp;" Total",$B$6:$BB$373,ROW($A67)-5,FALSE))</f>
        <v>0</v>
      </c>
      <c r="Y67" s="10">
        <f ca="1">IF(Y$5&lt;&gt;"",HLOOKUP(Y$5,Functionalization!$G$6:$R$373,ROW($A67)-5,FALSE),IFERROR(INDEX(Y$337:Y$373,MATCH($F67,$B$337:$B$373,0))/VLOOKUP($F67,$B$337:$BB$373,MATCH(LEFT(TRIM(Y$6),FIND("~",SUBSTITUTE(Y$6,"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67))*HLOOKUP(LEFT(TRIM(Y$6),FIND("~",SUBSTITUTE(Y$6," ","~",LEN(TRIM(Y$6))-LEN(SUBSTITUTE(TRIM(Y$6)," ",""))))-1)&amp;" Total",$B$6:$BB$373,ROW($A67)-5,FALSE))</f>
        <v>0</v>
      </c>
      <c r="Z67" s="10">
        <f ca="1">IF(Z$5&lt;&gt;"",HLOOKUP(Z$5,Functionalization!$G$6:$R$373,ROW($A67)-5,FALSE),IFERROR(INDEX(Z$337:Z$373,MATCH($F67,$B$337:$B$373,0))/VLOOKUP($F67,$B$337:$BB$373,MATCH(LEFT(TRIM(Z$6),FIND("~",SUBSTITUTE(Z$6,"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67))*HLOOKUP(LEFT(TRIM(Z$6),FIND("~",SUBSTITUTE(Z$6," ","~",LEN(TRIM(Z$6))-LEN(SUBSTITUTE(TRIM(Z$6)," ",""))))-1)&amp;" Total",$B$6:$BB$373,ROW($A67)-5,FALSE))</f>
        <v>0</v>
      </c>
      <c r="AA67" s="10">
        <f ca="1">IF(AA$5&lt;&gt;"",HLOOKUP(AA$5,Functionalization!$G$6:$R$373,ROW($A67)-5,FALSE),IFERROR(INDEX(AA$337:AA$373,MATCH($F67,$B$337:$B$373,0))/VLOOKUP($F67,$B$337:$BB$373,MATCH(LEFT(TRIM(AA$6),FIND("~",SUBSTITUTE(AA$6,"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67))*HLOOKUP(LEFT(TRIM(AA$6),FIND("~",SUBSTITUTE(AA$6," ","~",LEN(TRIM(AA$6))-LEN(SUBSTITUTE(TRIM(AA$6)," ",""))))-1)&amp;" Total",$B$6:$BB$373,ROW($A67)-5,FALSE))</f>
        <v>0</v>
      </c>
      <c r="AB67" s="10">
        <f ca="1">IF(AB$5&lt;&gt;"",HLOOKUP(AB$5,Functionalization!$G$6:$R$373,ROW($A67)-5,FALSE),IFERROR(INDEX(AB$337:AB$373,MATCH($F67,$B$337:$B$373,0))/VLOOKUP($F67,$B$337:$BB$373,MATCH(LEFT(TRIM(AB$6),FIND("~",SUBSTITUTE(AB$6,"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67))*HLOOKUP(LEFT(TRIM(AB$6),FIND("~",SUBSTITUTE(AB$6," ","~",LEN(TRIM(AB$6))-LEN(SUBSTITUTE(TRIM(AB$6)," ",""))))-1)&amp;" Total",$B$6:$BB$373,ROW($A67)-5,FALSE))</f>
        <v>0</v>
      </c>
      <c r="AC67" s="10">
        <f ca="1">IF(AC$5&lt;&gt;"",HLOOKUP(AC$5,Functionalization!$G$6:$R$373,ROW($A67)-5,FALSE),IFERROR(INDEX(AC$337:AC$373,MATCH($F67,$B$337:$B$373,0))/VLOOKUP($F67,$B$337:$BB$373,MATCH(LEFT(TRIM(AC$6),FIND("~",SUBSTITUTE(AC$6,"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67))*HLOOKUP(LEFT(TRIM(AC$6),FIND("~",SUBSTITUTE(AC$6," ","~",LEN(TRIM(AC$6))-LEN(SUBSTITUTE(TRIM(AC$6)," ",""))))-1)&amp;" Total",$B$6:$BB$373,ROW($A67)-5,FALSE))</f>
        <v>0</v>
      </c>
      <c r="AD67" s="10">
        <f ca="1">IF(AD$5&lt;&gt;"",HLOOKUP(AD$5,Functionalization!$G$6:$R$373,ROW($A67)-5,FALSE),IFERROR(INDEX(AD$337:AD$373,MATCH($F67,$B$337:$B$373,0))/VLOOKUP($F67,$B$337:$BB$373,MATCH(LEFT(TRIM(AD$6),FIND("~",SUBSTITUTE(AD$6,"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67))*HLOOKUP(LEFT(TRIM(AD$6),FIND("~",SUBSTITUTE(AD$6," ","~",LEN(TRIM(AD$6))-LEN(SUBSTITUTE(TRIM(AD$6)," ",""))))-1)&amp;" Total",$B$6:$BB$373,ROW($A67)-5,FALSE))</f>
        <v>0</v>
      </c>
      <c r="AE67" s="10">
        <f ca="1">IF(AE$5&lt;&gt;"",HLOOKUP(AE$5,Functionalization!$G$6:$R$373,ROW($A67)-5,FALSE),IFERROR(INDEX(AE$337:AE$373,MATCH($F67,$B$337:$B$373,0))/VLOOKUP($F67,$B$337:$BB$373,MATCH(LEFT(TRIM(AE$6),FIND("~",SUBSTITUTE(AE$6,"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67))*HLOOKUP(LEFT(TRIM(AE$6),FIND("~",SUBSTITUTE(AE$6," ","~",LEN(TRIM(AE$6))-LEN(SUBSTITUTE(TRIM(AE$6)," ",""))))-1)&amp;" Total",$B$6:$BB$373,ROW($A67)-5,FALSE))</f>
        <v>0</v>
      </c>
      <c r="AF67" s="10">
        <f ca="1">IF(AF$5&lt;&gt;"",HLOOKUP(AF$5,Functionalization!$G$6:$R$373,ROW($A67)-5,FALSE),IFERROR(INDEX(AF$337:AF$373,MATCH($F67,$B$337:$B$373,0))/VLOOKUP($F67,$B$337:$BB$373,MATCH(LEFT(TRIM(AF$6),FIND("~",SUBSTITUTE(AF$6,"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67))*HLOOKUP(LEFT(TRIM(AF$6),FIND("~",SUBSTITUTE(AF$6," ","~",LEN(TRIM(AF$6))-LEN(SUBSTITUTE(TRIM(AF$6)," ",""))))-1)&amp;" Total",$B$6:$BB$373,ROW($A67)-5,FALSE))</f>
        <v>0</v>
      </c>
      <c r="AG67" s="10">
        <f ca="1">IF(AG$5&lt;&gt;"",HLOOKUP(AG$5,Functionalization!$G$6:$R$373,ROW($A67)-5,FALSE),IFERROR(INDEX(AG$337:AG$373,MATCH($F67,$B$337:$B$373,0))/VLOOKUP($F67,$B$337:$BB$373,MATCH(LEFT(TRIM(AG$6),FIND("~",SUBSTITUTE(AG$6,"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67))*HLOOKUP(LEFT(TRIM(AG$6),FIND("~",SUBSTITUTE(AG$6," ","~",LEN(TRIM(AG$6))-LEN(SUBSTITUTE(TRIM(AG$6)," ",""))))-1)&amp;" Total",$B$6:$BB$373,ROW($A67)-5,FALSE))</f>
        <v>0</v>
      </c>
      <c r="AH67" s="10">
        <f ca="1">IF(AH$5&lt;&gt;"",HLOOKUP(AH$5,Functionalization!$G$6:$R$373,ROW($A67)-5,FALSE),IFERROR(INDEX(AH$337:AH$373,MATCH($F67,$B$337:$B$373,0))/VLOOKUP($F67,$B$337:$BB$373,MATCH(LEFT(TRIM(AH$6),FIND("~",SUBSTITUTE(AH$6,"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67))*HLOOKUP(LEFT(TRIM(AH$6),FIND("~",SUBSTITUTE(AH$6," ","~",LEN(TRIM(AH$6))-LEN(SUBSTITUTE(TRIM(AH$6)," ",""))))-1)&amp;" Total",$B$6:$BB$373,ROW($A67)-5,FALSE))</f>
        <v>0</v>
      </c>
      <c r="AI67" s="10">
        <f ca="1">IF(AI$5&lt;&gt;"",HLOOKUP(AI$5,Functionalization!$G$6:$R$373,ROW($A67)-5,FALSE),IFERROR(INDEX(AI$337:AI$373,MATCH($F67,$B$337:$B$373,0))/VLOOKUP($F67,$B$337:$BB$373,MATCH(LEFT(TRIM(AI$6),FIND("~",SUBSTITUTE(AI$6,"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67))*HLOOKUP(LEFT(TRIM(AI$6),FIND("~",SUBSTITUTE(AI$6," ","~",LEN(TRIM(AI$6))-LEN(SUBSTITUTE(TRIM(AI$6)," ",""))))-1)&amp;" Total",$B$6:$BB$373,ROW($A67)-5,FALSE))</f>
        <v>0</v>
      </c>
      <c r="AJ67" s="10">
        <f ca="1">IF(AJ$5&lt;&gt;"",HLOOKUP(AJ$5,Functionalization!$G$6:$R$373,ROW($A67)-5,FALSE),IFERROR(INDEX(AJ$337:AJ$373,MATCH($F67,$B$337:$B$373,0))/VLOOKUP($F67,$B$337:$BB$373,MATCH(LEFT(TRIM(AJ$6),FIND("~",SUBSTITUTE(AJ$6,"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67))*HLOOKUP(LEFT(TRIM(AJ$6),FIND("~",SUBSTITUTE(AJ$6," ","~",LEN(TRIM(AJ$6))-LEN(SUBSTITUTE(TRIM(AJ$6)," ",""))))-1)&amp;" Total",$B$6:$BB$373,ROW($A67)-5,FALSE))</f>
        <v>0</v>
      </c>
      <c r="AK67" s="10">
        <f ca="1">IF(AK$5&lt;&gt;"",HLOOKUP(AK$5,Functionalization!$G$6:$R$373,ROW($A67)-5,FALSE),IFERROR(INDEX(AK$337:AK$373,MATCH($F67,$B$337:$B$373,0))/VLOOKUP($F67,$B$337:$BB$373,MATCH(LEFT(TRIM(AK$6),FIND("~",SUBSTITUTE(AK$6,"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67))*HLOOKUP(LEFT(TRIM(AK$6),FIND("~",SUBSTITUTE(AK$6," ","~",LEN(TRIM(AK$6))-LEN(SUBSTITUTE(TRIM(AK$6)," ",""))))-1)&amp;" Total",$B$6:$BB$373,ROW($A67)-5,FALSE))</f>
        <v>0</v>
      </c>
      <c r="AL67" s="10">
        <f ca="1">IF(AL$5&lt;&gt;"",HLOOKUP(AL$5,Functionalization!$G$6:$R$373,ROW($A67)-5,FALSE),IFERROR(INDEX(AL$337:AL$373,MATCH($F67,$B$337:$B$373,0))/VLOOKUP($F67,$B$337:$BB$373,MATCH(LEFT(TRIM(AL$6),FIND("~",SUBSTITUTE(AL$6,"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67))*HLOOKUP(LEFT(TRIM(AL$6),FIND("~",SUBSTITUTE(AL$6," ","~",LEN(TRIM(AL$6))-LEN(SUBSTITUTE(TRIM(AL$6)," ",""))))-1)&amp;" Total",$B$6:$BB$373,ROW($A67)-5,FALSE))</f>
        <v>0</v>
      </c>
      <c r="AM67" s="10">
        <f ca="1">IF(AM$5&lt;&gt;"",HLOOKUP(AM$5,Functionalization!$G$6:$R$373,ROW($A67)-5,FALSE),IFERROR(INDEX(AM$337:AM$373,MATCH($F67,$B$337:$B$373,0))/VLOOKUP($F67,$B$337:$BB$373,MATCH(LEFT(TRIM(AM$6),FIND("~",SUBSTITUTE(AM$6,"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67))*HLOOKUP(LEFT(TRIM(AM$6),FIND("~",SUBSTITUTE(AM$6," ","~",LEN(TRIM(AM$6))-LEN(SUBSTITUTE(TRIM(AM$6)," ",""))))-1)&amp;" Total",$B$6:$BB$373,ROW($A67)-5,FALSE))</f>
        <v>0</v>
      </c>
      <c r="AN67" s="10">
        <f ca="1">IF(AN$5&lt;&gt;"",HLOOKUP(AN$5,Functionalization!$G$6:$R$373,ROW($A67)-5,FALSE),IFERROR(INDEX(AN$337:AN$373,MATCH($F67,$B$337:$B$373,0))/VLOOKUP($F67,$B$337:$BB$373,MATCH(LEFT(TRIM(AN$6),FIND("~",SUBSTITUTE(AN$6,"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67))*HLOOKUP(LEFT(TRIM(AN$6),FIND("~",SUBSTITUTE(AN$6," ","~",LEN(TRIM(AN$6))-LEN(SUBSTITUTE(TRIM(AN$6)," ",""))))-1)&amp;" Total",$B$6:$BB$373,ROW($A67)-5,FALSE))</f>
        <v>0</v>
      </c>
      <c r="AO67" s="10">
        <f ca="1">IF(AO$5&lt;&gt;"",HLOOKUP(AO$5,Functionalization!$G$6:$R$373,ROW($A67)-5,FALSE),IFERROR(INDEX(AO$337:AO$373,MATCH($F67,$B$337:$B$373,0))/VLOOKUP($F67,$B$337:$BB$373,MATCH(LEFT(TRIM(AO$6),FIND("~",SUBSTITUTE(AO$6,"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67))*HLOOKUP(LEFT(TRIM(AO$6),FIND("~",SUBSTITUTE(AO$6," ","~",LEN(TRIM(AO$6))-LEN(SUBSTITUTE(TRIM(AO$6)," ",""))))-1)&amp;" Total",$B$6:$BB$373,ROW($A67)-5,FALSE))</f>
        <v>0</v>
      </c>
      <c r="AP67" s="10">
        <f ca="1">IF(AP$5&lt;&gt;"",HLOOKUP(AP$5,Functionalization!$G$6:$R$373,ROW($A67)-5,FALSE),IFERROR(INDEX(AP$337:AP$373,MATCH($F67,$B$337:$B$373,0))/VLOOKUP($F67,$B$337:$BB$373,MATCH(LEFT(TRIM(AP$6),FIND("~",SUBSTITUTE(AP$6,"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67))*HLOOKUP(LEFT(TRIM(AP$6),FIND("~",SUBSTITUTE(AP$6," ","~",LEN(TRIM(AP$6))-LEN(SUBSTITUTE(TRIM(AP$6)," ",""))))-1)&amp;" Total",$B$6:$BB$373,ROW($A67)-5,FALSE))</f>
        <v>0</v>
      </c>
      <c r="AQ67" s="10">
        <f ca="1">IF(AQ$5&lt;&gt;"",HLOOKUP(AQ$5,Functionalization!$G$6:$R$373,ROW($A67)-5,FALSE),IFERROR(INDEX(AQ$337:AQ$373,MATCH($F67,$B$337:$B$373,0))/VLOOKUP($F67,$B$337:$BB$373,MATCH(LEFT(TRIM(AQ$6),FIND("~",SUBSTITUTE(AQ$6,"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67))*HLOOKUP(LEFT(TRIM(AQ$6),FIND("~",SUBSTITUTE(AQ$6," ","~",LEN(TRIM(AQ$6))-LEN(SUBSTITUTE(TRIM(AQ$6)," ",""))))-1)&amp;" Total",$B$6:$BB$373,ROW($A67)-5,FALSE))</f>
        <v>0</v>
      </c>
      <c r="AR67" s="10">
        <f ca="1">IF(AR$5&lt;&gt;"",HLOOKUP(AR$5,Functionalization!$G$6:$R$373,ROW($A67)-5,FALSE),IFERROR(INDEX(AR$337:AR$373,MATCH($F67,$B$337:$B$373,0))/VLOOKUP($F67,$B$337:$BB$373,MATCH(LEFT(TRIM(AR$6),FIND("~",SUBSTITUTE(AR$6,"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67))*HLOOKUP(LEFT(TRIM(AR$6),FIND("~",SUBSTITUTE(AR$6," ","~",LEN(TRIM(AR$6))-LEN(SUBSTITUTE(TRIM(AR$6)," ",""))))-1)&amp;" Total",$B$6:$BB$373,ROW($A67)-5,FALSE))</f>
        <v>0</v>
      </c>
      <c r="AS67" s="10">
        <f ca="1">IF(AS$5&lt;&gt;"",HLOOKUP(AS$5,Functionalization!$G$6:$R$373,ROW($A67)-5,FALSE),IFERROR(INDEX(AS$337:AS$373,MATCH($F67,$B$337:$B$373,0))/VLOOKUP($F67,$B$337:$BB$373,MATCH(LEFT(TRIM(AS$6),FIND("~",SUBSTITUTE(AS$6,"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67))*HLOOKUP(LEFT(TRIM(AS$6),FIND("~",SUBSTITUTE(AS$6," ","~",LEN(TRIM(AS$6))-LEN(SUBSTITUTE(TRIM(AS$6)," ",""))))-1)&amp;" Total",$B$6:$BB$373,ROW($A67)-5,FALSE))</f>
        <v>0</v>
      </c>
      <c r="AT67" s="10">
        <f ca="1">IF(AT$5&lt;&gt;"",HLOOKUP(AT$5,Functionalization!$G$6:$R$373,ROW($A67)-5,FALSE),IFERROR(INDEX(AT$337:AT$373,MATCH($F67,$B$337:$B$373,0))/VLOOKUP($F67,$B$337:$BB$373,MATCH(LEFT(TRIM(AT$6),FIND("~",SUBSTITUTE(AT$6,"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67))*HLOOKUP(LEFT(TRIM(AT$6),FIND("~",SUBSTITUTE(AT$6," ","~",LEN(TRIM(AT$6))-LEN(SUBSTITUTE(TRIM(AT$6)," ",""))))-1)&amp;" Total",$B$6:$BB$373,ROW($A67)-5,FALSE))</f>
        <v>0</v>
      </c>
      <c r="AU67" s="10">
        <f ca="1">IF(AU$5&lt;&gt;"",HLOOKUP(AU$5,Functionalization!$G$6:$R$373,ROW($A67)-5,FALSE),IFERROR(INDEX(AU$337:AU$373,MATCH($F67,$B$337:$B$373,0))/VLOOKUP($F67,$B$337:$BB$373,MATCH(LEFT(TRIM(AU$6),FIND("~",SUBSTITUTE(AU$6,"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67))*HLOOKUP(LEFT(TRIM(AU$6),FIND("~",SUBSTITUTE(AU$6," ","~",LEN(TRIM(AU$6))-LEN(SUBSTITUTE(TRIM(AU$6)," ",""))))-1)&amp;" Total",$B$6:$BB$373,ROW($A67)-5,FALSE))</f>
        <v>0</v>
      </c>
      <c r="AV67" s="10">
        <f ca="1">IF(AV$5&lt;&gt;"",HLOOKUP(AV$5,Functionalization!$G$6:$R$373,ROW($A67)-5,FALSE),IFERROR(INDEX(AV$337:AV$373,MATCH($F67,$B$337:$B$373,0))/VLOOKUP($F67,$B$337:$BB$373,MATCH(LEFT(TRIM(AV$6),FIND("~",SUBSTITUTE(AV$6,"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67))*HLOOKUP(LEFT(TRIM(AV$6),FIND("~",SUBSTITUTE(AV$6," ","~",LEN(TRIM(AV$6))-LEN(SUBSTITUTE(TRIM(AV$6)," ",""))))-1)&amp;" Total",$B$6:$BB$373,ROW($A67)-5,FALSE))</f>
        <v>0</v>
      </c>
      <c r="AW67" s="10">
        <f ca="1">IF(AW$5&lt;&gt;"",HLOOKUP(AW$5,Functionalization!$G$6:$R$373,ROW($A67)-5,FALSE),IFERROR(INDEX(AW$337:AW$373,MATCH($F67,$B$337:$B$373,0))/VLOOKUP($F67,$B$337:$BB$373,MATCH(LEFT(TRIM(AW$6),FIND("~",SUBSTITUTE(AW$6,"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67))*HLOOKUP(LEFT(TRIM(AW$6),FIND("~",SUBSTITUTE(AW$6," ","~",LEN(TRIM(AW$6))-LEN(SUBSTITUTE(TRIM(AW$6)," ",""))))-1)&amp;" Total",$B$6:$BB$373,ROW($A67)-5,FALSE))</f>
        <v>0</v>
      </c>
      <c r="AX67" s="10">
        <f ca="1">IF(AX$5&lt;&gt;"",HLOOKUP(AX$5,Functionalization!$G$6:$R$373,ROW($A67)-5,FALSE),IFERROR(INDEX(AX$337:AX$373,MATCH($F67,$B$337:$B$373,0))/VLOOKUP($F67,$B$337:$BB$373,MATCH(LEFT(TRIM(AX$6),FIND("~",SUBSTITUTE(AX$6,"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67))*HLOOKUP(LEFT(TRIM(AX$6),FIND("~",SUBSTITUTE(AX$6," ","~",LEN(TRIM(AX$6))-LEN(SUBSTITUTE(TRIM(AX$6)," ",""))))-1)&amp;" Total",$B$6:$BB$373,ROW($A67)-5,FALSE))</f>
        <v>0</v>
      </c>
      <c r="AY67" s="10">
        <f ca="1">IF(AY$5&lt;&gt;"",HLOOKUP(AY$5,Functionalization!$G$6:$R$373,ROW($A67)-5,FALSE),IFERROR(INDEX(AY$337:AY$373,MATCH($F67,$B$337:$B$373,0))/VLOOKUP($F67,$B$337:$BB$373,MATCH(LEFT(TRIM(AY$6),FIND("~",SUBSTITUTE(AY$6,"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67))*HLOOKUP(LEFT(TRIM(AY$6),FIND("~",SUBSTITUTE(AY$6," ","~",LEN(TRIM(AY$6))-LEN(SUBSTITUTE(TRIM(AY$6)," ",""))))-1)&amp;" Total",$B$6:$BB$373,ROW($A67)-5,FALSE))</f>
        <v>0</v>
      </c>
      <c r="AZ67" s="10">
        <f ca="1">IF(AZ$5&lt;&gt;"",HLOOKUP(AZ$5,Functionalization!$G$6:$R$373,ROW($A67)-5,FALSE),IFERROR(INDEX(AZ$337:AZ$373,MATCH($F67,$B$337:$B$373,0))/VLOOKUP($F67,$B$337:$BB$373,MATCH(LEFT(TRIM(AZ$6),FIND("~",SUBSTITUTE(AZ$6,"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67))*HLOOKUP(LEFT(TRIM(AZ$6),FIND("~",SUBSTITUTE(AZ$6," ","~",LEN(TRIM(AZ$6))-LEN(SUBSTITUTE(TRIM(AZ$6)," ",""))))-1)&amp;" Total",$B$6:$BB$373,ROW($A67)-5,FALSE))</f>
        <v>0</v>
      </c>
      <c r="BA67" s="10">
        <f ca="1">IF(BA$5&lt;&gt;"",HLOOKUP(BA$5,Functionalization!$G$6:$R$373,ROW($A67)-5,FALSE),IFERROR(INDEX(BA$337:BA$373,MATCH($F67,$B$337:$B$373,0))/VLOOKUP($F67,$B$337:$BB$373,MATCH(LEFT(TRIM(BA$6),FIND("~",SUBSTITUTE(BA$6,"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67))*HLOOKUP(LEFT(TRIM(BA$6),FIND("~",SUBSTITUTE(BA$6," ","~",LEN(TRIM(BA$6))-LEN(SUBSTITUTE(TRIM(BA$6)," ",""))))-1)&amp;" Total",$B$6:$BB$373,ROW($A67)-5,FALSE))</f>
        <v>0</v>
      </c>
      <c r="BB67" s="10">
        <f ca="1">IF(BB$5&lt;&gt;"",HLOOKUP(BB$5,Functionalization!$G$6:$R$373,ROW($A67)-5,FALSE),IFERROR(INDEX(BB$337:BB$373,MATCH($F67,$B$337:$B$373,0))/VLOOKUP($F67,$B$337:$BB$373,MATCH(LEFT(TRIM(BB$6),FIND("~",SUBSTITUTE(BB$6,"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67))*HLOOKUP(LEFT(TRIM(BB$6),FIND("~",SUBSTITUTE(BB$6," ","~",LEN(TRIM(BB$6))-LEN(SUBSTITUTE(TRIM(BB$6)," ",""))))-1)&amp;" Total",$B$6:$BB$373,ROW($A67)-5,FALSE))</f>
        <v>0</v>
      </c>
      <c r="BD67">
        <f ca="1">IFERROR(IF(SUMIF($G$6:$BB$6,BD$6&amp;" Total",$G67:$BB67)-(SUMIF($G$6:$BB$6,BD$6&amp;" "&amp;'Input-Func_Class'!$D$22,$G67:$BB67)+IFERROR(SUMIF($G$6:$BB$6,BD$6&amp;" "&amp;'Input-Func_Class'!$E$22,$G67:$BB67),SUMIF($G$6:$BB$6,BD$6&amp;" "&amp;'Input-Func_Class'!$B$24,$G67:$BB67))+SUMIF($G$6:$BB$6,BD$6&amp;" "&amp;'Input-Func_Class'!$F$22,$G67:$BB67))&lt;Check_Limit,0,1),1)</f>
        <v>0</v>
      </c>
      <c r="BE67">
        <f ca="1">IFERROR(IF(SUMIF($G$6:$BB$6,BE$6&amp;" Total",$G67:$BB67)-(SUMIF($G$6:$BB$6,BE$6&amp;" "&amp;'Input-Func_Class'!$D$22,$G67:$BB67)+IFERROR(SUMIF($G$6:$BB$6,BE$6&amp;" "&amp;'Input-Func_Class'!$E$22,$G67:$BB67),SUMIF($G$6:$BB$6,BE$6&amp;" "&amp;'Input-Func_Class'!$B$24,$G67:$BB67))+SUMIF($G$6:$BB$6,BE$6&amp;" "&amp;'Input-Func_Class'!$F$22,$G67:$BB67))&lt;Check_Limit,0,1),1)</f>
        <v>0</v>
      </c>
      <c r="BF67">
        <f ca="1">IFERROR(IF(SUMIF($G$6:$BB$6,BF$6&amp;" Total",$G67:$BB67)-(SUMIF($G$6:$BB$6,BF$6&amp;" "&amp;'Input-Func_Class'!$D$22,$G67:$BB67)+IFERROR(SUMIF($G$6:$BB$6,BF$6&amp;" "&amp;'Input-Func_Class'!$E$22,$G67:$BB67),SUMIF($G$6:$BB$6,BF$6&amp;" "&amp;'Input-Func_Class'!$B$24,$G67:$BB67))+SUMIF($G$6:$BB$6,BF$6&amp;" "&amp;'Input-Func_Class'!$F$22,$G67:$BB67))&lt;Check_Limit,0,1),1)</f>
        <v>0</v>
      </c>
      <c r="BG67">
        <f ca="1">IFERROR(IF(SUMIF($G$6:$BB$6,BG$6&amp;" Total",$G67:$BB67)-(SUMIF($G$6:$BB$6,BG$6&amp;" "&amp;'Input-Func_Class'!$D$22,$G67:$BB67)+IFERROR(SUMIF($G$6:$BB$6,BG$6&amp;" "&amp;'Input-Func_Class'!$E$22,$G67:$BB67),SUMIF($G$6:$BB$6,BG$6&amp;" "&amp;'Input-Func_Class'!$B$24,$G67:$BB67))+SUMIF($G$6:$BB$6,BG$6&amp;" "&amp;'Input-Func_Class'!$F$22,$G67:$BB67))&lt;Check_Limit,0,1),1)</f>
        <v>0</v>
      </c>
      <c r="BH67">
        <f ca="1">IFERROR(IF(SUMIF($G$6:$BB$6,BH$6&amp;" Total",$G67:$BB67)-(SUMIF($G$6:$BB$6,BH$6&amp;" "&amp;'Input-Func_Class'!$D$22,$G67:$BB67)+IFERROR(SUMIF($G$6:$BB$6,BH$6&amp;" "&amp;'Input-Func_Class'!$E$22,$G67:$BB67),SUMIF($G$6:$BB$6,BH$6&amp;" "&amp;'Input-Func_Class'!$B$24,$G67:$BB67))+SUMIF($G$6:$BB$6,BH$6&amp;" "&amp;'Input-Func_Class'!$F$22,$G67:$BB67))&lt;Check_Limit,0,1),1)</f>
        <v>0</v>
      </c>
      <c r="BI67">
        <f ca="1">IFERROR(IF(SUMIF($G$6:$BB$6,BI$6&amp;" Total",$G67:$BB67)-(SUMIF($G$6:$BB$6,BI$6&amp;" "&amp;'Input-Func_Class'!$D$22,$G67:$BB67)+IFERROR(SUMIF($G$6:$BB$6,BI$6&amp;" "&amp;'Input-Func_Class'!$E$22,$G67:$BB67),SUMIF($G$6:$BB$6,BI$6&amp;" "&amp;'Input-Func_Class'!$B$24,$G67:$BB67))+SUMIF($G$6:$BB$6,BI$6&amp;" "&amp;'Input-Func_Class'!$F$22,$G67:$BB67))&lt;Check_Limit,0,1),1)</f>
        <v>0</v>
      </c>
      <c r="BJ67">
        <f ca="1">IFERROR(IF(SUMIF($G$6:$BB$6,BJ$6&amp;" Total",$G67:$BB67)-(SUMIF($G$6:$BB$6,BJ$6&amp;" "&amp;'Input-Func_Class'!$D$22,$G67:$BB67)+IFERROR(SUMIF($G$6:$BB$6,BJ$6&amp;" "&amp;'Input-Func_Class'!$E$22,$G67:$BB67),SUMIF($G$6:$BB$6,BJ$6&amp;" "&amp;'Input-Func_Class'!$B$24,$G67:$BB67))+SUMIF($G$6:$BB$6,BJ$6&amp;" "&amp;'Input-Func_Class'!$F$22,$G67:$BB67))&lt;Check_Limit,0,1),1)</f>
        <v>0</v>
      </c>
      <c r="BK67">
        <f ca="1">IFERROR(IF(SUMIF($G$6:$BB$6,BK$6&amp;" Total",$G67:$BB67)-(SUMIF($G$6:$BB$6,BK$6&amp;" "&amp;'Input-Func_Class'!$D$22,$G67:$BB67)+IFERROR(SUMIF($G$6:$BB$6,BK$6&amp;" "&amp;'Input-Func_Class'!$E$22,$G67:$BB67),SUMIF($G$6:$BB$6,BK$6&amp;" "&amp;'Input-Func_Class'!$B$24,$G67:$BB67))+SUMIF($G$6:$BB$6,BK$6&amp;" "&amp;'Input-Func_Class'!$F$22,$G67:$BB67))&lt;Check_Limit,0,1),1)</f>
        <v>0</v>
      </c>
      <c r="BL67">
        <f ca="1">IFERROR(IF(SUMIF($G$6:$BB$6,BL$6&amp;" Total",$G67:$BB67)-(SUMIF($G$6:$BB$6,BL$6&amp;" "&amp;'Input-Func_Class'!$D$22,$G67:$BB67)+IFERROR(SUMIF($G$6:$BB$6,BL$6&amp;" "&amp;'Input-Func_Class'!$E$22,$G67:$BB67),SUMIF($G$6:$BB$6,BL$6&amp;" "&amp;'Input-Func_Class'!$B$24,$G67:$BB67))+SUMIF($G$6:$BB$6,BL$6&amp;" "&amp;'Input-Func_Class'!$F$22,$G67:$BB67))&lt;Check_Limit,0,1),1)</f>
        <v>0</v>
      </c>
      <c r="BM67">
        <f ca="1">IFERROR(IF(SUMIF($G$6:$BB$6,BM$6&amp;" Total",$G67:$BB67)-(SUMIF($G$6:$BB$6,BM$6&amp;" "&amp;'Input-Func_Class'!$D$22,$G67:$BB67)+IFERROR(SUMIF($G$6:$BB$6,BM$6&amp;" "&amp;'Input-Func_Class'!$E$22,$G67:$BB67),SUMIF($G$6:$BB$6,BM$6&amp;" "&amp;'Input-Func_Class'!$B$24,$G67:$BB67))+SUMIF($G$6:$BB$6,BM$6&amp;" "&amp;'Input-Func_Class'!$F$22,$G67:$BB67))&lt;Check_Limit,0,1),1)</f>
        <v>0</v>
      </c>
      <c r="BN67">
        <f ca="1">IFERROR(IF(SUMIF($G$6:$BB$6,BN$6&amp;" Total",$G67:$BB67)-(SUMIF($G$6:$BB$6,BN$6&amp;" "&amp;'Input-Func_Class'!$D$22,$G67:$BB67)+IFERROR(SUMIF($G$6:$BB$6,BN$6&amp;" "&amp;'Input-Func_Class'!$E$22,$G67:$BB67),SUMIF($G$6:$BB$6,BN$6&amp;" "&amp;'Input-Func_Class'!$B$24,$G67:$BB67))+SUMIF($G$6:$BB$6,BN$6&amp;" "&amp;'Input-Func_Class'!$F$22,$G67:$BB67))&lt;Check_Limit,0,1),1)</f>
        <v>0</v>
      </c>
      <c r="BO67">
        <f ca="1">IFERROR(IF(SUMIF($G$6:$BB$6,BO$6&amp;" Total",$G67:$BB67)-(SUMIF($G$6:$BB$6,BO$6&amp;" "&amp;'Input-Func_Class'!$D$22,$G67:$BB67)+IFERROR(SUMIF($G$6:$BB$6,BO$6&amp;" "&amp;'Input-Func_Class'!$E$22,$G67:$BB67),SUMIF($G$6:$BB$6,BO$6&amp;" "&amp;'Input-Func_Class'!$B$24,$G67:$BB67))+SUMIF($G$6:$BB$6,BO$6&amp;" "&amp;'Input-Func_Class'!$F$22,$G67:$BB67))&lt;Check_Limit,0,1),1)</f>
        <v>0</v>
      </c>
    </row>
    <row r="68" spans="1:67" outlineLevel="1">
      <c r="A68" s="31">
        <f>IF(ISBLANK('Input-Accounts'!A68),"",'Input-Accounts'!A68)</f>
        <v>59</v>
      </c>
      <c r="B68" s="53" t="str">
        <f>IF(ISBLANK('Input-Accounts'!B68),"",'Input-Accounts'!B68)</f>
        <v>LABORATORY EQUIPMENT</v>
      </c>
      <c r="C68" s="31">
        <f>IF(ISBLANK('Input-Accounts'!C68),"",'Input-Accounts'!C68)</f>
        <v>395</v>
      </c>
      <c r="D68" s="10">
        <f>Functionalization!$D68</f>
        <v>0</v>
      </c>
      <c r="E68" s="10">
        <f t="shared" si="3"/>
        <v>0</v>
      </c>
      <c r="F68" s="3" t="str">
        <f>IF($D68=0,"-",IF('Input-Accounts'!$E68&lt;&gt;0,'Input-Accounts'!$E68,'Input-Accounts'!$G68))</f>
        <v>-</v>
      </c>
      <c r="G68" s="10">
        <f ca="1">IF(G$5&lt;&gt;"",HLOOKUP(G$5,Functionalization!$G$6:$R$373,ROW($A68)-5,FALSE),IFERROR(INDEX(G$337:G$373,MATCH($F68,$B$337:$B$373,0))/VLOOKUP($F68,$B$337:$BB$373,MATCH(LEFT(TRIM(G$6),FIND("~",SUBSTITUTE(G$6,"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68))*HLOOKUP(LEFT(TRIM(G$6),FIND("~",SUBSTITUTE(G$6," ","~",LEN(TRIM(G$6))-LEN(SUBSTITUTE(TRIM(G$6)," ",""))))-1)&amp;" Total",$B$6:$BB$373,ROW($A68)-5,FALSE))</f>
        <v>0</v>
      </c>
      <c r="H68" s="10">
        <f ca="1">IF(H$5&lt;&gt;"",HLOOKUP(H$5,Functionalization!$G$6:$R$373,ROW($A68)-5,FALSE),IFERROR(INDEX(H$337:H$373,MATCH($F68,$B$337:$B$373,0))/VLOOKUP($F68,$B$337:$BB$373,MATCH(LEFT(TRIM(H$6),FIND("~",SUBSTITUTE(H$6,"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68))*HLOOKUP(LEFT(TRIM(H$6),FIND("~",SUBSTITUTE(H$6," ","~",LEN(TRIM(H$6))-LEN(SUBSTITUTE(TRIM(H$6)," ",""))))-1)&amp;" Total",$B$6:$BB$373,ROW($A68)-5,FALSE))</f>
        <v>0</v>
      </c>
      <c r="I68" s="10">
        <f ca="1">IF(I$5&lt;&gt;"",HLOOKUP(I$5,Functionalization!$G$6:$R$373,ROW($A68)-5,FALSE),IFERROR(INDEX(I$337:I$373,MATCH($F68,$B$337:$B$373,0))/VLOOKUP($F68,$B$337:$BB$373,MATCH(LEFT(TRIM(I$6),FIND("~",SUBSTITUTE(I$6,"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68))*HLOOKUP(LEFT(TRIM(I$6),FIND("~",SUBSTITUTE(I$6," ","~",LEN(TRIM(I$6))-LEN(SUBSTITUTE(TRIM(I$6)," ",""))))-1)&amp;" Total",$B$6:$BB$373,ROW($A68)-5,FALSE))</f>
        <v>0</v>
      </c>
      <c r="J68" s="10">
        <f ca="1">IF(J$5&lt;&gt;"",HLOOKUP(J$5,Functionalization!$G$6:$R$373,ROW($A68)-5,FALSE),IFERROR(INDEX(J$337:J$373,MATCH($F68,$B$337:$B$373,0))/VLOOKUP($F68,$B$337:$BB$373,MATCH(LEFT(TRIM(J$6),FIND("~",SUBSTITUTE(J$6,"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68))*HLOOKUP(LEFT(TRIM(J$6),FIND("~",SUBSTITUTE(J$6," ","~",LEN(TRIM(J$6))-LEN(SUBSTITUTE(TRIM(J$6)," ",""))))-1)&amp;" Total",$B$6:$BB$373,ROW($A68)-5,FALSE))</f>
        <v>0</v>
      </c>
      <c r="K68" s="10">
        <f ca="1">IF(K$5&lt;&gt;"",HLOOKUP(K$5,Functionalization!$G$6:$R$373,ROW($A68)-5,FALSE),IFERROR(INDEX(K$337:K$373,MATCH($F68,$B$337:$B$373,0))/VLOOKUP($F68,$B$337:$BB$373,MATCH(LEFT(TRIM(K$6),FIND("~",SUBSTITUTE(K$6,"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68))*HLOOKUP(LEFT(TRIM(K$6),FIND("~",SUBSTITUTE(K$6," ","~",LEN(TRIM(K$6))-LEN(SUBSTITUTE(TRIM(K$6)," ",""))))-1)&amp;" Total",$B$6:$BB$373,ROW($A68)-5,FALSE))</f>
        <v>0</v>
      </c>
      <c r="L68" s="10">
        <f ca="1">IF(L$5&lt;&gt;"",HLOOKUP(L$5,Functionalization!$G$6:$R$373,ROW($A68)-5,FALSE),IFERROR(INDEX(L$337:L$373,MATCH($F68,$B$337:$B$373,0))/VLOOKUP($F68,$B$337:$BB$373,MATCH(LEFT(TRIM(L$6),FIND("~",SUBSTITUTE(L$6,"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68))*HLOOKUP(LEFT(TRIM(L$6),FIND("~",SUBSTITUTE(L$6," ","~",LEN(TRIM(L$6))-LEN(SUBSTITUTE(TRIM(L$6)," ",""))))-1)&amp;" Total",$B$6:$BB$373,ROW($A68)-5,FALSE))</f>
        <v>0</v>
      </c>
      <c r="M68" s="10">
        <f ca="1">IF(M$5&lt;&gt;"",HLOOKUP(M$5,Functionalization!$G$6:$R$373,ROW($A68)-5,FALSE),IFERROR(INDEX(M$337:M$373,MATCH($F68,$B$337:$B$373,0))/VLOOKUP($F68,$B$337:$BB$373,MATCH(LEFT(TRIM(M$6),FIND("~",SUBSTITUTE(M$6,"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68))*HLOOKUP(LEFT(TRIM(M$6),FIND("~",SUBSTITUTE(M$6," ","~",LEN(TRIM(M$6))-LEN(SUBSTITUTE(TRIM(M$6)," ",""))))-1)&amp;" Total",$B$6:$BB$373,ROW($A68)-5,FALSE))</f>
        <v>0</v>
      </c>
      <c r="N68" s="10">
        <f ca="1">IF(N$5&lt;&gt;"",HLOOKUP(N$5,Functionalization!$G$6:$R$373,ROW($A68)-5,FALSE),IFERROR(INDEX(N$337:N$373,MATCH($F68,$B$337:$B$373,0))/VLOOKUP($F68,$B$337:$BB$373,MATCH(LEFT(TRIM(N$6),FIND("~",SUBSTITUTE(N$6,"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68))*HLOOKUP(LEFT(TRIM(N$6),FIND("~",SUBSTITUTE(N$6," ","~",LEN(TRIM(N$6))-LEN(SUBSTITUTE(TRIM(N$6)," ",""))))-1)&amp;" Total",$B$6:$BB$373,ROW($A68)-5,FALSE))</f>
        <v>0</v>
      </c>
      <c r="O68" s="10">
        <f ca="1">IF(O$5&lt;&gt;"",HLOOKUP(O$5,Functionalization!$G$6:$R$373,ROW($A68)-5,FALSE),IFERROR(INDEX(O$337:O$373,MATCH($F68,$B$337:$B$373,0))/VLOOKUP($F68,$B$337:$BB$373,MATCH(LEFT(TRIM(O$6),FIND("~",SUBSTITUTE(O$6,"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68))*HLOOKUP(LEFT(TRIM(O$6),FIND("~",SUBSTITUTE(O$6," ","~",LEN(TRIM(O$6))-LEN(SUBSTITUTE(TRIM(O$6)," ",""))))-1)&amp;" Total",$B$6:$BB$373,ROW($A68)-5,FALSE))</f>
        <v>0</v>
      </c>
      <c r="P68" s="10">
        <f ca="1">IF(P$5&lt;&gt;"",HLOOKUP(P$5,Functionalization!$G$6:$R$373,ROW($A68)-5,FALSE),IFERROR(INDEX(P$337:P$373,MATCH($F68,$B$337:$B$373,0))/VLOOKUP($F68,$B$337:$BB$373,MATCH(LEFT(TRIM(P$6),FIND("~",SUBSTITUTE(P$6,"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68))*HLOOKUP(LEFT(TRIM(P$6),FIND("~",SUBSTITUTE(P$6," ","~",LEN(TRIM(P$6))-LEN(SUBSTITUTE(TRIM(P$6)," ",""))))-1)&amp;" Total",$B$6:$BB$373,ROW($A68)-5,FALSE))</f>
        <v>0</v>
      </c>
      <c r="Q68" s="10">
        <f ca="1">IF(Q$5&lt;&gt;"",HLOOKUP(Q$5,Functionalization!$G$6:$R$373,ROW($A68)-5,FALSE),IFERROR(INDEX(Q$337:Q$373,MATCH($F68,$B$337:$B$373,0))/VLOOKUP($F68,$B$337:$BB$373,MATCH(LEFT(TRIM(Q$6),FIND("~",SUBSTITUTE(Q$6,"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68))*HLOOKUP(LEFT(TRIM(Q$6),FIND("~",SUBSTITUTE(Q$6," ","~",LEN(TRIM(Q$6))-LEN(SUBSTITUTE(TRIM(Q$6)," ",""))))-1)&amp;" Total",$B$6:$BB$373,ROW($A68)-5,FALSE))</f>
        <v>0</v>
      </c>
      <c r="R68" s="10">
        <f ca="1">IF(R$5&lt;&gt;"",HLOOKUP(R$5,Functionalization!$G$6:$R$373,ROW($A68)-5,FALSE),IFERROR(INDEX(R$337:R$373,MATCH($F68,$B$337:$B$373,0))/VLOOKUP($F68,$B$337:$BB$373,MATCH(LEFT(TRIM(R$6),FIND("~",SUBSTITUTE(R$6,"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68))*HLOOKUP(LEFT(TRIM(R$6),FIND("~",SUBSTITUTE(R$6," ","~",LEN(TRIM(R$6))-LEN(SUBSTITUTE(TRIM(R$6)," ",""))))-1)&amp;" Total",$B$6:$BB$373,ROW($A68)-5,FALSE))</f>
        <v>0</v>
      </c>
      <c r="S68" s="10">
        <f ca="1">IF(S$5&lt;&gt;"",HLOOKUP(S$5,Functionalization!$G$6:$R$373,ROW($A68)-5,FALSE),IFERROR(INDEX(S$337:S$373,MATCH($F68,$B$337:$B$373,0))/VLOOKUP($F68,$B$337:$BB$373,MATCH(LEFT(TRIM(S$6),FIND("~",SUBSTITUTE(S$6,"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68))*HLOOKUP(LEFT(TRIM(S$6),FIND("~",SUBSTITUTE(S$6," ","~",LEN(TRIM(S$6))-LEN(SUBSTITUTE(TRIM(S$6)," ",""))))-1)&amp;" Total",$B$6:$BB$373,ROW($A68)-5,FALSE))</f>
        <v>0</v>
      </c>
      <c r="T68" s="10">
        <f ca="1">IF(T$5&lt;&gt;"",HLOOKUP(T$5,Functionalization!$G$6:$R$373,ROW($A68)-5,FALSE),IFERROR(INDEX(T$337:T$373,MATCH($F68,$B$337:$B$373,0))/VLOOKUP($F68,$B$337:$BB$373,MATCH(LEFT(TRIM(T$6),FIND("~",SUBSTITUTE(T$6,"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68))*HLOOKUP(LEFT(TRIM(T$6),FIND("~",SUBSTITUTE(T$6," ","~",LEN(TRIM(T$6))-LEN(SUBSTITUTE(TRIM(T$6)," ",""))))-1)&amp;" Total",$B$6:$BB$373,ROW($A68)-5,FALSE))</f>
        <v>0</v>
      </c>
      <c r="U68" s="10">
        <f ca="1">IF(U$5&lt;&gt;"",HLOOKUP(U$5,Functionalization!$G$6:$R$373,ROW($A68)-5,FALSE),IFERROR(INDEX(U$337:U$373,MATCH($F68,$B$337:$B$373,0))/VLOOKUP($F68,$B$337:$BB$373,MATCH(LEFT(TRIM(U$6),FIND("~",SUBSTITUTE(U$6,"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68))*HLOOKUP(LEFT(TRIM(U$6),FIND("~",SUBSTITUTE(U$6," ","~",LEN(TRIM(U$6))-LEN(SUBSTITUTE(TRIM(U$6)," ",""))))-1)&amp;" Total",$B$6:$BB$373,ROW($A68)-5,FALSE))</f>
        <v>0</v>
      </c>
      <c r="V68" s="10">
        <f ca="1">IF(V$5&lt;&gt;"",HLOOKUP(V$5,Functionalization!$G$6:$R$373,ROW($A68)-5,FALSE),IFERROR(INDEX(V$337:V$373,MATCH($F68,$B$337:$B$373,0))/VLOOKUP($F68,$B$337:$BB$373,MATCH(LEFT(TRIM(V$6),FIND("~",SUBSTITUTE(V$6,"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68))*HLOOKUP(LEFT(TRIM(V$6),FIND("~",SUBSTITUTE(V$6," ","~",LEN(TRIM(V$6))-LEN(SUBSTITUTE(TRIM(V$6)," ",""))))-1)&amp;" Total",$B$6:$BB$373,ROW($A68)-5,FALSE))</f>
        <v>0</v>
      </c>
      <c r="W68" s="10">
        <f ca="1">IF(W$5&lt;&gt;"",HLOOKUP(W$5,Functionalization!$G$6:$R$373,ROW($A68)-5,FALSE),IFERROR(INDEX(W$337:W$373,MATCH($F68,$B$337:$B$373,0))/VLOOKUP($F68,$B$337:$BB$373,MATCH(LEFT(TRIM(W$6),FIND("~",SUBSTITUTE(W$6,"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68))*HLOOKUP(LEFT(TRIM(W$6),FIND("~",SUBSTITUTE(W$6," ","~",LEN(TRIM(W$6))-LEN(SUBSTITUTE(TRIM(W$6)," ",""))))-1)&amp;" Total",$B$6:$BB$373,ROW($A68)-5,FALSE))</f>
        <v>0</v>
      </c>
      <c r="X68" s="10">
        <f ca="1">IF(X$5&lt;&gt;"",HLOOKUP(X$5,Functionalization!$G$6:$R$373,ROW($A68)-5,FALSE),IFERROR(INDEX(X$337:X$373,MATCH($F68,$B$337:$B$373,0))/VLOOKUP($F68,$B$337:$BB$373,MATCH(LEFT(TRIM(X$6),FIND("~",SUBSTITUTE(X$6,"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68))*HLOOKUP(LEFT(TRIM(X$6),FIND("~",SUBSTITUTE(X$6," ","~",LEN(TRIM(X$6))-LEN(SUBSTITUTE(TRIM(X$6)," ",""))))-1)&amp;" Total",$B$6:$BB$373,ROW($A68)-5,FALSE))</f>
        <v>0</v>
      </c>
      <c r="Y68" s="10">
        <f ca="1">IF(Y$5&lt;&gt;"",HLOOKUP(Y$5,Functionalization!$G$6:$R$373,ROW($A68)-5,FALSE),IFERROR(INDEX(Y$337:Y$373,MATCH($F68,$B$337:$B$373,0))/VLOOKUP($F68,$B$337:$BB$373,MATCH(LEFT(TRIM(Y$6),FIND("~",SUBSTITUTE(Y$6,"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68))*HLOOKUP(LEFT(TRIM(Y$6),FIND("~",SUBSTITUTE(Y$6," ","~",LEN(TRIM(Y$6))-LEN(SUBSTITUTE(TRIM(Y$6)," ",""))))-1)&amp;" Total",$B$6:$BB$373,ROW($A68)-5,FALSE))</f>
        <v>0</v>
      </c>
      <c r="Z68" s="10">
        <f ca="1">IF(Z$5&lt;&gt;"",HLOOKUP(Z$5,Functionalization!$G$6:$R$373,ROW($A68)-5,FALSE),IFERROR(INDEX(Z$337:Z$373,MATCH($F68,$B$337:$B$373,0))/VLOOKUP($F68,$B$337:$BB$373,MATCH(LEFT(TRIM(Z$6),FIND("~",SUBSTITUTE(Z$6,"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68))*HLOOKUP(LEFT(TRIM(Z$6),FIND("~",SUBSTITUTE(Z$6," ","~",LEN(TRIM(Z$6))-LEN(SUBSTITUTE(TRIM(Z$6)," ",""))))-1)&amp;" Total",$B$6:$BB$373,ROW($A68)-5,FALSE))</f>
        <v>0</v>
      </c>
      <c r="AA68" s="10">
        <f ca="1">IF(AA$5&lt;&gt;"",HLOOKUP(AA$5,Functionalization!$G$6:$R$373,ROW($A68)-5,FALSE),IFERROR(INDEX(AA$337:AA$373,MATCH($F68,$B$337:$B$373,0))/VLOOKUP($F68,$B$337:$BB$373,MATCH(LEFT(TRIM(AA$6),FIND("~",SUBSTITUTE(AA$6,"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68))*HLOOKUP(LEFT(TRIM(AA$6),FIND("~",SUBSTITUTE(AA$6," ","~",LEN(TRIM(AA$6))-LEN(SUBSTITUTE(TRIM(AA$6)," ",""))))-1)&amp;" Total",$B$6:$BB$373,ROW($A68)-5,FALSE))</f>
        <v>0</v>
      </c>
      <c r="AB68" s="10">
        <f ca="1">IF(AB$5&lt;&gt;"",HLOOKUP(AB$5,Functionalization!$G$6:$R$373,ROW($A68)-5,FALSE),IFERROR(INDEX(AB$337:AB$373,MATCH($F68,$B$337:$B$373,0))/VLOOKUP($F68,$B$337:$BB$373,MATCH(LEFT(TRIM(AB$6),FIND("~",SUBSTITUTE(AB$6,"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68))*HLOOKUP(LEFT(TRIM(AB$6),FIND("~",SUBSTITUTE(AB$6," ","~",LEN(TRIM(AB$6))-LEN(SUBSTITUTE(TRIM(AB$6)," ",""))))-1)&amp;" Total",$B$6:$BB$373,ROW($A68)-5,FALSE))</f>
        <v>0</v>
      </c>
      <c r="AC68" s="10">
        <f ca="1">IF(AC$5&lt;&gt;"",HLOOKUP(AC$5,Functionalization!$G$6:$R$373,ROW($A68)-5,FALSE),IFERROR(INDEX(AC$337:AC$373,MATCH($F68,$B$337:$B$373,0))/VLOOKUP($F68,$B$337:$BB$373,MATCH(LEFT(TRIM(AC$6),FIND("~",SUBSTITUTE(AC$6,"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68))*HLOOKUP(LEFT(TRIM(AC$6),FIND("~",SUBSTITUTE(AC$6," ","~",LEN(TRIM(AC$6))-LEN(SUBSTITUTE(TRIM(AC$6)," ",""))))-1)&amp;" Total",$B$6:$BB$373,ROW($A68)-5,FALSE))</f>
        <v>0</v>
      </c>
      <c r="AD68" s="10">
        <f ca="1">IF(AD$5&lt;&gt;"",HLOOKUP(AD$5,Functionalization!$G$6:$R$373,ROW($A68)-5,FALSE),IFERROR(INDEX(AD$337:AD$373,MATCH($F68,$B$337:$B$373,0))/VLOOKUP($F68,$B$337:$BB$373,MATCH(LEFT(TRIM(AD$6),FIND("~",SUBSTITUTE(AD$6,"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68))*HLOOKUP(LEFT(TRIM(AD$6),FIND("~",SUBSTITUTE(AD$6," ","~",LEN(TRIM(AD$6))-LEN(SUBSTITUTE(TRIM(AD$6)," ",""))))-1)&amp;" Total",$B$6:$BB$373,ROW($A68)-5,FALSE))</f>
        <v>0</v>
      </c>
      <c r="AE68" s="10">
        <f ca="1">IF(AE$5&lt;&gt;"",HLOOKUP(AE$5,Functionalization!$G$6:$R$373,ROW($A68)-5,FALSE),IFERROR(INDEX(AE$337:AE$373,MATCH($F68,$B$337:$B$373,0))/VLOOKUP($F68,$B$337:$BB$373,MATCH(LEFT(TRIM(AE$6),FIND("~",SUBSTITUTE(AE$6,"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68))*HLOOKUP(LEFT(TRIM(AE$6),FIND("~",SUBSTITUTE(AE$6," ","~",LEN(TRIM(AE$6))-LEN(SUBSTITUTE(TRIM(AE$6)," ",""))))-1)&amp;" Total",$B$6:$BB$373,ROW($A68)-5,FALSE))</f>
        <v>0</v>
      </c>
      <c r="AF68" s="10">
        <f ca="1">IF(AF$5&lt;&gt;"",HLOOKUP(AF$5,Functionalization!$G$6:$R$373,ROW($A68)-5,FALSE),IFERROR(INDEX(AF$337:AF$373,MATCH($F68,$B$337:$B$373,0))/VLOOKUP($F68,$B$337:$BB$373,MATCH(LEFT(TRIM(AF$6),FIND("~",SUBSTITUTE(AF$6,"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68))*HLOOKUP(LEFT(TRIM(AF$6),FIND("~",SUBSTITUTE(AF$6," ","~",LEN(TRIM(AF$6))-LEN(SUBSTITUTE(TRIM(AF$6)," ",""))))-1)&amp;" Total",$B$6:$BB$373,ROW($A68)-5,FALSE))</f>
        <v>0</v>
      </c>
      <c r="AG68" s="10">
        <f ca="1">IF(AG$5&lt;&gt;"",HLOOKUP(AG$5,Functionalization!$G$6:$R$373,ROW($A68)-5,FALSE),IFERROR(INDEX(AG$337:AG$373,MATCH($F68,$B$337:$B$373,0))/VLOOKUP($F68,$B$337:$BB$373,MATCH(LEFT(TRIM(AG$6),FIND("~",SUBSTITUTE(AG$6,"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68))*HLOOKUP(LEFT(TRIM(AG$6),FIND("~",SUBSTITUTE(AG$6," ","~",LEN(TRIM(AG$6))-LEN(SUBSTITUTE(TRIM(AG$6)," ",""))))-1)&amp;" Total",$B$6:$BB$373,ROW($A68)-5,FALSE))</f>
        <v>0</v>
      </c>
      <c r="AH68" s="10">
        <f ca="1">IF(AH$5&lt;&gt;"",HLOOKUP(AH$5,Functionalization!$G$6:$R$373,ROW($A68)-5,FALSE),IFERROR(INDEX(AH$337:AH$373,MATCH($F68,$B$337:$B$373,0))/VLOOKUP($F68,$B$337:$BB$373,MATCH(LEFT(TRIM(AH$6),FIND("~",SUBSTITUTE(AH$6,"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68))*HLOOKUP(LEFT(TRIM(AH$6),FIND("~",SUBSTITUTE(AH$6," ","~",LEN(TRIM(AH$6))-LEN(SUBSTITUTE(TRIM(AH$6)," ",""))))-1)&amp;" Total",$B$6:$BB$373,ROW($A68)-5,FALSE))</f>
        <v>0</v>
      </c>
      <c r="AI68" s="10">
        <f ca="1">IF(AI$5&lt;&gt;"",HLOOKUP(AI$5,Functionalization!$G$6:$R$373,ROW($A68)-5,FALSE),IFERROR(INDEX(AI$337:AI$373,MATCH($F68,$B$337:$B$373,0))/VLOOKUP($F68,$B$337:$BB$373,MATCH(LEFT(TRIM(AI$6),FIND("~",SUBSTITUTE(AI$6,"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68))*HLOOKUP(LEFT(TRIM(AI$6),FIND("~",SUBSTITUTE(AI$6," ","~",LEN(TRIM(AI$6))-LEN(SUBSTITUTE(TRIM(AI$6)," ",""))))-1)&amp;" Total",$B$6:$BB$373,ROW($A68)-5,FALSE))</f>
        <v>0</v>
      </c>
      <c r="AJ68" s="10">
        <f ca="1">IF(AJ$5&lt;&gt;"",HLOOKUP(AJ$5,Functionalization!$G$6:$R$373,ROW($A68)-5,FALSE),IFERROR(INDEX(AJ$337:AJ$373,MATCH($F68,$B$337:$B$373,0))/VLOOKUP($F68,$B$337:$BB$373,MATCH(LEFT(TRIM(AJ$6),FIND("~",SUBSTITUTE(AJ$6,"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68))*HLOOKUP(LEFT(TRIM(AJ$6),FIND("~",SUBSTITUTE(AJ$6," ","~",LEN(TRIM(AJ$6))-LEN(SUBSTITUTE(TRIM(AJ$6)," ",""))))-1)&amp;" Total",$B$6:$BB$373,ROW($A68)-5,FALSE))</f>
        <v>0</v>
      </c>
      <c r="AK68" s="10">
        <f ca="1">IF(AK$5&lt;&gt;"",HLOOKUP(AK$5,Functionalization!$G$6:$R$373,ROW($A68)-5,FALSE),IFERROR(INDEX(AK$337:AK$373,MATCH($F68,$B$337:$B$373,0))/VLOOKUP($F68,$B$337:$BB$373,MATCH(LEFT(TRIM(AK$6),FIND("~",SUBSTITUTE(AK$6,"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68))*HLOOKUP(LEFT(TRIM(AK$6),FIND("~",SUBSTITUTE(AK$6," ","~",LEN(TRIM(AK$6))-LEN(SUBSTITUTE(TRIM(AK$6)," ",""))))-1)&amp;" Total",$B$6:$BB$373,ROW($A68)-5,FALSE))</f>
        <v>0</v>
      </c>
      <c r="AL68" s="10">
        <f ca="1">IF(AL$5&lt;&gt;"",HLOOKUP(AL$5,Functionalization!$G$6:$R$373,ROW($A68)-5,FALSE),IFERROR(INDEX(AL$337:AL$373,MATCH($F68,$B$337:$B$373,0))/VLOOKUP($F68,$B$337:$BB$373,MATCH(LEFT(TRIM(AL$6),FIND("~",SUBSTITUTE(AL$6,"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68))*HLOOKUP(LEFT(TRIM(AL$6),FIND("~",SUBSTITUTE(AL$6," ","~",LEN(TRIM(AL$6))-LEN(SUBSTITUTE(TRIM(AL$6)," ",""))))-1)&amp;" Total",$B$6:$BB$373,ROW($A68)-5,FALSE))</f>
        <v>0</v>
      </c>
      <c r="AM68" s="10">
        <f ca="1">IF(AM$5&lt;&gt;"",HLOOKUP(AM$5,Functionalization!$G$6:$R$373,ROW($A68)-5,FALSE),IFERROR(INDEX(AM$337:AM$373,MATCH($F68,$B$337:$B$373,0))/VLOOKUP($F68,$B$337:$BB$373,MATCH(LEFT(TRIM(AM$6),FIND("~",SUBSTITUTE(AM$6,"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68))*HLOOKUP(LEFT(TRIM(AM$6),FIND("~",SUBSTITUTE(AM$6," ","~",LEN(TRIM(AM$6))-LEN(SUBSTITUTE(TRIM(AM$6)," ",""))))-1)&amp;" Total",$B$6:$BB$373,ROW($A68)-5,FALSE))</f>
        <v>0</v>
      </c>
      <c r="AN68" s="10">
        <f ca="1">IF(AN$5&lt;&gt;"",HLOOKUP(AN$5,Functionalization!$G$6:$R$373,ROW($A68)-5,FALSE),IFERROR(INDEX(AN$337:AN$373,MATCH($F68,$B$337:$B$373,0))/VLOOKUP($F68,$B$337:$BB$373,MATCH(LEFT(TRIM(AN$6),FIND("~",SUBSTITUTE(AN$6,"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68))*HLOOKUP(LEFT(TRIM(AN$6),FIND("~",SUBSTITUTE(AN$6," ","~",LEN(TRIM(AN$6))-LEN(SUBSTITUTE(TRIM(AN$6)," ",""))))-1)&amp;" Total",$B$6:$BB$373,ROW($A68)-5,FALSE))</f>
        <v>0</v>
      </c>
      <c r="AO68" s="10">
        <f ca="1">IF(AO$5&lt;&gt;"",HLOOKUP(AO$5,Functionalization!$G$6:$R$373,ROW($A68)-5,FALSE),IFERROR(INDEX(AO$337:AO$373,MATCH($F68,$B$337:$B$373,0))/VLOOKUP($F68,$B$337:$BB$373,MATCH(LEFT(TRIM(AO$6),FIND("~",SUBSTITUTE(AO$6,"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68))*HLOOKUP(LEFT(TRIM(AO$6),FIND("~",SUBSTITUTE(AO$6," ","~",LEN(TRIM(AO$6))-LEN(SUBSTITUTE(TRIM(AO$6)," ",""))))-1)&amp;" Total",$B$6:$BB$373,ROW($A68)-5,FALSE))</f>
        <v>0</v>
      </c>
      <c r="AP68" s="10">
        <f ca="1">IF(AP$5&lt;&gt;"",HLOOKUP(AP$5,Functionalization!$G$6:$R$373,ROW($A68)-5,FALSE),IFERROR(INDEX(AP$337:AP$373,MATCH($F68,$B$337:$B$373,0))/VLOOKUP($F68,$B$337:$BB$373,MATCH(LEFT(TRIM(AP$6),FIND("~",SUBSTITUTE(AP$6,"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68))*HLOOKUP(LEFT(TRIM(AP$6),FIND("~",SUBSTITUTE(AP$6," ","~",LEN(TRIM(AP$6))-LEN(SUBSTITUTE(TRIM(AP$6)," ",""))))-1)&amp;" Total",$B$6:$BB$373,ROW($A68)-5,FALSE))</f>
        <v>0</v>
      </c>
      <c r="AQ68" s="10">
        <f ca="1">IF(AQ$5&lt;&gt;"",HLOOKUP(AQ$5,Functionalization!$G$6:$R$373,ROW($A68)-5,FALSE),IFERROR(INDEX(AQ$337:AQ$373,MATCH($F68,$B$337:$B$373,0))/VLOOKUP($F68,$B$337:$BB$373,MATCH(LEFT(TRIM(AQ$6),FIND("~",SUBSTITUTE(AQ$6,"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68))*HLOOKUP(LEFT(TRIM(AQ$6),FIND("~",SUBSTITUTE(AQ$6," ","~",LEN(TRIM(AQ$6))-LEN(SUBSTITUTE(TRIM(AQ$6)," ",""))))-1)&amp;" Total",$B$6:$BB$373,ROW($A68)-5,FALSE))</f>
        <v>0</v>
      </c>
      <c r="AR68" s="10">
        <f ca="1">IF(AR$5&lt;&gt;"",HLOOKUP(AR$5,Functionalization!$G$6:$R$373,ROW($A68)-5,FALSE),IFERROR(INDEX(AR$337:AR$373,MATCH($F68,$B$337:$B$373,0))/VLOOKUP($F68,$B$337:$BB$373,MATCH(LEFT(TRIM(AR$6),FIND("~",SUBSTITUTE(AR$6,"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68))*HLOOKUP(LEFT(TRIM(AR$6),FIND("~",SUBSTITUTE(AR$6," ","~",LEN(TRIM(AR$6))-LEN(SUBSTITUTE(TRIM(AR$6)," ",""))))-1)&amp;" Total",$B$6:$BB$373,ROW($A68)-5,FALSE))</f>
        <v>0</v>
      </c>
      <c r="AS68" s="10">
        <f ca="1">IF(AS$5&lt;&gt;"",HLOOKUP(AS$5,Functionalization!$G$6:$R$373,ROW($A68)-5,FALSE),IFERROR(INDEX(AS$337:AS$373,MATCH($F68,$B$337:$B$373,0))/VLOOKUP($F68,$B$337:$BB$373,MATCH(LEFT(TRIM(AS$6),FIND("~",SUBSTITUTE(AS$6,"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68))*HLOOKUP(LEFT(TRIM(AS$6),FIND("~",SUBSTITUTE(AS$6," ","~",LEN(TRIM(AS$6))-LEN(SUBSTITUTE(TRIM(AS$6)," ",""))))-1)&amp;" Total",$B$6:$BB$373,ROW($A68)-5,FALSE))</f>
        <v>0</v>
      </c>
      <c r="AT68" s="10">
        <f ca="1">IF(AT$5&lt;&gt;"",HLOOKUP(AT$5,Functionalization!$G$6:$R$373,ROW($A68)-5,FALSE),IFERROR(INDEX(AT$337:AT$373,MATCH($F68,$B$337:$B$373,0))/VLOOKUP($F68,$B$337:$BB$373,MATCH(LEFT(TRIM(AT$6),FIND("~",SUBSTITUTE(AT$6,"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68))*HLOOKUP(LEFT(TRIM(AT$6),FIND("~",SUBSTITUTE(AT$6," ","~",LEN(TRIM(AT$6))-LEN(SUBSTITUTE(TRIM(AT$6)," ",""))))-1)&amp;" Total",$B$6:$BB$373,ROW($A68)-5,FALSE))</f>
        <v>0</v>
      </c>
      <c r="AU68" s="10">
        <f ca="1">IF(AU$5&lt;&gt;"",HLOOKUP(AU$5,Functionalization!$G$6:$R$373,ROW($A68)-5,FALSE),IFERROR(INDEX(AU$337:AU$373,MATCH($F68,$B$337:$B$373,0))/VLOOKUP($F68,$B$337:$BB$373,MATCH(LEFT(TRIM(AU$6),FIND("~",SUBSTITUTE(AU$6,"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68))*HLOOKUP(LEFT(TRIM(AU$6),FIND("~",SUBSTITUTE(AU$6," ","~",LEN(TRIM(AU$6))-LEN(SUBSTITUTE(TRIM(AU$6)," ",""))))-1)&amp;" Total",$B$6:$BB$373,ROW($A68)-5,FALSE))</f>
        <v>0</v>
      </c>
      <c r="AV68" s="10">
        <f ca="1">IF(AV$5&lt;&gt;"",HLOOKUP(AV$5,Functionalization!$G$6:$R$373,ROW($A68)-5,FALSE),IFERROR(INDEX(AV$337:AV$373,MATCH($F68,$B$337:$B$373,0))/VLOOKUP($F68,$B$337:$BB$373,MATCH(LEFT(TRIM(AV$6),FIND("~",SUBSTITUTE(AV$6,"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68))*HLOOKUP(LEFT(TRIM(AV$6),FIND("~",SUBSTITUTE(AV$6," ","~",LEN(TRIM(AV$6))-LEN(SUBSTITUTE(TRIM(AV$6)," ",""))))-1)&amp;" Total",$B$6:$BB$373,ROW($A68)-5,FALSE))</f>
        <v>0</v>
      </c>
      <c r="AW68" s="10">
        <f ca="1">IF(AW$5&lt;&gt;"",HLOOKUP(AW$5,Functionalization!$G$6:$R$373,ROW($A68)-5,FALSE),IFERROR(INDEX(AW$337:AW$373,MATCH($F68,$B$337:$B$373,0))/VLOOKUP($F68,$B$337:$BB$373,MATCH(LEFT(TRIM(AW$6),FIND("~",SUBSTITUTE(AW$6,"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68))*HLOOKUP(LEFT(TRIM(AW$6),FIND("~",SUBSTITUTE(AW$6," ","~",LEN(TRIM(AW$6))-LEN(SUBSTITUTE(TRIM(AW$6)," ",""))))-1)&amp;" Total",$B$6:$BB$373,ROW($A68)-5,FALSE))</f>
        <v>0</v>
      </c>
      <c r="AX68" s="10">
        <f ca="1">IF(AX$5&lt;&gt;"",HLOOKUP(AX$5,Functionalization!$G$6:$R$373,ROW($A68)-5,FALSE),IFERROR(INDEX(AX$337:AX$373,MATCH($F68,$B$337:$B$373,0))/VLOOKUP($F68,$B$337:$BB$373,MATCH(LEFT(TRIM(AX$6),FIND("~",SUBSTITUTE(AX$6,"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68))*HLOOKUP(LEFT(TRIM(AX$6),FIND("~",SUBSTITUTE(AX$6," ","~",LEN(TRIM(AX$6))-LEN(SUBSTITUTE(TRIM(AX$6)," ",""))))-1)&amp;" Total",$B$6:$BB$373,ROW($A68)-5,FALSE))</f>
        <v>0</v>
      </c>
      <c r="AY68" s="10">
        <f ca="1">IF(AY$5&lt;&gt;"",HLOOKUP(AY$5,Functionalization!$G$6:$R$373,ROW($A68)-5,FALSE),IFERROR(INDEX(AY$337:AY$373,MATCH($F68,$B$337:$B$373,0))/VLOOKUP($F68,$B$337:$BB$373,MATCH(LEFT(TRIM(AY$6),FIND("~",SUBSTITUTE(AY$6,"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68))*HLOOKUP(LEFT(TRIM(AY$6),FIND("~",SUBSTITUTE(AY$6," ","~",LEN(TRIM(AY$6))-LEN(SUBSTITUTE(TRIM(AY$6)," ",""))))-1)&amp;" Total",$B$6:$BB$373,ROW($A68)-5,FALSE))</f>
        <v>0</v>
      </c>
      <c r="AZ68" s="10">
        <f ca="1">IF(AZ$5&lt;&gt;"",HLOOKUP(AZ$5,Functionalization!$G$6:$R$373,ROW($A68)-5,FALSE),IFERROR(INDEX(AZ$337:AZ$373,MATCH($F68,$B$337:$B$373,0))/VLOOKUP($F68,$B$337:$BB$373,MATCH(LEFT(TRIM(AZ$6),FIND("~",SUBSTITUTE(AZ$6,"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68))*HLOOKUP(LEFT(TRIM(AZ$6),FIND("~",SUBSTITUTE(AZ$6," ","~",LEN(TRIM(AZ$6))-LEN(SUBSTITUTE(TRIM(AZ$6)," ",""))))-1)&amp;" Total",$B$6:$BB$373,ROW($A68)-5,FALSE))</f>
        <v>0</v>
      </c>
      <c r="BA68" s="10">
        <f ca="1">IF(BA$5&lt;&gt;"",HLOOKUP(BA$5,Functionalization!$G$6:$R$373,ROW($A68)-5,FALSE),IFERROR(INDEX(BA$337:BA$373,MATCH($F68,$B$337:$B$373,0))/VLOOKUP($F68,$B$337:$BB$373,MATCH(LEFT(TRIM(BA$6),FIND("~",SUBSTITUTE(BA$6,"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68))*HLOOKUP(LEFT(TRIM(BA$6),FIND("~",SUBSTITUTE(BA$6," ","~",LEN(TRIM(BA$6))-LEN(SUBSTITUTE(TRIM(BA$6)," ",""))))-1)&amp;" Total",$B$6:$BB$373,ROW($A68)-5,FALSE))</f>
        <v>0</v>
      </c>
      <c r="BB68" s="10">
        <f ca="1">IF(BB$5&lt;&gt;"",HLOOKUP(BB$5,Functionalization!$G$6:$R$373,ROW($A68)-5,FALSE),IFERROR(INDEX(BB$337:BB$373,MATCH($F68,$B$337:$B$373,0))/VLOOKUP($F68,$B$337:$BB$373,MATCH(LEFT(TRIM(BB$6),FIND("~",SUBSTITUTE(BB$6,"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68))*HLOOKUP(LEFT(TRIM(BB$6),FIND("~",SUBSTITUTE(BB$6," ","~",LEN(TRIM(BB$6))-LEN(SUBSTITUTE(TRIM(BB$6)," ",""))))-1)&amp;" Total",$B$6:$BB$373,ROW($A68)-5,FALSE))</f>
        <v>0</v>
      </c>
      <c r="BD68">
        <f ca="1">IFERROR(IF(SUMIF($G$6:$BB$6,BD$6&amp;" Total",$G68:$BB68)-(SUMIF($G$6:$BB$6,BD$6&amp;" "&amp;'Input-Func_Class'!$D$22,$G68:$BB68)+IFERROR(SUMIF($G$6:$BB$6,BD$6&amp;" "&amp;'Input-Func_Class'!$E$22,$G68:$BB68),SUMIF($G$6:$BB$6,BD$6&amp;" "&amp;'Input-Func_Class'!$B$24,$G68:$BB68))+SUMIF($G$6:$BB$6,BD$6&amp;" "&amp;'Input-Func_Class'!$F$22,$G68:$BB68))&lt;Check_Limit,0,1),1)</f>
        <v>0</v>
      </c>
      <c r="BE68">
        <f ca="1">IFERROR(IF(SUMIF($G$6:$BB$6,BE$6&amp;" Total",$G68:$BB68)-(SUMIF($G$6:$BB$6,BE$6&amp;" "&amp;'Input-Func_Class'!$D$22,$G68:$BB68)+IFERROR(SUMIF($G$6:$BB$6,BE$6&amp;" "&amp;'Input-Func_Class'!$E$22,$G68:$BB68),SUMIF($G$6:$BB$6,BE$6&amp;" "&amp;'Input-Func_Class'!$B$24,$G68:$BB68))+SUMIF($G$6:$BB$6,BE$6&amp;" "&amp;'Input-Func_Class'!$F$22,$G68:$BB68))&lt;Check_Limit,0,1),1)</f>
        <v>0</v>
      </c>
      <c r="BF68">
        <f ca="1">IFERROR(IF(SUMIF($G$6:$BB$6,BF$6&amp;" Total",$G68:$BB68)-(SUMIF($G$6:$BB$6,BF$6&amp;" "&amp;'Input-Func_Class'!$D$22,$G68:$BB68)+IFERROR(SUMIF($G$6:$BB$6,BF$6&amp;" "&amp;'Input-Func_Class'!$E$22,$G68:$BB68),SUMIF($G$6:$BB$6,BF$6&amp;" "&amp;'Input-Func_Class'!$B$24,$G68:$BB68))+SUMIF($G$6:$BB$6,BF$6&amp;" "&amp;'Input-Func_Class'!$F$22,$G68:$BB68))&lt;Check_Limit,0,1),1)</f>
        <v>0</v>
      </c>
      <c r="BG68">
        <f ca="1">IFERROR(IF(SUMIF($G$6:$BB$6,BG$6&amp;" Total",$G68:$BB68)-(SUMIF($G$6:$BB$6,BG$6&amp;" "&amp;'Input-Func_Class'!$D$22,$G68:$BB68)+IFERROR(SUMIF($G$6:$BB$6,BG$6&amp;" "&amp;'Input-Func_Class'!$E$22,$G68:$BB68),SUMIF($G$6:$BB$6,BG$6&amp;" "&amp;'Input-Func_Class'!$B$24,$G68:$BB68))+SUMIF($G$6:$BB$6,BG$6&amp;" "&amp;'Input-Func_Class'!$F$22,$G68:$BB68))&lt;Check_Limit,0,1),1)</f>
        <v>0</v>
      </c>
      <c r="BH68">
        <f ca="1">IFERROR(IF(SUMIF($G$6:$BB$6,BH$6&amp;" Total",$G68:$BB68)-(SUMIF($G$6:$BB$6,BH$6&amp;" "&amp;'Input-Func_Class'!$D$22,$G68:$BB68)+IFERROR(SUMIF($G$6:$BB$6,BH$6&amp;" "&amp;'Input-Func_Class'!$E$22,$G68:$BB68),SUMIF($G$6:$BB$6,BH$6&amp;" "&amp;'Input-Func_Class'!$B$24,$G68:$BB68))+SUMIF($G$6:$BB$6,BH$6&amp;" "&amp;'Input-Func_Class'!$F$22,$G68:$BB68))&lt;Check_Limit,0,1),1)</f>
        <v>0</v>
      </c>
      <c r="BI68">
        <f ca="1">IFERROR(IF(SUMIF($G$6:$BB$6,BI$6&amp;" Total",$G68:$BB68)-(SUMIF($G$6:$BB$6,BI$6&amp;" "&amp;'Input-Func_Class'!$D$22,$G68:$BB68)+IFERROR(SUMIF($G$6:$BB$6,BI$6&amp;" "&amp;'Input-Func_Class'!$E$22,$G68:$BB68),SUMIF($G$6:$BB$6,BI$6&amp;" "&amp;'Input-Func_Class'!$B$24,$G68:$BB68))+SUMIF($G$6:$BB$6,BI$6&amp;" "&amp;'Input-Func_Class'!$F$22,$G68:$BB68))&lt;Check_Limit,0,1),1)</f>
        <v>0</v>
      </c>
      <c r="BJ68">
        <f ca="1">IFERROR(IF(SUMIF($G$6:$BB$6,BJ$6&amp;" Total",$G68:$BB68)-(SUMIF($G$6:$BB$6,BJ$6&amp;" "&amp;'Input-Func_Class'!$D$22,$G68:$BB68)+IFERROR(SUMIF($G$6:$BB$6,BJ$6&amp;" "&amp;'Input-Func_Class'!$E$22,$G68:$BB68),SUMIF($G$6:$BB$6,BJ$6&amp;" "&amp;'Input-Func_Class'!$B$24,$G68:$BB68))+SUMIF($G$6:$BB$6,BJ$6&amp;" "&amp;'Input-Func_Class'!$F$22,$G68:$BB68))&lt;Check_Limit,0,1),1)</f>
        <v>0</v>
      </c>
      <c r="BK68">
        <f ca="1">IFERROR(IF(SUMIF($G$6:$BB$6,BK$6&amp;" Total",$G68:$BB68)-(SUMIF($G$6:$BB$6,BK$6&amp;" "&amp;'Input-Func_Class'!$D$22,$G68:$BB68)+IFERROR(SUMIF($G$6:$BB$6,BK$6&amp;" "&amp;'Input-Func_Class'!$E$22,$G68:$BB68),SUMIF($G$6:$BB$6,BK$6&amp;" "&amp;'Input-Func_Class'!$B$24,$G68:$BB68))+SUMIF($G$6:$BB$6,BK$6&amp;" "&amp;'Input-Func_Class'!$F$22,$G68:$BB68))&lt;Check_Limit,0,1),1)</f>
        <v>0</v>
      </c>
      <c r="BL68">
        <f ca="1">IFERROR(IF(SUMIF($G$6:$BB$6,BL$6&amp;" Total",$G68:$BB68)-(SUMIF($G$6:$BB$6,BL$6&amp;" "&amp;'Input-Func_Class'!$D$22,$G68:$BB68)+IFERROR(SUMIF($G$6:$BB$6,BL$6&amp;" "&amp;'Input-Func_Class'!$E$22,$G68:$BB68),SUMIF($G$6:$BB$6,BL$6&amp;" "&amp;'Input-Func_Class'!$B$24,$G68:$BB68))+SUMIF($G$6:$BB$6,BL$6&amp;" "&amp;'Input-Func_Class'!$F$22,$G68:$BB68))&lt;Check_Limit,0,1),1)</f>
        <v>0</v>
      </c>
      <c r="BM68">
        <f ca="1">IFERROR(IF(SUMIF($G$6:$BB$6,BM$6&amp;" Total",$G68:$BB68)-(SUMIF($G$6:$BB$6,BM$6&amp;" "&amp;'Input-Func_Class'!$D$22,$G68:$BB68)+IFERROR(SUMIF($G$6:$BB$6,BM$6&amp;" "&amp;'Input-Func_Class'!$E$22,$G68:$BB68),SUMIF($G$6:$BB$6,BM$6&amp;" "&amp;'Input-Func_Class'!$B$24,$G68:$BB68))+SUMIF($G$6:$BB$6,BM$6&amp;" "&amp;'Input-Func_Class'!$F$22,$G68:$BB68))&lt;Check_Limit,0,1),1)</f>
        <v>0</v>
      </c>
      <c r="BN68">
        <f ca="1">IFERROR(IF(SUMIF($G$6:$BB$6,BN$6&amp;" Total",$G68:$BB68)-(SUMIF($G$6:$BB$6,BN$6&amp;" "&amp;'Input-Func_Class'!$D$22,$G68:$BB68)+IFERROR(SUMIF($G$6:$BB$6,BN$6&amp;" "&amp;'Input-Func_Class'!$E$22,$G68:$BB68),SUMIF($G$6:$BB$6,BN$6&amp;" "&amp;'Input-Func_Class'!$B$24,$G68:$BB68))+SUMIF($G$6:$BB$6,BN$6&amp;" "&amp;'Input-Func_Class'!$F$22,$G68:$BB68))&lt;Check_Limit,0,1),1)</f>
        <v>0</v>
      </c>
      <c r="BO68">
        <f ca="1">IFERROR(IF(SUMIF($G$6:$BB$6,BO$6&amp;" Total",$G68:$BB68)-(SUMIF($G$6:$BB$6,BO$6&amp;" "&amp;'Input-Func_Class'!$D$22,$G68:$BB68)+IFERROR(SUMIF($G$6:$BB$6,BO$6&amp;" "&amp;'Input-Func_Class'!$E$22,$G68:$BB68),SUMIF($G$6:$BB$6,BO$6&amp;" "&amp;'Input-Func_Class'!$B$24,$G68:$BB68))+SUMIF($G$6:$BB$6,BO$6&amp;" "&amp;'Input-Func_Class'!$F$22,$G68:$BB68))&lt;Check_Limit,0,1),1)</f>
        <v>0</v>
      </c>
    </row>
    <row r="69" spans="1:67" outlineLevel="1">
      <c r="A69" s="31">
        <f>IF(ISBLANK('Input-Accounts'!A69),"",'Input-Accounts'!A69)</f>
        <v>60</v>
      </c>
      <c r="B69" s="53" t="str">
        <f>IF(ISBLANK('Input-Accounts'!B69),"",'Input-Accounts'!B69)</f>
        <v>POWER OPERATED EQUIP-GENERAL TOOLS</v>
      </c>
      <c r="C69" s="31">
        <f>IF(ISBLANK('Input-Accounts'!C69),"",'Input-Accounts'!C69)</f>
        <v>396</v>
      </c>
      <c r="D69" s="10">
        <f>Functionalization!$D69</f>
        <v>185547</v>
      </c>
      <c r="E69" s="10">
        <f t="shared" ca="1" si="3"/>
        <v>0</v>
      </c>
      <c r="F69" s="3" t="str">
        <f>IF($D69=0,"-",IF('Input-Accounts'!$E69&lt;&gt;0,'Input-Accounts'!$E69,'Input-Accounts'!$G69))</f>
        <v>INT_DISTPT_SUBTOTAL</v>
      </c>
      <c r="G69" s="10">
        <f ca="1">IF(G$5&lt;&gt;"",HLOOKUP(G$5,Functionalization!$G$6:$R$373,ROW($A69)-5,FALSE),IFERROR(INDEX(G$337:G$373,MATCH($F69,$B$337:$B$373,0))/VLOOKUP($F69,$B$337:$BB$373,MATCH(LEFT(TRIM(G$6),FIND("~",SUBSTITUTE(G$6,"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69))*HLOOKUP(LEFT(TRIM(G$6),FIND("~",SUBSTITUTE(G$6," ","~",LEN(TRIM(G$6))-LEN(SUBSTITUTE(TRIM(G$6)," ",""))))-1)&amp;" Total",$B$6:$BB$373,ROW($A69)-5,FALSE))</f>
        <v>118186.55819722431</v>
      </c>
      <c r="H69" s="10">
        <f ca="1">IF(H$5&lt;&gt;"",HLOOKUP(H$5,Functionalization!$G$6:$R$373,ROW($A69)-5,FALSE),IFERROR(INDEX(H$337:H$373,MATCH($F69,$B$337:$B$373,0))/VLOOKUP($F69,$B$337:$BB$373,MATCH(LEFT(TRIM(H$6),FIND("~",SUBSTITUTE(H$6,"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69))*HLOOKUP(LEFT(TRIM(H$6),FIND("~",SUBSTITUTE(H$6," ","~",LEN(TRIM(H$6))-LEN(SUBSTITUTE(TRIM(H$6)," ",""))))-1)&amp;" Total",$B$6:$BB$373,ROW($A69)-5,FALSE))</f>
        <v>87691.331812107528</v>
      </c>
      <c r="I69" s="10">
        <f ca="1">IF(I$5&lt;&gt;"",HLOOKUP(I$5,Functionalization!$G$6:$R$373,ROW($A69)-5,FALSE),IFERROR(INDEX(I$337:I$373,MATCH($F69,$B$337:$B$373,0))/VLOOKUP($F69,$B$337:$BB$373,MATCH(LEFT(TRIM(I$6),FIND("~",SUBSTITUTE(I$6,"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69))*HLOOKUP(LEFT(TRIM(I$6),FIND("~",SUBSTITUTE(I$6," ","~",LEN(TRIM(I$6))-LEN(SUBSTITUTE(TRIM(I$6)," ",""))))-1)&amp;" Total",$B$6:$BB$373,ROW($A69)-5,FALSE))</f>
        <v>0</v>
      </c>
      <c r="J69" s="10">
        <f ca="1">IF(J$5&lt;&gt;"",HLOOKUP(J$5,Functionalization!$G$6:$R$373,ROW($A69)-5,FALSE),IFERROR(INDEX(J$337:J$373,MATCH($F69,$B$337:$B$373,0))/VLOOKUP($F69,$B$337:$BB$373,MATCH(LEFT(TRIM(J$6),FIND("~",SUBSTITUTE(J$6,"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69))*HLOOKUP(LEFT(TRIM(J$6),FIND("~",SUBSTITUTE(J$6," ","~",LEN(TRIM(J$6))-LEN(SUBSTITUTE(TRIM(J$6)," ",""))))-1)&amp;" Total",$B$6:$BB$373,ROW($A69)-5,FALSE))</f>
        <v>30495.226385116759</v>
      </c>
      <c r="K69" s="10">
        <f ca="1">IF(K$5&lt;&gt;"",HLOOKUP(K$5,Functionalization!$G$6:$R$373,ROW($A69)-5,FALSE),IFERROR(INDEX(K$337:K$373,MATCH($F69,$B$337:$B$373,0))/VLOOKUP($F69,$B$337:$BB$373,MATCH(LEFT(TRIM(K$6),FIND("~",SUBSTITUTE(K$6,"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69))*HLOOKUP(LEFT(TRIM(K$6),FIND("~",SUBSTITUTE(K$6," ","~",LEN(TRIM(K$6))-LEN(SUBSTITUTE(TRIM(K$6)," ",""))))-1)&amp;" Total",$B$6:$BB$373,ROW($A69)-5,FALSE))</f>
        <v>67360.441802775691</v>
      </c>
      <c r="L69" s="10">
        <f ca="1">IF(L$5&lt;&gt;"",HLOOKUP(L$5,Functionalization!$G$6:$R$373,ROW($A69)-5,FALSE),IFERROR(INDEX(L$337:L$373,MATCH($F69,$B$337:$B$373,0))/VLOOKUP($F69,$B$337:$BB$373,MATCH(LEFT(TRIM(L$6),FIND("~",SUBSTITUTE(L$6,"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69))*HLOOKUP(LEFT(TRIM(L$6),FIND("~",SUBSTITUTE(L$6," ","~",LEN(TRIM(L$6))-LEN(SUBSTITUTE(TRIM(L$6)," ",""))))-1)&amp;" Total",$B$6:$BB$373,ROW($A69)-5,FALSE))</f>
        <v>0</v>
      </c>
      <c r="M69" s="10">
        <f ca="1">IF(M$5&lt;&gt;"",HLOOKUP(M$5,Functionalization!$G$6:$R$373,ROW($A69)-5,FALSE),IFERROR(INDEX(M$337:M$373,MATCH($F69,$B$337:$B$373,0))/VLOOKUP($F69,$B$337:$BB$373,MATCH(LEFT(TRIM(M$6),FIND("~",SUBSTITUTE(M$6,"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69))*HLOOKUP(LEFT(TRIM(M$6),FIND("~",SUBSTITUTE(M$6," ","~",LEN(TRIM(M$6))-LEN(SUBSTITUTE(TRIM(M$6)," ",""))))-1)&amp;" Total",$B$6:$BB$373,ROW($A69)-5,FALSE))</f>
        <v>0</v>
      </c>
      <c r="N69" s="10">
        <f ca="1">IF(N$5&lt;&gt;"",HLOOKUP(N$5,Functionalization!$G$6:$R$373,ROW($A69)-5,FALSE),IFERROR(INDEX(N$337:N$373,MATCH($F69,$B$337:$B$373,0))/VLOOKUP($F69,$B$337:$BB$373,MATCH(LEFT(TRIM(N$6),FIND("~",SUBSTITUTE(N$6,"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69))*HLOOKUP(LEFT(TRIM(N$6),FIND("~",SUBSTITUTE(N$6," ","~",LEN(TRIM(N$6))-LEN(SUBSTITUTE(TRIM(N$6)," ",""))))-1)&amp;" Total",$B$6:$BB$373,ROW($A69)-5,FALSE))</f>
        <v>67360.441802775691</v>
      </c>
      <c r="O69" s="10">
        <f ca="1">IF(O$5&lt;&gt;"",HLOOKUP(O$5,Functionalization!$G$6:$R$373,ROW($A69)-5,FALSE),IFERROR(INDEX(O$337:O$373,MATCH($F69,$B$337:$B$373,0))/VLOOKUP($F69,$B$337:$BB$373,MATCH(LEFT(TRIM(O$6),FIND("~",SUBSTITUTE(O$6,"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69))*HLOOKUP(LEFT(TRIM(O$6),FIND("~",SUBSTITUTE(O$6," ","~",LEN(TRIM(O$6))-LEN(SUBSTITUTE(TRIM(O$6)," ",""))))-1)&amp;" Total",$B$6:$BB$373,ROW($A69)-5,FALSE))</f>
        <v>0</v>
      </c>
      <c r="P69" s="10">
        <f ca="1">IF(P$5&lt;&gt;"",HLOOKUP(P$5,Functionalization!$G$6:$R$373,ROW($A69)-5,FALSE),IFERROR(INDEX(P$337:P$373,MATCH($F69,$B$337:$B$373,0))/VLOOKUP($F69,$B$337:$BB$373,MATCH(LEFT(TRIM(P$6),FIND("~",SUBSTITUTE(P$6,"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69))*HLOOKUP(LEFT(TRIM(P$6),FIND("~",SUBSTITUTE(P$6," ","~",LEN(TRIM(P$6))-LEN(SUBSTITUTE(TRIM(P$6)," ",""))))-1)&amp;" Total",$B$6:$BB$373,ROW($A69)-5,FALSE))</f>
        <v>0</v>
      </c>
      <c r="Q69" s="10">
        <f ca="1">IF(Q$5&lt;&gt;"",HLOOKUP(Q$5,Functionalization!$G$6:$R$373,ROW($A69)-5,FALSE),IFERROR(INDEX(Q$337:Q$373,MATCH($F69,$B$337:$B$373,0))/VLOOKUP($F69,$B$337:$BB$373,MATCH(LEFT(TRIM(Q$6),FIND("~",SUBSTITUTE(Q$6,"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69))*HLOOKUP(LEFT(TRIM(Q$6),FIND("~",SUBSTITUTE(Q$6," ","~",LEN(TRIM(Q$6))-LEN(SUBSTITUTE(TRIM(Q$6)," ",""))))-1)&amp;" Total",$B$6:$BB$373,ROW($A69)-5,FALSE))</f>
        <v>0</v>
      </c>
      <c r="R69" s="10">
        <f ca="1">IF(R$5&lt;&gt;"",HLOOKUP(R$5,Functionalization!$G$6:$R$373,ROW($A69)-5,FALSE),IFERROR(INDEX(R$337:R$373,MATCH($F69,$B$337:$B$373,0))/VLOOKUP($F69,$B$337:$BB$373,MATCH(LEFT(TRIM(R$6),FIND("~",SUBSTITUTE(R$6,"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69))*HLOOKUP(LEFT(TRIM(R$6),FIND("~",SUBSTITUTE(R$6," ","~",LEN(TRIM(R$6))-LEN(SUBSTITUTE(TRIM(R$6)," ",""))))-1)&amp;" Total",$B$6:$BB$373,ROW($A69)-5,FALSE))</f>
        <v>0</v>
      </c>
      <c r="S69" s="10">
        <f ca="1">IF(S$5&lt;&gt;"",HLOOKUP(S$5,Functionalization!$G$6:$R$373,ROW($A69)-5,FALSE),IFERROR(INDEX(S$337:S$373,MATCH($F69,$B$337:$B$373,0))/VLOOKUP($F69,$B$337:$BB$373,MATCH(LEFT(TRIM(S$6),FIND("~",SUBSTITUTE(S$6,"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69))*HLOOKUP(LEFT(TRIM(S$6),FIND("~",SUBSTITUTE(S$6," ","~",LEN(TRIM(S$6))-LEN(SUBSTITUTE(TRIM(S$6)," ",""))))-1)&amp;" Total",$B$6:$BB$373,ROW($A69)-5,FALSE))</f>
        <v>0</v>
      </c>
      <c r="T69" s="10">
        <f ca="1">IF(T$5&lt;&gt;"",HLOOKUP(T$5,Functionalization!$G$6:$R$373,ROW($A69)-5,FALSE),IFERROR(INDEX(T$337:T$373,MATCH($F69,$B$337:$B$373,0))/VLOOKUP($F69,$B$337:$BB$373,MATCH(LEFT(TRIM(T$6),FIND("~",SUBSTITUTE(T$6,"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69))*HLOOKUP(LEFT(TRIM(T$6),FIND("~",SUBSTITUTE(T$6," ","~",LEN(TRIM(T$6))-LEN(SUBSTITUTE(TRIM(T$6)," ",""))))-1)&amp;" Total",$B$6:$BB$373,ROW($A69)-5,FALSE))</f>
        <v>0</v>
      </c>
      <c r="U69" s="10">
        <f ca="1">IF(U$5&lt;&gt;"",HLOOKUP(U$5,Functionalization!$G$6:$R$373,ROW($A69)-5,FALSE),IFERROR(INDEX(U$337:U$373,MATCH($F69,$B$337:$B$373,0))/VLOOKUP($F69,$B$337:$BB$373,MATCH(LEFT(TRIM(U$6),FIND("~",SUBSTITUTE(U$6,"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69))*HLOOKUP(LEFT(TRIM(U$6),FIND("~",SUBSTITUTE(U$6," ","~",LEN(TRIM(U$6))-LEN(SUBSTITUTE(TRIM(U$6)," ",""))))-1)&amp;" Total",$B$6:$BB$373,ROW($A69)-5,FALSE))</f>
        <v>0</v>
      </c>
      <c r="V69" s="10">
        <f ca="1">IF(V$5&lt;&gt;"",HLOOKUP(V$5,Functionalization!$G$6:$R$373,ROW($A69)-5,FALSE),IFERROR(INDEX(V$337:V$373,MATCH($F69,$B$337:$B$373,0))/VLOOKUP($F69,$B$337:$BB$373,MATCH(LEFT(TRIM(V$6),FIND("~",SUBSTITUTE(V$6,"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69))*HLOOKUP(LEFT(TRIM(V$6),FIND("~",SUBSTITUTE(V$6," ","~",LEN(TRIM(V$6))-LEN(SUBSTITUTE(TRIM(V$6)," ",""))))-1)&amp;" Total",$B$6:$BB$373,ROW($A69)-5,FALSE))</f>
        <v>0</v>
      </c>
      <c r="W69" s="10">
        <f ca="1">IF(W$5&lt;&gt;"",HLOOKUP(W$5,Functionalization!$G$6:$R$373,ROW($A69)-5,FALSE),IFERROR(INDEX(W$337:W$373,MATCH($F69,$B$337:$B$373,0))/VLOOKUP($F69,$B$337:$BB$373,MATCH(LEFT(TRIM(W$6),FIND("~",SUBSTITUTE(W$6,"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69))*HLOOKUP(LEFT(TRIM(W$6),FIND("~",SUBSTITUTE(W$6," ","~",LEN(TRIM(W$6))-LEN(SUBSTITUTE(TRIM(W$6)," ",""))))-1)&amp;" Total",$B$6:$BB$373,ROW($A69)-5,FALSE))</f>
        <v>0</v>
      </c>
      <c r="X69" s="10">
        <f ca="1">IF(X$5&lt;&gt;"",HLOOKUP(X$5,Functionalization!$G$6:$R$373,ROW($A69)-5,FALSE),IFERROR(INDEX(X$337:X$373,MATCH($F69,$B$337:$B$373,0))/VLOOKUP($F69,$B$337:$BB$373,MATCH(LEFT(TRIM(X$6),FIND("~",SUBSTITUTE(X$6,"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69))*HLOOKUP(LEFT(TRIM(X$6),FIND("~",SUBSTITUTE(X$6," ","~",LEN(TRIM(X$6))-LEN(SUBSTITUTE(TRIM(X$6)," ",""))))-1)&amp;" Total",$B$6:$BB$373,ROW($A69)-5,FALSE))</f>
        <v>0</v>
      </c>
      <c r="Y69" s="10">
        <f ca="1">IF(Y$5&lt;&gt;"",HLOOKUP(Y$5,Functionalization!$G$6:$R$373,ROW($A69)-5,FALSE),IFERROR(INDEX(Y$337:Y$373,MATCH($F69,$B$337:$B$373,0))/VLOOKUP($F69,$B$337:$BB$373,MATCH(LEFT(TRIM(Y$6),FIND("~",SUBSTITUTE(Y$6,"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69))*HLOOKUP(LEFT(TRIM(Y$6),FIND("~",SUBSTITUTE(Y$6," ","~",LEN(TRIM(Y$6))-LEN(SUBSTITUTE(TRIM(Y$6)," ",""))))-1)&amp;" Total",$B$6:$BB$373,ROW($A69)-5,FALSE))</f>
        <v>0</v>
      </c>
      <c r="Z69" s="10">
        <f ca="1">IF(Z$5&lt;&gt;"",HLOOKUP(Z$5,Functionalization!$G$6:$R$373,ROW($A69)-5,FALSE),IFERROR(INDEX(Z$337:Z$373,MATCH($F69,$B$337:$B$373,0))/VLOOKUP($F69,$B$337:$BB$373,MATCH(LEFT(TRIM(Z$6),FIND("~",SUBSTITUTE(Z$6,"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69))*HLOOKUP(LEFT(TRIM(Z$6),FIND("~",SUBSTITUTE(Z$6," ","~",LEN(TRIM(Z$6))-LEN(SUBSTITUTE(TRIM(Z$6)," ",""))))-1)&amp;" Total",$B$6:$BB$373,ROW($A69)-5,FALSE))</f>
        <v>0</v>
      </c>
      <c r="AA69" s="10">
        <f ca="1">IF(AA$5&lt;&gt;"",HLOOKUP(AA$5,Functionalization!$G$6:$R$373,ROW($A69)-5,FALSE),IFERROR(INDEX(AA$337:AA$373,MATCH($F69,$B$337:$B$373,0))/VLOOKUP($F69,$B$337:$BB$373,MATCH(LEFT(TRIM(AA$6),FIND("~",SUBSTITUTE(AA$6,"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69))*HLOOKUP(LEFT(TRIM(AA$6),FIND("~",SUBSTITUTE(AA$6," ","~",LEN(TRIM(AA$6))-LEN(SUBSTITUTE(TRIM(AA$6)," ",""))))-1)&amp;" Total",$B$6:$BB$373,ROW($A69)-5,FALSE))</f>
        <v>0</v>
      </c>
      <c r="AB69" s="10">
        <f ca="1">IF(AB$5&lt;&gt;"",HLOOKUP(AB$5,Functionalization!$G$6:$R$373,ROW($A69)-5,FALSE),IFERROR(INDEX(AB$337:AB$373,MATCH($F69,$B$337:$B$373,0))/VLOOKUP($F69,$B$337:$BB$373,MATCH(LEFT(TRIM(AB$6),FIND("~",SUBSTITUTE(AB$6,"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69))*HLOOKUP(LEFT(TRIM(AB$6),FIND("~",SUBSTITUTE(AB$6," ","~",LEN(TRIM(AB$6))-LEN(SUBSTITUTE(TRIM(AB$6)," ",""))))-1)&amp;" Total",$B$6:$BB$373,ROW($A69)-5,FALSE))</f>
        <v>0</v>
      </c>
      <c r="AC69" s="10">
        <f ca="1">IF(AC$5&lt;&gt;"",HLOOKUP(AC$5,Functionalization!$G$6:$R$373,ROW($A69)-5,FALSE),IFERROR(INDEX(AC$337:AC$373,MATCH($F69,$B$337:$B$373,0))/VLOOKUP($F69,$B$337:$BB$373,MATCH(LEFT(TRIM(AC$6),FIND("~",SUBSTITUTE(AC$6,"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69))*HLOOKUP(LEFT(TRIM(AC$6),FIND("~",SUBSTITUTE(AC$6," ","~",LEN(TRIM(AC$6))-LEN(SUBSTITUTE(TRIM(AC$6)," ",""))))-1)&amp;" Total",$B$6:$BB$373,ROW($A69)-5,FALSE))</f>
        <v>0</v>
      </c>
      <c r="AD69" s="10">
        <f ca="1">IF(AD$5&lt;&gt;"",HLOOKUP(AD$5,Functionalization!$G$6:$R$373,ROW($A69)-5,FALSE),IFERROR(INDEX(AD$337:AD$373,MATCH($F69,$B$337:$B$373,0))/VLOOKUP($F69,$B$337:$BB$373,MATCH(LEFT(TRIM(AD$6),FIND("~",SUBSTITUTE(AD$6,"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69))*HLOOKUP(LEFT(TRIM(AD$6),FIND("~",SUBSTITUTE(AD$6," ","~",LEN(TRIM(AD$6))-LEN(SUBSTITUTE(TRIM(AD$6)," ",""))))-1)&amp;" Total",$B$6:$BB$373,ROW($A69)-5,FALSE))</f>
        <v>0</v>
      </c>
      <c r="AE69" s="10">
        <f ca="1">IF(AE$5&lt;&gt;"",HLOOKUP(AE$5,Functionalization!$G$6:$R$373,ROW($A69)-5,FALSE),IFERROR(INDEX(AE$337:AE$373,MATCH($F69,$B$337:$B$373,0))/VLOOKUP($F69,$B$337:$BB$373,MATCH(LEFT(TRIM(AE$6),FIND("~",SUBSTITUTE(AE$6,"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69))*HLOOKUP(LEFT(TRIM(AE$6),FIND("~",SUBSTITUTE(AE$6," ","~",LEN(TRIM(AE$6))-LEN(SUBSTITUTE(TRIM(AE$6)," ",""))))-1)&amp;" Total",$B$6:$BB$373,ROW($A69)-5,FALSE))</f>
        <v>0</v>
      </c>
      <c r="AF69" s="10">
        <f ca="1">IF(AF$5&lt;&gt;"",HLOOKUP(AF$5,Functionalization!$G$6:$R$373,ROW($A69)-5,FALSE),IFERROR(INDEX(AF$337:AF$373,MATCH($F69,$B$337:$B$373,0))/VLOOKUP($F69,$B$337:$BB$373,MATCH(LEFT(TRIM(AF$6),FIND("~",SUBSTITUTE(AF$6,"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69))*HLOOKUP(LEFT(TRIM(AF$6),FIND("~",SUBSTITUTE(AF$6," ","~",LEN(TRIM(AF$6))-LEN(SUBSTITUTE(TRIM(AF$6)," ",""))))-1)&amp;" Total",$B$6:$BB$373,ROW($A69)-5,FALSE))</f>
        <v>0</v>
      </c>
      <c r="AG69" s="10">
        <f ca="1">IF(AG$5&lt;&gt;"",HLOOKUP(AG$5,Functionalization!$G$6:$R$373,ROW($A69)-5,FALSE),IFERROR(INDEX(AG$337:AG$373,MATCH($F69,$B$337:$B$373,0))/VLOOKUP($F69,$B$337:$BB$373,MATCH(LEFT(TRIM(AG$6),FIND("~",SUBSTITUTE(AG$6,"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69))*HLOOKUP(LEFT(TRIM(AG$6),FIND("~",SUBSTITUTE(AG$6," ","~",LEN(TRIM(AG$6))-LEN(SUBSTITUTE(TRIM(AG$6)," ",""))))-1)&amp;" Total",$B$6:$BB$373,ROW($A69)-5,FALSE))</f>
        <v>0</v>
      </c>
      <c r="AH69" s="10">
        <f ca="1">IF(AH$5&lt;&gt;"",HLOOKUP(AH$5,Functionalization!$G$6:$R$373,ROW($A69)-5,FALSE),IFERROR(INDEX(AH$337:AH$373,MATCH($F69,$B$337:$B$373,0))/VLOOKUP($F69,$B$337:$BB$373,MATCH(LEFT(TRIM(AH$6),FIND("~",SUBSTITUTE(AH$6,"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69))*HLOOKUP(LEFT(TRIM(AH$6),FIND("~",SUBSTITUTE(AH$6," ","~",LEN(TRIM(AH$6))-LEN(SUBSTITUTE(TRIM(AH$6)," ",""))))-1)&amp;" Total",$B$6:$BB$373,ROW($A69)-5,FALSE))</f>
        <v>0</v>
      </c>
      <c r="AI69" s="10">
        <f ca="1">IF(AI$5&lt;&gt;"",HLOOKUP(AI$5,Functionalization!$G$6:$R$373,ROW($A69)-5,FALSE),IFERROR(INDEX(AI$337:AI$373,MATCH($F69,$B$337:$B$373,0))/VLOOKUP($F69,$B$337:$BB$373,MATCH(LEFT(TRIM(AI$6),FIND("~",SUBSTITUTE(AI$6,"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69))*HLOOKUP(LEFT(TRIM(AI$6),FIND("~",SUBSTITUTE(AI$6," ","~",LEN(TRIM(AI$6))-LEN(SUBSTITUTE(TRIM(AI$6)," ",""))))-1)&amp;" Total",$B$6:$BB$373,ROW($A69)-5,FALSE))</f>
        <v>0</v>
      </c>
      <c r="AJ69" s="10">
        <f ca="1">IF(AJ$5&lt;&gt;"",HLOOKUP(AJ$5,Functionalization!$G$6:$R$373,ROW($A69)-5,FALSE),IFERROR(INDEX(AJ$337:AJ$373,MATCH($F69,$B$337:$B$373,0))/VLOOKUP($F69,$B$337:$BB$373,MATCH(LEFT(TRIM(AJ$6),FIND("~",SUBSTITUTE(AJ$6,"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69))*HLOOKUP(LEFT(TRIM(AJ$6),FIND("~",SUBSTITUTE(AJ$6," ","~",LEN(TRIM(AJ$6))-LEN(SUBSTITUTE(TRIM(AJ$6)," ",""))))-1)&amp;" Total",$B$6:$BB$373,ROW($A69)-5,FALSE))</f>
        <v>0</v>
      </c>
      <c r="AK69" s="10">
        <f ca="1">IF(AK$5&lt;&gt;"",HLOOKUP(AK$5,Functionalization!$G$6:$R$373,ROW($A69)-5,FALSE),IFERROR(INDEX(AK$337:AK$373,MATCH($F69,$B$337:$B$373,0))/VLOOKUP($F69,$B$337:$BB$373,MATCH(LEFT(TRIM(AK$6),FIND("~",SUBSTITUTE(AK$6,"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69))*HLOOKUP(LEFT(TRIM(AK$6),FIND("~",SUBSTITUTE(AK$6," ","~",LEN(TRIM(AK$6))-LEN(SUBSTITUTE(TRIM(AK$6)," ",""))))-1)&amp;" Total",$B$6:$BB$373,ROW($A69)-5,FALSE))</f>
        <v>0</v>
      </c>
      <c r="AL69" s="10">
        <f ca="1">IF(AL$5&lt;&gt;"",HLOOKUP(AL$5,Functionalization!$G$6:$R$373,ROW($A69)-5,FALSE),IFERROR(INDEX(AL$337:AL$373,MATCH($F69,$B$337:$B$373,0))/VLOOKUP($F69,$B$337:$BB$373,MATCH(LEFT(TRIM(AL$6),FIND("~",SUBSTITUTE(AL$6,"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69))*HLOOKUP(LEFT(TRIM(AL$6),FIND("~",SUBSTITUTE(AL$6," ","~",LEN(TRIM(AL$6))-LEN(SUBSTITUTE(TRIM(AL$6)," ",""))))-1)&amp;" Total",$B$6:$BB$373,ROW($A69)-5,FALSE))</f>
        <v>0</v>
      </c>
      <c r="AM69" s="10">
        <f ca="1">IF(AM$5&lt;&gt;"",HLOOKUP(AM$5,Functionalization!$G$6:$R$373,ROW($A69)-5,FALSE),IFERROR(INDEX(AM$337:AM$373,MATCH($F69,$B$337:$B$373,0))/VLOOKUP($F69,$B$337:$BB$373,MATCH(LEFT(TRIM(AM$6),FIND("~",SUBSTITUTE(AM$6,"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69))*HLOOKUP(LEFT(TRIM(AM$6),FIND("~",SUBSTITUTE(AM$6," ","~",LEN(TRIM(AM$6))-LEN(SUBSTITUTE(TRIM(AM$6)," ",""))))-1)&amp;" Total",$B$6:$BB$373,ROW($A69)-5,FALSE))</f>
        <v>0</v>
      </c>
      <c r="AN69" s="10">
        <f ca="1">IF(AN$5&lt;&gt;"",HLOOKUP(AN$5,Functionalization!$G$6:$R$373,ROW($A69)-5,FALSE),IFERROR(INDEX(AN$337:AN$373,MATCH($F69,$B$337:$B$373,0))/VLOOKUP($F69,$B$337:$BB$373,MATCH(LEFT(TRIM(AN$6),FIND("~",SUBSTITUTE(AN$6,"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69))*HLOOKUP(LEFT(TRIM(AN$6),FIND("~",SUBSTITUTE(AN$6," ","~",LEN(TRIM(AN$6))-LEN(SUBSTITUTE(TRIM(AN$6)," ",""))))-1)&amp;" Total",$B$6:$BB$373,ROW($A69)-5,FALSE))</f>
        <v>0</v>
      </c>
      <c r="AO69" s="10">
        <f ca="1">IF(AO$5&lt;&gt;"",HLOOKUP(AO$5,Functionalization!$G$6:$R$373,ROW($A69)-5,FALSE),IFERROR(INDEX(AO$337:AO$373,MATCH($F69,$B$337:$B$373,0))/VLOOKUP($F69,$B$337:$BB$373,MATCH(LEFT(TRIM(AO$6),FIND("~",SUBSTITUTE(AO$6,"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69))*HLOOKUP(LEFT(TRIM(AO$6),FIND("~",SUBSTITUTE(AO$6," ","~",LEN(TRIM(AO$6))-LEN(SUBSTITUTE(TRIM(AO$6)," ",""))))-1)&amp;" Total",$B$6:$BB$373,ROW($A69)-5,FALSE))</f>
        <v>0</v>
      </c>
      <c r="AP69" s="10">
        <f ca="1">IF(AP$5&lt;&gt;"",HLOOKUP(AP$5,Functionalization!$G$6:$R$373,ROW($A69)-5,FALSE),IFERROR(INDEX(AP$337:AP$373,MATCH($F69,$B$337:$B$373,0))/VLOOKUP($F69,$B$337:$BB$373,MATCH(LEFT(TRIM(AP$6),FIND("~",SUBSTITUTE(AP$6,"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69))*HLOOKUP(LEFT(TRIM(AP$6),FIND("~",SUBSTITUTE(AP$6," ","~",LEN(TRIM(AP$6))-LEN(SUBSTITUTE(TRIM(AP$6)," ",""))))-1)&amp;" Total",$B$6:$BB$373,ROW($A69)-5,FALSE))</f>
        <v>0</v>
      </c>
      <c r="AQ69" s="10">
        <f ca="1">IF(AQ$5&lt;&gt;"",HLOOKUP(AQ$5,Functionalization!$G$6:$R$373,ROW($A69)-5,FALSE),IFERROR(INDEX(AQ$337:AQ$373,MATCH($F69,$B$337:$B$373,0))/VLOOKUP($F69,$B$337:$BB$373,MATCH(LEFT(TRIM(AQ$6),FIND("~",SUBSTITUTE(AQ$6,"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69))*HLOOKUP(LEFT(TRIM(AQ$6),FIND("~",SUBSTITUTE(AQ$6," ","~",LEN(TRIM(AQ$6))-LEN(SUBSTITUTE(TRIM(AQ$6)," ",""))))-1)&amp;" Total",$B$6:$BB$373,ROW($A69)-5,FALSE))</f>
        <v>0</v>
      </c>
      <c r="AR69" s="10">
        <f ca="1">IF(AR$5&lt;&gt;"",HLOOKUP(AR$5,Functionalization!$G$6:$R$373,ROW($A69)-5,FALSE),IFERROR(INDEX(AR$337:AR$373,MATCH($F69,$B$337:$B$373,0))/VLOOKUP($F69,$B$337:$BB$373,MATCH(LEFT(TRIM(AR$6),FIND("~",SUBSTITUTE(AR$6,"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69))*HLOOKUP(LEFT(TRIM(AR$6),FIND("~",SUBSTITUTE(AR$6," ","~",LEN(TRIM(AR$6))-LEN(SUBSTITUTE(TRIM(AR$6)," ",""))))-1)&amp;" Total",$B$6:$BB$373,ROW($A69)-5,FALSE))</f>
        <v>0</v>
      </c>
      <c r="AS69" s="10">
        <f ca="1">IF(AS$5&lt;&gt;"",HLOOKUP(AS$5,Functionalization!$G$6:$R$373,ROW($A69)-5,FALSE),IFERROR(INDEX(AS$337:AS$373,MATCH($F69,$B$337:$B$373,0))/VLOOKUP($F69,$B$337:$BB$373,MATCH(LEFT(TRIM(AS$6),FIND("~",SUBSTITUTE(AS$6,"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69))*HLOOKUP(LEFT(TRIM(AS$6),FIND("~",SUBSTITUTE(AS$6," ","~",LEN(TRIM(AS$6))-LEN(SUBSTITUTE(TRIM(AS$6)," ",""))))-1)&amp;" Total",$B$6:$BB$373,ROW($A69)-5,FALSE))</f>
        <v>0</v>
      </c>
      <c r="AT69" s="10">
        <f ca="1">IF(AT$5&lt;&gt;"",HLOOKUP(AT$5,Functionalization!$G$6:$R$373,ROW($A69)-5,FALSE),IFERROR(INDEX(AT$337:AT$373,MATCH($F69,$B$337:$B$373,0))/VLOOKUP($F69,$B$337:$BB$373,MATCH(LEFT(TRIM(AT$6),FIND("~",SUBSTITUTE(AT$6,"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69))*HLOOKUP(LEFT(TRIM(AT$6),FIND("~",SUBSTITUTE(AT$6," ","~",LEN(TRIM(AT$6))-LEN(SUBSTITUTE(TRIM(AT$6)," ",""))))-1)&amp;" Total",$B$6:$BB$373,ROW($A69)-5,FALSE))</f>
        <v>0</v>
      </c>
      <c r="AU69" s="10">
        <f ca="1">IF(AU$5&lt;&gt;"",HLOOKUP(AU$5,Functionalization!$G$6:$R$373,ROW($A69)-5,FALSE),IFERROR(INDEX(AU$337:AU$373,MATCH($F69,$B$337:$B$373,0))/VLOOKUP($F69,$B$337:$BB$373,MATCH(LEFT(TRIM(AU$6),FIND("~",SUBSTITUTE(AU$6,"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69))*HLOOKUP(LEFT(TRIM(AU$6),FIND("~",SUBSTITUTE(AU$6," ","~",LEN(TRIM(AU$6))-LEN(SUBSTITUTE(TRIM(AU$6)," ",""))))-1)&amp;" Total",$B$6:$BB$373,ROW($A69)-5,FALSE))</f>
        <v>0</v>
      </c>
      <c r="AV69" s="10">
        <f ca="1">IF(AV$5&lt;&gt;"",HLOOKUP(AV$5,Functionalization!$G$6:$R$373,ROW($A69)-5,FALSE),IFERROR(INDEX(AV$337:AV$373,MATCH($F69,$B$337:$B$373,0))/VLOOKUP($F69,$B$337:$BB$373,MATCH(LEFT(TRIM(AV$6),FIND("~",SUBSTITUTE(AV$6,"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69))*HLOOKUP(LEFT(TRIM(AV$6),FIND("~",SUBSTITUTE(AV$6," ","~",LEN(TRIM(AV$6))-LEN(SUBSTITUTE(TRIM(AV$6)," ",""))))-1)&amp;" Total",$B$6:$BB$373,ROW($A69)-5,FALSE))</f>
        <v>0</v>
      </c>
      <c r="AW69" s="10">
        <f ca="1">IF(AW$5&lt;&gt;"",HLOOKUP(AW$5,Functionalization!$G$6:$R$373,ROW($A69)-5,FALSE),IFERROR(INDEX(AW$337:AW$373,MATCH($F69,$B$337:$B$373,0))/VLOOKUP($F69,$B$337:$BB$373,MATCH(LEFT(TRIM(AW$6),FIND("~",SUBSTITUTE(AW$6,"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69))*HLOOKUP(LEFT(TRIM(AW$6),FIND("~",SUBSTITUTE(AW$6," ","~",LEN(TRIM(AW$6))-LEN(SUBSTITUTE(TRIM(AW$6)," ",""))))-1)&amp;" Total",$B$6:$BB$373,ROW($A69)-5,FALSE))</f>
        <v>0</v>
      </c>
      <c r="AX69" s="10">
        <f ca="1">IF(AX$5&lt;&gt;"",HLOOKUP(AX$5,Functionalization!$G$6:$R$373,ROW($A69)-5,FALSE),IFERROR(INDEX(AX$337:AX$373,MATCH($F69,$B$337:$B$373,0))/VLOOKUP($F69,$B$337:$BB$373,MATCH(LEFT(TRIM(AX$6),FIND("~",SUBSTITUTE(AX$6,"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69))*HLOOKUP(LEFT(TRIM(AX$6),FIND("~",SUBSTITUTE(AX$6," ","~",LEN(TRIM(AX$6))-LEN(SUBSTITUTE(TRIM(AX$6)," ",""))))-1)&amp;" Total",$B$6:$BB$373,ROW($A69)-5,FALSE))</f>
        <v>0</v>
      </c>
      <c r="AY69" s="10">
        <f ca="1">IF(AY$5&lt;&gt;"",HLOOKUP(AY$5,Functionalization!$G$6:$R$373,ROW($A69)-5,FALSE),IFERROR(INDEX(AY$337:AY$373,MATCH($F69,$B$337:$B$373,0))/VLOOKUP($F69,$B$337:$BB$373,MATCH(LEFT(TRIM(AY$6),FIND("~",SUBSTITUTE(AY$6,"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69))*HLOOKUP(LEFT(TRIM(AY$6),FIND("~",SUBSTITUTE(AY$6," ","~",LEN(TRIM(AY$6))-LEN(SUBSTITUTE(TRIM(AY$6)," ",""))))-1)&amp;" Total",$B$6:$BB$373,ROW($A69)-5,FALSE))</f>
        <v>0</v>
      </c>
      <c r="AZ69" s="10">
        <f ca="1">IF(AZ$5&lt;&gt;"",HLOOKUP(AZ$5,Functionalization!$G$6:$R$373,ROW($A69)-5,FALSE),IFERROR(INDEX(AZ$337:AZ$373,MATCH($F69,$B$337:$B$373,0))/VLOOKUP($F69,$B$337:$BB$373,MATCH(LEFT(TRIM(AZ$6),FIND("~",SUBSTITUTE(AZ$6,"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69))*HLOOKUP(LEFT(TRIM(AZ$6),FIND("~",SUBSTITUTE(AZ$6," ","~",LEN(TRIM(AZ$6))-LEN(SUBSTITUTE(TRIM(AZ$6)," ",""))))-1)&amp;" Total",$B$6:$BB$373,ROW($A69)-5,FALSE))</f>
        <v>0</v>
      </c>
      <c r="BA69" s="10">
        <f ca="1">IF(BA$5&lt;&gt;"",HLOOKUP(BA$5,Functionalization!$G$6:$R$373,ROW($A69)-5,FALSE),IFERROR(INDEX(BA$337:BA$373,MATCH($F69,$B$337:$B$373,0))/VLOOKUP($F69,$B$337:$BB$373,MATCH(LEFT(TRIM(BA$6),FIND("~",SUBSTITUTE(BA$6,"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69))*HLOOKUP(LEFT(TRIM(BA$6),FIND("~",SUBSTITUTE(BA$6," ","~",LEN(TRIM(BA$6))-LEN(SUBSTITUTE(TRIM(BA$6)," ",""))))-1)&amp;" Total",$B$6:$BB$373,ROW($A69)-5,FALSE))</f>
        <v>0</v>
      </c>
      <c r="BB69" s="10">
        <f ca="1">IF(BB$5&lt;&gt;"",HLOOKUP(BB$5,Functionalization!$G$6:$R$373,ROW($A69)-5,FALSE),IFERROR(INDEX(BB$337:BB$373,MATCH($F69,$B$337:$B$373,0))/VLOOKUP($F69,$B$337:$BB$373,MATCH(LEFT(TRIM(BB$6),FIND("~",SUBSTITUTE(BB$6,"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69))*HLOOKUP(LEFT(TRIM(BB$6),FIND("~",SUBSTITUTE(BB$6," ","~",LEN(TRIM(BB$6))-LEN(SUBSTITUTE(TRIM(BB$6)," ",""))))-1)&amp;" Total",$B$6:$BB$373,ROW($A69)-5,FALSE))</f>
        <v>0</v>
      </c>
      <c r="BD69">
        <f ca="1">IFERROR(IF(SUMIF($G$6:$BB$6,BD$6&amp;" Total",$G69:$BB69)-(SUMIF($G$6:$BB$6,BD$6&amp;" "&amp;'Input-Func_Class'!$D$22,$G69:$BB69)+IFERROR(SUMIF($G$6:$BB$6,BD$6&amp;" "&amp;'Input-Func_Class'!$E$22,$G69:$BB69),SUMIF($G$6:$BB$6,BD$6&amp;" "&amp;'Input-Func_Class'!$B$24,$G69:$BB69))+SUMIF($G$6:$BB$6,BD$6&amp;" "&amp;'Input-Func_Class'!$F$22,$G69:$BB69))&lt;Check_Limit,0,1),1)</f>
        <v>0</v>
      </c>
      <c r="BE69">
        <f ca="1">IFERROR(IF(SUMIF($G$6:$BB$6,BE$6&amp;" Total",$G69:$BB69)-(SUMIF($G$6:$BB$6,BE$6&amp;" "&amp;'Input-Func_Class'!$D$22,$G69:$BB69)+IFERROR(SUMIF($G$6:$BB$6,BE$6&amp;" "&amp;'Input-Func_Class'!$E$22,$G69:$BB69),SUMIF($G$6:$BB$6,BE$6&amp;" "&amp;'Input-Func_Class'!$B$24,$G69:$BB69))+SUMIF($G$6:$BB$6,BE$6&amp;" "&amp;'Input-Func_Class'!$F$22,$G69:$BB69))&lt;Check_Limit,0,1),1)</f>
        <v>0</v>
      </c>
      <c r="BF69">
        <f ca="1">IFERROR(IF(SUMIF($G$6:$BB$6,BF$6&amp;" Total",$G69:$BB69)-(SUMIF($G$6:$BB$6,BF$6&amp;" "&amp;'Input-Func_Class'!$D$22,$G69:$BB69)+IFERROR(SUMIF($G$6:$BB$6,BF$6&amp;" "&amp;'Input-Func_Class'!$E$22,$G69:$BB69),SUMIF($G$6:$BB$6,BF$6&amp;" "&amp;'Input-Func_Class'!$B$24,$G69:$BB69))+SUMIF($G$6:$BB$6,BF$6&amp;" "&amp;'Input-Func_Class'!$F$22,$G69:$BB69))&lt;Check_Limit,0,1),1)</f>
        <v>0</v>
      </c>
      <c r="BG69">
        <f ca="1">IFERROR(IF(SUMIF($G$6:$BB$6,BG$6&amp;" Total",$G69:$BB69)-(SUMIF($G$6:$BB$6,BG$6&amp;" "&amp;'Input-Func_Class'!$D$22,$G69:$BB69)+IFERROR(SUMIF($G$6:$BB$6,BG$6&amp;" "&amp;'Input-Func_Class'!$E$22,$G69:$BB69),SUMIF($G$6:$BB$6,BG$6&amp;" "&amp;'Input-Func_Class'!$B$24,$G69:$BB69))+SUMIF($G$6:$BB$6,BG$6&amp;" "&amp;'Input-Func_Class'!$F$22,$G69:$BB69))&lt;Check_Limit,0,1),1)</f>
        <v>0</v>
      </c>
      <c r="BH69">
        <f ca="1">IFERROR(IF(SUMIF($G$6:$BB$6,BH$6&amp;" Total",$G69:$BB69)-(SUMIF($G$6:$BB$6,BH$6&amp;" "&amp;'Input-Func_Class'!$D$22,$G69:$BB69)+IFERROR(SUMIF($G$6:$BB$6,BH$6&amp;" "&amp;'Input-Func_Class'!$E$22,$G69:$BB69),SUMIF($G$6:$BB$6,BH$6&amp;" "&amp;'Input-Func_Class'!$B$24,$G69:$BB69))+SUMIF($G$6:$BB$6,BH$6&amp;" "&amp;'Input-Func_Class'!$F$22,$G69:$BB69))&lt;Check_Limit,0,1),1)</f>
        <v>0</v>
      </c>
      <c r="BI69">
        <f ca="1">IFERROR(IF(SUMIF($G$6:$BB$6,BI$6&amp;" Total",$G69:$BB69)-(SUMIF($G$6:$BB$6,BI$6&amp;" "&amp;'Input-Func_Class'!$D$22,$G69:$BB69)+IFERROR(SUMIF($G$6:$BB$6,BI$6&amp;" "&amp;'Input-Func_Class'!$E$22,$G69:$BB69),SUMIF($G$6:$BB$6,BI$6&amp;" "&amp;'Input-Func_Class'!$B$24,$G69:$BB69))+SUMIF($G$6:$BB$6,BI$6&amp;" "&amp;'Input-Func_Class'!$F$22,$G69:$BB69))&lt;Check_Limit,0,1),1)</f>
        <v>0</v>
      </c>
      <c r="BJ69">
        <f ca="1">IFERROR(IF(SUMIF($G$6:$BB$6,BJ$6&amp;" Total",$G69:$BB69)-(SUMIF($G$6:$BB$6,BJ$6&amp;" "&amp;'Input-Func_Class'!$D$22,$G69:$BB69)+IFERROR(SUMIF($G$6:$BB$6,BJ$6&amp;" "&amp;'Input-Func_Class'!$E$22,$G69:$BB69),SUMIF($G$6:$BB$6,BJ$6&amp;" "&amp;'Input-Func_Class'!$B$24,$G69:$BB69))+SUMIF($G$6:$BB$6,BJ$6&amp;" "&amp;'Input-Func_Class'!$F$22,$G69:$BB69))&lt;Check_Limit,0,1),1)</f>
        <v>0</v>
      </c>
      <c r="BK69">
        <f ca="1">IFERROR(IF(SUMIF($G$6:$BB$6,BK$6&amp;" Total",$G69:$BB69)-(SUMIF($G$6:$BB$6,BK$6&amp;" "&amp;'Input-Func_Class'!$D$22,$G69:$BB69)+IFERROR(SUMIF($G$6:$BB$6,BK$6&amp;" "&amp;'Input-Func_Class'!$E$22,$G69:$BB69),SUMIF($G$6:$BB$6,BK$6&amp;" "&amp;'Input-Func_Class'!$B$24,$G69:$BB69))+SUMIF($G$6:$BB$6,BK$6&amp;" "&amp;'Input-Func_Class'!$F$22,$G69:$BB69))&lt;Check_Limit,0,1),1)</f>
        <v>0</v>
      </c>
      <c r="BL69">
        <f ca="1">IFERROR(IF(SUMIF($G$6:$BB$6,BL$6&amp;" Total",$G69:$BB69)-(SUMIF($G$6:$BB$6,BL$6&amp;" "&amp;'Input-Func_Class'!$D$22,$G69:$BB69)+IFERROR(SUMIF($G$6:$BB$6,BL$6&amp;" "&amp;'Input-Func_Class'!$E$22,$G69:$BB69),SUMIF($G$6:$BB$6,BL$6&amp;" "&amp;'Input-Func_Class'!$B$24,$G69:$BB69))+SUMIF($G$6:$BB$6,BL$6&amp;" "&amp;'Input-Func_Class'!$F$22,$G69:$BB69))&lt;Check_Limit,0,1),1)</f>
        <v>0</v>
      </c>
      <c r="BM69">
        <f ca="1">IFERROR(IF(SUMIF($G$6:$BB$6,BM$6&amp;" Total",$G69:$BB69)-(SUMIF($G$6:$BB$6,BM$6&amp;" "&amp;'Input-Func_Class'!$D$22,$G69:$BB69)+IFERROR(SUMIF($G$6:$BB$6,BM$6&amp;" "&amp;'Input-Func_Class'!$E$22,$G69:$BB69),SUMIF($G$6:$BB$6,BM$6&amp;" "&amp;'Input-Func_Class'!$B$24,$G69:$BB69))+SUMIF($G$6:$BB$6,BM$6&amp;" "&amp;'Input-Func_Class'!$F$22,$G69:$BB69))&lt;Check_Limit,0,1),1)</f>
        <v>0</v>
      </c>
      <c r="BN69">
        <f ca="1">IFERROR(IF(SUMIF($G$6:$BB$6,BN$6&amp;" Total",$G69:$BB69)-(SUMIF($G$6:$BB$6,BN$6&amp;" "&amp;'Input-Func_Class'!$D$22,$G69:$BB69)+IFERROR(SUMIF($G$6:$BB$6,BN$6&amp;" "&amp;'Input-Func_Class'!$E$22,$G69:$BB69),SUMIF($G$6:$BB$6,BN$6&amp;" "&amp;'Input-Func_Class'!$B$24,$G69:$BB69))+SUMIF($G$6:$BB$6,BN$6&amp;" "&amp;'Input-Func_Class'!$F$22,$G69:$BB69))&lt;Check_Limit,0,1),1)</f>
        <v>0</v>
      </c>
      <c r="BO69">
        <f ca="1">IFERROR(IF(SUMIF($G$6:$BB$6,BO$6&amp;" Total",$G69:$BB69)-(SUMIF($G$6:$BB$6,BO$6&amp;" "&amp;'Input-Func_Class'!$D$22,$G69:$BB69)+IFERROR(SUMIF($G$6:$BB$6,BO$6&amp;" "&amp;'Input-Func_Class'!$E$22,$G69:$BB69),SUMIF($G$6:$BB$6,BO$6&amp;" "&amp;'Input-Func_Class'!$B$24,$G69:$BB69))+SUMIF($G$6:$BB$6,BO$6&amp;" "&amp;'Input-Func_Class'!$F$22,$G69:$BB69))&lt;Check_Limit,0,1),1)</f>
        <v>0</v>
      </c>
    </row>
    <row r="70" spans="1:67" outlineLevel="1">
      <c r="A70" s="31">
        <f>IF(ISBLANK('Input-Accounts'!A70),"",'Input-Accounts'!A70)</f>
        <v>61</v>
      </c>
      <c r="B70" s="53" t="str">
        <f>IF(ISBLANK('Input-Accounts'!B70),"",'Input-Accounts'!B70)</f>
        <v>MISCELLANEOUS EQUIPMENT</v>
      </c>
      <c r="C70" s="31">
        <f>IF(ISBLANK('Input-Accounts'!C70),"",'Input-Accounts'!C70)</f>
        <v>398</v>
      </c>
      <c r="D70" s="10">
        <f>Functionalization!$D70</f>
        <v>148028.19999999998</v>
      </c>
      <c r="E70" s="10">
        <f t="shared" ca="1" si="3"/>
        <v>0</v>
      </c>
      <c r="F70" s="3" t="str">
        <f>IF($D70=0,"-",IF('Input-Accounts'!$E70&lt;&gt;0,'Input-Accounts'!$E70,'Input-Accounts'!$G70))</f>
        <v>INT_DISTPT_SUBTOTAL</v>
      </c>
      <c r="G70" s="10">
        <f ca="1">IF(G$5&lt;&gt;"",HLOOKUP(G$5,Functionalization!$G$6:$R$373,ROW($A70)-5,FALSE),IFERROR(INDEX(G$337:G$373,MATCH($F70,$B$337:$B$373,0))/VLOOKUP($F70,$B$337:$BB$373,MATCH(LEFT(TRIM(G$6),FIND("~",SUBSTITUTE(G$6,"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70))*HLOOKUP(LEFT(TRIM(G$6),FIND("~",SUBSTITUTE(G$6," ","~",LEN(TRIM(G$6))-LEN(SUBSTITUTE(TRIM(G$6)," ",""))))-1)&amp;" Total",$B$6:$BB$373,ROW($A70)-5,FALSE))</f>
        <v>94288.473939920106</v>
      </c>
      <c r="H70" s="10">
        <f ca="1">IF(H$5&lt;&gt;"",HLOOKUP(H$5,Functionalization!$G$6:$R$373,ROW($A70)-5,FALSE),IFERROR(INDEX(H$337:H$373,MATCH($F70,$B$337:$B$373,0))/VLOOKUP($F70,$B$337:$BB$373,MATCH(LEFT(TRIM(H$6),FIND("~",SUBSTITUTE(H$6,"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70))*HLOOKUP(LEFT(TRIM(H$6),FIND("~",SUBSTITUTE(H$6," ","~",LEN(TRIM(H$6))-LEN(SUBSTITUTE(TRIM(H$6)," ",""))))-1)&amp;" Total",$B$6:$BB$373,ROW($A70)-5,FALSE))</f>
        <v>69959.578994804629</v>
      </c>
      <c r="I70" s="10">
        <f ca="1">IF(I$5&lt;&gt;"",HLOOKUP(I$5,Functionalization!$G$6:$R$373,ROW($A70)-5,FALSE),IFERROR(INDEX(I$337:I$373,MATCH($F70,$B$337:$B$373,0))/VLOOKUP($F70,$B$337:$BB$373,MATCH(LEFT(TRIM(I$6),FIND("~",SUBSTITUTE(I$6,"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70))*HLOOKUP(LEFT(TRIM(I$6),FIND("~",SUBSTITUTE(I$6," ","~",LEN(TRIM(I$6))-LEN(SUBSTITUTE(TRIM(I$6)," ",""))))-1)&amp;" Total",$B$6:$BB$373,ROW($A70)-5,FALSE))</f>
        <v>0</v>
      </c>
      <c r="J70" s="10">
        <f ca="1">IF(J$5&lt;&gt;"",HLOOKUP(J$5,Functionalization!$G$6:$R$373,ROW($A70)-5,FALSE),IFERROR(INDEX(J$337:J$373,MATCH($F70,$B$337:$B$373,0))/VLOOKUP($F70,$B$337:$BB$373,MATCH(LEFT(TRIM(J$6),FIND("~",SUBSTITUTE(J$6,"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70))*HLOOKUP(LEFT(TRIM(J$6),FIND("~",SUBSTITUTE(J$6," ","~",LEN(TRIM(J$6))-LEN(SUBSTITUTE(TRIM(J$6)," ",""))))-1)&amp;" Total",$B$6:$BB$373,ROW($A70)-5,FALSE))</f>
        <v>24328.894945115469</v>
      </c>
      <c r="K70" s="10">
        <f ca="1">IF(K$5&lt;&gt;"",HLOOKUP(K$5,Functionalization!$G$6:$R$373,ROW($A70)-5,FALSE),IFERROR(INDEX(K$337:K$373,MATCH($F70,$B$337:$B$373,0))/VLOOKUP($F70,$B$337:$BB$373,MATCH(LEFT(TRIM(K$6),FIND("~",SUBSTITUTE(K$6,"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70))*HLOOKUP(LEFT(TRIM(K$6),FIND("~",SUBSTITUTE(K$6," ","~",LEN(TRIM(K$6))-LEN(SUBSTITUTE(TRIM(K$6)," ",""))))-1)&amp;" Total",$B$6:$BB$373,ROW($A70)-5,FALSE))</f>
        <v>53739.726060079869</v>
      </c>
      <c r="L70" s="10">
        <f ca="1">IF(L$5&lt;&gt;"",HLOOKUP(L$5,Functionalization!$G$6:$R$373,ROW($A70)-5,FALSE),IFERROR(INDEX(L$337:L$373,MATCH($F70,$B$337:$B$373,0))/VLOOKUP($F70,$B$337:$BB$373,MATCH(LEFT(TRIM(L$6),FIND("~",SUBSTITUTE(L$6,"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70))*HLOOKUP(LEFT(TRIM(L$6),FIND("~",SUBSTITUTE(L$6," ","~",LEN(TRIM(L$6))-LEN(SUBSTITUTE(TRIM(L$6)," ",""))))-1)&amp;" Total",$B$6:$BB$373,ROW($A70)-5,FALSE))</f>
        <v>0</v>
      </c>
      <c r="M70" s="10">
        <f ca="1">IF(M$5&lt;&gt;"",HLOOKUP(M$5,Functionalization!$G$6:$R$373,ROW($A70)-5,FALSE),IFERROR(INDEX(M$337:M$373,MATCH($F70,$B$337:$B$373,0))/VLOOKUP($F70,$B$337:$BB$373,MATCH(LEFT(TRIM(M$6),FIND("~",SUBSTITUTE(M$6,"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70))*HLOOKUP(LEFT(TRIM(M$6),FIND("~",SUBSTITUTE(M$6," ","~",LEN(TRIM(M$6))-LEN(SUBSTITUTE(TRIM(M$6)," ",""))))-1)&amp;" Total",$B$6:$BB$373,ROW($A70)-5,FALSE))</f>
        <v>0</v>
      </c>
      <c r="N70" s="10">
        <f ca="1">IF(N$5&lt;&gt;"",HLOOKUP(N$5,Functionalization!$G$6:$R$373,ROW($A70)-5,FALSE),IFERROR(INDEX(N$337:N$373,MATCH($F70,$B$337:$B$373,0))/VLOOKUP($F70,$B$337:$BB$373,MATCH(LEFT(TRIM(N$6),FIND("~",SUBSTITUTE(N$6,"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70))*HLOOKUP(LEFT(TRIM(N$6),FIND("~",SUBSTITUTE(N$6," ","~",LEN(TRIM(N$6))-LEN(SUBSTITUTE(TRIM(N$6)," ",""))))-1)&amp;" Total",$B$6:$BB$373,ROW($A70)-5,FALSE))</f>
        <v>53739.726060079869</v>
      </c>
      <c r="O70" s="10">
        <f ca="1">IF(O$5&lt;&gt;"",HLOOKUP(O$5,Functionalization!$G$6:$R$373,ROW($A70)-5,FALSE),IFERROR(INDEX(O$337:O$373,MATCH($F70,$B$337:$B$373,0))/VLOOKUP($F70,$B$337:$BB$373,MATCH(LEFT(TRIM(O$6),FIND("~",SUBSTITUTE(O$6,"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70))*HLOOKUP(LEFT(TRIM(O$6),FIND("~",SUBSTITUTE(O$6," ","~",LEN(TRIM(O$6))-LEN(SUBSTITUTE(TRIM(O$6)," ",""))))-1)&amp;" Total",$B$6:$BB$373,ROW($A70)-5,FALSE))</f>
        <v>0</v>
      </c>
      <c r="P70" s="10">
        <f ca="1">IF(P$5&lt;&gt;"",HLOOKUP(P$5,Functionalization!$G$6:$R$373,ROW($A70)-5,FALSE),IFERROR(INDEX(P$337:P$373,MATCH($F70,$B$337:$B$373,0))/VLOOKUP($F70,$B$337:$BB$373,MATCH(LEFT(TRIM(P$6),FIND("~",SUBSTITUTE(P$6,"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70))*HLOOKUP(LEFT(TRIM(P$6),FIND("~",SUBSTITUTE(P$6," ","~",LEN(TRIM(P$6))-LEN(SUBSTITUTE(TRIM(P$6)," ",""))))-1)&amp;" Total",$B$6:$BB$373,ROW($A70)-5,FALSE))</f>
        <v>0</v>
      </c>
      <c r="Q70" s="10">
        <f ca="1">IF(Q$5&lt;&gt;"",HLOOKUP(Q$5,Functionalization!$G$6:$R$373,ROW($A70)-5,FALSE),IFERROR(INDEX(Q$337:Q$373,MATCH($F70,$B$337:$B$373,0))/VLOOKUP($F70,$B$337:$BB$373,MATCH(LEFT(TRIM(Q$6),FIND("~",SUBSTITUTE(Q$6,"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70))*HLOOKUP(LEFT(TRIM(Q$6),FIND("~",SUBSTITUTE(Q$6," ","~",LEN(TRIM(Q$6))-LEN(SUBSTITUTE(TRIM(Q$6)," ",""))))-1)&amp;" Total",$B$6:$BB$373,ROW($A70)-5,FALSE))</f>
        <v>0</v>
      </c>
      <c r="R70" s="10">
        <f ca="1">IF(R$5&lt;&gt;"",HLOOKUP(R$5,Functionalization!$G$6:$R$373,ROW($A70)-5,FALSE),IFERROR(INDEX(R$337:R$373,MATCH($F70,$B$337:$B$373,0))/VLOOKUP($F70,$B$337:$BB$373,MATCH(LEFT(TRIM(R$6),FIND("~",SUBSTITUTE(R$6,"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70))*HLOOKUP(LEFT(TRIM(R$6),FIND("~",SUBSTITUTE(R$6," ","~",LEN(TRIM(R$6))-LEN(SUBSTITUTE(TRIM(R$6)," ",""))))-1)&amp;" Total",$B$6:$BB$373,ROW($A70)-5,FALSE))</f>
        <v>0</v>
      </c>
      <c r="S70" s="10">
        <f ca="1">IF(S$5&lt;&gt;"",HLOOKUP(S$5,Functionalization!$G$6:$R$373,ROW($A70)-5,FALSE),IFERROR(INDEX(S$337:S$373,MATCH($F70,$B$337:$B$373,0))/VLOOKUP($F70,$B$337:$BB$373,MATCH(LEFT(TRIM(S$6),FIND("~",SUBSTITUTE(S$6,"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70))*HLOOKUP(LEFT(TRIM(S$6),FIND("~",SUBSTITUTE(S$6," ","~",LEN(TRIM(S$6))-LEN(SUBSTITUTE(TRIM(S$6)," ",""))))-1)&amp;" Total",$B$6:$BB$373,ROW($A70)-5,FALSE))</f>
        <v>0</v>
      </c>
      <c r="T70" s="10">
        <f ca="1">IF(T$5&lt;&gt;"",HLOOKUP(T$5,Functionalization!$G$6:$R$373,ROW($A70)-5,FALSE),IFERROR(INDEX(T$337:T$373,MATCH($F70,$B$337:$B$373,0))/VLOOKUP($F70,$B$337:$BB$373,MATCH(LEFT(TRIM(T$6),FIND("~",SUBSTITUTE(T$6,"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70))*HLOOKUP(LEFT(TRIM(T$6),FIND("~",SUBSTITUTE(T$6," ","~",LEN(TRIM(T$6))-LEN(SUBSTITUTE(TRIM(T$6)," ",""))))-1)&amp;" Total",$B$6:$BB$373,ROW($A70)-5,FALSE))</f>
        <v>0</v>
      </c>
      <c r="U70" s="10">
        <f ca="1">IF(U$5&lt;&gt;"",HLOOKUP(U$5,Functionalization!$G$6:$R$373,ROW($A70)-5,FALSE),IFERROR(INDEX(U$337:U$373,MATCH($F70,$B$337:$B$373,0))/VLOOKUP($F70,$B$337:$BB$373,MATCH(LEFT(TRIM(U$6),FIND("~",SUBSTITUTE(U$6,"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70))*HLOOKUP(LEFT(TRIM(U$6),FIND("~",SUBSTITUTE(U$6," ","~",LEN(TRIM(U$6))-LEN(SUBSTITUTE(TRIM(U$6)," ",""))))-1)&amp;" Total",$B$6:$BB$373,ROW($A70)-5,FALSE))</f>
        <v>0</v>
      </c>
      <c r="V70" s="10">
        <f ca="1">IF(V$5&lt;&gt;"",HLOOKUP(V$5,Functionalization!$G$6:$R$373,ROW($A70)-5,FALSE),IFERROR(INDEX(V$337:V$373,MATCH($F70,$B$337:$B$373,0))/VLOOKUP($F70,$B$337:$BB$373,MATCH(LEFT(TRIM(V$6),FIND("~",SUBSTITUTE(V$6,"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70))*HLOOKUP(LEFT(TRIM(V$6),FIND("~",SUBSTITUTE(V$6," ","~",LEN(TRIM(V$6))-LEN(SUBSTITUTE(TRIM(V$6)," ",""))))-1)&amp;" Total",$B$6:$BB$373,ROW($A70)-5,FALSE))</f>
        <v>0</v>
      </c>
      <c r="W70" s="10">
        <f ca="1">IF(W$5&lt;&gt;"",HLOOKUP(W$5,Functionalization!$G$6:$R$373,ROW($A70)-5,FALSE),IFERROR(INDEX(W$337:W$373,MATCH($F70,$B$337:$B$373,0))/VLOOKUP($F70,$B$337:$BB$373,MATCH(LEFT(TRIM(W$6),FIND("~",SUBSTITUTE(W$6,"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70))*HLOOKUP(LEFT(TRIM(W$6),FIND("~",SUBSTITUTE(W$6," ","~",LEN(TRIM(W$6))-LEN(SUBSTITUTE(TRIM(W$6)," ",""))))-1)&amp;" Total",$B$6:$BB$373,ROW($A70)-5,FALSE))</f>
        <v>0</v>
      </c>
      <c r="X70" s="10">
        <f ca="1">IF(X$5&lt;&gt;"",HLOOKUP(X$5,Functionalization!$G$6:$R$373,ROW($A70)-5,FALSE),IFERROR(INDEX(X$337:X$373,MATCH($F70,$B$337:$B$373,0))/VLOOKUP($F70,$B$337:$BB$373,MATCH(LEFT(TRIM(X$6),FIND("~",SUBSTITUTE(X$6,"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70))*HLOOKUP(LEFT(TRIM(X$6),FIND("~",SUBSTITUTE(X$6," ","~",LEN(TRIM(X$6))-LEN(SUBSTITUTE(TRIM(X$6)," ",""))))-1)&amp;" Total",$B$6:$BB$373,ROW($A70)-5,FALSE))</f>
        <v>0</v>
      </c>
      <c r="Y70" s="10">
        <f ca="1">IF(Y$5&lt;&gt;"",HLOOKUP(Y$5,Functionalization!$G$6:$R$373,ROW($A70)-5,FALSE),IFERROR(INDEX(Y$337:Y$373,MATCH($F70,$B$337:$B$373,0))/VLOOKUP($F70,$B$337:$BB$373,MATCH(LEFT(TRIM(Y$6),FIND("~",SUBSTITUTE(Y$6,"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70))*HLOOKUP(LEFT(TRIM(Y$6),FIND("~",SUBSTITUTE(Y$6," ","~",LEN(TRIM(Y$6))-LEN(SUBSTITUTE(TRIM(Y$6)," ",""))))-1)&amp;" Total",$B$6:$BB$373,ROW($A70)-5,FALSE))</f>
        <v>0</v>
      </c>
      <c r="Z70" s="10">
        <f ca="1">IF(Z$5&lt;&gt;"",HLOOKUP(Z$5,Functionalization!$G$6:$R$373,ROW($A70)-5,FALSE),IFERROR(INDEX(Z$337:Z$373,MATCH($F70,$B$337:$B$373,0))/VLOOKUP($F70,$B$337:$BB$373,MATCH(LEFT(TRIM(Z$6),FIND("~",SUBSTITUTE(Z$6,"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70))*HLOOKUP(LEFT(TRIM(Z$6),FIND("~",SUBSTITUTE(Z$6," ","~",LEN(TRIM(Z$6))-LEN(SUBSTITUTE(TRIM(Z$6)," ",""))))-1)&amp;" Total",$B$6:$BB$373,ROW($A70)-5,FALSE))</f>
        <v>0</v>
      </c>
      <c r="AA70" s="10">
        <f ca="1">IF(AA$5&lt;&gt;"",HLOOKUP(AA$5,Functionalization!$G$6:$R$373,ROW($A70)-5,FALSE),IFERROR(INDEX(AA$337:AA$373,MATCH($F70,$B$337:$B$373,0))/VLOOKUP($F70,$B$337:$BB$373,MATCH(LEFT(TRIM(AA$6),FIND("~",SUBSTITUTE(AA$6,"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70))*HLOOKUP(LEFT(TRIM(AA$6),FIND("~",SUBSTITUTE(AA$6," ","~",LEN(TRIM(AA$6))-LEN(SUBSTITUTE(TRIM(AA$6)," ",""))))-1)&amp;" Total",$B$6:$BB$373,ROW($A70)-5,FALSE))</f>
        <v>0</v>
      </c>
      <c r="AB70" s="10">
        <f ca="1">IF(AB$5&lt;&gt;"",HLOOKUP(AB$5,Functionalization!$G$6:$R$373,ROW($A70)-5,FALSE),IFERROR(INDEX(AB$337:AB$373,MATCH($F70,$B$337:$B$373,0))/VLOOKUP($F70,$B$337:$BB$373,MATCH(LEFT(TRIM(AB$6),FIND("~",SUBSTITUTE(AB$6,"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70))*HLOOKUP(LEFT(TRIM(AB$6),FIND("~",SUBSTITUTE(AB$6," ","~",LEN(TRIM(AB$6))-LEN(SUBSTITUTE(TRIM(AB$6)," ",""))))-1)&amp;" Total",$B$6:$BB$373,ROW($A70)-5,FALSE))</f>
        <v>0</v>
      </c>
      <c r="AC70" s="10">
        <f ca="1">IF(AC$5&lt;&gt;"",HLOOKUP(AC$5,Functionalization!$G$6:$R$373,ROW($A70)-5,FALSE),IFERROR(INDEX(AC$337:AC$373,MATCH($F70,$B$337:$B$373,0))/VLOOKUP($F70,$B$337:$BB$373,MATCH(LEFT(TRIM(AC$6),FIND("~",SUBSTITUTE(AC$6,"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70))*HLOOKUP(LEFT(TRIM(AC$6),FIND("~",SUBSTITUTE(AC$6," ","~",LEN(TRIM(AC$6))-LEN(SUBSTITUTE(TRIM(AC$6)," ",""))))-1)&amp;" Total",$B$6:$BB$373,ROW($A70)-5,FALSE))</f>
        <v>0</v>
      </c>
      <c r="AD70" s="10">
        <f ca="1">IF(AD$5&lt;&gt;"",HLOOKUP(AD$5,Functionalization!$G$6:$R$373,ROW($A70)-5,FALSE),IFERROR(INDEX(AD$337:AD$373,MATCH($F70,$B$337:$B$373,0))/VLOOKUP($F70,$B$337:$BB$373,MATCH(LEFT(TRIM(AD$6),FIND("~",SUBSTITUTE(AD$6,"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70))*HLOOKUP(LEFT(TRIM(AD$6),FIND("~",SUBSTITUTE(AD$6," ","~",LEN(TRIM(AD$6))-LEN(SUBSTITUTE(TRIM(AD$6)," ",""))))-1)&amp;" Total",$B$6:$BB$373,ROW($A70)-5,FALSE))</f>
        <v>0</v>
      </c>
      <c r="AE70" s="10">
        <f ca="1">IF(AE$5&lt;&gt;"",HLOOKUP(AE$5,Functionalization!$G$6:$R$373,ROW($A70)-5,FALSE),IFERROR(INDEX(AE$337:AE$373,MATCH($F70,$B$337:$B$373,0))/VLOOKUP($F70,$B$337:$BB$373,MATCH(LEFT(TRIM(AE$6),FIND("~",SUBSTITUTE(AE$6,"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70))*HLOOKUP(LEFT(TRIM(AE$6),FIND("~",SUBSTITUTE(AE$6," ","~",LEN(TRIM(AE$6))-LEN(SUBSTITUTE(TRIM(AE$6)," ",""))))-1)&amp;" Total",$B$6:$BB$373,ROW($A70)-5,FALSE))</f>
        <v>0</v>
      </c>
      <c r="AF70" s="10">
        <f ca="1">IF(AF$5&lt;&gt;"",HLOOKUP(AF$5,Functionalization!$G$6:$R$373,ROW($A70)-5,FALSE),IFERROR(INDEX(AF$337:AF$373,MATCH($F70,$B$337:$B$373,0))/VLOOKUP($F70,$B$337:$BB$373,MATCH(LEFT(TRIM(AF$6),FIND("~",SUBSTITUTE(AF$6,"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70))*HLOOKUP(LEFT(TRIM(AF$6),FIND("~",SUBSTITUTE(AF$6," ","~",LEN(TRIM(AF$6))-LEN(SUBSTITUTE(TRIM(AF$6)," ",""))))-1)&amp;" Total",$B$6:$BB$373,ROW($A70)-5,FALSE))</f>
        <v>0</v>
      </c>
      <c r="AG70" s="10">
        <f ca="1">IF(AG$5&lt;&gt;"",HLOOKUP(AG$5,Functionalization!$G$6:$R$373,ROW($A70)-5,FALSE),IFERROR(INDEX(AG$337:AG$373,MATCH($F70,$B$337:$B$373,0))/VLOOKUP($F70,$B$337:$BB$373,MATCH(LEFT(TRIM(AG$6),FIND("~",SUBSTITUTE(AG$6,"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70))*HLOOKUP(LEFT(TRIM(AG$6),FIND("~",SUBSTITUTE(AG$6," ","~",LEN(TRIM(AG$6))-LEN(SUBSTITUTE(TRIM(AG$6)," ",""))))-1)&amp;" Total",$B$6:$BB$373,ROW($A70)-5,FALSE))</f>
        <v>0</v>
      </c>
      <c r="AH70" s="10">
        <f ca="1">IF(AH$5&lt;&gt;"",HLOOKUP(AH$5,Functionalization!$G$6:$R$373,ROW($A70)-5,FALSE),IFERROR(INDEX(AH$337:AH$373,MATCH($F70,$B$337:$B$373,0))/VLOOKUP($F70,$B$337:$BB$373,MATCH(LEFT(TRIM(AH$6),FIND("~",SUBSTITUTE(AH$6,"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70))*HLOOKUP(LEFT(TRIM(AH$6),FIND("~",SUBSTITUTE(AH$6," ","~",LEN(TRIM(AH$6))-LEN(SUBSTITUTE(TRIM(AH$6)," ",""))))-1)&amp;" Total",$B$6:$BB$373,ROW($A70)-5,FALSE))</f>
        <v>0</v>
      </c>
      <c r="AI70" s="10">
        <f ca="1">IF(AI$5&lt;&gt;"",HLOOKUP(AI$5,Functionalization!$G$6:$R$373,ROW($A70)-5,FALSE),IFERROR(INDEX(AI$337:AI$373,MATCH($F70,$B$337:$B$373,0))/VLOOKUP($F70,$B$337:$BB$373,MATCH(LEFT(TRIM(AI$6),FIND("~",SUBSTITUTE(AI$6,"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70))*HLOOKUP(LEFT(TRIM(AI$6),FIND("~",SUBSTITUTE(AI$6," ","~",LEN(TRIM(AI$6))-LEN(SUBSTITUTE(TRIM(AI$6)," ",""))))-1)&amp;" Total",$B$6:$BB$373,ROW($A70)-5,FALSE))</f>
        <v>0</v>
      </c>
      <c r="AJ70" s="10">
        <f ca="1">IF(AJ$5&lt;&gt;"",HLOOKUP(AJ$5,Functionalization!$G$6:$R$373,ROW($A70)-5,FALSE),IFERROR(INDEX(AJ$337:AJ$373,MATCH($F70,$B$337:$B$373,0))/VLOOKUP($F70,$B$337:$BB$373,MATCH(LEFT(TRIM(AJ$6),FIND("~",SUBSTITUTE(AJ$6,"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70))*HLOOKUP(LEFT(TRIM(AJ$6),FIND("~",SUBSTITUTE(AJ$6," ","~",LEN(TRIM(AJ$6))-LEN(SUBSTITUTE(TRIM(AJ$6)," ",""))))-1)&amp;" Total",$B$6:$BB$373,ROW($A70)-5,FALSE))</f>
        <v>0</v>
      </c>
      <c r="AK70" s="10">
        <f ca="1">IF(AK$5&lt;&gt;"",HLOOKUP(AK$5,Functionalization!$G$6:$R$373,ROW($A70)-5,FALSE),IFERROR(INDEX(AK$337:AK$373,MATCH($F70,$B$337:$B$373,0))/VLOOKUP($F70,$B$337:$BB$373,MATCH(LEFT(TRIM(AK$6),FIND("~",SUBSTITUTE(AK$6,"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70))*HLOOKUP(LEFT(TRIM(AK$6),FIND("~",SUBSTITUTE(AK$6," ","~",LEN(TRIM(AK$6))-LEN(SUBSTITUTE(TRIM(AK$6)," ",""))))-1)&amp;" Total",$B$6:$BB$373,ROW($A70)-5,FALSE))</f>
        <v>0</v>
      </c>
      <c r="AL70" s="10">
        <f ca="1">IF(AL$5&lt;&gt;"",HLOOKUP(AL$5,Functionalization!$G$6:$R$373,ROW($A70)-5,FALSE),IFERROR(INDEX(AL$337:AL$373,MATCH($F70,$B$337:$B$373,0))/VLOOKUP($F70,$B$337:$BB$373,MATCH(LEFT(TRIM(AL$6),FIND("~",SUBSTITUTE(AL$6,"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70))*HLOOKUP(LEFT(TRIM(AL$6),FIND("~",SUBSTITUTE(AL$6," ","~",LEN(TRIM(AL$6))-LEN(SUBSTITUTE(TRIM(AL$6)," ",""))))-1)&amp;" Total",$B$6:$BB$373,ROW($A70)-5,FALSE))</f>
        <v>0</v>
      </c>
      <c r="AM70" s="10">
        <f ca="1">IF(AM$5&lt;&gt;"",HLOOKUP(AM$5,Functionalization!$G$6:$R$373,ROW($A70)-5,FALSE),IFERROR(INDEX(AM$337:AM$373,MATCH($F70,$B$337:$B$373,0))/VLOOKUP($F70,$B$337:$BB$373,MATCH(LEFT(TRIM(AM$6),FIND("~",SUBSTITUTE(AM$6,"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70))*HLOOKUP(LEFT(TRIM(AM$6),FIND("~",SUBSTITUTE(AM$6," ","~",LEN(TRIM(AM$6))-LEN(SUBSTITUTE(TRIM(AM$6)," ",""))))-1)&amp;" Total",$B$6:$BB$373,ROW($A70)-5,FALSE))</f>
        <v>0</v>
      </c>
      <c r="AN70" s="10">
        <f ca="1">IF(AN$5&lt;&gt;"",HLOOKUP(AN$5,Functionalization!$G$6:$R$373,ROW($A70)-5,FALSE),IFERROR(INDEX(AN$337:AN$373,MATCH($F70,$B$337:$B$373,0))/VLOOKUP($F70,$B$337:$BB$373,MATCH(LEFT(TRIM(AN$6),FIND("~",SUBSTITUTE(AN$6,"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70))*HLOOKUP(LEFT(TRIM(AN$6),FIND("~",SUBSTITUTE(AN$6," ","~",LEN(TRIM(AN$6))-LEN(SUBSTITUTE(TRIM(AN$6)," ",""))))-1)&amp;" Total",$B$6:$BB$373,ROW($A70)-5,FALSE))</f>
        <v>0</v>
      </c>
      <c r="AO70" s="10">
        <f ca="1">IF(AO$5&lt;&gt;"",HLOOKUP(AO$5,Functionalization!$G$6:$R$373,ROW($A70)-5,FALSE),IFERROR(INDEX(AO$337:AO$373,MATCH($F70,$B$337:$B$373,0))/VLOOKUP($F70,$B$337:$BB$373,MATCH(LEFT(TRIM(AO$6),FIND("~",SUBSTITUTE(AO$6,"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70))*HLOOKUP(LEFT(TRIM(AO$6),FIND("~",SUBSTITUTE(AO$6," ","~",LEN(TRIM(AO$6))-LEN(SUBSTITUTE(TRIM(AO$6)," ",""))))-1)&amp;" Total",$B$6:$BB$373,ROW($A70)-5,FALSE))</f>
        <v>0</v>
      </c>
      <c r="AP70" s="10">
        <f ca="1">IF(AP$5&lt;&gt;"",HLOOKUP(AP$5,Functionalization!$G$6:$R$373,ROW($A70)-5,FALSE),IFERROR(INDEX(AP$337:AP$373,MATCH($F70,$B$337:$B$373,0))/VLOOKUP($F70,$B$337:$BB$373,MATCH(LEFT(TRIM(AP$6),FIND("~",SUBSTITUTE(AP$6,"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70))*HLOOKUP(LEFT(TRIM(AP$6),FIND("~",SUBSTITUTE(AP$6," ","~",LEN(TRIM(AP$6))-LEN(SUBSTITUTE(TRIM(AP$6)," ",""))))-1)&amp;" Total",$B$6:$BB$373,ROW($A70)-5,FALSE))</f>
        <v>0</v>
      </c>
      <c r="AQ70" s="10">
        <f ca="1">IF(AQ$5&lt;&gt;"",HLOOKUP(AQ$5,Functionalization!$G$6:$R$373,ROW($A70)-5,FALSE),IFERROR(INDEX(AQ$337:AQ$373,MATCH($F70,$B$337:$B$373,0))/VLOOKUP($F70,$B$337:$BB$373,MATCH(LEFT(TRIM(AQ$6),FIND("~",SUBSTITUTE(AQ$6,"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70))*HLOOKUP(LEFT(TRIM(AQ$6),FIND("~",SUBSTITUTE(AQ$6," ","~",LEN(TRIM(AQ$6))-LEN(SUBSTITUTE(TRIM(AQ$6)," ",""))))-1)&amp;" Total",$B$6:$BB$373,ROW($A70)-5,FALSE))</f>
        <v>0</v>
      </c>
      <c r="AR70" s="10">
        <f ca="1">IF(AR$5&lt;&gt;"",HLOOKUP(AR$5,Functionalization!$G$6:$R$373,ROW($A70)-5,FALSE),IFERROR(INDEX(AR$337:AR$373,MATCH($F70,$B$337:$B$373,0))/VLOOKUP($F70,$B$337:$BB$373,MATCH(LEFT(TRIM(AR$6),FIND("~",SUBSTITUTE(AR$6,"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70))*HLOOKUP(LEFT(TRIM(AR$6),FIND("~",SUBSTITUTE(AR$6," ","~",LEN(TRIM(AR$6))-LEN(SUBSTITUTE(TRIM(AR$6)," ",""))))-1)&amp;" Total",$B$6:$BB$373,ROW($A70)-5,FALSE))</f>
        <v>0</v>
      </c>
      <c r="AS70" s="10">
        <f ca="1">IF(AS$5&lt;&gt;"",HLOOKUP(AS$5,Functionalization!$G$6:$R$373,ROW($A70)-5,FALSE),IFERROR(INDEX(AS$337:AS$373,MATCH($F70,$B$337:$B$373,0))/VLOOKUP($F70,$B$337:$BB$373,MATCH(LEFT(TRIM(AS$6),FIND("~",SUBSTITUTE(AS$6,"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70))*HLOOKUP(LEFT(TRIM(AS$6),FIND("~",SUBSTITUTE(AS$6," ","~",LEN(TRIM(AS$6))-LEN(SUBSTITUTE(TRIM(AS$6)," ",""))))-1)&amp;" Total",$B$6:$BB$373,ROW($A70)-5,FALSE))</f>
        <v>0</v>
      </c>
      <c r="AT70" s="10">
        <f ca="1">IF(AT$5&lt;&gt;"",HLOOKUP(AT$5,Functionalization!$G$6:$R$373,ROW($A70)-5,FALSE),IFERROR(INDEX(AT$337:AT$373,MATCH($F70,$B$337:$B$373,0))/VLOOKUP($F70,$B$337:$BB$373,MATCH(LEFT(TRIM(AT$6),FIND("~",SUBSTITUTE(AT$6,"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70))*HLOOKUP(LEFT(TRIM(AT$6),FIND("~",SUBSTITUTE(AT$6," ","~",LEN(TRIM(AT$6))-LEN(SUBSTITUTE(TRIM(AT$6)," ",""))))-1)&amp;" Total",$B$6:$BB$373,ROW($A70)-5,FALSE))</f>
        <v>0</v>
      </c>
      <c r="AU70" s="10">
        <f ca="1">IF(AU$5&lt;&gt;"",HLOOKUP(AU$5,Functionalization!$G$6:$R$373,ROW($A70)-5,FALSE),IFERROR(INDEX(AU$337:AU$373,MATCH($F70,$B$337:$B$373,0))/VLOOKUP($F70,$B$337:$BB$373,MATCH(LEFT(TRIM(AU$6),FIND("~",SUBSTITUTE(AU$6,"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70))*HLOOKUP(LEFT(TRIM(AU$6),FIND("~",SUBSTITUTE(AU$6," ","~",LEN(TRIM(AU$6))-LEN(SUBSTITUTE(TRIM(AU$6)," ",""))))-1)&amp;" Total",$B$6:$BB$373,ROW($A70)-5,FALSE))</f>
        <v>0</v>
      </c>
      <c r="AV70" s="10">
        <f ca="1">IF(AV$5&lt;&gt;"",HLOOKUP(AV$5,Functionalization!$G$6:$R$373,ROW($A70)-5,FALSE),IFERROR(INDEX(AV$337:AV$373,MATCH($F70,$B$337:$B$373,0))/VLOOKUP($F70,$B$337:$BB$373,MATCH(LEFT(TRIM(AV$6),FIND("~",SUBSTITUTE(AV$6,"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70))*HLOOKUP(LEFT(TRIM(AV$6),FIND("~",SUBSTITUTE(AV$6," ","~",LEN(TRIM(AV$6))-LEN(SUBSTITUTE(TRIM(AV$6)," ",""))))-1)&amp;" Total",$B$6:$BB$373,ROW($A70)-5,FALSE))</f>
        <v>0</v>
      </c>
      <c r="AW70" s="10">
        <f ca="1">IF(AW$5&lt;&gt;"",HLOOKUP(AW$5,Functionalization!$G$6:$R$373,ROW($A70)-5,FALSE),IFERROR(INDEX(AW$337:AW$373,MATCH($F70,$B$337:$B$373,0))/VLOOKUP($F70,$B$337:$BB$373,MATCH(LEFT(TRIM(AW$6),FIND("~",SUBSTITUTE(AW$6,"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70))*HLOOKUP(LEFT(TRIM(AW$6),FIND("~",SUBSTITUTE(AW$6," ","~",LEN(TRIM(AW$6))-LEN(SUBSTITUTE(TRIM(AW$6)," ",""))))-1)&amp;" Total",$B$6:$BB$373,ROW($A70)-5,FALSE))</f>
        <v>0</v>
      </c>
      <c r="AX70" s="10">
        <f ca="1">IF(AX$5&lt;&gt;"",HLOOKUP(AX$5,Functionalization!$G$6:$R$373,ROW($A70)-5,FALSE),IFERROR(INDEX(AX$337:AX$373,MATCH($F70,$B$337:$B$373,0))/VLOOKUP($F70,$B$337:$BB$373,MATCH(LEFT(TRIM(AX$6),FIND("~",SUBSTITUTE(AX$6,"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70))*HLOOKUP(LEFT(TRIM(AX$6),FIND("~",SUBSTITUTE(AX$6," ","~",LEN(TRIM(AX$6))-LEN(SUBSTITUTE(TRIM(AX$6)," ",""))))-1)&amp;" Total",$B$6:$BB$373,ROW($A70)-5,FALSE))</f>
        <v>0</v>
      </c>
      <c r="AY70" s="10">
        <f ca="1">IF(AY$5&lt;&gt;"",HLOOKUP(AY$5,Functionalization!$G$6:$R$373,ROW($A70)-5,FALSE),IFERROR(INDEX(AY$337:AY$373,MATCH($F70,$B$337:$B$373,0))/VLOOKUP($F70,$B$337:$BB$373,MATCH(LEFT(TRIM(AY$6),FIND("~",SUBSTITUTE(AY$6,"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70))*HLOOKUP(LEFT(TRIM(AY$6),FIND("~",SUBSTITUTE(AY$6," ","~",LEN(TRIM(AY$6))-LEN(SUBSTITUTE(TRIM(AY$6)," ",""))))-1)&amp;" Total",$B$6:$BB$373,ROW($A70)-5,FALSE))</f>
        <v>0</v>
      </c>
      <c r="AZ70" s="10">
        <f ca="1">IF(AZ$5&lt;&gt;"",HLOOKUP(AZ$5,Functionalization!$G$6:$R$373,ROW($A70)-5,FALSE),IFERROR(INDEX(AZ$337:AZ$373,MATCH($F70,$B$337:$B$373,0))/VLOOKUP($F70,$B$337:$BB$373,MATCH(LEFT(TRIM(AZ$6),FIND("~",SUBSTITUTE(AZ$6,"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70))*HLOOKUP(LEFT(TRIM(AZ$6),FIND("~",SUBSTITUTE(AZ$6," ","~",LEN(TRIM(AZ$6))-LEN(SUBSTITUTE(TRIM(AZ$6)," ",""))))-1)&amp;" Total",$B$6:$BB$373,ROW($A70)-5,FALSE))</f>
        <v>0</v>
      </c>
      <c r="BA70" s="10">
        <f ca="1">IF(BA$5&lt;&gt;"",HLOOKUP(BA$5,Functionalization!$G$6:$R$373,ROW($A70)-5,FALSE),IFERROR(INDEX(BA$337:BA$373,MATCH($F70,$B$337:$B$373,0))/VLOOKUP($F70,$B$337:$BB$373,MATCH(LEFT(TRIM(BA$6),FIND("~",SUBSTITUTE(BA$6,"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70))*HLOOKUP(LEFT(TRIM(BA$6),FIND("~",SUBSTITUTE(BA$6," ","~",LEN(TRIM(BA$6))-LEN(SUBSTITUTE(TRIM(BA$6)," ",""))))-1)&amp;" Total",$B$6:$BB$373,ROW($A70)-5,FALSE))</f>
        <v>0</v>
      </c>
      <c r="BB70" s="10">
        <f ca="1">IF(BB$5&lt;&gt;"",HLOOKUP(BB$5,Functionalization!$G$6:$R$373,ROW($A70)-5,FALSE),IFERROR(INDEX(BB$337:BB$373,MATCH($F70,$B$337:$B$373,0))/VLOOKUP($F70,$B$337:$BB$373,MATCH(LEFT(TRIM(BB$6),FIND("~",SUBSTITUTE(BB$6,"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70))*HLOOKUP(LEFT(TRIM(BB$6),FIND("~",SUBSTITUTE(BB$6," ","~",LEN(TRIM(BB$6))-LEN(SUBSTITUTE(TRIM(BB$6)," ",""))))-1)&amp;" Total",$B$6:$BB$373,ROW($A70)-5,FALSE))</f>
        <v>0</v>
      </c>
      <c r="BD70">
        <f ca="1">IFERROR(IF(SUMIF($G$6:$BB$6,BD$6&amp;" Total",$G70:$BB70)-(SUMIF($G$6:$BB$6,BD$6&amp;" "&amp;'Input-Func_Class'!$D$22,$G70:$BB70)+IFERROR(SUMIF($G$6:$BB$6,BD$6&amp;" "&amp;'Input-Func_Class'!$E$22,$G70:$BB70),SUMIF($G$6:$BB$6,BD$6&amp;" "&amp;'Input-Func_Class'!$B$24,$G70:$BB70))+SUMIF($G$6:$BB$6,BD$6&amp;" "&amp;'Input-Func_Class'!$F$22,$G70:$BB70))&lt;Check_Limit,0,1),1)</f>
        <v>0</v>
      </c>
      <c r="BE70">
        <f ca="1">IFERROR(IF(SUMIF($G$6:$BB$6,BE$6&amp;" Total",$G70:$BB70)-(SUMIF($G$6:$BB$6,BE$6&amp;" "&amp;'Input-Func_Class'!$D$22,$G70:$BB70)+IFERROR(SUMIF($G$6:$BB$6,BE$6&amp;" "&amp;'Input-Func_Class'!$E$22,$G70:$BB70),SUMIF($G$6:$BB$6,BE$6&amp;" "&amp;'Input-Func_Class'!$B$24,$G70:$BB70))+SUMIF($G$6:$BB$6,BE$6&amp;" "&amp;'Input-Func_Class'!$F$22,$G70:$BB70))&lt;Check_Limit,0,1),1)</f>
        <v>0</v>
      </c>
      <c r="BF70">
        <f ca="1">IFERROR(IF(SUMIF($G$6:$BB$6,BF$6&amp;" Total",$G70:$BB70)-(SUMIF($G$6:$BB$6,BF$6&amp;" "&amp;'Input-Func_Class'!$D$22,$G70:$BB70)+IFERROR(SUMIF($G$6:$BB$6,BF$6&amp;" "&amp;'Input-Func_Class'!$E$22,$G70:$BB70),SUMIF($G$6:$BB$6,BF$6&amp;" "&amp;'Input-Func_Class'!$B$24,$G70:$BB70))+SUMIF($G$6:$BB$6,BF$6&amp;" "&amp;'Input-Func_Class'!$F$22,$G70:$BB70))&lt;Check_Limit,0,1),1)</f>
        <v>0</v>
      </c>
      <c r="BG70">
        <f ca="1">IFERROR(IF(SUMIF($G$6:$BB$6,BG$6&amp;" Total",$G70:$BB70)-(SUMIF($G$6:$BB$6,BG$6&amp;" "&amp;'Input-Func_Class'!$D$22,$G70:$BB70)+IFERROR(SUMIF($G$6:$BB$6,BG$6&amp;" "&amp;'Input-Func_Class'!$E$22,$G70:$BB70),SUMIF($G$6:$BB$6,BG$6&amp;" "&amp;'Input-Func_Class'!$B$24,$G70:$BB70))+SUMIF($G$6:$BB$6,BG$6&amp;" "&amp;'Input-Func_Class'!$F$22,$G70:$BB70))&lt;Check_Limit,0,1),1)</f>
        <v>0</v>
      </c>
      <c r="BH70">
        <f ca="1">IFERROR(IF(SUMIF($G$6:$BB$6,BH$6&amp;" Total",$G70:$BB70)-(SUMIF($G$6:$BB$6,BH$6&amp;" "&amp;'Input-Func_Class'!$D$22,$G70:$BB70)+IFERROR(SUMIF($G$6:$BB$6,BH$6&amp;" "&amp;'Input-Func_Class'!$E$22,$G70:$BB70),SUMIF($G$6:$BB$6,BH$6&amp;" "&amp;'Input-Func_Class'!$B$24,$G70:$BB70))+SUMIF($G$6:$BB$6,BH$6&amp;" "&amp;'Input-Func_Class'!$F$22,$G70:$BB70))&lt;Check_Limit,0,1),1)</f>
        <v>0</v>
      </c>
      <c r="BI70">
        <f ca="1">IFERROR(IF(SUMIF($G$6:$BB$6,BI$6&amp;" Total",$G70:$BB70)-(SUMIF($G$6:$BB$6,BI$6&amp;" "&amp;'Input-Func_Class'!$D$22,$G70:$BB70)+IFERROR(SUMIF($G$6:$BB$6,BI$6&amp;" "&amp;'Input-Func_Class'!$E$22,$G70:$BB70),SUMIF($G$6:$BB$6,BI$6&amp;" "&amp;'Input-Func_Class'!$B$24,$G70:$BB70))+SUMIF($G$6:$BB$6,BI$6&amp;" "&amp;'Input-Func_Class'!$F$22,$G70:$BB70))&lt;Check_Limit,0,1),1)</f>
        <v>0</v>
      </c>
      <c r="BJ70">
        <f ca="1">IFERROR(IF(SUMIF($G$6:$BB$6,BJ$6&amp;" Total",$G70:$BB70)-(SUMIF($G$6:$BB$6,BJ$6&amp;" "&amp;'Input-Func_Class'!$D$22,$G70:$BB70)+IFERROR(SUMIF($G$6:$BB$6,BJ$6&amp;" "&amp;'Input-Func_Class'!$E$22,$G70:$BB70),SUMIF($G$6:$BB$6,BJ$6&amp;" "&amp;'Input-Func_Class'!$B$24,$G70:$BB70))+SUMIF($G$6:$BB$6,BJ$6&amp;" "&amp;'Input-Func_Class'!$F$22,$G70:$BB70))&lt;Check_Limit,0,1),1)</f>
        <v>0</v>
      </c>
      <c r="BK70">
        <f ca="1">IFERROR(IF(SUMIF($G$6:$BB$6,BK$6&amp;" Total",$G70:$BB70)-(SUMIF($G$6:$BB$6,BK$6&amp;" "&amp;'Input-Func_Class'!$D$22,$G70:$BB70)+IFERROR(SUMIF($G$6:$BB$6,BK$6&amp;" "&amp;'Input-Func_Class'!$E$22,$G70:$BB70),SUMIF($G$6:$BB$6,BK$6&amp;" "&amp;'Input-Func_Class'!$B$24,$G70:$BB70))+SUMIF($G$6:$BB$6,BK$6&amp;" "&amp;'Input-Func_Class'!$F$22,$G70:$BB70))&lt;Check_Limit,0,1),1)</f>
        <v>0</v>
      </c>
      <c r="BL70">
        <f ca="1">IFERROR(IF(SUMIF($G$6:$BB$6,BL$6&amp;" Total",$G70:$BB70)-(SUMIF($G$6:$BB$6,BL$6&amp;" "&amp;'Input-Func_Class'!$D$22,$G70:$BB70)+IFERROR(SUMIF($G$6:$BB$6,BL$6&amp;" "&amp;'Input-Func_Class'!$E$22,$G70:$BB70),SUMIF($G$6:$BB$6,BL$6&amp;" "&amp;'Input-Func_Class'!$B$24,$G70:$BB70))+SUMIF($G$6:$BB$6,BL$6&amp;" "&amp;'Input-Func_Class'!$F$22,$G70:$BB70))&lt;Check_Limit,0,1),1)</f>
        <v>0</v>
      </c>
      <c r="BM70">
        <f ca="1">IFERROR(IF(SUMIF($G$6:$BB$6,BM$6&amp;" Total",$G70:$BB70)-(SUMIF($G$6:$BB$6,BM$6&amp;" "&amp;'Input-Func_Class'!$D$22,$G70:$BB70)+IFERROR(SUMIF($G$6:$BB$6,BM$6&amp;" "&amp;'Input-Func_Class'!$E$22,$G70:$BB70),SUMIF($G$6:$BB$6,BM$6&amp;" "&amp;'Input-Func_Class'!$B$24,$G70:$BB70))+SUMIF($G$6:$BB$6,BM$6&amp;" "&amp;'Input-Func_Class'!$F$22,$G70:$BB70))&lt;Check_Limit,0,1),1)</f>
        <v>0</v>
      </c>
      <c r="BN70">
        <f ca="1">IFERROR(IF(SUMIF($G$6:$BB$6,BN$6&amp;" Total",$G70:$BB70)-(SUMIF($G$6:$BB$6,BN$6&amp;" "&amp;'Input-Func_Class'!$D$22,$G70:$BB70)+IFERROR(SUMIF($G$6:$BB$6,BN$6&amp;" "&amp;'Input-Func_Class'!$E$22,$G70:$BB70),SUMIF($G$6:$BB$6,BN$6&amp;" "&amp;'Input-Func_Class'!$B$24,$G70:$BB70))+SUMIF($G$6:$BB$6,BN$6&amp;" "&amp;'Input-Func_Class'!$F$22,$G70:$BB70))&lt;Check_Limit,0,1),1)</f>
        <v>0</v>
      </c>
      <c r="BO70">
        <f ca="1">IFERROR(IF(SUMIF($G$6:$BB$6,BO$6&amp;" Total",$G70:$BB70)-(SUMIF($G$6:$BB$6,BO$6&amp;" "&amp;'Input-Func_Class'!$D$22,$G70:$BB70)+IFERROR(SUMIF($G$6:$BB$6,BO$6&amp;" "&amp;'Input-Func_Class'!$E$22,$G70:$BB70),SUMIF($G$6:$BB$6,BO$6&amp;" "&amp;'Input-Func_Class'!$B$24,$G70:$BB70))+SUMIF($G$6:$BB$6,BO$6&amp;" "&amp;'Input-Func_Class'!$F$22,$G70:$BB70))&lt;Check_Limit,0,1),1)</f>
        <v>0</v>
      </c>
    </row>
    <row r="71" spans="1:67" outlineLevel="1">
      <c r="A71" s="31">
        <f>IF(ISBLANK('Input-Accounts'!A71),"",'Input-Accounts'!A71)</f>
        <v>62</v>
      </c>
      <c r="B71" t="str">
        <f>IF(ISBLANK('Input-Accounts'!B71),"",'Input-Accounts'!B71)</f>
        <v>Subtotal - General Plant</v>
      </c>
      <c r="C71" s="31" t="str">
        <f>IF(ISBLANK('Input-Accounts'!C71),"",'Input-Accounts'!C71)</f>
        <v/>
      </c>
      <c r="D71" s="123">
        <f>SUBTOTAL(9,D57:D70)</f>
        <v>7532717.8084615385</v>
      </c>
      <c r="E71" s="10">
        <f t="shared" ca="1" si="3"/>
        <v>0</v>
      </c>
      <c r="G71" s="123">
        <f t="shared" ref="G71:BB71" ca="1" si="15">SUBTOTAL(9,G57:G70)</f>
        <v>4798061.9015829284</v>
      </c>
      <c r="H71" s="123">
        <f t="shared" ca="1" si="15"/>
        <v>3560036.3077213438</v>
      </c>
      <c r="I71" s="123">
        <f t="shared" ca="1" si="15"/>
        <v>0</v>
      </c>
      <c r="J71" s="123">
        <f t="shared" ca="1" si="15"/>
        <v>1238025.5938615834</v>
      </c>
      <c r="K71" s="123">
        <f t="shared" ca="1" si="15"/>
        <v>2734655.9068786101</v>
      </c>
      <c r="L71" s="123">
        <f t="shared" ca="1" si="15"/>
        <v>0</v>
      </c>
      <c r="M71" s="123">
        <f t="shared" ca="1" si="15"/>
        <v>0</v>
      </c>
      <c r="N71" s="123">
        <f t="shared" ca="1" si="15"/>
        <v>2734655.9068786101</v>
      </c>
      <c r="O71" s="123">
        <f t="shared" ca="1" si="15"/>
        <v>0</v>
      </c>
      <c r="P71" s="123">
        <f t="shared" ca="1" si="15"/>
        <v>0</v>
      </c>
      <c r="Q71" s="123">
        <f t="shared" ca="1" si="15"/>
        <v>0</v>
      </c>
      <c r="R71" s="123">
        <f t="shared" ca="1" si="15"/>
        <v>0</v>
      </c>
      <c r="S71" s="123">
        <f t="shared" ca="1" si="15"/>
        <v>0</v>
      </c>
      <c r="T71" s="123">
        <f t="shared" ca="1" si="15"/>
        <v>0</v>
      </c>
      <c r="U71" s="123">
        <f t="shared" ca="1" si="15"/>
        <v>0</v>
      </c>
      <c r="V71" s="123">
        <f t="shared" ca="1" si="15"/>
        <v>0</v>
      </c>
      <c r="W71" s="123">
        <f t="shared" ca="1" si="15"/>
        <v>0</v>
      </c>
      <c r="X71" s="123">
        <f t="shared" ca="1" si="15"/>
        <v>0</v>
      </c>
      <c r="Y71" s="123">
        <f t="shared" ca="1" si="15"/>
        <v>0</v>
      </c>
      <c r="Z71" s="123">
        <f t="shared" ca="1" si="15"/>
        <v>0</v>
      </c>
      <c r="AA71" s="123">
        <f t="shared" ca="1" si="15"/>
        <v>0</v>
      </c>
      <c r="AB71" s="123">
        <f t="shared" ca="1" si="15"/>
        <v>0</v>
      </c>
      <c r="AC71" s="123">
        <f t="shared" ca="1" si="15"/>
        <v>0</v>
      </c>
      <c r="AD71" s="123">
        <f t="shared" ca="1" si="15"/>
        <v>0</v>
      </c>
      <c r="AE71" s="123">
        <f t="shared" ca="1" si="15"/>
        <v>0</v>
      </c>
      <c r="AF71" s="123">
        <f t="shared" ca="1" si="15"/>
        <v>0</v>
      </c>
      <c r="AG71" s="123">
        <f t="shared" ca="1" si="15"/>
        <v>0</v>
      </c>
      <c r="AH71" s="123">
        <f t="shared" ca="1" si="15"/>
        <v>0</v>
      </c>
      <c r="AI71" s="123">
        <f t="shared" ca="1" si="15"/>
        <v>0</v>
      </c>
      <c r="AJ71" s="123">
        <f t="shared" ca="1" si="15"/>
        <v>0</v>
      </c>
      <c r="AK71" s="123">
        <f t="shared" ca="1" si="15"/>
        <v>0</v>
      </c>
      <c r="AL71" s="123">
        <f t="shared" ca="1" si="15"/>
        <v>0</v>
      </c>
      <c r="AM71" s="123">
        <f t="shared" ca="1" si="15"/>
        <v>0</v>
      </c>
      <c r="AN71" s="123">
        <f t="shared" ca="1" si="15"/>
        <v>0</v>
      </c>
      <c r="AO71" s="123">
        <f t="shared" ca="1" si="15"/>
        <v>0</v>
      </c>
      <c r="AP71" s="123">
        <f t="shared" ca="1" si="15"/>
        <v>0</v>
      </c>
      <c r="AQ71" s="123">
        <f t="shared" ca="1" si="15"/>
        <v>0</v>
      </c>
      <c r="AR71" s="123">
        <f t="shared" ca="1" si="15"/>
        <v>0</v>
      </c>
      <c r="AS71" s="123">
        <f t="shared" ca="1" si="15"/>
        <v>0</v>
      </c>
      <c r="AT71" s="123">
        <f t="shared" ca="1" si="15"/>
        <v>0</v>
      </c>
      <c r="AU71" s="123">
        <f t="shared" ca="1" si="15"/>
        <v>0</v>
      </c>
      <c r="AV71" s="123">
        <f t="shared" ca="1" si="15"/>
        <v>0</v>
      </c>
      <c r="AW71" s="123">
        <f t="shared" ca="1" si="15"/>
        <v>0</v>
      </c>
      <c r="AX71" s="123">
        <f t="shared" ca="1" si="15"/>
        <v>0</v>
      </c>
      <c r="AY71" s="123">
        <f t="shared" ca="1" si="15"/>
        <v>0</v>
      </c>
      <c r="AZ71" s="123">
        <f t="shared" ca="1" si="15"/>
        <v>0</v>
      </c>
      <c r="BA71" s="123">
        <f t="shared" ca="1" si="15"/>
        <v>0</v>
      </c>
      <c r="BB71" s="123">
        <f t="shared" ca="1" si="15"/>
        <v>0</v>
      </c>
      <c r="BD71">
        <f ca="1">IFERROR(IF(SUMIF($G$6:$BB$6,BD$6&amp;" Total",$G71:$BB71)-(SUMIF($G$6:$BB$6,BD$6&amp;" "&amp;'Input-Func_Class'!$D$22,$G71:$BB71)+IFERROR(SUMIF($G$6:$BB$6,BD$6&amp;" "&amp;'Input-Func_Class'!$E$22,$G71:$BB71),SUMIF($G$6:$BB$6,BD$6&amp;" "&amp;'Input-Func_Class'!$B$24,$G71:$BB71))+SUMIF($G$6:$BB$6,BD$6&amp;" "&amp;'Input-Func_Class'!$F$22,$G71:$BB71))&lt;Check_Limit,0,1),1)</f>
        <v>0</v>
      </c>
      <c r="BE71">
        <f ca="1">IFERROR(IF(SUMIF($G$6:$BB$6,BE$6&amp;" Total",$G71:$BB71)-(SUMIF($G$6:$BB$6,BE$6&amp;" "&amp;'Input-Func_Class'!$D$22,$G71:$BB71)+IFERROR(SUMIF($G$6:$BB$6,BE$6&amp;" "&amp;'Input-Func_Class'!$E$22,$G71:$BB71),SUMIF($G$6:$BB$6,BE$6&amp;" "&amp;'Input-Func_Class'!$B$24,$G71:$BB71))+SUMIF($G$6:$BB$6,BE$6&amp;" "&amp;'Input-Func_Class'!$F$22,$G71:$BB71))&lt;Check_Limit,0,1),1)</f>
        <v>0</v>
      </c>
      <c r="BF71">
        <f ca="1">IFERROR(IF(SUMIF($G$6:$BB$6,BF$6&amp;" Total",$G71:$BB71)-(SUMIF($G$6:$BB$6,BF$6&amp;" "&amp;'Input-Func_Class'!$D$22,$G71:$BB71)+IFERROR(SUMIF($G$6:$BB$6,BF$6&amp;" "&amp;'Input-Func_Class'!$E$22,$G71:$BB71),SUMIF($G$6:$BB$6,BF$6&amp;" "&amp;'Input-Func_Class'!$B$24,$G71:$BB71))+SUMIF($G$6:$BB$6,BF$6&amp;" "&amp;'Input-Func_Class'!$F$22,$G71:$BB71))&lt;Check_Limit,0,1),1)</f>
        <v>0</v>
      </c>
      <c r="BG71">
        <f ca="1">IFERROR(IF(SUMIF($G$6:$BB$6,BG$6&amp;" Total",$G71:$BB71)-(SUMIF($G$6:$BB$6,BG$6&amp;" "&amp;'Input-Func_Class'!$D$22,$G71:$BB71)+IFERROR(SUMIF($G$6:$BB$6,BG$6&amp;" "&amp;'Input-Func_Class'!$E$22,$G71:$BB71),SUMIF($G$6:$BB$6,BG$6&amp;" "&amp;'Input-Func_Class'!$B$24,$G71:$BB71))+SUMIF($G$6:$BB$6,BG$6&amp;" "&amp;'Input-Func_Class'!$F$22,$G71:$BB71))&lt;Check_Limit,0,1),1)</f>
        <v>0</v>
      </c>
      <c r="BH71">
        <f ca="1">IFERROR(IF(SUMIF($G$6:$BB$6,BH$6&amp;" Total",$G71:$BB71)-(SUMIF($G$6:$BB$6,BH$6&amp;" "&amp;'Input-Func_Class'!$D$22,$G71:$BB71)+IFERROR(SUMIF($G$6:$BB$6,BH$6&amp;" "&amp;'Input-Func_Class'!$E$22,$G71:$BB71),SUMIF($G$6:$BB$6,BH$6&amp;" "&amp;'Input-Func_Class'!$B$24,$G71:$BB71))+SUMIF($G$6:$BB$6,BH$6&amp;" "&amp;'Input-Func_Class'!$F$22,$G71:$BB71))&lt;Check_Limit,0,1),1)</f>
        <v>0</v>
      </c>
      <c r="BI71">
        <f ca="1">IFERROR(IF(SUMIF($G$6:$BB$6,BI$6&amp;" Total",$G71:$BB71)-(SUMIF($G$6:$BB$6,BI$6&amp;" "&amp;'Input-Func_Class'!$D$22,$G71:$BB71)+IFERROR(SUMIF($G$6:$BB$6,BI$6&amp;" "&amp;'Input-Func_Class'!$E$22,$G71:$BB71),SUMIF($G$6:$BB$6,BI$6&amp;" "&amp;'Input-Func_Class'!$B$24,$G71:$BB71))+SUMIF($G$6:$BB$6,BI$6&amp;" "&amp;'Input-Func_Class'!$F$22,$G71:$BB71))&lt;Check_Limit,0,1),1)</f>
        <v>0</v>
      </c>
      <c r="BJ71">
        <f ca="1">IFERROR(IF(SUMIF($G$6:$BB$6,BJ$6&amp;" Total",$G71:$BB71)-(SUMIF($G$6:$BB$6,BJ$6&amp;" "&amp;'Input-Func_Class'!$D$22,$G71:$BB71)+IFERROR(SUMIF($G$6:$BB$6,BJ$6&amp;" "&amp;'Input-Func_Class'!$E$22,$G71:$BB71),SUMIF($G$6:$BB$6,BJ$6&amp;" "&amp;'Input-Func_Class'!$B$24,$G71:$BB71))+SUMIF($G$6:$BB$6,BJ$6&amp;" "&amp;'Input-Func_Class'!$F$22,$G71:$BB71))&lt;Check_Limit,0,1),1)</f>
        <v>0</v>
      </c>
      <c r="BK71">
        <f ca="1">IFERROR(IF(SUMIF($G$6:$BB$6,BK$6&amp;" Total",$G71:$BB71)-(SUMIF($G$6:$BB$6,BK$6&amp;" "&amp;'Input-Func_Class'!$D$22,$G71:$BB71)+IFERROR(SUMIF($G$6:$BB$6,BK$6&amp;" "&amp;'Input-Func_Class'!$E$22,$G71:$BB71),SUMIF($G$6:$BB$6,BK$6&amp;" "&amp;'Input-Func_Class'!$B$24,$G71:$BB71))+SUMIF($G$6:$BB$6,BK$6&amp;" "&amp;'Input-Func_Class'!$F$22,$G71:$BB71))&lt;Check_Limit,0,1),1)</f>
        <v>0</v>
      </c>
      <c r="BL71">
        <f ca="1">IFERROR(IF(SUMIF($G$6:$BB$6,BL$6&amp;" Total",$G71:$BB71)-(SUMIF($G$6:$BB$6,BL$6&amp;" "&amp;'Input-Func_Class'!$D$22,$G71:$BB71)+IFERROR(SUMIF($G$6:$BB$6,BL$6&amp;" "&amp;'Input-Func_Class'!$E$22,$G71:$BB71),SUMIF($G$6:$BB$6,BL$6&amp;" "&amp;'Input-Func_Class'!$B$24,$G71:$BB71))+SUMIF($G$6:$BB$6,BL$6&amp;" "&amp;'Input-Func_Class'!$F$22,$G71:$BB71))&lt;Check_Limit,0,1),1)</f>
        <v>0</v>
      </c>
      <c r="BM71">
        <f ca="1">IFERROR(IF(SUMIF($G$6:$BB$6,BM$6&amp;" Total",$G71:$BB71)-(SUMIF($G$6:$BB$6,BM$6&amp;" "&amp;'Input-Func_Class'!$D$22,$G71:$BB71)+IFERROR(SUMIF($G$6:$BB$6,BM$6&amp;" "&amp;'Input-Func_Class'!$E$22,$G71:$BB71),SUMIF($G$6:$BB$6,BM$6&amp;" "&amp;'Input-Func_Class'!$B$24,$G71:$BB71))+SUMIF($G$6:$BB$6,BM$6&amp;" "&amp;'Input-Func_Class'!$F$22,$G71:$BB71))&lt;Check_Limit,0,1),1)</f>
        <v>0</v>
      </c>
      <c r="BN71">
        <f ca="1">IFERROR(IF(SUMIF($G$6:$BB$6,BN$6&amp;" Total",$G71:$BB71)-(SUMIF($G$6:$BB$6,BN$6&amp;" "&amp;'Input-Func_Class'!$D$22,$G71:$BB71)+IFERROR(SUMIF($G$6:$BB$6,BN$6&amp;" "&amp;'Input-Func_Class'!$E$22,$G71:$BB71),SUMIF($G$6:$BB$6,BN$6&amp;" "&amp;'Input-Func_Class'!$B$24,$G71:$BB71))+SUMIF($G$6:$BB$6,BN$6&amp;" "&amp;'Input-Func_Class'!$F$22,$G71:$BB71))&lt;Check_Limit,0,1),1)</f>
        <v>0</v>
      </c>
      <c r="BO71">
        <f ca="1">IFERROR(IF(SUMIF($G$6:$BB$6,BO$6&amp;" Total",$G71:$BB71)-(SUMIF($G$6:$BB$6,BO$6&amp;" "&amp;'Input-Func_Class'!$D$22,$G71:$BB71)+IFERROR(SUMIF($G$6:$BB$6,BO$6&amp;" "&amp;'Input-Func_Class'!$E$22,$G71:$BB71),SUMIF($G$6:$BB$6,BO$6&amp;" "&amp;'Input-Func_Class'!$B$24,$G71:$BB71))+SUMIF($G$6:$BB$6,BO$6&amp;" "&amp;'Input-Func_Class'!$F$22,$G71:$BB71))&lt;Check_Limit,0,1),1)</f>
        <v>0</v>
      </c>
    </row>
    <row r="72" spans="1:67" outlineLevel="1">
      <c r="A72" s="31" t="str">
        <f>IF(ISBLANK('Input-Accounts'!A72),"",'Input-Accounts'!A72)</f>
        <v/>
      </c>
      <c r="B72" t="str">
        <f>IF(ISBLANK('Input-Accounts'!B72),"",'Input-Accounts'!B72)</f>
        <v/>
      </c>
      <c r="C72" s="31" t="str">
        <f>IF(ISBLANK('Input-Accounts'!C72),"",'Input-Accounts'!C72)</f>
        <v/>
      </c>
      <c r="D72" s="10"/>
      <c r="E72" s="10">
        <f t="shared" si="3"/>
        <v>0</v>
      </c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D72">
        <f>IFERROR(IF(SUMIF($G$6:$BB$6,BD$6&amp;" Total",$G72:$BB72)-(SUMIF($G$6:$BB$6,BD$6&amp;" "&amp;'Input-Func_Class'!$D$22,$G72:$BB72)+IFERROR(SUMIF($G$6:$BB$6,BD$6&amp;" "&amp;'Input-Func_Class'!$E$22,$G72:$BB72),SUMIF($G$6:$BB$6,BD$6&amp;" "&amp;'Input-Func_Class'!$B$24,$G72:$BB72))+SUMIF($G$6:$BB$6,BD$6&amp;" "&amp;'Input-Func_Class'!$F$22,$G72:$BB72))&lt;Check_Limit,0,1),1)</f>
        <v>0</v>
      </c>
      <c r="BE72">
        <f>IFERROR(IF(SUMIF($G$6:$BB$6,BE$6&amp;" Total",$G72:$BB72)-(SUMIF($G$6:$BB$6,BE$6&amp;" "&amp;'Input-Func_Class'!$D$22,$G72:$BB72)+IFERROR(SUMIF($G$6:$BB$6,BE$6&amp;" "&amp;'Input-Func_Class'!$E$22,$G72:$BB72),SUMIF($G$6:$BB$6,BE$6&amp;" "&amp;'Input-Func_Class'!$B$24,$G72:$BB72))+SUMIF($G$6:$BB$6,BE$6&amp;" "&amp;'Input-Func_Class'!$F$22,$G72:$BB72))&lt;Check_Limit,0,1),1)</f>
        <v>0</v>
      </c>
      <c r="BF72">
        <f>IFERROR(IF(SUMIF($G$6:$BB$6,BF$6&amp;" Total",$G72:$BB72)-(SUMIF($G$6:$BB$6,BF$6&amp;" "&amp;'Input-Func_Class'!$D$22,$G72:$BB72)+IFERROR(SUMIF($G$6:$BB$6,BF$6&amp;" "&amp;'Input-Func_Class'!$E$22,$G72:$BB72),SUMIF($G$6:$BB$6,BF$6&amp;" "&amp;'Input-Func_Class'!$B$24,$G72:$BB72))+SUMIF($G$6:$BB$6,BF$6&amp;" "&amp;'Input-Func_Class'!$F$22,$G72:$BB72))&lt;Check_Limit,0,1),1)</f>
        <v>0</v>
      </c>
      <c r="BG72">
        <f>IFERROR(IF(SUMIF($G$6:$BB$6,BG$6&amp;" Total",$G72:$BB72)-(SUMIF($G$6:$BB$6,BG$6&amp;" "&amp;'Input-Func_Class'!$D$22,$G72:$BB72)+IFERROR(SUMIF($G$6:$BB$6,BG$6&amp;" "&amp;'Input-Func_Class'!$E$22,$G72:$BB72),SUMIF($G$6:$BB$6,BG$6&amp;" "&amp;'Input-Func_Class'!$B$24,$G72:$BB72))+SUMIF($G$6:$BB$6,BG$6&amp;" "&amp;'Input-Func_Class'!$F$22,$G72:$BB72))&lt;Check_Limit,0,1),1)</f>
        <v>0</v>
      </c>
      <c r="BH72">
        <f>IFERROR(IF(SUMIF($G$6:$BB$6,BH$6&amp;" Total",$G72:$BB72)-(SUMIF($G$6:$BB$6,BH$6&amp;" "&amp;'Input-Func_Class'!$D$22,$G72:$BB72)+IFERROR(SUMIF($G$6:$BB$6,BH$6&amp;" "&amp;'Input-Func_Class'!$E$22,$G72:$BB72),SUMIF($G$6:$BB$6,BH$6&amp;" "&amp;'Input-Func_Class'!$B$24,$G72:$BB72))+SUMIF($G$6:$BB$6,BH$6&amp;" "&amp;'Input-Func_Class'!$F$22,$G72:$BB72))&lt;Check_Limit,0,1),1)</f>
        <v>0</v>
      </c>
      <c r="BI72">
        <f>IFERROR(IF(SUMIF($G$6:$BB$6,BI$6&amp;" Total",$G72:$BB72)-(SUMIF($G$6:$BB$6,BI$6&amp;" "&amp;'Input-Func_Class'!$D$22,$G72:$BB72)+IFERROR(SUMIF($G$6:$BB$6,BI$6&amp;" "&amp;'Input-Func_Class'!$E$22,$G72:$BB72),SUMIF($G$6:$BB$6,BI$6&amp;" "&amp;'Input-Func_Class'!$B$24,$G72:$BB72))+SUMIF($G$6:$BB$6,BI$6&amp;" "&amp;'Input-Func_Class'!$F$22,$G72:$BB72))&lt;Check_Limit,0,1),1)</f>
        <v>0</v>
      </c>
      <c r="BJ72">
        <f>IFERROR(IF(SUMIF($G$6:$BB$6,BJ$6&amp;" Total",$G72:$BB72)-(SUMIF($G$6:$BB$6,BJ$6&amp;" "&amp;'Input-Func_Class'!$D$22,$G72:$BB72)+IFERROR(SUMIF($G$6:$BB$6,BJ$6&amp;" "&amp;'Input-Func_Class'!$E$22,$G72:$BB72),SUMIF($G$6:$BB$6,BJ$6&amp;" "&amp;'Input-Func_Class'!$B$24,$G72:$BB72))+SUMIF($G$6:$BB$6,BJ$6&amp;" "&amp;'Input-Func_Class'!$F$22,$G72:$BB72))&lt;Check_Limit,0,1),1)</f>
        <v>0</v>
      </c>
      <c r="BK72">
        <f>IFERROR(IF(SUMIF($G$6:$BB$6,BK$6&amp;" Total",$G72:$BB72)-(SUMIF($G$6:$BB$6,BK$6&amp;" "&amp;'Input-Func_Class'!$D$22,$G72:$BB72)+IFERROR(SUMIF($G$6:$BB$6,BK$6&amp;" "&amp;'Input-Func_Class'!$E$22,$G72:$BB72),SUMIF($G$6:$BB$6,BK$6&amp;" "&amp;'Input-Func_Class'!$B$24,$G72:$BB72))+SUMIF($G$6:$BB$6,BK$6&amp;" "&amp;'Input-Func_Class'!$F$22,$G72:$BB72))&lt;Check_Limit,0,1),1)</f>
        <v>0</v>
      </c>
      <c r="BL72">
        <f>IFERROR(IF(SUMIF($G$6:$BB$6,BL$6&amp;" Total",$G72:$BB72)-(SUMIF($G$6:$BB$6,BL$6&amp;" "&amp;'Input-Func_Class'!$D$22,$G72:$BB72)+IFERROR(SUMIF($G$6:$BB$6,BL$6&amp;" "&amp;'Input-Func_Class'!$E$22,$G72:$BB72),SUMIF($G$6:$BB$6,BL$6&amp;" "&amp;'Input-Func_Class'!$B$24,$G72:$BB72))+SUMIF($G$6:$BB$6,BL$6&amp;" "&amp;'Input-Func_Class'!$F$22,$G72:$BB72))&lt;Check_Limit,0,1),1)</f>
        <v>0</v>
      </c>
      <c r="BM72">
        <f>IFERROR(IF(SUMIF($G$6:$BB$6,BM$6&amp;" Total",$G72:$BB72)-(SUMIF($G$6:$BB$6,BM$6&amp;" "&amp;'Input-Func_Class'!$D$22,$G72:$BB72)+IFERROR(SUMIF($G$6:$BB$6,BM$6&amp;" "&amp;'Input-Func_Class'!$E$22,$G72:$BB72),SUMIF($G$6:$BB$6,BM$6&amp;" "&amp;'Input-Func_Class'!$B$24,$G72:$BB72))+SUMIF($G$6:$BB$6,BM$6&amp;" "&amp;'Input-Func_Class'!$F$22,$G72:$BB72))&lt;Check_Limit,0,1),1)</f>
        <v>0</v>
      </c>
      <c r="BN72">
        <f>IFERROR(IF(SUMIF($G$6:$BB$6,BN$6&amp;" Total",$G72:$BB72)-(SUMIF($G$6:$BB$6,BN$6&amp;" "&amp;'Input-Func_Class'!$D$22,$G72:$BB72)+IFERROR(SUMIF($G$6:$BB$6,BN$6&amp;" "&amp;'Input-Func_Class'!$E$22,$G72:$BB72),SUMIF($G$6:$BB$6,BN$6&amp;" "&amp;'Input-Func_Class'!$B$24,$G72:$BB72))+SUMIF($G$6:$BB$6,BN$6&amp;" "&amp;'Input-Func_Class'!$F$22,$G72:$BB72))&lt;Check_Limit,0,1),1)</f>
        <v>0</v>
      </c>
      <c r="BO72">
        <f>IFERROR(IF(SUMIF($G$6:$BB$6,BO$6&amp;" Total",$G72:$BB72)-(SUMIF($G$6:$BB$6,BO$6&amp;" "&amp;'Input-Func_Class'!$D$22,$G72:$BB72)+IFERROR(SUMIF($G$6:$BB$6,BO$6&amp;" "&amp;'Input-Func_Class'!$E$22,$G72:$BB72),SUMIF($G$6:$BB$6,BO$6&amp;" "&amp;'Input-Func_Class'!$B$24,$G72:$BB72))+SUMIF($G$6:$BB$6,BO$6&amp;" "&amp;'Input-Func_Class'!$F$22,$G72:$BB72))&lt;Check_Limit,0,1),1)</f>
        <v>0</v>
      </c>
    </row>
    <row r="73" spans="1:67">
      <c r="A73" s="31">
        <f>IF(ISBLANK('Input-Accounts'!A73),"",'Input-Accounts'!A73)</f>
        <v>63</v>
      </c>
      <c r="B73" s="7" t="str">
        <f>IF(ISBLANK('Input-Accounts'!B73),"",'Input-Accounts'!B73)</f>
        <v>Total Plant in Service</v>
      </c>
      <c r="C73" s="31" t="str">
        <f>IF(ISBLANK('Input-Accounts'!C73),"",'Input-Accounts'!C73)</f>
        <v/>
      </c>
      <c r="D73" s="10">
        <f>SUBTOTAL(9,D11:D72)</f>
        <v>775008140.86461914</v>
      </c>
      <c r="E73" s="10">
        <f t="shared" ca="1" si="3"/>
        <v>0</v>
      </c>
      <c r="F73" s="3"/>
      <c r="G73" s="10">
        <f t="shared" ref="G73:BB73" ca="1" si="16">SUBTOTAL(9,G11:G72)</f>
        <v>493651445.42147744</v>
      </c>
      <c r="H73" s="10">
        <f t="shared" ca="1" si="16"/>
        <v>366276447.67980015</v>
      </c>
      <c r="I73" s="10">
        <f t="shared" ca="1" si="16"/>
        <v>0</v>
      </c>
      <c r="J73" s="10">
        <f t="shared" ca="1" si="16"/>
        <v>127374997.7416774</v>
      </c>
      <c r="K73" s="10">
        <f t="shared" ca="1" si="16"/>
        <v>281356695.4431414</v>
      </c>
      <c r="L73" s="10">
        <f t="shared" ca="1" si="16"/>
        <v>0</v>
      </c>
      <c r="M73" s="10">
        <f t="shared" ca="1" si="16"/>
        <v>0</v>
      </c>
      <c r="N73" s="10">
        <f t="shared" ca="1" si="16"/>
        <v>281356695.4431414</v>
      </c>
      <c r="O73" s="10">
        <f t="shared" ca="1" si="16"/>
        <v>0</v>
      </c>
      <c r="P73" s="10">
        <f t="shared" ca="1" si="16"/>
        <v>0</v>
      </c>
      <c r="Q73" s="10">
        <f t="shared" ca="1" si="16"/>
        <v>0</v>
      </c>
      <c r="R73" s="10">
        <f t="shared" ca="1" si="16"/>
        <v>0</v>
      </c>
      <c r="S73" s="10">
        <f t="shared" ca="1" si="16"/>
        <v>0</v>
      </c>
      <c r="T73" s="10">
        <f t="shared" ca="1" si="16"/>
        <v>0</v>
      </c>
      <c r="U73" s="10">
        <f t="shared" ca="1" si="16"/>
        <v>0</v>
      </c>
      <c r="V73" s="10">
        <f t="shared" ca="1" si="16"/>
        <v>0</v>
      </c>
      <c r="W73" s="10">
        <f t="shared" ca="1" si="16"/>
        <v>0</v>
      </c>
      <c r="X73" s="10">
        <f t="shared" ca="1" si="16"/>
        <v>0</v>
      </c>
      <c r="Y73" s="10">
        <f t="shared" ca="1" si="16"/>
        <v>0</v>
      </c>
      <c r="Z73" s="10">
        <f t="shared" ca="1" si="16"/>
        <v>0</v>
      </c>
      <c r="AA73" s="10">
        <f t="shared" ca="1" si="16"/>
        <v>0</v>
      </c>
      <c r="AB73" s="10">
        <f t="shared" ca="1" si="16"/>
        <v>0</v>
      </c>
      <c r="AC73" s="10">
        <f t="shared" ca="1" si="16"/>
        <v>0</v>
      </c>
      <c r="AD73" s="10">
        <f t="shared" ca="1" si="16"/>
        <v>0</v>
      </c>
      <c r="AE73" s="10">
        <f t="shared" ca="1" si="16"/>
        <v>0</v>
      </c>
      <c r="AF73" s="10">
        <f t="shared" ca="1" si="16"/>
        <v>0</v>
      </c>
      <c r="AG73" s="10">
        <f t="shared" ca="1" si="16"/>
        <v>0</v>
      </c>
      <c r="AH73" s="10">
        <f t="shared" ca="1" si="16"/>
        <v>0</v>
      </c>
      <c r="AI73" s="10">
        <f t="shared" ca="1" si="16"/>
        <v>0</v>
      </c>
      <c r="AJ73" s="10">
        <f t="shared" ca="1" si="16"/>
        <v>0</v>
      </c>
      <c r="AK73" s="10">
        <f t="shared" ca="1" si="16"/>
        <v>0</v>
      </c>
      <c r="AL73" s="10">
        <f t="shared" ca="1" si="16"/>
        <v>0</v>
      </c>
      <c r="AM73" s="10">
        <f t="shared" ca="1" si="16"/>
        <v>0</v>
      </c>
      <c r="AN73" s="10">
        <f t="shared" ca="1" si="16"/>
        <v>0</v>
      </c>
      <c r="AO73" s="10">
        <f t="shared" ca="1" si="16"/>
        <v>0</v>
      </c>
      <c r="AP73" s="10">
        <f t="shared" ca="1" si="16"/>
        <v>0</v>
      </c>
      <c r="AQ73" s="10">
        <f t="shared" ca="1" si="16"/>
        <v>0</v>
      </c>
      <c r="AR73" s="10">
        <f t="shared" ca="1" si="16"/>
        <v>0</v>
      </c>
      <c r="AS73" s="10">
        <f t="shared" ca="1" si="16"/>
        <v>0</v>
      </c>
      <c r="AT73" s="10">
        <f t="shared" ca="1" si="16"/>
        <v>0</v>
      </c>
      <c r="AU73" s="10">
        <f t="shared" ca="1" si="16"/>
        <v>0</v>
      </c>
      <c r="AV73" s="10">
        <f t="shared" ca="1" si="16"/>
        <v>0</v>
      </c>
      <c r="AW73" s="10">
        <f t="shared" ca="1" si="16"/>
        <v>0</v>
      </c>
      <c r="AX73" s="10">
        <f t="shared" ca="1" si="16"/>
        <v>0</v>
      </c>
      <c r="AY73" s="10">
        <f t="shared" ca="1" si="16"/>
        <v>0</v>
      </c>
      <c r="AZ73" s="10">
        <f t="shared" ca="1" si="16"/>
        <v>0</v>
      </c>
      <c r="BA73" s="10">
        <f t="shared" ca="1" si="16"/>
        <v>0</v>
      </c>
      <c r="BB73" s="10">
        <f t="shared" ca="1" si="16"/>
        <v>0</v>
      </c>
      <c r="BD73">
        <f ca="1">IFERROR(IF(SUMIF($G$6:$BB$6,BD$6&amp;" Total",$G73:$BB73)-(SUMIF($G$6:$BB$6,BD$6&amp;" "&amp;'Input-Func_Class'!$D$22,$G73:$BB73)+IFERROR(SUMIF($G$6:$BB$6,BD$6&amp;" "&amp;'Input-Func_Class'!$E$22,$G73:$BB73),SUMIF($G$6:$BB$6,BD$6&amp;" "&amp;'Input-Func_Class'!$B$24,$G73:$BB73))+SUMIF($G$6:$BB$6,BD$6&amp;" "&amp;'Input-Func_Class'!$F$22,$G73:$BB73))&lt;Check_Limit,0,1),1)</f>
        <v>0</v>
      </c>
      <c r="BE73">
        <f ca="1">IFERROR(IF(SUMIF($G$6:$BB$6,BE$6&amp;" Total",$G73:$BB73)-(SUMIF($G$6:$BB$6,BE$6&amp;" "&amp;'Input-Func_Class'!$D$22,$G73:$BB73)+IFERROR(SUMIF($G$6:$BB$6,BE$6&amp;" "&amp;'Input-Func_Class'!$E$22,$G73:$BB73),SUMIF($G$6:$BB$6,BE$6&amp;" "&amp;'Input-Func_Class'!$B$24,$G73:$BB73))+SUMIF($G$6:$BB$6,BE$6&amp;" "&amp;'Input-Func_Class'!$F$22,$G73:$BB73))&lt;Check_Limit,0,1),1)</f>
        <v>0</v>
      </c>
      <c r="BF73">
        <f ca="1">IFERROR(IF(SUMIF($G$6:$BB$6,BF$6&amp;" Total",$G73:$BB73)-(SUMIF($G$6:$BB$6,BF$6&amp;" "&amp;'Input-Func_Class'!$D$22,$G73:$BB73)+IFERROR(SUMIF($G$6:$BB$6,BF$6&amp;" "&amp;'Input-Func_Class'!$E$22,$G73:$BB73),SUMIF($G$6:$BB$6,BF$6&amp;" "&amp;'Input-Func_Class'!$B$24,$G73:$BB73))+SUMIF($G$6:$BB$6,BF$6&amp;" "&amp;'Input-Func_Class'!$F$22,$G73:$BB73))&lt;Check_Limit,0,1),1)</f>
        <v>0</v>
      </c>
      <c r="BG73">
        <f ca="1">IFERROR(IF(SUMIF($G$6:$BB$6,BG$6&amp;" Total",$G73:$BB73)-(SUMIF($G$6:$BB$6,BG$6&amp;" "&amp;'Input-Func_Class'!$D$22,$G73:$BB73)+IFERROR(SUMIF($G$6:$BB$6,BG$6&amp;" "&amp;'Input-Func_Class'!$E$22,$G73:$BB73),SUMIF($G$6:$BB$6,BG$6&amp;" "&amp;'Input-Func_Class'!$B$24,$G73:$BB73))+SUMIF($G$6:$BB$6,BG$6&amp;" "&amp;'Input-Func_Class'!$F$22,$G73:$BB73))&lt;Check_Limit,0,1),1)</f>
        <v>0</v>
      </c>
      <c r="BH73">
        <f ca="1">IFERROR(IF(SUMIF($G$6:$BB$6,BH$6&amp;" Total",$G73:$BB73)-(SUMIF($G$6:$BB$6,BH$6&amp;" "&amp;'Input-Func_Class'!$D$22,$G73:$BB73)+IFERROR(SUMIF($G$6:$BB$6,BH$6&amp;" "&amp;'Input-Func_Class'!$E$22,$G73:$BB73),SUMIF($G$6:$BB$6,BH$6&amp;" "&amp;'Input-Func_Class'!$B$24,$G73:$BB73))+SUMIF($G$6:$BB$6,BH$6&amp;" "&amp;'Input-Func_Class'!$F$22,$G73:$BB73))&lt;Check_Limit,0,1),1)</f>
        <v>0</v>
      </c>
      <c r="BI73">
        <f ca="1">IFERROR(IF(SUMIF($G$6:$BB$6,BI$6&amp;" Total",$G73:$BB73)-(SUMIF($G$6:$BB$6,BI$6&amp;" "&amp;'Input-Func_Class'!$D$22,$G73:$BB73)+IFERROR(SUMIF($G$6:$BB$6,BI$6&amp;" "&amp;'Input-Func_Class'!$E$22,$G73:$BB73),SUMIF($G$6:$BB$6,BI$6&amp;" "&amp;'Input-Func_Class'!$B$24,$G73:$BB73))+SUMIF($G$6:$BB$6,BI$6&amp;" "&amp;'Input-Func_Class'!$F$22,$G73:$BB73))&lt;Check_Limit,0,1),1)</f>
        <v>0</v>
      </c>
      <c r="BJ73">
        <f ca="1">IFERROR(IF(SUMIF($G$6:$BB$6,BJ$6&amp;" Total",$G73:$BB73)-(SUMIF($G$6:$BB$6,BJ$6&amp;" "&amp;'Input-Func_Class'!$D$22,$G73:$BB73)+IFERROR(SUMIF($G$6:$BB$6,BJ$6&amp;" "&amp;'Input-Func_Class'!$E$22,$G73:$BB73),SUMIF($G$6:$BB$6,BJ$6&amp;" "&amp;'Input-Func_Class'!$B$24,$G73:$BB73))+SUMIF($G$6:$BB$6,BJ$6&amp;" "&amp;'Input-Func_Class'!$F$22,$G73:$BB73))&lt;Check_Limit,0,1),1)</f>
        <v>0</v>
      </c>
      <c r="BK73">
        <f ca="1">IFERROR(IF(SUMIF($G$6:$BB$6,BK$6&amp;" Total",$G73:$BB73)-(SUMIF($G$6:$BB$6,BK$6&amp;" "&amp;'Input-Func_Class'!$D$22,$G73:$BB73)+IFERROR(SUMIF($G$6:$BB$6,BK$6&amp;" "&amp;'Input-Func_Class'!$E$22,$G73:$BB73),SUMIF($G$6:$BB$6,BK$6&amp;" "&amp;'Input-Func_Class'!$B$24,$G73:$BB73))+SUMIF($G$6:$BB$6,BK$6&amp;" "&amp;'Input-Func_Class'!$F$22,$G73:$BB73))&lt;Check_Limit,0,1),1)</f>
        <v>0</v>
      </c>
      <c r="BL73">
        <f ca="1">IFERROR(IF(SUMIF($G$6:$BB$6,BL$6&amp;" Total",$G73:$BB73)-(SUMIF($G$6:$BB$6,BL$6&amp;" "&amp;'Input-Func_Class'!$D$22,$G73:$BB73)+IFERROR(SUMIF($G$6:$BB$6,BL$6&amp;" "&amp;'Input-Func_Class'!$E$22,$G73:$BB73),SUMIF($G$6:$BB$6,BL$6&amp;" "&amp;'Input-Func_Class'!$B$24,$G73:$BB73))+SUMIF($G$6:$BB$6,BL$6&amp;" "&amp;'Input-Func_Class'!$F$22,$G73:$BB73))&lt;Check_Limit,0,1),1)</f>
        <v>0</v>
      </c>
      <c r="BM73">
        <f ca="1">IFERROR(IF(SUMIF($G$6:$BB$6,BM$6&amp;" Total",$G73:$BB73)-(SUMIF($G$6:$BB$6,BM$6&amp;" "&amp;'Input-Func_Class'!$D$22,$G73:$BB73)+IFERROR(SUMIF($G$6:$BB$6,BM$6&amp;" "&amp;'Input-Func_Class'!$E$22,$G73:$BB73),SUMIF($G$6:$BB$6,BM$6&amp;" "&amp;'Input-Func_Class'!$B$24,$G73:$BB73))+SUMIF($G$6:$BB$6,BM$6&amp;" "&amp;'Input-Func_Class'!$F$22,$G73:$BB73))&lt;Check_Limit,0,1),1)</f>
        <v>0</v>
      </c>
      <c r="BN73">
        <f ca="1">IFERROR(IF(SUMIF($G$6:$BB$6,BN$6&amp;" Total",$G73:$BB73)-(SUMIF($G$6:$BB$6,BN$6&amp;" "&amp;'Input-Func_Class'!$D$22,$G73:$BB73)+IFERROR(SUMIF($G$6:$BB$6,BN$6&amp;" "&amp;'Input-Func_Class'!$E$22,$G73:$BB73),SUMIF($G$6:$BB$6,BN$6&amp;" "&amp;'Input-Func_Class'!$B$24,$G73:$BB73))+SUMIF($G$6:$BB$6,BN$6&amp;" "&amp;'Input-Func_Class'!$F$22,$G73:$BB73))&lt;Check_Limit,0,1),1)</f>
        <v>0</v>
      </c>
      <c r="BO73">
        <f ca="1">IFERROR(IF(SUMIF($G$6:$BB$6,BO$6&amp;" Total",$G73:$BB73)-(SUMIF($G$6:$BB$6,BO$6&amp;" "&amp;'Input-Func_Class'!$D$22,$G73:$BB73)+IFERROR(SUMIF($G$6:$BB$6,BO$6&amp;" "&amp;'Input-Func_Class'!$E$22,$G73:$BB73),SUMIF($G$6:$BB$6,BO$6&amp;" "&amp;'Input-Func_Class'!$B$24,$G73:$BB73))+SUMIF($G$6:$BB$6,BO$6&amp;" "&amp;'Input-Func_Class'!$F$22,$G73:$BB73))&lt;Check_Limit,0,1),1)</f>
        <v>0</v>
      </c>
    </row>
    <row r="74" spans="1:67">
      <c r="A74" s="31" t="str">
        <f>IF(ISBLANK('Input-Accounts'!A74),"",'Input-Accounts'!A74)</f>
        <v/>
      </c>
      <c r="B74" t="str">
        <f>IF(ISBLANK('Input-Accounts'!B74),"",'Input-Accounts'!B74)</f>
        <v/>
      </c>
      <c r="C74" s="31" t="str">
        <f>IF(ISBLANK('Input-Accounts'!C74),"",'Input-Accounts'!C74)</f>
        <v/>
      </c>
      <c r="D74" s="123"/>
      <c r="E74" s="10">
        <f t="shared" si="3"/>
        <v>0</v>
      </c>
      <c r="G74" s="123"/>
      <c r="H74" s="123"/>
      <c r="I74" s="123"/>
      <c r="J74" s="123"/>
      <c r="K74" s="123"/>
      <c r="L74" s="123"/>
      <c r="M74" s="123"/>
      <c r="N74" s="123"/>
      <c r="O74" s="123"/>
      <c r="P74" s="123"/>
      <c r="Q74" s="123"/>
      <c r="R74" s="123"/>
      <c r="S74" s="123"/>
      <c r="T74" s="123"/>
      <c r="U74" s="123"/>
      <c r="V74" s="123"/>
      <c r="W74" s="123"/>
      <c r="X74" s="123"/>
      <c r="Y74" s="123"/>
      <c r="Z74" s="123"/>
      <c r="AA74" s="123"/>
      <c r="AB74" s="123"/>
      <c r="AC74" s="123"/>
      <c r="AD74" s="123"/>
      <c r="AE74" s="123"/>
      <c r="AF74" s="123"/>
      <c r="AG74" s="123"/>
      <c r="AH74" s="123"/>
      <c r="AI74" s="123"/>
      <c r="AJ74" s="123"/>
      <c r="AK74" s="123"/>
      <c r="AL74" s="123"/>
      <c r="AM74" s="123"/>
      <c r="AN74" s="123"/>
      <c r="AO74" s="123"/>
      <c r="AP74" s="123"/>
      <c r="AQ74" s="123"/>
      <c r="AR74" s="123"/>
      <c r="AS74" s="123"/>
      <c r="AT74" s="123"/>
      <c r="AU74" s="123"/>
      <c r="AV74" s="123"/>
      <c r="AW74" s="123"/>
      <c r="AX74" s="123"/>
      <c r="AY74" s="123"/>
      <c r="AZ74" s="123"/>
      <c r="BA74" s="123"/>
      <c r="BB74" s="123"/>
      <c r="BD74">
        <f>IFERROR(IF(SUMIF($G$6:$BB$6,BD$6&amp;" Total",$G74:$BB74)-(SUMIF($G$6:$BB$6,BD$6&amp;" "&amp;'Input-Func_Class'!$D$22,$G74:$BB74)+IFERROR(SUMIF($G$6:$BB$6,BD$6&amp;" "&amp;'Input-Func_Class'!$E$22,$G74:$BB74),SUMIF($G$6:$BB$6,BD$6&amp;" "&amp;'Input-Func_Class'!$B$24,$G74:$BB74))+SUMIF($G$6:$BB$6,BD$6&amp;" "&amp;'Input-Func_Class'!$F$22,$G74:$BB74))&lt;Check_Limit,0,1),1)</f>
        <v>0</v>
      </c>
      <c r="BE74">
        <f>IFERROR(IF(SUMIF($G$6:$BB$6,BE$6&amp;" Total",$G74:$BB74)-(SUMIF($G$6:$BB$6,BE$6&amp;" "&amp;'Input-Func_Class'!$D$22,$G74:$BB74)+IFERROR(SUMIF($G$6:$BB$6,BE$6&amp;" "&amp;'Input-Func_Class'!$E$22,$G74:$BB74),SUMIF($G$6:$BB$6,BE$6&amp;" "&amp;'Input-Func_Class'!$B$24,$G74:$BB74))+SUMIF($G$6:$BB$6,BE$6&amp;" "&amp;'Input-Func_Class'!$F$22,$G74:$BB74))&lt;Check_Limit,0,1),1)</f>
        <v>0</v>
      </c>
      <c r="BF74">
        <f>IFERROR(IF(SUMIF($G$6:$BB$6,BF$6&amp;" Total",$G74:$BB74)-(SUMIF($G$6:$BB$6,BF$6&amp;" "&amp;'Input-Func_Class'!$D$22,$G74:$BB74)+IFERROR(SUMIF($G$6:$BB$6,BF$6&amp;" "&amp;'Input-Func_Class'!$E$22,$G74:$BB74),SUMIF($G$6:$BB$6,BF$6&amp;" "&amp;'Input-Func_Class'!$B$24,$G74:$BB74))+SUMIF($G$6:$BB$6,BF$6&amp;" "&amp;'Input-Func_Class'!$F$22,$G74:$BB74))&lt;Check_Limit,0,1),1)</f>
        <v>0</v>
      </c>
      <c r="BG74">
        <f>IFERROR(IF(SUMIF($G$6:$BB$6,BG$6&amp;" Total",$G74:$BB74)-(SUMIF($G$6:$BB$6,BG$6&amp;" "&amp;'Input-Func_Class'!$D$22,$G74:$BB74)+IFERROR(SUMIF($G$6:$BB$6,BG$6&amp;" "&amp;'Input-Func_Class'!$E$22,$G74:$BB74),SUMIF($G$6:$BB$6,BG$6&amp;" "&amp;'Input-Func_Class'!$B$24,$G74:$BB74))+SUMIF($G$6:$BB$6,BG$6&amp;" "&amp;'Input-Func_Class'!$F$22,$G74:$BB74))&lt;Check_Limit,0,1),1)</f>
        <v>0</v>
      </c>
      <c r="BH74">
        <f>IFERROR(IF(SUMIF($G$6:$BB$6,BH$6&amp;" Total",$G74:$BB74)-(SUMIF($G$6:$BB$6,BH$6&amp;" "&amp;'Input-Func_Class'!$D$22,$G74:$BB74)+IFERROR(SUMIF($G$6:$BB$6,BH$6&amp;" "&amp;'Input-Func_Class'!$E$22,$G74:$BB74),SUMIF($G$6:$BB$6,BH$6&amp;" "&amp;'Input-Func_Class'!$B$24,$G74:$BB74))+SUMIF($G$6:$BB$6,BH$6&amp;" "&amp;'Input-Func_Class'!$F$22,$G74:$BB74))&lt;Check_Limit,0,1),1)</f>
        <v>0</v>
      </c>
      <c r="BI74">
        <f>IFERROR(IF(SUMIF($G$6:$BB$6,BI$6&amp;" Total",$G74:$BB74)-(SUMIF($G$6:$BB$6,BI$6&amp;" "&amp;'Input-Func_Class'!$D$22,$G74:$BB74)+IFERROR(SUMIF($G$6:$BB$6,BI$6&amp;" "&amp;'Input-Func_Class'!$E$22,$G74:$BB74),SUMIF($G$6:$BB$6,BI$6&amp;" "&amp;'Input-Func_Class'!$B$24,$G74:$BB74))+SUMIF($G$6:$BB$6,BI$6&amp;" "&amp;'Input-Func_Class'!$F$22,$G74:$BB74))&lt;Check_Limit,0,1),1)</f>
        <v>0</v>
      </c>
      <c r="BJ74">
        <f>IFERROR(IF(SUMIF($G$6:$BB$6,BJ$6&amp;" Total",$G74:$BB74)-(SUMIF($G$6:$BB$6,BJ$6&amp;" "&amp;'Input-Func_Class'!$D$22,$G74:$BB74)+IFERROR(SUMIF($G$6:$BB$6,BJ$6&amp;" "&amp;'Input-Func_Class'!$E$22,$G74:$BB74),SUMIF($G$6:$BB$6,BJ$6&amp;" "&amp;'Input-Func_Class'!$B$24,$G74:$BB74))+SUMIF($G$6:$BB$6,BJ$6&amp;" "&amp;'Input-Func_Class'!$F$22,$G74:$BB74))&lt;Check_Limit,0,1),1)</f>
        <v>0</v>
      </c>
      <c r="BK74">
        <f>IFERROR(IF(SUMIF($G$6:$BB$6,BK$6&amp;" Total",$G74:$BB74)-(SUMIF($G$6:$BB$6,BK$6&amp;" "&amp;'Input-Func_Class'!$D$22,$G74:$BB74)+IFERROR(SUMIF($G$6:$BB$6,BK$6&amp;" "&amp;'Input-Func_Class'!$E$22,$G74:$BB74),SUMIF($G$6:$BB$6,BK$6&amp;" "&amp;'Input-Func_Class'!$B$24,$G74:$BB74))+SUMIF($G$6:$BB$6,BK$6&amp;" "&amp;'Input-Func_Class'!$F$22,$G74:$BB74))&lt;Check_Limit,0,1),1)</f>
        <v>0</v>
      </c>
      <c r="BL74">
        <f>IFERROR(IF(SUMIF($G$6:$BB$6,BL$6&amp;" Total",$G74:$BB74)-(SUMIF($G$6:$BB$6,BL$6&amp;" "&amp;'Input-Func_Class'!$D$22,$G74:$BB74)+IFERROR(SUMIF($G$6:$BB$6,BL$6&amp;" "&amp;'Input-Func_Class'!$E$22,$G74:$BB74),SUMIF($G$6:$BB$6,BL$6&amp;" "&amp;'Input-Func_Class'!$B$24,$G74:$BB74))+SUMIF($G$6:$BB$6,BL$6&amp;" "&amp;'Input-Func_Class'!$F$22,$G74:$BB74))&lt;Check_Limit,0,1),1)</f>
        <v>0</v>
      </c>
      <c r="BM74">
        <f>IFERROR(IF(SUMIF($G$6:$BB$6,BM$6&amp;" Total",$G74:$BB74)-(SUMIF($G$6:$BB$6,BM$6&amp;" "&amp;'Input-Func_Class'!$D$22,$G74:$BB74)+IFERROR(SUMIF($G$6:$BB$6,BM$6&amp;" "&amp;'Input-Func_Class'!$E$22,$G74:$BB74),SUMIF($G$6:$BB$6,BM$6&amp;" "&amp;'Input-Func_Class'!$B$24,$G74:$BB74))+SUMIF($G$6:$BB$6,BM$6&amp;" "&amp;'Input-Func_Class'!$F$22,$G74:$BB74))&lt;Check_Limit,0,1),1)</f>
        <v>0</v>
      </c>
      <c r="BN74">
        <f>IFERROR(IF(SUMIF($G$6:$BB$6,BN$6&amp;" Total",$G74:$BB74)-(SUMIF($G$6:$BB$6,BN$6&amp;" "&amp;'Input-Func_Class'!$D$22,$G74:$BB74)+IFERROR(SUMIF($G$6:$BB$6,BN$6&amp;" "&amp;'Input-Func_Class'!$E$22,$G74:$BB74),SUMIF($G$6:$BB$6,BN$6&amp;" "&amp;'Input-Func_Class'!$B$24,$G74:$BB74))+SUMIF($G$6:$BB$6,BN$6&amp;" "&amp;'Input-Func_Class'!$F$22,$G74:$BB74))&lt;Check_Limit,0,1),1)</f>
        <v>0</v>
      </c>
      <c r="BO74">
        <f>IFERROR(IF(SUMIF($G$6:$BB$6,BO$6&amp;" Total",$G74:$BB74)-(SUMIF($G$6:$BB$6,BO$6&amp;" "&amp;'Input-Func_Class'!$D$22,$G74:$BB74)+IFERROR(SUMIF($G$6:$BB$6,BO$6&amp;" "&amp;'Input-Func_Class'!$E$22,$G74:$BB74),SUMIF($G$6:$BB$6,BO$6&amp;" "&amp;'Input-Func_Class'!$B$24,$G74:$BB74))+SUMIF($G$6:$BB$6,BO$6&amp;" "&amp;'Input-Func_Class'!$F$22,$G74:$BB74))&lt;Check_Limit,0,1),1)</f>
        <v>0</v>
      </c>
    </row>
    <row r="75" spans="1:67">
      <c r="A75" s="31">
        <f>IF(ISBLANK('Input-Accounts'!A75),"",'Input-Accounts'!A75)</f>
        <v>64</v>
      </c>
      <c r="B75" s="1" t="str">
        <f>IF(ISBLANK('Input-Accounts'!B75),"",'Input-Accounts'!B75)</f>
        <v>Accumulated Depreciation &amp; Amortization</v>
      </c>
      <c r="C75" s="31" t="str">
        <f>IF(ISBLANK('Input-Accounts'!C75),"",'Input-Accounts'!C75)</f>
        <v/>
      </c>
      <c r="D75" s="10"/>
      <c r="E75" s="10">
        <f t="shared" si="3"/>
        <v>0</v>
      </c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D75">
        <f>IFERROR(IF(SUMIF($G$6:$BB$6,BD$6&amp;" Total",$G75:$BB75)-(SUMIF($G$6:$BB$6,BD$6&amp;" "&amp;'Input-Func_Class'!$D$22,$G75:$BB75)+IFERROR(SUMIF($G$6:$BB$6,BD$6&amp;" "&amp;'Input-Func_Class'!$E$22,$G75:$BB75),SUMIF($G$6:$BB$6,BD$6&amp;" "&amp;'Input-Func_Class'!$B$24,$G75:$BB75))+SUMIF($G$6:$BB$6,BD$6&amp;" "&amp;'Input-Func_Class'!$F$22,$G75:$BB75))&lt;Check_Limit,0,1),1)</f>
        <v>0</v>
      </c>
      <c r="BE75">
        <f>IFERROR(IF(SUMIF($G$6:$BB$6,BE$6&amp;" Total",$G75:$BB75)-(SUMIF($G$6:$BB$6,BE$6&amp;" "&amp;'Input-Func_Class'!$D$22,$G75:$BB75)+IFERROR(SUMIF($G$6:$BB$6,BE$6&amp;" "&amp;'Input-Func_Class'!$E$22,$G75:$BB75),SUMIF($G$6:$BB$6,BE$6&amp;" "&amp;'Input-Func_Class'!$B$24,$G75:$BB75))+SUMIF($G$6:$BB$6,BE$6&amp;" "&amp;'Input-Func_Class'!$F$22,$G75:$BB75))&lt;Check_Limit,0,1),1)</f>
        <v>0</v>
      </c>
      <c r="BF75">
        <f>IFERROR(IF(SUMIF($G$6:$BB$6,BF$6&amp;" Total",$G75:$BB75)-(SUMIF($G$6:$BB$6,BF$6&amp;" "&amp;'Input-Func_Class'!$D$22,$G75:$BB75)+IFERROR(SUMIF($G$6:$BB$6,BF$6&amp;" "&amp;'Input-Func_Class'!$E$22,$G75:$BB75),SUMIF($G$6:$BB$6,BF$6&amp;" "&amp;'Input-Func_Class'!$B$24,$G75:$BB75))+SUMIF($G$6:$BB$6,BF$6&amp;" "&amp;'Input-Func_Class'!$F$22,$G75:$BB75))&lt;Check_Limit,0,1),1)</f>
        <v>0</v>
      </c>
      <c r="BG75">
        <f>IFERROR(IF(SUMIF($G$6:$BB$6,BG$6&amp;" Total",$G75:$BB75)-(SUMIF($G$6:$BB$6,BG$6&amp;" "&amp;'Input-Func_Class'!$D$22,$G75:$BB75)+IFERROR(SUMIF($G$6:$BB$6,BG$6&amp;" "&amp;'Input-Func_Class'!$E$22,$G75:$BB75),SUMIF($G$6:$BB$6,BG$6&amp;" "&amp;'Input-Func_Class'!$B$24,$G75:$BB75))+SUMIF($G$6:$BB$6,BG$6&amp;" "&amp;'Input-Func_Class'!$F$22,$G75:$BB75))&lt;Check_Limit,0,1),1)</f>
        <v>0</v>
      </c>
      <c r="BH75">
        <f>IFERROR(IF(SUMIF($G$6:$BB$6,BH$6&amp;" Total",$G75:$BB75)-(SUMIF($G$6:$BB$6,BH$6&amp;" "&amp;'Input-Func_Class'!$D$22,$G75:$BB75)+IFERROR(SUMIF($G$6:$BB$6,BH$6&amp;" "&amp;'Input-Func_Class'!$E$22,$G75:$BB75),SUMIF($G$6:$BB$6,BH$6&amp;" "&amp;'Input-Func_Class'!$B$24,$G75:$BB75))+SUMIF($G$6:$BB$6,BH$6&amp;" "&amp;'Input-Func_Class'!$F$22,$G75:$BB75))&lt;Check_Limit,0,1),1)</f>
        <v>0</v>
      </c>
      <c r="BI75">
        <f>IFERROR(IF(SUMIF($G$6:$BB$6,BI$6&amp;" Total",$G75:$BB75)-(SUMIF($G$6:$BB$6,BI$6&amp;" "&amp;'Input-Func_Class'!$D$22,$G75:$BB75)+IFERROR(SUMIF($G$6:$BB$6,BI$6&amp;" "&amp;'Input-Func_Class'!$E$22,$G75:$BB75),SUMIF($G$6:$BB$6,BI$6&amp;" "&amp;'Input-Func_Class'!$B$24,$G75:$BB75))+SUMIF($G$6:$BB$6,BI$6&amp;" "&amp;'Input-Func_Class'!$F$22,$G75:$BB75))&lt;Check_Limit,0,1),1)</f>
        <v>0</v>
      </c>
      <c r="BJ75">
        <f>IFERROR(IF(SUMIF($G$6:$BB$6,BJ$6&amp;" Total",$G75:$BB75)-(SUMIF($G$6:$BB$6,BJ$6&amp;" "&amp;'Input-Func_Class'!$D$22,$G75:$BB75)+IFERROR(SUMIF($G$6:$BB$6,BJ$6&amp;" "&amp;'Input-Func_Class'!$E$22,$G75:$BB75),SUMIF($G$6:$BB$6,BJ$6&amp;" "&amp;'Input-Func_Class'!$B$24,$G75:$BB75))+SUMIF($G$6:$BB$6,BJ$6&amp;" "&amp;'Input-Func_Class'!$F$22,$G75:$BB75))&lt;Check_Limit,0,1),1)</f>
        <v>0</v>
      </c>
      <c r="BK75">
        <f>IFERROR(IF(SUMIF($G$6:$BB$6,BK$6&amp;" Total",$G75:$BB75)-(SUMIF($G$6:$BB$6,BK$6&amp;" "&amp;'Input-Func_Class'!$D$22,$G75:$BB75)+IFERROR(SUMIF($G$6:$BB$6,BK$6&amp;" "&amp;'Input-Func_Class'!$E$22,$G75:$BB75),SUMIF($G$6:$BB$6,BK$6&amp;" "&amp;'Input-Func_Class'!$B$24,$G75:$BB75))+SUMIF($G$6:$BB$6,BK$6&amp;" "&amp;'Input-Func_Class'!$F$22,$G75:$BB75))&lt;Check_Limit,0,1),1)</f>
        <v>0</v>
      </c>
      <c r="BL75">
        <f>IFERROR(IF(SUMIF($G$6:$BB$6,BL$6&amp;" Total",$G75:$BB75)-(SUMIF($G$6:$BB$6,BL$6&amp;" "&amp;'Input-Func_Class'!$D$22,$G75:$BB75)+IFERROR(SUMIF($G$6:$BB$6,BL$6&amp;" "&amp;'Input-Func_Class'!$E$22,$G75:$BB75),SUMIF($G$6:$BB$6,BL$6&amp;" "&amp;'Input-Func_Class'!$B$24,$G75:$BB75))+SUMIF($G$6:$BB$6,BL$6&amp;" "&amp;'Input-Func_Class'!$F$22,$G75:$BB75))&lt;Check_Limit,0,1),1)</f>
        <v>0</v>
      </c>
      <c r="BM75">
        <f>IFERROR(IF(SUMIF($G$6:$BB$6,BM$6&amp;" Total",$G75:$BB75)-(SUMIF($G$6:$BB$6,BM$6&amp;" "&amp;'Input-Func_Class'!$D$22,$G75:$BB75)+IFERROR(SUMIF($G$6:$BB$6,BM$6&amp;" "&amp;'Input-Func_Class'!$E$22,$G75:$BB75),SUMIF($G$6:$BB$6,BM$6&amp;" "&amp;'Input-Func_Class'!$B$24,$G75:$BB75))+SUMIF($G$6:$BB$6,BM$6&amp;" "&amp;'Input-Func_Class'!$F$22,$G75:$BB75))&lt;Check_Limit,0,1),1)</f>
        <v>0</v>
      </c>
      <c r="BN75">
        <f>IFERROR(IF(SUMIF($G$6:$BB$6,BN$6&amp;" Total",$G75:$BB75)-(SUMIF($G$6:$BB$6,BN$6&amp;" "&amp;'Input-Func_Class'!$D$22,$G75:$BB75)+IFERROR(SUMIF($G$6:$BB$6,BN$6&amp;" "&amp;'Input-Func_Class'!$E$22,$G75:$BB75),SUMIF($G$6:$BB$6,BN$6&amp;" "&amp;'Input-Func_Class'!$B$24,$G75:$BB75))+SUMIF($G$6:$BB$6,BN$6&amp;" "&amp;'Input-Func_Class'!$F$22,$G75:$BB75))&lt;Check_Limit,0,1),1)</f>
        <v>0</v>
      </c>
      <c r="BO75">
        <f>IFERROR(IF(SUMIF($G$6:$BB$6,BO$6&amp;" Total",$G75:$BB75)-(SUMIF($G$6:$BB$6,BO$6&amp;" "&amp;'Input-Func_Class'!$D$22,$G75:$BB75)+IFERROR(SUMIF($G$6:$BB$6,BO$6&amp;" "&amp;'Input-Func_Class'!$E$22,$G75:$BB75),SUMIF($G$6:$BB$6,BO$6&amp;" "&amp;'Input-Func_Class'!$B$24,$G75:$BB75))+SUMIF($G$6:$BB$6,BO$6&amp;" "&amp;'Input-Func_Class'!$F$22,$G75:$BB75))&lt;Check_Limit,0,1),1)</f>
        <v>0</v>
      </c>
    </row>
    <row r="76" spans="1:67" outlineLevel="1">
      <c r="A76" s="31">
        <f>IF(ISBLANK('Input-Accounts'!A76),"",'Input-Accounts'!A76)</f>
        <v>65</v>
      </c>
      <c r="B76" s="1" t="str">
        <f>IF(ISBLANK('Input-Accounts'!B76),"",'Input-Accounts'!B76)</f>
        <v>Intangible Plant</v>
      </c>
      <c r="C76" s="31" t="str">
        <f>IF(ISBLANK('Input-Accounts'!C76),"",'Input-Accounts'!C76)</f>
        <v/>
      </c>
      <c r="D76" s="10"/>
      <c r="E76" s="10">
        <f t="shared" si="3"/>
        <v>0</v>
      </c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D76">
        <f>IFERROR(IF(SUMIF($G$6:$BB$6,BD$6&amp;" Total",$G76:$BB76)-(SUMIF($G$6:$BB$6,BD$6&amp;" "&amp;'Input-Func_Class'!$D$22,$G76:$BB76)+IFERROR(SUMIF($G$6:$BB$6,BD$6&amp;" "&amp;'Input-Func_Class'!$E$22,$G76:$BB76),SUMIF($G$6:$BB$6,BD$6&amp;" "&amp;'Input-Func_Class'!$B$24,$G76:$BB76))+SUMIF($G$6:$BB$6,BD$6&amp;" "&amp;'Input-Func_Class'!$F$22,$G76:$BB76))&lt;Check_Limit,0,1),1)</f>
        <v>0</v>
      </c>
      <c r="BE76">
        <f>IFERROR(IF(SUMIF($G$6:$BB$6,BE$6&amp;" Total",$G76:$BB76)-(SUMIF($G$6:$BB$6,BE$6&amp;" "&amp;'Input-Func_Class'!$D$22,$G76:$BB76)+IFERROR(SUMIF($G$6:$BB$6,BE$6&amp;" "&amp;'Input-Func_Class'!$E$22,$G76:$BB76),SUMIF($G$6:$BB$6,BE$6&amp;" "&amp;'Input-Func_Class'!$B$24,$G76:$BB76))+SUMIF($G$6:$BB$6,BE$6&amp;" "&amp;'Input-Func_Class'!$F$22,$G76:$BB76))&lt;Check_Limit,0,1),1)</f>
        <v>0</v>
      </c>
      <c r="BF76">
        <f>IFERROR(IF(SUMIF($G$6:$BB$6,BF$6&amp;" Total",$G76:$BB76)-(SUMIF($G$6:$BB$6,BF$6&amp;" "&amp;'Input-Func_Class'!$D$22,$G76:$BB76)+IFERROR(SUMIF($G$6:$BB$6,BF$6&amp;" "&amp;'Input-Func_Class'!$E$22,$G76:$BB76),SUMIF($G$6:$BB$6,BF$6&amp;" "&amp;'Input-Func_Class'!$B$24,$G76:$BB76))+SUMIF($G$6:$BB$6,BF$6&amp;" "&amp;'Input-Func_Class'!$F$22,$G76:$BB76))&lt;Check_Limit,0,1),1)</f>
        <v>0</v>
      </c>
      <c r="BG76">
        <f>IFERROR(IF(SUMIF($G$6:$BB$6,BG$6&amp;" Total",$G76:$BB76)-(SUMIF($G$6:$BB$6,BG$6&amp;" "&amp;'Input-Func_Class'!$D$22,$G76:$BB76)+IFERROR(SUMIF($G$6:$BB$6,BG$6&amp;" "&amp;'Input-Func_Class'!$E$22,$G76:$BB76),SUMIF($G$6:$BB$6,BG$6&amp;" "&amp;'Input-Func_Class'!$B$24,$G76:$BB76))+SUMIF($G$6:$BB$6,BG$6&amp;" "&amp;'Input-Func_Class'!$F$22,$G76:$BB76))&lt;Check_Limit,0,1),1)</f>
        <v>0</v>
      </c>
      <c r="BH76">
        <f>IFERROR(IF(SUMIF($G$6:$BB$6,BH$6&amp;" Total",$G76:$BB76)-(SUMIF($G$6:$BB$6,BH$6&amp;" "&amp;'Input-Func_Class'!$D$22,$G76:$BB76)+IFERROR(SUMIF($G$6:$BB$6,BH$6&amp;" "&amp;'Input-Func_Class'!$E$22,$G76:$BB76),SUMIF($G$6:$BB$6,BH$6&amp;" "&amp;'Input-Func_Class'!$B$24,$G76:$BB76))+SUMIF($G$6:$BB$6,BH$6&amp;" "&amp;'Input-Func_Class'!$F$22,$G76:$BB76))&lt;Check_Limit,0,1),1)</f>
        <v>0</v>
      </c>
      <c r="BI76">
        <f>IFERROR(IF(SUMIF($G$6:$BB$6,BI$6&amp;" Total",$G76:$BB76)-(SUMIF($G$6:$BB$6,BI$6&amp;" "&amp;'Input-Func_Class'!$D$22,$G76:$BB76)+IFERROR(SUMIF($G$6:$BB$6,BI$6&amp;" "&amp;'Input-Func_Class'!$E$22,$G76:$BB76),SUMIF($G$6:$BB$6,BI$6&amp;" "&amp;'Input-Func_Class'!$B$24,$G76:$BB76))+SUMIF($G$6:$BB$6,BI$6&amp;" "&amp;'Input-Func_Class'!$F$22,$G76:$BB76))&lt;Check_Limit,0,1),1)</f>
        <v>0</v>
      </c>
      <c r="BJ76">
        <f>IFERROR(IF(SUMIF($G$6:$BB$6,BJ$6&amp;" Total",$G76:$BB76)-(SUMIF($G$6:$BB$6,BJ$6&amp;" "&amp;'Input-Func_Class'!$D$22,$G76:$BB76)+IFERROR(SUMIF($G$6:$BB$6,BJ$6&amp;" "&amp;'Input-Func_Class'!$E$22,$G76:$BB76),SUMIF($G$6:$BB$6,BJ$6&amp;" "&amp;'Input-Func_Class'!$B$24,$G76:$BB76))+SUMIF($G$6:$BB$6,BJ$6&amp;" "&amp;'Input-Func_Class'!$F$22,$G76:$BB76))&lt;Check_Limit,0,1),1)</f>
        <v>0</v>
      </c>
      <c r="BK76">
        <f>IFERROR(IF(SUMIF($G$6:$BB$6,BK$6&amp;" Total",$G76:$BB76)-(SUMIF($G$6:$BB$6,BK$6&amp;" "&amp;'Input-Func_Class'!$D$22,$G76:$BB76)+IFERROR(SUMIF($G$6:$BB$6,BK$6&amp;" "&amp;'Input-Func_Class'!$E$22,$G76:$BB76),SUMIF($G$6:$BB$6,BK$6&amp;" "&amp;'Input-Func_Class'!$B$24,$G76:$BB76))+SUMIF($G$6:$BB$6,BK$6&amp;" "&amp;'Input-Func_Class'!$F$22,$G76:$BB76))&lt;Check_Limit,0,1),1)</f>
        <v>0</v>
      </c>
      <c r="BL76">
        <f>IFERROR(IF(SUMIF($G$6:$BB$6,BL$6&amp;" Total",$G76:$BB76)-(SUMIF($G$6:$BB$6,BL$6&amp;" "&amp;'Input-Func_Class'!$D$22,$G76:$BB76)+IFERROR(SUMIF($G$6:$BB$6,BL$6&amp;" "&amp;'Input-Func_Class'!$E$22,$G76:$BB76),SUMIF($G$6:$BB$6,BL$6&amp;" "&amp;'Input-Func_Class'!$B$24,$G76:$BB76))+SUMIF($G$6:$BB$6,BL$6&amp;" "&amp;'Input-Func_Class'!$F$22,$G76:$BB76))&lt;Check_Limit,0,1),1)</f>
        <v>0</v>
      </c>
      <c r="BM76">
        <f>IFERROR(IF(SUMIF($G$6:$BB$6,BM$6&amp;" Total",$G76:$BB76)-(SUMIF($G$6:$BB$6,BM$6&amp;" "&amp;'Input-Func_Class'!$D$22,$G76:$BB76)+IFERROR(SUMIF($G$6:$BB$6,BM$6&amp;" "&amp;'Input-Func_Class'!$E$22,$G76:$BB76),SUMIF($G$6:$BB$6,BM$6&amp;" "&amp;'Input-Func_Class'!$B$24,$G76:$BB76))+SUMIF($G$6:$BB$6,BM$6&amp;" "&amp;'Input-Func_Class'!$F$22,$G76:$BB76))&lt;Check_Limit,0,1),1)</f>
        <v>0</v>
      </c>
      <c r="BN76">
        <f>IFERROR(IF(SUMIF($G$6:$BB$6,BN$6&amp;" Total",$G76:$BB76)-(SUMIF($G$6:$BB$6,BN$6&amp;" "&amp;'Input-Func_Class'!$D$22,$G76:$BB76)+IFERROR(SUMIF($G$6:$BB$6,BN$6&amp;" "&amp;'Input-Func_Class'!$E$22,$G76:$BB76),SUMIF($G$6:$BB$6,BN$6&amp;" "&amp;'Input-Func_Class'!$B$24,$G76:$BB76))+SUMIF($G$6:$BB$6,BN$6&amp;" "&amp;'Input-Func_Class'!$F$22,$G76:$BB76))&lt;Check_Limit,0,1),1)</f>
        <v>0</v>
      </c>
      <c r="BO76">
        <f>IFERROR(IF(SUMIF($G$6:$BB$6,BO$6&amp;" Total",$G76:$BB76)-(SUMIF($G$6:$BB$6,BO$6&amp;" "&amp;'Input-Func_Class'!$D$22,$G76:$BB76)+IFERROR(SUMIF($G$6:$BB$6,BO$6&amp;" "&amp;'Input-Func_Class'!$E$22,$G76:$BB76),SUMIF($G$6:$BB$6,BO$6&amp;" "&amp;'Input-Func_Class'!$B$24,$G76:$BB76))+SUMIF($G$6:$BB$6,BO$6&amp;" "&amp;'Input-Func_Class'!$F$22,$G76:$BB76))&lt;Check_Limit,0,1),1)</f>
        <v>0</v>
      </c>
    </row>
    <row r="77" spans="1:67" outlineLevel="1">
      <c r="A77" s="31">
        <f>IF(ISBLANK('Input-Accounts'!A77),"",'Input-Accounts'!A77)</f>
        <v>66</v>
      </c>
      <c r="B77" s="53" t="str">
        <f>IF(ISBLANK('Input-Accounts'!B77),"",'Input-Accounts'!B77)</f>
        <v>Organization</v>
      </c>
      <c r="C77" s="31">
        <f>IF(ISBLANK('Input-Accounts'!C77),"",'Input-Accounts'!C77)</f>
        <v>301</v>
      </c>
      <c r="D77" s="10">
        <f>Functionalization!$D77</f>
        <v>0</v>
      </c>
      <c r="E77" s="10">
        <f t="shared" si="3"/>
        <v>0</v>
      </c>
      <c r="F77" s="3" t="str">
        <f>IF($D77=0,"-",IF('Input-Accounts'!$E77&lt;&gt;0,'Input-Accounts'!$E77,'Input-Accounts'!$G77))</f>
        <v>-</v>
      </c>
      <c r="G77" s="10">
        <f ca="1">IF(G$5&lt;&gt;"",HLOOKUP(G$5,Functionalization!$G$6:$R$373,ROW($A77)-5,FALSE),IFERROR(INDEX(G$337:G$373,MATCH($F77,$B$337:$B$373,0))/VLOOKUP($F77,$B$337:$BB$373,MATCH(LEFT(TRIM(G$6),FIND("~",SUBSTITUTE(G$6,"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77))*HLOOKUP(LEFT(TRIM(G$6),FIND("~",SUBSTITUTE(G$6," ","~",LEN(TRIM(G$6))-LEN(SUBSTITUTE(TRIM(G$6)," ",""))))-1)&amp;" Total",$B$6:$BB$373,ROW($A77)-5,FALSE))</f>
        <v>0</v>
      </c>
      <c r="H77" s="10">
        <f ca="1">IF(H$5&lt;&gt;"",HLOOKUP(H$5,Functionalization!$G$6:$R$373,ROW($A77)-5,FALSE),IFERROR(INDEX(H$337:H$373,MATCH($F77,$B$337:$B$373,0))/VLOOKUP($F77,$B$337:$BB$373,MATCH(LEFT(TRIM(H$6),FIND("~",SUBSTITUTE(H$6,"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77))*HLOOKUP(LEFT(TRIM(H$6),FIND("~",SUBSTITUTE(H$6," ","~",LEN(TRIM(H$6))-LEN(SUBSTITUTE(TRIM(H$6)," ",""))))-1)&amp;" Total",$B$6:$BB$373,ROW($A77)-5,FALSE))</f>
        <v>0</v>
      </c>
      <c r="I77" s="10">
        <f ca="1">IF(I$5&lt;&gt;"",HLOOKUP(I$5,Functionalization!$G$6:$R$373,ROW($A77)-5,FALSE),IFERROR(INDEX(I$337:I$373,MATCH($F77,$B$337:$B$373,0))/VLOOKUP($F77,$B$337:$BB$373,MATCH(LEFT(TRIM(I$6),FIND("~",SUBSTITUTE(I$6,"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77))*HLOOKUP(LEFT(TRIM(I$6),FIND("~",SUBSTITUTE(I$6," ","~",LEN(TRIM(I$6))-LEN(SUBSTITUTE(TRIM(I$6)," ",""))))-1)&amp;" Total",$B$6:$BB$373,ROW($A77)-5,FALSE))</f>
        <v>0</v>
      </c>
      <c r="J77" s="10">
        <f ca="1">IF(J$5&lt;&gt;"",HLOOKUP(J$5,Functionalization!$G$6:$R$373,ROW($A77)-5,FALSE),IFERROR(INDEX(J$337:J$373,MATCH($F77,$B$337:$B$373,0))/VLOOKUP($F77,$B$337:$BB$373,MATCH(LEFT(TRIM(J$6),FIND("~",SUBSTITUTE(J$6,"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77))*HLOOKUP(LEFT(TRIM(J$6),FIND("~",SUBSTITUTE(J$6," ","~",LEN(TRIM(J$6))-LEN(SUBSTITUTE(TRIM(J$6)," ",""))))-1)&amp;" Total",$B$6:$BB$373,ROW($A77)-5,FALSE))</f>
        <v>0</v>
      </c>
      <c r="K77" s="10">
        <f ca="1">IF(K$5&lt;&gt;"",HLOOKUP(K$5,Functionalization!$G$6:$R$373,ROW($A77)-5,FALSE),IFERROR(INDEX(K$337:K$373,MATCH($F77,$B$337:$B$373,0))/VLOOKUP($F77,$B$337:$BB$373,MATCH(LEFT(TRIM(K$6),FIND("~",SUBSTITUTE(K$6,"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77))*HLOOKUP(LEFT(TRIM(K$6),FIND("~",SUBSTITUTE(K$6," ","~",LEN(TRIM(K$6))-LEN(SUBSTITUTE(TRIM(K$6)," ",""))))-1)&amp;" Total",$B$6:$BB$373,ROW($A77)-5,FALSE))</f>
        <v>0</v>
      </c>
      <c r="L77" s="10">
        <f ca="1">IF(L$5&lt;&gt;"",HLOOKUP(L$5,Functionalization!$G$6:$R$373,ROW($A77)-5,FALSE),IFERROR(INDEX(L$337:L$373,MATCH($F77,$B$337:$B$373,0))/VLOOKUP($F77,$B$337:$BB$373,MATCH(LEFT(TRIM(L$6),FIND("~",SUBSTITUTE(L$6,"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77))*HLOOKUP(LEFT(TRIM(L$6),FIND("~",SUBSTITUTE(L$6," ","~",LEN(TRIM(L$6))-LEN(SUBSTITUTE(TRIM(L$6)," ",""))))-1)&amp;" Total",$B$6:$BB$373,ROW($A77)-5,FALSE))</f>
        <v>0</v>
      </c>
      <c r="M77" s="10">
        <f ca="1">IF(M$5&lt;&gt;"",HLOOKUP(M$5,Functionalization!$G$6:$R$373,ROW($A77)-5,FALSE),IFERROR(INDEX(M$337:M$373,MATCH($F77,$B$337:$B$373,0))/VLOOKUP($F77,$B$337:$BB$373,MATCH(LEFT(TRIM(M$6),FIND("~",SUBSTITUTE(M$6,"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77))*HLOOKUP(LEFT(TRIM(M$6),FIND("~",SUBSTITUTE(M$6," ","~",LEN(TRIM(M$6))-LEN(SUBSTITUTE(TRIM(M$6)," ",""))))-1)&amp;" Total",$B$6:$BB$373,ROW($A77)-5,FALSE))</f>
        <v>0</v>
      </c>
      <c r="N77" s="10">
        <f ca="1">IF(N$5&lt;&gt;"",HLOOKUP(N$5,Functionalization!$G$6:$R$373,ROW($A77)-5,FALSE),IFERROR(INDEX(N$337:N$373,MATCH($F77,$B$337:$B$373,0))/VLOOKUP($F77,$B$337:$BB$373,MATCH(LEFT(TRIM(N$6),FIND("~",SUBSTITUTE(N$6,"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77))*HLOOKUP(LEFT(TRIM(N$6),FIND("~",SUBSTITUTE(N$6," ","~",LEN(TRIM(N$6))-LEN(SUBSTITUTE(TRIM(N$6)," ",""))))-1)&amp;" Total",$B$6:$BB$373,ROW($A77)-5,FALSE))</f>
        <v>0</v>
      </c>
      <c r="O77" s="10">
        <f ca="1">IF(O$5&lt;&gt;"",HLOOKUP(O$5,Functionalization!$G$6:$R$373,ROW($A77)-5,FALSE),IFERROR(INDEX(O$337:O$373,MATCH($F77,$B$337:$B$373,0))/VLOOKUP($F77,$B$337:$BB$373,MATCH(LEFT(TRIM(O$6),FIND("~",SUBSTITUTE(O$6,"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77))*HLOOKUP(LEFT(TRIM(O$6),FIND("~",SUBSTITUTE(O$6," ","~",LEN(TRIM(O$6))-LEN(SUBSTITUTE(TRIM(O$6)," ",""))))-1)&amp;" Total",$B$6:$BB$373,ROW($A77)-5,FALSE))</f>
        <v>0</v>
      </c>
      <c r="P77" s="10">
        <f ca="1">IF(P$5&lt;&gt;"",HLOOKUP(P$5,Functionalization!$G$6:$R$373,ROW($A77)-5,FALSE),IFERROR(INDEX(P$337:P$373,MATCH($F77,$B$337:$B$373,0))/VLOOKUP($F77,$B$337:$BB$373,MATCH(LEFT(TRIM(P$6),FIND("~",SUBSTITUTE(P$6,"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77))*HLOOKUP(LEFT(TRIM(P$6),FIND("~",SUBSTITUTE(P$6," ","~",LEN(TRIM(P$6))-LEN(SUBSTITUTE(TRIM(P$6)," ",""))))-1)&amp;" Total",$B$6:$BB$373,ROW($A77)-5,FALSE))</f>
        <v>0</v>
      </c>
      <c r="Q77" s="10">
        <f ca="1">IF(Q$5&lt;&gt;"",HLOOKUP(Q$5,Functionalization!$G$6:$R$373,ROW($A77)-5,FALSE),IFERROR(INDEX(Q$337:Q$373,MATCH($F77,$B$337:$B$373,0))/VLOOKUP($F77,$B$337:$BB$373,MATCH(LEFT(TRIM(Q$6),FIND("~",SUBSTITUTE(Q$6,"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77))*HLOOKUP(LEFT(TRIM(Q$6),FIND("~",SUBSTITUTE(Q$6," ","~",LEN(TRIM(Q$6))-LEN(SUBSTITUTE(TRIM(Q$6)," ",""))))-1)&amp;" Total",$B$6:$BB$373,ROW($A77)-5,FALSE))</f>
        <v>0</v>
      </c>
      <c r="R77" s="10">
        <f ca="1">IF(R$5&lt;&gt;"",HLOOKUP(R$5,Functionalization!$G$6:$R$373,ROW($A77)-5,FALSE),IFERROR(INDEX(R$337:R$373,MATCH($F77,$B$337:$B$373,0))/VLOOKUP($F77,$B$337:$BB$373,MATCH(LEFT(TRIM(R$6),FIND("~",SUBSTITUTE(R$6,"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77))*HLOOKUP(LEFT(TRIM(R$6),FIND("~",SUBSTITUTE(R$6," ","~",LEN(TRIM(R$6))-LEN(SUBSTITUTE(TRIM(R$6)," ",""))))-1)&amp;" Total",$B$6:$BB$373,ROW($A77)-5,FALSE))</f>
        <v>0</v>
      </c>
      <c r="S77" s="10">
        <f ca="1">IF(S$5&lt;&gt;"",HLOOKUP(S$5,Functionalization!$G$6:$R$373,ROW($A77)-5,FALSE),IFERROR(INDEX(S$337:S$373,MATCH($F77,$B$337:$B$373,0))/VLOOKUP($F77,$B$337:$BB$373,MATCH(LEFT(TRIM(S$6),FIND("~",SUBSTITUTE(S$6,"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77))*HLOOKUP(LEFT(TRIM(S$6),FIND("~",SUBSTITUTE(S$6," ","~",LEN(TRIM(S$6))-LEN(SUBSTITUTE(TRIM(S$6)," ",""))))-1)&amp;" Total",$B$6:$BB$373,ROW($A77)-5,FALSE))</f>
        <v>0</v>
      </c>
      <c r="T77" s="10">
        <f ca="1">IF(T$5&lt;&gt;"",HLOOKUP(T$5,Functionalization!$G$6:$R$373,ROW($A77)-5,FALSE),IFERROR(INDEX(T$337:T$373,MATCH($F77,$B$337:$B$373,0))/VLOOKUP($F77,$B$337:$BB$373,MATCH(LEFT(TRIM(T$6),FIND("~",SUBSTITUTE(T$6,"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77))*HLOOKUP(LEFT(TRIM(T$6),FIND("~",SUBSTITUTE(T$6," ","~",LEN(TRIM(T$6))-LEN(SUBSTITUTE(TRIM(T$6)," ",""))))-1)&amp;" Total",$B$6:$BB$373,ROW($A77)-5,FALSE))</f>
        <v>0</v>
      </c>
      <c r="U77" s="10">
        <f ca="1">IF(U$5&lt;&gt;"",HLOOKUP(U$5,Functionalization!$G$6:$R$373,ROW($A77)-5,FALSE),IFERROR(INDEX(U$337:U$373,MATCH($F77,$B$337:$B$373,0))/VLOOKUP($F77,$B$337:$BB$373,MATCH(LEFT(TRIM(U$6),FIND("~",SUBSTITUTE(U$6,"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77))*HLOOKUP(LEFT(TRIM(U$6),FIND("~",SUBSTITUTE(U$6," ","~",LEN(TRIM(U$6))-LEN(SUBSTITUTE(TRIM(U$6)," ",""))))-1)&amp;" Total",$B$6:$BB$373,ROW($A77)-5,FALSE))</f>
        <v>0</v>
      </c>
      <c r="V77" s="10">
        <f ca="1">IF(V$5&lt;&gt;"",HLOOKUP(V$5,Functionalization!$G$6:$R$373,ROW($A77)-5,FALSE),IFERROR(INDEX(V$337:V$373,MATCH($F77,$B$337:$B$373,0))/VLOOKUP($F77,$B$337:$BB$373,MATCH(LEFT(TRIM(V$6),FIND("~",SUBSTITUTE(V$6,"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77))*HLOOKUP(LEFT(TRIM(V$6),FIND("~",SUBSTITUTE(V$6," ","~",LEN(TRIM(V$6))-LEN(SUBSTITUTE(TRIM(V$6)," ",""))))-1)&amp;" Total",$B$6:$BB$373,ROW($A77)-5,FALSE))</f>
        <v>0</v>
      </c>
      <c r="W77" s="10">
        <f ca="1">IF(W$5&lt;&gt;"",HLOOKUP(W$5,Functionalization!$G$6:$R$373,ROW($A77)-5,FALSE),IFERROR(INDEX(W$337:W$373,MATCH($F77,$B$337:$B$373,0))/VLOOKUP($F77,$B$337:$BB$373,MATCH(LEFT(TRIM(W$6),FIND("~",SUBSTITUTE(W$6,"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77))*HLOOKUP(LEFT(TRIM(W$6),FIND("~",SUBSTITUTE(W$6," ","~",LEN(TRIM(W$6))-LEN(SUBSTITUTE(TRIM(W$6)," ",""))))-1)&amp;" Total",$B$6:$BB$373,ROW($A77)-5,FALSE))</f>
        <v>0</v>
      </c>
      <c r="X77" s="10">
        <f ca="1">IF(X$5&lt;&gt;"",HLOOKUP(X$5,Functionalization!$G$6:$R$373,ROW($A77)-5,FALSE),IFERROR(INDEX(X$337:X$373,MATCH($F77,$B$337:$B$373,0))/VLOOKUP($F77,$B$337:$BB$373,MATCH(LEFT(TRIM(X$6),FIND("~",SUBSTITUTE(X$6,"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77))*HLOOKUP(LEFT(TRIM(X$6),FIND("~",SUBSTITUTE(X$6," ","~",LEN(TRIM(X$6))-LEN(SUBSTITUTE(TRIM(X$6)," ",""))))-1)&amp;" Total",$B$6:$BB$373,ROW($A77)-5,FALSE))</f>
        <v>0</v>
      </c>
      <c r="Y77" s="10">
        <f ca="1">IF(Y$5&lt;&gt;"",HLOOKUP(Y$5,Functionalization!$G$6:$R$373,ROW($A77)-5,FALSE),IFERROR(INDEX(Y$337:Y$373,MATCH($F77,$B$337:$B$373,0))/VLOOKUP($F77,$B$337:$BB$373,MATCH(LEFT(TRIM(Y$6),FIND("~",SUBSTITUTE(Y$6,"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77))*HLOOKUP(LEFT(TRIM(Y$6),FIND("~",SUBSTITUTE(Y$6," ","~",LEN(TRIM(Y$6))-LEN(SUBSTITUTE(TRIM(Y$6)," ",""))))-1)&amp;" Total",$B$6:$BB$373,ROW($A77)-5,FALSE))</f>
        <v>0</v>
      </c>
      <c r="Z77" s="10">
        <f ca="1">IF(Z$5&lt;&gt;"",HLOOKUP(Z$5,Functionalization!$G$6:$R$373,ROW($A77)-5,FALSE),IFERROR(INDEX(Z$337:Z$373,MATCH($F77,$B$337:$B$373,0))/VLOOKUP($F77,$B$337:$BB$373,MATCH(LEFT(TRIM(Z$6),FIND("~",SUBSTITUTE(Z$6,"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77))*HLOOKUP(LEFT(TRIM(Z$6),FIND("~",SUBSTITUTE(Z$6," ","~",LEN(TRIM(Z$6))-LEN(SUBSTITUTE(TRIM(Z$6)," ",""))))-1)&amp;" Total",$B$6:$BB$373,ROW($A77)-5,FALSE))</f>
        <v>0</v>
      </c>
      <c r="AA77" s="10">
        <f ca="1">IF(AA$5&lt;&gt;"",HLOOKUP(AA$5,Functionalization!$G$6:$R$373,ROW($A77)-5,FALSE),IFERROR(INDEX(AA$337:AA$373,MATCH($F77,$B$337:$B$373,0))/VLOOKUP($F77,$B$337:$BB$373,MATCH(LEFT(TRIM(AA$6),FIND("~",SUBSTITUTE(AA$6,"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77))*HLOOKUP(LEFT(TRIM(AA$6),FIND("~",SUBSTITUTE(AA$6," ","~",LEN(TRIM(AA$6))-LEN(SUBSTITUTE(TRIM(AA$6)," ",""))))-1)&amp;" Total",$B$6:$BB$373,ROW($A77)-5,FALSE))</f>
        <v>0</v>
      </c>
      <c r="AB77" s="10">
        <f ca="1">IF(AB$5&lt;&gt;"",HLOOKUP(AB$5,Functionalization!$G$6:$R$373,ROW($A77)-5,FALSE),IFERROR(INDEX(AB$337:AB$373,MATCH($F77,$B$337:$B$373,0))/VLOOKUP($F77,$B$337:$BB$373,MATCH(LEFT(TRIM(AB$6),FIND("~",SUBSTITUTE(AB$6,"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77))*HLOOKUP(LEFT(TRIM(AB$6),FIND("~",SUBSTITUTE(AB$6," ","~",LEN(TRIM(AB$6))-LEN(SUBSTITUTE(TRIM(AB$6)," ",""))))-1)&amp;" Total",$B$6:$BB$373,ROW($A77)-5,FALSE))</f>
        <v>0</v>
      </c>
      <c r="AC77" s="10">
        <f ca="1">IF(AC$5&lt;&gt;"",HLOOKUP(AC$5,Functionalization!$G$6:$R$373,ROW($A77)-5,FALSE),IFERROR(INDEX(AC$337:AC$373,MATCH($F77,$B$337:$B$373,0))/VLOOKUP($F77,$B$337:$BB$373,MATCH(LEFT(TRIM(AC$6),FIND("~",SUBSTITUTE(AC$6,"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77))*HLOOKUP(LEFT(TRIM(AC$6),FIND("~",SUBSTITUTE(AC$6," ","~",LEN(TRIM(AC$6))-LEN(SUBSTITUTE(TRIM(AC$6)," ",""))))-1)&amp;" Total",$B$6:$BB$373,ROW($A77)-5,FALSE))</f>
        <v>0</v>
      </c>
      <c r="AD77" s="10">
        <f ca="1">IF(AD$5&lt;&gt;"",HLOOKUP(AD$5,Functionalization!$G$6:$R$373,ROW($A77)-5,FALSE),IFERROR(INDEX(AD$337:AD$373,MATCH($F77,$B$337:$B$373,0))/VLOOKUP($F77,$B$337:$BB$373,MATCH(LEFT(TRIM(AD$6),FIND("~",SUBSTITUTE(AD$6,"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77))*HLOOKUP(LEFT(TRIM(AD$6),FIND("~",SUBSTITUTE(AD$6," ","~",LEN(TRIM(AD$6))-LEN(SUBSTITUTE(TRIM(AD$6)," ",""))))-1)&amp;" Total",$B$6:$BB$373,ROW($A77)-5,FALSE))</f>
        <v>0</v>
      </c>
      <c r="AE77" s="10">
        <f ca="1">IF(AE$5&lt;&gt;"",HLOOKUP(AE$5,Functionalization!$G$6:$R$373,ROW($A77)-5,FALSE),IFERROR(INDEX(AE$337:AE$373,MATCH($F77,$B$337:$B$373,0))/VLOOKUP($F77,$B$337:$BB$373,MATCH(LEFT(TRIM(AE$6),FIND("~",SUBSTITUTE(AE$6,"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77))*HLOOKUP(LEFT(TRIM(AE$6),FIND("~",SUBSTITUTE(AE$6," ","~",LEN(TRIM(AE$6))-LEN(SUBSTITUTE(TRIM(AE$6)," ",""))))-1)&amp;" Total",$B$6:$BB$373,ROW($A77)-5,FALSE))</f>
        <v>0</v>
      </c>
      <c r="AF77" s="10">
        <f ca="1">IF(AF$5&lt;&gt;"",HLOOKUP(AF$5,Functionalization!$G$6:$R$373,ROW($A77)-5,FALSE),IFERROR(INDEX(AF$337:AF$373,MATCH($F77,$B$337:$B$373,0))/VLOOKUP($F77,$B$337:$BB$373,MATCH(LEFT(TRIM(AF$6),FIND("~",SUBSTITUTE(AF$6,"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77))*HLOOKUP(LEFT(TRIM(AF$6),FIND("~",SUBSTITUTE(AF$6," ","~",LEN(TRIM(AF$6))-LEN(SUBSTITUTE(TRIM(AF$6)," ",""))))-1)&amp;" Total",$B$6:$BB$373,ROW($A77)-5,FALSE))</f>
        <v>0</v>
      </c>
      <c r="AG77" s="10">
        <f ca="1">IF(AG$5&lt;&gt;"",HLOOKUP(AG$5,Functionalization!$G$6:$R$373,ROW($A77)-5,FALSE),IFERROR(INDEX(AG$337:AG$373,MATCH($F77,$B$337:$B$373,0))/VLOOKUP($F77,$B$337:$BB$373,MATCH(LEFT(TRIM(AG$6),FIND("~",SUBSTITUTE(AG$6,"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77))*HLOOKUP(LEFT(TRIM(AG$6),FIND("~",SUBSTITUTE(AG$6," ","~",LEN(TRIM(AG$6))-LEN(SUBSTITUTE(TRIM(AG$6)," ",""))))-1)&amp;" Total",$B$6:$BB$373,ROW($A77)-5,FALSE))</f>
        <v>0</v>
      </c>
      <c r="AH77" s="10">
        <f ca="1">IF(AH$5&lt;&gt;"",HLOOKUP(AH$5,Functionalization!$G$6:$R$373,ROW($A77)-5,FALSE),IFERROR(INDEX(AH$337:AH$373,MATCH($F77,$B$337:$B$373,0))/VLOOKUP($F77,$B$337:$BB$373,MATCH(LEFT(TRIM(AH$6),FIND("~",SUBSTITUTE(AH$6,"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77))*HLOOKUP(LEFT(TRIM(AH$6),FIND("~",SUBSTITUTE(AH$6," ","~",LEN(TRIM(AH$6))-LEN(SUBSTITUTE(TRIM(AH$6)," ",""))))-1)&amp;" Total",$B$6:$BB$373,ROW($A77)-5,FALSE))</f>
        <v>0</v>
      </c>
      <c r="AI77" s="10">
        <f ca="1">IF(AI$5&lt;&gt;"",HLOOKUP(AI$5,Functionalization!$G$6:$R$373,ROW($A77)-5,FALSE),IFERROR(INDEX(AI$337:AI$373,MATCH($F77,$B$337:$B$373,0))/VLOOKUP($F77,$B$337:$BB$373,MATCH(LEFT(TRIM(AI$6),FIND("~",SUBSTITUTE(AI$6,"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77))*HLOOKUP(LEFT(TRIM(AI$6),FIND("~",SUBSTITUTE(AI$6," ","~",LEN(TRIM(AI$6))-LEN(SUBSTITUTE(TRIM(AI$6)," ",""))))-1)&amp;" Total",$B$6:$BB$373,ROW($A77)-5,FALSE))</f>
        <v>0</v>
      </c>
      <c r="AJ77" s="10">
        <f ca="1">IF(AJ$5&lt;&gt;"",HLOOKUP(AJ$5,Functionalization!$G$6:$R$373,ROW($A77)-5,FALSE),IFERROR(INDEX(AJ$337:AJ$373,MATCH($F77,$B$337:$B$373,0))/VLOOKUP($F77,$B$337:$BB$373,MATCH(LEFT(TRIM(AJ$6),FIND("~",SUBSTITUTE(AJ$6,"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77))*HLOOKUP(LEFT(TRIM(AJ$6),FIND("~",SUBSTITUTE(AJ$6," ","~",LEN(TRIM(AJ$6))-LEN(SUBSTITUTE(TRIM(AJ$6)," ",""))))-1)&amp;" Total",$B$6:$BB$373,ROW($A77)-5,FALSE))</f>
        <v>0</v>
      </c>
      <c r="AK77" s="10">
        <f ca="1">IF(AK$5&lt;&gt;"",HLOOKUP(AK$5,Functionalization!$G$6:$R$373,ROW($A77)-5,FALSE),IFERROR(INDEX(AK$337:AK$373,MATCH($F77,$B$337:$B$373,0))/VLOOKUP($F77,$B$337:$BB$373,MATCH(LEFT(TRIM(AK$6),FIND("~",SUBSTITUTE(AK$6,"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77))*HLOOKUP(LEFT(TRIM(AK$6),FIND("~",SUBSTITUTE(AK$6," ","~",LEN(TRIM(AK$6))-LEN(SUBSTITUTE(TRIM(AK$6)," ",""))))-1)&amp;" Total",$B$6:$BB$373,ROW($A77)-5,FALSE))</f>
        <v>0</v>
      </c>
      <c r="AL77" s="10">
        <f ca="1">IF(AL$5&lt;&gt;"",HLOOKUP(AL$5,Functionalization!$G$6:$R$373,ROW($A77)-5,FALSE),IFERROR(INDEX(AL$337:AL$373,MATCH($F77,$B$337:$B$373,0))/VLOOKUP($F77,$B$337:$BB$373,MATCH(LEFT(TRIM(AL$6),FIND("~",SUBSTITUTE(AL$6,"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77))*HLOOKUP(LEFT(TRIM(AL$6),FIND("~",SUBSTITUTE(AL$6," ","~",LEN(TRIM(AL$6))-LEN(SUBSTITUTE(TRIM(AL$6)," ",""))))-1)&amp;" Total",$B$6:$BB$373,ROW($A77)-5,FALSE))</f>
        <v>0</v>
      </c>
      <c r="AM77" s="10">
        <f ca="1">IF(AM$5&lt;&gt;"",HLOOKUP(AM$5,Functionalization!$G$6:$R$373,ROW($A77)-5,FALSE),IFERROR(INDEX(AM$337:AM$373,MATCH($F77,$B$337:$B$373,0))/VLOOKUP($F77,$B$337:$BB$373,MATCH(LEFT(TRIM(AM$6),FIND("~",SUBSTITUTE(AM$6,"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77))*HLOOKUP(LEFT(TRIM(AM$6),FIND("~",SUBSTITUTE(AM$6," ","~",LEN(TRIM(AM$6))-LEN(SUBSTITUTE(TRIM(AM$6)," ",""))))-1)&amp;" Total",$B$6:$BB$373,ROW($A77)-5,FALSE))</f>
        <v>0</v>
      </c>
      <c r="AN77" s="10">
        <f ca="1">IF(AN$5&lt;&gt;"",HLOOKUP(AN$5,Functionalization!$G$6:$R$373,ROW($A77)-5,FALSE),IFERROR(INDEX(AN$337:AN$373,MATCH($F77,$B$337:$B$373,0))/VLOOKUP($F77,$B$337:$BB$373,MATCH(LEFT(TRIM(AN$6),FIND("~",SUBSTITUTE(AN$6,"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77))*HLOOKUP(LEFT(TRIM(AN$6),FIND("~",SUBSTITUTE(AN$6," ","~",LEN(TRIM(AN$6))-LEN(SUBSTITUTE(TRIM(AN$6)," ",""))))-1)&amp;" Total",$B$6:$BB$373,ROW($A77)-5,FALSE))</f>
        <v>0</v>
      </c>
      <c r="AO77" s="10">
        <f ca="1">IF(AO$5&lt;&gt;"",HLOOKUP(AO$5,Functionalization!$G$6:$R$373,ROW($A77)-5,FALSE),IFERROR(INDEX(AO$337:AO$373,MATCH($F77,$B$337:$B$373,0))/VLOOKUP($F77,$B$337:$BB$373,MATCH(LEFT(TRIM(AO$6),FIND("~",SUBSTITUTE(AO$6,"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77))*HLOOKUP(LEFT(TRIM(AO$6),FIND("~",SUBSTITUTE(AO$6," ","~",LEN(TRIM(AO$6))-LEN(SUBSTITUTE(TRIM(AO$6)," ",""))))-1)&amp;" Total",$B$6:$BB$373,ROW($A77)-5,FALSE))</f>
        <v>0</v>
      </c>
      <c r="AP77" s="10">
        <f ca="1">IF(AP$5&lt;&gt;"",HLOOKUP(AP$5,Functionalization!$G$6:$R$373,ROW($A77)-5,FALSE),IFERROR(INDEX(AP$337:AP$373,MATCH($F77,$B$337:$B$373,0))/VLOOKUP($F77,$B$337:$BB$373,MATCH(LEFT(TRIM(AP$6),FIND("~",SUBSTITUTE(AP$6,"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77))*HLOOKUP(LEFT(TRIM(AP$6),FIND("~",SUBSTITUTE(AP$6," ","~",LEN(TRIM(AP$6))-LEN(SUBSTITUTE(TRIM(AP$6)," ",""))))-1)&amp;" Total",$B$6:$BB$373,ROW($A77)-5,FALSE))</f>
        <v>0</v>
      </c>
      <c r="AQ77" s="10">
        <f ca="1">IF(AQ$5&lt;&gt;"",HLOOKUP(AQ$5,Functionalization!$G$6:$R$373,ROW($A77)-5,FALSE),IFERROR(INDEX(AQ$337:AQ$373,MATCH($F77,$B$337:$B$373,0))/VLOOKUP($F77,$B$337:$BB$373,MATCH(LEFT(TRIM(AQ$6),FIND("~",SUBSTITUTE(AQ$6,"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77))*HLOOKUP(LEFT(TRIM(AQ$6),FIND("~",SUBSTITUTE(AQ$6," ","~",LEN(TRIM(AQ$6))-LEN(SUBSTITUTE(TRIM(AQ$6)," ",""))))-1)&amp;" Total",$B$6:$BB$373,ROW($A77)-5,FALSE))</f>
        <v>0</v>
      </c>
      <c r="AR77" s="10">
        <f ca="1">IF(AR$5&lt;&gt;"",HLOOKUP(AR$5,Functionalization!$G$6:$R$373,ROW($A77)-5,FALSE),IFERROR(INDEX(AR$337:AR$373,MATCH($F77,$B$337:$B$373,0))/VLOOKUP($F77,$B$337:$BB$373,MATCH(LEFT(TRIM(AR$6),FIND("~",SUBSTITUTE(AR$6,"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77))*HLOOKUP(LEFT(TRIM(AR$6),FIND("~",SUBSTITUTE(AR$6," ","~",LEN(TRIM(AR$6))-LEN(SUBSTITUTE(TRIM(AR$6)," ",""))))-1)&amp;" Total",$B$6:$BB$373,ROW($A77)-5,FALSE))</f>
        <v>0</v>
      </c>
      <c r="AS77" s="10">
        <f ca="1">IF(AS$5&lt;&gt;"",HLOOKUP(AS$5,Functionalization!$G$6:$R$373,ROW($A77)-5,FALSE),IFERROR(INDEX(AS$337:AS$373,MATCH($F77,$B$337:$B$373,0))/VLOOKUP($F77,$B$337:$BB$373,MATCH(LEFT(TRIM(AS$6),FIND("~",SUBSTITUTE(AS$6,"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77))*HLOOKUP(LEFT(TRIM(AS$6),FIND("~",SUBSTITUTE(AS$6," ","~",LEN(TRIM(AS$6))-LEN(SUBSTITUTE(TRIM(AS$6)," ",""))))-1)&amp;" Total",$B$6:$BB$373,ROW($A77)-5,FALSE))</f>
        <v>0</v>
      </c>
      <c r="AT77" s="10">
        <f ca="1">IF(AT$5&lt;&gt;"",HLOOKUP(AT$5,Functionalization!$G$6:$R$373,ROW($A77)-5,FALSE),IFERROR(INDEX(AT$337:AT$373,MATCH($F77,$B$337:$B$373,0))/VLOOKUP($F77,$B$337:$BB$373,MATCH(LEFT(TRIM(AT$6),FIND("~",SUBSTITUTE(AT$6,"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77))*HLOOKUP(LEFT(TRIM(AT$6),FIND("~",SUBSTITUTE(AT$6," ","~",LEN(TRIM(AT$6))-LEN(SUBSTITUTE(TRIM(AT$6)," ",""))))-1)&amp;" Total",$B$6:$BB$373,ROW($A77)-5,FALSE))</f>
        <v>0</v>
      </c>
      <c r="AU77" s="10">
        <f ca="1">IF(AU$5&lt;&gt;"",HLOOKUP(AU$5,Functionalization!$G$6:$R$373,ROW($A77)-5,FALSE),IFERROR(INDEX(AU$337:AU$373,MATCH($F77,$B$337:$B$373,0))/VLOOKUP($F77,$B$337:$BB$373,MATCH(LEFT(TRIM(AU$6),FIND("~",SUBSTITUTE(AU$6,"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77))*HLOOKUP(LEFT(TRIM(AU$6),FIND("~",SUBSTITUTE(AU$6," ","~",LEN(TRIM(AU$6))-LEN(SUBSTITUTE(TRIM(AU$6)," ",""))))-1)&amp;" Total",$B$6:$BB$373,ROW($A77)-5,FALSE))</f>
        <v>0</v>
      </c>
      <c r="AV77" s="10">
        <f ca="1">IF(AV$5&lt;&gt;"",HLOOKUP(AV$5,Functionalization!$G$6:$R$373,ROW($A77)-5,FALSE),IFERROR(INDEX(AV$337:AV$373,MATCH($F77,$B$337:$B$373,0))/VLOOKUP($F77,$B$337:$BB$373,MATCH(LEFT(TRIM(AV$6),FIND("~",SUBSTITUTE(AV$6,"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77))*HLOOKUP(LEFT(TRIM(AV$6),FIND("~",SUBSTITUTE(AV$6," ","~",LEN(TRIM(AV$6))-LEN(SUBSTITUTE(TRIM(AV$6)," ",""))))-1)&amp;" Total",$B$6:$BB$373,ROW($A77)-5,FALSE))</f>
        <v>0</v>
      </c>
      <c r="AW77" s="10">
        <f ca="1">IF(AW$5&lt;&gt;"",HLOOKUP(AW$5,Functionalization!$G$6:$R$373,ROW($A77)-5,FALSE),IFERROR(INDEX(AW$337:AW$373,MATCH($F77,$B$337:$B$373,0))/VLOOKUP($F77,$B$337:$BB$373,MATCH(LEFT(TRIM(AW$6),FIND("~",SUBSTITUTE(AW$6,"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77))*HLOOKUP(LEFT(TRIM(AW$6),FIND("~",SUBSTITUTE(AW$6," ","~",LEN(TRIM(AW$6))-LEN(SUBSTITUTE(TRIM(AW$6)," ",""))))-1)&amp;" Total",$B$6:$BB$373,ROW($A77)-5,FALSE))</f>
        <v>0</v>
      </c>
      <c r="AX77" s="10">
        <f ca="1">IF(AX$5&lt;&gt;"",HLOOKUP(AX$5,Functionalization!$G$6:$R$373,ROW($A77)-5,FALSE),IFERROR(INDEX(AX$337:AX$373,MATCH($F77,$B$337:$B$373,0))/VLOOKUP($F77,$B$337:$BB$373,MATCH(LEFT(TRIM(AX$6),FIND("~",SUBSTITUTE(AX$6,"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77))*HLOOKUP(LEFT(TRIM(AX$6),FIND("~",SUBSTITUTE(AX$6," ","~",LEN(TRIM(AX$6))-LEN(SUBSTITUTE(TRIM(AX$6)," ",""))))-1)&amp;" Total",$B$6:$BB$373,ROW($A77)-5,FALSE))</f>
        <v>0</v>
      </c>
      <c r="AY77" s="10">
        <f ca="1">IF(AY$5&lt;&gt;"",HLOOKUP(AY$5,Functionalization!$G$6:$R$373,ROW($A77)-5,FALSE),IFERROR(INDEX(AY$337:AY$373,MATCH($F77,$B$337:$B$373,0))/VLOOKUP($F77,$B$337:$BB$373,MATCH(LEFT(TRIM(AY$6),FIND("~",SUBSTITUTE(AY$6,"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77))*HLOOKUP(LEFT(TRIM(AY$6),FIND("~",SUBSTITUTE(AY$6," ","~",LEN(TRIM(AY$6))-LEN(SUBSTITUTE(TRIM(AY$6)," ",""))))-1)&amp;" Total",$B$6:$BB$373,ROW($A77)-5,FALSE))</f>
        <v>0</v>
      </c>
      <c r="AZ77" s="10">
        <f ca="1">IF(AZ$5&lt;&gt;"",HLOOKUP(AZ$5,Functionalization!$G$6:$R$373,ROW($A77)-5,FALSE),IFERROR(INDEX(AZ$337:AZ$373,MATCH($F77,$B$337:$B$373,0))/VLOOKUP($F77,$B$337:$BB$373,MATCH(LEFT(TRIM(AZ$6),FIND("~",SUBSTITUTE(AZ$6,"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77))*HLOOKUP(LEFT(TRIM(AZ$6),FIND("~",SUBSTITUTE(AZ$6," ","~",LEN(TRIM(AZ$6))-LEN(SUBSTITUTE(TRIM(AZ$6)," ",""))))-1)&amp;" Total",$B$6:$BB$373,ROW($A77)-5,FALSE))</f>
        <v>0</v>
      </c>
      <c r="BA77" s="10">
        <f ca="1">IF(BA$5&lt;&gt;"",HLOOKUP(BA$5,Functionalization!$G$6:$R$373,ROW($A77)-5,FALSE),IFERROR(INDEX(BA$337:BA$373,MATCH($F77,$B$337:$B$373,0))/VLOOKUP($F77,$B$337:$BB$373,MATCH(LEFT(TRIM(BA$6),FIND("~",SUBSTITUTE(BA$6,"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77))*HLOOKUP(LEFT(TRIM(BA$6),FIND("~",SUBSTITUTE(BA$6," ","~",LEN(TRIM(BA$6))-LEN(SUBSTITUTE(TRIM(BA$6)," ",""))))-1)&amp;" Total",$B$6:$BB$373,ROW($A77)-5,FALSE))</f>
        <v>0</v>
      </c>
      <c r="BB77" s="10">
        <f ca="1">IF(BB$5&lt;&gt;"",HLOOKUP(BB$5,Functionalization!$G$6:$R$373,ROW($A77)-5,FALSE),IFERROR(INDEX(BB$337:BB$373,MATCH($F77,$B$337:$B$373,0))/VLOOKUP($F77,$B$337:$BB$373,MATCH(LEFT(TRIM(BB$6),FIND("~",SUBSTITUTE(BB$6,"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77))*HLOOKUP(LEFT(TRIM(BB$6),FIND("~",SUBSTITUTE(BB$6," ","~",LEN(TRIM(BB$6))-LEN(SUBSTITUTE(TRIM(BB$6)," ",""))))-1)&amp;" Total",$B$6:$BB$373,ROW($A77)-5,FALSE))</f>
        <v>0</v>
      </c>
      <c r="BD77">
        <f ca="1">IFERROR(IF(SUMIF($G$6:$BB$6,BD$6&amp;" Total",$G77:$BB77)-(SUMIF($G$6:$BB$6,BD$6&amp;" "&amp;'Input-Func_Class'!$D$22,$G77:$BB77)+IFERROR(SUMIF($G$6:$BB$6,BD$6&amp;" "&amp;'Input-Func_Class'!$E$22,$G77:$BB77),SUMIF($G$6:$BB$6,BD$6&amp;" "&amp;'Input-Func_Class'!$B$24,$G77:$BB77))+SUMIF($G$6:$BB$6,BD$6&amp;" "&amp;'Input-Func_Class'!$F$22,$G77:$BB77))&lt;Check_Limit,0,1),1)</f>
        <v>0</v>
      </c>
      <c r="BE77">
        <f ca="1">IFERROR(IF(SUMIF($G$6:$BB$6,BE$6&amp;" Total",$G77:$BB77)-(SUMIF($G$6:$BB$6,BE$6&amp;" "&amp;'Input-Func_Class'!$D$22,$G77:$BB77)+IFERROR(SUMIF($G$6:$BB$6,BE$6&amp;" "&amp;'Input-Func_Class'!$E$22,$G77:$BB77),SUMIF($G$6:$BB$6,BE$6&amp;" "&amp;'Input-Func_Class'!$B$24,$G77:$BB77))+SUMIF($G$6:$BB$6,BE$6&amp;" "&amp;'Input-Func_Class'!$F$22,$G77:$BB77))&lt;Check_Limit,0,1),1)</f>
        <v>0</v>
      </c>
      <c r="BF77">
        <f ca="1">IFERROR(IF(SUMIF($G$6:$BB$6,BF$6&amp;" Total",$G77:$BB77)-(SUMIF($G$6:$BB$6,BF$6&amp;" "&amp;'Input-Func_Class'!$D$22,$G77:$BB77)+IFERROR(SUMIF($G$6:$BB$6,BF$6&amp;" "&amp;'Input-Func_Class'!$E$22,$G77:$BB77),SUMIF($G$6:$BB$6,BF$6&amp;" "&amp;'Input-Func_Class'!$B$24,$G77:$BB77))+SUMIF($G$6:$BB$6,BF$6&amp;" "&amp;'Input-Func_Class'!$F$22,$G77:$BB77))&lt;Check_Limit,0,1),1)</f>
        <v>0</v>
      </c>
      <c r="BG77">
        <f ca="1">IFERROR(IF(SUMIF($G$6:$BB$6,BG$6&amp;" Total",$G77:$BB77)-(SUMIF($G$6:$BB$6,BG$6&amp;" "&amp;'Input-Func_Class'!$D$22,$G77:$BB77)+IFERROR(SUMIF($G$6:$BB$6,BG$6&amp;" "&amp;'Input-Func_Class'!$E$22,$G77:$BB77),SUMIF($G$6:$BB$6,BG$6&amp;" "&amp;'Input-Func_Class'!$B$24,$G77:$BB77))+SUMIF($G$6:$BB$6,BG$6&amp;" "&amp;'Input-Func_Class'!$F$22,$G77:$BB77))&lt;Check_Limit,0,1),1)</f>
        <v>0</v>
      </c>
      <c r="BH77">
        <f ca="1">IFERROR(IF(SUMIF($G$6:$BB$6,BH$6&amp;" Total",$G77:$BB77)-(SUMIF($G$6:$BB$6,BH$6&amp;" "&amp;'Input-Func_Class'!$D$22,$G77:$BB77)+IFERROR(SUMIF($G$6:$BB$6,BH$6&amp;" "&amp;'Input-Func_Class'!$E$22,$G77:$BB77),SUMIF($G$6:$BB$6,BH$6&amp;" "&amp;'Input-Func_Class'!$B$24,$G77:$BB77))+SUMIF($G$6:$BB$6,BH$6&amp;" "&amp;'Input-Func_Class'!$F$22,$G77:$BB77))&lt;Check_Limit,0,1),1)</f>
        <v>0</v>
      </c>
      <c r="BI77">
        <f ca="1">IFERROR(IF(SUMIF($G$6:$BB$6,BI$6&amp;" Total",$G77:$BB77)-(SUMIF($G$6:$BB$6,BI$6&amp;" "&amp;'Input-Func_Class'!$D$22,$G77:$BB77)+IFERROR(SUMIF($G$6:$BB$6,BI$6&amp;" "&amp;'Input-Func_Class'!$E$22,$G77:$BB77),SUMIF($G$6:$BB$6,BI$6&amp;" "&amp;'Input-Func_Class'!$B$24,$G77:$BB77))+SUMIF($G$6:$BB$6,BI$6&amp;" "&amp;'Input-Func_Class'!$F$22,$G77:$BB77))&lt;Check_Limit,0,1),1)</f>
        <v>0</v>
      </c>
      <c r="BJ77">
        <f ca="1">IFERROR(IF(SUMIF($G$6:$BB$6,BJ$6&amp;" Total",$G77:$BB77)-(SUMIF($G$6:$BB$6,BJ$6&amp;" "&amp;'Input-Func_Class'!$D$22,$G77:$BB77)+IFERROR(SUMIF($G$6:$BB$6,BJ$6&amp;" "&amp;'Input-Func_Class'!$E$22,$G77:$BB77),SUMIF($G$6:$BB$6,BJ$6&amp;" "&amp;'Input-Func_Class'!$B$24,$G77:$BB77))+SUMIF($G$6:$BB$6,BJ$6&amp;" "&amp;'Input-Func_Class'!$F$22,$G77:$BB77))&lt;Check_Limit,0,1),1)</f>
        <v>0</v>
      </c>
      <c r="BK77">
        <f ca="1">IFERROR(IF(SUMIF($G$6:$BB$6,BK$6&amp;" Total",$G77:$BB77)-(SUMIF($G$6:$BB$6,BK$6&amp;" "&amp;'Input-Func_Class'!$D$22,$G77:$BB77)+IFERROR(SUMIF($G$6:$BB$6,BK$6&amp;" "&amp;'Input-Func_Class'!$E$22,$G77:$BB77),SUMIF($G$6:$BB$6,BK$6&amp;" "&amp;'Input-Func_Class'!$B$24,$G77:$BB77))+SUMIF($G$6:$BB$6,BK$6&amp;" "&amp;'Input-Func_Class'!$F$22,$G77:$BB77))&lt;Check_Limit,0,1),1)</f>
        <v>0</v>
      </c>
      <c r="BL77">
        <f ca="1">IFERROR(IF(SUMIF($G$6:$BB$6,BL$6&amp;" Total",$G77:$BB77)-(SUMIF($G$6:$BB$6,BL$6&amp;" "&amp;'Input-Func_Class'!$D$22,$G77:$BB77)+IFERROR(SUMIF($G$6:$BB$6,BL$6&amp;" "&amp;'Input-Func_Class'!$E$22,$G77:$BB77),SUMIF($G$6:$BB$6,BL$6&amp;" "&amp;'Input-Func_Class'!$B$24,$G77:$BB77))+SUMIF($G$6:$BB$6,BL$6&amp;" "&amp;'Input-Func_Class'!$F$22,$G77:$BB77))&lt;Check_Limit,0,1),1)</f>
        <v>0</v>
      </c>
      <c r="BM77">
        <f ca="1">IFERROR(IF(SUMIF($G$6:$BB$6,BM$6&amp;" Total",$G77:$BB77)-(SUMIF($G$6:$BB$6,BM$6&amp;" "&amp;'Input-Func_Class'!$D$22,$G77:$BB77)+IFERROR(SUMIF($G$6:$BB$6,BM$6&amp;" "&amp;'Input-Func_Class'!$E$22,$G77:$BB77),SUMIF($G$6:$BB$6,BM$6&amp;" "&amp;'Input-Func_Class'!$B$24,$G77:$BB77))+SUMIF($G$6:$BB$6,BM$6&amp;" "&amp;'Input-Func_Class'!$F$22,$G77:$BB77))&lt;Check_Limit,0,1),1)</f>
        <v>0</v>
      </c>
      <c r="BN77">
        <f ca="1">IFERROR(IF(SUMIF($G$6:$BB$6,BN$6&amp;" Total",$G77:$BB77)-(SUMIF($G$6:$BB$6,BN$6&amp;" "&amp;'Input-Func_Class'!$D$22,$G77:$BB77)+IFERROR(SUMIF($G$6:$BB$6,BN$6&amp;" "&amp;'Input-Func_Class'!$E$22,$G77:$BB77),SUMIF($G$6:$BB$6,BN$6&amp;" "&amp;'Input-Func_Class'!$B$24,$G77:$BB77))+SUMIF($G$6:$BB$6,BN$6&amp;" "&amp;'Input-Func_Class'!$F$22,$G77:$BB77))&lt;Check_Limit,0,1),1)</f>
        <v>0</v>
      </c>
      <c r="BO77">
        <f ca="1">IFERROR(IF(SUMIF($G$6:$BB$6,BO$6&amp;" Total",$G77:$BB77)-(SUMIF($G$6:$BB$6,BO$6&amp;" "&amp;'Input-Func_Class'!$D$22,$G77:$BB77)+IFERROR(SUMIF($G$6:$BB$6,BO$6&amp;" "&amp;'Input-Func_Class'!$E$22,$G77:$BB77),SUMIF($G$6:$BB$6,BO$6&amp;" "&amp;'Input-Func_Class'!$B$24,$G77:$BB77))+SUMIF($G$6:$BB$6,BO$6&amp;" "&amp;'Input-Func_Class'!$F$22,$G77:$BB77))&lt;Check_Limit,0,1),1)</f>
        <v>0</v>
      </c>
    </row>
    <row r="78" spans="1:67" outlineLevel="1">
      <c r="A78" s="31">
        <f>IF(ISBLANK('Input-Accounts'!A78),"",'Input-Accounts'!A78)</f>
        <v>67</v>
      </c>
      <c r="B78" s="53" t="str">
        <f>IF(ISBLANK('Input-Accounts'!B78),"",'Input-Accounts'!B78)</f>
        <v>Misc. Intangible Plant - Plant Related</v>
      </c>
      <c r="C78" s="31">
        <f>IF(ISBLANK('Input-Accounts'!C78),"",'Input-Accounts'!C78)</f>
        <v>303</v>
      </c>
      <c r="D78" s="10">
        <f>Functionalization!$D78</f>
        <v>-75395.909747863378</v>
      </c>
      <c r="E78" s="10">
        <f ca="1">IFERROR(IF(D78="",0,IF(D78=0,0,IF(ABS(D78-SUM(G78,K78,O78,S78,W78,AA78,AE78,AI78,AM78,AQ78,AU78,AY78))&lt;Check_Limit,0,1))),1)</f>
        <v>0</v>
      </c>
      <c r="F78" s="3" t="str">
        <f>IF($D78=0,"-",IF('Input-Accounts'!$E78&lt;&gt;0,'Input-Accounts'!$E78,'Input-Accounts'!$G78))</f>
        <v>INT_DISTPT_SUBTOTAL</v>
      </c>
      <c r="G78" s="10">
        <f ca="1">IF(G$5&lt;&gt;"",HLOOKUP(G$5,Functionalization!$G$6:$R$373,ROW($A78)-5,FALSE),IFERROR(INDEX(G$337:G$373,MATCH($F78,$B$337:$B$373,0))/VLOOKUP($F78,$B$337:$BB$373,MATCH(LEFT(TRIM(G$6),FIND("~",SUBSTITUTE(G$6,"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78))*HLOOKUP(LEFT(TRIM(G$6),FIND("~",SUBSTITUTE(G$6," ","~",LEN(TRIM(G$6))-LEN(SUBSTITUTE(TRIM(G$6)," ",""))))-1)&amp;" Total",$B$6:$BB$373,ROW($A78)-5,FALSE))</f>
        <v>-48024.398536481465</v>
      </c>
      <c r="H78" s="10">
        <f ca="1">IF(H$5&lt;&gt;"",HLOOKUP(H$5,Functionalization!$G$6:$R$373,ROW($A78)-5,FALSE),IFERROR(INDEX(H$337:H$373,MATCH($F78,$B$337:$B$373,0))/VLOOKUP($F78,$B$337:$BB$373,MATCH(LEFT(TRIM(H$6),FIND("~",SUBSTITUTE(H$6,"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78))*HLOOKUP(LEFT(TRIM(H$6),FIND("~",SUBSTITUTE(H$6," ","~",LEN(TRIM(H$6))-LEN(SUBSTITUTE(TRIM(H$6)," ",""))))-1)&amp;" Total",$B$6:$BB$373,ROW($A78)-5,FALSE))</f>
        <v>-35632.846335298338</v>
      </c>
      <c r="I78" s="10">
        <f ca="1">IF(I$5&lt;&gt;"",HLOOKUP(I$5,Functionalization!$G$6:$R$373,ROW($A78)-5,FALSE),IFERROR(INDEX(I$337:I$373,MATCH($F78,$B$337:$B$373,0))/VLOOKUP($F78,$B$337:$BB$373,MATCH(LEFT(TRIM(I$6),FIND("~",SUBSTITUTE(I$6,"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78))*HLOOKUP(LEFT(TRIM(I$6),FIND("~",SUBSTITUTE(I$6," ","~",LEN(TRIM(I$6))-LEN(SUBSTITUTE(TRIM(I$6)," ",""))))-1)&amp;" Total",$B$6:$BB$373,ROW($A78)-5,FALSE))</f>
        <v>0</v>
      </c>
      <c r="J78" s="10">
        <f ca="1">IF(J$5&lt;&gt;"",HLOOKUP(J$5,Functionalization!$G$6:$R$373,ROW($A78)-5,FALSE),IFERROR(INDEX(J$337:J$373,MATCH($F78,$B$337:$B$373,0))/VLOOKUP($F78,$B$337:$BB$373,MATCH(LEFT(TRIM(J$6),FIND("~",SUBSTITUTE(J$6,"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78))*HLOOKUP(LEFT(TRIM(J$6),FIND("~",SUBSTITUTE(J$6," ","~",LEN(TRIM(J$6))-LEN(SUBSTITUTE(TRIM(J$6)," ",""))))-1)&amp;" Total",$B$6:$BB$373,ROW($A78)-5,FALSE))</f>
        <v>-12391.552201183125</v>
      </c>
      <c r="K78" s="10">
        <f ca="1">IF(K$5&lt;&gt;"",HLOOKUP(K$5,Functionalization!$G$6:$R$373,ROW($A78)-5,FALSE),IFERROR(INDEX(K$337:K$373,MATCH($F78,$B$337:$B$373,0))/VLOOKUP($F78,$B$337:$BB$373,MATCH(LEFT(TRIM(K$6),FIND("~",SUBSTITUTE(K$6,"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78))*HLOOKUP(LEFT(TRIM(K$6),FIND("~",SUBSTITUTE(K$6," ","~",LEN(TRIM(K$6))-LEN(SUBSTITUTE(TRIM(K$6)," ",""))))-1)&amp;" Total",$B$6:$BB$373,ROW($A78)-5,FALSE))</f>
        <v>-27371.511211381909</v>
      </c>
      <c r="L78" s="10">
        <f ca="1">IF(L$5&lt;&gt;"",HLOOKUP(L$5,Functionalization!$G$6:$R$373,ROW($A78)-5,FALSE),IFERROR(INDEX(L$337:L$373,MATCH($F78,$B$337:$B$373,0))/VLOOKUP($F78,$B$337:$BB$373,MATCH(LEFT(TRIM(L$6),FIND("~",SUBSTITUTE(L$6,"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78))*HLOOKUP(LEFT(TRIM(L$6),FIND("~",SUBSTITUTE(L$6," ","~",LEN(TRIM(L$6))-LEN(SUBSTITUTE(TRIM(L$6)," ",""))))-1)&amp;" Total",$B$6:$BB$373,ROW($A78)-5,FALSE))</f>
        <v>0</v>
      </c>
      <c r="M78" s="10">
        <f ca="1">IF(M$5&lt;&gt;"",HLOOKUP(M$5,Functionalization!$G$6:$R$373,ROW($A78)-5,FALSE),IFERROR(INDEX(M$337:M$373,MATCH($F78,$B$337:$B$373,0))/VLOOKUP($F78,$B$337:$BB$373,MATCH(LEFT(TRIM(M$6),FIND("~",SUBSTITUTE(M$6,"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78))*HLOOKUP(LEFT(TRIM(M$6),FIND("~",SUBSTITUTE(M$6," ","~",LEN(TRIM(M$6))-LEN(SUBSTITUTE(TRIM(M$6)," ",""))))-1)&amp;" Total",$B$6:$BB$373,ROW($A78)-5,FALSE))</f>
        <v>0</v>
      </c>
      <c r="N78" s="10">
        <f ca="1">IF(N$5&lt;&gt;"",HLOOKUP(N$5,Functionalization!$G$6:$R$373,ROW($A78)-5,FALSE),IFERROR(INDEX(N$337:N$373,MATCH($F78,$B$337:$B$373,0))/VLOOKUP($F78,$B$337:$BB$373,MATCH(LEFT(TRIM(N$6),FIND("~",SUBSTITUTE(N$6,"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78))*HLOOKUP(LEFT(TRIM(N$6),FIND("~",SUBSTITUTE(N$6," ","~",LEN(TRIM(N$6))-LEN(SUBSTITUTE(TRIM(N$6)," ",""))))-1)&amp;" Total",$B$6:$BB$373,ROW($A78)-5,FALSE))</f>
        <v>-27371.511211381909</v>
      </c>
      <c r="O78" s="10">
        <f ca="1">IF(O$5&lt;&gt;"",HLOOKUP(O$5,Functionalization!$G$6:$R$373,ROW($A78)-5,FALSE),IFERROR(INDEX(O$337:O$373,MATCH($F78,$B$337:$B$373,0))/VLOOKUP($F78,$B$337:$BB$373,MATCH(LEFT(TRIM(O$6),FIND("~",SUBSTITUTE(O$6,"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78))*HLOOKUP(LEFT(TRIM(O$6),FIND("~",SUBSTITUTE(O$6," ","~",LEN(TRIM(O$6))-LEN(SUBSTITUTE(TRIM(O$6)," ",""))))-1)&amp;" Total",$B$6:$BB$373,ROW($A78)-5,FALSE))</f>
        <v>0</v>
      </c>
      <c r="P78" s="10">
        <f ca="1">IF(P$5&lt;&gt;"",HLOOKUP(P$5,Functionalization!$G$6:$R$373,ROW($A78)-5,FALSE),IFERROR(INDEX(P$337:P$373,MATCH($F78,$B$337:$B$373,0))/VLOOKUP($F78,$B$337:$BB$373,MATCH(LEFT(TRIM(P$6),FIND("~",SUBSTITUTE(P$6,"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78))*HLOOKUP(LEFT(TRIM(P$6),FIND("~",SUBSTITUTE(P$6," ","~",LEN(TRIM(P$6))-LEN(SUBSTITUTE(TRIM(P$6)," ",""))))-1)&amp;" Total",$B$6:$BB$373,ROW($A78)-5,FALSE))</f>
        <v>0</v>
      </c>
      <c r="Q78" s="10">
        <f ca="1">IF(Q$5&lt;&gt;"",HLOOKUP(Q$5,Functionalization!$G$6:$R$373,ROW($A78)-5,FALSE),IFERROR(INDEX(Q$337:Q$373,MATCH($F78,$B$337:$B$373,0))/VLOOKUP($F78,$B$337:$BB$373,MATCH(LEFT(TRIM(Q$6),FIND("~",SUBSTITUTE(Q$6,"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78))*HLOOKUP(LEFT(TRIM(Q$6),FIND("~",SUBSTITUTE(Q$6," ","~",LEN(TRIM(Q$6))-LEN(SUBSTITUTE(TRIM(Q$6)," ",""))))-1)&amp;" Total",$B$6:$BB$373,ROW($A78)-5,FALSE))</f>
        <v>0</v>
      </c>
      <c r="R78" s="10">
        <f ca="1">IF(R$5&lt;&gt;"",HLOOKUP(R$5,Functionalization!$G$6:$R$373,ROW($A78)-5,FALSE),IFERROR(INDEX(R$337:R$373,MATCH($F78,$B$337:$B$373,0))/VLOOKUP($F78,$B$337:$BB$373,MATCH(LEFT(TRIM(R$6),FIND("~",SUBSTITUTE(R$6,"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78))*HLOOKUP(LEFT(TRIM(R$6),FIND("~",SUBSTITUTE(R$6," ","~",LEN(TRIM(R$6))-LEN(SUBSTITUTE(TRIM(R$6)," ",""))))-1)&amp;" Total",$B$6:$BB$373,ROW($A78)-5,FALSE))</f>
        <v>0</v>
      </c>
      <c r="S78" s="10">
        <f ca="1">IF(S$5&lt;&gt;"",HLOOKUP(S$5,Functionalization!$G$6:$R$373,ROW($A78)-5,FALSE),IFERROR(INDEX(S$337:S$373,MATCH($F78,$B$337:$B$373,0))/VLOOKUP($F78,$B$337:$BB$373,MATCH(LEFT(TRIM(S$6),FIND("~",SUBSTITUTE(S$6,"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78))*HLOOKUP(LEFT(TRIM(S$6),FIND("~",SUBSTITUTE(S$6," ","~",LEN(TRIM(S$6))-LEN(SUBSTITUTE(TRIM(S$6)," ",""))))-1)&amp;" Total",$B$6:$BB$373,ROW($A78)-5,FALSE))</f>
        <v>0</v>
      </c>
      <c r="T78" s="10">
        <f ca="1">IF(T$5&lt;&gt;"",HLOOKUP(T$5,Functionalization!$G$6:$R$373,ROW($A78)-5,FALSE),IFERROR(INDEX(T$337:T$373,MATCH($F78,$B$337:$B$373,0))/VLOOKUP($F78,$B$337:$BB$373,MATCH(LEFT(TRIM(T$6),FIND("~",SUBSTITUTE(T$6,"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78))*HLOOKUP(LEFT(TRIM(T$6),FIND("~",SUBSTITUTE(T$6," ","~",LEN(TRIM(T$6))-LEN(SUBSTITUTE(TRIM(T$6)," ",""))))-1)&amp;" Total",$B$6:$BB$373,ROW($A78)-5,FALSE))</f>
        <v>0</v>
      </c>
      <c r="U78" s="10">
        <f ca="1">IF(U$5&lt;&gt;"",HLOOKUP(U$5,Functionalization!$G$6:$R$373,ROW($A78)-5,FALSE),IFERROR(INDEX(U$337:U$373,MATCH($F78,$B$337:$B$373,0))/VLOOKUP($F78,$B$337:$BB$373,MATCH(LEFT(TRIM(U$6),FIND("~",SUBSTITUTE(U$6,"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78))*HLOOKUP(LEFT(TRIM(U$6),FIND("~",SUBSTITUTE(U$6," ","~",LEN(TRIM(U$6))-LEN(SUBSTITUTE(TRIM(U$6)," ",""))))-1)&amp;" Total",$B$6:$BB$373,ROW($A78)-5,FALSE))</f>
        <v>0</v>
      </c>
      <c r="V78" s="10">
        <f ca="1">IF(V$5&lt;&gt;"",HLOOKUP(V$5,Functionalization!$G$6:$R$373,ROW($A78)-5,FALSE),IFERROR(INDEX(V$337:V$373,MATCH($F78,$B$337:$B$373,0))/VLOOKUP($F78,$B$337:$BB$373,MATCH(LEFT(TRIM(V$6),FIND("~",SUBSTITUTE(V$6,"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78))*HLOOKUP(LEFT(TRIM(V$6),FIND("~",SUBSTITUTE(V$6," ","~",LEN(TRIM(V$6))-LEN(SUBSTITUTE(TRIM(V$6)," ",""))))-1)&amp;" Total",$B$6:$BB$373,ROW($A78)-5,FALSE))</f>
        <v>0</v>
      </c>
      <c r="W78" s="10">
        <f ca="1">IF(W$5&lt;&gt;"",HLOOKUP(W$5,Functionalization!$G$6:$R$373,ROW($A78)-5,FALSE),IFERROR(INDEX(W$337:W$373,MATCH($F78,$B$337:$B$373,0))/VLOOKUP($F78,$B$337:$BB$373,MATCH(LEFT(TRIM(W$6),FIND("~",SUBSTITUTE(W$6,"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78))*HLOOKUP(LEFT(TRIM(W$6),FIND("~",SUBSTITUTE(W$6," ","~",LEN(TRIM(W$6))-LEN(SUBSTITUTE(TRIM(W$6)," ",""))))-1)&amp;" Total",$B$6:$BB$373,ROW($A78)-5,FALSE))</f>
        <v>0</v>
      </c>
      <c r="X78" s="10">
        <f ca="1">IF(X$5&lt;&gt;"",HLOOKUP(X$5,Functionalization!$G$6:$R$373,ROW($A78)-5,FALSE),IFERROR(INDEX(X$337:X$373,MATCH($F78,$B$337:$B$373,0))/VLOOKUP($F78,$B$337:$BB$373,MATCH(LEFT(TRIM(X$6),FIND("~",SUBSTITUTE(X$6,"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78))*HLOOKUP(LEFT(TRIM(X$6),FIND("~",SUBSTITUTE(X$6," ","~",LEN(TRIM(X$6))-LEN(SUBSTITUTE(TRIM(X$6)," ",""))))-1)&amp;" Total",$B$6:$BB$373,ROW($A78)-5,FALSE))</f>
        <v>0</v>
      </c>
      <c r="Y78" s="10">
        <f ca="1">IF(Y$5&lt;&gt;"",HLOOKUP(Y$5,Functionalization!$G$6:$R$373,ROW($A78)-5,FALSE),IFERROR(INDEX(Y$337:Y$373,MATCH($F78,$B$337:$B$373,0))/VLOOKUP($F78,$B$337:$BB$373,MATCH(LEFT(TRIM(Y$6),FIND("~",SUBSTITUTE(Y$6,"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78))*HLOOKUP(LEFT(TRIM(Y$6),FIND("~",SUBSTITUTE(Y$6," ","~",LEN(TRIM(Y$6))-LEN(SUBSTITUTE(TRIM(Y$6)," ",""))))-1)&amp;" Total",$B$6:$BB$373,ROW($A78)-5,FALSE))</f>
        <v>0</v>
      </c>
      <c r="Z78" s="10">
        <f ca="1">IF(Z$5&lt;&gt;"",HLOOKUP(Z$5,Functionalization!$G$6:$R$373,ROW($A78)-5,FALSE),IFERROR(INDEX(Z$337:Z$373,MATCH($F78,$B$337:$B$373,0))/VLOOKUP($F78,$B$337:$BB$373,MATCH(LEFT(TRIM(Z$6),FIND("~",SUBSTITUTE(Z$6,"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78))*HLOOKUP(LEFT(TRIM(Z$6),FIND("~",SUBSTITUTE(Z$6," ","~",LEN(TRIM(Z$6))-LEN(SUBSTITUTE(TRIM(Z$6)," ",""))))-1)&amp;" Total",$B$6:$BB$373,ROW($A78)-5,FALSE))</f>
        <v>0</v>
      </c>
      <c r="AA78" s="10">
        <f ca="1">IF(AA$5&lt;&gt;"",HLOOKUP(AA$5,Functionalization!$G$6:$R$373,ROW($A78)-5,FALSE),IFERROR(INDEX(AA$337:AA$373,MATCH($F78,$B$337:$B$373,0))/VLOOKUP($F78,$B$337:$BB$373,MATCH(LEFT(TRIM(AA$6),FIND("~",SUBSTITUTE(AA$6,"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78))*HLOOKUP(LEFT(TRIM(AA$6),FIND("~",SUBSTITUTE(AA$6," ","~",LEN(TRIM(AA$6))-LEN(SUBSTITUTE(TRIM(AA$6)," ",""))))-1)&amp;" Total",$B$6:$BB$373,ROW($A78)-5,FALSE))</f>
        <v>0</v>
      </c>
      <c r="AB78" s="10">
        <f ca="1">IF(AB$5&lt;&gt;"",HLOOKUP(AB$5,Functionalization!$G$6:$R$373,ROW($A78)-5,FALSE),IFERROR(INDEX(AB$337:AB$373,MATCH($F78,$B$337:$B$373,0))/VLOOKUP($F78,$B$337:$BB$373,MATCH(LEFT(TRIM(AB$6),FIND("~",SUBSTITUTE(AB$6,"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78))*HLOOKUP(LEFT(TRIM(AB$6),FIND("~",SUBSTITUTE(AB$6," ","~",LEN(TRIM(AB$6))-LEN(SUBSTITUTE(TRIM(AB$6)," ",""))))-1)&amp;" Total",$B$6:$BB$373,ROW($A78)-5,FALSE))</f>
        <v>0</v>
      </c>
      <c r="AC78" s="10">
        <f ca="1">IF(AC$5&lt;&gt;"",HLOOKUP(AC$5,Functionalization!$G$6:$R$373,ROW($A78)-5,FALSE),IFERROR(INDEX(AC$337:AC$373,MATCH($F78,$B$337:$B$373,0))/VLOOKUP($F78,$B$337:$BB$373,MATCH(LEFT(TRIM(AC$6),FIND("~",SUBSTITUTE(AC$6,"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78))*HLOOKUP(LEFT(TRIM(AC$6),FIND("~",SUBSTITUTE(AC$6," ","~",LEN(TRIM(AC$6))-LEN(SUBSTITUTE(TRIM(AC$6)," ",""))))-1)&amp;" Total",$B$6:$BB$373,ROW($A78)-5,FALSE))</f>
        <v>0</v>
      </c>
      <c r="AD78" s="10">
        <f ca="1">IF(AD$5&lt;&gt;"",HLOOKUP(AD$5,Functionalization!$G$6:$R$373,ROW($A78)-5,FALSE),IFERROR(INDEX(AD$337:AD$373,MATCH($F78,$B$337:$B$373,0))/VLOOKUP($F78,$B$337:$BB$373,MATCH(LEFT(TRIM(AD$6),FIND("~",SUBSTITUTE(AD$6,"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78))*HLOOKUP(LEFT(TRIM(AD$6),FIND("~",SUBSTITUTE(AD$6," ","~",LEN(TRIM(AD$6))-LEN(SUBSTITUTE(TRIM(AD$6)," ",""))))-1)&amp;" Total",$B$6:$BB$373,ROW($A78)-5,FALSE))</f>
        <v>0</v>
      </c>
      <c r="AE78" s="10">
        <f ca="1">IF(AE$5&lt;&gt;"",HLOOKUP(AE$5,Functionalization!$G$6:$R$373,ROW($A78)-5,FALSE),IFERROR(INDEX(AE$337:AE$373,MATCH($F78,$B$337:$B$373,0))/VLOOKUP($F78,$B$337:$BB$373,MATCH(LEFT(TRIM(AE$6),FIND("~",SUBSTITUTE(AE$6,"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78))*HLOOKUP(LEFT(TRIM(AE$6),FIND("~",SUBSTITUTE(AE$6," ","~",LEN(TRIM(AE$6))-LEN(SUBSTITUTE(TRIM(AE$6)," ",""))))-1)&amp;" Total",$B$6:$BB$373,ROW($A78)-5,FALSE))</f>
        <v>0</v>
      </c>
      <c r="AF78" s="10">
        <f ca="1">IF(AF$5&lt;&gt;"",HLOOKUP(AF$5,Functionalization!$G$6:$R$373,ROW($A78)-5,FALSE),IFERROR(INDEX(AF$337:AF$373,MATCH($F78,$B$337:$B$373,0))/VLOOKUP($F78,$B$337:$BB$373,MATCH(LEFT(TRIM(AF$6),FIND("~",SUBSTITUTE(AF$6,"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78))*HLOOKUP(LEFT(TRIM(AF$6),FIND("~",SUBSTITUTE(AF$6," ","~",LEN(TRIM(AF$6))-LEN(SUBSTITUTE(TRIM(AF$6)," ",""))))-1)&amp;" Total",$B$6:$BB$373,ROW($A78)-5,FALSE))</f>
        <v>0</v>
      </c>
      <c r="AG78" s="10">
        <f ca="1">IF(AG$5&lt;&gt;"",HLOOKUP(AG$5,Functionalization!$G$6:$R$373,ROW($A78)-5,FALSE),IFERROR(INDEX(AG$337:AG$373,MATCH($F78,$B$337:$B$373,0))/VLOOKUP($F78,$B$337:$BB$373,MATCH(LEFT(TRIM(AG$6),FIND("~",SUBSTITUTE(AG$6,"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78))*HLOOKUP(LEFT(TRIM(AG$6),FIND("~",SUBSTITUTE(AG$6," ","~",LEN(TRIM(AG$6))-LEN(SUBSTITUTE(TRIM(AG$6)," ",""))))-1)&amp;" Total",$B$6:$BB$373,ROW($A78)-5,FALSE))</f>
        <v>0</v>
      </c>
      <c r="AH78" s="10">
        <f ca="1">IF(AH$5&lt;&gt;"",HLOOKUP(AH$5,Functionalization!$G$6:$R$373,ROW($A78)-5,FALSE),IFERROR(INDEX(AH$337:AH$373,MATCH($F78,$B$337:$B$373,0))/VLOOKUP($F78,$B$337:$BB$373,MATCH(LEFT(TRIM(AH$6),FIND("~",SUBSTITUTE(AH$6,"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78))*HLOOKUP(LEFT(TRIM(AH$6),FIND("~",SUBSTITUTE(AH$6," ","~",LEN(TRIM(AH$6))-LEN(SUBSTITUTE(TRIM(AH$6)," ",""))))-1)&amp;" Total",$B$6:$BB$373,ROW($A78)-5,FALSE))</f>
        <v>0</v>
      </c>
      <c r="AI78" s="10">
        <f ca="1">IF(AI$5&lt;&gt;"",HLOOKUP(AI$5,Functionalization!$G$6:$R$373,ROW($A78)-5,FALSE),IFERROR(INDEX(AI$337:AI$373,MATCH($F78,$B$337:$B$373,0))/VLOOKUP($F78,$B$337:$BB$373,MATCH(LEFT(TRIM(AI$6),FIND("~",SUBSTITUTE(AI$6,"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78))*HLOOKUP(LEFT(TRIM(AI$6),FIND("~",SUBSTITUTE(AI$6," ","~",LEN(TRIM(AI$6))-LEN(SUBSTITUTE(TRIM(AI$6)," ",""))))-1)&amp;" Total",$B$6:$BB$373,ROW($A78)-5,FALSE))</f>
        <v>0</v>
      </c>
      <c r="AJ78" s="10">
        <f ca="1">IF(AJ$5&lt;&gt;"",HLOOKUP(AJ$5,Functionalization!$G$6:$R$373,ROW($A78)-5,FALSE),IFERROR(INDEX(AJ$337:AJ$373,MATCH($F78,$B$337:$B$373,0))/VLOOKUP($F78,$B$337:$BB$373,MATCH(LEFT(TRIM(AJ$6),FIND("~",SUBSTITUTE(AJ$6,"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78))*HLOOKUP(LEFT(TRIM(AJ$6),FIND("~",SUBSTITUTE(AJ$6," ","~",LEN(TRIM(AJ$6))-LEN(SUBSTITUTE(TRIM(AJ$6)," ",""))))-1)&amp;" Total",$B$6:$BB$373,ROW($A78)-5,FALSE))</f>
        <v>0</v>
      </c>
      <c r="AK78" s="10">
        <f ca="1">IF(AK$5&lt;&gt;"",HLOOKUP(AK$5,Functionalization!$G$6:$R$373,ROW($A78)-5,FALSE),IFERROR(INDEX(AK$337:AK$373,MATCH($F78,$B$337:$B$373,0))/VLOOKUP($F78,$B$337:$BB$373,MATCH(LEFT(TRIM(AK$6),FIND("~",SUBSTITUTE(AK$6,"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78))*HLOOKUP(LEFT(TRIM(AK$6),FIND("~",SUBSTITUTE(AK$6," ","~",LEN(TRIM(AK$6))-LEN(SUBSTITUTE(TRIM(AK$6)," ",""))))-1)&amp;" Total",$B$6:$BB$373,ROW($A78)-5,FALSE))</f>
        <v>0</v>
      </c>
      <c r="AL78" s="10">
        <f ca="1">IF(AL$5&lt;&gt;"",HLOOKUP(AL$5,Functionalization!$G$6:$R$373,ROW($A78)-5,FALSE),IFERROR(INDEX(AL$337:AL$373,MATCH($F78,$B$337:$B$373,0))/VLOOKUP($F78,$B$337:$BB$373,MATCH(LEFT(TRIM(AL$6),FIND("~",SUBSTITUTE(AL$6,"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78))*HLOOKUP(LEFT(TRIM(AL$6),FIND("~",SUBSTITUTE(AL$6," ","~",LEN(TRIM(AL$6))-LEN(SUBSTITUTE(TRIM(AL$6)," ",""))))-1)&amp;" Total",$B$6:$BB$373,ROW($A78)-5,FALSE))</f>
        <v>0</v>
      </c>
      <c r="AM78" s="10">
        <f ca="1">IF(AM$5&lt;&gt;"",HLOOKUP(AM$5,Functionalization!$G$6:$R$373,ROW($A78)-5,FALSE),IFERROR(INDEX(AM$337:AM$373,MATCH($F78,$B$337:$B$373,0))/VLOOKUP($F78,$B$337:$BB$373,MATCH(LEFT(TRIM(AM$6),FIND("~",SUBSTITUTE(AM$6,"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78))*HLOOKUP(LEFT(TRIM(AM$6),FIND("~",SUBSTITUTE(AM$6," ","~",LEN(TRIM(AM$6))-LEN(SUBSTITUTE(TRIM(AM$6)," ",""))))-1)&amp;" Total",$B$6:$BB$373,ROW($A78)-5,FALSE))</f>
        <v>0</v>
      </c>
      <c r="AN78" s="10">
        <f ca="1">IF(AN$5&lt;&gt;"",HLOOKUP(AN$5,Functionalization!$G$6:$R$373,ROW($A78)-5,FALSE),IFERROR(INDEX(AN$337:AN$373,MATCH($F78,$B$337:$B$373,0))/VLOOKUP($F78,$B$337:$BB$373,MATCH(LEFT(TRIM(AN$6),FIND("~",SUBSTITUTE(AN$6,"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78))*HLOOKUP(LEFT(TRIM(AN$6),FIND("~",SUBSTITUTE(AN$6," ","~",LEN(TRIM(AN$6))-LEN(SUBSTITUTE(TRIM(AN$6)," ",""))))-1)&amp;" Total",$B$6:$BB$373,ROW($A78)-5,FALSE))</f>
        <v>0</v>
      </c>
      <c r="AO78" s="10">
        <f ca="1">IF(AO$5&lt;&gt;"",HLOOKUP(AO$5,Functionalization!$G$6:$R$373,ROW($A78)-5,FALSE),IFERROR(INDEX(AO$337:AO$373,MATCH($F78,$B$337:$B$373,0))/VLOOKUP($F78,$B$337:$BB$373,MATCH(LEFT(TRIM(AO$6),FIND("~",SUBSTITUTE(AO$6,"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78))*HLOOKUP(LEFT(TRIM(AO$6),FIND("~",SUBSTITUTE(AO$6," ","~",LEN(TRIM(AO$6))-LEN(SUBSTITUTE(TRIM(AO$6)," ",""))))-1)&amp;" Total",$B$6:$BB$373,ROW($A78)-5,FALSE))</f>
        <v>0</v>
      </c>
      <c r="AP78" s="10">
        <f ca="1">IF(AP$5&lt;&gt;"",HLOOKUP(AP$5,Functionalization!$G$6:$R$373,ROW($A78)-5,FALSE),IFERROR(INDEX(AP$337:AP$373,MATCH($F78,$B$337:$B$373,0))/VLOOKUP($F78,$B$337:$BB$373,MATCH(LEFT(TRIM(AP$6),FIND("~",SUBSTITUTE(AP$6,"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78))*HLOOKUP(LEFT(TRIM(AP$6),FIND("~",SUBSTITUTE(AP$6," ","~",LEN(TRIM(AP$6))-LEN(SUBSTITUTE(TRIM(AP$6)," ",""))))-1)&amp;" Total",$B$6:$BB$373,ROW($A78)-5,FALSE))</f>
        <v>0</v>
      </c>
      <c r="AQ78" s="10">
        <f ca="1">IF(AQ$5&lt;&gt;"",HLOOKUP(AQ$5,Functionalization!$G$6:$R$373,ROW($A78)-5,FALSE),IFERROR(INDEX(AQ$337:AQ$373,MATCH($F78,$B$337:$B$373,0))/VLOOKUP($F78,$B$337:$BB$373,MATCH(LEFT(TRIM(AQ$6),FIND("~",SUBSTITUTE(AQ$6,"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78))*HLOOKUP(LEFT(TRIM(AQ$6),FIND("~",SUBSTITUTE(AQ$6," ","~",LEN(TRIM(AQ$6))-LEN(SUBSTITUTE(TRIM(AQ$6)," ",""))))-1)&amp;" Total",$B$6:$BB$373,ROW($A78)-5,FALSE))</f>
        <v>0</v>
      </c>
      <c r="AR78" s="10">
        <f ca="1">IF(AR$5&lt;&gt;"",HLOOKUP(AR$5,Functionalization!$G$6:$R$373,ROW($A78)-5,FALSE),IFERROR(INDEX(AR$337:AR$373,MATCH($F78,$B$337:$B$373,0))/VLOOKUP($F78,$B$337:$BB$373,MATCH(LEFT(TRIM(AR$6),FIND("~",SUBSTITUTE(AR$6,"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78))*HLOOKUP(LEFT(TRIM(AR$6),FIND("~",SUBSTITUTE(AR$6," ","~",LEN(TRIM(AR$6))-LEN(SUBSTITUTE(TRIM(AR$6)," ",""))))-1)&amp;" Total",$B$6:$BB$373,ROW($A78)-5,FALSE))</f>
        <v>0</v>
      </c>
      <c r="AS78" s="10">
        <f ca="1">IF(AS$5&lt;&gt;"",HLOOKUP(AS$5,Functionalization!$G$6:$R$373,ROW($A78)-5,FALSE),IFERROR(INDEX(AS$337:AS$373,MATCH($F78,$B$337:$B$373,0))/VLOOKUP($F78,$B$337:$BB$373,MATCH(LEFT(TRIM(AS$6),FIND("~",SUBSTITUTE(AS$6,"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78))*HLOOKUP(LEFT(TRIM(AS$6),FIND("~",SUBSTITUTE(AS$6," ","~",LEN(TRIM(AS$6))-LEN(SUBSTITUTE(TRIM(AS$6)," ",""))))-1)&amp;" Total",$B$6:$BB$373,ROW($A78)-5,FALSE))</f>
        <v>0</v>
      </c>
      <c r="AT78" s="10">
        <f ca="1">IF(AT$5&lt;&gt;"",HLOOKUP(AT$5,Functionalization!$G$6:$R$373,ROW($A78)-5,FALSE),IFERROR(INDEX(AT$337:AT$373,MATCH($F78,$B$337:$B$373,0))/VLOOKUP($F78,$B$337:$BB$373,MATCH(LEFT(TRIM(AT$6),FIND("~",SUBSTITUTE(AT$6,"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78))*HLOOKUP(LEFT(TRIM(AT$6),FIND("~",SUBSTITUTE(AT$6," ","~",LEN(TRIM(AT$6))-LEN(SUBSTITUTE(TRIM(AT$6)," ",""))))-1)&amp;" Total",$B$6:$BB$373,ROW($A78)-5,FALSE))</f>
        <v>0</v>
      </c>
      <c r="AU78" s="10">
        <f ca="1">IF(AU$5&lt;&gt;"",HLOOKUP(AU$5,Functionalization!$G$6:$R$373,ROW($A78)-5,FALSE),IFERROR(INDEX(AU$337:AU$373,MATCH($F78,$B$337:$B$373,0))/VLOOKUP($F78,$B$337:$BB$373,MATCH(LEFT(TRIM(AU$6),FIND("~",SUBSTITUTE(AU$6,"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78))*HLOOKUP(LEFT(TRIM(AU$6),FIND("~",SUBSTITUTE(AU$6," ","~",LEN(TRIM(AU$6))-LEN(SUBSTITUTE(TRIM(AU$6)," ",""))))-1)&amp;" Total",$B$6:$BB$373,ROW($A78)-5,FALSE))</f>
        <v>0</v>
      </c>
      <c r="AV78" s="10">
        <f ca="1">IF(AV$5&lt;&gt;"",HLOOKUP(AV$5,Functionalization!$G$6:$R$373,ROW($A78)-5,FALSE),IFERROR(INDEX(AV$337:AV$373,MATCH($F78,$B$337:$B$373,0))/VLOOKUP($F78,$B$337:$BB$373,MATCH(LEFT(TRIM(AV$6),FIND("~",SUBSTITUTE(AV$6,"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78))*HLOOKUP(LEFT(TRIM(AV$6),FIND("~",SUBSTITUTE(AV$6," ","~",LEN(TRIM(AV$6))-LEN(SUBSTITUTE(TRIM(AV$6)," ",""))))-1)&amp;" Total",$B$6:$BB$373,ROW($A78)-5,FALSE))</f>
        <v>0</v>
      </c>
      <c r="AW78" s="10">
        <f ca="1">IF(AW$5&lt;&gt;"",HLOOKUP(AW$5,Functionalization!$G$6:$R$373,ROW($A78)-5,FALSE),IFERROR(INDEX(AW$337:AW$373,MATCH($F78,$B$337:$B$373,0))/VLOOKUP($F78,$B$337:$BB$373,MATCH(LEFT(TRIM(AW$6),FIND("~",SUBSTITUTE(AW$6,"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78))*HLOOKUP(LEFT(TRIM(AW$6),FIND("~",SUBSTITUTE(AW$6," ","~",LEN(TRIM(AW$6))-LEN(SUBSTITUTE(TRIM(AW$6)," ",""))))-1)&amp;" Total",$B$6:$BB$373,ROW($A78)-5,FALSE))</f>
        <v>0</v>
      </c>
      <c r="AX78" s="10">
        <f ca="1">IF(AX$5&lt;&gt;"",HLOOKUP(AX$5,Functionalization!$G$6:$R$373,ROW($A78)-5,FALSE),IFERROR(INDEX(AX$337:AX$373,MATCH($F78,$B$337:$B$373,0))/VLOOKUP($F78,$B$337:$BB$373,MATCH(LEFT(TRIM(AX$6),FIND("~",SUBSTITUTE(AX$6,"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78))*HLOOKUP(LEFT(TRIM(AX$6),FIND("~",SUBSTITUTE(AX$6," ","~",LEN(TRIM(AX$6))-LEN(SUBSTITUTE(TRIM(AX$6)," ",""))))-1)&amp;" Total",$B$6:$BB$373,ROW($A78)-5,FALSE))</f>
        <v>0</v>
      </c>
      <c r="AY78" s="10">
        <f ca="1">IF(AY$5&lt;&gt;"",HLOOKUP(AY$5,Functionalization!$G$6:$R$373,ROW($A78)-5,FALSE),IFERROR(INDEX(AY$337:AY$373,MATCH($F78,$B$337:$B$373,0))/VLOOKUP($F78,$B$337:$BB$373,MATCH(LEFT(TRIM(AY$6),FIND("~",SUBSTITUTE(AY$6,"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78))*HLOOKUP(LEFT(TRIM(AY$6),FIND("~",SUBSTITUTE(AY$6," ","~",LEN(TRIM(AY$6))-LEN(SUBSTITUTE(TRIM(AY$6)," ",""))))-1)&amp;" Total",$B$6:$BB$373,ROW($A78)-5,FALSE))</f>
        <v>0</v>
      </c>
      <c r="AZ78" s="10">
        <f ca="1">IF(AZ$5&lt;&gt;"",HLOOKUP(AZ$5,Functionalization!$G$6:$R$373,ROW($A78)-5,FALSE),IFERROR(INDEX(AZ$337:AZ$373,MATCH($F78,$B$337:$B$373,0))/VLOOKUP($F78,$B$337:$BB$373,MATCH(LEFT(TRIM(AZ$6),FIND("~",SUBSTITUTE(AZ$6,"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78))*HLOOKUP(LEFT(TRIM(AZ$6),FIND("~",SUBSTITUTE(AZ$6," ","~",LEN(TRIM(AZ$6))-LEN(SUBSTITUTE(TRIM(AZ$6)," ",""))))-1)&amp;" Total",$B$6:$BB$373,ROW($A78)-5,FALSE))</f>
        <v>0</v>
      </c>
      <c r="BA78" s="10">
        <f ca="1">IF(BA$5&lt;&gt;"",HLOOKUP(BA$5,Functionalization!$G$6:$R$373,ROW($A78)-5,FALSE),IFERROR(INDEX(BA$337:BA$373,MATCH($F78,$B$337:$B$373,0))/VLOOKUP($F78,$B$337:$BB$373,MATCH(LEFT(TRIM(BA$6),FIND("~",SUBSTITUTE(BA$6,"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78))*HLOOKUP(LEFT(TRIM(BA$6),FIND("~",SUBSTITUTE(BA$6," ","~",LEN(TRIM(BA$6))-LEN(SUBSTITUTE(TRIM(BA$6)," ",""))))-1)&amp;" Total",$B$6:$BB$373,ROW($A78)-5,FALSE))</f>
        <v>0</v>
      </c>
      <c r="BB78" s="10">
        <f ca="1">IF(BB$5&lt;&gt;"",HLOOKUP(BB$5,Functionalization!$G$6:$R$373,ROW($A78)-5,FALSE),IFERROR(INDEX(BB$337:BB$373,MATCH($F78,$B$337:$B$373,0))/VLOOKUP($F78,$B$337:$BB$373,MATCH(LEFT(TRIM(BB$6),FIND("~",SUBSTITUTE(BB$6,"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78))*HLOOKUP(LEFT(TRIM(BB$6),FIND("~",SUBSTITUTE(BB$6," ","~",LEN(TRIM(BB$6))-LEN(SUBSTITUTE(TRIM(BB$6)," ",""))))-1)&amp;" Total",$B$6:$BB$373,ROW($A78)-5,FALSE))</f>
        <v>0</v>
      </c>
      <c r="BD78">
        <f ca="1">IFERROR(IF(SUMIF($G$6:$BB$6,BD$6&amp;" Total",$G78:$BB78)-(SUMIF($G$6:$BB$6,BD$6&amp;" "&amp;'Input-Func_Class'!$D$22,$G78:$BB78)+IFERROR(SUMIF($G$6:$BB$6,BD$6&amp;" "&amp;'Input-Func_Class'!$E$22,$G78:$BB78),SUMIF($G$6:$BB$6,BD$6&amp;" "&amp;'Input-Func_Class'!$B$24,$G78:$BB78))+SUMIF($G$6:$BB$6,BD$6&amp;" "&amp;'Input-Func_Class'!$F$22,$G78:$BB78))&lt;Check_Limit,0,1),1)</f>
        <v>0</v>
      </c>
      <c r="BE78">
        <f ca="1">IFERROR(IF(SUMIF($G$6:$BB$6,BE$6&amp;" Total",$G78:$BB78)-(SUMIF($G$6:$BB$6,BE$6&amp;" "&amp;'Input-Func_Class'!$D$22,$G78:$BB78)+IFERROR(SUMIF($G$6:$BB$6,BE$6&amp;" "&amp;'Input-Func_Class'!$E$22,$G78:$BB78),SUMIF($G$6:$BB$6,BE$6&amp;" "&amp;'Input-Func_Class'!$B$24,$G78:$BB78))+SUMIF($G$6:$BB$6,BE$6&amp;" "&amp;'Input-Func_Class'!$F$22,$G78:$BB78))&lt;Check_Limit,0,1),1)</f>
        <v>0</v>
      </c>
      <c r="BF78">
        <f ca="1">IFERROR(IF(SUMIF($G$6:$BB$6,BF$6&amp;" Total",$G78:$BB78)-(SUMIF($G$6:$BB$6,BF$6&amp;" "&amp;'Input-Func_Class'!$D$22,$G78:$BB78)+IFERROR(SUMIF($G$6:$BB$6,BF$6&amp;" "&amp;'Input-Func_Class'!$E$22,$G78:$BB78),SUMIF($G$6:$BB$6,BF$6&amp;" "&amp;'Input-Func_Class'!$B$24,$G78:$BB78))+SUMIF($G$6:$BB$6,BF$6&amp;" "&amp;'Input-Func_Class'!$F$22,$G78:$BB78))&lt;Check_Limit,0,1),1)</f>
        <v>0</v>
      </c>
      <c r="BG78">
        <f ca="1">IFERROR(IF(SUMIF($G$6:$BB$6,BG$6&amp;" Total",$G78:$BB78)-(SUMIF($G$6:$BB$6,BG$6&amp;" "&amp;'Input-Func_Class'!$D$22,$G78:$BB78)+IFERROR(SUMIF($G$6:$BB$6,BG$6&amp;" "&amp;'Input-Func_Class'!$E$22,$G78:$BB78),SUMIF($G$6:$BB$6,BG$6&amp;" "&amp;'Input-Func_Class'!$B$24,$G78:$BB78))+SUMIF($G$6:$BB$6,BG$6&amp;" "&amp;'Input-Func_Class'!$F$22,$G78:$BB78))&lt;Check_Limit,0,1),1)</f>
        <v>0</v>
      </c>
      <c r="BH78">
        <f ca="1">IFERROR(IF(SUMIF($G$6:$BB$6,BH$6&amp;" Total",$G78:$BB78)-(SUMIF($G$6:$BB$6,BH$6&amp;" "&amp;'Input-Func_Class'!$D$22,$G78:$BB78)+IFERROR(SUMIF($G$6:$BB$6,BH$6&amp;" "&amp;'Input-Func_Class'!$E$22,$G78:$BB78),SUMIF($G$6:$BB$6,BH$6&amp;" "&amp;'Input-Func_Class'!$B$24,$G78:$BB78))+SUMIF($G$6:$BB$6,BH$6&amp;" "&amp;'Input-Func_Class'!$F$22,$G78:$BB78))&lt;Check_Limit,0,1),1)</f>
        <v>0</v>
      </c>
      <c r="BI78">
        <f ca="1">IFERROR(IF(SUMIF($G$6:$BB$6,BI$6&amp;" Total",$G78:$BB78)-(SUMIF($G$6:$BB$6,BI$6&amp;" "&amp;'Input-Func_Class'!$D$22,$G78:$BB78)+IFERROR(SUMIF($G$6:$BB$6,BI$6&amp;" "&amp;'Input-Func_Class'!$E$22,$G78:$BB78),SUMIF($G$6:$BB$6,BI$6&amp;" "&amp;'Input-Func_Class'!$B$24,$G78:$BB78))+SUMIF($G$6:$BB$6,BI$6&amp;" "&amp;'Input-Func_Class'!$F$22,$G78:$BB78))&lt;Check_Limit,0,1),1)</f>
        <v>0</v>
      </c>
      <c r="BJ78">
        <f ca="1">IFERROR(IF(SUMIF($G$6:$BB$6,BJ$6&amp;" Total",$G78:$BB78)-(SUMIF($G$6:$BB$6,BJ$6&amp;" "&amp;'Input-Func_Class'!$D$22,$G78:$BB78)+IFERROR(SUMIF($G$6:$BB$6,BJ$6&amp;" "&amp;'Input-Func_Class'!$E$22,$G78:$BB78),SUMIF($G$6:$BB$6,BJ$6&amp;" "&amp;'Input-Func_Class'!$B$24,$G78:$BB78))+SUMIF($G$6:$BB$6,BJ$6&amp;" "&amp;'Input-Func_Class'!$F$22,$G78:$BB78))&lt;Check_Limit,0,1),1)</f>
        <v>0</v>
      </c>
      <c r="BK78">
        <f ca="1">IFERROR(IF(SUMIF($G$6:$BB$6,BK$6&amp;" Total",$G78:$BB78)-(SUMIF($G$6:$BB$6,BK$6&amp;" "&amp;'Input-Func_Class'!$D$22,$G78:$BB78)+IFERROR(SUMIF($G$6:$BB$6,BK$6&amp;" "&amp;'Input-Func_Class'!$E$22,$G78:$BB78),SUMIF($G$6:$BB$6,BK$6&amp;" "&amp;'Input-Func_Class'!$B$24,$G78:$BB78))+SUMIF($G$6:$BB$6,BK$6&amp;" "&amp;'Input-Func_Class'!$F$22,$G78:$BB78))&lt;Check_Limit,0,1),1)</f>
        <v>0</v>
      </c>
      <c r="BL78">
        <f ca="1">IFERROR(IF(SUMIF($G$6:$BB$6,BL$6&amp;" Total",$G78:$BB78)-(SUMIF($G$6:$BB$6,BL$6&amp;" "&amp;'Input-Func_Class'!$D$22,$G78:$BB78)+IFERROR(SUMIF($G$6:$BB$6,BL$6&amp;" "&amp;'Input-Func_Class'!$E$22,$G78:$BB78),SUMIF($G$6:$BB$6,BL$6&amp;" "&amp;'Input-Func_Class'!$B$24,$G78:$BB78))+SUMIF($G$6:$BB$6,BL$6&amp;" "&amp;'Input-Func_Class'!$F$22,$G78:$BB78))&lt;Check_Limit,0,1),1)</f>
        <v>0</v>
      </c>
      <c r="BM78">
        <f ca="1">IFERROR(IF(SUMIF($G$6:$BB$6,BM$6&amp;" Total",$G78:$BB78)-(SUMIF($G$6:$BB$6,BM$6&amp;" "&amp;'Input-Func_Class'!$D$22,$G78:$BB78)+IFERROR(SUMIF($G$6:$BB$6,BM$6&amp;" "&amp;'Input-Func_Class'!$E$22,$G78:$BB78),SUMIF($G$6:$BB$6,BM$6&amp;" "&amp;'Input-Func_Class'!$B$24,$G78:$BB78))+SUMIF($G$6:$BB$6,BM$6&amp;" "&amp;'Input-Func_Class'!$F$22,$G78:$BB78))&lt;Check_Limit,0,1),1)</f>
        <v>0</v>
      </c>
      <c r="BN78">
        <f ca="1">IFERROR(IF(SUMIF($G$6:$BB$6,BN$6&amp;" Total",$G78:$BB78)-(SUMIF($G$6:$BB$6,BN$6&amp;" "&amp;'Input-Func_Class'!$D$22,$G78:$BB78)+IFERROR(SUMIF($G$6:$BB$6,BN$6&amp;" "&amp;'Input-Func_Class'!$E$22,$G78:$BB78),SUMIF($G$6:$BB$6,BN$6&amp;" "&amp;'Input-Func_Class'!$B$24,$G78:$BB78))+SUMIF($G$6:$BB$6,BN$6&amp;" "&amp;'Input-Func_Class'!$F$22,$G78:$BB78))&lt;Check_Limit,0,1),1)</f>
        <v>0</v>
      </c>
      <c r="BO78">
        <f ca="1">IFERROR(IF(SUMIF($G$6:$BB$6,BO$6&amp;" Total",$G78:$BB78)-(SUMIF($G$6:$BB$6,BO$6&amp;" "&amp;'Input-Func_Class'!$D$22,$G78:$BB78)+IFERROR(SUMIF($G$6:$BB$6,BO$6&amp;" "&amp;'Input-Func_Class'!$E$22,$G78:$BB78),SUMIF($G$6:$BB$6,BO$6&amp;" "&amp;'Input-Func_Class'!$B$24,$G78:$BB78))+SUMIF($G$6:$BB$6,BO$6&amp;" "&amp;'Input-Func_Class'!$F$22,$G78:$BB78))&lt;Check_Limit,0,1),1)</f>
        <v>0</v>
      </c>
    </row>
    <row r="79" spans="1:67" outlineLevel="1">
      <c r="A79" s="31">
        <f>IF(ISBLANK('Input-Accounts'!A79),"",'Input-Accounts'!A79)</f>
        <v>68</v>
      </c>
      <c r="B79" s="53" t="str">
        <f>IF(ISBLANK('Input-Accounts'!B79),"",'Input-Accounts'!B79)</f>
        <v>MISC INTANGIBLE PLANT-DIS SOFTWARE</v>
      </c>
      <c r="C79" s="31">
        <f>IF(ISBLANK('Input-Accounts'!C79),"",'Input-Accounts'!C79)</f>
        <v>303.10000000000002</v>
      </c>
      <c r="D79" s="10">
        <f>Functionalization!$D79</f>
        <v>-318.35000000000002</v>
      </c>
      <c r="E79" s="10">
        <f ca="1">IFERROR(IF(D79="",0,IF(D79=0,0,IF(ABS(D79-SUM(G79,K79,O79,S79,W79,AA79,AE79,AI79,AM79,AQ79,AU79,AY79))&lt;Check_Limit,0,1))),1)</f>
        <v>0</v>
      </c>
      <c r="F79" s="3" t="str">
        <f>IF($D79=0,"-",IF('Input-Accounts'!$E79&lt;&gt;0,'Input-Accounts'!$E79,'Input-Accounts'!$G79))</f>
        <v>INT_DISTPT_SUBTOTAL</v>
      </c>
      <c r="G79" s="10">
        <f ca="1">IF(G$5&lt;&gt;"",HLOOKUP(G$5,Functionalization!$G$6:$R$373,ROW($A79)-5,FALSE),IFERROR(INDEX(G$337:G$373,MATCH($F79,$B$337:$B$373,0))/VLOOKUP($F79,$B$337:$BB$373,MATCH(LEFT(TRIM(G$6),FIND("~",SUBSTITUTE(G$6,"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79))*HLOOKUP(LEFT(TRIM(G$6),FIND("~",SUBSTITUTE(G$6," ","~",LEN(TRIM(G$6))-LEN(SUBSTITUTE(TRIM(G$6)," ",""))))-1)&amp;" Total",$B$6:$BB$373,ROW($A79)-5,FALSE))</f>
        <v>-202.77714434664188</v>
      </c>
      <c r="H79" s="10">
        <f ca="1">IF(H$5&lt;&gt;"",HLOOKUP(H$5,Functionalization!$G$6:$R$373,ROW($A79)-5,FALSE),IFERROR(INDEX(H$337:H$373,MATCH($F79,$B$337:$B$373,0))/VLOOKUP($F79,$B$337:$BB$373,MATCH(LEFT(TRIM(H$6),FIND("~",SUBSTITUTE(H$6,"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79))*HLOOKUP(LEFT(TRIM(H$6),FIND("~",SUBSTITUTE(H$6," ","~",LEN(TRIM(H$6))-LEN(SUBSTITUTE(TRIM(H$6)," ",""))))-1)&amp;" Total",$B$6:$BB$373,ROW($A79)-5,FALSE))</f>
        <v>-150.45533197725877</v>
      </c>
      <c r="I79" s="10">
        <f ca="1">IF(I$5&lt;&gt;"",HLOOKUP(I$5,Functionalization!$G$6:$R$373,ROW($A79)-5,FALSE),IFERROR(INDEX(I$337:I$373,MATCH($F79,$B$337:$B$373,0))/VLOOKUP($F79,$B$337:$BB$373,MATCH(LEFT(TRIM(I$6),FIND("~",SUBSTITUTE(I$6,"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79))*HLOOKUP(LEFT(TRIM(I$6),FIND("~",SUBSTITUTE(I$6," ","~",LEN(TRIM(I$6))-LEN(SUBSTITUTE(TRIM(I$6)," ",""))))-1)&amp;" Total",$B$6:$BB$373,ROW($A79)-5,FALSE))</f>
        <v>0</v>
      </c>
      <c r="J79" s="10">
        <f ca="1">IF(J$5&lt;&gt;"",HLOOKUP(J$5,Functionalization!$G$6:$R$373,ROW($A79)-5,FALSE),IFERROR(INDEX(J$337:J$373,MATCH($F79,$B$337:$B$373,0))/VLOOKUP($F79,$B$337:$BB$373,MATCH(LEFT(TRIM(J$6),FIND("~",SUBSTITUTE(J$6,"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79))*HLOOKUP(LEFT(TRIM(J$6),FIND("~",SUBSTITUTE(J$6," ","~",LEN(TRIM(J$6))-LEN(SUBSTITUTE(TRIM(J$6)," ",""))))-1)&amp;" Total",$B$6:$BB$373,ROW($A79)-5,FALSE))</f>
        <v>-52.321812369383075</v>
      </c>
      <c r="K79" s="10">
        <f ca="1">IF(K$5&lt;&gt;"",HLOOKUP(K$5,Functionalization!$G$6:$R$373,ROW($A79)-5,FALSE),IFERROR(INDEX(K$337:K$373,MATCH($F79,$B$337:$B$373,0))/VLOOKUP($F79,$B$337:$BB$373,MATCH(LEFT(TRIM(K$6),FIND("~",SUBSTITUTE(K$6,"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79))*HLOOKUP(LEFT(TRIM(K$6),FIND("~",SUBSTITUTE(K$6," ","~",LEN(TRIM(K$6))-LEN(SUBSTITUTE(TRIM(K$6)," ",""))))-1)&amp;" Total",$B$6:$BB$373,ROW($A79)-5,FALSE))</f>
        <v>-115.57285565335813</v>
      </c>
      <c r="L79" s="10">
        <f ca="1">IF(L$5&lt;&gt;"",HLOOKUP(L$5,Functionalization!$G$6:$R$373,ROW($A79)-5,FALSE),IFERROR(INDEX(L$337:L$373,MATCH($F79,$B$337:$B$373,0))/VLOOKUP($F79,$B$337:$BB$373,MATCH(LEFT(TRIM(L$6),FIND("~",SUBSTITUTE(L$6,"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79))*HLOOKUP(LEFT(TRIM(L$6),FIND("~",SUBSTITUTE(L$6," ","~",LEN(TRIM(L$6))-LEN(SUBSTITUTE(TRIM(L$6)," ",""))))-1)&amp;" Total",$B$6:$BB$373,ROW($A79)-5,FALSE))</f>
        <v>0</v>
      </c>
      <c r="M79" s="10">
        <f ca="1">IF(M$5&lt;&gt;"",HLOOKUP(M$5,Functionalization!$G$6:$R$373,ROW($A79)-5,FALSE),IFERROR(INDEX(M$337:M$373,MATCH($F79,$B$337:$B$373,0))/VLOOKUP($F79,$B$337:$BB$373,MATCH(LEFT(TRIM(M$6),FIND("~",SUBSTITUTE(M$6,"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79))*HLOOKUP(LEFT(TRIM(M$6),FIND("~",SUBSTITUTE(M$6," ","~",LEN(TRIM(M$6))-LEN(SUBSTITUTE(TRIM(M$6)," ",""))))-1)&amp;" Total",$B$6:$BB$373,ROW($A79)-5,FALSE))</f>
        <v>0</v>
      </c>
      <c r="N79" s="10">
        <f ca="1">IF(N$5&lt;&gt;"",HLOOKUP(N$5,Functionalization!$G$6:$R$373,ROW($A79)-5,FALSE),IFERROR(INDEX(N$337:N$373,MATCH($F79,$B$337:$B$373,0))/VLOOKUP($F79,$B$337:$BB$373,MATCH(LEFT(TRIM(N$6),FIND("~",SUBSTITUTE(N$6,"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79))*HLOOKUP(LEFT(TRIM(N$6),FIND("~",SUBSTITUTE(N$6," ","~",LEN(TRIM(N$6))-LEN(SUBSTITUTE(TRIM(N$6)," ",""))))-1)&amp;" Total",$B$6:$BB$373,ROW($A79)-5,FALSE))</f>
        <v>-115.57285565335813</v>
      </c>
      <c r="O79" s="10">
        <f ca="1">IF(O$5&lt;&gt;"",HLOOKUP(O$5,Functionalization!$G$6:$R$373,ROW($A79)-5,FALSE),IFERROR(INDEX(O$337:O$373,MATCH($F79,$B$337:$B$373,0))/VLOOKUP($F79,$B$337:$BB$373,MATCH(LEFT(TRIM(O$6),FIND("~",SUBSTITUTE(O$6,"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79))*HLOOKUP(LEFT(TRIM(O$6),FIND("~",SUBSTITUTE(O$6," ","~",LEN(TRIM(O$6))-LEN(SUBSTITUTE(TRIM(O$6)," ",""))))-1)&amp;" Total",$B$6:$BB$373,ROW($A79)-5,FALSE))</f>
        <v>0</v>
      </c>
      <c r="P79" s="10">
        <f ca="1">IF(P$5&lt;&gt;"",HLOOKUP(P$5,Functionalization!$G$6:$R$373,ROW($A79)-5,FALSE),IFERROR(INDEX(P$337:P$373,MATCH($F79,$B$337:$B$373,0))/VLOOKUP($F79,$B$337:$BB$373,MATCH(LEFT(TRIM(P$6),FIND("~",SUBSTITUTE(P$6,"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79))*HLOOKUP(LEFT(TRIM(P$6),FIND("~",SUBSTITUTE(P$6," ","~",LEN(TRIM(P$6))-LEN(SUBSTITUTE(TRIM(P$6)," ",""))))-1)&amp;" Total",$B$6:$BB$373,ROW($A79)-5,FALSE))</f>
        <v>0</v>
      </c>
      <c r="Q79" s="10">
        <f ca="1">IF(Q$5&lt;&gt;"",HLOOKUP(Q$5,Functionalization!$G$6:$R$373,ROW($A79)-5,FALSE),IFERROR(INDEX(Q$337:Q$373,MATCH($F79,$B$337:$B$373,0))/VLOOKUP($F79,$B$337:$BB$373,MATCH(LEFT(TRIM(Q$6),FIND("~",SUBSTITUTE(Q$6,"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79))*HLOOKUP(LEFT(TRIM(Q$6),FIND("~",SUBSTITUTE(Q$6," ","~",LEN(TRIM(Q$6))-LEN(SUBSTITUTE(TRIM(Q$6)," ",""))))-1)&amp;" Total",$B$6:$BB$373,ROW($A79)-5,FALSE))</f>
        <v>0</v>
      </c>
      <c r="R79" s="10">
        <f ca="1">IF(R$5&lt;&gt;"",HLOOKUP(R$5,Functionalization!$G$6:$R$373,ROW($A79)-5,FALSE),IFERROR(INDEX(R$337:R$373,MATCH($F79,$B$337:$B$373,0))/VLOOKUP($F79,$B$337:$BB$373,MATCH(LEFT(TRIM(R$6),FIND("~",SUBSTITUTE(R$6,"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79))*HLOOKUP(LEFT(TRIM(R$6),FIND("~",SUBSTITUTE(R$6," ","~",LEN(TRIM(R$6))-LEN(SUBSTITUTE(TRIM(R$6)," ",""))))-1)&amp;" Total",$B$6:$BB$373,ROW($A79)-5,FALSE))</f>
        <v>0</v>
      </c>
      <c r="S79" s="10">
        <f ca="1">IF(S$5&lt;&gt;"",HLOOKUP(S$5,Functionalization!$G$6:$R$373,ROW($A79)-5,FALSE),IFERROR(INDEX(S$337:S$373,MATCH($F79,$B$337:$B$373,0))/VLOOKUP($F79,$B$337:$BB$373,MATCH(LEFT(TRIM(S$6),FIND("~",SUBSTITUTE(S$6,"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79))*HLOOKUP(LEFT(TRIM(S$6),FIND("~",SUBSTITUTE(S$6," ","~",LEN(TRIM(S$6))-LEN(SUBSTITUTE(TRIM(S$6)," ",""))))-1)&amp;" Total",$B$6:$BB$373,ROW($A79)-5,FALSE))</f>
        <v>0</v>
      </c>
      <c r="T79" s="10">
        <f ca="1">IF(T$5&lt;&gt;"",HLOOKUP(T$5,Functionalization!$G$6:$R$373,ROW($A79)-5,FALSE),IFERROR(INDEX(T$337:T$373,MATCH($F79,$B$337:$B$373,0))/VLOOKUP($F79,$B$337:$BB$373,MATCH(LEFT(TRIM(T$6),FIND("~",SUBSTITUTE(T$6,"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79))*HLOOKUP(LEFT(TRIM(T$6),FIND("~",SUBSTITUTE(T$6," ","~",LEN(TRIM(T$6))-LEN(SUBSTITUTE(TRIM(T$6)," ",""))))-1)&amp;" Total",$B$6:$BB$373,ROW($A79)-5,FALSE))</f>
        <v>0</v>
      </c>
      <c r="U79" s="10">
        <f ca="1">IF(U$5&lt;&gt;"",HLOOKUP(U$5,Functionalization!$G$6:$R$373,ROW($A79)-5,FALSE),IFERROR(INDEX(U$337:U$373,MATCH($F79,$B$337:$B$373,0))/VLOOKUP($F79,$B$337:$BB$373,MATCH(LEFT(TRIM(U$6),FIND("~",SUBSTITUTE(U$6,"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79))*HLOOKUP(LEFT(TRIM(U$6),FIND("~",SUBSTITUTE(U$6," ","~",LEN(TRIM(U$6))-LEN(SUBSTITUTE(TRIM(U$6)," ",""))))-1)&amp;" Total",$B$6:$BB$373,ROW($A79)-5,FALSE))</f>
        <v>0</v>
      </c>
      <c r="V79" s="10">
        <f ca="1">IF(V$5&lt;&gt;"",HLOOKUP(V$5,Functionalization!$G$6:$R$373,ROW($A79)-5,FALSE),IFERROR(INDEX(V$337:V$373,MATCH($F79,$B$337:$B$373,0))/VLOOKUP($F79,$B$337:$BB$373,MATCH(LEFT(TRIM(V$6),FIND("~",SUBSTITUTE(V$6,"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79))*HLOOKUP(LEFT(TRIM(V$6),FIND("~",SUBSTITUTE(V$6," ","~",LEN(TRIM(V$6))-LEN(SUBSTITUTE(TRIM(V$6)," ",""))))-1)&amp;" Total",$B$6:$BB$373,ROW($A79)-5,FALSE))</f>
        <v>0</v>
      </c>
      <c r="W79" s="10">
        <f ca="1">IF(W$5&lt;&gt;"",HLOOKUP(W$5,Functionalization!$G$6:$R$373,ROW($A79)-5,FALSE),IFERROR(INDEX(W$337:W$373,MATCH($F79,$B$337:$B$373,0))/VLOOKUP($F79,$B$337:$BB$373,MATCH(LEFT(TRIM(W$6),FIND("~",SUBSTITUTE(W$6,"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79))*HLOOKUP(LEFT(TRIM(W$6),FIND("~",SUBSTITUTE(W$6," ","~",LEN(TRIM(W$6))-LEN(SUBSTITUTE(TRIM(W$6)," ",""))))-1)&amp;" Total",$B$6:$BB$373,ROW($A79)-5,FALSE))</f>
        <v>0</v>
      </c>
      <c r="X79" s="10">
        <f ca="1">IF(X$5&lt;&gt;"",HLOOKUP(X$5,Functionalization!$G$6:$R$373,ROW($A79)-5,FALSE),IFERROR(INDEX(X$337:X$373,MATCH($F79,$B$337:$B$373,0))/VLOOKUP($F79,$B$337:$BB$373,MATCH(LEFT(TRIM(X$6),FIND("~",SUBSTITUTE(X$6,"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79))*HLOOKUP(LEFT(TRIM(X$6),FIND("~",SUBSTITUTE(X$6," ","~",LEN(TRIM(X$6))-LEN(SUBSTITUTE(TRIM(X$6)," ",""))))-1)&amp;" Total",$B$6:$BB$373,ROW($A79)-5,FALSE))</f>
        <v>0</v>
      </c>
      <c r="Y79" s="10">
        <f ca="1">IF(Y$5&lt;&gt;"",HLOOKUP(Y$5,Functionalization!$G$6:$R$373,ROW($A79)-5,FALSE),IFERROR(INDEX(Y$337:Y$373,MATCH($F79,$B$337:$B$373,0))/VLOOKUP($F79,$B$337:$BB$373,MATCH(LEFT(TRIM(Y$6),FIND("~",SUBSTITUTE(Y$6,"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79))*HLOOKUP(LEFT(TRIM(Y$6),FIND("~",SUBSTITUTE(Y$6," ","~",LEN(TRIM(Y$6))-LEN(SUBSTITUTE(TRIM(Y$6)," ",""))))-1)&amp;" Total",$B$6:$BB$373,ROW($A79)-5,FALSE))</f>
        <v>0</v>
      </c>
      <c r="Z79" s="10">
        <f ca="1">IF(Z$5&lt;&gt;"",HLOOKUP(Z$5,Functionalization!$G$6:$R$373,ROW($A79)-5,FALSE),IFERROR(INDEX(Z$337:Z$373,MATCH($F79,$B$337:$B$373,0))/VLOOKUP($F79,$B$337:$BB$373,MATCH(LEFT(TRIM(Z$6),FIND("~",SUBSTITUTE(Z$6,"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79))*HLOOKUP(LEFT(TRIM(Z$6),FIND("~",SUBSTITUTE(Z$6," ","~",LEN(TRIM(Z$6))-LEN(SUBSTITUTE(TRIM(Z$6)," ",""))))-1)&amp;" Total",$B$6:$BB$373,ROW($A79)-5,FALSE))</f>
        <v>0</v>
      </c>
      <c r="AA79" s="10">
        <f ca="1">IF(AA$5&lt;&gt;"",HLOOKUP(AA$5,Functionalization!$G$6:$R$373,ROW($A79)-5,FALSE),IFERROR(INDEX(AA$337:AA$373,MATCH($F79,$B$337:$B$373,0))/VLOOKUP($F79,$B$337:$BB$373,MATCH(LEFT(TRIM(AA$6),FIND("~",SUBSTITUTE(AA$6,"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79))*HLOOKUP(LEFT(TRIM(AA$6),FIND("~",SUBSTITUTE(AA$6," ","~",LEN(TRIM(AA$6))-LEN(SUBSTITUTE(TRIM(AA$6)," ",""))))-1)&amp;" Total",$B$6:$BB$373,ROW($A79)-5,FALSE))</f>
        <v>0</v>
      </c>
      <c r="AB79" s="10">
        <f ca="1">IF(AB$5&lt;&gt;"",HLOOKUP(AB$5,Functionalization!$G$6:$R$373,ROW($A79)-5,FALSE),IFERROR(INDEX(AB$337:AB$373,MATCH($F79,$B$337:$B$373,0))/VLOOKUP($F79,$B$337:$BB$373,MATCH(LEFT(TRIM(AB$6),FIND("~",SUBSTITUTE(AB$6,"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79))*HLOOKUP(LEFT(TRIM(AB$6),FIND("~",SUBSTITUTE(AB$6," ","~",LEN(TRIM(AB$6))-LEN(SUBSTITUTE(TRIM(AB$6)," ",""))))-1)&amp;" Total",$B$6:$BB$373,ROW($A79)-5,FALSE))</f>
        <v>0</v>
      </c>
      <c r="AC79" s="10">
        <f ca="1">IF(AC$5&lt;&gt;"",HLOOKUP(AC$5,Functionalization!$G$6:$R$373,ROW($A79)-5,FALSE),IFERROR(INDEX(AC$337:AC$373,MATCH($F79,$B$337:$B$373,0))/VLOOKUP($F79,$B$337:$BB$373,MATCH(LEFT(TRIM(AC$6),FIND("~",SUBSTITUTE(AC$6,"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79))*HLOOKUP(LEFT(TRIM(AC$6),FIND("~",SUBSTITUTE(AC$6," ","~",LEN(TRIM(AC$6))-LEN(SUBSTITUTE(TRIM(AC$6)," ",""))))-1)&amp;" Total",$B$6:$BB$373,ROW($A79)-5,FALSE))</f>
        <v>0</v>
      </c>
      <c r="AD79" s="10">
        <f ca="1">IF(AD$5&lt;&gt;"",HLOOKUP(AD$5,Functionalization!$G$6:$R$373,ROW($A79)-5,FALSE),IFERROR(INDEX(AD$337:AD$373,MATCH($F79,$B$337:$B$373,0))/VLOOKUP($F79,$B$337:$BB$373,MATCH(LEFT(TRIM(AD$6),FIND("~",SUBSTITUTE(AD$6,"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79))*HLOOKUP(LEFT(TRIM(AD$6),FIND("~",SUBSTITUTE(AD$6," ","~",LEN(TRIM(AD$6))-LEN(SUBSTITUTE(TRIM(AD$6)," ",""))))-1)&amp;" Total",$B$6:$BB$373,ROW($A79)-5,FALSE))</f>
        <v>0</v>
      </c>
      <c r="AE79" s="10">
        <f ca="1">IF(AE$5&lt;&gt;"",HLOOKUP(AE$5,Functionalization!$G$6:$R$373,ROW($A79)-5,FALSE),IFERROR(INDEX(AE$337:AE$373,MATCH($F79,$B$337:$B$373,0))/VLOOKUP($F79,$B$337:$BB$373,MATCH(LEFT(TRIM(AE$6),FIND("~",SUBSTITUTE(AE$6,"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79))*HLOOKUP(LEFT(TRIM(AE$6),FIND("~",SUBSTITUTE(AE$6," ","~",LEN(TRIM(AE$6))-LEN(SUBSTITUTE(TRIM(AE$6)," ",""))))-1)&amp;" Total",$B$6:$BB$373,ROW($A79)-5,FALSE))</f>
        <v>0</v>
      </c>
      <c r="AF79" s="10">
        <f ca="1">IF(AF$5&lt;&gt;"",HLOOKUP(AF$5,Functionalization!$G$6:$R$373,ROW($A79)-5,FALSE),IFERROR(INDEX(AF$337:AF$373,MATCH($F79,$B$337:$B$373,0))/VLOOKUP($F79,$B$337:$BB$373,MATCH(LEFT(TRIM(AF$6),FIND("~",SUBSTITUTE(AF$6,"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79))*HLOOKUP(LEFT(TRIM(AF$6),FIND("~",SUBSTITUTE(AF$6," ","~",LEN(TRIM(AF$6))-LEN(SUBSTITUTE(TRIM(AF$6)," ",""))))-1)&amp;" Total",$B$6:$BB$373,ROW($A79)-5,FALSE))</f>
        <v>0</v>
      </c>
      <c r="AG79" s="10">
        <f ca="1">IF(AG$5&lt;&gt;"",HLOOKUP(AG$5,Functionalization!$G$6:$R$373,ROW($A79)-5,FALSE),IFERROR(INDEX(AG$337:AG$373,MATCH($F79,$B$337:$B$373,0))/VLOOKUP($F79,$B$337:$BB$373,MATCH(LEFT(TRIM(AG$6),FIND("~",SUBSTITUTE(AG$6,"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79))*HLOOKUP(LEFT(TRIM(AG$6),FIND("~",SUBSTITUTE(AG$6," ","~",LEN(TRIM(AG$6))-LEN(SUBSTITUTE(TRIM(AG$6)," ",""))))-1)&amp;" Total",$B$6:$BB$373,ROW($A79)-5,FALSE))</f>
        <v>0</v>
      </c>
      <c r="AH79" s="10">
        <f ca="1">IF(AH$5&lt;&gt;"",HLOOKUP(AH$5,Functionalization!$G$6:$R$373,ROW($A79)-5,FALSE),IFERROR(INDEX(AH$337:AH$373,MATCH($F79,$B$337:$B$373,0))/VLOOKUP($F79,$B$337:$BB$373,MATCH(LEFT(TRIM(AH$6),FIND("~",SUBSTITUTE(AH$6,"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79))*HLOOKUP(LEFT(TRIM(AH$6),FIND("~",SUBSTITUTE(AH$6," ","~",LEN(TRIM(AH$6))-LEN(SUBSTITUTE(TRIM(AH$6)," ",""))))-1)&amp;" Total",$B$6:$BB$373,ROW($A79)-5,FALSE))</f>
        <v>0</v>
      </c>
      <c r="AI79" s="10">
        <f ca="1">IF(AI$5&lt;&gt;"",HLOOKUP(AI$5,Functionalization!$G$6:$R$373,ROW($A79)-5,FALSE),IFERROR(INDEX(AI$337:AI$373,MATCH($F79,$B$337:$B$373,0))/VLOOKUP($F79,$B$337:$BB$373,MATCH(LEFT(TRIM(AI$6),FIND("~",SUBSTITUTE(AI$6,"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79))*HLOOKUP(LEFT(TRIM(AI$6),FIND("~",SUBSTITUTE(AI$6," ","~",LEN(TRIM(AI$6))-LEN(SUBSTITUTE(TRIM(AI$6)," ",""))))-1)&amp;" Total",$B$6:$BB$373,ROW($A79)-5,FALSE))</f>
        <v>0</v>
      </c>
      <c r="AJ79" s="10">
        <f ca="1">IF(AJ$5&lt;&gt;"",HLOOKUP(AJ$5,Functionalization!$G$6:$R$373,ROW($A79)-5,FALSE),IFERROR(INDEX(AJ$337:AJ$373,MATCH($F79,$B$337:$B$373,0))/VLOOKUP($F79,$B$337:$BB$373,MATCH(LEFT(TRIM(AJ$6),FIND("~",SUBSTITUTE(AJ$6,"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79))*HLOOKUP(LEFT(TRIM(AJ$6),FIND("~",SUBSTITUTE(AJ$6," ","~",LEN(TRIM(AJ$6))-LEN(SUBSTITUTE(TRIM(AJ$6)," ",""))))-1)&amp;" Total",$B$6:$BB$373,ROW($A79)-5,FALSE))</f>
        <v>0</v>
      </c>
      <c r="AK79" s="10">
        <f ca="1">IF(AK$5&lt;&gt;"",HLOOKUP(AK$5,Functionalization!$G$6:$R$373,ROW($A79)-5,FALSE),IFERROR(INDEX(AK$337:AK$373,MATCH($F79,$B$337:$B$373,0))/VLOOKUP($F79,$B$337:$BB$373,MATCH(LEFT(TRIM(AK$6),FIND("~",SUBSTITUTE(AK$6,"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79))*HLOOKUP(LEFT(TRIM(AK$6),FIND("~",SUBSTITUTE(AK$6," ","~",LEN(TRIM(AK$6))-LEN(SUBSTITUTE(TRIM(AK$6)," ",""))))-1)&amp;" Total",$B$6:$BB$373,ROW($A79)-5,FALSE))</f>
        <v>0</v>
      </c>
      <c r="AL79" s="10">
        <f ca="1">IF(AL$5&lt;&gt;"",HLOOKUP(AL$5,Functionalization!$G$6:$R$373,ROW($A79)-5,FALSE),IFERROR(INDEX(AL$337:AL$373,MATCH($F79,$B$337:$B$373,0))/VLOOKUP($F79,$B$337:$BB$373,MATCH(LEFT(TRIM(AL$6),FIND("~",SUBSTITUTE(AL$6,"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79))*HLOOKUP(LEFT(TRIM(AL$6),FIND("~",SUBSTITUTE(AL$6," ","~",LEN(TRIM(AL$6))-LEN(SUBSTITUTE(TRIM(AL$6)," ",""))))-1)&amp;" Total",$B$6:$BB$373,ROW($A79)-5,FALSE))</f>
        <v>0</v>
      </c>
      <c r="AM79" s="10">
        <f ca="1">IF(AM$5&lt;&gt;"",HLOOKUP(AM$5,Functionalization!$G$6:$R$373,ROW($A79)-5,FALSE),IFERROR(INDEX(AM$337:AM$373,MATCH($F79,$B$337:$B$373,0))/VLOOKUP($F79,$B$337:$BB$373,MATCH(LEFT(TRIM(AM$6),FIND("~",SUBSTITUTE(AM$6,"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79))*HLOOKUP(LEFT(TRIM(AM$6),FIND("~",SUBSTITUTE(AM$6," ","~",LEN(TRIM(AM$6))-LEN(SUBSTITUTE(TRIM(AM$6)," ",""))))-1)&amp;" Total",$B$6:$BB$373,ROW($A79)-5,FALSE))</f>
        <v>0</v>
      </c>
      <c r="AN79" s="10">
        <f ca="1">IF(AN$5&lt;&gt;"",HLOOKUP(AN$5,Functionalization!$G$6:$R$373,ROW($A79)-5,FALSE),IFERROR(INDEX(AN$337:AN$373,MATCH($F79,$B$337:$B$373,0))/VLOOKUP($F79,$B$337:$BB$373,MATCH(LEFT(TRIM(AN$6),FIND("~",SUBSTITUTE(AN$6,"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79))*HLOOKUP(LEFT(TRIM(AN$6),FIND("~",SUBSTITUTE(AN$6," ","~",LEN(TRIM(AN$6))-LEN(SUBSTITUTE(TRIM(AN$6)," ",""))))-1)&amp;" Total",$B$6:$BB$373,ROW($A79)-5,FALSE))</f>
        <v>0</v>
      </c>
      <c r="AO79" s="10">
        <f ca="1">IF(AO$5&lt;&gt;"",HLOOKUP(AO$5,Functionalization!$G$6:$R$373,ROW($A79)-5,FALSE),IFERROR(INDEX(AO$337:AO$373,MATCH($F79,$B$337:$B$373,0))/VLOOKUP($F79,$B$337:$BB$373,MATCH(LEFT(TRIM(AO$6),FIND("~",SUBSTITUTE(AO$6,"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79))*HLOOKUP(LEFT(TRIM(AO$6),FIND("~",SUBSTITUTE(AO$6," ","~",LEN(TRIM(AO$6))-LEN(SUBSTITUTE(TRIM(AO$6)," ",""))))-1)&amp;" Total",$B$6:$BB$373,ROW($A79)-5,FALSE))</f>
        <v>0</v>
      </c>
      <c r="AP79" s="10">
        <f ca="1">IF(AP$5&lt;&gt;"",HLOOKUP(AP$5,Functionalization!$G$6:$R$373,ROW($A79)-5,FALSE),IFERROR(INDEX(AP$337:AP$373,MATCH($F79,$B$337:$B$373,0))/VLOOKUP($F79,$B$337:$BB$373,MATCH(LEFT(TRIM(AP$6),FIND("~",SUBSTITUTE(AP$6,"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79))*HLOOKUP(LEFT(TRIM(AP$6),FIND("~",SUBSTITUTE(AP$6," ","~",LEN(TRIM(AP$6))-LEN(SUBSTITUTE(TRIM(AP$6)," ",""))))-1)&amp;" Total",$B$6:$BB$373,ROW($A79)-5,FALSE))</f>
        <v>0</v>
      </c>
      <c r="AQ79" s="10">
        <f ca="1">IF(AQ$5&lt;&gt;"",HLOOKUP(AQ$5,Functionalization!$G$6:$R$373,ROW($A79)-5,FALSE),IFERROR(INDEX(AQ$337:AQ$373,MATCH($F79,$B$337:$B$373,0))/VLOOKUP($F79,$B$337:$BB$373,MATCH(LEFT(TRIM(AQ$6),FIND("~",SUBSTITUTE(AQ$6,"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79))*HLOOKUP(LEFT(TRIM(AQ$6),FIND("~",SUBSTITUTE(AQ$6," ","~",LEN(TRIM(AQ$6))-LEN(SUBSTITUTE(TRIM(AQ$6)," ",""))))-1)&amp;" Total",$B$6:$BB$373,ROW($A79)-5,FALSE))</f>
        <v>0</v>
      </c>
      <c r="AR79" s="10">
        <f ca="1">IF(AR$5&lt;&gt;"",HLOOKUP(AR$5,Functionalization!$G$6:$R$373,ROW($A79)-5,FALSE),IFERROR(INDEX(AR$337:AR$373,MATCH($F79,$B$337:$B$373,0))/VLOOKUP($F79,$B$337:$BB$373,MATCH(LEFT(TRIM(AR$6),FIND("~",SUBSTITUTE(AR$6,"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79))*HLOOKUP(LEFT(TRIM(AR$6),FIND("~",SUBSTITUTE(AR$6," ","~",LEN(TRIM(AR$6))-LEN(SUBSTITUTE(TRIM(AR$6)," ",""))))-1)&amp;" Total",$B$6:$BB$373,ROW($A79)-5,FALSE))</f>
        <v>0</v>
      </c>
      <c r="AS79" s="10">
        <f ca="1">IF(AS$5&lt;&gt;"",HLOOKUP(AS$5,Functionalization!$G$6:$R$373,ROW($A79)-5,FALSE),IFERROR(INDEX(AS$337:AS$373,MATCH($F79,$B$337:$B$373,0))/VLOOKUP($F79,$B$337:$BB$373,MATCH(LEFT(TRIM(AS$6),FIND("~",SUBSTITUTE(AS$6,"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79))*HLOOKUP(LEFT(TRIM(AS$6),FIND("~",SUBSTITUTE(AS$6," ","~",LEN(TRIM(AS$6))-LEN(SUBSTITUTE(TRIM(AS$6)," ",""))))-1)&amp;" Total",$B$6:$BB$373,ROW($A79)-5,FALSE))</f>
        <v>0</v>
      </c>
      <c r="AT79" s="10">
        <f ca="1">IF(AT$5&lt;&gt;"",HLOOKUP(AT$5,Functionalization!$G$6:$R$373,ROW($A79)-5,FALSE),IFERROR(INDEX(AT$337:AT$373,MATCH($F79,$B$337:$B$373,0))/VLOOKUP($F79,$B$337:$BB$373,MATCH(LEFT(TRIM(AT$6),FIND("~",SUBSTITUTE(AT$6,"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79))*HLOOKUP(LEFT(TRIM(AT$6),FIND("~",SUBSTITUTE(AT$6," ","~",LEN(TRIM(AT$6))-LEN(SUBSTITUTE(TRIM(AT$6)," ",""))))-1)&amp;" Total",$B$6:$BB$373,ROW($A79)-5,FALSE))</f>
        <v>0</v>
      </c>
      <c r="AU79" s="10">
        <f ca="1">IF(AU$5&lt;&gt;"",HLOOKUP(AU$5,Functionalization!$G$6:$R$373,ROW($A79)-5,FALSE),IFERROR(INDEX(AU$337:AU$373,MATCH($F79,$B$337:$B$373,0))/VLOOKUP($F79,$B$337:$BB$373,MATCH(LEFT(TRIM(AU$6),FIND("~",SUBSTITUTE(AU$6,"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79))*HLOOKUP(LEFT(TRIM(AU$6),FIND("~",SUBSTITUTE(AU$6," ","~",LEN(TRIM(AU$6))-LEN(SUBSTITUTE(TRIM(AU$6)," ",""))))-1)&amp;" Total",$B$6:$BB$373,ROW($A79)-5,FALSE))</f>
        <v>0</v>
      </c>
      <c r="AV79" s="10">
        <f ca="1">IF(AV$5&lt;&gt;"",HLOOKUP(AV$5,Functionalization!$G$6:$R$373,ROW($A79)-5,FALSE),IFERROR(INDEX(AV$337:AV$373,MATCH($F79,$B$337:$B$373,0))/VLOOKUP($F79,$B$337:$BB$373,MATCH(LEFT(TRIM(AV$6),FIND("~",SUBSTITUTE(AV$6,"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79))*HLOOKUP(LEFT(TRIM(AV$6),FIND("~",SUBSTITUTE(AV$6," ","~",LEN(TRIM(AV$6))-LEN(SUBSTITUTE(TRIM(AV$6)," ",""))))-1)&amp;" Total",$B$6:$BB$373,ROW($A79)-5,FALSE))</f>
        <v>0</v>
      </c>
      <c r="AW79" s="10">
        <f ca="1">IF(AW$5&lt;&gt;"",HLOOKUP(AW$5,Functionalization!$G$6:$R$373,ROW($A79)-5,FALSE),IFERROR(INDEX(AW$337:AW$373,MATCH($F79,$B$337:$B$373,0))/VLOOKUP($F79,$B$337:$BB$373,MATCH(LEFT(TRIM(AW$6),FIND("~",SUBSTITUTE(AW$6,"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79))*HLOOKUP(LEFT(TRIM(AW$6),FIND("~",SUBSTITUTE(AW$6," ","~",LEN(TRIM(AW$6))-LEN(SUBSTITUTE(TRIM(AW$6)," ",""))))-1)&amp;" Total",$B$6:$BB$373,ROW($A79)-5,FALSE))</f>
        <v>0</v>
      </c>
      <c r="AX79" s="10">
        <f ca="1">IF(AX$5&lt;&gt;"",HLOOKUP(AX$5,Functionalization!$G$6:$R$373,ROW($A79)-5,FALSE),IFERROR(INDEX(AX$337:AX$373,MATCH($F79,$B$337:$B$373,0))/VLOOKUP($F79,$B$337:$BB$373,MATCH(LEFT(TRIM(AX$6),FIND("~",SUBSTITUTE(AX$6,"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79))*HLOOKUP(LEFT(TRIM(AX$6),FIND("~",SUBSTITUTE(AX$6," ","~",LEN(TRIM(AX$6))-LEN(SUBSTITUTE(TRIM(AX$6)," ",""))))-1)&amp;" Total",$B$6:$BB$373,ROW($A79)-5,FALSE))</f>
        <v>0</v>
      </c>
      <c r="AY79" s="10">
        <f ca="1">IF(AY$5&lt;&gt;"",HLOOKUP(AY$5,Functionalization!$G$6:$R$373,ROW($A79)-5,FALSE),IFERROR(INDEX(AY$337:AY$373,MATCH($F79,$B$337:$B$373,0))/VLOOKUP($F79,$B$337:$BB$373,MATCH(LEFT(TRIM(AY$6),FIND("~",SUBSTITUTE(AY$6,"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79))*HLOOKUP(LEFT(TRIM(AY$6),FIND("~",SUBSTITUTE(AY$6," ","~",LEN(TRIM(AY$6))-LEN(SUBSTITUTE(TRIM(AY$6)," ",""))))-1)&amp;" Total",$B$6:$BB$373,ROW($A79)-5,FALSE))</f>
        <v>0</v>
      </c>
      <c r="AZ79" s="10">
        <f ca="1">IF(AZ$5&lt;&gt;"",HLOOKUP(AZ$5,Functionalization!$G$6:$R$373,ROW($A79)-5,FALSE),IFERROR(INDEX(AZ$337:AZ$373,MATCH($F79,$B$337:$B$373,0))/VLOOKUP($F79,$B$337:$BB$373,MATCH(LEFT(TRIM(AZ$6),FIND("~",SUBSTITUTE(AZ$6,"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79))*HLOOKUP(LEFT(TRIM(AZ$6),FIND("~",SUBSTITUTE(AZ$6," ","~",LEN(TRIM(AZ$6))-LEN(SUBSTITUTE(TRIM(AZ$6)," ",""))))-1)&amp;" Total",$B$6:$BB$373,ROW($A79)-5,FALSE))</f>
        <v>0</v>
      </c>
      <c r="BA79" s="10">
        <f ca="1">IF(BA$5&lt;&gt;"",HLOOKUP(BA$5,Functionalization!$G$6:$R$373,ROW($A79)-5,FALSE),IFERROR(INDEX(BA$337:BA$373,MATCH($F79,$B$337:$B$373,0))/VLOOKUP($F79,$B$337:$BB$373,MATCH(LEFT(TRIM(BA$6),FIND("~",SUBSTITUTE(BA$6,"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79))*HLOOKUP(LEFT(TRIM(BA$6),FIND("~",SUBSTITUTE(BA$6," ","~",LEN(TRIM(BA$6))-LEN(SUBSTITUTE(TRIM(BA$6)," ",""))))-1)&amp;" Total",$B$6:$BB$373,ROW($A79)-5,FALSE))</f>
        <v>0</v>
      </c>
      <c r="BB79" s="10">
        <f ca="1">IF(BB$5&lt;&gt;"",HLOOKUP(BB$5,Functionalization!$G$6:$R$373,ROW($A79)-5,FALSE),IFERROR(INDEX(BB$337:BB$373,MATCH($F79,$B$337:$B$373,0))/VLOOKUP($F79,$B$337:$BB$373,MATCH(LEFT(TRIM(BB$6),FIND("~",SUBSTITUTE(BB$6,"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79))*HLOOKUP(LEFT(TRIM(BB$6),FIND("~",SUBSTITUTE(BB$6," ","~",LEN(TRIM(BB$6))-LEN(SUBSTITUTE(TRIM(BB$6)," ",""))))-1)&amp;" Total",$B$6:$BB$373,ROW($A79)-5,FALSE))</f>
        <v>0</v>
      </c>
      <c r="BD79">
        <f ca="1">IFERROR(IF(SUMIF($G$6:$BB$6,BD$6&amp;" Total",$G79:$BB79)-(SUMIF($G$6:$BB$6,BD$6&amp;" "&amp;'Input-Func_Class'!$D$22,$G79:$BB79)+IFERROR(SUMIF($G$6:$BB$6,BD$6&amp;" "&amp;'Input-Func_Class'!$E$22,$G79:$BB79),SUMIF($G$6:$BB$6,BD$6&amp;" "&amp;'Input-Func_Class'!$B$24,$G79:$BB79))+SUMIF($G$6:$BB$6,BD$6&amp;" "&amp;'Input-Func_Class'!$F$22,$G79:$BB79))&lt;Check_Limit,0,1),1)</f>
        <v>0</v>
      </c>
      <c r="BE79">
        <f ca="1">IFERROR(IF(SUMIF($G$6:$BB$6,BE$6&amp;" Total",$G79:$BB79)-(SUMIF($G$6:$BB$6,BE$6&amp;" "&amp;'Input-Func_Class'!$D$22,$G79:$BB79)+IFERROR(SUMIF($G$6:$BB$6,BE$6&amp;" "&amp;'Input-Func_Class'!$E$22,$G79:$BB79),SUMIF($G$6:$BB$6,BE$6&amp;" "&amp;'Input-Func_Class'!$B$24,$G79:$BB79))+SUMIF($G$6:$BB$6,BE$6&amp;" "&amp;'Input-Func_Class'!$F$22,$G79:$BB79))&lt;Check_Limit,0,1),1)</f>
        <v>0</v>
      </c>
      <c r="BF79">
        <f ca="1">IFERROR(IF(SUMIF($G$6:$BB$6,BF$6&amp;" Total",$G79:$BB79)-(SUMIF($G$6:$BB$6,BF$6&amp;" "&amp;'Input-Func_Class'!$D$22,$G79:$BB79)+IFERROR(SUMIF($G$6:$BB$6,BF$6&amp;" "&amp;'Input-Func_Class'!$E$22,$G79:$BB79),SUMIF($G$6:$BB$6,BF$6&amp;" "&amp;'Input-Func_Class'!$B$24,$G79:$BB79))+SUMIF($G$6:$BB$6,BF$6&amp;" "&amp;'Input-Func_Class'!$F$22,$G79:$BB79))&lt;Check_Limit,0,1),1)</f>
        <v>0</v>
      </c>
      <c r="BG79">
        <f ca="1">IFERROR(IF(SUMIF($G$6:$BB$6,BG$6&amp;" Total",$G79:$BB79)-(SUMIF($G$6:$BB$6,BG$6&amp;" "&amp;'Input-Func_Class'!$D$22,$G79:$BB79)+IFERROR(SUMIF($G$6:$BB$6,BG$6&amp;" "&amp;'Input-Func_Class'!$E$22,$G79:$BB79),SUMIF($G$6:$BB$6,BG$6&amp;" "&amp;'Input-Func_Class'!$B$24,$G79:$BB79))+SUMIF($G$6:$BB$6,BG$6&amp;" "&amp;'Input-Func_Class'!$F$22,$G79:$BB79))&lt;Check_Limit,0,1),1)</f>
        <v>0</v>
      </c>
      <c r="BH79">
        <f ca="1">IFERROR(IF(SUMIF($G$6:$BB$6,BH$6&amp;" Total",$G79:$BB79)-(SUMIF($G$6:$BB$6,BH$6&amp;" "&amp;'Input-Func_Class'!$D$22,$G79:$BB79)+IFERROR(SUMIF($G$6:$BB$6,BH$6&amp;" "&amp;'Input-Func_Class'!$E$22,$G79:$BB79),SUMIF($G$6:$BB$6,BH$6&amp;" "&amp;'Input-Func_Class'!$B$24,$G79:$BB79))+SUMIF($G$6:$BB$6,BH$6&amp;" "&amp;'Input-Func_Class'!$F$22,$G79:$BB79))&lt;Check_Limit,0,1),1)</f>
        <v>0</v>
      </c>
      <c r="BI79">
        <f ca="1">IFERROR(IF(SUMIF($G$6:$BB$6,BI$6&amp;" Total",$G79:$BB79)-(SUMIF($G$6:$BB$6,BI$6&amp;" "&amp;'Input-Func_Class'!$D$22,$G79:$BB79)+IFERROR(SUMIF($G$6:$BB$6,BI$6&amp;" "&amp;'Input-Func_Class'!$E$22,$G79:$BB79),SUMIF($G$6:$BB$6,BI$6&amp;" "&amp;'Input-Func_Class'!$B$24,$G79:$BB79))+SUMIF($G$6:$BB$6,BI$6&amp;" "&amp;'Input-Func_Class'!$F$22,$G79:$BB79))&lt;Check_Limit,0,1),1)</f>
        <v>0</v>
      </c>
      <c r="BJ79">
        <f ca="1">IFERROR(IF(SUMIF($G$6:$BB$6,BJ$6&amp;" Total",$G79:$BB79)-(SUMIF($G$6:$BB$6,BJ$6&amp;" "&amp;'Input-Func_Class'!$D$22,$G79:$BB79)+IFERROR(SUMIF($G$6:$BB$6,BJ$6&amp;" "&amp;'Input-Func_Class'!$E$22,$G79:$BB79),SUMIF($G$6:$BB$6,BJ$6&amp;" "&amp;'Input-Func_Class'!$B$24,$G79:$BB79))+SUMIF($G$6:$BB$6,BJ$6&amp;" "&amp;'Input-Func_Class'!$F$22,$G79:$BB79))&lt;Check_Limit,0,1),1)</f>
        <v>0</v>
      </c>
      <c r="BK79">
        <f ca="1">IFERROR(IF(SUMIF($G$6:$BB$6,BK$6&amp;" Total",$G79:$BB79)-(SUMIF($G$6:$BB$6,BK$6&amp;" "&amp;'Input-Func_Class'!$D$22,$G79:$BB79)+IFERROR(SUMIF($G$6:$BB$6,BK$6&amp;" "&amp;'Input-Func_Class'!$E$22,$G79:$BB79),SUMIF($G$6:$BB$6,BK$6&amp;" "&amp;'Input-Func_Class'!$B$24,$G79:$BB79))+SUMIF($G$6:$BB$6,BK$6&amp;" "&amp;'Input-Func_Class'!$F$22,$G79:$BB79))&lt;Check_Limit,0,1),1)</f>
        <v>0</v>
      </c>
      <c r="BL79">
        <f ca="1">IFERROR(IF(SUMIF($G$6:$BB$6,BL$6&amp;" Total",$G79:$BB79)-(SUMIF($G$6:$BB$6,BL$6&amp;" "&amp;'Input-Func_Class'!$D$22,$G79:$BB79)+IFERROR(SUMIF($G$6:$BB$6,BL$6&amp;" "&amp;'Input-Func_Class'!$E$22,$G79:$BB79),SUMIF($G$6:$BB$6,BL$6&amp;" "&amp;'Input-Func_Class'!$B$24,$G79:$BB79))+SUMIF($G$6:$BB$6,BL$6&amp;" "&amp;'Input-Func_Class'!$F$22,$G79:$BB79))&lt;Check_Limit,0,1),1)</f>
        <v>0</v>
      </c>
      <c r="BM79">
        <f ca="1">IFERROR(IF(SUMIF($G$6:$BB$6,BM$6&amp;" Total",$G79:$BB79)-(SUMIF($G$6:$BB$6,BM$6&amp;" "&amp;'Input-Func_Class'!$D$22,$G79:$BB79)+IFERROR(SUMIF($G$6:$BB$6,BM$6&amp;" "&amp;'Input-Func_Class'!$E$22,$G79:$BB79),SUMIF($G$6:$BB$6,BM$6&amp;" "&amp;'Input-Func_Class'!$B$24,$G79:$BB79))+SUMIF($G$6:$BB$6,BM$6&amp;" "&amp;'Input-Func_Class'!$F$22,$G79:$BB79))&lt;Check_Limit,0,1),1)</f>
        <v>0</v>
      </c>
      <c r="BN79">
        <f ca="1">IFERROR(IF(SUMIF($G$6:$BB$6,BN$6&amp;" Total",$G79:$BB79)-(SUMIF($G$6:$BB$6,BN$6&amp;" "&amp;'Input-Func_Class'!$D$22,$G79:$BB79)+IFERROR(SUMIF($G$6:$BB$6,BN$6&amp;" "&amp;'Input-Func_Class'!$E$22,$G79:$BB79),SUMIF($G$6:$BB$6,BN$6&amp;" "&amp;'Input-Func_Class'!$B$24,$G79:$BB79))+SUMIF($G$6:$BB$6,BN$6&amp;" "&amp;'Input-Func_Class'!$F$22,$G79:$BB79))&lt;Check_Limit,0,1),1)</f>
        <v>0</v>
      </c>
      <c r="BO79">
        <f ca="1">IFERROR(IF(SUMIF($G$6:$BB$6,BO$6&amp;" Total",$G79:$BB79)-(SUMIF($G$6:$BB$6,BO$6&amp;" "&amp;'Input-Func_Class'!$D$22,$G79:$BB79)+IFERROR(SUMIF($G$6:$BB$6,BO$6&amp;" "&amp;'Input-Func_Class'!$E$22,$G79:$BB79),SUMIF($G$6:$BB$6,BO$6&amp;" "&amp;'Input-Func_Class'!$B$24,$G79:$BB79))+SUMIF($G$6:$BB$6,BO$6&amp;" "&amp;'Input-Func_Class'!$F$22,$G79:$BB79))&lt;Check_Limit,0,1),1)</f>
        <v>0</v>
      </c>
    </row>
    <row r="80" spans="1:67" outlineLevel="1">
      <c r="A80" s="31">
        <f>IF(ISBLANK('Input-Accounts'!A80),"",'Input-Accounts'!A80)</f>
        <v>69</v>
      </c>
      <c r="B80" s="53" t="str">
        <f>IF(ISBLANK('Input-Accounts'!B80),"",'Input-Accounts'!B80)</f>
        <v>MISC INTANGIBLE PLANT-FARA SOFTWARE</v>
      </c>
      <c r="C80" s="31">
        <f>IF(ISBLANK('Input-Accounts'!C80),"",'Input-Accounts'!C80)</f>
        <v>303.2</v>
      </c>
      <c r="D80" s="10">
        <f>Functionalization!$D80</f>
        <v>0</v>
      </c>
      <c r="E80" s="10">
        <f t="shared" ref="E80" si="17">IFERROR(IF(D80="",0,IF(D80=0,0,IF(ABS(D80-SUM(G80,K80,O80,S80,W80,AA80,AE80,AI80,AM80,AQ80,AU80,AY80))&lt;Check_Limit,0,1))),1)</f>
        <v>0</v>
      </c>
      <c r="F80" s="3" t="str">
        <f>IF($D80=0,"-",IF('Input-Accounts'!$E80&lt;&gt;0,'Input-Accounts'!$E80,'Input-Accounts'!$G80))</f>
        <v>-</v>
      </c>
      <c r="G80" s="10">
        <f ca="1">IF(G$5&lt;&gt;"",HLOOKUP(G$5,Functionalization!$G$6:$R$373,ROW($A80)-5,FALSE),IFERROR(INDEX(G$337:G$373,MATCH($F80,$B$337:$B$373,0))/VLOOKUP($F80,$B$337:$BB$373,MATCH(LEFT(TRIM(G$6),FIND("~",SUBSTITUTE(G$6,"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80))*HLOOKUP(LEFT(TRIM(G$6),FIND("~",SUBSTITUTE(G$6," ","~",LEN(TRIM(G$6))-LEN(SUBSTITUTE(TRIM(G$6)," ",""))))-1)&amp;" Total",$B$6:$BB$373,ROW($A80)-5,FALSE))</f>
        <v>0</v>
      </c>
      <c r="H80" s="10">
        <f ca="1">IF(H$5&lt;&gt;"",HLOOKUP(H$5,Functionalization!$G$6:$R$373,ROW($A80)-5,FALSE),IFERROR(INDEX(H$337:H$373,MATCH($F80,$B$337:$B$373,0))/VLOOKUP($F80,$B$337:$BB$373,MATCH(LEFT(TRIM(H$6),FIND("~",SUBSTITUTE(H$6,"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80))*HLOOKUP(LEFT(TRIM(H$6),FIND("~",SUBSTITUTE(H$6," ","~",LEN(TRIM(H$6))-LEN(SUBSTITUTE(TRIM(H$6)," ",""))))-1)&amp;" Total",$B$6:$BB$373,ROW($A80)-5,FALSE))</f>
        <v>0</v>
      </c>
      <c r="I80" s="10">
        <f ca="1">IF(I$5&lt;&gt;"",HLOOKUP(I$5,Functionalization!$G$6:$R$373,ROW($A80)-5,FALSE),IFERROR(INDEX(I$337:I$373,MATCH($F80,$B$337:$B$373,0))/VLOOKUP($F80,$B$337:$BB$373,MATCH(LEFT(TRIM(I$6),FIND("~",SUBSTITUTE(I$6,"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80))*HLOOKUP(LEFT(TRIM(I$6),FIND("~",SUBSTITUTE(I$6," ","~",LEN(TRIM(I$6))-LEN(SUBSTITUTE(TRIM(I$6)," ",""))))-1)&amp;" Total",$B$6:$BB$373,ROW($A80)-5,FALSE))</f>
        <v>0</v>
      </c>
      <c r="J80" s="10">
        <f ca="1">IF(J$5&lt;&gt;"",HLOOKUP(J$5,Functionalization!$G$6:$R$373,ROW($A80)-5,FALSE),IFERROR(INDEX(J$337:J$373,MATCH($F80,$B$337:$B$373,0))/VLOOKUP($F80,$B$337:$BB$373,MATCH(LEFT(TRIM(J$6),FIND("~",SUBSTITUTE(J$6,"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80))*HLOOKUP(LEFT(TRIM(J$6),FIND("~",SUBSTITUTE(J$6," ","~",LEN(TRIM(J$6))-LEN(SUBSTITUTE(TRIM(J$6)," ",""))))-1)&amp;" Total",$B$6:$BB$373,ROW($A80)-5,FALSE))</f>
        <v>0</v>
      </c>
      <c r="K80" s="10">
        <f ca="1">IF(K$5&lt;&gt;"",HLOOKUP(K$5,Functionalization!$G$6:$R$373,ROW($A80)-5,FALSE),IFERROR(INDEX(K$337:K$373,MATCH($F80,$B$337:$B$373,0))/VLOOKUP($F80,$B$337:$BB$373,MATCH(LEFT(TRIM(K$6),FIND("~",SUBSTITUTE(K$6,"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80))*HLOOKUP(LEFT(TRIM(K$6),FIND("~",SUBSTITUTE(K$6," ","~",LEN(TRIM(K$6))-LEN(SUBSTITUTE(TRIM(K$6)," ",""))))-1)&amp;" Total",$B$6:$BB$373,ROW($A80)-5,FALSE))</f>
        <v>0</v>
      </c>
      <c r="L80" s="10">
        <f ca="1">IF(L$5&lt;&gt;"",HLOOKUP(L$5,Functionalization!$G$6:$R$373,ROW($A80)-5,FALSE),IFERROR(INDEX(L$337:L$373,MATCH($F80,$B$337:$B$373,0))/VLOOKUP($F80,$B$337:$BB$373,MATCH(LEFT(TRIM(L$6),FIND("~",SUBSTITUTE(L$6,"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80))*HLOOKUP(LEFT(TRIM(L$6),FIND("~",SUBSTITUTE(L$6," ","~",LEN(TRIM(L$6))-LEN(SUBSTITUTE(TRIM(L$6)," ",""))))-1)&amp;" Total",$B$6:$BB$373,ROW($A80)-5,FALSE))</f>
        <v>0</v>
      </c>
      <c r="M80" s="10">
        <f ca="1">IF(M$5&lt;&gt;"",HLOOKUP(M$5,Functionalization!$G$6:$R$373,ROW($A80)-5,FALSE),IFERROR(INDEX(M$337:M$373,MATCH($F80,$B$337:$B$373,0))/VLOOKUP($F80,$B$337:$BB$373,MATCH(LEFT(TRIM(M$6),FIND("~",SUBSTITUTE(M$6,"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80))*HLOOKUP(LEFT(TRIM(M$6),FIND("~",SUBSTITUTE(M$6," ","~",LEN(TRIM(M$6))-LEN(SUBSTITUTE(TRIM(M$6)," ",""))))-1)&amp;" Total",$B$6:$BB$373,ROW($A80)-5,FALSE))</f>
        <v>0</v>
      </c>
      <c r="N80" s="10">
        <f ca="1">IF(N$5&lt;&gt;"",HLOOKUP(N$5,Functionalization!$G$6:$R$373,ROW($A80)-5,FALSE),IFERROR(INDEX(N$337:N$373,MATCH($F80,$B$337:$B$373,0))/VLOOKUP($F80,$B$337:$BB$373,MATCH(LEFT(TRIM(N$6),FIND("~",SUBSTITUTE(N$6,"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80))*HLOOKUP(LEFT(TRIM(N$6),FIND("~",SUBSTITUTE(N$6," ","~",LEN(TRIM(N$6))-LEN(SUBSTITUTE(TRIM(N$6)," ",""))))-1)&amp;" Total",$B$6:$BB$373,ROW($A80)-5,FALSE))</f>
        <v>0</v>
      </c>
      <c r="O80" s="10">
        <f ca="1">IF(O$5&lt;&gt;"",HLOOKUP(O$5,Functionalization!$G$6:$R$373,ROW($A80)-5,FALSE),IFERROR(INDEX(O$337:O$373,MATCH($F80,$B$337:$B$373,0))/VLOOKUP($F80,$B$337:$BB$373,MATCH(LEFT(TRIM(O$6),FIND("~",SUBSTITUTE(O$6,"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80))*HLOOKUP(LEFT(TRIM(O$6),FIND("~",SUBSTITUTE(O$6," ","~",LEN(TRIM(O$6))-LEN(SUBSTITUTE(TRIM(O$6)," ",""))))-1)&amp;" Total",$B$6:$BB$373,ROW($A80)-5,FALSE))</f>
        <v>0</v>
      </c>
      <c r="P80" s="10">
        <f ca="1">IF(P$5&lt;&gt;"",HLOOKUP(P$5,Functionalization!$G$6:$R$373,ROW($A80)-5,FALSE),IFERROR(INDEX(P$337:P$373,MATCH($F80,$B$337:$B$373,0))/VLOOKUP($F80,$B$337:$BB$373,MATCH(LEFT(TRIM(P$6),FIND("~",SUBSTITUTE(P$6,"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80))*HLOOKUP(LEFT(TRIM(P$6),FIND("~",SUBSTITUTE(P$6," ","~",LEN(TRIM(P$6))-LEN(SUBSTITUTE(TRIM(P$6)," ",""))))-1)&amp;" Total",$B$6:$BB$373,ROW($A80)-5,FALSE))</f>
        <v>0</v>
      </c>
      <c r="Q80" s="10">
        <f ca="1">IF(Q$5&lt;&gt;"",HLOOKUP(Q$5,Functionalization!$G$6:$R$373,ROW($A80)-5,FALSE),IFERROR(INDEX(Q$337:Q$373,MATCH($F80,$B$337:$B$373,0))/VLOOKUP($F80,$B$337:$BB$373,MATCH(LEFT(TRIM(Q$6),FIND("~",SUBSTITUTE(Q$6,"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80))*HLOOKUP(LEFT(TRIM(Q$6),FIND("~",SUBSTITUTE(Q$6," ","~",LEN(TRIM(Q$6))-LEN(SUBSTITUTE(TRIM(Q$6)," ",""))))-1)&amp;" Total",$B$6:$BB$373,ROW($A80)-5,FALSE))</f>
        <v>0</v>
      </c>
      <c r="R80" s="10">
        <f ca="1">IF(R$5&lt;&gt;"",HLOOKUP(R$5,Functionalization!$G$6:$R$373,ROW($A80)-5,FALSE),IFERROR(INDEX(R$337:R$373,MATCH($F80,$B$337:$B$373,0))/VLOOKUP($F80,$B$337:$BB$373,MATCH(LEFT(TRIM(R$6),FIND("~",SUBSTITUTE(R$6,"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80))*HLOOKUP(LEFT(TRIM(R$6),FIND("~",SUBSTITUTE(R$6," ","~",LEN(TRIM(R$6))-LEN(SUBSTITUTE(TRIM(R$6)," ",""))))-1)&amp;" Total",$B$6:$BB$373,ROW($A80)-5,FALSE))</f>
        <v>0</v>
      </c>
      <c r="S80" s="10">
        <f ca="1">IF(S$5&lt;&gt;"",HLOOKUP(S$5,Functionalization!$G$6:$R$373,ROW($A80)-5,FALSE),IFERROR(INDEX(S$337:S$373,MATCH($F80,$B$337:$B$373,0))/VLOOKUP($F80,$B$337:$BB$373,MATCH(LEFT(TRIM(S$6),FIND("~",SUBSTITUTE(S$6,"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80))*HLOOKUP(LEFT(TRIM(S$6),FIND("~",SUBSTITUTE(S$6," ","~",LEN(TRIM(S$6))-LEN(SUBSTITUTE(TRIM(S$6)," ",""))))-1)&amp;" Total",$B$6:$BB$373,ROW($A80)-5,FALSE))</f>
        <v>0</v>
      </c>
      <c r="T80" s="10">
        <f ca="1">IF(T$5&lt;&gt;"",HLOOKUP(T$5,Functionalization!$G$6:$R$373,ROW($A80)-5,FALSE),IFERROR(INDEX(T$337:T$373,MATCH($F80,$B$337:$B$373,0))/VLOOKUP($F80,$B$337:$BB$373,MATCH(LEFT(TRIM(T$6),FIND("~",SUBSTITUTE(T$6,"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80))*HLOOKUP(LEFT(TRIM(T$6),FIND("~",SUBSTITUTE(T$6," ","~",LEN(TRIM(T$6))-LEN(SUBSTITUTE(TRIM(T$6)," ",""))))-1)&amp;" Total",$B$6:$BB$373,ROW($A80)-5,FALSE))</f>
        <v>0</v>
      </c>
      <c r="U80" s="10">
        <f ca="1">IF(U$5&lt;&gt;"",HLOOKUP(U$5,Functionalization!$G$6:$R$373,ROW($A80)-5,FALSE),IFERROR(INDEX(U$337:U$373,MATCH($F80,$B$337:$B$373,0))/VLOOKUP($F80,$B$337:$BB$373,MATCH(LEFT(TRIM(U$6),FIND("~",SUBSTITUTE(U$6,"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80))*HLOOKUP(LEFT(TRIM(U$6),FIND("~",SUBSTITUTE(U$6," ","~",LEN(TRIM(U$6))-LEN(SUBSTITUTE(TRIM(U$6)," ",""))))-1)&amp;" Total",$B$6:$BB$373,ROW($A80)-5,FALSE))</f>
        <v>0</v>
      </c>
      <c r="V80" s="10">
        <f ca="1">IF(V$5&lt;&gt;"",HLOOKUP(V$5,Functionalization!$G$6:$R$373,ROW($A80)-5,FALSE),IFERROR(INDEX(V$337:V$373,MATCH($F80,$B$337:$B$373,0))/VLOOKUP($F80,$B$337:$BB$373,MATCH(LEFT(TRIM(V$6),FIND("~",SUBSTITUTE(V$6,"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80))*HLOOKUP(LEFT(TRIM(V$6),FIND("~",SUBSTITUTE(V$6," ","~",LEN(TRIM(V$6))-LEN(SUBSTITUTE(TRIM(V$6)," ",""))))-1)&amp;" Total",$B$6:$BB$373,ROW($A80)-5,FALSE))</f>
        <v>0</v>
      </c>
      <c r="W80" s="10">
        <f ca="1">IF(W$5&lt;&gt;"",HLOOKUP(W$5,Functionalization!$G$6:$R$373,ROW($A80)-5,FALSE),IFERROR(INDEX(W$337:W$373,MATCH($F80,$B$337:$B$373,0))/VLOOKUP($F80,$B$337:$BB$373,MATCH(LEFT(TRIM(W$6),FIND("~",SUBSTITUTE(W$6,"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80))*HLOOKUP(LEFT(TRIM(W$6),FIND("~",SUBSTITUTE(W$6," ","~",LEN(TRIM(W$6))-LEN(SUBSTITUTE(TRIM(W$6)," ",""))))-1)&amp;" Total",$B$6:$BB$373,ROW($A80)-5,FALSE))</f>
        <v>0</v>
      </c>
      <c r="X80" s="10">
        <f ca="1">IF(X$5&lt;&gt;"",HLOOKUP(X$5,Functionalization!$G$6:$R$373,ROW($A80)-5,FALSE),IFERROR(INDEX(X$337:X$373,MATCH($F80,$B$337:$B$373,0))/VLOOKUP($F80,$B$337:$BB$373,MATCH(LEFT(TRIM(X$6),FIND("~",SUBSTITUTE(X$6,"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80))*HLOOKUP(LEFT(TRIM(X$6),FIND("~",SUBSTITUTE(X$6," ","~",LEN(TRIM(X$6))-LEN(SUBSTITUTE(TRIM(X$6)," ",""))))-1)&amp;" Total",$B$6:$BB$373,ROW($A80)-5,FALSE))</f>
        <v>0</v>
      </c>
      <c r="Y80" s="10">
        <f ca="1">IF(Y$5&lt;&gt;"",HLOOKUP(Y$5,Functionalization!$G$6:$R$373,ROW($A80)-5,FALSE),IFERROR(INDEX(Y$337:Y$373,MATCH($F80,$B$337:$B$373,0))/VLOOKUP($F80,$B$337:$BB$373,MATCH(LEFT(TRIM(Y$6),FIND("~",SUBSTITUTE(Y$6,"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80))*HLOOKUP(LEFT(TRIM(Y$6),FIND("~",SUBSTITUTE(Y$6," ","~",LEN(TRIM(Y$6))-LEN(SUBSTITUTE(TRIM(Y$6)," ",""))))-1)&amp;" Total",$B$6:$BB$373,ROW($A80)-5,FALSE))</f>
        <v>0</v>
      </c>
      <c r="Z80" s="10">
        <f ca="1">IF(Z$5&lt;&gt;"",HLOOKUP(Z$5,Functionalization!$G$6:$R$373,ROW($A80)-5,FALSE),IFERROR(INDEX(Z$337:Z$373,MATCH($F80,$B$337:$B$373,0))/VLOOKUP($F80,$B$337:$BB$373,MATCH(LEFT(TRIM(Z$6),FIND("~",SUBSTITUTE(Z$6,"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80))*HLOOKUP(LEFT(TRIM(Z$6),FIND("~",SUBSTITUTE(Z$6," ","~",LEN(TRIM(Z$6))-LEN(SUBSTITUTE(TRIM(Z$6)," ",""))))-1)&amp;" Total",$B$6:$BB$373,ROW($A80)-5,FALSE))</f>
        <v>0</v>
      </c>
      <c r="AA80" s="10">
        <f ca="1">IF(AA$5&lt;&gt;"",HLOOKUP(AA$5,Functionalization!$G$6:$R$373,ROW($A80)-5,FALSE),IFERROR(INDEX(AA$337:AA$373,MATCH($F80,$B$337:$B$373,0))/VLOOKUP($F80,$B$337:$BB$373,MATCH(LEFT(TRIM(AA$6),FIND("~",SUBSTITUTE(AA$6,"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80))*HLOOKUP(LEFT(TRIM(AA$6),FIND("~",SUBSTITUTE(AA$6," ","~",LEN(TRIM(AA$6))-LEN(SUBSTITUTE(TRIM(AA$6)," ",""))))-1)&amp;" Total",$B$6:$BB$373,ROW($A80)-5,FALSE))</f>
        <v>0</v>
      </c>
      <c r="AB80" s="10">
        <f ca="1">IF(AB$5&lt;&gt;"",HLOOKUP(AB$5,Functionalization!$G$6:$R$373,ROW($A80)-5,FALSE),IFERROR(INDEX(AB$337:AB$373,MATCH($F80,$B$337:$B$373,0))/VLOOKUP($F80,$B$337:$BB$373,MATCH(LEFT(TRIM(AB$6),FIND("~",SUBSTITUTE(AB$6,"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80))*HLOOKUP(LEFT(TRIM(AB$6),FIND("~",SUBSTITUTE(AB$6," ","~",LEN(TRIM(AB$6))-LEN(SUBSTITUTE(TRIM(AB$6)," ",""))))-1)&amp;" Total",$B$6:$BB$373,ROW($A80)-5,FALSE))</f>
        <v>0</v>
      </c>
      <c r="AC80" s="10">
        <f ca="1">IF(AC$5&lt;&gt;"",HLOOKUP(AC$5,Functionalization!$G$6:$R$373,ROW($A80)-5,FALSE),IFERROR(INDEX(AC$337:AC$373,MATCH($F80,$B$337:$B$373,0))/VLOOKUP($F80,$B$337:$BB$373,MATCH(LEFT(TRIM(AC$6),FIND("~",SUBSTITUTE(AC$6,"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80))*HLOOKUP(LEFT(TRIM(AC$6),FIND("~",SUBSTITUTE(AC$6," ","~",LEN(TRIM(AC$6))-LEN(SUBSTITUTE(TRIM(AC$6)," ",""))))-1)&amp;" Total",$B$6:$BB$373,ROW($A80)-5,FALSE))</f>
        <v>0</v>
      </c>
      <c r="AD80" s="10">
        <f ca="1">IF(AD$5&lt;&gt;"",HLOOKUP(AD$5,Functionalization!$G$6:$R$373,ROW($A80)-5,FALSE),IFERROR(INDEX(AD$337:AD$373,MATCH($F80,$B$337:$B$373,0))/VLOOKUP($F80,$B$337:$BB$373,MATCH(LEFT(TRIM(AD$6),FIND("~",SUBSTITUTE(AD$6,"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80))*HLOOKUP(LEFT(TRIM(AD$6),FIND("~",SUBSTITUTE(AD$6," ","~",LEN(TRIM(AD$6))-LEN(SUBSTITUTE(TRIM(AD$6)," ",""))))-1)&amp;" Total",$B$6:$BB$373,ROW($A80)-5,FALSE))</f>
        <v>0</v>
      </c>
      <c r="AE80" s="10">
        <f ca="1">IF(AE$5&lt;&gt;"",HLOOKUP(AE$5,Functionalization!$G$6:$R$373,ROW($A80)-5,FALSE),IFERROR(INDEX(AE$337:AE$373,MATCH($F80,$B$337:$B$373,0))/VLOOKUP($F80,$B$337:$BB$373,MATCH(LEFT(TRIM(AE$6),FIND("~",SUBSTITUTE(AE$6,"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80))*HLOOKUP(LEFT(TRIM(AE$6),FIND("~",SUBSTITUTE(AE$6," ","~",LEN(TRIM(AE$6))-LEN(SUBSTITUTE(TRIM(AE$6)," ",""))))-1)&amp;" Total",$B$6:$BB$373,ROW($A80)-5,FALSE))</f>
        <v>0</v>
      </c>
      <c r="AF80" s="10">
        <f ca="1">IF(AF$5&lt;&gt;"",HLOOKUP(AF$5,Functionalization!$G$6:$R$373,ROW($A80)-5,FALSE),IFERROR(INDEX(AF$337:AF$373,MATCH($F80,$B$337:$B$373,0))/VLOOKUP($F80,$B$337:$BB$373,MATCH(LEFT(TRIM(AF$6),FIND("~",SUBSTITUTE(AF$6,"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80))*HLOOKUP(LEFT(TRIM(AF$6),FIND("~",SUBSTITUTE(AF$6," ","~",LEN(TRIM(AF$6))-LEN(SUBSTITUTE(TRIM(AF$6)," ",""))))-1)&amp;" Total",$B$6:$BB$373,ROW($A80)-5,FALSE))</f>
        <v>0</v>
      </c>
      <c r="AG80" s="10">
        <f ca="1">IF(AG$5&lt;&gt;"",HLOOKUP(AG$5,Functionalization!$G$6:$R$373,ROW($A80)-5,FALSE),IFERROR(INDEX(AG$337:AG$373,MATCH($F80,$B$337:$B$373,0))/VLOOKUP($F80,$B$337:$BB$373,MATCH(LEFT(TRIM(AG$6),FIND("~",SUBSTITUTE(AG$6,"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80))*HLOOKUP(LEFT(TRIM(AG$6),FIND("~",SUBSTITUTE(AG$6," ","~",LEN(TRIM(AG$6))-LEN(SUBSTITUTE(TRIM(AG$6)," ",""))))-1)&amp;" Total",$B$6:$BB$373,ROW($A80)-5,FALSE))</f>
        <v>0</v>
      </c>
      <c r="AH80" s="10">
        <f ca="1">IF(AH$5&lt;&gt;"",HLOOKUP(AH$5,Functionalization!$G$6:$R$373,ROW($A80)-5,FALSE),IFERROR(INDEX(AH$337:AH$373,MATCH($F80,$B$337:$B$373,0))/VLOOKUP($F80,$B$337:$BB$373,MATCH(LEFT(TRIM(AH$6),FIND("~",SUBSTITUTE(AH$6,"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80))*HLOOKUP(LEFT(TRIM(AH$6),FIND("~",SUBSTITUTE(AH$6," ","~",LEN(TRIM(AH$6))-LEN(SUBSTITUTE(TRIM(AH$6)," ",""))))-1)&amp;" Total",$B$6:$BB$373,ROW($A80)-5,FALSE))</f>
        <v>0</v>
      </c>
      <c r="AI80" s="10">
        <f ca="1">IF(AI$5&lt;&gt;"",HLOOKUP(AI$5,Functionalization!$G$6:$R$373,ROW($A80)-5,FALSE),IFERROR(INDEX(AI$337:AI$373,MATCH($F80,$B$337:$B$373,0))/VLOOKUP($F80,$B$337:$BB$373,MATCH(LEFT(TRIM(AI$6),FIND("~",SUBSTITUTE(AI$6,"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80))*HLOOKUP(LEFT(TRIM(AI$6),FIND("~",SUBSTITUTE(AI$6," ","~",LEN(TRIM(AI$6))-LEN(SUBSTITUTE(TRIM(AI$6)," ",""))))-1)&amp;" Total",$B$6:$BB$373,ROW($A80)-5,FALSE))</f>
        <v>0</v>
      </c>
      <c r="AJ80" s="10">
        <f ca="1">IF(AJ$5&lt;&gt;"",HLOOKUP(AJ$5,Functionalization!$G$6:$R$373,ROW($A80)-5,FALSE),IFERROR(INDEX(AJ$337:AJ$373,MATCH($F80,$B$337:$B$373,0))/VLOOKUP($F80,$B$337:$BB$373,MATCH(LEFT(TRIM(AJ$6),FIND("~",SUBSTITUTE(AJ$6,"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80))*HLOOKUP(LEFT(TRIM(AJ$6),FIND("~",SUBSTITUTE(AJ$6," ","~",LEN(TRIM(AJ$6))-LEN(SUBSTITUTE(TRIM(AJ$6)," ",""))))-1)&amp;" Total",$B$6:$BB$373,ROW($A80)-5,FALSE))</f>
        <v>0</v>
      </c>
      <c r="AK80" s="10">
        <f ca="1">IF(AK$5&lt;&gt;"",HLOOKUP(AK$5,Functionalization!$G$6:$R$373,ROW($A80)-5,FALSE),IFERROR(INDEX(AK$337:AK$373,MATCH($F80,$B$337:$B$373,0))/VLOOKUP($F80,$B$337:$BB$373,MATCH(LEFT(TRIM(AK$6),FIND("~",SUBSTITUTE(AK$6,"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80))*HLOOKUP(LEFT(TRIM(AK$6),FIND("~",SUBSTITUTE(AK$6," ","~",LEN(TRIM(AK$6))-LEN(SUBSTITUTE(TRIM(AK$6)," ",""))))-1)&amp;" Total",$B$6:$BB$373,ROW($A80)-5,FALSE))</f>
        <v>0</v>
      </c>
      <c r="AL80" s="10">
        <f ca="1">IF(AL$5&lt;&gt;"",HLOOKUP(AL$5,Functionalization!$G$6:$R$373,ROW($A80)-5,FALSE),IFERROR(INDEX(AL$337:AL$373,MATCH($F80,$B$337:$B$373,0))/VLOOKUP($F80,$B$337:$BB$373,MATCH(LEFT(TRIM(AL$6),FIND("~",SUBSTITUTE(AL$6,"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80))*HLOOKUP(LEFT(TRIM(AL$6),FIND("~",SUBSTITUTE(AL$6," ","~",LEN(TRIM(AL$6))-LEN(SUBSTITUTE(TRIM(AL$6)," ",""))))-1)&amp;" Total",$B$6:$BB$373,ROW($A80)-5,FALSE))</f>
        <v>0</v>
      </c>
      <c r="AM80" s="10">
        <f ca="1">IF(AM$5&lt;&gt;"",HLOOKUP(AM$5,Functionalization!$G$6:$R$373,ROW($A80)-5,FALSE),IFERROR(INDEX(AM$337:AM$373,MATCH($F80,$B$337:$B$373,0))/VLOOKUP($F80,$B$337:$BB$373,MATCH(LEFT(TRIM(AM$6),FIND("~",SUBSTITUTE(AM$6,"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80))*HLOOKUP(LEFT(TRIM(AM$6),FIND("~",SUBSTITUTE(AM$6," ","~",LEN(TRIM(AM$6))-LEN(SUBSTITUTE(TRIM(AM$6)," ",""))))-1)&amp;" Total",$B$6:$BB$373,ROW($A80)-5,FALSE))</f>
        <v>0</v>
      </c>
      <c r="AN80" s="10">
        <f ca="1">IF(AN$5&lt;&gt;"",HLOOKUP(AN$5,Functionalization!$G$6:$R$373,ROW($A80)-5,FALSE),IFERROR(INDEX(AN$337:AN$373,MATCH($F80,$B$337:$B$373,0))/VLOOKUP($F80,$B$337:$BB$373,MATCH(LEFT(TRIM(AN$6),FIND("~",SUBSTITUTE(AN$6,"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80))*HLOOKUP(LEFT(TRIM(AN$6),FIND("~",SUBSTITUTE(AN$6," ","~",LEN(TRIM(AN$6))-LEN(SUBSTITUTE(TRIM(AN$6)," ",""))))-1)&amp;" Total",$B$6:$BB$373,ROW($A80)-5,FALSE))</f>
        <v>0</v>
      </c>
      <c r="AO80" s="10">
        <f ca="1">IF(AO$5&lt;&gt;"",HLOOKUP(AO$5,Functionalization!$G$6:$R$373,ROW($A80)-5,FALSE),IFERROR(INDEX(AO$337:AO$373,MATCH($F80,$B$337:$B$373,0))/VLOOKUP($F80,$B$337:$BB$373,MATCH(LEFT(TRIM(AO$6),FIND("~",SUBSTITUTE(AO$6,"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80))*HLOOKUP(LEFT(TRIM(AO$6),FIND("~",SUBSTITUTE(AO$6," ","~",LEN(TRIM(AO$6))-LEN(SUBSTITUTE(TRIM(AO$6)," ",""))))-1)&amp;" Total",$B$6:$BB$373,ROW($A80)-5,FALSE))</f>
        <v>0</v>
      </c>
      <c r="AP80" s="10">
        <f ca="1">IF(AP$5&lt;&gt;"",HLOOKUP(AP$5,Functionalization!$G$6:$R$373,ROW($A80)-5,FALSE),IFERROR(INDEX(AP$337:AP$373,MATCH($F80,$B$337:$B$373,0))/VLOOKUP($F80,$B$337:$BB$373,MATCH(LEFT(TRIM(AP$6),FIND("~",SUBSTITUTE(AP$6,"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80))*HLOOKUP(LEFT(TRIM(AP$6),FIND("~",SUBSTITUTE(AP$6," ","~",LEN(TRIM(AP$6))-LEN(SUBSTITUTE(TRIM(AP$6)," ",""))))-1)&amp;" Total",$B$6:$BB$373,ROW($A80)-5,FALSE))</f>
        <v>0</v>
      </c>
      <c r="AQ80" s="10">
        <f ca="1">IF(AQ$5&lt;&gt;"",HLOOKUP(AQ$5,Functionalization!$G$6:$R$373,ROW($A80)-5,FALSE),IFERROR(INDEX(AQ$337:AQ$373,MATCH($F80,$B$337:$B$373,0))/VLOOKUP($F80,$B$337:$BB$373,MATCH(LEFT(TRIM(AQ$6),FIND("~",SUBSTITUTE(AQ$6,"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80))*HLOOKUP(LEFT(TRIM(AQ$6),FIND("~",SUBSTITUTE(AQ$6," ","~",LEN(TRIM(AQ$6))-LEN(SUBSTITUTE(TRIM(AQ$6)," ",""))))-1)&amp;" Total",$B$6:$BB$373,ROW($A80)-5,FALSE))</f>
        <v>0</v>
      </c>
      <c r="AR80" s="10">
        <f ca="1">IF(AR$5&lt;&gt;"",HLOOKUP(AR$5,Functionalization!$G$6:$R$373,ROW($A80)-5,FALSE),IFERROR(INDEX(AR$337:AR$373,MATCH($F80,$B$337:$B$373,0))/VLOOKUP($F80,$B$337:$BB$373,MATCH(LEFT(TRIM(AR$6),FIND("~",SUBSTITUTE(AR$6,"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80))*HLOOKUP(LEFT(TRIM(AR$6),FIND("~",SUBSTITUTE(AR$6," ","~",LEN(TRIM(AR$6))-LEN(SUBSTITUTE(TRIM(AR$6)," ",""))))-1)&amp;" Total",$B$6:$BB$373,ROW($A80)-5,FALSE))</f>
        <v>0</v>
      </c>
      <c r="AS80" s="10">
        <f ca="1">IF(AS$5&lt;&gt;"",HLOOKUP(AS$5,Functionalization!$G$6:$R$373,ROW($A80)-5,FALSE),IFERROR(INDEX(AS$337:AS$373,MATCH($F80,$B$337:$B$373,0))/VLOOKUP($F80,$B$337:$BB$373,MATCH(LEFT(TRIM(AS$6),FIND("~",SUBSTITUTE(AS$6,"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80))*HLOOKUP(LEFT(TRIM(AS$6),FIND("~",SUBSTITUTE(AS$6," ","~",LEN(TRIM(AS$6))-LEN(SUBSTITUTE(TRIM(AS$6)," ",""))))-1)&amp;" Total",$B$6:$BB$373,ROW($A80)-5,FALSE))</f>
        <v>0</v>
      </c>
      <c r="AT80" s="10">
        <f ca="1">IF(AT$5&lt;&gt;"",HLOOKUP(AT$5,Functionalization!$G$6:$R$373,ROW($A80)-5,FALSE),IFERROR(INDEX(AT$337:AT$373,MATCH($F80,$B$337:$B$373,0))/VLOOKUP($F80,$B$337:$BB$373,MATCH(LEFT(TRIM(AT$6),FIND("~",SUBSTITUTE(AT$6,"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80))*HLOOKUP(LEFT(TRIM(AT$6),FIND("~",SUBSTITUTE(AT$6," ","~",LEN(TRIM(AT$6))-LEN(SUBSTITUTE(TRIM(AT$6)," ",""))))-1)&amp;" Total",$B$6:$BB$373,ROW($A80)-5,FALSE))</f>
        <v>0</v>
      </c>
      <c r="AU80" s="10">
        <f ca="1">IF(AU$5&lt;&gt;"",HLOOKUP(AU$5,Functionalization!$G$6:$R$373,ROW($A80)-5,FALSE),IFERROR(INDEX(AU$337:AU$373,MATCH($F80,$B$337:$B$373,0))/VLOOKUP($F80,$B$337:$BB$373,MATCH(LEFT(TRIM(AU$6),FIND("~",SUBSTITUTE(AU$6,"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80))*HLOOKUP(LEFT(TRIM(AU$6),FIND("~",SUBSTITUTE(AU$6," ","~",LEN(TRIM(AU$6))-LEN(SUBSTITUTE(TRIM(AU$6)," ",""))))-1)&amp;" Total",$B$6:$BB$373,ROW($A80)-5,FALSE))</f>
        <v>0</v>
      </c>
      <c r="AV80" s="10">
        <f ca="1">IF(AV$5&lt;&gt;"",HLOOKUP(AV$5,Functionalization!$G$6:$R$373,ROW($A80)-5,FALSE),IFERROR(INDEX(AV$337:AV$373,MATCH($F80,$B$337:$B$373,0))/VLOOKUP($F80,$B$337:$BB$373,MATCH(LEFT(TRIM(AV$6),FIND("~",SUBSTITUTE(AV$6,"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80))*HLOOKUP(LEFT(TRIM(AV$6),FIND("~",SUBSTITUTE(AV$6," ","~",LEN(TRIM(AV$6))-LEN(SUBSTITUTE(TRIM(AV$6)," ",""))))-1)&amp;" Total",$B$6:$BB$373,ROW($A80)-5,FALSE))</f>
        <v>0</v>
      </c>
      <c r="AW80" s="10">
        <f ca="1">IF(AW$5&lt;&gt;"",HLOOKUP(AW$5,Functionalization!$G$6:$R$373,ROW($A80)-5,FALSE),IFERROR(INDEX(AW$337:AW$373,MATCH($F80,$B$337:$B$373,0))/VLOOKUP($F80,$B$337:$BB$373,MATCH(LEFT(TRIM(AW$6),FIND("~",SUBSTITUTE(AW$6,"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80))*HLOOKUP(LEFT(TRIM(AW$6),FIND("~",SUBSTITUTE(AW$6," ","~",LEN(TRIM(AW$6))-LEN(SUBSTITUTE(TRIM(AW$6)," ",""))))-1)&amp;" Total",$B$6:$BB$373,ROW($A80)-5,FALSE))</f>
        <v>0</v>
      </c>
      <c r="AX80" s="10">
        <f ca="1">IF(AX$5&lt;&gt;"",HLOOKUP(AX$5,Functionalization!$G$6:$R$373,ROW($A80)-5,FALSE),IFERROR(INDEX(AX$337:AX$373,MATCH($F80,$B$337:$B$373,0))/VLOOKUP($F80,$B$337:$BB$373,MATCH(LEFT(TRIM(AX$6),FIND("~",SUBSTITUTE(AX$6,"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80))*HLOOKUP(LEFT(TRIM(AX$6),FIND("~",SUBSTITUTE(AX$6," ","~",LEN(TRIM(AX$6))-LEN(SUBSTITUTE(TRIM(AX$6)," ",""))))-1)&amp;" Total",$B$6:$BB$373,ROW($A80)-5,FALSE))</f>
        <v>0</v>
      </c>
      <c r="AY80" s="10">
        <f ca="1">IF(AY$5&lt;&gt;"",HLOOKUP(AY$5,Functionalization!$G$6:$R$373,ROW($A80)-5,FALSE),IFERROR(INDEX(AY$337:AY$373,MATCH($F80,$B$337:$B$373,0))/VLOOKUP($F80,$B$337:$BB$373,MATCH(LEFT(TRIM(AY$6),FIND("~",SUBSTITUTE(AY$6,"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80))*HLOOKUP(LEFT(TRIM(AY$6),FIND("~",SUBSTITUTE(AY$6," ","~",LEN(TRIM(AY$6))-LEN(SUBSTITUTE(TRIM(AY$6)," ",""))))-1)&amp;" Total",$B$6:$BB$373,ROW($A80)-5,FALSE))</f>
        <v>0</v>
      </c>
      <c r="AZ80" s="10">
        <f ca="1">IF(AZ$5&lt;&gt;"",HLOOKUP(AZ$5,Functionalization!$G$6:$R$373,ROW($A80)-5,FALSE),IFERROR(INDEX(AZ$337:AZ$373,MATCH($F80,$B$337:$B$373,0))/VLOOKUP($F80,$B$337:$BB$373,MATCH(LEFT(TRIM(AZ$6),FIND("~",SUBSTITUTE(AZ$6,"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80))*HLOOKUP(LEFT(TRIM(AZ$6),FIND("~",SUBSTITUTE(AZ$6," ","~",LEN(TRIM(AZ$6))-LEN(SUBSTITUTE(TRIM(AZ$6)," ",""))))-1)&amp;" Total",$B$6:$BB$373,ROW($A80)-5,FALSE))</f>
        <v>0</v>
      </c>
      <c r="BA80" s="10">
        <f ca="1">IF(BA$5&lt;&gt;"",HLOOKUP(BA$5,Functionalization!$G$6:$R$373,ROW($A80)-5,FALSE),IFERROR(INDEX(BA$337:BA$373,MATCH($F80,$B$337:$B$373,0))/VLOOKUP($F80,$B$337:$BB$373,MATCH(LEFT(TRIM(BA$6),FIND("~",SUBSTITUTE(BA$6,"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80))*HLOOKUP(LEFT(TRIM(BA$6),FIND("~",SUBSTITUTE(BA$6," ","~",LEN(TRIM(BA$6))-LEN(SUBSTITUTE(TRIM(BA$6)," ",""))))-1)&amp;" Total",$B$6:$BB$373,ROW($A80)-5,FALSE))</f>
        <v>0</v>
      </c>
      <c r="BB80" s="10">
        <f ca="1">IF(BB$5&lt;&gt;"",HLOOKUP(BB$5,Functionalization!$G$6:$R$373,ROW($A80)-5,FALSE),IFERROR(INDEX(BB$337:BB$373,MATCH($F80,$B$337:$B$373,0))/VLOOKUP($F80,$B$337:$BB$373,MATCH(LEFT(TRIM(BB$6),FIND("~",SUBSTITUTE(BB$6,"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80))*HLOOKUP(LEFT(TRIM(BB$6),FIND("~",SUBSTITUTE(BB$6," ","~",LEN(TRIM(BB$6))-LEN(SUBSTITUTE(TRIM(BB$6)," ",""))))-1)&amp;" Total",$B$6:$BB$373,ROW($A80)-5,FALSE))</f>
        <v>0</v>
      </c>
      <c r="BD80">
        <f ca="1">IFERROR(IF(SUMIF($G$6:$BB$6,BD$6&amp;" Total",$G80:$BB80)-(SUMIF($G$6:$BB$6,BD$6&amp;" "&amp;'Input-Func_Class'!$D$22,$G80:$BB80)+IFERROR(SUMIF($G$6:$BB$6,BD$6&amp;" "&amp;'Input-Func_Class'!$E$22,$G80:$BB80),SUMIF($G$6:$BB$6,BD$6&amp;" "&amp;'Input-Func_Class'!$B$24,$G80:$BB80))+SUMIF($G$6:$BB$6,BD$6&amp;" "&amp;'Input-Func_Class'!$F$22,$G80:$BB80))&lt;Check_Limit,0,1),1)</f>
        <v>0</v>
      </c>
      <c r="BE80">
        <f ca="1">IFERROR(IF(SUMIF($G$6:$BB$6,BE$6&amp;" Total",$G80:$BB80)-(SUMIF($G$6:$BB$6,BE$6&amp;" "&amp;'Input-Func_Class'!$D$22,$G80:$BB80)+IFERROR(SUMIF($G$6:$BB$6,BE$6&amp;" "&amp;'Input-Func_Class'!$E$22,$G80:$BB80),SUMIF($G$6:$BB$6,BE$6&amp;" "&amp;'Input-Func_Class'!$B$24,$G80:$BB80))+SUMIF($G$6:$BB$6,BE$6&amp;" "&amp;'Input-Func_Class'!$F$22,$G80:$BB80))&lt;Check_Limit,0,1),1)</f>
        <v>0</v>
      </c>
      <c r="BF80">
        <f ca="1">IFERROR(IF(SUMIF($G$6:$BB$6,BF$6&amp;" Total",$G80:$BB80)-(SUMIF($G$6:$BB$6,BF$6&amp;" "&amp;'Input-Func_Class'!$D$22,$G80:$BB80)+IFERROR(SUMIF($G$6:$BB$6,BF$6&amp;" "&amp;'Input-Func_Class'!$E$22,$G80:$BB80),SUMIF($G$6:$BB$6,BF$6&amp;" "&amp;'Input-Func_Class'!$B$24,$G80:$BB80))+SUMIF($G$6:$BB$6,BF$6&amp;" "&amp;'Input-Func_Class'!$F$22,$G80:$BB80))&lt;Check_Limit,0,1),1)</f>
        <v>0</v>
      </c>
      <c r="BG80">
        <f ca="1">IFERROR(IF(SUMIF($G$6:$BB$6,BG$6&amp;" Total",$G80:$BB80)-(SUMIF($G$6:$BB$6,BG$6&amp;" "&amp;'Input-Func_Class'!$D$22,$G80:$BB80)+IFERROR(SUMIF($G$6:$BB$6,BG$6&amp;" "&amp;'Input-Func_Class'!$E$22,$G80:$BB80),SUMIF($G$6:$BB$6,BG$6&amp;" "&amp;'Input-Func_Class'!$B$24,$G80:$BB80))+SUMIF($G$6:$BB$6,BG$6&amp;" "&amp;'Input-Func_Class'!$F$22,$G80:$BB80))&lt;Check_Limit,0,1),1)</f>
        <v>0</v>
      </c>
      <c r="BH80">
        <f ca="1">IFERROR(IF(SUMIF($G$6:$BB$6,BH$6&amp;" Total",$G80:$BB80)-(SUMIF($G$6:$BB$6,BH$6&amp;" "&amp;'Input-Func_Class'!$D$22,$G80:$BB80)+IFERROR(SUMIF($G$6:$BB$6,BH$6&amp;" "&amp;'Input-Func_Class'!$E$22,$G80:$BB80),SUMIF($G$6:$BB$6,BH$6&amp;" "&amp;'Input-Func_Class'!$B$24,$G80:$BB80))+SUMIF($G$6:$BB$6,BH$6&amp;" "&amp;'Input-Func_Class'!$F$22,$G80:$BB80))&lt;Check_Limit,0,1),1)</f>
        <v>0</v>
      </c>
      <c r="BI80">
        <f ca="1">IFERROR(IF(SUMIF($G$6:$BB$6,BI$6&amp;" Total",$G80:$BB80)-(SUMIF($G$6:$BB$6,BI$6&amp;" "&amp;'Input-Func_Class'!$D$22,$G80:$BB80)+IFERROR(SUMIF($G$6:$BB$6,BI$6&amp;" "&amp;'Input-Func_Class'!$E$22,$G80:$BB80),SUMIF($G$6:$BB$6,BI$6&amp;" "&amp;'Input-Func_Class'!$B$24,$G80:$BB80))+SUMIF($G$6:$BB$6,BI$6&amp;" "&amp;'Input-Func_Class'!$F$22,$G80:$BB80))&lt;Check_Limit,0,1),1)</f>
        <v>0</v>
      </c>
      <c r="BJ80">
        <f ca="1">IFERROR(IF(SUMIF($G$6:$BB$6,BJ$6&amp;" Total",$G80:$BB80)-(SUMIF($G$6:$BB$6,BJ$6&amp;" "&amp;'Input-Func_Class'!$D$22,$G80:$BB80)+IFERROR(SUMIF($G$6:$BB$6,BJ$6&amp;" "&amp;'Input-Func_Class'!$E$22,$G80:$BB80),SUMIF($G$6:$BB$6,BJ$6&amp;" "&amp;'Input-Func_Class'!$B$24,$G80:$BB80))+SUMIF($G$6:$BB$6,BJ$6&amp;" "&amp;'Input-Func_Class'!$F$22,$G80:$BB80))&lt;Check_Limit,0,1),1)</f>
        <v>0</v>
      </c>
      <c r="BK80">
        <f ca="1">IFERROR(IF(SUMIF($G$6:$BB$6,BK$6&amp;" Total",$G80:$BB80)-(SUMIF($G$6:$BB$6,BK$6&amp;" "&amp;'Input-Func_Class'!$D$22,$G80:$BB80)+IFERROR(SUMIF($G$6:$BB$6,BK$6&amp;" "&amp;'Input-Func_Class'!$E$22,$G80:$BB80),SUMIF($G$6:$BB$6,BK$6&amp;" "&amp;'Input-Func_Class'!$B$24,$G80:$BB80))+SUMIF($G$6:$BB$6,BK$6&amp;" "&amp;'Input-Func_Class'!$F$22,$G80:$BB80))&lt;Check_Limit,0,1),1)</f>
        <v>0</v>
      </c>
      <c r="BL80">
        <f ca="1">IFERROR(IF(SUMIF($G$6:$BB$6,BL$6&amp;" Total",$G80:$BB80)-(SUMIF($G$6:$BB$6,BL$6&amp;" "&amp;'Input-Func_Class'!$D$22,$G80:$BB80)+IFERROR(SUMIF($G$6:$BB$6,BL$6&amp;" "&amp;'Input-Func_Class'!$E$22,$G80:$BB80),SUMIF($G$6:$BB$6,BL$6&amp;" "&amp;'Input-Func_Class'!$B$24,$G80:$BB80))+SUMIF($G$6:$BB$6,BL$6&amp;" "&amp;'Input-Func_Class'!$F$22,$G80:$BB80))&lt;Check_Limit,0,1),1)</f>
        <v>0</v>
      </c>
      <c r="BM80">
        <f ca="1">IFERROR(IF(SUMIF($G$6:$BB$6,BM$6&amp;" Total",$G80:$BB80)-(SUMIF($G$6:$BB$6,BM$6&amp;" "&amp;'Input-Func_Class'!$D$22,$G80:$BB80)+IFERROR(SUMIF($G$6:$BB$6,BM$6&amp;" "&amp;'Input-Func_Class'!$E$22,$G80:$BB80),SUMIF($G$6:$BB$6,BM$6&amp;" "&amp;'Input-Func_Class'!$B$24,$G80:$BB80))+SUMIF($G$6:$BB$6,BM$6&amp;" "&amp;'Input-Func_Class'!$F$22,$G80:$BB80))&lt;Check_Limit,0,1),1)</f>
        <v>0</v>
      </c>
      <c r="BN80">
        <f ca="1">IFERROR(IF(SUMIF($G$6:$BB$6,BN$6&amp;" Total",$G80:$BB80)-(SUMIF($G$6:$BB$6,BN$6&amp;" "&amp;'Input-Func_Class'!$D$22,$G80:$BB80)+IFERROR(SUMIF($G$6:$BB$6,BN$6&amp;" "&amp;'Input-Func_Class'!$E$22,$G80:$BB80),SUMIF($G$6:$BB$6,BN$6&amp;" "&amp;'Input-Func_Class'!$B$24,$G80:$BB80))+SUMIF($G$6:$BB$6,BN$6&amp;" "&amp;'Input-Func_Class'!$F$22,$G80:$BB80))&lt;Check_Limit,0,1),1)</f>
        <v>0</v>
      </c>
      <c r="BO80">
        <f ca="1">IFERROR(IF(SUMIF($G$6:$BB$6,BO$6&amp;" Total",$G80:$BB80)-(SUMIF($G$6:$BB$6,BO$6&amp;" "&amp;'Input-Func_Class'!$D$22,$G80:$BB80)+IFERROR(SUMIF($G$6:$BB$6,BO$6&amp;" "&amp;'Input-Func_Class'!$E$22,$G80:$BB80),SUMIF($G$6:$BB$6,BO$6&amp;" "&amp;'Input-Func_Class'!$B$24,$G80:$BB80))+SUMIF($G$6:$BB$6,BO$6&amp;" "&amp;'Input-Func_Class'!$F$22,$G80:$BB80))&lt;Check_Limit,0,1),1)</f>
        <v>0</v>
      </c>
    </row>
    <row r="81" spans="1:67" outlineLevel="1">
      <c r="A81" s="31">
        <f>IF(ISBLANK('Input-Accounts'!A81),"",'Input-Accounts'!A81)</f>
        <v>70</v>
      </c>
      <c r="B81" s="53" t="str">
        <f>IF(ISBLANK('Input-Accounts'!B81),"",'Input-Accounts'!B81)</f>
        <v>MISC INTANGIBLE PLANT-OTHER SOFTWARE</v>
      </c>
      <c r="C81" s="31">
        <f>IF(ISBLANK('Input-Accounts'!C81),"",'Input-Accounts'!C81)</f>
        <v>303.3</v>
      </c>
      <c r="D81" s="10">
        <f>Functionalization!$D81</f>
        <v>-6684278.0974571044</v>
      </c>
      <c r="E81" s="10">
        <f t="shared" ref="E81" ca="1" si="18">IFERROR(IF(D81="",0,IF(D81=0,0,IF(ABS(D81-SUM(G81,K81,O81,S81,W81,AA81,AE81,AI81,AM81,AQ81,AU81,AY81))&lt;Check_Limit,0,1))),1)</f>
        <v>0</v>
      </c>
      <c r="F81" s="3" t="str">
        <f>IF($D81=0,"-",IF('Input-Accounts'!$E81&lt;&gt;0,'Input-Accounts'!$E81,'Input-Accounts'!$G81))</f>
        <v>INT_DISTPT_SUBTOTAL</v>
      </c>
      <c r="G81" s="10">
        <f ca="1">IF(G$5&lt;&gt;"",HLOOKUP(G$5,Functionalization!$G$6:$R$373,ROW($A81)-5,FALSE),IFERROR(INDEX(G$337:G$373,MATCH($F81,$B$337:$B$373,0))/VLOOKUP($F81,$B$337:$BB$373,MATCH(LEFT(TRIM(G$6),FIND("~",SUBSTITUTE(G$6,"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81))*HLOOKUP(LEFT(TRIM(G$6),FIND("~",SUBSTITUTE(G$6," ","~",LEN(TRIM(G$6))-LEN(SUBSTITUTE(TRIM(G$6)," ",""))))-1)&amp;" Total",$B$6:$BB$373,ROW($A81)-5,FALSE))</f>
        <v>-4257637.2691099606</v>
      </c>
      <c r="H81" s="10">
        <f ca="1">IF(H$5&lt;&gt;"",HLOOKUP(H$5,Functionalization!$G$6:$R$373,ROW($A81)-5,FALSE),IFERROR(INDEX(H$337:H$373,MATCH($F81,$B$337:$B$373,0))/VLOOKUP($F81,$B$337:$BB$373,MATCH(LEFT(TRIM(H$6),FIND("~",SUBSTITUTE(H$6,"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81))*HLOOKUP(LEFT(TRIM(H$6),FIND("~",SUBSTITUTE(H$6," ","~",LEN(TRIM(H$6))-LEN(SUBSTITUTE(TRIM(H$6)," ",""))))-1)&amp;" Total",$B$6:$BB$373,ROW($A81)-5,FALSE))</f>
        <v>-3159055.3798687868</v>
      </c>
      <c r="I81" s="10">
        <f ca="1">IF(I$5&lt;&gt;"",HLOOKUP(I$5,Functionalization!$G$6:$R$373,ROW($A81)-5,FALSE),IFERROR(INDEX(I$337:I$373,MATCH($F81,$B$337:$B$373,0))/VLOOKUP($F81,$B$337:$BB$373,MATCH(LEFT(TRIM(I$6),FIND("~",SUBSTITUTE(I$6,"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81))*HLOOKUP(LEFT(TRIM(I$6),FIND("~",SUBSTITUTE(I$6," ","~",LEN(TRIM(I$6))-LEN(SUBSTITUTE(TRIM(I$6)," ",""))))-1)&amp;" Total",$B$6:$BB$373,ROW($A81)-5,FALSE))</f>
        <v>0</v>
      </c>
      <c r="J81" s="10">
        <f ca="1">IF(J$5&lt;&gt;"",HLOOKUP(J$5,Functionalization!$G$6:$R$373,ROW($A81)-5,FALSE),IFERROR(INDEX(J$337:J$373,MATCH($F81,$B$337:$B$373,0))/VLOOKUP($F81,$B$337:$BB$373,MATCH(LEFT(TRIM(J$6),FIND("~",SUBSTITUTE(J$6,"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81))*HLOOKUP(LEFT(TRIM(J$6),FIND("~",SUBSTITUTE(J$6," ","~",LEN(TRIM(J$6))-LEN(SUBSTITUTE(TRIM(J$6)," ",""))))-1)&amp;" Total",$B$6:$BB$373,ROW($A81)-5,FALSE))</f>
        <v>-1098581.8892411732</v>
      </c>
      <c r="K81" s="10">
        <f ca="1">IF(K$5&lt;&gt;"",HLOOKUP(K$5,Functionalization!$G$6:$R$373,ROW($A81)-5,FALSE),IFERROR(INDEX(K$337:K$373,MATCH($F81,$B$337:$B$373,0))/VLOOKUP($F81,$B$337:$BB$373,MATCH(LEFT(TRIM(K$6),FIND("~",SUBSTITUTE(K$6,"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81))*HLOOKUP(LEFT(TRIM(K$6),FIND("~",SUBSTITUTE(K$6," ","~",LEN(TRIM(K$6))-LEN(SUBSTITUTE(TRIM(K$6)," ",""))))-1)&amp;" Total",$B$6:$BB$373,ROW($A81)-5,FALSE))</f>
        <v>-2426640.8283471437</v>
      </c>
      <c r="L81" s="10">
        <f ca="1">IF(L$5&lt;&gt;"",HLOOKUP(L$5,Functionalization!$G$6:$R$373,ROW($A81)-5,FALSE),IFERROR(INDEX(L$337:L$373,MATCH($F81,$B$337:$B$373,0))/VLOOKUP($F81,$B$337:$BB$373,MATCH(LEFT(TRIM(L$6),FIND("~",SUBSTITUTE(L$6,"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81))*HLOOKUP(LEFT(TRIM(L$6),FIND("~",SUBSTITUTE(L$6," ","~",LEN(TRIM(L$6))-LEN(SUBSTITUTE(TRIM(L$6)," ",""))))-1)&amp;" Total",$B$6:$BB$373,ROW($A81)-5,FALSE))</f>
        <v>0</v>
      </c>
      <c r="M81" s="10">
        <f ca="1">IF(M$5&lt;&gt;"",HLOOKUP(M$5,Functionalization!$G$6:$R$373,ROW($A81)-5,FALSE),IFERROR(INDEX(M$337:M$373,MATCH($F81,$B$337:$B$373,0))/VLOOKUP($F81,$B$337:$BB$373,MATCH(LEFT(TRIM(M$6),FIND("~",SUBSTITUTE(M$6,"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81))*HLOOKUP(LEFT(TRIM(M$6),FIND("~",SUBSTITUTE(M$6," ","~",LEN(TRIM(M$6))-LEN(SUBSTITUTE(TRIM(M$6)," ",""))))-1)&amp;" Total",$B$6:$BB$373,ROW($A81)-5,FALSE))</f>
        <v>0</v>
      </c>
      <c r="N81" s="10">
        <f ca="1">IF(N$5&lt;&gt;"",HLOOKUP(N$5,Functionalization!$G$6:$R$373,ROW($A81)-5,FALSE),IFERROR(INDEX(N$337:N$373,MATCH($F81,$B$337:$B$373,0))/VLOOKUP($F81,$B$337:$BB$373,MATCH(LEFT(TRIM(N$6),FIND("~",SUBSTITUTE(N$6,"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81))*HLOOKUP(LEFT(TRIM(N$6),FIND("~",SUBSTITUTE(N$6," ","~",LEN(TRIM(N$6))-LEN(SUBSTITUTE(TRIM(N$6)," ",""))))-1)&amp;" Total",$B$6:$BB$373,ROW($A81)-5,FALSE))</f>
        <v>-2426640.8283471437</v>
      </c>
      <c r="O81" s="10">
        <f ca="1">IF(O$5&lt;&gt;"",HLOOKUP(O$5,Functionalization!$G$6:$R$373,ROW($A81)-5,FALSE),IFERROR(INDEX(O$337:O$373,MATCH($F81,$B$337:$B$373,0))/VLOOKUP($F81,$B$337:$BB$373,MATCH(LEFT(TRIM(O$6),FIND("~",SUBSTITUTE(O$6,"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81))*HLOOKUP(LEFT(TRIM(O$6),FIND("~",SUBSTITUTE(O$6," ","~",LEN(TRIM(O$6))-LEN(SUBSTITUTE(TRIM(O$6)," ",""))))-1)&amp;" Total",$B$6:$BB$373,ROW($A81)-5,FALSE))</f>
        <v>0</v>
      </c>
      <c r="P81" s="10">
        <f ca="1">IF(P$5&lt;&gt;"",HLOOKUP(P$5,Functionalization!$G$6:$R$373,ROW($A81)-5,FALSE),IFERROR(INDEX(P$337:P$373,MATCH($F81,$B$337:$B$373,0))/VLOOKUP($F81,$B$337:$BB$373,MATCH(LEFT(TRIM(P$6),FIND("~",SUBSTITUTE(P$6,"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81))*HLOOKUP(LEFT(TRIM(P$6),FIND("~",SUBSTITUTE(P$6," ","~",LEN(TRIM(P$6))-LEN(SUBSTITUTE(TRIM(P$6)," ",""))))-1)&amp;" Total",$B$6:$BB$373,ROW($A81)-5,FALSE))</f>
        <v>0</v>
      </c>
      <c r="Q81" s="10">
        <f ca="1">IF(Q$5&lt;&gt;"",HLOOKUP(Q$5,Functionalization!$G$6:$R$373,ROW($A81)-5,FALSE),IFERROR(INDEX(Q$337:Q$373,MATCH($F81,$B$337:$B$373,0))/VLOOKUP($F81,$B$337:$BB$373,MATCH(LEFT(TRIM(Q$6),FIND("~",SUBSTITUTE(Q$6,"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81))*HLOOKUP(LEFT(TRIM(Q$6),FIND("~",SUBSTITUTE(Q$6," ","~",LEN(TRIM(Q$6))-LEN(SUBSTITUTE(TRIM(Q$6)," ",""))))-1)&amp;" Total",$B$6:$BB$373,ROW($A81)-5,FALSE))</f>
        <v>0</v>
      </c>
      <c r="R81" s="10">
        <f ca="1">IF(R$5&lt;&gt;"",HLOOKUP(R$5,Functionalization!$G$6:$R$373,ROW($A81)-5,FALSE),IFERROR(INDEX(R$337:R$373,MATCH($F81,$B$337:$B$373,0))/VLOOKUP($F81,$B$337:$BB$373,MATCH(LEFT(TRIM(R$6),FIND("~",SUBSTITUTE(R$6,"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81))*HLOOKUP(LEFT(TRIM(R$6),FIND("~",SUBSTITUTE(R$6," ","~",LEN(TRIM(R$6))-LEN(SUBSTITUTE(TRIM(R$6)," ",""))))-1)&amp;" Total",$B$6:$BB$373,ROW($A81)-5,FALSE))</f>
        <v>0</v>
      </c>
      <c r="S81" s="10">
        <f ca="1">IF(S$5&lt;&gt;"",HLOOKUP(S$5,Functionalization!$G$6:$R$373,ROW($A81)-5,FALSE),IFERROR(INDEX(S$337:S$373,MATCH($F81,$B$337:$B$373,0))/VLOOKUP($F81,$B$337:$BB$373,MATCH(LEFT(TRIM(S$6),FIND("~",SUBSTITUTE(S$6,"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81))*HLOOKUP(LEFT(TRIM(S$6),FIND("~",SUBSTITUTE(S$6," ","~",LEN(TRIM(S$6))-LEN(SUBSTITUTE(TRIM(S$6)," ",""))))-1)&amp;" Total",$B$6:$BB$373,ROW($A81)-5,FALSE))</f>
        <v>0</v>
      </c>
      <c r="T81" s="10">
        <f ca="1">IF(T$5&lt;&gt;"",HLOOKUP(T$5,Functionalization!$G$6:$R$373,ROW($A81)-5,FALSE),IFERROR(INDEX(T$337:T$373,MATCH($F81,$B$337:$B$373,0))/VLOOKUP($F81,$B$337:$BB$373,MATCH(LEFT(TRIM(T$6),FIND("~",SUBSTITUTE(T$6,"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81))*HLOOKUP(LEFT(TRIM(T$6),FIND("~",SUBSTITUTE(T$6," ","~",LEN(TRIM(T$6))-LEN(SUBSTITUTE(TRIM(T$6)," ",""))))-1)&amp;" Total",$B$6:$BB$373,ROW($A81)-5,FALSE))</f>
        <v>0</v>
      </c>
      <c r="U81" s="10">
        <f ca="1">IF(U$5&lt;&gt;"",HLOOKUP(U$5,Functionalization!$G$6:$R$373,ROW($A81)-5,FALSE),IFERROR(INDEX(U$337:U$373,MATCH($F81,$B$337:$B$373,0))/VLOOKUP($F81,$B$337:$BB$373,MATCH(LEFT(TRIM(U$6),FIND("~",SUBSTITUTE(U$6,"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81))*HLOOKUP(LEFT(TRIM(U$6),FIND("~",SUBSTITUTE(U$6," ","~",LEN(TRIM(U$6))-LEN(SUBSTITUTE(TRIM(U$6)," ",""))))-1)&amp;" Total",$B$6:$BB$373,ROW($A81)-5,FALSE))</f>
        <v>0</v>
      </c>
      <c r="V81" s="10">
        <f ca="1">IF(V$5&lt;&gt;"",HLOOKUP(V$5,Functionalization!$G$6:$R$373,ROW($A81)-5,FALSE),IFERROR(INDEX(V$337:V$373,MATCH($F81,$B$337:$B$373,0))/VLOOKUP($F81,$B$337:$BB$373,MATCH(LEFT(TRIM(V$6),FIND("~",SUBSTITUTE(V$6,"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81))*HLOOKUP(LEFT(TRIM(V$6),FIND("~",SUBSTITUTE(V$6," ","~",LEN(TRIM(V$6))-LEN(SUBSTITUTE(TRIM(V$6)," ",""))))-1)&amp;" Total",$B$6:$BB$373,ROW($A81)-5,FALSE))</f>
        <v>0</v>
      </c>
      <c r="W81" s="10">
        <f ca="1">IF(W$5&lt;&gt;"",HLOOKUP(W$5,Functionalization!$G$6:$R$373,ROW($A81)-5,FALSE),IFERROR(INDEX(W$337:W$373,MATCH($F81,$B$337:$B$373,0))/VLOOKUP($F81,$B$337:$BB$373,MATCH(LEFT(TRIM(W$6),FIND("~",SUBSTITUTE(W$6,"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81))*HLOOKUP(LEFT(TRIM(W$6),FIND("~",SUBSTITUTE(W$6," ","~",LEN(TRIM(W$6))-LEN(SUBSTITUTE(TRIM(W$6)," ",""))))-1)&amp;" Total",$B$6:$BB$373,ROW($A81)-5,FALSE))</f>
        <v>0</v>
      </c>
      <c r="X81" s="10">
        <f ca="1">IF(X$5&lt;&gt;"",HLOOKUP(X$5,Functionalization!$G$6:$R$373,ROW($A81)-5,FALSE),IFERROR(INDEX(X$337:X$373,MATCH($F81,$B$337:$B$373,0))/VLOOKUP($F81,$B$337:$BB$373,MATCH(LEFT(TRIM(X$6),FIND("~",SUBSTITUTE(X$6,"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81))*HLOOKUP(LEFT(TRIM(X$6),FIND("~",SUBSTITUTE(X$6," ","~",LEN(TRIM(X$6))-LEN(SUBSTITUTE(TRIM(X$6)," ",""))))-1)&amp;" Total",$B$6:$BB$373,ROW($A81)-5,FALSE))</f>
        <v>0</v>
      </c>
      <c r="Y81" s="10">
        <f ca="1">IF(Y$5&lt;&gt;"",HLOOKUP(Y$5,Functionalization!$G$6:$R$373,ROW($A81)-5,FALSE),IFERROR(INDEX(Y$337:Y$373,MATCH($F81,$B$337:$B$373,0))/VLOOKUP($F81,$B$337:$BB$373,MATCH(LEFT(TRIM(Y$6),FIND("~",SUBSTITUTE(Y$6,"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81))*HLOOKUP(LEFT(TRIM(Y$6),FIND("~",SUBSTITUTE(Y$6," ","~",LEN(TRIM(Y$6))-LEN(SUBSTITUTE(TRIM(Y$6)," ",""))))-1)&amp;" Total",$B$6:$BB$373,ROW($A81)-5,FALSE))</f>
        <v>0</v>
      </c>
      <c r="Z81" s="10">
        <f ca="1">IF(Z$5&lt;&gt;"",HLOOKUP(Z$5,Functionalization!$G$6:$R$373,ROW($A81)-5,FALSE),IFERROR(INDEX(Z$337:Z$373,MATCH($F81,$B$337:$B$373,0))/VLOOKUP($F81,$B$337:$BB$373,MATCH(LEFT(TRIM(Z$6),FIND("~",SUBSTITUTE(Z$6,"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81))*HLOOKUP(LEFT(TRIM(Z$6),FIND("~",SUBSTITUTE(Z$6," ","~",LEN(TRIM(Z$6))-LEN(SUBSTITUTE(TRIM(Z$6)," ",""))))-1)&amp;" Total",$B$6:$BB$373,ROW($A81)-5,FALSE))</f>
        <v>0</v>
      </c>
      <c r="AA81" s="10">
        <f ca="1">IF(AA$5&lt;&gt;"",HLOOKUP(AA$5,Functionalization!$G$6:$R$373,ROW($A81)-5,FALSE),IFERROR(INDEX(AA$337:AA$373,MATCH($F81,$B$337:$B$373,0))/VLOOKUP($F81,$B$337:$BB$373,MATCH(LEFT(TRIM(AA$6),FIND("~",SUBSTITUTE(AA$6,"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81))*HLOOKUP(LEFT(TRIM(AA$6),FIND("~",SUBSTITUTE(AA$6," ","~",LEN(TRIM(AA$6))-LEN(SUBSTITUTE(TRIM(AA$6)," ",""))))-1)&amp;" Total",$B$6:$BB$373,ROW($A81)-5,FALSE))</f>
        <v>0</v>
      </c>
      <c r="AB81" s="10">
        <f ca="1">IF(AB$5&lt;&gt;"",HLOOKUP(AB$5,Functionalization!$G$6:$R$373,ROW($A81)-5,FALSE),IFERROR(INDEX(AB$337:AB$373,MATCH($F81,$B$337:$B$373,0))/VLOOKUP($F81,$B$337:$BB$373,MATCH(LEFT(TRIM(AB$6),FIND("~",SUBSTITUTE(AB$6,"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81))*HLOOKUP(LEFT(TRIM(AB$6),FIND("~",SUBSTITUTE(AB$6," ","~",LEN(TRIM(AB$6))-LEN(SUBSTITUTE(TRIM(AB$6)," ",""))))-1)&amp;" Total",$B$6:$BB$373,ROW($A81)-5,FALSE))</f>
        <v>0</v>
      </c>
      <c r="AC81" s="10">
        <f ca="1">IF(AC$5&lt;&gt;"",HLOOKUP(AC$5,Functionalization!$G$6:$R$373,ROW($A81)-5,FALSE),IFERROR(INDEX(AC$337:AC$373,MATCH($F81,$B$337:$B$373,0))/VLOOKUP($F81,$B$337:$BB$373,MATCH(LEFT(TRIM(AC$6),FIND("~",SUBSTITUTE(AC$6,"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81))*HLOOKUP(LEFT(TRIM(AC$6),FIND("~",SUBSTITUTE(AC$6," ","~",LEN(TRIM(AC$6))-LEN(SUBSTITUTE(TRIM(AC$6)," ",""))))-1)&amp;" Total",$B$6:$BB$373,ROW($A81)-5,FALSE))</f>
        <v>0</v>
      </c>
      <c r="AD81" s="10">
        <f ca="1">IF(AD$5&lt;&gt;"",HLOOKUP(AD$5,Functionalization!$G$6:$R$373,ROW($A81)-5,FALSE),IFERROR(INDEX(AD$337:AD$373,MATCH($F81,$B$337:$B$373,0))/VLOOKUP($F81,$B$337:$BB$373,MATCH(LEFT(TRIM(AD$6),FIND("~",SUBSTITUTE(AD$6,"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81))*HLOOKUP(LEFT(TRIM(AD$6),FIND("~",SUBSTITUTE(AD$6," ","~",LEN(TRIM(AD$6))-LEN(SUBSTITUTE(TRIM(AD$6)," ",""))))-1)&amp;" Total",$B$6:$BB$373,ROW($A81)-5,FALSE))</f>
        <v>0</v>
      </c>
      <c r="AE81" s="10">
        <f ca="1">IF(AE$5&lt;&gt;"",HLOOKUP(AE$5,Functionalization!$G$6:$R$373,ROW($A81)-5,FALSE),IFERROR(INDEX(AE$337:AE$373,MATCH($F81,$B$337:$B$373,0))/VLOOKUP($F81,$B$337:$BB$373,MATCH(LEFT(TRIM(AE$6),FIND("~",SUBSTITUTE(AE$6,"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81))*HLOOKUP(LEFT(TRIM(AE$6),FIND("~",SUBSTITUTE(AE$6," ","~",LEN(TRIM(AE$6))-LEN(SUBSTITUTE(TRIM(AE$6)," ",""))))-1)&amp;" Total",$B$6:$BB$373,ROW($A81)-5,FALSE))</f>
        <v>0</v>
      </c>
      <c r="AF81" s="10">
        <f ca="1">IF(AF$5&lt;&gt;"",HLOOKUP(AF$5,Functionalization!$G$6:$R$373,ROW($A81)-5,FALSE),IFERROR(INDEX(AF$337:AF$373,MATCH($F81,$B$337:$B$373,0))/VLOOKUP($F81,$B$337:$BB$373,MATCH(LEFT(TRIM(AF$6),FIND("~",SUBSTITUTE(AF$6,"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81))*HLOOKUP(LEFT(TRIM(AF$6),FIND("~",SUBSTITUTE(AF$6," ","~",LEN(TRIM(AF$6))-LEN(SUBSTITUTE(TRIM(AF$6)," ",""))))-1)&amp;" Total",$B$6:$BB$373,ROW($A81)-5,FALSE))</f>
        <v>0</v>
      </c>
      <c r="AG81" s="10">
        <f ca="1">IF(AG$5&lt;&gt;"",HLOOKUP(AG$5,Functionalization!$G$6:$R$373,ROW($A81)-5,FALSE),IFERROR(INDEX(AG$337:AG$373,MATCH($F81,$B$337:$B$373,0))/VLOOKUP($F81,$B$337:$BB$373,MATCH(LEFT(TRIM(AG$6),FIND("~",SUBSTITUTE(AG$6,"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81))*HLOOKUP(LEFT(TRIM(AG$6),FIND("~",SUBSTITUTE(AG$6," ","~",LEN(TRIM(AG$6))-LEN(SUBSTITUTE(TRIM(AG$6)," ",""))))-1)&amp;" Total",$B$6:$BB$373,ROW($A81)-5,FALSE))</f>
        <v>0</v>
      </c>
      <c r="AH81" s="10">
        <f ca="1">IF(AH$5&lt;&gt;"",HLOOKUP(AH$5,Functionalization!$G$6:$R$373,ROW($A81)-5,FALSE),IFERROR(INDEX(AH$337:AH$373,MATCH($F81,$B$337:$B$373,0))/VLOOKUP($F81,$B$337:$BB$373,MATCH(LEFT(TRIM(AH$6),FIND("~",SUBSTITUTE(AH$6,"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81))*HLOOKUP(LEFT(TRIM(AH$6),FIND("~",SUBSTITUTE(AH$6," ","~",LEN(TRIM(AH$6))-LEN(SUBSTITUTE(TRIM(AH$6)," ",""))))-1)&amp;" Total",$B$6:$BB$373,ROW($A81)-5,FALSE))</f>
        <v>0</v>
      </c>
      <c r="AI81" s="10">
        <f ca="1">IF(AI$5&lt;&gt;"",HLOOKUP(AI$5,Functionalization!$G$6:$R$373,ROW($A81)-5,FALSE),IFERROR(INDEX(AI$337:AI$373,MATCH($F81,$B$337:$B$373,0))/VLOOKUP($F81,$B$337:$BB$373,MATCH(LEFT(TRIM(AI$6),FIND("~",SUBSTITUTE(AI$6,"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81))*HLOOKUP(LEFT(TRIM(AI$6),FIND("~",SUBSTITUTE(AI$6," ","~",LEN(TRIM(AI$6))-LEN(SUBSTITUTE(TRIM(AI$6)," ",""))))-1)&amp;" Total",$B$6:$BB$373,ROW($A81)-5,FALSE))</f>
        <v>0</v>
      </c>
      <c r="AJ81" s="10">
        <f ca="1">IF(AJ$5&lt;&gt;"",HLOOKUP(AJ$5,Functionalization!$G$6:$R$373,ROW($A81)-5,FALSE),IFERROR(INDEX(AJ$337:AJ$373,MATCH($F81,$B$337:$B$373,0))/VLOOKUP($F81,$B$337:$BB$373,MATCH(LEFT(TRIM(AJ$6),FIND("~",SUBSTITUTE(AJ$6,"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81))*HLOOKUP(LEFT(TRIM(AJ$6),FIND("~",SUBSTITUTE(AJ$6," ","~",LEN(TRIM(AJ$6))-LEN(SUBSTITUTE(TRIM(AJ$6)," ",""))))-1)&amp;" Total",$B$6:$BB$373,ROW($A81)-5,FALSE))</f>
        <v>0</v>
      </c>
      <c r="AK81" s="10">
        <f ca="1">IF(AK$5&lt;&gt;"",HLOOKUP(AK$5,Functionalization!$G$6:$R$373,ROW($A81)-5,FALSE),IFERROR(INDEX(AK$337:AK$373,MATCH($F81,$B$337:$B$373,0))/VLOOKUP($F81,$B$337:$BB$373,MATCH(LEFT(TRIM(AK$6),FIND("~",SUBSTITUTE(AK$6,"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81))*HLOOKUP(LEFT(TRIM(AK$6),FIND("~",SUBSTITUTE(AK$6," ","~",LEN(TRIM(AK$6))-LEN(SUBSTITUTE(TRIM(AK$6)," ",""))))-1)&amp;" Total",$B$6:$BB$373,ROW($A81)-5,FALSE))</f>
        <v>0</v>
      </c>
      <c r="AL81" s="10">
        <f ca="1">IF(AL$5&lt;&gt;"",HLOOKUP(AL$5,Functionalization!$G$6:$R$373,ROW($A81)-5,FALSE),IFERROR(INDEX(AL$337:AL$373,MATCH($F81,$B$337:$B$373,0))/VLOOKUP($F81,$B$337:$BB$373,MATCH(LEFT(TRIM(AL$6),FIND("~",SUBSTITUTE(AL$6,"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81))*HLOOKUP(LEFT(TRIM(AL$6),FIND("~",SUBSTITUTE(AL$6," ","~",LEN(TRIM(AL$6))-LEN(SUBSTITUTE(TRIM(AL$6)," ",""))))-1)&amp;" Total",$B$6:$BB$373,ROW($A81)-5,FALSE))</f>
        <v>0</v>
      </c>
      <c r="AM81" s="10">
        <f ca="1">IF(AM$5&lt;&gt;"",HLOOKUP(AM$5,Functionalization!$G$6:$R$373,ROW($A81)-5,FALSE),IFERROR(INDEX(AM$337:AM$373,MATCH($F81,$B$337:$B$373,0))/VLOOKUP($F81,$B$337:$BB$373,MATCH(LEFT(TRIM(AM$6),FIND("~",SUBSTITUTE(AM$6,"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81))*HLOOKUP(LEFT(TRIM(AM$6),FIND("~",SUBSTITUTE(AM$6," ","~",LEN(TRIM(AM$6))-LEN(SUBSTITUTE(TRIM(AM$6)," ",""))))-1)&amp;" Total",$B$6:$BB$373,ROW($A81)-5,FALSE))</f>
        <v>0</v>
      </c>
      <c r="AN81" s="10">
        <f ca="1">IF(AN$5&lt;&gt;"",HLOOKUP(AN$5,Functionalization!$G$6:$R$373,ROW($A81)-5,FALSE),IFERROR(INDEX(AN$337:AN$373,MATCH($F81,$B$337:$B$373,0))/VLOOKUP($F81,$B$337:$BB$373,MATCH(LEFT(TRIM(AN$6),FIND("~",SUBSTITUTE(AN$6,"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81))*HLOOKUP(LEFT(TRIM(AN$6),FIND("~",SUBSTITUTE(AN$6," ","~",LEN(TRIM(AN$6))-LEN(SUBSTITUTE(TRIM(AN$6)," ",""))))-1)&amp;" Total",$B$6:$BB$373,ROW($A81)-5,FALSE))</f>
        <v>0</v>
      </c>
      <c r="AO81" s="10">
        <f ca="1">IF(AO$5&lt;&gt;"",HLOOKUP(AO$5,Functionalization!$G$6:$R$373,ROW($A81)-5,FALSE),IFERROR(INDEX(AO$337:AO$373,MATCH($F81,$B$337:$B$373,0))/VLOOKUP($F81,$B$337:$BB$373,MATCH(LEFT(TRIM(AO$6),FIND("~",SUBSTITUTE(AO$6,"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81))*HLOOKUP(LEFT(TRIM(AO$6),FIND("~",SUBSTITUTE(AO$6," ","~",LEN(TRIM(AO$6))-LEN(SUBSTITUTE(TRIM(AO$6)," ",""))))-1)&amp;" Total",$B$6:$BB$373,ROW($A81)-5,FALSE))</f>
        <v>0</v>
      </c>
      <c r="AP81" s="10">
        <f ca="1">IF(AP$5&lt;&gt;"",HLOOKUP(AP$5,Functionalization!$G$6:$R$373,ROW($A81)-5,FALSE),IFERROR(INDEX(AP$337:AP$373,MATCH($F81,$B$337:$B$373,0))/VLOOKUP($F81,$B$337:$BB$373,MATCH(LEFT(TRIM(AP$6),FIND("~",SUBSTITUTE(AP$6,"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81))*HLOOKUP(LEFT(TRIM(AP$6),FIND("~",SUBSTITUTE(AP$6," ","~",LEN(TRIM(AP$6))-LEN(SUBSTITUTE(TRIM(AP$6)," ",""))))-1)&amp;" Total",$B$6:$BB$373,ROW($A81)-5,FALSE))</f>
        <v>0</v>
      </c>
      <c r="AQ81" s="10">
        <f ca="1">IF(AQ$5&lt;&gt;"",HLOOKUP(AQ$5,Functionalization!$G$6:$R$373,ROW($A81)-5,FALSE),IFERROR(INDEX(AQ$337:AQ$373,MATCH($F81,$B$337:$B$373,0))/VLOOKUP($F81,$B$337:$BB$373,MATCH(LEFT(TRIM(AQ$6),FIND("~",SUBSTITUTE(AQ$6,"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81))*HLOOKUP(LEFT(TRIM(AQ$6),FIND("~",SUBSTITUTE(AQ$6," ","~",LEN(TRIM(AQ$6))-LEN(SUBSTITUTE(TRIM(AQ$6)," ",""))))-1)&amp;" Total",$B$6:$BB$373,ROW($A81)-5,FALSE))</f>
        <v>0</v>
      </c>
      <c r="AR81" s="10">
        <f ca="1">IF(AR$5&lt;&gt;"",HLOOKUP(AR$5,Functionalization!$G$6:$R$373,ROW($A81)-5,FALSE),IFERROR(INDEX(AR$337:AR$373,MATCH($F81,$B$337:$B$373,0))/VLOOKUP($F81,$B$337:$BB$373,MATCH(LEFT(TRIM(AR$6),FIND("~",SUBSTITUTE(AR$6,"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81))*HLOOKUP(LEFT(TRIM(AR$6),FIND("~",SUBSTITUTE(AR$6," ","~",LEN(TRIM(AR$6))-LEN(SUBSTITUTE(TRIM(AR$6)," ",""))))-1)&amp;" Total",$B$6:$BB$373,ROW($A81)-5,FALSE))</f>
        <v>0</v>
      </c>
      <c r="AS81" s="10">
        <f ca="1">IF(AS$5&lt;&gt;"",HLOOKUP(AS$5,Functionalization!$G$6:$R$373,ROW($A81)-5,FALSE),IFERROR(INDEX(AS$337:AS$373,MATCH($F81,$B$337:$B$373,0))/VLOOKUP($F81,$B$337:$BB$373,MATCH(LEFT(TRIM(AS$6),FIND("~",SUBSTITUTE(AS$6,"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81))*HLOOKUP(LEFT(TRIM(AS$6),FIND("~",SUBSTITUTE(AS$6," ","~",LEN(TRIM(AS$6))-LEN(SUBSTITUTE(TRIM(AS$6)," ",""))))-1)&amp;" Total",$B$6:$BB$373,ROW($A81)-5,FALSE))</f>
        <v>0</v>
      </c>
      <c r="AT81" s="10">
        <f ca="1">IF(AT$5&lt;&gt;"",HLOOKUP(AT$5,Functionalization!$G$6:$R$373,ROW($A81)-5,FALSE),IFERROR(INDEX(AT$337:AT$373,MATCH($F81,$B$337:$B$373,0))/VLOOKUP($F81,$B$337:$BB$373,MATCH(LEFT(TRIM(AT$6),FIND("~",SUBSTITUTE(AT$6,"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81))*HLOOKUP(LEFT(TRIM(AT$6),FIND("~",SUBSTITUTE(AT$6," ","~",LEN(TRIM(AT$6))-LEN(SUBSTITUTE(TRIM(AT$6)," ",""))))-1)&amp;" Total",$B$6:$BB$373,ROW($A81)-5,FALSE))</f>
        <v>0</v>
      </c>
      <c r="AU81" s="10">
        <f ca="1">IF(AU$5&lt;&gt;"",HLOOKUP(AU$5,Functionalization!$G$6:$R$373,ROW($A81)-5,FALSE),IFERROR(INDEX(AU$337:AU$373,MATCH($F81,$B$337:$B$373,0))/VLOOKUP($F81,$B$337:$BB$373,MATCH(LEFT(TRIM(AU$6),FIND("~",SUBSTITUTE(AU$6,"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81))*HLOOKUP(LEFT(TRIM(AU$6),FIND("~",SUBSTITUTE(AU$6," ","~",LEN(TRIM(AU$6))-LEN(SUBSTITUTE(TRIM(AU$6)," ",""))))-1)&amp;" Total",$B$6:$BB$373,ROW($A81)-5,FALSE))</f>
        <v>0</v>
      </c>
      <c r="AV81" s="10">
        <f ca="1">IF(AV$5&lt;&gt;"",HLOOKUP(AV$5,Functionalization!$G$6:$R$373,ROW($A81)-5,FALSE),IFERROR(INDEX(AV$337:AV$373,MATCH($F81,$B$337:$B$373,0))/VLOOKUP($F81,$B$337:$BB$373,MATCH(LEFT(TRIM(AV$6),FIND("~",SUBSTITUTE(AV$6,"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81))*HLOOKUP(LEFT(TRIM(AV$6),FIND("~",SUBSTITUTE(AV$6," ","~",LEN(TRIM(AV$6))-LEN(SUBSTITUTE(TRIM(AV$6)," ",""))))-1)&amp;" Total",$B$6:$BB$373,ROW($A81)-5,FALSE))</f>
        <v>0</v>
      </c>
      <c r="AW81" s="10">
        <f ca="1">IF(AW$5&lt;&gt;"",HLOOKUP(AW$5,Functionalization!$G$6:$R$373,ROW($A81)-5,FALSE),IFERROR(INDEX(AW$337:AW$373,MATCH($F81,$B$337:$B$373,0))/VLOOKUP($F81,$B$337:$BB$373,MATCH(LEFT(TRIM(AW$6),FIND("~",SUBSTITUTE(AW$6,"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81))*HLOOKUP(LEFT(TRIM(AW$6),FIND("~",SUBSTITUTE(AW$6," ","~",LEN(TRIM(AW$6))-LEN(SUBSTITUTE(TRIM(AW$6)," ",""))))-1)&amp;" Total",$B$6:$BB$373,ROW($A81)-5,FALSE))</f>
        <v>0</v>
      </c>
      <c r="AX81" s="10">
        <f ca="1">IF(AX$5&lt;&gt;"",HLOOKUP(AX$5,Functionalization!$G$6:$R$373,ROW($A81)-5,FALSE),IFERROR(INDEX(AX$337:AX$373,MATCH($F81,$B$337:$B$373,0))/VLOOKUP($F81,$B$337:$BB$373,MATCH(LEFT(TRIM(AX$6),FIND("~",SUBSTITUTE(AX$6,"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81))*HLOOKUP(LEFT(TRIM(AX$6),FIND("~",SUBSTITUTE(AX$6," ","~",LEN(TRIM(AX$6))-LEN(SUBSTITUTE(TRIM(AX$6)," ",""))))-1)&amp;" Total",$B$6:$BB$373,ROW($A81)-5,FALSE))</f>
        <v>0</v>
      </c>
      <c r="AY81" s="10">
        <f ca="1">IF(AY$5&lt;&gt;"",HLOOKUP(AY$5,Functionalization!$G$6:$R$373,ROW($A81)-5,FALSE),IFERROR(INDEX(AY$337:AY$373,MATCH($F81,$B$337:$B$373,0))/VLOOKUP($F81,$B$337:$BB$373,MATCH(LEFT(TRIM(AY$6),FIND("~",SUBSTITUTE(AY$6,"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81))*HLOOKUP(LEFT(TRIM(AY$6),FIND("~",SUBSTITUTE(AY$6," ","~",LEN(TRIM(AY$6))-LEN(SUBSTITUTE(TRIM(AY$6)," ",""))))-1)&amp;" Total",$B$6:$BB$373,ROW($A81)-5,FALSE))</f>
        <v>0</v>
      </c>
      <c r="AZ81" s="10">
        <f ca="1">IF(AZ$5&lt;&gt;"",HLOOKUP(AZ$5,Functionalization!$G$6:$R$373,ROW($A81)-5,FALSE),IFERROR(INDEX(AZ$337:AZ$373,MATCH($F81,$B$337:$B$373,0))/VLOOKUP($F81,$B$337:$BB$373,MATCH(LEFT(TRIM(AZ$6),FIND("~",SUBSTITUTE(AZ$6,"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81))*HLOOKUP(LEFT(TRIM(AZ$6),FIND("~",SUBSTITUTE(AZ$6," ","~",LEN(TRIM(AZ$6))-LEN(SUBSTITUTE(TRIM(AZ$6)," ",""))))-1)&amp;" Total",$B$6:$BB$373,ROW($A81)-5,FALSE))</f>
        <v>0</v>
      </c>
      <c r="BA81" s="10">
        <f ca="1">IF(BA$5&lt;&gt;"",HLOOKUP(BA$5,Functionalization!$G$6:$R$373,ROW($A81)-5,FALSE),IFERROR(INDEX(BA$337:BA$373,MATCH($F81,$B$337:$B$373,0))/VLOOKUP($F81,$B$337:$BB$373,MATCH(LEFT(TRIM(BA$6),FIND("~",SUBSTITUTE(BA$6,"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81))*HLOOKUP(LEFT(TRIM(BA$6),FIND("~",SUBSTITUTE(BA$6," ","~",LEN(TRIM(BA$6))-LEN(SUBSTITUTE(TRIM(BA$6)," ",""))))-1)&amp;" Total",$B$6:$BB$373,ROW($A81)-5,FALSE))</f>
        <v>0</v>
      </c>
      <c r="BB81" s="10">
        <f ca="1">IF(BB$5&lt;&gt;"",HLOOKUP(BB$5,Functionalization!$G$6:$R$373,ROW($A81)-5,FALSE),IFERROR(INDEX(BB$337:BB$373,MATCH($F81,$B$337:$B$373,0))/VLOOKUP($F81,$B$337:$BB$373,MATCH(LEFT(TRIM(BB$6),FIND("~",SUBSTITUTE(BB$6,"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81))*HLOOKUP(LEFT(TRIM(BB$6),FIND("~",SUBSTITUTE(BB$6," ","~",LEN(TRIM(BB$6))-LEN(SUBSTITUTE(TRIM(BB$6)," ",""))))-1)&amp;" Total",$B$6:$BB$373,ROW($A81)-5,FALSE))</f>
        <v>0</v>
      </c>
      <c r="BD81">
        <f ca="1">IFERROR(IF(SUMIF($G$6:$BB$6,BD$6&amp;" Total",$G81:$BB81)-(SUMIF($G$6:$BB$6,BD$6&amp;" "&amp;'Input-Func_Class'!$D$22,$G81:$BB81)+IFERROR(SUMIF($G$6:$BB$6,BD$6&amp;" "&amp;'Input-Func_Class'!$E$22,$G81:$BB81),SUMIF($G$6:$BB$6,BD$6&amp;" "&amp;'Input-Func_Class'!$B$24,$G81:$BB81))+SUMIF($G$6:$BB$6,BD$6&amp;" "&amp;'Input-Func_Class'!$F$22,$G81:$BB81))&lt;Check_Limit,0,1),1)</f>
        <v>0</v>
      </c>
      <c r="BE81">
        <f ca="1">IFERROR(IF(SUMIF($G$6:$BB$6,BE$6&amp;" Total",$G81:$BB81)-(SUMIF($G$6:$BB$6,BE$6&amp;" "&amp;'Input-Func_Class'!$D$22,$G81:$BB81)+IFERROR(SUMIF($G$6:$BB$6,BE$6&amp;" "&amp;'Input-Func_Class'!$E$22,$G81:$BB81),SUMIF($G$6:$BB$6,BE$6&amp;" "&amp;'Input-Func_Class'!$B$24,$G81:$BB81))+SUMIF($G$6:$BB$6,BE$6&amp;" "&amp;'Input-Func_Class'!$F$22,$G81:$BB81))&lt;Check_Limit,0,1),1)</f>
        <v>0</v>
      </c>
      <c r="BF81">
        <f ca="1">IFERROR(IF(SUMIF($G$6:$BB$6,BF$6&amp;" Total",$G81:$BB81)-(SUMIF($G$6:$BB$6,BF$6&amp;" "&amp;'Input-Func_Class'!$D$22,$G81:$BB81)+IFERROR(SUMIF($G$6:$BB$6,BF$6&amp;" "&amp;'Input-Func_Class'!$E$22,$G81:$BB81),SUMIF($G$6:$BB$6,BF$6&amp;" "&amp;'Input-Func_Class'!$B$24,$G81:$BB81))+SUMIF($G$6:$BB$6,BF$6&amp;" "&amp;'Input-Func_Class'!$F$22,$G81:$BB81))&lt;Check_Limit,0,1),1)</f>
        <v>0</v>
      </c>
      <c r="BG81">
        <f ca="1">IFERROR(IF(SUMIF($G$6:$BB$6,BG$6&amp;" Total",$G81:$BB81)-(SUMIF($G$6:$BB$6,BG$6&amp;" "&amp;'Input-Func_Class'!$D$22,$G81:$BB81)+IFERROR(SUMIF($G$6:$BB$6,BG$6&amp;" "&amp;'Input-Func_Class'!$E$22,$G81:$BB81),SUMIF($G$6:$BB$6,BG$6&amp;" "&amp;'Input-Func_Class'!$B$24,$G81:$BB81))+SUMIF($G$6:$BB$6,BG$6&amp;" "&amp;'Input-Func_Class'!$F$22,$G81:$BB81))&lt;Check_Limit,0,1),1)</f>
        <v>0</v>
      </c>
      <c r="BH81">
        <f ca="1">IFERROR(IF(SUMIF($G$6:$BB$6,BH$6&amp;" Total",$G81:$BB81)-(SUMIF($G$6:$BB$6,BH$6&amp;" "&amp;'Input-Func_Class'!$D$22,$G81:$BB81)+IFERROR(SUMIF($G$6:$BB$6,BH$6&amp;" "&amp;'Input-Func_Class'!$E$22,$G81:$BB81),SUMIF($G$6:$BB$6,BH$6&amp;" "&amp;'Input-Func_Class'!$B$24,$G81:$BB81))+SUMIF($G$6:$BB$6,BH$6&amp;" "&amp;'Input-Func_Class'!$F$22,$G81:$BB81))&lt;Check_Limit,0,1),1)</f>
        <v>0</v>
      </c>
      <c r="BI81">
        <f ca="1">IFERROR(IF(SUMIF($G$6:$BB$6,BI$6&amp;" Total",$G81:$BB81)-(SUMIF($G$6:$BB$6,BI$6&amp;" "&amp;'Input-Func_Class'!$D$22,$G81:$BB81)+IFERROR(SUMIF($G$6:$BB$6,BI$6&amp;" "&amp;'Input-Func_Class'!$E$22,$G81:$BB81),SUMIF($G$6:$BB$6,BI$6&amp;" "&amp;'Input-Func_Class'!$B$24,$G81:$BB81))+SUMIF($G$6:$BB$6,BI$6&amp;" "&amp;'Input-Func_Class'!$F$22,$G81:$BB81))&lt;Check_Limit,0,1),1)</f>
        <v>0</v>
      </c>
      <c r="BJ81">
        <f ca="1">IFERROR(IF(SUMIF($G$6:$BB$6,BJ$6&amp;" Total",$G81:$BB81)-(SUMIF($G$6:$BB$6,BJ$6&amp;" "&amp;'Input-Func_Class'!$D$22,$G81:$BB81)+IFERROR(SUMIF($G$6:$BB$6,BJ$6&amp;" "&amp;'Input-Func_Class'!$E$22,$G81:$BB81),SUMIF($G$6:$BB$6,BJ$6&amp;" "&amp;'Input-Func_Class'!$B$24,$G81:$BB81))+SUMIF($G$6:$BB$6,BJ$6&amp;" "&amp;'Input-Func_Class'!$F$22,$G81:$BB81))&lt;Check_Limit,0,1),1)</f>
        <v>0</v>
      </c>
      <c r="BK81">
        <f ca="1">IFERROR(IF(SUMIF($G$6:$BB$6,BK$6&amp;" Total",$G81:$BB81)-(SUMIF($G$6:$BB$6,BK$6&amp;" "&amp;'Input-Func_Class'!$D$22,$G81:$BB81)+IFERROR(SUMIF($G$6:$BB$6,BK$6&amp;" "&amp;'Input-Func_Class'!$E$22,$G81:$BB81),SUMIF($G$6:$BB$6,BK$6&amp;" "&amp;'Input-Func_Class'!$B$24,$G81:$BB81))+SUMIF($G$6:$BB$6,BK$6&amp;" "&amp;'Input-Func_Class'!$F$22,$G81:$BB81))&lt;Check_Limit,0,1),1)</f>
        <v>0</v>
      </c>
      <c r="BL81">
        <f ca="1">IFERROR(IF(SUMIF($G$6:$BB$6,BL$6&amp;" Total",$G81:$BB81)-(SUMIF($G$6:$BB$6,BL$6&amp;" "&amp;'Input-Func_Class'!$D$22,$G81:$BB81)+IFERROR(SUMIF($G$6:$BB$6,BL$6&amp;" "&amp;'Input-Func_Class'!$E$22,$G81:$BB81),SUMIF($G$6:$BB$6,BL$6&amp;" "&amp;'Input-Func_Class'!$B$24,$G81:$BB81))+SUMIF($G$6:$BB$6,BL$6&amp;" "&amp;'Input-Func_Class'!$F$22,$G81:$BB81))&lt;Check_Limit,0,1),1)</f>
        <v>0</v>
      </c>
      <c r="BM81">
        <f ca="1">IFERROR(IF(SUMIF($G$6:$BB$6,BM$6&amp;" Total",$G81:$BB81)-(SUMIF($G$6:$BB$6,BM$6&amp;" "&amp;'Input-Func_Class'!$D$22,$G81:$BB81)+IFERROR(SUMIF($G$6:$BB$6,BM$6&amp;" "&amp;'Input-Func_Class'!$E$22,$G81:$BB81),SUMIF($G$6:$BB$6,BM$6&amp;" "&amp;'Input-Func_Class'!$B$24,$G81:$BB81))+SUMIF($G$6:$BB$6,BM$6&amp;" "&amp;'Input-Func_Class'!$F$22,$G81:$BB81))&lt;Check_Limit,0,1),1)</f>
        <v>0</v>
      </c>
      <c r="BN81">
        <f ca="1">IFERROR(IF(SUMIF($G$6:$BB$6,BN$6&amp;" Total",$G81:$BB81)-(SUMIF($G$6:$BB$6,BN$6&amp;" "&amp;'Input-Func_Class'!$D$22,$G81:$BB81)+IFERROR(SUMIF($G$6:$BB$6,BN$6&amp;" "&amp;'Input-Func_Class'!$E$22,$G81:$BB81),SUMIF($G$6:$BB$6,BN$6&amp;" "&amp;'Input-Func_Class'!$B$24,$G81:$BB81))+SUMIF($G$6:$BB$6,BN$6&amp;" "&amp;'Input-Func_Class'!$F$22,$G81:$BB81))&lt;Check_Limit,0,1),1)</f>
        <v>0</v>
      </c>
      <c r="BO81">
        <f ca="1">IFERROR(IF(SUMIF($G$6:$BB$6,BO$6&amp;" Total",$G81:$BB81)-(SUMIF($G$6:$BB$6,BO$6&amp;" "&amp;'Input-Func_Class'!$D$22,$G81:$BB81)+IFERROR(SUMIF($G$6:$BB$6,BO$6&amp;" "&amp;'Input-Func_Class'!$E$22,$G81:$BB81),SUMIF($G$6:$BB$6,BO$6&amp;" "&amp;'Input-Func_Class'!$B$24,$G81:$BB81))+SUMIF($G$6:$BB$6,BO$6&amp;" "&amp;'Input-Func_Class'!$F$22,$G81:$BB81))&lt;Check_Limit,0,1),1)</f>
        <v>0</v>
      </c>
    </row>
    <row r="82" spans="1:67" outlineLevel="1">
      <c r="A82" s="31">
        <f>IF(ISBLANK('Input-Accounts'!A82),"",'Input-Accounts'!A82)</f>
        <v>71</v>
      </c>
      <c r="B82" s="53" t="str">
        <f>IF(ISBLANK('Input-Accounts'!B82),"",'Input-Accounts'!B82)</f>
        <v>MISC INTANGIBLE PLANT-CLOUD SOFTWARE</v>
      </c>
      <c r="C82" s="31">
        <f>IF(ISBLANK('Input-Accounts'!C82),"",'Input-Accounts'!C82)</f>
        <v>303.99</v>
      </c>
      <c r="D82" s="10">
        <f>Functionalization!$D82</f>
        <v>-1350894.9436174606</v>
      </c>
      <c r="E82" s="10">
        <f t="shared" ca="1" si="3"/>
        <v>0</v>
      </c>
      <c r="F82" s="3" t="str">
        <f>IF($D82=0,"-",IF('Input-Accounts'!$E82&lt;&gt;0,'Input-Accounts'!$E82,'Input-Accounts'!$G82))</f>
        <v>INT_DISTPT_SUBTOTAL</v>
      </c>
      <c r="G82" s="10">
        <f ca="1">IF(G$5&lt;&gt;"",HLOOKUP(G$5,Functionalization!$G$6:$R$373,ROW($A82)-5,FALSE),IFERROR(INDEX(G$337:G$373,MATCH($F82,$B$337:$B$373,0))/VLOOKUP($F82,$B$337:$BB$373,MATCH(LEFT(TRIM(G$6),FIND("~",SUBSTITUTE(G$6,"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82))*HLOOKUP(LEFT(TRIM(G$6),FIND("~",SUBSTITUTE(G$6," ","~",LEN(TRIM(G$6))-LEN(SUBSTITUTE(TRIM(G$6)," ",""))))-1)&amp;" Total",$B$6:$BB$373,ROW($A82)-5,FALSE))</f>
        <v>-860469.98265766108</v>
      </c>
      <c r="H82" s="10">
        <f ca="1">IF(H$5&lt;&gt;"",HLOOKUP(H$5,Functionalization!$G$6:$R$373,ROW($A82)-5,FALSE),IFERROR(INDEX(H$337:H$373,MATCH($F82,$B$337:$B$373,0))/VLOOKUP($F82,$B$337:$BB$373,MATCH(LEFT(TRIM(H$6),FIND("~",SUBSTITUTE(H$6,"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82))*HLOOKUP(LEFT(TRIM(H$6),FIND("~",SUBSTITUTE(H$6," ","~",LEN(TRIM(H$6))-LEN(SUBSTITUTE(TRIM(H$6)," ",""))))-1)&amp;" Total",$B$6:$BB$373,ROW($A82)-5,FALSE))</f>
        <v>-638446.19823579479</v>
      </c>
      <c r="I82" s="10">
        <f ca="1">IF(I$5&lt;&gt;"",HLOOKUP(I$5,Functionalization!$G$6:$R$373,ROW($A82)-5,FALSE),IFERROR(INDEX(I$337:I$373,MATCH($F82,$B$337:$B$373,0))/VLOOKUP($F82,$B$337:$BB$373,MATCH(LEFT(TRIM(I$6),FIND("~",SUBSTITUTE(I$6,"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82))*HLOOKUP(LEFT(TRIM(I$6),FIND("~",SUBSTITUTE(I$6," ","~",LEN(TRIM(I$6))-LEN(SUBSTITUTE(TRIM(I$6)," ",""))))-1)&amp;" Total",$B$6:$BB$373,ROW($A82)-5,FALSE))</f>
        <v>0</v>
      </c>
      <c r="J82" s="10">
        <f ca="1">IF(J$5&lt;&gt;"",HLOOKUP(J$5,Functionalization!$G$6:$R$373,ROW($A82)-5,FALSE),IFERROR(INDEX(J$337:J$373,MATCH($F82,$B$337:$B$373,0))/VLOOKUP($F82,$B$337:$BB$373,MATCH(LEFT(TRIM(J$6),FIND("~",SUBSTITUTE(J$6,"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82))*HLOOKUP(LEFT(TRIM(J$6),FIND("~",SUBSTITUTE(J$6," ","~",LEN(TRIM(J$6))-LEN(SUBSTITUTE(TRIM(J$6)," ",""))))-1)&amp;" Total",$B$6:$BB$373,ROW($A82)-5,FALSE))</f>
        <v>-222023.78442186615</v>
      </c>
      <c r="K82" s="10">
        <f ca="1">IF(K$5&lt;&gt;"",HLOOKUP(K$5,Functionalization!$G$6:$R$373,ROW($A82)-5,FALSE),IFERROR(INDEX(K$337:K$373,MATCH($F82,$B$337:$B$373,0))/VLOOKUP($F82,$B$337:$BB$373,MATCH(LEFT(TRIM(K$6),FIND("~",SUBSTITUTE(K$6,"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82))*HLOOKUP(LEFT(TRIM(K$6),FIND("~",SUBSTITUTE(K$6," ","~",LEN(TRIM(K$6))-LEN(SUBSTITUTE(TRIM(K$6)," ",""))))-1)&amp;" Total",$B$6:$BB$373,ROW($A82)-5,FALSE))</f>
        <v>-490424.96095979935</v>
      </c>
      <c r="L82" s="10">
        <f ca="1">IF(L$5&lt;&gt;"",HLOOKUP(L$5,Functionalization!$G$6:$R$373,ROW($A82)-5,FALSE),IFERROR(INDEX(L$337:L$373,MATCH($F82,$B$337:$B$373,0))/VLOOKUP($F82,$B$337:$BB$373,MATCH(LEFT(TRIM(L$6),FIND("~",SUBSTITUTE(L$6,"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82))*HLOOKUP(LEFT(TRIM(L$6),FIND("~",SUBSTITUTE(L$6," ","~",LEN(TRIM(L$6))-LEN(SUBSTITUTE(TRIM(L$6)," ",""))))-1)&amp;" Total",$B$6:$BB$373,ROW($A82)-5,FALSE))</f>
        <v>0</v>
      </c>
      <c r="M82" s="10">
        <f ca="1">IF(M$5&lt;&gt;"",HLOOKUP(M$5,Functionalization!$G$6:$R$373,ROW($A82)-5,FALSE),IFERROR(INDEX(M$337:M$373,MATCH($F82,$B$337:$B$373,0))/VLOOKUP($F82,$B$337:$BB$373,MATCH(LEFT(TRIM(M$6),FIND("~",SUBSTITUTE(M$6,"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82))*HLOOKUP(LEFT(TRIM(M$6),FIND("~",SUBSTITUTE(M$6," ","~",LEN(TRIM(M$6))-LEN(SUBSTITUTE(TRIM(M$6)," ",""))))-1)&amp;" Total",$B$6:$BB$373,ROW($A82)-5,FALSE))</f>
        <v>0</v>
      </c>
      <c r="N82" s="10">
        <f ca="1">IF(N$5&lt;&gt;"",HLOOKUP(N$5,Functionalization!$G$6:$R$373,ROW($A82)-5,FALSE),IFERROR(INDEX(N$337:N$373,MATCH($F82,$B$337:$B$373,0))/VLOOKUP($F82,$B$337:$BB$373,MATCH(LEFT(TRIM(N$6),FIND("~",SUBSTITUTE(N$6,"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82))*HLOOKUP(LEFT(TRIM(N$6),FIND("~",SUBSTITUTE(N$6," ","~",LEN(TRIM(N$6))-LEN(SUBSTITUTE(TRIM(N$6)," ",""))))-1)&amp;" Total",$B$6:$BB$373,ROW($A82)-5,FALSE))</f>
        <v>-490424.96095979935</v>
      </c>
      <c r="O82" s="10">
        <f ca="1">IF(O$5&lt;&gt;"",HLOOKUP(O$5,Functionalization!$G$6:$R$373,ROW($A82)-5,FALSE),IFERROR(INDEX(O$337:O$373,MATCH($F82,$B$337:$B$373,0))/VLOOKUP($F82,$B$337:$BB$373,MATCH(LEFT(TRIM(O$6),FIND("~",SUBSTITUTE(O$6,"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82))*HLOOKUP(LEFT(TRIM(O$6),FIND("~",SUBSTITUTE(O$6," ","~",LEN(TRIM(O$6))-LEN(SUBSTITUTE(TRIM(O$6)," ",""))))-1)&amp;" Total",$B$6:$BB$373,ROW($A82)-5,FALSE))</f>
        <v>0</v>
      </c>
      <c r="P82" s="10">
        <f ca="1">IF(P$5&lt;&gt;"",HLOOKUP(P$5,Functionalization!$G$6:$R$373,ROW($A82)-5,FALSE),IFERROR(INDEX(P$337:P$373,MATCH($F82,$B$337:$B$373,0))/VLOOKUP($F82,$B$337:$BB$373,MATCH(LEFT(TRIM(P$6),FIND("~",SUBSTITUTE(P$6,"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82))*HLOOKUP(LEFT(TRIM(P$6),FIND("~",SUBSTITUTE(P$6," ","~",LEN(TRIM(P$6))-LEN(SUBSTITUTE(TRIM(P$6)," ",""))))-1)&amp;" Total",$B$6:$BB$373,ROW($A82)-5,FALSE))</f>
        <v>0</v>
      </c>
      <c r="Q82" s="10">
        <f ca="1">IF(Q$5&lt;&gt;"",HLOOKUP(Q$5,Functionalization!$G$6:$R$373,ROW($A82)-5,FALSE),IFERROR(INDEX(Q$337:Q$373,MATCH($F82,$B$337:$B$373,0))/VLOOKUP($F82,$B$337:$BB$373,MATCH(LEFT(TRIM(Q$6),FIND("~",SUBSTITUTE(Q$6,"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82))*HLOOKUP(LEFT(TRIM(Q$6),FIND("~",SUBSTITUTE(Q$6," ","~",LEN(TRIM(Q$6))-LEN(SUBSTITUTE(TRIM(Q$6)," ",""))))-1)&amp;" Total",$B$6:$BB$373,ROW($A82)-5,FALSE))</f>
        <v>0</v>
      </c>
      <c r="R82" s="10">
        <f ca="1">IF(R$5&lt;&gt;"",HLOOKUP(R$5,Functionalization!$G$6:$R$373,ROW($A82)-5,FALSE),IFERROR(INDEX(R$337:R$373,MATCH($F82,$B$337:$B$373,0))/VLOOKUP($F82,$B$337:$BB$373,MATCH(LEFT(TRIM(R$6),FIND("~",SUBSTITUTE(R$6,"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82))*HLOOKUP(LEFT(TRIM(R$6),FIND("~",SUBSTITUTE(R$6," ","~",LEN(TRIM(R$6))-LEN(SUBSTITUTE(TRIM(R$6)," ",""))))-1)&amp;" Total",$B$6:$BB$373,ROW($A82)-5,FALSE))</f>
        <v>0</v>
      </c>
      <c r="S82" s="10">
        <f ca="1">IF(S$5&lt;&gt;"",HLOOKUP(S$5,Functionalization!$G$6:$R$373,ROW($A82)-5,FALSE),IFERROR(INDEX(S$337:S$373,MATCH($F82,$B$337:$B$373,0))/VLOOKUP($F82,$B$337:$BB$373,MATCH(LEFT(TRIM(S$6),FIND("~",SUBSTITUTE(S$6,"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82))*HLOOKUP(LEFT(TRIM(S$6),FIND("~",SUBSTITUTE(S$6," ","~",LEN(TRIM(S$6))-LEN(SUBSTITUTE(TRIM(S$6)," ",""))))-1)&amp;" Total",$B$6:$BB$373,ROW($A82)-5,FALSE))</f>
        <v>0</v>
      </c>
      <c r="T82" s="10">
        <f ca="1">IF(T$5&lt;&gt;"",HLOOKUP(T$5,Functionalization!$G$6:$R$373,ROW($A82)-5,FALSE),IFERROR(INDEX(T$337:T$373,MATCH($F82,$B$337:$B$373,0))/VLOOKUP($F82,$B$337:$BB$373,MATCH(LEFT(TRIM(T$6),FIND("~",SUBSTITUTE(T$6,"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82))*HLOOKUP(LEFT(TRIM(T$6),FIND("~",SUBSTITUTE(T$6," ","~",LEN(TRIM(T$6))-LEN(SUBSTITUTE(TRIM(T$6)," ",""))))-1)&amp;" Total",$B$6:$BB$373,ROW($A82)-5,FALSE))</f>
        <v>0</v>
      </c>
      <c r="U82" s="10">
        <f ca="1">IF(U$5&lt;&gt;"",HLOOKUP(U$5,Functionalization!$G$6:$R$373,ROW($A82)-5,FALSE),IFERROR(INDEX(U$337:U$373,MATCH($F82,$B$337:$B$373,0))/VLOOKUP($F82,$B$337:$BB$373,MATCH(LEFT(TRIM(U$6),FIND("~",SUBSTITUTE(U$6,"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82))*HLOOKUP(LEFT(TRIM(U$6),FIND("~",SUBSTITUTE(U$6," ","~",LEN(TRIM(U$6))-LEN(SUBSTITUTE(TRIM(U$6)," ",""))))-1)&amp;" Total",$B$6:$BB$373,ROW($A82)-5,FALSE))</f>
        <v>0</v>
      </c>
      <c r="V82" s="10">
        <f ca="1">IF(V$5&lt;&gt;"",HLOOKUP(V$5,Functionalization!$G$6:$R$373,ROW($A82)-5,FALSE),IFERROR(INDEX(V$337:V$373,MATCH($F82,$B$337:$B$373,0))/VLOOKUP($F82,$B$337:$BB$373,MATCH(LEFT(TRIM(V$6),FIND("~",SUBSTITUTE(V$6,"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82))*HLOOKUP(LEFT(TRIM(V$6),FIND("~",SUBSTITUTE(V$6," ","~",LEN(TRIM(V$6))-LEN(SUBSTITUTE(TRIM(V$6)," ",""))))-1)&amp;" Total",$B$6:$BB$373,ROW($A82)-5,FALSE))</f>
        <v>0</v>
      </c>
      <c r="W82" s="10">
        <f ca="1">IF(W$5&lt;&gt;"",HLOOKUP(W$5,Functionalization!$G$6:$R$373,ROW($A82)-5,FALSE),IFERROR(INDEX(W$337:W$373,MATCH($F82,$B$337:$B$373,0))/VLOOKUP($F82,$B$337:$BB$373,MATCH(LEFT(TRIM(W$6),FIND("~",SUBSTITUTE(W$6,"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82))*HLOOKUP(LEFT(TRIM(W$6),FIND("~",SUBSTITUTE(W$6," ","~",LEN(TRIM(W$6))-LEN(SUBSTITUTE(TRIM(W$6)," ",""))))-1)&amp;" Total",$B$6:$BB$373,ROW($A82)-5,FALSE))</f>
        <v>0</v>
      </c>
      <c r="X82" s="10">
        <f ca="1">IF(X$5&lt;&gt;"",HLOOKUP(X$5,Functionalization!$G$6:$R$373,ROW($A82)-5,FALSE),IFERROR(INDEX(X$337:X$373,MATCH($F82,$B$337:$B$373,0))/VLOOKUP($F82,$B$337:$BB$373,MATCH(LEFT(TRIM(X$6),FIND("~",SUBSTITUTE(X$6,"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82))*HLOOKUP(LEFT(TRIM(X$6),FIND("~",SUBSTITUTE(X$6," ","~",LEN(TRIM(X$6))-LEN(SUBSTITUTE(TRIM(X$6)," ",""))))-1)&amp;" Total",$B$6:$BB$373,ROW($A82)-5,FALSE))</f>
        <v>0</v>
      </c>
      <c r="Y82" s="10">
        <f ca="1">IF(Y$5&lt;&gt;"",HLOOKUP(Y$5,Functionalization!$G$6:$R$373,ROW($A82)-5,FALSE),IFERROR(INDEX(Y$337:Y$373,MATCH($F82,$B$337:$B$373,0))/VLOOKUP($F82,$B$337:$BB$373,MATCH(LEFT(TRIM(Y$6),FIND("~",SUBSTITUTE(Y$6,"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82))*HLOOKUP(LEFT(TRIM(Y$6),FIND("~",SUBSTITUTE(Y$6," ","~",LEN(TRIM(Y$6))-LEN(SUBSTITUTE(TRIM(Y$6)," ",""))))-1)&amp;" Total",$B$6:$BB$373,ROW($A82)-5,FALSE))</f>
        <v>0</v>
      </c>
      <c r="Z82" s="10">
        <f ca="1">IF(Z$5&lt;&gt;"",HLOOKUP(Z$5,Functionalization!$G$6:$R$373,ROW($A82)-5,FALSE),IFERROR(INDEX(Z$337:Z$373,MATCH($F82,$B$337:$B$373,0))/VLOOKUP($F82,$B$337:$BB$373,MATCH(LEFT(TRIM(Z$6),FIND("~",SUBSTITUTE(Z$6,"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82))*HLOOKUP(LEFT(TRIM(Z$6),FIND("~",SUBSTITUTE(Z$6," ","~",LEN(TRIM(Z$6))-LEN(SUBSTITUTE(TRIM(Z$6)," ",""))))-1)&amp;" Total",$B$6:$BB$373,ROW($A82)-5,FALSE))</f>
        <v>0</v>
      </c>
      <c r="AA82" s="10">
        <f ca="1">IF(AA$5&lt;&gt;"",HLOOKUP(AA$5,Functionalization!$G$6:$R$373,ROW($A82)-5,FALSE),IFERROR(INDEX(AA$337:AA$373,MATCH($F82,$B$337:$B$373,0))/VLOOKUP($F82,$B$337:$BB$373,MATCH(LEFT(TRIM(AA$6),FIND("~",SUBSTITUTE(AA$6,"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82))*HLOOKUP(LEFT(TRIM(AA$6),FIND("~",SUBSTITUTE(AA$6," ","~",LEN(TRIM(AA$6))-LEN(SUBSTITUTE(TRIM(AA$6)," ",""))))-1)&amp;" Total",$B$6:$BB$373,ROW($A82)-5,FALSE))</f>
        <v>0</v>
      </c>
      <c r="AB82" s="10">
        <f ca="1">IF(AB$5&lt;&gt;"",HLOOKUP(AB$5,Functionalization!$G$6:$R$373,ROW($A82)-5,FALSE),IFERROR(INDEX(AB$337:AB$373,MATCH($F82,$B$337:$B$373,0))/VLOOKUP($F82,$B$337:$BB$373,MATCH(LEFT(TRIM(AB$6),FIND("~",SUBSTITUTE(AB$6,"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82))*HLOOKUP(LEFT(TRIM(AB$6),FIND("~",SUBSTITUTE(AB$6," ","~",LEN(TRIM(AB$6))-LEN(SUBSTITUTE(TRIM(AB$6)," ",""))))-1)&amp;" Total",$B$6:$BB$373,ROW($A82)-5,FALSE))</f>
        <v>0</v>
      </c>
      <c r="AC82" s="10">
        <f ca="1">IF(AC$5&lt;&gt;"",HLOOKUP(AC$5,Functionalization!$G$6:$R$373,ROW($A82)-5,FALSE),IFERROR(INDEX(AC$337:AC$373,MATCH($F82,$B$337:$B$373,0))/VLOOKUP($F82,$B$337:$BB$373,MATCH(LEFT(TRIM(AC$6),FIND("~",SUBSTITUTE(AC$6,"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82))*HLOOKUP(LEFT(TRIM(AC$6),FIND("~",SUBSTITUTE(AC$6," ","~",LEN(TRIM(AC$6))-LEN(SUBSTITUTE(TRIM(AC$6)," ",""))))-1)&amp;" Total",$B$6:$BB$373,ROW($A82)-5,FALSE))</f>
        <v>0</v>
      </c>
      <c r="AD82" s="10">
        <f ca="1">IF(AD$5&lt;&gt;"",HLOOKUP(AD$5,Functionalization!$G$6:$R$373,ROW($A82)-5,FALSE),IFERROR(INDEX(AD$337:AD$373,MATCH($F82,$B$337:$B$373,0))/VLOOKUP($F82,$B$337:$BB$373,MATCH(LEFT(TRIM(AD$6),FIND("~",SUBSTITUTE(AD$6,"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82))*HLOOKUP(LEFT(TRIM(AD$6),FIND("~",SUBSTITUTE(AD$6," ","~",LEN(TRIM(AD$6))-LEN(SUBSTITUTE(TRIM(AD$6)," ",""))))-1)&amp;" Total",$B$6:$BB$373,ROW($A82)-5,FALSE))</f>
        <v>0</v>
      </c>
      <c r="AE82" s="10">
        <f ca="1">IF(AE$5&lt;&gt;"",HLOOKUP(AE$5,Functionalization!$G$6:$R$373,ROW($A82)-5,FALSE),IFERROR(INDEX(AE$337:AE$373,MATCH($F82,$B$337:$B$373,0))/VLOOKUP($F82,$B$337:$BB$373,MATCH(LEFT(TRIM(AE$6),FIND("~",SUBSTITUTE(AE$6,"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82))*HLOOKUP(LEFT(TRIM(AE$6),FIND("~",SUBSTITUTE(AE$6," ","~",LEN(TRIM(AE$6))-LEN(SUBSTITUTE(TRIM(AE$6)," ",""))))-1)&amp;" Total",$B$6:$BB$373,ROW($A82)-5,FALSE))</f>
        <v>0</v>
      </c>
      <c r="AF82" s="10">
        <f ca="1">IF(AF$5&lt;&gt;"",HLOOKUP(AF$5,Functionalization!$G$6:$R$373,ROW($A82)-5,FALSE),IFERROR(INDEX(AF$337:AF$373,MATCH($F82,$B$337:$B$373,0))/VLOOKUP($F82,$B$337:$BB$373,MATCH(LEFT(TRIM(AF$6),FIND("~",SUBSTITUTE(AF$6,"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82))*HLOOKUP(LEFT(TRIM(AF$6),FIND("~",SUBSTITUTE(AF$6," ","~",LEN(TRIM(AF$6))-LEN(SUBSTITUTE(TRIM(AF$6)," ",""))))-1)&amp;" Total",$B$6:$BB$373,ROW($A82)-5,FALSE))</f>
        <v>0</v>
      </c>
      <c r="AG82" s="10">
        <f ca="1">IF(AG$5&lt;&gt;"",HLOOKUP(AG$5,Functionalization!$G$6:$R$373,ROW($A82)-5,FALSE),IFERROR(INDEX(AG$337:AG$373,MATCH($F82,$B$337:$B$373,0))/VLOOKUP($F82,$B$337:$BB$373,MATCH(LEFT(TRIM(AG$6),FIND("~",SUBSTITUTE(AG$6,"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82))*HLOOKUP(LEFT(TRIM(AG$6),FIND("~",SUBSTITUTE(AG$6," ","~",LEN(TRIM(AG$6))-LEN(SUBSTITUTE(TRIM(AG$6)," ",""))))-1)&amp;" Total",$B$6:$BB$373,ROW($A82)-5,FALSE))</f>
        <v>0</v>
      </c>
      <c r="AH82" s="10">
        <f ca="1">IF(AH$5&lt;&gt;"",HLOOKUP(AH$5,Functionalization!$G$6:$R$373,ROW($A82)-5,FALSE),IFERROR(INDEX(AH$337:AH$373,MATCH($F82,$B$337:$B$373,0))/VLOOKUP($F82,$B$337:$BB$373,MATCH(LEFT(TRIM(AH$6),FIND("~",SUBSTITUTE(AH$6,"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82))*HLOOKUP(LEFT(TRIM(AH$6),FIND("~",SUBSTITUTE(AH$6," ","~",LEN(TRIM(AH$6))-LEN(SUBSTITUTE(TRIM(AH$6)," ",""))))-1)&amp;" Total",$B$6:$BB$373,ROW($A82)-5,FALSE))</f>
        <v>0</v>
      </c>
      <c r="AI82" s="10">
        <f ca="1">IF(AI$5&lt;&gt;"",HLOOKUP(AI$5,Functionalization!$G$6:$R$373,ROW($A82)-5,FALSE),IFERROR(INDEX(AI$337:AI$373,MATCH($F82,$B$337:$B$373,0))/VLOOKUP($F82,$B$337:$BB$373,MATCH(LEFT(TRIM(AI$6),FIND("~",SUBSTITUTE(AI$6,"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82))*HLOOKUP(LEFT(TRIM(AI$6),FIND("~",SUBSTITUTE(AI$6," ","~",LEN(TRIM(AI$6))-LEN(SUBSTITUTE(TRIM(AI$6)," ",""))))-1)&amp;" Total",$B$6:$BB$373,ROW($A82)-5,FALSE))</f>
        <v>0</v>
      </c>
      <c r="AJ82" s="10">
        <f ca="1">IF(AJ$5&lt;&gt;"",HLOOKUP(AJ$5,Functionalization!$G$6:$R$373,ROW($A82)-5,FALSE),IFERROR(INDEX(AJ$337:AJ$373,MATCH($F82,$B$337:$B$373,0))/VLOOKUP($F82,$B$337:$BB$373,MATCH(LEFT(TRIM(AJ$6),FIND("~",SUBSTITUTE(AJ$6,"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82))*HLOOKUP(LEFT(TRIM(AJ$6),FIND("~",SUBSTITUTE(AJ$6," ","~",LEN(TRIM(AJ$6))-LEN(SUBSTITUTE(TRIM(AJ$6)," ",""))))-1)&amp;" Total",$B$6:$BB$373,ROW($A82)-5,FALSE))</f>
        <v>0</v>
      </c>
      <c r="AK82" s="10">
        <f ca="1">IF(AK$5&lt;&gt;"",HLOOKUP(AK$5,Functionalization!$G$6:$R$373,ROW($A82)-5,FALSE),IFERROR(INDEX(AK$337:AK$373,MATCH($F82,$B$337:$B$373,0))/VLOOKUP($F82,$B$337:$BB$373,MATCH(LEFT(TRIM(AK$6),FIND("~",SUBSTITUTE(AK$6,"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82))*HLOOKUP(LEFT(TRIM(AK$6),FIND("~",SUBSTITUTE(AK$6," ","~",LEN(TRIM(AK$6))-LEN(SUBSTITUTE(TRIM(AK$6)," ",""))))-1)&amp;" Total",$B$6:$BB$373,ROW($A82)-5,FALSE))</f>
        <v>0</v>
      </c>
      <c r="AL82" s="10">
        <f ca="1">IF(AL$5&lt;&gt;"",HLOOKUP(AL$5,Functionalization!$G$6:$R$373,ROW($A82)-5,FALSE),IFERROR(INDEX(AL$337:AL$373,MATCH($F82,$B$337:$B$373,0))/VLOOKUP($F82,$B$337:$BB$373,MATCH(LEFT(TRIM(AL$6),FIND("~",SUBSTITUTE(AL$6,"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82))*HLOOKUP(LEFT(TRIM(AL$6),FIND("~",SUBSTITUTE(AL$6," ","~",LEN(TRIM(AL$6))-LEN(SUBSTITUTE(TRIM(AL$6)," ",""))))-1)&amp;" Total",$B$6:$BB$373,ROW($A82)-5,FALSE))</f>
        <v>0</v>
      </c>
      <c r="AM82" s="10">
        <f ca="1">IF(AM$5&lt;&gt;"",HLOOKUP(AM$5,Functionalization!$G$6:$R$373,ROW($A82)-5,FALSE),IFERROR(INDEX(AM$337:AM$373,MATCH($F82,$B$337:$B$373,0))/VLOOKUP($F82,$B$337:$BB$373,MATCH(LEFT(TRIM(AM$6),FIND("~",SUBSTITUTE(AM$6,"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82))*HLOOKUP(LEFT(TRIM(AM$6),FIND("~",SUBSTITUTE(AM$6," ","~",LEN(TRIM(AM$6))-LEN(SUBSTITUTE(TRIM(AM$6)," ",""))))-1)&amp;" Total",$B$6:$BB$373,ROW($A82)-5,FALSE))</f>
        <v>0</v>
      </c>
      <c r="AN82" s="10">
        <f ca="1">IF(AN$5&lt;&gt;"",HLOOKUP(AN$5,Functionalization!$G$6:$R$373,ROW($A82)-5,FALSE),IFERROR(INDEX(AN$337:AN$373,MATCH($F82,$B$337:$B$373,0))/VLOOKUP($F82,$B$337:$BB$373,MATCH(LEFT(TRIM(AN$6),FIND("~",SUBSTITUTE(AN$6,"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82))*HLOOKUP(LEFT(TRIM(AN$6),FIND("~",SUBSTITUTE(AN$6," ","~",LEN(TRIM(AN$6))-LEN(SUBSTITUTE(TRIM(AN$6)," ",""))))-1)&amp;" Total",$B$6:$BB$373,ROW($A82)-5,FALSE))</f>
        <v>0</v>
      </c>
      <c r="AO82" s="10">
        <f ca="1">IF(AO$5&lt;&gt;"",HLOOKUP(AO$5,Functionalization!$G$6:$R$373,ROW($A82)-5,FALSE),IFERROR(INDEX(AO$337:AO$373,MATCH($F82,$B$337:$B$373,0))/VLOOKUP($F82,$B$337:$BB$373,MATCH(LEFT(TRIM(AO$6),FIND("~",SUBSTITUTE(AO$6,"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82))*HLOOKUP(LEFT(TRIM(AO$6),FIND("~",SUBSTITUTE(AO$6," ","~",LEN(TRIM(AO$6))-LEN(SUBSTITUTE(TRIM(AO$6)," ",""))))-1)&amp;" Total",$B$6:$BB$373,ROW($A82)-5,FALSE))</f>
        <v>0</v>
      </c>
      <c r="AP82" s="10">
        <f ca="1">IF(AP$5&lt;&gt;"",HLOOKUP(AP$5,Functionalization!$G$6:$R$373,ROW($A82)-5,FALSE),IFERROR(INDEX(AP$337:AP$373,MATCH($F82,$B$337:$B$373,0))/VLOOKUP($F82,$B$337:$BB$373,MATCH(LEFT(TRIM(AP$6),FIND("~",SUBSTITUTE(AP$6,"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82))*HLOOKUP(LEFT(TRIM(AP$6),FIND("~",SUBSTITUTE(AP$6," ","~",LEN(TRIM(AP$6))-LEN(SUBSTITUTE(TRIM(AP$6)," ",""))))-1)&amp;" Total",$B$6:$BB$373,ROW($A82)-5,FALSE))</f>
        <v>0</v>
      </c>
      <c r="AQ82" s="10">
        <f ca="1">IF(AQ$5&lt;&gt;"",HLOOKUP(AQ$5,Functionalization!$G$6:$R$373,ROW($A82)-5,FALSE),IFERROR(INDEX(AQ$337:AQ$373,MATCH($F82,$B$337:$B$373,0))/VLOOKUP($F82,$B$337:$BB$373,MATCH(LEFT(TRIM(AQ$6),FIND("~",SUBSTITUTE(AQ$6,"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82))*HLOOKUP(LEFT(TRIM(AQ$6),FIND("~",SUBSTITUTE(AQ$6," ","~",LEN(TRIM(AQ$6))-LEN(SUBSTITUTE(TRIM(AQ$6)," ",""))))-1)&amp;" Total",$B$6:$BB$373,ROW($A82)-5,FALSE))</f>
        <v>0</v>
      </c>
      <c r="AR82" s="10">
        <f ca="1">IF(AR$5&lt;&gt;"",HLOOKUP(AR$5,Functionalization!$G$6:$R$373,ROW($A82)-5,FALSE),IFERROR(INDEX(AR$337:AR$373,MATCH($F82,$B$337:$B$373,0))/VLOOKUP($F82,$B$337:$BB$373,MATCH(LEFT(TRIM(AR$6),FIND("~",SUBSTITUTE(AR$6,"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82))*HLOOKUP(LEFT(TRIM(AR$6),FIND("~",SUBSTITUTE(AR$6," ","~",LEN(TRIM(AR$6))-LEN(SUBSTITUTE(TRIM(AR$6)," ",""))))-1)&amp;" Total",$B$6:$BB$373,ROW($A82)-5,FALSE))</f>
        <v>0</v>
      </c>
      <c r="AS82" s="10">
        <f ca="1">IF(AS$5&lt;&gt;"",HLOOKUP(AS$5,Functionalization!$G$6:$R$373,ROW($A82)-5,FALSE),IFERROR(INDEX(AS$337:AS$373,MATCH($F82,$B$337:$B$373,0))/VLOOKUP($F82,$B$337:$BB$373,MATCH(LEFT(TRIM(AS$6),FIND("~",SUBSTITUTE(AS$6,"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82))*HLOOKUP(LEFT(TRIM(AS$6),FIND("~",SUBSTITUTE(AS$6," ","~",LEN(TRIM(AS$6))-LEN(SUBSTITUTE(TRIM(AS$6)," ",""))))-1)&amp;" Total",$B$6:$BB$373,ROW($A82)-5,FALSE))</f>
        <v>0</v>
      </c>
      <c r="AT82" s="10">
        <f ca="1">IF(AT$5&lt;&gt;"",HLOOKUP(AT$5,Functionalization!$G$6:$R$373,ROW($A82)-5,FALSE),IFERROR(INDEX(AT$337:AT$373,MATCH($F82,$B$337:$B$373,0))/VLOOKUP($F82,$B$337:$BB$373,MATCH(LEFT(TRIM(AT$6),FIND("~",SUBSTITUTE(AT$6,"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82))*HLOOKUP(LEFT(TRIM(AT$6),FIND("~",SUBSTITUTE(AT$6," ","~",LEN(TRIM(AT$6))-LEN(SUBSTITUTE(TRIM(AT$6)," ",""))))-1)&amp;" Total",$B$6:$BB$373,ROW($A82)-5,FALSE))</f>
        <v>0</v>
      </c>
      <c r="AU82" s="10">
        <f ca="1">IF(AU$5&lt;&gt;"",HLOOKUP(AU$5,Functionalization!$G$6:$R$373,ROW($A82)-5,FALSE),IFERROR(INDEX(AU$337:AU$373,MATCH($F82,$B$337:$B$373,0))/VLOOKUP($F82,$B$337:$BB$373,MATCH(LEFT(TRIM(AU$6),FIND("~",SUBSTITUTE(AU$6,"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82))*HLOOKUP(LEFT(TRIM(AU$6),FIND("~",SUBSTITUTE(AU$6," ","~",LEN(TRIM(AU$6))-LEN(SUBSTITUTE(TRIM(AU$6)," ",""))))-1)&amp;" Total",$B$6:$BB$373,ROW($A82)-5,FALSE))</f>
        <v>0</v>
      </c>
      <c r="AV82" s="10">
        <f ca="1">IF(AV$5&lt;&gt;"",HLOOKUP(AV$5,Functionalization!$G$6:$R$373,ROW($A82)-5,FALSE),IFERROR(INDEX(AV$337:AV$373,MATCH($F82,$B$337:$B$373,0))/VLOOKUP($F82,$B$337:$BB$373,MATCH(LEFT(TRIM(AV$6),FIND("~",SUBSTITUTE(AV$6,"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82))*HLOOKUP(LEFT(TRIM(AV$6),FIND("~",SUBSTITUTE(AV$6," ","~",LEN(TRIM(AV$6))-LEN(SUBSTITUTE(TRIM(AV$6)," ",""))))-1)&amp;" Total",$B$6:$BB$373,ROW($A82)-5,FALSE))</f>
        <v>0</v>
      </c>
      <c r="AW82" s="10">
        <f ca="1">IF(AW$5&lt;&gt;"",HLOOKUP(AW$5,Functionalization!$G$6:$R$373,ROW($A82)-5,FALSE),IFERROR(INDEX(AW$337:AW$373,MATCH($F82,$B$337:$B$373,0))/VLOOKUP($F82,$B$337:$BB$373,MATCH(LEFT(TRIM(AW$6),FIND("~",SUBSTITUTE(AW$6,"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82))*HLOOKUP(LEFT(TRIM(AW$6),FIND("~",SUBSTITUTE(AW$6," ","~",LEN(TRIM(AW$6))-LEN(SUBSTITUTE(TRIM(AW$6)," ",""))))-1)&amp;" Total",$B$6:$BB$373,ROW($A82)-5,FALSE))</f>
        <v>0</v>
      </c>
      <c r="AX82" s="10">
        <f ca="1">IF(AX$5&lt;&gt;"",HLOOKUP(AX$5,Functionalization!$G$6:$R$373,ROW($A82)-5,FALSE),IFERROR(INDEX(AX$337:AX$373,MATCH($F82,$B$337:$B$373,0))/VLOOKUP($F82,$B$337:$BB$373,MATCH(LEFT(TRIM(AX$6),FIND("~",SUBSTITUTE(AX$6,"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82))*HLOOKUP(LEFT(TRIM(AX$6),FIND("~",SUBSTITUTE(AX$6," ","~",LEN(TRIM(AX$6))-LEN(SUBSTITUTE(TRIM(AX$6)," ",""))))-1)&amp;" Total",$B$6:$BB$373,ROW($A82)-5,FALSE))</f>
        <v>0</v>
      </c>
      <c r="AY82" s="10">
        <f ca="1">IF(AY$5&lt;&gt;"",HLOOKUP(AY$5,Functionalization!$G$6:$R$373,ROW($A82)-5,FALSE),IFERROR(INDEX(AY$337:AY$373,MATCH($F82,$B$337:$B$373,0))/VLOOKUP($F82,$B$337:$BB$373,MATCH(LEFT(TRIM(AY$6),FIND("~",SUBSTITUTE(AY$6,"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82))*HLOOKUP(LEFT(TRIM(AY$6),FIND("~",SUBSTITUTE(AY$6," ","~",LEN(TRIM(AY$6))-LEN(SUBSTITUTE(TRIM(AY$6)," ",""))))-1)&amp;" Total",$B$6:$BB$373,ROW($A82)-5,FALSE))</f>
        <v>0</v>
      </c>
      <c r="AZ82" s="10">
        <f ca="1">IF(AZ$5&lt;&gt;"",HLOOKUP(AZ$5,Functionalization!$G$6:$R$373,ROW($A82)-5,FALSE),IFERROR(INDEX(AZ$337:AZ$373,MATCH($F82,$B$337:$B$373,0))/VLOOKUP($F82,$B$337:$BB$373,MATCH(LEFT(TRIM(AZ$6),FIND("~",SUBSTITUTE(AZ$6,"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82))*HLOOKUP(LEFT(TRIM(AZ$6),FIND("~",SUBSTITUTE(AZ$6," ","~",LEN(TRIM(AZ$6))-LEN(SUBSTITUTE(TRIM(AZ$6)," ",""))))-1)&amp;" Total",$B$6:$BB$373,ROW($A82)-5,FALSE))</f>
        <v>0</v>
      </c>
      <c r="BA82" s="10">
        <f ca="1">IF(BA$5&lt;&gt;"",HLOOKUP(BA$5,Functionalization!$G$6:$R$373,ROW($A82)-5,FALSE),IFERROR(INDEX(BA$337:BA$373,MATCH($F82,$B$337:$B$373,0))/VLOOKUP($F82,$B$337:$BB$373,MATCH(LEFT(TRIM(BA$6),FIND("~",SUBSTITUTE(BA$6,"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82))*HLOOKUP(LEFT(TRIM(BA$6),FIND("~",SUBSTITUTE(BA$6," ","~",LEN(TRIM(BA$6))-LEN(SUBSTITUTE(TRIM(BA$6)," ",""))))-1)&amp;" Total",$B$6:$BB$373,ROW($A82)-5,FALSE))</f>
        <v>0</v>
      </c>
      <c r="BB82" s="10">
        <f ca="1">IF(BB$5&lt;&gt;"",HLOOKUP(BB$5,Functionalization!$G$6:$R$373,ROW($A82)-5,FALSE),IFERROR(INDEX(BB$337:BB$373,MATCH($F82,$B$337:$B$373,0))/VLOOKUP($F82,$B$337:$BB$373,MATCH(LEFT(TRIM(BB$6),FIND("~",SUBSTITUTE(BB$6,"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82))*HLOOKUP(LEFT(TRIM(BB$6),FIND("~",SUBSTITUTE(BB$6," ","~",LEN(TRIM(BB$6))-LEN(SUBSTITUTE(TRIM(BB$6)," ",""))))-1)&amp;" Total",$B$6:$BB$373,ROW($A82)-5,FALSE))</f>
        <v>0</v>
      </c>
      <c r="BD82">
        <f ca="1">IFERROR(IF(SUMIF($G$6:$BB$6,BD$6&amp;" Total",$G82:$BB82)-(SUMIF($G$6:$BB$6,BD$6&amp;" "&amp;'Input-Func_Class'!$D$22,$G82:$BB82)+IFERROR(SUMIF($G$6:$BB$6,BD$6&amp;" "&amp;'Input-Func_Class'!$E$22,$G82:$BB82),SUMIF($G$6:$BB$6,BD$6&amp;" "&amp;'Input-Func_Class'!$B$24,$G82:$BB82))+SUMIF($G$6:$BB$6,BD$6&amp;" "&amp;'Input-Func_Class'!$F$22,$G82:$BB82))&lt;Check_Limit,0,1),1)</f>
        <v>0</v>
      </c>
      <c r="BE82">
        <f ca="1">IFERROR(IF(SUMIF($G$6:$BB$6,BE$6&amp;" Total",$G82:$BB82)-(SUMIF($G$6:$BB$6,BE$6&amp;" "&amp;'Input-Func_Class'!$D$22,$G82:$BB82)+IFERROR(SUMIF($G$6:$BB$6,BE$6&amp;" "&amp;'Input-Func_Class'!$E$22,$G82:$BB82),SUMIF($G$6:$BB$6,BE$6&amp;" "&amp;'Input-Func_Class'!$B$24,$G82:$BB82))+SUMIF($G$6:$BB$6,BE$6&amp;" "&amp;'Input-Func_Class'!$F$22,$G82:$BB82))&lt;Check_Limit,0,1),1)</f>
        <v>0</v>
      </c>
      <c r="BF82">
        <f ca="1">IFERROR(IF(SUMIF($G$6:$BB$6,BF$6&amp;" Total",$G82:$BB82)-(SUMIF($G$6:$BB$6,BF$6&amp;" "&amp;'Input-Func_Class'!$D$22,$G82:$BB82)+IFERROR(SUMIF($G$6:$BB$6,BF$6&amp;" "&amp;'Input-Func_Class'!$E$22,$G82:$BB82),SUMIF($G$6:$BB$6,BF$6&amp;" "&amp;'Input-Func_Class'!$B$24,$G82:$BB82))+SUMIF($G$6:$BB$6,BF$6&amp;" "&amp;'Input-Func_Class'!$F$22,$G82:$BB82))&lt;Check_Limit,0,1),1)</f>
        <v>0</v>
      </c>
      <c r="BG82">
        <f ca="1">IFERROR(IF(SUMIF($G$6:$BB$6,BG$6&amp;" Total",$G82:$BB82)-(SUMIF($G$6:$BB$6,BG$6&amp;" "&amp;'Input-Func_Class'!$D$22,$G82:$BB82)+IFERROR(SUMIF($G$6:$BB$6,BG$6&amp;" "&amp;'Input-Func_Class'!$E$22,$G82:$BB82),SUMIF($G$6:$BB$6,BG$6&amp;" "&amp;'Input-Func_Class'!$B$24,$G82:$BB82))+SUMIF($G$6:$BB$6,BG$6&amp;" "&amp;'Input-Func_Class'!$F$22,$G82:$BB82))&lt;Check_Limit,0,1),1)</f>
        <v>0</v>
      </c>
      <c r="BH82">
        <f ca="1">IFERROR(IF(SUMIF($G$6:$BB$6,BH$6&amp;" Total",$G82:$BB82)-(SUMIF($G$6:$BB$6,BH$6&amp;" "&amp;'Input-Func_Class'!$D$22,$G82:$BB82)+IFERROR(SUMIF($G$6:$BB$6,BH$6&amp;" "&amp;'Input-Func_Class'!$E$22,$G82:$BB82),SUMIF($G$6:$BB$6,BH$6&amp;" "&amp;'Input-Func_Class'!$B$24,$G82:$BB82))+SUMIF($G$6:$BB$6,BH$6&amp;" "&amp;'Input-Func_Class'!$F$22,$G82:$BB82))&lt;Check_Limit,0,1),1)</f>
        <v>0</v>
      </c>
      <c r="BI82">
        <f ca="1">IFERROR(IF(SUMIF($G$6:$BB$6,BI$6&amp;" Total",$G82:$BB82)-(SUMIF($G$6:$BB$6,BI$6&amp;" "&amp;'Input-Func_Class'!$D$22,$G82:$BB82)+IFERROR(SUMIF($G$6:$BB$6,BI$6&amp;" "&amp;'Input-Func_Class'!$E$22,$G82:$BB82),SUMIF($G$6:$BB$6,BI$6&amp;" "&amp;'Input-Func_Class'!$B$24,$G82:$BB82))+SUMIF($G$6:$BB$6,BI$6&amp;" "&amp;'Input-Func_Class'!$F$22,$G82:$BB82))&lt;Check_Limit,0,1),1)</f>
        <v>0</v>
      </c>
      <c r="BJ82">
        <f ca="1">IFERROR(IF(SUMIF($G$6:$BB$6,BJ$6&amp;" Total",$G82:$BB82)-(SUMIF($G$6:$BB$6,BJ$6&amp;" "&amp;'Input-Func_Class'!$D$22,$G82:$BB82)+IFERROR(SUMIF($G$6:$BB$6,BJ$6&amp;" "&amp;'Input-Func_Class'!$E$22,$G82:$BB82),SUMIF($G$6:$BB$6,BJ$6&amp;" "&amp;'Input-Func_Class'!$B$24,$G82:$BB82))+SUMIF($G$6:$BB$6,BJ$6&amp;" "&amp;'Input-Func_Class'!$F$22,$G82:$BB82))&lt;Check_Limit,0,1),1)</f>
        <v>0</v>
      </c>
      <c r="BK82">
        <f ca="1">IFERROR(IF(SUMIF($G$6:$BB$6,BK$6&amp;" Total",$G82:$BB82)-(SUMIF($G$6:$BB$6,BK$6&amp;" "&amp;'Input-Func_Class'!$D$22,$G82:$BB82)+IFERROR(SUMIF($G$6:$BB$6,BK$6&amp;" "&amp;'Input-Func_Class'!$E$22,$G82:$BB82),SUMIF($G$6:$BB$6,BK$6&amp;" "&amp;'Input-Func_Class'!$B$24,$G82:$BB82))+SUMIF($G$6:$BB$6,BK$6&amp;" "&amp;'Input-Func_Class'!$F$22,$G82:$BB82))&lt;Check_Limit,0,1),1)</f>
        <v>0</v>
      </c>
      <c r="BL82">
        <f ca="1">IFERROR(IF(SUMIF($G$6:$BB$6,BL$6&amp;" Total",$G82:$BB82)-(SUMIF($G$6:$BB$6,BL$6&amp;" "&amp;'Input-Func_Class'!$D$22,$G82:$BB82)+IFERROR(SUMIF($G$6:$BB$6,BL$6&amp;" "&amp;'Input-Func_Class'!$E$22,$G82:$BB82),SUMIF($G$6:$BB$6,BL$6&amp;" "&amp;'Input-Func_Class'!$B$24,$G82:$BB82))+SUMIF($G$6:$BB$6,BL$6&amp;" "&amp;'Input-Func_Class'!$F$22,$G82:$BB82))&lt;Check_Limit,0,1),1)</f>
        <v>0</v>
      </c>
      <c r="BM82">
        <f ca="1">IFERROR(IF(SUMIF($G$6:$BB$6,BM$6&amp;" Total",$G82:$BB82)-(SUMIF($G$6:$BB$6,BM$6&amp;" "&amp;'Input-Func_Class'!$D$22,$G82:$BB82)+IFERROR(SUMIF($G$6:$BB$6,BM$6&amp;" "&amp;'Input-Func_Class'!$E$22,$G82:$BB82),SUMIF($G$6:$BB$6,BM$6&amp;" "&amp;'Input-Func_Class'!$B$24,$G82:$BB82))+SUMIF($G$6:$BB$6,BM$6&amp;" "&amp;'Input-Func_Class'!$F$22,$G82:$BB82))&lt;Check_Limit,0,1),1)</f>
        <v>0</v>
      </c>
      <c r="BN82">
        <f ca="1">IFERROR(IF(SUMIF($G$6:$BB$6,BN$6&amp;" Total",$G82:$BB82)-(SUMIF($G$6:$BB$6,BN$6&amp;" "&amp;'Input-Func_Class'!$D$22,$G82:$BB82)+IFERROR(SUMIF($G$6:$BB$6,BN$6&amp;" "&amp;'Input-Func_Class'!$E$22,$G82:$BB82),SUMIF($G$6:$BB$6,BN$6&amp;" "&amp;'Input-Func_Class'!$B$24,$G82:$BB82))+SUMIF($G$6:$BB$6,BN$6&amp;" "&amp;'Input-Func_Class'!$F$22,$G82:$BB82))&lt;Check_Limit,0,1),1)</f>
        <v>0</v>
      </c>
      <c r="BO82">
        <f ca="1">IFERROR(IF(SUMIF($G$6:$BB$6,BO$6&amp;" Total",$G82:$BB82)-(SUMIF($G$6:$BB$6,BO$6&amp;" "&amp;'Input-Func_Class'!$D$22,$G82:$BB82)+IFERROR(SUMIF($G$6:$BB$6,BO$6&amp;" "&amp;'Input-Func_Class'!$E$22,$G82:$BB82),SUMIF($G$6:$BB$6,BO$6&amp;" "&amp;'Input-Func_Class'!$B$24,$G82:$BB82))+SUMIF($G$6:$BB$6,BO$6&amp;" "&amp;'Input-Func_Class'!$F$22,$G82:$BB82))&lt;Check_Limit,0,1),1)</f>
        <v>0</v>
      </c>
    </row>
    <row r="83" spans="1:67" outlineLevel="1">
      <c r="A83" s="31">
        <f>IF(ISBLANK('Input-Accounts'!A83),"",'Input-Accounts'!A83)</f>
        <v>72</v>
      </c>
      <c r="B83" t="str">
        <f>IF(ISBLANK('Input-Accounts'!B83),"",'Input-Accounts'!B83)</f>
        <v>Subtotal - Intangible Plant</v>
      </c>
      <c r="C83" s="31" t="str">
        <f>IF(ISBLANK('Input-Accounts'!C83),"",'Input-Accounts'!C83)</f>
        <v/>
      </c>
      <c r="D83" s="123">
        <f>SUBTOTAL(9,D77:D82)</f>
        <v>-8110887.3008224284</v>
      </c>
      <c r="E83" s="10">
        <f t="shared" ca="1" si="3"/>
        <v>0</v>
      </c>
      <c r="G83" s="123">
        <f t="shared" ref="G83:BB83" ca="1" si="19">SUBTOTAL(9,G77:G82)</f>
        <v>-5166334.4274484497</v>
      </c>
      <c r="H83" s="123">
        <f t="shared" ca="1" si="19"/>
        <v>-3833284.8797718571</v>
      </c>
      <c r="I83" s="123">
        <f t="shared" ca="1" si="19"/>
        <v>0</v>
      </c>
      <c r="J83" s="123">
        <f t="shared" ca="1" si="19"/>
        <v>-1333049.5476765917</v>
      </c>
      <c r="K83" s="123">
        <f t="shared" ca="1" si="19"/>
        <v>-2944552.8733739788</v>
      </c>
      <c r="L83" s="123">
        <f t="shared" ca="1" si="19"/>
        <v>0</v>
      </c>
      <c r="M83" s="123">
        <f t="shared" ca="1" si="19"/>
        <v>0</v>
      </c>
      <c r="N83" s="123">
        <f t="shared" ca="1" si="19"/>
        <v>-2944552.8733739788</v>
      </c>
      <c r="O83" s="123">
        <f t="shared" ca="1" si="19"/>
        <v>0</v>
      </c>
      <c r="P83" s="123">
        <f t="shared" ca="1" si="19"/>
        <v>0</v>
      </c>
      <c r="Q83" s="123">
        <f t="shared" ca="1" si="19"/>
        <v>0</v>
      </c>
      <c r="R83" s="123">
        <f t="shared" ca="1" si="19"/>
        <v>0</v>
      </c>
      <c r="S83" s="123">
        <f t="shared" ca="1" si="19"/>
        <v>0</v>
      </c>
      <c r="T83" s="123">
        <f t="shared" ca="1" si="19"/>
        <v>0</v>
      </c>
      <c r="U83" s="123">
        <f t="shared" ca="1" si="19"/>
        <v>0</v>
      </c>
      <c r="V83" s="123">
        <f t="shared" ca="1" si="19"/>
        <v>0</v>
      </c>
      <c r="W83" s="123">
        <f t="shared" ca="1" si="19"/>
        <v>0</v>
      </c>
      <c r="X83" s="123">
        <f t="shared" ca="1" si="19"/>
        <v>0</v>
      </c>
      <c r="Y83" s="123">
        <f t="shared" ca="1" si="19"/>
        <v>0</v>
      </c>
      <c r="Z83" s="123">
        <f t="shared" ca="1" si="19"/>
        <v>0</v>
      </c>
      <c r="AA83" s="123">
        <f t="shared" ca="1" si="19"/>
        <v>0</v>
      </c>
      <c r="AB83" s="123">
        <f t="shared" ca="1" si="19"/>
        <v>0</v>
      </c>
      <c r="AC83" s="123">
        <f t="shared" ca="1" si="19"/>
        <v>0</v>
      </c>
      <c r="AD83" s="123">
        <f t="shared" ca="1" si="19"/>
        <v>0</v>
      </c>
      <c r="AE83" s="123">
        <f t="shared" ca="1" si="19"/>
        <v>0</v>
      </c>
      <c r="AF83" s="123">
        <f t="shared" ca="1" si="19"/>
        <v>0</v>
      </c>
      <c r="AG83" s="123">
        <f t="shared" ca="1" si="19"/>
        <v>0</v>
      </c>
      <c r="AH83" s="123">
        <f t="shared" ca="1" si="19"/>
        <v>0</v>
      </c>
      <c r="AI83" s="123">
        <f t="shared" ca="1" si="19"/>
        <v>0</v>
      </c>
      <c r="AJ83" s="123">
        <f t="shared" ca="1" si="19"/>
        <v>0</v>
      </c>
      <c r="AK83" s="123">
        <f t="shared" ca="1" si="19"/>
        <v>0</v>
      </c>
      <c r="AL83" s="123">
        <f t="shared" ca="1" si="19"/>
        <v>0</v>
      </c>
      <c r="AM83" s="123">
        <f t="shared" ca="1" si="19"/>
        <v>0</v>
      </c>
      <c r="AN83" s="123">
        <f t="shared" ca="1" si="19"/>
        <v>0</v>
      </c>
      <c r="AO83" s="123">
        <f t="shared" ca="1" si="19"/>
        <v>0</v>
      </c>
      <c r="AP83" s="123">
        <f t="shared" ca="1" si="19"/>
        <v>0</v>
      </c>
      <c r="AQ83" s="123">
        <f t="shared" ca="1" si="19"/>
        <v>0</v>
      </c>
      <c r="AR83" s="123">
        <f t="shared" ca="1" si="19"/>
        <v>0</v>
      </c>
      <c r="AS83" s="123">
        <f t="shared" ca="1" si="19"/>
        <v>0</v>
      </c>
      <c r="AT83" s="123">
        <f t="shared" ca="1" si="19"/>
        <v>0</v>
      </c>
      <c r="AU83" s="123">
        <f t="shared" ca="1" si="19"/>
        <v>0</v>
      </c>
      <c r="AV83" s="123">
        <f t="shared" ca="1" si="19"/>
        <v>0</v>
      </c>
      <c r="AW83" s="123">
        <f t="shared" ca="1" si="19"/>
        <v>0</v>
      </c>
      <c r="AX83" s="123">
        <f t="shared" ca="1" si="19"/>
        <v>0</v>
      </c>
      <c r="AY83" s="123">
        <f t="shared" ca="1" si="19"/>
        <v>0</v>
      </c>
      <c r="AZ83" s="123">
        <f t="shared" ca="1" si="19"/>
        <v>0</v>
      </c>
      <c r="BA83" s="123">
        <f t="shared" ca="1" si="19"/>
        <v>0</v>
      </c>
      <c r="BB83" s="123">
        <f t="shared" ca="1" si="19"/>
        <v>0</v>
      </c>
      <c r="BD83">
        <f ca="1">IFERROR(IF(SUMIF($G$6:$BB$6,BD$6&amp;" Total",$G83:$BB83)-(SUMIF($G$6:$BB$6,BD$6&amp;" "&amp;'Input-Func_Class'!$D$22,$G83:$BB83)+IFERROR(SUMIF($G$6:$BB$6,BD$6&amp;" "&amp;'Input-Func_Class'!$E$22,$G83:$BB83),SUMIF($G$6:$BB$6,BD$6&amp;" "&amp;'Input-Func_Class'!$B$24,$G83:$BB83))+SUMIF($G$6:$BB$6,BD$6&amp;" "&amp;'Input-Func_Class'!$F$22,$G83:$BB83))&lt;Check_Limit,0,1),1)</f>
        <v>0</v>
      </c>
      <c r="BE83">
        <f ca="1">IFERROR(IF(SUMIF($G$6:$BB$6,BE$6&amp;" Total",$G83:$BB83)-(SUMIF($G$6:$BB$6,BE$6&amp;" "&amp;'Input-Func_Class'!$D$22,$G83:$BB83)+IFERROR(SUMIF($G$6:$BB$6,BE$6&amp;" "&amp;'Input-Func_Class'!$E$22,$G83:$BB83),SUMIF($G$6:$BB$6,BE$6&amp;" "&amp;'Input-Func_Class'!$B$24,$G83:$BB83))+SUMIF($G$6:$BB$6,BE$6&amp;" "&amp;'Input-Func_Class'!$F$22,$G83:$BB83))&lt;Check_Limit,0,1),1)</f>
        <v>0</v>
      </c>
      <c r="BF83">
        <f ca="1">IFERROR(IF(SUMIF($G$6:$BB$6,BF$6&amp;" Total",$G83:$BB83)-(SUMIF($G$6:$BB$6,BF$6&amp;" "&amp;'Input-Func_Class'!$D$22,$G83:$BB83)+IFERROR(SUMIF($G$6:$BB$6,BF$6&amp;" "&amp;'Input-Func_Class'!$E$22,$G83:$BB83),SUMIF($G$6:$BB$6,BF$6&amp;" "&amp;'Input-Func_Class'!$B$24,$G83:$BB83))+SUMIF($G$6:$BB$6,BF$6&amp;" "&amp;'Input-Func_Class'!$F$22,$G83:$BB83))&lt;Check_Limit,0,1),1)</f>
        <v>0</v>
      </c>
      <c r="BG83">
        <f ca="1">IFERROR(IF(SUMIF($G$6:$BB$6,BG$6&amp;" Total",$G83:$BB83)-(SUMIF($G$6:$BB$6,BG$6&amp;" "&amp;'Input-Func_Class'!$D$22,$G83:$BB83)+IFERROR(SUMIF($G$6:$BB$6,BG$6&amp;" "&amp;'Input-Func_Class'!$E$22,$G83:$BB83),SUMIF($G$6:$BB$6,BG$6&amp;" "&amp;'Input-Func_Class'!$B$24,$G83:$BB83))+SUMIF($G$6:$BB$6,BG$6&amp;" "&amp;'Input-Func_Class'!$F$22,$G83:$BB83))&lt;Check_Limit,0,1),1)</f>
        <v>0</v>
      </c>
      <c r="BH83">
        <f ca="1">IFERROR(IF(SUMIF($G$6:$BB$6,BH$6&amp;" Total",$G83:$BB83)-(SUMIF($G$6:$BB$6,BH$6&amp;" "&amp;'Input-Func_Class'!$D$22,$G83:$BB83)+IFERROR(SUMIF($G$6:$BB$6,BH$6&amp;" "&amp;'Input-Func_Class'!$E$22,$G83:$BB83),SUMIF($G$6:$BB$6,BH$6&amp;" "&amp;'Input-Func_Class'!$B$24,$G83:$BB83))+SUMIF($G$6:$BB$6,BH$6&amp;" "&amp;'Input-Func_Class'!$F$22,$G83:$BB83))&lt;Check_Limit,0,1),1)</f>
        <v>0</v>
      </c>
      <c r="BI83">
        <f ca="1">IFERROR(IF(SUMIF($G$6:$BB$6,BI$6&amp;" Total",$G83:$BB83)-(SUMIF($G$6:$BB$6,BI$6&amp;" "&amp;'Input-Func_Class'!$D$22,$G83:$BB83)+IFERROR(SUMIF($G$6:$BB$6,BI$6&amp;" "&amp;'Input-Func_Class'!$E$22,$G83:$BB83),SUMIF($G$6:$BB$6,BI$6&amp;" "&amp;'Input-Func_Class'!$B$24,$G83:$BB83))+SUMIF($G$6:$BB$6,BI$6&amp;" "&amp;'Input-Func_Class'!$F$22,$G83:$BB83))&lt;Check_Limit,0,1),1)</f>
        <v>0</v>
      </c>
      <c r="BJ83">
        <f ca="1">IFERROR(IF(SUMIF($G$6:$BB$6,BJ$6&amp;" Total",$G83:$BB83)-(SUMIF($G$6:$BB$6,BJ$6&amp;" "&amp;'Input-Func_Class'!$D$22,$G83:$BB83)+IFERROR(SUMIF($G$6:$BB$6,BJ$6&amp;" "&amp;'Input-Func_Class'!$E$22,$G83:$BB83),SUMIF($G$6:$BB$6,BJ$6&amp;" "&amp;'Input-Func_Class'!$B$24,$G83:$BB83))+SUMIF($G$6:$BB$6,BJ$6&amp;" "&amp;'Input-Func_Class'!$F$22,$G83:$BB83))&lt;Check_Limit,0,1),1)</f>
        <v>0</v>
      </c>
      <c r="BK83">
        <f ca="1">IFERROR(IF(SUMIF($G$6:$BB$6,BK$6&amp;" Total",$G83:$BB83)-(SUMIF($G$6:$BB$6,BK$6&amp;" "&amp;'Input-Func_Class'!$D$22,$G83:$BB83)+IFERROR(SUMIF($G$6:$BB$6,BK$6&amp;" "&amp;'Input-Func_Class'!$E$22,$G83:$BB83),SUMIF($G$6:$BB$6,BK$6&amp;" "&amp;'Input-Func_Class'!$B$24,$G83:$BB83))+SUMIF($G$6:$BB$6,BK$6&amp;" "&amp;'Input-Func_Class'!$F$22,$G83:$BB83))&lt;Check_Limit,0,1),1)</f>
        <v>0</v>
      </c>
      <c r="BL83">
        <f ca="1">IFERROR(IF(SUMIF($G$6:$BB$6,BL$6&amp;" Total",$G83:$BB83)-(SUMIF($G$6:$BB$6,BL$6&amp;" "&amp;'Input-Func_Class'!$D$22,$G83:$BB83)+IFERROR(SUMIF($G$6:$BB$6,BL$6&amp;" "&amp;'Input-Func_Class'!$E$22,$G83:$BB83),SUMIF($G$6:$BB$6,BL$6&amp;" "&amp;'Input-Func_Class'!$B$24,$G83:$BB83))+SUMIF($G$6:$BB$6,BL$6&amp;" "&amp;'Input-Func_Class'!$F$22,$G83:$BB83))&lt;Check_Limit,0,1),1)</f>
        <v>0</v>
      </c>
      <c r="BM83">
        <f ca="1">IFERROR(IF(SUMIF($G$6:$BB$6,BM$6&amp;" Total",$G83:$BB83)-(SUMIF($G$6:$BB$6,BM$6&amp;" "&amp;'Input-Func_Class'!$D$22,$G83:$BB83)+IFERROR(SUMIF($G$6:$BB$6,BM$6&amp;" "&amp;'Input-Func_Class'!$E$22,$G83:$BB83),SUMIF($G$6:$BB$6,BM$6&amp;" "&amp;'Input-Func_Class'!$B$24,$G83:$BB83))+SUMIF($G$6:$BB$6,BM$6&amp;" "&amp;'Input-Func_Class'!$F$22,$G83:$BB83))&lt;Check_Limit,0,1),1)</f>
        <v>0</v>
      </c>
      <c r="BN83">
        <f ca="1">IFERROR(IF(SUMIF($G$6:$BB$6,BN$6&amp;" Total",$G83:$BB83)-(SUMIF($G$6:$BB$6,BN$6&amp;" "&amp;'Input-Func_Class'!$D$22,$G83:$BB83)+IFERROR(SUMIF($G$6:$BB$6,BN$6&amp;" "&amp;'Input-Func_Class'!$E$22,$G83:$BB83),SUMIF($G$6:$BB$6,BN$6&amp;" "&amp;'Input-Func_Class'!$B$24,$G83:$BB83))+SUMIF($G$6:$BB$6,BN$6&amp;" "&amp;'Input-Func_Class'!$F$22,$G83:$BB83))&lt;Check_Limit,0,1),1)</f>
        <v>0</v>
      </c>
      <c r="BO83">
        <f ca="1">IFERROR(IF(SUMIF($G$6:$BB$6,BO$6&amp;" Total",$G83:$BB83)-(SUMIF($G$6:$BB$6,BO$6&amp;" "&amp;'Input-Func_Class'!$D$22,$G83:$BB83)+IFERROR(SUMIF($G$6:$BB$6,BO$6&amp;" "&amp;'Input-Func_Class'!$E$22,$G83:$BB83),SUMIF($G$6:$BB$6,BO$6&amp;" "&amp;'Input-Func_Class'!$B$24,$G83:$BB83))+SUMIF($G$6:$BB$6,BO$6&amp;" "&amp;'Input-Func_Class'!$F$22,$G83:$BB83))&lt;Check_Limit,0,1),1)</f>
        <v>0</v>
      </c>
    </row>
    <row r="84" spans="1:67" outlineLevel="1">
      <c r="A84" s="31" t="str">
        <f>IF(ISBLANK('Input-Accounts'!A84),"",'Input-Accounts'!A84)</f>
        <v/>
      </c>
      <c r="B84" t="str">
        <f>IF(ISBLANK('Input-Accounts'!B84),"",'Input-Accounts'!B84)</f>
        <v/>
      </c>
      <c r="C84" s="31" t="str">
        <f>IF(ISBLANK('Input-Accounts'!C84),"",'Input-Accounts'!C84)</f>
        <v/>
      </c>
      <c r="D84" s="10"/>
      <c r="E84" s="10">
        <f t="shared" si="3"/>
        <v>0</v>
      </c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D84">
        <f>IFERROR(IF(SUMIF($G$6:$BB$6,BD$6&amp;" Total",$G84:$BB84)-(SUMIF($G$6:$BB$6,BD$6&amp;" "&amp;'Input-Func_Class'!$D$22,$G84:$BB84)+IFERROR(SUMIF($G$6:$BB$6,BD$6&amp;" "&amp;'Input-Func_Class'!$E$22,$G84:$BB84),SUMIF($G$6:$BB$6,BD$6&amp;" "&amp;'Input-Func_Class'!$B$24,$G84:$BB84))+SUMIF($G$6:$BB$6,BD$6&amp;" "&amp;'Input-Func_Class'!$F$22,$G84:$BB84))&lt;Check_Limit,0,1),1)</f>
        <v>0</v>
      </c>
      <c r="BE84">
        <f>IFERROR(IF(SUMIF($G$6:$BB$6,BE$6&amp;" Total",$G84:$BB84)-(SUMIF($G$6:$BB$6,BE$6&amp;" "&amp;'Input-Func_Class'!$D$22,$G84:$BB84)+IFERROR(SUMIF($G$6:$BB$6,BE$6&amp;" "&amp;'Input-Func_Class'!$E$22,$G84:$BB84),SUMIF($G$6:$BB$6,BE$6&amp;" "&amp;'Input-Func_Class'!$B$24,$G84:$BB84))+SUMIF($G$6:$BB$6,BE$6&amp;" "&amp;'Input-Func_Class'!$F$22,$G84:$BB84))&lt;Check_Limit,0,1),1)</f>
        <v>0</v>
      </c>
      <c r="BF84">
        <f>IFERROR(IF(SUMIF($G$6:$BB$6,BF$6&amp;" Total",$G84:$BB84)-(SUMIF($G$6:$BB$6,BF$6&amp;" "&amp;'Input-Func_Class'!$D$22,$G84:$BB84)+IFERROR(SUMIF($G$6:$BB$6,BF$6&amp;" "&amp;'Input-Func_Class'!$E$22,$G84:$BB84),SUMIF($G$6:$BB$6,BF$6&amp;" "&amp;'Input-Func_Class'!$B$24,$G84:$BB84))+SUMIF($G$6:$BB$6,BF$6&amp;" "&amp;'Input-Func_Class'!$F$22,$G84:$BB84))&lt;Check_Limit,0,1),1)</f>
        <v>0</v>
      </c>
      <c r="BG84">
        <f>IFERROR(IF(SUMIF($G$6:$BB$6,BG$6&amp;" Total",$G84:$BB84)-(SUMIF($G$6:$BB$6,BG$6&amp;" "&amp;'Input-Func_Class'!$D$22,$G84:$BB84)+IFERROR(SUMIF($G$6:$BB$6,BG$6&amp;" "&amp;'Input-Func_Class'!$E$22,$G84:$BB84),SUMIF($G$6:$BB$6,BG$6&amp;" "&amp;'Input-Func_Class'!$B$24,$G84:$BB84))+SUMIF($G$6:$BB$6,BG$6&amp;" "&amp;'Input-Func_Class'!$F$22,$G84:$BB84))&lt;Check_Limit,0,1),1)</f>
        <v>0</v>
      </c>
      <c r="BH84">
        <f>IFERROR(IF(SUMIF($G$6:$BB$6,BH$6&amp;" Total",$G84:$BB84)-(SUMIF($G$6:$BB$6,BH$6&amp;" "&amp;'Input-Func_Class'!$D$22,$G84:$BB84)+IFERROR(SUMIF($G$6:$BB$6,BH$6&amp;" "&amp;'Input-Func_Class'!$E$22,$G84:$BB84),SUMIF($G$6:$BB$6,BH$6&amp;" "&amp;'Input-Func_Class'!$B$24,$G84:$BB84))+SUMIF($G$6:$BB$6,BH$6&amp;" "&amp;'Input-Func_Class'!$F$22,$G84:$BB84))&lt;Check_Limit,0,1),1)</f>
        <v>0</v>
      </c>
      <c r="BI84">
        <f>IFERROR(IF(SUMIF($G$6:$BB$6,BI$6&amp;" Total",$G84:$BB84)-(SUMIF($G$6:$BB$6,BI$6&amp;" "&amp;'Input-Func_Class'!$D$22,$G84:$BB84)+IFERROR(SUMIF($G$6:$BB$6,BI$6&amp;" "&amp;'Input-Func_Class'!$E$22,$G84:$BB84),SUMIF($G$6:$BB$6,BI$6&amp;" "&amp;'Input-Func_Class'!$B$24,$G84:$BB84))+SUMIF($G$6:$BB$6,BI$6&amp;" "&amp;'Input-Func_Class'!$F$22,$G84:$BB84))&lt;Check_Limit,0,1),1)</f>
        <v>0</v>
      </c>
      <c r="BJ84">
        <f>IFERROR(IF(SUMIF($G$6:$BB$6,BJ$6&amp;" Total",$G84:$BB84)-(SUMIF($G$6:$BB$6,BJ$6&amp;" "&amp;'Input-Func_Class'!$D$22,$G84:$BB84)+IFERROR(SUMIF($G$6:$BB$6,BJ$6&amp;" "&amp;'Input-Func_Class'!$E$22,$G84:$BB84),SUMIF($G$6:$BB$6,BJ$6&amp;" "&amp;'Input-Func_Class'!$B$24,$G84:$BB84))+SUMIF($G$6:$BB$6,BJ$6&amp;" "&amp;'Input-Func_Class'!$F$22,$G84:$BB84))&lt;Check_Limit,0,1),1)</f>
        <v>0</v>
      </c>
      <c r="BK84">
        <f>IFERROR(IF(SUMIF($G$6:$BB$6,BK$6&amp;" Total",$G84:$BB84)-(SUMIF($G$6:$BB$6,BK$6&amp;" "&amp;'Input-Func_Class'!$D$22,$G84:$BB84)+IFERROR(SUMIF($G$6:$BB$6,BK$6&amp;" "&amp;'Input-Func_Class'!$E$22,$G84:$BB84),SUMIF($G$6:$BB$6,BK$6&amp;" "&amp;'Input-Func_Class'!$B$24,$G84:$BB84))+SUMIF($G$6:$BB$6,BK$6&amp;" "&amp;'Input-Func_Class'!$F$22,$G84:$BB84))&lt;Check_Limit,0,1),1)</f>
        <v>0</v>
      </c>
      <c r="BL84">
        <f>IFERROR(IF(SUMIF($G$6:$BB$6,BL$6&amp;" Total",$G84:$BB84)-(SUMIF($G$6:$BB$6,BL$6&amp;" "&amp;'Input-Func_Class'!$D$22,$G84:$BB84)+IFERROR(SUMIF($G$6:$BB$6,BL$6&amp;" "&amp;'Input-Func_Class'!$E$22,$G84:$BB84),SUMIF($G$6:$BB$6,BL$6&amp;" "&amp;'Input-Func_Class'!$B$24,$G84:$BB84))+SUMIF($G$6:$BB$6,BL$6&amp;" "&amp;'Input-Func_Class'!$F$22,$G84:$BB84))&lt;Check_Limit,0,1),1)</f>
        <v>0</v>
      </c>
      <c r="BM84">
        <f>IFERROR(IF(SUMIF($G$6:$BB$6,BM$6&amp;" Total",$G84:$BB84)-(SUMIF($G$6:$BB$6,BM$6&amp;" "&amp;'Input-Func_Class'!$D$22,$G84:$BB84)+IFERROR(SUMIF($G$6:$BB$6,BM$6&amp;" "&amp;'Input-Func_Class'!$E$22,$G84:$BB84),SUMIF($G$6:$BB$6,BM$6&amp;" "&amp;'Input-Func_Class'!$B$24,$G84:$BB84))+SUMIF($G$6:$BB$6,BM$6&amp;" "&amp;'Input-Func_Class'!$F$22,$G84:$BB84))&lt;Check_Limit,0,1),1)</f>
        <v>0</v>
      </c>
      <c r="BN84">
        <f>IFERROR(IF(SUMIF($G$6:$BB$6,BN$6&amp;" Total",$G84:$BB84)-(SUMIF($G$6:$BB$6,BN$6&amp;" "&amp;'Input-Func_Class'!$D$22,$G84:$BB84)+IFERROR(SUMIF($G$6:$BB$6,BN$6&amp;" "&amp;'Input-Func_Class'!$E$22,$G84:$BB84),SUMIF($G$6:$BB$6,BN$6&amp;" "&amp;'Input-Func_Class'!$B$24,$G84:$BB84))+SUMIF($G$6:$BB$6,BN$6&amp;" "&amp;'Input-Func_Class'!$F$22,$G84:$BB84))&lt;Check_Limit,0,1),1)</f>
        <v>0</v>
      </c>
      <c r="BO84">
        <f>IFERROR(IF(SUMIF($G$6:$BB$6,BO$6&amp;" Total",$G84:$BB84)-(SUMIF($G$6:$BB$6,BO$6&amp;" "&amp;'Input-Func_Class'!$D$22,$G84:$BB84)+IFERROR(SUMIF($G$6:$BB$6,BO$6&amp;" "&amp;'Input-Func_Class'!$E$22,$G84:$BB84),SUMIF($G$6:$BB$6,BO$6&amp;" "&amp;'Input-Func_Class'!$B$24,$G84:$BB84))+SUMIF($G$6:$BB$6,BO$6&amp;" "&amp;'Input-Func_Class'!$F$22,$G84:$BB84))&lt;Check_Limit,0,1),1)</f>
        <v>0</v>
      </c>
    </row>
    <row r="85" spans="1:67" outlineLevel="1">
      <c r="A85" s="31">
        <f>IF(ISBLANK('Input-Accounts'!A85),"",'Input-Accounts'!A85)</f>
        <v>73</v>
      </c>
      <c r="B85" s="1" t="str">
        <f>IF(ISBLANK('Input-Accounts'!B85),"",'Input-Accounts'!B85)</f>
        <v>Distribution Plant</v>
      </c>
      <c r="C85" s="31" t="str">
        <f>IF(ISBLANK('Input-Accounts'!C85),"",'Input-Accounts'!C85)</f>
        <v/>
      </c>
      <c r="D85" s="10"/>
      <c r="E85" s="10">
        <f t="shared" ref="E85:E154" si="20">IFERROR(IF(D85="",0,IF(D85=0,0,IF(ABS(D85-SUM(G85,K85,O85,S85,W85,AA85,AE85,AI85,AM85,AQ85,AU85,AY85))&lt;Check_Limit,0,1))),1)</f>
        <v>0</v>
      </c>
      <c r="F85" s="3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D85">
        <f>IFERROR(IF(SUMIF($G$6:$BB$6,BD$6&amp;" Total",$G85:$BB85)-(SUMIF($G$6:$BB$6,BD$6&amp;" "&amp;'Input-Func_Class'!$D$22,$G85:$BB85)+IFERROR(SUMIF($G$6:$BB$6,BD$6&amp;" "&amp;'Input-Func_Class'!$E$22,$G85:$BB85),SUMIF($G$6:$BB$6,BD$6&amp;" "&amp;'Input-Func_Class'!$B$24,$G85:$BB85))+SUMIF($G$6:$BB$6,BD$6&amp;" "&amp;'Input-Func_Class'!$F$22,$G85:$BB85))&lt;Check_Limit,0,1),1)</f>
        <v>0</v>
      </c>
      <c r="BE85">
        <f>IFERROR(IF(SUMIF($G$6:$BB$6,BE$6&amp;" Total",$G85:$BB85)-(SUMIF($G$6:$BB$6,BE$6&amp;" "&amp;'Input-Func_Class'!$D$22,$G85:$BB85)+IFERROR(SUMIF($G$6:$BB$6,BE$6&amp;" "&amp;'Input-Func_Class'!$E$22,$G85:$BB85),SUMIF($G$6:$BB$6,BE$6&amp;" "&amp;'Input-Func_Class'!$B$24,$G85:$BB85))+SUMIF($G$6:$BB$6,BE$6&amp;" "&amp;'Input-Func_Class'!$F$22,$G85:$BB85))&lt;Check_Limit,0,1),1)</f>
        <v>0</v>
      </c>
      <c r="BF85">
        <f>IFERROR(IF(SUMIF($G$6:$BB$6,BF$6&amp;" Total",$G85:$BB85)-(SUMIF($G$6:$BB$6,BF$6&amp;" "&amp;'Input-Func_Class'!$D$22,$G85:$BB85)+IFERROR(SUMIF($G$6:$BB$6,BF$6&amp;" "&amp;'Input-Func_Class'!$E$22,$G85:$BB85),SUMIF($G$6:$BB$6,BF$6&amp;" "&amp;'Input-Func_Class'!$B$24,$G85:$BB85))+SUMIF($G$6:$BB$6,BF$6&amp;" "&amp;'Input-Func_Class'!$F$22,$G85:$BB85))&lt;Check_Limit,0,1),1)</f>
        <v>0</v>
      </c>
      <c r="BG85">
        <f>IFERROR(IF(SUMIF($G$6:$BB$6,BG$6&amp;" Total",$G85:$BB85)-(SUMIF($G$6:$BB$6,BG$6&amp;" "&amp;'Input-Func_Class'!$D$22,$G85:$BB85)+IFERROR(SUMIF($G$6:$BB$6,BG$6&amp;" "&amp;'Input-Func_Class'!$E$22,$G85:$BB85),SUMIF($G$6:$BB$6,BG$6&amp;" "&amp;'Input-Func_Class'!$B$24,$G85:$BB85))+SUMIF($G$6:$BB$6,BG$6&amp;" "&amp;'Input-Func_Class'!$F$22,$G85:$BB85))&lt;Check_Limit,0,1),1)</f>
        <v>0</v>
      </c>
      <c r="BH85">
        <f>IFERROR(IF(SUMIF($G$6:$BB$6,BH$6&amp;" Total",$G85:$BB85)-(SUMIF($G$6:$BB$6,BH$6&amp;" "&amp;'Input-Func_Class'!$D$22,$G85:$BB85)+IFERROR(SUMIF($G$6:$BB$6,BH$6&amp;" "&amp;'Input-Func_Class'!$E$22,$G85:$BB85),SUMIF($G$6:$BB$6,BH$6&amp;" "&amp;'Input-Func_Class'!$B$24,$G85:$BB85))+SUMIF($G$6:$BB$6,BH$6&amp;" "&amp;'Input-Func_Class'!$F$22,$G85:$BB85))&lt;Check_Limit,0,1),1)</f>
        <v>0</v>
      </c>
      <c r="BI85">
        <f>IFERROR(IF(SUMIF($G$6:$BB$6,BI$6&amp;" Total",$G85:$BB85)-(SUMIF($G$6:$BB$6,BI$6&amp;" "&amp;'Input-Func_Class'!$D$22,$G85:$BB85)+IFERROR(SUMIF($G$6:$BB$6,BI$6&amp;" "&amp;'Input-Func_Class'!$E$22,$G85:$BB85),SUMIF($G$6:$BB$6,BI$6&amp;" "&amp;'Input-Func_Class'!$B$24,$G85:$BB85))+SUMIF($G$6:$BB$6,BI$6&amp;" "&amp;'Input-Func_Class'!$F$22,$G85:$BB85))&lt;Check_Limit,0,1),1)</f>
        <v>0</v>
      </c>
      <c r="BJ85">
        <f>IFERROR(IF(SUMIF($G$6:$BB$6,BJ$6&amp;" Total",$G85:$BB85)-(SUMIF($G$6:$BB$6,BJ$6&amp;" "&amp;'Input-Func_Class'!$D$22,$G85:$BB85)+IFERROR(SUMIF($G$6:$BB$6,BJ$6&amp;" "&amp;'Input-Func_Class'!$E$22,$G85:$BB85),SUMIF($G$6:$BB$6,BJ$6&amp;" "&amp;'Input-Func_Class'!$B$24,$G85:$BB85))+SUMIF($G$6:$BB$6,BJ$6&amp;" "&amp;'Input-Func_Class'!$F$22,$G85:$BB85))&lt;Check_Limit,0,1),1)</f>
        <v>0</v>
      </c>
      <c r="BK85">
        <f>IFERROR(IF(SUMIF($G$6:$BB$6,BK$6&amp;" Total",$G85:$BB85)-(SUMIF($G$6:$BB$6,BK$6&amp;" "&amp;'Input-Func_Class'!$D$22,$G85:$BB85)+IFERROR(SUMIF($G$6:$BB$6,BK$6&amp;" "&amp;'Input-Func_Class'!$E$22,$G85:$BB85),SUMIF($G$6:$BB$6,BK$6&amp;" "&amp;'Input-Func_Class'!$B$24,$G85:$BB85))+SUMIF($G$6:$BB$6,BK$6&amp;" "&amp;'Input-Func_Class'!$F$22,$G85:$BB85))&lt;Check_Limit,0,1),1)</f>
        <v>0</v>
      </c>
      <c r="BL85">
        <f>IFERROR(IF(SUMIF($G$6:$BB$6,BL$6&amp;" Total",$G85:$BB85)-(SUMIF($G$6:$BB$6,BL$6&amp;" "&amp;'Input-Func_Class'!$D$22,$G85:$BB85)+IFERROR(SUMIF($G$6:$BB$6,BL$6&amp;" "&amp;'Input-Func_Class'!$E$22,$G85:$BB85),SUMIF($G$6:$BB$6,BL$6&amp;" "&amp;'Input-Func_Class'!$B$24,$G85:$BB85))+SUMIF($G$6:$BB$6,BL$6&amp;" "&amp;'Input-Func_Class'!$F$22,$G85:$BB85))&lt;Check_Limit,0,1),1)</f>
        <v>0</v>
      </c>
      <c r="BM85">
        <f>IFERROR(IF(SUMIF($G$6:$BB$6,BM$6&amp;" Total",$G85:$BB85)-(SUMIF($G$6:$BB$6,BM$6&amp;" "&amp;'Input-Func_Class'!$D$22,$G85:$BB85)+IFERROR(SUMIF($G$6:$BB$6,BM$6&amp;" "&amp;'Input-Func_Class'!$E$22,$G85:$BB85),SUMIF($G$6:$BB$6,BM$6&amp;" "&amp;'Input-Func_Class'!$B$24,$G85:$BB85))+SUMIF($G$6:$BB$6,BM$6&amp;" "&amp;'Input-Func_Class'!$F$22,$G85:$BB85))&lt;Check_Limit,0,1),1)</f>
        <v>0</v>
      </c>
      <c r="BN85">
        <f>IFERROR(IF(SUMIF($G$6:$BB$6,BN$6&amp;" Total",$G85:$BB85)-(SUMIF($G$6:$BB$6,BN$6&amp;" "&amp;'Input-Func_Class'!$D$22,$G85:$BB85)+IFERROR(SUMIF($G$6:$BB$6,BN$6&amp;" "&amp;'Input-Func_Class'!$E$22,$G85:$BB85),SUMIF($G$6:$BB$6,BN$6&amp;" "&amp;'Input-Func_Class'!$B$24,$G85:$BB85))+SUMIF($G$6:$BB$6,BN$6&amp;" "&amp;'Input-Func_Class'!$F$22,$G85:$BB85))&lt;Check_Limit,0,1),1)</f>
        <v>0</v>
      </c>
      <c r="BO85">
        <f>IFERROR(IF(SUMIF($G$6:$BB$6,BO$6&amp;" Total",$G85:$BB85)-(SUMIF($G$6:$BB$6,BO$6&amp;" "&amp;'Input-Func_Class'!$D$22,$G85:$BB85)+IFERROR(SUMIF($G$6:$BB$6,BO$6&amp;" "&amp;'Input-Func_Class'!$E$22,$G85:$BB85),SUMIF($G$6:$BB$6,BO$6&amp;" "&amp;'Input-Func_Class'!$B$24,$G85:$BB85))+SUMIF($G$6:$BB$6,BO$6&amp;" "&amp;'Input-Func_Class'!$F$22,$G85:$BB85))&lt;Check_Limit,0,1),1)</f>
        <v>0</v>
      </c>
    </row>
    <row r="86" spans="1:67" outlineLevel="1">
      <c r="A86" s="31">
        <f>IF(ISBLANK('Input-Accounts'!A86),"",'Input-Accounts'!A86)</f>
        <v>74</v>
      </c>
      <c r="B86" s="53" t="str">
        <f>IF(ISBLANK('Input-Accounts'!B86),"",'Input-Accounts'!B86)</f>
        <v>LAND-CITY GATE &amp; MAIN LINE IND. M &amp; R</v>
      </c>
      <c r="C86" s="31">
        <f>IF(ISBLANK('Input-Accounts'!C86),"",'Input-Accounts'!C86)</f>
        <v>374.1</v>
      </c>
      <c r="D86" s="10">
        <f>Functionalization!$D86</f>
        <v>0</v>
      </c>
      <c r="E86" s="10">
        <f t="shared" si="20"/>
        <v>0</v>
      </c>
      <c r="F86" s="3" t="str">
        <f>IF($D86=0,"-",IF('Input-Accounts'!$E86&lt;&gt;0,'Input-Accounts'!$E86,'Input-Accounts'!$G86))</f>
        <v>-</v>
      </c>
      <c r="G86" s="10">
        <f ca="1">IF(G$5&lt;&gt;"",HLOOKUP(G$5,Functionalization!$G$6:$R$373,ROW($A86)-5,FALSE),IFERROR(INDEX(G$337:G$373,MATCH($F86,$B$337:$B$373,0))/VLOOKUP($F86,$B$337:$BB$373,MATCH(LEFT(TRIM(G$6),FIND("~",SUBSTITUTE(G$6,"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86))*HLOOKUP(LEFT(TRIM(G$6),FIND("~",SUBSTITUTE(G$6," ","~",LEN(TRIM(G$6))-LEN(SUBSTITUTE(TRIM(G$6)," ",""))))-1)&amp;" Total",$B$6:$BB$373,ROW($A86)-5,FALSE))</f>
        <v>0</v>
      </c>
      <c r="H86" s="10">
        <f ca="1">IF(H$5&lt;&gt;"",HLOOKUP(H$5,Functionalization!$G$6:$R$373,ROW($A86)-5,FALSE),IFERROR(INDEX(H$337:H$373,MATCH($F86,$B$337:$B$373,0))/VLOOKUP($F86,$B$337:$BB$373,MATCH(LEFT(TRIM(H$6),FIND("~",SUBSTITUTE(H$6,"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86))*HLOOKUP(LEFT(TRIM(H$6),FIND("~",SUBSTITUTE(H$6," ","~",LEN(TRIM(H$6))-LEN(SUBSTITUTE(TRIM(H$6)," ",""))))-1)&amp;" Total",$B$6:$BB$373,ROW($A86)-5,FALSE))</f>
        <v>0</v>
      </c>
      <c r="I86" s="10">
        <f ca="1">IF(I$5&lt;&gt;"",HLOOKUP(I$5,Functionalization!$G$6:$R$373,ROW($A86)-5,FALSE),IFERROR(INDEX(I$337:I$373,MATCH($F86,$B$337:$B$373,0))/VLOOKUP($F86,$B$337:$BB$373,MATCH(LEFT(TRIM(I$6),FIND("~",SUBSTITUTE(I$6,"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86))*HLOOKUP(LEFT(TRIM(I$6),FIND("~",SUBSTITUTE(I$6," ","~",LEN(TRIM(I$6))-LEN(SUBSTITUTE(TRIM(I$6)," ",""))))-1)&amp;" Total",$B$6:$BB$373,ROW($A86)-5,FALSE))</f>
        <v>0</v>
      </c>
      <c r="J86" s="10">
        <f ca="1">IF(J$5&lt;&gt;"",HLOOKUP(J$5,Functionalization!$G$6:$R$373,ROW($A86)-5,FALSE),IFERROR(INDEX(J$337:J$373,MATCH($F86,$B$337:$B$373,0))/VLOOKUP($F86,$B$337:$BB$373,MATCH(LEFT(TRIM(J$6),FIND("~",SUBSTITUTE(J$6,"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86))*HLOOKUP(LEFT(TRIM(J$6),FIND("~",SUBSTITUTE(J$6," ","~",LEN(TRIM(J$6))-LEN(SUBSTITUTE(TRIM(J$6)," ",""))))-1)&amp;" Total",$B$6:$BB$373,ROW($A86)-5,FALSE))</f>
        <v>0</v>
      </c>
      <c r="K86" s="10">
        <f ca="1">IF(K$5&lt;&gt;"",HLOOKUP(K$5,Functionalization!$G$6:$R$373,ROW($A86)-5,FALSE),IFERROR(INDEX(K$337:K$373,MATCH($F86,$B$337:$B$373,0))/VLOOKUP($F86,$B$337:$BB$373,MATCH(LEFT(TRIM(K$6),FIND("~",SUBSTITUTE(K$6,"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86))*HLOOKUP(LEFT(TRIM(K$6),FIND("~",SUBSTITUTE(K$6," ","~",LEN(TRIM(K$6))-LEN(SUBSTITUTE(TRIM(K$6)," ",""))))-1)&amp;" Total",$B$6:$BB$373,ROW($A86)-5,FALSE))</f>
        <v>0</v>
      </c>
      <c r="L86" s="10">
        <f ca="1">IF(L$5&lt;&gt;"",HLOOKUP(L$5,Functionalization!$G$6:$R$373,ROW($A86)-5,FALSE),IFERROR(INDEX(L$337:L$373,MATCH($F86,$B$337:$B$373,0))/VLOOKUP($F86,$B$337:$BB$373,MATCH(LEFT(TRIM(L$6),FIND("~",SUBSTITUTE(L$6,"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86))*HLOOKUP(LEFT(TRIM(L$6),FIND("~",SUBSTITUTE(L$6," ","~",LEN(TRIM(L$6))-LEN(SUBSTITUTE(TRIM(L$6)," ",""))))-1)&amp;" Total",$B$6:$BB$373,ROW($A86)-5,FALSE))</f>
        <v>0</v>
      </c>
      <c r="M86" s="10">
        <f ca="1">IF(M$5&lt;&gt;"",HLOOKUP(M$5,Functionalization!$G$6:$R$373,ROW($A86)-5,FALSE),IFERROR(INDEX(M$337:M$373,MATCH($F86,$B$337:$B$373,0))/VLOOKUP($F86,$B$337:$BB$373,MATCH(LEFT(TRIM(M$6),FIND("~",SUBSTITUTE(M$6,"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86))*HLOOKUP(LEFT(TRIM(M$6),FIND("~",SUBSTITUTE(M$6," ","~",LEN(TRIM(M$6))-LEN(SUBSTITUTE(TRIM(M$6)," ",""))))-1)&amp;" Total",$B$6:$BB$373,ROW($A86)-5,FALSE))</f>
        <v>0</v>
      </c>
      <c r="N86" s="10">
        <f ca="1">IF(N$5&lt;&gt;"",HLOOKUP(N$5,Functionalization!$G$6:$R$373,ROW($A86)-5,FALSE),IFERROR(INDEX(N$337:N$373,MATCH($F86,$B$337:$B$373,0))/VLOOKUP($F86,$B$337:$BB$373,MATCH(LEFT(TRIM(N$6),FIND("~",SUBSTITUTE(N$6,"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86))*HLOOKUP(LEFT(TRIM(N$6),FIND("~",SUBSTITUTE(N$6," ","~",LEN(TRIM(N$6))-LEN(SUBSTITUTE(TRIM(N$6)," ",""))))-1)&amp;" Total",$B$6:$BB$373,ROW($A86)-5,FALSE))</f>
        <v>0</v>
      </c>
      <c r="O86" s="10">
        <f ca="1">IF(O$5&lt;&gt;"",HLOOKUP(O$5,Functionalization!$G$6:$R$373,ROW($A86)-5,FALSE),IFERROR(INDEX(O$337:O$373,MATCH($F86,$B$337:$B$373,0))/VLOOKUP($F86,$B$337:$BB$373,MATCH(LEFT(TRIM(O$6),FIND("~",SUBSTITUTE(O$6,"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86))*HLOOKUP(LEFT(TRIM(O$6),FIND("~",SUBSTITUTE(O$6," ","~",LEN(TRIM(O$6))-LEN(SUBSTITUTE(TRIM(O$6)," ",""))))-1)&amp;" Total",$B$6:$BB$373,ROW($A86)-5,FALSE))</f>
        <v>0</v>
      </c>
      <c r="P86" s="10">
        <f ca="1">IF(P$5&lt;&gt;"",HLOOKUP(P$5,Functionalization!$G$6:$R$373,ROW($A86)-5,FALSE),IFERROR(INDEX(P$337:P$373,MATCH($F86,$B$337:$B$373,0))/VLOOKUP($F86,$B$337:$BB$373,MATCH(LEFT(TRIM(P$6),FIND("~",SUBSTITUTE(P$6,"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86))*HLOOKUP(LEFT(TRIM(P$6),FIND("~",SUBSTITUTE(P$6," ","~",LEN(TRIM(P$6))-LEN(SUBSTITUTE(TRIM(P$6)," ",""))))-1)&amp;" Total",$B$6:$BB$373,ROW($A86)-5,FALSE))</f>
        <v>0</v>
      </c>
      <c r="Q86" s="10">
        <f ca="1">IF(Q$5&lt;&gt;"",HLOOKUP(Q$5,Functionalization!$G$6:$R$373,ROW($A86)-5,FALSE),IFERROR(INDEX(Q$337:Q$373,MATCH($F86,$B$337:$B$373,0))/VLOOKUP($F86,$B$337:$BB$373,MATCH(LEFT(TRIM(Q$6),FIND("~",SUBSTITUTE(Q$6,"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86))*HLOOKUP(LEFT(TRIM(Q$6),FIND("~",SUBSTITUTE(Q$6," ","~",LEN(TRIM(Q$6))-LEN(SUBSTITUTE(TRIM(Q$6)," ",""))))-1)&amp;" Total",$B$6:$BB$373,ROW($A86)-5,FALSE))</f>
        <v>0</v>
      </c>
      <c r="R86" s="10">
        <f ca="1">IF(R$5&lt;&gt;"",HLOOKUP(R$5,Functionalization!$G$6:$R$373,ROW($A86)-5,FALSE),IFERROR(INDEX(R$337:R$373,MATCH($F86,$B$337:$B$373,0))/VLOOKUP($F86,$B$337:$BB$373,MATCH(LEFT(TRIM(R$6),FIND("~",SUBSTITUTE(R$6,"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86))*HLOOKUP(LEFT(TRIM(R$6),FIND("~",SUBSTITUTE(R$6," ","~",LEN(TRIM(R$6))-LEN(SUBSTITUTE(TRIM(R$6)," ",""))))-1)&amp;" Total",$B$6:$BB$373,ROW($A86)-5,FALSE))</f>
        <v>0</v>
      </c>
      <c r="S86" s="10">
        <f ca="1">IF(S$5&lt;&gt;"",HLOOKUP(S$5,Functionalization!$G$6:$R$373,ROW($A86)-5,FALSE),IFERROR(INDEX(S$337:S$373,MATCH($F86,$B$337:$B$373,0))/VLOOKUP($F86,$B$337:$BB$373,MATCH(LEFT(TRIM(S$6),FIND("~",SUBSTITUTE(S$6,"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86))*HLOOKUP(LEFT(TRIM(S$6),FIND("~",SUBSTITUTE(S$6," ","~",LEN(TRIM(S$6))-LEN(SUBSTITUTE(TRIM(S$6)," ",""))))-1)&amp;" Total",$B$6:$BB$373,ROW($A86)-5,FALSE))</f>
        <v>0</v>
      </c>
      <c r="T86" s="10">
        <f ca="1">IF(T$5&lt;&gt;"",HLOOKUP(T$5,Functionalization!$G$6:$R$373,ROW($A86)-5,FALSE),IFERROR(INDEX(T$337:T$373,MATCH($F86,$B$337:$B$373,0))/VLOOKUP($F86,$B$337:$BB$373,MATCH(LEFT(TRIM(T$6),FIND("~",SUBSTITUTE(T$6,"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86))*HLOOKUP(LEFT(TRIM(T$6),FIND("~",SUBSTITUTE(T$6," ","~",LEN(TRIM(T$6))-LEN(SUBSTITUTE(TRIM(T$6)," ",""))))-1)&amp;" Total",$B$6:$BB$373,ROW($A86)-5,FALSE))</f>
        <v>0</v>
      </c>
      <c r="U86" s="10">
        <f ca="1">IF(U$5&lt;&gt;"",HLOOKUP(U$5,Functionalization!$G$6:$R$373,ROW($A86)-5,FALSE),IFERROR(INDEX(U$337:U$373,MATCH($F86,$B$337:$B$373,0))/VLOOKUP($F86,$B$337:$BB$373,MATCH(LEFT(TRIM(U$6),FIND("~",SUBSTITUTE(U$6,"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86))*HLOOKUP(LEFT(TRIM(U$6),FIND("~",SUBSTITUTE(U$6," ","~",LEN(TRIM(U$6))-LEN(SUBSTITUTE(TRIM(U$6)," ",""))))-1)&amp;" Total",$B$6:$BB$373,ROW($A86)-5,FALSE))</f>
        <v>0</v>
      </c>
      <c r="V86" s="10">
        <f ca="1">IF(V$5&lt;&gt;"",HLOOKUP(V$5,Functionalization!$G$6:$R$373,ROW($A86)-5,FALSE),IFERROR(INDEX(V$337:V$373,MATCH($F86,$B$337:$B$373,0))/VLOOKUP($F86,$B$337:$BB$373,MATCH(LEFT(TRIM(V$6),FIND("~",SUBSTITUTE(V$6,"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86))*HLOOKUP(LEFT(TRIM(V$6),FIND("~",SUBSTITUTE(V$6," ","~",LEN(TRIM(V$6))-LEN(SUBSTITUTE(TRIM(V$6)," ",""))))-1)&amp;" Total",$B$6:$BB$373,ROW($A86)-5,FALSE))</f>
        <v>0</v>
      </c>
      <c r="W86" s="10">
        <f ca="1">IF(W$5&lt;&gt;"",HLOOKUP(W$5,Functionalization!$G$6:$R$373,ROW($A86)-5,FALSE),IFERROR(INDEX(W$337:W$373,MATCH($F86,$B$337:$B$373,0))/VLOOKUP($F86,$B$337:$BB$373,MATCH(LEFT(TRIM(W$6),FIND("~",SUBSTITUTE(W$6,"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86))*HLOOKUP(LEFT(TRIM(W$6),FIND("~",SUBSTITUTE(W$6," ","~",LEN(TRIM(W$6))-LEN(SUBSTITUTE(TRIM(W$6)," ",""))))-1)&amp;" Total",$B$6:$BB$373,ROW($A86)-5,FALSE))</f>
        <v>0</v>
      </c>
      <c r="X86" s="10">
        <f ca="1">IF(X$5&lt;&gt;"",HLOOKUP(X$5,Functionalization!$G$6:$R$373,ROW($A86)-5,FALSE),IFERROR(INDEX(X$337:X$373,MATCH($F86,$B$337:$B$373,0))/VLOOKUP($F86,$B$337:$BB$373,MATCH(LEFT(TRIM(X$6),FIND("~",SUBSTITUTE(X$6,"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86))*HLOOKUP(LEFT(TRIM(X$6),FIND("~",SUBSTITUTE(X$6," ","~",LEN(TRIM(X$6))-LEN(SUBSTITUTE(TRIM(X$6)," ",""))))-1)&amp;" Total",$B$6:$BB$373,ROW($A86)-5,FALSE))</f>
        <v>0</v>
      </c>
      <c r="Y86" s="10">
        <f ca="1">IF(Y$5&lt;&gt;"",HLOOKUP(Y$5,Functionalization!$G$6:$R$373,ROW($A86)-5,FALSE),IFERROR(INDEX(Y$337:Y$373,MATCH($F86,$B$337:$B$373,0))/VLOOKUP($F86,$B$337:$BB$373,MATCH(LEFT(TRIM(Y$6),FIND("~",SUBSTITUTE(Y$6,"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86))*HLOOKUP(LEFT(TRIM(Y$6),FIND("~",SUBSTITUTE(Y$6," ","~",LEN(TRIM(Y$6))-LEN(SUBSTITUTE(TRIM(Y$6)," ",""))))-1)&amp;" Total",$B$6:$BB$373,ROW($A86)-5,FALSE))</f>
        <v>0</v>
      </c>
      <c r="Z86" s="10">
        <f ca="1">IF(Z$5&lt;&gt;"",HLOOKUP(Z$5,Functionalization!$G$6:$R$373,ROW($A86)-5,FALSE),IFERROR(INDEX(Z$337:Z$373,MATCH($F86,$B$337:$B$373,0))/VLOOKUP($F86,$B$337:$BB$373,MATCH(LEFT(TRIM(Z$6),FIND("~",SUBSTITUTE(Z$6,"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86))*HLOOKUP(LEFT(TRIM(Z$6),FIND("~",SUBSTITUTE(Z$6," ","~",LEN(TRIM(Z$6))-LEN(SUBSTITUTE(TRIM(Z$6)," ",""))))-1)&amp;" Total",$B$6:$BB$373,ROW($A86)-5,FALSE))</f>
        <v>0</v>
      </c>
      <c r="AA86" s="10">
        <f ca="1">IF(AA$5&lt;&gt;"",HLOOKUP(AA$5,Functionalization!$G$6:$R$373,ROW($A86)-5,FALSE),IFERROR(INDEX(AA$337:AA$373,MATCH($F86,$B$337:$B$373,0))/VLOOKUP($F86,$B$337:$BB$373,MATCH(LEFT(TRIM(AA$6),FIND("~",SUBSTITUTE(AA$6,"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86))*HLOOKUP(LEFT(TRIM(AA$6),FIND("~",SUBSTITUTE(AA$6," ","~",LEN(TRIM(AA$6))-LEN(SUBSTITUTE(TRIM(AA$6)," ",""))))-1)&amp;" Total",$B$6:$BB$373,ROW($A86)-5,FALSE))</f>
        <v>0</v>
      </c>
      <c r="AB86" s="10">
        <f ca="1">IF(AB$5&lt;&gt;"",HLOOKUP(AB$5,Functionalization!$G$6:$R$373,ROW($A86)-5,FALSE),IFERROR(INDEX(AB$337:AB$373,MATCH($F86,$B$337:$B$373,0))/VLOOKUP($F86,$B$337:$BB$373,MATCH(LEFT(TRIM(AB$6),FIND("~",SUBSTITUTE(AB$6,"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86))*HLOOKUP(LEFT(TRIM(AB$6),FIND("~",SUBSTITUTE(AB$6," ","~",LEN(TRIM(AB$6))-LEN(SUBSTITUTE(TRIM(AB$6)," ",""))))-1)&amp;" Total",$B$6:$BB$373,ROW($A86)-5,FALSE))</f>
        <v>0</v>
      </c>
      <c r="AC86" s="10">
        <f ca="1">IF(AC$5&lt;&gt;"",HLOOKUP(AC$5,Functionalization!$G$6:$R$373,ROW($A86)-5,FALSE),IFERROR(INDEX(AC$337:AC$373,MATCH($F86,$B$337:$B$373,0))/VLOOKUP($F86,$B$337:$BB$373,MATCH(LEFT(TRIM(AC$6),FIND("~",SUBSTITUTE(AC$6,"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86))*HLOOKUP(LEFT(TRIM(AC$6),FIND("~",SUBSTITUTE(AC$6," ","~",LEN(TRIM(AC$6))-LEN(SUBSTITUTE(TRIM(AC$6)," ",""))))-1)&amp;" Total",$B$6:$BB$373,ROW($A86)-5,FALSE))</f>
        <v>0</v>
      </c>
      <c r="AD86" s="10">
        <f ca="1">IF(AD$5&lt;&gt;"",HLOOKUP(AD$5,Functionalization!$G$6:$R$373,ROW($A86)-5,FALSE),IFERROR(INDEX(AD$337:AD$373,MATCH($F86,$B$337:$B$373,0))/VLOOKUP($F86,$B$337:$BB$373,MATCH(LEFT(TRIM(AD$6),FIND("~",SUBSTITUTE(AD$6,"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86))*HLOOKUP(LEFT(TRIM(AD$6),FIND("~",SUBSTITUTE(AD$6," ","~",LEN(TRIM(AD$6))-LEN(SUBSTITUTE(TRIM(AD$6)," ",""))))-1)&amp;" Total",$B$6:$BB$373,ROW($A86)-5,FALSE))</f>
        <v>0</v>
      </c>
      <c r="AE86" s="10">
        <f ca="1">IF(AE$5&lt;&gt;"",HLOOKUP(AE$5,Functionalization!$G$6:$R$373,ROW($A86)-5,FALSE),IFERROR(INDEX(AE$337:AE$373,MATCH($F86,$B$337:$B$373,0))/VLOOKUP($F86,$B$337:$BB$373,MATCH(LEFT(TRIM(AE$6),FIND("~",SUBSTITUTE(AE$6,"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86))*HLOOKUP(LEFT(TRIM(AE$6),FIND("~",SUBSTITUTE(AE$6," ","~",LEN(TRIM(AE$6))-LEN(SUBSTITUTE(TRIM(AE$6)," ",""))))-1)&amp;" Total",$B$6:$BB$373,ROW($A86)-5,FALSE))</f>
        <v>0</v>
      </c>
      <c r="AF86" s="10">
        <f ca="1">IF(AF$5&lt;&gt;"",HLOOKUP(AF$5,Functionalization!$G$6:$R$373,ROW($A86)-5,FALSE),IFERROR(INDEX(AF$337:AF$373,MATCH($F86,$B$337:$B$373,0))/VLOOKUP($F86,$B$337:$BB$373,MATCH(LEFT(TRIM(AF$6),FIND("~",SUBSTITUTE(AF$6,"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86))*HLOOKUP(LEFT(TRIM(AF$6),FIND("~",SUBSTITUTE(AF$6," ","~",LEN(TRIM(AF$6))-LEN(SUBSTITUTE(TRIM(AF$6)," ",""))))-1)&amp;" Total",$B$6:$BB$373,ROW($A86)-5,FALSE))</f>
        <v>0</v>
      </c>
      <c r="AG86" s="10">
        <f ca="1">IF(AG$5&lt;&gt;"",HLOOKUP(AG$5,Functionalization!$G$6:$R$373,ROW($A86)-5,FALSE),IFERROR(INDEX(AG$337:AG$373,MATCH($F86,$B$337:$B$373,0))/VLOOKUP($F86,$B$337:$BB$373,MATCH(LEFT(TRIM(AG$6),FIND("~",SUBSTITUTE(AG$6,"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86))*HLOOKUP(LEFT(TRIM(AG$6),FIND("~",SUBSTITUTE(AG$6," ","~",LEN(TRIM(AG$6))-LEN(SUBSTITUTE(TRIM(AG$6)," ",""))))-1)&amp;" Total",$B$6:$BB$373,ROW($A86)-5,FALSE))</f>
        <v>0</v>
      </c>
      <c r="AH86" s="10">
        <f ca="1">IF(AH$5&lt;&gt;"",HLOOKUP(AH$5,Functionalization!$G$6:$R$373,ROW($A86)-5,FALSE),IFERROR(INDEX(AH$337:AH$373,MATCH($F86,$B$337:$B$373,0))/VLOOKUP($F86,$B$337:$BB$373,MATCH(LEFT(TRIM(AH$6),FIND("~",SUBSTITUTE(AH$6,"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86))*HLOOKUP(LEFT(TRIM(AH$6),FIND("~",SUBSTITUTE(AH$6," ","~",LEN(TRIM(AH$6))-LEN(SUBSTITUTE(TRIM(AH$6)," ",""))))-1)&amp;" Total",$B$6:$BB$373,ROW($A86)-5,FALSE))</f>
        <v>0</v>
      </c>
      <c r="AI86" s="10">
        <f ca="1">IF(AI$5&lt;&gt;"",HLOOKUP(AI$5,Functionalization!$G$6:$R$373,ROW($A86)-5,FALSE),IFERROR(INDEX(AI$337:AI$373,MATCH($F86,$B$337:$B$373,0))/VLOOKUP($F86,$B$337:$BB$373,MATCH(LEFT(TRIM(AI$6),FIND("~",SUBSTITUTE(AI$6,"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86))*HLOOKUP(LEFT(TRIM(AI$6),FIND("~",SUBSTITUTE(AI$6," ","~",LEN(TRIM(AI$6))-LEN(SUBSTITUTE(TRIM(AI$6)," ",""))))-1)&amp;" Total",$B$6:$BB$373,ROW($A86)-5,FALSE))</f>
        <v>0</v>
      </c>
      <c r="AJ86" s="10">
        <f ca="1">IF(AJ$5&lt;&gt;"",HLOOKUP(AJ$5,Functionalization!$G$6:$R$373,ROW($A86)-5,FALSE),IFERROR(INDEX(AJ$337:AJ$373,MATCH($F86,$B$337:$B$373,0))/VLOOKUP($F86,$B$337:$BB$373,MATCH(LEFT(TRIM(AJ$6),FIND("~",SUBSTITUTE(AJ$6,"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86))*HLOOKUP(LEFT(TRIM(AJ$6),FIND("~",SUBSTITUTE(AJ$6," ","~",LEN(TRIM(AJ$6))-LEN(SUBSTITUTE(TRIM(AJ$6)," ",""))))-1)&amp;" Total",$B$6:$BB$373,ROW($A86)-5,FALSE))</f>
        <v>0</v>
      </c>
      <c r="AK86" s="10">
        <f ca="1">IF(AK$5&lt;&gt;"",HLOOKUP(AK$5,Functionalization!$G$6:$R$373,ROW($A86)-5,FALSE),IFERROR(INDEX(AK$337:AK$373,MATCH($F86,$B$337:$B$373,0))/VLOOKUP($F86,$B$337:$BB$373,MATCH(LEFT(TRIM(AK$6),FIND("~",SUBSTITUTE(AK$6,"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86))*HLOOKUP(LEFT(TRIM(AK$6),FIND("~",SUBSTITUTE(AK$6," ","~",LEN(TRIM(AK$6))-LEN(SUBSTITUTE(TRIM(AK$6)," ",""))))-1)&amp;" Total",$B$6:$BB$373,ROW($A86)-5,FALSE))</f>
        <v>0</v>
      </c>
      <c r="AL86" s="10">
        <f ca="1">IF(AL$5&lt;&gt;"",HLOOKUP(AL$5,Functionalization!$G$6:$R$373,ROW($A86)-5,FALSE),IFERROR(INDEX(AL$337:AL$373,MATCH($F86,$B$337:$B$373,0))/VLOOKUP($F86,$B$337:$BB$373,MATCH(LEFT(TRIM(AL$6),FIND("~",SUBSTITUTE(AL$6,"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86))*HLOOKUP(LEFT(TRIM(AL$6),FIND("~",SUBSTITUTE(AL$6," ","~",LEN(TRIM(AL$6))-LEN(SUBSTITUTE(TRIM(AL$6)," ",""))))-1)&amp;" Total",$B$6:$BB$373,ROW($A86)-5,FALSE))</f>
        <v>0</v>
      </c>
      <c r="AM86" s="10">
        <f ca="1">IF(AM$5&lt;&gt;"",HLOOKUP(AM$5,Functionalization!$G$6:$R$373,ROW($A86)-5,FALSE),IFERROR(INDEX(AM$337:AM$373,MATCH($F86,$B$337:$B$373,0))/VLOOKUP($F86,$B$337:$BB$373,MATCH(LEFT(TRIM(AM$6),FIND("~",SUBSTITUTE(AM$6,"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86))*HLOOKUP(LEFT(TRIM(AM$6),FIND("~",SUBSTITUTE(AM$6," ","~",LEN(TRIM(AM$6))-LEN(SUBSTITUTE(TRIM(AM$6)," ",""))))-1)&amp;" Total",$B$6:$BB$373,ROW($A86)-5,FALSE))</f>
        <v>0</v>
      </c>
      <c r="AN86" s="10">
        <f ca="1">IF(AN$5&lt;&gt;"",HLOOKUP(AN$5,Functionalization!$G$6:$R$373,ROW($A86)-5,FALSE),IFERROR(INDEX(AN$337:AN$373,MATCH($F86,$B$337:$B$373,0))/VLOOKUP($F86,$B$337:$BB$373,MATCH(LEFT(TRIM(AN$6),FIND("~",SUBSTITUTE(AN$6,"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86))*HLOOKUP(LEFT(TRIM(AN$6),FIND("~",SUBSTITUTE(AN$6," ","~",LEN(TRIM(AN$6))-LEN(SUBSTITUTE(TRIM(AN$6)," ",""))))-1)&amp;" Total",$B$6:$BB$373,ROW($A86)-5,FALSE))</f>
        <v>0</v>
      </c>
      <c r="AO86" s="10">
        <f ca="1">IF(AO$5&lt;&gt;"",HLOOKUP(AO$5,Functionalization!$G$6:$R$373,ROW($A86)-5,FALSE),IFERROR(INDEX(AO$337:AO$373,MATCH($F86,$B$337:$B$373,0))/VLOOKUP($F86,$B$337:$BB$373,MATCH(LEFT(TRIM(AO$6),FIND("~",SUBSTITUTE(AO$6,"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86))*HLOOKUP(LEFT(TRIM(AO$6),FIND("~",SUBSTITUTE(AO$6," ","~",LEN(TRIM(AO$6))-LEN(SUBSTITUTE(TRIM(AO$6)," ",""))))-1)&amp;" Total",$B$6:$BB$373,ROW($A86)-5,FALSE))</f>
        <v>0</v>
      </c>
      <c r="AP86" s="10">
        <f ca="1">IF(AP$5&lt;&gt;"",HLOOKUP(AP$5,Functionalization!$G$6:$R$373,ROW($A86)-5,FALSE),IFERROR(INDEX(AP$337:AP$373,MATCH($F86,$B$337:$B$373,0))/VLOOKUP($F86,$B$337:$BB$373,MATCH(LEFT(TRIM(AP$6),FIND("~",SUBSTITUTE(AP$6,"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86))*HLOOKUP(LEFT(TRIM(AP$6),FIND("~",SUBSTITUTE(AP$6," ","~",LEN(TRIM(AP$6))-LEN(SUBSTITUTE(TRIM(AP$6)," ",""))))-1)&amp;" Total",$B$6:$BB$373,ROW($A86)-5,FALSE))</f>
        <v>0</v>
      </c>
      <c r="AQ86" s="10">
        <f ca="1">IF(AQ$5&lt;&gt;"",HLOOKUP(AQ$5,Functionalization!$G$6:$R$373,ROW($A86)-5,FALSE),IFERROR(INDEX(AQ$337:AQ$373,MATCH($F86,$B$337:$B$373,0))/VLOOKUP($F86,$B$337:$BB$373,MATCH(LEFT(TRIM(AQ$6),FIND("~",SUBSTITUTE(AQ$6,"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86))*HLOOKUP(LEFT(TRIM(AQ$6),FIND("~",SUBSTITUTE(AQ$6," ","~",LEN(TRIM(AQ$6))-LEN(SUBSTITUTE(TRIM(AQ$6)," ",""))))-1)&amp;" Total",$B$6:$BB$373,ROW($A86)-5,FALSE))</f>
        <v>0</v>
      </c>
      <c r="AR86" s="10">
        <f ca="1">IF(AR$5&lt;&gt;"",HLOOKUP(AR$5,Functionalization!$G$6:$R$373,ROW($A86)-5,FALSE),IFERROR(INDEX(AR$337:AR$373,MATCH($F86,$B$337:$B$373,0))/VLOOKUP($F86,$B$337:$BB$373,MATCH(LEFT(TRIM(AR$6),FIND("~",SUBSTITUTE(AR$6,"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86))*HLOOKUP(LEFT(TRIM(AR$6),FIND("~",SUBSTITUTE(AR$6," ","~",LEN(TRIM(AR$6))-LEN(SUBSTITUTE(TRIM(AR$6)," ",""))))-1)&amp;" Total",$B$6:$BB$373,ROW($A86)-5,FALSE))</f>
        <v>0</v>
      </c>
      <c r="AS86" s="10">
        <f ca="1">IF(AS$5&lt;&gt;"",HLOOKUP(AS$5,Functionalization!$G$6:$R$373,ROW($A86)-5,FALSE),IFERROR(INDEX(AS$337:AS$373,MATCH($F86,$B$337:$B$373,0))/VLOOKUP($F86,$B$337:$BB$373,MATCH(LEFT(TRIM(AS$6),FIND("~",SUBSTITUTE(AS$6,"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86))*HLOOKUP(LEFT(TRIM(AS$6),FIND("~",SUBSTITUTE(AS$6," ","~",LEN(TRIM(AS$6))-LEN(SUBSTITUTE(TRIM(AS$6)," ",""))))-1)&amp;" Total",$B$6:$BB$373,ROW($A86)-5,FALSE))</f>
        <v>0</v>
      </c>
      <c r="AT86" s="10">
        <f ca="1">IF(AT$5&lt;&gt;"",HLOOKUP(AT$5,Functionalization!$G$6:$R$373,ROW($A86)-5,FALSE),IFERROR(INDEX(AT$337:AT$373,MATCH($F86,$B$337:$B$373,0))/VLOOKUP($F86,$B$337:$BB$373,MATCH(LEFT(TRIM(AT$6),FIND("~",SUBSTITUTE(AT$6,"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86))*HLOOKUP(LEFT(TRIM(AT$6),FIND("~",SUBSTITUTE(AT$6," ","~",LEN(TRIM(AT$6))-LEN(SUBSTITUTE(TRIM(AT$6)," ",""))))-1)&amp;" Total",$B$6:$BB$373,ROW($A86)-5,FALSE))</f>
        <v>0</v>
      </c>
      <c r="AU86" s="10">
        <f ca="1">IF(AU$5&lt;&gt;"",HLOOKUP(AU$5,Functionalization!$G$6:$R$373,ROW($A86)-5,FALSE),IFERROR(INDEX(AU$337:AU$373,MATCH($F86,$B$337:$B$373,0))/VLOOKUP($F86,$B$337:$BB$373,MATCH(LEFT(TRIM(AU$6),FIND("~",SUBSTITUTE(AU$6,"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86))*HLOOKUP(LEFT(TRIM(AU$6),FIND("~",SUBSTITUTE(AU$6," ","~",LEN(TRIM(AU$6))-LEN(SUBSTITUTE(TRIM(AU$6)," ",""))))-1)&amp;" Total",$B$6:$BB$373,ROW($A86)-5,FALSE))</f>
        <v>0</v>
      </c>
      <c r="AV86" s="10">
        <f ca="1">IF(AV$5&lt;&gt;"",HLOOKUP(AV$5,Functionalization!$G$6:$R$373,ROW($A86)-5,FALSE),IFERROR(INDEX(AV$337:AV$373,MATCH($F86,$B$337:$B$373,0))/VLOOKUP($F86,$B$337:$BB$373,MATCH(LEFT(TRIM(AV$6),FIND("~",SUBSTITUTE(AV$6,"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86))*HLOOKUP(LEFT(TRIM(AV$6),FIND("~",SUBSTITUTE(AV$6," ","~",LEN(TRIM(AV$6))-LEN(SUBSTITUTE(TRIM(AV$6)," ",""))))-1)&amp;" Total",$B$6:$BB$373,ROW($A86)-5,FALSE))</f>
        <v>0</v>
      </c>
      <c r="AW86" s="10">
        <f ca="1">IF(AW$5&lt;&gt;"",HLOOKUP(AW$5,Functionalization!$G$6:$R$373,ROW($A86)-5,FALSE),IFERROR(INDEX(AW$337:AW$373,MATCH($F86,$B$337:$B$373,0))/VLOOKUP($F86,$B$337:$BB$373,MATCH(LEFT(TRIM(AW$6),FIND("~",SUBSTITUTE(AW$6,"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86))*HLOOKUP(LEFT(TRIM(AW$6),FIND("~",SUBSTITUTE(AW$6," ","~",LEN(TRIM(AW$6))-LEN(SUBSTITUTE(TRIM(AW$6)," ",""))))-1)&amp;" Total",$B$6:$BB$373,ROW($A86)-5,FALSE))</f>
        <v>0</v>
      </c>
      <c r="AX86" s="10">
        <f ca="1">IF(AX$5&lt;&gt;"",HLOOKUP(AX$5,Functionalization!$G$6:$R$373,ROW($A86)-5,FALSE),IFERROR(INDEX(AX$337:AX$373,MATCH($F86,$B$337:$B$373,0))/VLOOKUP($F86,$B$337:$BB$373,MATCH(LEFT(TRIM(AX$6),FIND("~",SUBSTITUTE(AX$6,"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86))*HLOOKUP(LEFT(TRIM(AX$6),FIND("~",SUBSTITUTE(AX$6," ","~",LEN(TRIM(AX$6))-LEN(SUBSTITUTE(TRIM(AX$6)," ",""))))-1)&amp;" Total",$B$6:$BB$373,ROW($A86)-5,FALSE))</f>
        <v>0</v>
      </c>
      <c r="AY86" s="10">
        <f ca="1">IF(AY$5&lt;&gt;"",HLOOKUP(AY$5,Functionalization!$G$6:$R$373,ROW($A86)-5,FALSE),IFERROR(INDEX(AY$337:AY$373,MATCH($F86,$B$337:$B$373,0))/VLOOKUP($F86,$B$337:$BB$373,MATCH(LEFT(TRIM(AY$6),FIND("~",SUBSTITUTE(AY$6,"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86))*HLOOKUP(LEFT(TRIM(AY$6),FIND("~",SUBSTITUTE(AY$6," ","~",LEN(TRIM(AY$6))-LEN(SUBSTITUTE(TRIM(AY$6)," ",""))))-1)&amp;" Total",$B$6:$BB$373,ROW($A86)-5,FALSE))</f>
        <v>0</v>
      </c>
      <c r="AZ86" s="10">
        <f ca="1">IF(AZ$5&lt;&gt;"",HLOOKUP(AZ$5,Functionalization!$G$6:$R$373,ROW($A86)-5,FALSE),IFERROR(INDEX(AZ$337:AZ$373,MATCH($F86,$B$337:$B$373,0))/VLOOKUP($F86,$B$337:$BB$373,MATCH(LEFT(TRIM(AZ$6),FIND("~",SUBSTITUTE(AZ$6,"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86))*HLOOKUP(LEFT(TRIM(AZ$6),FIND("~",SUBSTITUTE(AZ$6," ","~",LEN(TRIM(AZ$6))-LEN(SUBSTITUTE(TRIM(AZ$6)," ",""))))-1)&amp;" Total",$B$6:$BB$373,ROW($A86)-5,FALSE))</f>
        <v>0</v>
      </c>
      <c r="BA86" s="10">
        <f ca="1">IF(BA$5&lt;&gt;"",HLOOKUP(BA$5,Functionalization!$G$6:$R$373,ROW($A86)-5,FALSE),IFERROR(INDEX(BA$337:BA$373,MATCH($F86,$B$337:$B$373,0))/VLOOKUP($F86,$B$337:$BB$373,MATCH(LEFT(TRIM(BA$6),FIND("~",SUBSTITUTE(BA$6,"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86))*HLOOKUP(LEFT(TRIM(BA$6),FIND("~",SUBSTITUTE(BA$6," ","~",LEN(TRIM(BA$6))-LEN(SUBSTITUTE(TRIM(BA$6)," ",""))))-1)&amp;" Total",$B$6:$BB$373,ROW($A86)-5,FALSE))</f>
        <v>0</v>
      </c>
      <c r="BB86" s="10">
        <f ca="1">IF(BB$5&lt;&gt;"",HLOOKUP(BB$5,Functionalization!$G$6:$R$373,ROW($A86)-5,FALSE),IFERROR(INDEX(BB$337:BB$373,MATCH($F86,$B$337:$B$373,0))/VLOOKUP($F86,$B$337:$BB$373,MATCH(LEFT(TRIM(BB$6),FIND("~",SUBSTITUTE(BB$6,"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86))*HLOOKUP(LEFT(TRIM(BB$6),FIND("~",SUBSTITUTE(BB$6," ","~",LEN(TRIM(BB$6))-LEN(SUBSTITUTE(TRIM(BB$6)," ",""))))-1)&amp;" Total",$B$6:$BB$373,ROW($A86)-5,FALSE))</f>
        <v>0</v>
      </c>
      <c r="BD86">
        <f ca="1">IFERROR(IF(SUMIF($G$6:$BB$6,BD$6&amp;" Total",$G86:$BB86)-(SUMIF($G$6:$BB$6,BD$6&amp;" "&amp;'Input-Func_Class'!$D$22,$G86:$BB86)+IFERROR(SUMIF($G$6:$BB$6,BD$6&amp;" "&amp;'Input-Func_Class'!$E$22,$G86:$BB86),SUMIF($G$6:$BB$6,BD$6&amp;" "&amp;'Input-Func_Class'!$B$24,$G86:$BB86))+SUMIF($G$6:$BB$6,BD$6&amp;" "&amp;'Input-Func_Class'!$F$22,$G86:$BB86))&lt;Check_Limit,0,1),1)</f>
        <v>0</v>
      </c>
      <c r="BE86">
        <f ca="1">IFERROR(IF(SUMIF($G$6:$BB$6,BE$6&amp;" Total",$G86:$BB86)-(SUMIF($G$6:$BB$6,BE$6&amp;" "&amp;'Input-Func_Class'!$D$22,$G86:$BB86)+IFERROR(SUMIF($G$6:$BB$6,BE$6&amp;" "&amp;'Input-Func_Class'!$E$22,$G86:$BB86),SUMIF($G$6:$BB$6,BE$6&amp;" "&amp;'Input-Func_Class'!$B$24,$G86:$BB86))+SUMIF($G$6:$BB$6,BE$6&amp;" "&amp;'Input-Func_Class'!$F$22,$G86:$BB86))&lt;Check_Limit,0,1),1)</f>
        <v>0</v>
      </c>
      <c r="BF86">
        <f ca="1">IFERROR(IF(SUMIF($G$6:$BB$6,BF$6&amp;" Total",$G86:$BB86)-(SUMIF($G$6:$BB$6,BF$6&amp;" "&amp;'Input-Func_Class'!$D$22,$G86:$BB86)+IFERROR(SUMIF($G$6:$BB$6,BF$6&amp;" "&amp;'Input-Func_Class'!$E$22,$G86:$BB86),SUMIF($G$6:$BB$6,BF$6&amp;" "&amp;'Input-Func_Class'!$B$24,$G86:$BB86))+SUMIF($G$6:$BB$6,BF$6&amp;" "&amp;'Input-Func_Class'!$F$22,$G86:$BB86))&lt;Check_Limit,0,1),1)</f>
        <v>0</v>
      </c>
      <c r="BG86">
        <f ca="1">IFERROR(IF(SUMIF($G$6:$BB$6,BG$6&amp;" Total",$G86:$BB86)-(SUMIF($G$6:$BB$6,BG$6&amp;" "&amp;'Input-Func_Class'!$D$22,$G86:$BB86)+IFERROR(SUMIF($G$6:$BB$6,BG$6&amp;" "&amp;'Input-Func_Class'!$E$22,$G86:$BB86),SUMIF($G$6:$BB$6,BG$6&amp;" "&amp;'Input-Func_Class'!$B$24,$G86:$BB86))+SUMIF($G$6:$BB$6,BG$6&amp;" "&amp;'Input-Func_Class'!$F$22,$G86:$BB86))&lt;Check_Limit,0,1),1)</f>
        <v>0</v>
      </c>
      <c r="BH86">
        <f ca="1">IFERROR(IF(SUMIF($G$6:$BB$6,BH$6&amp;" Total",$G86:$BB86)-(SUMIF($G$6:$BB$6,BH$6&amp;" "&amp;'Input-Func_Class'!$D$22,$G86:$BB86)+IFERROR(SUMIF($G$6:$BB$6,BH$6&amp;" "&amp;'Input-Func_Class'!$E$22,$G86:$BB86),SUMIF($G$6:$BB$6,BH$6&amp;" "&amp;'Input-Func_Class'!$B$24,$G86:$BB86))+SUMIF($G$6:$BB$6,BH$6&amp;" "&amp;'Input-Func_Class'!$F$22,$G86:$BB86))&lt;Check_Limit,0,1),1)</f>
        <v>0</v>
      </c>
      <c r="BI86">
        <f ca="1">IFERROR(IF(SUMIF($G$6:$BB$6,BI$6&amp;" Total",$G86:$BB86)-(SUMIF($G$6:$BB$6,BI$6&amp;" "&amp;'Input-Func_Class'!$D$22,$G86:$BB86)+IFERROR(SUMIF($G$6:$BB$6,BI$6&amp;" "&amp;'Input-Func_Class'!$E$22,$G86:$BB86),SUMIF($G$6:$BB$6,BI$6&amp;" "&amp;'Input-Func_Class'!$B$24,$G86:$BB86))+SUMIF($G$6:$BB$6,BI$6&amp;" "&amp;'Input-Func_Class'!$F$22,$G86:$BB86))&lt;Check_Limit,0,1),1)</f>
        <v>0</v>
      </c>
      <c r="BJ86">
        <f ca="1">IFERROR(IF(SUMIF($G$6:$BB$6,BJ$6&amp;" Total",$G86:$BB86)-(SUMIF($G$6:$BB$6,BJ$6&amp;" "&amp;'Input-Func_Class'!$D$22,$G86:$BB86)+IFERROR(SUMIF($G$6:$BB$6,BJ$6&amp;" "&amp;'Input-Func_Class'!$E$22,$G86:$BB86),SUMIF($G$6:$BB$6,BJ$6&amp;" "&amp;'Input-Func_Class'!$B$24,$G86:$BB86))+SUMIF($G$6:$BB$6,BJ$6&amp;" "&amp;'Input-Func_Class'!$F$22,$G86:$BB86))&lt;Check_Limit,0,1),1)</f>
        <v>0</v>
      </c>
      <c r="BK86">
        <f ca="1">IFERROR(IF(SUMIF($G$6:$BB$6,BK$6&amp;" Total",$G86:$BB86)-(SUMIF($G$6:$BB$6,BK$6&amp;" "&amp;'Input-Func_Class'!$D$22,$G86:$BB86)+IFERROR(SUMIF($G$6:$BB$6,BK$6&amp;" "&amp;'Input-Func_Class'!$E$22,$G86:$BB86),SUMIF($G$6:$BB$6,BK$6&amp;" "&amp;'Input-Func_Class'!$B$24,$G86:$BB86))+SUMIF($G$6:$BB$6,BK$6&amp;" "&amp;'Input-Func_Class'!$F$22,$G86:$BB86))&lt;Check_Limit,0,1),1)</f>
        <v>0</v>
      </c>
      <c r="BL86">
        <f ca="1">IFERROR(IF(SUMIF($G$6:$BB$6,BL$6&amp;" Total",$G86:$BB86)-(SUMIF($G$6:$BB$6,BL$6&amp;" "&amp;'Input-Func_Class'!$D$22,$G86:$BB86)+IFERROR(SUMIF($G$6:$BB$6,BL$6&amp;" "&amp;'Input-Func_Class'!$E$22,$G86:$BB86),SUMIF($G$6:$BB$6,BL$6&amp;" "&amp;'Input-Func_Class'!$B$24,$G86:$BB86))+SUMIF($G$6:$BB$6,BL$6&amp;" "&amp;'Input-Func_Class'!$F$22,$G86:$BB86))&lt;Check_Limit,0,1),1)</f>
        <v>0</v>
      </c>
      <c r="BM86">
        <f ca="1">IFERROR(IF(SUMIF($G$6:$BB$6,BM$6&amp;" Total",$G86:$BB86)-(SUMIF($G$6:$BB$6,BM$6&amp;" "&amp;'Input-Func_Class'!$D$22,$G86:$BB86)+IFERROR(SUMIF($G$6:$BB$6,BM$6&amp;" "&amp;'Input-Func_Class'!$E$22,$G86:$BB86),SUMIF($G$6:$BB$6,BM$6&amp;" "&amp;'Input-Func_Class'!$B$24,$G86:$BB86))+SUMIF($G$6:$BB$6,BM$6&amp;" "&amp;'Input-Func_Class'!$F$22,$G86:$BB86))&lt;Check_Limit,0,1),1)</f>
        <v>0</v>
      </c>
      <c r="BN86">
        <f ca="1">IFERROR(IF(SUMIF($G$6:$BB$6,BN$6&amp;" Total",$G86:$BB86)-(SUMIF($G$6:$BB$6,BN$6&amp;" "&amp;'Input-Func_Class'!$D$22,$G86:$BB86)+IFERROR(SUMIF($G$6:$BB$6,BN$6&amp;" "&amp;'Input-Func_Class'!$E$22,$G86:$BB86),SUMIF($G$6:$BB$6,BN$6&amp;" "&amp;'Input-Func_Class'!$B$24,$G86:$BB86))+SUMIF($G$6:$BB$6,BN$6&amp;" "&amp;'Input-Func_Class'!$F$22,$G86:$BB86))&lt;Check_Limit,0,1),1)</f>
        <v>0</v>
      </c>
      <c r="BO86">
        <f ca="1">IFERROR(IF(SUMIF($G$6:$BB$6,BO$6&amp;" Total",$G86:$BB86)-(SUMIF($G$6:$BB$6,BO$6&amp;" "&amp;'Input-Func_Class'!$D$22,$G86:$BB86)+IFERROR(SUMIF($G$6:$BB$6,BO$6&amp;" "&amp;'Input-Func_Class'!$E$22,$G86:$BB86),SUMIF($G$6:$BB$6,BO$6&amp;" "&amp;'Input-Func_Class'!$B$24,$G86:$BB86))+SUMIF($G$6:$BB$6,BO$6&amp;" "&amp;'Input-Func_Class'!$F$22,$G86:$BB86))&lt;Check_Limit,0,1),1)</f>
        <v>0</v>
      </c>
    </row>
    <row r="87" spans="1:67" outlineLevel="1">
      <c r="A87" s="31">
        <f>IF(ISBLANK('Input-Accounts'!A87),"",'Input-Accounts'!A87)</f>
        <v>75</v>
      </c>
      <c r="B87" s="53" t="str">
        <f>IF(ISBLANK('Input-Accounts'!B87),"",'Input-Accounts'!B87)</f>
        <v>LAND-OTHER DISTRIBUTION SYSTEMS</v>
      </c>
      <c r="C87" s="31">
        <f>IF(ISBLANK('Input-Accounts'!C87),"",'Input-Accounts'!C87)</f>
        <v>374.2</v>
      </c>
      <c r="D87" s="10">
        <f>Functionalization!$D87</f>
        <v>522.25</v>
      </c>
      <c r="E87" s="10">
        <f t="shared" ref="E87" ca="1" si="21">IFERROR(IF(D87="",0,IF(D87=0,0,IF(ABS(D87-SUM(G87,K87,O87,S87,W87,AA87,AE87,AI87,AM87,AQ87,AU87,AY87))&lt;Check_Limit,0,1))),1)</f>
        <v>0</v>
      </c>
      <c r="F87" s="3" t="str">
        <f>IF($D87=0,"-",IF('Input-Accounts'!$E87&lt;&gt;0,'Input-Accounts'!$E87,'Input-Accounts'!$G87))</f>
        <v>AVGERAGE STUDY</v>
      </c>
      <c r="G87" s="10">
        <f ca="1">IF(G$5&lt;&gt;"",HLOOKUP(G$5,Functionalization!$G$6:$R$373,ROW($A87)-5,FALSE),IFERROR(INDEX(G$337:G$373,MATCH($F87,$B$337:$B$373,0))/VLOOKUP($F87,$B$337:$BB$373,MATCH(LEFT(TRIM(G$6),FIND("~",SUBSTITUTE(G$6,"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87))*HLOOKUP(LEFT(TRIM(G$6),FIND("~",SUBSTITUTE(G$6," ","~",LEN(TRIM(G$6))-LEN(SUBSTITUTE(TRIM(G$6)," ",""))))-1)&amp;" Total",$B$6:$BB$373,ROW($A87)-5,FALSE))</f>
        <v>522.25</v>
      </c>
      <c r="H87" s="10">
        <f ca="1">IF(H$5&lt;&gt;"",HLOOKUP(H$5,Functionalization!$G$6:$R$373,ROW($A87)-5,FALSE),IFERROR(INDEX(H$337:H$373,MATCH($F87,$B$337:$B$373,0))/VLOOKUP($F87,$B$337:$BB$373,MATCH(LEFT(TRIM(H$6),FIND("~",SUBSTITUTE(H$6,"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87))*HLOOKUP(LEFT(TRIM(H$6),FIND("~",SUBSTITUTE(H$6," ","~",LEN(TRIM(H$6))-LEN(SUBSTITUTE(TRIM(H$6)," ",""))))-1)&amp;" Total",$B$6:$BB$373,ROW($A87)-5,FALSE))</f>
        <v>387.49582640734468</v>
      </c>
      <c r="I87" s="10">
        <f ca="1">IF(I$5&lt;&gt;"",HLOOKUP(I$5,Functionalization!$G$6:$R$373,ROW($A87)-5,FALSE),IFERROR(INDEX(I$337:I$373,MATCH($F87,$B$337:$B$373,0))/VLOOKUP($F87,$B$337:$BB$373,MATCH(LEFT(TRIM(I$6),FIND("~",SUBSTITUTE(I$6,"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87))*HLOOKUP(LEFT(TRIM(I$6),FIND("~",SUBSTITUTE(I$6," ","~",LEN(TRIM(I$6))-LEN(SUBSTITUTE(TRIM(I$6)," ",""))))-1)&amp;" Total",$B$6:$BB$373,ROW($A87)-5,FALSE))</f>
        <v>0</v>
      </c>
      <c r="J87" s="10">
        <f ca="1">IF(J$5&lt;&gt;"",HLOOKUP(J$5,Functionalization!$G$6:$R$373,ROW($A87)-5,FALSE),IFERROR(INDEX(J$337:J$373,MATCH($F87,$B$337:$B$373,0))/VLOOKUP($F87,$B$337:$BB$373,MATCH(LEFT(TRIM(J$6),FIND("~",SUBSTITUTE(J$6,"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87))*HLOOKUP(LEFT(TRIM(J$6),FIND("~",SUBSTITUTE(J$6," ","~",LEN(TRIM(J$6))-LEN(SUBSTITUTE(TRIM(J$6)," ",""))))-1)&amp;" Total",$B$6:$BB$373,ROW($A87)-5,FALSE))</f>
        <v>134.75417359265535</v>
      </c>
      <c r="K87" s="10">
        <f ca="1">IF(K$5&lt;&gt;"",HLOOKUP(K$5,Functionalization!$G$6:$R$373,ROW($A87)-5,FALSE),IFERROR(INDEX(K$337:K$373,MATCH($F87,$B$337:$B$373,0))/VLOOKUP($F87,$B$337:$BB$373,MATCH(LEFT(TRIM(K$6),FIND("~",SUBSTITUTE(K$6,"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87))*HLOOKUP(LEFT(TRIM(K$6),FIND("~",SUBSTITUTE(K$6," ","~",LEN(TRIM(K$6))-LEN(SUBSTITUTE(TRIM(K$6)," ",""))))-1)&amp;" Total",$B$6:$BB$373,ROW($A87)-5,FALSE))</f>
        <v>0</v>
      </c>
      <c r="L87" s="10">
        <f ca="1">IF(L$5&lt;&gt;"",HLOOKUP(L$5,Functionalization!$G$6:$R$373,ROW($A87)-5,FALSE),IFERROR(INDEX(L$337:L$373,MATCH($F87,$B$337:$B$373,0))/VLOOKUP($F87,$B$337:$BB$373,MATCH(LEFT(TRIM(L$6),FIND("~",SUBSTITUTE(L$6,"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87))*HLOOKUP(LEFT(TRIM(L$6),FIND("~",SUBSTITUTE(L$6," ","~",LEN(TRIM(L$6))-LEN(SUBSTITUTE(TRIM(L$6)," ",""))))-1)&amp;" Total",$B$6:$BB$373,ROW($A87)-5,FALSE))</f>
        <v>0</v>
      </c>
      <c r="M87" s="10">
        <f ca="1">IF(M$5&lt;&gt;"",HLOOKUP(M$5,Functionalization!$G$6:$R$373,ROW($A87)-5,FALSE),IFERROR(INDEX(M$337:M$373,MATCH($F87,$B$337:$B$373,0))/VLOOKUP($F87,$B$337:$BB$373,MATCH(LEFT(TRIM(M$6),FIND("~",SUBSTITUTE(M$6,"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87))*HLOOKUP(LEFT(TRIM(M$6),FIND("~",SUBSTITUTE(M$6," ","~",LEN(TRIM(M$6))-LEN(SUBSTITUTE(TRIM(M$6)," ",""))))-1)&amp;" Total",$B$6:$BB$373,ROW($A87)-5,FALSE))</f>
        <v>0</v>
      </c>
      <c r="N87" s="10">
        <f ca="1">IF(N$5&lt;&gt;"",HLOOKUP(N$5,Functionalization!$G$6:$R$373,ROW($A87)-5,FALSE),IFERROR(INDEX(N$337:N$373,MATCH($F87,$B$337:$B$373,0))/VLOOKUP($F87,$B$337:$BB$373,MATCH(LEFT(TRIM(N$6),FIND("~",SUBSTITUTE(N$6,"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87))*HLOOKUP(LEFT(TRIM(N$6),FIND("~",SUBSTITUTE(N$6," ","~",LEN(TRIM(N$6))-LEN(SUBSTITUTE(TRIM(N$6)," ",""))))-1)&amp;" Total",$B$6:$BB$373,ROW($A87)-5,FALSE))</f>
        <v>0</v>
      </c>
      <c r="O87" s="10">
        <f ca="1">IF(O$5&lt;&gt;"",HLOOKUP(O$5,Functionalization!$G$6:$R$373,ROW($A87)-5,FALSE),IFERROR(INDEX(O$337:O$373,MATCH($F87,$B$337:$B$373,0))/VLOOKUP($F87,$B$337:$BB$373,MATCH(LEFT(TRIM(O$6),FIND("~",SUBSTITUTE(O$6,"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87))*HLOOKUP(LEFT(TRIM(O$6),FIND("~",SUBSTITUTE(O$6," ","~",LEN(TRIM(O$6))-LEN(SUBSTITUTE(TRIM(O$6)," ",""))))-1)&amp;" Total",$B$6:$BB$373,ROW($A87)-5,FALSE))</f>
        <v>0</v>
      </c>
      <c r="P87" s="10">
        <f ca="1">IF(P$5&lt;&gt;"",HLOOKUP(P$5,Functionalization!$G$6:$R$373,ROW($A87)-5,FALSE),IFERROR(INDEX(P$337:P$373,MATCH($F87,$B$337:$B$373,0))/VLOOKUP($F87,$B$337:$BB$373,MATCH(LEFT(TRIM(P$6),FIND("~",SUBSTITUTE(P$6,"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87))*HLOOKUP(LEFT(TRIM(P$6),FIND("~",SUBSTITUTE(P$6," ","~",LEN(TRIM(P$6))-LEN(SUBSTITUTE(TRIM(P$6)," ",""))))-1)&amp;" Total",$B$6:$BB$373,ROW($A87)-5,FALSE))</f>
        <v>0</v>
      </c>
      <c r="Q87" s="10">
        <f ca="1">IF(Q$5&lt;&gt;"",HLOOKUP(Q$5,Functionalization!$G$6:$R$373,ROW($A87)-5,FALSE),IFERROR(INDEX(Q$337:Q$373,MATCH($F87,$B$337:$B$373,0))/VLOOKUP($F87,$B$337:$BB$373,MATCH(LEFT(TRIM(Q$6),FIND("~",SUBSTITUTE(Q$6,"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87))*HLOOKUP(LEFT(TRIM(Q$6),FIND("~",SUBSTITUTE(Q$6," ","~",LEN(TRIM(Q$6))-LEN(SUBSTITUTE(TRIM(Q$6)," ",""))))-1)&amp;" Total",$B$6:$BB$373,ROW($A87)-5,FALSE))</f>
        <v>0</v>
      </c>
      <c r="R87" s="10">
        <f ca="1">IF(R$5&lt;&gt;"",HLOOKUP(R$5,Functionalization!$G$6:$R$373,ROW($A87)-5,FALSE),IFERROR(INDEX(R$337:R$373,MATCH($F87,$B$337:$B$373,0))/VLOOKUP($F87,$B$337:$BB$373,MATCH(LEFT(TRIM(R$6),FIND("~",SUBSTITUTE(R$6,"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87))*HLOOKUP(LEFT(TRIM(R$6),FIND("~",SUBSTITUTE(R$6," ","~",LEN(TRIM(R$6))-LEN(SUBSTITUTE(TRIM(R$6)," ",""))))-1)&amp;" Total",$B$6:$BB$373,ROW($A87)-5,FALSE))</f>
        <v>0</v>
      </c>
      <c r="S87" s="10">
        <f ca="1">IF(S$5&lt;&gt;"",HLOOKUP(S$5,Functionalization!$G$6:$R$373,ROW($A87)-5,FALSE),IFERROR(INDEX(S$337:S$373,MATCH($F87,$B$337:$B$373,0))/VLOOKUP($F87,$B$337:$BB$373,MATCH(LEFT(TRIM(S$6),FIND("~",SUBSTITUTE(S$6,"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87))*HLOOKUP(LEFT(TRIM(S$6),FIND("~",SUBSTITUTE(S$6," ","~",LEN(TRIM(S$6))-LEN(SUBSTITUTE(TRIM(S$6)," ",""))))-1)&amp;" Total",$B$6:$BB$373,ROW($A87)-5,FALSE))</f>
        <v>0</v>
      </c>
      <c r="T87" s="10">
        <f ca="1">IF(T$5&lt;&gt;"",HLOOKUP(T$5,Functionalization!$G$6:$R$373,ROW($A87)-5,FALSE),IFERROR(INDEX(T$337:T$373,MATCH($F87,$B$337:$B$373,0))/VLOOKUP($F87,$B$337:$BB$373,MATCH(LEFT(TRIM(T$6),FIND("~",SUBSTITUTE(T$6,"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87))*HLOOKUP(LEFT(TRIM(T$6),FIND("~",SUBSTITUTE(T$6," ","~",LEN(TRIM(T$6))-LEN(SUBSTITUTE(TRIM(T$6)," ",""))))-1)&amp;" Total",$B$6:$BB$373,ROW($A87)-5,FALSE))</f>
        <v>0</v>
      </c>
      <c r="U87" s="10">
        <f ca="1">IF(U$5&lt;&gt;"",HLOOKUP(U$5,Functionalization!$G$6:$R$373,ROW($A87)-5,FALSE),IFERROR(INDEX(U$337:U$373,MATCH($F87,$B$337:$B$373,0))/VLOOKUP($F87,$B$337:$BB$373,MATCH(LEFT(TRIM(U$6),FIND("~",SUBSTITUTE(U$6,"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87))*HLOOKUP(LEFT(TRIM(U$6),FIND("~",SUBSTITUTE(U$6," ","~",LEN(TRIM(U$6))-LEN(SUBSTITUTE(TRIM(U$6)," ",""))))-1)&amp;" Total",$B$6:$BB$373,ROW($A87)-5,FALSE))</f>
        <v>0</v>
      </c>
      <c r="V87" s="10">
        <f ca="1">IF(V$5&lt;&gt;"",HLOOKUP(V$5,Functionalization!$G$6:$R$373,ROW($A87)-5,FALSE),IFERROR(INDEX(V$337:V$373,MATCH($F87,$B$337:$B$373,0))/VLOOKUP($F87,$B$337:$BB$373,MATCH(LEFT(TRIM(V$6),FIND("~",SUBSTITUTE(V$6,"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87))*HLOOKUP(LEFT(TRIM(V$6),FIND("~",SUBSTITUTE(V$6," ","~",LEN(TRIM(V$6))-LEN(SUBSTITUTE(TRIM(V$6)," ",""))))-1)&amp;" Total",$B$6:$BB$373,ROW($A87)-5,FALSE))</f>
        <v>0</v>
      </c>
      <c r="W87" s="10">
        <f ca="1">IF(W$5&lt;&gt;"",HLOOKUP(W$5,Functionalization!$G$6:$R$373,ROW($A87)-5,FALSE),IFERROR(INDEX(W$337:W$373,MATCH($F87,$B$337:$B$373,0))/VLOOKUP($F87,$B$337:$BB$373,MATCH(LEFT(TRIM(W$6),FIND("~",SUBSTITUTE(W$6,"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87))*HLOOKUP(LEFT(TRIM(W$6),FIND("~",SUBSTITUTE(W$6," ","~",LEN(TRIM(W$6))-LEN(SUBSTITUTE(TRIM(W$6)," ",""))))-1)&amp;" Total",$B$6:$BB$373,ROW($A87)-5,FALSE))</f>
        <v>0</v>
      </c>
      <c r="X87" s="10">
        <f ca="1">IF(X$5&lt;&gt;"",HLOOKUP(X$5,Functionalization!$G$6:$R$373,ROW($A87)-5,FALSE),IFERROR(INDEX(X$337:X$373,MATCH($F87,$B$337:$B$373,0))/VLOOKUP($F87,$B$337:$BB$373,MATCH(LEFT(TRIM(X$6),FIND("~",SUBSTITUTE(X$6,"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87))*HLOOKUP(LEFT(TRIM(X$6),FIND("~",SUBSTITUTE(X$6," ","~",LEN(TRIM(X$6))-LEN(SUBSTITUTE(TRIM(X$6)," ",""))))-1)&amp;" Total",$B$6:$BB$373,ROW($A87)-5,FALSE))</f>
        <v>0</v>
      </c>
      <c r="Y87" s="10">
        <f ca="1">IF(Y$5&lt;&gt;"",HLOOKUP(Y$5,Functionalization!$G$6:$R$373,ROW($A87)-5,FALSE),IFERROR(INDEX(Y$337:Y$373,MATCH($F87,$B$337:$B$373,0))/VLOOKUP($F87,$B$337:$BB$373,MATCH(LEFT(TRIM(Y$6),FIND("~",SUBSTITUTE(Y$6,"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87))*HLOOKUP(LEFT(TRIM(Y$6),FIND("~",SUBSTITUTE(Y$6," ","~",LEN(TRIM(Y$6))-LEN(SUBSTITUTE(TRIM(Y$6)," ",""))))-1)&amp;" Total",$B$6:$BB$373,ROW($A87)-5,FALSE))</f>
        <v>0</v>
      </c>
      <c r="Z87" s="10">
        <f ca="1">IF(Z$5&lt;&gt;"",HLOOKUP(Z$5,Functionalization!$G$6:$R$373,ROW($A87)-5,FALSE),IFERROR(INDEX(Z$337:Z$373,MATCH($F87,$B$337:$B$373,0))/VLOOKUP($F87,$B$337:$BB$373,MATCH(LEFT(TRIM(Z$6),FIND("~",SUBSTITUTE(Z$6,"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87))*HLOOKUP(LEFT(TRIM(Z$6),FIND("~",SUBSTITUTE(Z$6," ","~",LEN(TRIM(Z$6))-LEN(SUBSTITUTE(TRIM(Z$6)," ",""))))-1)&amp;" Total",$B$6:$BB$373,ROW($A87)-5,FALSE))</f>
        <v>0</v>
      </c>
      <c r="AA87" s="10">
        <f ca="1">IF(AA$5&lt;&gt;"",HLOOKUP(AA$5,Functionalization!$G$6:$R$373,ROW($A87)-5,FALSE),IFERROR(INDEX(AA$337:AA$373,MATCH($F87,$B$337:$B$373,0))/VLOOKUP($F87,$B$337:$BB$373,MATCH(LEFT(TRIM(AA$6),FIND("~",SUBSTITUTE(AA$6,"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87))*HLOOKUP(LEFT(TRIM(AA$6),FIND("~",SUBSTITUTE(AA$6," ","~",LEN(TRIM(AA$6))-LEN(SUBSTITUTE(TRIM(AA$6)," ",""))))-1)&amp;" Total",$B$6:$BB$373,ROW($A87)-5,FALSE))</f>
        <v>0</v>
      </c>
      <c r="AB87" s="10">
        <f ca="1">IF(AB$5&lt;&gt;"",HLOOKUP(AB$5,Functionalization!$G$6:$R$373,ROW($A87)-5,FALSE),IFERROR(INDEX(AB$337:AB$373,MATCH($F87,$B$337:$B$373,0))/VLOOKUP($F87,$B$337:$BB$373,MATCH(LEFT(TRIM(AB$6),FIND("~",SUBSTITUTE(AB$6,"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87))*HLOOKUP(LEFT(TRIM(AB$6),FIND("~",SUBSTITUTE(AB$6," ","~",LEN(TRIM(AB$6))-LEN(SUBSTITUTE(TRIM(AB$6)," ",""))))-1)&amp;" Total",$B$6:$BB$373,ROW($A87)-5,FALSE))</f>
        <v>0</v>
      </c>
      <c r="AC87" s="10">
        <f ca="1">IF(AC$5&lt;&gt;"",HLOOKUP(AC$5,Functionalization!$G$6:$R$373,ROW($A87)-5,FALSE),IFERROR(INDEX(AC$337:AC$373,MATCH($F87,$B$337:$B$373,0))/VLOOKUP($F87,$B$337:$BB$373,MATCH(LEFT(TRIM(AC$6),FIND("~",SUBSTITUTE(AC$6,"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87))*HLOOKUP(LEFT(TRIM(AC$6),FIND("~",SUBSTITUTE(AC$6," ","~",LEN(TRIM(AC$6))-LEN(SUBSTITUTE(TRIM(AC$6)," ",""))))-1)&amp;" Total",$B$6:$BB$373,ROW($A87)-5,FALSE))</f>
        <v>0</v>
      </c>
      <c r="AD87" s="10">
        <f ca="1">IF(AD$5&lt;&gt;"",HLOOKUP(AD$5,Functionalization!$G$6:$R$373,ROW($A87)-5,FALSE),IFERROR(INDEX(AD$337:AD$373,MATCH($F87,$B$337:$B$373,0))/VLOOKUP($F87,$B$337:$BB$373,MATCH(LEFT(TRIM(AD$6),FIND("~",SUBSTITUTE(AD$6,"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87))*HLOOKUP(LEFT(TRIM(AD$6),FIND("~",SUBSTITUTE(AD$6," ","~",LEN(TRIM(AD$6))-LEN(SUBSTITUTE(TRIM(AD$6)," ",""))))-1)&amp;" Total",$B$6:$BB$373,ROW($A87)-5,FALSE))</f>
        <v>0</v>
      </c>
      <c r="AE87" s="10">
        <f ca="1">IF(AE$5&lt;&gt;"",HLOOKUP(AE$5,Functionalization!$G$6:$R$373,ROW($A87)-5,FALSE),IFERROR(INDEX(AE$337:AE$373,MATCH($F87,$B$337:$B$373,0))/VLOOKUP($F87,$B$337:$BB$373,MATCH(LEFT(TRIM(AE$6),FIND("~",SUBSTITUTE(AE$6,"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87))*HLOOKUP(LEFT(TRIM(AE$6),FIND("~",SUBSTITUTE(AE$6," ","~",LEN(TRIM(AE$6))-LEN(SUBSTITUTE(TRIM(AE$6)," ",""))))-1)&amp;" Total",$B$6:$BB$373,ROW($A87)-5,FALSE))</f>
        <v>0</v>
      </c>
      <c r="AF87" s="10">
        <f ca="1">IF(AF$5&lt;&gt;"",HLOOKUP(AF$5,Functionalization!$G$6:$R$373,ROW($A87)-5,FALSE),IFERROR(INDEX(AF$337:AF$373,MATCH($F87,$B$337:$B$373,0))/VLOOKUP($F87,$B$337:$BB$373,MATCH(LEFT(TRIM(AF$6),FIND("~",SUBSTITUTE(AF$6,"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87))*HLOOKUP(LEFT(TRIM(AF$6),FIND("~",SUBSTITUTE(AF$6," ","~",LEN(TRIM(AF$6))-LEN(SUBSTITUTE(TRIM(AF$6)," ",""))))-1)&amp;" Total",$B$6:$BB$373,ROW($A87)-5,FALSE))</f>
        <v>0</v>
      </c>
      <c r="AG87" s="10">
        <f ca="1">IF(AG$5&lt;&gt;"",HLOOKUP(AG$5,Functionalization!$G$6:$R$373,ROW($A87)-5,FALSE),IFERROR(INDEX(AG$337:AG$373,MATCH($F87,$B$337:$B$373,0))/VLOOKUP($F87,$B$337:$BB$373,MATCH(LEFT(TRIM(AG$6),FIND("~",SUBSTITUTE(AG$6,"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87))*HLOOKUP(LEFT(TRIM(AG$6),FIND("~",SUBSTITUTE(AG$6," ","~",LEN(TRIM(AG$6))-LEN(SUBSTITUTE(TRIM(AG$6)," ",""))))-1)&amp;" Total",$B$6:$BB$373,ROW($A87)-5,FALSE))</f>
        <v>0</v>
      </c>
      <c r="AH87" s="10">
        <f ca="1">IF(AH$5&lt;&gt;"",HLOOKUP(AH$5,Functionalization!$G$6:$R$373,ROW($A87)-5,FALSE),IFERROR(INDEX(AH$337:AH$373,MATCH($F87,$B$337:$B$373,0))/VLOOKUP($F87,$B$337:$BB$373,MATCH(LEFT(TRIM(AH$6),FIND("~",SUBSTITUTE(AH$6,"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87))*HLOOKUP(LEFT(TRIM(AH$6),FIND("~",SUBSTITUTE(AH$6," ","~",LEN(TRIM(AH$6))-LEN(SUBSTITUTE(TRIM(AH$6)," ",""))))-1)&amp;" Total",$B$6:$BB$373,ROW($A87)-5,FALSE))</f>
        <v>0</v>
      </c>
      <c r="AI87" s="10">
        <f ca="1">IF(AI$5&lt;&gt;"",HLOOKUP(AI$5,Functionalization!$G$6:$R$373,ROW($A87)-5,FALSE),IFERROR(INDEX(AI$337:AI$373,MATCH($F87,$B$337:$B$373,0))/VLOOKUP($F87,$B$337:$BB$373,MATCH(LEFT(TRIM(AI$6),FIND("~",SUBSTITUTE(AI$6,"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87))*HLOOKUP(LEFT(TRIM(AI$6),FIND("~",SUBSTITUTE(AI$6," ","~",LEN(TRIM(AI$6))-LEN(SUBSTITUTE(TRIM(AI$6)," ",""))))-1)&amp;" Total",$B$6:$BB$373,ROW($A87)-5,FALSE))</f>
        <v>0</v>
      </c>
      <c r="AJ87" s="10">
        <f ca="1">IF(AJ$5&lt;&gt;"",HLOOKUP(AJ$5,Functionalization!$G$6:$R$373,ROW($A87)-5,FALSE),IFERROR(INDEX(AJ$337:AJ$373,MATCH($F87,$B$337:$B$373,0))/VLOOKUP($F87,$B$337:$BB$373,MATCH(LEFT(TRIM(AJ$6),FIND("~",SUBSTITUTE(AJ$6,"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87))*HLOOKUP(LEFT(TRIM(AJ$6),FIND("~",SUBSTITUTE(AJ$6," ","~",LEN(TRIM(AJ$6))-LEN(SUBSTITUTE(TRIM(AJ$6)," ",""))))-1)&amp;" Total",$B$6:$BB$373,ROW($A87)-5,FALSE))</f>
        <v>0</v>
      </c>
      <c r="AK87" s="10">
        <f ca="1">IF(AK$5&lt;&gt;"",HLOOKUP(AK$5,Functionalization!$G$6:$R$373,ROW($A87)-5,FALSE),IFERROR(INDEX(AK$337:AK$373,MATCH($F87,$B$337:$B$373,0))/VLOOKUP($F87,$B$337:$BB$373,MATCH(LEFT(TRIM(AK$6),FIND("~",SUBSTITUTE(AK$6,"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87))*HLOOKUP(LEFT(TRIM(AK$6),FIND("~",SUBSTITUTE(AK$6," ","~",LEN(TRIM(AK$6))-LEN(SUBSTITUTE(TRIM(AK$6)," ",""))))-1)&amp;" Total",$B$6:$BB$373,ROW($A87)-5,FALSE))</f>
        <v>0</v>
      </c>
      <c r="AL87" s="10">
        <f ca="1">IF(AL$5&lt;&gt;"",HLOOKUP(AL$5,Functionalization!$G$6:$R$373,ROW($A87)-5,FALSE),IFERROR(INDEX(AL$337:AL$373,MATCH($F87,$B$337:$B$373,0))/VLOOKUP($F87,$B$337:$BB$373,MATCH(LEFT(TRIM(AL$6),FIND("~",SUBSTITUTE(AL$6,"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87))*HLOOKUP(LEFT(TRIM(AL$6),FIND("~",SUBSTITUTE(AL$6," ","~",LEN(TRIM(AL$6))-LEN(SUBSTITUTE(TRIM(AL$6)," ",""))))-1)&amp;" Total",$B$6:$BB$373,ROW($A87)-5,FALSE))</f>
        <v>0</v>
      </c>
      <c r="AM87" s="10">
        <f ca="1">IF(AM$5&lt;&gt;"",HLOOKUP(AM$5,Functionalization!$G$6:$R$373,ROW($A87)-5,FALSE),IFERROR(INDEX(AM$337:AM$373,MATCH($F87,$B$337:$B$373,0))/VLOOKUP($F87,$B$337:$BB$373,MATCH(LEFT(TRIM(AM$6),FIND("~",SUBSTITUTE(AM$6,"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87))*HLOOKUP(LEFT(TRIM(AM$6),FIND("~",SUBSTITUTE(AM$6," ","~",LEN(TRIM(AM$6))-LEN(SUBSTITUTE(TRIM(AM$6)," ",""))))-1)&amp;" Total",$B$6:$BB$373,ROW($A87)-5,FALSE))</f>
        <v>0</v>
      </c>
      <c r="AN87" s="10">
        <f ca="1">IF(AN$5&lt;&gt;"",HLOOKUP(AN$5,Functionalization!$G$6:$R$373,ROW($A87)-5,FALSE),IFERROR(INDEX(AN$337:AN$373,MATCH($F87,$B$337:$B$373,0))/VLOOKUP($F87,$B$337:$BB$373,MATCH(LEFT(TRIM(AN$6),FIND("~",SUBSTITUTE(AN$6,"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87))*HLOOKUP(LEFT(TRIM(AN$6),FIND("~",SUBSTITUTE(AN$6," ","~",LEN(TRIM(AN$6))-LEN(SUBSTITUTE(TRIM(AN$6)," ",""))))-1)&amp;" Total",$B$6:$BB$373,ROW($A87)-5,FALSE))</f>
        <v>0</v>
      </c>
      <c r="AO87" s="10">
        <f ca="1">IF(AO$5&lt;&gt;"",HLOOKUP(AO$5,Functionalization!$G$6:$R$373,ROW($A87)-5,FALSE),IFERROR(INDEX(AO$337:AO$373,MATCH($F87,$B$337:$B$373,0))/VLOOKUP($F87,$B$337:$BB$373,MATCH(LEFT(TRIM(AO$6),FIND("~",SUBSTITUTE(AO$6,"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87))*HLOOKUP(LEFT(TRIM(AO$6),FIND("~",SUBSTITUTE(AO$6," ","~",LEN(TRIM(AO$6))-LEN(SUBSTITUTE(TRIM(AO$6)," ",""))))-1)&amp;" Total",$B$6:$BB$373,ROW($A87)-5,FALSE))</f>
        <v>0</v>
      </c>
      <c r="AP87" s="10">
        <f ca="1">IF(AP$5&lt;&gt;"",HLOOKUP(AP$5,Functionalization!$G$6:$R$373,ROW($A87)-5,FALSE),IFERROR(INDEX(AP$337:AP$373,MATCH($F87,$B$337:$B$373,0))/VLOOKUP($F87,$B$337:$BB$373,MATCH(LEFT(TRIM(AP$6),FIND("~",SUBSTITUTE(AP$6,"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87))*HLOOKUP(LEFT(TRIM(AP$6),FIND("~",SUBSTITUTE(AP$6," ","~",LEN(TRIM(AP$6))-LEN(SUBSTITUTE(TRIM(AP$6)," ",""))))-1)&amp;" Total",$B$6:$BB$373,ROW($A87)-5,FALSE))</f>
        <v>0</v>
      </c>
      <c r="AQ87" s="10">
        <f ca="1">IF(AQ$5&lt;&gt;"",HLOOKUP(AQ$5,Functionalization!$G$6:$R$373,ROW($A87)-5,FALSE),IFERROR(INDEX(AQ$337:AQ$373,MATCH($F87,$B$337:$B$373,0))/VLOOKUP($F87,$B$337:$BB$373,MATCH(LEFT(TRIM(AQ$6),FIND("~",SUBSTITUTE(AQ$6,"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87))*HLOOKUP(LEFT(TRIM(AQ$6),FIND("~",SUBSTITUTE(AQ$6," ","~",LEN(TRIM(AQ$6))-LEN(SUBSTITUTE(TRIM(AQ$6)," ",""))))-1)&amp;" Total",$B$6:$BB$373,ROW($A87)-5,FALSE))</f>
        <v>0</v>
      </c>
      <c r="AR87" s="10">
        <f ca="1">IF(AR$5&lt;&gt;"",HLOOKUP(AR$5,Functionalization!$G$6:$R$373,ROW($A87)-5,FALSE),IFERROR(INDEX(AR$337:AR$373,MATCH($F87,$B$337:$B$373,0))/VLOOKUP($F87,$B$337:$BB$373,MATCH(LEFT(TRIM(AR$6),FIND("~",SUBSTITUTE(AR$6,"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87))*HLOOKUP(LEFT(TRIM(AR$6),FIND("~",SUBSTITUTE(AR$6," ","~",LEN(TRIM(AR$6))-LEN(SUBSTITUTE(TRIM(AR$6)," ",""))))-1)&amp;" Total",$B$6:$BB$373,ROW($A87)-5,FALSE))</f>
        <v>0</v>
      </c>
      <c r="AS87" s="10">
        <f ca="1">IF(AS$5&lt;&gt;"",HLOOKUP(AS$5,Functionalization!$G$6:$R$373,ROW($A87)-5,FALSE),IFERROR(INDEX(AS$337:AS$373,MATCH($F87,$B$337:$B$373,0))/VLOOKUP($F87,$B$337:$BB$373,MATCH(LEFT(TRIM(AS$6),FIND("~",SUBSTITUTE(AS$6,"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87))*HLOOKUP(LEFT(TRIM(AS$6),FIND("~",SUBSTITUTE(AS$6," ","~",LEN(TRIM(AS$6))-LEN(SUBSTITUTE(TRIM(AS$6)," ",""))))-1)&amp;" Total",$B$6:$BB$373,ROW($A87)-5,FALSE))</f>
        <v>0</v>
      </c>
      <c r="AT87" s="10">
        <f ca="1">IF(AT$5&lt;&gt;"",HLOOKUP(AT$5,Functionalization!$G$6:$R$373,ROW($A87)-5,FALSE),IFERROR(INDEX(AT$337:AT$373,MATCH($F87,$B$337:$B$373,0))/VLOOKUP($F87,$B$337:$BB$373,MATCH(LEFT(TRIM(AT$6),FIND("~",SUBSTITUTE(AT$6,"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87))*HLOOKUP(LEFT(TRIM(AT$6),FIND("~",SUBSTITUTE(AT$6," ","~",LEN(TRIM(AT$6))-LEN(SUBSTITUTE(TRIM(AT$6)," ",""))))-1)&amp;" Total",$B$6:$BB$373,ROW($A87)-5,FALSE))</f>
        <v>0</v>
      </c>
      <c r="AU87" s="10">
        <f ca="1">IF(AU$5&lt;&gt;"",HLOOKUP(AU$5,Functionalization!$G$6:$R$373,ROW($A87)-5,FALSE),IFERROR(INDEX(AU$337:AU$373,MATCH($F87,$B$337:$B$373,0))/VLOOKUP($F87,$B$337:$BB$373,MATCH(LEFT(TRIM(AU$6),FIND("~",SUBSTITUTE(AU$6,"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87))*HLOOKUP(LEFT(TRIM(AU$6),FIND("~",SUBSTITUTE(AU$6," ","~",LEN(TRIM(AU$6))-LEN(SUBSTITUTE(TRIM(AU$6)," ",""))))-1)&amp;" Total",$B$6:$BB$373,ROW($A87)-5,FALSE))</f>
        <v>0</v>
      </c>
      <c r="AV87" s="10">
        <f ca="1">IF(AV$5&lt;&gt;"",HLOOKUP(AV$5,Functionalization!$G$6:$R$373,ROW($A87)-5,FALSE),IFERROR(INDEX(AV$337:AV$373,MATCH($F87,$B$337:$B$373,0))/VLOOKUP($F87,$B$337:$BB$373,MATCH(LEFT(TRIM(AV$6),FIND("~",SUBSTITUTE(AV$6,"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87))*HLOOKUP(LEFT(TRIM(AV$6),FIND("~",SUBSTITUTE(AV$6," ","~",LEN(TRIM(AV$6))-LEN(SUBSTITUTE(TRIM(AV$6)," ",""))))-1)&amp;" Total",$B$6:$BB$373,ROW($A87)-5,FALSE))</f>
        <v>0</v>
      </c>
      <c r="AW87" s="10">
        <f ca="1">IF(AW$5&lt;&gt;"",HLOOKUP(AW$5,Functionalization!$G$6:$R$373,ROW($A87)-5,FALSE),IFERROR(INDEX(AW$337:AW$373,MATCH($F87,$B$337:$B$373,0))/VLOOKUP($F87,$B$337:$BB$373,MATCH(LEFT(TRIM(AW$6),FIND("~",SUBSTITUTE(AW$6,"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87))*HLOOKUP(LEFT(TRIM(AW$6),FIND("~",SUBSTITUTE(AW$6," ","~",LEN(TRIM(AW$6))-LEN(SUBSTITUTE(TRIM(AW$6)," ",""))))-1)&amp;" Total",$B$6:$BB$373,ROW($A87)-5,FALSE))</f>
        <v>0</v>
      </c>
      <c r="AX87" s="10">
        <f ca="1">IF(AX$5&lt;&gt;"",HLOOKUP(AX$5,Functionalization!$G$6:$R$373,ROW($A87)-5,FALSE),IFERROR(INDEX(AX$337:AX$373,MATCH($F87,$B$337:$B$373,0))/VLOOKUP($F87,$B$337:$BB$373,MATCH(LEFT(TRIM(AX$6),FIND("~",SUBSTITUTE(AX$6,"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87))*HLOOKUP(LEFT(TRIM(AX$6),FIND("~",SUBSTITUTE(AX$6," ","~",LEN(TRIM(AX$6))-LEN(SUBSTITUTE(TRIM(AX$6)," ",""))))-1)&amp;" Total",$B$6:$BB$373,ROW($A87)-5,FALSE))</f>
        <v>0</v>
      </c>
      <c r="AY87" s="10">
        <f ca="1">IF(AY$5&lt;&gt;"",HLOOKUP(AY$5,Functionalization!$G$6:$R$373,ROW($A87)-5,FALSE),IFERROR(INDEX(AY$337:AY$373,MATCH($F87,$B$337:$B$373,0))/VLOOKUP($F87,$B$337:$BB$373,MATCH(LEFT(TRIM(AY$6),FIND("~",SUBSTITUTE(AY$6,"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87))*HLOOKUP(LEFT(TRIM(AY$6),FIND("~",SUBSTITUTE(AY$6," ","~",LEN(TRIM(AY$6))-LEN(SUBSTITUTE(TRIM(AY$6)," ",""))))-1)&amp;" Total",$B$6:$BB$373,ROW($A87)-5,FALSE))</f>
        <v>0</v>
      </c>
      <c r="AZ87" s="10">
        <f ca="1">IF(AZ$5&lt;&gt;"",HLOOKUP(AZ$5,Functionalization!$G$6:$R$373,ROW($A87)-5,FALSE),IFERROR(INDEX(AZ$337:AZ$373,MATCH($F87,$B$337:$B$373,0))/VLOOKUP($F87,$B$337:$BB$373,MATCH(LEFT(TRIM(AZ$6),FIND("~",SUBSTITUTE(AZ$6,"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87))*HLOOKUP(LEFT(TRIM(AZ$6),FIND("~",SUBSTITUTE(AZ$6," ","~",LEN(TRIM(AZ$6))-LEN(SUBSTITUTE(TRIM(AZ$6)," ",""))))-1)&amp;" Total",$B$6:$BB$373,ROW($A87)-5,FALSE))</f>
        <v>0</v>
      </c>
      <c r="BA87" s="10">
        <f ca="1">IF(BA$5&lt;&gt;"",HLOOKUP(BA$5,Functionalization!$G$6:$R$373,ROW($A87)-5,FALSE),IFERROR(INDEX(BA$337:BA$373,MATCH($F87,$B$337:$B$373,0))/VLOOKUP($F87,$B$337:$BB$373,MATCH(LEFT(TRIM(BA$6),FIND("~",SUBSTITUTE(BA$6,"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87))*HLOOKUP(LEFT(TRIM(BA$6),FIND("~",SUBSTITUTE(BA$6," ","~",LEN(TRIM(BA$6))-LEN(SUBSTITUTE(TRIM(BA$6)," ",""))))-1)&amp;" Total",$B$6:$BB$373,ROW($A87)-5,FALSE))</f>
        <v>0</v>
      </c>
      <c r="BB87" s="10">
        <f ca="1">IF(BB$5&lt;&gt;"",HLOOKUP(BB$5,Functionalization!$G$6:$R$373,ROW($A87)-5,FALSE),IFERROR(INDEX(BB$337:BB$373,MATCH($F87,$B$337:$B$373,0))/VLOOKUP($F87,$B$337:$BB$373,MATCH(LEFT(TRIM(BB$6),FIND("~",SUBSTITUTE(BB$6,"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87))*HLOOKUP(LEFT(TRIM(BB$6),FIND("~",SUBSTITUTE(BB$6," ","~",LEN(TRIM(BB$6))-LEN(SUBSTITUTE(TRIM(BB$6)," ",""))))-1)&amp;" Total",$B$6:$BB$373,ROW($A87)-5,FALSE))</f>
        <v>0</v>
      </c>
      <c r="BD87">
        <f ca="1">IFERROR(IF(SUMIF($G$6:$BB$6,BD$6&amp;" Total",$G87:$BB87)-(SUMIF($G$6:$BB$6,BD$6&amp;" "&amp;'Input-Func_Class'!$D$22,$G87:$BB87)+IFERROR(SUMIF($G$6:$BB$6,BD$6&amp;" "&amp;'Input-Func_Class'!$E$22,$G87:$BB87),SUMIF($G$6:$BB$6,BD$6&amp;" "&amp;'Input-Func_Class'!$B$24,$G87:$BB87))+SUMIF($G$6:$BB$6,BD$6&amp;" "&amp;'Input-Func_Class'!$F$22,$G87:$BB87))&lt;Check_Limit,0,1),1)</f>
        <v>0</v>
      </c>
      <c r="BE87">
        <f ca="1">IFERROR(IF(SUMIF($G$6:$BB$6,BE$6&amp;" Total",$G87:$BB87)-(SUMIF($G$6:$BB$6,BE$6&amp;" "&amp;'Input-Func_Class'!$D$22,$G87:$BB87)+IFERROR(SUMIF($G$6:$BB$6,BE$6&amp;" "&amp;'Input-Func_Class'!$E$22,$G87:$BB87),SUMIF($G$6:$BB$6,BE$6&amp;" "&amp;'Input-Func_Class'!$B$24,$G87:$BB87))+SUMIF($G$6:$BB$6,BE$6&amp;" "&amp;'Input-Func_Class'!$F$22,$G87:$BB87))&lt;Check_Limit,0,1),1)</f>
        <v>0</v>
      </c>
      <c r="BF87">
        <f ca="1">IFERROR(IF(SUMIF($G$6:$BB$6,BF$6&amp;" Total",$G87:$BB87)-(SUMIF($G$6:$BB$6,BF$6&amp;" "&amp;'Input-Func_Class'!$D$22,$G87:$BB87)+IFERROR(SUMIF($G$6:$BB$6,BF$6&amp;" "&amp;'Input-Func_Class'!$E$22,$G87:$BB87),SUMIF($G$6:$BB$6,BF$6&amp;" "&amp;'Input-Func_Class'!$B$24,$G87:$BB87))+SUMIF($G$6:$BB$6,BF$6&amp;" "&amp;'Input-Func_Class'!$F$22,$G87:$BB87))&lt;Check_Limit,0,1),1)</f>
        <v>0</v>
      </c>
      <c r="BG87">
        <f ca="1">IFERROR(IF(SUMIF($G$6:$BB$6,BG$6&amp;" Total",$G87:$BB87)-(SUMIF($G$6:$BB$6,BG$6&amp;" "&amp;'Input-Func_Class'!$D$22,$G87:$BB87)+IFERROR(SUMIF($G$6:$BB$6,BG$6&amp;" "&amp;'Input-Func_Class'!$E$22,$G87:$BB87),SUMIF($G$6:$BB$6,BG$6&amp;" "&amp;'Input-Func_Class'!$B$24,$G87:$BB87))+SUMIF($G$6:$BB$6,BG$6&amp;" "&amp;'Input-Func_Class'!$F$22,$G87:$BB87))&lt;Check_Limit,0,1),1)</f>
        <v>0</v>
      </c>
      <c r="BH87">
        <f ca="1">IFERROR(IF(SUMIF($G$6:$BB$6,BH$6&amp;" Total",$G87:$BB87)-(SUMIF($G$6:$BB$6,BH$6&amp;" "&amp;'Input-Func_Class'!$D$22,$G87:$BB87)+IFERROR(SUMIF($G$6:$BB$6,BH$6&amp;" "&amp;'Input-Func_Class'!$E$22,$G87:$BB87),SUMIF($G$6:$BB$6,BH$6&amp;" "&amp;'Input-Func_Class'!$B$24,$G87:$BB87))+SUMIF($G$6:$BB$6,BH$6&amp;" "&amp;'Input-Func_Class'!$F$22,$G87:$BB87))&lt;Check_Limit,0,1),1)</f>
        <v>0</v>
      </c>
      <c r="BI87">
        <f ca="1">IFERROR(IF(SUMIF($G$6:$BB$6,BI$6&amp;" Total",$G87:$BB87)-(SUMIF($G$6:$BB$6,BI$6&amp;" "&amp;'Input-Func_Class'!$D$22,$G87:$BB87)+IFERROR(SUMIF($G$6:$BB$6,BI$6&amp;" "&amp;'Input-Func_Class'!$E$22,$G87:$BB87),SUMIF($G$6:$BB$6,BI$6&amp;" "&amp;'Input-Func_Class'!$B$24,$G87:$BB87))+SUMIF($G$6:$BB$6,BI$6&amp;" "&amp;'Input-Func_Class'!$F$22,$G87:$BB87))&lt;Check_Limit,0,1),1)</f>
        <v>0</v>
      </c>
      <c r="BJ87">
        <f ca="1">IFERROR(IF(SUMIF($G$6:$BB$6,BJ$6&amp;" Total",$G87:$BB87)-(SUMIF($G$6:$BB$6,BJ$6&amp;" "&amp;'Input-Func_Class'!$D$22,$G87:$BB87)+IFERROR(SUMIF($G$6:$BB$6,BJ$6&amp;" "&amp;'Input-Func_Class'!$E$22,$G87:$BB87),SUMIF($G$6:$BB$6,BJ$6&amp;" "&amp;'Input-Func_Class'!$B$24,$G87:$BB87))+SUMIF($G$6:$BB$6,BJ$6&amp;" "&amp;'Input-Func_Class'!$F$22,$G87:$BB87))&lt;Check_Limit,0,1),1)</f>
        <v>0</v>
      </c>
      <c r="BK87">
        <f ca="1">IFERROR(IF(SUMIF($G$6:$BB$6,BK$6&amp;" Total",$G87:$BB87)-(SUMIF($G$6:$BB$6,BK$6&amp;" "&amp;'Input-Func_Class'!$D$22,$G87:$BB87)+IFERROR(SUMIF($G$6:$BB$6,BK$6&amp;" "&amp;'Input-Func_Class'!$E$22,$G87:$BB87),SUMIF($G$6:$BB$6,BK$6&amp;" "&amp;'Input-Func_Class'!$B$24,$G87:$BB87))+SUMIF($G$6:$BB$6,BK$6&amp;" "&amp;'Input-Func_Class'!$F$22,$G87:$BB87))&lt;Check_Limit,0,1),1)</f>
        <v>0</v>
      </c>
      <c r="BL87">
        <f ca="1">IFERROR(IF(SUMIF($G$6:$BB$6,BL$6&amp;" Total",$G87:$BB87)-(SUMIF($G$6:$BB$6,BL$6&amp;" "&amp;'Input-Func_Class'!$D$22,$G87:$BB87)+IFERROR(SUMIF($G$6:$BB$6,BL$6&amp;" "&amp;'Input-Func_Class'!$E$22,$G87:$BB87),SUMIF($G$6:$BB$6,BL$6&amp;" "&amp;'Input-Func_Class'!$B$24,$G87:$BB87))+SUMIF($G$6:$BB$6,BL$6&amp;" "&amp;'Input-Func_Class'!$F$22,$G87:$BB87))&lt;Check_Limit,0,1),1)</f>
        <v>0</v>
      </c>
      <c r="BM87">
        <f ca="1">IFERROR(IF(SUMIF($G$6:$BB$6,BM$6&amp;" Total",$G87:$BB87)-(SUMIF($G$6:$BB$6,BM$6&amp;" "&amp;'Input-Func_Class'!$D$22,$G87:$BB87)+IFERROR(SUMIF($G$6:$BB$6,BM$6&amp;" "&amp;'Input-Func_Class'!$E$22,$G87:$BB87),SUMIF($G$6:$BB$6,BM$6&amp;" "&amp;'Input-Func_Class'!$B$24,$G87:$BB87))+SUMIF($G$6:$BB$6,BM$6&amp;" "&amp;'Input-Func_Class'!$F$22,$G87:$BB87))&lt;Check_Limit,0,1),1)</f>
        <v>0</v>
      </c>
      <c r="BN87">
        <f ca="1">IFERROR(IF(SUMIF($G$6:$BB$6,BN$6&amp;" Total",$G87:$BB87)-(SUMIF($G$6:$BB$6,BN$6&amp;" "&amp;'Input-Func_Class'!$D$22,$G87:$BB87)+IFERROR(SUMIF($G$6:$BB$6,BN$6&amp;" "&amp;'Input-Func_Class'!$E$22,$G87:$BB87),SUMIF($G$6:$BB$6,BN$6&amp;" "&amp;'Input-Func_Class'!$B$24,$G87:$BB87))+SUMIF($G$6:$BB$6,BN$6&amp;" "&amp;'Input-Func_Class'!$F$22,$G87:$BB87))&lt;Check_Limit,0,1),1)</f>
        <v>0</v>
      </c>
      <c r="BO87">
        <f ca="1">IFERROR(IF(SUMIF($G$6:$BB$6,BO$6&amp;" Total",$G87:$BB87)-(SUMIF($G$6:$BB$6,BO$6&amp;" "&amp;'Input-Func_Class'!$D$22,$G87:$BB87)+IFERROR(SUMIF($G$6:$BB$6,BO$6&amp;" "&amp;'Input-Func_Class'!$E$22,$G87:$BB87),SUMIF($G$6:$BB$6,BO$6&amp;" "&amp;'Input-Func_Class'!$B$24,$G87:$BB87))+SUMIF($G$6:$BB$6,BO$6&amp;" "&amp;'Input-Func_Class'!$F$22,$G87:$BB87))&lt;Check_Limit,0,1),1)</f>
        <v>0</v>
      </c>
    </row>
    <row r="88" spans="1:67" outlineLevel="1">
      <c r="A88" s="31">
        <f>IF(ISBLANK('Input-Accounts'!A88),"",'Input-Accounts'!A88)</f>
        <v>76</v>
      </c>
      <c r="B88" s="53" t="str">
        <f>IF(ISBLANK('Input-Accounts'!B88),"",'Input-Accounts'!B88)</f>
        <v>LAND RIGHTS-OTHER DISTR SYSTEMS</v>
      </c>
      <c r="C88" s="31">
        <f>IF(ISBLANK('Input-Accounts'!C88),"",'Input-Accounts'!C88)</f>
        <v>374.4</v>
      </c>
      <c r="D88" s="10">
        <f>Functionalization!$D88</f>
        <v>-412969.57461538451</v>
      </c>
      <c r="E88" s="10">
        <f t="shared" ca="1" si="20"/>
        <v>0</v>
      </c>
      <c r="F88" s="3" t="str">
        <f>IF($D88=0,"-",IF('Input-Accounts'!$E88&lt;&gt;0,'Input-Accounts'!$E88,'Input-Accounts'!$G88))</f>
        <v>AVGERAGE STUDY</v>
      </c>
      <c r="G88" s="10">
        <f ca="1">IF(G$5&lt;&gt;"",HLOOKUP(G$5,Functionalization!$G$6:$R$373,ROW($A88)-5,FALSE),IFERROR(INDEX(G$337:G$373,MATCH($F88,$B$337:$B$373,0))/VLOOKUP($F88,$B$337:$BB$373,MATCH(LEFT(TRIM(G$6),FIND("~",SUBSTITUTE(G$6,"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88))*HLOOKUP(LEFT(TRIM(G$6),FIND("~",SUBSTITUTE(G$6," ","~",LEN(TRIM(G$6))-LEN(SUBSTITUTE(TRIM(G$6)," ",""))))-1)&amp;" Total",$B$6:$BB$373,ROW($A88)-5,FALSE))</f>
        <v>-412969.57461538451</v>
      </c>
      <c r="H88" s="10">
        <f ca="1">IF(H$5&lt;&gt;"",HLOOKUP(H$5,Functionalization!$G$6:$R$373,ROW($A88)-5,FALSE),IFERROR(INDEX(H$337:H$373,MATCH($F88,$B$337:$B$373,0))/VLOOKUP($F88,$B$337:$BB$373,MATCH(LEFT(TRIM(H$6),FIND("~",SUBSTITUTE(H$6,"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88))*HLOOKUP(LEFT(TRIM(H$6),FIND("~",SUBSTITUTE(H$6," ","~",LEN(TRIM(H$6))-LEN(SUBSTITUTE(TRIM(H$6)," ",""))))-1)&amp;" Total",$B$6:$BB$373,ROW($A88)-5,FALSE))</f>
        <v>-306412.61196108762</v>
      </c>
      <c r="I88" s="10">
        <f ca="1">IF(I$5&lt;&gt;"",HLOOKUP(I$5,Functionalization!$G$6:$R$373,ROW($A88)-5,FALSE),IFERROR(INDEX(I$337:I$373,MATCH($F88,$B$337:$B$373,0))/VLOOKUP($F88,$B$337:$BB$373,MATCH(LEFT(TRIM(I$6),FIND("~",SUBSTITUTE(I$6,"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88))*HLOOKUP(LEFT(TRIM(I$6),FIND("~",SUBSTITUTE(I$6," ","~",LEN(TRIM(I$6))-LEN(SUBSTITUTE(TRIM(I$6)," ",""))))-1)&amp;" Total",$B$6:$BB$373,ROW($A88)-5,FALSE))</f>
        <v>0</v>
      </c>
      <c r="J88" s="10">
        <f ca="1">IF(J$5&lt;&gt;"",HLOOKUP(J$5,Functionalization!$G$6:$R$373,ROW($A88)-5,FALSE),IFERROR(INDEX(J$337:J$373,MATCH($F88,$B$337:$B$373,0))/VLOOKUP($F88,$B$337:$BB$373,MATCH(LEFT(TRIM(J$6),FIND("~",SUBSTITUTE(J$6,"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88))*HLOOKUP(LEFT(TRIM(J$6),FIND("~",SUBSTITUTE(J$6," ","~",LEN(TRIM(J$6))-LEN(SUBSTITUTE(TRIM(J$6)," ",""))))-1)&amp;" Total",$B$6:$BB$373,ROW($A88)-5,FALSE))</f>
        <v>-106556.96265429691</v>
      </c>
      <c r="K88" s="10">
        <f ca="1">IF(K$5&lt;&gt;"",HLOOKUP(K$5,Functionalization!$G$6:$R$373,ROW($A88)-5,FALSE),IFERROR(INDEX(K$337:K$373,MATCH($F88,$B$337:$B$373,0))/VLOOKUP($F88,$B$337:$BB$373,MATCH(LEFT(TRIM(K$6),FIND("~",SUBSTITUTE(K$6,"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88))*HLOOKUP(LEFT(TRIM(K$6),FIND("~",SUBSTITUTE(K$6," ","~",LEN(TRIM(K$6))-LEN(SUBSTITUTE(TRIM(K$6)," ",""))))-1)&amp;" Total",$B$6:$BB$373,ROW($A88)-5,FALSE))</f>
        <v>0</v>
      </c>
      <c r="L88" s="10">
        <f ca="1">IF(L$5&lt;&gt;"",HLOOKUP(L$5,Functionalization!$G$6:$R$373,ROW($A88)-5,FALSE),IFERROR(INDEX(L$337:L$373,MATCH($F88,$B$337:$B$373,0))/VLOOKUP($F88,$B$337:$BB$373,MATCH(LEFT(TRIM(L$6),FIND("~",SUBSTITUTE(L$6,"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88))*HLOOKUP(LEFT(TRIM(L$6),FIND("~",SUBSTITUTE(L$6," ","~",LEN(TRIM(L$6))-LEN(SUBSTITUTE(TRIM(L$6)," ",""))))-1)&amp;" Total",$B$6:$BB$373,ROW($A88)-5,FALSE))</f>
        <v>0</v>
      </c>
      <c r="M88" s="10">
        <f ca="1">IF(M$5&lt;&gt;"",HLOOKUP(M$5,Functionalization!$G$6:$R$373,ROW($A88)-5,FALSE),IFERROR(INDEX(M$337:M$373,MATCH($F88,$B$337:$B$373,0))/VLOOKUP($F88,$B$337:$BB$373,MATCH(LEFT(TRIM(M$6),FIND("~",SUBSTITUTE(M$6,"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88))*HLOOKUP(LEFT(TRIM(M$6),FIND("~",SUBSTITUTE(M$6," ","~",LEN(TRIM(M$6))-LEN(SUBSTITUTE(TRIM(M$6)," ",""))))-1)&amp;" Total",$B$6:$BB$373,ROW($A88)-5,FALSE))</f>
        <v>0</v>
      </c>
      <c r="N88" s="10">
        <f ca="1">IF(N$5&lt;&gt;"",HLOOKUP(N$5,Functionalization!$G$6:$R$373,ROW($A88)-5,FALSE),IFERROR(INDEX(N$337:N$373,MATCH($F88,$B$337:$B$373,0))/VLOOKUP($F88,$B$337:$BB$373,MATCH(LEFT(TRIM(N$6),FIND("~",SUBSTITUTE(N$6,"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88))*HLOOKUP(LEFT(TRIM(N$6),FIND("~",SUBSTITUTE(N$6," ","~",LEN(TRIM(N$6))-LEN(SUBSTITUTE(TRIM(N$6)," ",""))))-1)&amp;" Total",$B$6:$BB$373,ROW($A88)-5,FALSE))</f>
        <v>0</v>
      </c>
      <c r="O88" s="10">
        <f ca="1">IF(O$5&lt;&gt;"",HLOOKUP(O$5,Functionalization!$G$6:$R$373,ROW($A88)-5,FALSE),IFERROR(INDEX(O$337:O$373,MATCH($F88,$B$337:$B$373,0))/VLOOKUP($F88,$B$337:$BB$373,MATCH(LEFT(TRIM(O$6),FIND("~",SUBSTITUTE(O$6,"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88))*HLOOKUP(LEFT(TRIM(O$6),FIND("~",SUBSTITUTE(O$6," ","~",LEN(TRIM(O$6))-LEN(SUBSTITUTE(TRIM(O$6)," ",""))))-1)&amp;" Total",$B$6:$BB$373,ROW($A88)-5,FALSE))</f>
        <v>0</v>
      </c>
      <c r="P88" s="10">
        <f ca="1">IF(P$5&lt;&gt;"",HLOOKUP(P$5,Functionalization!$G$6:$R$373,ROW($A88)-5,FALSE),IFERROR(INDEX(P$337:P$373,MATCH($F88,$B$337:$B$373,0))/VLOOKUP($F88,$B$337:$BB$373,MATCH(LEFT(TRIM(P$6),FIND("~",SUBSTITUTE(P$6,"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88))*HLOOKUP(LEFT(TRIM(P$6),FIND("~",SUBSTITUTE(P$6," ","~",LEN(TRIM(P$6))-LEN(SUBSTITUTE(TRIM(P$6)," ",""))))-1)&amp;" Total",$B$6:$BB$373,ROW($A88)-5,FALSE))</f>
        <v>0</v>
      </c>
      <c r="Q88" s="10">
        <f ca="1">IF(Q$5&lt;&gt;"",HLOOKUP(Q$5,Functionalization!$G$6:$R$373,ROW($A88)-5,FALSE),IFERROR(INDEX(Q$337:Q$373,MATCH($F88,$B$337:$B$373,0))/VLOOKUP($F88,$B$337:$BB$373,MATCH(LEFT(TRIM(Q$6),FIND("~",SUBSTITUTE(Q$6,"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88))*HLOOKUP(LEFT(TRIM(Q$6),FIND("~",SUBSTITUTE(Q$6," ","~",LEN(TRIM(Q$6))-LEN(SUBSTITUTE(TRIM(Q$6)," ",""))))-1)&amp;" Total",$B$6:$BB$373,ROW($A88)-5,FALSE))</f>
        <v>0</v>
      </c>
      <c r="R88" s="10">
        <f ca="1">IF(R$5&lt;&gt;"",HLOOKUP(R$5,Functionalization!$G$6:$R$373,ROW($A88)-5,FALSE),IFERROR(INDEX(R$337:R$373,MATCH($F88,$B$337:$B$373,0))/VLOOKUP($F88,$B$337:$BB$373,MATCH(LEFT(TRIM(R$6),FIND("~",SUBSTITUTE(R$6,"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88))*HLOOKUP(LEFT(TRIM(R$6),FIND("~",SUBSTITUTE(R$6," ","~",LEN(TRIM(R$6))-LEN(SUBSTITUTE(TRIM(R$6)," ",""))))-1)&amp;" Total",$B$6:$BB$373,ROW($A88)-5,FALSE))</f>
        <v>0</v>
      </c>
      <c r="S88" s="10">
        <f ca="1">IF(S$5&lt;&gt;"",HLOOKUP(S$5,Functionalization!$G$6:$R$373,ROW($A88)-5,FALSE),IFERROR(INDEX(S$337:S$373,MATCH($F88,$B$337:$B$373,0))/VLOOKUP($F88,$B$337:$BB$373,MATCH(LEFT(TRIM(S$6),FIND("~",SUBSTITUTE(S$6,"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88))*HLOOKUP(LEFT(TRIM(S$6),FIND("~",SUBSTITUTE(S$6," ","~",LEN(TRIM(S$6))-LEN(SUBSTITUTE(TRIM(S$6)," ",""))))-1)&amp;" Total",$B$6:$BB$373,ROW($A88)-5,FALSE))</f>
        <v>0</v>
      </c>
      <c r="T88" s="10">
        <f ca="1">IF(T$5&lt;&gt;"",HLOOKUP(T$5,Functionalization!$G$6:$R$373,ROW($A88)-5,FALSE),IFERROR(INDEX(T$337:T$373,MATCH($F88,$B$337:$B$373,0))/VLOOKUP($F88,$B$337:$BB$373,MATCH(LEFT(TRIM(T$6),FIND("~",SUBSTITUTE(T$6,"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88))*HLOOKUP(LEFT(TRIM(T$6),FIND("~",SUBSTITUTE(T$6," ","~",LEN(TRIM(T$6))-LEN(SUBSTITUTE(TRIM(T$6)," ",""))))-1)&amp;" Total",$B$6:$BB$373,ROW($A88)-5,FALSE))</f>
        <v>0</v>
      </c>
      <c r="U88" s="10">
        <f ca="1">IF(U$5&lt;&gt;"",HLOOKUP(U$5,Functionalization!$G$6:$R$373,ROW($A88)-5,FALSE),IFERROR(INDEX(U$337:U$373,MATCH($F88,$B$337:$B$373,0))/VLOOKUP($F88,$B$337:$BB$373,MATCH(LEFT(TRIM(U$6),FIND("~",SUBSTITUTE(U$6,"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88))*HLOOKUP(LEFT(TRIM(U$6),FIND("~",SUBSTITUTE(U$6," ","~",LEN(TRIM(U$6))-LEN(SUBSTITUTE(TRIM(U$6)," ",""))))-1)&amp;" Total",$B$6:$BB$373,ROW($A88)-5,FALSE))</f>
        <v>0</v>
      </c>
      <c r="V88" s="10">
        <f ca="1">IF(V$5&lt;&gt;"",HLOOKUP(V$5,Functionalization!$G$6:$R$373,ROW($A88)-5,FALSE),IFERROR(INDEX(V$337:V$373,MATCH($F88,$B$337:$B$373,0))/VLOOKUP($F88,$B$337:$BB$373,MATCH(LEFT(TRIM(V$6),FIND("~",SUBSTITUTE(V$6,"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88))*HLOOKUP(LEFT(TRIM(V$6),FIND("~",SUBSTITUTE(V$6," ","~",LEN(TRIM(V$6))-LEN(SUBSTITUTE(TRIM(V$6)," ",""))))-1)&amp;" Total",$B$6:$BB$373,ROW($A88)-5,FALSE))</f>
        <v>0</v>
      </c>
      <c r="W88" s="10">
        <f ca="1">IF(W$5&lt;&gt;"",HLOOKUP(W$5,Functionalization!$G$6:$R$373,ROW($A88)-5,FALSE),IFERROR(INDEX(W$337:W$373,MATCH($F88,$B$337:$B$373,0))/VLOOKUP($F88,$B$337:$BB$373,MATCH(LEFT(TRIM(W$6),FIND("~",SUBSTITUTE(W$6,"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88))*HLOOKUP(LEFT(TRIM(W$6),FIND("~",SUBSTITUTE(W$6," ","~",LEN(TRIM(W$6))-LEN(SUBSTITUTE(TRIM(W$6)," ",""))))-1)&amp;" Total",$B$6:$BB$373,ROW($A88)-5,FALSE))</f>
        <v>0</v>
      </c>
      <c r="X88" s="10">
        <f ca="1">IF(X$5&lt;&gt;"",HLOOKUP(X$5,Functionalization!$G$6:$R$373,ROW($A88)-5,FALSE),IFERROR(INDEX(X$337:X$373,MATCH($F88,$B$337:$B$373,0))/VLOOKUP($F88,$B$337:$BB$373,MATCH(LEFT(TRIM(X$6),FIND("~",SUBSTITUTE(X$6,"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88))*HLOOKUP(LEFT(TRIM(X$6),FIND("~",SUBSTITUTE(X$6," ","~",LEN(TRIM(X$6))-LEN(SUBSTITUTE(TRIM(X$6)," ",""))))-1)&amp;" Total",$B$6:$BB$373,ROW($A88)-5,FALSE))</f>
        <v>0</v>
      </c>
      <c r="Y88" s="10">
        <f ca="1">IF(Y$5&lt;&gt;"",HLOOKUP(Y$5,Functionalization!$G$6:$R$373,ROW($A88)-5,FALSE),IFERROR(INDEX(Y$337:Y$373,MATCH($F88,$B$337:$B$373,0))/VLOOKUP($F88,$B$337:$BB$373,MATCH(LEFT(TRIM(Y$6),FIND("~",SUBSTITUTE(Y$6,"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88))*HLOOKUP(LEFT(TRIM(Y$6),FIND("~",SUBSTITUTE(Y$6," ","~",LEN(TRIM(Y$6))-LEN(SUBSTITUTE(TRIM(Y$6)," ",""))))-1)&amp;" Total",$B$6:$BB$373,ROW($A88)-5,FALSE))</f>
        <v>0</v>
      </c>
      <c r="Z88" s="10">
        <f ca="1">IF(Z$5&lt;&gt;"",HLOOKUP(Z$5,Functionalization!$G$6:$R$373,ROW($A88)-5,FALSE),IFERROR(INDEX(Z$337:Z$373,MATCH($F88,$B$337:$B$373,0))/VLOOKUP($F88,$B$337:$BB$373,MATCH(LEFT(TRIM(Z$6),FIND("~",SUBSTITUTE(Z$6,"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88))*HLOOKUP(LEFT(TRIM(Z$6),FIND("~",SUBSTITUTE(Z$6," ","~",LEN(TRIM(Z$6))-LEN(SUBSTITUTE(TRIM(Z$6)," ",""))))-1)&amp;" Total",$B$6:$BB$373,ROW($A88)-5,FALSE))</f>
        <v>0</v>
      </c>
      <c r="AA88" s="10">
        <f ca="1">IF(AA$5&lt;&gt;"",HLOOKUP(AA$5,Functionalization!$G$6:$R$373,ROW($A88)-5,FALSE),IFERROR(INDEX(AA$337:AA$373,MATCH($F88,$B$337:$B$373,0))/VLOOKUP($F88,$B$337:$BB$373,MATCH(LEFT(TRIM(AA$6),FIND("~",SUBSTITUTE(AA$6,"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88))*HLOOKUP(LEFT(TRIM(AA$6),FIND("~",SUBSTITUTE(AA$6," ","~",LEN(TRIM(AA$6))-LEN(SUBSTITUTE(TRIM(AA$6)," ",""))))-1)&amp;" Total",$B$6:$BB$373,ROW($A88)-5,FALSE))</f>
        <v>0</v>
      </c>
      <c r="AB88" s="10">
        <f ca="1">IF(AB$5&lt;&gt;"",HLOOKUP(AB$5,Functionalization!$G$6:$R$373,ROW($A88)-5,FALSE),IFERROR(INDEX(AB$337:AB$373,MATCH($F88,$B$337:$B$373,0))/VLOOKUP($F88,$B$337:$BB$373,MATCH(LEFT(TRIM(AB$6),FIND("~",SUBSTITUTE(AB$6,"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88))*HLOOKUP(LEFT(TRIM(AB$6),FIND("~",SUBSTITUTE(AB$6," ","~",LEN(TRIM(AB$6))-LEN(SUBSTITUTE(TRIM(AB$6)," ",""))))-1)&amp;" Total",$B$6:$BB$373,ROW($A88)-5,FALSE))</f>
        <v>0</v>
      </c>
      <c r="AC88" s="10">
        <f ca="1">IF(AC$5&lt;&gt;"",HLOOKUP(AC$5,Functionalization!$G$6:$R$373,ROW($A88)-5,FALSE),IFERROR(INDEX(AC$337:AC$373,MATCH($F88,$B$337:$B$373,0))/VLOOKUP($F88,$B$337:$BB$373,MATCH(LEFT(TRIM(AC$6),FIND("~",SUBSTITUTE(AC$6,"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88))*HLOOKUP(LEFT(TRIM(AC$6),FIND("~",SUBSTITUTE(AC$6," ","~",LEN(TRIM(AC$6))-LEN(SUBSTITUTE(TRIM(AC$6)," ",""))))-1)&amp;" Total",$B$6:$BB$373,ROW($A88)-5,FALSE))</f>
        <v>0</v>
      </c>
      <c r="AD88" s="10">
        <f ca="1">IF(AD$5&lt;&gt;"",HLOOKUP(AD$5,Functionalization!$G$6:$R$373,ROW($A88)-5,FALSE),IFERROR(INDEX(AD$337:AD$373,MATCH($F88,$B$337:$B$373,0))/VLOOKUP($F88,$B$337:$BB$373,MATCH(LEFT(TRIM(AD$6),FIND("~",SUBSTITUTE(AD$6,"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88))*HLOOKUP(LEFT(TRIM(AD$6),FIND("~",SUBSTITUTE(AD$6," ","~",LEN(TRIM(AD$6))-LEN(SUBSTITUTE(TRIM(AD$6)," ",""))))-1)&amp;" Total",$B$6:$BB$373,ROW($A88)-5,FALSE))</f>
        <v>0</v>
      </c>
      <c r="AE88" s="10">
        <f ca="1">IF(AE$5&lt;&gt;"",HLOOKUP(AE$5,Functionalization!$G$6:$R$373,ROW($A88)-5,FALSE),IFERROR(INDEX(AE$337:AE$373,MATCH($F88,$B$337:$B$373,0))/VLOOKUP($F88,$B$337:$BB$373,MATCH(LEFT(TRIM(AE$6),FIND("~",SUBSTITUTE(AE$6,"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88))*HLOOKUP(LEFT(TRIM(AE$6),FIND("~",SUBSTITUTE(AE$6," ","~",LEN(TRIM(AE$6))-LEN(SUBSTITUTE(TRIM(AE$6)," ",""))))-1)&amp;" Total",$B$6:$BB$373,ROW($A88)-5,FALSE))</f>
        <v>0</v>
      </c>
      <c r="AF88" s="10">
        <f ca="1">IF(AF$5&lt;&gt;"",HLOOKUP(AF$5,Functionalization!$G$6:$R$373,ROW($A88)-5,FALSE),IFERROR(INDEX(AF$337:AF$373,MATCH($F88,$B$337:$B$373,0))/VLOOKUP($F88,$B$337:$BB$373,MATCH(LEFT(TRIM(AF$6),FIND("~",SUBSTITUTE(AF$6,"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88))*HLOOKUP(LEFT(TRIM(AF$6),FIND("~",SUBSTITUTE(AF$6," ","~",LEN(TRIM(AF$6))-LEN(SUBSTITUTE(TRIM(AF$6)," ",""))))-1)&amp;" Total",$B$6:$BB$373,ROW($A88)-5,FALSE))</f>
        <v>0</v>
      </c>
      <c r="AG88" s="10">
        <f ca="1">IF(AG$5&lt;&gt;"",HLOOKUP(AG$5,Functionalization!$G$6:$R$373,ROW($A88)-5,FALSE),IFERROR(INDEX(AG$337:AG$373,MATCH($F88,$B$337:$B$373,0))/VLOOKUP($F88,$B$337:$BB$373,MATCH(LEFT(TRIM(AG$6),FIND("~",SUBSTITUTE(AG$6,"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88))*HLOOKUP(LEFT(TRIM(AG$6),FIND("~",SUBSTITUTE(AG$6," ","~",LEN(TRIM(AG$6))-LEN(SUBSTITUTE(TRIM(AG$6)," ",""))))-1)&amp;" Total",$B$6:$BB$373,ROW($A88)-5,FALSE))</f>
        <v>0</v>
      </c>
      <c r="AH88" s="10">
        <f ca="1">IF(AH$5&lt;&gt;"",HLOOKUP(AH$5,Functionalization!$G$6:$R$373,ROW($A88)-5,FALSE),IFERROR(INDEX(AH$337:AH$373,MATCH($F88,$B$337:$B$373,0))/VLOOKUP($F88,$B$337:$BB$373,MATCH(LEFT(TRIM(AH$6),FIND("~",SUBSTITUTE(AH$6,"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88))*HLOOKUP(LEFT(TRIM(AH$6),FIND("~",SUBSTITUTE(AH$6," ","~",LEN(TRIM(AH$6))-LEN(SUBSTITUTE(TRIM(AH$6)," ",""))))-1)&amp;" Total",$B$6:$BB$373,ROW($A88)-5,FALSE))</f>
        <v>0</v>
      </c>
      <c r="AI88" s="10">
        <f ca="1">IF(AI$5&lt;&gt;"",HLOOKUP(AI$5,Functionalization!$G$6:$R$373,ROW($A88)-5,FALSE),IFERROR(INDEX(AI$337:AI$373,MATCH($F88,$B$337:$B$373,0))/VLOOKUP($F88,$B$337:$BB$373,MATCH(LEFT(TRIM(AI$6),FIND("~",SUBSTITUTE(AI$6,"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88))*HLOOKUP(LEFT(TRIM(AI$6),FIND("~",SUBSTITUTE(AI$6," ","~",LEN(TRIM(AI$6))-LEN(SUBSTITUTE(TRIM(AI$6)," ",""))))-1)&amp;" Total",$B$6:$BB$373,ROW($A88)-5,FALSE))</f>
        <v>0</v>
      </c>
      <c r="AJ88" s="10">
        <f ca="1">IF(AJ$5&lt;&gt;"",HLOOKUP(AJ$5,Functionalization!$G$6:$R$373,ROW($A88)-5,FALSE),IFERROR(INDEX(AJ$337:AJ$373,MATCH($F88,$B$337:$B$373,0))/VLOOKUP($F88,$B$337:$BB$373,MATCH(LEFT(TRIM(AJ$6),FIND("~",SUBSTITUTE(AJ$6,"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88))*HLOOKUP(LEFT(TRIM(AJ$6),FIND("~",SUBSTITUTE(AJ$6," ","~",LEN(TRIM(AJ$6))-LEN(SUBSTITUTE(TRIM(AJ$6)," ",""))))-1)&amp;" Total",$B$6:$BB$373,ROW($A88)-5,FALSE))</f>
        <v>0</v>
      </c>
      <c r="AK88" s="10">
        <f ca="1">IF(AK$5&lt;&gt;"",HLOOKUP(AK$5,Functionalization!$G$6:$R$373,ROW($A88)-5,FALSE),IFERROR(INDEX(AK$337:AK$373,MATCH($F88,$B$337:$B$373,0))/VLOOKUP($F88,$B$337:$BB$373,MATCH(LEFT(TRIM(AK$6),FIND("~",SUBSTITUTE(AK$6,"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88))*HLOOKUP(LEFT(TRIM(AK$6),FIND("~",SUBSTITUTE(AK$6," ","~",LEN(TRIM(AK$6))-LEN(SUBSTITUTE(TRIM(AK$6)," ",""))))-1)&amp;" Total",$B$6:$BB$373,ROW($A88)-5,FALSE))</f>
        <v>0</v>
      </c>
      <c r="AL88" s="10">
        <f ca="1">IF(AL$5&lt;&gt;"",HLOOKUP(AL$5,Functionalization!$G$6:$R$373,ROW($A88)-5,FALSE),IFERROR(INDEX(AL$337:AL$373,MATCH($F88,$B$337:$B$373,0))/VLOOKUP($F88,$B$337:$BB$373,MATCH(LEFT(TRIM(AL$6),FIND("~",SUBSTITUTE(AL$6,"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88))*HLOOKUP(LEFT(TRIM(AL$6),FIND("~",SUBSTITUTE(AL$6," ","~",LEN(TRIM(AL$6))-LEN(SUBSTITUTE(TRIM(AL$6)," ",""))))-1)&amp;" Total",$B$6:$BB$373,ROW($A88)-5,FALSE))</f>
        <v>0</v>
      </c>
      <c r="AM88" s="10">
        <f ca="1">IF(AM$5&lt;&gt;"",HLOOKUP(AM$5,Functionalization!$G$6:$R$373,ROW($A88)-5,FALSE),IFERROR(INDEX(AM$337:AM$373,MATCH($F88,$B$337:$B$373,0))/VLOOKUP($F88,$B$337:$BB$373,MATCH(LEFT(TRIM(AM$6),FIND("~",SUBSTITUTE(AM$6,"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88))*HLOOKUP(LEFT(TRIM(AM$6),FIND("~",SUBSTITUTE(AM$6," ","~",LEN(TRIM(AM$6))-LEN(SUBSTITUTE(TRIM(AM$6)," ",""))))-1)&amp;" Total",$B$6:$BB$373,ROW($A88)-5,FALSE))</f>
        <v>0</v>
      </c>
      <c r="AN88" s="10">
        <f ca="1">IF(AN$5&lt;&gt;"",HLOOKUP(AN$5,Functionalization!$G$6:$R$373,ROW($A88)-5,FALSE),IFERROR(INDEX(AN$337:AN$373,MATCH($F88,$B$337:$B$373,0))/VLOOKUP($F88,$B$337:$BB$373,MATCH(LEFT(TRIM(AN$6),FIND("~",SUBSTITUTE(AN$6,"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88))*HLOOKUP(LEFT(TRIM(AN$6),FIND("~",SUBSTITUTE(AN$6," ","~",LEN(TRIM(AN$6))-LEN(SUBSTITUTE(TRIM(AN$6)," ",""))))-1)&amp;" Total",$B$6:$BB$373,ROW($A88)-5,FALSE))</f>
        <v>0</v>
      </c>
      <c r="AO88" s="10">
        <f ca="1">IF(AO$5&lt;&gt;"",HLOOKUP(AO$5,Functionalization!$G$6:$R$373,ROW($A88)-5,FALSE),IFERROR(INDEX(AO$337:AO$373,MATCH($F88,$B$337:$B$373,0))/VLOOKUP($F88,$B$337:$BB$373,MATCH(LEFT(TRIM(AO$6),FIND("~",SUBSTITUTE(AO$6,"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88))*HLOOKUP(LEFT(TRIM(AO$6),FIND("~",SUBSTITUTE(AO$6," ","~",LEN(TRIM(AO$6))-LEN(SUBSTITUTE(TRIM(AO$6)," ",""))))-1)&amp;" Total",$B$6:$BB$373,ROW($A88)-5,FALSE))</f>
        <v>0</v>
      </c>
      <c r="AP88" s="10">
        <f ca="1">IF(AP$5&lt;&gt;"",HLOOKUP(AP$5,Functionalization!$G$6:$R$373,ROW($A88)-5,FALSE),IFERROR(INDEX(AP$337:AP$373,MATCH($F88,$B$337:$B$373,0))/VLOOKUP($F88,$B$337:$BB$373,MATCH(LEFT(TRIM(AP$6),FIND("~",SUBSTITUTE(AP$6,"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88))*HLOOKUP(LEFT(TRIM(AP$6),FIND("~",SUBSTITUTE(AP$6," ","~",LEN(TRIM(AP$6))-LEN(SUBSTITUTE(TRIM(AP$6)," ",""))))-1)&amp;" Total",$B$6:$BB$373,ROW($A88)-5,FALSE))</f>
        <v>0</v>
      </c>
      <c r="AQ88" s="10">
        <f ca="1">IF(AQ$5&lt;&gt;"",HLOOKUP(AQ$5,Functionalization!$G$6:$R$373,ROW($A88)-5,FALSE),IFERROR(INDEX(AQ$337:AQ$373,MATCH($F88,$B$337:$B$373,0))/VLOOKUP($F88,$B$337:$BB$373,MATCH(LEFT(TRIM(AQ$6),FIND("~",SUBSTITUTE(AQ$6,"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88))*HLOOKUP(LEFT(TRIM(AQ$6),FIND("~",SUBSTITUTE(AQ$6," ","~",LEN(TRIM(AQ$6))-LEN(SUBSTITUTE(TRIM(AQ$6)," ",""))))-1)&amp;" Total",$B$6:$BB$373,ROW($A88)-5,FALSE))</f>
        <v>0</v>
      </c>
      <c r="AR88" s="10">
        <f ca="1">IF(AR$5&lt;&gt;"",HLOOKUP(AR$5,Functionalization!$G$6:$R$373,ROW($A88)-5,FALSE),IFERROR(INDEX(AR$337:AR$373,MATCH($F88,$B$337:$B$373,0))/VLOOKUP($F88,$B$337:$BB$373,MATCH(LEFT(TRIM(AR$6),FIND("~",SUBSTITUTE(AR$6,"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88))*HLOOKUP(LEFT(TRIM(AR$6),FIND("~",SUBSTITUTE(AR$6," ","~",LEN(TRIM(AR$6))-LEN(SUBSTITUTE(TRIM(AR$6)," ",""))))-1)&amp;" Total",$B$6:$BB$373,ROW($A88)-5,FALSE))</f>
        <v>0</v>
      </c>
      <c r="AS88" s="10">
        <f ca="1">IF(AS$5&lt;&gt;"",HLOOKUP(AS$5,Functionalization!$G$6:$R$373,ROW($A88)-5,FALSE),IFERROR(INDEX(AS$337:AS$373,MATCH($F88,$B$337:$B$373,0))/VLOOKUP($F88,$B$337:$BB$373,MATCH(LEFT(TRIM(AS$6),FIND("~",SUBSTITUTE(AS$6,"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88))*HLOOKUP(LEFT(TRIM(AS$6),FIND("~",SUBSTITUTE(AS$6," ","~",LEN(TRIM(AS$6))-LEN(SUBSTITUTE(TRIM(AS$6)," ",""))))-1)&amp;" Total",$B$6:$BB$373,ROW($A88)-5,FALSE))</f>
        <v>0</v>
      </c>
      <c r="AT88" s="10">
        <f ca="1">IF(AT$5&lt;&gt;"",HLOOKUP(AT$5,Functionalization!$G$6:$R$373,ROW($A88)-5,FALSE),IFERROR(INDEX(AT$337:AT$373,MATCH($F88,$B$337:$B$373,0))/VLOOKUP($F88,$B$337:$BB$373,MATCH(LEFT(TRIM(AT$6),FIND("~",SUBSTITUTE(AT$6,"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88))*HLOOKUP(LEFT(TRIM(AT$6),FIND("~",SUBSTITUTE(AT$6," ","~",LEN(TRIM(AT$6))-LEN(SUBSTITUTE(TRIM(AT$6)," ",""))))-1)&amp;" Total",$B$6:$BB$373,ROW($A88)-5,FALSE))</f>
        <v>0</v>
      </c>
      <c r="AU88" s="10">
        <f ca="1">IF(AU$5&lt;&gt;"",HLOOKUP(AU$5,Functionalization!$G$6:$R$373,ROW($A88)-5,FALSE),IFERROR(INDEX(AU$337:AU$373,MATCH($F88,$B$337:$B$373,0))/VLOOKUP($F88,$B$337:$BB$373,MATCH(LEFT(TRIM(AU$6),FIND("~",SUBSTITUTE(AU$6,"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88))*HLOOKUP(LEFT(TRIM(AU$6),FIND("~",SUBSTITUTE(AU$6," ","~",LEN(TRIM(AU$6))-LEN(SUBSTITUTE(TRIM(AU$6)," ",""))))-1)&amp;" Total",$B$6:$BB$373,ROW($A88)-5,FALSE))</f>
        <v>0</v>
      </c>
      <c r="AV88" s="10">
        <f ca="1">IF(AV$5&lt;&gt;"",HLOOKUP(AV$5,Functionalization!$G$6:$R$373,ROW($A88)-5,FALSE),IFERROR(INDEX(AV$337:AV$373,MATCH($F88,$B$337:$B$373,0))/VLOOKUP($F88,$B$337:$BB$373,MATCH(LEFT(TRIM(AV$6),FIND("~",SUBSTITUTE(AV$6,"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88))*HLOOKUP(LEFT(TRIM(AV$6),FIND("~",SUBSTITUTE(AV$6," ","~",LEN(TRIM(AV$6))-LEN(SUBSTITUTE(TRIM(AV$6)," ",""))))-1)&amp;" Total",$B$6:$BB$373,ROW($A88)-5,FALSE))</f>
        <v>0</v>
      </c>
      <c r="AW88" s="10">
        <f ca="1">IF(AW$5&lt;&gt;"",HLOOKUP(AW$5,Functionalization!$G$6:$R$373,ROW($A88)-5,FALSE),IFERROR(INDEX(AW$337:AW$373,MATCH($F88,$B$337:$B$373,0))/VLOOKUP($F88,$B$337:$BB$373,MATCH(LEFT(TRIM(AW$6),FIND("~",SUBSTITUTE(AW$6,"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88))*HLOOKUP(LEFT(TRIM(AW$6),FIND("~",SUBSTITUTE(AW$6," ","~",LEN(TRIM(AW$6))-LEN(SUBSTITUTE(TRIM(AW$6)," ",""))))-1)&amp;" Total",$B$6:$BB$373,ROW($A88)-5,FALSE))</f>
        <v>0</v>
      </c>
      <c r="AX88" s="10">
        <f ca="1">IF(AX$5&lt;&gt;"",HLOOKUP(AX$5,Functionalization!$G$6:$R$373,ROW($A88)-5,FALSE),IFERROR(INDEX(AX$337:AX$373,MATCH($F88,$B$337:$B$373,0))/VLOOKUP($F88,$B$337:$BB$373,MATCH(LEFT(TRIM(AX$6),FIND("~",SUBSTITUTE(AX$6,"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88))*HLOOKUP(LEFT(TRIM(AX$6),FIND("~",SUBSTITUTE(AX$6," ","~",LEN(TRIM(AX$6))-LEN(SUBSTITUTE(TRIM(AX$6)," ",""))))-1)&amp;" Total",$B$6:$BB$373,ROW($A88)-5,FALSE))</f>
        <v>0</v>
      </c>
      <c r="AY88" s="10">
        <f ca="1">IF(AY$5&lt;&gt;"",HLOOKUP(AY$5,Functionalization!$G$6:$R$373,ROW($A88)-5,FALSE),IFERROR(INDEX(AY$337:AY$373,MATCH($F88,$B$337:$B$373,0))/VLOOKUP($F88,$B$337:$BB$373,MATCH(LEFT(TRIM(AY$6),FIND("~",SUBSTITUTE(AY$6,"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88))*HLOOKUP(LEFT(TRIM(AY$6),FIND("~",SUBSTITUTE(AY$6," ","~",LEN(TRIM(AY$6))-LEN(SUBSTITUTE(TRIM(AY$6)," ",""))))-1)&amp;" Total",$B$6:$BB$373,ROW($A88)-5,FALSE))</f>
        <v>0</v>
      </c>
      <c r="AZ88" s="10">
        <f ca="1">IF(AZ$5&lt;&gt;"",HLOOKUP(AZ$5,Functionalization!$G$6:$R$373,ROW($A88)-5,FALSE),IFERROR(INDEX(AZ$337:AZ$373,MATCH($F88,$B$337:$B$373,0))/VLOOKUP($F88,$B$337:$BB$373,MATCH(LEFT(TRIM(AZ$6),FIND("~",SUBSTITUTE(AZ$6,"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88))*HLOOKUP(LEFT(TRIM(AZ$6),FIND("~",SUBSTITUTE(AZ$6," ","~",LEN(TRIM(AZ$6))-LEN(SUBSTITUTE(TRIM(AZ$6)," ",""))))-1)&amp;" Total",$B$6:$BB$373,ROW($A88)-5,FALSE))</f>
        <v>0</v>
      </c>
      <c r="BA88" s="10">
        <f ca="1">IF(BA$5&lt;&gt;"",HLOOKUP(BA$5,Functionalization!$G$6:$R$373,ROW($A88)-5,FALSE),IFERROR(INDEX(BA$337:BA$373,MATCH($F88,$B$337:$B$373,0))/VLOOKUP($F88,$B$337:$BB$373,MATCH(LEFT(TRIM(BA$6),FIND("~",SUBSTITUTE(BA$6,"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88))*HLOOKUP(LEFT(TRIM(BA$6),FIND("~",SUBSTITUTE(BA$6," ","~",LEN(TRIM(BA$6))-LEN(SUBSTITUTE(TRIM(BA$6)," ",""))))-1)&amp;" Total",$B$6:$BB$373,ROW($A88)-5,FALSE))</f>
        <v>0</v>
      </c>
      <c r="BB88" s="10">
        <f ca="1">IF(BB$5&lt;&gt;"",HLOOKUP(BB$5,Functionalization!$G$6:$R$373,ROW($A88)-5,FALSE),IFERROR(INDEX(BB$337:BB$373,MATCH($F88,$B$337:$B$373,0))/VLOOKUP($F88,$B$337:$BB$373,MATCH(LEFT(TRIM(BB$6),FIND("~",SUBSTITUTE(BB$6,"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88))*HLOOKUP(LEFT(TRIM(BB$6),FIND("~",SUBSTITUTE(BB$6," ","~",LEN(TRIM(BB$6))-LEN(SUBSTITUTE(TRIM(BB$6)," ",""))))-1)&amp;" Total",$B$6:$BB$373,ROW($A88)-5,FALSE))</f>
        <v>0</v>
      </c>
      <c r="BD88">
        <f ca="1">IFERROR(IF(SUMIF($G$6:$BB$6,BD$6&amp;" Total",$G88:$BB88)-(SUMIF($G$6:$BB$6,BD$6&amp;" "&amp;'Input-Func_Class'!$D$22,$G88:$BB88)+IFERROR(SUMIF($G$6:$BB$6,BD$6&amp;" "&amp;'Input-Func_Class'!$E$22,$G88:$BB88),SUMIF($G$6:$BB$6,BD$6&amp;" "&amp;'Input-Func_Class'!$B$24,$G88:$BB88))+SUMIF($G$6:$BB$6,BD$6&amp;" "&amp;'Input-Func_Class'!$F$22,$G88:$BB88))&lt;Check_Limit,0,1),1)</f>
        <v>0</v>
      </c>
      <c r="BE88">
        <f ca="1">IFERROR(IF(SUMIF($G$6:$BB$6,BE$6&amp;" Total",$G88:$BB88)-(SUMIF($G$6:$BB$6,BE$6&amp;" "&amp;'Input-Func_Class'!$D$22,$G88:$BB88)+IFERROR(SUMIF($G$6:$BB$6,BE$6&amp;" "&amp;'Input-Func_Class'!$E$22,$G88:$BB88),SUMIF($G$6:$BB$6,BE$6&amp;" "&amp;'Input-Func_Class'!$B$24,$G88:$BB88))+SUMIF($G$6:$BB$6,BE$6&amp;" "&amp;'Input-Func_Class'!$F$22,$G88:$BB88))&lt;Check_Limit,0,1),1)</f>
        <v>0</v>
      </c>
      <c r="BF88">
        <f ca="1">IFERROR(IF(SUMIF($G$6:$BB$6,BF$6&amp;" Total",$G88:$BB88)-(SUMIF($G$6:$BB$6,BF$6&amp;" "&amp;'Input-Func_Class'!$D$22,$G88:$BB88)+IFERROR(SUMIF($G$6:$BB$6,BF$6&amp;" "&amp;'Input-Func_Class'!$E$22,$G88:$BB88),SUMIF($G$6:$BB$6,BF$6&amp;" "&amp;'Input-Func_Class'!$B$24,$G88:$BB88))+SUMIF($G$6:$BB$6,BF$6&amp;" "&amp;'Input-Func_Class'!$F$22,$G88:$BB88))&lt;Check_Limit,0,1),1)</f>
        <v>0</v>
      </c>
      <c r="BG88">
        <f ca="1">IFERROR(IF(SUMIF($G$6:$BB$6,BG$6&amp;" Total",$G88:$BB88)-(SUMIF($G$6:$BB$6,BG$6&amp;" "&amp;'Input-Func_Class'!$D$22,$G88:$BB88)+IFERROR(SUMIF($G$6:$BB$6,BG$6&amp;" "&amp;'Input-Func_Class'!$E$22,$G88:$BB88),SUMIF($G$6:$BB$6,BG$6&amp;" "&amp;'Input-Func_Class'!$B$24,$G88:$BB88))+SUMIF($G$6:$BB$6,BG$6&amp;" "&amp;'Input-Func_Class'!$F$22,$G88:$BB88))&lt;Check_Limit,0,1),1)</f>
        <v>0</v>
      </c>
      <c r="BH88">
        <f ca="1">IFERROR(IF(SUMIF($G$6:$BB$6,BH$6&amp;" Total",$G88:$BB88)-(SUMIF($G$6:$BB$6,BH$6&amp;" "&amp;'Input-Func_Class'!$D$22,$G88:$BB88)+IFERROR(SUMIF($G$6:$BB$6,BH$6&amp;" "&amp;'Input-Func_Class'!$E$22,$G88:$BB88),SUMIF($G$6:$BB$6,BH$6&amp;" "&amp;'Input-Func_Class'!$B$24,$G88:$BB88))+SUMIF($G$6:$BB$6,BH$6&amp;" "&amp;'Input-Func_Class'!$F$22,$G88:$BB88))&lt;Check_Limit,0,1),1)</f>
        <v>0</v>
      </c>
      <c r="BI88">
        <f ca="1">IFERROR(IF(SUMIF($G$6:$BB$6,BI$6&amp;" Total",$G88:$BB88)-(SUMIF($G$6:$BB$6,BI$6&amp;" "&amp;'Input-Func_Class'!$D$22,$G88:$BB88)+IFERROR(SUMIF($G$6:$BB$6,BI$6&amp;" "&amp;'Input-Func_Class'!$E$22,$G88:$BB88),SUMIF($G$6:$BB$6,BI$6&amp;" "&amp;'Input-Func_Class'!$B$24,$G88:$BB88))+SUMIF($G$6:$BB$6,BI$6&amp;" "&amp;'Input-Func_Class'!$F$22,$G88:$BB88))&lt;Check_Limit,0,1),1)</f>
        <v>0</v>
      </c>
      <c r="BJ88">
        <f ca="1">IFERROR(IF(SUMIF($G$6:$BB$6,BJ$6&amp;" Total",$G88:$BB88)-(SUMIF($G$6:$BB$6,BJ$6&amp;" "&amp;'Input-Func_Class'!$D$22,$G88:$BB88)+IFERROR(SUMIF($G$6:$BB$6,BJ$6&amp;" "&amp;'Input-Func_Class'!$E$22,$G88:$BB88),SUMIF($G$6:$BB$6,BJ$6&amp;" "&amp;'Input-Func_Class'!$B$24,$G88:$BB88))+SUMIF($G$6:$BB$6,BJ$6&amp;" "&amp;'Input-Func_Class'!$F$22,$G88:$BB88))&lt;Check_Limit,0,1),1)</f>
        <v>0</v>
      </c>
      <c r="BK88">
        <f ca="1">IFERROR(IF(SUMIF($G$6:$BB$6,BK$6&amp;" Total",$G88:$BB88)-(SUMIF($G$6:$BB$6,BK$6&amp;" "&amp;'Input-Func_Class'!$D$22,$G88:$BB88)+IFERROR(SUMIF($G$6:$BB$6,BK$6&amp;" "&amp;'Input-Func_Class'!$E$22,$G88:$BB88),SUMIF($G$6:$BB$6,BK$6&amp;" "&amp;'Input-Func_Class'!$B$24,$G88:$BB88))+SUMIF($G$6:$BB$6,BK$6&amp;" "&amp;'Input-Func_Class'!$F$22,$G88:$BB88))&lt;Check_Limit,0,1),1)</f>
        <v>0</v>
      </c>
      <c r="BL88">
        <f ca="1">IFERROR(IF(SUMIF($G$6:$BB$6,BL$6&amp;" Total",$G88:$BB88)-(SUMIF($G$6:$BB$6,BL$6&amp;" "&amp;'Input-Func_Class'!$D$22,$G88:$BB88)+IFERROR(SUMIF($G$6:$BB$6,BL$6&amp;" "&amp;'Input-Func_Class'!$E$22,$G88:$BB88),SUMIF($G$6:$BB$6,BL$6&amp;" "&amp;'Input-Func_Class'!$B$24,$G88:$BB88))+SUMIF($G$6:$BB$6,BL$6&amp;" "&amp;'Input-Func_Class'!$F$22,$G88:$BB88))&lt;Check_Limit,0,1),1)</f>
        <v>0</v>
      </c>
      <c r="BM88">
        <f ca="1">IFERROR(IF(SUMIF($G$6:$BB$6,BM$6&amp;" Total",$G88:$BB88)-(SUMIF($G$6:$BB$6,BM$6&amp;" "&amp;'Input-Func_Class'!$D$22,$G88:$BB88)+IFERROR(SUMIF($G$6:$BB$6,BM$6&amp;" "&amp;'Input-Func_Class'!$E$22,$G88:$BB88),SUMIF($G$6:$BB$6,BM$6&amp;" "&amp;'Input-Func_Class'!$B$24,$G88:$BB88))+SUMIF($G$6:$BB$6,BM$6&amp;" "&amp;'Input-Func_Class'!$F$22,$G88:$BB88))&lt;Check_Limit,0,1),1)</f>
        <v>0</v>
      </c>
      <c r="BN88">
        <f ca="1">IFERROR(IF(SUMIF($G$6:$BB$6,BN$6&amp;" Total",$G88:$BB88)-(SUMIF($G$6:$BB$6,BN$6&amp;" "&amp;'Input-Func_Class'!$D$22,$G88:$BB88)+IFERROR(SUMIF($G$6:$BB$6,BN$6&amp;" "&amp;'Input-Func_Class'!$E$22,$G88:$BB88),SUMIF($G$6:$BB$6,BN$6&amp;" "&amp;'Input-Func_Class'!$B$24,$G88:$BB88))+SUMIF($G$6:$BB$6,BN$6&amp;" "&amp;'Input-Func_Class'!$F$22,$G88:$BB88))&lt;Check_Limit,0,1),1)</f>
        <v>0</v>
      </c>
      <c r="BO88">
        <f ca="1">IFERROR(IF(SUMIF($G$6:$BB$6,BO$6&amp;" Total",$G88:$BB88)-(SUMIF($G$6:$BB$6,BO$6&amp;" "&amp;'Input-Func_Class'!$D$22,$G88:$BB88)+IFERROR(SUMIF($G$6:$BB$6,BO$6&amp;" "&amp;'Input-Func_Class'!$E$22,$G88:$BB88),SUMIF($G$6:$BB$6,BO$6&amp;" "&amp;'Input-Func_Class'!$B$24,$G88:$BB88))+SUMIF($G$6:$BB$6,BO$6&amp;" "&amp;'Input-Func_Class'!$F$22,$G88:$BB88))&lt;Check_Limit,0,1),1)</f>
        <v>0</v>
      </c>
    </row>
    <row r="89" spans="1:67" outlineLevel="1">
      <c r="A89" s="31">
        <f>IF(ISBLANK('Input-Accounts'!A89),"",'Input-Accounts'!A89)</f>
        <v>77</v>
      </c>
      <c r="B89" s="53" t="str">
        <f>IF(ISBLANK('Input-Accounts'!B89),"",'Input-Accounts'!B89)</f>
        <v>RIGHTS OF WAY</v>
      </c>
      <c r="C89" s="31">
        <f>IF(ISBLANK('Input-Accounts'!C89),"",'Input-Accounts'!C89)</f>
        <v>374.5</v>
      </c>
      <c r="D89" s="10">
        <f>Functionalization!$D89</f>
        <v>-1200292.1900000013</v>
      </c>
      <c r="E89" s="10">
        <f t="shared" ref="E89" ca="1" si="22">IFERROR(IF(D89="",0,IF(D89=0,0,IF(ABS(D89-SUM(G89,K89,O89,S89,W89,AA89,AE89,AI89,AM89,AQ89,AU89,AY89))&lt;Check_Limit,0,1))),1)</f>
        <v>0</v>
      </c>
      <c r="F89" s="3" t="str">
        <f>IF($D89=0,"-",IF('Input-Accounts'!$E89&lt;&gt;0,'Input-Accounts'!$E89,'Input-Accounts'!$G89))</f>
        <v>AVGERAGE STUDY</v>
      </c>
      <c r="G89" s="10">
        <f ca="1">IF(G$5&lt;&gt;"",HLOOKUP(G$5,Functionalization!$G$6:$R$373,ROW($A89)-5,FALSE),IFERROR(INDEX(G$337:G$373,MATCH($F89,$B$337:$B$373,0))/VLOOKUP($F89,$B$337:$BB$373,MATCH(LEFT(TRIM(G$6),FIND("~",SUBSTITUTE(G$6,"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89))*HLOOKUP(LEFT(TRIM(G$6),FIND("~",SUBSTITUTE(G$6," ","~",LEN(TRIM(G$6))-LEN(SUBSTITUTE(TRIM(G$6)," ",""))))-1)&amp;" Total",$B$6:$BB$373,ROW($A89)-5,FALSE))</f>
        <v>-1200292.1900000013</v>
      </c>
      <c r="H89" s="10">
        <f ca="1">IF(H$5&lt;&gt;"",HLOOKUP(H$5,Functionalization!$G$6:$R$373,ROW($A89)-5,FALSE),IFERROR(INDEX(H$337:H$373,MATCH($F89,$B$337:$B$373,0))/VLOOKUP($F89,$B$337:$BB$373,MATCH(LEFT(TRIM(H$6),FIND("~",SUBSTITUTE(H$6,"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89))*HLOOKUP(LEFT(TRIM(H$6),FIND("~",SUBSTITUTE(H$6," ","~",LEN(TRIM(H$6))-LEN(SUBSTITUTE(TRIM(H$6)," ",""))))-1)&amp;" Total",$B$6:$BB$373,ROW($A89)-5,FALSE))</f>
        <v>-890585.37883069809</v>
      </c>
      <c r="I89" s="10">
        <f ca="1">IF(I$5&lt;&gt;"",HLOOKUP(I$5,Functionalization!$G$6:$R$373,ROW($A89)-5,FALSE),IFERROR(INDEX(I$337:I$373,MATCH($F89,$B$337:$B$373,0))/VLOOKUP($F89,$B$337:$BB$373,MATCH(LEFT(TRIM(I$6),FIND("~",SUBSTITUTE(I$6,"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89))*HLOOKUP(LEFT(TRIM(I$6),FIND("~",SUBSTITUTE(I$6," ","~",LEN(TRIM(I$6))-LEN(SUBSTITUTE(TRIM(I$6)," ",""))))-1)&amp;" Total",$B$6:$BB$373,ROW($A89)-5,FALSE))</f>
        <v>0</v>
      </c>
      <c r="J89" s="10">
        <f ca="1">IF(J$5&lt;&gt;"",HLOOKUP(J$5,Functionalization!$G$6:$R$373,ROW($A89)-5,FALSE),IFERROR(INDEX(J$337:J$373,MATCH($F89,$B$337:$B$373,0))/VLOOKUP($F89,$B$337:$BB$373,MATCH(LEFT(TRIM(J$6),FIND("~",SUBSTITUTE(J$6,"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89))*HLOOKUP(LEFT(TRIM(J$6),FIND("~",SUBSTITUTE(J$6," ","~",LEN(TRIM(J$6))-LEN(SUBSTITUTE(TRIM(J$6)," ",""))))-1)&amp;" Total",$B$6:$BB$373,ROW($A89)-5,FALSE))</f>
        <v>-309706.81116930326</v>
      </c>
      <c r="K89" s="10">
        <f ca="1">IF(K$5&lt;&gt;"",HLOOKUP(K$5,Functionalization!$G$6:$R$373,ROW($A89)-5,FALSE),IFERROR(INDEX(K$337:K$373,MATCH($F89,$B$337:$B$373,0))/VLOOKUP($F89,$B$337:$BB$373,MATCH(LEFT(TRIM(K$6),FIND("~",SUBSTITUTE(K$6,"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89))*HLOOKUP(LEFT(TRIM(K$6),FIND("~",SUBSTITUTE(K$6," ","~",LEN(TRIM(K$6))-LEN(SUBSTITUTE(TRIM(K$6)," ",""))))-1)&amp;" Total",$B$6:$BB$373,ROW($A89)-5,FALSE))</f>
        <v>0</v>
      </c>
      <c r="L89" s="10">
        <f ca="1">IF(L$5&lt;&gt;"",HLOOKUP(L$5,Functionalization!$G$6:$R$373,ROW($A89)-5,FALSE),IFERROR(INDEX(L$337:L$373,MATCH($F89,$B$337:$B$373,0))/VLOOKUP($F89,$B$337:$BB$373,MATCH(LEFT(TRIM(L$6),FIND("~",SUBSTITUTE(L$6,"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89))*HLOOKUP(LEFT(TRIM(L$6),FIND("~",SUBSTITUTE(L$6," ","~",LEN(TRIM(L$6))-LEN(SUBSTITUTE(TRIM(L$6)," ",""))))-1)&amp;" Total",$B$6:$BB$373,ROW($A89)-5,FALSE))</f>
        <v>0</v>
      </c>
      <c r="M89" s="10">
        <f ca="1">IF(M$5&lt;&gt;"",HLOOKUP(M$5,Functionalization!$G$6:$R$373,ROW($A89)-5,FALSE),IFERROR(INDEX(M$337:M$373,MATCH($F89,$B$337:$B$373,0))/VLOOKUP($F89,$B$337:$BB$373,MATCH(LEFT(TRIM(M$6),FIND("~",SUBSTITUTE(M$6,"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89))*HLOOKUP(LEFT(TRIM(M$6),FIND("~",SUBSTITUTE(M$6," ","~",LEN(TRIM(M$6))-LEN(SUBSTITUTE(TRIM(M$6)," ",""))))-1)&amp;" Total",$B$6:$BB$373,ROW($A89)-5,FALSE))</f>
        <v>0</v>
      </c>
      <c r="N89" s="10">
        <f ca="1">IF(N$5&lt;&gt;"",HLOOKUP(N$5,Functionalization!$G$6:$R$373,ROW($A89)-5,FALSE),IFERROR(INDEX(N$337:N$373,MATCH($F89,$B$337:$B$373,0))/VLOOKUP($F89,$B$337:$BB$373,MATCH(LEFT(TRIM(N$6),FIND("~",SUBSTITUTE(N$6,"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89))*HLOOKUP(LEFT(TRIM(N$6),FIND("~",SUBSTITUTE(N$6," ","~",LEN(TRIM(N$6))-LEN(SUBSTITUTE(TRIM(N$6)," ",""))))-1)&amp;" Total",$B$6:$BB$373,ROW($A89)-5,FALSE))</f>
        <v>0</v>
      </c>
      <c r="O89" s="10">
        <f ca="1">IF(O$5&lt;&gt;"",HLOOKUP(O$5,Functionalization!$G$6:$R$373,ROW($A89)-5,FALSE),IFERROR(INDEX(O$337:O$373,MATCH($F89,$B$337:$B$373,0))/VLOOKUP($F89,$B$337:$BB$373,MATCH(LEFT(TRIM(O$6),FIND("~",SUBSTITUTE(O$6,"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89))*HLOOKUP(LEFT(TRIM(O$6),FIND("~",SUBSTITUTE(O$6," ","~",LEN(TRIM(O$6))-LEN(SUBSTITUTE(TRIM(O$6)," ",""))))-1)&amp;" Total",$B$6:$BB$373,ROW($A89)-5,FALSE))</f>
        <v>0</v>
      </c>
      <c r="P89" s="10">
        <f ca="1">IF(P$5&lt;&gt;"",HLOOKUP(P$5,Functionalization!$G$6:$R$373,ROW($A89)-5,FALSE),IFERROR(INDEX(P$337:P$373,MATCH($F89,$B$337:$B$373,0))/VLOOKUP($F89,$B$337:$BB$373,MATCH(LEFT(TRIM(P$6),FIND("~",SUBSTITUTE(P$6,"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89))*HLOOKUP(LEFT(TRIM(P$6),FIND("~",SUBSTITUTE(P$6," ","~",LEN(TRIM(P$6))-LEN(SUBSTITUTE(TRIM(P$6)," ",""))))-1)&amp;" Total",$B$6:$BB$373,ROW($A89)-5,FALSE))</f>
        <v>0</v>
      </c>
      <c r="Q89" s="10">
        <f ca="1">IF(Q$5&lt;&gt;"",HLOOKUP(Q$5,Functionalization!$G$6:$R$373,ROW($A89)-5,FALSE),IFERROR(INDEX(Q$337:Q$373,MATCH($F89,$B$337:$B$373,0))/VLOOKUP($F89,$B$337:$BB$373,MATCH(LEFT(TRIM(Q$6),FIND("~",SUBSTITUTE(Q$6,"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89))*HLOOKUP(LEFT(TRIM(Q$6),FIND("~",SUBSTITUTE(Q$6," ","~",LEN(TRIM(Q$6))-LEN(SUBSTITUTE(TRIM(Q$6)," ",""))))-1)&amp;" Total",$B$6:$BB$373,ROW($A89)-5,FALSE))</f>
        <v>0</v>
      </c>
      <c r="R89" s="10">
        <f ca="1">IF(R$5&lt;&gt;"",HLOOKUP(R$5,Functionalization!$G$6:$R$373,ROW($A89)-5,FALSE),IFERROR(INDEX(R$337:R$373,MATCH($F89,$B$337:$B$373,0))/VLOOKUP($F89,$B$337:$BB$373,MATCH(LEFT(TRIM(R$6),FIND("~",SUBSTITUTE(R$6,"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89))*HLOOKUP(LEFT(TRIM(R$6),FIND("~",SUBSTITUTE(R$6," ","~",LEN(TRIM(R$6))-LEN(SUBSTITUTE(TRIM(R$6)," ",""))))-1)&amp;" Total",$B$6:$BB$373,ROW($A89)-5,FALSE))</f>
        <v>0</v>
      </c>
      <c r="S89" s="10">
        <f ca="1">IF(S$5&lt;&gt;"",HLOOKUP(S$5,Functionalization!$G$6:$R$373,ROW($A89)-5,FALSE),IFERROR(INDEX(S$337:S$373,MATCH($F89,$B$337:$B$373,0))/VLOOKUP($F89,$B$337:$BB$373,MATCH(LEFT(TRIM(S$6),FIND("~",SUBSTITUTE(S$6,"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89))*HLOOKUP(LEFT(TRIM(S$6),FIND("~",SUBSTITUTE(S$6," ","~",LEN(TRIM(S$6))-LEN(SUBSTITUTE(TRIM(S$6)," ",""))))-1)&amp;" Total",$B$6:$BB$373,ROW($A89)-5,FALSE))</f>
        <v>0</v>
      </c>
      <c r="T89" s="10">
        <f ca="1">IF(T$5&lt;&gt;"",HLOOKUP(T$5,Functionalization!$G$6:$R$373,ROW($A89)-5,FALSE),IFERROR(INDEX(T$337:T$373,MATCH($F89,$B$337:$B$373,0))/VLOOKUP($F89,$B$337:$BB$373,MATCH(LEFT(TRIM(T$6),FIND("~",SUBSTITUTE(T$6,"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89))*HLOOKUP(LEFT(TRIM(T$6),FIND("~",SUBSTITUTE(T$6," ","~",LEN(TRIM(T$6))-LEN(SUBSTITUTE(TRIM(T$6)," ",""))))-1)&amp;" Total",$B$6:$BB$373,ROW($A89)-5,FALSE))</f>
        <v>0</v>
      </c>
      <c r="U89" s="10">
        <f ca="1">IF(U$5&lt;&gt;"",HLOOKUP(U$5,Functionalization!$G$6:$R$373,ROW($A89)-5,FALSE),IFERROR(INDEX(U$337:U$373,MATCH($F89,$B$337:$B$373,0))/VLOOKUP($F89,$B$337:$BB$373,MATCH(LEFT(TRIM(U$6),FIND("~",SUBSTITUTE(U$6,"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89))*HLOOKUP(LEFT(TRIM(U$6),FIND("~",SUBSTITUTE(U$6," ","~",LEN(TRIM(U$6))-LEN(SUBSTITUTE(TRIM(U$6)," ",""))))-1)&amp;" Total",$B$6:$BB$373,ROW($A89)-5,FALSE))</f>
        <v>0</v>
      </c>
      <c r="V89" s="10">
        <f ca="1">IF(V$5&lt;&gt;"",HLOOKUP(V$5,Functionalization!$G$6:$R$373,ROW($A89)-5,FALSE),IFERROR(INDEX(V$337:V$373,MATCH($F89,$B$337:$B$373,0))/VLOOKUP($F89,$B$337:$BB$373,MATCH(LEFT(TRIM(V$6),FIND("~",SUBSTITUTE(V$6,"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89))*HLOOKUP(LEFT(TRIM(V$6),FIND("~",SUBSTITUTE(V$6," ","~",LEN(TRIM(V$6))-LEN(SUBSTITUTE(TRIM(V$6)," ",""))))-1)&amp;" Total",$B$6:$BB$373,ROW($A89)-5,FALSE))</f>
        <v>0</v>
      </c>
      <c r="W89" s="10">
        <f ca="1">IF(W$5&lt;&gt;"",HLOOKUP(W$5,Functionalization!$G$6:$R$373,ROW($A89)-5,FALSE),IFERROR(INDEX(W$337:W$373,MATCH($F89,$B$337:$B$373,0))/VLOOKUP($F89,$B$337:$BB$373,MATCH(LEFT(TRIM(W$6),FIND("~",SUBSTITUTE(W$6,"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89))*HLOOKUP(LEFT(TRIM(W$6),FIND("~",SUBSTITUTE(W$6," ","~",LEN(TRIM(W$6))-LEN(SUBSTITUTE(TRIM(W$6)," ",""))))-1)&amp;" Total",$B$6:$BB$373,ROW($A89)-5,FALSE))</f>
        <v>0</v>
      </c>
      <c r="X89" s="10">
        <f ca="1">IF(X$5&lt;&gt;"",HLOOKUP(X$5,Functionalization!$G$6:$R$373,ROW($A89)-5,FALSE),IFERROR(INDEX(X$337:X$373,MATCH($F89,$B$337:$B$373,0))/VLOOKUP($F89,$B$337:$BB$373,MATCH(LEFT(TRIM(X$6),FIND("~",SUBSTITUTE(X$6,"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89))*HLOOKUP(LEFT(TRIM(X$6),FIND("~",SUBSTITUTE(X$6," ","~",LEN(TRIM(X$6))-LEN(SUBSTITUTE(TRIM(X$6)," ",""))))-1)&amp;" Total",$B$6:$BB$373,ROW($A89)-5,FALSE))</f>
        <v>0</v>
      </c>
      <c r="Y89" s="10">
        <f ca="1">IF(Y$5&lt;&gt;"",HLOOKUP(Y$5,Functionalization!$G$6:$R$373,ROW($A89)-5,FALSE),IFERROR(INDEX(Y$337:Y$373,MATCH($F89,$B$337:$B$373,0))/VLOOKUP($F89,$B$337:$BB$373,MATCH(LEFT(TRIM(Y$6),FIND("~",SUBSTITUTE(Y$6,"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89))*HLOOKUP(LEFT(TRIM(Y$6),FIND("~",SUBSTITUTE(Y$6," ","~",LEN(TRIM(Y$6))-LEN(SUBSTITUTE(TRIM(Y$6)," ",""))))-1)&amp;" Total",$B$6:$BB$373,ROW($A89)-5,FALSE))</f>
        <v>0</v>
      </c>
      <c r="Z89" s="10">
        <f ca="1">IF(Z$5&lt;&gt;"",HLOOKUP(Z$5,Functionalization!$G$6:$R$373,ROW($A89)-5,FALSE),IFERROR(INDEX(Z$337:Z$373,MATCH($F89,$B$337:$B$373,0))/VLOOKUP($F89,$B$337:$BB$373,MATCH(LEFT(TRIM(Z$6),FIND("~",SUBSTITUTE(Z$6,"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89))*HLOOKUP(LEFT(TRIM(Z$6),FIND("~",SUBSTITUTE(Z$6," ","~",LEN(TRIM(Z$6))-LEN(SUBSTITUTE(TRIM(Z$6)," ",""))))-1)&amp;" Total",$B$6:$BB$373,ROW($A89)-5,FALSE))</f>
        <v>0</v>
      </c>
      <c r="AA89" s="10">
        <f ca="1">IF(AA$5&lt;&gt;"",HLOOKUP(AA$5,Functionalization!$G$6:$R$373,ROW($A89)-5,FALSE),IFERROR(INDEX(AA$337:AA$373,MATCH($F89,$B$337:$B$373,0))/VLOOKUP($F89,$B$337:$BB$373,MATCH(LEFT(TRIM(AA$6),FIND("~",SUBSTITUTE(AA$6,"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89))*HLOOKUP(LEFT(TRIM(AA$6),FIND("~",SUBSTITUTE(AA$6," ","~",LEN(TRIM(AA$6))-LEN(SUBSTITUTE(TRIM(AA$6)," ",""))))-1)&amp;" Total",$B$6:$BB$373,ROW($A89)-5,FALSE))</f>
        <v>0</v>
      </c>
      <c r="AB89" s="10">
        <f ca="1">IF(AB$5&lt;&gt;"",HLOOKUP(AB$5,Functionalization!$G$6:$R$373,ROW($A89)-5,FALSE),IFERROR(INDEX(AB$337:AB$373,MATCH($F89,$B$337:$B$373,0))/VLOOKUP($F89,$B$337:$BB$373,MATCH(LEFT(TRIM(AB$6),FIND("~",SUBSTITUTE(AB$6,"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89))*HLOOKUP(LEFT(TRIM(AB$6),FIND("~",SUBSTITUTE(AB$6," ","~",LEN(TRIM(AB$6))-LEN(SUBSTITUTE(TRIM(AB$6)," ",""))))-1)&amp;" Total",$B$6:$BB$373,ROW($A89)-5,FALSE))</f>
        <v>0</v>
      </c>
      <c r="AC89" s="10">
        <f ca="1">IF(AC$5&lt;&gt;"",HLOOKUP(AC$5,Functionalization!$G$6:$R$373,ROW($A89)-5,FALSE),IFERROR(INDEX(AC$337:AC$373,MATCH($F89,$B$337:$B$373,0))/VLOOKUP($F89,$B$337:$BB$373,MATCH(LEFT(TRIM(AC$6),FIND("~",SUBSTITUTE(AC$6,"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89))*HLOOKUP(LEFT(TRIM(AC$6),FIND("~",SUBSTITUTE(AC$6," ","~",LEN(TRIM(AC$6))-LEN(SUBSTITUTE(TRIM(AC$6)," ",""))))-1)&amp;" Total",$B$6:$BB$373,ROW($A89)-5,FALSE))</f>
        <v>0</v>
      </c>
      <c r="AD89" s="10">
        <f ca="1">IF(AD$5&lt;&gt;"",HLOOKUP(AD$5,Functionalization!$G$6:$R$373,ROW($A89)-5,FALSE),IFERROR(INDEX(AD$337:AD$373,MATCH($F89,$B$337:$B$373,0))/VLOOKUP($F89,$B$337:$BB$373,MATCH(LEFT(TRIM(AD$6),FIND("~",SUBSTITUTE(AD$6,"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89))*HLOOKUP(LEFT(TRIM(AD$6),FIND("~",SUBSTITUTE(AD$6," ","~",LEN(TRIM(AD$6))-LEN(SUBSTITUTE(TRIM(AD$6)," ",""))))-1)&amp;" Total",$B$6:$BB$373,ROW($A89)-5,FALSE))</f>
        <v>0</v>
      </c>
      <c r="AE89" s="10">
        <f ca="1">IF(AE$5&lt;&gt;"",HLOOKUP(AE$5,Functionalization!$G$6:$R$373,ROW($A89)-5,FALSE),IFERROR(INDEX(AE$337:AE$373,MATCH($F89,$B$337:$B$373,0))/VLOOKUP($F89,$B$337:$BB$373,MATCH(LEFT(TRIM(AE$6),FIND("~",SUBSTITUTE(AE$6,"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89))*HLOOKUP(LEFT(TRIM(AE$6),FIND("~",SUBSTITUTE(AE$6," ","~",LEN(TRIM(AE$6))-LEN(SUBSTITUTE(TRIM(AE$6)," ",""))))-1)&amp;" Total",$B$6:$BB$373,ROW($A89)-5,FALSE))</f>
        <v>0</v>
      </c>
      <c r="AF89" s="10">
        <f ca="1">IF(AF$5&lt;&gt;"",HLOOKUP(AF$5,Functionalization!$G$6:$R$373,ROW($A89)-5,FALSE),IFERROR(INDEX(AF$337:AF$373,MATCH($F89,$B$337:$B$373,0))/VLOOKUP($F89,$B$337:$BB$373,MATCH(LEFT(TRIM(AF$6),FIND("~",SUBSTITUTE(AF$6,"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89))*HLOOKUP(LEFT(TRIM(AF$6),FIND("~",SUBSTITUTE(AF$6," ","~",LEN(TRIM(AF$6))-LEN(SUBSTITUTE(TRIM(AF$6)," ",""))))-1)&amp;" Total",$B$6:$BB$373,ROW($A89)-5,FALSE))</f>
        <v>0</v>
      </c>
      <c r="AG89" s="10">
        <f ca="1">IF(AG$5&lt;&gt;"",HLOOKUP(AG$5,Functionalization!$G$6:$R$373,ROW($A89)-5,FALSE),IFERROR(INDEX(AG$337:AG$373,MATCH($F89,$B$337:$B$373,0))/VLOOKUP($F89,$B$337:$BB$373,MATCH(LEFT(TRIM(AG$6),FIND("~",SUBSTITUTE(AG$6,"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89))*HLOOKUP(LEFT(TRIM(AG$6),FIND("~",SUBSTITUTE(AG$6," ","~",LEN(TRIM(AG$6))-LEN(SUBSTITUTE(TRIM(AG$6)," ",""))))-1)&amp;" Total",$B$6:$BB$373,ROW($A89)-5,FALSE))</f>
        <v>0</v>
      </c>
      <c r="AH89" s="10">
        <f ca="1">IF(AH$5&lt;&gt;"",HLOOKUP(AH$5,Functionalization!$G$6:$R$373,ROW($A89)-5,FALSE),IFERROR(INDEX(AH$337:AH$373,MATCH($F89,$B$337:$B$373,0))/VLOOKUP($F89,$B$337:$BB$373,MATCH(LEFT(TRIM(AH$6),FIND("~",SUBSTITUTE(AH$6,"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89))*HLOOKUP(LEFT(TRIM(AH$6),FIND("~",SUBSTITUTE(AH$6," ","~",LEN(TRIM(AH$6))-LEN(SUBSTITUTE(TRIM(AH$6)," ",""))))-1)&amp;" Total",$B$6:$BB$373,ROW($A89)-5,FALSE))</f>
        <v>0</v>
      </c>
      <c r="AI89" s="10">
        <f ca="1">IF(AI$5&lt;&gt;"",HLOOKUP(AI$5,Functionalization!$G$6:$R$373,ROW($A89)-5,FALSE),IFERROR(INDEX(AI$337:AI$373,MATCH($F89,$B$337:$B$373,0))/VLOOKUP($F89,$B$337:$BB$373,MATCH(LEFT(TRIM(AI$6),FIND("~",SUBSTITUTE(AI$6,"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89))*HLOOKUP(LEFT(TRIM(AI$6),FIND("~",SUBSTITUTE(AI$6," ","~",LEN(TRIM(AI$6))-LEN(SUBSTITUTE(TRIM(AI$6)," ",""))))-1)&amp;" Total",$B$6:$BB$373,ROW($A89)-5,FALSE))</f>
        <v>0</v>
      </c>
      <c r="AJ89" s="10">
        <f ca="1">IF(AJ$5&lt;&gt;"",HLOOKUP(AJ$5,Functionalization!$G$6:$R$373,ROW($A89)-5,FALSE),IFERROR(INDEX(AJ$337:AJ$373,MATCH($F89,$B$337:$B$373,0))/VLOOKUP($F89,$B$337:$BB$373,MATCH(LEFT(TRIM(AJ$6),FIND("~",SUBSTITUTE(AJ$6,"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89))*HLOOKUP(LEFT(TRIM(AJ$6),FIND("~",SUBSTITUTE(AJ$6," ","~",LEN(TRIM(AJ$6))-LEN(SUBSTITUTE(TRIM(AJ$6)," ",""))))-1)&amp;" Total",$B$6:$BB$373,ROW($A89)-5,FALSE))</f>
        <v>0</v>
      </c>
      <c r="AK89" s="10">
        <f ca="1">IF(AK$5&lt;&gt;"",HLOOKUP(AK$5,Functionalization!$G$6:$R$373,ROW($A89)-5,FALSE),IFERROR(INDEX(AK$337:AK$373,MATCH($F89,$B$337:$B$373,0))/VLOOKUP($F89,$B$337:$BB$373,MATCH(LEFT(TRIM(AK$6),FIND("~",SUBSTITUTE(AK$6,"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89))*HLOOKUP(LEFT(TRIM(AK$6),FIND("~",SUBSTITUTE(AK$6," ","~",LEN(TRIM(AK$6))-LEN(SUBSTITUTE(TRIM(AK$6)," ",""))))-1)&amp;" Total",$B$6:$BB$373,ROW($A89)-5,FALSE))</f>
        <v>0</v>
      </c>
      <c r="AL89" s="10">
        <f ca="1">IF(AL$5&lt;&gt;"",HLOOKUP(AL$5,Functionalization!$G$6:$R$373,ROW($A89)-5,FALSE),IFERROR(INDEX(AL$337:AL$373,MATCH($F89,$B$337:$B$373,0))/VLOOKUP($F89,$B$337:$BB$373,MATCH(LEFT(TRIM(AL$6),FIND("~",SUBSTITUTE(AL$6,"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89))*HLOOKUP(LEFT(TRIM(AL$6),FIND("~",SUBSTITUTE(AL$6," ","~",LEN(TRIM(AL$6))-LEN(SUBSTITUTE(TRIM(AL$6)," ",""))))-1)&amp;" Total",$B$6:$BB$373,ROW($A89)-5,FALSE))</f>
        <v>0</v>
      </c>
      <c r="AM89" s="10">
        <f ca="1">IF(AM$5&lt;&gt;"",HLOOKUP(AM$5,Functionalization!$G$6:$R$373,ROW($A89)-5,FALSE),IFERROR(INDEX(AM$337:AM$373,MATCH($F89,$B$337:$B$373,0))/VLOOKUP($F89,$B$337:$BB$373,MATCH(LEFT(TRIM(AM$6),FIND("~",SUBSTITUTE(AM$6,"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89))*HLOOKUP(LEFT(TRIM(AM$6),FIND("~",SUBSTITUTE(AM$6," ","~",LEN(TRIM(AM$6))-LEN(SUBSTITUTE(TRIM(AM$6)," ",""))))-1)&amp;" Total",$B$6:$BB$373,ROW($A89)-5,FALSE))</f>
        <v>0</v>
      </c>
      <c r="AN89" s="10">
        <f ca="1">IF(AN$5&lt;&gt;"",HLOOKUP(AN$5,Functionalization!$G$6:$R$373,ROW($A89)-5,FALSE),IFERROR(INDEX(AN$337:AN$373,MATCH($F89,$B$337:$B$373,0))/VLOOKUP($F89,$B$337:$BB$373,MATCH(LEFT(TRIM(AN$6),FIND("~",SUBSTITUTE(AN$6,"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89))*HLOOKUP(LEFT(TRIM(AN$6),FIND("~",SUBSTITUTE(AN$6," ","~",LEN(TRIM(AN$6))-LEN(SUBSTITUTE(TRIM(AN$6)," ",""))))-1)&amp;" Total",$B$6:$BB$373,ROW($A89)-5,FALSE))</f>
        <v>0</v>
      </c>
      <c r="AO89" s="10">
        <f ca="1">IF(AO$5&lt;&gt;"",HLOOKUP(AO$5,Functionalization!$G$6:$R$373,ROW($A89)-5,FALSE),IFERROR(INDEX(AO$337:AO$373,MATCH($F89,$B$337:$B$373,0))/VLOOKUP($F89,$B$337:$BB$373,MATCH(LEFT(TRIM(AO$6),FIND("~",SUBSTITUTE(AO$6,"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89))*HLOOKUP(LEFT(TRIM(AO$6),FIND("~",SUBSTITUTE(AO$6," ","~",LEN(TRIM(AO$6))-LEN(SUBSTITUTE(TRIM(AO$6)," ",""))))-1)&amp;" Total",$B$6:$BB$373,ROW($A89)-5,FALSE))</f>
        <v>0</v>
      </c>
      <c r="AP89" s="10">
        <f ca="1">IF(AP$5&lt;&gt;"",HLOOKUP(AP$5,Functionalization!$G$6:$R$373,ROW($A89)-5,FALSE),IFERROR(INDEX(AP$337:AP$373,MATCH($F89,$B$337:$B$373,0))/VLOOKUP($F89,$B$337:$BB$373,MATCH(LEFT(TRIM(AP$6),FIND("~",SUBSTITUTE(AP$6,"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89))*HLOOKUP(LEFT(TRIM(AP$6),FIND("~",SUBSTITUTE(AP$6," ","~",LEN(TRIM(AP$6))-LEN(SUBSTITUTE(TRIM(AP$6)," ",""))))-1)&amp;" Total",$B$6:$BB$373,ROW($A89)-5,FALSE))</f>
        <v>0</v>
      </c>
      <c r="AQ89" s="10">
        <f ca="1">IF(AQ$5&lt;&gt;"",HLOOKUP(AQ$5,Functionalization!$G$6:$R$373,ROW($A89)-5,FALSE),IFERROR(INDEX(AQ$337:AQ$373,MATCH($F89,$B$337:$B$373,0))/VLOOKUP($F89,$B$337:$BB$373,MATCH(LEFT(TRIM(AQ$6),FIND("~",SUBSTITUTE(AQ$6,"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89))*HLOOKUP(LEFT(TRIM(AQ$6),FIND("~",SUBSTITUTE(AQ$6," ","~",LEN(TRIM(AQ$6))-LEN(SUBSTITUTE(TRIM(AQ$6)," ",""))))-1)&amp;" Total",$B$6:$BB$373,ROW($A89)-5,FALSE))</f>
        <v>0</v>
      </c>
      <c r="AR89" s="10">
        <f ca="1">IF(AR$5&lt;&gt;"",HLOOKUP(AR$5,Functionalization!$G$6:$R$373,ROW($A89)-5,FALSE),IFERROR(INDEX(AR$337:AR$373,MATCH($F89,$B$337:$B$373,0))/VLOOKUP($F89,$B$337:$BB$373,MATCH(LEFT(TRIM(AR$6),FIND("~",SUBSTITUTE(AR$6,"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89))*HLOOKUP(LEFT(TRIM(AR$6),FIND("~",SUBSTITUTE(AR$6," ","~",LEN(TRIM(AR$6))-LEN(SUBSTITUTE(TRIM(AR$6)," ",""))))-1)&amp;" Total",$B$6:$BB$373,ROW($A89)-5,FALSE))</f>
        <v>0</v>
      </c>
      <c r="AS89" s="10">
        <f ca="1">IF(AS$5&lt;&gt;"",HLOOKUP(AS$5,Functionalization!$G$6:$R$373,ROW($A89)-5,FALSE),IFERROR(INDEX(AS$337:AS$373,MATCH($F89,$B$337:$B$373,0))/VLOOKUP($F89,$B$337:$BB$373,MATCH(LEFT(TRIM(AS$6),FIND("~",SUBSTITUTE(AS$6,"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89))*HLOOKUP(LEFT(TRIM(AS$6),FIND("~",SUBSTITUTE(AS$6," ","~",LEN(TRIM(AS$6))-LEN(SUBSTITUTE(TRIM(AS$6)," ",""))))-1)&amp;" Total",$B$6:$BB$373,ROW($A89)-5,FALSE))</f>
        <v>0</v>
      </c>
      <c r="AT89" s="10">
        <f ca="1">IF(AT$5&lt;&gt;"",HLOOKUP(AT$5,Functionalization!$G$6:$R$373,ROW($A89)-5,FALSE),IFERROR(INDEX(AT$337:AT$373,MATCH($F89,$B$337:$B$373,0))/VLOOKUP($F89,$B$337:$BB$373,MATCH(LEFT(TRIM(AT$6),FIND("~",SUBSTITUTE(AT$6,"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89))*HLOOKUP(LEFT(TRIM(AT$6),FIND("~",SUBSTITUTE(AT$6," ","~",LEN(TRIM(AT$6))-LEN(SUBSTITUTE(TRIM(AT$6)," ",""))))-1)&amp;" Total",$B$6:$BB$373,ROW($A89)-5,FALSE))</f>
        <v>0</v>
      </c>
      <c r="AU89" s="10">
        <f ca="1">IF(AU$5&lt;&gt;"",HLOOKUP(AU$5,Functionalization!$G$6:$R$373,ROW($A89)-5,FALSE),IFERROR(INDEX(AU$337:AU$373,MATCH($F89,$B$337:$B$373,0))/VLOOKUP($F89,$B$337:$BB$373,MATCH(LEFT(TRIM(AU$6),FIND("~",SUBSTITUTE(AU$6,"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89))*HLOOKUP(LEFT(TRIM(AU$6),FIND("~",SUBSTITUTE(AU$6," ","~",LEN(TRIM(AU$6))-LEN(SUBSTITUTE(TRIM(AU$6)," ",""))))-1)&amp;" Total",$B$6:$BB$373,ROW($A89)-5,FALSE))</f>
        <v>0</v>
      </c>
      <c r="AV89" s="10">
        <f ca="1">IF(AV$5&lt;&gt;"",HLOOKUP(AV$5,Functionalization!$G$6:$R$373,ROW($A89)-5,FALSE),IFERROR(INDEX(AV$337:AV$373,MATCH($F89,$B$337:$B$373,0))/VLOOKUP($F89,$B$337:$BB$373,MATCH(LEFT(TRIM(AV$6),FIND("~",SUBSTITUTE(AV$6,"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89))*HLOOKUP(LEFT(TRIM(AV$6),FIND("~",SUBSTITUTE(AV$6," ","~",LEN(TRIM(AV$6))-LEN(SUBSTITUTE(TRIM(AV$6)," ",""))))-1)&amp;" Total",$B$6:$BB$373,ROW($A89)-5,FALSE))</f>
        <v>0</v>
      </c>
      <c r="AW89" s="10">
        <f ca="1">IF(AW$5&lt;&gt;"",HLOOKUP(AW$5,Functionalization!$G$6:$R$373,ROW($A89)-5,FALSE),IFERROR(INDEX(AW$337:AW$373,MATCH($F89,$B$337:$B$373,0))/VLOOKUP($F89,$B$337:$BB$373,MATCH(LEFT(TRIM(AW$6),FIND("~",SUBSTITUTE(AW$6,"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89))*HLOOKUP(LEFT(TRIM(AW$6),FIND("~",SUBSTITUTE(AW$6," ","~",LEN(TRIM(AW$6))-LEN(SUBSTITUTE(TRIM(AW$6)," ",""))))-1)&amp;" Total",$B$6:$BB$373,ROW($A89)-5,FALSE))</f>
        <v>0</v>
      </c>
      <c r="AX89" s="10">
        <f ca="1">IF(AX$5&lt;&gt;"",HLOOKUP(AX$5,Functionalization!$G$6:$R$373,ROW($A89)-5,FALSE),IFERROR(INDEX(AX$337:AX$373,MATCH($F89,$B$337:$B$373,0))/VLOOKUP($F89,$B$337:$BB$373,MATCH(LEFT(TRIM(AX$6),FIND("~",SUBSTITUTE(AX$6,"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89))*HLOOKUP(LEFT(TRIM(AX$6),FIND("~",SUBSTITUTE(AX$6," ","~",LEN(TRIM(AX$6))-LEN(SUBSTITUTE(TRIM(AX$6)," ",""))))-1)&amp;" Total",$B$6:$BB$373,ROW($A89)-5,FALSE))</f>
        <v>0</v>
      </c>
      <c r="AY89" s="10">
        <f ca="1">IF(AY$5&lt;&gt;"",HLOOKUP(AY$5,Functionalization!$G$6:$R$373,ROW($A89)-5,FALSE),IFERROR(INDEX(AY$337:AY$373,MATCH($F89,$B$337:$B$373,0))/VLOOKUP($F89,$B$337:$BB$373,MATCH(LEFT(TRIM(AY$6),FIND("~",SUBSTITUTE(AY$6,"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89))*HLOOKUP(LEFT(TRIM(AY$6),FIND("~",SUBSTITUTE(AY$6," ","~",LEN(TRIM(AY$6))-LEN(SUBSTITUTE(TRIM(AY$6)," ",""))))-1)&amp;" Total",$B$6:$BB$373,ROW($A89)-5,FALSE))</f>
        <v>0</v>
      </c>
      <c r="AZ89" s="10">
        <f ca="1">IF(AZ$5&lt;&gt;"",HLOOKUP(AZ$5,Functionalization!$G$6:$R$373,ROW($A89)-5,FALSE),IFERROR(INDEX(AZ$337:AZ$373,MATCH($F89,$B$337:$B$373,0))/VLOOKUP($F89,$B$337:$BB$373,MATCH(LEFT(TRIM(AZ$6),FIND("~",SUBSTITUTE(AZ$6,"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89))*HLOOKUP(LEFT(TRIM(AZ$6),FIND("~",SUBSTITUTE(AZ$6," ","~",LEN(TRIM(AZ$6))-LEN(SUBSTITUTE(TRIM(AZ$6)," ",""))))-1)&amp;" Total",$B$6:$BB$373,ROW($A89)-5,FALSE))</f>
        <v>0</v>
      </c>
      <c r="BA89" s="10">
        <f ca="1">IF(BA$5&lt;&gt;"",HLOOKUP(BA$5,Functionalization!$G$6:$R$373,ROW($A89)-5,FALSE),IFERROR(INDEX(BA$337:BA$373,MATCH($F89,$B$337:$B$373,0))/VLOOKUP($F89,$B$337:$BB$373,MATCH(LEFT(TRIM(BA$6),FIND("~",SUBSTITUTE(BA$6,"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89))*HLOOKUP(LEFT(TRIM(BA$6),FIND("~",SUBSTITUTE(BA$6," ","~",LEN(TRIM(BA$6))-LEN(SUBSTITUTE(TRIM(BA$6)," ",""))))-1)&amp;" Total",$B$6:$BB$373,ROW($A89)-5,FALSE))</f>
        <v>0</v>
      </c>
      <c r="BB89" s="10">
        <f ca="1">IF(BB$5&lt;&gt;"",HLOOKUP(BB$5,Functionalization!$G$6:$R$373,ROW($A89)-5,FALSE),IFERROR(INDEX(BB$337:BB$373,MATCH($F89,$B$337:$B$373,0))/VLOOKUP($F89,$B$337:$BB$373,MATCH(LEFT(TRIM(BB$6),FIND("~",SUBSTITUTE(BB$6,"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89))*HLOOKUP(LEFT(TRIM(BB$6),FIND("~",SUBSTITUTE(BB$6," ","~",LEN(TRIM(BB$6))-LEN(SUBSTITUTE(TRIM(BB$6)," ",""))))-1)&amp;" Total",$B$6:$BB$373,ROW($A89)-5,FALSE))</f>
        <v>0</v>
      </c>
      <c r="BD89">
        <f ca="1">IFERROR(IF(SUMIF($G$6:$BB$6,BD$6&amp;" Total",$G89:$BB89)-(SUMIF($G$6:$BB$6,BD$6&amp;" "&amp;'Input-Func_Class'!$D$22,$G89:$BB89)+IFERROR(SUMIF($G$6:$BB$6,BD$6&amp;" "&amp;'Input-Func_Class'!$E$22,$G89:$BB89),SUMIF($G$6:$BB$6,BD$6&amp;" "&amp;'Input-Func_Class'!$B$24,$G89:$BB89))+SUMIF($G$6:$BB$6,BD$6&amp;" "&amp;'Input-Func_Class'!$F$22,$G89:$BB89))&lt;Check_Limit,0,1),1)</f>
        <v>0</v>
      </c>
      <c r="BE89">
        <f ca="1">IFERROR(IF(SUMIF($G$6:$BB$6,BE$6&amp;" Total",$G89:$BB89)-(SUMIF($G$6:$BB$6,BE$6&amp;" "&amp;'Input-Func_Class'!$D$22,$G89:$BB89)+IFERROR(SUMIF($G$6:$BB$6,BE$6&amp;" "&amp;'Input-Func_Class'!$E$22,$G89:$BB89),SUMIF($G$6:$BB$6,BE$6&amp;" "&amp;'Input-Func_Class'!$B$24,$G89:$BB89))+SUMIF($G$6:$BB$6,BE$6&amp;" "&amp;'Input-Func_Class'!$F$22,$G89:$BB89))&lt;Check_Limit,0,1),1)</f>
        <v>0</v>
      </c>
      <c r="BF89">
        <f ca="1">IFERROR(IF(SUMIF($G$6:$BB$6,BF$6&amp;" Total",$G89:$BB89)-(SUMIF($G$6:$BB$6,BF$6&amp;" "&amp;'Input-Func_Class'!$D$22,$G89:$BB89)+IFERROR(SUMIF($G$6:$BB$6,BF$6&amp;" "&amp;'Input-Func_Class'!$E$22,$G89:$BB89),SUMIF($G$6:$BB$6,BF$6&amp;" "&amp;'Input-Func_Class'!$B$24,$G89:$BB89))+SUMIF($G$6:$BB$6,BF$6&amp;" "&amp;'Input-Func_Class'!$F$22,$G89:$BB89))&lt;Check_Limit,0,1),1)</f>
        <v>0</v>
      </c>
      <c r="BG89">
        <f ca="1">IFERROR(IF(SUMIF($G$6:$BB$6,BG$6&amp;" Total",$G89:$BB89)-(SUMIF($G$6:$BB$6,BG$6&amp;" "&amp;'Input-Func_Class'!$D$22,$G89:$BB89)+IFERROR(SUMIF($G$6:$BB$6,BG$6&amp;" "&amp;'Input-Func_Class'!$E$22,$G89:$BB89),SUMIF($G$6:$BB$6,BG$6&amp;" "&amp;'Input-Func_Class'!$B$24,$G89:$BB89))+SUMIF($G$6:$BB$6,BG$6&amp;" "&amp;'Input-Func_Class'!$F$22,$G89:$BB89))&lt;Check_Limit,0,1),1)</f>
        <v>0</v>
      </c>
      <c r="BH89">
        <f ca="1">IFERROR(IF(SUMIF($G$6:$BB$6,BH$6&amp;" Total",$G89:$BB89)-(SUMIF($G$6:$BB$6,BH$6&amp;" "&amp;'Input-Func_Class'!$D$22,$G89:$BB89)+IFERROR(SUMIF($G$6:$BB$6,BH$6&amp;" "&amp;'Input-Func_Class'!$E$22,$G89:$BB89),SUMIF($G$6:$BB$6,BH$6&amp;" "&amp;'Input-Func_Class'!$B$24,$G89:$BB89))+SUMIF($G$6:$BB$6,BH$6&amp;" "&amp;'Input-Func_Class'!$F$22,$G89:$BB89))&lt;Check_Limit,0,1),1)</f>
        <v>0</v>
      </c>
      <c r="BI89">
        <f ca="1">IFERROR(IF(SUMIF($G$6:$BB$6,BI$6&amp;" Total",$G89:$BB89)-(SUMIF($G$6:$BB$6,BI$6&amp;" "&amp;'Input-Func_Class'!$D$22,$G89:$BB89)+IFERROR(SUMIF($G$6:$BB$6,BI$6&amp;" "&amp;'Input-Func_Class'!$E$22,$G89:$BB89),SUMIF($G$6:$BB$6,BI$6&amp;" "&amp;'Input-Func_Class'!$B$24,$G89:$BB89))+SUMIF($G$6:$BB$6,BI$6&amp;" "&amp;'Input-Func_Class'!$F$22,$G89:$BB89))&lt;Check_Limit,0,1),1)</f>
        <v>0</v>
      </c>
      <c r="BJ89">
        <f ca="1">IFERROR(IF(SUMIF($G$6:$BB$6,BJ$6&amp;" Total",$G89:$BB89)-(SUMIF($G$6:$BB$6,BJ$6&amp;" "&amp;'Input-Func_Class'!$D$22,$G89:$BB89)+IFERROR(SUMIF($G$6:$BB$6,BJ$6&amp;" "&amp;'Input-Func_Class'!$E$22,$G89:$BB89),SUMIF($G$6:$BB$6,BJ$6&amp;" "&amp;'Input-Func_Class'!$B$24,$G89:$BB89))+SUMIF($G$6:$BB$6,BJ$6&amp;" "&amp;'Input-Func_Class'!$F$22,$G89:$BB89))&lt;Check_Limit,0,1),1)</f>
        <v>0</v>
      </c>
      <c r="BK89">
        <f ca="1">IFERROR(IF(SUMIF($G$6:$BB$6,BK$6&amp;" Total",$G89:$BB89)-(SUMIF($G$6:$BB$6,BK$6&amp;" "&amp;'Input-Func_Class'!$D$22,$G89:$BB89)+IFERROR(SUMIF($G$6:$BB$6,BK$6&amp;" "&amp;'Input-Func_Class'!$E$22,$G89:$BB89),SUMIF($G$6:$BB$6,BK$6&amp;" "&amp;'Input-Func_Class'!$B$24,$G89:$BB89))+SUMIF($G$6:$BB$6,BK$6&amp;" "&amp;'Input-Func_Class'!$F$22,$G89:$BB89))&lt;Check_Limit,0,1),1)</f>
        <v>0</v>
      </c>
      <c r="BL89">
        <f ca="1">IFERROR(IF(SUMIF($G$6:$BB$6,BL$6&amp;" Total",$G89:$BB89)-(SUMIF($G$6:$BB$6,BL$6&amp;" "&amp;'Input-Func_Class'!$D$22,$G89:$BB89)+IFERROR(SUMIF($G$6:$BB$6,BL$6&amp;" "&amp;'Input-Func_Class'!$E$22,$G89:$BB89),SUMIF($G$6:$BB$6,BL$6&amp;" "&amp;'Input-Func_Class'!$B$24,$G89:$BB89))+SUMIF($G$6:$BB$6,BL$6&amp;" "&amp;'Input-Func_Class'!$F$22,$G89:$BB89))&lt;Check_Limit,0,1),1)</f>
        <v>0</v>
      </c>
      <c r="BM89">
        <f ca="1">IFERROR(IF(SUMIF($G$6:$BB$6,BM$6&amp;" Total",$G89:$BB89)-(SUMIF($G$6:$BB$6,BM$6&amp;" "&amp;'Input-Func_Class'!$D$22,$G89:$BB89)+IFERROR(SUMIF($G$6:$BB$6,BM$6&amp;" "&amp;'Input-Func_Class'!$E$22,$G89:$BB89),SUMIF($G$6:$BB$6,BM$6&amp;" "&amp;'Input-Func_Class'!$B$24,$G89:$BB89))+SUMIF($G$6:$BB$6,BM$6&amp;" "&amp;'Input-Func_Class'!$F$22,$G89:$BB89))&lt;Check_Limit,0,1),1)</f>
        <v>0</v>
      </c>
      <c r="BN89">
        <f ca="1">IFERROR(IF(SUMIF($G$6:$BB$6,BN$6&amp;" Total",$G89:$BB89)-(SUMIF($G$6:$BB$6,BN$6&amp;" "&amp;'Input-Func_Class'!$D$22,$G89:$BB89)+IFERROR(SUMIF($G$6:$BB$6,BN$6&amp;" "&amp;'Input-Func_Class'!$E$22,$G89:$BB89),SUMIF($G$6:$BB$6,BN$6&amp;" "&amp;'Input-Func_Class'!$B$24,$G89:$BB89))+SUMIF($G$6:$BB$6,BN$6&amp;" "&amp;'Input-Func_Class'!$F$22,$G89:$BB89))&lt;Check_Limit,0,1),1)</f>
        <v>0</v>
      </c>
      <c r="BO89">
        <f ca="1">IFERROR(IF(SUMIF($G$6:$BB$6,BO$6&amp;" Total",$G89:$BB89)-(SUMIF($G$6:$BB$6,BO$6&amp;" "&amp;'Input-Func_Class'!$D$22,$G89:$BB89)+IFERROR(SUMIF($G$6:$BB$6,BO$6&amp;" "&amp;'Input-Func_Class'!$E$22,$G89:$BB89),SUMIF($G$6:$BB$6,BO$6&amp;" "&amp;'Input-Func_Class'!$B$24,$G89:$BB89))+SUMIF($G$6:$BB$6,BO$6&amp;" "&amp;'Input-Func_Class'!$F$22,$G89:$BB89))&lt;Check_Limit,0,1),1)</f>
        <v>0</v>
      </c>
    </row>
    <row r="90" spans="1:67" outlineLevel="1">
      <c r="A90" s="31">
        <f>IF(ISBLANK('Input-Accounts'!A90),"",'Input-Accounts'!A90)</f>
        <v>78</v>
      </c>
      <c r="B90" s="53" t="str">
        <f>IF(ISBLANK('Input-Accounts'!B90),"",'Input-Accounts'!B90)</f>
        <v>STRUC &amp; IMPROV-CITY GATE M &amp; R</v>
      </c>
      <c r="C90" s="31">
        <f>IF(ISBLANK('Input-Accounts'!C90),"",'Input-Accounts'!C90)</f>
        <v>375.2</v>
      </c>
      <c r="D90" s="10">
        <f>Functionalization!$D90</f>
        <v>-2127.2999999999997</v>
      </c>
      <c r="E90" s="10">
        <f t="shared" ca="1" si="20"/>
        <v>0</v>
      </c>
      <c r="F90" s="3" t="str">
        <f>IF($D90=0,"-",IF('Input-Accounts'!$E90&lt;&gt;0,'Input-Accounts'!$E90,'Input-Accounts'!$G90))</f>
        <v>AVGERAGE STUDY</v>
      </c>
      <c r="G90" s="10">
        <f ca="1">IF(G$5&lt;&gt;"",HLOOKUP(G$5,Functionalization!$G$6:$R$373,ROW($A90)-5,FALSE),IFERROR(INDEX(G$337:G$373,MATCH($F90,$B$337:$B$373,0))/VLOOKUP($F90,$B$337:$BB$373,MATCH(LEFT(TRIM(G$6),FIND("~",SUBSTITUTE(G$6,"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90))*HLOOKUP(LEFT(TRIM(G$6),FIND("~",SUBSTITUTE(G$6," ","~",LEN(TRIM(G$6))-LEN(SUBSTITUTE(TRIM(G$6)," ",""))))-1)&amp;" Total",$B$6:$BB$373,ROW($A90)-5,FALSE))</f>
        <v>-2127.2999999999997</v>
      </c>
      <c r="H90" s="10">
        <f ca="1">IF(H$5&lt;&gt;"",HLOOKUP(H$5,Functionalization!$G$6:$R$373,ROW($A90)-5,FALSE),IFERROR(INDEX(H$337:H$373,MATCH($F90,$B$337:$B$373,0))/VLOOKUP($F90,$B$337:$BB$373,MATCH(LEFT(TRIM(H$6),FIND("~",SUBSTITUTE(H$6,"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90))*HLOOKUP(LEFT(TRIM(H$6),FIND("~",SUBSTITUTE(H$6," ","~",LEN(TRIM(H$6))-LEN(SUBSTITUTE(TRIM(H$6)," ",""))))-1)&amp;" Total",$B$6:$BB$373,ROW($A90)-5,FALSE))</f>
        <v>-1578.4009028556136</v>
      </c>
      <c r="I90" s="10">
        <f ca="1">IF(I$5&lt;&gt;"",HLOOKUP(I$5,Functionalization!$G$6:$R$373,ROW($A90)-5,FALSE),IFERROR(INDEX(I$337:I$373,MATCH($F90,$B$337:$B$373,0))/VLOOKUP($F90,$B$337:$BB$373,MATCH(LEFT(TRIM(I$6),FIND("~",SUBSTITUTE(I$6,"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90))*HLOOKUP(LEFT(TRIM(I$6),FIND("~",SUBSTITUTE(I$6," ","~",LEN(TRIM(I$6))-LEN(SUBSTITUTE(TRIM(I$6)," ",""))))-1)&amp;" Total",$B$6:$BB$373,ROW($A90)-5,FALSE))</f>
        <v>0</v>
      </c>
      <c r="J90" s="10">
        <f ca="1">IF(J$5&lt;&gt;"",HLOOKUP(J$5,Functionalization!$G$6:$R$373,ROW($A90)-5,FALSE),IFERROR(INDEX(J$337:J$373,MATCH($F90,$B$337:$B$373,0))/VLOOKUP($F90,$B$337:$BB$373,MATCH(LEFT(TRIM(J$6),FIND("~",SUBSTITUTE(J$6,"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90))*HLOOKUP(LEFT(TRIM(J$6),FIND("~",SUBSTITUTE(J$6," ","~",LEN(TRIM(J$6))-LEN(SUBSTITUTE(TRIM(J$6)," ",""))))-1)&amp;" Total",$B$6:$BB$373,ROW($A90)-5,FALSE))</f>
        <v>-548.89909714438613</v>
      </c>
      <c r="K90" s="10">
        <f ca="1">IF(K$5&lt;&gt;"",HLOOKUP(K$5,Functionalization!$G$6:$R$373,ROW($A90)-5,FALSE),IFERROR(INDEX(K$337:K$373,MATCH($F90,$B$337:$B$373,0))/VLOOKUP($F90,$B$337:$BB$373,MATCH(LEFT(TRIM(K$6),FIND("~",SUBSTITUTE(K$6,"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90))*HLOOKUP(LEFT(TRIM(K$6),FIND("~",SUBSTITUTE(K$6," ","~",LEN(TRIM(K$6))-LEN(SUBSTITUTE(TRIM(K$6)," ",""))))-1)&amp;" Total",$B$6:$BB$373,ROW($A90)-5,FALSE))</f>
        <v>0</v>
      </c>
      <c r="L90" s="10">
        <f ca="1">IF(L$5&lt;&gt;"",HLOOKUP(L$5,Functionalization!$G$6:$R$373,ROW($A90)-5,FALSE),IFERROR(INDEX(L$337:L$373,MATCH($F90,$B$337:$B$373,0))/VLOOKUP($F90,$B$337:$BB$373,MATCH(LEFT(TRIM(L$6),FIND("~",SUBSTITUTE(L$6,"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90))*HLOOKUP(LEFT(TRIM(L$6),FIND("~",SUBSTITUTE(L$6," ","~",LEN(TRIM(L$6))-LEN(SUBSTITUTE(TRIM(L$6)," ",""))))-1)&amp;" Total",$B$6:$BB$373,ROW($A90)-5,FALSE))</f>
        <v>0</v>
      </c>
      <c r="M90" s="10">
        <f ca="1">IF(M$5&lt;&gt;"",HLOOKUP(M$5,Functionalization!$G$6:$R$373,ROW($A90)-5,FALSE),IFERROR(INDEX(M$337:M$373,MATCH($F90,$B$337:$B$373,0))/VLOOKUP($F90,$B$337:$BB$373,MATCH(LEFT(TRIM(M$6),FIND("~",SUBSTITUTE(M$6,"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90))*HLOOKUP(LEFT(TRIM(M$6),FIND("~",SUBSTITUTE(M$6," ","~",LEN(TRIM(M$6))-LEN(SUBSTITUTE(TRIM(M$6)," ",""))))-1)&amp;" Total",$B$6:$BB$373,ROW($A90)-5,FALSE))</f>
        <v>0</v>
      </c>
      <c r="N90" s="10">
        <f ca="1">IF(N$5&lt;&gt;"",HLOOKUP(N$5,Functionalization!$G$6:$R$373,ROW($A90)-5,FALSE),IFERROR(INDEX(N$337:N$373,MATCH($F90,$B$337:$B$373,0))/VLOOKUP($F90,$B$337:$BB$373,MATCH(LEFT(TRIM(N$6),FIND("~",SUBSTITUTE(N$6,"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90))*HLOOKUP(LEFT(TRIM(N$6),FIND("~",SUBSTITUTE(N$6," ","~",LEN(TRIM(N$6))-LEN(SUBSTITUTE(TRIM(N$6)," ",""))))-1)&amp;" Total",$B$6:$BB$373,ROW($A90)-5,FALSE))</f>
        <v>0</v>
      </c>
      <c r="O90" s="10">
        <f ca="1">IF(O$5&lt;&gt;"",HLOOKUP(O$5,Functionalization!$G$6:$R$373,ROW($A90)-5,FALSE),IFERROR(INDEX(O$337:O$373,MATCH($F90,$B$337:$B$373,0))/VLOOKUP($F90,$B$337:$BB$373,MATCH(LEFT(TRIM(O$6),FIND("~",SUBSTITUTE(O$6,"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90))*HLOOKUP(LEFT(TRIM(O$6),FIND("~",SUBSTITUTE(O$6," ","~",LEN(TRIM(O$6))-LEN(SUBSTITUTE(TRIM(O$6)," ",""))))-1)&amp;" Total",$B$6:$BB$373,ROW($A90)-5,FALSE))</f>
        <v>0</v>
      </c>
      <c r="P90" s="10">
        <f ca="1">IF(P$5&lt;&gt;"",HLOOKUP(P$5,Functionalization!$G$6:$R$373,ROW($A90)-5,FALSE),IFERROR(INDEX(P$337:P$373,MATCH($F90,$B$337:$B$373,0))/VLOOKUP($F90,$B$337:$BB$373,MATCH(LEFT(TRIM(P$6),FIND("~",SUBSTITUTE(P$6,"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90))*HLOOKUP(LEFT(TRIM(P$6),FIND("~",SUBSTITUTE(P$6," ","~",LEN(TRIM(P$6))-LEN(SUBSTITUTE(TRIM(P$6)," ",""))))-1)&amp;" Total",$B$6:$BB$373,ROW($A90)-5,FALSE))</f>
        <v>0</v>
      </c>
      <c r="Q90" s="10">
        <f ca="1">IF(Q$5&lt;&gt;"",HLOOKUP(Q$5,Functionalization!$G$6:$R$373,ROW($A90)-5,FALSE),IFERROR(INDEX(Q$337:Q$373,MATCH($F90,$B$337:$B$373,0))/VLOOKUP($F90,$B$337:$BB$373,MATCH(LEFT(TRIM(Q$6),FIND("~",SUBSTITUTE(Q$6,"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90))*HLOOKUP(LEFT(TRIM(Q$6),FIND("~",SUBSTITUTE(Q$6," ","~",LEN(TRIM(Q$6))-LEN(SUBSTITUTE(TRIM(Q$6)," ",""))))-1)&amp;" Total",$B$6:$BB$373,ROW($A90)-5,FALSE))</f>
        <v>0</v>
      </c>
      <c r="R90" s="10">
        <f ca="1">IF(R$5&lt;&gt;"",HLOOKUP(R$5,Functionalization!$G$6:$R$373,ROW($A90)-5,FALSE),IFERROR(INDEX(R$337:R$373,MATCH($F90,$B$337:$B$373,0))/VLOOKUP($F90,$B$337:$BB$373,MATCH(LEFT(TRIM(R$6),FIND("~",SUBSTITUTE(R$6,"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90))*HLOOKUP(LEFT(TRIM(R$6),FIND("~",SUBSTITUTE(R$6," ","~",LEN(TRIM(R$6))-LEN(SUBSTITUTE(TRIM(R$6)," ",""))))-1)&amp;" Total",$B$6:$BB$373,ROW($A90)-5,FALSE))</f>
        <v>0</v>
      </c>
      <c r="S90" s="10">
        <f ca="1">IF(S$5&lt;&gt;"",HLOOKUP(S$5,Functionalization!$G$6:$R$373,ROW($A90)-5,FALSE),IFERROR(INDEX(S$337:S$373,MATCH($F90,$B$337:$B$373,0))/VLOOKUP($F90,$B$337:$BB$373,MATCH(LEFT(TRIM(S$6),FIND("~",SUBSTITUTE(S$6,"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90))*HLOOKUP(LEFT(TRIM(S$6),FIND("~",SUBSTITUTE(S$6," ","~",LEN(TRIM(S$6))-LEN(SUBSTITUTE(TRIM(S$6)," ",""))))-1)&amp;" Total",$B$6:$BB$373,ROW($A90)-5,FALSE))</f>
        <v>0</v>
      </c>
      <c r="T90" s="10">
        <f ca="1">IF(T$5&lt;&gt;"",HLOOKUP(T$5,Functionalization!$G$6:$R$373,ROW($A90)-5,FALSE),IFERROR(INDEX(T$337:T$373,MATCH($F90,$B$337:$B$373,0))/VLOOKUP($F90,$B$337:$BB$373,MATCH(LEFT(TRIM(T$6),FIND("~",SUBSTITUTE(T$6,"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90))*HLOOKUP(LEFT(TRIM(T$6),FIND("~",SUBSTITUTE(T$6," ","~",LEN(TRIM(T$6))-LEN(SUBSTITUTE(TRIM(T$6)," ",""))))-1)&amp;" Total",$B$6:$BB$373,ROW($A90)-5,FALSE))</f>
        <v>0</v>
      </c>
      <c r="U90" s="10">
        <f ca="1">IF(U$5&lt;&gt;"",HLOOKUP(U$5,Functionalization!$G$6:$R$373,ROW($A90)-5,FALSE),IFERROR(INDEX(U$337:U$373,MATCH($F90,$B$337:$B$373,0))/VLOOKUP($F90,$B$337:$BB$373,MATCH(LEFT(TRIM(U$6),FIND("~",SUBSTITUTE(U$6,"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90))*HLOOKUP(LEFT(TRIM(U$6),FIND("~",SUBSTITUTE(U$6," ","~",LEN(TRIM(U$6))-LEN(SUBSTITUTE(TRIM(U$6)," ",""))))-1)&amp;" Total",$B$6:$BB$373,ROW($A90)-5,FALSE))</f>
        <v>0</v>
      </c>
      <c r="V90" s="10">
        <f ca="1">IF(V$5&lt;&gt;"",HLOOKUP(V$5,Functionalization!$G$6:$R$373,ROW($A90)-5,FALSE),IFERROR(INDEX(V$337:V$373,MATCH($F90,$B$337:$B$373,0))/VLOOKUP($F90,$B$337:$BB$373,MATCH(LEFT(TRIM(V$6),FIND("~",SUBSTITUTE(V$6,"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90))*HLOOKUP(LEFT(TRIM(V$6),FIND("~",SUBSTITUTE(V$6," ","~",LEN(TRIM(V$6))-LEN(SUBSTITUTE(TRIM(V$6)," ",""))))-1)&amp;" Total",$B$6:$BB$373,ROW($A90)-5,FALSE))</f>
        <v>0</v>
      </c>
      <c r="W90" s="10">
        <f ca="1">IF(W$5&lt;&gt;"",HLOOKUP(W$5,Functionalization!$G$6:$R$373,ROW($A90)-5,FALSE),IFERROR(INDEX(W$337:W$373,MATCH($F90,$B$337:$B$373,0))/VLOOKUP($F90,$B$337:$BB$373,MATCH(LEFT(TRIM(W$6),FIND("~",SUBSTITUTE(W$6,"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90))*HLOOKUP(LEFT(TRIM(W$6),FIND("~",SUBSTITUTE(W$6," ","~",LEN(TRIM(W$6))-LEN(SUBSTITUTE(TRIM(W$6)," ",""))))-1)&amp;" Total",$B$6:$BB$373,ROW($A90)-5,FALSE))</f>
        <v>0</v>
      </c>
      <c r="X90" s="10">
        <f ca="1">IF(X$5&lt;&gt;"",HLOOKUP(X$5,Functionalization!$G$6:$R$373,ROW($A90)-5,FALSE),IFERROR(INDEX(X$337:X$373,MATCH($F90,$B$337:$B$373,0))/VLOOKUP($F90,$B$337:$BB$373,MATCH(LEFT(TRIM(X$6),FIND("~",SUBSTITUTE(X$6,"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90))*HLOOKUP(LEFT(TRIM(X$6),FIND("~",SUBSTITUTE(X$6," ","~",LEN(TRIM(X$6))-LEN(SUBSTITUTE(TRIM(X$6)," ",""))))-1)&amp;" Total",$B$6:$BB$373,ROW($A90)-5,FALSE))</f>
        <v>0</v>
      </c>
      <c r="Y90" s="10">
        <f ca="1">IF(Y$5&lt;&gt;"",HLOOKUP(Y$5,Functionalization!$G$6:$R$373,ROW($A90)-5,FALSE),IFERROR(INDEX(Y$337:Y$373,MATCH($F90,$B$337:$B$373,0))/VLOOKUP($F90,$B$337:$BB$373,MATCH(LEFT(TRIM(Y$6),FIND("~",SUBSTITUTE(Y$6,"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90))*HLOOKUP(LEFT(TRIM(Y$6),FIND("~",SUBSTITUTE(Y$6," ","~",LEN(TRIM(Y$6))-LEN(SUBSTITUTE(TRIM(Y$6)," ",""))))-1)&amp;" Total",$B$6:$BB$373,ROW($A90)-5,FALSE))</f>
        <v>0</v>
      </c>
      <c r="Z90" s="10">
        <f ca="1">IF(Z$5&lt;&gt;"",HLOOKUP(Z$5,Functionalization!$G$6:$R$373,ROW($A90)-5,FALSE),IFERROR(INDEX(Z$337:Z$373,MATCH($F90,$B$337:$B$373,0))/VLOOKUP($F90,$B$337:$BB$373,MATCH(LEFT(TRIM(Z$6),FIND("~",SUBSTITUTE(Z$6,"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90))*HLOOKUP(LEFT(TRIM(Z$6),FIND("~",SUBSTITUTE(Z$6," ","~",LEN(TRIM(Z$6))-LEN(SUBSTITUTE(TRIM(Z$6)," ",""))))-1)&amp;" Total",$B$6:$BB$373,ROW($A90)-5,FALSE))</f>
        <v>0</v>
      </c>
      <c r="AA90" s="10">
        <f ca="1">IF(AA$5&lt;&gt;"",HLOOKUP(AA$5,Functionalization!$G$6:$R$373,ROW($A90)-5,FALSE),IFERROR(INDEX(AA$337:AA$373,MATCH($F90,$B$337:$B$373,0))/VLOOKUP($F90,$B$337:$BB$373,MATCH(LEFT(TRIM(AA$6),FIND("~",SUBSTITUTE(AA$6,"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90))*HLOOKUP(LEFT(TRIM(AA$6),FIND("~",SUBSTITUTE(AA$6," ","~",LEN(TRIM(AA$6))-LEN(SUBSTITUTE(TRIM(AA$6)," ",""))))-1)&amp;" Total",$B$6:$BB$373,ROW($A90)-5,FALSE))</f>
        <v>0</v>
      </c>
      <c r="AB90" s="10">
        <f ca="1">IF(AB$5&lt;&gt;"",HLOOKUP(AB$5,Functionalization!$G$6:$R$373,ROW($A90)-5,FALSE),IFERROR(INDEX(AB$337:AB$373,MATCH($F90,$B$337:$B$373,0))/VLOOKUP($F90,$B$337:$BB$373,MATCH(LEFT(TRIM(AB$6),FIND("~",SUBSTITUTE(AB$6,"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90))*HLOOKUP(LEFT(TRIM(AB$6),FIND("~",SUBSTITUTE(AB$6," ","~",LEN(TRIM(AB$6))-LEN(SUBSTITUTE(TRIM(AB$6)," ",""))))-1)&amp;" Total",$B$6:$BB$373,ROW($A90)-5,FALSE))</f>
        <v>0</v>
      </c>
      <c r="AC90" s="10">
        <f ca="1">IF(AC$5&lt;&gt;"",HLOOKUP(AC$5,Functionalization!$G$6:$R$373,ROW($A90)-5,FALSE),IFERROR(INDEX(AC$337:AC$373,MATCH($F90,$B$337:$B$373,0))/VLOOKUP($F90,$B$337:$BB$373,MATCH(LEFT(TRIM(AC$6),FIND("~",SUBSTITUTE(AC$6,"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90))*HLOOKUP(LEFT(TRIM(AC$6),FIND("~",SUBSTITUTE(AC$6," ","~",LEN(TRIM(AC$6))-LEN(SUBSTITUTE(TRIM(AC$6)," ",""))))-1)&amp;" Total",$B$6:$BB$373,ROW($A90)-5,FALSE))</f>
        <v>0</v>
      </c>
      <c r="AD90" s="10">
        <f ca="1">IF(AD$5&lt;&gt;"",HLOOKUP(AD$5,Functionalization!$G$6:$R$373,ROW($A90)-5,FALSE),IFERROR(INDEX(AD$337:AD$373,MATCH($F90,$B$337:$B$373,0))/VLOOKUP($F90,$B$337:$BB$373,MATCH(LEFT(TRIM(AD$6),FIND("~",SUBSTITUTE(AD$6,"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90))*HLOOKUP(LEFT(TRIM(AD$6),FIND("~",SUBSTITUTE(AD$6," ","~",LEN(TRIM(AD$6))-LEN(SUBSTITUTE(TRIM(AD$6)," ",""))))-1)&amp;" Total",$B$6:$BB$373,ROW($A90)-5,FALSE))</f>
        <v>0</v>
      </c>
      <c r="AE90" s="10">
        <f ca="1">IF(AE$5&lt;&gt;"",HLOOKUP(AE$5,Functionalization!$G$6:$R$373,ROW($A90)-5,FALSE),IFERROR(INDEX(AE$337:AE$373,MATCH($F90,$B$337:$B$373,0))/VLOOKUP($F90,$B$337:$BB$373,MATCH(LEFT(TRIM(AE$6),FIND("~",SUBSTITUTE(AE$6,"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90))*HLOOKUP(LEFT(TRIM(AE$6),FIND("~",SUBSTITUTE(AE$6," ","~",LEN(TRIM(AE$6))-LEN(SUBSTITUTE(TRIM(AE$6)," ",""))))-1)&amp;" Total",$B$6:$BB$373,ROW($A90)-5,FALSE))</f>
        <v>0</v>
      </c>
      <c r="AF90" s="10">
        <f ca="1">IF(AF$5&lt;&gt;"",HLOOKUP(AF$5,Functionalization!$G$6:$R$373,ROW($A90)-5,FALSE),IFERROR(INDEX(AF$337:AF$373,MATCH($F90,$B$337:$B$373,0))/VLOOKUP($F90,$B$337:$BB$373,MATCH(LEFT(TRIM(AF$6),FIND("~",SUBSTITUTE(AF$6,"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90))*HLOOKUP(LEFT(TRIM(AF$6),FIND("~",SUBSTITUTE(AF$6," ","~",LEN(TRIM(AF$6))-LEN(SUBSTITUTE(TRIM(AF$6)," ",""))))-1)&amp;" Total",$B$6:$BB$373,ROW($A90)-5,FALSE))</f>
        <v>0</v>
      </c>
      <c r="AG90" s="10">
        <f ca="1">IF(AG$5&lt;&gt;"",HLOOKUP(AG$5,Functionalization!$G$6:$R$373,ROW($A90)-5,FALSE),IFERROR(INDEX(AG$337:AG$373,MATCH($F90,$B$337:$B$373,0))/VLOOKUP($F90,$B$337:$BB$373,MATCH(LEFT(TRIM(AG$6),FIND("~",SUBSTITUTE(AG$6,"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90))*HLOOKUP(LEFT(TRIM(AG$6),FIND("~",SUBSTITUTE(AG$6," ","~",LEN(TRIM(AG$6))-LEN(SUBSTITUTE(TRIM(AG$6)," ",""))))-1)&amp;" Total",$B$6:$BB$373,ROW($A90)-5,FALSE))</f>
        <v>0</v>
      </c>
      <c r="AH90" s="10">
        <f ca="1">IF(AH$5&lt;&gt;"",HLOOKUP(AH$5,Functionalization!$G$6:$R$373,ROW($A90)-5,FALSE),IFERROR(INDEX(AH$337:AH$373,MATCH($F90,$B$337:$B$373,0))/VLOOKUP($F90,$B$337:$BB$373,MATCH(LEFT(TRIM(AH$6),FIND("~",SUBSTITUTE(AH$6,"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90))*HLOOKUP(LEFT(TRIM(AH$6),FIND("~",SUBSTITUTE(AH$6," ","~",LEN(TRIM(AH$6))-LEN(SUBSTITUTE(TRIM(AH$6)," ",""))))-1)&amp;" Total",$B$6:$BB$373,ROW($A90)-5,FALSE))</f>
        <v>0</v>
      </c>
      <c r="AI90" s="10">
        <f ca="1">IF(AI$5&lt;&gt;"",HLOOKUP(AI$5,Functionalization!$G$6:$R$373,ROW($A90)-5,FALSE),IFERROR(INDEX(AI$337:AI$373,MATCH($F90,$B$337:$B$373,0))/VLOOKUP($F90,$B$337:$BB$373,MATCH(LEFT(TRIM(AI$6),FIND("~",SUBSTITUTE(AI$6,"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90))*HLOOKUP(LEFT(TRIM(AI$6),FIND("~",SUBSTITUTE(AI$6," ","~",LEN(TRIM(AI$6))-LEN(SUBSTITUTE(TRIM(AI$6)," ",""))))-1)&amp;" Total",$B$6:$BB$373,ROW($A90)-5,FALSE))</f>
        <v>0</v>
      </c>
      <c r="AJ90" s="10">
        <f ca="1">IF(AJ$5&lt;&gt;"",HLOOKUP(AJ$5,Functionalization!$G$6:$R$373,ROW($A90)-5,FALSE),IFERROR(INDEX(AJ$337:AJ$373,MATCH($F90,$B$337:$B$373,0))/VLOOKUP($F90,$B$337:$BB$373,MATCH(LEFT(TRIM(AJ$6),FIND("~",SUBSTITUTE(AJ$6,"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90))*HLOOKUP(LEFT(TRIM(AJ$6),FIND("~",SUBSTITUTE(AJ$6," ","~",LEN(TRIM(AJ$6))-LEN(SUBSTITUTE(TRIM(AJ$6)," ",""))))-1)&amp;" Total",$B$6:$BB$373,ROW($A90)-5,FALSE))</f>
        <v>0</v>
      </c>
      <c r="AK90" s="10">
        <f ca="1">IF(AK$5&lt;&gt;"",HLOOKUP(AK$5,Functionalization!$G$6:$R$373,ROW($A90)-5,FALSE),IFERROR(INDEX(AK$337:AK$373,MATCH($F90,$B$337:$B$373,0))/VLOOKUP($F90,$B$337:$BB$373,MATCH(LEFT(TRIM(AK$6),FIND("~",SUBSTITUTE(AK$6,"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90))*HLOOKUP(LEFT(TRIM(AK$6),FIND("~",SUBSTITUTE(AK$6," ","~",LEN(TRIM(AK$6))-LEN(SUBSTITUTE(TRIM(AK$6)," ",""))))-1)&amp;" Total",$B$6:$BB$373,ROW($A90)-5,FALSE))</f>
        <v>0</v>
      </c>
      <c r="AL90" s="10">
        <f ca="1">IF(AL$5&lt;&gt;"",HLOOKUP(AL$5,Functionalization!$G$6:$R$373,ROW($A90)-5,FALSE),IFERROR(INDEX(AL$337:AL$373,MATCH($F90,$B$337:$B$373,0))/VLOOKUP($F90,$B$337:$BB$373,MATCH(LEFT(TRIM(AL$6),FIND("~",SUBSTITUTE(AL$6,"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90))*HLOOKUP(LEFT(TRIM(AL$6),FIND("~",SUBSTITUTE(AL$6," ","~",LEN(TRIM(AL$6))-LEN(SUBSTITUTE(TRIM(AL$6)," ",""))))-1)&amp;" Total",$B$6:$BB$373,ROW($A90)-5,FALSE))</f>
        <v>0</v>
      </c>
      <c r="AM90" s="10">
        <f ca="1">IF(AM$5&lt;&gt;"",HLOOKUP(AM$5,Functionalization!$G$6:$R$373,ROW($A90)-5,FALSE),IFERROR(INDEX(AM$337:AM$373,MATCH($F90,$B$337:$B$373,0))/VLOOKUP($F90,$B$337:$BB$373,MATCH(LEFT(TRIM(AM$6),FIND("~",SUBSTITUTE(AM$6,"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90))*HLOOKUP(LEFT(TRIM(AM$6),FIND("~",SUBSTITUTE(AM$6," ","~",LEN(TRIM(AM$6))-LEN(SUBSTITUTE(TRIM(AM$6)," ",""))))-1)&amp;" Total",$B$6:$BB$373,ROW($A90)-5,FALSE))</f>
        <v>0</v>
      </c>
      <c r="AN90" s="10">
        <f ca="1">IF(AN$5&lt;&gt;"",HLOOKUP(AN$5,Functionalization!$G$6:$R$373,ROW($A90)-5,FALSE),IFERROR(INDEX(AN$337:AN$373,MATCH($F90,$B$337:$B$373,0))/VLOOKUP($F90,$B$337:$BB$373,MATCH(LEFT(TRIM(AN$6),FIND("~",SUBSTITUTE(AN$6,"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90))*HLOOKUP(LEFT(TRIM(AN$6),FIND("~",SUBSTITUTE(AN$6," ","~",LEN(TRIM(AN$6))-LEN(SUBSTITUTE(TRIM(AN$6)," ",""))))-1)&amp;" Total",$B$6:$BB$373,ROW($A90)-5,FALSE))</f>
        <v>0</v>
      </c>
      <c r="AO90" s="10">
        <f ca="1">IF(AO$5&lt;&gt;"",HLOOKUP(AO$5,Functionalization!$G$6:$R$373,ROW($A90)-5,FALSE),IFERROR(INDEX(AO$337:AO$373,MATCH($F90,$B$337:$B$373,0))/VLOOKUP($F90,$B$337:$BB$373,MATCH(LEFT(TRIM(AO$6),FIND("~",SUBSTITUTE(AO$6,"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90))*HLOOKUP(LEFT(TRIM(AO$6),FIND("~",SUBSTITUTE(AO$6," ","~",LEN(TRIM(AO$6))-LEN(SUBSTITUTE(TRIM(AO$6)," ",""))))-1)&amp;" Total",$B$6:$BB$373,ROW($A90)-5,FALSE))</f>
        <v>0</v>
      </c>
      <c r="AP90" s="10">
        <f ca="1">IF(AP$5&lt;&gt;"",HLOOKUP(AP$5,Functionalization!$G$6:$R$373,ROW($A90)-5,FALSE),IFERROR(INDEX(AP$337:AP$373,MATCH($F90,$B$337:$B$373,0))/VLOOKUP($F90,$B$337:$BB$373,MATCH(LEFT(TRIM(AP$6),FIND("~",SUBSTITUTE(AP$6,"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90))*HLOOKUP(LEFT(TRIM(AP$6),FIND("~",SUBSTITUTE(AP$6," ","~",LEN(TRIM(AP$6))-LEN(SUBSTITUTE(TRIM(AP$6)," ",""))))-1)&amp;" Total",$B$6:$BB$373,ROW($A90)-5,FALSE))</f>
        <v>0</v>
      </c>
      <c r="AQ90" s="10">
        <f ca="1">IF(AQ$5&lt;&gt;"",HLOOKUP(AQ$5,Functionalization!$G$6:$R$373,ROW($A90)-5,FALSE),IFERROR(INDEX(AQ$337:AQ$373,MATCH($F90,$B$337:$B$373,0))/VLOOKUP($F90,$B$337:$BB$373,MATCH(LEFT(TRIM(AQ$6),FIND("~",SUBSTITUTE(AQ$6,"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90))*HLOOKUP(LEFT(TRIM(AQ$6),FIND("~",SUBSTITUTE(AQ$6," ","~",LEN(TRIM(AQ$6))-LEN(SUBSTITUTE(TRIM(AQ$6)," ",""))))-1)&amp;" Total",$B$6:$BB$373,ROW($A90)-5,FALSE))</f>
        <v>0</v>
      </c>
      <c r="AR90" s="10">
        <f ca="1">IF(AR$5&lt;&gt;"",HLOOKUP(AR$5,Functionalization!$G$6:$R$373,ROW($A90)-5,FALSE),IFERROR(INDEX(AR$337:AR$373,MATCH($F90,$B$337:$B$373,0))/VLOOKUP($F90,$B$337:$BB$373,MATCH(LEFT(TRIM(AR$6),FIND("~",SUBSTITUTE(AR$6,"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90))*HLOOKUP(LEFT(TRIM(AR$6),FIND("~",SUBSTITUTE(AR$6," ","~",LEN(TRIM(AR$6))-LEN(SUBSTITUTE(TRIM(AR$6)," ",""))))-1)&amp;" Total",$B$6:$BB$373,ROW($A90)-5,FALSE))</f>
        <v>0</v>
      </c>
      <c r="AS90" s="10">
        <f ca="1">IF(AS$5&lt;&gt;"",HLOOKUP(AS$5,Functionalization!$G$6:$R$373,ROW($A90)-5,FALSE),IFERROR(INDEX(AS$337:AS$373,MATCH($F90,$B$337:$B$373,0))/VLOOKUP($F90,$B$337:$BB$373,MATCH(LEFT(TRIM(AS$6),FIND("~",SUBSTITUTE(AS$6,"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90))*HLOOKUP(LEFT(TRIM(AS$6),FIND("~",SUBSTITUTE(AS$6," ","~",LEN(TRIM(AS$6))-LEN(SUBSTITUTE(TRIM(AS$6)," ",""))))-1)&amp;" Total",$B$6:$BB$373,ROW($A90)-5,FALSE))</f>
        <v>0</v>
      </c>
      <c r="AT90" s="10">
        <f ca="1">IF(AT$5&lt;&gt;"",HLOOKUP(AT$5,Functionalization!$G$6:$R$373,ROW($A90)-5,FALSE),IFERROR(INDEX(AT$337:AT$373,MATCH($F90,$B$337:$B$373,0))/VLOOKUP($F90,$B$337:$BB$373,MATCH(LEFT(TRIM(AT$6),FIND("~",SUBSTITUTE(AT$6,"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90))*HLOOKUP(LEFT(TRIM(AT$6),FIND("~",SUBSTITUTE(AT$6," ","~",LEN(TRIM(AT$6))-LEN(SUBSTITUTE(TRIM(AT$6)," ",""))))-1)&amp;" Total",$B$6:$BB$373,ROW($A90)-5,FALSE))</f>
        <v>0</v>
      </c>
      <c r="AU90" s="10">
        <f ca="1">IF(AU$5&lt;&gt;"",HLOOKUP(AU$5,Functionalization!$G$6:$R$373,ROW($A90)-5,FALSE),IFERROR(INDEX(AU$337:AU$373,MATCH($F90,$B$337:$B$373,0))/VLOOKUP($F90,$B$337:$BB$373,MATCH(LEFT(TRIM(AU$6),FIND("~",SUBSTITUTE(AU$6,"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90))*HLOOKUP(LEFT(TRIM(AU$6),FIND("~",SUBSTITUTE(AU$6," ","~",LEN(TRIM(AU$6))-LEN(SUBSTITUTE(TRIM(AU$6)," ",""))))-1)&amp;" Total",$B$6:$BB$373,ROW($A90)-5,FALSE))</f>
        <v>0</v>
      </c>
      <c r="AV90" s="10">
        <f ca="1">IF(AV$5&lt;&gt;"",HLOOKUP(AV$5,Functionalization!$G$6:$R$373,ROW($A90)-5,FALSE),IFERROR(INDEX(AV$337:AV$373,MATCH($F90,$B$337:$B$373,0))/VLOOKUP($F90,$B$337:$BB$373,MATCH(LEFT(TRIM(AV$6),FIND("~",SUBSTITUTE(AV$6,"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90))*HLOOKUP(LEFT(TRIM(AV$6),FIND("~",SUBSTITUTE(AV$6," ","~",LEN(TRIM(AV$6))-LEN(SUBSTITUTE(TRIM(AV$6)," ",""))))-1)&amp;" Total",$B$6:$BB$373,ROW($A90)-5,FALSE))</f>
        <v>0</v>
      </c>
      <c r="AW90" s="10">
        <f ca="1">IF(AW$5&lt;&gt;"",HLOOKUP(AW$5,Functionalization!$G$6:$R$373,ROW($A90)-5,FALSE),IFERROR(INDEX(AW$337:AW$373,MATCH($F90,$B$337:$B$373,0))/VLOOKUP($F90,$B$337:$BB$373,MATCH(LEFT(TRIM(AW$6),FIND("~",SUBSTITUTE(AW$6,"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90))*HLOOKUP(LEFT(TRIM(AW$6),FIND("~",SUBSTITUTE(AW$6," ","~",LEN(TRIM(AW$6))-LEN(SUBSTITUTE(TRIM(AW$6)," ",""))))-1)&amp;" Total",$B$6:$BB$373,ROW($A90)-5,FALSE))</f>
        <v>0</v>
      </c>
      <c r="AX90" s="10">
        <f ca="1">IF(AX$5&lt;&gt;"",HLOOKUP(AX$5,Functionalization!$G$6:$R$373,ROW($A90)-5,FALSE),IFERROR(INDEX(AX$337:AX$373,MATCH($F90,$B$337:$B$373,0))/VLOOKUP($F90,$B$337:$BB$373,MATCH(LEFT(TRIM(AX$6),FIND("~",SUBSTITUTE(AX$6,"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90))*HLOOKUP(LEFT(TRIM(AX$6),FIND("~",SUBSTITUTE(AX$6," ","~",LEN(TRIM(AX$6))-LEN(SUBSTITUTE(TRIM(AX$6)," ",""))))-1)&amp;" Total",$B$6:$BB$373,ROW($A90)-5,FALSE))</f>
        <v>0</v>
      </c>
      <c r="AY90" s="10">
        <f ca="1">IF(AY$5&lt;&gt;"",HLOOKUP(AY$5,Functionalization!$G$6:$R$373,ROW($A90)-5,FALSE),IFERROR(INDEX(AY$337:AY$373,MATCH($F90,$B$337:$B$373,0))/VLOOKUP($F90,$B$337:$BB$373,MATCH(LEFT(TRIM(AY$6),FIND("~",SUBSTITUTE(AY$6,"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90))*HLOOKUP(LEFT(TRIM(AY$6),FIND("~",SUBSTITUTE(AY$6," ","~",LEN(TRIM(AY$6))-LEN(SUBSTITUTE(TRIM(AY$6)," ",""))))-1)&amp;" Total",$B$6:$BB$373,ROW($A90)-5,FALSE))</f>
        <v>0</v>
      </c>
      <c r="AZ90" s="10">
        <f ca="1">IF(AZ$5&lt;&gt;"",HLOOKUP(AZ$5,Functionalization!$G$6:$R$373,ROW($A90)-5,FALSE),IFERROR(INDEX(AZ$337:AZ$373,MATCH($F90,$B$337:$B$373,0))/VLOOKUP($F90,$B$337:$BB$373,MATCH(LEFT(TRIM(AZ$6),FIND("~",SUBSTITUTE(AZ$6,"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90))*HLOOKUP(LEFT(TRIM(AZ$6),FIND("~",SUBSTITUTE(AZ$6," ","~",LEN(TRIM(AZ$6))-LEN(SUBSTITUTE(TRIM(AZ$6)," ",""))))-1)&amp;" Total",$B$6:$BB$373,ROW($A90)-5,FALSE))</f>
        <v>0</v>
      </c>
      <c r="BA90" s="10">
        <f ca="1">IF(BA$5&lt;&gt;"",HLOOKUP(BA$5,Functionalization!$G$6:$R$373,ROW($A90)-5,FALSE),IFERROR(INDEX(BA$337:BA$373,MATCH($F90,$B$337:$B$373,0))/VLOOKUP($F90,$B$337:$BB$373,MATCH(LEFT(TRIM(BA$6),FIND("~",SUBSTITUTE(BA$6,"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90))*HLOOKUP(LEFT(TRIM(BA$6),FIND("~",SUBSTITUTE(BA$6," ","~",LEN(TRIM(BA$6))-LEN(SUBSTITUTE(TRIM(BA$6)," ",""))))-1)&amp;" Total",$B$6:$BB$373,ROW($A90)-5,FALSE))</f>
        <v>0</v>
      </c>
      <c r="BB90" s="10">
        <f ca="1">IF(BB$5&lt;&gt;"",HLOOKUP(BB$5,Functionalization!$G$6:$R$373,ROW($A90)-5,FALSE),IFERROR(INDEX(BB$337:BB$373,MATCH($F90,$B$337:$B$373,0))/VLOOKUP($F90,$B$337:$BB$373,MATCH(LEFT(TRIM(BB$6),FIND("~",SUBSTITUTE(BB$6,"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90))*HLOOKUP(LEFT(TRIM(BB$6),FIND("~",SUBSTITUTE(BB$6," ","~",LEN(TRIM(BB$6))-LEN(SUBSTITUTE(TRIM(BB$6)," ",""))))-1)&amp;" Total",$B$6:$BB$373,ROW($A90)-5,FALSE))</f>
        <v>0</v>
      </c>
      <c r="BD90">
        <f ca="1">IFERROR(IF(SUMIF($G$6:$BB$6,BD$6&amp;" Total",$G90:$BB90)-(SUMIF($G$6:$BB$6,BD$6&amp;" "&amp;'Input-Func_Class'!$D$22,$G90:$BB90)+IFERROR(SUMIF($G$6:$BB$6,BD$6&amp;" "&amp;'Input-Func_Class'!$E$22,$G90:$BB90),SUMIF($G$6:$BB$6,BD$6&amp;" "&amp;'Input-Func_Class'!$B$24,$G90:$BB90))+SUMIF($G$6:$BB$6,BD$6&amp;" "&amp;'Input-Func_Class'!$F$22,$G90:$BB90))&lt;Check_Limit,0,1),1)</f>
        <v>0</v>
      </c>
      <c r="BE90">
        <f ca="1">IFERROR(IF(SUMIF($G$6:$BB$6,BE$6&amp;" Total",$G90:$BB90)-(SUMIF($G$6:$BB$6,BE$6&amp;" "&amp;'Input-Func_Class'!$D$22,$G90:$BB90)+IFERROR(SUMIF($G$6:$BB$6,BE$6&amp;" "&amp;'Input-Func_Class'!$E$22,$G90:$BB90),SUMIF($G$6:$BB$6,BE$6&amp;" "&amp;'Input-Func_Class'!$B$24,$G90:$BB90))+SUMIF($G$6:$BB$6,BE$6&amp;" "&amp;'Input-Func_Class'!$F$22,$G90:$BB90))&lt;Check_Limit,0,1),1)</f>
        <v>0</v>
      </c>
      <c r="BF90">
        <f ca="1">IFERROR(IF(SUMIF($G$6:$BB$6,BF$6&amp;" Total",$G90:$BB90)-(SUMIF($G$6:$BB$6,BF$6&amp;" "&amp;'Input-Func_Class'!$D$22,$G90:$BB90)+IFERROR(SUMIF($G$6:$BB$6,BF$6&amp;" "&amp;'Input-Func_Class'!$E$22,$G90:$BB90),SUMIF($G$6:$BB$6,BF$6&amp;" "&amp;'Input-Func_Class'!$B$24,$G90:$BB90))+SUMIF($G$6:$BB$6,BF$6&amp;" "&amp;'Input-Func_Class'!$F$22,$G90:$BB90))&lt;Check_Limit,0,1),1)</f>
        <v>0</v>
      </c>
      <c r="BG90">
        <f ca="1">IFERROR(IF(SUMIF($G$6:$BB$6,BG$6&amp;" Total",$G90:$BB90)-(SUMIF($G$6:$BB$6,BG$6&amp;" "&amp;'Input-Func_Class'!$D$22,$G90:$BB90)+IFERROR(SUMIF($G$6:$BB$6,BG$6&amp;" "&amp;'Input-Func_Class'!$E$22,$G90:$BB90),SUMIF($G$6:$BB$6,BG$6&amp;" "&amp;'Input-Func_Class'!$B$24,$G90:$BB90))+SUMIF($G$6:$BB$6,BG$6&amp;" "&amp;'Input-Func_Class'!$F$22,$G90:$BB90))&lt;Check_Limit,0,1),1)</f>
        <v>0</v>
      </c>
      <c r="BH90">
        <f ca="1">IFERROR(IF(SUMIF($G$6:$BB$6,BH$6&amp;" Total",$G90:$BB90)-(SUMIF($G$6:$BB$6,BH$6&amp;" "&amp;'Input-Func_Class'!$D$22,$G90:$BB90)+IFERROR(SUMIF($G$6:$BB$6,BH$6&amp;" "&amp;'Input-Func_Class'!$E$22,$G90:$BB90),SUMIF($G$6:$BB$6,BH$6&amp;" "&amp;'Input-Func_Class'!$B$24,$G90:$BB90))+SUMIF($G$6:$BB$6,BH$6&amp;" "&amp;'Input-Func_Class'!$F$22,$G90:$BB90))&lt;Check_Limit,0,1),1)</f>
        <v>0</v>
      </c>
      <c r="BI90">
        <f ca="1">IFERROR(IF(SUMIF($G$6:$BB$6,BI$6&amp;" Total",$G90:$BB90)-(SUMIF($G$6:$BB$6,BI$6&amp;" "&amp;'Input-Func_Class'!$D$22,$G90:$BB90)+IFERROR(SUMIF($G$6:$BB$6,BI$6&amp;" "&amp;'Input-Func_Class'!$E$22,$G90:$BB90),SUMIF($G$6:$BB$6,BI$6&amp;" "&amp;'Input-Func_Class'!$B$24,$G90:$BB90))+SUMIF($G$6:$BB$6,BI$6&amp;" "&amp;'Input-Func_Class'!$F$22,$G90:$BB90))&lt;Check_Limit,0,1),1)</f>
        <v>0</v>
      </c>
      <c r="BJ90">
        <f ca="1">IFERROR(IF(SUMIF($G$6:$BB$6,BJ$6&amp;" Total",$G90:$BB90)-(SUMIF($G$6:$BB$6,BJ$6&amp;" "&amp;'Input-Func_Class'!$D$22,$G90:$BB90)+IFERROR(SUMIF($G$6:$BB$6,BJ$6&amp;" "&amp;'Input-Func_Class'!$E$22,$G90:$BB90),SUMIF($G$6:$BB$6,BJ$6&amp;" "&amp;'Input-Func_Class'!$B$24,$G90:$BB90))+SUMIF($G$6:$BB$6,BJ$6&amp;" "&amp;'Input-Func_Class'!$F$22,$G90:$BB90))&lt;Check_Limit,0,1),1)</f>
        <v>0</v>
      </c>
      <c r="BK90">
        <f ca="1">IFERROR(IF(SUMIF($G$6:$BB$6,BK$6&amp;" Total",$G90:$BB90)-(SUMIF($G$6:$BB$6,BK$6&amp;" "&amp;'Input-Func_Class'!$D$22,$G90:$BB90)+IFERROR(SUMIF($G$6:$BB$6,BK$6&amp;" "&amp;'Input-Func_Class'!$E$22,$G90:$BB90),SUMIF($G$6:$BB$6,BK$6&amp;" "&amp;'Input-Func_Class'!$B$24,$G90:$BB90))+SUMIF($G$6:$BB$6,BK$6&amp;" "&amp;'Input-Func_Class'!$F$22,$G90:$BB90))&lt;Check_Limit,0,1),1)</f>
        <v>0</v>
      </c>
      <c r="BL90">
        <f ca="1">IFERROR(IF(SUMIF($G$6:$BB$6,BL$6&amp;" Total",$G90:$BB90)-(SUMIF($G$6:$BB$6,BL$6&amp;" "&amp;'Input-Func_Class'!$D$22,$G90:$BB90)+IFERROR(SUMIF($G$6:$BB$6,BL$6&amp;" "&amp;'Input-Func_Class'!$E$22,$G90:$BB90),SUMIF($G$6:$BB$6,BL$6&amp;" "&amp;'Input-Func_Class'!$B$24,$G90:$BB90))+SUMIF($G$6:$BB$6,BL$6&amp;" "&amp;'Input-Func_Class'!$F$22,$G90:$BB90))&lt;Check_Limit,0,1),1)</f>
        <v>0</v>
      </c>
      <c r="BM90">
        <f ca="1">IFERROR(IF(SUMIF($G$6:$BB$6,BM$6&amp;" Total",$G90:$BB90)-(SUMIF($G$6:$BB$6,BM$6&amp;" "&amp;'Input-Func_Class'!$D$22,$G90:$BB90)+IFERROR(SUMIF($G$6:$BB$6,BM$6&amp;" "&amp;'Input-Func_Class'!$E$22,$G90:$BB90),SUMIF($G$6:$BB$6,BM$6&amp;" "&amp;'Input-Func_Class'!$B$24,$G90:$BB90))+SUMIF($G$6:$BB$6,BM$6&amp;" "&amp;'Input-Func_Class'!$F$22,$G90:$BB90))&lt;Check_Limit,0,1),1)</f>
        <v>0</v>
      </c>
      <c r="BN90">
        <f ca="1">IFERROR(IF(SUMIF($G$6:$BB$6,BN$6&amp;" Total",$G90:$BB90)-(SUMIF($G$6:$BB$6,BN$6&amp;" "&amp;'Input-Func_Class'!$D$22,$G90:$BB90)+IFERROR(SUMIF($G$6:$BB$6,BN$6&amp;" "&amp;'Input-Func_Class'!$E$22,$G90:$BB90),SUMIF($G$6:$BB$6,BN$6&amp;" "&amp;'Input-Func_Class'!$B$24,$G90:$BB90))+SUMIF($G$6:$BB$6,BN$6&amp;" "&amp;'Input-Func_Class'!$F$22,$G90:$BB90))&lt;Check_Limit,0,1),1)</f>
        <v>0</v>
      </c>
      <c r="BO90">
        <f ca="1">IFERROR(IF(SUMIF($G$6:$BB$6,BO$6&amp;" Total",$G90:$BB90)-(SUMIF($G$6:$BB$6,BO$6&amp;" "&amp;'Input-Func_Class'!$D$22,$G90:$BB90)+IFERROR(SUMIF($G$6:$BB$6,BO$6&amp;" "&amp;'Input-Func_Class'!$E$22,$G90:$BB90),SUMIF($G$6:$BB$6,BO$6&amp;" "&amp;'Input-Func_Class'!$B$24,$G90:$BB90))+SUMIF($G$6:$BB$6,BO$6&amp;" "&amp;'Input-Func_Class'!$F$22,$G90:$BB90))&lt;Check_Limit,0,1),1)</f>
        <v>0</v>
      </c>
    </row>
    <row r="91" spans="1:67" outlineLevel="1">
      <c r="A91" s="31">
        <f>IF(ISBLANK('Input-Accounts'!A91),"",'Input-Accounts'!A91)</f>
        <v>79</v>
      </c>
      <c r="B91" s="53" t="str">
        <f>IF(ISBLANK('Input-Accounts'!B91),"",'Input-Accounts'!B91)</f>
        <v>STRUC &amp; IMPROV-GENERAL M &amp; R</v>
      </c>
      <c r="C91" s="31">
        <f>IF(ISBLANK('Input-Accounts'!C91),"",'Input-Accounts'!C91)</f>
        <v>375.3</v>
      </c>
      <c r="D91" s="10">
        <f>Functionalization!$D91</f>
        <v>77.659999999999982</v>
      </c>
      <c r="E91" s="10">
        <f t="shared" ref="E91" ca="1" si="23">IFERROR(IF(D91="",0,IF(D91=0,0,IF(ABS(D91-SUM(G91,K91,O91,S91,W91,AA91,AE91,AI91,AM91,AQ91,AU91,AY91))&lt;Check_Limit,0,1))),1)</f>
        <v>0</v>
      </c>
      <c r="F91" s="3" t="str">
        <f>IF($D91=0,"-",IF('Input-Accounts'!$E91&lt;&gt;0,'Input-Accounts'!$E91,'Input-Accounts'!$G91))</f>
        <v>AVGERAGE STUDY</v>
      </c>
      <c r="G91" s="10">
        <f ca="1">IF(G$5&lt;&gt;"",HLOOKUP(G$5,Functionalization!$G$6:$R$373,ROW($A91)-5,FALSE),IFERROR(INDEX(G$337:G$373,MATCH($F91,$B$337:$B$373,0))/VLOOKUP($F91,$B$337:$BB$373,MATCH(LEFT(TRIM(G$6),FIND("~",SUBSTITUTE(G$6,"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91))*HLOOKUP(LEFT(TRIM(G$6),FIND("~",SUBSTITUTE(G$6," ","~",LEN(TRIM(G$6))-LEN(SUBSTITUTE(TRIM(G$6)," ",""))))-1)&amp;" Total",$B$6:$BB$373,ROW($A91)-5,FALSE))</f>
        <v>77.659999999999982</v>
      </c>
      <c r="H91" s="10">
        <f ca="1">IF(H$5&lt;&gt;"",HLOOKUP(H$5,Functionalization!$G$6:$R$373,ROW($A91)-5,FALSE),IFERROR(INDEX(H$337:H$373,MATCH($F91,$B$337:$B$373,0))/VLOOKUP($F91,$B$337:$BB$373,MATCH(LEFT(TRIM(H$6),FIND("~",SUBSTITUTE(H$6,"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91))*HLOOKUP(LEFT(TRIM(H$6),FIND("~",SUBSTITUTE(H$6," ","~",LEN(TRIM(H$6))-LEN(SUBSTITUTE(TRIM(H$6)," ",""))))-1)&amp;" Total",$B$6:$BB$373,ROW($A91)-5,FALSE))</f>
        <v>57.621686699462671</v>
      </c>
      <c r="I91" s="10">
        <f ca="1">IF(I$5&lt;&gt;"",HLOOKUP(I$5,Functionalization!$G$6:$R$373,ROW($A91)-5,FALSE),IFERROR(INDEX(I$337:I$373,MATCH($F91,$B$337:$B$373,0))/VLOOKUP($F91,$B$337:$BB$373,MATCH(LEFT(TRIM(I$6),FIND("~",SUBSTITUTE(I$6,"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91))*HLOOKUP(LEFT(TRIM(I$6),FIND("~",SUBSTITUTE(I$6," ","~",LEN(TRIM(I$6))-LEN(SUBSTITUTE(TRIM(I$6)," ",""))))-1)&amp;" Total",$B$6:$BB$373,ROW($A91)-5,FALSE))</f>
        <v>0</v>
      </c>
      <c r="J91" s="10">
        <f ca="1">IF(J$5&lt;&gt;"",HLOOKUP(J$5,Functionalization!$G$6:$R$373,ROW($A91)-5,FALSE),IFERROR(INDEX(J$337:J$373,MATCH($F91,$B$337:$B$373,0))/VLOOKUP($F91,$B$337:$BB$373,MATCH(LEFT(TRIM(J$6),FIND("~",SUBSTITUTE(J$6,"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91))*HLOOKUP(LEFT(TRIM(J$6),FIND("~",SUBSTITUTE(J$6," ","~",LEN(TRIM(J$6))-LEN(SUBSTITUTE(TRIM(J$6)," ",""))))-1)&amp;" Total",$B$6:$BB$373,ROW($A91)-5,FALSE))</f>
        <v>20.038313300537315</v>
      </c>
      <c r="K91" s="10">
        <f ca="1">IF(K$5&lt;&gt;"",HLOOKUP(K$5,Functionalization!$G$6:$R$373,ROW($A91)-5,FALSE),IFERROR(INDEX(K$337:K$373,MATCH($F91,$B$337:$B$373,0))/VLOOKUP($F91,$B$337:$BB$373,MATCH(LEFT(TRIM(K$6),FIND("~",SUBSTITUTE(K$6,"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91))*HLOOKUP(LEFT(TRIM(K$6),FIND("~",SUBSTITUTE(K$6," ","~",LEN(TRIM(K$6))-LEN(SUBSTITUTE(TRIM(K$6)," ",""))))-1)&amp;" Total",$B$6:$BB$373,ROW($A91)-5,FALSE))</f>
        <v>0</v>
      </c>
      <c r="L91" s="10">
        <f ca="1">IF(L$5&lt;&gt;"",HLOOKUP(L$5,Functionalization!$G$6:$R$373,ROW($A91)-5,FALSE),IFERROR(INDEX(L$337:L$373,MATCH($F91,$B$337:$B$373,0))/VLOOKUP($F91,$B$337:$BB$373,MATCH(LEFT(TRIM(L$6),FIND("~",SUBSTITUTE(L$6,"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91))*HLOOKUP(LEFT(TRIM(L$6),FIND("~",SUBSTITUTE(L$6," ","~",LEN(TRIM(L$6))-LEN(SUBSTITUTE(TRIM(L$6)," ",""))))-1)&amp;" Total",$B$6:$BB$373,ROW($A91)-5,FALSE))</f>
        <v>0</v>
      </c>
      <c r="M91" s="10">
        <f ca="1">IF(M$5&lt;&gt;"",HLOOKUP(M$5,Functionalization!$G$6:$R$373,ROW($A91)-5,FALSE),IFERROR(INDEX(M$337:M$373,MATCH($F91,$B$337:$B$373,0))/VLOOKUP($F91,$B$337:$BB$373,MATCH(LEFT(TRIM(M$6),FIND("~",SUBSTITUTE(M$6,"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91))*HLOOKUP(LEFT(TRIM(M$6),FIND("~",SUBSTITUTE(M$6," ","~",LEN(TRIM(M$6))-LEN(SUBSTITUTE(TRIM(M$6)," ",""))))-1)&amp;" Total",$B$6:$BB$373,ROW($A91)-5,FALSE))</f>
        <v>0</v>
      </c>
      <c r="N91" s="10">
        <f ca="1">IF(N$5&lt;&gt;"",HLOOKUP(N$5,Functionalization!$G$6:$R$373,ROW($A91)-5,FALSE),IFERROR(INDEX(N$337:N$373,MATCH($F91,$B$337:$B$373,0))/VLOOKUP($F91,$B$337:$BB$373,MATCH(LEFT(TRIM(N$6),FIND("~",SUBSTITUTE(N$6,"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91))*HLOOKUP(LEFT(TRIM(N$6),FIND("~",SUBSTITUTE(N$6," ","~",LEN(TRIM(N$6))-LEN(SUBSTITUTE(TRIM(N$6)," ",""))))-1)&amp;" Total",$B$6:$BB$373,ROW($A91)-5,FALSE))</f>
        <v>0</v>
      </c>
      <c r="O91" s="10">
        <f ca="1">IF(O$5&lt;&gt;"",HLOOKUP(O$5,Functionalization!$G$6:$R$373,ROW($A91)-5,FALSE),IFERROR(INDEX(O$337:O$373,MATCH($F91,$B$337:$B$373,0))/VLOOKUP($F91,$B$337:$BB$373,MATCH(LEFT(TRIM(O$6),FIND("~",SUBSTITUTE(O$6,"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91))*HLOOKUP(LEFT(TRIM(O$6),FIND("~",SUBSTITUTE(O$6," ","~",LEN(TRIM(O$6))-LEN(SUBSTITUTE(TRIM(O$6)," ",""))))-1)&amp;" Total",$B$6:$BB$373,ROW($A91)-5,FALSE))</f>
        <v>0</v>
      </c>
      <c r="P91" s="10">
        <f ca="1">IF(P$5&lt;&gt;"",HLOOKUP(P$5,Functionalization!$G$6:$R$373,ROW($A91)-5,FALSE),IFERROR(INDEX(P$337:P$373,MATCH($F91,$B$337:$B$373,0))/VLOOKUP($F91,$B$337:$BB$373,MATCH(LEFT(TRIM(P$6),FIND("~",SUBSTITUTE(P$6,"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91))*HLOOKUP(LEFT(TRIM(P$6),FIND("~",SUBSTITUTE(P$6," ","~",LEN(TRIM(P$6))-LEN(SUBSTITUTE(TRIM(P$6)," ",""))))-1)&amp;" Total",$B$6:$BB$373,ROW($A91)-5,FALSE))</f>
        <v>0</v>
      </c>
      <c r="Q91" s="10">
        <f ca="1">IF(Q$5&lt;&gt;"",HLOOKUP(Q$5,Functionalization!$G$6:$R$373,ROW($A91)-5,FALSE),IFERROR(INDEX(Q$337:Q$373,MATCH($F91,$B$337:$B$373,0))/VLOOKUP($F91,$B$337:$BB$373,MATCH(LEFT(TRIM(Q$6),FIND("~",SUBSTITUTE(Q$6,"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91))*HLOOKUP(LEFT(TRIM(Q$6),FIND("~",SUBSTITUTE(Q$6," ","~",LEN(TRIM(Q$6))-LEN(SUBSTITUTE(TRIM(Q$6)," ",""))))-1)&amp;" Total",$B$6:$BB$373,ROW($A91)-5,FALSE))</f>
        <v>0</v>
      </c>
      <c r="R91" s="10">
        <f ca="1">IF(R$5&lt;&gt;"",HLOOKUP(R$5,Functionalization!$G$6:$R$373,ROW($A91)-5,FALSE),IFERROR(INDEX(R$337:R$373,MATCH($F91,$B$337:$B$373,0))/VLOOKUP($F91,$B$337:$BB$373,MATCH(LEFT(TRIM(R$6),FIND("~",SUBSTITUTE(R$6,"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91))*HLOOKUP(LEFT(TRIM(R$6),FIND("~",SUBSTITUTE(R$6," ","~",LEN(TRIM(R$6))-LEN(SUBSTITUTE(TRIM(R$6)," ",""))))-1)&amp;" Total",$B$6:$BB$373,ROW($A91)-5,FALSE))</f>
        <v>0</v>
      </c>
      <c r="S91" s="10">
        <f ca="1">IF(S$5&lt;&gt;"",HLOOKUP(S$5,Functionalization!$G$6:$R$373,ROW($A91)-5,FALSE),IFERROR(INDEX(S$337:S$373,MATCH($F91,$B$337:$B$373,0))/VLOOKUP($F91,$B$337:$BB$373,MATCH(LEFT(TRIM(S$6),FIND("~",SUBSTITUTE(S$6,"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91))*HLOOKUP(LEFT(TRIM(S$6),FIND("~",SUBSTITUTE(S$6," ","~",LEN(TRIM(S$6))-LEN(SUBSTITUTE(TRIM(S$6)," ",""))))-1)&amp;" Total",$B$6:$BB$373,ROW($A91)-5,FALSE))</f>
        <v>0</v>
      </c>
      <c r="T91" s="10">
        <f ca="1">IF(T$5&lt;&gt;"",HLOOKUP(T$5,Functionalization!$G$6:$R$373,ROW($A91)-5,FALSE),IFERROR(INDEX(T$337:T$373,MATCH($F91,$B$337:$B$373,0))/VLOOKUP($F91,$B$337:$BB$373,MATCH(LEFT(TRIM(T$6),FIND("~",SUBSTITUTE(T$6,"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91))*HLOOKUP(LEFT(TRIM(T$6),FIND("~",SUBSTITUTE(T$6," ","~",LEN(TRIM(T$6))-LEN(SUBSTITUTE(TRIM(T$6)," ",""))))-1)&amp;" Total",$B$6:$BB$373,ROW($A91)-5,FALSE))</f>
        <v>0</v>
      </c>
      <c r="U91" s="10">
        <f ca="1">IF(U$5&lt;&gt;"",HLOOKUP(U$5,Functionalization!$G$6:$R$373,ROW($A91)-5,FALSE),IFERROR(INDEX(U$337:U$373,MATCH($F91,$B$337:$B$373,0))/VLOOKUP($F91,$B$337:$BB$373,MATCH(LEFT(TRIM(U$6),FIND("~",SUBSTITUTE(U$6,"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91))*HLOOKUP(LEFT(TRIM(U$6),FIND("~",SUBSTITUTE(U$6," ","~",LEN(TRIM(U$6))-LEN(SUBSTITUTE(TRIM(U$6)," ",""))))-1)&amp;" Total",$B$6:$BB$373,ROW($A91)-5,FALSE))</f>
        <v>0</v>
      </c>
      <c r="V91" s="10">
        <f ca="1">IF(V$5&lt;&gt;"",HLOOKUP(V$5,Functionalization!$G$6:$R$373,ROW($A91)-5,FALSE),IFERROR(INDEX(V$337:V$373,MATCH($F91,$B$337:$B$373,0))/VLOOKUP($F91,$B$337:$BB$373,MATCH(LEFT(TRIM(V$6),FIND("~",SUBSTITUTE(V$6,"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91))*HLOOKUP(LEFT(TRIM(V$6),FIND("~",SUBSTITUTE(V$6," ","~",LEN(TRIM(V$6))-LEN(SUBSTITUTE(TRIM(V$6)," ",""))))-1)&amp;" Total",$B$6:$BB$373,ROW($A91)-5,FALSE))</f>
        <v>0</v>
      </c>
      <c r="W91" s="10">
        <f ca="1">IF(W$5&lt;&gt;"",HLOOKUP(W$5,Functionalization!$G$6:$R$373,ROW($A91)-5,FALSE),IFERROR(INDEX(W$337:W$373,MATCH($F91,$B$337:$B$373,0))/VLOOKUP($F91,$B$337:$BB$373,MATCH(LEFT(TRIM(W$6),FIND("~",SUBSTITUTE(W$6,"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91))*HLOOKUP(LEFT(TRIM(W$6),FIND("~",SUBSTITUTE(W$6," ","~",LEN(TRIM(W$6))-LEN(SUBSTITUTE(TRIM(W$6)," ",""))))-1)&amp;" Total",$B$6:$BB$373,ROW($A91)-5,FALSE))</f>
        <v>0</v>
      </c>
      <c r="X91" s="10">
        <f ca="1">IF(X$5&lt;&gt;"",HLOOKUP(X$5,Functionalization!$G$6:$R$373,ROW($A91)-5,FALSE),IFERROR(INDEX(X$337:X$373,MATCH($F91,$B$337:$B$373,0))/VLOOKUP($F91,$B$337:$BB$373,MATCH(LEFT(TRIM(X$6),FIND("~",SUBSTITUTE(X$6,"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91))*HLOOKUP(LEFT(TRIM(X$6),FIND("~",SUBSTITUTE(X$6," ","~",LEN(TRIM(X$6))-LEN(SUBSTITUTE(TRIM(X$6)," ",""))))-1)&amp;" Total",$B$6:$BB$373,ROW($A91)-5,FALSE))</f>
        <v>0</v>
      </c>
      <c r="Y91" s="10">
        <f ca="1">IF(Y$5&lt;&gt;"",HLOOKUP(Y$5,Functionalization!$G$6:$R$373,ROW($A91)-5,FALSE),IFERROR(INDEX(Y$337:Y$373,MATCH($F91,$B$337:$B$373,0))/VLOOKUP($F91,$B$337:$BB$373,MATCH(LEFT(TRIM(Y$6),FIND("~",SUBSTITUTE(Y$6,"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91))*HLOOKUP(LEFT(TRIM(Y$6),FIND("~",SUBSTITUTE(Y$6," ","~",LEN(TRIM(Y$6))-LEN(SUBSTITUTE(TRIM(Y$6)," ",""))))-1)&amp;" Total",$B$6:$BB$373,ROW($A91)-5,FALSE))</f>
        <v>0</v>
      </c>
      <c r="Z91" s="10">
        <f ca="1">IF(Z$5&lt;&gt;"",HLOOKUP(Z$5,Functionalization!$G$6:$R$373,ROW($A91)-5,FALSE),IFERROR(INDEX(Z$337:Z$373,MATCH($F91,$B$337:$B$373,0))/VLOOKUP($F91,$B$337:$BB$373,MATCH(LEFT(TRIM(Z$6),FIND("~",SUBSTITUTE(Z$6,"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91))*HLOOKUP(LEFT(TRIM(Z$6),FIND("~",SUBSTITUTE(Z$6," ","~",LEN(TRIM(Z$6))-LEN(SUBSTITUTE(TRIM(Z$6)," ",""))))-1)&amp;" Total",$B$6:$BB$373,ROW($A91)-5,FALSE))</f>
        <v>0</v>
      </c>
      <c r="AA91" s="10">
        <f ca="1">IF(AA$5&lt;&gt;"",HLOOKUP(AA$5,Functionalization!$G$6:$R$373,ROW($A91)-5,FALSE),IFERROR(INDEX(AA$337:AA$373,MATCH($F91,$B$337:$B$373,0))/VLOOKUP($F91,$B$337:$BB$373,MATCH(LEFT(TRIM(AA$6),FIND("~",SUBSTITUTE(AA$6,"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91))*HLOOKUP(LEFT(TRIM(AA$6),FIND("~",SUBSTITUTE(AA$6," ","~",LEN(TRIM(AA$6))-LEN(SUBSTITUTE(TRIM(AA$6)," ",""))))-1)&amp;" Total",$B$6:$BB$373,ROW($A91)-5,FALSE))</f>
        <v>0</v>
      </c>
      <c r="AB91" s="10">
        <f ca="1">IF(AB$5&lt;&gt;"",HLOOKUP(AB$5,Functionalization!$G$6:$R$373,ROW($A91)-5,FALSE),IFERROR(INDEX(AB$337:AB$373,MATCH($F91,$B$337:$B$373,0))/VLOOKUP($F91,$B$337:$BB$373,MATCH(LEFT(TRIM(AB$6),FIND("~",SUBSTITUTE(AB$6,"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91))*HLOOKUP(LEFT(TRIM(AB$6),FIND("~",SUBSTITUTE(AB$6," ","~",LEN(TRIM(AB$6))-LEN(SUBSTITUTE(TRIM(AB$6)," ",""))))-1)&amp;" Total",$B$6:$BB$373,ROW($A91)-5,FALSE))</f>
        <v>0</v>
      </c>
      <c r="AC91" s="10">
        <f ca="1">IF(AC$5&lt;&gt;"",HLOOKUP(AC$5,Functionalization!$G$6:$R$373,ROW($A91)-5,FALSE),IFERROR(INDEX(AC$337:AC$373,MATCH($F91,$B$337:$B$373,0))/VLOOKUP($F91,$B$337:$BB$373,MATCH(LEFT(TRIM(AC$6),FIND("~",SUBSTITUTE(AC$6,"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91))*HLOOKUP(LEFT(TRIM(AC$6),FIND("~",SUBSTITUTE(AC$6," ","~",LEN(TRIM(AC$6))-LEN(SUBSTITUTE(TRIM(AC$6)," ",""))))-1)&amp;" Total",$B$6:$BB$373,ROW($A91)-5,FALSE))</f>
        <v>0</v>
      </c>
      <c r="AD91" s="10">
        <f ca="1">IF(AD$5&lt;&gt;"",HLOOKUP(AD$5,Functionalization!$G$6:$R$373,ROW($A91)-5,FALSE),IFERROR(INDEX(AD$337:AD$373,MATCH($F91,$B$337:$B$373,0))/VLOOKUP($F91,$B$337:$BB$373,MATCH(LEFT(TRIM(AD$6),FIND("~",SUBSTITUTE(AD$6,"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91))*HLOOKUP(LEFT(TRIM(AD$6),FIND("~",SUBSTITUTE(AD$6," ","~",LEN(TRIM(AD$6))-LEN(SUBSTITUTE(TRIM(AD$6)," ",""))))-1)&amp;" Total",$B$6:$BB$373,ROW($A91)-5,FALSE))</f>
        <v>0</v>
      </c>
      <c r="AE91" s="10">
        <f ca="1">IF(AE$5&lt;&gt;"",HLOOKUP(AE$5,Functionalization!$G$6:$R$373,ROW($A91)-5,FALSE),IFERROR(INDEX(AE$337:AE$373,MATCH($F91,$B$337:$B$373,0))/VLOOKUP($F91,$B$337:$BB$373,MATCH(LEFT(TRIM(AE$6),FIND("~",SUBSTITUTE(AE$6,"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91))*HLOOKUP(LEFT(TRIM(AE$6),FIND("~",SUBSTITUTE(AE$6," ","~",LEN(TRIM(AE$6))-LEN(SUBSTITUTE(TRIM(AE$6)," ",""))))-1)&amp;" Total",$B$6:$BB$373,ROW($A91)-5,FALSE))</f>
        <v>0</v>
      </c>
      <c r="AF91" s="10">
        <f ca="1">IF(AF$5&lt;&gt;"",HLOOKUP(AF$5,Functionalization!$G$6:$R$373,ROW($A91)-5,FALSE),IFERROR(INDEX(AF$337:AF$373,MATCH($F91,$B$337:$B$373,0))/VLOOKUP($F91,$B$337:$BB$373,MATCH(LEFT(TRIM(AF$6),FIND("~",SUBSTITUTE(AF$6,"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91))*HLOOKUP(LEFT(TRIM(AF$6),FIND("~",SUBSTITUTE(AF$6," ","~",LEN(TRIM(AF$6))-LEN(SUBSTITUTE(TRIM(AF$6)," ",""))))-1)&amp;" Total",$B$6:$BB$373,ROW($A91)-5,FALSE))</f>
        <v>0</v>
      </c>
      <c r="AG91" s="10">
        <f ca="1">IF(AG$5&lt;&gt;"",HLOOKUP(AG$5,Functionalization!$G$6:$R$373,ROW($A91)-5,FALSE),IFERROR(INDEX(AG$337:AG$373,MATCH($F91,$B$337:$B$373,0))/VLOOKUP($F91,$B$337:$BB$373,MATCH(LEFT(TRIM(AG$6),FIND("~",SUBSTITUTE(AG$6,"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91))*HLOOKUP(LEFT(TRIM(AG$6),FIND("~",SUBSTITUTE(AG$6," ","~",LEN(TRIM(AG$6))-LEN(SUBSTITUTE(TRIM(AG$6)," ",""))))-1)&amp;" Total",$B$6:$BB$373,ROW($A91)-5,FALSE))</f>
        <v>0</v>
      </c>
      <c r="AH91" s="10">
        <f ca="1">IF(AH$5&lt;&gt;"",HLOOKUP(AH$5,Functionalization!$G$6:$R$373,ROW($A91)-5,FALSE),IFERROR(INDEX(AH$337:AH$373,MATCH($F91,$B$337:$B$373,0))/VLOOKUP($F91,$B$337:$BB$373,MATCH(LEFT(TRIM(AH$6),FIND("~",SUBSTITUTE(AH$6,"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91))*HLOOKUP(LEFT(TRIM(AH$6),FIND("~",SUBSTITUTE(AH$6," ","~",LEN(TRIM(AH$6))-LEN(SUBSTITUTE(TRIM(AH$6)," ",""))))-1)&amp;" Total",$B$6:$BB$373,ROW($A91)-5,FALSE))</f>
        <v>0</v>
      </c>
      <c r="AI91" s="10">
        <f ca="1">IF(AI$5&lt;&gt;"",HLOOKUP(AI$5,Functionalization!$G$6:$R$373,ROW($A91)-5,FALSE),IFERROR(INDEX(AI$337:AI$373,MATCH($F91,$B$337:$B$373,0))/VLOOKUP($F91,$B$337:$BB$373,MATCH(LEFT(TRIM(AI$6),FIND("~",SUBSTITUTE(AI$6,"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91))*HLOOKUP(LEFT(TRIM(AI$6),FIND("~",SUBSTITUTE(AI$6," ","~",LEN(TRIM(AI$6))-LEN(SUBSTITUTE(TRIM(AI$6)," ",""))))-1)&amp;" Total",$B$6:$BB$373,ROW($A91)-5,FALSE))</f>
        <v>0</v>
      </c>
      <c r="AJ91" s="10">
        <f ca="1">IF(AJ$5&lt;&gt;"",HLOOKUP(AJ$5,Functionalization!$G$6:$R$373,ROW($A91)-5,FALSE),IFERROR(INDEX(AJ$337:AJ$373,MATCH($F91,$B$337:$B$373,0))/VLOOKUP($F91,$B$337:$BB$373,MATCH(LEFT(TRIM(AJ$6),FIND("~",SUBSTITUTE(AJ$6,"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91))*HLOOKUP(LEFT(TRIM(AJ$6),FIND("~",SUBSTITUTE(AJ$6," ","~",LEN(TRIM(AJ$6))-LEN(SUBSTITUTE(TRIM(AJ$6)," ",""))))-1)&amp;" Total",$B$6:$BB$373,ROW($A91)-5,FALSE))</f>
        <v>0</v>
      </c>
      <c r="AK91" s="10">
        <f ca="1">IF(AK$5&lt;&gt;"",HLOOKUP(AK$5,Functionalization!$G$6:$R$373,ROW($A91)-5,FALSE),IFERROR(INDEX(AK$337:AK$373,MATCH($F91,$B$337:$B$373,0))/VLOOKUP($F91,$B$337:$BB$373,MATCH(LEFT(TRIM(AK$6),FIND("~",SUBSTITUTE(AK$6,"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91))*HLOOKUP(LEFT(TRIM(AK$6),FIND("~",SUBSTITUTE(AK$6," ","~",LEN(TRIM(AK$6))-LEN(SUBSTITUTE(TRIM(AK$6)," ",""))))-1)&amp;" Total",$B$6:$BB$373,ROW($A91)-5,FALSE))</f>
        <v>0</v>
      </c>
      <c r="AL91" s="10">
        <f ca="1">IF(AL$5&lt;&gt;"",HLOOKUP(AL$5,Functionalization!$G$6:$R$373,ROW($A91)-5,FALSE),IFERROR(INDEX(AL$337:AL$373,MATCH($F91,$B$337:$B$373,0))/VLOOKUP($F91,$B$337:$BB$373,MATCH(LEFT(TRIM(AL$6),FIND("~",SUBSTITUTE(AL$6,"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91))*HLOOKUP(LEFT(TRIM(AL$6),FIND("~",SUBSTITUTE(AL$6," ","~",LEN(TRIM(AL$6))-LEN(SUBSTITUTE(TRIM(AL$6)," ",""))))-1)&amp;" Total",$B$6:$BB$373,ROW($A91)-5,FALSE))</f>
        <v>0</v>
      </c>
      <c r="AM91" s="10">
        <f ca="1">IF(AM$5&lt;&gt;"",HLOOKUP(AM$5,Functionalization!$G$6:$R$373,ROW($A91)-5,FALSE),IFERROR(INDEX(AM$337:AM$373,MATCH($F91,$B$337:$B$373,0))/VLOOKUP($F91,$B$337:$BB$373,MATCH(LEFT(TRIM(AM$6),FIND("~",SUBSTITUTE(AM$6,"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91))*HLOOKUP(LEFT(TRIM(AM$6),FIND("~",SUBSTITUTE(AM$6," ","~",LEN(TRIM(AM$6))-LEN(SUBSTITUTE(TRIM(AM$6)," ",""))))-1)&amp;" Total",$B$6:$BB$373,ROW($A91)-5,FALSE))</f>
        <v>0</v>
      </c>
      <c r="AN91" s="10">
        <f ca="1">IF(AN$5&lt;&gt;"",HLOOKUP(AN$5,Functionalization!$G$6:$R$373,ROW($A91)-5,FALSE),IFERROR(INDEX(AN$337:AN$373,MATCH($F91,$B$337:$B$373,0))/VLOOKUP($F91,$B$337:$BB$373,MATCH(LEFT(TRIM(AN$6),FIND("~",SUBSTITUTE(AN$6,"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91))*HLOOKUP(LEFT(TRIM(AN$6),FIND("~",SUBSTITUTE(AN$6," ","~",LEN(TRIM(AN$6))-LEN(SUBSTITUTE(TRIM(AN$6)," ",""))))-1)&amp;" Total",$B$6:$BB$373,ROW($A91)-5,FALSE))</f>
        <v>0</v>
      </c>
      <c r="AO91" s="10">
        <f ca="1">IF(AO$5&lt;&gt;"",HLOOKUP(AO$5,Functionalization!$G$6:$R$373,ROW($A91)-5,FALSE),IFERROR(INDEX(AO$337:AO$373,MATCH($F91,$B$337:$B$373,0))/VLOOKUP($F91,$B$337:$BB$373,MATCH(LEFT(TRIM(AO$6),FIND("~",SUBSTITUTE(AO$6,"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91))*HLOOKUP(LEFT(TRIM(AO$6),FIND("~",SUBSTITUTE(AO$6," ","~",LEN(TRIM(AO$6))-LEN(SUBSTITUTE(TRIM(AO$6)," ",""))))-1)&amp;" Total",$B$6:$BB$373,ROW($A91)-5,FALSE))</f>
        <v>0</v>
      </c>
      <c r="AP91" s="10">
        <f ca="1">IF(AP$5&lt;&gt;"",HLOOKUP(AP$5,Functionalization!$G$6:$R$373,ROW($A91)-5,FALSE),IFERROR(INDEX(AP$337:AP$373,MATCH($F91,$B$337:$B$373,0))/VLOOKUP($F91,$B$337:$BB$373,MATCH(LEFT(TRIM(AP$6),FIND("~",SUBSTITUTE(AP$6,"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91))*HLOOKUP(LEFT(TRIM(AP$6),FIND("~",SUBSTITUTE(AP$6," ","~",LEN(TRIM(AP$6))-LEN(SUBSTITUTE(TRIM(AP$6)," ",""))))-1)&amp;" Total",$B$6:$BB$373,ROW($A91)-5,FALSE))</f>
        <v>0</v>
      </c>
      <c r="AQ91" s="10">
        <f ca="1">IF(AQ$5&lt;&gt;"",HLOOKUP(AQ$5,Functionalization!$G$6:$R$373,ROW($A91)-5,FALSE),IFERROR(INDEX(AQ$337:AQ$373,MATCH($F91,$B$337:$B$373,0))/VLOOKUP($F91,$B$337:$BB$373,MATCH(LEFT(TRIM(AQ$6),FIND("~",SUBSTITUTE(AQ$6,"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91))*HLOOKUP(LEFT(TRIM(AQ$6),FIND("~",SUBSTITUTE(AQ$6," ","~",LEN(TRIM(AQ$6))-LEN(SUBSTITUTE(TRIM(AQ$6)," ",""))))-1)&amp;" Total",$B$6:$BB$373,ROW($A91)-5,FALSE))</f>
        <v>0</v>
      </c>
      <c r="AR91" s="10">
        <f ca="1">IF(AR$5&lt;&gt;"",HLOOKUP(AR$5,Functionalization!$G$6:$R$373,ROW($A91)-5,FALSE),IFERROR(INDEX(AR$337:AR$373,MATCH($F91,$B$337:$B$373,0))/VLOOKUP($F91,$B$337:$BB$373,MATCH(LEFT(TRIM(AR$6),FIND("~",SUBSTITUTE(AR$6,"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91))*HLOOKUP(LEFT(TRIM(AR$6),FIND("~",SUBSTITUTE(AR$6," ","~",LEN(TRIM(AR$6))-LEN(SUBSTITUTE(TRIM(AR$6)," ",""))))-1)&amp;" Total",$B$6:$BB$373,ROW($A91)-5,FALSE))</f>
        <v>0</v>
      </c>
      <c r="AS91" s="10">
        <f ca="1">IF(AS$5&lt;&gt;"",HLOOKUP(AS$5,Functionalization!$G$6:$R$373,ROW($A91)-5,FALSE),IFERROR(INDEX(AS$337:AS$373,MATCH($F91,$B$337:$B$373,0))/VLOOKUP($F91,$B$337:$BB$373,MATCH(LEFT(TRIM(AS$6),FIND("~",SUBSTITUTE(AS$6,"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91))*HLOOKUP(LEFT(TRIM(AS$6),FIND("~",SUBSTITUTE(AS$6," ","~",LEN(TRIM(AS$6))-LEN(SUBSTITUTE(TRIM(AS$6)," ",""))))-1)&amp;" Total",$B$6:$BB$373,ROW($A91)-5,FALSE))</f>
        <v>0</v>
      </c>
      <c r="AT91" s="10">
        <f ca="1">IF(AT$5&lt;&gt;"",HLOOKUP(AT$5,Functionalization!$G$6:$R$373,ROW($A91)-5,FALSE),IFERROR(INDEX(AT$337:AT$373,MATCH($F91,$B$337:$B$373,0))/VLOOKUP($F91,$B$337:$BB$373,MATCH(LEFT(TRIM(AT$6),FIND("~",SUBSTITUTE(AT$6,"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91))*HLOOKUP(LEFT(TRIM(AT$6),FIND("~",SUBSTITUTE(AT$6," ","~",LEN(TRIM(AT$6))-LEN(SUBSTITUTE(TRIM(AT$6)," ",""))))-1)&amp;" Total",$B$6:$BB$373,ROW($A91)-5,FALSE))</f>
        <v>0</v>
      </c>
      <c r="AU91" s="10">
        <f ca="1">IF(AU$5&lt;&gt;"",HLOOKUP(AU$5,Functionalization!$G$6:$R$373,ROW($A91)-5,FALSE),IFERROR(INDEX(AU$337:AU$373,MATCH($F91,$B$337:$B$373,0))/VLOOKUP($F91,$B$337:$BB$373,MATCH(LEFT(TRIM(AU$6),FIND("~",SUBSTITUTE(AU$6,"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91))*HLOOKUP(LEFT(TRIM(AU$6),FIND("~",SUBSTITUTE(AU$6," ","~",LEN(TRIM(AU$6))-LEN(SUBSTITUTE(TRIM(AU$6)," ",""))))-1)&amp;" Total",$B$6:$BB$373,ROW($A91)-5,FALSE))</f>
        <v>0</v>
      </c>
      <c r="AV91" s="10">
        <f ca="1">IF(AV$5&lt;&gt;"",HLOOKUP(AV$5,Functionalization!$G$6:$R$373,ROW($A91)-5,FALSE),IFERROR(INDEX(AV$337:AV$373,MATCH($F91,$B$337:$B$373,0))/VLOOKUP($F91,$B$337:$BB$373,MATCH(LEFT(TRIM(AV$6),FIND("~",SUBSTITUTE(AV$6,"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91))*HLOOKUP(LEFT(TRIM(AV$6),FIND("~",SUBSTITUTE(AV$6," ","~",LEN(TRIM(AV$6))-LEN(SUBSTITUTE(TRIM(AV$6)," ",""))))-1)&amp;" Total",$B$6:$BB$373,ROW($A91)-5,FALSE))</f>
        <v>0</v>
      </c>
      <c r="AW91" s="10">
        <f ca="1">IF(AW$5&lt;&gt;"",HLOOKUP(AW$5,Functionalization!$G$6:$R$373,ROW($A91)-5,FALSE),IFERROR(INDEX(AW$337:AW$373,MATCH($F91,$B$337:$B$373,0))/VLOOKUP($F91,$B$337:$BB$373,MATCH(LEFT(TRIM(AW$6),FIND("~",SUBSTITUTE(AW$6,"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91))*HLOOKUP(LEFT(TRIM(AW$6),FIND("~",SUBSTITUTE(AW$6," ","~",LEN(TRIM(AW$6))-LEN(SUBSTITUTE(TRIM(AW$6)," ",""))))-1)&amp;" Total",$B$6:$BB$373,ROW($A91)-5,FALSE))</f>
        <v>0</v>
      </c>
      <c r="AX91" s="10">
        <f ca="1">IF(AX$5&lt;&gt;"",HLOOKUP(AX$5,Functionalization!$G$6:$R$373,ROW($A91)-5,FALSE),IFERROR(INDEX(AX$337:AX$373,MATCH($F91,$B$337:$B$373,0))/VLOOKUP($F91,$B$337:$BB$373,MATCH(LEFT(TRIM(AX$6),FIND("~",SUBSTITUTE(AX$6,"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91))*HLOOKUP(LEFT(TRIM(AX$6),FIND("~",SUBSTITUTE(AX$6," ","~",LEN(TRIM(AX$6))-LEN(SUBSTITUTE(TRIM(AX$6)," ",""))))-1)&amp;" Total",$B$6:$BB$373,ROW($A91)-5,FALSE))</f>
        <v>0</v>
      </c>
      <c r="AY91" s="10">
        <f ca="1">IF(AY$5&lt;&gt;"",HLOOKUP(AY$5,Functionalization!$G$6:$R$373,ROW($A91)-5,FALSE),IFERROR(INDEX(AY$337:AY$373,MATCH($F91,$B$337:$B$373,0))/VLOOKUP($F91,$B$337:$BB$373,MATCH(LEFT(TRIM(AY$6),FIND("~",SUBSTITUTE(AY$6,"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91))*HLOOKUP(LEFT(TRIM(AY$6),FIND("~",SUBSTITUTE(AY$6," ","~",LEN(TRIM(AY$6))-LEN(SUBSTITUTE(TRIM(AY$6)," ",""))))-1)&amp;" Total",$B$6:$BB$373,ROW($A91)-5,FALSE))</f>
        <v>0</v>
      </c>
      <c r="AZ91" s="10">
        <f ca="1">IF(AZ$5&lt;&gt;"",HLOOKUP(AZ$5,Functionalization!$G$6:$R$373,ROW($A91)-5,FALSE),IFERROR(INDEX(AZ$337:AZ$373,MATCH($F91,$B$337:$B$373,0))/VLOOKUP($F91,$B$337:$BB$373,MATCH(LEFT(TRIM(AZ$6),FIND("~",SUBSTITUTE(AZ$6,"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91))*HLOOKUP(LEFT(TRIM(AZ$6),FIND("~",SUBSTITUTE(AZ$6," ","~",LEN(TRIM(AZ$6))-LEN(SUBSTITUTE(TRIM(AZ$6)," ",""))))-1)&amp;" Total",$B$6:$BB$373,ROW($A91)-5,FALSE))</f>
        <v>0</v>
      </c>
      <c r="BA91" s="10">
        <f ca="1">IF(BA$5&lt;&gt;"",HLOOKUP(BA$5,Functionalization!$G$6:$R$373,ROW($A91)-5,FALSE),IFERROR(INDEX(BA$337:BA$373,MATCH($F91,$B$337:$B$373,0))/VLOOKUP($F91,$B$337:$BB$373,MATCH(LEFT(TRIM(BA$6),FIND("~",SUBSTITUTE(BA$6,"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91))*HLOOKUP(LEFT(TRIM(BA$6),FIND("~",SUBSTITUTE(BA$6," ","~",LEN(TRIM(BA$6))-LEN(SUBSTITUTE(TRIM(BA$6)," ",""))))-1)&amp;" Total",$B$6:$BB$373,ROW($A91)-5,FALSE))</f>
        <v>0</v>
      </c>
      <c r="BB91" s="10">
        <f ca="1">IF(BB$5&lt;&gt;"",HLOOKUP(BB$5,Functionalization!$G$6:$R$373,ROW($A91)-5,FALSE),IFERROR(INDEX(BB$337:BB$373,MATCH($F91,$B$337:$B$373,0))/VLOOKUP($F91,$B$337:$BB$373,MATCH(LEFT(TRIM(BB$6),FIND("~",SUBSTITUTE(BB$6,"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91))*HLOOKUP(LEFT(TRIM(BB$6),FIND("~",SUBSTITUTE(BB$6," ","~",LEN(TRIM(BB$6))-LEN(SUBSTITUTE(TRIM(BB$6)," ",""))))-1)&amp;" Total",$B$6:$BB$373,ROW($A91)-5,FALSE))</f>
        <v>0</v>
      </c>
      <c r="BD91">
        <f ca="1">IFERROR(IF(SUMIF($G$6:$BB$6,BD$6&amp;" Total",$G91:$BB91)-(SUMIF($G$6:$BB$6,BD$6&amp;" "&amp;'Input-Func_Class'!$D$22,$G91:$BB91)+IFERROR(SUMIF($G$6:$BB$6,BD$6&amp;" "&amp;'Input-Func_Class'!$E$22,$G91:$BB91),SUMIF($G$6:$BB$6,BD$6&amp;" "&amp;'Input-Func_Class'!$B$24,$G91:$BB91))+SUMIF($G$6:$BB$6,BD$6&amp;" "&amp;'Input-Func_Class'!$F$22,$G91:$BB91))&lt;Check_Limit,0,1),1)</f>
        <v>0</v>
      </c>
      <c r="BE91">
        <f ca="1">IFERROR(IF(SUMIF($G$6:$BB$6,BE$6&amp;" Total",$G91:$BB91)-(SUMIF($G$6:$BB$6,BE$6&amp;" "&amp;'Input-Func_Class'!$D$22,$G91:$BB91)+IFERROR(SUMIF($G$6:$BB$6,BE$6&amp;" "&amp;'Input-Func_Class'!$E$22,$G91:$BB91),SUMIF($G$6:$BB$6,BE$6&amp;" "&amp;'Input-Func_Class'!$B$24,$G91:$BB91))+SUMIF($G$6:$BB$6,BE$6&amp;" "&amp;'Input-Func_Class'!$F$22,$G91:$BB91))&lt;Check_Limit,0,1),1)</f>
        <v>0</v>
      </c>
      <c r="BF91">
        <f ca="1">IFERROR(IF(SUMIF($G$6:$BB$6,BF$6&amp;" Total",$G91:$BB91)-(SUMIF($G$6:$BB$6,BF$6&amp;" "&amp;'Input-Func_Class'!$D$22,$G91:$BB91)+IFERROR(SUMIF($G$6:$BB$6,BF$6&amp;" "&amp;'Input-Func_Class'!$E$22,$G91:$BB91),SUMIF($G$6:$BB$6,BF$6&amp;" "&amp;'Input-Func_Class'!$B$24,$G91:$BB91))+SUMIF($G$6:$BB$6,BF$6&amp;" "&amp;'Input-Func_Class'!$F$22,$G91:$BB91))&lt;Check_Limit,0,1),1)</f>
        <v>0</v>
      </c>
      <c r="BG91">
        <f ca="1">IFERROR(IF(SUMIF($G$6:$BB$6,BG$6&amp;" Total",$G91:$BB91)-(SUMIF($G$6:$BB$6,BG$6&amp;" "&amp;'Input-Func_Class'!$D$22,$G91:$BB91)+IFERROR(SUMIF($G$6:$BB$6,BG$6&amp;" "&amp;'Input-Func_Class'!$E$22,$G91:$BB91),SUMIF($G$6:$BB$6,BG$6&amp;" "&amp;'Input-Func_Class'!$B$24,$G91:$BB91))+SUMIF($G$6:$BB$6,BG$6&amp;" "&amp;'Input-Func_Class'!$F$22,$G91:$BB91))&lt;Check_Limit,0,1),1)</f>
        <v>0</v>
      </c>
      <c r="BH91">
        <f ca="1">IFERROR(IF(SUMIF($G$6:$BB$6,BH$6&amp;" Total",$G91:$BB91)-(SUMIF($G$6:$BB$6,BH$6&amp;" "&amp;'Input-Func_Class'!$D$22,$G91:$BB91)+IFERROR(SUMIF($G$6:$BB$6,BH$6&amp;" "&amp;'Input-Func_Class'!$E$22,$G91:$BB91),SUMIF($G$6:$BB$6,BH$6&amp;" "&amp;'Input-Func_Class'!$B$24,$G91:$BB91))+SUMIF($G$6:$BB$6,BH$6&amp;" "&amp;'Input-Func_Class'!$F$22,$G91:$BB91))&lt;Check_Limit,0,1),1)</f>
        <v>0</v>
      </c>
      <c r="BI91">
        <f ca="1">IFERROR(IF(SUMIF($G$6:$BB$6,BI$6&amp;" Total",$G91:$BB91)-(SUMIF($G$6:$BB$6,BI$6&amp;" "&amp;'Input-Func_Class'!$D$22,$G91:$BB91)+IFERROR(SUMIF($G$6:$BB$6,BI$6&amp;" "&amp;'Input-Func_Class'!$E$22,$G91:$BB91),SUMIF($G$6:$BB$6,BI$6&amp;" "&amp;'Input-Func_Class'!$B$24,$G91:$BB91))+SUMIF($G$6:$BB$6,BI$6&amp;" "&amp;'Input-Func_Class'!$F$22,$G91:$BB91))&lt;Check_Limit,0,1),1)</f>
        <v>0</v>
      </c>
      <c r="BJ91">
        <f ca="1">IFERROR(IF(SUMIF($G$6:$BB$6,BJ$6&amp;" Total",$G91:$BB91)-(SUMIF($G$6:$BB$6,BJ$6&amp;" "&amp;'Input-Func_Class'!$D$22,$G91:$BB91)+IFERROR(SUMIF($G$6:$BB$6,BJ$6&amp;" "&amp;'Input-Func_Class'!$E$22,$G91:$BB91),SUMIF($G$6:$BB$6,BJ$6&amp;" "&amp;'Input-Func_Class'!$B$24,$G91:$BB91))+SUMIF($G$6:$BB$6,BJ$6&amp;" "&amp;'Input-Func_Class'!$F$22,$G91:$BB91))&lt;Check_Limit,0,1),1)</f>
        <v>0</v>
      </c>
      <c r="BK91">
        <f ca="1">IFERROR(IF(SUMIF($G$6:$BB$6,BK$6&amp;" Total",$G91:$BB91)-(SUMIF($G$6:$BB$6,BK$6&amp;" "&amp;'Input-Func_Class'!$D$22,$G91:$BB91)+IFERROR(SUMIF($G$6:$BB$6,BK$6&amp;" "&amp;'Input-Func_Class'!$E$22,$G91:$BB91),SUMIF($G$6:$BB$6,BK$6&amp;" "&amp;'Input-Func_Class'!$B$24,$G91:$BB91))+SUMIF($G$6:$BB$6,BK$6&amp;" "&amp;'Input-Func_Class'!$F$22,$G91:$BB91))&lt;Check_Limit,0,1),1)</f>
        <v>0</v>
      </c>
      <c r="BL91">
        <f ca="1">IFERROR(IF(SUMIF($G$6:$BB$6,BL$6&amp;" Total",$G91:$BB91)-(SUMIF($G$6:$BB$6,BL$6&amp;" "&amp;'Input-Func_Class'!$D$22,$G91:$BB91)+IFERROR(SUMIF($G$6:$BB$6,BL$6&amp;" "&amp;'Input-Func_Class'!$E$22,$G91:$BB91),SUMIF($G$6:$BB$6,BL$6&amp;" "&amp;'Input-Func_Class'!$B$24,$G91:$BB91))+SUMIF($G$6:$BB$6,BL$6&amp;" "&amp;'Input-Func_Class'!$F$22,$G91:$BB91))&lt;Check_Limit,0,1),1)</f>
        <v>0</v>
      </c>
      <c r="BM91">
        <f ca="1">IFERROR(IF(SUMIF($G$6:$BB$6,BM$6&amp;" Total",$G91:$BB91)-(SUMIF($G$6:$BB$6,BM$6&amp;" "&amp;'Input-Func_Class'!$D$22,$G91:$BB91)+IFERROR(SUMIF($G$6:$BB$6,BM$6&amp;" "&amp;'Input-Func_Class'!$E$22,$G91:$BB91),SUMIF($G$6:$BB$6,BM$6&amp;" "&amp;'Input-Func_Class'!$B$24,$G91:$BB91))+SUMIF($G$6:$BB$6,BM$6&amp;" "&amp;'Input-Func_Class'!$F$22,$G91:$BB91))&lt;Check_Limit,0,1),1)</f>
        <v>0</v>
      </c>
      <c r="BN91">
        <f ca="1">IFERROR(IF(SUMIF($G$6:$BB$6,BN$6&amp;" Total",$G91:$BB91)-(SUMIF($G$6:$BB$6,BN$6&amp;" "&amp;'Input-Func_Class'!$D$22,$G91:$BB91)+IFERROR(SUMIF($G$6:$BB$6,BN$6&amp;" "&amp;'Input-Func_Class'!$E$22,$G91:$BB91),SUMIF($G$6:$BB$6,BN$6&amp;" "&amp;'Input-Func_Class'!$B$24,$G91:$BB91))+SUMIF($G$6:$BB$6,BN$6&amp;" "&amp;'Input-Func_Class'!$F$22,$G91:$BB91))&lt;Check_Limit,0,1),1)</f>
        <v>0</v>
      </c>
      <c r="BO91">
        <f ca="1">IFERROR(IF(SUMIF($G$6:$BB$6,BO$6&amp;" Total",$G91:$BB91)-(SUMIF($G$6:$BB$6,BO$6&amp;" "&amp;'Input-Func_Class'!$D$22,$G91:$BB91)+IFERROR(SUMIF($G$6:$BB$6,BO$6&amp;" "&amp;'Input-Func_Class'!$E$22,$G91:$BB91),SUMIF($G$6:$BB$6,BO$6&amp;" "&amp;'Input-Func_Class'!$B$24,$G91:$BB91))+SUMIF($G$6:$BB$6,BO$6&amp;" "&amp;'Input-Func_Class'!$F$22,$G91:$BB91))&lt;Check_Limit,0,1),1)</f>
        <v>0</v>
      </c>
    </row>
    <row r="92" spans="1:67" outlineLevel="1">
      <c r="A92" s="31">
        <f>IF(ISBLANK('Input-Accounts'!A92),"",'Input-Accounts'!A92)</f>
        <v>80</v>
      </c>
      <c r="B92" s="53" t="str">
        <f>IF(ISBLANK('Input-Accounts'!B92),"",'Input-Accounts'!B92)</f>
        <v xml:space="preserve">STRUC &amp; IMPROV-REGULATING </v>
      </c>
      <c r="C92" s="31">
        <f>IF(ISBLANK('Input-Accounts'!C92),"",'Input-Accounts'!C92)</f>
        <v>375.4</v>
      </c>
      <c r="D92" s="10">
        <f>Functionalization!$D92</f>
        <v>-141903.19307692323</v>
      </c>
      <c r="E92" s="10">
        <f t="shared" ca="1" si="20"/>
        <v>0</v>
      </c>
      <c r="F92" s="3" t="str">
        <f>IF($D92=0,"-",IF('Input-Accounts'!$E92&lt;&gt;0,'Input-Accounts'!$E92,'Input-Accounts'!$G92))</f>
        <v>AVGERAGE STUDY</v>
      </c>
      <c r="G92" s="10">
        <f ca="1">IF(G$5&lt;&gt;"",HLOOKUP(G$5,Functionalization!$G$6:$R$373,ROW($A92)-5,FALSE),IFERROR(INDEX(G$337:G$373,MATCH($F92,$B$337:$B$373,0))/VLOOKUP($F92,$B$337:$BB$373,MATCH(LEFT(TRIM(G$6),FIND("~",SUBSTITUTE(G$6,"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92))*HLOOKUP(LEFT(TRIM(G$6),FIND("~",SUBSTITUTE(G$6," ","~",LEN(TRIM(G$6))-LEN(SUBSTITUTE(TRIM(G$6)," ",""))))-1)&amp;" Total",$B$6:$BB$373,ROW($A92)-5,FALSE))</f>
        <v>-141903.19307692323</v>
      </c>
      <c r="H92" s="10">
        <f ca="1">IF(H$5&lt;&gt;"",HLOOKUP(H$5,Functionalization!$G$6:$R$373,ROW($A92)-5,FALSE),IFERROR(INDEX(H$337:H$373,MATCH($F92,$B$337:$B$373,0))/VLOOKUP($F92,$B$337:$BB$373,MATCH(LEFT(TRIM(H$6),FIND("~",SUBSTITUTE(H$6,"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92))*HLOOKUP(LEFT(TRIM(H$6),FIND("~",SUBSTITUTE(H$6," ","~",LEN(TRIM(H$6))-LEN(SUBSTITUTE(TRIM(H$6)," ",""))))-1)&amp;" Total",$B$6:$BB$373,ROW($A92)-5,FALSE))</f>
        <v>-105288.45394194993</v>
      </c>
      <c r="I92" s="10">
        <f ca="1">IF(I$5&lt;&gt;"",HLOOKUP(I$5,Functionalization!$G$6:$R$373,ROW($A92)-5,FALSE),IFERROR(INDEX(I$337:I$373,MATCH($F92,$B$337:$B$373,0))/VLOOKUP($F92,$B$337:$BB$373,MATCH(LEFT(TRIM(I$6),FIND("~",SUBSTITUTE(I$6,"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92))*HLOOKUP(LEFT(TRIM(I$6),FIND("~",SUBSTITUTE(I$6," ","~",LEN(TRIM(I$6))-LEN(SUBSTITUTE(TRIM(I$6)," ",""))))-1)&amp;" Total",$B$6:$BB$373,ROW($A92)-5,FALSE))</f>
        <v>0</v>
      </c>
      <c r="J92" s="10">
        <f ca="1">IF(J$5&lt;&gt;"",HLOOKUP(J$5,Functionalization!$G$6:$R$373,ROW($A92)-5,FALSE),IFERROR(INDEX(J$337:J$373,MATCH($F92,$B$337:$B$373,0))/VLOOKUP($F92,$B$337:$BB$373,MATCH(LEFT(TRIM(J$6),FIND("~",SUBSTITUTE(J$6,"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92))*HLOOKUP(LEFT(TRIM(J$6),FIND("~",SUBSTITUTE(J$6," ","~",LEN(TRIM(J$6))-LEN(SUBSTITUTE(TRIM(J$6)," ",""))))-1)&amp;" Total",$B$6:$BB$373,ROW($A92)-5,FALSE))</f>
        <v>-36614.739134973293</v>
      </c>
      <c r="K92" s="10">
        <f ca="1">IF(K$5&lt;&gt;"",HLOOKUP(K$5,Functionalization!$G$6:$R$373,ROW($A92)-5,FALSE),IFERROR(INDEX(K$337:K$373,MATCH($F92,$B$337:$B$373,0))/VLOOKUP($F92,$B$337:$BB$373,MATCH(LEFT(TRIM(K$6),FIND("~",SUBSTITUTE(K$6,"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92))*HLOOKUP(LEFT(TRIM(K$6),FIND("~",SUBSTITUTE(K$6," ","~",LEN(TRIM(K$6))-LEN(SUBSTITUTE(TRIM(K$6)," ",""))))-1)&amp;" Total",$B$6:$BB$373,ROW($A92)-5,FALSE))</f>
        <v>0</v>
      </c>
      <c r="L92" s="10">
        <f ca="1">IF(L$5&lt;&gt;"",HLOOKUP(L$5,Functionalization!$G$6:$R$373,ROW($A92)-5,FALSE),IFERROR(INDEX(L$337:L$373,MATCH($F92,$B$337:$B$373,0))/VLOOKUP($F92,$B$337:$BB$373,MATCH(LEFT(TRIM(L$6),FIND("~",SUBSTITUTE(L$6,"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92))*HLOOKUP(LEFT(TRIM(L$6),FIND("~",SUBSTITUTE(L$6," ","~",LEN(TRIM(L$6))-LEN(SUBSTITUTE(TRIM(L$6)," ",""))))-1)&amp;" Total",$B$6:$BB$373,ROW($A92)-5,FALSE))</f>
        <v>0</v>
      </c>
      <c r="M92" s="10">
        <f ca="1">IF(M$5&lt;&gt;"",HLOOKUP(M$5,Functionalization!$G$6:$R$373,ROW($A92)-5,FALSE),IFERROR(INDEX(M$337:M$373,MATCH($F92,$B$337:$B$373,0))/VLOOKUP($F92,$B$337:$BB$373,MATCH(LEFT(TRIM(M$6),FIND("~",SUBSTITUTE(M$6,"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92))*HLOOKUP(LEFT(TRIM(M$6),FIND("~",SUBSTITUTE(M$6," ","~",LEN(TRIM(M$6))-LEN(SUBSTITUTE(TRIM(M$6)," ",""))))-1)&amp;" Total",$B$6:$BB$373,ROW($A92)-5,FALSE))</f>
        <v>0</v>
      </c>
      <c r="N92" s="10">
        <f ca="1">IF(N$5&lt;&gt;"",HLOOKUP(N$5,Functionalization!$G$6:$R$373,ROW($A92)-5,FALSE),IFERROR(INDEX(N$337:N$373,MATCH($F92,$B$337:$B$373,0))/VLOOKUP($F92,$B$337:$BB$373,MATCH(LEFT(TRIM(N$6),FIND("~",SUBSTITUTE(N$6,"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92))*HLOOKUP(LEFT(TRIM(N$6),FIND("~",SUBSTITUTE(N$6," ","~",LEN(TRIM(N$6))-LEN(SUBSTITUTE(TRIM(N$6)," ",""))))-1)&amp;" Total",$B$6:$BB$373,ROW($A92)-5,FALSE))</f>
        <v>0</v>
      </c>
      <c r="O92" s="10">
        <f ca="1">IF(O$5&lt;&gt;"",HLOOKUP(O$5,Functionalization!$G$6:$R$373,ROW($A92)-5,FALSE),IFERROR(INDEX(O$337:O$373,MATCH($F92,$B$337:$B$373,0))/VLOOKUP($F92,$B$337:$BB$373,MATCH(LEFT(TRIM(O$6),FIND("~",SUBSTITUTE(O$6,"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92))*HLOOKUP(LEFT(TRIM(O$6),FIND("~",SUBSTITUTE(O$6," ","~",LEN(TRIM(O$6))-LEN(SUBSTITUTE(TRIM(O$6)," ",""))))-1)&amp;" Total",$B$6:$BB$373,ROW($A92)-5,FALSE))</f>
        <v>0</v>
      </c>
      <c r="P92" s="10">
        <f ca="1">IF(P$5&lt;&gt;"",HLOOKUP(P$5,Functionalization!$G$6:$R$373,ROW($A92)-5,FALSE),IFERROR(INDEX(P$337:P$373,MATCH($F92,$B$337:$B$373,0))/VLOOKUP($F92,$B$337:$BB$373,MATCH(LEFT(TRIM(P$6),FIND("~",SUBSTITUTE(P$6,"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92))*HLOOKUP(LEFT(TRIM(P$6),FIND("~",SUBSTITUTE(P$6," ","~",LEN(TRIM(P$6))-LEN(SUBSTITUTE(TRIM(P$6)," ",""))))-1)&amp;" Total",$B$6:$BB$373,ROW($A92)-5,FALSE))</f>
        <v>0</v>
      </c>
      <c r="Q92" s="10">
        <f ca="1">IF(Q$5&lt;&gt;"",HLOOKUP(Q$5,Functionalization!$G$6:$R$373,ROW($A92)-5,FALSE),IFERROR(INDEX(Q$337:Q$373,MATCH($F92,$B$337:$B$373,0))/VLOOKUP($F92,$B$337:$BB$373,MATCH(LEFT(TRIM(Q$6),FIND("~",SUBSTITUTE(Q$6,"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92))*HLOOKUP(LEFT(TRIM(Q$6),FIND("~",SUBSTITUTE(Q$6," ","~",LEN(TRIM(Q$6))-LEN(SUBSTITUTE(TRIM(Q$6)," ",""))))-1)&amp;" Total",$B$6:$BB$373,ROW($A92)-5,FALSE))</f>
        <v>0</v>
      </c>
      <c r="R92" s="10">
        <f ca="1">IF(R$5&lt;&gt;"",HLOOKUP(R$5,Functionalization!$G$6:$R$373,ROW($A92)-5,FALSE),IFERROR(INDEX(R$337:R$373,MATCH($F92,$B$337:$B$373,0))/VLOOKUP($F92,$B$337:$BB$373,MATCH(LEFT(TRIM(R$6),FIND("~",SUBSTITUTE(R$6,"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92))*HLOOKUP(LEFT(TRIM(R$6),FIND("~",SUBSTITUTE(R$6," ","~",LEN(TRIM(R$6))-LEN(SUBSTITUTE(TRIM(R$6)," ",""))))-1)&amp;" Total",$B$6:$BB$373,ROW($A92)-5,FALSE))</f>
        <v>0</v>
      </c>
      <c r="S92" s="10">
        <f ca="1">IF(S$5&lt;&gt;"",HLOOKUP(S$5,Functionalization!$G$6:$R$373,ROW($A92)-5,FALSE),IFERROR(INDEX(S$337:S$373,MATCH($F92,$B$337:$B$373,0))/VLOOKUP($F92,$B$337:$BB$373,MATCH(LEFT(TRIM(S$6),FIND("~",SUBSTITUTE(S$6,"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92))*HLOOKUP(LEFT(TRIM(S$6),FIND("~",SUBSTITUTE(S$6," ","~",LEN(TRIM(S$6))-LEN(SUBSTITUTE(TRIM(S$6)," ",""))))-1)&amp;" Total",$B$6:$BB$373,ROW($A92)-5,FALSE))</f>
        <v>0</v>
      </c>
      <c r="T92" s="10">
        <f ca="1">IF(T$5&lt;&gt;"",HLOOKUP(T$5,Functionalization!$G$6:$R$373,ROW($A92)-5,FALSE),IFERROR(INDEX(T$337:T$373,MATCH($F92,$B$337:$B$373,0))/VLOOKUP($F92,$B$337:$BB$373,MATCH(LEFT(TRIM(T$6),FIND("~",SUBSTITUTE(T$6,"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92))*HLOOKUP(LEFT(TRIM(T$6),FIND("~",SUBSTITUTE(T$6," ","~",LEN(TRIM(T$6))-LEN(SUBSTITUTE(TRIM(T$6)," ",""))))-1)&amp;" Total",$B$6:$BB$373,ROW($A92)-5,FALSE))</f>
        <v>0</v>
      </c>
      <c r="U92" s="10">
        <f ca="1">IF(U$5&lt;&gt;"",HLOOKUP(U$5,Functionalization!$G$6:$R$373,ROW($A92)-5,FALSE),IFERROR(INDEX(U$337:U$373,MATCH($F92,$B$337:$B$373,0))/VLOOKUP($F92,$B$337:$BB$373,MATCH(LEFT(TRIM(U$6),FIND("~",SUBSTITUTE(U$6,"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92))*HLOOKUP(LEFT(TRIM(U$6),FIND("~",SUBSTITUTE(U$6," ","~",LEN(TRIM(U$6))-LEN(SUBSTITUTE(TRIM(U$6)," ",""))))-1)&amp;" Total",$B$6:$BB$373,ROW($A92)-5,FALSE))</f>
        <v>0</v>
      </c>
      <c r="V92" s="10">
        <f ca="1">IF(V$5&lt;&gt;"",HLOOKUP(V$5,Functionalization!$G$6:$R$373,ROW($A92)-5,FALSE),IFERROR(INDEX(V$337:V$373,MATCH($F92,$B$337:$B$373,0))/VLOOKUP($F92,$B$337:$BB$373,MATCH(LEFT(TRIM(V$6),FIND("~",SUBSTITUTE(V$6,"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92))*HLOOKUP(LEFT(TRIM(V$6),FIND("~",SUBSTITUTE(V$6," ","~",LEN(TRIM(V$6))-LEN(SUBSTITUTE(TRIM(V$6)," ",""))))-1)&amp;" Total",$B$6:$BB$373,ROW($A92)-5,FALSE))</f>
        <v>0</v>
      </c>
      <c r="W92" s="10">
        <f ca="1">IF(W$5&lt;&gt;"",HLOOKUP(W$5,Functionalization!$G$6:$R$373,ROW($A92)-5,FALSE),IFERROR(INDEX(W$337:W$373,MATCH($F92,$B$337:$B$373,0))/VLOOKUP($F92,$B$337:$BB$373,MATCH(LEFT(TRIM(W$6),FIND("~",SUBSTITUTE(W$6,"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92))*HLOOKUP(LEFT(TRIM(W$6),FIND("~",SUBSTITUTE(W$6," ","~",LEN(TRIM(W$6))-LEN(SUBSTITUTE(TRIM(W$6)," ",""))))-1)&amp;" Total",$B$6:$BB$373,ROW($A92)-5,FALSE))</f>
        <v>0</v>
      </c>
      <c r="X92" s="10">
        <f ca="1">IF(X$5&lt;&gt;"",HLOOKUP(X$5,Functionalization!$G$6:$R$373,ROW($A92)-5,FALSE),IFERROR(INDEX(X$337:X$373,MATCH($F92,$B$337:$B$373,0))/VLOOKUP($F92,$B$337:$BB$373,MATCH(LEFT(TRIM(X$6),FIND("~",SUBSTITUTE(X$6,"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92))*HLOOKUP(LEFT(TRIM(X$6),FIND("~",SUBSTITUTE(X$6," ","~",LEN(TRIM(X$6))-LEN(SUBSTITUTE(TRIM(X$6)," ",""))))-1)&amp;" Total",$B$6:$BB$373,ROW($A92)-5,FALSE))</f>
        <v>0</v>
      </c>
      <c r="Y92" s="10">
        <f ca="1">IF(Y$5&lt;&gt;"",HLOOKUP(Y$5,Functionalization!$G$6:$R$373,ROW($A92)-5,FALSE),IFERROR(INDEX(Y$337:Y$373,MATCH($F92,$B$337:$B$373,0))/VLOOKUP($F92,$B$337:$BB$373,MATCH(LEFT(TRIM(Y$6),FIND("~",SUBSTITUTE(Y$6,"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92))*HLOOKUP(LEFT(TRIM(Y$6),FIND("~",SUBSTITUTE(Y$6," ","~",LEN(TRIM(Y$6))-LEN(SUBSTITUTE(TRIM(Y$6)," ",""))))-1)&amp;" Total",$B$6:$BB$373,ROW($A92)-5,FALSE))</f>
        <v>0</v>
      </c>
      <c r="Z92" s="10">
        <f ca="1">IF(Z$5&lt;&gt;"",HLOOKUP(Z$5,Functionalization!$G$6:$R$373,ROW($A92)-5,FALSE),IFERROR(INDEX(Z$337:Z$373,MATCH($F92,$B$337:$B$373,0))/VLOOKUP($F92,$B$337:$BB$373,MATCH(LEFT(TRIM(Z$6),FIND("~",SUBSTITUTE(Z$6,"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92))*HLOOKUP(LEFT(TRIM(Z$6),FIND("~",SUBSTITUTE(Z$6," ","~",LEN(TRIM(Z$6))-LEN(SUBSTITUTE(TRIM(Z$6)," ",""))))-1)&amp;" Total",$B$6:$BB$373,ROW($A92)-5,FALSE))</f>
        <v>0</v>
      </c>
      <c r="AA92" s="10">
        <f ca="1">IF(AA$5&lt;&gt;"",HLOOKUP(AA$5,Functionalization!$G$6:$R$373,ROW($A92)-5,FALSE),IFERROR(INDEX(AA$337:AA$373,MATCH($F92,$B$337:$B$373,0))/VLOOKUP($F92,$B$337:$BB$373,MATCH(LEFT(TRIM(AA$6),FIND("~",SUBSTITUTE(AA$6,"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92))*HLOOKUP(LEFT(TRIM(AA$6),FIND("~",SUBSTITUTE(AA$6," ","~",LEN(TRIM(AA$6))-LEN(SUBSTITUTE(TRIM(AA$6)," ",""))))-1)&amp;" Total",$B$6:$BB$373,ROW($A92)-5,FALSE))</f>
        <v>0</v>
      </c>
      <c r="AB92" s="10">
        <f ca="1">IF(AB$5&lt;&gt;"",HLOOKUP(AB$5,Functionalization!$G$6:$R$373,ROW($A92)-5,FALSE),IFERROR(INDEX(AB$337:AB$373,MATCH($F92,$B$337:$B$373,0))/VLOOKUP($F92,$B$337:$BB$373,MATCH(LEFT(TRIM(AB$6),FIND("~",SUBSTITUTE(AB$6,"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92))*HLOOKUP(LEFT(TRIM(AB$6),FIND("~",SUBSTITUTE(AB$6," ","~",LEN(TRIM(AB$6))-LEN(SUBSTITUTE(TRIM(AB$6)," ",""))))-1)&amp;" Total",$B$6:$BB$373,ROW($A92)-5,FALSE))</f>
        <v>0</v>
      </c>
      <c r="AC92" s="10">
        <f ca="1">IF(AC$5&lt;&gt;"",HLOOKUP(AC$5,Functionalization!$G$6:$R$373,ROW($A92)-5,FALSE),IFERROR(INDEX(AC$337:AC$373,MATCH($F92,$B$337:$B$373,0))/VLOOKUP($F92,$B$337:$BB$373,MATCH(LEFT(TRIM(AC$6),FIND("~",SUBSTITUTE(AC$6,"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92))*HLOOKUP(LEFT(TRIM(AC$6),FIND("~",SUBSTITUTE(AC$6," ","~",LEN(TRIM(AC$6))-LEN(SUBSTITUTE(TRIM(AC$6)," ",""))))-1)&amp;" Total",$B$6:$BB$373,ROW($A92)-5,FALSE))</f>
        <v>0</v>
      </c>
      <c r="AD92" s="10">
        <f ca="1">IF(AD$5&lt;&gt;"",HLOOKUP(AD$5,Functionalization!$G$6:$R$373,ROW($A92)-5,FALSE),IFERROR(INDEX(AD$337:AD$373,MATCH($F92,$B$337:$B$373,0))/VLOOKUP($F92,$B$337:$BB$373,MATCH(LEFT(TRIM(AD$6),FIND("~",SUBSTITUTE(AD$6,"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92))*HLOOKUP(LEFT(TRIM(AD$6),FIND("~",SUBSTITUTE(AD$6," ","~",LEN(TRIM(AD$6))-LEN(SUBSTITUTE(TRIM(AD$6)," ",""))))-1)&amp;" Total",$B$6:$BB$373,ROW($A92)-5,FALSE))</f>
        <v>0</v>
      </c>
      <c r="AE92" s="10">
        <f ca="1">IF(AE$5&lt;&gt;"",HLOOKUP(AE$5,Functionalization!$G$6:$R$373,ROW($A92)-5,FALSE),IFERROR(INDEX(AE$337:AE$373,MATCH($F92,$B$337:$B$373,0))/VLOOKUP($F92,$B$337:$BB$373,MATCH(LEFT(TRIM(AE$6),FIND("~",SUBSTITUTE(AE$6,"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92))*HLOOKUP(LEFT(TRIM(AE$6),FIND("~",SUBSTITUTE(AE$6," ","~",LEN(TRIM(AE$6))-LEN(SUBSTITUTE(TRIM(AE$6)," ",""))))-1)&amp;" Total",$B$6:$BB$373,ROW($A92)-5,FALSE))</f>
        <v>0</v>
      </c>
      <c r="AF92" s="10">
        <f ca="1">IF(AF$5&lt;&gt;"",HLOOKUP(AF$5,Functionalization!$G$6:$R$373,ROW($A92)-5,FALSE),IFERROR(INDEX(AF$337:AF$373,MATCH($F92,$B$337:$B$373,0))/VLOOKUP($F92,$B$337:$BB$373,MATCH(LEFT(TRIM(AF$6),FIND("~",SUBSTITUTE(AF$6,"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92))*HLOOKUP(LEFT(TRIM(AF$6),FIND("~",SUBSTITUTE(AF$6," ","~",LEN(TRIM(AF$6))-LEN(SUBSTITUTE(TRIM(AF$6)," ",""))))-1)&amp;" Total",$B$6:$BB$373,ROW($A92)-5,FALSE))</f>
        <v>0</v>
      </c>
      <c r="AG92" s="10">
        <f ca="1">IF(AG$5&lt;&gt;"",HLOOKUP(AG$5,Functionalization!$G$6:$R$373,ROW($A92)-5,FALSE),IFERROR(INDEX(AG$337:AG$373,MATCH($F92,$B$337:$B$373,0))/VLOOKUP($F92,$B$337:$BB$373,MATCH(LEFT(TRIM(AG$6),FIND("~",SUBSTITUTE(AG$6,"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92))*HLOOKUP(LEFT(TRIM(AG$6),FIND("~",SUBSTITUTE(AG$6," ","~",LEN(TRIM(AG$6))-LEN(SUBSTITUTE(TRIM(AG$6)," ",""))))-1)&amp;" Total",$B$6:$BB$373,ROW($A92)-5,FALSE))</f>
        <v>0</v>
      </c>
      <c r="AH92" s="10">
        <f ca="1">IF(AH$5&lt;&gt;"",HLOOKUP(AH$5,Functionalization!$G$6:$R$373,ROW($A92)-5,FALSE),IFERROR(INDEX(AH$337:AH$373,MATCH($F92,$B$337:$B$373,0))/VLOOKUP($F92,$B$337:$BB$373,MATCH(LEFT(TRIM(AH$6),FIND("~",SUBSTITUTE(AH$6,"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92))*HLOOKUP(LEFT(TRIM(AH$6),FIND("~",SUBSTITUTE(AH$6," ","~",LEN(TRIM(AH$6))-LEN(SUBSTITUTE(TRIM(AH$6)," ",""))))-1)&amp;" Total",$B$6:$BB$373,ROW($A92)-5,FALSE))</f>
        <v>0</v>
      </c>
      <c r="AI92" s="10">
        <f ca="1">IF(AI$5&lt;&gt;"",HLOOKUP(AI$5,Functionalization!$G$6:$R$373,ROW($A92)-5,FALSE),IFERROR(INDEX(AI$337:AI$373,MATCH($F92,$B$337:$B$373,0))/VLOOKUP($F92,$B$337:$BB$373,MATCH(LEFT(TRIM(AI$6),FIND("~",SUBSTITUTE(AI$6,"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92))*HLOOKUP(LEFT(TRIM(AI$6),FIND("~",SUBSTITUTE(AI$6," ","~",LEN(TRIM(AI$6))-LEN(SUBSTITUTE(TRIM(AI$6)," ",""))))-1)&amp;" Total",$B$6:$BB$373,ROW($A92)-5,FALSE))</f>
        <v>0</v>
      </c>
      <c r="AJ92" s="10">
        <f ca="1">IF(AJ$5&lt;&gt;"",HLOOKUP(AJ$5,Functionalization!$G$6:$R$373,ROW($A92)-5,FALSE),IFERROR(INDEX(AJ$337:AJ$373,MATCH($F92,$B$337:$B$373,0))/VLOOKUP($F92,$B$337:$BB$373,MATCH(LEFT(TRIM(AJ$6),FIND("~",SUBSTITUTE(AJ$6,"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92))*HLOOKUP(LEFT(TRIM(AJ$6),FIND("~",SUBSTITUTE(AJ$6," ","~",LEN(TRIM(AJ$6))-LEN(SUBSTITUTE(TRIM(AJ$6)," ",""))))-1)&amp;" Total",$B$6:$BB$373,ROW($A92)-5,FALSE))</f>
        <v>0</v>
      </c>
      <c r="AK92" s="10">
        <f ca="1">IF(AK$5&lt;&gt;"",HLOOKUP(AK$5,Functionalization!$G$6:$R$373,ROW($A92)-5,FALSE),IFERROR(INDEX(AK$337:AK$373,MATCH($F92,$B$337:$B$373,0))/VLOOKUP($F92,$B$337:$BB$373,MATCH(LEFT(TRIM(AK$6),FIND("~",SUBSTITUTE(AK$6,"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92))*HLOOKUP(LEFT(TRIM(AK$6),FIND("~",SUBSTITUTE(AK$6," ","~",LEN(TRIM(AK$6))-LEN(SUBSTITUTE(TRIM(AK$6)," ",""))))-1)&amp;" Total",$B$6:$BB$373,ROW($A92)-5,FALSE))</f>
        <v>0</v>
      </c>
      <c r="AL92" s="10">
        <f ca="1">IF(AL$5&lt;&gt;"",HLOOKUP(AL$5,Functionalization!$G$6:$R$373,ROW($A92)-5,FALSE),IFERROR(INDEX(AL$337:AL$373,MATCH($F92,$B$337:$B$373,0))/VLOOKUP($F92,$B$337:$BB$373,MATCH(LEFT(TRIM(AL$6),FIND("~",SUBSTITUTE(AL$6,"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92))*HLOOKUP(LEFT(TRIM(AL$6),FIND("~",SUBSTITUTE(AL$6," ","~",LEN(TRIM(AL$6))-LEN(SUBSTITUTE(TRIM(AL$6)," ",""))))-1)&amp;" Total",$B$6:$BB$373,ROW($A92)-5,FALSE))</f>
        <v>0</v>
      </c>
      <c r="AM92" s="10">
        <f ca="1">IF(AM$5&lt;&gt;"",HLOOKUP(AM$5,Functionalization!$G$6:$R$373,ROW($A92)-5,FALSE),IFERROR(INDEX(AM$337:AM$373,MATCH($F92,$B$337:$B$373,0))/VLOOKUP($F92,$B$337:$BB$373,MATCH(LEFT(TRIM(AM$6),FIND("~",SUBSTITUTE(AM$6,"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92))*HLOOKUP(LEFT(TRIM(AM$6),FIND("~",SUBSTITUTE(AM$6," ","~",LEN(TRIM(AM$6))-LEN(SUBSTITUTE(TRIM(AM$6)," ",""))))-1)&amp;" Total",$B$6:$BB$373,ROW($A92)-5,FALSE))</f>
        <v>0</v>
      </c>
      <c r="AN92" s="10">
        <f ca="1">IF(AN$5&lt;&gt;"",HLOOKUP(AN$5,Functionalization!$G$6:$R$373,ROW($A92)-5,FALSE),IFERROR(INDEX(AN$337:AN$373,MATCH($F92,$B$337:$B$373,0))/VLOOKUP($F92,$B$337:$BB$373,MATCH(LEFT(TRIM(AN$6),FIND("~",SUBSTITUTE(AN$6,"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92))*HLOOKUP(LEFT(TRIM(AN$6),FIND("~",SUBSTITUTE(AN$6," ","~",LEN(TRIM(AN$6))-LEN(SUBSTITUTE(TRIM(AN$6)," ",""))))-1)&amp;" Total",$B$6:$BB$373,ROW($A92)-5,FALSE))</f>
        <v>0</v>
      </c>
      <c r="AO92" s="10">
        <f ca="1">IF(AO$5&lt;&gt;"",HLOOKUP(AO$5,Functionalization!$G$6:$R$373,ROW($A92)-5,FALSE),IFERROR(INDEX(AO$337:AO$373,MATCH($F92,$B$337:$B$373,0))/VLOOKUP($F92,$B$337:$BB$373,MATCH(LEFT(TRIM(AO$6),FIND("~",SUBSTITUTE(AO$6,"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92))*HLOOKUP(LEFT(TRIM(AO$6),FIND("~",SUBSTITUTE(AO$6," ","~",LEN(TRIM(AO$6))-LEN(SUBSTITUTE(TRIM(AO$6)," ",""))))-1)&amp;" Total",$B$6:$BB$373,ROW($A92)-5,FALSE))</f>
        <v>0</v>
      </c>
      <c r="AP92" s="10">
        <f ca="1">IF(AP$5&lt;&gt;"",HLOOKUP(AP$5,Functionalization!$G$6:$R$373,ROW($A92)-5,FALSE),IFERROR(INDEX(AP$337:AP$373,MATCH($F92,$B$337:$B$373,0))/VLOOKUP($F92,$B$337:$BB$373,MATCH(LEFT(TRIM(AP$6),FIND("~",SUBSTITUTE(AP$6,"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92))*HLOOKUP(LEFT(TRIM(AP$6),FIND("~",SUBSTITUTE(AP$6," ","~",LEN(TRIM(AP$6))-LEN(SUBSTITUTE(TRIM(AP$6)," ",""))))-1)&amp;" Total",$B$6:$BB$373,ROW($A92)-5,FALSE))</f>
        <v>0</v>
      </c>
      <c r="AQ92" s="10">
        <f ca="1">IF(AQ$5&lt;&gt;"",HLOOKUP(AQ$5,Functionalization!$G$6:$R$373,ROW($A92)-5,FALSE),IFERROR(INDEX(AQ$337:AQ$373,MATCH($F92,$B$337:$B$373,0))/VLOOKUP($F92,$B$337:$BB$373,MATCH(LEFT(TRIM(AQ$6),FIND("~",SUBSTITUTE(AQ$6,"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92))*HLOOKUP(LEFT(TRIM(AQ$6),FIND("~",SUBSTITUTE(AQ$6," ","~",LEN(TRIM(AQ$6))-LEN(SUBSTITUTE(TRIM(AQ$6)," ",""))))-1)&amp;" Total",$B$6:$BB$373,ROW($A92)-5,FALSE))</f>
        <v>0</v>
      </c>
      <c r="AR92" s="10">
        <f ca="1">IF(AR$5&lt;&gt;"",HLOOKUP(AR$5,Functionalization!$G$6:$R$373,ROW($A92)-5,FALSE),IFERROR(INDEX(AR$337:AR$373,MATCH($F92,$B$337:$B$373,0))/VLOOKUP($F92,$B$337:$BB$373,MATCH(LEFT(TRIM(AR$6),FIND("~",SUBSTITUTE(AR$6,"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92))*HLOOKUP(LEFT(TRIM(AR$6),FIND("~",SUBSTITUTE(AR$6," ","~",LEN(TRIM(AR$6))-LEN(SUBSTITUTE(TRIM(AR$6)," ",""))))-1)&amp;" Total",$B$6:$BB$373,ROW($A92)-5,FALSE))</f>
        <v>0</v>
      </c>
      <c r="AS92" s="10">
        <f ca="1">IF(AS$5&lt;&gt;"",HLOOKUP(AS$5,Functionalization!$G$6:$R$373,ROW($A92)-5,FALSE),IFERROR(INDEX(AS$337:AS$373,MATCH($F92,$B$337:$B$373,0))/VLOOKUP($F92,$B$337:$BB$373,MATCH(LEFT(TRIM(AS$6),FIND("~",SUBSTITUTE(AS$6,"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92))*HLOOKUP(LEFT(TRIM(AS$6),FIND("~",SUBSTITUTE(AS$6," ","~",LEN(TRIM(AS$6))-LEN(SUBSTITUTE(TRIM(AS$6)," ",""))))-1)&amp;" Total",$B$6:$BB$373,ROW($A92)-5,FALSE))</f>
        <v>0</v>
      </c>
      <c r="AT92" s="10">
        <f ca="1">IF(AT$5&lt;&gt;"",HLOOKUP(AT$5,Functionalization!$G$6:$R$373,ROW($A92)-5,FALSE),IFERROR(INDEX(AT$337:AT$373,MATCH($F92,$B$337:$B$373,0))/VLOOKUP($F92,$B$337:$BB$373,MATCH(LEFT(TRIM(AT$6),FIND("~",SUBSTITUTE(AT$6,"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92))*HLOOKUP(LEFT(TRIM(AT$6),FIND("~",SUBSTITUTE(AT$6," ","~",LEN(TRIM(AT$6))-LEN(SUBSTITUTE(TRIM(AT$6)," ",""))))-1)&amp;" Total",$B$6:$BB$373,ROW($A92)-5,FALSE))</f>
        <v>0</v>
      </c>
      <c r="AU92" s="10">
        <f ca="1">IF(AU$5&lt;&gt;"",HLOOKUP(AU$5,Functionalization!$G$6:$R$373,ROW($A92)-5,FALSE),IFERROR(INDEX(AU$337:AU$373,MATCH($F92,$B$337:$B$373,0))/VLOOKUP($F92,$B$337:$BB$373,MATCH(LEFT(TRIM(AU$6),FIND("~",SUBSTITUTE(AU$6,"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92))*HLOOKUP(LEFT(TRIM(AU$6),FIND("~",SUBSTITUTE(AU$6," ","~",LEN(TRIM(AU$6))-LEN(SUBSTITUTE(TRIM(AU$6)," ",""))))-1)&amp;" Total",$B$6:$BB$373,ROW($A92)-5,FALSE))</f>
        <v>0</v>
      </c>
      <c r="AV92" s="10">
        <f ca="1">IF(AV$5&lt;&gt;"",HLOOKUP(AV$5,Functionalization!$G$6:$R$373,ROW($A92)-5,FALSE),IFERROR(INDEX(AV$337:AV$373,MATCH($F92,$B$337:$B$373,0))/VLOOKUP($F92,$B$337:$BB$373,MATCH(LEFT(TRIM(AV$6),FIND("~",SUBSTITUTE(AV$6,"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92))*HLOOKUP(LEFT(TRIM(AV$6),FIND("~",SUBSTITUTE(AV$6," ","~",LEN(TRIM(AV$6))-LEN(SUBSTITUTE(TRIM(AV$6)," ",""))))-1)&amp;" Total",$B$6:$BB$373,ROW($A92)-5,FALSE))</f>
        <v>0</v>
      </c>
      <c r="AW92" s="10">
        <f ca="1">IF(AW$5&lt;&gt;"",HLOOKUP(AW$5,Functionalization!$G$6:$R$373,ROW($A92)-5,FALSE),IFERROR(INDEX(AW$337:AW$373,MATCH($F92,$B$337:$B$373,0))/VLOOKUP($F92,$B$337:$BB$373,MATCH(LEFT(TRIM(AW$6),FIND("~",SUBSTITUTE(AW$6,"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92))*HLOOKUP(LEFT(TRIM(AW$6),FIND("~",SUBSTITUTE(AW$6," ","~",LEN(TRIM(AW$6))-LEN(SUBSTITUTE(TRIM(AW$6)," ",""))))-1)&amp;" Total",$B$6:$BB$373,ROW($A92)-5,FALSE))</f>
        <v>0</v>
      </c>
      <c r="AX92" s="10">
        <f ca="1">IF(AX$5&lt;&gt;"",HLOOKUP(AX$5,Functionalization!$G$6:$R$373,ROW($A92)-5,FALSE),IFERROR(INDEX(AX$337:AX$373,MATCH($F92,$B$337:$B$373,0))/VLOOKUP($F92,$B$337:$BB$373,MATCH(LEFT(TRIM(AX$6),FIND("~",SUBSTITUTE(AX$6,"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92))*HLOOKUP(LEFT(TRIM(AX$6),FIND("~",SUBSTITUTE(AX$6," ","~",LEN(TRIM(AX$6))-LEN(SUBSTITUTE(TRIM(AX$6)," ",""))))-1)&amp;" Total",$B$6:$BB$373,ROW($A92)-5,FALSE))</f>
        <v>0</v>
      </c>
      <c r="AY92" s="10">
        <f ca="1">IF(AY$5&lt;&gt;"",HLOOKUP(AY$5,Functionalization!$G$6:$R$373,ROW($A92)-5,FALSE),IFERROR(INDEX(AY$337:AY$373,MATCH($F92,$B$337:$B$373,0))/VLOOKUP($F92,$B$337:$BB$373,MATCH(LEFT(TRIM(AY$6),FIND("~",SUBSTITUTE(AY$6,"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92))*HLOOKUP(LEFT(TRIM(AY$6),FIND("~",SUBSTITUTE(AY$6," ","~",LEN(TRIM(AY$6))-LEN(SUBSTITUTE(TRIM(AY$6)," ",""))))-1)&amp;" Total",$B$6:$BB$373,ROW($A92)-5,FALSE))</f>
        <v>0</v>
      </c>
      <c r="AZ92" s="10">
        <f ca="1">IF(AZ$5&lt;&gt;"",HLOOKUP(AZ$5,Functionalization!$G$6:$R$373,ROW($A92)-5,FALSE),IFERROR(INDEX(AZ$337:AZ$373,MATCH($F92,$B$337:$B$373,0))/VLOOKUP($F92,$B$337:$BB$373,MATCH(LEFT(TRIM(AZ$6),FIND("~",SUBSTITUTE(AZ$6,"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92))*HLOOKUP(LEFT(TRIM(AZ$6),FIND("~",SUBSTITUTE(AZ$6," ","~",LEN(TRIM(AZ$6))-LEN(SUBSTITUTE(TRIM(AZ$6)," ",""))))-1)&amp;" Total",$B$6:$BB$373,ROW($A92)-5,FALSE))</f>
        <v>0</v>
      </c>
      <c r="BA92" s="10">
        <f ca="1">IF(BA$5&lt;&gt;"",HLOOKUP(BA$5,Functionalization!$G$6:$R$373,ROW($A92)-5,FALSE),IFERROR(INDEX(BA$337:BA$373,MATCH($F92,$B$337:$B$373,0))/VLOOKUP($F92,$B$337:$BB$373,MATCH(LEFT(TRIM(BA$6),FIND("~",SUBSTITUTE(BA$6,"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92))*HLOOKUP(LEFT(TRIM(BA$6),FIND("~",SUBSTITUTE(BA$6," ","~",LEN(TRIM(BA$6))-LEN(SUBSTITUTE(TRIM(BA$6)," ",""))))-1)&amp;" Total",$B$6:$BB$373,ROW($A92)-5,FALSE))</f>
        <v>0</v>
      </c>
      <c r="BB92" s="10">
        <f ca="1">IF(BB$5&lt;&gt;"",HLOOKUP(BB$5,Functionalization!$G$6:$R$373,ROW($A92)-5,FALSE),IFERROR(INDEX(BB$337:BB$373,MATCH($F92,$B$337:$B$373,0))/VLOOKUP($F92,$B$337:$BB$373,MATCH(LEFT(TRIM(BB$6),FIND("~",SUBSTITUTE(BB$6,"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92))*HLOOKUP(LEFT(TRIM(BB$6),FIND("~",SUBSTITUTE(BB$6," ","~",LEN(TRIM(BB$6))-LEN(SUBSTITUTE(TRIM(BB$6)," ",""))))-1)&amp;" Total",$B$6:$BB$373,ROW($A92)-5,FALSE))</f>
        <v>0</v>
      </c>
      <c r="BD92">
        <f ca="1">IFERROR(IF(SUMIF($G$6:$BB$6,BD$6&amp;" Total",$G92:$BB92)-(SUMIF($G$6:$BB$6,BD$6&amp;" "&amp;'Input-Func_Class'!$D$22,$G92:$BB92)+IFERROR(SUMIF($G$6:$BB$6,BD$6&amp;" "&amp;'Input-Func_Class'!$E$22,$G92:$BB92),SUMIF($G$6:$BB$6,BD$6&amp;" "&amp;'Input-Func_Class'!$B$24,$G92:$BB92))+SUMIF($G$6:$BB$6,BD$6&amp;" "&amp;'Input-Func_Class'!$F$22,$G92:$BB92))&lt;Check_Limit,0,1),1)</f>
        <v>0</v>
      </c>
      <c r="BE92">
        <f ca="1">IFERROR(IF(SUMIF($G$6:$BB$6,BE$6&amp;" Total",$G92:$BB92)-(SUMIF($G$6:$BB$6,BE$6&amp;" "&amp;'Input-Func_Class'!$D$22,$G92:$BB92)+IFERROR(SUMIF($G$6:$BB$6,BE$6&amp;" "&amp;'Input-Func_Class'!$E$22,$G92:$BB92),SUMIF($G$6:$BB$6,BE$6&amp;" "&amp;'Input-Func_Class'!$B$24,$G92:$BB92))+SUMIF($G$6:$BB$6,BE$6&amp;" "&amp;'Input-Func_Class'!$F$22,$G92:$BB92))&lt;Check_Limit,0,1),1)</f>
        <v>0</v>
      </c>
      <c r="BF92">
        <f ca="1">IFERROR(IF(SUMIF($G$6:$BB$6,BF$6&amp;" Total",$G92:$BB92)-(SUMIF($G$6:$BB$6,BF$6&amp;" "&amp;'Input-Func_Class'!$D$22,$G92:$BB92)+IFERROR(SUMIF($G$6:$BB$6,BF$6&amp;" "&amp;'Input-Func_Class'!$E$22,$G92:$BB92),SUMIF($G$6:$BB$6,BF$6&amp;" "&amp;'Input-Func_Class'!$B$24,$G92:$BB92))+SUMIF($G$6:$BB$6,BF$6&amp;" "&amp;'Input-Func_Class'!$F$22,$G92:$BB92))&lt;Check_Limit,0,1),1)</f>
        <v>0</v>
      </c>
      <c r="BG92">
        <f ca="1">IFERROR(IF(SUMIF($G$6:$BB$6,BG$6&amp;" Total",$G92:$BB92)-(SUMIF($G$6:$BB$6,BG$6&amp;" "&amp;'Input-Func_Class'!$D$22,$G92:$BB92)+IFERROR(SUMIF($G$6:$BB$6,BG$6&amp;" "&amp;'Input-Func_Class'!$E$22,$G92:$BB92),SUMIF($G$6:$BB$6,BG$6&amp;" "&amp;'Input-Func_Class'!$B$24,$G92:$BB92))+SUMIF($G$6:$BB$6,BG$6&amp;" "&amp;'Input-Func_Class'!$F$22,$G92:$BB92))&lt;Check_Limit,0,1),1)</f>
        <v>0</v>
      </c>
      <c r="BH92">
        <f ca="1">IFERROR(IF(SUMIF($G$6:$BB$6,BH$6&amp;" Total",$G92:$BB92)-(SUMIF($G$6:$BB$6,BH$6&amp;" "&amp;'Input-Func_Class'!$D$22,$G92:$BB92)+IFERROR(SUMIF($G$6:$BB$6,BH$6&amp;" "&amp;'Input-Func_Class'!$E$22,$G92:$BB92),SUMIF($G$6:$BB$6,BH$6&amp;" "&amp;'Input-Func_Class'!$B$24,$G92:$BB92))+SUMIF($G$6:$BB$6,BH$6&amp;" "&amp;'Input-Func_Class'!$F$22,$G92:$BB92))&lt;Check_Limit,0,1),1)</f>
        <v>0</v>
      </c>
      <c r="BI92">
        <f ca="1">IFERROR(IF(SUMIF($G$6:$BB$6,BI$6&amp;" Total",$G92:$BB92)-(SUMIF($G$6:$BB$6,BI$6&amp;" "&amp;'Input-Func_Class'!$D$22,$G92:$BB92)+IFERROR(SUMIF($G$6:$BB$6,BI$6&amp;" "&amp;'Input-Func_Class'!$E$22,$G92:$BB92),SUMIF($G$6:$BB$6,BI$6&amp;" "&amp;'Input-Func_Class'!$B$24,$G92:$BB92))+SUMIF($G$6:$BB$6,BI$6&amp;" "&amp;'Input-Func_Class'!$F$22,$G92:$BB92))&lt;Check_Limit,0,1),1)</f>
        <v>0</v>
      </c>
      <c r="BJ92">
        <f ca="1">IFERROR(IF(SUMIF($G$6:$BB$6,BJ$6&amp;" Total",$G92:$BB92)-(SUMIF($G$6:$BB$6,BJ$6&amp;" "&amp;'Input-Func_Class'!$D$22,$G92:$BB92)+IFERROR(SUMIF($G$6:$BB$6,BJ$6&amp;" "&amp;'Input-Func_Class'!$E$22,$G92:$BB92),SUMIF($G$6:$BB$6,BJ$6&amp;" "&amp;'Input-Func_Class'!$B$24,$G92:$BB92))+SUMIF($G$6:$BB$6,BJ$6&amp;" "&amp;'Input-Func_Class'!$F$22,$G92:$BB92))&lt;Check_Limit,0,1),1)</f>
        <v>0</v>
      </c>
      <c r="BK92">
        <f ca="1">IFERROR(IF(SUMIF($G$6:$BB$6,BK$6&amp;" Total",$G92:$BB92)-(SUMIF($G$6:$BB$6,BK$6&amp;" "&amp;'Input-Func_Class'!$D$22,$G92:$BB92)+IFERROR(SUMIF($G$6:$BB$6,BK$6&amp;" "&amp;'Input-Func_Class'!$E$22,$G92:$BB92),SUMIF($G$6:$BB$6,BK$6&amp;" "&amp;'Input-Func_Class'!$B$24,$G92:$BB92))+SUMIF($G$6:$BB$6,BK$6&amp;" "&amp;'Input-Func_Class'!$F$22,$G92:$BB92))&lt;Check_Limit,0,1),1)</f>
        <v>0</v>
      </c>
      <c r="BL92">
        <f ca="1">IFERROR(IF(SUMIF($G$6:$BB$6,BL$6&amp;" Total",$G92:$BB92)-(SUMIF($G$6:$BB$6,BL$6&amp;" "&amp;'Input-Func_Class'!$D$22,$G92:$BB92)+IFERROR(SUMIF($G$6:$BB$6,BL$6&amp;" "&amp;'Input-Func_Class'!$E$22,$G92:$BB92),SUMIF($G$6:$BB$6,BL$6&amp;" "&amp;'Input-Func_Class'!$B$24,$G92:$BB92))+SUMIF($G$6:$BB$6,BL$6&amp;" "&amp;'Input-Func_Class'!$F$22,$G92:$BB92))&lt;Check_Limit,0,1),1)</f>
        <v>0</v>
      </c>
      <c r="BM92">
        <f ca="1">IFERROR(IF(SUMIF($G$6:$BB$6,BM$6&amp;" Total",$G92:$BB92)-(SUMIF($G$6:$BB$6,BM$6&amp;" "&amp;'Input-Func_Class'!$D$22,$G92:$BB92)+IFERROR(SUMIF($G$6:$BB$6,BM$6&amp;" "&amp;'Input-Func_Class'!$E$22,$G92:$BB92),SUMIF($G$6:$BB$6,BM$6&amp;" "&amp;'Input-Func_Class'!$B$24,$G92:$BB92))+SUMIF($G$6:$BB$6,BM$6&amp;" "&amp;'Input-Func_Class'!$F$22,$G92:$BB92))&lt;Check_Limit,0,1),1)</f>
        <v>0</v>
      </c>
      <c r="BN92">
        <f ca="1">IFERROR(IF(SUMIF($G$6:$BB$6,BN$6&amp;" Total",$G92:$BB92)-(SUMIF($G$6:$BB$6,BN$6&amp;" "&amp;'Input-Func_Class'!$D$22,$G92:$BB92)+IFERROR(SUMIF($G$6:$BB$6,BN$6&amp;" "&amp;'Input-Func_Class'!$E$22,$G92:$BB92),SUMIF($G$6:$BB$6,BN$6&amp;" "&amp;'Input-Func_Class'!$B$24,$G92:$BB92))+SUMIF($G$6:$BB$6,BN$6&amp;" "&amp;'Input-Func_Class'!$F$22,$G92:$BB92))&lt;Check_Limit,0,1),1)</f>
        <v>0</v>
      </c>
      <c r="BO92">
        <f ca="1">IFERROR(IF(SUMIF($G$6:$BB$6,BO$6&amp;" Total",$G92:$BB92)-(SUMIF($G$6:$BB$6,BO$6&amp;" "&amp;'Input-Func_Class'!$D$22,$G92:$BB92)+IFERROR(SUMIF($G$6:$BB$6,BO$6&amp;" "&amp;'Input-Func_Class'!$E$22,$G92:$BB92),SUMIF($G$6:$BB$6,BO$6&amp;" "&amp;'Input-Func_Class'!$B$24,$G92:$BB92))+SUMIF($G$6:$BB$6,BO$6&amp;" "&amp;'Input-Func_Class'!$F$22,$G92:$BB92))&lt;Check_Limit,0,1),1)</f>
        <v>0</v>
      </c>
    </row>
    <row r="93" spans="1:67" outlineLevel="1">
      <c r="A93" s="31">
        <f>IF(ISBLANK('Input-Accounts'!A93),"",'Input-Accounts'!A93)</f>
        <v>81</v>
      </c>
      <c r="B93" s="53" t="str">
        <f>IF(ISBLANK('Input-Accounts'!B93),"",'Input-Accounts'!B93)</f>
        <v>STRUC &amp; IMPROV-REGULATING - DS-ML DIRECT ASSIGNMENT</v>
      </c>
      <c r="C93" s="31">
        <f>IF(ISBLANK('Input-Accounts'!C93),"",'Input-Accounts'!C93)</f>
        <v>375.4</v>
      </c>
      <c r="D93" s="10">
        <f>Functionalization!$D93</f>
        <v>-6062.85</v>
      </c>
      <c r="E93" s="10">
        <f t="shared" ca="1" si="20"/>
        <v>0</v>
      </c>
      <c r="F93" s="3" t="str">
        <f>IF($D93=0,"-",IF('Input-Accounts'!$E93&lt;&gt;0,'Input-Accounts'!$E93,'Input-Accounts'!$G93))</f>
        <v>AVGERAGE STUDY</v>
      </c>
      <c r="G93" s="10">
        <f ca="1">IF(G$5&lt;&gt;"",HLOOKUP(G$5,Functionalization!$G$6:$R$373,ROW($A93)-5,FALSE),IFERROR(INDEX(G$337:G$373,MATCH($F93,$B$337:$B$373,0))/VLOOKUP($F93,$B$337:$BB$373,MATCH(LEFT(TRIM(G$6),FIND("~",SUBSTITUTE(G$6,"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93))*HLOOKUP(LEFT(TRIM(G$6),FIND("~",SUBSTITUTE(G$6," ","~",LEN(TRIM(G$6))-LEN(SUBSTITUTE(TRIM(G$6)," ",""))))-1)&amp;" Total",$B$6:$BB$373,ROW($A93)-5,FALSE))</f>
        <v>-6062.85</v>
      </c>
      <c r="H93" s="10">
        <f ca="1">IF(H$5&lt;&gt;"",HLOOKUP(H$5,Functionalization!$G$6:$R$373,ROW($A93)-5,FALSE),IFERROR(INDEX(H$337:H$373,MATCH($F93,$B$337:$B$373,0))/VLOOKUP($F93,$B$337:$BB$373,MATCH(LEFT(TRIM(H$6),FIND("~",SUBSTITUTE(H$6,"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93))*HLOOKUP(LEFT(TRIM(H$6),FIND("~",SUBSTITUTE(H$6," ","~",LEN(TRIM(H$6))-LEN(SUBSTITUTE(TRIM(H$6)," ",""))))-1)&amp;" Total",$B$6:$BB$373,ROW($A93)-5,FALSE))</f>
        <v>-4498.4759619603055</v>
      </c>
      <c r="I93" s="10">
        <f ca="1">IF(I$5&lt;&gt;"",HLOOKUP(I$5,Functionalization!$G$6:$R$373,ROW($A93)-5,FALSE),IFERROR(INDEX(I$337:I$373,MATCH($F93,$B$337:$B$373,0))/VLOOKUP($F93,$B$337:$BB$373,MATCH(LEFT(TRIM(I$6),FIND("~",SUBSTITUTE(I$6,"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93))*HLOOKUP(LEFT(TRIM(I$6),FIND("~",SUBSTITUTE(I$6," ","~",LEN(TRIM(I$6))-LEN(SUBSTITUTE(TRIM(I$6)," ",""))))-1)&amp;" Total",$B$6:$BB$373,ROW($A93)-5,FALSE))</f>
        <v>0</v>
      </c>
      <c r="J93" s="10">
        <f ca="1">IF(J$5&lt;&gt;"",HLOOKUP(J$5,Functionalization!$G$6:$R$373,ROW($A93)-5,FALSE),IFERROR(INDEX(J$337:J$373,MATCH($F93,$B$337:$B$373,0))/VLOOKUP($F93,$B$337:$BB$373,MATCH(LEFT(TRIM(J$6),FIND("~",SUBSTITUTE(J$6,"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93))*HLOOKUP(LEFT(TRIM(J$6),FIND("~",SUBSTITUTE(J$6," ","~",LEN(TRIM(J$6))-LEN(SUBSTITUTE(TRIM(J$6)," ",""))))-1)&amp;" Total",$B$6:$BB$373,ROW($A93)-5,FALSE))</f>
        <v>-1564.3740380396946</v>
      </c>
      <c r="K93" s="10">
        <f ca="1">IF(K$5&lt;&gt;"",HLOOKUP(K$5,Functionalization!$G$6:$R$373,ROW($A93)-5,FALSE),IFERROR(INDEX(K$337:K$373,MATCH($F93,$B$337:$B$373,0))/VLOOKUP($F93,$B$337:$BB$373,MATCH(LEFT(TRIM(K$6),FIND("~",SUBSTITUTE(K$6,"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93))*HLOOKUP(LEFT(TRIM(K$6),FIND("~",SUBSTITUTE(K$6," ","~",LEN(TRIM(K$6))-LEN(SUBSTITUTE(TRIM(K$6)," ",""))))-1)&amp;" Total",$B$6:$BB$373,ROW($A93)-5,FALSE))</f>
        <v>0</v>
      </c>
      <c r="L93" s="10">
        <f ca="1">IF(L$5&lt;&gt;"",HLOOKUP(L$5,Functionalization!$G$6:$R$373,ROW($A93)-5,FALSE),IFERROR(INDEX(L$337:L$373,MATCH($F93,$B$337:$B$373,0))/VLOOKUP($F93,$B$337:$BB$373,MATCH(LEFT(TRIM(L$6),FIND("~",SUBSTITUTE(L$6,"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93))*HLOOKUP(LEFT(TRIM(L$6),FIND("~",SUBSTITUTE(L$6," ","~",LEN(TRIM(L$6))-LEN(SUBSTITUTE(TRIM(L$6)," ",""))))-1)&amp;" Total",$B$6:$BB$373,ROW($A93)-5,FALSE))</f>
        <v>0</v>
      </c>
      <c r="M93" s="10">
        <f ca="1">IF(M$5&lt;&gt;"",HLOOKUP(M$5,Functionalization!$G$6:$R$373,ROW($A93)-5,FALSE),IFERROR(INDEX(M$337:M$373,MATCH($F93,$B$337:$B$373,0))/VLOOKUP($F93,$B$337:$BB$373,MATCH(LEFT(TRIM(M$6),FIND("~",SUBSTITUTE(M$6,"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93))*HLOOKUP(LEFT(TRIM(M$6),FIND("~",SUBSTITUTE(M$6," ","~",LEN(TRIM(M$6))-LEN(SUBSTITUTE(TRIM(M$6)," ",""))))-1)&amp;" Total",$B$6:$BB$373,ROW($A93)-5,FALSE))</f>
        <v>0</v>
      </c>
      <c r="N93" s="10">
        <f ca="1">IF(N$5&lt;&gt;"",HLOOKUP(N$5,Functionalization!$G$6:$R$373,ROW($A93)-5,FALSE),IFERROR(INDEX(N$337:N$373,MATCH($F93,$B$337:$B$373,0))/VLOOKUP($F93,$B$337:$BB$373,MATCH(LEFT(TRIM(N$6),FIND("~",SUBSTITUTE(N$6,"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93))*HLOOKUP(LEFT(TRIM(N$6),FIND("~",SUBSTITUTE(N$6," ","~",LEN(TRIM(N$6))-LEN(SUBSTITUTE(TRIM(N$6)," ",""))))-1)&amp;" Total",$B$6:$BB$373,ROW($A93)-5,FALSE))</f>
        <v>0</v>
      </c>
      <c r="O93" s="10">
        <f ca="1">IF(O$5&lt;&gt;"",HLOOKUP(O$5,Functionalization!$G$6:$R$373,ROW($A93)-5,FALSE),IFERROR(INDEX(O$337:O$373,MATCH($F93,$B$337:$B$373,0))/VLOOKUP($F93,$B$337:$BB$373,MATCH(LEFT(TRIM(O$6),FIND("~",SUBSTITUTE(O$6,"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93))*HLOOKUP(LEFT(TRIM(O$6),FIND("~",SUBSTITUTE(O$6," ","~",LEN(TRIM(O$6))-LEN(SUBSTITUTE(TRIM(O$6)," ",""))))-1)&amp;" Total",$B$6:$BB$373,ROW($A93)-5,FALSE))</f>
        <v>0</v>
      </c>
      <c r="P93" s="10">
        <f ca="1">IF(P$5&lt;&gt;"",HLOOKUP(P$5,Functionalization!$G$6:$R$373,ROW($A93)-5,FALSE),IFERROR(INDEX(P$337:P$373,MATCH($F93,$B$337:$B$373,0))/VLOOKUP($F93,$B$337:$BB$373,MATCH(LEFT(TRIM(P$6),FIND("~",SUBSTITUTE(P$6,"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93))*HLOOKUP(LEFT(TRIM(P$6),FIND("~",SUBSTITUTE(P$6," ","~",LEN(TRIM(P$6))-LEN(SUBSTITUTE(TRIM(P$6)," ",""))))-1)&amp;" Total",$B$6:$BB$373,ROW($A93)-5,FALSE))</f>
        <v>0</v>
      </c>
      <c r="Q93" s="10">
        <f ca="1">IF(Q$5&lt;&gt;"",HLOOKUP(Q$5,Functionalization!$G$6:$R$373,ROW($A93)-5,FALSE),IFERROR(INDEX(Q$337:Q$373,MATCH($F93,$B$337:$B$373,0))/VLOOKUP($F93,$B$337:$BB$373,MATCH(LEFT(TRIM(Q$6),FIND("~",SUBSTITUTE(Q$6,"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93))*HLOOKUP(LEFT(TRIM(Q$6),FIND("~",SUBSTITUTE(Q$6," ","~",LEN(TRIM(Q$6))-LEN(SUBSTITUTE(TRIM(Q$6)," ",""))))-1)&amp;" Total",$B$6:$BB$373,ROW($A93)-5,FALSE))</f>
        <v>0</v>
      </c>
      <c r="R93" s="10">
        <f ca="1">IF(R$5&lt;&gt;"",HLOOKUP(R$5,Functionalization!$G$6:$R$373,ROW($A93)-5,FALSE),IFERROR(INDEX(R$337:R$373,MATCH($F93,$B$337:$B$373,0))/VLOOKUP($F93,$B$337:$BB$373,MATCH(LEFT(TRIM(R$6),FIND("~",SUBSTITUTE(R$6,"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93))*HLOOKUP(LEFT(TRIM(R$6),FIND("~",SUBSTITUTE(R$6," ","~",LEN(TRIM(R$6))-LEN(SUBSTITUTE(TRIM(R$6)," ",""))))-1)&amp;" Total",$B$6:$BB$373,ROW($A93)-5,FALSE))</f>
        <v>0</v>
      </c>
      <c r="S93" s="10">
        <f ca="1">IF(S$5&lt;&gt;"",HLOOKUP(S$5,Functionalization!$G$6:$R$373,ROW($A93)-5,FALSE),IFERROR(INDEX(S$337:S$373,MATCH($F93,$B$337:$B$373,0))/VLOOKUP($F93,$B$337:$BB$373,MATCH(LEFT(TRIM(S$6),FIND("~",SUBSTITUTE(S$6,"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93))*HLOOKUP(LEFT(TRIM(S$6),FIND("~",SUBSTITUTE(S$6," ","~",LEN(TRIM(S$6))-LEN(SUBSTITUTE(TRIM(S$6)," ",""))))-1)&amp;" Total",$B$6:$BB$373,ROW($A93)-5,FALSE))</f>
        <v>0</v>
      </c>
      <c r="T93" s="10">
        <f ca="1">IF(T$5&lt;&gt;"",HLOOKUP(T$5,Functionalization!$G$6:$R$373,ROW($A93)-5,FALSE),IFERROR(INDEX(T$337:T$373,MATCH($F93,$B$337:$B$373,0))/VLOOKUP($F93,$B$337:$BB$373,MATCH(LEFT(TRIM(T$6),FIND("~",SUBSTITUTE(T$6,"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93))*HLOOKUP(LEFT(TRIM(T$6),FIND("~",SUBSTITUTE(T$6," ","~",LEN(TRIM(T$6))-LEN(SUBSTITUTE(TRIM(T$6)," ",""))))-1)&amp;" Total",$B$6:$BB$373,ROW($A93)-5,FALSE))</f>
        <v>0</v>
      </c>
      <c r="U93" s="10">
        <f ca="1">IF(U$5&lt;&gt;"",HLOOKUP(U$5,Functionalization!$G$6:$R$373,ROW($A93)-5,FALSE),IFERROR(INDEX(U$337:U$373,MATCH($F93,$B$337:$B$373,0))/VLOOKUP($F93,$B$337:$BB$373,MATCH(LEFT(TRIM(U$6),FIND("~",SUBSTITUTE(U$6,"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93))*HLOOKUP(LEFT(TRIM(U$6),FIND("~",SUBSTITUTE(U$6," ","~",LEN(TRIM(U$6))-LEN(SUBSTITUTE(TRIM(U$6)," ",""))))-1)&amp;" Total",$B$6:$BB$373,ROW($A93)-5,FALSE))</f>
        <v>0</v>
      </c>
      <c r="V93" s="10">
        <f ca="1">IF(V$5&lt;&gt;"",HLOOKUP(V$5,Functionalization!$G$6:$R$373,ROW($A93)-5,FALSE),IFERROR(INDEX(V$337:V$373,MATCH($F93,$B$337:$B$373,0))/VLOOKUP($F93,$B$337:$BB$373,MATCH(LEFT(TRIM(V$6),FIND("~",SUBSTITUTE(V$6,"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93))*HLOOKUP(LEFT(TRIM(V$6),FIND("~",SUBSTITUTE(V$6," ","~",LEN(TRIM(V$6))-LEN(SUBSTITUTE(TRIM(V$6)," ",""))))-1)&amp;" Total",$B$6:$BB$373,ROW($A93)-5,FALSE))</f>
        <v>0</v>
      </c>
      <c r="W93" s="10">
        <f ca="1">IF(W$5&lt;&gt;"",HLOOKUP(W$5,Functionalization!$G$6:$R$373,ROW($A93)-5,FALSE),IFERROR(INDEX(W$337:W$373,MATCH($F93,$B$337:$B$373,0))/VLOOKUP($F93,$B$337:$BB$373,MATCH(LEFT(TRIM(W$6),FIND("~",SUBSTITUTE(W$6,"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93))*HLOOKUP(LEFT(TRIM(W$6),FIND("~",SUBSTITUTE(W$6," ","~",LEN(TRIM(W$6))-LEN(SUBSTITUTE(TRIM(W$6)," ",""))))-1)&amp;" Total",$B$6:$BB$373,ROW($A93)-5,FALSE))</f>
        <v>0</v>
      </c>
      <c r="X93" s="10">
        <f ca="1">IF(X$5&lt;&gt;"",HLOOKUP(X$5,Functionalization!$G$6:$R$373,ROW($A93)-5,FALSE),IFERROR(INDEX(X$337:X$373,MATCH($F93,$B$337:$B$373,0))/VLOOKUP($F93,$B$337:$BB$373,MATCH(LEFT(TRIM(X$6),FIND("~",SUBSTITUTE(X$6,"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93))*HLOOKUP(LEFT(TRIM(X$6),FIND("~",SUBSTITUTE(X$6," ","~",LEN(TRIM(X$6))-LEN(SUBSTITUTE(TRIM(X$6)," ",""))))-1)&amp;" Total",$B$6:$BB$373,ROW($A93)-5,FALSE))</f>
        <v>0</v>
      </c>
      <c r="Y93" s="10">
        <f ca="1">IF(Y$5&lt;&gt;"",HLOOKUP(Y$5,Functionalization!$G$6:$R$373,ROW($A93)-5,FALSE),IFERROR(INDEX(Y$337:Y$373,MATCH($F93,$B$337:$B$373,0))/VLOOKUP($F93,$B$337:$BB$373,MATCH(LEFT(TRIM(Y$6),FIND("~",SUBSTITUTE(Y$6,"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93))*HLOOKUP(LEFT(TRIM(Y$6),FIND("~",SUBSTITUTE(Y$6," ","~",LEN(TRIM(Y$6))-LEN(SUBSTITUTE(TRIM(Y$6)," ",""))))-1)&amp;" Total",$B$6:$BB$373,ROW($A93)-5,FALSE))</f>
        <v>0</v>
      </c>
      <c r="Z93" s="10">
        <f ca="1">IF(Z$5&lt;&gt;"",HLOOKUP(Z$5,Functionalization!$G$6:$R$373,ROW($A93)-5,FALSE),IFERROR(INDEX(Z$337:Z$373,MATCH($F93,$B$337:$B$373,0))/VLOOKUP($F93,$B$337:$BB$373,MATCH(LEFT(TRIM(Z$6),FIND("~",SUBSTITUTE(Z$6,"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93))*HLOOKUP(LEFT(TRIM(Z$6),FIND("~",SUBSTITUTE(Z$6," ","~",LEN(TRIM(Z$6))-LEN(SUBSTITUTE(TRIM(Z$6)," ",""))))-1)&amp;" Total",$B$6:$BB$373,ROW($A93)-5,FALSE))</f>
        <v>0</v>
      </c>
      <c r="AA93" s="10">
        <f ca="1">IF(AA$5&lt;&gt;"",HLOOKUP(AA$5,Functionalization!$G$6:$R$373,ROW($A93)-5,FALSE),IFERROR(INDEX(AA$337:AA$373,MATCH($F93,$B$337:$B$373,0))/VLOOKUP($F93,$B$337:$BB$373,MATCH(LEFT(TRIM(AA$6),FIND("~",SUBSTITUTE(AA$6,"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93))*HLOOKUP(LEFT(TRIM(AA$6),FIND("~",SUBSTITUTE(AA$6," ","~",LEN(TRIM(AA$6))-LEN(SUBSTITUTE(TRIM(AA$6)," ",""))))-1)&amp;" Total",$B$6:$BB$373,ROW($A93)-5,FALSE))</f>
        <v>0</v>
      </c>
      <c r="AB93" s="10">
        <f ca="1">IF(AB$5&lt;&gt;"",HLOOKUP(AB$5,Functionalization!$G$6:$R$373,ROW($A93)-5,FALSE),IFERROR(INDEX(AB$337:AB$373,MATCH($F93,$B$337:$B$373,0))/VLOOKUP($F93,$B$337:$BB$373,MATCH(LEFT(TRIM(AB$6),FIND("~",SUBSTITUTE(AB$6,"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93))*HLOOKUP(LEFT(TRIM(AB$6),FIND("~",SUBSTITUTE(AB$6," ","~",LEN(TRIM(AB$6))-LEN(SUBSTITUTE(TRIM(AB$6)," ",""))))-1)&amp;" Total",$B$6:$BB$373,ROW($A93)-5,FALSE))</f>
        <v>0</v>
      </c>
      <c r="AC93" s="10">
        <f ca="1">IF(AC$5&lt;&gt;"",HLOOKUP(AC$5,Functionalization!$G$6:$R$373,ROW($A93)-5,FALSE),IFERROR(INDEX(AC$337:AC$373,MATCH($F93,$B$337:$B$373,0))/VLOOKUP($F93,$B$337:$BB$373,MATCH(LEFT(TRIM(AC$6),FIND("~",SUBSTITUTE(AC$6,"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93))*HLOOKUP(LEFT(TRIM(AC$6),FIND("~",SUBSTITUTE(AC$6," ","~",LEN(TRIM(AC$6))-LEN(SUBSTITUTE(TRIM(AC$6)," ",""))))-1)&amp;" Total",$B$6:$BB$373,ROW($A93)-5,FALSE))</f>
        <v>0</v>
      </c>
      <c r="AD93" s="10">
        <f ca="1">IF(AD$5&lt;&gt;"",HLOOKUP(AD$5,Functionalization!$G$6:$R$373,ROW($A93)-5,FALSE),IFERROR(INDEX(AD$337:AD$373,MATCH($F93,$B$337:$B$373,0))/VLOOKUP($F93,$B$337:$BB$373,MATCH(LEFT(TRIM(AD$6),FIND("~",SUBSTITUTE(AD$6,"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93))*HLOOKUP(LEFT(TRIM(AD$6),FIND("~",SUBSTITUTE(AD$6," ","~",LEN(TRIM(AD$6))-LEN(SUBSTITUTE(TRIM(AD$6)," ",""))))-1)&amp;" Total",$B$6:$BB$373,ROW($A93)-5,FALSE))</f>
        <v>0</v>
      </c>
      <c r="AE93" s="10">
        <f ca="1">IF(AE$5&lt;&gt;"",HLOOKUP(AE$5,Functionalization!$G$6:$R$373,ROW($A93)-5,FALSE),IFERROR(INDEX(AE$337:AE$373,MATCH($F93,$B$337:$B$373,0))/VLOOKUP($F93,$B$337:$BB$373,MATCH(LEFT(TRIM(AE$6),FIND("~",SUBSTITUTE(AE$6,"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93))*HLOOKUP(LEFT(TRIM(AE$6),FIND("~",SUBSTITUTE(AE$6," ","~",LEN(TRIM(AE$6))-LEN(SUBSTITUTE(TRIM(AE$6)," ",""))))-1)&amp;" Total",$B$6:$BB$373,ROW($A93)-5,FALSE))</f>
        <v>0</v>
      </c>
      <c r="AF93" s="10">
        <f ca="1">IF(AF$5&lt;&gt;"",HLOOKUP(AF$5,Functionalization!$G$6:$R$373,ROW($A93)-5,FALSE),IFERROR(INDEX(AF$337:AF$373,MATCH($F93,$B$337:$B$373,0))/VLOOKUP($F93,$B$337:$BB$373,MATCH(LEFT(TRIM(AF$6),FIND("~",SUBSTITUTE(AF$6,"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93))*HLOOKUP(LEFT(TRIM(AF$6),FIND("~",SUBSTITUTE(AF$6," ","~",LEN(TRIM(AF$6))-LEN(SUBSTITUTE(TRIM(AF$6)," ",""))))-1)&amp;" Total",$B$6:$BB$373,ROW($A93)-5,FALSE))</f>
        <v>0</v>
      </c>
      <c r="AG93" s="10">
        <f ca="1">IF(AG$5&lt;&gt;"",HLOOKUP(AG$5,Functionalization!$G$6:$R$373,ROW($A93)-5,FALSE),IFERROR(INDEX(AG$337:AG$373,MATCH($F93,$B$337:$B$373,0))/VLOOKUP($F93,$B$337:$BB$373,MATCH(LEFT(TRIM(AG$6),FIND("~",SUBSTITUTE(AG$6,"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93))*HLOOKUP(LEFT(TRIM(AG$6),FIND("~",SUBSTITUTE(AG$6," ","~",LEN(TRIM(AG$6))-LEN(SUBSTITUTE(TRIM(AG$6)," ",""))))-1)&amp;" Total",$B$6:$BB$373,ROW($A93)-5,FALSE))</f>
        <v>0</v>
      </c>
      <c r="AH93" s="10">
        <f ca="1">IF(AH$5&lt;&gt;"",HLOOKUP(AH$5,Functionalization!$G$6:$R$373,ROW($A93)-5,FALSE),IFERROR(INDEX(AH$337:AH$373,MATCH($F93,$B$337:$B$373,0))/VLOOKUP($F93,$B$337:$BB$373,MATCH(LEFT(TRIM(AH$6),FIND("~",SUBSTITUTE(AH$6,"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93))*HLOOKUP(LEFT(TRIM(AH$6),FIND("~",SUBSTITUTE(AH$6," ","~",LEN(TRIM(AH$6))-LEN(SUBSTITUTE(TRIM(AH$6)," ",""))))-1)&amp;" Total",$B$6:$BB$373,ROW($A93)-5,FALSE))</f>
        <v>0</v>
      </c>
      <c r="AI93" s="10">
        <f ca="1">IF(AI$5&lt;&gt;"",HLOOKUP(AI$5,Functionalization!$G$6:$R$373,ROW($A93)-5,FALSE),IFERROR(INDEX(AI$337:AI$373,MATCH($F93,$B$337:$B$373,0))/VLOOKUP($F93,$B$337:$BB$373,MATCH(LEFT(TRIM(AI$6),FIND("~",SUBSTITUTE(AI$6,"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93))*HLOOKUP(LEFT(TRIM(AI$6),FIND("~",SUBSTITUTE(AI$6," ","~",LEN(TRIM(AI$6))-LEN(SUBSTITUTE(TRIM(AI$6)," ",""))))-1)&amp;" Total",$B$6:$BB$373,ROW($A93)-5,FALSE))</f>
        <v>0</v>
      </c>
      <c r="AJ93" s="10">
        <f ca="1">IF(AJ$5&lt;&gt;"",HLOOKUP(AJ$5,Functionalization!$G$6:$R$373,ROW($A93)-5,FALSE),IFERROR(INDEX(AJ$337:AJ$373,MATCH($F93,$B$337:$B$373,0))/VLOOKUP($F93,$B$337:$BB$373,MATCH(LEFT(TRIM(AJ$6),FIND("~",SUBSTITUTE(AJ$6,"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93))*HLOOKUP(LEFT(TRIM(AJ$6),FIND("~",SUBSTITUTE(AJ$6," ","~",LEN(TRIM(AJ$6))-LEN(SUBSTITUTE(TRIM(AJ$6)," ",""))))-1)&amp;" Total",$B$6:$BB$373,ROW($A93)-5,FALSE))</f>
        <v>0</v>
      </c>
      <c r="AK93" s="10">
        <f ca="1">IF(AK$5&lt;&gt;"",HLOOKUP(AK$5,Functionalization!$G$6:$R$373,ROW($A93)-5,FALSE),IFERROR(INDEX(AK$337:AK$373,MATCH($F93,$B$337:$B$373,0))/VLOOKUP($F93,$B$337:$BB$373,MATCH(LEFT(TRIM(AK$6),FIND("~",SUBSTITUTE(AK$6,"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93))*HLOOKUP(LEFT(TRIM(AK$6),FIND("~",SUBSTITUTE(AK$6," ","~",LEN(TRIM(AK$6))-LEN(SUBSTITUTE(TRIM(AK$6)," ",""))))-1)&amp;" Total",$B$6:$BB$373,ROW($A93)-5,FALSE))</f>
        <v>0</v>
      </c>
      <c r="AL93" s="10">
        <f ca="1">IF(AL$5&lt;&gt;"",HLOOKUP(AL$5,Functionalization!$G$6:$R$373,ROW($A93)-5,FALSE),IFERROR(INDEX(AL$337:AL$373,MATCH($F93,$B$337:$B$373,0))/VLOOKUP($F93,$B$337:$BB$373,MATCH(LEFT(TRIM(AL$6),FIND("~",SUBSTITUTE(AL$6,"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93))*HLOOKUP(LEFT(TRIM(AL$6),FIND("~",SUBSTITUTE(AL$6," ","~",LEN(TRIM(AL$6))-LEN(SUBSTITUTE(TRIM(AL$6)," ",""))))-1)&amp;" Total",$B$6:$BB$373,ROW($A93)-5,FALSE))</f>
        <v>0</v>
      </c>
      <c r="AM93" s="10">
        <f ca="1">IF(AM$5&lt;&gt;"",HLOOKUP(AM$5,Functionalization!$G$6:$R$373,ROW($A93)-5,FALSE),IFERROR(INDEX(AM$337:AM$373,MATCH($F93,$B$337:$B$373,0))/VLOOKUP($F93,$B$337:$BB$373,MATCH(LEFT(TRIM(AM$6),FIND("~",SUBSTITUTE(AM$6,"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93))*HLOOKUP(LEFT(TRIM(AM$6),FIND("~",SUBSTITUTE(AM$6," ","~",LEN(TRIM(AM$6))-LEN(SUBSTITUTE(TRIM(AM$6)," ",""))))-1)&amp;" Total",$B$6:$BB$373,ROW($A93)-5,FALSE))</f>
        <v>0</v>
      </c>
      <c r="AN93" s="10">
        <f ca="1">IF(AN$5&lt;&gt;"",HLOOKUP(AN$5,Functionalization!$G$6:$R$373,ROW($A93)-5,FALSE),IFERROR(INDEX(AN$337:AN$373,MATCH($F93,$B$337:$B$373,0))/VLOOKUP($F93,$B$337:$BB$373,MATCH(LEFT(TRIM(AN$6),FIND("~",SUBSTITUTE(AN$6,"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93))*HLOOKUP(LEFT(TRIM(AN$6),FIND("~",SUBSTITUTE(AN$6," ","~",LEN(TRIM(AN$6))-LEN(SUBSTITUTE(TRIM(AN$6)," ",""))))-1)&amp;" Total",$B$6:$BB$373,ROW($A93)-5,FALSE))</f>
        <v>0</v>
      </c>
      <c r="AO93" s="10">
        <f ca="1">IF(AO$5&lt;&gt;"",HLOOKUP(AO$5,Functionalization!$G$6:$R$373,ROW($A93)-5,FALSE),IFERROR(INDEX(AO$337:AO$373,MATCH($F93,$B$337:$B$373,0))/VLOOKUP($F93,$B$337:$BB$373,MATCH(LEFT(TRIM(AO$6),FIND("~",SUBSTITUTE(AO$6,"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93))*HLOOKUP(LEFT(TRIM(AO$6),FIND("~",SUBSTITUTE(AO$6," ","~",LEN(TRIM(AO$6))-LEN(SUBSTITUTE(TRIM(AO$6)," ",""))))-1)&amp;" Total",$B$6:$BB$373,ROW($A93)-5,FALSE))</f>
        <v>0</v>
      </c>
      <c r="AP93" s="10">
        <f ca="1">IF(AP$5&lt;&gt;"",HLOOKUP(AP$5,Functionalization!$G$6:$R$373,ROW($A93)-5,FALSE),IFERROR(INDEX(AP$337:AP$373,MATCH($F93,$B$337:$B$373,0))/VLOOKUP($F93,$B$337:$BB$373,MATCH(LEFT(TRIM(AP$6),FIND("~",SUBSTITUTE(AP$6,"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93))*HLOOKUP(LEFT(TRIM(AP$6),FIND("~",SUBSTITUTE(AP$6," ","~",LEN(TRIM(AP$6))-LEN(SUBSTITUTE(TRIM(AP$6)," ",""))))-1)&amp;" Total",$B$6:$BB$373,ROW($A93)-5,FALSE))</f>
        <v>0</v>
      </c>
      <c r="AQ93" s="10">
        <f ca="1">IF(AQ$5&lt;&gt;"",HLOOKUP(AQ$5,Functionalization!$G$6:$R$373,ROW($A93)-5,FALSE),IFERROR(INDEX(AQ$337:AQ$373,MATCH($F93,$B$337:$B$373,0))/VLOOKUP($F93,$B$337:$BB$373,MATCH(LEFT(TRIM(AQ$6),FIND("~",SUBSTITUTE(AQ$6,"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93))*HLOOKUP(LEFT(TRIM(AQ$6),FIND("~",SUBSTITUTE(AQ$6," ","~",LEN(TRIM(AQ$6))-LEN(SUBSTITUTE(TRIM(AQ$6)," ",""))))-1)&amp;" Total",$B$6:$BB$373,ROW($A93)-5,FALSE))</f>
        <v>0</v>
      </c>
      <c r="AR93" s="10">
        <f ca="1">IF(AR$5&lt;&gt;"",HLOOKUP(AR$5,Functionalization!$G$6:$R$373,ROW($A93)-5,FALSE),IFERROR(INDEX(AR$337:AR$373,MATCH($F93,$B$337:$B$373,0))/VLOOKUP($F93,$B$337:$BB$373,MATCH(LEFT(TRIM(AR$6),FIND("~",SUBSTITUTE(AR$6,"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93))*HLOOKUP(LEFT(TRIM(AR$6),FIND("~",SUBSTITUTE(AR$6," ","~",LEN(TRIM(AR$6))-LEN(SUBSTITUTE(TRIM(AR$6)," ",""))))-1)&amp;" Total",$B$6:$BB$373,ROW($A93)-5,FALSE))</f>
        <v>0</v>
      </c>
      <c r="AS93" s="10">
        <f ca="1">IF(AS$5&lt;&gt;"",HLOOKUP(AS$5,Functionalization!$G$6:$R$373,ROW($A93)-5,FALSE),IFERROR(INDEX(AS$337:AS$373,MATCH($F93,$B$337:$B$373,0))/VLOOKUP($F93,$B$337:$BB$373,MATCH(LEFT(TRIM(AS$6),FIND("~",SUBSTITUTE(AS$6,"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93))*HLOOKUP(LEFT(TRIM(AS$6),FIND("~",SUBSTITUTE(AS$6," ","~",LEN(TRIM(AS$6))-LEN(SUBSTITUTE(TRIM(AS$6)," ",""))))-1)&amp;" Total",$B$6:$BB$373,ROW($A93)-5,FALSE))</f>
        <v>0</v>
      </c>
      <c r="AT93" s="10">
        <f ca="1">IF(AT$5&lt;&gt;"",HLOOKUP(AT$5,Functionalization!$G$6:$R$373,ROW($A93)-5,FALSE),IFERROR(INDEX(AT$337:AT$373,MATCH($F93,$B$337:$B$373,0))/VLOOKUP($F93,$B$337:$BB$373,MATCH(LEFT(TRIM(AT$6),FIND("~",SUBSTITUTE(AT$6,"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93))*HLOOKUP(LEFT(TRIM(AT$6),FIND("~",SUBSTITUTE(AT$6," ","~",LEN(TRIM(AT$6))-LEN(SUBSTITUTE(TRIM(AT$6)," ",""))))-1)&amp;" Total",$B$6:$BB$373,ROW($A93)-5,FALSE))</f>
        <v>0</v>
      </c>
      <c r="AU93" s="10">
        <f ca="1">IF(AU$5&lt;&gt;"",HLOOKUP(AU$5,Functionalization!$G$6:$R$373,ROW($A93)-5,FALSE),IFERROR(INDEX(AU$337:AU$373,MATCH($F93,$B$337:$B$373,0))/VLOOKUP($F93,$B$337:$BB$373,MATCH(LEFT(TRIM(AU$6),FIND("~",SUBSTITUTE(AU$6,"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93))*HLOOKUP(LEFT(TRIM(AU$6),FIND("~",SUBSTITUTE(AU$6," ","~",LEN(TRIM(AU$6))-LEN(SUBSTITUTE(TRIM(AU$6)," ",""))))-1)&amp;" Total",$B$6:$BB$373,ROW($A93)-5,FALSE))</f>
        <v>0</v>
      </c>
      <c r="AV93" s="10">
        <f ca="1">IF(AV$5&lt;&gt;"",HLOOKUP(AV$5,Functionalization!$G$6:$R$373,ROW($A93)-5,FALSE),IFERROR(INDEX(AV$337:AV$373,MATCH($F93,$B$337:$B$373,0))/VLOOKUP($F93,$B$337:$BB$373,MATCH(LEFT(TRIM(AV$6),FIND("~",SUBSTITUTE(AV$6,"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93))*HLOOKUP(LEFT(TRIM(AV$6),FIND("~",SUBSTITUTE(AV$6," ","~",LEN(TRIM(AV$6))-LEN(SUBSTITUTE(TRIM(AV$6)," ",""))))-1)&amp;" Total",$B$6:$BB$373,ROW($A93)-5,FALSE))</f>
        <v>0</v>
      </c>
      <c r="AW93" s="10">
        <f ca="1">IF(AW$5&lt;&gt;"",HLOOKUP(AW$5,Functionalization!$G$6:$R$373,ROW($A93)-5,FALSE),IFERROR(INDEX(AW$337:AW$373,MATCH($F93,$B$337:$B$373,0))/VLOOKUP($F93,$B$337:$BB$373,MATCH(LEFT(TRIM(AW$6),FIND("~",SUBSTITUTE(AW$6,"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93))*HLOOKUP(LEFT(TRIM(AW$6),FIND("~",SUBSTITUTE(AW$6," ","~",LEN(TRIM(AW$6))-LEN(SUBSTITUTE(TRIM(AW$6)," ",""))))-1)&amp;" Total",$B$6:$BB$373,ROW($A93)-5,FALSE))</f>
        <v>0</v>
      </c>
      <c r="AX93" s="10">
        <f ca="1">IF(AX$5&lt;&gt;"",HLOOKUP(AX$5,Functionalization!$G$6:$R$373,ROW($A93)-5,FALSE),IFERROR(INDEX(AX$337:AX$373,MATCH($F93,$B$337:$B$373,0))/VLOOKUP($F93,$B$337:$BB$373,MATCH(LEFT(TRIM(AX$6),FIND("~",SUBSTITUTE(AX$6,"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93))*HLOOKUP(LEFT(TRIM(AX$6),FIND("~",SUBSTITUTE(AX$6," ","~",LEN(TRIM(AX$6))-LEN(SUBSTITUTE(TRIM(AX$6)," ",""))))-1)&amp;" Total",$B$6:$BB$373,ROW($A93)-5,FALSE))</f>
        <v>0</v>
      </c>
      <c r="AY93" s="10">
        <f ca="1">IF(AY$5&lt;&gt;"",HLOOKUP(AY$5,Functionalization!$G$6:$R$373,ROW($A93)-5,FALSE),IFERROR(INDEX(AY$337:AY$373,MATCH($F93,$B$337:$B$373,0))/VLOOKUP($F93,$B$337:$BB$373,MATCH(LEFT(TRIM(AY$6),FIND("~",SUBSTITUTE(AY$6,"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93))*HLOOKUP(LEFT(TRIM(AY$6),FIND("~",SUBSTITUTE(AY$6," ","~",LEN(TRIM(AY$6))-LEN(SUBSTITUTE(TRIM(AY$6)," ",""))))-1)&amp;" Total",$B$6:$BB$373,ROW($A93)-5,FALSE))</f>
        <v>0</v>
      </c>
      <c r="AZ93" s="10">
        <f ca="1">IF(AZ$5&lt;&gt;"",HLOOKUP(AZ$5,Functionalization!$G$6:$R$373,ROW($A93)-5,FALSE),IFERROR(INDEX(AZ$337:AZ$373,MATCH($F93,$B$337:$B$373,0))/VLOOKUP($F93,$B$337:$BB$373,MATCH(LEFT(TRIM(AZ$6),FIND("~",SUBSTITUTE(AZ$6,"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93))*HLOOKUP(LEFT(TRIM(AZ$6),FIND("~",SUBSTITUTE(AZ$6," ","~",LEN(TRIM(AZ$6))-LEN(SUBSTITUTE(TRIM(AZ$6)," ",""))))-1)&amp;" Total",$B$6:$BB$373,ROW($A93)-5,FALSE))</f>
        <v>0</v>
      </c>
      <c r="BA93" s="10">
        <f ca="1">IF(BA$5&lt;&gt;"",HLOOKUP(BA$5,Functionalization!$G$6:$R$373,ROW($A93)-5,FALSE),IFERROR(INDEX(BA$337:BA$373,MATCH($F93,$B$337:$B$373,0))/VLOOKUP($F93,$B$337:$BB$373,MATCH(LEFT(TRIM(BA$6),FIND("~",SUBSTITUTE(BA$6,"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93))*HLOOKUP(LEFT(TRIM(BA$6),FIND("~",SUBSTITUTE(BA$6," ","~",LEN(TRIM(BA$6))-LEN(SUBSTITUTE(TRIM(BA$6)," ",""))))-1)&amp;" Total",$B$6:$BB$373,ROW($A93)-5,FALSE))</f>
        <v>0</v>
      </c>
      <c r="BB93" s="10">
        <f ca="1">IF(BB$5&lt;&gt;"",HLOOKUP(BB$5,Functionalization!$G$6:$R$373,ROW($A93)-5,FALSE),IFERROR(INDEX(BB$337:BB$373,MATCH($F93,$B$337:$B$373,0))/VLOOKUP($F93,$B$337:$BB$373,MATCH(LEFT(TRIM(BB$6),FIND("~",SUBSTITUTE(BB$6,"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93))*HLOOKUP(LEFT(TRIM(BB$6),FIND("~",SUBSTITUTE(BB$6," ","~",LEN(TRIM(BB$6))-LEN(SUBSTITUTE(TRIM(BB$6)," ",""))))-1)&amp;" Total",$B$6:$BB$373,ROW($A93)-5,FALSE))</f>
        <v>0</v>
      </c>
      <c r="BD93">
        <f ca="1">IFERROR(IF(SUMIF($G$6:$BB$6,BD$6&amp;" Total",$G93:$BB93)-(SUMIF($G$6:$BB$6,BD$6&amp;" "&amp;'Input-Func_Class'!$D$22,$G93:$BB93)+IFERROR(SUMIF($G$6:$BB$6,BD$6&amp;" "&amp;'Input-Func_Class'!$E$22,$G93:$BB93),SUMIF($G$6:$BB$6,BD$6&amp;" "&amp;'Input-Func_Class'!$B$24,$G93:$BB93))+SUMIF($G$6:$BB$6,BD$6&amp;" "&amp;'Input-Func_Class'!$F$22,$G93:$BB93))&lt;Check_Limit,0,1),1)</f>
        <v>0</v>
      </c>
      <c r="BE93">
        <f ca="1">IFERROR(IF(SUMIF($G$6:$BB$6,BE$6&amp;" Total",$G93:$BB93)-(SUMIF($G$6:$BB$6,BE$6&amp;" "&amp;'Input-Func_Class'!$D$22,$G93:$BB93)+IFERROR(SUMIF($G$6:$BB$6,BE$6&amp;" "&amp;'Input-Func_Class'!$E$22,$G93:$BB93),SUMIF($G$6:$BB$6,BE$6&amp;" "&amp;'Input-Func_Class'!$B$24,$G93:$BB93))+SUMIF($G$6:$BB$6,BE$6&amp;" "&amp;'Input-Func_Class'!$F$22,$G93:$BB93))&lt;Check_Limit,0,1),1)</f>
        <v>0</v>
      </c>
      <c r="BF93">
        <f ca="1">IFERROR(IF(SUMIF($G$6:$BB$6,BF$6&amp;" Total",$G93:$BB93)-(SUMIF($G$6:$BB$6,BF$6&amp;" "&amp;'Input-Func_Class'!$D$22,$G93:$BB93)+IFERROR(SUMIF($G$6:$BB$6,BF$6&amp;" "&amp;'Input-Func_Class'!$E$22,$G93:$BB93),SUMIF($G$6:$BB$6,BF$6&amp;" "&amp;'Input-Func_Class'!$B$24,$G93:$BB93))+SUMIF($G$6:$BB$6,BF$6&amp;" "&amp;'Input-Func_Class'!$F$22,$G93:$BB93))&lt;Check_Limit,0,1),1)</f>
        <v>0</v>
      </c>
      <c r="BG93">
        <f ca="1">IFERROR(IF(SUMIF($G$6:$BB$6,BG$6&amp;" Total",$G93:$BB93)-(SUMIF($G$6:$BB$6,BG$6&amp;" "&amp;'Input-Func_Class'!$D$22,$G93:$BB93)+IFERROR(SUMIF($G$6:$BB$6,BG$6&amp;" "&amp;'Input-Func_Class'!$E$22,$G93:$BB93),SUMIF($G$6:$BB$6,BG$6&amp;" "&amp;'Input-Func_Class'!$B$24,$G93:$BB93))+SUMIF($G$6:$BB$6,BG$6&amp;" "&amp;'Input-Func_Class'!$F$22,$G93:$BB93))&lt;Check_Limit,0,1),1)</f>
        <v>0</v>
      </c>
      <c r="BH93">
        <f ca="1">IFERROR(IF(SUMIF($G$6:$BB$6,BH$6&amp;" Total",$G93:$BB93)-(SUMIF($G$6:$BB$6,BH$6&amp;" "&amp;'Input-Func_Class'!$D$22,$G93:$BB93)+IFERROR(SUMIF($G$6:$BB$6,BH$6&amp;" "&amp;'Input-Func_Class'!$E$22,$G93:$BB93),SUMIF($G$6:$BB$6,BH$6&amp;" "&amp;'Input-Func_Class'!$B$24,$G93:$BB93))+SUMIF($G$6:$BB$6,BH$6&amp;" "&amp;'Input-Func_Class'!$F$22,$G93:$BB93))&lt;Check_Limit,0,1),1)</f>
        <v>0</v>
      </c>
      <c r="BI93">
        <f ca="1">IFERROR(IF(SUMIF($G$6:$BB$6,BI$6&amp;" Total",$G93:$BB93)-(SUMIF($G$6:$BB$6,BI$6&amp;" "&amp;'Input-Func_Class'!$D$22,$G93:$BB93)+IFERROR(SUMIF($G$6:$BB$6,BI$6&amp;" "&amp;'Input-Func_Class'!$E$22,$G93:$BB93),SUMIF($G$6:$BB$6,BI$6&amp;" "&amp;'Input-Func_Class'!$B$24,$G93:$BB93))+SUMIF($G$6:$BB$6,BI$6&amp;" "&amp;'Input-Func_Class'!$F$22,$G93:$BB93))&lt;Check_Limit,0,1),1)</f>
        <v>0</v>
      </c>
      <c r="BJ93">
        <f ca="1">IFERROR(IF(SUMIF($G$6:$BB$6,BJ$6&amp;" Total",$G93:$BB93)-(SUMIF($G$6:$BB$6,BJ$6&amp;" "&amp;'Input-Func_Class'!$D$22,$G93:$BB93)+IFERROR(SUMIF($G$6:$BB$6,BJ$6&amp;" "&amp;'Input-Func_Class'!$E$22,$G93:$BB93),SUMIF($G$6:$BB$6,BJ$6&amp;" "&amp;'Input-Func_Class'!$B$24,$G93:$BB93))+SUMIF($G$6:$BB$6,BJ$6&amp;" "&amp;'Input-Func_Class'!$F$22,$G93:$BB93))&lt;Check_Limit,0,1),1)</f>
        <v>0</v>
      </c>
      <c r="BK93">
        <f ca="1">IFERROR(IF(SUMIF($G$6:$BB$6,BK$6&amp;" Total",$G93:$BB93)-(SUMIF($G$6:$BB$6,BK$6&amp;" "&amp;'Input-Func_Class'!$D$22,$G93:$BB93)+IFERROR(SUMIF($G$6:$BB$6,BK$6&amp;" "&amp;'Input-Func_Class'!$E$22,$G93:$BB93),SUMIF($G$6:$BB$6,BK$6&amp;" "&amp;'Input-Func_Class'!$B$24,$G93:$BB93))+SUMIF($G$6:$BB$6,BK$6&amp;" "&amp;'Input-Func_Class'!$F$22,$G93:$BB93))&lt;Check_Limit,0,1),1)</f>
        <v>0</v>
      </c>
      <c r="BL93">
        <f ca="1">IFERROR(IF(SUMIF($G$6:$BB$6,BL$6&amp;" Total",$G93:$BB93)-(SUMIF($G$6:$BB$6,BL$6&amp;" "&amp;'Input-Func_Class'!$D$22,$G93:$BB93)+IFERROR(SUMIF($G$6:$BB$6,BL$6&amp;" "&amp;'Input-Func_Class'!$E$22,$G93:$BB93),SUMIF($G$6:$BB$6,BL$6&amp;" "&amp;'Input-Func_Class'!$B$24,$G93:$BB93))+SUMIF($G$6:$BB$6,BL$6&amp;" "&amp;'Input-Func_Class'!$F$22,$G93:$BB93))&lt;Check_Limit,0,1),1)</f>
        <v>0</v>
      </c>
      <c r="BM93">
        <f ca="1">IFERROR(IF(SUMIF($G$6:$BB$6,BM$6&amp;" Total",$G93:$BB93)-(SUMIF($G$6:$BB$6,BM$6&amp;" "&amp;'Input-Func_Class'!$D$22,$G93:$BB93)+IFERROR(SUMIF($G$6:$BB$6,BM$6&amp;" "&amp;'Input-Func_Class'!$E$22,$G93:$BB93),SUMIF($G$6:$BB$6,BM$6&amp;" "&amp;'Input-Func_Class'!$B$24,$G93:$BB93))+SUMIF($G$6:$BB$6,BM$6&amp;" "&amp;'Input-Func_Class'!$F$22,$G93:$BB93))&lt;Check_Limit,0,1),1)</f>
        <v>0</v>
      </c>
      <c r="BN93">
        <f ca="1">IFERROR(IF(SUMIF($G$6:$BB$6,BN$6&amp;" Total",$G93:$BB93)-(SUMIF($G$6:$BB$6,BN$6&amp;" "&amp;'Input-Func_Class'!$D$22,$G93:$BB93)+IFERROR(SUMIF($G$6:$BB$6,BN$6&amp;" "&amp;'Input-Func_Class'!$E$22,$G93:$BB93),SUMIF($G$6:$BB$6,BN$6&amp;" "&amp;'Input-Func_Class'!$B$24,$G93:$BB93))+SUMIF($G$6:$BB$6,BN$6&amp;" "&amp;'Input-Func_Class'!$F$22,$G93:$BB93))&lt;Check_Limit,0,1),1)</f>
        <v>0</v>
      </c>
      <c r="BO93">
        <f ca="1">IFERROR(IF(SUMIF($G$6:$BB$6,BO$6&amp;" Total",$G93:$BB93)-(SUMIF($G$6:$BB$6,BO$6&amp;" "&amp;'Input-Func_Class'!$D$22,$G93:$BB93)+IFERROR(SUMIF($G$6:$BB$6,BO$6&amp;" "&amp;'Input-Func_Class'!$E$22,$G93:$BB93),SUMIF($G$6:$BB$6,BO$6&amp;" "&amp;'Input-Func_Class'!$B$24,$G93:$BB93))+SUMIF($G$6:$BB$6,BO$6&amp;" "&amp;'Input-Func_Class'!$F$22,$G93:$BB93))&lt;Check_Limit,0,1),1)</f>
        <v>0</v>
      </c>
    </row>
    <row r="94" spans="1:67" outlineLevel="1">
      <c r="A94" s="31">
        <f>IF(ISBLANK('Input-Accounts'!A94),"",'Input-Accounts'!A94)</f>
        <v>82</v>
      </c>
      <c r="B94" s="53" t="str">
        <f>IF(ISBLANK('Input-Accounts'!B94),"",'Input-Accounts'!B94)</f>
        <v>STRUC &amp; IMPROV-DISTR. IND. M &amp; R</v>
      </c>
      <c r="C94" s="31">
        <f>IF(ISBLANK('Input-Accounts'!C94),"",'Input-Accounts'!C94)</f>
        <v>375.6</v>
      </c>
      <c r="D94" s="10">
        <f>Functionalization!$D94</f>
        <v>-1.9999999999999997E-2</v>
      </c>
      <c r="E94" s="10">
        <f t="shared" ref="E94:E97" ca="1" si="24">IFERROR(IF(D94="",0,IF(D94=0,0,IF(ABS(D94-SUM(G94,K94,O94,S94,W94,AA94,AE94,AI94,AM94,AQ94,AU94,AY94))&lt;Check_Limit,0,1))),1)</f>
        <v>0</v>
      </c>
      <c r="F94" s="3" t="str">
        <f>IF($D94=0,"-",IF('Input-Accounts'!$E94&lt;&gt;0,'Input-Accounts'!$E94,'Input-Accounts'!$G94))</f>
        <v>CUSTOMER</v>
      </c>
      <c r="G94" s="10">
        <f ca="1">IF(G$5&lt;&gt;"",HLOOKUP(G$5,Functionalization!$G$6:$R$373,ROW($A94)-5,FALSE),IFERROR(INDEX(G$337:G$373,MATCH($F94,$B$337:$B$373,0))/VLOOKUP($F94,$B$337:$BB$373,MATCH(LEFT(TRIM(G$6),FIND("~",SUBSTITUTE(G$6,"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94))*HLOOKUP(LEFT(TRIM(G$6),FIND("~",SUBSTITUTE(G$6," ","~",LEN(TRIM(G$6))-LEN(SUBSTITUTE(TRIM(G$6)," ",""))))-1)&amp;" Total",$B$6:$BB$373,ROW($A94)-5,FALSE))</f>
        <v>0</v>
      </c>
      <c r="H94" s="10">
        <f ca="1">IF(H$5&lt;&gt;"",HLOOKUP(H$5,Functionalization!$G$6:$R$373,ROW($A94)-5,FALSE),IFERROR(INDEX(H$337:H$373,MATCH($F94,$B$337:$B$373,0))/VLOOKUP($F94,$B$337:$BB$373,MATCH(LEFT(TRIM(H$6),FIND("~",SUBSTITUTE(H$6,"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94))*HLOOKUP(LEFT(TRIM(H$6),FIND("~",SUBSTITUTE(H$6," ","~",LEN(TRIM(H$6))-LEN(SUBSTITUTE(TRIM(H$6)," ",""))))-1)&amp;" Total",$B$6:$BB$373,ROW($A94)-5,FALSE))</f>
        <v>0</v>
      </c>
      <c r="I94" s="10">
        <f ca="1">IF(I$5&lt;&gt;"",HLOOKUP(I$5,Functionalization!$G$6:$R$373,ROW($A94)-5,FALSE),IFERROR(INDEX(I$337:I$373,MATCH($F94,$B$337:$B$373,0))/VLOOKUP($F94,$B$337:$BB$373,MATCH(LEFT(TRIM(I$6),FIND("~",SUBSTITUTE(I$6,"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94))*HLOOKUP(LEFT(TRIM(I$6),FIND("~",SUBSTITUTE(I$6," ","~",LEN(TRIM(I$6))-LEN(SUBSTITUTE(TRIM(I$6)," ",""))))-1)&amp;" Total",$B$6:$BB$373,ROW($A94)-5,FALSE))</f>
        <v>0</v>
      </c>
      <c r="J94" s="10">
        <f ca="1">IF(J$5&lt;&gt;"",HLOOKUP(J$5,Functionalization!$G$6:$R$373,ROW($A94)-5,FALSE),IFERROR(INDEX(J$337:J$373,MATCH($F94,$B$337:$B$373,0))/VLOOKUP($F94,$B$337:$BB$373,MATCH(LEFT(TRIM(J$6),FIND("~",SUBSTITUTE(J$6,"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94))*HLOOKUP(LEFT(TRIM(J$6),FIND("~",SUBSTITUTE(J$6," ","~",LEN(TRIM(J$6))-LEN(SUBSTITUTE(TRIM(J$6)," ",""))))-1)&amp;" Total",$B$6:$BB$373,ROW($A94)-5,FALSE))</f>
        <v>0</v>
      </c>
      <c r="K94" s="10">
        <f ca="1">IF(K$5&lt;&gt;"",HLOOKUP(K$5,Functionalization!$G$6:$R$373,ROW($A94)-5,FALSE),IFERROR(INDEX(K$337:K$373,MATCH($F94,$B$337:$B$373,0))/VLOOKUP($F94,$B$337:$BB$373,MATCH(LEFT(TRIM(K$6),FIND("~",SUBSTITUTE(K$6,"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94))*HLOOKUP(LEFT(TRIM(K$6),FIND("~",SUBSTITUTE(K$6," ","~",LEN(TRIM(K$6))-LEN(SUBSTITUTE(TRIM(K$6)," ",""))))-1)&amp;" Total",$B$6:$BB$373,ROW($A94)-5,FALSE))</f>
        <v>-1.9999999999999997E-2</v>
      </c>
      <c r="L94" s="10">
        <f ca="1">IF(L$5&lt;&gt;"",HLOOKUP(L$5,Functionalization!$G$6:$R$373,ROW($A94)-5,FALSE),IFERROR(INDEX(L$337:L$373,MATCH($F94,$B$337:$B$373,0))/VLOOKUP($F94,$B$337:$BB$373,MATCH(LEFT(TRIM(L$6),FIND("~",SUBSTITUTE(L$6,"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94))*HLOOKUP(LEFT(TRIM(L$6),FIND("~",SUBSTITUTE(L$6," ","~",LEN(TRIM(L$6))-LEN(SUBSTITUTE(TRIM(L$6)," ",""))))-1)&amp;" Total",$B$6:$BB$373,ROW($A94)-5,FALSE))</f>
        <v>0</v>
      </c>
      <c r="M94" s="10">
        <f ca="1">IF(M$5&lt;&gt;"",HLOOKUP(M$5,Functionalization!$G$6:$R$373,ROW($A94)-5,FALSE),IFERROR(INDEX(M$337:M$373,MATCH($F94,$B$337:$B$373,0))/VLOOKUP($F94,$B$337:$BB$373,MATCH(LEFT(TRIM(M$6),FIND("~",SUBSTITUTE(M$6,"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94))*HLOOKUP(LEFT(TRIM(M$6),FIND("~",SUBSTITUTE(M$6," ","~",LEN(TRIM(M$6))-LEN(SUBSTITUTE(TRIM(M$6)," ",""))))-1)&amp;" Total",$B$6:$BB$373,ROW($A94)-5,FALSE))</f>
        <v>0</v>
      </c>
      <c r="N94" s="10">
        <f ca="1">IF(N$5&lt;&gt;"",HLOOKUP(N$5,Functionalization!$G$6:$R$373,ROW($A94)-5,FALSE),IFERROR(INDEX(N$337:N$373,MATCH($F94,$B$337:$B$373,0))/VLOOKUP($F94,$B$337:$BB$373,MATCH(LEFT(TRIM(N$6),FIND("~",SUBSTITUTE(N$6,"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94))*HLOOKUP(LEFT(TRIM(N$6),FIND("~",SUBSTITUTE(N$6," ","~",LEN(TRIM(N$6))-LEN(SUBSTITUTE(TRIM(N$6)," ",""))))-1)&amp;" Total",$B$6:$BB$373,ROW($A94)-5,FALSE))</f>
        <v>-1.9999999999999997E-2</v>
      </c>
      <c r="O94" s="10">
        <f ca="1">IF(O$5&lt;&gt;"",HLOOKUP(O$5,Functionalization!$G$6:$R$373,ROW($A94)-5,FALSE),IFERROR(INDEX(O$337:O$373,MATCH($F94,$B$337:$B$373,0))/VLOOKUP($F94,$B$337:$BB$373,MATCH(LEFT(TRIM(O$6),FIND("~",SUBSTITUTE(O$6,"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94))*HLOOKUP(LEFT(TRIM(O$6),FIND("~",SUBSTITUTE(O$6," ","~",LEN(TRIM(O$6))-LEN(SUBSTITUTE(TRIM(O$6)," ",""))))-1)&amp;" Total",$B$6:$BB$373,ROW($A94)-5,FALSE))</f>
        <v>0</v>
      </c>
      <c r="P94" s="10">
        <f ca="1">IF(P$5&lt;&gt;"",HLOOKUP(P$5,Functionalization!$G$6:$R$373,ROW($A94)-5,FALSE),IFERROR(INDEX(P$337:P$373,MATCH($F94,$B$337:$B$373,0))/VLOOKUP($F94,$B$337:$BB$373,MATCH(LEFT(TRIM(P$6),FIND("~",SUBSTITUTE(P$6,"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94))*HLOOKUP(LEFT(TRIM(P$6),FIND("~",SUBSTITUTE(P$6," ","~",LEN(TRIM(P$6))-LEN(SUBSTITUTE(TRIM(P$6)," ",""))))-1)&amp;" Total",$B$6:$BB$373,ROW($A94)-5,FALSE))</f>
        <v>0</v>
      </c>
      <c r="Q94" s="10">
        <f ca="1">IF(Q$5&lt;&gt;"",HLOOKUP(Q$5,Functionalization!$G$6:$R$373,ROW($A94)-5,FALSE),IFERROR(INDEX(Q$337:Q$373,MATCH($F94,$B$337:$B$373,0))/VLOOKUP($F94,$B$337:$BB$373,MATCH(LEFT(TRIM(Q$6),FIND("~",SUBSTITUTE(Q$6,"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94))*HLOOKUP(LEFT(TRIM(Q$6),FIND("~",SUBSTITUTE(Q$6," ","~",LEN(TRIM(Q$6))-LEN(SUBSTITUTE(TRIM(Q$6)," ",""))))-1)&amp;" Total",$B$6:$BB$373,ROW($A94)-5,FALSE))</f>
        <v>0</v>
      </c>
      <c r="R94" s="10">
        <f ca="1">IF(R$5&lt;&gt;"",HLOOKUP(R$5,Functionalization!$G$6:$R$373,ROW($A94)-5,FALSE),IFERROR(INDEX(R$337:R$373,MATCH($F94,$B$337:$B$373,0))/VLOOKUP($F94,$B$337:$BB$373,MATCH(LEFT(TRIM(R$6),FIND("~",SUBSTITUTE(R$6,"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94))*HLOOKUP(LEFT(TRIM(R$6),FIND("~",SUBSTITUTE(R$6," ","~",LEN(TRIM(R$6))-LEN(SUBSTITUTE(TRIM(R$6)," ",""))))-1)&amp;" Total",$B$6:$BB$373,ROW($A94)-5,FALSE))</f>
        <v>0</v>
      </c>
      <c r="S94" s="10">
        <f ca="1">IF(S$5&lt;&gt;"",HLOOKUP(S$5,Functionalization!$G$6:$R$373,ROW($A94)-5,FALSE),IFERROR(INDEX(S$337:S$373,MATCH($F94,$B$337:$B$373,0))/VLOOKUP($F94,$B$337:$BB$373,MATCH(LEFT(TRIM(S$6),FIND("~",SUBSTITUTE(S$6,"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94))*HLOOKUP(LEFT(TRIM(S$6),FIND("~",SUBSTITUTE(S$6," ","~",LEN(TRIM(S$6))-LEN(SUBSTITUTE(TRIM(S$6)," ",""))))-1)&amp;" Total",$B$6:$BB$373,ROW($A94)-5,FALSE))</f>
        <v>0</v>
      </c>
      <c r="T94" s="10">
        <f ca="1">IF(T$5&lt;&gt;"",HLOOKUP(T$5,Functionalization!$G$6:$R$373,ROW($A94)-5,FALSE),IFERROR(INDEX(T$337:T$373,MATCH($F94,$B$337:$B$373,0))/VLOOKUP($F94,$B$337:$BB$373,MATCH(LEFT(TRIM(T$6),FIND("~",SUBSTITUTE(T$6,"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94))*HLOOKUP(LEFT(TRIM(T$6),FIND("~",SUBSTITUTE(T$6," ","~",LEN(TRIM(T$6))-LEN(SUBSTITUTE(TRIM(T$6)," ",""))))-1)&amp;" Total",$B$6:$BB$373,ROW($A94)-5,FALSE))</f>
        <v>0</v>
      </c>
      <c r="U94" s="10">
        <f ca="1">IF(U$5&lt;&gt;"",HLOOKUP(U$5,Functionalization!$G$6:$R$373,ROW($A94)-5,FALSE),IFERROR(INDEX(U$337:U$373,MATCH($F94,$B$337:$B$373,0))/VLOOKUP($F94,$B$337:$BB$373,MATCH(LEFT(TRIM(U$6),FIND("~",SUBSTITUTE(U$6,"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94))*HLOOKUP(LEFT(TRIM(U$6),FIND("~",SUBSTITUTE(U$6," ","~",LEN(TRIM(U$6))-LEN(SUBSTITUTE(TRIM(U$6)," ",""))))-1)&amp;" Total",$B$6:$BB$373,ROW($A94)-5,FALSE))</f>
        <v>0</v>
      </c>
      <c r="V94" s="10">
        <f ca="1">IF(V$5&lt;&gt;"",HLOOKUP(V$5,Functionalization!$G$6:$R$373,ROW($A94)-5,FALSE),IFERROR(INDEX(V$337:V$373,MATCH($F94,$B$337:$B$373,0))/VLOOKUP($F94,$B$337:$BB$373,MATCH(LEFT(TRIM(V$6),FIND("~",SUBSTITUTE(V$6,"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94))*HLOOKUP(LEFT(TRIM(V$6),FIND("~",SUBSTITUTE(V$6," ","~",LEN(TRIM(V$6))-LEN(SUBSTITUTE(TRIM(V$6)," ",""))))-1)&amp;" Total",$B$6:$BB$373,ROW($A94)-5,FALSE))</f>
        <v>0</v>
      </c>
      <c r="W94" s="10">
        <f ca="1">IF(W$5&lt;&gt;"",HLOOKUP(W$5,Functionalization!$G$6:$R$373,ROW($A94)-5,FALSE),IFERROR(INDEX(W$337:W$373,MATCH($F94,$B$337:$B$373,0))/VLOOKUP($F94,$B$337:$BB$373,MATCH(LEFT(TRIM(W$6),FIND("~",SUBSTITUTE(W$6,"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94))*HLOOKUP(LEFT(TRIM(W$6),FIND("~",SUBSTITUTE(W$6," ","~",LEN(TRIM(W$6))-LEN(SUBSTITUTE(TRIM(W$6)," ",""))))-1)&amp;" Total",$B$6:$BB$373,ROW($A94)-5,FALSE))</f>
        <v>0</v>
      </c>
      <c r="X94" s="10">
        <f ca="1">IF(X$5&lt;&gt;"",HLOOKUP(X$5,Functionalization!$G$6:$R$373,ROW($A94)-5,FALSE),IFERROR(INDEX(X$337:X$373,MATCH($F94,$B$337:$B$373,0))/VLOOKUP($F94,$B$337:$BB$373,MATCH(LEFT(TRIM(X$6),FIND("~",SUBSTITUTE(X$6,"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94))*HLOOKUP(LEFT(TRIM(X$6),FIND("~",SUBSTITUTE(X$6," ","~",LEN(TRIM(X$6))-LEN(SUBSTITUTE(TRIM(X$6)," ",""))))-1)&amp;" Total",$B$6:$BB$373,ROW($A94)-5,FALSE))</f>
        <v>0</v>
      </c>
      <c r="Y94" s="10">
        <f ca="1">IF(Y$5&lt;&gt;"",HLOOKUP(Y$5,Functionalization!$G$6:$R$373,ROW($A94)-5,FALSE),IFERROR(INDEX(Y$337:Y$373,MATCH($F94,$B$337:$B$373,0))/VLOOKUP($F94,$B$337:$BB$373,MATCH(LEFT(TRIM(Y$6),FIND("~",SUBSTITUTE(Y$6,"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94))*HLOOKUP(LEFT(TRIM(Y$6),FIND("~",SUBSTITUTE(Y$6," ","~",LEN(TRIM(Y$6))-LEN(SUBSTITUTE(TRIM(Y$6)," ",""))))-1)&amp;" Total",$B$6:$BB$373,ROW($A94)-5,FALSE))</f>
        <v>0</v>
      </c>
      <c r="Z94" s="10">
        <f ca="1">IF(Z$5&lt;&gt;"",HLOOKUP(Z$5,Functionalization!$G$6:$R$373,ROW($A94)-5,FALSE),IFERROR(INDEX(Z$337:Z$373,MATCH($F94,$B$337:$B$373,0))/VLOOKUP($F94,$B$337:$BB$373,MATCH(LEFT(TRIM(Z$6),FIND("~",SUBSTITUTE(Z$6,"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94))*HLOOKUP(LEFT(TRIM(Z$6),FIND("~",SUBSTITUTE(Z$6," ","~",LEN(TRIM(Z$6))-LEN(SUBSTITUTE(TRIM(Z$6)," ",""))))-1)&amp;" Total",$B$6:$BB$373,ROW($A94)-5,FALSE))</f>
        <v>0</v>
      </c>
      <c r="AA94" s="10">
        <f ca="1">IF(AA$5&lt;&gt;"",HLOOKUP(AA$5,Functionalization!$G$6:$R$373,ROW($A94)-5,FALSE),IFERROR(INDEX(AA$337:AA$373,MATCH($F94,$B$337:$B$373,0))/VLOOKUP($F94,$B$337:$BB$373,MATCH(LEFT(TRIM(AA$6),FIND("~",SUBSTITUTE(AA$6,"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94))*HLOOKUP(LEFT(TRIM(AA$6),FIND("~",SUBSTITUTE(AA$6," ","~",LEN(TRIM(AA$6))-LEN(SUBSTITUTE(TRIM(AA$6)," ",""))))-1)&amp;" Total",$B$6:$BB$373,ROW($A94)-5,FALSE))</f>
        <v>0</v>
      </c>
      <c r="AB94" s="10">
        <f ca="1">IF(AB$5&lt;&gt;"",HLOOKUP(AB$5,Functionalization!$G$6:$R$373,ROW($A94)-5,FALSE),IFERROR(INDEX(AB$337:AB$373,MATCH($F94,$B$337:$B$373,0))/VLOOKUP($F94,$B$337:$BB$373,MATCH(LEFT(TRIM(AB$6),FIND("~",SUBSTITUTE(AB$6,"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94))*HLOOKUP(LEFT(TRIM(AB$6),FIND("~",SUBSTITUTE(AB$6," ","~",LEN(TRIM(AB$6))-LEN(SUBSTITUTE(TRIM(AB$6)," ",""))))-1)&amp;" Total",$B$6:$BB$373,ROW($A94)-5,FALSE))</f>
        <v>0</v>
      </c>
      <c r="AC94" s="10">
        <f ca="1">IF(AC$5&lt;&gt;"",HLOOKUP(AC$5,Functionalization!$G$6:$R$373,ROW($A94)-5,FALSE),IFERROR(INDEX(AC$337:AC$373,MATCH($F94,$B$337:$B$373,0))/VLOOKUP($F94,$B$337:$BB$373,MATCH(LEFT(TRIM(AC$6),FIND("~",SUBSTITUTE(AC$6,"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94))*HLOOKUP(LEFT(TRIM(AC$6),FIND("~",SUBSTITUTE(AC$6," ","~",LEN(TRIM(AC$6))-LEN(SUBSTITUTE(TRIM(AC$6)," ",""))))-1)&amp;" Total",$B$6:$BB$373,ROW($A94)-5,FALSE))</f>
        <v>0</v>
      </c>
      <c r="AD94" s="10">
        <f ca="1">IF(AD$5&lt;&gt;"",HLOOKUP(AD$5,Functionalization!$G$6:$R$373,ROW($A94)-5,FALSE),IFERROR(INDEX(AD$337:AD$373,MATCH($F94,$B$337:$B$373,0))/VLOOKUP($F94,$B$337:$BB$373,MATCH(LEFT(TRIM(AD$6),FIND("~",SUBSTITUTE(AD$6,"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94))*HLOOKUP(LEFT(TRIM(AD$6),FIND("~",SUBSTITUTE(AD$6," ","~",LEN(TRIM(AD$6))-LEN(SUBSTITUTE(TRIM(AD$6)," ",""))))-1)&amp;" Total",$B$6:$BB$373,ROW($A94)-5,FALSE))</f>
        <v>0</v>
      </c>
      <c r="AE94" s="10">
        <f ca="1">IF(AE$5&lt;&gt;"",HLOOKUP(AE$5,Functionalization!$G$6:$R$373,ROW($A94)-5,FALSE),IFERROR(INDEX(AE$337:AE$373,MATCH($F94,$B$337:$B$373,0))/VLOOKUP($F94,$B$337:$BB$373,MATCH(LEFT(TRIM(AE$6),FIND("~",SUBSTITUTE(AE$6,"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94))*HLOOKUP(LEFT(TRIM(AE$6),FIND("~",SUBSTITUTE(AE$6," ","~",LEN(TRIM(AE$6))-LEN(SUBSTITUTE(TRIM(AE$6)," ",""))))-1)&amp;" Total",$B$6:$BB$373,ROW($A94)-5,FALSE))</f>
        <v>0</v>
      </c>
      <c r="AF94" s="10">
        <f ca="1">IF(AF$5&lt;&gt;"",HLOOKUP(AF$5,Functionalization!$G$6:$R$373,ROW($A94)-5,FALSE),IFERROR(INDEX(AF$337:AF$373,MATCH($F94,$B$337:$B$373,0))/VLOOKUP($F94,$B$337:$BB$373,MATCH(LEFT(TRIM(AF$6),FIND("~",SUBSTITUTE(AF$6,"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94))*HLOOKUP(LEFT(TRIM(AF$6),FIND("~",SUBSTITUTE(AF$6," ","~",LEN(TRIM(AF$6))-LEN(SUBSTITUTE(TRIM(AF$6)," ",""))))-1)&amp;" Total",$B$6:$BB$373,ROW($A94)-5,FALSE))</f>
        <v>0</v>
      </c>
      <c r="AG94" s="10">
        <f ca="1">IF(AG$5&lt;&gt;"",HLOOKUP(AG$5,Functionalization!$G$6:$R$373,ROW($A94)-5,FALSE),IFERROR(INDEX(AG$337:AG$373,MATCH($F94,$B$337:$B$373,0))/VLOOKUP($F94,$B$337:$BB$373,MATCH(LEFT(TRIM(AG$6),FIND("~",SUBSTITUTE(AG$6,"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94))*HLOOKUP(LEFT(TRIM(AG$6),FIND("~",SUBSTITUTE(AG$6," ","~",LEN(TRIM(AG$6))-LEN(SUBSTITUTE(TRIM(AG$6)," ",""))))-1)&amp;" Total",$B$6:$BB$373,ROW($A94)-5,FALSE))</f>
        <v>0</v>
      </c>
      <c r="AH94" s="10">
        <f ca="1">IF(AH$5&lt;&gt;"",HLOOKUP(AH$5,Functionalization!$G$6:$R$373,ROW($A94)-5,FALSE),IFERROR(INDEX(AH$337:AH$373,MATCH($F94,$B$337:$B$373,0))/VLOOKUP($F94,$B$337:$BB$373,MATCH(LEFT(TRIM(AH$6),FIND("~",SUBSTITUTE(AH$6,"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94))*HLOOKUP(LEFT(TRIM(AH$6),FIND("~",SUBSTITUTE(AH$6," ","~",LEN(TRIM(AH$6))-LEN(SUBSTITUTE(TRIM(AH$6)," ",""))))-1)&amp;" Total",$B$6:$BB$373,ROW($A94)-5,FALSE))</f>
        <v>0</v>
      </c>
      <c r="AI94" s="10">
        <f ca="1">IF(AI$5&lt;&gt;"",HLOOKUP(AI$5,Functionalization!$G$6:$R$373,ROW($A94)-5,FALSE),IFERROR(INDEX(AI$337:AI$373,MATCH($F94,$B$337:$B$373,0))/VLOOKUP($F94,$B$337:$BB$373,MATCH(LEFT(TRIM(AI$6),FIND("~",SUBSTITUTE(AI$6,"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94))*HLOOKUP(LEFT(TRIM(AI$6),FIND("~",SUBSTITUTE(AI$6," ","~",LEN(TRIM(AI$6))-LEN(SUBSTITUTE(TRIM(AI$6)," ",""))))-1)&amp;" Total",$B$6:$BB$373,ROW($A94)-5,FALSE))</f>
        <v>0</v>
      </c>
      <c r="AJ94" s="10">
        <f ca="1">IF(AJ$5&lt;&gt;"",HLOOKUP(AJ$5,Functionalization!$G$6:$R$373,ROW($A94)-5,FALSE),IFERROR(INDEX(AJ$337:AJ$373,MATCH($F94,$B$337:$B$373,0))/VLOOKUP($F94,$B$337:$BB$373,MATCH(LEFT(TRIM(AJ$6),FIND("~",SUBSTITUTE(AJ$6,"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94))*HLOOKUP(LEFT(TRIM(AJ$6),FIND("~",SUBSTITUTE(AJ$6," ","~",LEN(TRIM(AJ$6))-LEN(SUBSTITUTE(TRIM(AJ$6)," ",""))))-1)&amp;" Total",$B$6:$BB$373,ROW($A94)-5,FALSE))</f>
        <v>0</v>
      </c>
      <c r="AK94" s="10">
        <f ca="1">IF(AK$5&lt;&gt;"",HLOOKUP(AK$5,Functionalization!$G$6:$R$373,ROW($A94)-5,FALSE),IFERROR(INDEX(AK$337:AK$373,MATCH($F94,$B$337:$B$373,0))/VLOOKUP($F94,$B$337:$BB$373,MATCH(LEFT(TRIM(AK$6),FIND("~",SUBSTITUTE(AK$6,"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94))*HLOOKUP(LEFT(TRIM(AK$6),FIND("~",SUBSTITUTE(AK$6," ","~",LEN(TRIM(AK$6))-LEN(SUBSTITUTE(TRIM(AK$6)," ",""))))-1)&amp;" Total",$B$6:$BB$373,ROW($A94)-5,FALSE))</f>
        <v>0</v>
      </c>
      <c r="AL94" s="10">
        <f ca="1">IF(AL$5&lt;&gt;"",HLOOKUP(AL$5,Functionalization!$G$6:$R$373,ROW($A94)-5,FALSE),IFERROR(INDEX(AL$337:AL$373,MATCH($F94,$B$337:$B$373,0))/VLOOKUP($F94,$B$337:$BB$373,MATCH(LEFT(TRIM(AL$6),FIND("~",SUBSTITUTE(AL$6,"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94))*HLOOKUP(LEFT(TRIM(AL$6),FIND("~",SUBSTITUTE(AL$6," ","~",LEN(TRIM(AL$6))-LEN(SUBSTITUTE(TRIM(AL$6)," ",""))))-1)&amp;" Total",$B$6:$BB$373,ROW($A94)-5,FALSE))</f>
        <v>0</v>
      </c>
      <c r="AM94" s="10">
        <f ca="1">IF(AM$5&lt;&gt;"",HLOOKUP(AM$5,Functionalization!$G$6:$R$373,ROW($A94)-5,FALSE),IFERROR(INDEX(AM$337:AM$373,MATCH($F94,$B$337:$B$373,0))/VLOOKUP($F94,$B$337:$BB$373,MATCH(LEFT(TRIM(AM$6),FIND("~",SUBSTITUTE(AM$6,"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94))*HLOOKUP(LEFT(TRIM(AM$6),FIND("~",SUBSTITUTE(AM$6," ","~",LEN(TRIM(AM$6))-LEN(SUBSTITUTE(TRIM(AM$6)," ",""))))-1)&amp;" Total",$B$6:$BB$373,ROW($A94)-5,FALSE))</f>
        <v>0</v>
      </c>
      <c r="AN94" s="10">
        <f ca="1">IF(AN$5&lt;&gt;"",HLOOKUP(AN$5,Functionalization!$G$6:$R$373,ROW($A94)-5,FALSE),IFERROR(INDEX(AN$337:AN$373,MATCH($F94,$B$337:$B$373,0))/VLOOKUP($F94,$B$337:$BB$373,MATCH(LEFT(TRIM(AN$6),FIND("~",SUBSTITUTE(AN$6,"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94))*HLOOKUP(LEFT(TRIM(AN$6),FIND("~",SUBSTITUTE(AN$6," ","~",LEN(TRIM(AN$6))-LEN(SUBSTITUTE(TRIM(AN$6)," ",""))))-1)&amp;" Total",$B$6:$BB$373,ROW($A94)-5,FALSE))</f>
        <v>0</v>
      </c>
      <c r="AO94" s="10">
        <f ca="1">IF(AO$5&lt;&gt;"",HLOOKUP(AO$5,Functionalization!$G$6:$R$373,ROW($A94)-5,FALSE),IFERROR(INDEX(AO$337:AO$373,MATCH($F94,$B$337:$B$373,0))/VLOOKUP($F94,$B$337:$BB$373,MATCH(LEFT(TRIM(AO$6),FIND("~",SUBSTITUTE(AO$6,"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94))*HLOOKUP(LEFT(TRIM(AO$6),FIND("~",SUBSTITUTE(AO$6," ","~",LEN(TRIM(AO$6))-LEN(SUBSTITUTE(TRIM(AO$6)," ",""))))-1)&amp;" Total",$B$6:$BB$373,ROW($A94)-5,FALSE))</f>
        <v>0</v>
      </c>
      <c r="AP94" s="10">
        <f ca="1">IF(AP$5&lt;&gt;"",HLOOKUP(AP$5,Functionalization!$G$6:$R$373,ROW($A94)-5,FALSE),IFERROR(INDEX(AP$337:AP$373,MATCH($F94,$B$337:$B$373,0))/VLOOKUP($F94,$B$337:$BB$373,MATCH(LEFT(TRIM(AP$6),FIND("~",SUBSTITUTE(AP$6,"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94))*HLOOKUP(LEFT(TRIM(AP$6),FIND("~",SUBSTITUTE(AP$6," ","~",LEN(TRIM(AP$6))-LEN(SUBSTITUTE(TRIM(AP$6)," ",""))))-1)&amp;" Total",$B$6:$BB$373,ROW($A94)-5,FALSE))</f>
        <v>0</v>
      </c>
      <c r="AQ94" s="10">
        <f ca="1">IF(AQ$5&lt;&gt;"",HLOOKUP(AQ$5,Functionalization!$G$6:$R$373,ROW($A94)-5,FALSE),IFERROR(INDEX(AQ$337:AQ$373,MATCH($F94,$B$337:$B$373,0))/VLOOKUP($F94,$B$337:$BB$373,MATCH(LEFT(TRIM(AQ$6),FIND("~",SUBSTITUTE(AQ$6,"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94))*HLOOKUP(LEFT(TRIM(AQ$6),FIND("~",SUBSTITUTE(AQ$6," ","~",LEN(TRIM(AQ$6))-LEN(SUBSTITUTE(TRIM(AQ$6)," ",""))))-1)&amp;" Total",$B$6:$BB$373,ROW($A94)-5,FALSE))</f>
        <v>0</v>
      </c>
      <c r="AR94" s="10">
        <f ca="1">IF(AR$5&lt;&gt;"",HLOOKUP(AR$5,Functionalization!$G$6:$R$373,ROW($A94)-5,FALSE),IFERROR(INDEX(AR$337:AR$373,MATCH($F94,$B$337:$B$373,0))/VLOOKUP($F94,$B$337:$BB$373,MATCH(LEFT(TRIM(AR$6),FIND("~",SUBSTITUTE(AR$6,"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94))*HLOOKUP(LEFT(TRIM(AR$6),FIND("~",SUBSTITUTE(AR$6," ","~",LEN(TRIM(AR$6))-LEN(SUBSTITUTE(TRIM(AR$6)," ",""))))-1)&amp;" Total",$B$6:$BB$373,ROW($A94)-5,FALSE))</f>
        <v>0</v>
      </c>
      <c r="AS94" s="10">
        <f ca="1">IF(AS$5&lt;&gt;"",HLOOKUP(AS$5,Functionalization!$G$6:$R$373,ROW($A94)-5,FALSE),IFERROR(INDEX(AS$337:AS$373,MATCH($F94,$B$337:$B$373,0))/VLOOKUP($F94,$B$337:$BB$373,MATCH(LEFT(TRIM(AS$6),FIND("~",SUBSTITUTE(AS$6,"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94))*HLOOKUP(LEFT(TRIM(AS$6),FIND("~",SUBSTITUTE(AS$6," ","~",LEN(TRIM(AS$6))-LEN(SUBSTITUTE(TRIM(AS$6)," ",""))))-1)&amp;" Total",$B$6:$BB$373,ROW($A94)-5,FALSE))</f>
        <v>0</v>
      </c>
      <c r="AT94" s="10">
        <f ca="1">IF(AT$5&lt;&gt;"",HLOOKUP(AT$5,Functionalization!$G$6:$R$373,ROW($A94)-5,FALSE),IFERROR(INDEX(AT$337:AT$373,MATCH($F94,$B$337:$B$373,0))/VLOOKUP($F94,$B$337:$BB$373,MATCH(LEFT(TRIM(AT$6),FIND("~",SUBSTITUTE(AT$6,"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94))*HLOOKUP(LEFT(TRIM(AT$6),FIND("~",SUBSTITUTE(AT$6," ","~",LEN(TRIM(AT$6))-LEN(SUBSTITUTE(TRIM(AT$6)," ",""))))-1)&amp;" Total",$B$6:$BB$373,ROW($A94)-5,FALSE))</f>
        <v>0</v>
      </c>
      <c r="AU94" s="10">
        <f ca="1">IF(AU$5&lt;&gt;"",HLOOKUP(AU$5,Functionalization!$G$6:$R$373,ROW($A94)-5,FALSE),IFERROR(INDEX(AU$337:AU$373,MATCH($F94,$B$337:$B$373,0))/VLOOKUP($F94,$B$337:$BB$373,MATCH(LEFT(TRIM(AU$6),FIND("~",SUBSTITUTE(AU$6,"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94))*HLOOKUP(LEFT(TRIM(AU$6),FIND("~",SUBSTITUTE(AU$6," ","~",LEN(TRIM(AU$6))-LEN(SUBSTITUTE(TRIM(AU$6)," ",""))))-1)&amp;" Total",$B$6:$BB$373,ROW($A94)-5,FALSE))</f>
        <v>0</v>
      </c>
      <c r="AV94" s="10">
        <f ca="1">IF(AV$5&lt;&gt;"",HLOOKUP(AV$5,Functionalization!$G$6:$R$373,ROW($A94)-5,FALSE),IFERROR(INDEX(AV$337:AV$373,MATCH($F94,$B$337:$B$373,0))/VLOOKUP($F94,$B$337:$BB$373,MATCH(LEFT(TRIM(AV$6),FIND("~",SUBSTITUTE(AV$6,"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94))*HLOOKUP(LEFT(TRIM(AV$6),FIND("~",SUBSTITUTE(AV$6," ","~",LEN(TRIM(AV$6))-LEN(SUBSTITUTE(TRIM(AV$6)," ",""))))-1)&amp;" Total",$B$6:$BB$373,ROW($A94)-5,FALSE))</f>
        <v>0</v>
      </c>
      <c r="AW94" s="10">
        <f ca="1">IF(AW$5&lt;&gt;"",HLOOKUP(AW$5,Functionalization!$G$6:$R$373,ROW($A94)-5,FALSE),IFERROR(INDEX(AW$337:AW$373,MATCH($F94,$B$337:$B$373,0))/VLOOKUP($F94,$B$337:$BB$373,MATCH(LEFT(TRIM(AW$6),FIND("~",SUBSTITUTE(AW$6,"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94))*HLOOKUP(LEFT(TRIM(AW$6),FIND("~",SUBSTITUTE(AW$6," ","~",LEN(TRIM(AW$6))-LEN(SUBSTITUTE(TRIM(AW$6)," ",""))))-1)&amp;" Total",$B$6:$BB$373,ROW($A94)-5,FALSE))</f>
        <v>0</v>
      </c>
      <c r="AX94" s="10">
        <f ca="1">IF(AX$5&lt;&gt;"",HLOOKUP(AX$5,Functionalization!$G$6:$R$373,ROW($A94)-5,FALSE),IFERROR(INDEX(AX$337:AX$373,MATCH($F94,$B$337:$B$373,0))/VLOOKUP($F94,$B$337:$BB$373,MATCH(LEFT(TRIM(AX$6),FIND("~",SUBSTITUTE(AX$6,"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94))*HLOOKUP(LEFT(TRIM(AX$6),FIND("~",SUBSTITUTE(AX$6," ","~",LEN(TRIM(AX$6))-LEN(SUBSTITUTE(TRIM(AX$6)," ",""))))-1)&amp;" Total",$B$6:$BB$373,ROW($A94)-5,FALSE))</f>
        <v>0</v>
      </c>
      <c r="AY94" s="10">
        <f ca="1">IF(AY$5&lt;&gt;"",HLOOKUP(AY$5,Functionalization!$G$6:$R$373,ROW($A94)-5,FALSE),IFERROR(INDEX(AY$337:AY$373,MATCH($F94,$B$337:$B$373,0))/VLOOKUP($F94,$B$337:$BB$373,MATCH(LEFT(TRIM(AY$6),FIND("~",SUBSTITUTE(AY$6,"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94))*HLOOKUP(LEFT(TRIM(AY$6),FIND("~",SUBSTITUTE(AY$6," ","~",LEN(TRIM(AY$6))-LEN(SUBSTITUTE(TRIM(AY$6)," ",""))))-1)&amp;" Total",$B$6:$BB$373,ROW($A94)-5,FALSE))</f>
        <v>0</v>
      </c>
      <c r="AZ94" s="10">
        <f ca="1">IF(AZ$5&lt;&gt;"",HLOOKUP(AZ$5,Functionalization!$G$6:$R$373,ROW($A94)-5,FALSE),IFERROR(INDEX(AZ$337:AZ$373,MATCH($F94,$B$337:$B$373,0))/VLOOKUP($F94,$B$337:$BB$373,MATCH(LEFT(TRIM(AZ$6),FIND("~",SUBSTITUTE(AZ$6,"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94))*HLOOKUP(LEFT(TRIM(AZ$6),FIND("~",SUBSTITUTE(AZ$6," ","~",LEN(TRIM(AZ$6))-LEN(SUBSTITUTE(TRIM(AZ$6)," ",""))))-1)&amp;" Total",$B$6:$BB$373,ROW($A94)-5,FALSE))</f>
        <v>0</v>
      </c>
      <c r="BA94" s="10">
        <f ca="1">IF(BA$5&lt;&gt;"",HLOOKUP(BA$5,Functionalization!$G$6:$R$373,ROW($A94)-5,FALSE),IFERROR(INDEX(BA$337:BA$373,MATCH($F94,$B$337:$B$373,0))/VLOOKUP($F94,$B$337:$BB$373,MATCH(LEFT(TRIM(BA$6),FIND("~",SUBSTITUTE(BA$6,"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94))*HLOOKUP(LEFT(TRIM(BA$6),FIND("~",SUBSTITUTE(BA$6," ","~",LEN(TRIM(BA$6))-LEN(SUBSTITUTE(TRIM(BA$6)," ",""))))-1)&amp;" Total",$B$6:$BB$373,ROW($A94)-5,FALSE))</f>
        <v>0</v>
      </c>
      <c r="BB94" s="10">
        <f ca="1">IF(BB$5&lt;&gt;"",HLOOKUP(BB$5,Functionalization!$G$6:$R$373,ROW($A94)-5,FALSE),IFERROR(INDEX(BB$337:BB$373,MATCH($F94,$B$337:$B$373,0))/VLOOKUP($F94,$B$337:$BB$373,MATCH(LEFT(TRIM(BB$6),FIND("~",SUBSTITUTE(BB$6,"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94))*HLOOKUP(LEFT(TRIM(BB$6),FIND("~",SUBSTITUTE(BB$6," ","~",LEN(TRIM(BB$6))-LEN(SUBSTITUTE(TRIM(BB$6)," ",""))))-1)&amp;" Total",$B$6:$BB$373,ROW($A94)-5,FALSE))</f>
        <v>0</v>
      </c>
      <c r="BD94">
        <f ca="1">IFERROR(IF(SUMIF($G$6:$BB$6,BD$6&amp;" Total",$G94:$BB94)-(SUMIF($G$6:$BB$6,BD$6&amp;" "&amp;'Input-Func_Class'!$D$22,$G94:$BB94)+IFERROR(SUMIF($G$6:$BB$6,BD$6&amp;" "&amp;'Input-Func_Class'!$E$22,$G94:$BB94),SUMIF($G$6:$BB$6,BD$6&amp;" "&amp;'Input-Func_Class'!$B$24,$G94:$BB94))+SUMIF($G$6:$BB$6,BD$6&amp;" "&amp;'Input-Func_Class'!$F$22,$G94:$BB94))&lt;Check_Limit,0,1),1)</f>
        <v>0</v>
      </c>
      <c r="BE94">
        <f ca="1">IFERROR(IF(SUMIF($G$6:$BB$6,BE$6&amp;" Total",$G94:$BB94)-(SUMIF($G$6:$BB$6,BE$6&amp;" "&amp;'Input-Func_Class'!$D$22,$G94:$BB94)+IFERROR(SUMIF($G$6:$BB$6,BE$6&amp;" "&amp;'Input-Func_Class'!$E$22,$G94:$BB94),SUMIF($G$6:$BB$6,BE$6&amp;" "&amp;'Input-Func_Class'!$B$24,$G94:$BB94))+SUMIF($G$6:$BB$6,BE$6&amp;" "&amp;'Input-Func_Class'!$F$22,$G94:$BB94))&lt;Check_Limit,0,1),1)</f>
        <v>0</v>
      </c>
      <c r="BF94">
        <f ca="1">IFERROR(IF(SUMIF($G$6:$BB$6,BF$6&amp;" Total",$G94:$BB94)-(SUMIF($G$6:$BB$6,BF$6&amp;" "&amp;'Input-Func_Class'!$D$22,$G94:$BB94)+IFERROR(SUMIF($G$6:$BB$6,BF$6&amp;" "&amp;'Input-Func_Class'!$E$22,$G94:$BB94),SUMIF($G$6:$BB$6,BF$6&amp;" "&amp;'Input-Func_Class'!$B$24,$G94:$BB94))+SUMIF($G$6:$BB$6,BF$6&amp;" "&amp;'Input-Func_Class'!$F$22,$G94:$BB94))&lt;Check_Limit,0,1),1)</f>
        <v>0</v>
      </c>
      <c r="BG94">
        <f ca="1">IFERROR(IF(SUMIF($G$6:$BB$6,BG$6&amp;" Total",$G94:$BB94)-(SUMIF($G$6:$BB$6,BG$6&amp;" "&amp;'Input-Func_Class'!$D$22,$G94:$BB94)+IFERROR(SUMIF($G$6:$BB$6,BG$6&amp;" "&amp;'Input-Func_Class'!$E$22,$G94:$BB94),SUMIF($G$6:$BB$6,BG$6&amp;" "&amp;'Input-Func_Class'!$B$24,$G94:$BB94))+SUMIF($G$6:$BB$6,BG$6&amp;" "&amp;'Input-Func_Class'!$F$22,$G94:$BB94))&lt;Check_Limit,0,1),1)</f>
        <v>0</v>
      </c>
      <c r="BH94">
        <f ca="1">IFERROR(IF(SUMIF($G$6:$BB$6,BH$6&amp;" Total",$G94:$BB94)-(SUMIF($G$6:$BB$6,BH$6&amp;" "&amp;'Input-Func_Class'!$D$22,$G94:$BB94)+IFERROR(SUMIF($G$6:$BB$6,BH$6&amp;" "&amp;'Input-Func_Class'!$E$22,$G94:$BB94),SUMIF($G$6:$BB$6,BH$6&amp;" "&amp;'Input-Func_Class'!$B$24,$G94:$BB94))+SUMIF($G$6:$BB$6,BH$6&amp;" "&amp;'Input-Func_Class'!$F$22,$G94:$BB94))&lt;Check_Limit,0,1),1)</f>
        <v>0</v>
      </c>
      <c r="BI94">
        <f ca="1">IFERROR(IF(SUMIF($G$6:$BB$6,BI$6&amp;" Total",$G94:$BB94)-(SUMIF($G$6:$BB$6,BI$6&amp;" "&amp;'Input-Func_Class'!$D$22,$G94:$BB94)+IFERROR(SUMIF($G$6:$BB$6,BI$6&amp;" "&amp;'Input-Func_Class'!$E$22,$G94:$BB94),SUMIF($G$6:$BB$6,BI$6&amp;" "&amp;'Input-Func_Class'!$B$24,$G94:$BB94))+SUMIF($G$6:$BB$6,BI$6&amp;" "&amp;'Input-Func_Class'!$F$22,$G94:$BB94))&lt;Check_Limit,0,1),1)</f>
        <v>0</v>
      </c>
      <c r="BJ94">
        <f ca="1">IFERROR(IF(SUMIF($G$6:$BB$6,BJ$6&amp;" Total",$G94:$BB94)-(SUMIF($G$6:$BB$6,BJ$6&amp;" "&amp;'Input-Func_Class'!$D$22,$G94:$BB94)+IFERROR(SUMIF($G$6:$BB$6,BJ$6&amp;" "&amp;'Input-Func_Class'!$E$22,$G94:$BB94),SUMIF($G$6:$BB$6,BJ$6&amp;" "&amp;'Input-Func_Class'!$B$24,$G94:$BB94))+SUMIF($G$6:$BB$6,BJ$6&amp;" "&amp;'Input-Func_Class'!$F$22,$G94:$BB94))&lt;Check_Limit,0,1),1)</f>
        <v>0</v>
      </c>
      <c r="BK94">
        <f ca="1">IFERROR(IF(SUMIF($G$6:$BB$6,BK$6&amp;" Total",$G94:$BB94)-(SUMIF($G$6:$BB$6,BK$6&amp;" "&amp;'Input-Func_Class'!$D$22,$G94:$BB94)+IFERROR(SUMIF($G$6:$BB$6,BK$6&amp;" "&amp;'Input-Func_Class'!$E$22,$G94:$BB94),SUMIF($G$6:$BB$6,BK$6&amp;" "&amp;'Input-Func_Class'!$B$24,$G94:$BB94))+SUMIF($G$6:$BB$6,BK$6&amp;" "&amp;'Input-Func_Class'!$F$22,$G94:$BB94))&lt;Check_Limit,0,1),1)</f>
        <v>0</v>
      </c>
      <c r="BL94">
        <f ca="1">IFERROR(IF(SUMIF($G$6:$BB$6,BL$6&amp;" Total",$G94:$BB94)-(SUMIF($G$6:$BB$6,BL$6&amp;" "&amp;'Input-Func_Class'!$D$22,$G94:$BB94)+IFERROR(SUMIF($G$6:$BB$6,BL$6&amp;" "&amp;'Input-Func_Class'!$E$22,$G94:$BB94),SUMIF($G$6:$BB$6,BL$6&amp;" "&amp;'Input-Func_Class'!$B$24,$G94:$BB94))+SUMIF($G$6:$BB$6,BL$6&amp;" "&amp;'Input-Func_Class'!$F$22,$G94:$BB94))&lt;Check_Limit,0,1),1)</f>
        <v>0</v>
      </c>
      <c r="BM94">
        <f ca="1">IFERROR(IF(SUMIF($G$6:$BB$6,BM$6&amp;" Total",$G94:$BB94)-(SUMIF($G$6:$BB$6,BM$6&amp;" "&amp;'Input-Func_Class'!$D$22,$G94:$BB94)+IFERROR(SUMIF($G$6:$BB$6,BM$6&amp;" "&amp;'Input-Func_Class'!$E$22,$G94:$BB94),SUMIF($G$6:$BB$6,BM$6&amp;" "&amp;'Input-Func_Class'!$B$24,$G94:$BB94))+SUMIF($G$6:$BB$6,BM$6&amp;" "&amp;'Input-Func_Class'!$F$22,$G94:$BB94))&lt;Check_Limit,0,1),1)</f>
        <v>0</v>
      </c>
      <c r="BN94">
        <f ca="1">IFERROR(IF(SUMIF($G$6:$BB$6,BN$6&amp;" Total",$G94:$BB94)-(SUMIF($G$6:$BB$6,BN$6&amp;" "&amp;'Input-Func_Class'!$D$22,$G94:$BB94)+IFERROR(SUMIF($G$6:$BB$6,BN$6&amp;" "&amp;'Input-Func_Class'!$E$22,$G94:$BB94),SUMIF($G$6:$BB$6,BN$6&amp;" "&amp;'Input-Func_Class'!$B$24,$G94:$BB94))+SUMIF($G$6:$BB$6,BN$6&amp;" "&amp;'Input-Func_Class'!$F$22,$G94:$BB94))&lt;Check_Limit,0,1),1)</f>
        <v>0</v>
      </c>
      <c r="BO94">
        <f ca="1">IFERROR(IF(SUMIF($G$6:$BB$6,BO$6&amp;" Total",$G94:$BB94)-(SUMIF($G$6:$BB$6,BO$6&amp;" "&amp;'Input-Func_Class'!$D$22,$G94:$BB94)+IFERROR(SUMIF($G$6:$BB$6,BO$6&amp;" "&amp;'Input-Func_Class'!$E$22,$G94:$BB94),SUMIF($G$6:$BB$6,BO$6&amp;" "&amp;'Input-Func_Class'!$B$24,$G94:$BB94))+SUMIF($G$6:$BB$6,BO$6&amp;" "&amp;'Input-Func_Class'!$F$22,$G94:$BB94))&lt;Check_Limit,0,1),1)</f>
        <v>0</v>
      </c>
    </row>
    <row r="95" spans="1:67" outlineLevel="1">
      <c r="A95" s="31">
        <f>IF(ISBLANK('Input-Accounts'!A95),"",'Input-Accounts'!A95)</f>
        <v>83</v>
      </c>
      <c r="B95" s="53" t="str">
        <f>IF(ISBLANK('Input-Accounts'!B95),"",'Input-Accounts'!B95)</f>
        <v>STRUC &amp; IMPROV-OTHER DISTR. SYSTEMS</v>
      </c>
      <c r="C95" s="31">
        <f>IF(ISBLANK('Input-Accounts'!C95),"",'Input-Accounts'!C95)</f>
        <v>375.7</v>
      </c>
      <c r="D95" s="10">
        <f>Functionalization!$D95</f>
        <v>-5031862.3599999985</v>
      </c>
      <c r="E95" s="10">
        <f t="shared" ca="1" si="24"/>
        <v>0</v>
      </c>
      <c r="F95" s="3" t="str">
        <f>IF($D95=0,"-",IF('Input-Accounts'!$E95&lt;&gt;0,'Input-Accounts'!$E95,'Input-Accounts'!$G95))</f>
        <v>INT_DISTPT_SUBTOTAL</v>
      </c>
      <c r="G95" s="10">
        <f ca="1">IF(G$5&lt;&gt;"",HLOOKUP(G$5,Functionalization!$G$6:$R$373,ROW($A95)-5,FALSE),IFERROR(INDEX(G$337:G$373,MATCH($F95,$B$337:$B$373,0))/VLOOKUP($F95,$B$337:$BB$373,MATCH(LEFT(TRIM(G$6),FIND("~",SUBSTITUTE(G$6,"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95))*HLOOKUP(LEFT(TRIM(G$6),FIND("~",SUBSTITUTE(G$6," ","~",LEN(TRIM(G$6))-LEN(SUBSTITUTE(TRIM(G$6)," ",""))))-1)&amp;" Total",$B$6:$BB$373,ROW($A95)-5,FALSE))</f>
        <v>-3205109.7223375333</v>
      </c>
      <c r="H95" s="10">
        <f ca="1">IF(H$5&lt;&gt;"",HLOOKUP(H$5,Functionalization!$G$6:$R$373,ROW($A95)-5,FALSE),IFERROR(INDEX(H$337:H$373,MATCH($F95,$B$337:$B$373,0))/VLOOKUP($F95,$B$337:$BB$373,MATCH(LEFT(TRIM(H$6),FIND("~",SUBSTITUTE(H$6,"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95))*HLOOKUP(LEFT(TRIM(H$6),FIND("~",SUBSTITUTE(H$6," ","~",LEN(TRIM(H$6))-LEN(SUBSTITUTE(TRIM(H$6)," ",""))))-1)&amp;" Total",$B$6:$BB$373,ROW($A95)-5,FALSE))</f>
        <v>-2378107.4975268496</v>
      </c>
      <c r="I95" s="10">
        <f ca="1">IF(I$5&lt;&gt;"",HLOOKUP(I$5,Functionalization!$G$6:$R$373,ROW($A95)-5,FALSE),IFERROR(INDEX(I$337:I$373,MATCH($F95,$B$337:$B$373,0))/VLOOKUP($F95,$B$337:$BB$373,MATCH(LEFT(TRIM(I$6),FIND("~",SUBSTITUTE(I$6,"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95))*HLOOKUP(LEFT(TRIM(I$6),FIND("~",SUBSTITUTE(I$6," ","~",LEN(TRIM(I$6))-LEN(SUBSTITUTE(TRIM(I$6)," ",""))))-1)&amp;" Total",$B$6:$BB$373,ROW($A95)-5,FALSE))</f>
        <v>0</v>
      </c>
      <c r="J95" s="10">
        <f ca="1">IF(J$5&lt;&gt;"",HLOOKUP(J$5,Functionalization!$G$6:$R$373,ROW($A95)-5,FALSE),IFERROR(INDEX(J$337:J$373,MATCH($F95,$B$337:$B$373,0))/VLOOKUP($F95,$B$337:$BB$373,MATCH(LEFT(TRIM(J$6),FIND("~",SUBSTITUTE(J$6,"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95))*HLOOKUP(LEFT(TRIM(J$6),FIND("~",SUBSTITUTE(J$6," ","~",LEN(TRIM(J$6))-LEN(SUBSTITUTE(TRIM(J$6)," ",""))))-1)&amp;" Total",$B$6:$BB$373,ROW($A95)-5,FALSE))</f>
        <v>-827002.22481068328</v>
      </c>
      <c r="K95" s="10">
        <f ca="1">IF(K$5&lt;&gt;"",HLOOKUP(K$5,Functionalization!$G$6:$R$373,ROW($A95)-5,FALSE),IFERROR(INDEX(K$337:K$373,MATCH($F95,$B$337:$B$373,0))/VLOOKUP($F95,$B$337:$BB$373,MATCH(LEFT(TRIM(K$6),FIND("~",SUBSTITUTE(K$6,"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95))*HLOOKUP(LEFT(TRIM(K$6),FIND("~",SUBSTITUTE(K$6," ","~",LEN(TRIM(K$6))-LEN(SUBSTITUTE(TRIM(K$6)," ",""))))-1)&amp;" Total",$B$6:$BB$373,ROW($A95)-5,FALSE))</f>
        <v>-1826752.6376624652</v>
      </c>
      <c r="L95" s="10">
        <f ca="1">IF(L$5&lt;&gt;"",HLOOKUP(L$5,Functionalization!$G$6:$R$373,ROW($A95)-5,FALSE),IFERROR(INDEX(L$337:L$373,MATCH($F95,$B$337:$B$373,0))/VLOOKUP($F95,$B$337:$BB$373,MATCH(LEFT(TRIM(L$6),FIND("~",SUBSTITUTE(L$6,"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95))*HLOOKUP(LEFT(TRIM(L$6),FIND("~",SUBSTITUTE(L$6," ","~",LEN(TRIM(L$6))-LEN(SUBSTITUTE(TRIM(L$6)," ",""))))-1)&amp;" Total",$B$6:$BB$373,ROW($A95)-5,FALSE))</f>
        <v>0</v>
      </c>
      <c r="M95" s="10">
        <f ca="1">IF(M$5&lt;&gt;"",HLOOKUP(M$5,Functionalization!$G$6:$R$373,ROW($A95)-5,FALSE),IFERROR(INDEX(M$337:M$373,MATCH($F95,$B$337:$B$373,0))/VLOOKUP($F95,$B$337:$BB$373,MATCH(LEFT(TRIM(M$6),FIND("~",SUBSTITUTE(M$6,"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95))*HLOOKUP(LEFT(TRIM(M$6),FIND("~",SUBSTITUTE(M$6," ","~",LEN(TRIM(M$6))-LEN(SUBSTITUTE(TRIM(M$6)," ",""))))-1)&amp;" Total",$B$6:$BB$373,ROW($A95)-5,FALSE))</f>
        <v>0</v>
      </c>
      <c r="N95" s="10">
        <f ca="1">IF(N$5&lt;&gt;"",HLOOKUP(N$5,Functionalization!$G$6:$R$373,ROW($A95)-5,FALSE),IFERROR(INDEX(N$337:N$373,MATCH($F95,$B$337:$B$373,0))/VLOOKUP($F95,$B$337:$BB$373,MATCH(LEFT(TRIM(N$6),FIND("~",SUBSTITUTE(N$6,"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95))*HLOOKUP(LEFT(TRIM(N$6),FIND("~",SUBSTITUTE(N$6," ","~",LEN(TRIM(N$6))-LEN(SUBSTITUTE(TRIM(N$6)," ",""))))-1)&amp;" Total",$B$6:$BB$373,ROW($A95)-5,FALSE))</f>
        <v>-1826752.6376624652</v>
      </c>
      <c r="O95" s="10">
        <f ca="1">IF(O$5&lt;&gt;"",HLOOKUP(O$5,Functionalization!$G$6:$R$373,ROW($A95)-5,FALSE),IFERROR(INDEX(O$337:O$373,MATCH($F95,$B$337:$B$373,0))/VLOOKUP($F95,$B$337:$BB$373,MATCH(LEFT(TRIM(O$6),FIND("~",SUBSTITUTE(O$6,"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95))*HLOOKUP(LEFT(TRIM(O$6),FIND("~",SUBSTITUTE(O$6," ","~",LEN(TRIM(O$6))-LEN(SUBSTITUTE(TRIM(O$6)," ",""))))-1)&amp;" Total",$B$6:$BB$373,ROW($A95)-5,FALSE))</f>
        <v>0</v>
      </c>
      <c r="P95" s="10">
        <f ca="1">IF(P$5&lt;&gt;"",HLOOKUP(P$5,Functionalization!$G$6:$R$373,ROW($A95)-5,FALSE),IFERROR(INDEX(P$337:P$373,MATCH($F95,$B$337:$B$373,0))/VLOOKUP($F95,$B$337:$BB$373,MATCH(LEFT(TRIM(P$6),FIND("~",SUBSTITUTE(P$6,"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95))*HLOOKUP(LEFT(TRIM(P$6),FIND("~",SUBSTITUTE(P$6," ","~",LEN(TRIM(P$6))-LEN(SUBSTITUTE(TRIM(P$6)," ",""))))-1)&amp;" Total",$B$6:$BB$373,ROW($A95)-5,FALSE))</f>
        <v>0</v>
      </c>
      <c r="Q95" s="10">
        <f ca="1">IF(Q$5&lt;&gt;"",HLOOKUP(Q$5,Functionalization!$G$6:$R$373,ROW($A95)-5,FALSE),IFERROR(INDEX(Q$337:Q$373,MATCH($F95,$B$337:$B$373,0))/VLOOKUP($F95,$B$337:$BB$373,MATCH(LEFT(TRIM(Q$6),FIND("~",SUBSTITUTE(Q$6,"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95))*HLOOKUP(LEFT(TRIM(Q$6),FIND("~",SUBSTITUTE(Q$6," ","~",LEN(TRIM(Q$6))-LEN(SUBSTITUTE(TRIM(Q$6)," ",""))))-1)&amp;" Total",$B$6:$BB$373,ROW($A95)-5,FALSE))</f>
        <v>0</v>
      </c>
      <c r="R95" s="10">
        <f ca="1">IF(R$5&lt;&gt;"",HLOOKUP(R$5,Functionalization!$G$6:$R$373,ROW($A95)-5,FALSE),IFERROR(INDEX(R$337:R$373,MATCH($F95,$B$337:$B$373,0))/VLOOKUP($F95,$B$337:$BB$373,MATCH(LEFT(TRIM(R$6),FIND("~",SUBSTITUTE(R$6,"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95))*HLOOKUP(LEFT(TRIM(R$6),FIND("~",SUBSTITUTE(R$6," ","~",LEN(TRIM(R$6))-LEN(SUBSTITUTE(TRIM(R$6)," ",""))))-1)&amp;" Total",$B$6:$BB$373,ROW($A95)-5,FALSE))</f>
        <v>0</v>
      </c>
      <c r="S95" s="10">
        <f ca="1">IF(S$5&lt;&gt;"",HLOOKUP(S$5,Functionalization!$G$6:$R$373,ROW($A95)-5,FALSE),IFERROR(INDEX(S$337:S$373,MATCH($F95,$B$337:$B$373,0))/VLOOKUP($F95,$B$337:$BB$373,MATCH(LEFT(TRIM(S$6),FIND("~",SUBSTITUTE(S$6,"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95))*HLOOKUP(LEFT(TRIM(S$6),FIND("~",SUBSTITUTE(S$6," ","~",LEN(TRIM(S$6))-LEN(SUBSTITUTE(TRIM(S$6)," ",""))))-1)&amp;" Total",$B$6:$BB$373,ROW($A95)-5,FALSE))</f>
        <v>0</v>
      </c>
      <c r="T95" s="10">
        <f ca="1">IF(T$5&lt;&gt;"",HLOOKUP(T$5,Functionalization!$G$6:$R$373,ROW($A95)-5,FALSE),IFERROR(INDEX(T$337:T$373,MATCH($F95,$B$337:$B$373,0))/VLOOKUP($F95,$B$337:$BB$373,MATCH(LEFT(TRIM(T$6),FIND("~",SUBSTITUTE(T$6,"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95))*HLOOKUP(LEFT(TRIM(T$6),FIND("~",SUBSTITUTE(T$6," ","~",LEN(TRIM(T$6))-LEN(SUBSTITUTE(TRIM(T$6)," ",""))))-1)&amp;" Total",$B$6:$BB$373,ROW($A95)-5,FALSE))</f>
        <v>0</v>
      </c>
      <c r="U95" s="10">
        <f ca="1">IF(U$5&lt;&gt;"",HLOOKUP(U$5,Functionalization!$G$6:$R$373,ROW($A95)-5,FALSE),IFERROR(INDEX(U$337:U$373,MATCH($F95,$B$337:$B$373,0))/VLOOKUP($F95,$B$337:$BB$373,MATCH(LEFT(TRIM(U$6),FIND("~",SUBSTITUTE(U$6,"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95))*HLOOKUP(LEFT(TRIM(U$6),FIND("~",SUBSTITUTE(U$6," ","~",LEN(TRIM(U$6))-LEN(SUBSTITUTE(TRIM(U$6)," ",""))))-1)&amp;" Total",$B$6:$BB$373,ROW($A95)-5,FALSE))</f>
        <v>0</v>
      </c>
      <c r="V95" s="10">
        <f ca="1">IF(V$5&lt;&gt;"",HLOOKUP(V$5,Functionalization!$G$6:$R$373,ROW($A95)-5,FALSE),IFERROR(INDEX(V$337:V$373,MATCH($F95,$B$337:$B$373,0))/VLOOKUP($F95,$B$337:$BB$373,MATCH(LEFT(TRIM(V$6),FIND("~",SUBSTITUTE(V$6,"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95))*HLOOKUP(LEFT(TRIM(V$6),FIND("~",SUBSTITUTE(V$6," ","~",LEN(TRIM(V$6))-LEN(SUBSTITUTE(TRIM(V$6)," ",""))))-1)&amp;" Total",$B$6:$BB$373,ROW($A95)-5,FALSE))</f>
        <v>0</v>
      </c>
      <c r="W95" s="10">
        <f ca="1">IF(W$5&lt;&gt;"",HLOOKUP(W$5,Functionalization!$G$6:$R$373,ROW($A95)-5,FALSE),IFERROR(INDEX(W$337:W$373,MATCH($F95,$B$337:$B$373,0))/VLOOKUP($F95,$B$337:$BB$373,MATCH(LEFT(TRIM(W$6),FIND("~",SUBSTITUTE(W$6,"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95))*HLOOKUP(LEFT(TRIM(W$6),FIND("~",SUBSTITUTE(W$6," ","~",LEN(TRIM(W$6))-LEN(SUBSTITUTE(TRIM(W$6)," ",""))))-1)&amp;" Total",$B$6:$BB$373,ROW($A95)-5,FALSE))</f>
        <v>0</v>
      </c>
      <c r="X95" s="10">
        <f ca="1">IF(X$5&lt;&gt;"",HLOOKUP(X$5,Functionalization!$G$6:$R$373,ROW($A95)-5,FALSE),IFERROR(INDEX(X$337:X$373,MATCH($F95,$B$337:$B$373,0))/VLOOKUP($F95,$B$337:$BB$373,MATCH(LEFT(TRIM(X$6),FIND("~",SUBSTITUTE(X$6,"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95))*HLOOKUP(LEFT(TRIM(X$6),FIND("~",SUBSTITUTE(X$6," ","~",LEN(TRIM(X$6))-LEN(SUBSTITUTE(TRIM(X$6)," ",""))))-1)&amp;" Total",$B$6:$BB$373,ROW($A95)-5,FALSE))</f>
        <v>0</v>
      </c>
      <c r="Y95" s="10">
        <f ca="1">IF(Y$5&lt;&gt;"",HLOOKUP(Y$5,Functionalization!$G$6:$R$373,ROW($A95)-5,FALSE),IFERROR(INDEX(Y$337:Y$373,MATCH($F95,$B$337:$B$373,0))/VLOOKUP($F95,$B$337:$BB$373,MATCH(LEFT(TRIM(Y$6),FIND("~",SUBSTITUTE(Y$6,"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95))*HLOOKUP(LEFT(TRIM(Y$6),FIND("~",SUBSTITUTE(Y$6," ","~",LEN(TRIM(Y$6))-LEN(SUBSTITUTE(TRIM(Y$6)," ",""))))-1)&amp;" Total",$B$6:$BB$373,ROW($A95)-5,FALSE))</f>
        <v>0</v>
      </c>
      <c r="Z95" s="10">
        <f ca="1">IF(Z$5&lt;&gt;"",HLOOKUP(Z$5,Functionalization!$G$6:$R$373,ROW($A95)-5,FALSE),IFERROR(INDEX(Z$337:Z$373,MATCH($F95,$B$337:$B$373,0))/VLOOKUP($F95,$B$337:$BB$373,MATCH(LEFT(TRIM(Z$6),FIND("~",SUBSTITUTE(Z$6,"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95))*HLOOKUP(LEFT(TRIM(Z$6),FIND("~",SUBSTITUTE(Z$6," ","~",LEN(TRIM(Z$6))-LEN(SUBSTITUTE(TRIM(Z$6)," ",""))))-1)&amp;" Total",$B$6:$BB$373,ROW($A95)-5,FALSE))</f>
        <v>0</v>
      </c>
      <c r="AA95" s="10">
        <f ca="1">IF(AA$5&lt;&gt;"",HLOOKUP(AA$5,Functionalization!$G$6:$R$373,ROW($A95)-5,FALSE),IFERROR(INDEX(AA$337:AA$373,MATCH($F95,$B$337:$B$373,0))/VLOOKUP($F95,$B$337:$BB$373,MATCH(LEFT(TRIM(AA$6),FIND("~",SUBSTITUTE(AA$6,"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95))*HLOOKUP(LEFT(TRIM(AA$6),FIND("~",SUBSTITUTE(AA$6," ","~",LEN(TRIM(AA$6))-LEN(SUBSTITUTE(TRIM(AA$6)," ",""))))-1)&amp;" Total",$B$6:$BB$373,ROW($A95)-5,FALSE))</f>
        <v>0</v>
      </c>
      <c r="AB95" s="10">
        <f ca="1">IF(AB$5&lt;&gt;"",HLOOKUP(AB$5,Functionalization!$G$6:$R$373,ROW($A95)-5,FALSE),IFERROR(INDEX(AB$337:AB$373,MATCH($F95,$B$337:$B$373,0))/VLOOKUP($F95,$B$337:$BB$373,MATCH(LEFT(TRIM(AB$6),FIND("~",SUBSTITUTE(AB$6,"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95))*HLOOKUP(LEFT(TRIM(AB$6),FIND("~",SUBSTITUTE(AB$6," ","~",LEN(TRIM(AB$6))-LEN(SUBSTITUTE(TRIM(AB$6)," ",""))))-1)&amp;" Total",$B$6:$BB$373,ROW($A95)-5,FALSE))</f>
        <v>0</v>
      </c>
      <c r="AC95" s="10">
        <f ca="1">IF(AC$5&lt;&gt;"",HLOOKUP(AC$5,Functionalization!$G$6:$R$373,ROW($A95)-5,FALSE),IFERROR(INDEX(AC$337:AC$373,MATCH($F95,$B$337:$B$373,0))/VLOOKUP($F95,$B$337:$BB$373,MATCH(LEFT(TRIM(AC$6),FIND("~",SUBSTITUTE(AC$6,"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95))*HLOOKUP(LEFT(TRIM(AC$6),FIND("~",SUBSTITUTE(AC$6," ","~",LEN(TRIM(AC$6))-LEN(SUBSTITUTE(TRIM(AC$6)," ",""))))-1)&amp;" Total",$B$6:$BB$373,ROW($A95)-5,FALSE))</f>
        <v>0</v>
      </c>
      <c r="AD95" s="10">
        <f ca="1">IF(AD$5&lt;&gt;"",HLOOKUP(AD$5,Functionalization!$G$6:$R$373,ROW($A95)-5,FALSE),IFERROR(INDEX(AD$337:AD$373,MATCH($F95,$B$337:$B$373,0))/VLOOKUP($F95,$B$337:$BB$373,MATCH(LEFT(TRIM(AD$6),FIND("~",SUBSTITUTE(AD$6,"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95))*HLOOKUP(LEFT(TRIM(AD$6),FIND("~",SUBSTITUTE(AD$6," ","~",LEN(TRIM(AD$6))-LEN(SUBSTITUTE(TRIM(AD$6)," ",""))))-1)&amp;" Total",$B$6:$BB$373,ROW($A95)-5,FALSE))</f>
        <v>0</v>
      </c>
      <c r="AE95" s="10">
        <f ca="1">IF(AE$5&lt;&gt;"",HLOOKUP(AE$5,Functionalization!$G$6:$R$373,ROW($A95)-5,FALSE),IFERROR(INDEX(AE$337:AE$373,MATCH($F95,$B$337:$B$373,0))/VLOOKUP($F95,$B$337:$BB$373,MATCH(LEFT(TRIM(AE$6),FIND("~",SUBSTITUTE(AE$6,"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95))*HLOOKUP(LEFT(TRIM(AE$6),FIND("~",SUBSTITUTE(AE$6," ","~",LEN(TRIM(AE$6))-LEN(SUBSTITUTE(TRIM(AE$6)," ",""))))-1)&amp;" Total",$B$6:$BB$373,ROW($A95)-5,FALSE))</f>
        <v>0</v>
      </c>
      <c r="AF95" s="10">
        <f ca="1">IF(AF$5&lt;&gt;"",HLOOKUP(AF$5,Functionalization!$G$6:$R$373,ROW($A95)-5,FALSE),IFERROR(INDEX(AF$337:AF$373,MATCH($F95,$B$337:$B$373,0))/VLOOKUP($F95,$B$337:$BB$373,MATCH(LEFT(TRIM(AF$6),FIND("~",SUBSTITUTE(AF$6,"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95))*HLOOKUP(LEFT(TRIM(AF$6),FIND("~",SUBSTITUTE(AF$6," ","~",LEN(TRIM(AF$6))-LEN(SUBSTITUTE(TRIM(AF$6)," ",""))))-1)&amp;" Total",$B$6:$BB$373,ROW($A95)-5,FALSE))</f>
        <v>0</v>
      </c>
      <c r="AG95" s="10">
        <f ca="1">IF(AG$5&lt;&gt;"",HLOOKUP(AG$5,Functionalization!$G$6:$R$373,ROW($A95)-5,FALSE),IFERROR(INDEX(AG$337:AG$373,MATCH($F95,$B$337:$B$373,0))/VLOOKUP($F95,$B$337:$BB$373,MATCH(LEFT(TRIM(AG$6),FIND("~",SUBSTITUTE(AG$6,"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95))*HLOOKUP(LEFT(TRIM(AG$6),FIND("~",SUBSTITUTE(AG$6," ","~",LEN(TRIM(AG$6))-LEN(SUBSTITUTE(TRIM(AG$6)," ",""))))-1)&amp;" Total",$B$6:$BB$373,ROW($A95)-5,FALSE))</f>
        <v>0</v>
      </c>
      <c r="AH95" s="10">
        <f ca="1">IF(AH$5&lt;&gt;"",HLOOKUP(AH$5,Functionalization!$G$6:$R$373,ROW($A95)-5,FALSE),IFERROR(INDEX(AH$337:AH$373,MATCH($F95,$B$337:$B$373,0))/VLOOKUP($F95,$B$337:$BB$373,MATCH(LEFT(TRIM(AH$6),FIND("~",SUBSTITUTE(AH$6,"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95))*HLOOKUP(LEFT(TRIM(AH$6),FIND("~",SUBSTITUTE(AH$6," ","~",LEN(TRIM(AH$6))-LEN(SUBSTITUTE(TRIM(AH$6)," ",""))))-1)&amp;" Total",$B$6:$BB$373,ROW($A95)-5,FALSE))</f>
        <v>0</v>
      </c>
      <c r="AI95" s="10">
        <f ca="1">IF(AI$5&lt;&gt;"",HLOOKUP(AI$5,Functionalization!$G$6:$R$373,ROW($A95)-5,FALSE),IFERROR(INDEX(AI$337:AI$373,MATCH($F95,$B$337:$B$373,0))/VLOOKUP($F95,$B$337:$BB$373,MATCH(LEFT(TRIM(AI$6),FIND("~",SUBSTITUTE(AI$6,"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95))*HLOOKUP(LEFT(TRIM(AI$6),FIND("~",SUBSTITUTE(AI$6," ","~",LEN(TRIM(AI$6))-LEN(SUBSTITUTE(TRIM(AI$6)," ",""))))-1)&amp;" Total",$B$6:$BB$373,ROW($A95)-5,FALSE))</f>
        <v>0</v>
      </c>
      <c r="AJ95" s="10">
        <f ca="1">IF(AJ$5&lt;&gt;"",HLOOKUP(AJ$5,Functionalization!$G$6:$R$373,ROW($A95)-5,FALSE),IFERROR(INDEX(AJ$337:AJ$373,MATCH($F95,$B$337:$B$373,0))/VLOOKUP($F95,$B$337:$BB$373,MATCH(LEFT(TRIM(AJ$6),FIND("~",SUBSTITUTE(AJ$6,"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95))*HLOOKUP(LEFT(TRIM(AJ$6),FIND("~",SUBSTITUTE(AJ$6," ","~",LEN(TRIM(AJ$6))-LEN(SUBSTITUTE(TRIM(AJ$6)," ",""))))-1)&amp;" Total",$B$6:$BB$373,ROW($A95)-5,FALSE))</f>
        <v>0</v>
      </c>
      <c r="AK95" s="10">
        <f ca="1">IF(AK$5&lt;&gt;"",HLOOKUP(AK$5,Functionalization!$G$6:$R$373,ROW($A95)-5,FALSE),IFERROR(INDEX(AK$337:AK$373,MATCH($F95,$B$337:$B$373,0))/VLOOKUP($F95,$B$337:$BB$373,MATCH(LEFT(TRIM(AK$6),FIND("~",SUBSTITUTE(AK$6,"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95))*HLOOKUP(LEFT(TRIM(AK$6),FIND("~",SUBSTITUTE(AK$6," ","~",LEN(TRIM(AK$6))-LEN(SUBSTITUTE(TRIM(AK$6)," ",""))))-1)&amp;" Total",$B$6:$BB$373,ROW($A95)-5,FALSE))</f>
        <v>0</v>
      </c>
      <c r="AL95" s="10">
        <f ca="1">IF(AL$5&lt;&gt;"",HLOOKUP(AL$5,Functionalization!$G$6:$R$373,ROW($A95)-5,FALSE),IFERROR(INDEX(AL$337:AL$373,MATCH($F95,$B$337:$B$373,0))/VLOOKUP($F95,$B$337:$BB$373,MATCH(LEFT(TRIM(AL$6),FIND("~",SUBSTITUTE(AL$6,"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95))*HLOOKUP(LEFT(TRIM(AL$6),FIND("~",SUBSTITUTE(AL$6," ","~",LEN(TRIM(AL$6))-LEN(SUBSTITUTE(TRIM(AL$6)," ",""))))-1)&amp;" Total",$B$6:$BB$373,ROW($A95)-5,FALSE))</f>
        <v>0</v>
      </c>
      <c r="AM95" s="10">
        <f ca="1">IF(AM$5&lt;&gt;"",HLOOKUP(AM$5,Functionalization!$G$6:$R$373,ROW($A95)-5,FALSE),IFERROR(INDEX(AM$337:AM$373,MATCH($F95,$B$337:$B$373,0))/VLOOKUP($F95,$B$337:$BB$373,MATCH(LEFT(TRIM(AM$6),FIND("~",SUBSTITUTE(AM$6,"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95))*HLOOKUP(LEFT(TRIM(AM$6),FIND("~",SUBSTITUTE(AM$6," ","~",LEN(TRIM(AM$6))-LEN(SUBSTITUTE(TRIM(AM$6)," ",""))))-1)&amp;" Total",$B$6:$BB$373,ROW($A95)-5,FALSE))</f>
        <v>0</v>
      </c>
      <c r="AN95" s="10">
        <f ca="1">IF(AN$5&lt;&gt;"",HLOOKUP(AN$5,Functionalization!$G$6:$R$373,ROW($A95)-5,FALSE),IFERROR(INDEX(AN$337:AN$373,MATCH($F95,$B$337:$B$373,0))/VLOOKUP($F95,$B$337:$BB$373,MATCH(LEFT(TRIM(AN$6),FIND("~",SUBSTITUTE(AN$6,"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95))*HLOOKUP(LEFT(TRIM(AN$6),FIND("~",SUBSTITUTE(AN$6," ","~",LEN(TRIM(AN$6))-LEN(SUBSTITUTE(TRIM(AN$6)," ",""))))-1)&amp;" Total",$B$6:$BB$373,ROW($A95)-5,FALSE))</f>
        <v>0</v>
      </c>
      <c r="AO95" s="10">
        <f ca="1">IF(AO$5&lt;&gt;"",HLOOKUP(AO$5,Functionalization!$G$6:$R$373,ROW($A95)-5,FALSE),IFERROR(INDEX(AO$337:AO$373,MATCH($F95,$B$337:$B$373,0))/VLOOKUP($F95,$B$337:$BB$373,MATCH(LEFT(TRIM(AO$6),FIND("~",SUBSTITUTE(AO$6,"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95))*HLOOKUP(LEFT(TRIM(AO$6),FIND("~",SUBSTITUTE(AO$6," ","~",LEN(TRIM(AO$6))-LEN(SUBSTITUTE(TRIM(AO$6)," ",""))))-1)&amp;" Total",$B$6:$BB$373,ROW($A95)-5,FALSE))</f>
        <v>0</v>
      </c>
      <c r="AP95" s="10">
        <f ca="1">IF(AP$5&lt;&gt;"",HLOOKUP(AP$5,Functionalization!$G$6:$R$373,ROW($A95)-5,FALSE),IFERROR(INDEX(AP$337:AP$373,MATCH($F95,$B$337:$B$373,0))/VLOOKUP($F95,$B$337:$BB$373,MATCH(LEFT(TRIM(AP$6),FIND("~",SUBSTITUTE(AP$6,"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95))*HLOOKUP(LEFT(TRIM(AP$6),FIND("~",SUBSTITUTE(AP$6," ","~",LEN(TRIM(AP$6))-LEN(SUBSTITUTE(TRIM(AP$6)," ",""))))-1)&amp;" Total",$B$6:$BB$373,ROW($A95)-5,FALSE))</f>
        <v>0</v>
      </c>
      <c r="AQ95" s="10">
        <f ca="1">IF(AQ$5&lt;&gt;"",HLOOKUP(AQ$5,Functionalization!$G$6:$R$373,ROW($A95)-5,FALSE),IFERROR(INDEX(AQ$337:AQ$373,MATCH($F95,$B$337:$B$373,0))/VLOOKUP($F95,$B$337:$BB$373,MATCH(LEFT(TRIM(AQ$6),FIND("~",SUBSTITUTE(AQ$6,"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95))*HLOOKUP(LEFT(TRIM(AQ$6),FIND("~",SUBSTITUTE(AQ$6," ","~",LEN(TRIM(AQ$6))-LEN(SUBSTITUTE(TRIM(AQ$6)," ",""))))-1)&amp;" Total",$B$6:$BB$373,ROW($A95)-5,FALSE))</f>
        <v>0</v>
      </c>
      <c r="AR95" s="10">
        <f ca="1">IF(AR$5&lt;&gt;"",HLOOKUP(AR$5,Functionalization!$G$6:$R$373,ROW($A95)-5,FALSE),IFERROR(INDEX(AR$337:AR$373,MATCH($F95,$B$337:$B$373,0))/VLOOKUP($F95,$B$337:$BB$373,MATCH(LEFT(TRIM(AR$6),FIND("~",SUBSTITUTE(AR$6,"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95))*HLOOKUP(LEFT(TRIM(AR$6),FIND("~",SUBSTITUTE(AR$6," ","~",LEN(TRIM(AR$6))-LEN(SUBSTITUTE(TRIM(AR$6)," ",""))))-1)&amp;" Total",$B$6:$BB$373,ROW($A95)-5,FALSE))</f>
        <v>0</v>
      </c>
      <c r="AS95" s="10">
        <f ca="1">IF(AS$5&lt;&gt;"",HLOOKUP(AS$5,Functionalization!$G$6:$R$373,ROW($A95)-5,FALSE),IFERROR(INDEX(AS$337:AS$373,MATCH($F95,$B$337:$B$373,0))/VLOOKUP($F95,$B$337:$BB$373,MATCH(LEFT(TRIM(AS$6),FIND("~",SUBSTITUTE(AS$6,"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95))*HLOOKUP(LEFT(TRIM(AS$6),FIND("~",SUBSTITUTE(AS$6," ","~",LEN(TRIM(AS$6))-LEN(SUBSTITUTE(TRIM(AS$6)," ",""))))-1)&amp;" Total",$B$6:$BB$373,ROW($A95)-5,FALSE))</f>
        <v>0</v>
      </c>
      <c r="AT95" s="10">
        <f ca="1">IF(AT$5&lt;&gt;"",HLOOKUP(AT$5,Functionalization!$G$6:$R$373,ROW($A95)-5,FALSE),IFERROR(INDEX(AT$337:AT$373,MATCH($F95,$B$337:$B$373,0))/VLOOKUP($F95,$B$337:$BB$373,MATCH(LEFT(TRIM(AT$6),FIND("~",SUBSTITUTE(AT$6,"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95))*HLOOKUP(LEFT(TRIM(AT$6),FIND("~",SUBSTITUTE(AT$6," ","~",LEN(TRIM(AT$6))-LEN(SUBSTITUTE(TRIM(AT$6)," ",""))))-1)&amp;" Total",$B$6:$BB$373,ROW($A95)-5,FALSE))</f>
        <v>0</v>
      </c>
      <c r="AU95" s="10">
        <f ca="1">IF(AU$5&lt;&gt;"",HLOOKUP(AU$5,Functionalization!$G$6:$R$373,ROW($A95)-5,FALSE),IFERROR(INDEX(AU$337:AU$373,MATCH($F95,$B$337:$B$373,0))/VLOOKUP($F95,$B$337:$BB$373,MATCH(LEFT(TRIM(AU$6),FIND("~",SUBSTITUTE(AU$6,"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95))*HLOOKUP(LEFT(TRIM(AU$6),FIND("~",SUBSTITUTE(AU$6," ","~",LEN(TRIM(AU$6))-LEN(SUBSTITUTE(TRIM(AU$6)," ",""))))-1)&amp;" Total",$B$6:$BB$373,ROW($A95)-5,FALSE))</f>
        <v>0</v>
      </c>
      <c r="AV95" s="10">
        <f ca="1">IF(AV$5&lt;&gt;"",HLOOKUP(AV$5,Functionalization!$G$6:$R$373,ROW($A95)-5,FALSE),IFERROR(INDEX(AV$337:AV$373,MATCH($F95,$B$337:$B$373,0))/VLOOKUP($F95,$B$337:$BB$373,MATCH(LEFT(TRIM(AV$6),FIND("~",SUBSTITUTE(AV$6,"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95))*HLOOKUP(LEFT(TRIM(AV$6),FIND("~",SUBSTITUTE(AV$6," ","~",LEN(TRIM(AV$6))-LEN(SUBSTITUTE(TRIM(AV$6)," ",""))))-1)&amp;" Total",$B$6:$BB$373,ROW($A95)-5,FALSE))</f>
        <v>0</v>
      </c>
      <c r="AW95" s="10">
        <f ca="1">IF(AW$5&lt;&gt;"",HLOOKUP(AW$5,Functionalization!$G$6:$R$373,ROW($A95)-5,FALSE),IFERROR(INDEX(AW$337:AW$373,MATCH($F95,$B$337:$B$373,0))/VLOOKUP($F95,$B$337:$BB$373,MATCH(LEFT(TRIM(AW$6),FIND("~",SUBSTITUTE(AW$6,"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95))*HLOOKUP(LEFT(TRIM(AW$6),FIND("~",SUBSTITUTE(AW$6," ","~",LEN(TRIM(AW$6))-LEN(SUBSTITUTE(TRIM(AW$6)," ",""))))-1)&amp;" Total",$B$6:$BB$373,ROW($A95)-5,FALSE))</f>
        <v>0</v>
      </c>
      <c r="AX95" s="10">
        <f ca="1">IF(AX$5&lt;&gt;"",HLOOKUP(AX$5,Functionalization!$G$6:$R$373,ROW($A95)-5,FALSE),IFERROR(INDEX(AX$337:AX$373,MATCH($F95,$B$337:$B$373,0))/VLOOKUP($F95,$B$337:$BB$373,MATCH(LEFT(TRIM(AX$6),FIND("~",SUBSTITUTE(AX$6,"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95))*HLOOKUP(LEFT(TRIM(AX$6),FIND("~",SUBSTITUTE(AX$6," ","~",LEN(TRIM(AX$6))-LEN(SUBSTITUTE(TRIM(AX$6)," ",""))))-1)&amp;" Total",$B$6:$BB$373,ROW($A95)-5,FALSE))</f>
        <v>0</v>
      </c>
      <c r="AY95" s="10">
        <f ca="1">IF(AY$5&lt;&gt;"",HLOOKUP(AY$5,Functionalization!$G$6:$R$373,ROW($A95)-5,FALSE),IFERROR(INDEX(AY$337:AY$373,MATCH($F95,$B$337:$B$373,0))/VLOOKUP($F95,$B$337:$BB$373,MATCH(LEFT(TRIM(AY$6),FIND("~",SUBSTITUTE(AY$6,"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95))*HLOOKUP(LEFT(TRIM(AY$6),FIND("~",SUBSTITUTE(AY$6," ","~",LEN(TRIM(AY$6))-LEN(SUBSTITUTE(TRIM(AY$6)," ",""))))-1)&amp;" Total",$B$6:$BB$373,ROW($A95)-5,FALSE))</f>
        <v>0</v>
      </c>
      <c r="AZ95" s="10">
        <f ca="1">IF(AZ$5&lt;&gt;"",HLOOKUP(AZ$5,Functionalization!$G$6:$R$373,ROW($A95)-5,FALSE),IFERROR(INDEX(AZ$337:AZ$373,MATCH($F95,$B$337:$B$373,0))/VLOOKUP($F95,$B$337:$BB$373,MATCH(LEFT(TRIM(AZ$6),FIND("~",SUBSTITUTE(AZ$6,"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95))*HLOOKUP(LEFT(TRIM(AZ$6),FIND("~",SUBSTITUTE(AZ$6," ","~",LEN(TRIM(AZ$6))-LEN(SUBSTITUTE(TRIM(AZ$6)," ",""))))-1)&amp;" Total",$B$6:$BB$373,ROW($A95)-5,FALSE))</f>
        <v>0</v>
      </c>
      <c r="BA95" s="10">
        <f ca="1">IF(BA$5&lt;&gt;"",HLOOKUP(BA$5,Functionalization!$G$6:$R$373,ROW($A95)-5,FALSE),IFERROR(INDEX(BA$337:BA$373,MATCH($F95,$B$337:$B$373,0))/VLOOKUP($F95,$B$337:$BB$373,MATCH(LEFT(TRIM(BA$6),FIND("~",SUBSTITUTE(BA$6,"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95))*HLOOKUP(LEFT(TRIM(BA$6),FIND("~",SUBSTITUTE(BA$6," ","~",LEN(TRIM(BA$6))-LEN(SUBSTITUTE(TRIM(BA$6)," ",""))))-1)&amp;" Total",$B$6:$BB$373,ROW($A95)-5,FALSE))</f>
        <v>0</v>
      </c>
      <c r="BB95" s="10">
        <f ca="1">IF(BB$5&lt;&gt;"",HLOOKUP(BB$5,Functionalization!$G$6:$R$373,ROW($A95)-5,FALSE),IFERROR(INDEX(BB$337:BB$373,MATCH($F95,$B$337:$B$373,0))/VLOOKUP($F95,$B$337:$BB$373,MATCH(LEFT(TRIM(BB$6),FIND("~",SUBSTITUTE(BB$6,"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95))*HLOOKUP(LEFT(TRIM(BB$6),FIND("~",SUBSTITUTE(BB$6," ","~",LEN(TRIM(BB$6))-LEN(SUBSTITUTE(TRIM(BB$6)," ",""))))-1)&amp;" Total",$B$6:$BB$373,ROW($A95)-5,FALSE))</f>
        <v>0</v>
      </c>
      <c r="BD95">
        <f ca="1">IFERROR(IF(SUMIF($G$6:$BB$6,BD$6&amp;" Total",$G95:$BB95)-(SUMIF($G$6:$BB$6,BD$6&amp;" "&amp;'Input-Func_Class'!$D$22,$G95:$BB95)+IFERROR(SUMIF($G$6:$BB$6,BD$6&amp;" "&amp;'Input-Func_Class'!$E$22,$G95:$BB95),SUMIF($G$6:$BB$6,BD$6&amp;" "&amp;'Input-Func_Class'!$B$24,$G95:$BB95))+SUMIF($G$6:$BB$6,BD$6&amp;" "&amp;'Input-Func_Class'!$F$22,$G95:$BB95))&lt;Check_Limit,0,1),1)</f>
        <v>0</v>
      </c>
      <c r="BE95">
        <f ca="1">IFERROR(IF(SUMIF($G$6:$BB$6,BE$6&amp;" Total",$G95:$BB95)-(SUMIF($G$6:$BB$6,BE$6&amp;" "&amp;'Input-Func_Class'!$D$22,$G95:$BB95)+IFERROR(SUMIF($G$6:$BB$6,BE$6&amp;" "&amp;'Input-Func_Class'!$E$22,$G95:$BB95),SUMIF($G$6:$BB$6,BE$6&amp;" "&amp;'Input-Func_Class'!$B$24,$G95:$BB95))+SUMIF($G$6:$BB$6,BE$6&amp;" "&amp;'Input-Func_Class'!$F$22,$G95:$BB95))&lt;Check_Limit,0,1),1)</f>
        <v>0</v>
      </c>
      <c r="BF95">
        <f ca="1">IFERROR(IF(SUMIF($G$6:$BB$6,BF$6&amp;" Total",$G95:$BB95)-(SUMIF($G$6:$BB$6,BF$6&amp;" "&amp;'Input-Func_Class'!$D$22,$G95:$BB95)+IFERROR(SUMIF($G$6:$BB$6,BF$6&amp;" "&amp;'Input-Func_Class'!$E$22,$G95:$BB95),SUMIF($G$6:$BB$6,BF$6&amp;" "&amp;'Input-Func_Class'!$B$24,$G95:$BB95))+SUMIF($G$6:$BB$6,BF$6&amp;" "&amp;'Input-Func_Class'!$F$22,$G95:$BB95))&lt;Check_Limit,0,1),1)</f>
        <v>0</v>
      </c>
      <c r="BG95">
        <f ca="1">IFERROR(IF(SUMIF($G$6:$BB$6,BG$6&amp;" Total",$G95:$BB95)-(SUMIF($G$6:$BB$6,BG$6&amp;" "&amp;'Input-Func_Class'!$D$22,$G95:$BB95)+IFERROR(SUMIF($G$6:$BB$6,BG$6&amp;" "&amp;'Input-Func_Class'!$E$22,$G95:$BB95),SUMIF($G$6:$BB$6,BG$6&amp;" "&amp;'Input-Func_Class'!$B$24,$G95:$BB95))+SUMIF($G$6:$BB$6,BG$6&amp;" "&amp;'Input-Func_Class'!$F$22,$G95:$BB95))&lt;Check_Limit,0,1),1)</f>
        <v>0</v>
      </c>
      <c r="BH95">
        <f ca="1">IFERROR(IF(SUMIF($G$6:$BB$6,BH$6&amp;" Total",$G95:$BB95)-(SUMIF($G$6:$BB$6,BH$6&amp;" "&amp;'Input-Func_Class'!$D$22,$G95:$BB95)+IFERROR(SUMIF($G$6:$BB$6,BH$6&amp;" "&amp;'Input-Func_Class'!$E$22,$G95:$BB95),SUMIF($G$6:$BB$6,BH$6&amp;" "&amp;'Input-Func_Class'!$B$24,$G95:$BB95))+SUMIF($G$6:$BB$6,BH$6&amp;" "&amp;'Input-Func_Class'!$F$22,$G95:$BB95))&lt;Check_Limit,0,1),1)</f>
        <v>0</v>
      </c>
      <c r="BI95">
        <f ca="1">IFERROR(IF(SUMIF($G$6:$BB$6,BI$6&amp;" Total",$G95:$BB95)-(SUMIF($G$6:$BB$6,BI$6&amp;" "&amp;'Input-Func_Class'!$D$22,$G95:$BB95)+IFERROR(SUMIF($G$6:$BB$6,BI$6&amp;" "&amp;'Input-Func_Class'!$E$22,$G95:$BB95),SUMIF($G$6:$BB$6,BI$6&amp;" "&amp;'Input-Func_Class'!$B$24,$G95:$BB95))+SUMIF($G$6:$BB$6,BI$6&amp;" "&amp;'Input-Func_Class'!$F$22,$G95:$BB95))&lt;Check_Limit,0,1),1)</f>
        <v>0</v>
      </c>
      <c r="BJ95">
        <f ca="1">IFERROR(IF(SUMIF($G$6:$BB$6,BJ$6&amp;" Total",$G95:$BB95)-(SUMIF($G$6:$BB$6,BJ$6&amp;" "&amp;'Input-Func_Class'!$D$22,$G95:$BB95)+IFERROR(SUMIF($G$6:$BB$6,BJ$6&amp;" "&amp;'Input-Func_Class'!$E$22,$G95:$BB95),SUMIF($G$6:$BB$6,BJ$6&amp;" "&amp;'Input-Func_Class'!$B$24,$G95:$BB95))+SUMIF($G$6:$BB$6,BJ$6&amp;" "&amp;'Input-Func_Class'!$F$22,$G95:$BB95))&lt;Check_Limit,0,1),1)</f>
        <v>0</v>
      </c>
      <c r="BK95">
        <f ca="1">IFERROR(IF(SUMIF($G$6:$BB$6,BK$6&amp;" Total",$G95:$BB95)-(SUMIF($G$6:$BB$6,BK$6&amp;" "&amp;'Input-Func_Class'!$D$22,$G95:$BB95)+IFERROR(SUMIF($G$6:$BB$6,BK$6&amp;" "&amp;'Input-Func_Class'!$E$22,$G95:$BB95),SUMIF($G$6:$BB$6,BK$6&amp;" "&amp;'Input-Func_Class'!$B$24,$G95:$BB95))+SUMIF($G$6:$BB$6,BK$6&amp;" "&amp;'Input-Func_Class'!$F$22,$G95:$BB95))&lt;Check_Limit,0,1),1)</f>
        <v>0</v>
      </c>
      <c r="BL95">
        <f ca="1">IFERROR(IF(SUMIF($G$6:$BB$6,BL$6&amp;" Total",$G95:$BB95)-(SUMIF($G$6:$BB$6,BL$6&amp;" "&amp;'Input-Func_Class'!$D$22,$G95:$BB95)+IFERROR(SUMIF($G$6:$BB$6,BL$6&amp;" "&amp;'Input-Func_Class'!$E$22,$G95:$BB95),SUMIF($G$6:$BB$6,BL$6&amp;" "&amp;'Input-Func_Class'!$B$24,$G95:$BB95))+SUMIF($G$6:$BB$6,BL$6&amp;" "&amp;'Input-Func_Class'!$F$22,$G95:$BB95))&lt;Check_Limit,0,1),1)</f>
        <v>0</v>
      </c>
      <c r="BM95">
        <f ca="1">IFERROR(IF(SUMIF($G$6:$BB$6,BM$6&amp;" Total",$G95:$BB95)-(SUMIF($G$6:$BB$6,BM$6&amp;" "&amp;'Input-Func_Class'!$D$22,$G95:$BB95)+IFERROR(SUMIF($G$6:$BB$6,BM$6&amp;" "&amp;'Input-Func_Class'!$E$22,$G95:$BB95),SUMIF($G$6:$BB$6,BM$6&amp;" "&amp;'Input-Func_Class'!$B$24,$G95:$BB95))+SUMIF($G$6:$BB$6,BM$6&amp;" "&amp;'Input-Func_Class'!$F$22,$G95:$BB95))&lt;Check_Limit,0,1),1)</f>
        <v>0</v>
      </c>
      <c r="BN95">
        <f ca="1">IFERROR(IF(SUMIF($G$6:$BB$6,BN$6&amp;" Total",$G95:$BB95)-(SUMIF($G$6:$BB$6,BN$6&amp;" "&amp;'Input-Func_Class'!$D$22,$G95:$BB95)+IFERROR(SUMIF($G$6:$BB$6,BN$6&amp;" "&amp;'Input-Func_Class'!$E$22,$G95:$BB95),SUMIF($G$6:$BB$6,BN$6&amp;" "&amp;'Input-Func_Class'!$B$24,$G95:$BB95))+SUMIF($G$6:$BB$6,BN$6&amp;" "&amp;'Input-Func_Class'!$F$22,$G95:$BB95))&lt;Check_Limit,0,1),1)</f>
        <v>0</v>
      </c>
      <c r="BO95">
        <f ca="1">IFERROR(IF(SUMIF($G$6:$BB$6,BO$6&amp;" Total",$G95:$BB95)-(SUMIF($G$6:$BB$6,BO$6&amp;" "&amp;'Input-Func_Class'!$D$22,$G95:$BB95)+IFERROR(SUMIF($G$6:$BB$6,BO$6&amp;" "&amp;'Input-Func_Class'!$E$22,$G95:$BB95),SUMIF($G$6:$BB$6,BO$6&amp;" "&amp;'Input-Func_Class'!$B$24,$G95:$BB95))+SUMIF($G$6:$BB$6,BO$6&amp;" "&amp;'Input-Func_Class'!$F$22,$G95:$BB95))&lt;Check_Limit,0,1),1)</f>
        <v>0</v>
      </c>
    </row>
    <row r="96" spans="1:67" outlineLevel="1">
      <c r="A96" s="31">
        <f>IF(ISBLANK('Input-Accounts'!A96),"",'Input-Accounts'!A96)</f>
        <v>84</v>
      </c>
      <c r="B96" s="53" t="str">
        <f>IF(ISBLANK('Input-Accounts'!B96),"",'Input-Accounts'!B96)</f>
        <v>STRUC &amp; IMPROV-OTHER DISTR SYS-ILP</v>
      </c>
      <c r="C96" s="31">
        <f>IF(ISBLANK('Input-Accounts'!C96),"",'Input-Accounts'!C96)</f>
        <v>375.71</v>
      </c>
      <c r="D96" s="10">
        <f>Functionalization!$D96</f>
        <v>-844346.84000000102</v>
      </c>
      <c r="E96" s="10">
        <f t="shared" ref="E96" ca="1" si="25">IFERROR(IF(D96="",0,IF(D96=0,0,IF(ABS(D96-SUM(G96,K96,O96,S96,W96,AA96,AE96,AI96,AM96,AQ96,AU96,AY96))&lt;Check_Limit,0,1))),1)</f>
        <v>0</v>
      </c>
      <c r="F96" s="3" t="str">
        <f>IF($D96=0,"-",IF('Input-Accounts'!$E96&lt;&gt;0,'Input-Accounts'!$E96,'Input-Accounts'!$G96))</f>
        <v>INT_DISTPT_SUBTOTAL</v>
      </c>
      <c r="G96" s="10">
        <f ca="1">IF(G$5&lt;&gt;"",HLOOKUP(G$5,Functionalization!$G$6:$R$373,ROW($A96)-5,FALSE),IFERROR(INDEX(G$337:G$373,MATCH($F96,$B$337:$B$373,0))/VLOOKUP($F96,$B$337:$BB$373,MATCH(LEFT(TRIM(G$6),FIND("~",SUBSTITUTE(G$6,"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96))*HLOOKUP(LEFT(TRIM(G$6),FIND("~",SUBSTITUTE(G$6," ","~",LEN(TRIM(G$6))-LEN(SUBSTITUTE(TRIM(G$6)," ",""))))-1)&amp;" Total",$B$6:$BB$373,ROW($A96)-5,FALSE))</f>
        <v>-537817.62542268296</v>
      </c>
      <c r="H96" s="10">
        <f ca="1">IF(H$5&lt;&gt;"",HLOOKUP(H$5,Functionalization!$G$6:$R$373,ROW($A96)-5,FALSE),IFERROR(INDEX(H$337:H$373,MATCH($F96,$B$337:$B$373,0))/VLOOKUP($F96,$B$337:$BB$373,MATCH(LEFT(TRIM(H$6),FIND("~",SUBSTITUTE(H$6,"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96))*HLOOKUP(LEFT(TRIM(H$6),FIND("~",SUBSTITUTE(H$6," ","~",LEN(TRIM(H$6))-LEN(SUBSTITUTE(TRIM(H$6)," ",""))))-1)&amp;" Total",$B$6:$BB$373,ROW($A96)-5,FALSE))</f>
        <v>-399046.59687812015</v>
      </c>
      <c r="I96" s="10">
        <f ca="1">IF(I$5&lt;&gt;"",HLOOKUP(I$5,Functionalization!$G$6:$R$373,ROW($A96)-5,FALSE),IFERROR(INDEX(I$337:I$373,MATCH($F96,$B$337:$B$373,0))/VLOOKUP($F96,$B$337:$BB$373,MATCH(LEFT(TRIM(I$6),FIND("~",SUBSTITUTE(I$6,"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96))*HLOOKUP(LEFT(TRIM(I$6),FIND("~",SUBSTITUTE(I$6," ","~",LEN(TRIM(I$6))-LEN(SUBSTITUTE(TRIM(I$6)," ",""))))-1)&amp;" Total",$B$6:$BB$373,ROW($A96)-5,FALSE))</f>
        <v>0</v>
      </c>
      <c r="J96" s="10">
        <f ca="1">IF(J$5&lt;&gt;"",HLOOKUP(J$5,Functionalization!$G$6:$R$373,ROW($A96)-5,FALSE),IFERROR(INDEX(J$337:J$373,MATCH($F96,$B$337:$B$373,0))/VLOOKUP($F96,$B$337:$BB$373,MATCH(LEFT(TRIM(J$6),FIND("~",SUBSTITUTE(J$6,"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96))*HLOOKUP(LEFT(TRIM(J$6),FIND("~",SUBSTITUTE(J$6," ","~",LEN(TRIM(J$6))-LEN(SUBSTITUTE(TRIM(J$6)," ",""))))-1)&amp;" Total",$B$6:$BB$373,ROW($A96)-5,FALSE))</f>
        <v>-138771.02854456278</v>
      </c>
      <c r="K96" s="10">
        <f ca="1">IF(K$5&lt;&gt;"",HLOOKUP(K$5,Functionalization!$G$6:$R$373,ROW($A96)-5,FALSE),IFERROR(INDEX(K$337:K$373,MATCH($F96,$B$337:$B$373,0))/VLOOKUP($F96,$B$337:$BB$373,MATCH(LEFT(TRIM(K$6),FIND("~",SUBSTITUTE(K$6,"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96))*HLOOKUP(LEFT(TRIM(K$6),FIND("~",SUBSTITUTE(K$6," ","~",LEN(TRIM(K$6))-LEN(SUBSTITUTE(TRIM(K$6)," ",""))))-1)&amp;" Total",$B$6:$BB$373,ROW($A96)-5,FALSE))</f>
        <v>-306529.21457731799</v>
      </c>
      <c r="L96" s="10">
        <f ca="1">IF(L$5&lt;&gt;"",HLOOKUP(L$5,Functionalization!$G$6:$R$373,ROW($A96)-5,FALSE),IFERROR(INDEX(L$337:L$373,MATCH($F96,$B$337:$B$373,0))/VLOOKUP($F96,$B$337:$BB$373,MATCH(LEFT(TRIM(L$6),FIND("~",SUBSTITUTE(L$6,"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96))*HLOOKUP(LEFT(TRIM(L$6),FIND("~",SUBSTITUTE(L$6," ","~",LEN(TRIM(L$6))-LEN(SUBSTITUTE(TRIM(L$6)," ",""))))-1)&amp;" Total",$B$6:$BB$373,ROW($A96)-5,FALSE))</f>
        <v>0</v>
      </c>
      <c r="M96" s="10">
        <f ca="1">IF(M$5&lt;&gt;"",HLOOKUP(M$5,Functionalization!$G$6:$R$373,ROW($A96)-5,FALSE),IFERROR(INDEX(M$337:M$373,MATCH($F96,$B$337:$B$373,0))/VLOOKUP($F96,$B$337:$BB$373,MATCH(LEFT(TRIM(M$6),FIND("~",SUBSTITUTE(M$6,"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96))*HLOOKUP(LEFT(TRIM(M$6),FIND("~",SUBSTITUTE(M$6," ","~",LEN(TRIM(M$6))-LEN(SUBSTITUTE(TRIM(M$6)," ",""))))-1)&amp;" Total",$B$6:$BB$373,ROW($A96)-5,FALSE))</f>
        <v>0</v>
      </c>
      <c r="N96" s="10">
        <f ca="1">IF(N$5&lt;&gt;"",HLOOKUP(N$5,Functionalization!$G$6:$R$373,ROW($A96)-5,FALSE),IFERROR(INDEX(N$337:N$373,MATCH($F96,$B$337:$B$373,0))/VLOOKUP($F96,$B$337:$BB$373,MATCH(LEFT(TRIM(N$6),FIND("~",SUBSTITUTE(N$6,"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96))*HLOOKUP(LEFT(TRIM(N$6),FIND("~",SUBSTITUTE(N$6," ","~",LEN(TRIM(N$6))-LEN(SUBSTITUTE(TRIM(N$6)," ",""))))-1)&amp;" Total",$B$6:$BB$373,ROW($A96)-5,FALSE))</f>
        <v>-306529.21457731799</v>
      </c>
      <c r="O96" s="10">
        <f ca="1">IF(O$5&lt;&gt;"",HLOOKUP(O$5,Functionalization!$G$6:$R$373,ROW($A96)-5,FALSE),IFERROR(INDEX(O$337:O$373,MATCH($F96,$B$337:$B$373,0))/VLOOKUP($F96,$B$337:$BB$373,MATCH(LEFT(TRIM(O$6),FIND("~",SUBSTITUTE(O$6,"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96))*HLOOKUP(LEFT(TRIM(O$6),FIND("~",SUBSTITUTE(O$6," ","~",LEN(TRIM(O$6))-LEN(SUBSTITUTE(TRIM(O$6)," ",""))))-1)&amp;" Total",$B$6:$BB$373,ROW($A96)-5,FALSE))</f>
        <v>0</v>
      </c>
      <c r="P96" s="10">
        <f ca="1">IF(P$5&lt;&gt;"",HLOOKUP(P$5,Functionalization!$G$6:$R$373,ROW($A96)-5,FALSE),IFERROR(INDEX(P$337:P$373,MATCH($F96,$B$337:$B$373,0))/VLOOKUP($F96,$B$337:$BB$373,MATCH(LEFT(TRIM(P$6),FIND("~",SUBSTITUTE(P$6,"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96))*HLOOKUP(LEFT(TRIM(P$6),FIND("~",SUBSTITUTE(P$6," ","~",LEN(TRIM(P$6))-LEN(SUBSTITUTE(TRIM(P$6)," ",""))))-1)&amp;" Total",$B$6:$BB$373,ROW($A96)-5,FALSE))</f>
        <v>0</v>
      </c>
      <c r="Q96" s="10">
        <f ca="1">IF(Q$5&lt;&gt;"",HLOOKUP(Q$5,Functionalization!$G$6:$R$373,ROW($A96)-5,FALSE),IFERROR(INDEX(Q$337:Q$373,MATCH($F96,$B$337:$B$373,0))/VLOOKUP($F96,$B$337:$BB$373,MATCH(LEFT(TRIM(Q$6),FIND("~",SUBSTITUTE(Q$6,"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96))*HLOOKUP(LEFT(TRIM(Q$6),FIND("~",SUBSTITUTE(Q$6," ","~",LEN(TRIM(Q$6))-LEN(SUBSTITUTE(TRIM(Q$6)," ",""))))-1)&amp;" Total",$B$6:$BB$373,ROW($A96)-5,FALSE))</f>
        <v>0</v>
      </c>
      <c r="R96" s="10">
        <f ca="1">IF(R$5&lt;&gt;"",HLOOKUP(R$5,Functionalization!$G$6:$R$373,ROW($A96)-5,FALSE),IFERROR(INDEX(R$337:R$373,MATCH($F96,$B$337:$B$373,0))/VLOOKUP($F96,$B$337:$BB$373,MATCH(LEFT(TRIM(R$6),FIND("~",SUBSTITUTE(R$6,"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96))*HLOOKUP(LEFT(TRIM(R$6),FIND("~",SUBSTITUTE(R$6," ","~",LEN(TRIM(R$6))-LEN(SUBSTITUTE(TRIM(R$6)," ",""))))-1)&amp;" Total",$B$6:$BB$373,ROW($A96)-5,FALSE))</f>
        <v>0</v>
      </c>
      <c r="S96" s="10">
        <f ca="1">IF(S$5&lt;&gt;"",HLOOKUP(S$5,Functionalization!$G$6:$R$373,ROW($A96)-5,FALSE),IFERROR(INDEX(S$337:S$373,MATCH($F96,$B$337:$B$373,0))/VLOOKUP($F96,$B$337:$BB$373,MATCH(LEFT(TRIM(S$6),FIND("~",SUBSTITUTE(S$6,"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96))*HLOOKUP(LEFT(TRIM(S$6),FIND("~",SUBSTITUTE(S$6," ","~",LEN(TRIM(S$6))-LEN(SUBSTITUTE(TRIM(S$6)," ",""))))-1)&amp;" Total",$B$6:$BB$373,ROW($A96)-5,FALSE))</f>
        <v>0</v>
      </c>
      <c r="T96" s="10">
        <f ca="1">IF(T$5&lt;&gt;"",HLOOKUP(T$5,Functionalization!$G$6:$R$373,ROW($A96)-5,FALSE),IFERROR(INDEX(T$337:T$373,MATCH($F96,$B$337:$B$373,0))/VLOOKUP($F96,$B$337:$BB$373,MATCH(LEFT(TRIM(T$6),FIND("~",SUBSTITUTE(T$6,"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96))*HLOOKUP(LEFT(TRIM(T$6),FIND("~",SUBSTITUTE(T$6," ","~",LEN(TRIM(T$6))-LEN(SUBSTITUTE(TRIM(T$6)," ",""))))-1)&amp;" Total",$B$6:$BB$373,ROW($A96)-5,FALSE))</f>
        <v>0</v>
      </c>
      <c r="U96" s="10">
        <f ca="1">IF(U$5&lt;&gt;"",HLOOKUP(U$5,Functionalization!$G$6:$R$373,ROW($A96)-5,FALSE),IFERROR(INDEX(U$337:U$373,MATCH($F96,$B$337:$B$373,0))/VLOOKUP($F96,$B$337:$BB$373,MATCH(LEFT(TRIM(U$6),FIND("~",SUBSTITUTE(U$6,"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96))*HLOOKUP(LEFT(TRIM(U$6),FIND("~",SUBSTITUTE(U$6," ","~",LEN(TRIM(U$6))-LEN(SUBSTITUTE(TRIM(U$6)," ",""))))-1)&amp;" Total",$B$6:$BB$373,ROW($A96)-5,FALSE))</f>
        <v>0</v>
      </c>
      <c r="V96" s="10">
        <f ca="1">IF(V$5&lt;&gt;"",HLOOKUP(V$5,Functionalization!$G$6:$R$373,ROW($A96)-5,FALSE),IFERROR(INDEX(V$337:V$373,MATCH($F96,$B$337:$B$373,0))/VLOOKUP($F96,$B$337:$BB$373,MATCH(LEFT(TRIM(V$6),FIND("~",SUBSTITUTE(V$6,"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96))*HLOOKUP(LEFT(TRIM(V$6),FIND("~",SUBSTITUTE(V$6," ","~",LEN(TRIM(V$6))-LEN(SUBSTITUTE(TRIM(V$6)," ",""))))-1)&amp;" Total",$B$6:$BB$373,ROW($A96)-5,FALSE))</f>
        <v>0</v>
      </c>
      <c r="W96" s="10">
        <f ca="1">IF(W$5&lt;&gt;"",HLOOKUP(W$5,Functionalization!$G$6:$R$373,ROW($A96)-5,FALSE),IFERROR(INDEX(W$337:W$373,MATCH($F96,$B$337:$B$373,0))/VLOOKUP($F96,$B$337:$BB$373,MATCH(LEFT(TRIM(W$6),FIND("~",SUBSTITUTE(W$6,"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96))*HLOOKUP(LEFT(TRIM(W$6),FIND("~",SUBSTITUTE(W$6," ","~",LEN(TRIM(W$6))-LEN(SUBSTITUTE(TRIM(W$6)," ",""))))-1)&amp;" Total",$B$6:$BB$373,ROW($A96)-5,FALSE))</f>
        <v>0</v>
      </c>
      <c r="X96" s="10">
        <f ca="1">IF(X$5&lt;&gt;"",HLOOKUP(X$5,Functionalization!$G$6:$R$373,ROW($A96)-5,FALSE),IFERROR(INDEX(X$337:X$373,MATCH($F96,$B$337:$B$373,0))/VLOOKUP($F96,$B$337:$BB$373,MATCH(LEFT(TRIM(X$6),FIND("~",SUBSTITUTE(X$6,"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96))*HLOOKUP(LEFT(TRIM(X$6),FIND("~",SUBSTITUTE(X$6," ","~",LEN(TRIM(X$6))-LEN(SUBSTITUTE(TRIM(X$6)," ",""))))-1)&amp;" Total",$B$6:$BB$373,ROW($A96)-5,FALSE))</f>
        <v>0</v>
      </c>
      <c r="Y96" s="10">
        <f ca="1">IF(Y$5&lt;&gt;"",HLOOKUP(Y$5,Functionalization!$G$6:$R$373,ROW($A96)-5,FALSE),IFERROR(INDEX(Y$337:Y$373,MATCH($F96,$B$337:$B$373,0))/VLOOKUP($F96,$B$337:$BB$373,MATCH(LEFT(TRIM(Y$6),FIND("~",SUBSTITUTE(Y$6,"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96))*HLOOKUP(LEFT(TRIM(Y$6),FIND("~",SUBSTITUTE(Y$6," ","~",LEN(TRIM(Y$6))-LEN(SUBSTITUTE(TRIM(Y$6)," ",""))))-1)&amp;" Total",$B$6:$BB$373,ROW($A96)-5,FALSE))</f>
        <v>0</v>
      </c>
      <c r="Z96" s="10">
        <f ca="1">IF(Z$5&lt;&gt;"",HLOOKUP(Z$5,Functionalization!$G$6:$R$373,ROW($A96)-5,FALSE),IFERROR(INDEX(Z$337:Z$373,MATCH($F96,$B$337:$B$373,0))/VLOOKUP($F96,$B$337:$BB$373,MATCH(LEFT(TRIM(Z$6),FIND("~",SUBSTITUTE(Z$6,"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96))*HLOOKUP(LEFT(TRIM(Z$6),FIND("~",SUBSTITUTE(Z$6," ","~",LEN(TRIM(Z$6))-LEN(SUBSTITUTE(TRIM(Z$6)," ",""))))-1)&amp;" Total",$B$6:$BB$373,ROW($A96)-5,FALSE))</f>
        <v>0</v>
      </c>
      <c r="AA96" s="10">
        <f ca="1">IF(AA$5&lt;&gt;"",HLOOKUP(AA$5,Functionalization!$G$6:$R$373,ROW($A96)-5,FALSE),IFERROR(INDEX(AA$337:AA$373,MATCH($F96,$B$337:$B$373,0))/VLOOKUP($F96,$B$337:$BB$373,MATCH(LEFT(TRIM(AA$6),FIND("~",SUBSTITUTE(AA$6,"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96))*HLOOKUP(LEFT(TRIM(AA$6),FIND("~",SUBSTITUTE(AA$6," ","~",LEN(TRIM(AA$6))-LEN(SUBSTITUTE(TRIM(AA$6)," ",""))))-1)&amp;" Total",$B$6:$BB$373,ROW($A96)-5,FALSE))</f>
        <v>0</v>
      </c>
      <c r="AB96" s="10">
        <f ca="1">IF(AB$5&lt;&gt;"",HLOOKUP(AB$5,Functionalization!$G$6:$R$373,ROW($A96)-5,FALSE),IFERROR(INDEX(AB$337:AB$373,MATCH($F96,$B$337:$B$373,0))/VLOOKUP($F96,$B$337:$BB$373,MATCH(LEFT(TRIM(AB$6),FIND("~",SUBSTITUTE(AB$6,"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96))*HLOOKUP(LEFT(TRIM(AB$6),FIND("~",SUBSTITUTE(AB$6," ","~",LEN(TRIM(AB$6))-LEN(SUBSTITUTE(TRIM(AB$6)," ",""))))-1)&amp;" Total",$B$6:$BB$373,ROW($A96)-5,FALSE))</f>
        <v>0</v>
      </c>
      <c r="AC96" s="10">
        <f ca="1">IF(AC$5&lt;&gt;"",HLOOKUP(AC$5,Functionalization!$G$6:$R$373,ROW($A96)-5,FALSE),IFERROR(INDEX(AC$337:AC$373,MATCH($F96,$B$337:$B$373,0))/VLOOKUP($F96,$B$337:$BB$373,MATCH(LEFT(TRIM(AC$6),FIND("~",SUBSTITUTE(AC$6,"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96))*HLOOKUP(LEFT(TRIM(AC$6),FIND("~",SUBSTITUTE(AC$6," ","~",LEN(TRIM(AC$6))-LEN(SUBSTITUTE(TRIM(AC$6)," ",""))))-1)&amp;" Total",$B$6:$BB$373,ROW($A96)-5,FALSE))</f>
        <v>0</v>
      </c>
      <c r="AD96" s="10">
        <f ca="1">IF(AD$5&lt;&gt;"",HLOOKUP(AD$5,Functionalization!$G$6:$R$373,ROW($A96)-5,FALSE),IFERROR(INDEX(AD$337:AD$373,MATCH($F96,$B$337:$B$373,0))/VLOOKUP($F96,$B$337:$BB$373,MATCH(LEFT(TRIM(AD$6),FIND("~",SUBSTITUTE(AD$6,"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96))*HLOOKUP(LEFT(TRIM(AD$6),FIND("~",SUBSTITUTE(AD$6," ","~",LEN(TRIM(AD$6))-LEN(SUBSTITUTE(TRIM(AD$6)," ",""))))-1)&amp;" Total",$B$6:$BB$373,ROW($A96)-5,FALSE))</f>
        <v>0</v>
      </c>
      <c r="AE96" s="10">
        <f ca="1">IF(AE$5&lt;&gt;"",HLOOKUP(AE$5,Functionalization!$G$6:$R$373,ROW($A96)-5,FALSE),IFERROR(INDEX(AE$337:AE$373,MATCH($F96,$B$337:$B$373,0))/VLOOKUP($F96,$B$337:$BB$373,MATCH(LEFT(TRIM(AE$6),FIND("~",SUBSTITUTE(AE$6,"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96))*HLOOKUP(LEFT(TRIM(AE$6),FIND("~",SUBSTITUTE(AE$6," ","~",LEN(TRIM(AE$6))-LEN(SUBSTITUTE(TRIM(AE$6)," ",""))))-1)&amp;" Total",$B$6:$BB$373,ROW($A96)-5,FALSE))</f>
        <v>0</v>
      </c>
      <c r="AF96" s="10">
        <f ca="1">IF(AF$5&lt;&gt;"",HLOOKUP(AF$5,Functionalization!$G$6:$R$373,ROW($A96)-5,FALSE),IFERROR(INDEX(AF$337:AF$373,MATCH($F96,$B$337:$B$373,0))/VLOOKUP($F96,$B$337:$BB$373,MATCH(LEFT(TRIM(AF$6),FIND("~",SUBSTITUTE(AF$6,"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96))*HLOOKUP(LEFT(TRIM(AF$6),FIND("~",SUBSTITUTE(AF$6," ","~",LEN(TRIM(AF$6))-LEN(SUBSTITUTE(TRIM(AF$6)," ",""))))-1)&amp;" Total",$B$6:$BB$373,ROW($A96)-5,FALSE))</f>
        <v>0</v>
      </c>
      <c r="AG96" s="10">
        <f ca="1">IF(AG$5&lt;&gt;"",HLOOKUP(AG$5,Functionalization!$G$6:$R$373,ROW($A96)-5,FALSE),IFERROR(INDEX(AG$337:AG$373,MATCH($F96,$B$337:$B$373,0))/VLOOKUP($F96,$B$337:$BB$373,MATCH(LEFT(TRIM(AG$6),FIND("~",SUBSTITUTE(AG$6,"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96))*HLOOKUP(LEFT(TRIM(AG$6),FIND("~",SUBSTITUTE(AG$6," ","~",LEN(TRIM(AG$6))-LEN(SUBSTITUTE(TRIM(AG$6)," ",""))))-1)&amp;" Total",$B$6:$BB$373,ROW($A96)-5,FALSE))</f>
        <v>0</v>
      </c>
      <c r="AH96" s="10">
        <f ca="1">IF(AH$5&lt;&gt;"",HLOOKUP(AH$5,Functionalization!$G$6:$R$373,ROW($A96)-5,FALSE),IFERROR(INDEX(AH$337:AH$373,MATCH($F96,$B$337:$B$373,0))/VLOOKUP($F96,$B$337:$BB$373,MATCH(LEFT(TRIM(AH$6),FIND("~",SUBSTITUTE(AH$6,"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96))*HLOOKUP(LEFT(TRIM(AH$6),FIND("~",SUBSTITUTE(AH$6," ","~",LEN(TRIM(AH$6))-LEN(SUBSTITUTE(TRIM(AH$6)," ",""))))-1)&amp;" Total",$B$6:$BB$373,ROW($A96)-5,FALSE))</f>
        <v>0</v>
      </c>
      <c r="AI96" s="10">
        <f ca="1">IF(AI$5&lt;&gt;"",HLOOKUP(AI$5,Functionalization!$G$6:$R$373,ROW($A96)-5,FALSE),IFERROR(INDEX(AI$337:AI$373,MATCH($F96,$B$337:$B$373,0))/VLOOKUP($F96,$B$337:$BB$373,MATCH(LEFT(TRIM(AI$6),FIND("~",SUBSTITUTE(AI$6,"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96))*HLOOKUP(LEFT(TRIM(AI$6),FIND("~",SUBSTITUTE(AI$6," ","~",LEN(TRIM(AI$6))-LEN(SUBSTITUTE(TRIM(AI$6)," ",""))))-1)&amp;" Total",$B$6:$BB$373,ROW($A96)-5,FALSE))</f>
        <v>0</v>
      </c>
      <c r="AJ96" s="10">
        <f ca="1">IF(AJ$5&lt;&gt;"",HLOOKUP(AJ$5,Functionalization!$G$6:$R$373,ROW($A96)-5,FALSE),IFERROR(INDEX(AJ$337:AJ$373,MATCH($F96,$B$337:$B$373,0))/VLOOKUP($F96,$B$337:$BB$373,MATCH(LEFT(TRIM(AJ$6),FIND("~",SUBSTITUTE(AJ$6,"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96))*HLOOKUP(LEFT(TRIM(AJ$6),FIND("~",SUBSTITUTE(AJ$6," ","~",LEN(TRIM(AJ$6))-LEN(SUBSTITUTE(TRIM(AJ$6)," ",""))))-1)&amp;" Total",$B$6:$BB$373,ROW($A96)-5,FALSE))</f>
        <v>0</v>
      </c>
      <c r="AK96" s="10">
        <f ca="1">IF(AK$5&lt;&gt;"",HLOOKUP(AK$5,Functionalization!$G$6:$R$373,ROW($A96)-5,FALSE),IFERROR(INDEX(AK$337:AK$373,MATCH($F96,$B$337:$B$373,0))/VLOOKUP($F96,$B$337:$BB$373,MATCH(LEFT(TRIM(AK$6),FIND("~",SUBSTITUTE(AK$6,"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96))*HLOOKUP(LEFT(TRIM(AK$6),FIND("~",SUBSTITUTE(AK$6," ","~",LEN(TRIM(AK$6))-LEN(SUBSTITUTE(TRIM(AK$6)," ",""))))-1)&amp;" Total",$B$6:$BB$373,ROW($A96)-5,FALSE))</f>
        <v>0</v>
      </c>
      <c r="AL96" s="10">
        <f ca="1">IF(AL$5&lt;&gt;"",HLOOKUP(AL$5,Functionalization!$G$6:$R$373,ROW($A96)-5,FALSE),IFERROR(INDEX(AL$337:AL$373,MATCH($F96,$B$337:$B$373,0))/VLOOKUP($F96,$B$337:$BB$373,MATCH(LEFT(TRIM(AL$6),FIND("~",SUBSTITUTE(AL$6,"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96))*HLOOKUP(LEFT(TRIM(AL$6),FIND("~",SUBSTITUTE(AL$6," ","~",LEN(TRIM(AL$6))-LEN(SUBSTITUTE(TRIM(AL$6)," ",""))))-1)&amp;" Total",$B$6:$BB$373,ROW($A96)-5,FALSE))</f>
        <v>0</v>
      </c>
      <c r="AM96" s="10">
        <f ca="1">IF(AM$5&lt;&gt;"",HLOOKUP(AM$5,Functionalization!$G$6:$R$373,ROW($A96)-5,FALSE),IFERROR(INDEX(AM$337:AM$373,MATCH($F96,$B$337:$B$373,0))/VLOOKUP($F96,$B$337:$BB$373,MATCH(LEFT(TRIM(AM$6),FIND("~",SUBSTITUTE(AM$6,"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96))*HLOOKUP(LEFT(TRIM(AM$6),FIND("~",SUBSTITUTE(AM$6," ","~",LEN(TRIM(AM$6))-LEN(SUBSTITUTE(TRIM(AM$6)," ",""))))-1)&amp;" Total",$B$6:$BB$373,ROW($A96)-5,FALSE))</f>
        <v>0</v>
      </c>
      <c r="AN96" s="10">
        <f ca="1">IF(AN$5&lt;&gt;"",HLOOKUP(AN$5,Functionalization!$G$6:$R$373,ROW($A96)-5,FALSE),IFERROR(INDEX(AN$337:AN$373,MATCH($F96,$B$337:$B$373,0))/VLOOKUP($F96,$B$337:$BB$373,MATCH(LEFT(TRIM(AN$6),FIND("~",SUBSTITUTE(AN$6,"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96))*HLOOKUP(LEFT(TRIM(AN$6),FIND("~",SUBSTITUTE(AN$6," ","~",LEN(TRIM(AN$6))-LEN(SUBSTITUTE(TRIM(AN$6)," ",""))))-1)&amp;" Total",$B$6:$BB$373,ROW($A96)-5,FALSE))</f>
        <v>0</v>
      </c>
      <c r="AO96" s="10">
        <f ca="1">IF(AO$5&lt;&gt;"",HLOOKUP(AO$5,Functionalization!$G$6:$R$373,ROW($A96)-5,FALSE),IFERROR(INDEX(AO$337:AO$373,MATCH($F96,$B$337:$B$373,0))/VLOOKUP($F96,$B$337:$BB$373,MATCH(LEFT(TRIM(AO$6),FIND("~",SUBSTITUTE(AO$6,"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96))*HLOOKUP(LEFT(TRIM(AO$6),FIND("~",SUBSTITUTE(AO$6," ","~",LEN(TRIM(AO$6))-LEN(SUBSTITUTE(TRIM(AO$6)," ",""))))-1)&amp;" Total",$B$6:$BB$373,ROW($A96)-5,FALSE))</f>
        <v>0</v>
      </c>
      <c r="AP96" s="10">
        <f ca="1">IF(AP$5&lt;&gt;"",HLOOKUP(AP$5,Functionalization!$G$6:$R$373,ROW($A96)-5,FALSE),IFERROR(INDEX(AP$337:AP$373,MATCH($F96,$B$337:$B$373,0))/VLOOKUP($F96,$B$337:$BB$373,MATCH(LEFT(TRIM(AP$6),FIND("~",SUBSTITUTE(AP$6,"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96))*HLOOKUP(LEFT(TRIM(AP$6),FIND("~",SUBSTITUTE(AP$6," ","~",LEN(TRIM(AP$6))-LEN(SUBSTITUTE(TRIM(AP$6)," ",""))))-1)&amp;" Total",$B$6:$BB$373,ROW($A96)-5,FALSE))</f>
        <v>0</v>
      </c>
      <c r="AQ96" s="10">
        <f ca="1">IF(AQ$5&lt;&gt;"",HLOOKUP(AQ$5,Functionalization!$G$6:$R$373,ROW($A96)-5,FALSE),IFERROR(INDEX(AQ$337:AQ$373,MATCH($F96,$B$337:$B$373,0))/VLOOKUP($F96,$B$337:$BB$373,MATCH(LEFT(TRIM(AQ$6),FIND("~",SUBSTITUTE(AQ$6,"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96))*HLOOKUP(LEFT(TRIM(AQ$6),FIND("~",SUBSTITUTE(AQ$6," ","~",LEN(TRIM(AQ$6))-LEN(SUBSTITUTE(TRIM(AQ$6)," ",""))))-1)&amp;" Total",$B$6:$BB$373,ROW($A96)-5,FALSE))</f>
        <v>0</v>
      </c>
      <c r="AR96" s="10">
        <f ca="1">IF(AR$5&lt;&gt;"",HLOOKUP(AR$5,Functionalization!$G$6:$R$373,ROW($A96)-5,FALSE),IFERROR(INDEX(AR$337:AR$373,MATCH($F96,$B$337:$B$373,0))/VLOOKUP($F96,$B$337:$BB$373,MATCH(LEFT(TRIM(AR$6),FIND("~",SUBSTITUTE(AR$6,"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96))*HLOOKUP(LEFT(TRIM(AR$6),FIND("~",SUBSTITUTE(AR$6," ","~",LEN(TRIM(AR$6))-LEN(SUBSTITUTE(TRIM(AR$6)," ",""))))-1)&amp;" Total",$B$6:$BB$373,ROW($A96)-5,FALSE))</f>
        <v>0</v>
      </c>
      <c r="AS96" s="10">
        <f ca="1">IF(AS$5&lt;&gt;"",HLOOKUP(AS$5,Functionalization!$G$6:$R$373,ROW($A96)-5,FALSE),IFERROR(INDEX(AS$337:AS$373,MATCH($F96,$B$337:$B$373,0))/VLOOKUP($F96,$B$337:$BB$373,MATCH(LEFT(TRIM(AS$6),FIND("~",SUBSTITUTE(AS$6,"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96))*HLOOKUP(LEFT(TRIM(AS$6),FIND("~",SUBSTITUTE(AS$6," ","~",LEN(TRIM(AS$6))-LEN(SUBSTITUTE(TRIM(AS$6)," ",""))))-1)&amp;" Total",$B$6:$BB$373,ROW($A96)-5,FALSE))</f>
        <v>0</v>
      </c>
      <c r="AT96" s="10">
        <f ca="1">IF(AT$5&lt;&gt;"",HLOOKUP(AT$5,Functionalization!$G$6:$R$373,ROW($A96)-5,FALSE),IFERROR(INDEX(AT$337:AT$373,MATCH($F96,$B$337:$B$373,0))/VLOOKUP($F96,$B$337:$BB$373,MATCH(LEFT(TRIM(AT$6),FIND("~",SUBSTITUTE(AT$6,"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96))*HLOOKUP(LEFT(TRIM(AT$6),FIND("~",SUBSTITUTE(AT$6," ","~",LEN(TRIM(AT$6))-LEN(SUBSTITUTE(TRIM(AT$6)," ",""))))-1)&amp;" Total",$B$6:$BB$373,ROW($A96)-5,FALSE))</f>
        <v>0</v>
      </c>
      <c r="AU96" s="10">
        <f ca="1">IF(AU$5&lt;&gt;"",HLOOKUP(AU$5,Functionalization!$G$6:$R$373,ROW($A96)-5,FALSE),IFERROR(INDEX(AU$337:AU$373,MATCH($F96,$B$337:$B$373,0))/VLOOKUP($F96,$B$337:$BB$373,MATCH(LEFT(TRIM(AU$6),FIND("~",SUBSTITUTE(AU$6,"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96))*HLOOKUP(LEFT(TRIM(AU$6),FIND("~",SUBSTITUTE(AU$6," ","~",LEN(TRIM(AU$6))-LEN(SUBSTITUTE(TRIM(AU$6)," ",""))))-1)&amp;" Total",$B$6:$BB$373,ROW($A96)-5,FALSE))</f>
        <v>0</v>
      </c>
      <c r="AV96" s="10">
        <f ca="1">IF(AV$5&lt;&gt;"",HLOOKUP(AV$5,Functionalization!$G$6:$R$373,ROW($A96)-5,FALSE),IFERROR(INDEX(AV$337:AV$373,MATCH($F96,$B$337:$B$373,0))/VLOOKUP($F96,$B$337:$BB$373,MATCH(LEFT(TRIM(AV$6),FIND("~",SUBSTITUTE(AV$6,"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96))*HLOOKUP(LEFT(TRIM(AV$6),FIND("~",SUBSTITUTE(AV$6," ","~",LEN(TRIM(AV$6))-LEN(SUBSTITUTE(TRIM(AV$6)," ",""))))-1)&amp;" Total",$B$6:$BB$373,ROW($A96)-5,FALSE))</f>
        <v>0</v>
      </c>
      <c r="AW96" s="10">
        <f ca="1">IF(AW$5&lt;&gt;"",HLOOKUP(AW$5,Functionalization!$G$6:$R$373,ROW($A96)-5,FALSE),IFERROR(INDEX(AW$337:AW$373,MATCH($F96,$B$337:$B$373,0))/VLOOKUP($F96,$B$337:$BB$373,MATCH(LEFT(TRIM(AW$6),FIND("~",SUBSTITUTE(AW$6,"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96))*HLOOKUP(LEFT(TRIM(AW$6),FIND("~",SUBSTITUTE(AW$6," ","~",LEN(TRIM(AW$6))-LEN(SUBSTITUTE(TRIM(AW$6)," ",""))))-1)&amp;" Total",$B$6:$BB$373,ROW($A96)-5,FALSE))</f>
        <v>0</v>
      </c>
      <c r="AX96" s="10">
        <f ca="1">IF(AX$5&lt;&gt;"",HLOOKUP(AX$5,Functionalization!$G$6:$R$373,ROW($A96)-5,FALSE),IFERROR(INDEX(AX$337:AX$373,MATCH($F96,$B$337:$B$373,0))/VLOOKUP($F96,$B$337:$BB$373,MATCH(LEFT(TRIM(AX$6),FIND("~",SUBSTITUTE(AX$6,"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96))*HLOOKUP(LEFT(TRIM(AX$6),FIND("~",SUBSTITUTE(AX$6," ","~",LEN(TRIM(AX$6))-LEN(SUBSTITUTE(TRIM(AX$6)," ",""))))-1)&amp;" Total",$B$6:$BB$373,ROW($A96)-5,FALSE))</f>
        <v>0</v>
      </c>
      <c r="AY96" s="10">
        <f ca="1">IF(AY$5&lt;&gt;"",HLOOKUP(AY$5,Functionalization!$G$6:$R$373,ROW($A96)-5,FALSE),IFERROR(INDEX(AY$337:AY$373,MATCH($F96,$B$337:$B$373,0))/VLOOKUP($F96,$B$337:$BB$373,MATCH(LEFT(TRIM(AY$6),FIND("~",SUBSTITUTE(AY$6,"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96))*HLOOKUP(LEFT(TRIM(AY$6),FIND("~",SUBSTITUTE(AY$6," ","~",LEN(TRIM(AY$6))-LEN(SUBSTITUTE(TRIM(AY$6)," ",""))))-1)&amp;" Total",$B$6:$BB$373,ROW($A96)-5,FALSE))</f>
        <v>0</v>
      </c>
      <c r="AZ96" s="10">
        <f ca="1">IF(AZ$5&lt;&gt;"",HLOOKUP(AZ$5,Functionalization!$G$6:$R$373,ROW($A96)-5,FALSE),IFERROR(INDEX(AZ$337:AZ$373,MATCH($F96,$B$337:$B$373,0))/VLOOKUP($F96,$B$337:$BB$373,MATCH(LEFT(TRIM(AZ$6),FIND("~",SUBSTITUTE(AZ$6,"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96))*HLOOKUP(LEFT(TRIM(AZ$6),FIND("~",SUBSTITUTE(AZ$6," ","~",LEN(TRIM(AZ$6))-LEN(SUBSTITUTE(TRIM(AZ$6)," ",""))))-1)&amp;" Total",$B$6:$BB$373,ROW($A96)-5,FALSE))</f>
        <v>0</v>
      </c>
      <c r="BA96" s="10">
        <f ca="1">IF(BA$5&lt;&gt;"",HLOOKUP(BA$5,Functionalization!$G$6:$R$373,ROW($A96)-5,FALSE),IFERROR(INDEX(BA$337:BA$373,MATCH($F96,$B$337:$B$373,0))/VLOOKUP($F96,$B$337:$BB$373,MATCH(LEFT(TRIM(BA$6),FIND("~",SUBSTITUTE(BA$6,"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96))*HLOOKUP(LEFT(TRIM(BA$6),FIND("~",SUBSTITUTE(BA$6," ","~",LEN(TRIM(BA$6))-LEN(SUBSTITUTE(TRIM(BA$6)," ",""))))-1)&amp;" Total",$B$6:$BB$373,ROW($A96)-5,FALSE))</f>
        <v>0</v>
      </c>
      <c r="BB96" s="10">
        <f ca="1">IF(BB$5&lt;&gt;"",HLOOKUP(BB$5,Functionalization!$G$6:$R$373,ROW($A96)-5,FALSE),IFERROR(INDEX(BB$337:BB$373,MATCH($F96,$B$337:$B$373,0))/VLOOKUP($F96,$B$337:$BB$373,MATCH(LEFT(TRIM(BB$6),FIND("~",SUBSTITUTE(BB$6,"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96))*HLOOKUP(LEFT(TRIM(BB$6),FIND("~",SUBSTITUTE(BB$6," ","~",LEN(TRIM(BB$6))-LEN(SUBSTITUTE(TRIM(BB$6)," ",""))))-1)&amp;" Total",$B$6:$BB$373,ROW($A96)-5,FALSE))</f>
        <v>0</v>
      </c>
      <c r="BD96">
        <f ca="1">IFERROR(IF(SUMIF($G$6:$BB$6,BD$6&amp;" Total",$G96:$BB96)-(SUMIF($G$6:$BB$6,BD$6&amp;" "&amp;'Input-Func_Class'!$D$22,$G96:$BB96)+IFERROR(SUMIF($G$6:$BB$6,BD$6&amp;" "&amp;'Input-Func_Class'!$E$22,$G96:$BB96),SUMIF($G$6:$BB$6,BD$6&amp;" "&amp;'Input-Func_Class'!$B$24,$G96:$BB96))+SUMIF($G$6:$BB$6,BD$6&amp;" "&amp;'Input-Func_Class'!$F$22,$G96:$BB96))&lt;Check_Limit,0,1),1)</f>
        <v>0</v>
      </c>
      <c r="BE96">
        <f ca="1">IFERROR(IF(SUMIF($G$6:$BB$6,BE$6&amp;" Total",$G96:$BB96)-(SUMIF($G$6:$BB$6,BE$6&amp;" "&amp;'Input-Func_Class'!$D$22,$G96:$BB96)+IFERROR(SUMIF($G$6:$BB$6,BE$6&amp;" "&amp;'Input-Func_Class'!$E$22,$G96:$BB96),SUMIF($G$6:$BB$6,BE$6&amp;" "&amp;'Input-Func_Class'!$B$24,$G96:$BB96))+SUMIF($G$6:$BB$6,BE$6&amp;" "&amp;'Input-Func_Class'!$F$22,$G96:$BB96))&lt;Check_Limit,0,1),1)</f>
        <v>0</v>
      </c>
      <c r="BF96">
        <f ca="1">IFERROR(IF(SUMIF($G$6:$BB$6,BF$6&amp;" Total",$G96:$BB96)-(SUMIF($G$6:$BB$6,BF$6&amp;" "&amp;'Input-Func_Class'!$D$22,$G96:$BB96)+IFERROR(SUMIF($G$6:$BB$6,BF$6&amp;" "&amp;'Input-Func_Class'!$E$22,$G96:$BB96),SUMIF($G$6:$BB$6,BF$6&amp;" "&amp;'Input-Func_Class'!$B$24,$G96:$BB96))+SUMIF($G$6:$BB$6,BF$6&amp;" "&amp;'Input-Func_Class'!$F$22,$G96:$BB96))&lt;Check_Limit,0,1),1)</f>
        <v>0</v>
      </c>
      <c r="BG96">
        <f ca="1">IFERROR(IF(SUMIF($G$6:$BB$6,BG$6&amp;" Total",$G96:$BB96)-(SUMIF($G$6:$BB$6,BG$6&amp;" "&amp;'Input-Func_Class'!$D$22,$G96:$BB96)+IFERROR(SUMIF($G$6:$BB$6,BG$6&amp;" "&amp;'Input-Func_Class'!$E$22,$G96:$BB96),SUMIF($G$6:$BB$6,BG$6&amp;" "&amp;'Input-Func_Class'!$B$24,$G96:$BB96))+SUMIF($G$6:$BB$6,BG$6&amp;" "&amp;'Input-Func_Class'!$F$22,$G96:$BB96))&lt;Check_Limit,0,1),1)</f>
        <v>0</v>
      </c>
      <c r="BH96">
        <f ca="1">IFERROR(IF(SUMIF($G$6:$BB$6,BH$6&amp;" Total",$G96:$BB96)-(SUMIF($G$6:$BB$6,BH$6&amp;" "&amp;'Input-Func_Class'!$D$22,$G96:$BB96)+IFERROR(SUMIF($G$6:$BB$6,BH$6&amp;" "&amp;'Input-Func_Class'!$E$22,$G96:$BB96),SUMIF($G$6:$BB$6,BH$6&amp;" "&amp;'Input-Func_Class'!$B$24,$G96:$BB96))+SUMIF($G$6:$BB$6,BH$6&amp;" "&amp;'Input-Func_Class'!$F$22,$G96:$BB96))&lt;Check_Limit,0,1),1)</f>
        <v>0</v>
      </c>
      <c r="BI96">
        <f ca="1">IFERROR(IF(SUMIF($G$6:$BB$6,BI$6&amp;" Total",$G96:$BB96)-(SUMIF($G$6:$BB$6,BI$6&amp;" "&amp;'Input-Func_Class'!$D$22,$G96:$BB96)+IFERROR(SUMIF($G$6:$BB$6,BI$6&amp;" "&amp;'Input-Func_Class'!$E$22,$G96:$BB96),SUMIF($G$6:$BB$6,BI$6&amp;" "&amp;'Input-Func_Class'!$B$24,$G96:$BB96))+SUMIF($G$6:$BB$6,BI$6&amp;" "&amp;'Input-Func_Class'!$F$22,$G96:$BB96))&lt;Check_Limit,0,1),1)</f>
        <v>0</v>
      </c>
      <c r="BJ96">
        <f ca="1">IFERROR(IF(SUMIF($G$6:$BB$6,BJ$6&amp;" Total",$G96:$BB96)-(SUMIF($G$6:$BB$6,BJ$6&amp;" "&amp;'Input-Func_Class'!$D$22,$G96:$BB96)+IFERROR(SUMIF($G$6:$BB$6,BJ$6&amp;" "&amp;'Input-Func_Class'!$E$22,$G96:$BB96),SUMIF($G$6:$BB$6,BJ$6&amp;" "&amp;'Input-Func_Class'!$B$24,$G96:$BB96))+SUMIF($G$6:$BB$6,BJ$6&amp;" "&amp;'Input-Func_Class'!$F$22,$G96:$BB96))&lt;Check_Limit,0,1),1)</f>
        <v>0</v>
      </c>
      <c r="BK96">
        <f ca="1">IFERROR(IF(SUMIF($G$6:$BB$6,BK$6&amp;" Total",$G96:$BB96)-(SUMIF($G$6:$BB$6,BK$6&amp;" "&amp;'Input-Func_Class'!$D$22,$G96:$BB96)+IFERROR(SUMIF($G$6:$BB$6,BK$6&amp;" "&amp;'Input-Func_Class'!$E$22,$G96:$BB96),SUMIF($G$6:$BB$6,BK$6&amp;" "&amp;'Input-Func_Class'!$B$24,$G96:$BB96))+SUMIF($G$6:$BB$6,BK$6&amp;" "&amp;'Input-Func_Class'!$F$22,$G96:$BB96))&lt;Check_Limit,0,1),1)</f>
        <v>0</v>
      </c>
      <c r="BL96">
        <f ca="1">IFERROR(IF(SUMIF($G$6:$BB$6,BL$6&amp;" Total",$G96:$BB96)-(SUMIF($G$6:$BB$6,BL$6&amp;" "&amp;'Input-Func_Class'!$D$22,$G96:$BB96)+IFERROR(SUMIF($G$6:$BB$6,BL$6&amp;" "&amp;'Input-Func_Class'!$E$22,$G96:$BB96),SUMIF($G$6:$BB$6,BL$6&amp;" "&amp;'Input-Func_Class'!$B$24,$G96:$BB96))+SUMIF($G$6:$BB$6,BL$6&amp;" "&amp;'Input-Func_Class'!$F$22,$G96:$BB96))&lt;Check_Limit,0,1),1)</f>
        <v>0</v>
      </c>
      <c r="BM96">
        <f ca="1">IFERROR(IF(SUMIF($G$6:$BB$6,BM$6&amp;" Total",$G96:$BB96)-(SUMIF($G$6:$BB$6,BM$6&amp;" "&amp;'Input-Func_Class'!$D$22,$G96:$BB96)+IFERROR(SUMIF($G$6:$BB$6,BM$6&amp;" "&amp;'Input-Func_Class'!$E$22,$G96:$BB96),SUMIF($G$6:$BB$6,BM$6&amp;" "&amp;'Input-Func_Class'!$B$24,$G96:$BB96))+SUMIF($G$6:$BB$6,BM$6&amp;" "&amp;'Input-Func_Class'!$F$22,$G96:$BB96))&lt;Check_Limit,0,1),1)</f>
        <v>0</v>
      </c>
      <c r="BN96">
        <f ca="1">IFERROR(IF(SUMIF($G$6:$BB$6,BN$6&amp;" Total",$G96:$BB96)-(SUMIF($G$6:$BB$6,BN$6&amp;" "&amp;'Input-Func_Class'!$D$22,$G96:$BB96)+IFERROR(SUMIF($G$6:$BB$6,BN$6&amp;" "&amp;'Input-Func_Class'!$E$22,$G96:$BB96),SUMIF($G$6:$BB$6,BN$6&amp;" "&amp;'Input-Func_Class'!$B$24,$G96:$BB96))+SUMIF($G$6:$BB$6,BN$6&amp;" "&amp;'Input-Func_Class'!$F$22,$G96:$BB96))&lt;Check_Limit,0,1),1)</f>
        <v>0</v>
      </c>
      <c r="BO96">
        <f ca="1">IFERROR(IF(SUMIF($G$6:$BB$6,BO$6&amp;" Total",$G96:$BB96)-(SUMIF($G$6:$BB$6,BO$6&amp;" "&amp;'Input-Func_Class'!$D$22,$G96:$BB96)+IFERROR(SUMIF($G$6:$BB$6,BO$6&amp;" "&amp;'Input-Func_Class'!$E$22,$G96:$BB96),SUMIF($G$6:$BB$6,BO$6&amp;" "&amp;'Input-Func_Class'!$B$24,$G96:$BB96))+SUMIF($G$6:$BB$6,BO$6&amp;" "&amp;'Input-Func_Class'!$F$22,$G96:$BB96))&lt;Check_Limit,0,1),1)</f>
        <v>0</v>
      </c>
    </row>
    <row r="97" spans="1:67" outlineLevel="1">
      <c r="A97" s="31">
        <f>IF(ISBLANK('Input-Accounts'!A97),"",'Input-Accounts'!A97)</f>
        <v>85</v>
      </c>
      <c r="B97" s="53" t="str">
        <f>IF(ISBLANK('Input-Accounts'!B97),"",'Input-Accounts'!B97)</f>
        <v>STRUC &amp; IMPROV-COMMUNICATIONS</v>
      </c>
      <c r="C97" s="31">
        <f>IF(ISBLANK('Input-Accounts'!C97),"",'Input-Accounts'!C97)</f>
        <v>375.8</v>
      </c>
      <c r="D97" s="10">
        <f>Functionalization!$D97</f>
        <v>-15940.429999999995</v>
      </c>
      <c r="E97" s="10">
        <f t="shared" ca="1" si="24"/>
        <v>0</v>
      </c>
      <c r="F97" s="3" t="str">
        <f>IF($D97=0,"-",IF('Input-Accounts'!$E97&lt;&gt;0,'Input-Accounts'!$E97,'Input-Accounts'!$G97))</f>
        <v>AVGERAGE STUDY</v>
      </c>
      <c r="G97" s="10">
        <f ca="1">IF(G$5&lt;&gt;"",HLOOKUP(G$5,Functionalization!$G$6:$R$373,ROW($A97)-5,FALSE),IFERROR(INDEX(G$337:G$373,MATCH($F97,$B$337:$B$373,0))/VLOOKUP($F97,$B$337:$BB$373,MATCH(LEFT(TRIM(G$6),FIND("~",SUBSTITUTE(G$6,"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97))*HLOOKUP(LEFT(TRIM(G$6),FIND("~",SUBSTITUTE(G$6," ","~",LEN(TRIM(G$6))-LEN(SUBSTITUTE(TRIM(G$6)," ",""))))-1)&amp;" Total",$B$6:$BB$373,ROW($A97)-5,FALSE))</f>
        <v>-15940.429999999995</v>
      </c>
      <c r="H97" s="10">
        <f ca="1">IF(H$5&lt;&gt;"",HLOOKUP(H$5,Functionalization!$G$6:$R$373,ROW($A97)-5,FALSE),IFERROR(INDEX(H$337:H$373,MATCH($F97,$B$337:$B$373,0))/VLOOKUP($F97,$B$337:$BB$373,MATCH(LEFT(TRIM(H$6),FIND("~",SUBSTITUTE(H$6,"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97))*HLOOKUP(LEFT(TRIM(H$6),FIND("~",SUBSTITUTE(H$6," ","~",LEN(TRIM(H$6))-LEN(SUBSTITUTE(TRIM(H$6)," ",""))))-1)&amp;" Total",$B$6:$BB$373,ROW($A97)-5,FALSE))</f>
        <v>-11827.381706344522</v>
      </c>
      <c r="I97" s="10">
        <f ca="1">IF(I$5&lt;&gt;"",HLOOKUP(I$5,Functionalization!$G$6:$R$373,ROW($A97)-5,FALSE),IFERROR(INDEX(I$337:I$373,MATCH($F97,$B$337:$B$373,0))/VLOOKUP($F97,$B$337:$BB$373,MATCH(LEFT(TRIM(I$6),FIND("~",SUBSTITUTE(I$6,"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97))*HLOOKUP(LEFT(TRIM(I$6),FIND("~",SUBSTITUTE(I$6," ","~",LEN(TRIM(I$6))-LEN(SUBSTITUTE(TRIM(I$6)," ",""))))-1)&amp;" Total",$B$6:$BB$373,ROW($A97)-5,FALSE))</f>
        <v>0</v>
      </c>
      <c r="J97" s="10">
        <f ca="1">IF(J$5&lt;&gt;"",HLOOKUP(J$5,Functionalization!$G$6:$R$373,ROW($A97)-5,FALSE),IFERROR(INDEX(J$337:J$373,MATCH($F97,$B$337:$B$373,0))/VLOOKUP($F97,$B$337:$BB$373,MATCH(LEFT(TRIM(J$6),FIND("~",SUBSTITUTE(J$6,"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97))*HLOOKUP(LEFT(TRIM(J$6),FIND("~",SUBSTITUTE(J$6," ","~",LEN(TRIM(J$6))-LEN(SUBSTITUTE(TRIM(J$6)," ",""))))-1)&amp;" Total",$B$6:$BB$373,ROW($A97)-5,FALSE))</f>
        <v>-4113.0482936554727</v>
      </c>
      <c r="K97" s="10">
        <f ca="1">IF(K$5&lt;&gt;"",HLOOKUP(K$5,Functionalization!$G$6:$R$373,ROW($A97)-5,FALSE),IFERROR(INDEX(K$337:K$373,MATCH($F97,$B$337:$B$373,0))/VLOOKUP($F97,$B$337:$BB$373,MATCH(LEFT(TRIM(K$6),FIND("~",SUBSTITUTE(K$6,"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97))*HLOOKUP(LEFT(TRIM(K$6),FIND("~",SUBSTITUTE(K$6," ","~",LEN(TRIM(K$6))-LEN(SUBSTITUTE(TRIM(K$6)," ",""))))-1)&amp;" Total",$B$6:$BB$373,ROW($A97)-5,FALSE))</f>
        <v>0</v>
      </c>
      <c r="L97" s="10">
        <f ca="1">IF(L$5&lt;&gt;"",HLOOKUP(L$5,Functionalization!$G$6:$R$373,ROW($A97)-5,FALSE),IFERROR(INDEX(L$337:L$373,MATCH($F97,$B$337:$B$373,0))/VLOOKUP($F97,$B$337:$BB$373,MATCH(LEFT(TRIM(L$6),FIND("~",SUBSTITUTE(L$6,"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97))*HLOOKUP(LEFT(TRIM(L$6),FIND("~",SUBSTITUTE(L$6," ","~",LEN(TRIM(L$6))-LEN(SUBSTITUTE(TRIM(L$6)," ",""))))-1)&amp;" Total",$B$6:$BB$373,ROW($A97)-5,FALSE))</f>
        <v>0</v>
      </c>
      <c r="M97" s="10">
        <f ca="1">IF(M$5&lt;&gt;"",HLOOKUP(M$5,Functionalization!$G$6:$R$373,ROW($A97)-5,FALSE),IFERROR(INDEX(M$337:M$373,MATCH($F97,$B$337:$B$373,0))/VLOOKUP($F97,$B$337:$BB$373,MATCH(LEFT(TRIM(M$6),FIND("~",SUBSTITUTE(M$6,"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97))*HLOOKUP(LEFT(TRIM(M$6),FIND("~",SUBSTITUTE(M$6," ","~",LEN(TRIM(M$6))-LEN(SUBSTITUTE(TRIM(M$6)," ",""))))-1)&amp;" Total",$B$6:$BB$373,ROW($A97)-5,FALSE))</f>
        <v>0</v>
      </c>
      <c r="N97" s="10">
        <f ca="1">IF(N$5&lt;&gt;"",HLOOKUP(N$5,Functionalization!$G$6:$R$373,ROW($A97)-5,FALSE),IFERROR(INDEX(N$337:N$373,MATCH($F97,$B$337:$B$373,0))/VLOOKUP($F97,$B$337:$BB$373,MATCH(LEFT(TRIM(N$6),FIND("~",SUBSTITUTE(N$6,"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97))*HLOOKUP(LEFT(TRIM(N$6),FIND("~",SUBSTITUTE(N$6," ","~",LEN(TRIM(N$6))-LEN(SUBSTITUTE(TRIM(N$6)," ",""))))-1)&amp;" Total",$B$6:$BB$373,ROW($A97)-5,FALSE))</f>
        <v>0</v>
      </c>
      <c r="O97" s="10">
        <f ca="1">IF(O$5&lt;&gt;"",HLOOKUP(O$5,Functionalization!$G$6:$R$373,ROW($A97)-5,FALSE),IFERROR(INDEX(O$337:O$373,MATCH($F97,$B$337:$B$373,0))/VLOOKUP($F97,$B$337:$BB$373,MATCH(LEFT(TRIM(O$6),FIND("~",SUBSTITUTE(O$6,"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97))*HLOOKUP(LEFT(TRIM(O$6),FIND("~",SUBSTITUTE(O$6," ","~",LEN(TRIM(O$6))-LEN(SUBSTITUTE(TRIM(O$6)," ",""))))-1)&amp;" Total",$B$6:$BB$373,ROW($A97)-5,FALSE))</f>
        <v>0</v>
      </c>
      <c r="P97" s="10">
        <f ca="1">IF(P$5&lt;&gt;"",HLOOKUP(P$5,Functionalization!$G$6:$R$373,ROW($A97)-5,FALSE),IFERROR(INDEX(P$337:P$373,MATCH($F97,$B$337:$B$373,0))/VLOOKUP($F97,$B$337:$BB$373,MATCH(LEFT(TRIM(P$6),FIND("~",SUBSTITUTE(P$6,"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97))*HLOOKUP(LEFT(TRIM(P$6),FIND("~",SUBSTITUTE(P$6," ","~",LEN(TRIM(P$6))-LEN(SUBSTITUTE(TRIM(P$6)," ",""))))-1)&amp;" Total",$B$6:$BB$373,ROW($A97)-5,FALSE))</f>
        <v>0</v>
      </c>
      <c r="Q97" s="10">
        <f ca="1">IF(Q$5&lt;&gt;"",HLOOKUP(Q$5,Functionalization!$G$6:$R$373,ROW($A97)-5,FALSE),IFERROR(INDEX(Q$337:Q$373,MATCH($F97,$B$337:$B$373,0))/VLOOKUP($F97,$B$337:$BB$373,MATCH(LEFT(TRIM(Q$6),FIND("~",SUBSTITUTE(Q$6,"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97))*HLOOKUP(LEFT(TRIM(Q$6),FIND("~",SUBSTITUTE(Q$6," ","~",LEN(TRIM(Q$6))-LEN(SUBSTITUTE(TRIM(Q$6)," ",""))))-1)&amp;" Total",$B$6:$BB$373,ROW($A97)-5,FALSE))</f>
        <v>0</v>
      </c>
      <c r="R97" s="10">
        <f ca="1">IF(R$5&lt;&gt;"",HLOOKUP(R$5,Functionalization!$G$6:$R$373,ROW($A97)-5,FALSE),IFERROR(INDEX(R$337:R$373,MATCH($F97,$B$337:$B$373,0))/VLOOKUP($F97,$B$337:$BB$373,MATCH(LEFT(TRIM(R$6),FIND("~",SUBSTITUTE(R$6,"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97))*HLOOKUP(LEFT(TRIM(R$6),FIND("~",SUBSTITUTE(R$6," ","~",LEN(TRIM(R$6))-LEN(SUBSTITUTE(TRIM(R$6)," ",""))))-1)&amp;" Total",$B$6:$BB$373,ROW($A97)-5,FALSE))</f>
        <v>0</v>
      </c>
      <c r="S97" s="10">
        <f ca="1">IF(S$5&lt;&gt;"",HLOOKUP(S$5,Functionalization!$G$6:$R$373,ROW($A97)-5,FALSE),IFERROR(INDEX(S$337:S$373,MATCH($F97,$B$337:$B$373,0))/VLOOKUP($F97,$B$337:$BB$373,MATCH(LEFT(TRIM(S$6),FIND("~",SUBSTITUTE(S$6,"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97))*HLOOKUP(LEFT(TRIM(S$6),FIND("~",SUBSTITUTE(S$6," ","~",LEN(TRIM(S$6))-LEN(SUBSTITUTE(TRIM(S$6)," ",""))))-1)&amp;" Total",$B$6:$BB$373,ROW($A97)-5,FALSE))</f>
        <v>0</v>
      </c>
      <c r="T97" s="10">
        <f ca="1">IF(T$5&lt;&gt;"",HLOOKUP(T$5,Functionalization!$G$6:$R$373,ROW($A97)-5,FALSE),IFERROR(INDEX(T$337:T$373,MATCH($F97,$B$337:$B$373,0))/VLOOKUP($F97,$B$337:$BB$373,MATCH(LEFT(TRIM(T$6),FIND("~",SUBSTITUTE(T$6,"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97))*HLOOKUP(LEFT(TRIM(T$6),FIND("~",SUBSTITUTE(T$6," ","~",LEN(TRIM(T$6))-LEN(SUBSTITUTE(TRIM(T$6)," ",""))))-1)&amp;" Total",$B$6:$BB$373,ROW($A97)-5,FALSE))</f>
        <v>0</v>
      </c>
      <c r="U97" s="10">
        <f ca="1">IF(U$5&lt;&gt;"",HLOOKUP(U$5,Functionalization!$G$6:$R$373,ROW($A97)-5,FALSE),IFERROR(INDEX(U$337:U$373,MATCH($F97,$B$337:$B$373,0))/VLOOKUP($F97,$B$337:$BB$373,MATCH(LEFT(TRIM(U$6),FIND("~",SUBSTITUTE(U$6,"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97))*HLOOKUP(LEFT(TRIM(U$6),FIND("~",SUBSTITUTE(U$6," ","~",LEN(TRIM(U$6))-LEN(SUBSTITUTE(TRIM(U$6)," ",""))))-1)&amp;" Total",$B$6:$BB$373,ROW($A97)-5,FALSE))</f>
        <v>0</v>
      </c>
      <c r="V97" s="10">
        <f ca="1">IF(V$5&lt;&gt;"",HLOOKUP(V$5,Functionalization!$G$6:$R$373,ROW($A97)-5,FALSE),IFERROR(INDEX(V$337:V$373,MATCH($F97,$B$337:$B$373,0))/VLOOKUP($F97,$B$337:$BB$373,MATCH(LEFT(TRIM(V$6),FIND("~",SUBSTITUTE(V$6,"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97))*HLOOKUP(LEFT(TRIM(V$6),FIND("~",SUBSTITUTE(V$6," ","~",LEN(TRIM(V$6))-LEN(SUBSTITUTE(TRIM(V$6)," ",""))))-1)&amp;" Total",$B$6:$BB$373,ROW($A97)-5,FALSE))</f>
        <v>0</v>
      </c>
      <c r="W97" s="10">
        <f ca="1">IF(W$5&lt;&gt;"",HLOOKUP(W$5,Functionalization!$G$6:$R$373,ROW($A97)-5,FALSE),IFERROR(INDEX(W$337:W$373,MATCH($F97,$B$337:$B$373,0))/VLOOKUP($F97,$B$337:$BB$373,MATCH(LEFT(TRIM(W$6),FIND("~",SUBSTITUTE(W$6,"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97))*HLOOKUP(LEFT(TRIM(W$6),FIND("~",SUBSTITUTE(W$6," ","~",LEN(TRIM(W$6))-LEN(SUBSTITUTE(TRIM(W$6)," ",""))))-1)&amp;" Total",$B$6:$BB$373,ROW($A97)-5,FALSE))</f>
        <v>0</v>
      </c>
      <c r="X97" s="10">
        <f ca="1">IF(X$5&lt;&gt;"",HLOOKUP(X$5,Functionalization!$G$6:$R$373,ROW($A97)-5,FALSE),IFERROR(INDEX(X$337:X$373,MATCH($F97,$B$337:$B$373,0))/VLOOKUP($F97,$B$337:$BB$373,MATCH(LEFT(TRIM(X$6),FIND("~",SUBSTITUTE(X$6,"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97))*HLOOKUP(LEFT(TRIM(X$6),FIND("~",SUBSTITUTE(X$6," ","~",LEN(TRIM(X$6))-LEN(SUBSTITUTE(TRIM(X$6)," ",""))))-1)&amp;" Total",$B$6:$BB$373,ROW($A97)-5,FALSE))</f>
        <v>0</v>
      </c>
      <c r="Y97" s="10">
        <f ca="1">IF(Y$5&lt;&gt;"",HLOOKUP(Y$5,Functionalization!$G$6:$R$373,ROW($A97)-5,FALSE),IFERROR(INDEX(Y$337:Y$373,MATCH($F97,$B$337:$B$373,0))/VLOOKUP($F97,$B$337:$BB$373,MATCH(LEFT(TRIM(Y$6),FIND("~",SUBSTITUTE(Y$6,"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97))*HLOOKUP(LEFT(TRIM(Y$6),FIND("~",SUBSTITUTE(Y$6," ","~",LEN(TRIM(Y$6))-LEN(SUBSTITUTE(TRIM(Y$6)," ",""))))-1)&amp;" Total",$B$6:$BB$373,ROW($A97)-5,FALSE))</f>
        <v>0</v>
      </c>
      <c r="Z97" s="10">
        <f ca="1">IF(Z$5&lt;&gt;"",HLOOKUP(Z$5,Functionalization!$G$6:$R$373,ROW($A97)-5,FALSE),IFERROR(INDEX(Z$337:Z$373,MATCH($F97,$B$337:$B$373,0))/VLOOKUP($F97,$B$337:$BB$373,MATCH(LEFT(TRIM(Z$6),FIND("~",SUBSTITUTE(Z$6,"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97))*HLOOKUP(LEFT(TRIM(Z$6),FIND("~",SUBSTITUTE(Z$6," ","~",LEN(TRIM(Z$6))-LEN(SUBSTITUTE(TRIM(Z$6)," ",""))))-1)&amp;" Total",$B$6:$BB$373,ROW($A97)-5,FALSE))</f>
        <v>0</v>
      </c>
      <c r="AA97" s="10">
        <f ca="1">IF(AA$5&lt;&gt;"",HLOOKUP(AA$5,Functionalization!$G$6:$R$373,ROW($A97)-5,FALSE),IFERROR(INDEX(AA$337:AA$373,MATCH($F97,$B$337:$B$373,0))/VLOOKUP($F97,$B$337:$BB$373,MATCH(LEFT(TRIM(AA$6),FIND("~",SUBSTITUTE(AA$6,"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97))*HLOOKUP(LEFT(TRIM(AA$6),FIND("~",SUBSTITUTE(AA$6," ","~",LEN(TRIM(AA$6))-LEN(SUBSTITUTE(TRIM(AA$6)," ",""))))-1)&amp;" Total",$B$6:$BB$373,ROW($A97)-5,FALSE))</f>
        <v>0</v>
      </c>
      <c r="AB97" s="10">
        <f ca="1">IF(AB$5&lt;&gt;"",HLOOKUP(AB$5,Functionalization!$G$6:$R$373,ROW($A97)-5,FALSE),IFERROR(INDEX(AB$337:AB$373,MATCH($F97,$B$337:$B$373,0))/VLOOKUP($F97,$B$337:$BB$373,MATCH(LEFT(TRIM(AB$6),FIND("~",SUBSTITUTE(AB$6,"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97))*HLOOKUP(LEFT(TRIM(AB$6),FIND("~",SUBSTITUTE(AB$6," ","~",LEN(TRIM(AB$6))-LEN(SUBSTITUTE(TRIM(AB$6)," ",""))))-1)&amp;" Total",$B$6:$BB$373,ROW($A97)-5,FALSE))</f>
        <v>0</v>
      </c>
      <c r="AC97" s="10">
        <f ca="1">IF(AC$5&lt;&gt;"",HLOOKUP(AC$5,Functionalization!$G$6:$R$373,ROW($A97)-5,FALSE),IFERROR(INDEX(AC$337:AC$373,MATCH($F97,$B$337:$B$373,0))/VLOOKUP($F97,$B$337:$BB$373,MATCH(LEFT(TRIM(AC$6),FIND("~",SUBSTITUTE(AC$6,"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97))*HLOOKUP(LEFT(TRIM(AC$6),FIND("~",SUBSTITUTE(AC$6," ","~",LEN(TRIM(AC$6))-LEN(SUBSTITUTE(TRIM(AC$6)," ",""))))-1)&amp;" Total",$B$6:$BB$373,ROW($A97)-5,FALSE))</f>
        <v>0</v>
      </c>
      <c r="AD97" s="10">
        <f ca="1">IF(AD$5&lt;&gt;"",HLOOKUP(AD$5,Functionalization!$G$6:$R$373,ROW($A97)-5,FALSE),IFERROR(INDEX(AD$337:AD$373,MATCH($F97,$B$337:$B$373,0))/VLOOKUP($F97,$B$337:$BB$373,MATCH(LEFT(TRIM(AD$6),FIND("~",SUBSTITUTE(AD$6,"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97))*HLOOKUP(LEFT(TRIM(AD$6),FIND("~",SUBSTITUTE(AD$6," ","~",LEN(TRIM(AD$6))-LEN(SUBSTITUTE(TRIM(AD$6)," ",""))))-1)&amp;" Total",$B$6:$BB$373,ROW($A97)-5,FALSE))</f>
        <v>0</v>
      </c>
      <c r="AE97" s="10">
        <f ca="1">IF(AE$5&lt;&gt;"",HLOOKUP(AE$5,Functionalization!$G$6:$R$373,ROW($A97)-5,FALSE),IFERROR(INDEX(AE$337:AE$373,MATCH($F97,$B$337:$B$373,0))/VLOOKUP($F97,$B$337:$BB$373,MATCH(LEFT(TRIM(AE$6),FIND("~",SUBSTITUTE(AE$6,"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97))*HLOOKUP(LEFT(TRIM(AE$6),FIND("~",SUBSTITUTE(AE$6," ","~",LEN(TRIM(AE$6))-LEN(SUBSTITUTE(TRIM(AE$6)," ",""))))-1)&amp;" Total",$B$6:$BB$373,ROW($A97)-5,FALSE))</f>
        <v>0</v>
      </c>
      <c r="AF97" s="10">
        <f ca="1">IF(AF$5&lt;&gt;"",HLOOKUP(AF$5,Functionalization!$G$6:$R$373,ROW($A97)-5,FALSE),IFERROR(INDEX(AF$337:AF$373,MATCH($F97,$B$337:$B$373,0))/VLOOKUP($F97,$B$337:$BB$373,MATCH(LEFT(TRIM(AF$6),FIND("~",SUBSTITUTE(AF$6,"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97))*HLOOKUP(LEFT(TRIM(AF$6),FIND("~",SUBSTITUTE(AF$6," ","~",LEN(TRIM(AF$6))-LEN(SUBSTITUTE(TRIM(AF$6)," ",""))))-1)&amp;" Total",$B$6:$BB$373,ROW($A97)-5,FALSE))</f>
        <v>0</v>
      </c>
      <c r="AG97" s="10">
        <f ca="1">IF(AG$5&lt;&gt;"",HLOOKUP(AG$5,Functionalization!$G$6:$R$373,ROW($A97)-5,FALSE),IFERROR(INDEX(AG$337:AG$373,MATCH($F97,$B$337:$B$373,0))/VLOOKUP($F97,$B$337:$BB$373,MATCH(LEFT(TRIM(AG$6),FIND("~",SUBSTITUTE(AG$6,"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97))*HLOOKUP(LEFT(TRIM(AG$6),FIND("~",SUBSTITUTE(AG$6," ","~",LEN(TRIM(AG$6))-LEN(SUBSTITUTE(TRIM(AG$6)," ",""))))-1)&amp;" Total",$B$6:$BB$373,ROW($A97)-5,FALSE))</f>
        <v>0</v>
      </c>
      <c r="AH97" s="10">
        <f ca="1">IF(AH$5&lt;&gt;"",HLOOKUP(AH$5,Functionalization!$G$6:$R$373,ROW($A97)-5,FALSE),IFERROR(INDEX(AH$337:AH$373,MATCH($F97,$B$337:$B$373,0))/VLOOKUP($F97,$B$337:$BB$373,MATCH(LEFT(TRIM(AH$6),FIND("~",SUBSTITUTE(AH$6,"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97))*HLOOKUP(LEFT(TRIM(AH$6),FIND("~",SUBSTITUTE(AH$6," ","~",LEN(TRIM(AH$6))-LEN(SUBSTITUTE(TRIM(AH$6)," ",""))))-1)&amp;" Total",$B$6:$BB$373,ROW($A97)-5,FALSE))</f>
        <v>0</v>
      </c>
      <c r="AI97" s="10">
        <f ca="1">IF(AI$5&lt;&gt;"",HLOOKUP(AI$5,Functionalization!$G$6:$R$373,ROW($A97)-5,FALSE),IFERROR(INDEX(AI$337:AI$373,MATCH($F97,$B$337:$B$373,0))/VLOOKUP($F97,$B$337:$BB$373,MATCH(LEFT(TRIM(AI$6),FIND("~",SUBSTITUTE(AI$6,"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97))*HLOOKUP(LEFT(TRIM(AI$6),FIND("~",SUBSTITUTE(AI$6," ","~",LEN(TRIM(AI$6))-LEN(SUBSTITUTE(TRIM(AI$6)," ",""))))-1)&amp;" Total",$B$6:$BB$373,ROW($A97)-5,FALSE))</f>
        <v>0</v>
      </c>
      <c r="AJ97" s="10">
        <f ca="1">IF(AJ$5&lt;&gt;"",HLOOKUP(AJ$5,Functionalization!$G$6:$R$373,ROW($A97)-5,FALSE),IFERROR(INDEX(AJ$337:AJ$373,MATCH($F97,$B$337:$B$373,0))/VLOOKUP($F97,$B$337:$BB$373,MATCH(LEFT(TRIM(AJ$6),FIND("~",SUBSTITUTE(AJ$6,"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97))*HLOOKUP(LEFT(TRIM(AJ$6),FIND("~",SUBSTITUTE(AJ$6," ","~",LEN(TRIM(AJ$6))-LEN(SUBSTITUTE(TRIM(AJ$6)," ",""))))-1)&amp;" Total",$B$6:$BB$373,ROW($A97)-5,FALSE))</f>
        <v>0</v>
      </c>
      <c r="AK97" s="10">
        <f ca="1">IF(AK$5&lt;&gt;"",HLOOKUP(AK$5,Functionalization!$G$6:$R$373,ROW($A97)-5,FALSE),IFERROR(INDEX(AK$337:AK$373,MATCH($F97,$B$337:$B$373,0))/VLOOKUP($F97,$B$337:$BB$373,MATCH(LEFT(TRIM(AK$6),FIND("~",SUBSTITUTE(AK$6,"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97))*HLOOKUP(LEFT(TRIM(AK$6),FIND("~",SUBSTITUTE(AK$6," ","~",LEN(TRIM(AK$6))-LEN(SUBSTITUTE(TRIM(AK$6)," ",""))))-1)&amp;" Total",$B$6:$BB$373,ROW($A97)-5,FALSE))</f>
        <v>0</v>
      </c>
      <c r="AL97" s="10">
        <f ca="1">IF(AL$5&lt;&gt;"",HLOOKUP(AL$5,Functionalization!$G$6:$R$373,ROW($A97)-5,FALSE),IFERROR(INDEX(AL$337:AL$373,MATCH($F97,$B$337:$B$373,0))/VLOOKUP($F97,$B$337:$BB$373,MATCH(LEFT(TRIM(AL$6),FIND("~",SUBSTITUTE(AL$6,"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97))*HLOOKUP(LEFT(TRIM(AL$6),FIND("~",SUBSTITUTE(AL$6," ","~",LEN(TRIM(AL$6))-LEN(SUBSTITUTE(TRIM(AL$6)," ",""))))-1)&amp;" Total",$B$6:$BB$373,ROW($A97)-5,FALSE))</f>
        <v>0</v>
      </c>
      <c r="AM97" s="10">
        <f ca="1">IF(AM$5&lt;&gt;"",HLOOKUP(AM$5,Functionalization!$G$6:$R$373,ROW($A97)-5,FALSE),IFERROR(INDEX(AM$337:AM$373,MATCH($F97,$B$337:$B$373,0))/VLOOKUP($F97,$B$337:$BB$373,MATCH(LEFT(TRIM(AM$6),FIND("~",SUBSTITUTE(AM$6,"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97))*HLOOKUP(LEFT(TRIM(AM$6),FIND("~",SUBSTITUTE(AM$6," ","~",LEN(TRIM(AM$6))-LEN(SUBSTITUTE(TRIM(AM$6)," ",""))))-1)&amp;" Total",$B$6:$BB$373,ROW($A97)-5,FALSE))</f>
        <v>0</v>
      </c>
      <c r="AN97" s="10">
        <f ca="1">IF(AN$5&lt;&gt;"",HLOOKUP(AN$5,Functionalization!$G$6:$R$373,ROW($A97)-5,FALSE),IFERROR(INDEX(AN$337:AN$373,MATCH($F97,$B$337:$B$373,0))/VLOOKUP($F97,$B$337:$BB$373,MATCH(LEFT(TRIM(AN$6),FIND("~",SUBSTITUTE(AN$6,"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97))*HLOOKUP(LEFT(TRIM(AN$6),FIND("~",SUBSTITUTE(AN$6," ","~",LEN(TRIM(AN$6))-LEN(SUBSTITUTE(TRIM(AN$6)," ",""))))-1)&amp;" Total",$B$6:$BB$373,ROW($A97)-5,FALSE))</f>
        <v>0</v>
      </c>
      <c r="AO97" s="10">
        <f ca="1">IF(AO$5&lt;&gt;"",HLOOKUP(AO$5,Functionalization!$G$6:$R$373,ROW($A97)-5,FALSE),IFERROR(INDEX(AO$337:AO$373,MATCH($F97,$B$337:$B$373,0))/VLOOKUP($F97,$B$337:$BB$373,MATCH(LEFT(TRIM(AO$6),FIND("~",SUBSTITUTE(AO$6,"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97))*HLOOKUP(LEFT(TRIM(AO$6),FIND("~",SUBSTITUTE(AO$6," ","~",LEN(TRIM(AO$6))-LEN(SUBSTITUTE(TRIM(AO$6)," ",""))))-1)&amp;" Total",$B$6:$BB$373,ROW($A97)-5,FALSE))</f>
        <v>0</v>
      </c>
      <c r="AP97" s="10">
        <f ca="1">IF(AP$5&lt;&gt;"",HLOOKUP(AP$5,Functionalization!$G$6:$R$373,ROW($A97)-5,FALSE),IFERROR(INDEX(AP$337:AP$373,MATCH($F97,$B$337:$B$373,0))/VLOOKUP($F97,$B$337:$BB$373,MATCH(LEFT(TRIM(AP$6),FIND("~",SUBSTITUTE(AP$6,"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97))*HLOOKUP(LEFT(TRIM(AP$6),FIND("~",SUBSTITUTE(AP$6," ","~",LEN(TRIM(AP$6))-LEN(SUBSTITUTE(TRIM(AP$6)," ",""))))-1)&amp;" Total",$B$6:$BB$373,ROW($A97)-5,FALSE))</f>
        <v>0</v>
      </c>
      <c r="AQ97" s="10">
        <f ca="1">IF(AQ$5&lt;&gt;"",HLOOKUP(AQ$5,Functionalization!$G$6:$R$373,ROW($A97)-5,FALSE),IFERROR(INDEX(AQ$337:AQ$373,MATCH($F97,$B$337:$B$373,0))/VLOOKUP($F97,$B$337:$BB$373,MATCH(LEFT(TRIM(AQ$6),FIND("~",SUBSTITUTE(AQ$6,"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97))*HLOOKUP(LEFT(TRIM(AQ$6),FIND("~",SUBSTITUTE(AQ$6," ","~",LEN(TRIM(AQ$6))-LEN(SUBSTITUTE(TRIM(AQ$6)," ",""))))-1)&amp;" Total",$B$6:$BB$373,ROW($A97)-5,FALSE))</f>
        <v>0</v>
      </c>
      <c r="AR97" s="10">
        <f ca="1">IF(AR$5&lt;&gt;"",HLOOKUP(AR$5,Functionalization!$G$6:$R$373,ROW($A97)-5,FALSE),IFERROR(INDEX(AR$337:AR$373,MATCH($F97,$B$337:$B$373,0))/VLOOKUP($F97,$B$337:$BB$373,MATCH(LEFT(TRIM(AR$6),FIND("~",SUBSTITUTE(AR$6,"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97))*HLOOKUP(LEFT(TRIM(AR$6),FIND("~",SUBSTITUTE(AR$6," ","~",LEN(TRIM(AR$6))-LEN(SUBSTITUTE(TRIM(AR$6)," ",""))))-1)&amp;" Total",$B$6:$BB$373,ROW($A97)-5,FALSE))</f>
        <v>0</v>
      </c>
      <c r="AS97" s="10">
        <f ca="1">IF(AS$5&lt;&gt;"",HLOOKUP(AS$5,Functionalization!$G$6:$R$373,ROW($A97)-5,FALSE),IFERROR(INDEX(AS$337:AS$373,MATCH($F97,$B$337:$B$373,0))/VLOOKUP($F97,$B$337:$BB$373,MATCH(LEFT(TRIM(AS$6),FIND("~",SUBSTITUTE(AS$6,"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97))*HLOOKUP(LEFT(TRIM(AS$6),FIND("~",SUBSTITUTE(AS$6," ","~",LEN(TRIM(AS$6))-LEN(SUBSTITUTE(TRIM(AS$6)," ",""))))-1)&amp;" Total",$B$6:$BB$373,ROW($A97)-5,FALSE))</f>
        <v>0</v>
      </c>
      <c r="AT97" s="10">
        <f ca="1">IF(AT$5&lt;&gt;"",HLOOKUP(AT$5,Functionalization!$G$6:$R$373,ROW($A97)-5,FALSE),IFERROR(INDEX(AT$337:AT$373,MATCH($F97,$B$337:$B$373,0))/VLOOKUP($F97,$B$337:$BB$373,MATCH(LEFT(TRIM(AT$6),FIND("~",SUBSTITUTE(AT$6,"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97))*HLOOKUP(LEFT(TRIM(AT$6),FIND("~",SUBSTITUTE(AT$6," ","~",LEN(TRIM(AT$6))-LEN(SUBSTITUTE(TRIM(AT$6)," ",""))))-1)&amp;" Total",$B$6:$BB$373,ROW($A97)-5,FALSE))</f>
        <v>0</v>
      </c>
      <c r="AU97" s="10">
        <f ca="1">IF(AU$5&lt;&gt;"",HLOOKUP(AU$5,Functionalization!$G$6:$R$373,ROW($A97)-5,FALSE),IFERROR(INDEX(AU$337:AU$373,MATCH($F97,$B$337:$B$373,0))/VLOOKUP($F97,$B$337:$BB$373,MATCH(LEFT(TRIM(AU$6),FIND("~",SUBSTITUTE(AU$6,"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97))*HLOOKUP(LEFT(TRIM(AU$6),FIND("~",SUBSTITUTE(AU$6," ","~",LEN(TRIM(AU$6))-LEN(SUBSTITUTE(TRIM(AU$6)," ",""))))-1)&amp;" Total",$B$6:$BB$373,ROW($A97)-5,FALSE))</f>
        <v>0</v>
      </c>
      <c r="AV97" s="10">
        <f ca="1">IF(AV$5&lt;&gt;"",HLOOKUP(AV$5,Functionalization!$G$6:$R$373,ROW($A97)-5,FALSE),IFERROR(INDEX(AV$337:AV$373,MATCH($F97,$B$337:$B$373,0))/VLOOKUP($F97,$B$337:$BB$373,MATCH(LEFT(TRIM(AV$6),FIND("~",SUBSTITUTE(AV$6,"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97))*HLOOKUP(LEFT(TRIM(AV$6),FIND("~",SUBSTITUTE(AV$6," ","~",LEN(TRIM(AV$6))-LEN(SUBSTITUTE(TRIM(AV$6)," ",""))))-1)&amp;" Total",$B$6:$BB$373,ROW($A97)-5,FALSE))</f>
        <v>0</v>
      </c>
      <c r="AW97" s="10">
        <f ca="1">IF(AW$5&lt;&gt;"",HLOOKUP(AW$5,Functionalization!$G$6:$R$373,ROW($A97)-5,FALSE),IFERROR(INDEX(AW$337:AW$373,MATCH($F97,$B$337:$B$373,0))/VLOOKUP($F97,$B$337:$BB$373,MATCH(LEFT(TRIM(AW$6),FIND("~",SUBSTITUTE(AW$6,"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97))*HLOOKUP(LEFT(TRIM(AW$6),FIND("~",SUBSTITUTE(AW$6," ","~",LEN(TRIM(AW$6))-LEN(SUBSTITUTE(TRIM(AW$6)," ",""))))-1)&amp;" Total",$B$6:$BB$373,ROW($A97)-5,FALSE))</f>
        <v>0</v>
      </c>
      <c r="AX97" s="10">
        <f ca="1">IF(AX$5&lt;&gt;"",HLOOKUP(AX$5,Functionalization!$G$6:$R$373,ROW($A97)-5,FALSE),IFERROR(INDEX(AX$337:AX$373,MATCH($F97,$B$337:$B$373,0))/VLOOKUP($F97,$B$337:$BB$373,MATCH(LEFT(TRIM(AX$6),FIND("~",SUBSTITUTE(AX$6,"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97))*HLOOKUP(LEFT(TRIM(AX$6),FIND("~",SUBSTITUTE(AX$6," ","~",LEN(TRIM(AX$6))-LEN(SUBSTITUTE(TRIM(AX$6)," ",""))))-1)&amp;" Total",$B$6:$BB$373,ROW($A97)-5,FALSE))</f>
        <v>0</v>
      </c>
      <c r="AY97" s="10">
        <f ca="1">IF(AY$5&lt;&gt;"",HLOOKUP(AY$5,Functionalization!$G$6:$R$373,ROW($A97)-5,FALSE),IFERROR(INDEX(AY$337:AY$373,MATCH($F97,$B$337:$B$373,0))/VLOOKUP($F97,$B$337:$BB$373,MATCH(LEFT(TRIM(AY$6),FIND("~",SUBSTITUTE(AY$6,"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97))*HLOOKUP(LEFT(TRIM(AY$6),FIND("~",SUBSTITUTE(AY$6," ","~",LEN(TRIM(AY$6))-LEN(SUBSTITUTE(TRIM(AY$6)," ",""))))-1)&amp;" Total",$B$6:$BB$373,ROW($A97)-5,FALSE))</f>
        <v>0</v>
      </c>
      <c r="AZ97" s="10">
        <f ca="1">IF(AZ$5&lt;&gt;"",HLOOKUP(AZ$5,Functionalization!$G$6:$R$373,ROW($A97)-5,FALSE),IFERROR(INDEX(AZ$337:AZ$373,MATCH($F97,$B$337:$B$373,0))/VLOOKUP($F97,$B$337:$BB$373,MATCH(LEFT(TRIM(AZ$6),FIND("~",SUBSTITUTE(AZ$6,"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97))*HLOOKUP(LEFT(TRIM(AZ$6),FIND("~",SUBSTITUTE(AZ$6," ","~",LEN(TRIM(AZ$6))-LEN(SUBSTITUTE(TRIM(AZ$6)," ",""))))-1)&amp;" Total",$B$6:$BB$373,ROW($A97)-5,FALSE))</f>
        <v>0</v>
      </c>
      <c r="BA97" s="10">
        <f ca="1">IF(BA$5&lt;&gt;"",HLOOKUP(BA$5,Functionalization!$G$6:$R$373,ROW($A97)-5,FALSE),IFERROR(INDEX(BA$337:BA$373,MATCH($F97,$B$337:$B$373,0))/VLOOKUP($F97,$B$337:$BB$373,MATCH(LEFT(TRIM(BA$6),FIND("~",SUBSTITUTE(BA$6,"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97))*HLOOKUP(LEFT(TRIM(BA$6),FIND("~",SUBSTITUTE(BA$6," ","~",LEN(TRIM(BA$6))-LEN(SUBSTITUTE(TRIM(BA$6)," ",""))))-1)&amp;" Total",$B$6:$BB$373,ROW($A97)-5,FALSE))</f>
        <v>0</v>
      </c>
      <c r="BB97" s="10">
        <f ca="1">IF(BB$5&lt;&gt;"",HLOOKUP(BB$5,Functionalization!$G$6:$R$373,ROW($A97)-5,FALSE),IFERROR(INDEX(BB$337:BB$373,MATCH($F97,$B$337:$B$373,0))/VLOOKUP($F97,$B$337:$BB$373,MATCH(LEFT(TRIM(BB$6),FIND("~",SUBSTITUTE(BB$6,"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97))*HLOOKUP(LEFT(TRIM(BB$6),FIND("~",SUBSTITUTE(BB$6," ","~",LEN(TRIM(BB$6))-LEN(SUBSTITUTE(TRIM(BB$6)," ",""))))-1)&amp;" Total",$B$6:$BB$373,ROW($A97)-5,FALSE))</f>
        <v>0</v>
      </c>
      <c r="BD97">
        <f ca="1">IFERROR(IF(SUMIF($G$6:$BB$6,BD$6&amp;" Total",$G97:$BB97)-(SUMIF($G$6:$BB$6,BD$6&amp;" "&amp;'Input-Func_Class'!$D$22,$G97:$BB97)+IFERROR(SUMIF($G$6:$BB$6,BD$6&amp;" "&amp;'Input-Func_Class'!$E$22,$G97:$BB97),SUMIF($G$6:$BB$6,BD$6&amp;" "&amp;'Input-Func_Class'!$B$24,$G97:$BB97))+SUMIF($G$6:$BB$6,BD$6&amp;" "&amp;'Input-Func_Class'!$F$22,$G97:$BB97))&lt;Check_Limit,0,1),1)</f>
        <v>0</v>
      </c>
      <c r="BE97">
        <f ca="1">IFERROR(IF(SUMIF($G$6:$BB$6,BE$6&amp;" Total",$G97:$BB97)-(SUMIF($G$6:$BB$6,BE$6&amp;" "&amp;'Input-Func_Class'!$D$22,$G97:$BB97)+IFERROR(SUMIF($G$6:$BB$6,BE$6&amp;" "&amp;'Input-Func_Class'!$E$22,$G97:$BB97),SUMIF($G$6:$BB$6,BE$6&amp;" "&amp;'Input-Func_Class'!$B$24,$G97:$BB97))+SUMIF($G$6:$BB$6,BE$6&amp;" "&amp;'Input-Func_Class'!$F$22,$G97:$BB97))&lt;Check_Limit,0,1),1)</f>
        <v>0</v>
      </c>
      <c r="BF97">
        <f ca="1">IFERROR(IF(SUMIF($G$6:$BB$6,BF$6&amp;" Total",$G97:$BB97)-(SUMIF($G$6:$BB$6,BF$6&amp;" "&amp;'Input-Func_Class'!$D$22,$G97:$BB97)+IFERROR(SUMIF($G$6:$BB$6,BF$6&amp;" "&amp;'Input-Func_Class'!$E$22,$G97:$BB97),SUMIF($G$6:$BB$6,BF$6&amp;" "&amp;'Input-Func_Class'!$B$24,$G97:$BB97))+SUMIF($G$6:$BB$6,BF$6&amp;" "&amp;'Input-Func_Class'!$F$22,$G97:$BB97))&lt;Check_Limit,0,1),1)</f>
        <v>0</v>
      </c>
      <c r="BG97">
        <f ca="1">IFERROR(IF(SUMIF($G$6:$BB$6,BG$6&amp;" Total",$G97:$BB97)-(SUMIF($G$6:$BB$6,BG$6&amp;" "&amp;'Input-Func_Class'!$D$22,$G97:$BB97)+IFERROR(SUMIF($G$6:$BB$6,BG$6&amp;" "&amp;'Input-Func_Class'!$E$22,$G97:$BB97),SUMIF($G$6:$BB$6,BG$6&amp;" "&amp;'Input-Func_Class'!$B$24,$G97:$BB97))+SUMIF($G$6:$BB$6,BG$6&amp;" "&amp;'Input-Func_Class'!$F$22,$G97:$BB97))&lt;Check_Limit,0,1),1)</f>
        <v>0</v>
      </c>
      <c r="BH97">
        <f ca="1">IFERROR(IF(SUMIF($G$6:$BB$6,BH$6&amp;" Total",$G97:$BB97)-(SUMIF($G$6:$BB$6,BH$6&amp;" "&amp;'Input-Func_Class'!$D$22,$G97:$BB97)+IFERROR(SUMIF($G$6:$BB$6,BH$6&amp;" "&amp;'Input-Func_Class'!$E$22,$G97:$BB97),SUMIF($G$6:$BB$6,BH$6&amp;" "&amp;'Input-Func_Class'!$B$24,$G97:$BB97))+SUMIF($G$6:$BB$6,BH$6&amp;" "&amp;'Input-Func_Class'!$F$22,$G97:$BB97))&lt;Check_Limit,0,1),1)</f>
        <v>0</v>
      </c>
      <c r="BI97">
        <f ca="1">IFERROR(IF(SUMIF($G$6:$BB$6,BI$6&amp;" Total",$G97:$BB97)-(SUMIF($G$6:$BB$6,BI$6&amp;" "&amp;'Input-Func_Class'!$D$22,$G97:$BB97)+IFERROR(SUMIF($G$6:$BB$6,BI$6&amp;" "&amp;'Input-Func_Class'!$E$22,$G97:$BB97),SUMIF($G$6:$BB$6,BI$6&amp;" "&amp;'Input-Func_Class'!$B$24,$G97:$BB97))+SUMIF($G$6:$BB$6,BI$6&amp;" "&amp;'Input-Func_Class'!$F$22,$G97:$BB97))&lt;Check_Limit,0,1),1)</f>
        <v>0</v>
      </c>
      <c r="BJ97">
        <f ca="1">IFERROR(IF(SUMIF($G$6:$BB$6,BJ$6&amp;" Total",$G97:$BB97)-(SUMIF($G$6:$BB$6,BJ$6&amp;" "&amp;'Input-Func_Class'!$D$22,$G97:$BB97)+IFERROR(SUMIF($G$6:$BB$6,BJ$6&amp;" "&amp;'Input-Func_Class'!$E$22,$G97:$BB97),SUMIF($G$6:$BB$6,BJ$6&amp;" "&amp;'Input-Func_Class'!$B$24,$G97:$BB97))+SUMIF($G$6:$BB$6,BJ$6&amp;" "&amp;'Input-Func_Class'!$F$22,$G97:$BB97))&lt;Check_Limit,0,1),1)</f>
        <v>0</v>
      </c>
      <c r="BK97">
        <f ca="1">IFERROR(IF(SUMIF($G$6:$BB$6,BK$6&amp;" Total",$G97:$BB97)-(SUMIF($G$6:$BB$6,BK$6&amp;" "&amp;'Input-Func_Class'!$D$22,$G97:$BB97)+IFERROR(SUMIF($G$6:$BB$6,BK$6&amp;" "&amp;'Input-Func_Class'!$E$22,$G97:$BB97),SUMIF($G$6:$BB$6,BK$6&amp;" "&amp;'Input-Func_Class'!$B$24,$G97:$BB97))+SUMIF($G$6:$BB$6,BK$6&amp;" "&amp;'Input-Func_Class'!$F$22,$G97:$BB97))&lt;Check_Limit,0,1),1)</f>
        <v>0</v>
      </c>
      <c r="BL97">
        <f ca="1">IFERROR(IF(SUMIF($G$6:$BB$6,BL$6&amp;" Total",$G97:$BB97)-(SUMIF($G$6:$BB$6,BL$6&amp;" "&amp;'Input-Func_Class'!$D$22,$G97:$BB97)+IFERROR(SUMIF($G$6:$BB$6,BL$6&amp;" "&amp;'Input-Func_Class'!$E$22,$G97:$BB97),SUMIF($G$6:$BB$6,BL$6&amp;" "&amp;'Input-Func_Class'!$B$24,$G97:$BB97))+SUMIF($G$6:$BB$6,BL$6&amp;" "&amp;'Input-Func_Class'!$F$22,$G97:$BB97))&lt;Check_Limit,0,1),1)</f>
        <v>0</v>
      </c>
      <c r="BM97">
        <f ca="1">IFERROR(IF(SUMIF($G$6:$BB$6,BM$6&amp;" Total",$G97:$BB97)-(SUMIF($G$6:$BB$6,BM$6&amp;" "&amp;'Input-Func_Class'!$D$22,$G97:$BB97)+IFERROR(SUMIF($G$6:$BB$6,BM$6&amp;" "&amp;'Input-Func_Class'!$E$22,$G97:$BB97),SUMIF($G$6:$BB$6,BM$6&amp;" "&amp;'Input-Func_Class'!$B$24,$G97:$BB97))+SUMIF($G$6:$BB$6,BM$6&amp;" "&amp;'Input-Func_Class'!$F$22,$G97:$BB97))&lt;Check_Limit,0,1),1)</f>
        <v>0</v>
      </c>
      <c r="BN97">
        <f ca="1">IFERROR(IF(SUMIF($G$6:$BB$6,BN$6&amp;" Total",$G97:$BB97)-(SUMIF($G$6:$BB$6,BN$6&amp;" "&amp;'Input-Func_Class'!$D$22,$G97:$BB97)+IFERROR(SUMIF($G$6:$BB$6,BN$6&amp;" "&amp;'Input-Func_Class'!$E$22,$G97:$BB97),SUMIF($G$6:$BB$6,BN$6&amp;" "&amp;'Input-Func_Class'!$B$24,$G97:$BB97))+SUMIF($G$6:$BB$6,BN$6&amp;" "&amp;'Input-Func_Class'!$F$22,$G97:$BB97))&lt;Check_Limit,0,1),1)</f>
        <v>0</v>
      </c>
      <c r="BO97">
        <f ca="1">IFERROR(IF(SUMIF($G$6:$BB$6,BO$6&amp;" Total",$G97:$BB97)-(SUMIF($G$6:$BB$6,BO$6&amp;" "&amp;'Input-Func_Class'!$D$22,$G97:$BB97)+IFERROR(SUMIF($G$6:$BB$6,BO$6&amp;" "&amp;'Input-Func_Class'!$E$22,$G97:$BB97),SUMIF($G$6:$BB$6,BO$6&amp;" "&amp;'Input-Func_Class'!$B$24,$G97:$BB97))+SUMIF($G$6:$BB$6,BO$6&amp;" "&amp;'Input-Func_Class'!$F$22,$G97:$BB97))&lt;Check_Limit,0,1),1)</f>
        <v>0</v>
      </c>
    </row>
    <row r="98" spans="1:67" outlineLevel="1">
      <c r="A98" s="31">
        <f>IF(ISBLANK('Input-Accounts'!A98),"",'Input-Accounts'!A98)</f>
        <v>86</v>
      </c>
      <c r="B98" s="53" t="str">
        <f>IF(ISBLANK('Input-Accounts'!B98),"",'Input-Accounts'!B98)</f>
        <v>MAINS (Less SMRP)</v>
      </c>
      <c r="C98" s="31">
        <f>IF(ISBLANK('Input-Accounts'!C98),"",'Input-Accounts'!C98)</f>
        <v>376</v>
      </c>
      <c r="D98" s="10">
        <f>Functionalization!$D98</f>
        <v>-89633766.866442695</v>
      </c>
      <c r="E98" s="10">
        <f t="shared" ca="1" si="20"/>
        <v>0</v>
      </c>
      <c r="F98" s="3" t="str">
        <f>IF($D98=0,"-",IF('Input-Accounts'!$E98&lt;&gt;0,'Input-Accounts'!$E98,'Input-Accounts'!$G98))</f>
        <v>AVGERAGE STUDY</v>
      </c>
      <c r="G98" s="10">
        <f ca="1">IF(G$5&lt;&gt;"",HLOOKUP(G$5,Functionalization!$G$6:$R$373,ROW($A98)-5,FALSE),IFERROR(INDEX(G$337:G$373,MATCH($F98,$B$337:$B$373,0))/VLOOKUP($F98,$B$337:$BB$373,MATCH(LEFT(TRIM(G$6),FIND("~",SUBSTITUTE(G$6,"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98))*HLOOKUP(LEFT(TRIM(G$6),FIND("~",SUBSTITUTE(G$6," ","~",LEN(TRIM(G$6))-LEN(SUBSTITUTE(TRIM(G$6)," ",""))))-1)&amp;" Total",$B$6:$BB$373,ROW($A98)-5,FALSE))</f>
        <v>-89633766.866442695</v>
      </c>
      <c r="H98" s="10">
        <f ca="1">IF(H$5&lt;&gt;"",HLOOKUP(H$5,Functionalization!$G$6:$R$373,ROW($A98)-5,FALSE),IFERROR(INDEX(H$337:H$373,MATCH($F98,$B$337:$B$373,0))/VLOOKUP($F98,$B$337:$BB$373,MATCH(LEFT(TRIM(H$6),FIND("~",SUBSTITUTE(H$6,"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98))*HLOOKUP(LEFT(TRIM(H$6),FIND("~",SUBSTITUTE(H$6," ","~",LEN(TRIM(H$6))-LEN(SUBSTITUTE(TRIM(H$6)," ",""))))-1)&amp;" Total",$B$6:$BB$373,ROW($A98)-5,FALSE))</f>
        <v>-66505908.216209628</v>
      </c>
      <c r="I98" s="10">
        <f ca="1">IF(I$5&lt;&gt;"",HLOOKUP(I$5,Functionalization!$G$6:$R$373,ROW($A98)-5,FALSE),IFERROR(INDEX(I$337:I$373,MATCH($F98,$B$337:$B$373,0))/VLOOKUP($F98,$B$337:$BB$373,MATCH(LEFT(TRIM(I$6),FIND("~",SUBSTITUTE(I$6,"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98))*HLOOKUP(LEFT(TRIM(I$6),FIND("~",SUBSTITUTE(I$6," ","~",LEN(TRIM(I$6))-LEN(SUBSTITUTE(TRIM(I$6)," ",""))))-1)&amp;" Total",$B$6:$BB$373,ROW($A98)-5,FALSE))</f>
        <v>0</v>
      </c>
      <c r="J98" s="10">
        <f ca="1">IF(J$5&lt;&gt;"",HLOOKUP(J$5,Functionalization!$G$6:$R$373,ROW($A98)-5,FALSE),IFERROR(INDEX(J$337:J$373,MATCH($F98,$B$337:$B$373,0))/VLOOKUP($F98,$B$337:$BB$373,MATCH(LEFT(TRIM(J$6),FIND("~",SUBSTITUTE(J$6,"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98))*HLOOKUP(LEFT(TRIM(J$6),FIND("~",SUBSTITUTE(J$6," ","~",LEN(TRIM(J$6))-LEN(SUBSTITUTE(TRIM(J$6)," ",""))))-1)&amp;" Total",$B$6:$BB$373,ROW($A98)-5,FALSE))</f>
        <v>-23127858.650233064</v>
      </c>
      <c r="K98" s="10">
        <f ca="1">IF(K$5&lt;&gt;"",HLOOKUP(K$5,Functionalization!$G$6:$R$373,ROW($A98)-5,FALSE),IFERROR(INDEX(K$337:K$373,MATCH($F98,$B$337:$B$373,0))/VLOOKUP($F98,$B$337:$BB$373,MATCH(LEFT(TRIM(K$6),FIND("~",SUBSTITUTE(K$6,"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98))*HLOOKUP(LEFT(TRIM(K$6),FIND("~",SUBSTITUTE(K$6," ","~",LEN(TRIM(K$6))-LEN(SUBSTITUTE(TRIM(K$6)," ",""))))-1)&amp;" Total",$B$6:$BB$373,ROW($A98)-5,FALSE))</f>
        <v>0</v>
      </c>
      <c r="L98" s="10">
        <f ca="1">IF(L$5&lt;&gt;"",HLOOKUP(L$5,Functionalization!$G$6:$R$373,ROW($A98)-5,FALSE),IFERROR(INDEX(L$337:L$373,MATCH($F98,$B$337:$B$373,0))/VLOOKUP($F98,$B$337:$BB$373,MATCH(LEFT(TRIM(L$6),FIND("~",SUBSTITUTE(L$6,"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98))*HLOOKUP(LEFT(TRIM(L$6),FIND("~",SUBSTITUTE(L$6," ","~",LEN(TRIM(L$6))-LEN(SUBSTITUTE(TRIM(L$6)," ",""))))-1)&amp;" Total",$B$6:$BB$373,ROW($A98)-5,FALSE))</f>
        <v>0</v>
      </c>
      <c r="M98" s="10">
        <f ca="1">IF(M$5&lt;&gt;"",HLOOKUP(M$5,Functionalization!$G$6:$R$373,ROW($A98)-5,FALSE),IFERROR(INDEX(M$337:M$373,MATCH($F98,$B$337:$B$373,0))/VLOOKUP($F98,$B$337:$BB$373,MATCH(LEFT(TRIM(M$6),FIND("~",SUBSTITUTE(M$6,"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98))*HLOOKUP(LEFT(TRIM(M$6),FIND("~",SUBSTITUTE(M$6," ","~",LEN(TRIM(M$6))-LEN(SUBSTITUTE(TRIM(M$6)," ",""))))-1)&amp;" Total",$B$6:$BB$373,ROW($A98)-5,FALSE))</f>
        <v>0</v>
      </c>
      <c r="N98" s="10">
        <f ca="1">IF(N$5&lt;&gt;"",HLOOKUP(N$5,Functionalization!$G$6:$R$373,ROW($A98)-5,FALSE),IFERROR(INDEX(N$337:N$373,MATCH($F98,$B$337:$B$373,0))/VLOOKUP($F98,$B$337:$BB$373,MATCH(LEFT(TRIM(N$6),FIND("~",SUBSTITUTE(N$6,"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98))*HLOOKUP(LEFT(TRIM(N$6),FIND("~",SUBSTITUTE(N$6," ","~",LEN(TRIM(N$6))-LEN(SUBSTITUTE(TRIM(N$6)," ",""))))-1)&amp;" Total",$B$6:$BB$373,ROW($A98)-5,FALSE))</f>
        <v>0</v>
      </c>
      <c r="O98" s="10">
        <f ca="1">IF(O$5&lt;&gt;"",HLOOKUP(O$5,Functionalization!$G$6:$R$373,ROW($A98)-5,FALSE),IFERROR(INDEX(O$337:O$373,MATCH($F98,$B$337:$B$373,0))/VLOOKUP($F98,$B$337:$BB$373,MATCH(LEFT(TRIM(O$6),FIND("~",SUBSTITUTE(O$6,"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98))*HLOOKUP(LEFT(TRIM(O$6),FIND("~",SUBSTITUTE(O$6," ","~",LEN(TRIM(O$6))-LEN(SUBSTITUTE(TRIM(O$6)," ",""))))-1)&amp;" Total",$B$6:$BB$373,ROW($A98)-5,FALSE))</f>
        <v>0</v>
      </c>
      <c r="P98" s="10">
        <f ca="1">IF(P$5&lt;&gt;"",HLOOKUP(P$5,Functionalization!$G$6:$R$373,ROW($A98)-5,FALSE),IFERROR(INDEX(P$337:P$373,MATCH($F98,$B$337:$B$373,0))/VLOOKUP($F98,$B$337:$BB$373,MATCH(LEFT(TRIM(P$6),FIND("~",SUBSTITUTE(P$6,"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98))*HLOOKUP(LEFT(TRIM(P$6),FIND("~",SUBSTITUTE(P$6," ","~",LEN(TRIM(P$6))-LEN(SUBSTITUTE(TRIM(P$6)," ",""))))-1)&amp;" Total",$B$6:$BB$373,ROW($A98)-5,FALSE))</f>
        <v>0</v>
      </c>
      <c r="Q98" s="10">
        <f ca="1">IF(Q$5&lt;&gt;"",HLOOKUP(Q$5,Functionalization!$G$6:$R$373,ROW($A98)-5,FALSE),IFERROR(INDEX(Q$337:Q$373,MATCH($F98,$B$337:$B$373,0))/VLOOKUP($F98,$B$337:$BB$373,MATCH(LEFT(TRIM(Q$6),FIND("~",SUBSTITUTE(Q$6,"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98))*HLOOKUP(LEFT(TRIM(Q$6),FIND("~",SUBSTITUTE(Q$6," ","~",LEN(TRIM(Q$6))-LEN(SUBSTITUTE(TRIM(Q$6)," ",""))))-1)&amp;" Total",$B$6:$BB$373,ROW($A98)-5,FALSE))</f>
        <v>0</v>
      </c>
      <c r="R98" s="10">
        <f ca="1">IF(R$5&lt;&gt;"",HLOOKUP(R$5,Functionalization!$G$6:$R$373,ROW($A98)-5,FALSE),IFERROR(INDEX(R$337:R$373,MATCH($F98,$B$337:$B$373,0))/VLOOKUP($F98,$B$337:$BB$373,MATCH(LEFT(TRIM(R$6),FIND("~",SUBSTITUTE(R$6,"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98))*HLOOKUP(LEFT(TRIM(R$6),FIND("~",SUBSTITUTE(R$6," ","~",LEN(TRIM(R$6))-LEN(SUBSTITUTE(TRIM(R$6)," ",""))))-1)&amp;" Total",$B$6:$BB$373,ROW($A98)-5,FALSE))</f>
        <v>0</v>
      </c>
      <c r="S98" s="10">
        <f ca="1">IF(S$5&lt;&gt;"",HLOOKUP(S$5,Functionalization!$G$6:$R$373,ROW($A98)-5,FALSE),IFERROR(INDEX(S$337:S$373,MATCH($F98,$B$337:$B$373,0))/VLOOKUP($F98,$B$337:$BB$373,MATCH(LEFT(TRIM(S$6),FIND("~",SUBSTITUTE(S$6,"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98))*HLOOKUP(LEFT(TRIM(S$6),FIND("~",SUBSTITUTE(S$6," ","~",LEN(TRIM(S$6))-LEN(SUBSTITUTE(TRIM(S$6)," ",""))))-1)&amp;" Total",$B$6:$BB$373,ROW($A98)-5,FALSE))</f>
        <v>0</v>
      </c>
      <c r="T98" s="10">
        <f ca="1">IF(T$5&lt;&gt;"",HLOOKUP(T$5,Functionalization!$G$6:$R$373,ROW($A98)-5,FALSE),IFERROR(INDEX(T$337:T$373,MATCH($F98,$B$337:$B$373,0))/VLOOKUP($F98,$B$337:$BB$373,MATCH(LEFT(TRIM(T$6),FIND("~",SUBSTITUTE(T$6,"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98))*HLOOKUP(LEFT(TRIM(T$6),FIND("~",SUBSTITUTE(T$6," ","~",LEN(TRIM(T$6))-LEN(SUBSTITUTE(TRIM(T$6)," ",""))))-1)&amp;" Total",$B$6:$BB$373,ROW($A98)-5,FALSE))</f>
        <v>0</v>
      </c>
      <c r="U98" s="10">
        <f ca="1">IF(U$5&lt;&gt;"",HLOOKUP(U$5,Functionalization!$G$6:$R$373,ROW($A98)-5,FALSE),IFERROR(INDEX(U$337:U$373,MATCH($F98,$B$337:$B$373,0))/VLOOKUP($F98,$B$337:$BB$373,MATCH(LEFT(TRIM(U$6),FIND("~",SUBSTITUTE(U$6,"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98))*HLOOKUP(LEFT(TRIM(U$6),FIND("~",SUBSTITUTE(U$6," ","~",LEN(TRIM(U$6))-LEN(SUBSTITUTE(TRIM(U$6)," ",""))))-1)&amp;" Total",$B$6:$BB$373,ROW($A98)-5,FALSE))</f>
        <v>0</v>
      </c>
      <c r="V98" s="10">
        <f ca="1">IF(V$5&lt;&gt;"",HLOOKUP(V$5,Functionalization!$G$6:$R$373,ROW($A98)-5,FALSE),IFERROR(INDEX(V$337:V$373,MATCH($F98,$B$337:$B$373,0))/VLOOKUP($F98,$B$337:$BB$373,MATCH(LEFT(TRIM(V$6),FIND("~",SUBSTITUTE(V$6,"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98))*HLOOKUP(LEFT(TRIM(V$6),FIND("~",SUBSTITUTE(V$6," ","~",LEN(TRIM(V$6))-LEN(SUBSTITUTE(TRIM(V$6)," ",""))))-1)&amp;" Total",$B$6:$BB$373,ROW($A98)-5,FALSE))</f>
        <v>0</v>
      </c>
      <c r="W98" s="10">
        <f ca="1">IF(W$5&lt;&gt;"",HLOOKUP(W$5,Functionalization!$G$6:$R$373,ROW($A98)-5,FALSE),IFERROR(INDEX(W$337:W$373,MATCH($F98,$B$337:$B$373,0))/VLOOKUP($F98,$B$337:$BB$373,MATCH(LEFT(TRIM(W$6),FIND("~",SUBSTITUTE(W$6,"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98))*HLOOKUP(LEFT(TRIM(W$6),FIND("~",SUBSTITUTE(W$6," ","~",LEN(TRIM(W$6))-LEN(SUBSTITUTE(TRIM(W$6)," ",""))))-1)&amp;" Total",$B$6:$BB$373,ROW($A98)-5,FALSE))</f>
        <v>0</v>
      </c>
      <c r="X98" s="10">
        <f ca="1">IF(X$5&lt;&gt;"",HLOOKUP(X$5,Functionalization!$G$6:$R$373,ROW($A98)-5,FALSE),IFERROR(INDEX(X$337:X$373,MATCH($F98,$B$337:$B$373,0))/VLOOKUP($F98,$B$337:$BB$373,MATCH(LEFT(TRIM(X$6),FIND("~",SUBSTITUTE(X$6,"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98))*HLOOKUP(LEFT(TRIM(X$6),FIND("~",SUBSTITUTE(X$6," ","~",LEN(TRIM(X$6))-LEN(SUBSTITUTE(TRIM(X$6)," ",""))))-1)&amp;" Total",$B$6:$BB$373,ROW($A98)-5,FALSE))</f>
        <v>0</v>
      </c>
      <c r="Y98" s="10">
        <f ca="1">IF(Y$5&lt;&gt;"",HLOOKUP(Y$5,Functionalization!$G$6:$R$373,ROW($A98)-5,FALSE),IFERROR(INDEX(Y$337:Y$373,MATCH($F98,$B$337:$B$373,0))/VLOOKUP($F98,$B$337:$BB$373,MATCH(LEFT(TRIM(Y$6),FIND("~",SUBSTITUTE(Y$6,"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98))*HLOOKUP(LEFT(TRIM(Y$6),FIND("~",SUBSTITUTE(Y$6," ","~",LEN(TRIM(Y$6))-LEN(SUBSTITUTE(TRIM(Y$6)," ",""))))-1)&amp;" Total",$B$6:$BB$373,ROW($A98)-5,FALSE))</f>
        <v>0</v>
      </c>
      <c r="Z98" s="10">
        <f ca="1">IF(Z$5&lt;&gt;"",HLOOKUP(Z$5,Functionalization!$G$6:$R$373,ROW($A98)-5,FALSE),IFERROR(INDEX(Z$337:Z$373,MATCH($F98,$B$337:$B$373,0))/VLOOKUP($F98,$B$337:$BB$373,MATCH(LEFT(TRIM(Z$6),FIND("~",SUBSTITUTE(Z$6,"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98))*HLOOKUP(LEFT(TRIM(Z$6),FIND("~",SUBSTITUTE(Z$6," ","~",LEN(TRIM(Z$6))-LEN(SUBSTITUTE(TRIM(Z$6)," ",""))))-1)&amp;" Total",$B$6:$BB$373,ROW($A98)-5,FALSE))</f>
        <v>0</v>
      </c>
      <c r="AA98" s="10">
        <f ca="1">IF(AA$5&lt;&gt;"",HLOOKUP(AA$5,Functionalization!$G$6:$R$373,ROW($A98)-5,FALSE),IFERROR(INDEX(AA$337:AA$373,MATCH($F98,$B$337:$B$373,0))/VLOOKUP($F98,$B$337:$BB$373,MATCH(LEFT(TRIM(AA$6),FIND("~",SUBSTITUTE(AA$6,"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98))*HLOOKUP(LEFT(TRIM(AA$6),FIND("~",SUBSTITUTE(AA$6," ","~",LEN(TRIM(AA$6))-LEN(SUBSTITUTE(TRIM(AA$6)," ",""))))-1)&amp;" Total",$B$6:$BB$373,ROW($A98)-5,FALSE))</f>
        <v>0</v>
      </c>
      <c r="AB98" s="10">
        <f ca="1">IF(AB$5&lt;&gt;"",HLOOKUP(AB$5,Functionalization!$G$6:$R$373,ROW($A98)-5,FALSE),IFERROR(INDEX(AB$337:AB$373,MATCH($F98,$B$337:$B$373,0))/VLOOKUP($F98,$B$337:$BB$373,MATCH(LEFT(TRIM(AB$6),FIND("~",SUBSTITUTE(AB$6,"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98))*HLOOKUP(LEFT(TRIM(AB$6),FIND("~",SUBSTITUTE(AB$6," ","~",LEN(TRIM(AB$6))-LEN(SUBSTITUTE(TRIM(AB$6)," ",""))))-1)&amp;" Total",$B$6:$BB$373,ROW($A98)-5,FALSE))</f>
        <v>0</v>
      </c>
      <c r="AC98" s="10">
        <f ca="1">IF(AC$5&lt;&gt;"",HLOOKUP(AC$5,Functionalization!$G$6:$R$373,ROW($A98)-5,FALSE),IFERROR(INDEX(AC$337:AC$373,MATCH($F98,$B$337:$B$373,0))/VLOOKUP($F98,$B$337:$BB$373,MATCH(LEFT(TRIM(AC$6),FIND("~",SUBSTITUTE(AC$6,"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98))*HLOOKUP(LEFT(TRIM(AC$6),FIND("~",SUBSTITUTE(AC$6," ","~",LEN(TRIM(AC$6))-LEN(SUBSTITUTE(TRIM(AC$6)," ",""))))-1)&amp;" Total",$B$6:$BB$373,ROW($A98)-5,FALSE))</f>
        <v>0</v>
      </c>
      <c r="AD98" s="10">
        <f ca="1">IF(AD$5&lt;&gt;"",HLOOKUP(AD$5,Functionalization!$G$6:$R$373,ROW($A98)-5,FALSE),IFERROR(INDEX(AD$337:AD$373,MATCH($F98,$B$337:$B$373,0))/VLOOKUP($F98,$B$337:$BB$373,MATCH(LEFT(TRIM(AD$6),FIND("~",SUBSTITUTE(AD$6,"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98))*HLOOKUP(LEFT(TRIM(AD$6),FIND("~",SUBSTITUTE(AD$6," ","~",LEN(TRIM(AD$6))-LEN(SUBSTITUTE(TRIM(AD$6)," ",""))))-1)&amp;" Total",$B$6:$BB$373,ROW($A98)-5,FALSE))</f>
        <v>0</v>
      </c>
      <c r="AE98" s="10">
        <f ca="1">IF(AE$5&lt;&gt;"",HLOOKUP(AE$5,Functionalization!$G$6:$R$373,ROW($A98)-5,FALSE),IFERROR(INDEX(AE$337:AE$373,MATCH($F98,$B$337:$B$373,0))/VLOOKUP($F98,$B$337:$BB$373,MATCH(LEFT(TRIM(AE$6),FIND("~",SUBSTITUTE(AE$6,"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98))*HLOOKUP(LEFT(TRIM(AE$6),FIND("~",SUBSTITUTE(AE$6," ","~",LEN(TRIM(AE$6))-LEN(SUBSTITUTE(TRIM(AE$6)," ",""))))-1)&amp;" Total",$B$6:$BB$373,ROW($A98)-5,FALSE))</f>
        <v>0</v>
      </c>
      <c r="AF98" s="10">
        <f ca="1">IF(AF$5&lt;&gt;"",HLOOKUP(AF$5,Functionalization!$G$6:$R$373,ROW($A98)-5,FALSE),IFERROR(INDEX(AF$337:AF$373,MATCH($F98,$B$337:$B$373,0))/VLOOKUP($F98,$B$337:$BB$373,MATCH(LEFT(TRIM(AF$6),FIND("~",SUBSTITUTE(AF$6,"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98))*HLOOKUP(LEFT(TRIM(AF$6),FIND("~",SUBSTITUTE(AF$6," ","~",LEN(TRIM(AF$6))-LEN(SUBSTITUTE(TRIM(AF$6)," ",""))))-1)&amp;" Total",$B$6:$BB$373,ROW($A98)-5,FALSE))</f>
        <v>0</v>
      </c>
      <c r="AG98" s="10">
        <f ca="1">IF(AG$5&lt;&gt;"",HLOOKUP(AG$5,Functionalization!$G$6:$R$373,ROW($A98)-5,FALSE),IFERROR(INDEX(AG$337:AG$373,MATCH($F98,$B$337:$B$373,0))/VLOOKUP($F98,$B$337:$BB$373,MATCH(LEFT(TRIM(AG$6),FIND("~",SUBSTITUTE(AG$6,"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98))*HLOOKUP(LEFT(TRIM(AG$6),FIND("~",SUBSTITUTE(AG$6," ","~",LEN(TRIM(AG$6))-LEN(SUBSTITUTE(TRIM(AG$6)," ",""))))-1)&amp;" Total",$B$6:$BB$373,ROW($A98)-5,FALSE))</f>
        <v>0</v>
      </c>
      <c r="AH98" s="10">
        <f ca="1">IF(AH$5&lt;&gt;"",HLOOKUP(AH$5,Functionalization!$G$6:$R$373,ROW($A98)-5,FALSE),IFERROR(INDEX(AH$337:AH$373,MATCH($F98,$B$337:$B$373,0))/VLOOKUP($F98,$B$337:$BB$373,MATCH(LEFT(TRIM(AH$6),FIND("~",SUBSTITUTE(AH$6,"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98))*HLOOKUP(LEFT(TRIM(AH$6),FIND("~",SUBSTITUTE(AH$6," ","~",LEN(TRIM(AH$6))-LEN(SUBSTITUTE(TRIM(AH$6)," ",""))))-1)&amp;" Total",$B$6:$BB$373,ROW($A98)-5,FALSE))</f>
        <v>0</v>
      </c>
      <c r="AI98" s="10">
        <f ca="1">IF(AI$5&lt;&gt;"",HLOOKUP(AI$5,Functionalization!$G$6:$R$373,ROW($A98)-5,FALSE),IFERROR(INDEX(AI$337:AI$373,MATCH($F98,$B$337:$B$373,0))/VLOOKUP($F98,$B$337:$BB$373,MATCH(LEFT(TRIM(AI$6),FIND("~",SUBSTITUTE(AI$6,"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98))*HLOOKUP(LEFT(TRIM(AI$6),FIND("~",SUBSTITUTE(AI$6," ","~",LEN(TRIM(AI$6))-LEN(SUBSTITUTE(TRIM(AI$6)," ",""))))-1)&amp;" Total",$B$6:$BB$373,ROW($A98)-5,FALSE))</f>
        <v>0</v>
      </c>
      <c r="AJ98" s="10">
        <f ca="1">IF(AJ$5&lt;&gt;"",HLOOKUP(AJ$5,Functionalization!$G$6:$R$373,ROW($A98)-5,FALSE),IFERROR(INDEX(AJ$337:AJ$373,MATCH($F98,$B$337:$B$373,0))/VLOOKUP($F98,$B$337:$BB$373,MATCH(LEFT(TRIM(AJ$6),FIND("~",SUBSTITUTE(AJ$6,"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98))*HLOOKUP(LEFT(TRIM(AJ$6),FIND("~",SUBSTITUTE(AJ$6," ","~",LEN(TRIM(AJ$6))-LEN(SUBSTITUTE(TRIM(AJ$6)," ",""))))-1)&amp;" Total",$B$6:$BB$373,ROW($A98)-5,FALSE))</f>
        <v>0</v>
      </c>
      <c r="AK98" s="10">
        <f ca="1">IF(AK$5&lt;&gt;"",HLOOKUP(AK$5,Functionalization!$G$6:$R$373,ROW($A98)-5,FALSE),IFERROR(INDEX(AK$337:AK$373,MATCH($F98,$B$337:$B$373,0))/VLOOKUP($F98,$B$337:$BB$373,MATCH(LEFT(TRIM(AK$6),FIND("~",SUBSTITUTE(AK$6,"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98))*HLOOKUP(LEFT(TRIM(AK$6),FIND("~",SUBSTITUTE(AK$6," ","~",LEN(TRIM(AK$6))-LEN(SUBSTITUTE(TRIM(AK$6)," ",""))))-1)&amp;" Total",$B$6:$BB$373,ROW($A98)-5,FALSE))</f>
        <v>0</v>
      </c>
      <c r="AL98" s="10">
        <f ca="1">IF(AL$5&lt;&gt;"",HLOOKUP(AL$5,Functionalization!$G$6:$R$373,ROW($A98)-5,FALSE),IFERROR(INDEX(AL$337:AL$373,MATCH($F98,$B$337:$B$373,0))/VLOOKUP($F98,$B$337:$BB$373,MATCH(LEFT(TRIM(AL$6),FIND("~",SUBSTITUTE(AL$6,"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98))*HLOOKUP(LEFT(TRIM(AL$6),FIND("~",SUBSTITUTE(AL$6," ","~",LEN(TRIM(AL$6))-LEN(SUBSTITUTE(TRIM(AL$6)," ",""))))-1)&amp;" Total",$B$6:$BB$373,ROW($A98)-5,FALSE))</f>
        <v>0</v>
      </c>
      <c r="AM98" s="10">
        <f ca="1">IF(AM$5&lt;&gt;"",HLOOKUP(AM$5,Functionalization!$G$6:$R$373,ROW($A98)-5,FALSE),IFERROR(INDEX(AM$337:AM$373,MATCH($F98,$B$337:$B$373,0))/VLOOKUP($F98,$B$337:$BB$373,MATCH(LEFT(TRIM(AM$6),FIND("~",SUBSTITUTE(AM$6,"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98))*HLOOKUP(LEFT(TRIM(AM$6),FIND("~",SUBSTITUTE(AM$6," ","~",LEN(TRIM(AM$6))-LEN(SUBSTITUTE(TRIM(AM$6)," ",""))))-1)&amp;" Total",$B$6:$BB$373,ROW($A98)-5,FALSE))</f>
        <v>0</v>
      </c>
      <c r="AN98" s="10">
        <f ca="1">IF(AN$5&lt;&gt;"",HLOOKUP(AN$5,Functionalization!$G$6:$R$373,ROW($A98)-5,FALSE),IFERROR(INDEX(AN$337:AN$373,MATCH($F98,$B$337:$B$373,0))/VLOOKUP($F98,$B$337:$BB$373,MATCH(LEFT(TRIM(AN$6),FIND("~",SUBSTITUTE(AN$6,"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98))*HLOOKUP(LEFT(TRIM(AN$6),FIND("~",SUBSTITUTE(AN$6," ","~",LEN(TRIM(AN$6))-LEN(SUBSTITUTE(TRIM(AN$6)," ",""))))-1)&amp;" Total",$B$6:$BB$373,ROW($A98)-5,FALSE))</f>
        <v>0</v>
      </c>
      <c r="AO98" s="10">
        <f ca="1">IF(AO$5&lt;&gt;"",HLOOKUP(AO$5,Functionalization!$G$6:$R$373,ROW($A98)-5,FALSE),IFERROR(INDEX(AO$337:AO$373,MATCH($F98,$B$337:$B$373,0))/VLOOKUP($F98,$B$337:$BB$373,MATCH(LEFT(TRIM(AO$6),FIND("~",SUBSTITUTE(AO$6,"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98))*HLOOKUP(LEFT(TRIM(AO$6),FIND("~",SUBSTITUTE(AO$6," ","~",LEN(TRIM(AO$6))-LEN(SUBSTITUTE(TRIM(AO$6)," ",""))))-1)&amp;" Total",$B$6:$BB$373,ROW($A98)-5,FALSE))</f>
        <v>0</v>
      </c>
      <c r="AP98" s="10">
        <f ca="1">IF(AP$5&lt;&gt;"",HLOOKUP(AP$5,Functionalization!$G$6:$R$373,ROW($A98)-5,FALSE),IFERROR(INDEX(AP$337:AP$373,MATCH($F98,$B$337:$B$373,0))/VLOOKUP($F98,$B$337:$BB$373,MATCH(LEFT(TRIM(AP$6),FIND("~",SUBSTITUTE(AP$6,"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98))*HLOOKUP(LEFT(TRIM(AP$6),FIND("~",SUBSTITUTE(AP$6," ","~",LEN(TRIM(AP$6))-LEN(SUBSTITUTE(TRIM(AP$6)," ",""))))-1)&amp;" Total",$B$6:$BB$373,ROW($A98)-5,FALSE))</f>
        <v>0</v>
      </c>
      <c r="AQ98" s="10">
        <f ca="1">IF(AQ$5&lt;&gt;"",HLOOKUP(AQ$5,Functionalization!$G$6:$R$373,ROW($A98)-5,FALSE),IFERROR(INDEX(AQ$337:AQ$373,MATCH($F98,$B$337:$B$373,0))/VLOOKUP($F98,$B$337:$BB$373,MATCH(LEFT(TRIM(AQ$6),FIND("~",SUBSTITUTE(AQ$6,"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98))*HLOOKUP(LEFT(TRIM(AQ$6),FIND("~",SUBSTITUTE(AQ$6," ","~",LEN(TRIM(AQ$6))-LEN(SUBSTITUTE(TRIM(AQ$6)," ",""))))-1)&amp;" Total",$B$6:$BB$373,ROW($A98)-5,FALSE))</f>
        <v>0</v>
      </c>
      <c r="AR98" s="10">
        <f ca="1">IF(AR$5&lt;&gt;"",HLOOKUP(AR$5,Functionalization!$G$6:$R$373,ROW($A98)-5,FALSE),IFERROR(INDEX(AR$337:AR$373,MATCH($F98,$B$337:$B$373,0))/VLOOKUP($F98,$B$337:$BB$373,MATCH(LEFT(TRIM(AR$6),FIND("~",SUBSTITUTE(AR$6,"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98))*HLOOKUP(LEFT(TRIM(AR$6),FIND("~",SUBSTITUTE(AR$6," ","~",LEN(TRIM(AR$6))-LEN(SUBSTITUTE(TRIM(AR$6)," ",""))))-1)&amp;" Total",$B$6:$BB$373,ROW($A98)-5,FALSE))</f>
        <v>0</v>
      </c>
      <c r="AS98" s="10">
        <f ca="1">IF(AS$5&lt;&gt;"",HLOOKUP(AS$5,Functionalization!$G$6:$R$373,ROW($A98)-5,FALSE),IFERROR(INDEX(AS$337:AS$373,MATCH($F98,$B$337:$B$373,0))/VLOOKUP($F98,$B$337:$BB$373,MATCH(LEFT(TRIM(AS$6),FIND("~",SUBSTITUTE(AS$6,"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98))*HLOOKUP(LEFT(TRIM(AS$6),FIND("~",SUBSTITUTE(AS$6," ","~",LEN(TRIM(AS$6))-LEN(SUBSTITUTE(TRIM(AS$6)," ",""))))-1)&amp;" Total",$B$6:$BB$373,ROW($A98)-5,FALSE))</f>
        <v>0</v>
      </c>
      <c r="AT98" s="10">
        <f ca="1">IF(AT$5&lt;&gt;"",HLOOKUP(AT$5,Functionalization!$G$6:$R$373,ROW($A98)-5,FALSE),IFERROR(INDEX(AT$337:AT$373,MATCH($F98,$B$337:$B$373,0))/VLOOKUP($F98,$B$337:$BB$373,MATCH(LEFT(TRIM(AT$6),FIND("~",SUBSTITUTE(AT$6,"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98))*HLOOKUP(LEFT(TRIM(AT$6),FIND("~",SUBSTITUTE(AT$6," ","~",LEN(TRIM(AT$6))-LEN(SUBSTITUTE(TRIM(AT$6)," ",""))))-1)&amp;" Total",$B$6:$BB$373,ROW($A98)-5,FALSE))</f>
        <v>0</v>
      </c>
      <c r="AU98" s="10">
        <f ca="1">IF(AU$5&lt;&gt;"",HLOOKUP(AU$5,Functionalization!$G$6:$R$373,ROW($A98)-5,FALSE),IFERROR(INDEX(AU$337:AU$373,MATCH($F98,$B$337:$B$373,0))/VLOOKUP($F98,$B$337:$BB$373,MATCH(LEFT(TRIM(AU$6),FIND("~",SUBSTITUTE(AU$6,"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98))*HLOOKUP(LEFT(TRIM(AU$6),FIND("~",SUBSTITUTE(AU$6," ","~",LEN(TRIM(AU$6))-LEN(SUBSTITUTE(TRIM(AU$6)," ",""))))-1)&amp;" Total",$B$6:$BB$373,ROW($A98)-5,FALSE))</f>
        <v>0</v>
      </c>
      <c r="AV98" s="10">
        <f ca="1">IF(AV$5&lt;&gt;"",HLOOKUP(AV$5,Functionalization!$G$6:$R$373,ROW($A98)-5,FALSE),IFERROR(INDEX(AV$337:AV$373,MATCH($F98,$B$337:$B$373,0))/VLOOKUP($F98,$B$337:$BB$373,MATCH(LEFT(TRIM(AV$6),FIND("~",SUBSTITUTE(AV$6,"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98))*HLOOKUP(LEFT(TRIM(AV$6),FIND("~",SUBSTITUTE(AV$6," ","~",LEN(TRIM(AV$6))-LEN(SUBSTITUTE(TRIM(AV$6)," ",""))))-1)&amp;" Total",$B$6:$BB$373,ROW($A98)-5,FALSE))</f>
        <v>0</v>
      </c>
      <c r="AW98" s="10">
        <f ca="1">IF(AW$5&lt;&gt;"",HLOOKUP(AW$5,Functionalization!$G$6:$R$373,ROW($A98)-5,FALSE),IFERROR(INDEX(AW$337:AW$373,MATCH($F98,$B$337:$B$373,0))/VLOOKUP($F98,$B$337:$BB$373,MATCH(LEFT(TRIM(AW$6),FIND("~",SUBSTITUTE(AW$6,"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98))*HLOOKUP(LEFT(TRIM(AW$6),FIND("~",SUBSTITUTE(AW$6," ","~",LEN(TRIM(AW$6))-LEN(SUBSTITUTE(TRIM(AW$6)," ",""))))-1)&amp;" Total",$B$6:$BB$373,ROW($A98)-5,FALSE))</f>
        <v>0</v>
      </c>
      <c r="AX98" s="10">
        <f ca="1">IF(AX$5&lt;&gt;"",HLOOKUP(AX$5,Functionalization!$G$6:$R$373,ROW($A98)-5,FALSE),IFERROR(INDEX(AX$337:AX$373,MATCH($F98,$B$337:$B$373,0))/VLOOKUP($F98,$B$337:$BB$373,MATCH(LEFT(TRIM(AX$6),FIND("~",SUBSTITUTE(AX$6,"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98))*HLOOKUP(LEFT(TRIM(AX$6),FIND("~",SUBSTITUTE(AX$6," ","~",LEN(TRIM(AX$6))-LEN(SUBSTITUTE(TRIM(AX$6)," ",""))))-1)&amp;" Total",$B$6:$BB$373,ROW($A98)-5,FALSE))</f>
        <v>0</v>
      </c>
      <c r="AY98" s="10">
        <f ca="1">IF(AY$5&lt;&gt;"",HLOOKUP(AY$5,Functionalization!$G$6:$R$373,ROW($A98)-5,FALSE),IFERROR(INDEX(AY$337:AY$373,MATCH($F98,$B$337:$B$373,0))/VLOOKUP($F98,$B$337:$BB$373,MATCH(LEFT(TRIM(AY$6),FIND("~",SUBSTITUTE(AY$6,"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98))*HLOOKUP(LEFT(TRIM(AY$6),FIND("~",SUBSTITUTE(AY$6," ","~",LEN(TRIM(AY$6))-LEN(SUBSTITUTE(TRIM(AY$6)," ",""))))-1)&amp;" Total",$B$6:$BB$373,ROW($A98)-5,FALSE))</f>
        <v>0</v>
      </c>
      <c r="AZ98" s="10">
        <f ca="1">IF(AZ$5&lt;&gt;"",HLOOKUP(AZ$5,Functionalization!$G$6:$R$373,ROW($A98)-5,FALSE),IFERROR(INDEX(AZ$337:AZ$373,MATCH($F98,$B$337:$B$373,0))/VLOOKUP($F98,$B$337:$BB$373,MATCH(LEFT(TRIM(AZ$6),FIND("~",SUBSTITUTE(AZ$6,"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98))*HLOOKUP(LEFT(TRIM(AZ$6),FIND("~",SUBSTITUTE(AZ$6," ","~",LEN(TRIM(AZ$6))-LEN(SUBSTITUTE(TRIM(AZ$6)," ",""))))-1)&amp;" Total",$B$6:$BB$373,ROW($A98)-5,FALSE))</f>
        <v>0</v>
      </c>
      <c r="BA98" s="10">
        <f ca="1">IF(BA$5&lt;&gt;"",HLOOKUP(BA$5,Functionalization!$G$6:$R$373,ROW($A98)-5,FALSE),IFERROR(INDEX(BA$337:BA$373,MATCH($F98,$B$337:$B$373,0))/VLOOKUP($F98,$B$337:$BB$373,MATCH(LEFT(TRIM(BA$6),FIND("~",SUBSTITUTE(BA$6,"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98))*HLOOKUP(LEFT(TRIM(BA$6),FIND("~",SUBSTITUTE(BA$6," ","~",LEN(TRIM(BA$6))-LEN(SUBSTITUTE(TRIM(BA$6)," ",""))))-1)&amp;" Total",$B$6:$BB$373,ROW($A98)-5,FALSE))</f>
        <v>0</v>
      </c>
      <c r="BB98" s="10">
        <f ca="1">IF(BB$5&lt;&gt;"",HLOOKUP(BB$5,Functionalization!$G$6:$R$373,ROW($A98)-5,FALSE),IFERROR(INDEX(BB$337:BB$373,MATCH($F98,$B$337:$B$373,0))/VLOOKUP($F98,$B$337:$BB$373,MATCH(LEFT(TRIM(BB$6),FIND("~",SUBSTITUTE(BB$6,"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98))*HLOOKUP(LEFT(TRIM(BB$6),FIND("~",SUBSTITUTE(BB$6," ","~",LEN(TRIM(BB$6))-LEN(SUBSTITUTE(TRIM(BB$6)," ",""))))-1)&amp;" Total",$B$6:$BB$373,ROW($A98)-5,FALSE))</f>
        <v>0</v>
      </c>
      <c r="BD98">
        <f ca="1">IFERROR(IF(SUMIF($G$6:$BB$6,BD$6&amp;" Total",$G98:$BB98)-(SUMIF($G$6:$BB$6,BD$6&amp;" "&amp;'Input-Func_Class'!$D$22,$G98:$BB98)+IFERROR(SUMIF($G$6:$BB$6,BD$6&amp;" "&amp;'Input-Func_Class'!$E$22,$G98:$BB98),SUMIF($G$6:$BB$6,BD$6&amp;" "&amp;'Input-Func_Class'!$B$24,$G98:$BB98))+SUMIF($G$6:$BB$6,BD$6&amp;" "&amp;'Input-Func_Class'!$F$22,$G98:$BB98))&lt;Check_Limit,0,1),1)</f>
        <v>0</v>
      </c>
      <c r="BE98">
        <f ca="1">IFERROR(IF(SUMIF($G$6:$BB$6,BE$6&amp;" Total",$G98:$BB98)-(SUMIF($G$6:$BB$6,BE$6&amp;" "&amp;'Input-Func_Class'!$D$22,$G98:$BB98)+IFERROR(SUMIF($G$6:$BB$6,BE$6&amp;" "&amp;'Input-Func_Class'!$E$22,$G98:$BB98),SUMIF($G$6:$BB$6,BE$6&amp;" "&amp;'Input-Func_Class'!$B$24,$G98:$BB98))+SUMIF($G$6:$BB$6,BE$6&amp;" "&amp;'Input-Func_Class'!$F$22,$G98:$BB98))&lt;Check_Limit,0,1),1)</f>
        <v>0</v>
      </c>
      <c r="BF98">
        <f ca="1">IFERROR(IF(SUMIF($G$6:$BB$6,BF$6&amp;" Total",$G98:$BB98)-(SUMIF($G$6:$BB$6,BF$6&amp;" "&amp;'Input-Func_Class'!$D$22,$G98:$BB98)+IFERROR(SUMIF($G$6:$BB$6,BF$6&amp;" "&amp;'Input-Func_Class'!$E$22,$G98:$BB98),SUMIF($G$6:$BB$6,BF$6&amp;" "&amp;'Input-Func_Class'!$B$24,$G98:$BB98))+SUMIF($G$6:$BB$6,BF$6&amp;" "&amp;'Input-Func_Class'!$F$22,$G98:$BB98))&lt;Check_Limit,0,1),1)</f>
        <v>0</v>
      </c>
      <c r="BG98">
        <f ca="1">IFERROR(IF(SUMIF($G$6:$BB$6,BG$6&amp;" Total",$G98:$BB98)-(SUMIF($G$6:$BB$6,BG$6&amp;" "&amp;'Input-Func_Class'!$D$22,$G98:$BB98)+IFERROR(SUMIF($G$6:$BB$6,BG$6&amp;" "&amp;'Input-Func_Class'!$E$22,$G98:$BB98),SUMIF($G$6:$BB$6,BG$6&amp;" "&amp;'Input-Func_Class'!$B$24,$G98:$BB98))+SUMIF($G$6:$BB$6,BG$6&amp;" "&amp;'Input-Func_Class'!$F$22,$G98:$BB98))&lt;Check_Limit,0,1),1)</f>
        <v>0</v>
      </c>
      <c r="BH98">
        <f ca="1">IFERROR(IF(SUMIF($G$6:$BB$6,BH$6&amp;" Total",$G98:$BB98)-(SUMIF($G$6:$BB$6,BH$6&amp;" "&amp;'Input-Func_Class'!$D$22,$G98:$BB98)+IFERROR(SUMIF($G$6:$BB$6,BH$6&amp;" "&amp;'Input-Func_Class'!$E$22,$G98:$BB98),SUMIF($G$6:$BB$6,BH$6&amp;" "&amp;'Input-Func_Class'!$B$24,$G98:$BB98))+SUMIF($G$6:$BB$6,BH$6&amp;" "&amp;'Input-Func_Class'!$F$22,$G98:$BB98))&lt;Check_Limit,0,1),1)</f>
        <v>0</v>
      </c>
      <c r="BI98">
        <f ca="1">IFERROR(IF(SUMIF($G$6:$BB$6,BI$6&amp;" Total",$G98:$BB98)-(SUMIF($G$6:$BB$6,BI$6&amp;" "&amp;'Input-Func_Class'!$D$22,$G98:$BB98)+IFERROR(SUMIF($G$6:$BB$6,BI$6&amp;" "&amp;'Input-Func_Class'!$E$22,$G98:$BB98),SUMIF($G$6:$BB$6,BI$6&amp;" "&amp;'Input-Func_Class'!$B$24,$G98:$BB98))+SUMIF($G$6:$BB$6,BI$6&amp;" "&amp;'Input-Func_Class'!$F$22,$G98:$BB98))&lt;Check_Limit,0,1),1)</f>
        <v>0</v>
      </c>
      <c r="BJ98">
        <f ca="1">IFERROR(IF(SUMIF($G$6:$BB$6,BJ$6&amp;" Total",$G98:$BB98)-(SUMIF($G$6:$BB$6,BJ$6&amp;" "&amp;'Input-Func_Class'!$D$22,$G98:$BB98)+IFERROR(SUMIF($G$6:$BB$6,BJ$6&amp;" "&amp;'Input-Func_Class'!$E$22,$G98:$BB98),SUMIF($G$6:$BB$6,BJ$6&amp;" "&amp;'Input-Func_Class'!$B$24,$G98:$BB98))+SUMIF($G$6:$BB$6,BJ$6&amp;" "&amp;'Input-Func_Class'!$F$22,$G98:$BB98))&lt;Check_Limit,0,1),1)</f>
        <v>0</v>
      </c>
      <c r="BK98">
        <f ca="1">IFERROR(IF(SUMIF($G$6:$BB$6,BK$6&amp;" Total",$G98:$BB98)-(SUMIF($G$6:$BB$6,BK$6&amp;" "&amp;'Input-Func_Class'!$D$22,$G98:$BB98)+IFERROR(SUMIF($G$6:$BB$6,BK$6&amp;" "&amp;'Input-Func_Class'!$E$22,$G98:$BB98),SUMIF($G$6:$BB$6,BK$6&amp;" "&amp;'Input-Func_Class'!$B$24,$G98:$BB98))+SUMIF($G$6:$BB$6,BK$6&amp;" "&amp;'Input-Func_Class'!$F$22,$G98:$BB98))&lt;Check_Limit,0,1),1)</f>
        <v>0</v>
      </c>
      <c r="BL98">
        <f ca="1">IFERROR(IF(SUMIF($G$6:$BB$6,BL$6&amp;" Total",$G98:$BB98)-(SUMIF($G$6:$BB$6,BL$6&amp;" "&amp;'Input-Func_Class'!$D$22,$G98:$BB98)+IFERROR(SUMIF($G$6:$BB$6,BL$6&amp;" "&amp;'Input-Func_Class'!$E$22,$G98:$BB98),SUMIF($G$6:$BB$6,BL$6&amp;" "&amp;'Input-Func_Class'!$B$24,$G98:$BB98))+SUMIF($G$6:$BB$6,BL$6&amp;" "&amp;'Input-Func_Class'!$F$22,$G98:$BB98))&lt;Check_Limit,0,1),1)</f>
        <v>0</v>
      </c>
      <c r="BM98">
        <f ca="1">IFERROR(IF(SUMIF($G$6:$BB$6,BM$6&amp;" Total",$G98:$BB98)-(SUMIF($G$6:$BB$6,BM$6&amp;" "&amp;'Input-Func_Class'!$D$22,$G98:$BB98)+IFERROR(SUMIF($G$6:$BB$6,BM$6&amp;" "&amp;'Input-Func_Class'!$E$22,$G98:$BB98),SUMIF($G$6:$BB$6,BM$6&amp;" "&amp;'Input-Func_Class'!$B$24,$G98:$BB98))+SUMIF($G$6:$BB$6,BM$6&amp;" "&amp;'Input-Func_Class'!$F$22,$G98:$BB98))&lt;Check_Limit,0,1),1)</f>
        <v>0</v>
      </c>
      <c r="BN98">
        <f ca="1">IFERROR(IF(SUMIF($G$6:$BB$6,BN$6&amp;" Total",$G98:$BB98)-(SUMIF($G$6:$BB$6,BN$6&amp;" "&amp;'Input-Func_Class'!$D$22,$G98:$BB98)+IFERROR(SUMIF($G$6:$BB$6,BN$6&amp;" "&amp;'Input-Func_Class'!$E$22,$G98:$BB98),SUMIF($G$6:$BB$6,BN$6&amp;" "&amp;'Input-Func_Class'!$B$24,$G98:$BB98))+SUMIF($G$6:$BB$6,BN$6&amp;" "&amp;'Input-Func_Class'!$F$22,$G98:$BB98))&lt;Check_Limit,0,1),1)</f>
        <v>0</v>
      </c>
      <c r="BO98">
        <f ca="1">IFERROR(IF(SUMIF($G$6:$BB$6,BO$6&amp;" Total",$G98:$BB98)-(SUMIF($G$6:$BB$6,BO$6&amp;" "&amp;'Input-Func_Class'!$D$22,$G98:$BB98)+IFERROR(SUMIF($G$6:$BB$6,BO$6&amp;" "&amp;'Input-Func_Class'!$E$22,$G98:$BB98),SUMIF($G$6:$BB$6,BO$6&amp;" "&amp;'Input-Func_Class'!$B$24,$G98:$BB98))+SUMIF($G$6:$BB$6,BO$6&amp;" "&amp;'Input-Func_Class'!$F$22,$G98:$BB98))&lt;Check_Limit,0,1),1)</f>
        <v>0</v>
      </c>
    </row>
    <row r="99" spans="1:67" outlineLevel="1">
      <c r="A99" s="31">
        <f>IF(ISBLANK('Input-Accounts'!A99),"",'Input-Accounts'!A99)</f>
        <v>87</v>
      </c>
      <c r="B99" s="53" t="str">
        <f>IF(ISBLANK('Input-Accounts'!B99),"",'Input-Accounts'!B99)</f>
        <v>MAINS - DS-ML DIRECT ASSIGNMENT</v>
      </c>
      <c r="C99" s="31">
        <f>IF(ISBLANK('Input-Accounts'!C99),"",'Input-Accounts'!C99)</f>
        <v>376</v>
      </c>
      <c r="D99" s="10">
        <f>Functionalization!$D99</f>
        <v>-8017</v>
      </c>
      <c r="E99" s="10">
        <f t="shared" ref="E99:E118" ca="1" si="26">IFERROR(IF(D99="",0,IF(D99=0,0,IF(ABS(D99-SUM(G99,K99,O99,S99,W99,AA99,AE99,AI99,AM99,AQ99,AU99,AY99))&lt;Check_Limit,0,1))),1)</f>
        <v>0</v>
      </c>
      <c r="F99" s="3" t="str">
        <f>IF($D99=0,"-",IF('Input-Accounts'!$E99&lt;&gt;0,'Input-Accounts'!$E99,'Input-Accounts'!$G99))</f>
        <v>AVGERAGE STUDY</v>
      </c>
      <c r="G99" s="10">
        <f ca="1">IF(G$5&lt;&gt;"",HLOOKUP(G$5,Functionalization!$G$6:$R$373,ROW($A99)-5,FALSE),IFERROR(INDEX(G$337:G$373,MATCH($F99,$B$337:$B$373,0))/VLOOKUP($F99,$B$337:$BB$373,MATCH(LEFT(TRIM(G$6),FIND("~",SUBSTITUTE(G$6,"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99))*HLOOKUP(LEFT(TRIM(G$6),FIND("~",SUBSTITUTE(G$6," ","~",LEN(TRIM(G$6))-LEN(SUBSTITUTE(TRIM(G$6)," ",""))))-1)&amp;" Total",$B$6:$BB$373,ROW($A99)-5,FALSE))</f>
        <v>-8017</v>
      </c>
      <c r="H99" s="10">
        <f ca="1">IF(H$5&lt;&gt;"",HLOOKUP(H$5,Functionalization!$G$6:$R$373,ROW($A99)-5,FALSE),IFERROR(INDEX(H$337:H$373,MATCH($F99,$B$337:$B$373,0))/VLOOKUP($F99,$B$337:$BB$373,MATCH(LEFT(TRIM(H$6),FIND("~",SUBSTITUTE(H$6,"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99))*HLOOKUP(LEFT(TRIM(H$6),FIND("~",SUBSTITUTE(H$6," ","~",LEN(TRIM(H$6))-LEN(SUBSTITUTE(TRIM(H$6)," ",""))))-1)&amp;" Total",$B$6:$BB$373,ROW($A99)-5,FALSE))</f>
        <v>-5948.4040982435272</v>
      </c>
      <c r="I99" s="10">
        <f ca="1">IF(I$5&lt;&gt;"",HLOOKUP(I$5,Functionalization!$G$6:$R$373,ROW($A99)-5,FALSE),IFERROR(INDEX(I$337:I$373,MATCH($F99,$B$337:$B$373,0))/VLOOKUP($F99,$B$337:$BB$373,MATCH(LEFT(TRIM(I$6),FIND("~",SUBSTITUTE(I$6,"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99))*HLOOKUP(LEFT(TRIM(I$6),FIND("~",SUBSTITUTE(I$6," ","~",LEN(TRIM(I$6))-LEN(SUBSTITUTE(TRIM(I$6)," ",""))))-1)&amp;" Total",$B$6:$BB$373,ROW($A99)-5,FALSE))</f>
        <v>0</v>
      </c>
      <c r="J99" s="10">
        <f ca="1">IF(J$5&lt;&gt;"",HLOOKUP(J$5,Functionalization!$G$6:$R$373,ROW($A99)-5,FALSE),IFERROR(INDEX(J$337:J$373,MATCH($F99,$B$337:$B$373,0))/VLOOKUP($F99,$B$337:$BB$373,MATCH(LEFT(TRIM(J$6),FIND("~",SUBSTITUTE(J$6,"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99))*HLOOKUP(LEFT(TRIM(J$6),FIND("~",SUBSTITUTE(J$6," ","~",LEN(TRIM(J$6))-LEN(SUBSTITUTE(TRIM(J$6)," ",""))))-1)&amp;" Total",$B$6:$BB$373,ROW($A99)-5,FALSE))</f>
        <v>-2068.5959017564728</v>
      </c>
      <c r="K99" s="10">
        <f ca="1">IF(K$5&lt;&gt;"",HLOOKUP(K$5,Functionalization!$G$6:$R$373,ROW($A99)-5,FALSE),IFERROR(INDEX(K$337:K$373,MATCH($F99,$B$337:$B$373,0))/VLOOKUP($F99,$B$337:$BB$373,MATCH(LEFT(TRIM(K$6),FIND("~",SUBSTITUTE(K$6,"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99))*HLOOKUP(LEFT(TRIM(K$6),FIND("~",SUBSTITUTE(K$6," ","~",LEN(TRIM(K$6))-LEN(SUBSTITUTE(TRIM(K$6)," ",""))))-1)&amp;" Total",$B$6:$BB$373,ROW($A99)-5,FALSE))</f>
        <v>0</v>
      </c>
      <c r="L99" s="10">
        <f ca="1">IF(L$5&lt;&gt;"",HLOOKUP(L$5,Functionalization!$G$6:$R$373,ROW($A99)-5,FALSE),IFERROR(INDEX(L$337:L$373,MATCH($F99,$B$337:$B$373,0))/VLOOKUP($F99,$B$337:$BB$373,MATCH(LEFT(TRIM(L$6),FIND("~",SUBSTITUTE(L$6,"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99))*HLOOKUP(LEFT(TRIM(L$6),FIND("~",SUBSTITUTE(L$6," ","~",LEN(TRIM(L$6))-LEN(SUBSTITUTE(TRIM(L$6)," ",""))))-1)&amp;" Total",$B$6:$BB$373,ROW($A99)-5,FALSE))</f>
        <v>0</v>
      </c>
      <c r="M99" s="10">
        <f ca="1">IF(M$5&lt;&gt;"",HLOOKUP(M$5,Functionalization!$G$6:$R$373,ROW($A99)-5,FALSE),IFERROR(INDEX(M$337:M$373,MATCH($F99,$B$337:$B$373,0))/VLOOKUP($F99,$B$337:$BB$373,MATCH(LEFT(TRIM(M$6),FIND("~",SUBSTITUTE(M$6,"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99))*HLOOKUP(LEFT(TRIM(M$6),FIND("~",SUBSTITUTE(M$6," ","~",LEN(TRIM(M$6))-LEN(SUBSTITUTE(TRIM(M$6)," ",""))))-1)&amp;" Total",$B$6:$BB$373,ROW($A99)-5,FALSE))</f>
        <v>0</v>
      </c>
      <c r="N99" s="10">
        <f ca="1">IF(N$5&lt;&gt;"",HLOOKUP(N$5,Functionalization!$G$6:$R$373,ROW($A99)-5,FALSE),IFERROR(INDEX(N$337:N$373,MATCH($F99,$B$337:$B$373,0))/VLOOKUP($F99,$B$337:$BB$373,MATCH(LEFT(TRIM(N$6),FIND("~",SUBSTITUTE(N$6,"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99))*HLOOKUP(LEFT(TRIM(N$6),FIND("~",SUBSTITUTE(N$6," ","~",LEN(TRIM(N$6))-LEN(SUBSTITUTE(TRIM(N$6)," ",""))))-1)&amp;" Total",$B$6:$BB$373,ROW($A99)-5,FALSE))</f>
        <v>0</v>
      </c>
      <c r="O99" s="10">
        <f ca="1">IF(O$5&lt;&gt;"",HLOOKUP(O$5,Functionalization!$G$6:$R$373,ROW($A99)-5,FALSE),IFERROR(INDEX(O$337:O$373,MATCH($F99,$B$337:$B$373,0))/VLOOKUP($F99,$B$337:$BB$373,MATCH(LEFT(TRIM(O$6),FIND("~",SUBSTITUTE(O$6,"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99))*HLOOKUP(LEFT(TRIM(O$6),FIND("~",SUBSTITUTE(O$6," ","~",LEN(TRIM(O$6))-LEN(SUBSTITUTE(TRIM(O$6)," ",""))))-1)&amp;" Total",$B$6:$BB$373,ROW($A99)-5,FALSE))</f>
        <v>0</v>
      </c>
      <c r="P99" s="10">
        <f ca="1">IF(P$5&lt;&gt;"",HLOOKUP(P$5,Functionalization!$G$6:$R$373,ROW($A99)-5,FALSE),IFERROR(INDEX(P$337:P$373,MATCH($F99,$B$337:$B$373,0))/VLOOKUP($F99,$B$337:$BB$373,MATCH(LEFT(TRIM(P$6),FIND("~",SUBSTITUTE(P$6,"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99))*HLOOKUP(LEFT(TRIM(P$6),FIND("~",SUBSTITUTE(P$6," ","~",LEN(TRIM(P$6))-LEN(SUBSTITUTE(TRIM(P$6)," ",""))))-1)&amp;" Total",$B$6:$BB$373,ROW($A99)-5,FALSE))</f>
        <v>0</v>
      </c>
      <c r="Q99" s="10">
        <f ca="1">IF(Q$5&lt;&gt;"",HLOOKUP(Q$5,Functionalization!$G$6:$R$373,ROW($A99)-5,FALSE),IFERROR(INDEX(Q$337:Q$373,MATCH($F99,$B$337:$B$373,0))/VLOOKUP($F99,$B$337:$BB$373,MATCH(LEFT(TRIM(Q$6),FIND("~",SUBSTITUTE(Q$6,"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99))*HLOOKUP(LEFT(TRIM(Q$6),FIND("~",SUBSTITUTE(Q$6," ","~",LEN(TRIM(Q$6))-LEN(SUBSTITUTE(TRIM(Q$6)," ",""))))-1)&amp;" Total",$B$6:$BB$373,ROW($A99)-5,FALSE))</f>
        <v>0</v>
      </c>
      <c r="R99" s="10">
        <f ca="1">IF(R$5&lt;&gt;"",HLOOKUP(R$5,Functionalization!$G$6:$R$373,ROW($A99)-5,FALSE),IFERROR(INDEX(R$337:R$373,MATCH($F99,$B$337:$B$373,0))/VLOOKUP($F99,$B$337:$BB$373,MATCH(LEFT(TRIM(R$6),FIND("~",SUBSTITUTE(R$6,"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99))*HLOOKUP(LEFT(TRIM(R$6),FIND("~",SUBSTITUTE(R$6," ","~",LEN(TRIM(R$6))-LEN(SUBSTITUTE(TRIM(R$6)," ",""))))-1)&amp;" Total",$B$6:$BB$373,ROW($A99)-5,FALSE))</f>
        <v>0</v>
      </c>
      <c r="S99" s="10">
        <f ca="1">IF(S$5&lt;&gt;"",HLOOKUP(S$5,Functionalization!$G$6:$R$373,ROW($A99)-5,FALSE),IFERROR(INDEX(S$337:S$373,MATCH($F99,$B$337:$B$373,0))/VLOOKUP($F99,$B$337:$BB$373,MATCH(LEFT(TRIM(S$6),FIND("~",SUBSTITUTE(S$6,"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99))*HLOOKUP(LEFT(TRIM(S$6),FIND("~",SUBSTITUTE(S$6," ","~",LEN(TRIM(S$6))-LEN(SUBSTITUTE(TRIM(S$6)," ",""))))-1)&amp;" Total",$B$6:$BB$373,ROW($A99)-5,FALSE))</f>
        <v>0</v>
      </c>
      <c r="T99" s="10">
        <f ca="1">IF(T$5&lt;&gt;"",HLOOKUP(T$5,Functionalization!$G$6:$R$373,ROW($A99)-5,FALSE),IFERROR(INDEX(T$337:T$373,MATCH($F99,$B$337:$B$373,0))/VLOOKUP($F99,$B$337:$BB$373,MATCH(LEFT(TRIM(T$6),FIND("~",SUBSTITUTE(T$6,"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99))*HLOOKUP(LEFT(TRIM(T$6),FIND("~",SUBSTITUTE(T$6," ","~",LEN(TRIM(T$6))-LEN(SUBSTITUTE(TRIM(T$6)," ",""))))-1)&amp;" Total",$B$6:$BB$373,ROW($A99)-5,FALSE))</f>
        <v>0</v>
      </c>
      <c r="U99" s="10">
        <f ca="1">IF(U$5&lt;&gt;"",HLOOKUP(U$5,Functionalization!$G$6:$R$373,ROW($A99)-5,FALSE),IFERROR(INDEX(U$337:U$373,MATCH($F99,$B$337:$B$373,0))/VLOOKUP($F99,$B$337:$BB$373,MATCH(LEFT(TRIM(U$6),FIND("~",SUBSTITUTE(U$6,"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99))*HLOOKUP(LEFT(TRIM(U$6),FIND("~",SUBSTITUTE(U$6," ","~",LEN(TRIM(U$6))-LEN(SUBSTITUTE(TRIM(U$6)," ",""))))-1)&amp;" Total",$B$6:$BB$373,ROW($A99)-5,FALSE))</f>
        <v>0</v>
      </c>
      <c r="V99" s="10">
        <f ca="1">IF(V$5&lt;&gt;"",HLOOKUP(V$5,Functionalization!$G$6:$R$373,ROW($A99)-5,FALSE),IFERROR(INDEX(V$337:V$373,MATCH($F99,$B$337:$B$373,0))/VLOOKUP($F99,$B$337:$BB$373,MATCH(LEFT(TRIM(V$6),FIND("~",SUBSTITUTE(V$6,"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99))*HLOOKUP(LEFT(TRIM(V$6),FIND("~",SUBSTITUTE(V$6," ","~",LEN(TRIM(V$6))-LEN(SUBSTITUTE(TRIM(V$6)," ",""))))-1)&amp;" Total",$B$6:$BB$373,ROW($A99)-5,FALSE))</f>
        <v>0</v>
      </c>
      <c r="W99" s="10">
        <f ca="1">IF(W$5&lt;&gt;"",HLOOKUP(W$5,Functionalization!$G$6:$R$373,ROW($A99)-5,FALSE),IFERROR(INDEX(W$337:W$373,MATCH($F99,$B$337:$B$373,0))/VLOOKUP($F99,$B$337:$BB$373,MATCH(LEFT(TRIM(W$6),FIND("~",SUBSTITUTE(W$6,"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99))*HLOOKUP(LEFT(TRIM(W$6),FIND("~",SUBSTITUTE(W$6," ","~",LEN(TRIM(W$6))-LEN(SUBSTITUTE(TRIM(W$6)," ",""))))-1)&amp;" Total",$B$6:$BB$373,ROW($A99)-5,FALSE))</f>
        <v>0</v>
      </c>
      <c r="X99" s="10">
        <f ca="1">IF(X$5&lt;&gt;"",HLOOKUP(X$5,Functionalization!$G$6:$R$373,ROW($A99)-5,FALSE),IFERROR(INDEX(X$337:X$373,MATCH($F99,$B$337:$B$373,0))/VLOOKUP($F99,$B$337:$BB$373,MATCH(LEFT(TRIM(X$6),FIND("~",SUBSTITUTE(X$6,"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99))*HLOOKUP(LEFT(TRIM(X$6),FIND("~",SUBSTITUTE(X$6," ","~",LEN(TRIM(X$6))-LEN(SUBSTITUTE(TRIM(X$6)," ",""))))-1)&amp;" Total",$B$6:$BB$373,ROW($A99)-5,FALSE))</f>
        <v>0</v>
      </c>
      <c r="Y99" s="10">
        <f ca="1">IF(Y$5&lt;&gt;"",HLOOKUP(Y$5,Functionalization!$G$6:$R$373,ROW($A99)-5,FALSE),IFERROR(INDEX(Y$337:Y$373,MATCH($F99,$B$337:$B$373,0))/VLOOKUP($F99,$B$337:$BB$373,MATCH(LEFT(TRIM(Y$6),FIND("~",SUBSTITUTE(Y$6,"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99))*HLOOKUP(LEFT(TRIM(Y$6),FIND("~",SUBSTITUTE(Y$6," ","~",LEN(TRIM(Y$6))-LEN(SUBSTITUTE(TRIM(Y$6)," ",""))))-1)&amp;" Total",$B$6:$BB$373,ROW($A99)-5,FALSE))</f>
        <v>0</v>
      </c>
      <c r="Z99" s="10">
        <f ca="1">IF(Z$5&lt;&gt;"",HLOOKUP(Z$5,Functionalization!$G$6:$R$373,ROW($A99)-5,FALSE),IFERROR(INDEX(Z$337:Z$373,MATCH($F99,$B$337:$B$373,0))/VLOOKUP($F99,$B$337:$BB$373,MATCH(LEFT(TRIM(Z$6),FIND("~",SUBSTITUTE(Z$6,"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99))*HLOOKUP(LEFT(TRIM(Z$6),FIND("~",SUBSTITUTE(Z$6," ","~",LEN(TRIM(Z$6))-LEN(SUBSTITUTE(TRIM(Z$6)," ",""))))-1)&amp;" Total",$B$6:$BB$373,ROW($A99)-5,FALSE))</f>
        <v>0</v>
      </c>
      <c r="AA99" s="10">
        <f ca="1">IF(AA$5&lt;&gt;"",HLOOKUP(AA$5,Functionalization!$G$6:$R$373,ROW($A99)-5,FALSE),IFERROR(INDEX(AA$337:AA$373,MATCH($F99,$B$337:$B$373,0))/VLOOKUP($F99,$B$337:$BB$373,MATCH(LEFT(TRIM(AA$6),FIND("~",SUBSTITUTE(AA$6,"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99))*HLOOKUP(LEFT(TRIM(AA$6),FIND("~",SUBSTITUTE(AA$6," ","~",LEN(TRIM(AA$6))-LEN(SUBSTITUTE(TRIM(AA$6)," ",""))))-1)&amp;" Total",$B$6:$BB$373,ROW($A99)-5,FALSE))</f>
        <v>0</v>
      </c>
      <c r="AB99" s="10">
        <f ca="1">IF(AB$5&lt;&gt;"",HLOOKUP(AB$5,Functionalization!$G$6:$R$373,ROW($A99)-5,FALSE),IFERROR(INDEX(AB$337:AB$373,MATCH($F99,$B$337:$B$373,0))/VLOOKUP($F99,$B$337:$BB$373,MATCH(LEFT(TRIM(AB$6),FIND("~",SUBSTITUTE(AB$6,"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99))*HLOOKUP(LEFT(TRIM(AB$6),FIND("~",SUBSTITUTE(AB$6," ","~",LEN(TRIM(AB$6))-LEN(SUBSTITUTE(TRIM(AB$6)," ",""))))-1)&amp;" Total",$B$6:$BB$373,ROW($A99)-5,FALSE))</f>
        <v>0</v>
      </c>
      <c r="AC99" s="10">
        <f ca="1">IF(AC$5&lt;&gt;"",HLOOKUP(AC$5,Functionalization!$G$6:$R$373,ROW($A99)-5,FALSE),IFERROR(INDEX(AC$337:AC$373,MATCH($F99,$B$337:$B$373,0))/VLOOKUP($F99,$B$337:$BB$373,MATCH(LEFT(TRIM(AC$6),FIND("~",SUBSTITUTE(AC$6,"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99))*HLOOKUP(LEFT(TRIM(AC$6),FIND("~",SUBSTITUTE(AC$6," ","~",LEN(TRIM(AC$6))-LEN(SUBSTITUTE(TRIM(AC$6)," ",""))))-1)&amp;" Total",$B$6:$BB$373,ROW($A99)-5,FALSE))</f>
        <v>0</v>
      </c>
      <c r="AD99" s="10">
        <f ca="1">IF(AD$5&lt;&gt;"",HLOOKUP(AD$5,Functionalization!$G$6:$R$373,ROW($A99)-5,FALSE),IFERROR(INDEX(AD$337:AD$373,MATCH($F99,$B$337:$B$373,0))/VLOOKUP($F99,$B$337:$BB$373,MATCH(LEFT(TRIM(AD$6),FIND("~",SUBSTITUTE(AD$6,"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99))*HLOOKUP(LEFT(TRIM(AD$6),FIND("~",SUBSTITUTE(AD$6," ","~",LEN(TRIM(AD$6))-LEN(SUBSTITUTE(TRIM(AD$6)," ",""))))-1)&amp;" Total",$B$6:$BB$373,ROW($A99)-5,FALSE))</f>
        <v>0</v>
      </c>
      <c r="AE99" s="10">
        <f ca="1">IF(AE$5&lt;&gt;"",HLOOKUP(AE$5,Functionalization!$G$6:$R$373,ROW($A99)-5,FALSE),IFERROR(INDEX(AE$337:AE$373,MATCH($F99,$B$337:$B$373,0))/VLOOKUP($F99,$B$337:$BB$373,MATCH(LEFT(TRIM(AE$6),FIND("~",SUBSTITUTE(AE$6,"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99))*HLOOKUP(LEFT(TRIM(AE$6),FIND("~",SUBSTITUTE(AE$6," ","~",LEN(TRIM(AE$6))-LEN(SUBSTITUTE(TRIM(AE$6)," ",""))))-1)&amp;" Total",$B$6:$BB$373,ROW($A99)-5,FALSE))</f>
        <v>0</v>
      </c>
      <c r="AF99" s="10">
        <f ca="1">IF(AF$5&lt;&gt;"",HLOOKUP(AF$5,Functionalization!$G$6:$R$373,ROW($A99)-5,FALSE),IFERROR(INDEX(AF$337:AF$373,MATCH($F99,$B$337:$B$373,0))/VLOOKUP($F99,$B$337:$BB$373,MATCH(LEFT(TRIM(AF$6),FIND("~",SUBSTITUTE(AF$6,"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99))*HLOOKUP(LEFT(TRIM(AF$6),FIND("~",SUBSTITUTE(AF$6," ","~",LEN(TRIM(AF$6))-LEN(SUBSTITUTE(TRIM(AF$6)," ",""))))-1)&amp;" Total",$B$6:$BB$373,ROW($A99)-5,FALSE))</f>
        <v>0</v>
      </c>
      <c r="AG99" s="10">
        <f ca="1">IF(AG$5&lt;&gt;"",HLOOKUP(AG$5,Functionalization!$G$6:$R$373,ROW($A99)-5,FALSE),IFERROR(INDEX(AG$337:AG$373,MATCH($F99,$B$337:$B$373,0))/VLOOKUP($F99,$B$337:$BB$373,MATCH(LEFT(TRIM(AG$6),FIND("~",SUBSTITUTE(AG$6,"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99))*HLOOKUP(LEFT(TRIM(AG$6),FIND("~",SUBSTITUTE(AG$6," ","~",LEN(TRIM(AG$6))-LEN(SUBSTITUTE(TRIM(AG$6)," ",""))))-1)&amp;" Total",$B$6:$BB$373,ROW($A99)-5,FALSE))</f>
        <v>0</v>
      </c>
      <c r="AH99" s="10">
        <f ca="1">IF(AH$5&lt;&gt;"",HLOOKUP(AH$5,Functionalization!$G$6:$R$373,ROW($A99)-5,FALSE),IFERROR(INDEX(AH$337:AH$373,MATCH($F99,$B$337:$B$373,0))/VLOOKUP($F99,$B$337:$BB$373,MATCH(LEFT(TRIM(AH$6),FIND("~",SUBSTITUTE(AH$6,"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99))*HLOOKUP(LEFT(TRIM(AH$6),FIND("~",SUBSTITUTE(AH$6," ","~",LEN(TRIM(AH$6))-LEN(SUBSTITUTE(TRIM(AH$6)," ",""))))-1)&amp;" Total",$B$6:$BB$373,ROW($A99)-5,FALSE))</f>
        <v>0</v>
      </c>
      <c r="AI99" s="10">
        <f ca="1">IF(AI$5&lt;&gt;"",HLOOKUP(AI$5,Functionalization!$G$6:$R$373,ROW($A99)-5,FALSE),IFERROR(INDEX(AI$337:AI$373,MATCH($F99,$B$337:$B$373,0))/VLOOKUP($F99,$B$337:$BB$373,MATCH(LEFT(TRIM(AI$6),FIND("~",SUBSTITUTE(AI$6,"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99))*HLOOKUP(LEFT(TRIM(AI$6),FIND("~",SUBSTITUTE(AI$6," ","~",LEN(TRIM(AI$6))-LEN(SUBSTITUTE(TRIM(AI$6)," ",""))))-1)&amp;" Total",$B$6:$BB$373,ROW($A99)-5,FALSE))</f>
        <v>0</v>
      </c>
      <c r="AJ99" s="10">
        <f ca="1">IF(AJ$5&lt;&gt;"",HLOOKUP(AJ$5,Functionalization!$G$6:$R$373,ROW($A99)-5,FALSE),IFERROR(INDEX(AJ$337:AJ$373,MATCH($F99,$B$337:$B$373,0))/VLOOKUP($F99,$B$337:$BB$373,MATCH(LEFT(TRIM(AJ$6),FIND("~",SUBSTITUTE(AJ$6,"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99))*HLOOKUP(LEFT(TRIM(AJ$6),FIND("~",SUBSTITUTE(AJ$6," ","~",LEN(TRIM(AJ$6))-LEN(SUBSTITUTE(TRIM(AJ$6)," ",""))))-1)&amp;" Total",$B$6:$BB$373,ROW($A99)-5,FALSE))</f>
        <v>0</v>
      </c>
      <c r="AK99" s="10">
        <f ca="1">IF(AK$5&lt;&gt;"",HLOOKUP(AK$5,Functionalization!$G$6:$R$373,ROW($A99)-5,FALSE),IFERROR(INDEX(AK$337:AK$373,MATCH($F99,$B$337:$B$373,0))/VLOOKUP($F99,$B$337:$BB$373,MATCH(LEFT(TRIM(AK$6),FIND("~",SUBSTITUTE(AK$6,"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99))*HLOOKUP(LEFT(TRIM(AK$6),FIND("~",SUBSTITUTE(AK$6," ","~",LEN(TRIM(AK$6))-LEN(SUBSTITUTE(TRIM(AK$6)," ",""))))-1)&amp;" Total",$B$6:$BB$373,ROW($A99)-5,FALSE))</f>
        <v>0</v>
      </c>
      <c r="AL99" s="10">
        <f ca="1">IF(AL$5&lt;&gt;"",HLOOKUP(AL$5,Functionalization!$G$6:$R$373,ROW($A99)-5,FALSE),IFERROR(INDEX(AL$337:AL$373,MATCH($F99,$B$337:$B$373,0))/VLOOKUP($F99,$B$337:$BB$373,MATCH(LEFT(TRIM(AL$6),FIND("~",SUBSTITUTE(AL$6,"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99))*HLOOKUP(LEFT(TRIM(AL$6),FIND("~",SUBSTITUTE(AL$6," ","~",LEN(TRIM(AL$6))-LEN(SUBSTITUTE(TRIM(AL$6)," ",""))))-1)&amp;" Total",$B$6:$BB$373,ROW($A99)-5,FALSE))</f>
        <v>0</v>
      </c>
      <c r="AM99" s="10">
        <f ca="1">IF(AM$5&lt;&gt;"",HLOOKUP(AM$5,Functionalization!$G$6:$R$373,ROW($A99)-5,FALSE),IFERROR(INDEX(AM$337:AM$373,MATCH($F99,$B$337:$B$373,0))/VLOOKUP($F99,$B$337:$BB$373,MATCH(LEFT(TRIM(AM$6),FIND("~",SUBSTITUTE(AM$6,"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99))*HLOOKUP(LEFT(TRIM(AM$6),FIND("~",SUBSTITUTE(AM$6," ","~",LEN(TRIM(AM$6))-LEN(SUBSTITUTE(TRIM(AM$6)," ",""))))-1)&amp;" Total",$B$6:$BB$373,ROW($A99)-5,FALSE))</f>
        <v>0</v>
      </c>
      <c r="AN99" s="10">
        <f ca="1">IF(AN$5&lt;&gt;"",HLOOKUP(AN$5,Functionalization!$G$6:$R$373,ROW($A99)-5,FALSE),IFERROR(INDEX(AN$337:AN$373,MATCH($F99,$B$337:$B$373,0))/VLOOKUP($F99,$B$337:$BB$373,MATCH(LEFT(TRIM(AN$6),FIND("~",SUBSTITUTE(AN$6,"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99))*HLOOKUP(LEFT(TRIM(AN$6),FIND("~",SUBSTITUTE(AN$6," ","~",LEN(TRIM(AN$6))-LEN(SUBSTITUTE(TRIM(AN$6)," ",""))))-1)&amp;" Total",$B$6:$BB$373,ROW($A99)-5,FALSE))</f>
        <v>0</v>
      </c>
      <c r="AO99" s="10">
        <f ca="1">IF(AO$5&lt;&gt;"",HLOOKUP(AO$5,Functionalization!$G$6:$R$373,ROW($A99)-5,FALSE),IFERROR(INDEX(AO$337:AO$373,MATCH($F99,$B$337:$B$373,0))/VLOOKUP($F99,$B$337:$BB$373,MATCH(LEFT(TRIM(AO$6),FIND("~",SUBSTITUTE(AO$6,"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99))*HLOOKUP(LEFT(TRIM(AO$6),FIND("~",SUBSTITUTE(AO$6," ","~",LEN(TRIM(AO$6))-LEN(SUBSTITUTE(TRIM(AO$6)," ",""))))-1)&amp;" Total",$B$6:$BB$373,ROW($A99)-5,FALSE))</f>
        <v>0</v>
      </c>
      <c r="AP99" s="10">
        <f ca="1">IF(AP$5&lt;&gt;"",HLOOKUP(AP$5,Functionalization!$G$6:$R$373,ROW($A99)-5,FALSE),IFERROR(INDEX(AP$337:AP$373,MATCH($F99,$B$337:$B$373,0))/VLOOKUP($F99,$B$337:$BB$373,MATCH(LEFT(TRIM(AP$6),FIND("~",SUBSTITUTE(AP$6,"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99))*HLOOKUP(LEFT(TRIM(AP$6),FIND("~",SUBSTITUTE(AP$6," ","~",LEN(TRIM(AP$6))-LEN(SUBSTITUTE(TRIM(AP$6)," ",""))))-1)&amp;" Total",$B$6:$BB$373,ROW($A99)-5,FALSE))</f>
        <v>0</v>
      </c>
      <c r="AQ99" s="10">
        <f ca="1">IF(AQ$5&lt;&gt;"",HLOOKUP(AQ$5,Functionalization!$G$6:$R$373,ROW($A99)-5,FALSE),IFERROR(INDEX(AQ$337:AQ$373,MATCH($F99,$B$337:$B$373,0))/VLOOKUP($F99,$B$337:$BB$373,MATCH(LEFT(TRIM(AQ$6),FIND("~",SUBSTITUTE(AQ$6,"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99))*HLOOKUP(LEFT(TRIM(AQ$6),FIND("~",SUBSTITUTE(AQ$6," ","~",LEN(TRIM(AQ$6))-LEN(SUBSTITUTE(TRIM(AQ$6)," ",""))))-1)&amp;" Total",$B$6:$BB$373,ROW($A99)-5,FALSE))</f>
        <v>0</v>
      </c>
      <c r="AR99" s="10">
        <f ca="1">IF(AR$5&lt;&gt;"",HLOOKUP(AR$5,Functionalization!$G$6:$R$373,ROW($A99)-5,FALSE),IFERROR(INDEX(AR$337:AR$373,MATCH($F99,$B$337:$B$373,0))/VLOOKUP($F99,$B$337:$BB$373,MATCH(LEFT(TRIM(AR$6),FIND("~",SUBSTITUTE(AR$6,"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99))*HLOOKUP(LEFT(TRIM(AR$6),FIND("~",SUBSTITUTE(AR$6," ","~",LEN(TRIM(AR$6))-LEN(SUBSTITUTE(TRIM(AR$6)," ",""))))-1)&amp;" Total",$B$6:$BB$373,ROW($A99)-5,FALSE))</f>
        <v>0</v>
      </c>
      <c r="AS99" s="10">
        <f ca="1">IF(AS$5&lt;&gt;"",HLOOKUP(AS$5,Functionalization!$G$6:$R$373,ROW($A99)-5,FALSE),IFERROR(INDEX(AS$337:AS$373,MATCH($F99,$B$337:$B$373,0))/VLOOKUP($F99,$B$337:$BB$373,MATCH(LEFT(TRIM(AS$6),FIND("~",SUBSTITUTE(AS$6,"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99))*HLOOKUP(LEFT(TRIM(AS$6),FIND("~",SUBSTITUTE(AS$6," ","~",LEN(TRIM(AS$6))-LEN(SUBSTITUTE(TRIM(AS$6)," ",""))))-1)&amp;" Total",$B$6:$BB$373,ROW($A99)-5,FALSE))</f>
        <v>0</v>
      </c>
      <c r="AT99" s="10">
        <f ca="1">IF(AT$5&lt;&gt;"",HLOOKUP(AT$5,Functionalization!$G$6:$R$373,ROW($A99)-5,FALSE),IFERROR(INDEX(AT$337:AT$373,MATCH($F99,$B$337:$B$373,0))/VLOOKUP($F99,$B$337:$BB$373,MATCH(LEFT(TRIM(AT$6),FIND("~",SUBSTITUTE(AT$6,"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99))*HLOOKUP(LEFT(TRIM(AT$6),FIND("~",SUBSTITUTE(AT$6," ","~",LEN(TRIM(AT$6))-LEN(SUBSTITUTE(TRIM(AT$6)," ",""))))-1)&amp;" Total",$B$6:$BB$373,ROW($A99)-5,FALSE))</f>
        <v>0</v>
      </c>
      <c r="AU99" s="10">
        <f ca="1">IF(AU$5&lt;&gt;"",HLOOKUP(AU$5,Functionalization!$G$6:$R$373,ROW($A99)-5,FALSE),IFERROR(INDEX(AU$337:AU$373,MATCH($F99,$B$337:$B$373,0))/VLOOKUP($F99,$B$337:$BB$373,MATCH(LEFT(TRIM(AU$6),FIND("~",SUBSTITUTE(AU$6,"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99))*HLOOKUP(LEFT(TRIM(AU$6),FIND("~",SUBSTITUTE(AU$6," ","~",LEN(TRIM(AU$6))-LEN(SUBSTITUTE(TRIM(AU$6)," ",""))))-1)&amp;" Total",$B$6:$BB$373,ROW($A99)-5,FALSE))</f>
        <v>0</v>
      </c>
      <c r="AV99" s="10">
        <f ca="1">IF(AV$5&lt;&gt;"",HLOOKUP(AV$5,Functionalization!$G$6:$R$373,ROW($A99)-5,FALSE),IFERROR(INDEX(AV$337:AV$373,MATCH($F99,$B$337:$B$373,0))/VLOOKUP($F99,$B$337:$BB$373,MATCH(LEFT(TRIM(AV$6),FIND("~",SUBSTITUTE(AV$6,"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99))*HLOOKUP(LEFT(TRIM(AV$6),FIND("~",SUBSTITUTE(AV$6," ","~",LEN(TRIM(AV$6))-LEN(SUBSTITUTE(TRIM(AV$6)," ",""))))-1)&amp;" Total",$B$6:$BB$373,ROW($A99)-5,FALSE))</f>
        <v>0</v>
      </c>
      <c r="AW99" s="10">
        <f ca="1">IF(AW$5&lt;&gt;"",HLOOKUP(AW$5,Functionalization!$G$6:$R$373,ROW($A99)-5,FALSE),IFERROR(INDEX(AW$337:AW$373,MATCH($F99,$B$337:$B$373,0))/VLOOKUP($F99,$B$337:$BB$373,MATCH(LEFT(TRIM(AW$6),FIND("~",SUBSTITUTE(AW$6,"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99))*HLOOKUP(LEFT(TRIM(AW$6),FIND("~",SUBSTITUTE(AW$6," ","~",LEN(TRIM(AW$6))-LEN(SUBSTITUTE(TRIM(AW$6)," ",""))))-1)&amp;" Total",$B$6:$BB$373,ROW($A99)-5,FALSE))</f>
        <v>0</v>
      </c>
      <c r="AX99" s="10">
        <f ca="1">IF(AX$5&lt;&gt;"",HLOOKUP(AX$5,Functionalization!$G$6:$R$373,ROW($A99)-5,FALSE),IFERROR(INDEX(AX$337:AX$373,MATCH($F99,$B$337:$B$373,0))/VLOOKUP($F99,$B$337:$BB$373,MATCH(LEFT(TRIM(AX$6),FIND("~",SUBSTITUTE(AX$6,"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99))*HLOOKUP(LEFT(TRIM(AX$6),FIND("~",SUBSTITUTE(AX$6," ","~",LEN(TRIM(AX$6))-LEN(SUBSTITUTE(TRIM(AX$6)," ",""))))-1)&amp;" Total",$B$6:$BB$373,ROW($A99)-5,FALSE))</f>
        <v>0</v>
      </c>
      <c r="AY99" s="10">
        <f ca="1">IF(AY$5&lt;&gt;"",HLOOKUP(AY$5,Functionalization!$G$6:$R$373,ROW($A99)-5,FALSE),IFERROR(INDEX(AY$337:AY$373,MATCH($F99,$B$337:$B$373,0))/VLOOKUP($F99,$B$337:$BB$373,MATCH(LEFT(TRIM(AY$6),FIND("~",SUBSTITUTE(AY$6,"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99))*HLOOKUP(LEFT(TRIM(AY$6),FIND("~",SUBSTITUTE(AY$6," ","~",LEN(TRIM(AY$6))-LEN(SUBSTITUTE(TRIM(AY$6)," ",""))))-1)&amp;" Total",$B$6:$BB$373,ROW($A99)-5,FALSE))</f>
        <v>0</v>
      </c>
      <c r="AZ99" s="10">
        <f ca="1">IF(AZ$5&lt;&gt;"",HLOOKUP(AZ$5,Functionalization!$G$6:$R$373,ROW($A99)-5,FALSE),IFERROR(INDEX(AZ$337:AZ$373,MATCH($F99,$B$337:$B$373,0))/VLOOKUP($F99,$B$337:$BB$373,MATCH(LEFT(TRIM(AZ$6),FIND("~",SUBSTITUTE(AZ$6,"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99))*HLOOKUP(LEFT(TRIM(AZ$6),FIND("~",SUBSTITUTE(AZ$6," ","~",LEN(TRIM(AZ$6))-LEN(SUBSTITUTE(TRIM(AZ$6)," ",""))))-1)&amp;" Total",$B$6:$BB$373,ROW($A99)-5,FALSE))</f>
        <v>0</v>
      </c>
      <c r="BA99" s="10">
        <f ca="1">IF(BA$5&lt;&gt;"",HLOOKUP(BA$5,Functionalization!$G$6:$R$373,ROW($A99)-5,FALSE),IFERROR(INDEX(BA$337:BA$373,MATCH($F99,$B$337:$B$373,0))/VLOOKUP($F99,$B$337:$BB$373,MATCH(LEFT(TRIM(BA$6),FIND("~",SUBSTITUTE(BA$6,"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99))*HLOOKUP(LEFT(TRIM(BA$6),FIND("~",SUBSTITUTE(BA$6," ","~",LEN(TRIM(BA$6))-LEN(SUBSTITUTE(TRIM(BA$6)," ",""))))-1)&amp;" Total",$B$6:$BB$373,ROW($A99)-5,FALSE))</f>
        <v>0</v>
      </c>
      <c r="BB99" s="10">
        <f ca="1">IF(BB$5&lt;&gt;"",HLOOKUP(BB$5,Functionalization!$G$6:$R$373,ROW($A99)-5,FALSE),IFERROR(INDEX(BB$337:BB$373,MATCH($F99,$B$337:$B$373,0))/VLOOKUP($F99,$B$337:$BB$373,MATCH(LEFT(TRIM(BB$6),FIND("~",SUBSTITUTE(BB$6,"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99))*HLOOKUP(LEFT(TRIM(BB$6),FIND("~",SUBSTITUTE(BB$6," ","~",LEN(TRIM(BB$6))-LEN(SUBSTITUTE(TRIM(BB$6)," ",""))))-1)&amp;" Total",$B$6:$BB$373,ROW($A99)-5,FALSE))</f>
        <v>0</v>
      </c>
      <c r="BD99">
        <f ca="1">IFERROR(IF(SUMIF($G$6:$BB$6,BD$6&amp;" Total",$G99:$BB99)-(SUMIF($G$6:$BB$6,BD$6&amp;" "&amp;'Input-Func_Class'!$D$22,$G99:$BB99)+IFERROR(SUMIF($G$6:$BB$6,BD$6&amp;" "&amp;'Input-Func_Class'!$E$22,$G99:$BB99),SUMIF($G$6:$BB$6,BD$6&amp;" "&amp;'Input-Func_Class'!$B$24,$G99:$BB99))+SUMIF($G$6:$BB$6,BD$6&amp;" "&amp;'Input-Func_Class'!$F$22,$G99:$BB99))&lt;Check_Limit,0,1),1)</f>
        <v>0</v>
      </c>
      <c r="BE99">
        <f ca="1">IFERROR(IF(SUMIF($G$6:$BB$6,BE$6&amp;" Total",$G99:$BB99)-(SUMIF($G$6:$BB$6,BE$6&amp;" "&amp;'Input-Func_Class'!$D$22,$G99:$BB99)+IFERROR(SUMIF($G$6:$BB$6,BE$6&amp;" "&amp;'Input-Func_Class'!$E$22,$G99:$BB99),SUMIF($G$6:$BB$6,BE$6&amp;" "&amp;'Input-Func_Class'!$B$24,$G99:$BB99))+SUMIF($G$6:$BB$6,BE$6&amp;" "&amp;'Input-Func_Class'!$F$22,$G99:$BB99))&lt;Check_Limit,0,1),1)</f>
        <v>0</v>
      </c>
      <c r="BF99">
        <f ca="1">IFERROR(IF(SUMIF($G$6:$BB$6,BF$6&amp;" Total",$G99:$BB99)-(SUMIF($G$6:$BB$6,BF$6&amp;" "&amp;'Input-Func_Class'!$D$22,$G99:$BB99)+IFERROR(SUMIF($G$6:$BB$6,BF$6&amp;" "&amp;'Input-Func_Class'!$E$22,$G99:$BB99),SUMIF($G$6:$BB$6,BF$6&amp;" "&amp;'Input-Func_Class'!$B$24,$G99:$BB99))+SUMIF($G$6:$BB$6,BF$6&amp;" "&amp;'Input-Func_Class'!$F$22,$G99:$BB99))&lt;Check_Limit,0,1),1)</f>
        <v>0</v>
      </c>
      <c r="BG99">
        <f ca="1">IFERROR(IF(SUMIF($G$6:$BB$6,BG$6&amp;" Total",$G99:$BB99)-(SUMIF($G$6:$BB$6,BG$6&amp;" "&amp;'Input-Func_Class'!$D$22,$G99:$BB99)+IFERROR(SUMIF($G$6:$BB$6,BG$6&amp;" "&amp;'Input-Func_Class'!$E$22,$G99:$BB99),SUMIF($G$6:$BB$6,BG$6&amp;" "&amp;'Input-Func_Class'!$B$24,$G99:$BB99))+SUMIF($G$6:$BB$6,BG$6&amp;" "&amp;'Input-Func_Class'!$F$22,$G99:$BB99))&lt;Check_Limit,0,1),1)</f>
        <v>0</v>
      </c>
      <c r="BH99">
        <f ca="1">IFERROR(IF(SUMIF($G$6:$BB$6,BH$6&amp;" Total",$G99:$BB99)-(SUMIF($G$6:$BB$6,BH$6&amp;" "&amp;'Input-Func_Class'!$D$22,$G99:$BB99)+IFERROR(SUMIF($G$6:$BB$6,BH$6&amp;" "&amp;'Input-Func_Class'!$E$22,$G99:$BB99),SUMIF($G$6:$BB$6,BH$6&amp;" "&amp;'Input-Func_Class'!$B$24,$G99:$BB99))+SUMIF($G$6:$BB$6,BH$6&amp;" "&amp;'Input-Func_Class'!$F$22,$G99:$BB99))&lt;Check_Limit,0,1),1)</f>
        <v>0</v>
      </c>
      <c r="BI99">
        <f ca="1">IFERROR(IF(SUMIF($G$6:$BB$6,BI$6&amp;" Total",$G99:$BB99)-(SUMIF($G$6:$BB$6,BI$6&amp;" "&amp;'Input-Func_Class'!$D$22,$G99:$BB99)+IFERROR(SUMIF($G$6:$BB$6,BI$6&amp;" "&amp;'Input-Func_Class'!$E$22,$G99:$BB99),SUMIF($G$6:$BB$6,BI$6&amp;" "&amp;'Input-Func_Class'!$B$24,$G99:$BB99))+SUMIF($G$6:$BB$6,BI$6&amp;" "&amp;'Input-Func_Class'!$F$22,$G99:$BB99))&lt;Check_Limit,0,1),1)</f>
        <v>0</v>
      </c>
      <c r="BJ99">
        <f ca="1">IFERROR(IF(SUMIF($G$6:$BB$6,BJ$6&amp;" Total",$G99:$BB99)-(SUMIF($G$6:$BB$6,BJ$6&amp;" "&amp;'Input-Func_Class'!$D$22,$G99:$BB99)+IFERROR(SUMIF($G$6:$BB$6,BJ$6&amp;" "&amp;'Input-Func_Class'!$E$22,$G99:$BB99),SUMIF($G$6:$BB$6,BJ$6&amp;" "&amp;'Input-Func_Class'!$B$24,$G99:$BB99))+SUMIF($G$6:$BB$6,BJ$6&amp;" "&amp;'Input-Func_Class'!$F$22,$G99:$BB99))&lt;Check_Limit,0,1),1)</f>
        <v>0</v>
      </c>
      <c r="BK99">
        <f ca="1">IFERROR(IF(SUMIF($G$6:$BB$6,BK$6&amp;" Total",$G99:$BB99)-(SUMIF($G$6:$BB$6,BK$6&amp;" "&amp;'Input-Func_Class'!$D$22,$G99:$BB99)+IFERROR(SUMIF($G$6:$BB$6,BK$6&amp;" "&amp;'Input-Func_Class'!$E$22,$G99:$BB99),SUMIF($G$6:$BB$6,BK$6&amp;" "&amp;'Input-Func_Class'!$B$24,$G99:$BB99))+SUMIF($G$6:$BB$6,BK$6&amp;" "&amp;'Input-Func_Class'!$F$22,$G99:$BB99))&lt;Check_Limit,0,1),1)</f>
        <v>0</v>
      </c>
      <c r="BL99">
        <f ca="1">IFERROR(IF(SUMIF($G$6:$BB$6,BL$6&amp;" Total",$G99:$BB99)-(SUMIF($G$6:$BB$6,BL$6&amp;" "&amp;'Input-Func_Class'!$D$22,$G99:$BB99)+IFERROR(SUMIF($G$6:$BB$6,BL$6&amp;" "&amp;'Input-Func_Class'!$E$22,$G99:$BB99),SUMIF($G$6:$BB$6,BL$6&amp;" "&amp;'Input-Func_Class'!$B$24,$G99:$BB99))+SUMIF($G$6:$BB$6,BL$6&amp;" "&amp;'Input-Func_Class'!$F$22,$G99:$BB99))&lt;Check_Limit,0,1),1)</f>
        <v>0</v>
      </c>
      <c r="BM99">
        <f ca="1">IFERROR(IF(SUMIF($G$6:$BB$6,BM$6&amp;" Total",$G99:$BB99)-(SUMIF($G$6:$BB$6,BM$6&amp;" "&amp;'Input-Func_Class'!$D$22,$G99:$BB99)+IFERROR(SUMIF($G$6:$BB$6,BM$6&amp;" "&amp;'Input-Func_Class'!$E$22,$G99:$BB99),SUMIF($G$6:$BB$6,BM$6&amp;" "&amp;'Input-Func_Class'!$B$24,$G99:$BB99))+SUMIF($G$6:$BB$6,BM$6&amp;" "&amp;'Input-Func_Class'!$F$22,$G99:$BB99))&lt;Check_Limit,0,1),1)</f>
        <v>0</v>
      </c>
      <c r="BN99">
        <f ca="1">IFERROR(IF(SUMIF($G$6:$BB$6,BN$6&amp;" Total",$G99:$BB99)-(SUMIF($G$6:$BB$6,BN$6&amp;" "&amp;'Input-Func_Class'!$D$22,$G99:$BB99)+IFERROR(SUMIF($G$6:$BB$6,BN$6&amp;" "&amp;'Input-Func_Class'!$E$22,$G99:$BB99),SUMIF($G$6:$BB$6,BN$6&amp;" "&amp;'Input-Func_Class'!$B$24,$G99:$BB99))+SUMIF($G$6:$BB$6,BN$6&amp;" "&amp;'Input-Func_Class'!$F$22,$G99:$BB99))&lt;Check_Limit,0,1),1)</f>
        <v>0</v>
      </c>
      <c r="BO99">
        <f ca="1">IFERROR(IF(SUMIF($G$6:$BB$6,BO$6&amp;" Total",$G99:$BB99)-(SUMIF($G$6:$BB$6,BO$6&amp;" "&amp;'Input-Func_Class'!$D$22,$G99:$BB99)+IFERROR(SUMIF($G$6:$BB$6,BO$6&amp;" "&amp;'Input-Func_Class'!$E$22,$G99:$BB99),SUMIF($G$6:$BB$6,BO$6&amp;" "&amp;'Input-Func_Class'!$B$24,$G99:$BB99))+SUMIF($G$6:$BB$6,BO$6&amp;" "&amp;'Input-Func_Class'!$F$22,$G99:$BB99))&lt;Check_Limit,0,1),1)</f>
        <v>0</v>
      </c>
    </row>
    <row r="100" spans="1:67" outlineLevel="1">
      <c r="A100" s="31">
        <f>IF(ISBLANK('Input-Accounts'!A100),"",'Input-Accounts'!A100)</f>
        <v>88</v>
      </c>
      <c r="B100" s="53" t="str">
        <f>IF(ISBLANK('Input-Accounts'!B100),"",'Input-Accounts'!B100)</f>
        <v>M &amp; R STATION EQUIP-GENERAL</v>
      </c>
      <c r="C100" s="31">
        <f>IF(ISBLANK('Input-Accounts'!C100),"",'Input-Accounts'!C100)</f>
        <v>378.1</v>
      </c>
      <c r="D100" s="10">
        <f>Functionalization!$D100</f>
        <v>330469.52000000008</v>
      </c>
      <c r="E100" s="10">
        <f t="shared" ref="E100" ca="1" si="27">IFERROR(IF(D100="",0,IF(D100=0,0,IF(ABS(D100-SUM(G100,K100,O100,S100,W100,AA100,AE100,AI100,AM100,AQ100,AU100,AY100))&lt;Check_Limit,0,1))),1)</f>
        <v>0</v>
      </c>
      <c r="F100" s="3" t="str">
        <f>IF($D100=0,"-",IF('Input-Accounts'!$E100&lt;&gt;0,'Input-Accounts'!$E100,'Input-Accounts'!$G100))</f>
        <v>AVGERAGE STUDY</v>
      </c>
      <c r="G100" s="10">
        <f ca="1">IF(G$5&lt;&gt;"",HLOOKUP(G$5,Functionalization!$G$6:$R$373,ROW($A100)-5,FALSE),IFERROR(INDEX(G$337:G$373,MATCH($F100,$B$337:$B$373,0))/VLOOKUP($F100,$B$337:$BB$373,MATCH(LEFT(TRIM(G$6),FIND("~",SUBSTITUTE(G$6,"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100))*HLOOKUP(LEFT(TRIM(G$6),FIND("~",SUBSTITUTE(G$6," ","~",LEN(TRIM(G$6))-LEN(SUBSTITUTE(TRIM(G$6)," ",""))))-1)&amp;" Total",$B$6:$BB$373,ROW($A100)-5,FALSE))</f>
        <v>330469.52000000008</v>
      </c>
      <c r="H100" s="10">
        <f ca="1">IF(H$5&lt;&gt;"",HLOOKUP(H$5,Functionalization!$G$6:$R$373,ROW($A100)-5,FALSE),IFERROR(INDEX(H$337:H$373,MATCH($F100,$B$337:$B$373,0))/VLOOKUP($F100,$B$337:$BB$373,MATCH(LEFT(TRIM(H$6),FIND("~",SUBSTITUTE(H$6,"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100))*HLOOKUP(LEFT(TRIM(H$6),FIND("~",SUBSTITUTE(H$6," ","~",LEN(TRIM(H$6))-LEN(SUBSTITUTE(TRIM(H$6)," ",""))))-1)&amp;" Total",$B$6:$BB$373,ROW($A100)-5,FALSE))</f>
        <v>245199.73145971957</v>
      </c>
      <c r="I100" s="10">
        <f ca="1">IF(I$5&lt;&gt;"",HLOOKUP(I$5,Functionalization!$G$6:$R$373,ROW($A100)-5,FALSE),IFERROR(INDEX(I$337:I$373,MATCH($F100,$B$337:$B$373,0))/VLOOKUP($F100,$B$337:$BB$373,MATCH(LEFT(TRIM(I$6),FIND("~",SUBSTITUTE(I$6,"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100))*HLOOKUP(LEFT(TRIM(I$6),FIND("~",SUBSTITUTE(I$6," ","~",LEN(TRIM(I$6))-LEN(SUBSTITUTE(TRIM(I$6)," ",""))))-1)&amp;" Total",$B$6:$BB$373,ROW($A100)-5,FALSE))</f>
        <v>0</v>
      </c>
      <c r="J100" s="10">
        <f ca="1">IF(J$5&lt;&gt;"",HLOOKUP(J$5,Functionalization!$G$6:$R$373,ROW($A100)-5,FALSE),IFERROR(INDEX(J$337:J$373,MATCH($F100,$B$337:$B$373,0))/VLOOKUP($F100,$B$337:$BB$373,MATCH(LEFT(TRIM(J$6),FIND("~",SUBSTITUTE(J$6,"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100))*HLOOKUP(LEFT(TRIM(J$6),FIND("~",SUBSTITUTE(J$6," ","~",LEN(TRIM(J$6))-LEN(SUBSTITUTE(TRIM(J$6)," ",""))))-1)&amp;" Total",$B$6:$BB$373,ROW($A100)-5,FALSE))</f>
        <v>85269.788540280511</v>
      </c>
      <c r="K100" s="10">
        <f ca="1">IF(K$5&lt;&gt;"",HLOOKUP(K$5,Functionalization!$G$6:$R$373,ROW($A100)-5,FALSE),IFERROR(INDEX(K$337:K$373,MATCH($F100,$B$337:$B$373,0))/VLOOKUP($F100,$B$337:$BB$373,MATCH(LEFT(TRIM(K$6),FIND("~",SUBSTITUTE(K$6,"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100))*HLOOKUP(LEFT(TRIM(K$6),FIND("~",SUBSTITUTE(K$6," ","~",LEN(TRIM(K$6))-LEN(SUBSTITUTE(TRIM(K$6)," ",""))))-1)&amp;" Total",$B$6:$BB$373,ROW($A100)-5,FALSE))</f>
        <v>0</v>
      </c>
      <c r="L100" s="10">
        <f ca="1">IF(L$5&lt;&gt;"",HLOOKUP(L$5,Functionalization!$G$6:$R$373,ROW($A100)-5,FALSE),IFERROR(INDEX(L$337:L$373,MATCH($F100,$B$337:$B$373,0))/VLOOKUP($F100,$B$337:$BB$373,MATCH(LEFT(TRIM(L$6),FIND("~",SUBSTITUTE(L$6,"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100))*HLOOKUP(LEFT(TRIM(L$6),FIND("~",SUBSTITUTE(L$6," ","~",LEN(TRIM(L$6))-LEN(SUBSTITUTE(TRIM(L$6)," ",""))))-1)&amp;" Total",$B$6:$BB$373,ROW($A100)-5,FALSE))</f>
        <v>0</v>
      </c>
      <c r="M100" s="10">
        <f ca="1">IF(M$5&lt;&gt;"",HLOOKUP(M$5,Functionalization!$G$6:$R$373,ROW($A100)-5,FALSE),IFERROR(INDEX(M$337:M$373,MATCH($F100,$B$337:$B$373,0))/VLOOKUP($F100,$B$337:$BB$373,MATCH(LEFT(TRIM(M$6),FIND("~",SUBSTITUTE(M$6,"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100))*HLOOKUP(LEFT(TRIM(M$6),FIND("~",SUBSTITUTE(M$6," ","~",LEN(TRIM(M$6))-LEN(SUBSTITUTE(TRIM(M$6)," ",""))))-1)&amp;" Total",$B$6:$BB$373,ROW($A100)-5,FALSE))</f>
        <v>0</v>
      </c>
      <c r="N100" s="10">
        <f ca="1">IF(N$5&lt;&gt;"",HLOOKUP(N$5,Functionalization!$G$6:$R$373,ROW($A100)-5,FALSE),IFERROR(INDEX(N$337:N$373,MATCH($F100,$B$337:$B$373,0))/VLOOKUP($F100,$B$337:$BB$373,MATCH(LEFT(TRIM(N$6),FIND("~",SUBSTITUTE(N$6,"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100))*HLOOKUP(LEFT(TRIM(N$6),FIND("~",SUBSTITUTE(N$6," ","~",LEN(TRIM(N$6))-LEN(SUBSTITUTE(TRIM(N$6)," ",""))))-1)&amp;" Total",$B$6:$BB$373,ROW($A100)-5,FALSE))</f>
        <v>0</v>
      </c>
      <c r="O100" s="10">
        <f ca="1">IF(O$5&lt;&gt;"",HLOOKUP(O$5,Functionalization!$G$6:$R$373,ROW($A100)-5,FALSE),IFERROR(INDEX(O$337:O$373,MATCH($F100,$B$337:$B$373,0))/VLOOKUP($F100,$B$337:$BB$373,MATCH(LEFT(TRIM(O$6),FIND("~",SUBSTITUTE(O$6,"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100))*HLOOKUP(LEFT(TRIM(O$6),FIND("~",SUBSTITUTE(O$6," ","~",LEN(TRIM(O$6))-LEN(SUBSTITUTE(TRIM(O$6)," ",""))))-1)&amp;" Total",$B$6:$BB$373,ROW($A100)-5,FALSE))</f>
        <v>0</v>
      </c>
      <c r="P100" s="10">
        <f ca="1">IF(P$5&lt;&gt;"",HLOOKUP(P$5,Functionalization!$G$6:$R$373,ROW($A100)-5,FALSE),IFERROR(INDEX(P$337:P$373,MATCH($F100,$B$337:$B$373,0))/VLOOKUP($F100,$B$337:$BB$373,MATCH(LEFT(TRIM(P$6),FIND("~",SUBSTITUTE(P$6,"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100))*HLOOKUP(LEFT(TRIM(P$6),FIND("~",SUBSTITUTE(P$6," ","~",LEN(TRIM(P$6))-LEN(SUBSTITUTE(TRIM(P$6)," ",""))))-1)&amp;" Total",$B$6:$BB$373,ROW($A100)-5,FALSE))</f>
        <v>0</v>
      </c>
      <c r="Q100" s="10">
        <f ca="1">IF(Q$5&lt;&gt;"",HLOOKUP(Q$5,Functionalization!$G$6:$R$373,ROW($A100)-5,FALSE),IFERROR(INDEX(Q$337:Q$373,MATCH($F100,$B$337:$B$373,0))/VLOOKUP($F100,$B$337:$BB$373,MATCH(LEFT(TRIM(Q$6),FIND("~",SUBSTITUTE(Q$6,"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100))*HLOOKUP(LEFT(TRIM(Q$6),FIND("~",SUBSTITUTE(Q$6," ","~",LEN(TRIM(Q$6))-LEN(SUBSTITUTE(TRIM(Q$6)," ",""))))-1)&amp;" Total",$B$6:$BB$373,ROW($A100)-5,FALSE))</f>
        <v>0</v>
      </c>
      <c r="R100" s="10">
        <f ca="1">IF(R$5&lt;&gt;"",HLOOKUP(R$5,Functionalization!$G$6:$R$373,ROW($A100)-5,FALSE),IFERROR(INDEX(R$337:R$373,MATCH($F100,$B$337:$B$373,0))/VLOOKUP($F100,$B$337:$BB$373,MATCH(LEFT(TRIM(R$6),FIND("~",SUBSTITUTE(R$6,"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100))*HLOOKUP(LEFT(TRIM(R$6),FIND("~",SUBSTITUTE(R$6," ","~",LEN(TRIM(R$6))-LEN(SUBSTITUTE(TRIM(R$6)," ",""))))-1)&amp;" Total",$B$6:$BB$373,ROW($A100)-5,FALSE))</f>
        <v>0</v>
      </c>
      <c r="S100" s="10">
        <f ca="1">IF(S$5&lt;&gt;"",HLOOKUP(S$5,Functionalization!$G$6:$R$373,ROW($A100)-5,FALSE),IFERROR(INDEX(S$337:S$373,MATCH($F100,$B$337:$B$373,0))/VLOOKUP($F100,$B$337:$BB$373,MATCH(LEFT(TRIM(S$6),FIND("~",SUBSTITUTE(S$6,"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100))*HLOOKUP(LEFT(TRIM(S$6),FIND("~",SUBSTITUTE(S$6," ","~",LEN(TRIM(S$6))-LEN(SUBSTITUTE(TRIM(S$6)," ",""))))-1)&amp;" Total",$B$6:$BB$373,ROW($A100)-5,FALSE))</f>
        <v>0</v>
      </c>
      <c r="T100" s="10">
        <f ca="1">IF(T$5&lt;&gt;"",HLOOKUP(T$5,Functionalization!$G$6:$R$373,ROW($A100)-5,FALSE),IFERROR(INDEX(T$337:T$373,MATCH($F100,$B$337:$B$373,0))/VLOOKUP($F100,$B$337:$BB$373,MATCH(LEFT(TRIM(T$6),FIND("~",SUBSTITUTE(T$6,"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100))*HLOOKUP(LEFT(TRIM(T$6),FIND("~",SUBSTITUTE(T$6," ","~",LEN(TRIM(T$6))-LEN(SUBSTITUTE(TRIM(T$6)," ",""))))-1)&amp;" Total",$B$6:$BB$373,ROW($A100)-5,FALSE))</f>
        <v>0</v>
      </c>
      <c r="U100" s="10">
        <f ca="1">IF(U$5&lt;&gt;"",HLOOKUP(U$5,Functionalization!$G$6:$R$373,ROW($A100)-5,FALSE),IFERROR(INDEX(U$337:U$373,MATCH($F100,$B$337:$B$373,0))/VLOOKUP($F100,$B$337:$BB$373,MATCH(LEFT(TRIM(U$6),FIND("~",SUBSTITUTE(U$6,"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100))*HLOOKUP(LEFT(TRIM(U$6),FIND("~",SUBSTITUTE(U$6," ","~",LEN(TRIM(U$6))-LEN(SUBSTITUTE(TRIM(U$6)," ",""))))-1)&amp;" Total",$B$6:$BB$373,ROW($A100)-5,FALSE))</f>
        <v>0</v>
      </c>
      <c r="V100" s="10">
        <f ca="1">IF(V$5&lt;&gt;"",HLOOKUP(V$5,Functionalization!$G$6:$R$373,ROW($A100)-5,FALSE),IFERROR(INDEX(V$337:V$373,MATCH($F100,$B$337:$B$373,0))/VLOOKUP($F100,$B$337:$BB$373,MATCH(LEFT(TRIM(V$6),FIND("~",SUBSTITUTE(V$6,"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100))*HLOOKUP(LEFT(TRIM(V$6),FIND("~",SUBSTITUTE(V$6," ","~",LEN(TRIM(V$6))-LEN(SUBSTITUTE(TRIM(V$6)," ",""))))-1)&amp;" Total",$B$6:$BB$373,ROW($A100)-5,FALSE))</f>
        <v>0</v>
      </c>
      <c r="W100" s="10">
        <f ca="1">IF(W$5&lt;&gt;"",HLOOKUP(W$5,Functionalization!$G$6:$R$373,ROW($A100)-5,FALSE),IFERROR(INDEX(W$337:W$373,MATCH($F100,$B$337:$B$373,0))/VLOOKUP($F100,$B$337:$BB$373,MATCH(LEFT(TRIM(W$6),FIND("~",SUBSTITUTE(W$6,"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100))*HLOOKUP(LEFT(TRIM(W$6),FIND("~",SUBSTITUTE(W$6," ","~",LEN(TRIM(W$6))-LEN(SUBSTITUTE(TRIM(W$6)," ",""))))-1)&amp;" Total",$B$6:$BB$373,ROW($A100)-5,FALSE))</f>
        <v>0</v>
      </c>
      <c r="X100" s="10">
        <f ca="1">IF(X$5&lt;&gt;"",HLOOKUP(X$5,Functionalization!$G$6:$R$373,ROW($A100)-5,FALSE),IFERROR(INDEX(X$337:X$373,MATCH($F100,$B$337:$B$373,0))/VLOOKUP($F100,$B$337:$BB$373,MATCH(LEFT(TRIM(X$6),FIND("~",SUBSTITUTE(X$6,"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100))*HLOOKUP(LEFT(TRIM(X$6),FIND("~",SUBSTITUTE(X$6," ","~",LEN(TRIM(X$6))-LEN(SUBSTITUTE(TRIM(X$6)," ",""))))-1)&amp;" Total",$B$6:$BB$373,ROW($A100)-5,FALSE))</f>
        <v>0</v>
      </c>
      <c r="Y100" s="10">
        <f ca="1">IF(Y$5&lt;&gt;"",HLOOKUP(Y$5,Functionalization!$G$6:$R$373,ROW($A100)-5,FALSE),IFERROR(INDEX(Y$337:Y$373,MATCH($F100,$B$337:$B$373,0))/VLOOKUP($F100,$B$337:$BB$373,MATCH(LEFT(TRIM(Y$6),FIND("~",SUBSTITUTE(Y$6,"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100))*HLOOKUP(LEFT(TRIM(Y$6),FIND("~",SUBSTITUTE(Y$6," ","~",LEN(TRIM(Y$6))-LEN(SUBSTITUTE(TRIM(Y$6)," ",""))))-1)&amp;" Total",$B$6:$BB$373,ROW($A100)-5,FALSE))</f>
        <v>0</v>
      </c>
      <c r="Z100" s="10">
        <f ca="1">IF(Z$5&lt;&gt;"",HLOOKUP(Z$5,Functionalization!$G$6:$R$373,ROW($A100)-5,FALSE),IFERROR(INDEX(Z$337:Z$373,MATCH($F100,$B$337:$B$373,0))/VLOOKUP($F100,$B$337:$BB$373,MATCH(LEFT(TRIM(Z$6),FIND("~",SUBSTITUTE(Z$6,"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100))*HLOOKUP(LEFT(TRIM(Z$6),FIND("~",SUBSTITUTE(Z$6," ","~",LEN(TRIM(Z$6))-LEN(SUBSTITUTE(TRIM(Z$6)," ",""))))-1)&amp;" Total",$B$6:$BB$373,ROW($A100)-5,FALSE))</f>
        <v>0</v>
      </c>
      <c r="AA100" s="10">
        <f ca="1">IF(AA$5&lt;&gt;"",HLOOKUP(AA$5,Functionalization!$G$6:$R$373,ROW($A100)-5,FALSE),IFERROR(INDEX(AA$337:AA$373,MATCH($F100,$B$337:$B$373,0))/VLOOKUP($F100,$B$337:$BB$373,MATCH(LEFT(TRIM(AA$6),FIND("~",SUBSTITUTE(AA$6,"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100))*HLOOKUP(LEFT(TRIM(AA$6),FIND("~",SUBSTITUTE(AA$6," ","~",LEN(TRIM(AA$6))-LEN(SUBSTITUTE(TRIM(AA$6)," ",""))))-1)&amp;" Total",$B$6:$BB$373,ROW($A100)-5,FALSE))</f>
        <v>0</v>
      </c>
      <c r="AB100" s="10">
        <f ca="1">IF(AB$5&lt;&gt;"",HLOOKUP(AB$5,Functionalization!$G$6:$R$373,ROW($A100)-5,FALSE),IFERROR(INDEX(AB$337:AB$373,MATCH($F100,$B$337:$B$373,0))/VLOOKUP($F100,$B$337:$BB$373,MATCH(LEFT(TRIM(AB$6),FIND("~",SUBSTITUTE(AB$6,"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100))*HLOOKUP(LEFT(TRIM(AB$6),FIND("~",SUBSTITUTE(AB$6," ","~",LEN(TRIM(AB$6))-LEN(SUBSTITUTE(TRIM(AB$6)," ",""))))-1)&amp;" Total",$B$6:$BB$373,ROW($A100)-5,FALSE))</f>
        <v>0</v>
      </c>
      <c r="AC100" s="10">
        <f ca="1">IF(AC$5&lt;&gt;"",HLOOKUP(AC$5,Functionalization!$G$6:$R$373,ROW($A100)-5,FALSE),IFERROR(INDEX(AC$337:AC$373,MATCH($F100,$B$337:$B$373,0))/VLOOKUP($F100,$B$337:$BB$373,MATCH(LEFT(TRIM(AC$6),FIND("~",SUBSTITUTE(AC$6,"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100))*HLOOKUP(LEFT(TRIM(AC$6),FIND("~",SUBSTITUTE(AC$6," ","~",LEN(TRIM(AC$6))-LEN(SUBSTITUTE(TRIM(AC$6)," ",""))))-1)&amp;" Total",$B$6:$BB$373,ROW($A100)-5,FALSE))</f>
        <v>0</v>
      </c>
      <c r="AD100" s="10">
        <f ca="1">IF(AD$5&lt;&gt;"",HLOOKUP(AD$5,Functionalization!$G$6:$R$373,ROW($A100)-5,FALSE),IFERROR(INDEX(AD$337:AD$373,MATCH($F100,$B$337:$B$373,0))/VLOOKUP($F100,$B$337:$BB$373,MATCH(LEFT(TRIM(AD$6),FIND("~",SUBSTITUTE(AD$6,"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100))*HLOOKUP(LEFT(TRIM(AD$6),FIND("~",SUBSTITUTE(AD$6," ","~",LEN(TRIM(AD$6))-LEN(SUBSTITUTE(TRIM(AD$6)," ",""))))-1)&amp;" Total",$B$6:$BB$373,ROW($A100)-5,FALSE))</f>
        <v>0</v>
      </c>
      <c r="AE100" s="10">
        <f ca="1">IF(AE$5&lt;&gt;"",HLOOKUP(AE$5,Functionalization!$G$6:$R$373,ROW($A100)-5,FALSE),IFERROR(INDEX(AE$337:AE$373,MATCH($F100,$B$337:$B$373,0))/VLOOKUP($F100,$B$337:$BB$373,MATCH(LEFT(TRIM(AE$6),FIND("~",SUBSTITUTE(AE$6,"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100))*HLOOKUP(LEFT(TRIM(AE$6),FIND("~",SUBSTITUTE(AE$6," ","~",LEN(TRIM(AE$6))-LEN(SUBSTITUTE(TRIM(AE$6)," ",""))))-1)&amp;" Total",$B$6:$BB$373,ROW($A100)-5,FALSE))</f>
        <v>0</v>
      </c>
      <c r="AF100" s="10">
        <f ca="1">IF(AF$5&lt;&gt;"",HLOOKUP(AF$5,Functionalization!$G$6:$R$373,ROW($A100)-5,FALSE),IFERROR(INDEX(AF$337:AF$373,MATCH($F100,$B$337:$B$373,0))/VLOOKUP($F100,$B$337:$BB$373,MATCH(LEFT(TRIM(AF$6),FIND("~",SUBSTITUTE(AF$6,"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100))*HLOOKUP(LEFT(TRIM(AF$6),FIND("~",SUBSTITUTE(AF$6," ","~",LEN(TRIM(AF$6))-LEN(SUBSTITUTE(TRIM(AF$6)," ",""))))-1)&amp;" Total",$B$6:$BB$373,ROW($A100)-5,FALSE))</f>
        <v>0</v>
      </c>
      <c r="AG100" s="10">
        <f ca="1">IF(AG$5&lt;&gt;"",HLOOKUP(AG$5,Functionalization!$G$6:$R$373,ROW($A100)-5,FALSE),IFERROR(INDEX(AG$337:AG$373,MATCH($F100,$B$337:$B$373,0))/VLOOKUP($F100,$B$337:$BB$373,MATCH(LEFT(TRIM(AG$6),FIND("~",SUBSTITUTE(AG$6,"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100))*HLOOKUP(LEFT(TRIM(AG$6),FIND("~",SUBSTITUTE(AG$6," ","~",LEN(TRIM(AG$6))-LEN(SUBSTITUTE(TRIM(AG$6)," ",""))))-1)&amp;" Total",$B$6:$BB$373,ROW($A100)-5,FALSE))</f>
        <v>0</v>
      </c>
      <c r="AH100" s="10">
        <f ca="1">IF(AH$5&lt;&gt;"",HLOOKUP(AH$5,Functionalization!$G$6:$R$373,ROW($A100)-5,FALSE),IFERROR(INDEX(AH$337:AH$373,MATCH($F100,$B$337:$B$373,0))/VLOOKUP($F100,$B$337:$BB$373,MATCH(LEFT(TRIM(AH$6),FIND("~",SUBSTITUTE(AH$6,"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100))*HLOOKUP(LEFT(TRIM(AH$6),FIND("~",SUBSTITUTE(AH$6," ","~",LEN(TRIM(AH$6))-LEN(SUBSTITUTE(TRIM(AH$6)," ",""))))-1)&amp;" Total",$B$6:$BB$373,ROW($A100)-5,FALSE))</f>
        <v>0</v>
      </c>
      <c r="AI100" s="10">
        <f ca="1">IF(AI$5&lt;&gt;"",HLOOKUP(AI$5,Functionalization!$G$6:$R$373,ROW($A100)-5,FALSE),IFERROR(INDEX(AI$337:AI$373,MATCH($F100,$B$337:$B$373,0))/VLOOKUP($F100,$B$337:$BB$373,MATCH(LEFT(TRIM(AI$6),FIND("~",SUBSTITUTE(AI$6,"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100))*HLOOKUP(LEFT(TRIM(AI$6),FIND("~",SUBSTITUTE(AI$6," ","~",LEN(TRIM(AI$6))-LEN(SUBSTITUTE(TRIM(AI$6)," ",""))))-1)&amp;" Total",$B$6:$BB$373,ROW($A100)-5,FALSE))</f>
        <v>0</v>
      </c>
      <c r="AJ100" s="10">
        <f ca="1">IF(AJ$5&lt;&gt;"",HLOOKUP(AJ$5,Functionalization!$G$6:$R$373,ROW($A100)-5,FALSE),IFERROR(INDEX(AJ$337:AJ$373,MATCH($F100,$B$337:$B$373,0))/VLOOKUP($F100,$B$337:$BB$373,MATCH(LEFT(TRIM(AJ$6),FIND("~",SUBSTITUTE(AJ$6,"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100))*HLOOKUP(LEFT(TRIM(AJ$6),FIND("~",SUBSTITUTE(AJ$6," ","~",LEN(TRIM(AJ$6))-LEN(SUBSTITUTE(TRIM(AJ$6)," ",""))))-1)&amp;" Total",$B$6:$BB$373,ROW($A100)-5,FALSE))</f>
        <v>0</v>
      </c>
      <c r="AK100" s="10">
        <f ca="1">IF(AK$5&lt;&gt;"",HLOOKUP(AK$5,Functionalization!$G$6:$R$373,ROW($A100)-5,FALSE),IFERROR(INDEX(AK$337:AK$373,MATCH($F100,$B$337:$B$373,0))/VLOOKUP($F100,$B$337:$BB$373,MATCH(LEFT(TRIM(AK$6),FIND("~",SUBSTITUTE(AK$6,"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100))*HLOOKUP(LEFT(TRIM(AK$6),FIND("~",SUBSTITUTE(AK$6," ","~",LEN(TRIM(AK$6))-LEN(SUBSTITUTE(TRIM(AK$6)," ",""))))-1)&amp;" Total",$B$6:$BB$373,ROW($A100)-5,FALSE))</f>
        <v>0</v>
      </c>
      <c r="AL100" s="10">
        <f ca="1">IF(AL$5&lt;&gt;"",HLOOKUP(AL$5,Functionalization!$G$6:$R$373,ROW($A100)-5,FALSE),IFERROR(INDEX(AL$337:AL$373,MATCH($F100,$B$337:$B$373,0))/VLOOKUP($F100,$B$337:$BB$373,MATCH(LEFT(TRIM(AL$6),FIND("~",SUBSTITUTE(AL$6,"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100))*HLOOKUP(LEFT(TRIM(AL$6),FIND("~",SUBSTITUTE(AL$6," ","~",LEN(TRIM(AL$6))-LEN(SUBSTITUTE(TRIM(AL$6)," ",""))))-1)&amp;" Total",$B$6:$BB$373,ROW($A100)-5,FALSE))</f>
        <v>0</v>
      </c>
      <c r="AM100" s="10">
        <f ca="1">IF(AM$5&lt;&gt;"",HLOOKUP(AM$5,Functionalization!$G$6:$R$373,ROW($A100)-5,FALSE),IFERROR(INDEX(AM$337:AM$373,MATCH($F100,$B$337:$B$373,0))/VLOOKUP($F100,$B$337:$BB$373,MATCH(LEFT(TRIM(AM$6),FIND("~",SUBSTITUTE(AM$6,"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100))*HLOOKUP(LEFT(TRIM(AM$6),FIND("~",SUBSTITUTE(AM$6," ","~",LEN(TRIM(AM$6))-LEN(SUBSTITUTE(TRIM(AM$6)," ",""))))-1)&amp;" Total",$B$6:$BB$373,ROW($A100)-5,FALSE))</f>
        <v>0</v>
      </c>
      <c r="AN100" s="10">
        <f ca="1">IF(AN$5&lt;&gt;"",HLOOKUP(AN$5,Functionalization!$G$6:$R$373,ROW($A100)-5,FALSE),IFERROR(INDEX(AN$337:AN$373,MATCH($F100,$B$337:$B$373,0))/VLOOKUP($F100,$B$337:$BB$373,MATCH(LEFT(TRIM(AN$6),FIND("~",SUBSTITUTE(AN$6,"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100))*HLOOKUP(LEFT(TRIM(AN$6),FIND("~",SUBSTITUTE(AN$6," ","~",LEN(TRIM(AN$6))-LEN(SUBSTITUTE(TRIM(AN$6)," ",""))))-1)&amp;" Total",$B$6:$BB$373,ROW($A100)-5,FALSE))</f>
        <v>0</v>
      </c>
      <c r="AO100" s="10">
        <f ca="1">IF(AO$5&lt;&gt;"",HLOOKUP(AO$5,Functionalization!$G$6:$R$373,ROW($A100)-5,FALSE),IFERROR(INDEX(AO$337:AO$373,MATCH($F100,$B$337:$B$373,0))/VLOOKUP($F100,$B$337:$BB$373,MATCH(LEFT(TRIM(AO$6),FIND("~",SUBSTITUTE(AO$6,"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100))*HLOOKUP(LEFT(TRIM(AO$6),FIND("~",SUBSTITUTE(AO$6," ","~",LEN(TRIM(AO$6))-LEN(SUBSTITUTE(TRIM(AO$6)," ",""))))-1)&amp;" Total",$B$6:$BB$373,ROW($A100)-5,FALSE))</f>
        <v>0</v>
      </c>
      <c r="AP100" s="10">
        <f ca="1">IF(AP$5&lt;&gt;"",HLOOKUP(AP$5,Functionalization!$G$6:$R$373,ROW($A100)-5,FALSE),IFERROR(INDEX(AP$337:AP$373,MATCH($F100,$B$337:$B$373,0))/VLOOKUP($F100,$B$337:$BB$373,MATCH(LEFT(TRIM(AP$6),FIND("~",SUBSTITUTE(AP$6,"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100))*HLOOKUP(LEFT(TRIM(AP$6),FIND("~",SUBSTITUTE(AP$6," ","~",LEN(TRIM(AP$6))-LEN(SUBSTITUTE(TRIM(AP$6)," ",""))))-1)&amp;" Total",$B$6:$BB$373,ROW($A100)-5,FALSE))</f>
        <v>0</v>
      </c>
      <c r="AQ100" s="10">
        <f ca="1">IF(AQ$5&lt;&gt;"",HLOOKUP(AQ$5,Functionalization!$G$6:$R$373,ROW($A100)-5,FALSE),IFERROR(INDEX(AQ$337:AQ$373,MATCH($F100,$B$337:$B$373,0))/VLOOKUP($F100,$B$337:$BB$373,MATCH(LEFT(TRIM(AQ$6),FIND("~",SUBSTITUTE(AQ$6,"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100))*HLOOKUP(LEFT(TRIM(AQ$6),FIND("~",SUBSTITUTE(AQ$6," ","~",LEN(TRIM(AQ$6))-LEN(SUBSTITUTE(TRIM(AQ$6)," ",""))))-1)&amp;" Total",$B$6:$BB$373,ROW($A100)-5,FALSE))</f>
        <v>0</v>
      </c>
      <c r="AR100" s="10">
        <f ca="1">IF(AR$5&lt;&gt;"",HLOOKUP(AR$5,Functionalization!$G$6:$R$373,ROW($A100)-5,FALSE),IFERROR(INDEX(AR$337:AR$373,MATCH($F100,$B$337:$B$373,0))/VLOOKUP($F100,$B$337:$BB$373,MATCH(LEFT(TRIM(AR$6),FIND("~",SUBSTITUTE(AR$6,"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100))*HLOOKUP(LEFT(TRIM(AR$6),FIND("~",SUBSTITUTE(AR$6," ","~",LEN(TRIM(AR$6))-LEN(SUBSTITUTE(TRIM(AR$6)," ",""))))-1)&amp;" Total",$B$6:$BB$373,ROW($A100)-5,FALSE))</f>
        <v>0</v>
      </c>
      <c r="AS100" s="10">
        <f ca="1">IF(AS$5&lt;&gt;"",HLOOKUP(AS$5,Functionalization!$G$6:$R$373,ROW($A100)-5,FALSE),IFERROR(INDEX(AS$337:AS$373,MATCH($F100,$B$337:$B$373,0))/VLOOKUP($F100,$B$337:$BB$373,MATCH(LEFT(TRIM(AS$6),FIND("~",SUBSTITUTE(AS$6,"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100))*HLOOKUP(LEFT(TRIM(AS$6),FIND("~",SUBSTITUTE(AS$6," ","~",LEN(TRIM(AS$6))-LEN(SUBSTITUTE(TRIM(AS$6)," ",""))))-1)&amp;" Total",$B$6:$BB$373,ROW($A100)-5,FALSE))</f>
        <v>0</v>
      </c>
      <c r="AT100" s="10">
        <f ca="1">IF(AT$5&lt;&gt;"",HLOOKUP(AT$5,Functionalization!$G$6:$R$373,ROW($A100)-5,FALSE),IFERROR(INDEX(AT$337:AT$373,MATCH($F100,$B$337:$B$373,0))/VLOOKUP($F100,$B$337:$BB$373,MATCH(LEFT(TRIM(AT$6),FIND("~",SUBSTITUTE(AT$6,"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100))*HLOOKUP(LEFT(TRIM(AT$6),FIND("~",SUBSTITUTE(AT$6," ","~",LEN(TRIM(AT$6))-LEN(SUBSTITUTE(TRIM(AT$6)," ",""))))-1)&amp;" Total",$B$6:$BB$373,ROW($A100)-5,FALSE))</f>
        <v>0</v>
      </c>
      <c r="AU100" s="10">
        <f ca="1">IF(AU$5&lt;&gt;"",HLOOKUP(AU$5,Functionalization!$G$6:$R$373,ROW($A100)-5,FALSE),IFERROR(INDEX(AU$337:AU$373,MATCH($F100,$B$337:$B$373,0))/VLOOKUP($F100,$B$337:$BB$373,MATCH(LEFT(TRIM(AU$6),FIND("~",SUBSTITUTE(AU$6,"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100))*HLOOKUP(LEFT(TRIM(AU$6),FIND("~",SUBSTITUTE(AU$6," ","~",LEN(TRIM(AU$6))-LEN(SUBSTITUTE(TRIM(AU$6)," ",""))))-1)&amp;" Total",$B$6:$BB$373,ROW($A100)-5,FALSE))</f>
        <v>0</v>
      </c>
      <c r="AV100" s="10">
        <f ca="1">IF(AV$5&lt;&gt;"",HLOOKUP(AV$5,Functionalization!$G$6:$R$373,ROW($A100)-5,FALSE),IFERROR(INDEX(AV$337:AV$373,MATCH($F100,$B$337:$B$373,0))/VLOOKUP($F100,$B$337:$BB$373,MATCH(LEFT(TRIM(AV$6),FIND("~",SUBSTITUTE(AV$6,"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100))*HLOOKUP(LEFT(TRIM(AV$6),FIND("~",SUBSTITUTE(AV$6," ","~",LEN(TRIM(AV$6))-LEN(SUBSTITUTE(TRIM(AV$6)," ",""))))-1)&amp;" Total",$B$6:$BB$373,ROW($A100)-5,FALSE))</f>
        <v>0</v>
      </c>
      <c r="AW100" s="10">
        <f ca="1">IF(AW$5&lt;&gt;"",HLOOKUP(AW$5,Functionalization!$G$6:$R$373,ROW($A100)-5,FALSE),IFERROR(INDEX(AW$337:AW$373,MATCH($F100,$B$337:$B$373,0))/VLOOKUP($F100,$B$337:$BB$373,MATCH(LEFT(TRIM(AW$6),FIND("~",SUBSTITUTE(AW$6,"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100))*HLOOKUP(LEFT(TRIM(AW$6),FIND("~",SUBSTITUTE(AW$6," ","~",LEN(TRIM(AW$6))-LEN(SUBSTITUTE(TRIM(AW$6)," ",""))))-1)&amp;" Total",$B$6:$BB$373,ROW($A100)-5,FALSE))</f>
        <v>0</v>
      </c>
      <c r="AX100" s="10">
        <f ca="1">IF(AX$5&lt;&gt;"",HLOOKUP(AX$5,Functionalization!$G$6:$R$373,ROW($A100)-5,FALSE),IFERROR(INDEX(AX$337:AX$373,MATCH($F100,$B$337:$B$373,0))/VLOOKUP($F100,$B$337:$BB$373,MATCH(LEFT(TRIM(AX$6),FIND("~",SUBSTITUTE(AX$6,"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100))*HLOOKUP(LEFT(TRIM(AX$6),FIND("~",SUBSTITUTE(AX$6," ","~",LEN(TRIM(AX$6))-LEN(SUBSTITUTE(TRIM(AX$6)," ",""))))-1)&amp;" Total",$B$6:$BB$373,ROW($A100)-5,FALSE))</f>
        <v>0</v>
      </c>
      <c r="AY100" s="10">
        <f ca="1">IF(AY$5&lt;&gt;"",HLOOKUP(AY$5,Functionalization!$G$6:$R$373,ROW($A100)-5,FALSE),IFERROR(INDEX(AY$337:AY$373,MATCH($F100,$B$337:$B$373,0))/VLOOKUP($F100,$B$337:$BB$373,MATCH(LEFT(TRIM(AY$6),FIND("~",SUBSTITUTE(AY$6,"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100))*HLOOKUP(LEFT(TRIM(AY$6),FIND("~",SUBSTITUTE(AY$6," ","~",LEN(TRIM(AY$6))-LEN(SUBSTITUTE(TRIM(AY$6)," ",""))))-1)&amp;" Total",$B$6:$BB$373,ROW($A100)-5,FALSE))</f>
        <v>0</v>
      </c>
      <c r="AZ100" s="10">
        <f ca="1">IF(AZ$5&lt;&gt;"",HLOOKUP(AZ$5,Functionalization!$G$6:$R$373,ROW($A100)-5,FALSE),IFERROR(INDEX(AZ$337:AZ$373,MATCH($F100,$B$337:$B$373,0))/VLOOKUP($F100,$B$337:$BB$373,MATCH(LEFT(TRIM(AZ$6),FIND("~",SUBSTITUTE(AZ$6,"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100))*HLOOKUP(LEFT(TRIM(AZ$6),FIND("~",SUBSTITUTE(AZ$6," ","~",LEN(TRIM(AZ$6))-LEN(SUBSTITUTE(TRIM(AZ$6)," ",""))))-1)&amp;" Total",$B$6:$BB$373,ROW($A100)-5,FALSE))</f>
        <v>0</v>
      </c>
      <c r="BA100" s="10">
        <f ca="1">IF(BA$5&lt;&gt;"",HLOOKUP(BA$5,Functionalization!$G$6:$R$373,ROW($A100)-5,FALSE),IFERROR(INDEX(BA$337:BA$373,MATCH($F100,$B$337:$B$373,0))/VLOOKUP($F100,$B$337:$BB$373,MATCH(LEFT(TRIM(BA$6),FIND("~",SUBSTITUTE(BA$6,"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100))*HLOOKUP(LEFT(TRIM(BA$6),FIND("~",SUBSTITUTE(BA$6," ","~",LEN(TRIM(BA$6))-LEN(SUBSTITUTE(TRIM(BA$6)," ",""))))-1)&amp;" Total",$B$6:$BB$373,ROW($A100)-5,FALSE))</f>
        <v>0</v>
      </c>
      <c r="BB100" s="10">
        <f ca="1">IF(BB$5&lt;&gt;"",HLOOKUP(BB$5,Functionalization!$G$6:$R$373,ROW($A100)-5,FALSE),IFERROR(INDEX(BB$337:BB$373,MATCH($F100,$B$337:$B$373,0))/VLOOKUP($F100,$B$337:$BB$373,MATCH(LEFT(TRIM(BB$6),FIND("~",SUBSTITUTE(BB$6,"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100))*HLOOKUP(LEFT(TRIM(BB$6),FIND("~",SUBSTITUTE(BB$6," ","~",LEN(TRIM(BB$6))-LEN(SUBSTITUTE(TRIM(BB$6)," ",""))))-1)&amp;" Total",$B$6:$BB$373,ROW($A100)-5,FALSE))</f>
        <v>0</v>
      </c>
      <c r="BD100">
        <f ca="1">IFERROR(IF(SUMIF($G$6:$BB$6,BD$6&amp;" Total",$G100:$BB100)-(SUMIF($G$6:$BB$6,BD$6&amp;" "&amp;'Input-Func_Class'!$D$22,$G100:$BB100)+IFERROR(SUMIF($G$6:$BB$6,BD$6&amp;" "&amp;'Input-Func_Class'!$E$22,$G100:$BB100),SUMIF($G$6:$BB$6,BD$6&amp;" "&amp;'Input-Func_Class'!$B$24,$G100:$BB100))+SUMIF($G$6:$BB$6,BD$6&amp;" "&amp;'Input-Func_Class'!$F$22,$G100:$BB100))&lt;Check_Limit,0,1),1)</f>
        <v>0</v>
      </c>
      <c r="BE100">
        <f ca="1">IFERROR(IF(SUMIF($G$6:$BB$6,BE$6&amp;" Total",$G100:$BB100)-(SUMIF($G$6:$BB$6,BE$6&amp;" "&amp;'Input-Func_Class'!$D$22,$G100:$BB100)+IFERROR(SUMIF($G$6:$BB$6,BE$6&amp;" "&amp;'Input-Func_Class'!$E$22,$G100:$BB100),SUMIF($G$6:$BB$6,BE$6&amp;" "&amp;'Input-Func_Class'!$B$24,$G100:$BB100))+SUMIF($G$6:$BB$6,BE$6&amp;" "&amp;'Input-Func_Class'!$F$22,$G100:$BB100))&lt;Check_Limit,0,1),1)</f>
        <v>0</v>
      </c>
      <c r="BF100">
        <f ca="1">IFERROR(IF(SUMIF($G$6:$BB$6,BF$6&amp;" Total",$G100:$BB100)-(SUMIF($G$6:$BB$6,BF$6&amp;" "&amp;'Input-Func_Class'!$D$22,$G100:$BB100)+IFERROR(SUMIF($G$6:$BB$6,BF$6&amp;" "&amp;'Input-Func_Class'!$E$22,$G100:$BB100),SUMIF($G$6:$BB$6,BF$6&amp;" "&amp;'Input-Func_Class'!$B$24,$G100:$BB100))+SUMIF($G$6:$BB$6,BF$6&amp;" "&amp;'Input-Func_Class'!$F$22,$G100:$BB100))&lt;Check_Limit,0,1),1)</f>
        <v>0</v>
      </c>
      <c r="BG100">
        <f ca="1">IFERROR(IF(SUMIF($G$6:$BB$6,BG$6&amp;" Total",$G100:$BB100)-(SUMIF($G$6:$BB$6,BG$6&amp;" "&amp;'Input-Func_Class'!$D$22,$G100:$BB100)+IFERROR(SUMIF($G$6:$BB$6,BG$6&amp;" "&amp;'Input-Func_Class'!$E$22,$G100:$BB100),SUMIF($G$6:$BB$6,BG$6&amp;" "&amp;'Input-Func_Class'!$B$24,$G100:$BB100))+SUMIF($G$6:$BB$6,BG$6&amp;" "&amp;'Input-Func_Class'!$F$22,$G100:$BB100))&lt;Check_Limit,0,1),1)</f>
        <v>0</v>
      </c>
      <c r="BH100">
        <f ca="1">IFERROR(IF(SUMIF($G$6:$BB$6,BH$6&amp;" Total",$G100:$BB100)-(SUMIF($G$6:$BB$6,BH$6&amp;" "&amp;'Input-Func_Class'!$D$22,$G100:$BB100)+IFERROR(SUMIF($G$6:$BB$6,BH$6&amp;" "&amp;'Input-Func_Class'!$E$22,$G100:$BB100),SUMIF($G$6:$BB$6,BH$6&amp;" "&amp;'Input-Func_Class'!$B$24,$G100:$BB100))+SUMIF($G$6:$BB$6,BH$6&amp;" "&amp;'Input-Func_Class'!$F$22,$G100:$BB100))&lt;Check_Limit,0,1),1)</f>
        <v>0</v>
      </c>
      <c r="BI100">
        <f ca="1">IFERROR(IF(SUMIF($G$6:$BB$6,BI$6&amp;" Total",$G100:$BB100)-(SUMIF($G$6:$BB$6,BI$6&amp;" "&amp;'Input-Func_Class'!$D$22,$G100:$BB100)+IFERROR(SUMIF($G$6:$BB$6,BI$6&amp;" "&amp;'Input-Func_Class'!$E$22,$G100:$BB100),SUMIF($G$6:$BB$6,BI$6&amp;" "&amp;'Input-Func_Class'!$B$24,$G100:$BB100))+SUMIF($G$6:$BB$6,BI$6&amp;" "&amp;'Input-Func_Class'!$F$22,$G100:$BB100))&lt;Check_Limit,0,1),1)</f>
        <v>0</v>
      </c>
      <c r="BJ100">
        <f ca="1">IFERROR(IF(SUMIF($G$6:$BB$6,BJ$6&amp;" Total",$G100:$BB100)-(SUMIF($G$6:$BB$6,BJ$6&amp;" "&amp;'Input-Func_Class'!$D$22,$G100:$BB100)+IFERROR(SUMIF($G$6:$BB$6,BJ$6&amp;" "&amp;'Input-Func_Class'!$E$22,$G100:$BB100),SUMIF($G$6:$BB$6,BJ$6&amp;" "&amp;'Input-Func_Class'!$B$24,$G100:$BB100))+SUMIF($G$6:$BB$6,BJ$6&amp;" "&amp;'Input-Func_Class'!$F$22,$G100:$BB100))&lt;Check_Limit,0,1),1)</f>
        <v>0</v>
      </c>
      <c r="BK100">
        <f ca="1">IFERROR(IF(SUMIF($G$6:$BB$6,BK$6&amp;" Total",$G100:$BB100)-(SUMIF($G$6:$BB$6,BK$6&amp;" "&amp;'Input-Func_Class'!$D$22,$G100:$BB100)+IFERROR(SUMIF($G$6:$BB$6,BK$6&amp;" "&amp;'Input-Func_Class'!$E$22,$G100:$BB100),SUMIF($G$6:$BB$6,BK$6&amp;" "&amp;'Input-Func_Class'!$B$24,$G100:$BB100))+SUMIF($G$6:$BB$6,BK$6&amp;" "&amp;'Input-Func_Class'!$F$22,$G100:$BB100))&lt;Check_Limit,0,1),1)</f>
        <v>0</v>
      </c>
      <c r="BL100">
        <f ca="1">IFERROR(IF(SUMIF($G$6:$BB$6,BL$6&amp;" Total",$G100:$BB100)-(SUMIF($G$6:$BB$6,BL$6&amp;" "&amp;'Input-Func_Class'!$D$22,$G100:$BB100)+IFERROR(SUMIF($G$6:$BB$6,BL$6&amp;" "&amp;'Input-Func_Class'!$E$22,$G100:$BB100),SUMIF($G$6:$BB$6,BL$6&amp;" "&amp;'Input-Func_Class'!$B$24,$G100:$BB100))+SUMIF($G$6:$BB$6,BL$6&amp;" "&amp;'Input-Func_Class'!$F$22,$G100:$BB100))&lt;Check_Limit,0,1),1)</f>
        <v>0</v>
      </c>
      <c r="BM100">
        <f ca="1">IFERROR(IF(SUMIF($G$6:$BB$6,BM$6&amp;" Total",$G100:$BB100)-(SUMIF($G$6:$BB$6,BM$6&amp;" "&amp;'Input-Func_Class'!$D$22,$G100:$BB100)+IFERROR(SUMIF($G$6:$BB$6,BM$6&amp;" "&amp;'Input-Func_Class'!$E$22,$G100:$BB100),SUMIF($G$6:$BB$6,BM$6&amp;" "&amp;'Input-Func_Class'!$B$24,$G100:$BB100))+SUMIF($G$6:$BB$6,BM$6&amp;" "&amp;'Input-Func_Class'!$F$22,$G100:$BB100))&lt;Check_Limit,0,1),1)</f>
        <v>0</v>
      </c>
      <c r="BN100">
        <f ca="1">IFERROR(IF(SUMIF($G$6:$BB$6,BN$6&amp;" Total",$G100:$BB100)-(SUMIF($G$6:$BB$6,BN$6&amp;" "&amp;'Input-Func_Class'!$D$22,$G100:$BB100)+IFERROR(SUMIF($G$6:$BB$6,BN$6&amp;" "&amp;'Input-Func_Class'!$E$22,$G100:$BB100),SUMIF($G$6:$BB$6,BN$6&amp;" "&amp;'Input-Func_Class'!$B$24,$G100:$BB100))+SUMIF($G$6:$BB$6,BN$6&amp;" "&amp;'Input-Func_Class'!$F$22,$G100:$BB100))&lt;Check_Limit,0,1),1)</f>
        <v>0</v>
      </c>
      <c r="BO100">
        <f ca="1">IFERROR(IF(SUMIF($G$6:$BB$6,BO$6&amp;" Total",$G100:$BB100)-(SUMIF($G$6:$BB$6,BO$6&amp;" "&amp;'Input-Func_Class'!$D$22,$G100:$BB100)+IFERROR(SUMIF($G$6:$BB$6,BO$6&amp;" "&amp;'Input-Func_Class'!$E$22,$G100:$BB100),SUMIF($G$6:$BB$6,BO$6&amp;" "&amp;'Input-Func_Class'!$B$24,$G100:$BB100))+SUMIF($G$6:$BB$6,BO$6&amp;" "&amp;'Input-Func_Class'!$F$22,$G100:$BB100))&lt;Check_Limit,0,1),1)</f>
        <v>0</v>
      </c>
    </row>
    <row r="101" spans="1:67" outlineLevel="1">
      <c r="A101" s="31">
        <f>IF(ISBLANK('Input-Accounts'!A101),"",'Input-Accounts'!A101)</f>
        <v>89</v>
      </c>
      <c r="B101" s="53" t="str">
        <f>IF(ISBLANK('Input-Accounts'!B101),"",'Input-Accounts'!B101)</f>
        <v>M &amp; R STA EQUIP-GENERAL-REGULATING (Less SMRP)</v>
      </c>
      <c r="C101" s="31">
        <f>IF(ISBLANK('Input-Accounts'!C101),"",'Input-Accounts'!C101)</f>
        <v>378.2</v>
      </c>
      <c r="D101" s="10">
        <f>Functionalization!$D101</f>
        <v>-3285509.6028035837</v>
      </c>
      <c r="E101" s="10">
        <f t="shared" ca="1" si="26"/>
        <v>0</v>
      </c>
      <c r="F101" s="3" t="str">
        <f>IF($D101=0,"-",IF('Input-Accounts'!$E101&lt;&gt;0,'Input-Accounts'!$E101,'Input-Accounts'!$G101))</f>
        <v>AVGERAGE STUDY</v>
      </c>
      <c r="G101" s="10">
        <f ca="1">IF(G$5&lt;&gt;"",HLOOKUP(G$5,Functionalization!$G$6:$R$373,ROW($A101)-5,FALSE),IFERROR(INDEX(G$337:G$373,MATCH($F101,$B$337:$B$373,0))/VLOOKUP($F101,$B$337:$BB$373,MATCH(LEFT(TRIM(G$6),FIND("~",SUBSTITUTE(G$6,"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101))*HLOOKUP(LEFT(TRIM(G$6),FIND("~",SUBSTITUTE(G$6," ","~",LEN(TRIM(G$6))-LEN(SUBSTITUTE(TRIM(G$6)," ",""))))-1)&amp;" Total",$B$6:$BB$373,ROW($A101)-5,FALSE))</f>
        <v>-3285509.6028035837</v>
      </c>
      <c r="H101" s="10">
        <f ca="1">IF(H$5&lt;&gt;"",HLOOKUP(H$5,Functionalization!$G$6:$R$373,ROW($A101)-5,FALSE),IFERROR(INDEX(H$337:H$373,MATCH($F101,$B$337:$B$373,0))/VLOOKUP($F101,$B$337:$BB$373,MATCH(LEFT(TRIM(H$6),FIND("~",SUBSTITUTE(H$6,"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101))*HLOOKUP(LEFT(TRIM(H$6),FIND("~",SUBSTITUTE(H$6," ","~",LEN(TRIM(H$6))-LEN(SUBSTITUTE(TRIM(H$6)," ",""))))-1)&amp;" Total",$B$6:$BB$373,ROW($A101)-5,FALSE))</f>
        <v>-2437762.1037963452</v>
      </c>
      <c r="I101" s="10">
        <f ca="1">IF(I$5&lt;&gt;"",HLOOKUP(I$5,Functionalization!$G$6:$R$373,ROW($A101)-5,FALSE),IFERROR(INDEX(I$337:I$373,MATCH($F101,$B$337:$B$373,0))/VLOOKUP($F101,$B$337:$BB$373,MATCH(LEFT(TRIM(I$6),FIND("~",SUBSTITUTE(I$6,"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101))*HLOOKUP(LEFT(TRIM(I$6),FIND("~",SUBSTITUTE(I$6," ","~",LEN(TRIM(I$6))-LEN(SUBSTITUTE(TRIM(I$6)," ",""))))-1)&amp;" Total",$B$6:$BB$373,ROW($A101)-5,FALSE))</f>
        <v>0</v>
      </c>
      <c r="J101" s="10">
        <f ca="1">IF(J$5&lt;&gt;"",HLOOKUP(J$5,Functionalization!$G$6:$R$373,ROW($A101)-5,FALSE),IFERROR(INDEX(J$337:J$373,MATCH($F101,$B$337:$B$373,0))/VLOOKUP($F101,$B$337:$BB$373,MATCH(LEFT(TRIM(J$6),FIND("~",SUBSTITUTE(J$6,"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101))*HLOOKUP(LEFT(TRIM(J$6),FIND("~",SUBSTITUTE(J$6," ","~",LEN(TRIM(J$6))-LEN(SUBSTITUTE(TRIM(J$6)," ",""))))-1)&amp;" Total",$B$6:$BB$373,ROW($A101)-5,FALSE))</f>
        <v>-847747.49900723842</v>
      </c>
      <c r="K101" s="10">
        <f ca="1">IF(K$5&lt;&gt;"",HLOOKUP(K$5,Functionalization!$G$6:$R$373,ROW($A101)-5,FALSE),IFERROR(INDEX(K$337:K$373,MATCH($F101,$B$337:$B$373,0))/VLOOKUP($F101,$B$337:$BB$373,MATCH(LEFT(TRIM(K$6),FIND("~",SUBSTITUTE(K$6,"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101))*HLOOKUP(LEFT(TRIM(K$6),FIND("~",SUBSTITUTE(K$6," ","~",LEN(TRIM(K$6))-LEN(SUBSTITUTE(TRIM(K$6)," ",""))))-1)&amp;" Total",$B$6:$BB$373,ROW($A101)-5,FALSE))</f>
        <v>0</v>
      </c>
      <c r="L101" s="10">
        <f ca="1">IF(L$5&lt;&gt;"",HLOOKUP(L$5,Functionalization!$G$6:$R$373,ROW($A101)-5,FALSE),IFERROR(INDEX(L$337:L$373,MATCH($F101,$B$337:$B$373,0))/VLOOKUP($F101,$B$337:$BB$373,MATCH(LEFT(TRIM(L$6),FIND("~",SUBSTITUTE(L$6,"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101))*HLOOKUP(LEFT(TRIM(L$6),FIND("~",SUBSTITUTE(L$6," ","~",LEN(TRIM(L$6))-LEN(SUBSTITUTE(TRIM(L$6)," ",""))))-1)&amp;" Total",$B$6:$BB$373,ROW($A101)-5,FALSE))</f>
        <v>0</v>
      </c>
      <c r="M101" s="10">
        <f ca="1">IF(M$5&lt;&gt;"",HLOOKUP(M$5,Functionalization!$G$6:$R$373,ROW($A101)-5,FALSE),IFERROR(INDEX(M$337:M$373,MATCH($F101,$B$337:$B$373,0))/VLOOKUP($F101,$B$337:$BB$373,MATCH(LEFT(TRIM(M$6),FIND("~",SUBSTITUTE(M$6,"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101))*HLOOKUP(LEFT(TRIM(M$6),FIND("~",SUBSTITUTE(M$6," ","~",LEN(TRIM(M$6))-LEN(SUBSTITUTE(TRIM(M$6)," ",""))))-1)&amp;" Total",$B$6:$BB$373,ROW($A101)-5,FALSE))</f>
        <v>0</v>
      </c>
      <c r="N101" s="10">
        <f ca="1">IF(N$5&lt;&gt;"",HLOOKUP(N$5,Functionalization!$G$6:$R$373,ROW($A101)-5,FALSE),IFERROR(INDEX(N$337:N$373,MATCH($F101,$B$337:$B$373,0))/VLOOKUP($F101,$B$337:$BB$373,MATCH(LEFT(TRIM(N$6),FIND("~",SUBSTITUTE(N$6,"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101))*HLOOKUP(LEFT(TRIM(N$6),FIND("~",SUBSTITUTE(N$6," ","~",LEN(TRIM(N$6))-LEN(SUBSTITUTE(TRIM(N$6)," ",""))))-1)&amp;" Total",$B$6:$BB$373,ROW($A101)-5,FALSE))</f>
        <v>0</v>
      </c>
      <c r="O101" s="10">
        <f ca="1">IF(O$5&lt;&gt;"",HLOOKUP(O$5,Functionalization!$G$6:$R$373,ROW($A101)-5,FALSE),IFERROR(INDEX(O$337:O$373,MATCH($F101,$B$337:$B$373,0))/VLOOKUP($F101,$B$337:$BB$373,MATCH(LEFT(TRIM(O$6),FIND("~",SUBSTITUTE(O$6,"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101))*HLOOKUP(LEFT(TRIM(O$6),FIND("~",SUBSTITUTE(O$6," ","~",LEN(TRIM(O$6))-LEN(SUBSTITUTE(TRIM(O$6)," ",""))))-1)&amp;" Total",$B$6:$BB$373,ROW($A101)-5,FALSE))</f>
        <v>0</v>
      </c>
      <c r="P101" s="10">
        <f ca="1">IF(P$5&lt;&gt;"",HLOOKUP(P$5,Functionalization!$G$6:$R$373,ROW($A101)-5,FALSE),IFERROR(INDEX(P$337:P$373,MATCH($F101,$B$337:$B$373,0))/VLOOKUP($F101,$B$337:$BB$373,MATCH(LEFT(TRIM(P$6),FIND("~",SUBSTITUTE(P$6,"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101))*HLOOKUP(LEFT(TRIM(P$6),FIND("~",SUBSTITUTE(P$6," ","~",LEN(TRIM(P$6))-LEN(SUBSTITUTE(TRIM(P$6)," ",""))))-1)&amp;" Total",$B$6:$BB$373,ROW($A101)-5,FALSE))</f>
        <v>0</v>
      </c>
      <c r="Q101" s="10">
        <f ca="1">IF(Q$5&lt;&gt;"",HLOOKUP(Q$5,Functionalization!$G$6:$R$373,ROW($A101)-5,FALSE),IFERROR(INDEX(Q$337:Q$373,MATCH($F101,$B$337:$B$373,0))/VLOOKUP($F101,$B$337:$BB$373,MATCH(LEFT(TRIM(Q$6),FIND("~",SUBSTITUTE(Q$6,"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101))*HLOOKUP(LEFT(TRIM(Q$6),FIND("~",SUBSTITUTE(Q$6," ","~",LEN(TRIM(Q$6))-LEN(SUBSTITUTE(TRIM(Q$6)," ",""))))-1)&amp;" Total",$B$6:$BB$373,ROW($A101)-5,FALSE))</f>
        <v>0</v>
      </c>
      <c r="R101" s="10">
        <f ca="1">IF(R$5&lt;&gt;"",HLOOKUP(R$5,Functionalization!$G$6:$R$373,ROW($A101)-5,FALSE),IFERROR(INDEX(R$337:R$373,MATCH($F101,$B$337:$B$373,0))/VLOOKUP($F101,$B$337:$BB$373,MATCH(LEFT(TRIM(R$6),FIND("~",SUBSTITUTE(R$6,"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101))*HLOOKUP(LEFT(TRIM(R$6),FIND("~",SUBSTITUTE(R$6," ","~",LEN(TRIM(R$6))-LEN(SUBSTITUTE(TRIM(R$6)," ",""))))-1)&amp;" Total",$B$6:$BB$373,ROW($A101)-5,FALSE))</f>
        <v>0</v>
      </c>
      <c r="S101" s="10">
        <f ca="1">IF(S$5&lt;&gt;"",HLOOKUP(S$5,Functionalization!$G$6:$R$373,ROW($A101)-5,FALSE),IFERROR(INDEX(S$337:S$373,MATCH($F101,$B$337:$B$373,0))/VLOOKUP($F101,$B$337:$BB$373,MATCH(LEFT(TRIM(S$6),FIND("~",SUBSTITUTE(S$6,"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101))*HLOOKUP(LEFT(TRIM(S$6),FIND("~",SUBSTITUTE(S$6," ","~",LEN(TRIM(S$6))-LEN(SUBSTITUTE(TRIM(S$6)," ",""))))-1)&amp;" Total",$B$6:$BB$373,ROW($A101)-5,FALSE))</f>
        <v>0</v>
      </c>
      <c r="T101" s="10">
        <f ca="1">IF(T$5&lt;&gt;"",HLOOKUP(T$5,Functionalization!$G$6:$R$373,ROW($A101)-5,FALSE),IFERROR(INDEX(T$337:T$373,MATCH($F101,$B$337:$B$373,0))/VLOOKUP($F101,$B$337:$BB$373,MATCH(LEFT(TRIM(T$6),FIND("~",SUBSTITUTE(T$6,"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101))*HLOOKUP(LEFT(TRIM(T$6),FIND("~",SUBSTITUTE(T$6," ","~",LEN(TRIM(T$6))-LEN(SUBSTITUTE(TRIM(T$6)," ",""))))-1)&amp;" Total",$B$6:$BB$373,ROW($A101)-5,FALSE))</f>
        <v>0</v>
      </c>
      <c r="U101" s="10">
        <f ca="1">IF(U$5&lt;&gt;"",HLOOKUP(U$5,Functionalization!$G$6:$R$373,ROW($A101)-5,FALSE),IFERROR(INDEX(U$337:U$373,MATCH($F101,$B$337:$B$373,0))/VLOOKUP($F101,$B$337:$BB$373,MATCH(LEFT(TRIM(U$6),FIND("~",SUBSTITUTE(U$6,"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101))*HLOOKUP(LEFT(TRIM(U$6),FIND("~",SUBSTITUTE(U$6," ","~",LEN(TRIM(U$6))-LEN(SUBSTITUTE(TRIM(U$6)," ",""))))-1)&amp;" Total",$B$6:$BB$373,ROW($A101)-5,FALSE))</f>
        <v>0</v>
      </c>
      <c r="V101" s="10">
        <f ca="1">IF(V$5&lt;&gt;"",HLOOKUP(V$5,Functionalization!$G$6:$R$373,ROW($A101)-5,FALSE),IFERROR(INDEX(V$337:V$373,MATCH($F101,$B$337:$B$373,0))/VLOOKUP($F101,$B$337:$BB$373,MATCH(LEFT(TRIM(V$6),FIND("~",SUBSTITUTE(V$6,"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101))*HLOOKUP(LEFT(TRIM(V$6),FIND("~",SUBSTITUTE(V$6," ","~",LEN(TRIM(V$6))-LEN(SUBSTITUTE(TRIM(V$6)," ",""))))-1)&amp;" Total",$B$6:$BB$373,ROW($A101)-5,FALSE))</f>
        <v>0</v>
      </c>
      <c r="W101" s="10">
        <f ca="1">IF(W$5&lt;&gt;"",HLOOKUP(W$5,Functionalization!$G$6:$R$373,ROW($A101)-5,FALSE),IFERROR(INDEX(W$337:W$373,MATCH($F101,$B$337:$B$373,0))/VLOOKUP($F101,$B$337:$BB$373,MATCH(LEFT(TRIM(W$6),FIND("~",SUBSTITUTE(W$6,"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101))*HLOOKUP(LEFT(TRIM(W$6),FIND("~",SUBSTITUTE(W$6," ","~",LEN(TRIM(W$6))-LEN(SUBSTITUTE(TRIM(W$6)," ",""))))-1)&amp;" Total",$B$6:$BB$373,ROW($A101)-5,FALSE))</f>
        <v>0</v>
      </c>
      <c r="X101" s="10">
        <f ca="1">IF(X$5&lt;&gt;"",HLOOKUP(X$5,Functionalization!$G$6:$R$373,ROW($A101)-5,FALSE),IFERROR(INDEX(X$337:X$373,MATCH($F101,$B$337:$B$373,0))/VLOOKUP($F101,$B$337:$BB$373,MATCH(LEFT(TRIM(X$6),FIND("~",SUBSTITUTE(X$6,"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101))*HLOOKUP(LEFT(TRIM(X$6),FIND("~",SUBSTITUTE(X$6," ","~",LEN(TRIM(X$6))-LEN(SUBSTITUTE(TRIM(X$6)," ",""))))-1)&amp;" Total",$B$6:$BB$373,ROW($A101)-5,FALSE))</f>
        <v>0</v>
      </c>
      <c r="Y101" s="10">
        <f ca="1">IF(Y$5&lt;&gt;"",HLOOKUP(Y$5,Functionalization!$G$6:$R$373,ROW($A101)-5,FALSE),IFERROR(INDEX(Y$337:Y$373,MATCH($F101,$B$337:$B$373,0))/VLOOKUP($F101,$B$337:$BB$373,MATCH(LEFT(TRIM(Y$6),FIND("~",SUBSTITUTE(Y$6,"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101))*HLOOKUP(LEFT(TRIM(Y$6),FIND("~",SUBSTITUTE(Y$6," ","~",LEN(TRIM(Y$6))-LEN(SUBSTITUTE(TRIM(Y$6)," ",""))))-1)&amp;" Total",$B$6:$BB$373,ROW($A101)-5,FALSE))</f>
        <v>0</v>
      </c>
      <c r="Z101" s="10">
        <f ca="1">IF(Z$5&lt;&gt;"",HLOOKUP(Z$5,Functionalization!$G$6:$R$373,ROW($A101)-5,FALSE),IFERROR(INDEX(Z$337:Z$373,MATCH($F101,$B$337:$B$373,0))/VLOOKUP($F101,$B$337:$BB$373,MATCH(LEFT(TRIM(Z$6),FIND("~",SUBSTITUTE(Z$6,"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101))*HLOOKUP(LEFT(TRIM(Z$6),FIND("~",SUBSTITUTE(Z$6," ","~",LEN(TRIM(Z$6))-LEN(SUBSTITUTE(TRIM(Z$6)," ",""))))-1)&amp;" Total",$B$6:$BB$373,ROW($A101)-5,FALSE))</f>
        <v>0</v>
      </c>
      <c r="AA101" s="10">
        <f ca="1">IF(AA$5&lt;&gt;"",HLOOKUP(AA$5,Functionalization!$G$6:$R$373,ROW($A101)-5,FALSE),IFERROR(INDEX(AA$337:AA$373,MATCH($F101,$B$337:$B$373,0))/VLOOKUP($F101,$B$337:$BB$373,MATCH(LEFT(TRIM(AA$6),FIND("~",SUBSTITUTE(AA$6,"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101))*HLOOKUP(LEFT(TRIM(AA$6),FIND("~",SUBSTITUTE(AA$6," ","~",LEN(TRIM(AA$6))-LEN(SUBSTITUTE(TRIM(AA$6)," ",""))))-1)&amp;" Total",$B$6:$BB$373,ROW($A101)-5,FALSE))</f>
        <v>0</v>
      </c>
      <c r="AB101" s="10">
        <f ca="1">IF(AB$5&lt;&gt;"",HLOOKUP(AB$5,Functionalization!$G$6:$R$373,ROW($A101)-5,FALSE),IFERROR(INDEX(AB$337:AB$373,MATCH($F101,$B$337:$B$373,0))/VLOOKUP($F101,$B$337:$BB$373,MATCH(LEFT(TRIM(AB$6),FIND("~",SUBSTITUTE(AB$6,"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101))*HLOOKUP(LEFT(TRIM(AB$6),FIND("~",SUBSTITUTE(AB$6," ","~",LEN(TRIM(AB$6))-LEN(SUBSTITUTE(TRIM(AB$6)," ",""))))-1)&amp;" Total",$B$6:$BB$373,ROW($A101)-5,FALSE))</f>
        <v>0</v>
      </c>
      <c r="AC101" s="10">
        <f ca="1">IF(AC$5&lt;&gt;"",HLOOKUP(AC$5,Functionalization!$G$6:$R$373,ROW($A101)-5,FALSE),IFERROR(INDEX(AC$337:AC$373,MATCH($F101,$B$337:$B$373,0))/VLOOKUP($F101,$B$337:$BB$373,MATCH(LEFT(TRIM(AC$6),FIND("~",SUBSTITUTE(AC$6,"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101))*HLOOKUP(LEFT(TRIM(AC$6),FIND("~",SUBSTITUTE(AC$6," ","~",LEN(TRIM(AC$6))-LEN(SUBSTITUTE(TRIM(AC$6)," ",""))))-1)&amp;" Total",$B$6:$BB$373,ROW($A101)-5,FALSE))</f>
        <v>0</v>
      </c>
      <c r="AD101" s="10">
        <f ca="1">IF(AD$5&lt;&gt;"",HLOOKUP(AD$5,Functionalization!$G$6:$R$373,ROW($A101)-5,FALSE),IFERROR(INDEX(AD$337:AD$373,MATCH($F101,$B$337:$B$373,0))/VLOOKUP($F101,$B$337:$BB$373,MATCH(LEFT(TRIM(AD$6),FIND("~",SUBSTITUTE(AD$6,"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101))*HLOOKUP(LEFT(TRIM(AD$6),FIND("~",SUBSTITUTE(AD$6," ","~",LEN(TRIM(AD$6))-LEN(SUBSTITUTE(TRIM(AD$6)," ",""))))-1)&amp;" Total",$B$6:$BB$373,ROW($A101)-5,FALSE))</f>
        <v>0</v>
      </c>
      <c r="AE101" s="10">
        <f ca="1">IF(AE$5&lt;&gt;"",HLOOKUP(AE$5,Functionalization!$G$6:$R$373,ROW($A101)-5,FALSE),IFERROR(INDEX(AE$337:AE$373,MATCH($F101,$B$337:$B$373,0))/VLOOKUP($F101,$B$337:$BB$373,MATCH(LEFT(TRIM(AE$6),FIND("~",SUBSTITUTE(AE$6,"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101))*HLOOKUP(LEFT(TRIM(AE$6),FIND("~",SUBSTITUTE(AE$6," ","~",LEN(TRIM(AE$6))-LEN(SUBSTITUTE(TRIM(AE$6)," ",""))))-1)&amp;" Total",$B$6:$BB$373,ROW($A101)-5,FALSE))</f>
        <v>0</v>
      </c>
      <c r="AF101" s="10">
        <f ca="1">IF(AF$5&lt;&gt;"",HLOOKUP(AF$5,Functionalization!$G$6:$R$373,ROW($A101)-5,FALSE),IFERROR(INDEX(AF$337:AF$373,MATCH($F101,$B$337:$B$373,0))/VLOOKUP($F101,$B$337:$BB$373,MATCH(LEFT(TRIM(AF$6),FIND("~",SUBSTITUTE(AF$6,"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101))*HLOOKUP(LEFT(TRIM(AF$6),FIND("~",SUBSTITUTE(AF$6," ","~",LEN(TRIM(AF$6))-LEN(SUBSTITUTE(TRIM(AF$6)," ",""))))-1)&amp;" Total",$B$6:$BB$373,ROW($A101)-5,FALSE))</f>
        <v>0</v>
      </c>
      <c r="AG101" s="10">
        <f ca="1">IF(AG$5&lt;&gt;"",HLOOKUP(AG$5,Functionalization!$G$6:$R$373,ROW($A101)-5,FALSE),IFERROR(INDEX(AG$337:AG$373,MATCH($F101,$B$337:$B$373,0))/VLOOKUP($F101,$B$337:$BB$373,MATCH(LEFT(TRIM(AG$6),FIND("~",SUBSTITUTE(AG$6,"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101))*HLOOKUP(LEFT(TRIM(AG$6),FIND("~",SUBSTITUTE(AG$6," ","~",LEN(TRIM(AG$6))-LEN(SUBSTITUTE(TRIM(AG$6)," ",""))))-1)&amp;" Total",$B$6:$BB$373,ROW($A101)-5,FALSE))</f>
        <v>0</v>
      </c>
      <c r="AH101" s="10">
        <f ca="1">IF(AH$5&lt;&gt;"",HLOOKUP(AH$5,Functionalization!$G$6:$R$373,ROW($A101)-5,FALSE),IFERROR(INDEX(AH$337:AH$373,MATCH($F101,$B$337:$B$373,0))/VLOOKUP($F101,$B$337:$BB$373,MATCH(LEFT(TRIM(AH$6),FIND("~",SUBSTITUTE(AH$6,"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101))*HLOOKUP(LEFT(TRIM(AH$6),FIND("~",SUBSTITUTE(AH$6," ","~",LEN(TRIM(AH$6))-LEN(SUBSTITUTE(TRIM(AH$6)," ",""))))-1)&amp;" Total",$B$6:$BB$373,ROW($A101)-5,FALSE))</f>
        <v>0</v>
      </c>
      <c r="AI101" s="10">
        <f ca="1">IF(AI$5&lt;&gt;"",HLOOKUP(AI$5,Functionalization!$G$6:$R$373,ROW($A101)-5,FALSE),IFERROR(INDEX(AI$337:AI$373,MATCH($F101,$B$337:$B$373,0))/VLOOKUP($F101,$B$337:$BB$373,MATCH(LEFT(TRIM(AI$6),FIND("~",SUBSTITUTE(AI$6,"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101))*HLOOKUP(LEFT(TRIM(AI$6),FIND("~",SUBSTITUTE(AI$6," ","~",LEN(TRIM(AI$6))-LEN(SUBSTITUTE(TRIM(AI$6)," ",""))))-1)&amp;" Total",$B$6:$BB$373,ROW($A101)-5,FALSE))</f>
        <v>0</v>
      </c>
      <c r="AJ101" s="10">
        <f ca="1">IF(AJ$5&lt;&gt;"",HLOOKUP(AJ$5,Functionalization!$G$6:$R$373,ROW($A101)-5,FALSE),IFERROR(INDEX(AJ$337:AJ$373,MATCH($F101,$B$337:$B$373,0))/VLOOKUP($F101,$B$337:$BB$373,MATCH(LEFT(TRIM(AJ$6),FIND("~",SUBSTITUTE(AJ$6,"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101))*HLOOKUP(LEFT(TRIM(AJ$6),FIND("~",SUBSTITUTE(AJ$6," ","~",LEN(TRIM(AJ$6))-LEN(SUBSTITUTE(TRIM(AJ$6)," ",""))))-1)&amp;" Total",$B$6:$BB$373,ROW($A101)-5,FALSE))</f>
        <v>0</v>
      </c>
      <c r="AK101" s="10">
        <f ca="1">IF(AK$5&lt;&gt;"",HLOOKUP(AK$5,Functionalization!$G$6:$R$373,ROW($A101)-5,FALSE),IFERROR(INDEX(AK$337:AK$373,MATCH($F101,$B$337:$B$373,0))/VLOOKUP($F101,$B$337:$BB$373,MATCH(LEFT(TRIM(AK$6),FIND("~",SUBSTITUTE(AK$6,"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101))*HLOOKUP(LEFT(TRIM(AK$6),FIND("~",SUBSTITUTE(AK$6," ","~",LEN(TRIM(AK$6))-LEN(SUBSTITUTE(TRIM(AK$6)," ",""))))-1)&amp;" Total",$B$6:$BB$373,ROW($A101)-5,FALSE))</f>
        <v>0</v>
      </c>
      <c r="AL101" s="10">
        <f ca="1">IF(AL$5&lt;&gt;"",HLOOKUP(AL$5,Functionalization!$G$6:$R$373,ROW($A101)-5,FALSE),IFERROR(INDEX(AL$337:AL$373,MATCH($F101,$B$337:$B$373,0))/VLOOKUP($F101,$B$337:$BB$373,MATCH(LEFT(TRIM(AL$6),FIND("~",SUBSTITUTE(AL$6,"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101))*HLOOKUP(LEFT(TRIM(AL$6),FIND("~",SUBSTITUTE(AL$6," ","~",LEN(TRIM(AL$6))-LEN(SUBSTITUTE(TRIM(AL$6)," ",""))))-1)&amp;" Total",$B$6:$BB$373,ROW($A101)-5,FALSE))</f>
        <v>0</v>
      </c>
      <c r="AM101" s="10">
        <f ca="1">IF(AM$5&lt;&gt;"",HLOOKUP(AM$5,Functionalization!$G$6:$R$373,ROW($A101)-5,FALSE),IFERROR(INDEX(AM$337:AM$373,MATCH($F101,$B$337:$B$373,0))/VLOOKUP($F101,$B$337:$BB$373,MATCH(LEFT(TRIM(AM$6),FIND("~",SUBSTITUTE(AM$6,"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101))*HLOOKUP(LEFT(TRIM(AM$6),FIND("~",SUBSTITUTE(AM$6," ","~",LEN(TRIM(AM$6))-LEN(SUBSTITUTE(TRIM(AM$6)," ",""))))-1)&amp;" Total",$B$6:$BB$373,ROW($A101)-5,FALSE))</f>
        <v>0</v>
      </c>
      <c r="AN101" s="10">
        <f ca="1">IF(AN$5&lt;&gt;"",HLOOKUP(AN$5,Functionalization!$G$6:$R$373,ROW($A101)-5,FALSE),IFERROR(INDEX(AN$337:AN$373,MATCH($F101,$B$337:$B$373,0))/VLOOKUP($F101,$B$337:$BB$373,MATCH(LEFT(TRIM(AN$6),FIND("~",SUBSTITUTE(AN$6,"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101))*HLOOKUP(LEFT(TRIM(AN$6),FIND("~",SUBSTITUTE(AN$6," ","~",LEN(TRIM(AN$6))-LEN(SUBSTITUTE(TRIM(AN$6)," ",""))))-1)&amp;" Total",$B$6:$BB$373,ROW($A101)-5,FALSE))</f>
        <v>0</v>
      </c>
      <c r="AO101" s="10">
        <f ca="1">IF(AO$5&lt;&gt;"",HLOOKUP(AO$5,Functionalization!$G$6:$R$373,ROW($A101)-5,FALSE),IFERROR(INDEX(AO$337:AO$373,MATCH($F101,$B$337:$B$373,0))/VLOOKUP($F101,$B$337:$BB$373,MATCH(LEFT(TRIM(AO$6),FIND("~",SUBSTITUTE(AO$6,"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101))*HLOOKUP(LEFT(TRIM(AO$6),FIND("~",SUBSTITUTE(AO$6," ","~",LEN(TRIM(AO$6))-LEN(SUBSTITUTE(TRIM(AO$6)," ",""))))-1)&amp;" Total",$B$6:$BB$373,ROW($A101)-5,FALSE))</f>
        <v>0</v>
      </c>
      <c r="AP101" s="10">
        <f ca="1">IF(AP$5&lt;&gt;"",HLOOKUP(AP$5,Functionalization!$G$6:$R$373,ROW($A101)-5,FALSE),IFERROR(INDEX(AP$337:AP$373,MATCH($F101,$B$337:$B$373,0))/VLOOKUP($F101,$B$337:$BB$373,MATCH(LEFT(TRIM(AP$6),FIND("~",SUBSTITUTE(AP$6,"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101))*HLOOKUP(LEFT(TRIM(AP$6),FIND("~",SUBSTITUTE(AP$6," ","~",LEN(TRIM(AP$6))-LEN(SUBSTITUTE(TRIM(AP$6)," ",""))))-1)&amp;" Total",$B$6:$BB$373,ROW($A101)-5,FALSE))</f>
        <v>0</v>
      </c>
      <c r="AQ101" s="10">
        <f ca="1">IF(AQ$5&lt;&gt;"",HLOOKUP(AQ$5,Functionalization!$G$6:$R$373,ROW($A101)-5,FALSE),IFERROR(INDEX(AQ$337:AQ$373,MATCH($F101,$B$337:$B$373,0))/VLOOKUP($F101,$B$337:$BB$373,MATCH(LEFT(TRIM(AQ$6),FIND("~",SUBSTITUTE(AQ$6,"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101))*HLOOKUP(LEFT(TRIM(AQ$6),FIND("~",SUBSTITUTE(AQ$6," ","~",LEN(TRIM(AQ$6))-LEN(SUBSTITUTE(TRIM(AQ$6)," ",""))))-1)&amp;" Total",$B$6:$BB$373,ROW($A101)-5,FALSE))</f>
        <v>0</v>
      </c>
      <c r="AR101" s="10">
        <f ca="1">IF(AR$5&lt;&gt;"",HLOOKUP(AR$5,Functionalization!$G$6:$R$373,ROW($A101)-5,FALSE),IFERROR(INDEX(AR$337:AR$373,MATCH($F101,$B$337:$B$373,0))/VLOOKUP($F101,$B$337:$BB$373,MATCH(LEFT(TRIM(AR$6),FIND("~",SUBSTITUTE(AR$6,"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101))*HLOOKUP(LEFT(TRIM(AR$6),FIND("~",SUBSTITUTE(AR$6," ","~",LEN(TRIM(AR$6))-LEN(SUBSTITUTE(TRIM(AR$6)," ",""))))-1)&amp;" Total",$B$6:$BB$373,ROW($A101)-5,FALSE))</f>
        <v>0</v>
      </c>
      <c r="AS101" s="10">
        <f ca="1">IF(AS$5&lt;&gt;"",HLOOKUP(AS$5,Functionalization!$G$6:$R$373,ROW($A101)-5,FALSE),IFERROR(INDEX(AS$337:AS$373,MATCH($F101,$B$337:$B$373,0))/VLOOKUP($F101,$B$337:$BB$373,MATCH(LEFT(TRIM(AS$6),FIND("~",SUBSTITUTE(AS$6,"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101))*HLOOKUP(LEFT(TRIM(AS$6),FIND("~",SUBSTITUTE(AS$6," ","~",LEN(TRIM(AS$6))-LEN(SUBSTITUTE(TRIM(AS$6)," ",""))))-1)&amp;" Total",$B$6:$BB$373,ROW($A101)-5,FALSE))</f>
        <v>0</v>
      </c>
      <c r="AT101" s="10">
        <f ca="1">IF(AT$5&lt;&gt;"",HLOOKUP(AT$5,Functionalization!$G$6:$R$373,ROW($A101)-5,FALSE),IFERROR(INDEX(AT$337:AT$373,MATCH($F101,$B$337:$B$373,0))/VLOOKUP($F101,$B$337:$BB$373,MATCH(LEFT(TRIM(AT$6),FIND("~",SUBSTITUTE(AT$6,"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101))*HLOOKUP(LEFT(TRIM(AT$6),FIND("~",SUBSTITUTE(AT$6," ","~",LEN(TRIM(AT$6))-LEN(SUBSTITUTE(TRIM(AT$6)," ",""))))-1)&amp;" Total",$B$6:$BB$373,ROW($A101)-5,FALSE))</f>
        <v>0</v>
      </c>
      <c r="AU101" s="10">
        <f ca="1">IF(AU$5&lt;&gt;"",HLOOKUP(AU$5,Functionalization!$G$6:$R$373,ROW($A101)-5,FALSE),IFERROR(INDEX(AU$337:AU$373,MATCH($F101,$B$337:$B$373,0))/VLOOKUP($F101,$B$337:$BB$373,MATCH(LEFT(TRIM(AU$6),FIND("~",SUBSTITUTE(AU$6,"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101))*HLOOKUP(LEFT(TRIM(AU$6),FIND("~",SUBSTITUTE(AU$6," ","~",LEN(TRIM(AU$6))-LEN(SUBSTITUTE(TRIM(AU$6)," ",""))))-1)&amp;" Total",$B$6:$BB$373,ROW($A101)-5,FALSE))</f>
        <v>0</v>
      </c>
      <c r="AV101" s="10">
        <f ca="1">IF(AV$5&lt;&gt;"",HLOOKUP(AV$5,Functionalization!$G$6:$R$373,ROW($A101)-5,FALSE),IFERROR(INDEX(AV$337:AV$373,MATCH($F101,$B$337:$B$373,0))/VLOOKUP($F101,$B$337:$BB$373,MATCH(LEFT(TRIM(AV$6),FIND("~",SUBSTITUTE(AV$6,"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101))*HLOOKUP(LEFT(TRIM(AV$6),FIND("~",SUBSTITUTE(AV$6," ","~",LEN(TRIM(AV$6))-LEN(SUBSTITUTE(TRIM(AV$6)," ",""))))-1)&amp;" Total",$B$6:$BB$373,ROW($A101)-5,FALSE))</f>
        <v>0</v>
      </c>
      <c r="AW101" s="10">
        <f ca="1">IF(AW$5&lt;&gt;"",HLOOKUP(AW$5,Functionalization!$G$6:$R$373,ROW($A101)-5,FALSE),IFERROR(INDEX(AW$337:AW$373,MATCH($F101,$B$337:$B$373,0))/VLOOKUP($F101,$B$337:$BB$373,MATCH(LEFT(TRIM(AW$6),FIND("~",SUBSTITUTE(AW$6,"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101))*HLOOKUP(LEFT(TRIM(AW$6),FIND("~",SUBSTITUTE(AW$6," ","~",LEN(TRIM(AW$6))-LEN(SUBSTITUTE(TRIM(AW$6)," ",""))))-1)&amp;" Total",$B$6:$BB$373,ROW($A101)-5,FALSE))</f>
        <v>0</v>
      </c>
      <c r="AX101" s="10">
        <f ca="1">IF(AX$5&lt;&gt;"",HLOOKUP(AX$5,Functionalization!$G$6:$R$373,ROW($A101)-5,FALSE),IFERROR(INDEX(AX$337:AX$373,MATCH($F101,$B$337:$B$373,0))/VLOOKUP($F101,$B$337:$BB$373,MATCH(LEFT(TRIM(AX$6),FIND("~",SUBSTITUTE(AX$6,"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101))*HLOOKUP(LEFT(TRIM(AX$6),FIND("~",SUBSTITUTE(AX$6," ","~",LEN(TRIM(AX$6))-LEN(SUBSTITUTE(TRIM(AX$6)," ",""))))-1)&amp;" Total",$B$6:$BB$373,ROW($A101)-5,FALSE))</f>
        <v>0</v>
      </c>
      <c r="AY101" s="10">
        <f ca="1">IF(AY$5&lt;&gt;"",HLOOKUP(AY$5,Functionalization!$G$6:$R$373,ROW($A101)-5,FALSE),IFERROR(INDEX(AY$337:AY$373,MATCH($F101,$B$337:$B$373,0))/VLOOKUP($F101,$B$337:$BB$373,MATCH(LEFT(TRIM(AY$6),FIND("~",SUBSTITUTE(AY$6,"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101))*HLOOKUP(LEFT(TRIM(AY$6),FIND("~",SUBSTITUTE(AY$6," ","~",LEN(TRIM(AY$6))-LEN(SUBSTITUTE(TRIM(AY$6)," ",""))))-1)&amp;" Total",$B$6:$BB$373,ROW($A101)-5,FALSE))</f>
        <v>0</v>
      </c>
      <c r="AZ101" s="10">
        <f ca="1">IF(AZ$5&lt;&gt;"",HLOOKUP(AZ$5,Functionalization!$G$6:$R$373,ROW($A101)-5,FALSE),IFERROR(INDEX(AZ$337:AZ$373,MATCH($F101,$B$337:$B$373,0))/VLOOKUP($F101,$B$337:$BB$373,MATCH(LEFT(TRIM(AZ$6),FIND("~",SUBSTITUTE(AZ$6,"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101))*HLOOKUP(LEFT(TRIM(AZ$6),FIND("~",SUBSTITUTE(AZ$6," ","~",LEN(TRIM(AZ$6))-LEN(SUBSTITUTE(TRIM(AZ$6)," ",""))))-1)&amp;" Total",$B$6:$BB$373,ROW($A101)-5,FALSE))</f>
        <v>0</v>
      </c>
      <c r="BA101" s="10">
        <f ca="1">IF(BA$5&lt;&gt;"",HLOOKUP(BA$5,Functionalization!$G$6:$R$373,ROW($A101)-5,FALSE),IFERROR(INDEX(BA$337:BA$373,MATCH($F101,$B$337:$B$373,0))/VLOOKUP($F101,$B$337:$BB$373,MATCH(LEFT(TRIM(BA$6),FIND("~",SUBSTITUTE(BA$6,"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101))*HLOOKUP(LEFT(TRIM(BA$6),FIND("~",SUBSTITUTE(BA$6," ","~",LEN(TRIM(BA$6))-LEN(SUBSTITUTE(TRIM(BA$6)," ",""))))-1)&amp;" Total",$B$6:$BB$373,ROW($A101)-5,FALSE))</f>
        <v>0</v>
      </c>
      <c r="BB101" s="10">
        <f ca="1">IF(BB$5&lt;&gt;"",HLOOKUP(BB$5,Functionalization!$G$6:$R$373,ROW($A101)-5,FALSE),IFERROR(INDEX(BB$337:BB$373,MATCH($F101,$B$337:$B$373,0))/VLOOKUP($F101,$B$337:$BB$373,MATCH(LEFT(TRIM(BB$6),FIND("~",SUBSTITUTE(BB$6,"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101))*HLOOKUP(LEFT(TRIM(BB$6),FIND("~",SUBSTITUTE(BB$6," ","~",LEN(TRIM(BB$6))-LEN(SUBSTITUTE(TRIM(BB$6)," ",""))))-1)&amp;" Total",$B$6:$BB$373,ROW($A101)-5,FALSE))</f>
        <v>0</v>
      </c>
      <c r="BD101">
        <f ca="1">IFERROR(IF(SUMIF($G$6:$BB$6,BD$6&amp;" Total",$G101:$BB101)-(SUMIF($G$6:$BB$6,BD$6&amp;" "&amp;'Input-Func_Class'!$D$22,$G101:$BB101)+IFERROR(SUMIF($G$6:$BB$6,BD$6&amp;" "&amp;'Input-Func_Class'!$E$22,$G101:$BB101),SUMIF($G$6:$BB$6,BD$6&amp;" "&amp;'Input-Func_Class'!$B$24,$G101:$BB101))+SUMIF($G$6:$BB$6,BD$6&amp;" "&amp;'Input-Func_Class'!$F$22,$G101:$BB101))&lt;Check_Limit,0,1),1)</f>
        <v>0</v>
      </c>
      <c r="BE101">
        <f ca="1">IFERROR(IF(SUMIF($G$6:$BB$6,BE$6&amp;" Total",$G101:$BB101)-(SUMIF($G$6:$BB$6,BE$6&amp;" "&amp;'Input-Func_Class'!$D$22,$G101:$BB101)+IFERROR(SUMIF($G$6:$BB$6,BE$6&amp;" "&amp;'Input-Func_Class'!$E$22,$G101:$BB101),SUMIF($G$6:$BB$6,BE$6&amp;" "&amp;'Input-Func_Class'!$B$24,$G101:$BB101))+SUMIF($G$6:$BB$6,BE$6&amp;" "&amp;'Input-Func_Class'!$F$22,$G101:$BB101))&lt;Check_Limit,0,1),1)</f>
        <v>0</v>
      </c>
      <c r="BF101">
        <f ca="1">IFERROR(IF(SUMIF($G$6:$BB$6,BF$6&amp;" Total",$G101:$BB101)-(SUMIF($G$6:$BB$6,BF$6&amp;" "&amp;'Input-Func_Class'!$D$22,$G101:$BB101)+IFERROR(SUMIF($G$6:$BB$6,BF$6&amp;" "&amp;'Input-Func_Class'!$E$22,$G101:$BB101),SUMIF($G$6:$BB$6,BF$6&amp;" "&amp;'Input-Func_Class'!$B$24,$G101:$BB101))+SUMIF($G$6:$BB$6,BF$6&amp;" "&amp;'Input-Func_Class'!$F$22,$G101:$BB101))&lt;Check_Limit,0,1),1)</f>
        <v>0</v>
      </c>
      <c r="BG101">
        <f ca="1">IFERROR(IF(SUMIF($G$6:$BB$6,BG$6&amp;" Total",$G101:$BB101)-(SUMIF($G$6:$BB$6,BG$6&amp;" "&amp;'Input-Func_Class'!$D$22,$G101:$BB101)+IFERROR(SUMIF($G$6:$BB$6,BG$6&amp;" "&amp;'Input-Func_Class'!$E$22,$G101:$BB101),SUMIF($G$6:$BB$6,BG$6&amp;" "&amp;'Input-Func_Class'!$B$24,$G101:$BB101))+SUMIF($G$6:$BB$6,BG$6&amp;" "&amp;'Input-Func_Class'!$F$22,$G101:$BB101))&lt;Check_Limit,0,1),1)</f>
        <v>0</v>
      </c>
      <c r="BH101">
        <f ca="1">IFERROR(IF(SUMIF($G$6:$BB$6,BH$6&amp;" Total",$G101:$BB101)-(SUMIF($G$6:$BB$6,BH$6&amp;" "&amp;'Input-Func_Class'!$D$22,$G101:$BB101)+IFERROR(SUMIF($G$6:$BB$6,BH$6&amp;" "&amp;'Input-Func_Class'!$E$22,$G101:$BB101),SUMIF($G$6:$BB$6,BH$6&amp;" "&amp;'Input-Func_Class'!$B$24,$G101:$BB101))+SUMIF($G$6:$BB$6,BH$6&amp;" "&amp;'Input-Func_Class'!$F$22,$G101:$BB101))&lt;Check_Limit,0,1),1)</f>
        <v>0</v>
      </c>
      <c r="BI101">
        <f ca="1">IFERROR(IF(SUMIF($G$6:$BB$6,BI$6&amp;" Total",$G101:$BB101)-(SUMIF($G$6:$BB$6,BI$6&amp;" "&amp;'Input-Func_Class'!$D$22,$G101:$BB101)+IFERROR(SUMIF($G$6:$BB$6,BI$6&amp;" "&amp;'Input-Func_Class'!$E$22,$G101:$BB101),SUMIF($G$6:$BB$6,BI$6&amp;" "&amp;'Input-Func_Class'!$B$24,$G101:$BB101))+SUMIF($G$6:$BB$6,BI$6&amp;" "&amp;'Input-Func_Class'!$F$22,$G101:$BB101))&lt;Check_Limit,0,1),1)</f>
        <v>0</v>
      </c>
      <c r="BJ101">
        <f ca="1">IFERROR(IF(SUMIF($G$6:$BB$6,BJ$6&amp;" Total",$G101:$BB101)-(SUMIF($G$6:$BB$6,BJ$6&amp;" "&amp;'Input-Func_Class'!$D$22,$G101:$BB101)+IFERROR(SUMIF($G$6:$BB$6,BJ$6&amp;" "&amp;'Input-Func_Class'!$E$22,$G101:$BB101),SUMIF($G$6:$BB$6,BJ$6&amp;" "&amp;'Input-Func_Class'!$B$24,$G101:$BB101))+SUMIF($G$6:$BB$6,BJ$6&amp;" "&amp;'Input-Func_Class'!$F$22,$G101:$BB101))&lt;Check_Limit,0,1),1)</f>
        <v>0</v>
      </c>
      <c r="BK101">
        <f ca="1">IFERROR(IF(SUMIF($G$6:$BB$6,BK$6&amp;" Total",$G101:$BB101)-(SUMIF($G$6:$BB$6,BK$6&amp;" "&amp;'Input-Func_Class'!$D$22,$G101:$BB101)+IFERROR(SUMIF($G$6:$BB$6,BK$6&amp;" "&amp;'Input-Func_Class'!$E$22,$G101:$BB101),SUMIF($G$6:$BB$6,BK$6&amp;" "&amp;'Input-Func_Class'!$B$24,$G101:$BB101))+SUMIF($G$6:$BB$6,BK$6&amp;" "&amp;'Input-Func_Class'!$F$22,$G101:$BB101))&lt;Check_Limit,0,1),1)</f>
        <v>0</v>
      </c>
      <c r="BL101">
        <f ca="1">IFERROR(IF(SUMIF($G$6:$BB$6,BL$6&amp;" Total",$G101:$BB101)-(SUMIF($G$6:$BB$6,BL$6&amp;" "&amp;'Input-Func_Class'!$D$22,$G101:$BB101)+IFERROR(SUMIF($G$6:$BB$6,BL$6&amp;" "&amp;'Input-Func_Class'!$E$22,$G101:$BB101),SUMIF($G$6:$BB$6,BL$6&amp;" "&amp;'Input-Func_Class'!$B$24,$G101:$BB101))+SUMIF($G$6:$BB$6,BL$6&amp;" "&amp;'Input-Func_Class'!$F$22,$G101:$BB101))&lt;Check_Limit,0,1),1)</f>
        <v>0</v>
      </c>
      <c r="BM101">
        <f ca="1">IFERROR(IF(SUMIF($G$6:$BB$6,BM$6&amp;" Total",$G101:$BB101)-(SUMIF($G$6:$BB$6,BM$6&amp;" "&amp;'Input-Func_Class'!$D$22,$G101:$BB101)+IFERROR(SUMIF($G$6:$BB$6,BM$6&amp;" "&amp;'Input-Func_Class'!$E$22,$G101:$BB101),SUMIF($G$6:$BB$6,BM$6&amp;" "&amp;'Input-Func_Class'!$B$24,$G101:$BB101))+SUMIF($G$6:$BB$6,BM$6&amp;" "&amp;'Input-Func_Class'!$F$22,$G101:$BB101))&lt;Check_Limit,0,1),1)</f>
        <v>0</v>
      </c>
      <c r="BN101">
        <f ca="1">IFERROR(IF(SUMIF($G$6:$BB$6,BN$6&amp;" Total",$G101:$BB101)-(SUMIF($G$6:$BB$6,BN$6&amp;" "&amp;'Input-Func_Class'!$D$22,$G101:$BB101)+IFERROR(SUMIF($G$6:$BB$6,BN$6&amp;" "&amp;'Input-Func_Class'!$E$22,$G101:$BB101),SUMIF($G$6:$BB$6,BN$6&amp;" "&amp;'Input-Func_Class'!$B$24,$G101:$BB101))+SUMIF($G$6:$BB$6,BN$6&amp;" "&amp;'Input-Func_Class'!$F$22,$G101:$BB101))&lt;Check_Limit,0,1),1)</f>
        <v>0</v>
      </c>
      <c r="BO101">
        <f ca="1">IFERROR(IF(SUMIF($G$6:$BB$6,BO$6&amp;" Total",$G101:$BB101)-(SUMIF($G$6:$BB$6,BO$6&amp;" "&amp;'Input-Func_Class'!$D$22,$G101:$BB101)+IFERROR(SUMIF($G$6:$BB$6,BO$6&amp;" "&amp;'Input-Func_Class'!$E$22,$G101:$BB101),SUMIF($G$6:$BB$6,BO$6&amp;" "&amp;'Input-Func_Class'!$B$24,$G101:$BB101))+SUMIF($G$6:$BB$6,BO$6&amp;" "&amp;'Input-Func_Class'!$F$22,$G101:$BB101))&lt;Check_Limit,0,1),1)</f>
        <v>0</v>
      </c>
    </row>
    <row r="102" spans="1:67" outlineLevel="1">
      <c r="A102" s="31">
        <f>IF(ISBLANK('Input-Accounts'!A102),"",'Input-Accounts'!A102)</f>
        <v>90</v>
      </c>
      <c r="B102" s="53" t="str">
        <f>IF(ISBLANK('Input-Accounts'!B102),"",'Input-Accounts'!B102)</f>
        <v>M &amp; R STA EQUIP REG FMV</v>
      </c>
      <c r="C102" s="31">
        <f>IF(ISBLANK('Input-Accounts'!C102),"",'Input-Accounts'!C102)</f>
        <v>378.21</v>
      </c>
      <c r="D102" s="10">
        <f>Functionalization!$D102</f>
        <v>242965.40000000034</v>
      </c>
      <c r="E102" s="10">
        <f ca="1">IFERROR(IF(D102="",0,IF(D102=0,0,IF(ABS(D102-SUM(G102,K102,O102,S102,W102,AA102,AE102,AI102,AM102,AQ102,AU102,AY102))&lt;Check_Limit,0,1))),1)</f>
        <v>0</v>
      </c>
      <c r="F102" s="3" t="str">
        <f>IF($D102=0,"-",IF('Input-Accounts'!$E102&lt;&gt;0,'Input-Accounts'!$E102,'Input-Accounts'!$G102))</f>
        <v>AVGERAGE STUDY</v>
      </c>
      <c r="G102" s="10">
        <f ca="1">IF(G$5&lt;&gt;"",HLOOKUP(G$5,Functionalization!$G$6:$R$373,ROW($A102)-5,FALSE),IFERROR(INDEX(G$337:G$373,MATCH($F102,$B$337:$B$373,0))/VLOOKUP($F102,$B$337:$BB$373,MATCH(LEFT(TRIM(G$6),FIND("~",SUBSTITUTE(G$6,"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102))*HLOOKUP(LEFT(TRIM(G$6),FIND("~",SUBSTITUTE(G$6," ","~",LEN(TRIM(G$6))-LEN(SUBSTITUTE(TRIM(G$6)," ",""))))-1)&amp;" Total",$B$6:$BB$373,ROW($A102)-5,FALSE))</f>
        <v>242965.40000000034</v>
      </c>
      <c r="H102" s="10">
        <f ca="1">IF(H$5&lt;&gt;"",HLOOKUP(H$5,Functionalization!$G$6:$R$373,ROW($A102)-5,FALSE),IFERROR(INDEX(H$337:H$373,MATCH($F102,$B$337:$B$373,0))/VLOOKUP($F102,$B$337:$BB$373,MATCH(LEFT(TRIM(H$6),FIND("~",SUBSTITUTE(H$6,"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102))*HLOOKUP(LEFT(TRIM(H$6),FIND("~",SUBSTITUTE(H$6," ","~",LEN(TRIM(H$6))-LEN(SUBSTITUTE(TRIM(H$6)," ",""))))-1)&amp;" Total",$B$6:$BB$373,ROW($A102)-5,FALSE))</f>
        <v>180273.96545982038</v>
      </c>
      <c r="I102" s="10">
        <f ca="1">IF(I$5&lt;&gt;"",HLOOKUP(I$5,Functionalization!$G$6:$R$373,ROW($A102)-5,FALSE),IFERROR(INDEX(I$337:I$373,MATCH($F102,$B$337:$B$373,0))/VLOOKUP($F102,$B$337:$BB$373,MATCH(LEFT(TRIM(I$6),FIND("~",SUBSTITUTE(I$6,"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102))*HLOOKUP(LEFT(TRIM(I$6),FIND("~",SUBSTITUTE(I$6," ","~",LEN(TRIM(I$6))-LEN(SUBSTITUTE(TRIM(I$6)," ",""))))-1)&amp;" Total",$B$6:$BB$373,ROW($A102)-5,FALSE))</f>
        <v>0</v>
      </c>
      <c r="J102" s="10">
        <f ca="1">IF(J$5&lt;&gt;"",HLOOKUP(J$5,Functionalization!$G$6:$R$373,ROW($A102)-5,FALSE),IFERROR(INDEX(J$337:J$373,MATCH($F102,$B$337:$B$373,0))/VLOOKUP($F102,$B$337:$BB$373,MATCH(LEFT(TRIM(J$6),FIND("~",SUBSTITUTE(J$6,"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102))*HLOOKUP(LEFT(TRIM(J$6),FIND("~",SUBSTITUTE(J$6," ","~",LEN(TRIM(J$6))-LEN(SUBSTITUTE(TRIM(J$6)," ",""))))-1)&amp;" Total",$B$6:$BB$373,ROW($A102)-5,FALSE))</f>
        <v>62691.434540179973</v>
      </c>
      <c r="K102" s="10">
        <f ca="1">IF(K$5&lt;&gt;"",HLOOKUP(K$5,Functionalization!$G$6:$R$373,ROW($A102)-5,FALSE),IFERROR(INDEX(K$337:K$373,MATCH($F102,$B$337:$B$373,0))/VLOOKUP($F102,$B$337:$BB$373,MATCH(LEFT(TRIM(K$6),FIND("~",SUBSTITUTE(K$6,"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102))*HLOOKUP(LEFT(TRIM(K$6),FIND("~",SUBSTITUTE(K$6," ","~",LEN(TRIM(K$6))-LEN(SUBSTITUTE(TRIM(K$6)," ",""))))-1)&amp;" Total",$B$6:$BB$373,ROW($A102)-5,FALSE))</f>
        <v>0</v>
      </c>
      <c r="L102" s="10">
        <f ca="1">IF(L$5&lt;&gt;"",HLOOKUP(L$5,Functionalization!$G$6:$R$373,ROW($A102)-5,FALSE),IFERROR(INDEX(L$337:L$373,MATCH($F102,$B$337:$B$373,0))/VLOOKUP($F102,$B$337:$BB$373,MATCH(LEFT(TRIM(L$6),FIND("~",SUBSTITUTE(L$6,"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102))*HLOOKUP(LEFT(TRIM(L$6),FIND("~",SUBSTITUTE(L$6," ","~",LEN(TRIM(L$6))-LEN(SUBSTITUTE(TRIM(L$6)," ",""))))-1)&amp;" Total",$B$6:$BB$373,ROW($A102)-5,FALSE))</f>
        <v>0</v>
      </c>
      <c r="M102" s="10">
        <f ca="1">IF(M$5&lt;&gt;"",HLOOKUP(M$5,Functionalization!$G$6:$R$373,ROW($A102)-5,FALSE),IFERROR(INDEX(M$337:M$373,MATCH($F102,$B$337:$B$373,0))/VLOOKUP($F102,$B$337:$BB$373,MATCH(LEFT(TRIM(M$6),FIND("~",SUBSTITUTE(M$6,"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102))*HLOOKUP(LEFT(TRIM(M$6),FIND("~",SUBSTITUTE(M$6," ","~",LEN(TRIM(M$6))-LEN(SUBSTITUTE(TRIM(M$6)," ",""))))-1)&amp;" Total",$B$6:$BB$373,ROW($A102)-5,FALSE))</f>
        <v>0</v>
      </c>
      <c r="N102" s="10">
        <f ca="1">IF(N$5&lt;&gt;"",HLOOKUP(N$5,Functionalization!$G$6:$R$373,ROW($A102)-5,FALSE),IFERROR(INDEX(N$337:N$373,MATCH($F102,$B$337:$B$373,0))/VLOOKUP($F102,$B$337:$BB$373,MATCH(LEFT(TRIM(N$6),FIND("~",SUBSTITUTE(N$6,"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102))*HLOOKUP(LEFT(TRIM(N$6),FIND("~",SUBSTITUTE(N$6," ","~",LEN(TRIM(N$6))-LEN(SUBSTITUTE(TRIM(N$6)," ",""))))-1)&amp;" Total",$B$6:$BB$373,ROW($A102)-5,FALSE))</f>
        <v>0</v>
      </c>
      <c r="O102" s="10">
        <f ca="1">IF(O$5&lt;&gt;"",HLOOKUP(O$5,Functionalization!$G$6:$R$373,ROW($A102)-5,FALSE),IFERROR(INDEX(O$337:O$373,MATCH($F102,$B$337:$B$373,0))/VLOOKUP($F102,$B$337:$BB$373,MATCH(LEFT(TRIM(O$6),FIND("~",SUBSTITUTE(O$6,"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102))*HLOOKUP(LEFT(TRIM(O$6),FIND("~",SUBSTITUTE(O$6," ","~",LEN(TRIM(O$6))-LEN(SUBSTITUTE(TRIM(O$6)," ",""))))-1)&amp;" Total",$B$6:$BB$373,ROW($A102)-5,FALSE))</f>
        <v>0</v>
      </c>
      <c r="P102" s="10">
        <f ca="1">IF(P$5&lt;&gt;"",HLOOKUP(P$5,Functionalization!$G$6:$R$373,ROW($A102)-5,FALSE),IFERROR(INDEX(P$337:P$373,MATCH($F102,$B$337:$B$373,0))/VLOOKUP($F102,$B$337:$BB$373,MATCH(LEFT(TRIM(P$6),FIND("~",SUBSTITUTE(P$6,"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102))*HLOOKUP(LEFT(TRIM(P$6),FIND("~",SUBSTITUTE(P$6," ","~",LEN(TRIM(P$6))-LEN(SUBSTITUTE(TRIM(P$6)," ",""))))-1)&amp;" Total",$B$6:$BB$373,ROW($A102)-5,FALSE))</f>
        <v>0</v>
      </c>
      <c r="Q102" s="10">
        <f ca="1">IF(Q$5&lt;&gt;"",HLOOKUP(Q$5,Functionalization!$G$6:$R$373,ROW($A102)-5,FALSE),IFERROR(INDEX(Q$337:Q$373,MATCH($F102,$B$337:$B$373,0))/VLOOKUP($F102,$B$337:$BB$373,MATCH(LEFT(TRIM(Q$6),FIND("~",SUBSTITUTE(Q$6,"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102))*HLOOKUP(LEFT(TRIM(Q$6),FIND("~",SUBSTITUTE(Q$6," ","~",LEN(TRIM(Q$6))-LEN(SUBSTITUTE(TRIM(Q$6)," ",""))))-1)&amp;" Total",$B$6:$BB$373,ROW($A102)-5,FALSE))</f>
        <v>0</v>
      </c>
      <c r="R102" s="10">
        <f ca="1">IF(R$5&lt;&gt;"",HLOOKUP(R$5,Functionalization!$G$6:$R$373,ROW($A102)-5,FALSE),IFERROR(INDEX(R$337:R$373,MATCH($F102,$B$337:$B$373,0))/VLOOKUP($F102,$B$337:$BB$373,MATCH(LEFT(TRIM(R$6),FIND("~",SUBSTITUTE(R$6,"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102))*HLOOKUP(LEFT(TRIM(R$6),FIND("~",SUBSTITUTE(R$6," ","~",LEN(TRIM(R$6))-LEN(SUBSTITUTE(TRIM(R$6)," ",""))))-1)&amp;" Total",$B$6:$BB$373,ROW($A102)-5,FALSE))</f>
        <v>0</v>
      </c>
      <c r="S102" s="10">
        <f ca="1">IF(S$5&lt;&gt;"",HLOOKUP(S$5,Functionalization!$G$6:$R$373,ROW($A102)-5,FALSE),IFERROR(INDEX(S$337:S$373,MATCH($F102,$B$337:$B$373,0))/VLOOKUP($F102,$B$337:$BB$373,MATCH(LEFT(TRIM(S$6),FIND("~",SUBSTITUTE(S$6,"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102))*HLOOKUP(LEFT(TRIM(S$6),FIND("~",SUBSTITUTE(S$6," ","~",LEN(TRIM(S$6))-LEN(SUBSTITUTE(TRIM(S$6)," ",""))))-1)&amp;" Total",$B$6:$BB$373,ROW($A102)-5,FALSE))</f>
        <v>0</v>
      </c>
      <c r="T102" s="10">
        <f ca="1">IF(T$5&lt;&gt;"",HLOOKUP(T$5,Functionalization!$G$6:$R$373,ROW($A102)-5,FALSE),IFERROR(INDEX(T$337:T$373,MATCH($F102,$B$337:$B$373,0))/VLOOKUP($F102,$B$337:$BB$373,MATCH(LEFT(TRIM(T$6),FIND("~",SUBSTITUTE(T$6,"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102))*HLOOKUP(LEFT(TRIM(T$6),FIND("~",SUBSTITUTE(T$6," ","~",LEN(TRIM(T$6))-LEN(SUBSTITUTE(TRIM(T$6)," ",""))))-1)&amp;" Total",$B$6:$BB$373,ROW($A102)-5,FALSE))</f>
        <v>0</v>
      </c>
      <c r="U102" s="10">
        <f ca="1">IF(U$5&lt;&gt;"",HLOOKUP(U$5,Functionalization!$G$6:$R$373,ROW($A102)-5,FALSE),IFERROR(INDEX(U$337:U$373,MATCH($F102,$B$337:$B$373,0))/VLOOKUP($F102,$B$337:$BB$373,MATCH(LEFT(TRIM(U$6),FIND("~",SUBSTITUTE(U$6,"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102))*HLOOKUP(LEFT(TRIM(U$6),FIND("~",SUBSTITUTE(U$6," ","~",LEN(TRIM(U$6))-LEN(SUBSTITUTE(TRIM(U$6)," ",""))))-1)&amp;" Total",$B$6:$BB$373,ROW($A102)-5,FALSE))</f>
        <v>0</v>
      </c>
      <c r="V102" s="10">
        <f ca="1">IF(V$5&lt;&gt;"",HLOOKUP(V$5,Functionalization!$G$6:$R$373,ROW($A102)-5,FALSE),IFERROR(INDEX(V$337:V$373,MATCH($F102,$B$337:$B$373,0))/VLOOKUP($F102,$B$337:$BB$373,MATCH(LEFT(TRIM(V$6),FIND("~",SUBSTITUTE(V$6,"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102))*HLOOKUP(LEFT(TRIM(V$6),FIND("~",SUBSTITUTE(V$6," ","~",LEN(TRIM(V$6))-LEN(SUBSTITUTE(TRIM(V$6)," ",""))))-1)&amp;" Total",$B$6:$BB$373,ROW($A102)-5,FALSE))</f>
        <v>0</v>
      </c>
      <c r="W102" s="10">
        <f ca="1">IF(W$5&lt;&gt;"",HLOOKUP(W$5,Functionalization!$G$6:$R$373,ROW($A102)-5,FALSE),IFERROR(INDEX(W$337:W$373,MATCH($F102,$B$337:$B$373,0))/VLOOKUP($F102,$B$337:$BB$373,MATCH(LEFT(TRIM(W$6),FIND("~",SUBSTITUTE(W$6,"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102))*HLOOKUP(LEFT(TRIM(W$6),FIND("~",SUBSTITUTE(W$6," ","~",LEN(TRIM(W$6))-LEN(SUBSTITUTE(TRIM(W$6)," ",""))))-1)&amp;" Total",$B$6:$BB$373,ROW($A102)-5,FALSE))</f>
        <v>0</v>
      </c>
      <c r="X102" s="10">
        <f ca="1">IF(X$5&lt;&gt;"",HLOOKUP(X$5,Functionalization!$G$6:$R$373,ROW($A102)-5,FALSE),IFERROR(INDEX(X$337:X$373,MATCH($F102,$B$337:$B$373,0))/VLOOKUP($F102,$B$337:$BB$373,MATCH(LEFT(TRIM(X$6),FIND("~",SUBSTITUTE(X$6,"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102))*HLOOKUP(LEFT(TRIM(X$6),FIND("~",SUBSTITUTE(X$6," ","~",LEN(TRIM(X$6))-LEN(SUBSTITUTE(TRIM(X$6)," ",""))))-1)&amp;" Total",$B$6:$BB$373,ROW($A102)-5,FALSE))</f>
        <v>0</v>
      </c>
      <c r="Y102" s="10">
        <f ca="1">IF(Y$5&lt;&gt;"",HLOOKUP(Y$5,Functionalization!$G$6:$R$373,ROW($A102)-5,FALSE),IFERROR(INDEX(Y$337:Y$373,MATCH($F102,$B$337:$B$373,0))/VLOOKUP($F102,$B$337:$BB$373,MATCH(LEFT(TRIM(Y$6),FIND("~",SUBSTITUTE(Y$6,"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102))*HLOOKUP(LEFT(TRIM(Y$6),FIND("~",SUBSTITUTE(Y$6," ","~",LEN(TRIM(Y$6))-LEN(SUBSTITUTE(TRIM(Y$6)," ",""))))-1)&amp;" Total",$B$6:$BB$373,ROW($A102)-5,FALSE))</f>
        <v>0</v>
      </c>
      <c r="Z102" s="10">
        <f ca="1">IF(Z$5&lt;&gt;"",HLOOKUP(Z$5,Functionalization!$G$6:$R$373,ROW($A102)-5,FALSE),IFERROR(INDEX(Z$337:Z$373,MATCH($F102,$B$337:$B$373,0))/VLOOKUP($F102,$B$337:$BB$373,MATCH(LEFT(TRIM(Z$6),FIND("~",SUBSTITUTE(Z$6,"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102))*HLOOKUP(LEFT(TRIM(Z$6),FIND("~",SUBSTITUTE(Z$6," ","~",LEN(TRIM(Z$6))-LEN(SUBSTITUTE(TRIM(Z$6)," ",""))))-1)&amp;" Total",$B$6:$BB$373,ROW($A102)-5,FALSE))</f>
        <v>0</v>
      </c>
      <c r="AA102" s="10">
        <f ca="1">IF(AA$5&lt;&gt;"",HLOOKUP(AA$5,Functionalization!$G$6:$R$373,ROW($A102)-5,FALSE),IFERROR(INDEX(AA$337:AA$373,MATCH($F102,$B$337:$B$373,0))/VLOOKUP($F102,$B$337:$BB$373,MATCH(LEFT(TRIM(AA$6),FIND("~",SUBSTITUTE(AA$6,"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102))*HLOOKUP(LEFT(TRIM(AA$6),FIND("~",SUBSTITUTE(AA$6," ","~",LEN(TRIM(AA$6))-LEN(SUBSTITUTE(TRIM(AA$6)," ",""))))-1)&amp;" Total",$B$6:$BB$373,ROW($A102)-5,FALSE))</f>
        <v>0</v>
      </c>
      <c r="AB102" s="10">
        <f ca="1">IF(AB$5&lt;&gt;"",HLOOKUP(AB$5,Functionalization!$G$6:$R$373,ROW($A102)-5,FALSE),IFERROR(INDEX(AB$337:AB$373,MATCH($F102,$B$337:$B$373,0))/VLOOKUP($F102,$B$337:$BB$373,MATCH(LEFT(TRIM(AB$6),FIND("~",SUBSTITUTE(AB$6,"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102))*HLOOKUP(LEFT(TRIM(AB$6),FIND("~",SUBSTITUTE(AB$6," ","~",LEN(TRIM(AB$6))-LEN(SUBSTITUTE(TRIM(AB$6)," ",""))))-1)&amp;" Total",$B$6:$BB$373,ROW($A102)-5,FALSE))</f>
        <v>0</v>
      </c>
      <c r="AC102" s="10">
        <f ca="1">IF(AC$5&lt;&gt;"",HLOOKUP(AC$5,Functionalization!$G$6:$R$373,ROW($A102)-5,FALSE),IFERROR(INDEX(AC$337:AC$373,MATCH($F102,$B$337:$B$373,0))/VLOOKUP($F102,$B$337:$BB$373,MATCH(LEFT(TRIM(AC$6),FIND("~",SUBSTITUTE(AC$6,"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102))*HLOOKUP(LEFT(TRIM(AC$6),FIND("~",SUBSTITUTE(AC$6," ","~",LEN(TRIM(AC$6))-LEN(SUBSTITUTE(TRIM(AC$6)," ",""))))-1)&amp;" Total",$B$6:$BB$373,ROW($A102)-5,FALSE))</f>
        <v>0</v>
      </c>
      <c r="AD102" s="10">
        <f ca="1">IF(AD$5&lt;&gt;"",HLOOKUP(AD$5,Functionalization!$G$6:$R$373,ROW($A102)-5,FALSE),IFERROR(INDEX(AD$337:AD$373,MATCH($F102,$B$337:$B$373,0))/VLOOKUP($F102,$B$337:$BB$373,MATCH(LEFT(TRIM(AD$6),FIND("~",SUBSTITUTE(AD$6,"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102))*HLOOKUP(LEFT(TRIM(AD$6),FIND("~",SUBSTITUTE(AD$6," ","~",LEN(TRIM(AD$6))-LEN(SUBSTITUTE(TRIM(AD$6)," ",""))))-1)&amp;" Total",$B$6:$BB$373,ROW($A102)-5,FALSE))</f>
        <v>0</v>
      </c>
      <c r="AE102" s="10">
        <f ca="1">IF(AE$5&lt;&gt;"",HLOOKUP(AE$5,Functionalization!$G$6:$R$373,ROW($A102)-5,FALSE),IFERROR(INDEX(AE$337:AE$373,MATCH($F102,$B$337:$B$373,0))/VLOOKUP($F102,$B$337:$BB$373,MATCH(LEFT(TRIM(AE$6),FIND("~",SUBSTITUTE(AE$6,"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102))*HLOOKUP(LEFT(TRIM(AE$6),FIND("~",SUBSTITUTE(AE$6," ","~",LEN(TRIM(AE$6))-LEN(SUBSTITUTE(TRIM(AE$6)," ",""))))-1)&amp;" Total",$B$6:$BB$373,ROW($A102)-5,FALSE))</f>
        <v>0</v>
      </c>
      <c r="AF102" s="10">
        <f ca="1">IF(AF$5&lt;&gt;"",HLOOKUP(AF$5,Functionalization!$G$6:$R$373,ROW($A102)-5,FALSE),IFERROR(INDEX(AF$337:AF$373,MATCH($F102,$B$337:$B$373,0))/VLOOKUP($F102,$B$337:$BB$373,MATCH(LEFT(TRIM(AF$6),FIND("~",SUBSTITUTE(AF$6,"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102))*HLOOKUP(LEFT(TRIM(AF$6),FIND("~",SUBSTITUTE(AF$6," ","~",LEN(TRIM(AF$6))-LEN(SUBSTITUTE(TRIM(AF$6)," ",""))))-1)&amp;" Total",$B$6:$BB$373,ROW($A102)-5,FALSE))</f>
        <v>0</v>
      </c>
      <c r="AG102" s="10">
        <f ca="1">IF(AG$5&lt;&gt;"",HLOOKUP(AG$5,Functionalization!$G$6:$R$373,ROW($A102)-5,FALSE),IFERROR(INDEX(AG$337:AG$373,MATCH($F102,$B$337:$B$373,0))/VLOOKUP($F102,$B$337:$BB$373,MATCH(LEFT(TRIM(AG$6),FIND("~",SUBSTITUTE(AG$6,"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102))*HLOOKUP(LEFT(TRIM(AG$6),FIND("~",SUBSTITUTE(AG$6," ","~",LEN(TRIM(AG$6))-LEN(SUBSTITUTE(TRIM(AG$6)," ",""))))-1)&amp;" Total",$B$6:$BB$373,ROW($A102)-5,FALSE))</f>
        <v>0</v>
      </c>
      <c r="AH102" s="10">
        <f ca="1">IF(AH$5&lt;&gt;"",HLOOKUP(AH$5,Functionalization!$G$6:$R$373,ROW($A102)-5,FALSE),IFERROR(INDEX(AH$337:AH$373,MATCH($F102,$B$337:$B$373,0))/VLOOKUP($F102,$B$337:$BB$373,MATCH(LEFT(TRIM(AH$6),FIND("~",SUBSTITUTE(AH$6,"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102))*HLOOKUP(LEFT(TRIM(AH$6),FIND("~",SUBSTITUTE(AH$6," ","~",LEN(TRIM(AH$6))-LEN(SUBSTITUTE(TRIM(AH$6)," ",""))))-1)&amp;" Total",$B$6:$BB$373,ROW($A102)-5,FALSE))</f>
        <v>0</v>
      </c>
      <c r="AI102" s="10">
        <f ca="1">IF(AI$5&lt;&gt;"",HLOOKUP(AI$5,Functionalization!$G$6:$R$373,ROW($A102)-5,FALSE),IFERROR(INDEX(AI$337:AI$373,MATCH($F102,$B$337:$B$373,0))/VLOOKUP($F102,$B$337:$BB$373,MATCH(LEFT(TRIM(AI$6),FIND("~",SUBSTITUTE(AI$6,"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102))*HLOOKUP(LEFT(TRIM(AI$6),FIND("~",SUBSTITUTE(AI$6," ","~",LEN(TRIM(AI$6))-LEN(SUBSTITUTE(TRIM(AI$6)," ",""))))-1)&amp;" Total",$B$6:$BB$373,ROW($A102)-5,FALSE))</f>
        <v>0</v>
      </c>
      <c r="AJ102" s="10">
        <f ca="1">IF(AJ$5&lt;&gt;"",HLOOKUP(AJ$5,Functionalization!$G$6:$R$373,ROW($A102)-5,FALSE),IFERROR(INDEX(AJ$337:AJ$373,MATCH($F102,$B$337:$B$373,0))/VLOOKUP($F102,$B$337:$BB$373,MATCH(LEFT(TRIM(AJ$6),FIND("~",SUBSTITUTE(AJ$6,"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102))*HLOOKUP(LEFT(TRIM(AJ$6),FIND("~",SUBSTITUTE(AJ$6," ","~",LEN(TRIM(AJ$6))-LEN(SUBSTITUTE(TRIM(AJ$6)," ",""))))-1)&amp;" Total",$B$6:$BB$373,ROW($A102)-5,FALSE))</f>
        <v>0</v>
      </c>
      <c r="AK102" s="10">
        <f ca="1">IF(AK$5&lt;&gt;"",HLOOKUP(AK$5,Functionalization!$G$6:$R$373,ROW($A102)-5,FALSE),IFERROR(INDEX(AK$337:AK$373,MATCH($F102,$B$337:$B$373,0))/VLOOKUP($F102,$B$337:$BB$373,MATCH(LEFT(TRIM(AK$6),FIND("~",SUBSTITUTE(AK$6,"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102))*HLOOKUP(LEFT(TRIM(AK$6),FIND("~",SUBSTITUTE(AK$6," ","~",LEN(TRIM(AK$6))-LEN(SUBSTITUTE(TRIM(AK$6)," ",""))))-1)&amp;" Total",$B$6:$BB$373,ROW($A102)-5,FALSE))</f>
        <v>0</v>
      </c>
      <c r="AL102" s="10">
        <f ca="1">IF(AL$5&lt;&gt;"",HLOOKUP(AL$5,Functionalization!$G$6:$R$373,ROW($A102)-5,FALSE),IFERROR(INDEX(AL$337:AL$373,MATCH($F102,$B$337:$B$373,0))/VLOOKUP($F102,$B$337:$BB$373,MATCH(LEFT(TRIM(AL$6),FIND("~",SUBSTITUTE(AL$6,"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102))*HLOOKUP(LEFT(TRIM(AL$6),FIND("~",SUBSTITUTE(AL$6," ","~",LEN(TRIM(AL$6))-LEN(SUBSTITUTE(TRIM(AL$6)," ",""))))-1)&amp;" Total",$B$6:$BB$373,ROW($A102)-5,FALSE))</f>
        <v>0</v>
      </c>
      <c r="AM102" s="10">
        <f ca="1">IF(AM$5&lt;&gt;"",HLOOKUP(AM$5,Functionalization!$G$6:$R$373,ROW($A102)-5,FALSE),IFERROR(INDEX(AM$337:AM$373,MATCH($F102,$B$337:$B$373,0))/VLOOKUP($F102,$B$337:$BB$373,MATCH(LEFT(TRIM(AM$6),FIND("~",SUBSTITUTE(AM$6,"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102))*HLOOKUP(LEFT(TRIM(AM$6),FIND("~",SUBSTITUTE(AM$6," ","~",LEN(TRIM(AM$6))-LEN(SUBSTITUTE(TRIM(AM$6)," ",""))))-1)&amp;" Total",$B$6:$BB$373,ROW($A102)-5,FALSE))</f>
        <v>0</v>
      </c>
      <c r="AN102" s="10">
        <f ca="1">IF(AN$5&lt;&gt;"",HLOOKUP(AN$5,Functionalization!$G$6:$R$373,ROW($A102)-5,FALSE),IFERROR(INDEX(AN$337:AN$373,MATCH($F102,$B$337:$B$373,0))/VLOOKUP($F102,$B$337:$BB$373,MATCH(LEFT(TRIM(AN$6),FIND("~",SUBSTITUTE(AN$6,"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102))*HLOOKUP(LEFT(TRIM(AN$6),FIND("~",SUBSTITUTE(AN$6," ","~",LEN(TRIM(AN$6))-LEN(SUBSTITUTE(TRIM(AN$6)," ",""))))-1)&amp;" Total",$B$6:$BB$373,ROW($A102)-5,FALSE))</f>
        <v>0</v>
      </c>
      <c r="AO102" s="10">
        <f ca="1">IF(AO$5&lt;&gt;"",HLOOKUP(AO$5,Functionalization!$G$6:$R$373,ROW($A102)-5,FALSE),IFERROR(INDEX(AO$337:AO$373,MATCH($F102,$B$337:$B$373,0))/VLOOKUP($F102,$B$337:$BB$373,MATCH(LEFT(TRIM(AO$6),FIND("~",SUBSTITUTE(AO$6,"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102))*HLOOKUP(LEFT(TRIM(AO$6),FIND("~",SUBSTITUTE(AO$6," ","~",LEN(TRIM(AO$6))-LEN(SUBSTITUTE(TRIM(AO$6)," ",""))))-1)&amp;" Total",$B$6:$BB$373,ROW($A102)-5,FALSE))</f>
        <v>0</v>
      </c>
      <c r="AP102" s="10">
        <f ca="1">IF(AP$5&lt;&gt;"",HLOOKUP(AP$5,Functionalization!$G$6:$R$373,ROW($A102)-5,FALSE),IFERROR(INDEX(AP$337:AP$373,MATCH($F102,$B$337:$B$373,0))/VLOOKUP($F102,$B$337:$BB$373,MATCH(LEFT(TRIM(AP$6),FIND("~",SUBSTITUTE(AP$6,"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102))*HLOOKUP(LEFT(TRIM(AP$6),FIND("~",SUBSTITUTE(AP$6," ","~",LEN(TRIM(AP$6))-LEN(SUBSTITUTE(TRIM(AP$6)," ",""))))-1)&amp;" Total",$B$6:$BB$373,ROW($A102)-5,FALSE))</f>
        <v>0</v>
      </c>
      <c r="AQ102" s="10">
        <f ca="1">IF(AQ$5&lt;&gt;"",HLOOKUP(AQ$5,Functionalization!$G$6:$R$373,ROW($A102)-5,FALSE),IFERROR(INDEX(AQ$337:AQ$373,MATCH($F102,$B$337:$B$373,0))/VLOOKUP($F102,$B$337:$BB$373,MATCH(LEFT(TRIM(AQ$6),FIND("~",SUBSTITUTE(AQ$6,"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102))*HLOOKUP(LEFT(TRIM(AQ$6),FIND("~",SUBSTITUTE(AQ$6," ","~",LEN(TRIM(AQ$6))-LEN(SUBSTITUTE(TRIM(AQ$6)," ",""))))-1)&amp;" Total",$B$6:$BB$373,ROW($A102)-5,FALSE))</f>
        <v>0</v>
      </c>
      <c r="AR102" s="10">
        <f ca="1">IF(AR$5&lt;&gt;"",HLOOKUP(AR$5,Functionalization!$G$6:$R$373,ROW($A102)-5,FALSE),IFERROR(INDEX(AR$337:AR$373,MATCH($F102,$B$337:$B$373,0))/VLOOKUP($F102,$B$337:$BB$373,MATCH(LEFT(TRIM(AR$6),FIND("~",SUBSTITUTE(AR$6,"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102))*HLOOKUP(LEFT(TRIM(AR$6),FIND("~",SUBSTITUTE(AR$6," ","~",LEN(TRIM(AR$6))-LEN(SUBSTITUTE(TRIM(AR$6)," ",""))))-1)&amp;" Total",$B$6:$BB$373,ROW($A102)-5,FALSE))</f>
        <v>0</v>
      </c>
      <c r="AS102" s="10">
        <f ca="1">IF(AS$5&lt;&gt;"",HLOOKUP(AS$5,Functionalization!$G$6:$R$373,ROW($A102)-5,FALSE),IFERROR(INDEX(AS$337:AS$373,MATCH($F102,$B$337:$B$373,0))/VLOOKUP($F102,$B$337:$BB$373,MATCH(LEFT(TRIM(AS$6),FIND("~",SUBSTITUTE(AS$6,"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102))*HLOOKUP(LEFT(TRIM(AS$6),FIND("~",SUBSTITUTE(AS$6," ","~",LEN(TRIM(AS$6))-LEN(SUBSTITUTE(TRIM(AS$6)," ",""))))-1)&amp;" Total",$B$6:$BB$373,ROW($A102)-5,FALSE))</f>
        <v>0</v>
      </c>
      <c r="AT102" s="10">
        <f ca="1">IF(AT$5&lt;&gt;"",HLOOKUP(AT$5,Functionalization!$G$6:$R$373,ROW($A102)-5,FALSE),IFERROR(INDEX(AT$337:AT$373,MATCH($F102,$B$337:$B$373,0))/VLOOKUP($F102,$B$337:$BB$373,MATCH(LEFT(TRIM(AT$6),FIND("~",SUBSTITUTE(AT$6,"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102))*HLOOKUP(LEFT(TRIM(AT$6),FIND("~",SUBSTITUTE(AT$6," ","~",LEN(TRIM(AT$6))-LEN(SUBSTITUTE(TRIM(AT$6)," ",""))))-1)&amp;" Total",$B$6:$BB$373,ROW($A102)-5,FALSE))</f>
        <v>0</v>
      </c>
      <c r="AU102" s="10">
        <f ca="1">IF(AU$5&lt;&gt;"",HLOOKUP(AU$5,Functionalization!$G$6:$R$373,ROW($A102)-5,FALSE),IFERROR(INDEX(AU$337:AU$373,MATCH($F102,$B$337:$B$373,0))/VLOOKUP($F102,$B$337:$BB$373,MATCH(LEFT(TRIM(AU$6),FIND("~",SUBSTITUTE(AU$6,"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102))*HLOOKUP(LEFT(TRIM(AU$6),FIND("~",SUBSTITUTE(AU$6," ","~",LEN(TRIM(AU$6))-LEN(SUBSTITUTE(TRIM(AU$6)," ",""))))-1)&amp;" Total",$B$6:$BB$373,ROW($A102)-5,FALSE))</f>
        <v>0</v>
      </c>
      <c r="AV102" s="10">
        <f ca="1">IF(AV$5&lt;&gt;"",HLOOKUP(AV$5,Functionalization!$G$6:$R$373,ROW($A102)-5,FALSE),IFERROR(INDEX(AV$337:AV$373,MATCH($F102,$B$337:$B$373,0))/VLOOKUP($F102,$B$337:$BB$373,MATCH(LEFT(TRIM(AV$6),FIND("~",SUBSTITUTE(AV$6,"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102))*HLOOKUP(LEFT(TRIM(AV$6),FIND("~",SUBSTITUTE(AV$6," ","~",LEN(TRIM(AV$6))-LEN(SUBSTITUTE(TRIM(AV$6)," ",""))))-1)&amp;" Total",$B$6:$BB$373,ROW($A102)-5,FALSE))</f>
        <v>0</v>
      </c>
      <c r="AW102" s="10">
        <f ca="1">IF(AW$5&lt;&gt;"",HLOOKUP(AW$5,Functionalization!$G$6:$R$373,ROW($A102)-5,FALSE),IFERROR(INDEX(AW$337:AW$373,MATCH($F102,$B$337:$B$373,0))/VLOOKUP($F102,$B$337:$BB$373,MATCH(LEFT(TRIM(AW$6),FIND("~",SUBSTITUTE(AW$6,"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102))*HLOOKUP(LEFT(TRIM(AW$6),FIND("~",SUBSTITUTE(AW$6," ","~",LEN(TRIM(AW$6))-LEN(SUBSTITUTE(TRIM(AW$6)," ",""))))-1)&amp;" Total",$B$6:$BB$373,ROW($A102)-5,FALSE))</f>
        <v>0</v>
      </c>
      <c r="AX102" s="10">
        <f ca="1">IF(AX$5&lt;&gt;"",HLOOKUP(AX$5,Functionalization!$G$6:$R$373,ROW($A102)-5,FALSE),IFERROR(INDEX(AX$337:AX$373,MATCH($F102,$B$337:$B$373,0))/VLOOKUP($F102,$B$337:$BB$373,MATCH(LEFT(TRIM(AX$6),FIND("~",SUBSTITUTE(AX$6,"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102))*HLOOKUP(LEFT(TRIM(AX$6),FIND("~",SUBSTITUTE(AX$6," ","~",LEN(TRIM(AX$6))-LEN(SUBSTITUTE(TRIM(AX$6)," ",""))))-1)&amp;" Total",$B$6:$BB$373,ROW($A102)-5,FALSE))</f>
        <v>0</v>
      </c>
      <c r="AY102" s="10">
        <f ca="1">IF(AY$5&lt;&gt;"",HLOOKUP(AY$5,Functionalization!$G$6:$R$373,ROW($A102)-5,FALSE),IFERROR(INDEX(AY$337:AY$373,MATCH($F102,$B$337:$B$373,0))/VLOOKUP($F102,$B$337:$BB$373,MATCH(LEFT(TRIM(AY$6),FIND("~",SUBSTITUTE(AY$6,"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102))*HLOOKUP(LEFT(TRIM(AY$6),FIND("~",SUBSTITUTE(AY$6," ","~",LEN(TRIM(AY$6))-LEN(SUBSTITUTE(TRIM(AY$6)," ",""))))-1)&amp;" Total",$B$6:$BB$373,ROW($A102)-5,FALSE))</f>
        <v>0</v>
      </c>
      <c r="AZ102" s="10">
        <f ca="1">IF(AZ$5&lt;&gt;"",HLOOKUP(AZ$5,Functionalization!$G$6:$R$373,ROW($A102)-5,FALSE),IFERROR(INDEX(AZ$337:AZ$373,MATCH($F102,$B$337:$B$373,0))/VLOOKUP($F102,$B$337:$BB$373,MATCH(LEFT(TRIM(AZ$6),FIND("~",SUBSTITUTE(AZ$6,"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102))*HLOOKUP(LEFT(TRIM(AZ$6),FIND("~",SUBSTITUTE(AZ$6," ","~",LEN(TRIM(AZ$6))-LEN(SUBSTITUTE(TRIM(AZ$6)," ",""))))-1)&amp;" Total",$B$6:$BB$373,ROW($A102)-5,FALSE))</f>
        <v>0</v>
      </c>
      <c r="BA102" s="10">
        <f ca="1">IF(BA$5&lt;&gt;"",HLOOKUP(BA$5,Functionalization!$G$6:$R$373,ROW($A102)-5,FALSE),IFERROR(INDEX(BA$337:BA$373,MATCH($F102,$B$337:$B$373,0))/VLOOKUP($F102,$B$337:$BB$373,MATCH(LEFT(TRIM(BA$6),FIND("~",SUBSTITUTE(BA$6,"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102))*HLOOKUP(LEFT(TRIM(BA$6),FIND("~",SUBSTITUTE(BA$6," ","~",LEN(TRIM(BA$6))-LEN(SUBSTITUTE(TRIM(BA$6)," ",""))))-1)&amp;" Total",$B$6:$BB$373,ROW($A102)-5,FALSE))</f>
        <v>0</v>
      </c>
      <c r="BB102" s="10">
        <f ca="1">IF(BB$5&lt;&gt;"",HLOOKUP(BB$5,Functionalization!$G$6:$R$373,ROW($A102)-5,FALSE),IFERROR(INDEX(BB$337:BB$373,MATCH($F102,$B$337:$B$373,0))/VLOOKUP($F102,$B$337:$BB$373,MATCH(LEFT(TRIM(BB$6),FIND("~",SUBSTITUTE(BB$6,"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102))*HLOOKUP(LEFT(TRIM(BB$6),FIND("~",SUBSTITUTE(BB$6," ","~",LEN(TRIM(BB$6))-LEN(SUBSTITUTE(TRIM(BB$6)," ",""))))-1)&amp;" Total",$B$6:$BB$373,ROW($A102)-5,FALSE))</f>
        <v>0</v>
      </c>
      <c r="BD102">
        <f ca="1">IFERROR(IF(SUMIF($G$6:$BB$6,BD$6&amp;" Total",$G102:$BB102)-(SUMIF($G$6:$BB$6,BD$6&amp;" "&amp;'Input-Func_Class'!$D$22,$G102:$BB102)+IFERROR(SUMIF($G$6:$BB$6,BD$6&amp;" "&amp;'Input-Func_Class'!$E$22,$G102:$BB102),SUMIF($G$6:$BB$6,BD$6&amp;" "&amp;'Input-Func_Class'!$B$24,$G102:$BB102))+SUMIF($G$6:$BB$6,BD$6&amp;" "&amp;'Input-Func_Class'!$F$22,$G102:$BB102))&lt;Check_Limit,0,1),1)</f>
        <v>0</v>
      </c>
      <c r="BE102">
        <f ca="1">IFERROR(IF(SUMIF($G$6:$BB$6,BE$6&amp;" Total",$G102:$BB102)-(SUMIF($G$6:$BB$6,BE$6&amp;" "&amp;'Input-Func_Class'!$D$22,$G102:$BB102)+IFERROR(SUMIF($G$6:$BB$6,BE$6&amp;" "&amp;'Input-Func_Class'!$E$22,$G102:$BB102),SUMIF($G$6:$BB$6,BE$6&amp;" "&amp;'Input-Func_Class'!$B$24,$G102:$BB102))+SUMIF($G$6:$BB$6,BE$6&amp;" "&amp;'Input-Func_Class'!$F$22,$G102:$BB102))&lt;Check_Limit,0,1),1)</f>
        <v>0</v>
      </c>
      <c r="BF102">
        <f ca="1">IFERROR(IF(SUMIF($G$6:$BB$6,BF$6&amp;" Total",$G102:$BB102)-(SUMIF($G$6:$BB$6,BF$6&amp;" "&amp;'Input-Func_Class'!$D$22,$G102:$BB102)+IFERROR(SUMIF($G$6:$BB$6,BF$6&amp;" "&amp;'Input-Func_Class'!$E$22,$G102:$BB102),SUMIF($G$6:$BB$6,BF$6&amp;" "&amp;'Input-Func_Class'!$B$24,$G102:$BB102))+SUMIF($G$6:$BB$6,BF$6&amp;" "&amp;'Input-Func_Class'!$F$22,$G102:$BB102))&lt;Check_Limit,0,1),1)</f>
        <v>0</v>
      </c>
      <c r="BG102">
        <f ca="1">IFERROR(IF(SUMIF($G$6:$BB$6,BG$6&amp;" Total",$G102:$BB102)-(SUMIF($G$6:$BB$6,BG$6&amp;" "&amp;'Input-Func_Class'!$D$22,$G102:$BB102)+IFERROR(SUMIF($G$6:$BB$6,BG$6&amp;" "&amp;'Input-Func_Class'!$E$22,$G102:$BB102),SUMIF($G$6:$BB$6,BG$6&amp;" "&amp;'Input-Func_Class'!$B$24,$G102:$BB102))+SUMIF($G$6:$BB$6,BG$6&amp;" "&amp;'Input-Func_Class'!$F$22,$G102:$BB102))&lt;Check_Limit,0,1),1)</f>
        <v>0</v>
      </c>
      <c r="BH102">
        <f ca="1">IFERROR(IF(SUMIF($G$6:$BB$6,BH$6&amp;" Total",$G102:$BB102)-(SUMIF($G$6:$BB$6,BH$6&amp;" "&amp;'Input-Func_Class'!$D$22,$G102:$BB102)+IFERROR(SUMIF($G$6:$BB$6,BH$6&amp;" "&amp;'Input-Func_Class'!$E$22,$G102:$BB102),SUMIF($G$6:$BB$6,BH$6&amp;" "&amp;'Input-Func_Class'!$B$24,$G102:$BB102))+SUMIF($G$6:$BB$6,BH$6&amp;" "&amp;'Input-Func_Class'!$F$22,$G102:$BB102))&lt;Check_Limit,0,1),1)</f>
        <v>0</v>
      </c>
      <c r="BI102">
        <f ca="1">IFERROR(IF(SUMIF($G$6:$BB$6,BI$6&amp;" Total",$G102:$BB102)-(SUMIF($G$6:$BB$6,BI$6&amp;" "&amp;'Input-Func_Class'!$D$22,$G102:$BB102)+IFERROR(SUMIF($G$6:$BB$6,BI$6&amp;" "&amp;'Input-Func_Class'!$E$22,$G102:$BB102),SUMIF($G$6:$BB$6,BI$6&amp;" "&amp;'Input-Func_Class'!$B$24,$G102:$BB102))+SUMIF($G$6:$BB$6,BI$6&amp;" "&amp;'Input-Func_Class'!$F$22,$G102:$BB102))&lt;Check_Limit,0,1),1)</f>
        <v>0</v>
      </c>
      <c r="BJ102">
        <f ca="1">IFERROR(IF(SUMIF($G$6:$BB$6,BJ$6&amp;" Total",$G102:$BB102)-(SUMIF($G$6:$BB$6,BJ$6&amp;" "&amp;'Input-Func_Class'!$D$22,$G102:$BB102)+IFERROR(SUMIF($G$6:$BB$6,BJ$6&amp;" "&amp;'Input-Func_Class'!$E$22,$G102:$BB102),SUMIF($G$6:$BB$6,BJ$6&amp;" "&amp;'Input-Func_Class'!$B$24,$G102:$BB102))+SUMIF($G$6:$BB$6,BJ$6&amp;" "&amp;'Input-Func_Class'!$F$22,$G102:$BB102))&lt;Check_Limit,0,1),1)</f>
        <v>0</v>
      </c>
      <c r="BK102">
        <f ca="1">IFERROR(IF(SUMIF($G$6:$BB$6,BK$6&amp;" Total",$G102:$BB102)-(SUMIF($G$6:$BB$6,BK$6&amp;" "&amp;'Input-Func_Class'!$D$22,$G102:$BB102)+IFERROR(SUMIF($G$6:$BB$6,BK$6&amp;" "&amp;'Input-Func_Class'!$E$22,$G102:$BB102),SUMIF($G$6:$BB$6,BK$6&amp;" "&amp;'Input-Func_Class'!$B$24,$G102:$BB102))+SUMIF($G$6:$BB$6,BK$6&amp;" "&amp;'Input-Func_Class'!$F$22,$G102:$BB102))&lt;Check_Limit,0,1),1)</f>
        <v>0</v>
      </c>
      <c r="BL102">
        <f ca="1">IFERROR(IF(SUMIF($G$6:$BB$6,BL$6&amp;" Total",$G102:$BB102)-(SUMIF($G$6:$BB$6,BL$6&amp;" "&amp;'Input-Func_Class'!$D$22,$G102:$BB102)+IFERROR(SUMIF($G$6:$BB$6,BL$6&amp;" "&amp;'Input-Func_Class'!$E$22,$G102:$BB102),SUMIF($G$6:$BB$6,BL$6&amp;" "&amp;'Input-Func_Class'!$B$24,$G102:$BB102))+SUMIF($G$6:$BB$6,BL$6&amp;" "&amp;'Input-Func_Class'!$F$22,$G102:$BB102))&lt;Check_Limit,0,1),1)</f>
        <v>0</v>
      </c>
      <c r="BM102">
        <f ca="1">IFERROR(IF(SUMIF($G$6:$BB$6,BM$6&amp;" Total",$G102:$BB102)-(SUMIF($G$6:$BB$6,BM$6&amp;" "&amp;'Input-Func_Class'!$D$22,$G102:$BB102)+IFERROR(SUMIF($G$6:$BB$6,BM$6&amp;" "&amp;'Input-Func_Class'!$E$22,$G102:$BB102),SUMIF($G$6:$BB$6,BM$6&amp;" "&amp;'Input-Func_Class'!$B$24,$G102:$BB102))+SUMIF($G$6:$BB$6,BM$6&amp;" "&amp;'Input-Func_Class'!$F$22,$G102:$BB102))&lt;Check_Limit,0,1),1)</f>
        <v>0</v>
      </c>
      <c r="BN102">
        <f ca="1">IFERROR(IF(SUMIF($G$6:$BB$6,BN$6&amp;" Total",$G102:$BB102)-(SUMIF($G$6:$BB$6,BN$6&amp;" "&amp;'Input-Func_Class'!$D$22,$G102:$BB102)+IFERROR(SUMIF($G$6:$BB$6,BN$6&amp;" "&amp;'Input-Func_Class'!$E$22,$G102:$BB102),SUMIF($G$6:$BB$6,BN$6&amp;" "&amp;'Input-Func_Class'!$B$24,$G102:$BB102))+SUMIF($G$6:$BB$6,BN$6&amp;" "&amp;'Input-Func_Class'!$F$22,$G102:$BB102))&lt;Check_Limit,0,1),1)</f>
        <v>0</v>
      </c>
      <c r="BO102">
        <f ca="1">IFERROR(IF(SUMIF($G$6:$BB$6,BO$6&amp;" Total",$G102:$BB102)-(SUMIF($G$6:$BB$6,BO$6&amp;" "&amp;'Input-Func_Class'!$D$22,$G102:$BB102)+IFERROR(SUMIF($G$6:$BB$6,BO$6&amp;" "&amp;'Input-Func_Class'!$E$22,$G102:$BB102),SUMIF($G$6:$BB$6,BO$6&amp;" "&amp;'Input-Func_Class'!$B$24,$G102:$BB102))+SUMIF($G$6:$BB$6,BO$6&amp;" "&amp;'Input-Func_Class'!$F$22,$G102:$BB102))&lt;Check_Limit,0,1),1)</f>
        <v>0</v>
      </c>
    </row>
    <row r="103" spans="1:67" outlineLevel="1">
      <c r="A103" s="31">
        <f>IF(ISBLANK('Input-Accounts'!A103),"",'Input-Accounts'!A103)</f>
        <v>91</v>
      </c>
      <c r="B103" s="53" t="str">
        <f>IF(ISBLANK('Input-Accounts'!B103),"",'Input-Accounts'!B103)</f>
        <v>M &amp; R STA EQUIP-GEN-LOCAL GAS PURCH</v>
      </c>
      <c r="C103" s="31">
        <f>IF(ISBLANK('Input-Accounts'!C103),"",'Input-Accounts'!C103)</f>
        <v>378.3</v>
      </c>
      <c r="D103" s="10">
        <f>Functionalization!$D103</f>
        <v>-45058.320000000014</v>
      </c>
      <c r="E103" s="10">
        <f t="shared" ca="1" si="26"/>
        <v>0</v>
      </c>
      <c r="F103" s="3" t="str">
        <f>IF($D103=0,"-",IF('Input-Accounts'!$E103&lt;&gt;0,'Input-Accounts'!$E103,'Input-Accounts'!$G103))</f>
        <v>AVGERAGE STUDY</v>
      </c>
      <c r="G103" s="10">
        <f ca="1">IF(G$5&lt;&gt;"",HLOOKUP(G$5,Functionalization!$G$6:$R$373,ROW($A103)-5,FALSE),IFERROR(INDEX(G$337:G$373,MATCH($F103,$B$337:$B$373,0))/VLOOKUP($F103,$B$337:$BB$373,MATCH(LEFT(TRIM(G$6),FIND("~",SUBSTITUTE(G$6,"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103))*HLOOKUP(LEFT(TRIM(G$6),FIND("~",SUBSTITUTE(G$6," ","~",LEN(TRIM(G$6))-LEN(SUBSTITUTE(TRIM(G$6)," ",""))))-1)&amp;" Total",$B$6:$BB$373,ROW($A103)-5,FALSE))</f>
        <v>-45058.320000000014</v>
      </c>
      <c r="H103" s="10">
        <f ca="1">IF(H$5&lt;&gt;"",HLOOKUP(H$5,Functionalization!$G$6:$R$373,ROW($A103)-5,FALSE),IFERROR(INDEX(H$337:H$373,MATCH($F103,$B$337:$B$373,0))/VLOOKUP($F103,$B$337:$BB$373,MATCH(LEFT(TRIM(H$6),FIND("~",SUBSTITUTE(H$6,"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103))*HLOOKUP(LEFT(TRIM(H$6),FIND("~",SUBSTITUTE(H$6," ","~",LEN(TRIM(H$6))-LEN(SUBSTITUTE(TRIM(H$6)," ",""))))-1)&amp;" Total",$B$6:$BB$373,ROW($A103)-5,FALSE))</f>
        <v>-33432.093719342447</v>
      </c>
      <c r="I103" s="10">
        <f ca="1">IF(I$5&lt;&gt;"",HLOOKUP(I$5,Functionalization!$G$6:$R$373,ROW($A103)-5,FALSE),IFERROR(INDEX(I$337:I$373,MATCH($F103,$B$337:$B$373,0))/VLOOKUP($F103,$B$337:$BB$373,MATCH(LEFT(TRIM(I$6),FIND("~",SUBSTITUTE(I$6,"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103))*HLOOKUP(LEFT(TRIM(I$6),FIND("~",SUBSTITUTE(I$6," ","~",LEN(TRIM(I$6))-LEN(SUBSTITUTE(TRIM(I$6)," ",""))))-1)&amp;" Total",$B$6:$BB$373,ROW($A103)-5,FALSE))</f>
        <v>0</v>
      </c>
      <c r="J103" s="10">
        <f ca="1">IF(J$5&lt;&gt;"",HLOOKUP(J$5,Functionalization!$G$6:$R$373,ROW($A103)-5,FALSE),IFERROR(INDEX(J$337:J$373,MATCH($F103,$B$337:$B$373,0))/VLOOKUP($F103,$B$337:$BB$373,MATCH(LEFT(TRIM(J$6),FIND("~",SUBSTITUTE(J$6,"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103))*HLOOKUP(LEFT(TRIM(J$6),FIND("~",SUBSTITUTE(J$6," ","~",LEN(TRIM(J$6))-LEN(SUBSTITUTE(TRIM(J$6)," ",""))))-1)&amp;" Total",$B$6:$BB$373,ROW($A103)-5,FALSE))</f>
        <v>-11626.226280657571</v>
      </c>
      <c r="K103" s="10">
        <f ca="1">IF(K$5&lt;&gt;"",HLOOKUP(K$5,Functionalization!$G$6:$R$373,ROW($A103)-5,FALSE),IFERROR(INDEX(K$337:K$373,MATCH($F103,$B$337:$B$373,0))/VLOOKUP($F103,$B$337:$BB$373,MATCH(LEFT(TRIM(K$6),FIND("~",SUBSTITUTE(K$6,"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103))*HLOOKUP(LEFT(TRIM(K$6),FIND("~",SUBSTITUTE(K$6," ","~",LEN(TRIM(K$6))-LEN(SUBSTITUTE(TRIM(K$6)," ",""))))-1)&amp;" Total",$B$6:$BB$373,ROW($A103)-5,FALSE))</f>
        <v>0</v>
      </c>
      <c r="L103" s="10">
        <f ca="1">IF(L$5&lt;&gt;"",HLOOKUP(L$5,Functionalization!$G$6:$R$373,ROW($A103)-5,FALSE),IFERROR(INDEX(L$337:L$373,MATCH($F103,$B$337:$B$373,0))/VLOOKUP($F103,$B$337:$BB$373,MATCH(LEFT(TRIM(L$6),FIND("~",SUBSTITUTE(L$6,"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103))*HLOOKUP(LEFT(TRIM(L$6),FIND("~",SUBSTITUTE(L$6," ","~",LEN(TRIM(L$6))-LEN(SUBSTITUTE(TRIM(L$6)," ",""))))-1)&amp;" Total",$B$6:$BB$373,ROW($A103)-5,FALSE))</f>
        <v>0</v>
      </c>
      <c r="M103" s="10">
        <f ca="1">IF(M$5&lt;&gt;"",HLOOKUP(M$5,Functionalization!$G$6:$R$373,ROW($A103)-5,FALSE),IFERROR(INDEX(M$337:M$373,MATCH($F103,$B$337:$B$373,0))/VLOOKUP($F103,$B$337:$BB$373,MATCH(LEFT(TRIM(M$6),FIND("~",SUBSTITUTE(M$6,"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103))*HLOOKUP(LEFT(TRIM(M$6),FIND("~",SUBSTITUTE(M$6," ","~",LEN(TRIM(M$6))-LEN(SUBSTITUTE(TRIM(M$6)," ",""))))-1)&amp;" Total",$B$6:$BB$373,ROW($A103)-5,FALSE))</f>
        <v>0</v>
      </c>
      <c r="N103" s="10">
        <f ca="1">IF(N$5&lt;&gt;"",HLOOKUP(N$5,Functionalization!$G$6:$R$373,ROW($A103)-5,FALSE),IFERROR(INDEX(N$337:N$373,MATCH($F103,$B$337:$B$373,0))/VLOOKUP($F103,$B$337:$BB$373,MATCH(LEFT(TRIM(N$6),FIND("~",SUBSTITUTE(N$6,"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103))*HLOOKUP(LEFT(TRIM(N$6),FIND("~",SUBSTITUTE(N$6," ","~",LEN(TRIM(N$6))-LEN(SUBSTITUTE(TRIM(N$6)," ",""))))-1)&amp;" Total",$B$6:$BB$373,ROW($A103)-5,FALSE))</f>
        <v>0</v>
      </c>
      <c r="O103" s="10">
        <f ca="1">IF(O$5&lt;&gt;"",HLOOKUP(O$5,Functionalization!$G$6:$R$373,ROW($A103)-5,FALSE),IFERROR(INDEX(O$337:O$373,MATCH($F103,$B$337:$B$373,0))/VLOOKUP($F103,$B$337:$BB$373,MATCH(LEFT(TRIM(O$6),FIND("~",SUBSTITUTE(O$6,"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103))*HLOOKUP(LEFT(TRIM(O$6),FIND("~",SUBSTITUTE(O$6," ","~",LEN(TRIM(O$6))-LEN(SUBSTITUTE(TRIM(O$6)," ",""))))-1)&amp;" Total",$B$6:$BB$373,ROW($A103)-5,FALSE))</f>
        <v>0</v>
      </c>
      <c r="P103" s="10">
        <f ca="1">IF(P$5&lt;&gt;"",HLOOKUP(P$5,Functionalization!$G$6:$R$373,ROW($A103)-5,FALSE),IFERROR(INDEX(P$337:P$373,MATCH($F103,$B$337:$B$373,0))/VLOOKUP($F103,$B$337:$BB$373,MATCH(LEFT(TRIM(P$6),FIND("~",SUBSTITUTE(P$6,"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103))*HLOOKUP(LEFT(TRIM(P$6),FIND("~",SUBSTITUTE(P$6," ","~",LEN(TRIM(P$6))-LEN(SUBSTITUTE(TRIM(P$6)," ",""))))-1)&amp;" Total",$B$6:$BB$373,ROW($A103)-5,FALSE))</f>
        <v>0</v>
      </c>
      <c r="Q103" s="10">
        <f ca="1">IF(Q$5&lt;&gt;"",HLOOKUP(Q$5,Functionalization!$G$6:$R$373,ROW($A103)-5,FALSE),IFERROR(INDEX(Q$337:Q$373,MATCH($F103,$B$337:$B$373,0))/VLOOKUP($F103,$B$337:$BB$373,MATCH(LEFT(TRIM(Q$6),FIND("~",SUBSTITUTE(Q$6,"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103))*HLOOKUP(LEFT(TRIM(Q$6),FIND("~",SUBSTITUTE(Q$6," ","~",LEN(TRIM(Q$6))-LEN(SUBSTITUTE(TRIM(Q$6)," ",""))))-1)&amp;" Total",$B$6:$BB$373,ROW($A103)-5,FALSE))</f>
        <v>0</v>
      </c>
      <c r="R103" s="10">
        <f ca="1">IF(R$5&lt;&gt;"",HLOOKUP(R$5,Functionalization!$G$6:$R$373,ROW($A103)-5,FALSE),IFERROR(INDEX(R$337:R$373,MATCH($F103,$B$337:$B$373,0))/VLOOKUP($F103,$B$337:$BB$373,MATCH(LEFT(TRIM(R$6),FIND("~",SUBSTITUTE(R$6,"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103))*HLOOKUP(LEFT(TRIM(R$6),FIND("~",SUBSTITUTE(R$6," ","~",LEN(TRIM(R$6))-LEN(SUBSTITUTE(TRIM(R$6)," ",""))))-1)&amp;" Total",$B$6:$BB$373,ROW($A103)-5,FALSE))</f>
        <v>0</v>
      </c>
      <c r="S103" s="10">
        <f ca="1">IF(S$5&lt;&gt;"",HLOOKUP(S$5,Functionalization!$G$6:$R$373,ROW($A103)-5,FALSE),IFERROR(INDEX(S$337:S$373,MATCH($F103,$B$337:$B$373,0))/VLOOKUP($F103,$B$337:$BB$373,MATCH(LEFT(TRIM(S$6),FIND("~",SUBSTITUTE(S$6,"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103))*HLOOKUP(LEFT(TRIM(S$6),FIND("~",SUBSTITUTE(S$6," ","~",LEN(TRIM(S$6))-LEN(SUBSTITUTE(TRIM(S$6)," ",""))))-1)&amp;" Total",$B$6:$BB$373,ROW($A103)-5,FALSE))</f>
        <v>0</v>
      </c>
      <c r="T103" s="10">
        <f ca="1">IF(T$5&lt;&gt;"",HLOOKUP(T$5,Functionalization!$G$6:$R$373,ROW($A103)-5,FALSE),IFERROR(INDEX(T$337:T$373,MATCH($F103,$B$337:$B$373,0))/VLOOKUP($F103,$B$337:$BB$373,MATCH(LEFT(TRIM(T$6),FIND("~",SUBSTITUTE(T$6,"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103))*HLOOKUP(LEFT(TRIM(T$6),FIND("~",SUBSTITUTE(T$6," ","~",LEN(TRIM(T$6))-LEN(SUBSTITUTE(TRIM(T$6)," ",""))))-1)&amp;" Total",$B$6:$BB$373,ROW($A103)-5,FALSE))</f>
        <v>0</v>
      </c>
      <c r="U103" s="10">
        <f ca="1">IF(U$5&lt;&gt;"",HLOOKUP(U$5,Functionalization!$G$6:$R$373,ROW($A103)-5,FALSE),IFERROR(INDEX(U$337:U$373,MATCH($F103,$B$337:$B$373,0))/VLOOKUP($F103,$B$337:$BB$373,MATCH(LEFT(TRIM(U$6),FIND("~",SUBSTITUTE(U$6,"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103))*HLOOKUP(LEFT(TRIM(U$6),FIND("~",SUBSTITUTE(U$6," ","~",LEN(TRIM(U$6))-LEN(SUBSTITUTE(TRIM(U$6)," ",""))))-1)&amp;" Total",$B$6:$BB$373,ROW($A103)-5,FALSE))</f>
        <v>0</v>
      </c>
      <c r="V103" s="10">
        <f ca="1">IF(V$5&lt;&gt;"",HLOOKUP(V$5,Functionalization!$G$6:$R$373,ROW($A103)-5,FALSE),IFERROR(INDEX(V$337:V$373,MATCH($F103,$B$337:$B$373,0))/VLOOKUP($F103,$B$337:$BB$373,MATCH(LEFT(TRIM(V$6),FIND("~",SUBSTITUTE(V$6,"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103))*HLOOKUP(LEFT(TRIM(V$6),FIND("~",SUBSTITUTE(V$6," ","~",LEN(TRIM(V$6))-LEN(SUBSTITUTE(TRIM(V$6)," ",""))))-1)&amp;" Total",$B$6:$BB$373,ROW($A103)-5,FALSE))</f>
        <v>0</v>
      </c>
      <c r="W103" s="10">
        <f ca="1">IF(W$5&lt;&gt;"",HLOOKUP(W$5,Functionalization!$G$6:$R$373,ROW($A103)-5,FALSE),IFERROR(INDEX(W$337:W$373,MATCH($F103,$B$337:$B$373,0))/VLOOKUP($F103,$B$337:$BB$373,MATCH(LEFT(TRIM(W$6),FIND("~",SUBSTITUTE(W$6,"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103))*HLOOKUP(LEFT(TRIM(W$6),FIND("~",SUBSTITUTE(W$6," ","~",LEN(TRIM(W$6))-LEN(SUBSTITUTE(TRIM(W$6)," ",""))))-1)&amp;" Total",$B$6:$BB$373,ROW($A103)-5,FALSE))</f>
        <v>0</v>
      </c>
      <c r="X103" s="10">
        <f ca="1">IF(X$5&lt;&gt;"",HLOOKUP(X$5,Functionalization!$G$6:$R$373,ROW($A103)-5,FALSE),IFERROR(INDEX(X$337:X$373,MATCH($F103,$B$337:$B$373,0))/VLOOKUP($F103,$B$337:$BB$373,MATCH(LEFT(TRIM(X$6),FIND("~",SUBSTITUTE(X$6,"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103))*HLOOKUP(LEFT(TRIM(X$6),FIND("~",SUBSTITUTE(X$6," ","~",LEN(TRIM(X$6))-LEN(SUBSTITUTE(TRIM(X$6)," ",""))))-1)&amp;" Total",$B$6:$BB$373,ROW($A103)-5,FALSE))</f>
        <v>0</v>
      </c>
      <c r="Y103" s="10">
        <f ca="1">IF(Y$5&lt;&gt;"",HLOOKUP(Y$5,Functionalization!$G$6:$R$373,ROW($A103)-5,FALSE),IFERROR(INDEX(Y$337:Y$373,MATCH($F103,$B$337:$B$373,0))/VLOOKUP($F103,$B$337:$BB$373,MATCH(LEFT(TRIM(Y$6),FIND("~",SUBSTITUTE(Y$6,"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103))*HLOOKUP(LEFT(TRIM(Y$6),FIND("~",SUBSTITUTE(Y$6," ","~",LEN(TRIM(Y$6))-LEN(SUBSTITUTE(TRIM(Y$6)," ",""))))-1)&amp;" Total",$B$6:$BB$373,ROW($A103)-5,FALSE))</f>
        <v>0</v>
      </c>
      <c r="Z103" s="10">
        <f ca="1">IF(Z$5&lt;&gt;"",HLOOKUP(Z$5,Functionalization!$G$6:$R$373,ROW($A103)-5,FALSE),IFERROR(INDEX(Z$337:Z$373,MATCH($F103,$B$337:$B$373,0))/VLOOKUP($F103,$B$337:$BB$373,MATCH(LEFT(TRIM(Z$6),FIND("~",SUBSTITUTE(Z$6,"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103))*HLOOKUP(LEFT(TRIM(Z$6),FIND("~",SUBSTITUTE(Z$6," ","~",LEN(TRIM(Z$6))-LEN(SUBSTITUTE(TRIM(Z$6)," ",""))))-1)&amp;" Total",$B$6:$BB$373,ROW($A103)-5,FALSE))</f>
        <v>0</v>
      </c>
      <c r="AA103" s="10">
        <f ca="1">IF(AA$5&lt;&gt;"",HLOOKUP(AA$5,Functionalization!$G$6:$R$373,ROW($A103)-5,FALSE),IFERROR(INDEX(AA$337:AA$373,MATCH($F103,$B$337:$B$373,0))/VLOOKUP($F103,$B$337:$BB$373,MATCH(LEFT(TRIM(AA$6),FIND("~",SUBSTITUTE(AA$6,"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103))*HLOOKUP(LEFT(TRIM(AA$6),FIND("~",SUBSTITUTE(AA$6," ","~",LEN(TRIM(AA$6))-LEN(SUBSTITUTE(TRIM(AA$6)," ",""))))-1)&amp;" Total",$B$6:$BB$373,ROW($A103)-5,FALSE))</f>
        <v>0</v>
      </c>
      <c r="AB103" s="10">
        <f ca="1">IF(AB$5&lt;&gt;"",HLOOKUP(AB$5,Functionalization!$G$6:$R$373,ROW($A103)-5,FALSE),IFERROR(INDEX(AB$337:AB$373,MATCH($F103,$B$337:$B$373,0))/VLOOKUP($F103,$B$337:$BB$373,MATCH(LEFT(TRIM(AB$6),FIND("~",SUBSTITUTE(AB$6,"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103))*HLOOKUP(LEFT(TRIM(AB$6),FIND("~",SUBSTITUTE(AB$6," ","~",LEN(TRIM(AB$6))-LEN(SUBSTITUTE(TRIM(AB$6)," ",""))))-1)&amp;" Total",$B$6:$BB$373,ROW($A103)-5,FALSE))</f>
        <v>0</v>
      </c>
      <c r="AC103" s="10">
        <f ca="1">IF(AC$5&lt;&gt;"",HLOOKUP(AC$5,Functionalization!$G$6:$R$373,ROW($A103)-5,FALSE),IFERROR(INDEX(AC$337:AC$373,MATCH($F103,$B$337:$B$373,0))/VLOOKUP($F103,$B$337:$BB$373,MATCH(LEFT(TRIM(AC$6),FIND("~",SUBSTITUTE(AC$6,"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103))*HLOOKUP(LEFT(TRIM(AC$6),FIND("~",SUBSTITUTE(AC$6," ","~",LEN(TRIM(AC$6))-LEN(SUBSTITUTE(TRIM(AC$6)," ",""))))-1)&amp;" Total",$B$6:$BB$373,ROW($A103)-5,FALSE))</f>
        <v>0</v>
      </c>
      <c r="AD103" s="10">
        <f ca="1">IF(AD$5&lt;&gt;"",HLOOKUP(AD$5,Functionalization!$G$6:$R$373,ROW($A103)-5,FALSE),IFERROR(INDEX(AD$337:AD$373,MATCH($F103,$B$337:$B$373,0))/VLOOKUP($F103,$B$337:$BB$373,MATCH(LEFT(TRIM(AD$6),FIND("~",SUBSTITUTE(AD$6,"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103))*HLOOKUP(LEFT(TRIM(AD$6),FIND("~",SUBSTITUTE(AD$6," ","~",LEN(TRIM(AD$6))-LEN(SUBSTITUTE(TRIM(AD$6)," ",""))))-1)&amp;" Total",$B$6:$BB$373,ROW($A103)-5,FALSE))</f>
        <v>0</v>
      </c>
      <c r="AE103" s="10">
        <f ca="1">IF(AE$5&lt;&gt;"",HLOOKUP(AE$5,Functionalization!$G$6:$R$373,ROW($A103)-5,FALSE),IFERROR(INDEX(AE$337:AE$373,MATCH($F103,$B$337:$B$373,0))/VLOOKUP($F103,$B$337:$BB$373,MATCH(LEFT(TRIM(AE$6),FIND("~",SUBSTITUTE(AE$6,"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103))*HLOOKUP(LEFT(TRIM(AE$6),FIND("~",SUBSTITUTE(AE$6," ","~",LEN(TRIM(AE$6))-LEN(SUBSTITUTE(TRIM(AE$6)," ",""))))-1)&amp;" Total",$B$6:$BB$373,ROW($A103)-5,FALSE))</f>
        <v>0</v>
      </c>
      <c r="AF103" s="10">
        <f ca="1">IF(AF$5&lt;&gt;"",HLOOKUP(AF$5,Functionalization!$G$6:$R$373,ROW($A103)-5,FALSE),IFERROR(INDEX(AF$337:AF$373,MATCH($F103,$B$337:$B$373,0))/VLOOKUP($F103,$B$337:$BB$373,MATCH(LEFT(TRIM(AF$6),FIND("~",SUBSTITUTE(AF$6,"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103))*HLOOKUP(LEFT(TRIM(AF$6),FIND("~",SUBSTITUTE(AF$6," ","~",LEN(TRIM(AF$6))-LEN(SUBSTITUTE(TRIM(AF$6)," ",""))))-1)&amp;" Total",$B$6:$BB$373,ROW($A103)-5,FALSE))</f>
        <v>0</v>
      </c>
      <c r="AG103" s="10">
        <f ca="1">IF(AG$5&lt;&gt;"",HLOOKUP(AG$5,Functionalization!$G$6:$R$373,ROW($A103)-5,FALSE),IFERROR(INDEX(AG$337:AG$373,MATCH($F103,$B$337:$B$373,0))/VLOOKUP($F103,$B$337:$BB$373,MATCH(LEFT(TRIM(AG$6),FIND("~",SUBSTITUTE(AG$6,"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103))*HLOOKUP(LEFT(TRIM(AG$6),FIND("~",SUBSTITUTE(AG$6," ","~",LEN(TRIM(AG$6))-LEN(SUBSTITUTE(TRIM(AG$6)," ",""))))-1)&amp;" Total",$B$6:$BB$373,ROW($A103)-5,FALSE))</f>
        <v>0</v>
      </c>
      <c r="AH103" s="10">
        <f ca="1">IF(AH$5&lt;&gt;"",HLOOKUP(AH$5,Functionalization!$G$6:$R$373,ROW($A103)-5,FALSE),IFERROR(INDEX(AH$337:AH$373,MATCH($F103,$B$337:$B$373,0))/VLOOKUP($F103,$B$337:$BB$373,MATCH(LEFT(TRIM(AH$6),FIND("~",SUBSTITUTE(AH$6,"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103))*HLOOKUP(LEFT(TRIM(AH$6),FIND("~",SUBSTITUTE(AH$6," ","~",LEN(TRIM(AH$6))-LEN(SUBSTITUTE(TRIM(AH$6)," ",""))))-1)&amp;" Total",$B$6:$BB$373,ROW($A103)-5,FALSE))</f>
        <v>0</v>
      </c>
      <c r="AI103" s="10">
        <f ca="1">IF(AI$5&lt;&gt;"",HLOOKUP(AI$5,Functionalization!$G$6:$R$373,ROW($A103)-5,FALSE),IFERROR(INDEX(AI$337:AI$373,MATCH($F103,$B$337:$B$373,0))/VLOOKUP($F103,$B$337:$BB$373,MATCH(LEFT(TRIM(AI$6),FIND("~",SUBSTITUTE(AI$6,"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103))*HLOOKUP(LEFT(TRIM(AI$6),FIND("~",SUBSTITUTE(AI$6," ","~",LEN(TRIM(AI$6))-LEN(SUBSTITUTE(TRIM(AI$6)," ",""))))-1)&amp;" Total",$B$6:$BB$373,ROW($A103)-5,FALSE))</f>
        <v>0</v>
      </c>
      <c r="AJ103" s="10">
        <f ca="1">IF(AJ$5&lt;&gt;"",HLOOKUP(AJ$5,Functionalization!$G$6:$R$373,ROW($A103)-5,FALSE),IFERROR(INDEX(AJ$337:AJ$373,MATCH($F103,$B$337:$B$373,0))/VLOOKUP($F103,$B$337:$BB$373,MATCH(LEFT(TRIM(AJ$6),FIND("~",SUBSTITUTE(AJ$6,"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103))*HLOOKUP(LEFT(TRIM(AJ$6),FIND("~",SUBSTITUTE(AJ$6," ","~",LEN(TRIM(AJ$6))-LEN(SUBSTITUTE(TRIM(AJ$6)," ",""))))-1)&amp;" Total",$B$6:$BB$373,ROW($A103)-5,FALSE))</f>
        <v>0</v>
      </c>
      <c r="AK103" s="10">
        <f ca="1">IF(AK$5&lt;&gt;"",HLOOKUP(AK$5,Functionalization!$G$6:$R$373,ROW($A103)-5,FALSE),IFERROR(INDEX(AK$337:AK$373,MATCH($F103,$B$337:$B$373,0))/VLOOKUP($F103,$B$337:$BB$373,MATCH(LEFT(TRIM(AK$6),FIND("~",SUBSTITUTE(AK$6,"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103))*HLOOKUP(LEFT(TRIM(AK$6),FIND("~",SUBSTITUTE(AK$6," ","~",LEN(TRIM(AK$6))-LEN(SUBSTITUTE(TRIM(AK$6)," ",""))))-1)&amp;" Total",$B$6:$BB$373,ROW($A103)-5,FALSE))</f>
        <v>0</v>
      </c>
      <c r="AL103" s="10">
        <f ca="1">IF(AL$5&lt;&gt;"",HLOOKUP(AL$5,Functionalization!$G$6:$R$373,ROW($A103)-5,FALSE),IFERROR(INDEX(AL$337:AL$373,MATCH($F103,$B$337:$B$373,0))/VLOOKUP($F103,$B$337:$BB$373,MATCH(LEFT(TRIM(AL$6),FIND("~",SUBSTITUTE(AL$6,"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103))*HLOOKUP(LEFT(TRIM(AL$6),FIND("~",SUBSTITUTE(AL$6," ","~",LEN(TRIM(AL$6))-LEN(SUBSTITUTE(TRIM(AL$6)," ",""))))-1)&amp;" Total",$B$6:$BB$373,ROW($A103)-5,FALSE))</f>
        <v>0</v>
      </c>
      <c r="AM103" s="10">
        <f ca="1">IF(AM$5&lt;&gt;"",HLOOKUP(AM$5,Functionalization!$G$6:$R$373,ROW($A103)-5,FALSE),IFERROR(INDEX(AM$337:AM$373,MATCH($F103,$B$337:$B$373,0))/VLOOKUP($F103,$B$337:$BB$373,MATCH(LEFT(TRIM(AM$6),FIND("~",SUBSTITUTE(AM$6,"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103))*HLOOKUP(LEFT(TRIM(AM$6),FIND("~",SUBSTITUTE(AM$6," ","~",LEN(TRIM(AM$6))-LEN(SUBSTITUTE(TRIM(AM$6)," ",""))))-1)&amp;" Total",$B$6:$BB$373,ROW($A103)-5,FALSE))</f>
        <v>0</v>
      </c>
      <c r="AN103" s="10">
        <f ca="1">IF(AN$5&lt;&gt;"",HLOOKUP(AN$5,Functionalization!$G$6:$R$373,ROW($A103)-5,FALSE),IFERROR(INDEX(AN$337:AN$373,MATCH($F103,$B$337:$B$373,0))/VLOOKUP($F103,$B$337:$BB$373,MATCH(LEFT(TRIM(AN$6),FIND("~",SUBSTITUTE(AN$6,"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103))*HLOOKUP(LEFT(TRIM(AN$6),FIND("~",SUBSTITUTE(AN$6," ","~",LEN(TRIM(AN$6))-LEN(SUBSTITUTE(TRIM(AN$6)," ",""))))-1)&amp;" Total",$B$6:$BB$373,ROW($A103)-5,FALSE))</f>
        <v>0</v>
      </c>
      <c r="AO103" s="10">
        <f ca="1">IF(AO$5&lt;&gt;"",HLOOKUP(AO$5,Functionalization!$G$6:$R$373,ROW($A103)-5,FALSE),IFERROR(INDEX(AO$337:AO$373,MATCH($F103,$B$337:$B$373,0))/VLOOKUP($F103,$B$337:$BB$373,MATCH(LEFT(TRIM(AO$6),FIND("~",SUBSTITUTE(AO$6,"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103))*HLOOKUP(LEFT(TRIM(AO$6),FIND("~",SUBSTITUTE(AO$6," ","~",LEN(TRIM(AO$6))-LEN(SUBSTITUTE(TRIM(AO$6)," ",""))))-1)&amp;" Total",$B$6:$BB$373,ROW($A103)-5,FALSE))</f>
        <v>0</v>
      </c>
      <c r="AP103" s="10">
        <f ca="1">IF(AP$5&lt;&gt;"",HLOOKUP(AP$5,Functionalization!$G$6:$R$373,ROW($A103)-5,FALSE),IFERROR(INDEX(AP$337:AP$373,MATCH($F103,$B$337:$B$373,0))/VLOOKUP($F103,$B$337:$BB$373,MATCH(LEFT(TRIM(AP$6),FIND("~",SUBSTITUTE(AP$6,"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103))*HLOOKUP(LEFT(TRIM(AP$6),FIND("~",SUBSTITUTE(AP$6," ","~",LEN(TRIM(AP$6))-LEN(SUBSTITUTE(TRIM(AP$6)," ",""))))-1)&amp;" Total",$B$6:$BB$373,ROW($A103)-5,FALSE))</f>
        <v>0</v>
      </c>
      <c r="AQ103" s="10">
        <f ca="1">IF(AQ$5&lt;&gt;"",HLOOKUP(AQ$5,Functionalization!$G$6:$R$373,ROW($A103)-5,FALSE),IFERROR(INDEX(AQ$337:AQ$373,MATCH($F103,$B$337:$B$373,0))/VLOOKUP($F103,$B$337:$BB$373,MATCH(LEFT(TRIM(AQ$6),FIND("~",SUBSTITUTE(AQ$6,"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103))*HLOOKUP(LEFT(TRIM(AQ$6),FIND("~",SUBSTITUTE(AQ$6," ","~",LEN(TRIM(AQ$6))-LEN(SUBSTITUTE(TRIM(AQ$6)," ",""))))-1)&amp;" Total",$B$6:$BB$373,ROW($A103)-5,FALSE))</f>
        <v>0</v>
      </c>
      <c r="AR103" s="10">
        <f ca="1">IF(AR$5&lt;&gt;"",HLOOKUP(AR$5,Functionalization!$G$6:$R$373,ROW($A103)-5,FALSE),IFERROR(INDEX(AR$337:AR$373,MATCH($F103,$B$337:$B$373,0))/VLOOKUP($F103,$B$337:$BB$373,MATCH(LEFT(TRIM(AR$6),FIND("~",SUBSTITUTE(AR$6,"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103))*HLOOKUP(LEFT(TRIM(AR$6),FIND("~",SUBSTITUTE(AR$6," ","~",LEN(TRIM(AR$6))-LEN(SUBSTITUTE(TRIM(AR$6)," ",""))))-1)&amp;" Total",$B$6:$BB$373,ROW($A103)-5,FALSE))</f>
        <v>0</v>
      </c>
      <c r="AS103" s="10">
        <f ca="1">IF(AS$5&lt;&gt;"",HLOOKUP(AS$5,Functionalization!$G$6:$R$373,ROW($A103)-5,FALSE),IFERROR(INDEX(AS$337:AS$373,MATCH($F103,$B$337:$B$373,0))/VLOOKUP($F103,$B$337:$BB$373,MATCH(LEFT(TRIM(AS$6),FIND("~",SUBSTITUTE(AS$6,"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103))*HLOOKUP(LEFT(TRIM(AS$6),FIND("~",SUBSTITUTE(AS$6," ","~",LEN(TRIM(AS$6))-LEN(SUBSTITUTE(TRIM(AS$6)," ",""))))-1)&amp;" Total",$B$6:$BB$373,ROW($A103)-5,FALSE))</f>
        <v>0</v>
      </c>
      <c r="AT103" s="10">
        <f ca="1">IF(AT$5&lt;&gt;"",HLOOKUP(AT$5,Functionalization!$G$6:$R$373,ROW($A103)-5,FALSE),IFERROR(INDEX(AT$337:AT$373,MATCH($F103,$B$337:$B$373,0))/VLOOKUP($F103,$B$337:$BB$373,MATCH(LEFT(TRIM(AT$6),FIND("~",SUBSTITUTE(AT$6,"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103))*HLOOKUP(LEFT(TRIM(AT$6),FIND("~",SUBSTITUTE(AT$6," ","~",LEN(TRIM(AT$6))-LEN(SUBSTITUTE(TRIM(AT$6)," ",""))))-1)&amp;" Total",$B$6:$BB$373,ROW($A103)-5,FALSE))</f>
        <v>0</v>
      </c>
      <c r="AU103" s="10">
        <f ca="1">IF(AU$5&lt;&gt;"",HLOOKUP(AU$5,Functionalization!$G$6:$R$373,ROW($A103)-5,FALSE),IFERROR(INDEX(AU$337:AU$373,MATCH($F103,$B$337:$B$373,0))/VLOOKUP($F103,$B$337:$BB$373,MATCH(LEFT(TRIM(AU$6),FIND("~",SUBSTITUTE(AU$6,"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103))*HLOOKUP(LEFT(TRIM(AU$6),FIND("~",SUBSTITUTE(AU$6," ","~",LEN(TRIM(AU$6))-LEN(SUBSTITUTE(TRIM(AU$6)," ",""))))-1)&amp;" Total",$B$6:$BB$373,ROW($A103)-5,FALSE))</f>
        <v>0</v>
      </c>
      <c r="AV103" s="10">
        <f ca="1">IF(AV$5&lt;&gt;"",HLOOKUP(AV$5,Functionalization!$G$6:$R$373,ROW($A103)-5,FALSE),IFERROR(INDEX(AV$337:AV$373,MATCH($F103,$B$337:$B$373,0))/VLOOKUP($F103,$B$337:$BB$373,MATCH(LEFT(TRIM(AV$6),FIND("~",SUBSTITUTE(AV$6,"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103))*HLOOKUP(LEFT(TRIM(AV$6),FIND("~",SUBSTITUTE(AV$6," ","~",LEN(TRIM(AV$6))-LEN(SUBSTITUTE(TRIM(AV$6)," ",""))))-1)&amp;" Total",$B$6:$BB$373,ROW($A103)-5,FALSE))</f>
        <v>0</v>
      </c>
      <c r="AW103" s="10">
        <f ca="1">IF(AW$5&lt;&gt;"",HLOOKUP(AW$5,Functionalization!$G$6:$R$373,ROW($A103)-5,FALSE),IFERROR(INDEX(AW$337:AW$373,MATCH($F103,$B$337:$B$373,0))/VLOOKUP($F103,$B$337:$BB$373,MATCH(LEFT(TRIM(AW$6),FIND("~",SUBSTITUTE(AW$6,"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103))*HLOOKUP(LEFT(TRIM(AW$6),FIND("~",SUBSTITUTE(AW$6," ","~",LEN(TRIM(AW$6))-LEN(SUBSTITUTE(TRIM(AW$6)," ",""))))-1)&amp;" Total",$B$6:$BB$373,ROW($A103)-5,FALSE))</f>
        <v>0</v>
      </c>
      <c r="AX103" s="10">
        <f ca="1">IF(AX$5&lt;&gt;"",HLOOKUP(AX$5,Functionalization!$G$6:$R$373,ROW($A103)-5,FALSE),IFERROR(INDEX(AX$337:AX$373,MATCH($F103,$B$337:$B$373,0))/VLOOKUP($F103,$B$337:$BB$373,MATCH(LEFT(TRIM(AX$6),FIND("~",SUBSTITUTE(AX$6,"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103))*HLOOKUP(LEFT(TRIM(AX$6),FIND("~",SUBSTITUTE(AX$6," ","~",LEN(TRIM(AX$6))-LEN(SUBSTITUTE(TRIM(AX$6)," ",""))))-1)&amp;" Total",$B$6:$BB$373,ROW($A103)-5,FALSE))</f>
        <v>0</v>
      </c>
      <c r="AY103" s="10">
        <f ca="1">IF(AY$5&lt;&gt;"",HLOOKUP(AY$5,Functionalization!$G$6:$R$373,ROW($A103)-5,FALSE),IFERROR(INDEX(AY$337:AY$373,MATCH($F103,$B$337:$B$373,0))/VLOOKUP($F103,$B$337:$BB$373,MATCH(LEFT(TRIM(AY$6),FIND("~",SUBSTITUTE(AY$6,"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103))*HLOOKUP(LEFT(TRIM(AY$6),FIND("~",SUBSTITUTE(AY$6," ","~",LEN(TRIM(AY$6))-LEN(SUBSTITUTE(TRIM(AY$6)," ",""))))-1)&amp;" Total",$B$6:$BB$373,ROW($A103)-5,FALSE))</f>
        <v>0</v>
      </c>
      <c r="AZ103" s="10">
        <f ca="1">IF(AZ$5&lt;&gt;"",HLOOKUP(AZ$5,Functionalization!$G$6:$R$373,ROW($A103)-5,FALSE),IFERROR(INDEX(AZ$337:AZ$373,MATCH($F103,$B$337:$B$373,0))/VLOOKUP($F103,$B$337:$BB$373,MATCH(LEFT(TRIM(AZ$6),FIND("~",SUBSTITUTE(AZ$6,"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103))*HLOOKUP(LEFT(TRIM(AZ$6),FIND("~",SUBSTITUTE(AZ$6," ","~",LEN(TRIM(AZ$6))-LEN(SUBSTITUTE(TRIM(AZ$6)," ",""))))-1)&amp;" Total",$B$6:$BB$373,ROW($A103)-5,FALSE))</f>
        <v>0</v>
      </c>
      <c r="BA103" s="10">
        <f ca="1">IF(BA$5&lt;&gt;"",HLOOKUP(BA$5,Functionalization!$G$6:$R$373,ROW($A103)-5,FALSE),IFERROR(INDEX(BA$337:BA$373,MATCH($F103,$B$337:$B$373,0))/VLOOKUP($F103,$B$337:$BB$373,MATCH(LEFT(TRIM(BA$6),FIND("~",SUBSTITUTE(BA$6,"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103))*HLOOKUP(LEFT(TRIM(BA$6),FIND("~",SUBSTITUTE(BA$6," ","~",LEN(TRIM(BA$6))-LEN(SUBSTITUTE(TRIM(BA$6)," ",""))))-1)&amp;" Total",$B$6:$BB$373,ROW($A103)-5,FALSE))</f>
        <v>0</v>
      </c>
      <c r="BB103" s="10">
        <f ca="1">IF(BB$5&lt;&gt;"",HLOOKUP(BB$5,Functionalization!$G$6:$R$373,ROW($A103)-5,FALSE),IFERROR(INDEX(BB$337:BB$373,MATCH($F103,$B$337:$B$373,0))/VLOOKUP($F103,$B$337:$BB$373,MATCH(LEFT(TRIM(BB$6),FIND("~",SUBSTITUTE(BB$6,"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103))*HLOOKUP(LEFT(TRIM(BB$6),FIND("~",SUBSTITUTE(BB$6," ","~",LEN(TRIM(BB$6))-LEN(SUBSTITUTE(TRIM(BB$6)," ",""))))-1)&amp;" Total",$B$6:$BB$373,ROW($A103)-5,FALSE))</f>
        <v>0</v>
      </c>
      <c r="BD103">
        <f ca="1">IFERROR(IF(SUMIF($G$6:$BB$6,BD$6&amp;" Total",$G103:$BB103)-(SUMIF($G$6:$BB$6,BD$6&amp;" "&amp;'Input-Func_Class'!$D$22,$G103:$BB103)+IFERROR(SUMIF($G$6:$BB$6,BD$6&amp;" "&amp;'Input-Func_Class'!$E$22,$G103:$BB103),SUMIF($G$6:$BB$6,BD$6&amp;" "&amp;'Input-Func_Class'!$B$24,$G103:$BB103))+SUMIF($G$6:$BB$6,BD$6&amp;" "&amp;'Input-Func_Class'!$F$22,$G103:$BB103))&lt;Check_Limit,0,1),1)</f>
        <v>0</v>
      </c>
      <c r="BE103">
        <f ca="1">IFERROR(IF(SUMIF($G$6:$BB$6,BE$6&amp;" Total",$G103:$BB103)-(SUMIF($G$6:$BB$6,BE$6&amp;" "&amp;'Input-Func_Class'!$D$22,$G103:$BB103)+IFERROR(SUMIF($G$6:$BB$6,BE$6&amp;" "&amp;'Input-Func_Class'!$E$22,$G103:$BB103),SUMIF($G$6:$BB$6,BE$6&amp;" "&amp;'Input-Func_Class'!$B$24,$G103:$BB103))+SUMIF($G$6:$BB$6,BE$6&amp;" "&amp;'Input-Func_Class'!$F$22,$G103:$BB103))&lt;Check_Limit,0,1),1)</f>
        <v>0</v>
      </c>
      <c r="BF103">
        <f ca="1">IFERROR(IF(SUMIF($G$6:$BB$6,BF$6&amp;" Total",$G103:$BB103)-(SUMIF($G$6:$BB$6,BF$6&amp;" "&amp;'Input-Func_Class'!$D$22,$G103:$BB103)+IFERROR(SUMIF($G$6:$BB$6,BF$6&amp;" "&amp;'Input-Func_Class'!$E$22,$G103:$BB103),SUMIF($G$6:$BB$6,BF$6&amp;" "&amp;'Input-Func_Class'!$B$24,$G103:$BB103))+SUMIF($G$6:$BB$6,BF$6&amp;" "&amp;'Input-Func_Class'!$F$22,$G103:$BB103))&lt;Check_Limit,0,1),1)</f>
        <v>0</v>
      </c>
      <c r="BG103">
        <f ca="1">IFERROR(IF(SUMIF($G$6:$BB$6,BG$6&amp;" Total",$G103:$BB103)-(SUMIF($G$6:$BB$6,BG$6&amp;" "&amp;'Input-Func_Class'!$D$22,$G103:$BB103)+IFERROR(SUMIF($G$6:$BB$6,BG$6&amp;" "&amp;'Input-Func_Class'!$E$22,$G103:$BB103),SUMIF($G$6:$BB$6,BG$6&amp;" "&amp;'Input-Func_Class'!$B$24,$G103:$BB103))+SUMIF($G$6:$BB$6,BG$6&amp;" "&amp;'Input-Func_Class'!$F$22,$G103:$BB103))&lt;Check_Limit,0,1),1)</f>
        <v>0</v>
      </c>
      <c r="BH103">
        <f ca="1">IFERROR(IF(SUMIF($G$6:$BB$6,BH$6&amp;" Total",$G103:$BB103)-(SUMIF($G$6:$BB$6,BH$6&amp;" "&amp;'Input-Func_Class'!$D$22,$G103:$BB103)+IFERROR(SUMIF($G$6:$BB$6,BH$6&amp;" "&amp;'Input-Func_Class'!$E$22,$G103:$BB103),SUMIF($G$6:$BB$6,BH$6&amp;" "&amp;'Input-Func_Class'!$B$24,$G103:$BB103))+SUMIF($G$6:$BB$6,BH$6&amp;" "&amp;'Input-Func_Class'!$F$22,$G103:$BB103))&lt;Check_Limit,0,1),1)</f>
        <v>0</v>
      </c>
      <c r="BI103">
        <f ca="1">IFERROR(IF(SUMIF($G$6:$BB$6,BI$6&amp;" Total",$G103:$BB103)-(SUMIF($G$6:$BB$6,BI$6&amp;" "&amp;'Input-Func_Class'!$D$22,$G103:$BB103)+IFERROR(SUMIF($G$6:$BB$6,BI$6&amp;" "&amp;'Input-Func_Class'!$E$22,$G103:$BB103),SUMIF($G$6:$BB$6,BI$6&amp;" "&amp;'Input-Func_Class'!$B$24,$G103:$BB103))+SUMIF($G$6:$BB$6,BI$6&amp;" "&amp;'Input-Func_Class'!$F$22,$G103:$BB103))&lt;Check_Limit,0,1),1)</f>
        <v>0</v>
      </c>
      <c r="BJ103">
        <f ca="1">IFERROR(IF(SUMIF($G$6:$BB$6,BJ$6&amp;" Total",$G103:$BB103)-(SUMIF($G$6:$BB$6,BJ$6&amp;" "&amp;'Input-Func_Class'!$D$22,$G103:$BB103)+IFERROR(SUMIF($G$6:$BB$6,BJ$6&amp;" "&amp;'Input-Func_Class'!$E$22,$G103:$BB103),SUMIF($G$6:$BB$6,BJ$6&amp;" "&amp;'Input-Func_Class'!$B$24,$G103:$BB103))+SUMIF($G$6:$BB$6,BJ$6&amp;" "&amp;'Input-Func_Class'!$F$22,$G103:$BB103))&lt;Check_Limit,0,1),1)</f>
        <v>0</v>
      </c>
      <c r="BK103">
        <f ca="1">IFERROR(IF(SUMIF($G$6:$BB$6,BK$6&amp;" Total",$G103:$BB103)-(SUMIF($G$6:$BB$6,BK$6&amp;" "&amp;'Input-Func_Class'!$D$22,$G103:$BB103)+IFERROR(SUMIF($G$6:$BB$6,BK$6&amp;" "&amp;'Input-Func_Class'!$E$22,$G103:$BB103),SUMIF($G$6:$BB$6,BK$6&amp;" "&amp;'Input-Func_Class'!$B$24,$G103:$BB103))+SUMIF($G$6:$BB$6,BK$6&amp;" "&amp;'Input-Func_Class'!$F$22,$G103:$BB103))&lt;Check_Limit,0,1),1)</f>
        <v>0</v>
      </c>
      <c r="BL103">
        <f ca="1">IFERROR(IF(SUMIF($G$6:$BB$6,BL$6&amp;" Total",$G103:$BB103)-(SUMIF($G$6:$BB$6,BL$6&amp;" "&amp;'Input-Func_Class'!$D$22,$G103:$BB103)+IFERROR(SUMIF($G$6:$BB$6,BL$6&amp;" "&amp;'Input-Func_Class'!$E$22,$G103:$BB103),SUMIF($G$6:$BB$6,BL$6&amp;" "&amp;'Input-Func_Class'!$B$24,$G103:$BB103))+SUMIF($G$6:$BB$6,BL$6&amp;" "&amp;'Input-Func_Class'!$F$22,$G103:$BB103))&lt;Check_Limit,0,1),1)</f>
        <v>0</v>
      </c>
      <c r="BM103">
        <f ca="1">IFERROR(IF(SUMIF($G$6:$BB$6,BM$6&amp;" Total",$G103:$BB103)-(SUMIF($G$6:$BB$6,BM$6&amp;" "&amp;'Input-Func_Class'!$D$22,$G103:$BB103)+IFERROR(SUMIF($G$6:$BB$6,BM$6&amp;" "&amp;'Input-Func_Class'!$E$22,$G103:$BB103),SUMIF($G$6:$BB$6,BM$6&amp;" "&amp;'Input-Func_Class'!$B$24,$G103:$BB103))+SUMIF($G$6:$BB$6,BM$6&amp;" "&amp;'Input-Func_Class'!$F$22,$G103:$BB103))&lt;Check_Limit,0,1),1)</f>
        <v>0</v>
      </c>
      <c r="BN103">
        <f ca="1">IFERROR(IF(SUMIF($G$6:$BB$6,BN$6&amp;" Total",$G103:$BB103)-(SUMIF($G$6:$BB$6,BN$6&amp;" "&amp;'Input-Func_Class'!$D$22,$G103:$BB103)+IFERROR(SUMIF($G$6:$BB$6,BN$6&amp;" "&amp;'Input-Func_Class'!$E$22,$G103:$BB103),SUMIF($G$6:$BB$6,BN$6&amp;" "&amp;'Input-Func_Class'!$B$24,$G103:$BB103))+SUMIF($G$6:$BB$6,BN$6&amp;" "&amp;'Input-Func_Class'!$F$22,$G103:$BB103))&lt;Check_Limit,0,1),1)</f>
        <v>0</v>
      </c>
      <c r="BO103">
        <f ca="1">IFERROR(IF(SUMIF($G$6:$BB$6,BO$6&amp;" Total",$G103:$BB103)-(SUMIF($G$6:$BB$6,BO$6&amp;" "&amp;'Input-Func_Class'!$D$22,$G103:$BB103)+IFERROR(SUMIF($G$6:$BB$6,BO$6&amp;" "&amp;'Input-Func_Class'!$E$22,$G103:$BB103),SUMIF($G$6:$BB$6,BO$6&amp;" "&amp;'Input-Func_Class'!$B$24,$G103:$BB103))+SUMIF($G$6:$BB$6,BO$6&amp;" "&amp;'Input-Func_Class'!$F$22,$G103:$BB103))&lt;Check_Limit,0,1),1)</f>
        <v>0</v>
      </c>
    </row>
    <row r="104" spans="1:67" outlineLevel="1">
      <c r="A104" s="31">
        <f>IF(ISBLANK('Input-Accounts'!A104),"",'Input-Accounts'!A104)</f>
        <v>92</v>
      </c>
      <c r="B104" s="53" t="str">
        <f>IF(ISBLANK('Input-Accounts'!B104),"",'Input-Accounts'!B104)</f>
        <v>Measuring and regulating station equipment—city gate check stations</v>
      </c>
      <c r="C104" s="31">
        <f>IF(ISBLANK('Input-Accounts'!C104),"",'Input-Accounts'!C104)</f>
        <v>379.1</v>
      </c>
      <c r="D104" s="10">
        <f>Functionalization!$D104</f>
        <v>-408733.19000000006</v>
      </c>
      <c r="E104" s="10">
        <f t="shared" ca="1" si="26"/>
        <v>0</v>
      </c>
      <c r="F104" s="3" t="str">
        <f>IF($D104=0,"-",IF('Input-Accounts'!$E104&lt;&gt;0,'Input-Accounts'!$E104,'Input-Accounts'!$G104))</f>
        <v>AVGERAGE STUDY</v>
      </c>
      <c r="G104" s="10">
        <f ca="1">IF(G$5&lt;&gt;"",HLOOKUP(G$5,Functionalization!$G$6:$R$373,ROW($A104)-5,FALSE),IFERROR(INDEX(G$337:G$373,MATCH($F104,$B$337:$B$373,0))/VLOOKUP($F104,$B$337:$BB$373,MATCH(LEFT(TRIM(G$6),FIND("~",SUBSTITUTE(G$6,"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104))*HLOOKUP(LEFT(TRIM(G$6),FIND("~",SUBSTITUTE(G$6," ","~",LEN(TRIM(G$6))-LEN(SUBSTITUTE(TRIM(G$6)," ",""))))-1)&amp;" Total",$B$6:$BB$373,ROW($A104)-5,FALSE))</f>
        <v>-408733.19000000006</v>
      </c>
      <c r="H104" s="10">
        <f ca="1">IF(H$5&lt;&gt;"",HLOOKUP(H$5,Functionalization!$G$6:$R$373,ROW($A104)-5,FALSE),IFERROR(INDEX(H$337:H$373,MATCH($F104,$B$337:$B$373,0))/VLOOKUP($F104,$B$337:$BB$373,MATCH(LEFT(TRIM(H$6),FIND("~",SUBSTITUTE(H$6,"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104))*HLOOKUP(LEFT(TRIM(H$6),FIND("~",SUBSTITUTE(H$6," ","~",LEN(TRIM(H$6))-LEN(SUBSTITUTE(TRIM(H$6)," ",""))))-1)&amp;" Total",$B$6:$BB$373,ROW($A104)-5,FALSE))</f>
        <v>-303269.3254938444</v>
      </c>
      <c r="I104" s="10">
        <f ca="1">IF(I$5&lt;&gt;"",HLOOKUP(I$5,Functionalization!$G$6:$R$373,ROW($A104)-5,FALSE),IFERROR(INDEX(I$337:I$373,MATCH($F104,$B$337:$B$373,0))/VLOOKUP($F104,$B$337:$BB$373,MATCH(LEFT(TRIM(I$6),FIND("~",SUBSTITUTE(I$6,"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104))*HLOOKUP(LEFT(TRIM(I$6),FIND("~",SUBSTITUTE(I$6," ","~",LEN(TRIM(I$6))-LEN(SUBSTITUTE(TRIM(I$6)," ",""))))-1)&amp;" Total",$B$6:$BB$373,ROW($A104)-5,FALSE))</f>
        <v>0</v>
      </c>
      <c r="J104" s="10">
        <f ca="1">IF(J$5&lt;&gt;"",HLOOKUP(J$5,Functionalization!$G$6:$R$373,ROW($A104)-5,FALSE),IFERROR(INDEX(J$337:J$373,MATCH($F104,$B$337:$B$373,0))/VLOOKUP($F104,$B$337:$BB$373,MATCH(LEFT(TRIM(J$6),FIND("~",SUBSTITUTE(J$6,"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104))*HLOOKUP(LEFT(TRIM(J$6),FIND("~",SUBSTITUTE(J$6," ","~",LEN(TRIM(J$6))-LEN(SUBSTITUTE(TRIM(J$6)," ",""))))-1)&amp;" Total",$B$6:$BB$373,ROW($A104)-5,FALSE))</f>
        <v>-105463.86450615565</v>
      </c>
      <c r="K104" s="10">
        <f ca="1">IF(K$5&lt;&gt;"",HLOOKUP(K$5,Functionalization!$G$6:$R$373,ROW($A104)-5,FALSE),IFERROR(INDEX(K$337:K$373,MATCH($F104,$B$337:$B$373,0))/VLOOKUP($F104,$B$337:$BB$373,MATCH(LEFT(TRIM(K$6),FIND("~",SUBSTITUTE(K$6,"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104))*HLOOKUP(LEFT(TRIM(K$6),FIND("~",SUBSTITUTE(K$6," ","~",LEN(TRIM(K$6))-LEN(SUBSTITUTE(TRIM(K$6)," ",""))))-1)&amp;" Total",$B$6:$BB$373,ROW($A104)-5,FALSE))</f>
        <v>0</v>
      </c>
      <c r="L104" s="10">
        <f ca="1">IF(L$5&lt;&gt;"",HLOOKUP(L$5,Functionalization!$G$6:$R$373,ROW($A104)-5,FALSE),IFERROR(INDEX(L$337:L$373,MATCH($F104,$B$337:$B$373,0))/VLOOKUP($F104,$B$337:$BB$373,MATCH(LEFT(TRIM(L$6),FIND("~",SUBSTITUTE(L$6,"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104))*HLOOKUP(LEFT(TRIM(L$6),FIND("~",SUBSTITUTE(L$6," ","~",LEN(TRIM(L$6))-LEN(SUBSTITUTE(TRIM(L$6)," ",""))))-1)&amp;" Total",$B$6:$BB$373,ROW($A104)-5,FALSE))</f>
        <v>0</v>
      </c>
      <c r="M104" s="10">
        <f ca="1">IF(M$5&lt;&gt;"",HLOOKUP(M$5,Functionalization!$G$6:$R$373,ROW($A104)-5,FALSE),IFERROR(INDEX(M$337:M$373,MATCH($F104,$B$337:$B$373,0))/VLOOKUP($F104,$B$337:$BB$373,MATCH(LEFT(TRIM(M$6),FIND("~",SUBSTITUTE(M$6,"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104))*HLOOKUP(LEFT(TRIM(M$6),FIND("~",SUBSTITUTE(M$6," ","~",LEN(TRIM(M$6))-LEN(SUBSTITUTE(TRIM(M$6)," ",""))))-1)&amp;" Total",$B$6:$BB$373,ROW($A104)-5,FALSE))</f>
        <v>0</v>
      </c>
      <c r="N104" s="10">
        <f ca="1">IF(N$5&lt;&gt;"",HLOOKUP(N$5,Functionalization!$G$6:$R$373,ROW($A104)-5,FALSE),IFERROR(INDEX(N$337:N$373,MATCH($F104,$B$337:$B$373,0))/VLOOKUP($F104,$B$337:$BB$373,MATCH(LEFT(TRIM(N$6),FIND("~",SUBSTITUTE(N$6,"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104))*HLOOKUP(LEFT(TRIM(N$6),FIND("~",SUBSTITUTE(N$6," ","~",LEN(TRIM(N$6))-LEN(SUBSTITUTE(TRIM(N$6)," ",""))))-1)&amp;" Total",$B$6:$BB$373,ROW($A104)-5,FALSE))</f>
        <v>0</v>
      </c>
      <c r="O104" s="10">
        <f ca="1">IF(O$5&lt;&gt;"",HLOOKUP(O$5,Functionalization!$G$6:$R$373,ROW($A104)-5,FALSE),IFERROR(INDEX(O$337:O$373,MATCH($F104,$B$337:$B$373,0))/VLOOKUP($F104,$B$337:$BB$373,MATCH(LEFT(TRIM(O$6),FIND("~",SUBSTITUTE(O$6,"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104))*HLOOKUP(LEFT(TRIM(O$6),FIND("~",SUBSTITUTE(O$6," ","~",LEN(TRIM(O$6))-LEN(SUBSTITUTE(TRIM(O$6)," ",""))))-1)&amp;" Total",$B$6:$BB$373,ROW($A104)-5,FALSE))</f>
        <v>0</v>
      </c>
      <c r="P104" s="10">
        <f ca="1">IF(P$5&lt;&gt;"",HLOOKUP(P$5,Functionalization!$G$6:$R$373,ROW($A104)-5,FALSE),IFERROR(INDEX(P$337:P$373,MATCH($F104,$B$337:$B$373,0))/VLOOKUP($F104,$B$337:$BB$373,MATCH(LEFT(TRIM(P$6),FIND("~",SUBSTITUTE(P$6,"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104))*HLOOKUP(LEFT(TRIM(P$6),FIND("~",SUBSTITUTE(P$6," ","~",LEN(TRIM(P$6))-LEN(SUBSTITUTE(TRIM(P$6)," ",""))))-1)&amp;" Total",$B$6:$BB$373,ROW($A104)-5,FALSE))</f>
        <v>0</v>
      </c>
      <c r="Q104" s="10">
        <f ca="1">IF(Q$5&lt;&gt;"",HLOOKUP(Q$5,Functionalization!$G$6:$R$373,ROW($A104)-5,FALSE),IFERROR(INDEX(Q$337:Q$373,MATCH($F104,$B$337:$B$373,0))/VLOOKUP($F104,$B$337:$BB$373,MATCH(LEFT(TRIM(Q$6),FIND("~",SUBSTITUTE(Q$6,"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104))*HLOOKUP(LEFT(TRIM(Q$6),FIND("~",SUBSTITUTE(Q$6," ","~",LEN(TRIM(Q$6))-LEN(SUBSTITUTE(TRIM(Q$6)," ",""))))-1)&amp;" Total",$B$6:$BB$373,ROW($A104)-5,FALSE))</f>
        <v>0</v>
      </c>
      <c r="R104" s="10">
        <f ca="1">IF(R$5&lt;&gt;"",HLOOKUP(R$5,Functionalization!$G$6:$R$373,ROW($A104)-5,FALSE),IFERROR(INDEX(R$337:R$373,MATCH($F104,$B$337:$B$373,0))/VLOOKUP($F104,$B$337:$BB$373,MATCH(LEFT(TRIM(R$6),FIND("~",SUBSTITUTE(R$6,"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104))*HLOOKUP(LEFT(TRIM(R$6),FIND("~",SUBSTITUTE(R$6," ","~",LEN(TRIM(R$6))-LEN(SUBSTITUTE(TRIM(R$6)," ",""))))-1)&amp;" Total",$B$6:$BB$373,ROW($A104)-5,FALSE))</f>
        <v>0</v>
      </c>
      <c r="S104" s="10">
        <f ca="1">IF(S$5&lt;&gt;"",HLOOKUP(S$5,Functionalization!$G$6:$R$373,ROW($A104)-5,FALSE),IFERROR(INDEX(S$337:S$373,MATCH($F104,$B$337:$B$373,0))/VLOOKUP($F104,$B$337:$BB$373,MATCH(LEFT(TRIM(S$6),FIND("~",SUBSTITUTE(S$6,"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104))*HLOOKUP(LEFT(TRIM(S$6),FIND("~",SUBSTITUTE(S$6," ","~",LEN(TRIM(S$6))-LEN(SUBSTITUTE(TRIM(S$6)," ",""))))-1)&amp;" Total",$B$6:$BB$373,ROW($A104)-5,FALSE))</f>
        <v>0</v>
      </c>
      <c r="T104" s="10">
        <f ca="1">IF(T$5&lt;&gt;"",HLOOKUP(T$5,Functionalization!$G$6:$R$373,ROW($A104)-5,FALSE),IFERROR(INDEX(T$337:T$373,MATCH($F104,$B$337:$B$373,0))/VLOOKUP($F104,$B$337:$BB$373,MATCH(LEFT(TRIM(T$6),FIND("~",SUBSTITUTE(T$6,"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104))*HLOOKUP(LEFT(TRIM(T$6),FIND("~",SUBSTITUTE(T$6," ","~",LEN(TRIM(T$6))-LEN(SUBSTITUTE(TRIM(T$6)," ",""))))-1)&amp;" Total",$B$6:$BB$373,ROW($A104)-5,FALSE))</f>
        <v>0</v>
      </c>
      <c r="U104" s="10">
        <f ca="1">IF(U$5&lt;&gt;"",HLOOKUP(U$5,Functionalization!$G$6:$R$373,ROW($A104)-5,FALSE),IFERROR(INDEX(U$337:U$373,MATCH($F104,$B$337:$B$373,0))/VLOOKUP($F104,$B$337:$BB$373,MATCH(LEFT(TRIM(U$6),FIND("~",SUBSTITUTE(U$6,"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104))*HLOOKUP(LEFT(TRIM(U$6),FIND("~",SUBSTITUTE(U$6," ","~",LEN(TRIM(U$6))-LEN(SUBSTITUTE(TRIM(U$6)," ",""))))-1)&amp;" Total",$B$6:$BB$373,ROW($A104)-5,FALSE))</f>
        <v>0</v>
      </c>
      <c r="V104" s="10">
        <f ca="1">IF(V$5&lt;&gt;"",HLOOKUP(V$5,Functionalization!$G$6:$R$373,ROW($A104)-5,FALSE),IFERROR(INDEX(V$337:V$373,MATCH($F104,$B$337:$B$373,0))/VLOOKUP($F104,$B$337:$BB$373,MATCH(LEFT(TRIM(V$6),FIND("~",SUBSTITUTE(V$6,"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104))*HLOOKUP(LEFT(TRIM(V$6),FIND("~",SUBSTITUTE(V$6," ","~",LEN(TRIM(V$6))-LEN(SUBSTITUTE(TRIM(V$6)," ",""))))-1)&amp;" Total",$B$6:$BB$373,ROW($A104)-5,FALSE))</f>
        <v>0</v>
      </c>
      <c r="W104" s="10">
        <f ca="1">IF(W$5&lt;&gt;"",HLOOKUP(W$5,Functionalization!$G$6:$R$373,ROW($A104)-5,FALSE),IFERROR(INDEX(W$337:W$373,MATCH($F104,$B$337:$B$373,0))/VLOOKUP($F104,$B$337:$BB$373,MATCH(LEFT(TRIM(W$6),FIND("~",SUBSTITUTE(W$6,"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104))*HLOOKUP(LEFT(TRIM(W$6),FIND("~",SUBSTITUTE(W$6," ","~",LEN(TRIM(W$6))-LEN(SUBSTITUTE(TRIM(W$6)," ",""))))-1)&amp;" Total",$B$6:$BB$373,ROW($A104)-5,FALSE))</f>
        <v>0</v>
      </c>
      <c r="X104" s="10">
        <f ca="1">IF(X$5&lt;&gt;"",HLOOKUP(X$5,Functionalization!$G$6:$R$373,ROW($A104)-5,FALSE),IFERROR(INDEX(X$337:X$373,MATCH($F104,$B$337:$B$373,0))/VLOOKUP($F104,$B$337:$BB$373,MATCH(LEFT(TRIM(X$6),FIND("~",SUBSTITUTE(X$6,"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104))*HLOOKUP(LEFT(TRIM(X$6),FIND("~",SUBSTITUTE(X$6," ","~",LEN(TRIM(X$6))-LEN(SUBSTITUTE(TRIM(X$6)," ",""))))-1)&amp;" Total",$B$6:$BB$373,ROW($A104)-5,FALSE))</f>
        <v>0</v>
      </c>
      <c r="Y104" s="10">
        <f ca="1">IF(Y$5&lt;&gt;"",HLOOKUP(Y$5,Functionalization!$G$6:$R$373,ROW($A104)-5,FALSE),IFERROR(INDEX(Y$337:Y$373,MATCH($F104,$B$337:$B$373,0))/VLOOKUP($F104,$B$337:$BB$373,MATCH(LEFT(TRIM(Y$6),FIND("~",SUBSTITUTE(Y$6,"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104))*HLOOKUP(LEFT(TRIM(Y$6),FIND("~",SUBSTITUTE(Y$6," ","~",LEN(TRIM(Y$6))-LEN(SUBSTITUTE(TRIM(Y$6)," ",""))))-1)&amp;" Total",$B$6:$BB$373,ROW($A104)-5,FALSE))</f>
        <v>0</v>
      </c>
      <c r="Z104" s="10">
        <f ca="1">IF(Z$5&lt;&gt;"",HLOOKUP(Z$5,Functionalization!$G$6:$R$373,ROW($A104)-5,FALSE),IFERROR(INDEX(Z$337:Z$373,MATCH($F104,$B$337:$B$373,0))/VLOOKUP($F104,$B$337:$BB$373,MATCH(LEFT(TRIM(Z$6),FIND("~",SUBSTITUTE(Z$6,"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104))*HLOOKUP(LEFT(TRIM(Z$6),FIND("~",SUBSTITUTE(Z$6," ","~",LEN(TRIM(Z$6))-LEN(SUBSTITUTE(TRIM(Z$6)," ",""))))-1)&amp;" Total",$B$6:$BB$373,ROW($A104)-5,FALSE))</f>
        <v>0</v>
      </c>
      <c r="AA104" s="10">
        <f ca="1">IF(AA$5&lt;&gt;"",HLOOKUP(AA$5,Functionalization!$G$6:$R$373,ROW($A104)-5,FALSE),IFERROR(INDEX(AA$337:AA$373,MATCH($F104,$B$337:$B$373,0))/VLOOKUP($F104,$B$337:$BB$373,MATCH(LEFT(TRIM(AA$6),FIND("~",SUBSTITUTE(AA$6,"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104))*HLOOKUP(LEFT(TRIM(AA$6),FIND("~",SUBSTITUTE(AA$6," ","~",LEN(TRIM(AA$6))-LEN(SUBSTITUTE(TRIM(AA$6)," ",""))))-1)&amp;" Total",$B$6:$BB$373,ROW($A104)-5,FALSE))</f>
        <v>0</v>
      </c>
      <c r="AB104" s="10">
        <f ca="1">IF(AB$5&lt;&gt;"",HLOOKUP(AB$5,Functionalization!$G$6:$R$373,ROW($A104)-5,FALSE),IFERROR(INDEX(AB$337:AB$373,MATCH($F104,$B$337:$B$373,0))/VLOOKUP($F104,$B$337:$BB$373,MATCH(LEFT(TRIM(AB$6),FIND("~",SUBSTITUTE(AB$6,"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104))*HLOOKUP(LEFT(TRIM(AB$6),FIND("~",SUBSTITUTE(AB$6," ","~",LEN(TRIM(AB$6))-LEN(SUBSTITUTE(TRIM(AB$6)," ",""))))-1)&amp;" Total",$B$6:$BB$373,ROW($A104)-5,FALSE))</f>
        <v>0</v>
      </c>
      <c r="AC104" s="10">
        <f ca="1">IF(AC$5&lt;&gt;"",HLOOKUP(AC$5,Functionalization!$G$6:$R$373,ROW($A104)-5,FALSE),IFERROR(INDEX(AC$337:AC$373,MATCH($F104,$B$337:$B$373,0))/VLOOKUP($F104,$B$337:$BB$373,MATCH(LEFT(TRIM(AC$6),FIND("~",SUBSTITUTE(AC$6,"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104))*HLOOKUP(LEFT(TRIM(AC$6),FIND("~",SUBSTITUTE(AC$6," ","~",LEN(TRIM(AC$6))-LEN(SUBSTITUTE(TRIM(AC$6)," ",""))))-1)&amp;" Total",$B$6:$BB$373,ROW($A104)-5,FALSE))</f>
        <v>0</v>
      </c>
      <c r="AD104" s="10">
        <f ca="1">IF(AD$5&lt;&gt;"",HLOOKUP(AD$5,Functionalization!$G$6:$R$373,ROW($A104)-5,FALSE),IFERROR(INDEX(AD$337:AD$373,MATCH($F104,$B$337:$B$373,0))/VLOOKUP($F104,$B$337:$BB$373,MATCH(LEFT(TRIM(AD$6),FIND("~",SUBSTITUTE(AD$6,"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104))*HLOOKUP(LEFT(TRIM(AD$6),FIND("~",SUBSTITUTE(AD$6," ","~",LEN(TRIM(AD$6))-LEN(SUBSTITUTE(TRIM(AD$6)," ",""))))-1)&amp;" Total",$B$6:$BB$373,ROW($A104)-5,FALSE))</f>
        <v>0</v>
      </c>
      <c r="AE104" s="10">
        <f ca="1">IF(AE$5&lt;&gt;"",HLOOKUP(AE$5,Functionalization!$G$6:$R$373,ROW($A104)-5,FALSE),IFERROR(INDEX(AE$337:AE$373,MATCH($F104,$B$337:$B$373,0))/VLOOKUP($F104,$B$337:$BB$373,MATCH(LEFT(TRIM(AE$6),FIND("~",SUBSTITUTE(AE$6,"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104))*HLOOKUP(LEFT(TRIM(AE$6),FIND("~",SUBSTITUTE(AE$6," ","~",LEN(TRIM(AE$6))-LEN(SUBSTITUTE(TRIM(AE$6)," ",""))))-1)&amp;" Total",$B$6:$BB$373,ROW($A104)-5,FALSE))</f>
        <v>0</v>
      </c>
      <c r="AF104" s="10">
        <f ca="1">IF(AF$5&lt;&gt;"",HLOOKUP(AF$5,Functionalization!$G$6:$R$373,ROW($A104)-5,FALSE),IFERROR(INDEX(AF$337:AF$373,MATCH($F104,$B$337:$B$373,0))/VLOOKUP($F104,$B$337:$BB$373,MATCH(LEFT(TRIM(AF$6),FIND("~",SUBSTITUTE(AF$6,"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104))*HLOOKUP(LEFT(TRIM(AF$6),FIND("~",SUBSTITUTE(AF$6," ","~",LEN(TRIM(AF$6))-LEN(SUBSTITUTE(TRIM(AF$6)," ",""))))-1)&amp;" Total",$B$6:$BB$373,ROW($A104)-5,FALSE))</f>
        <v>0</v>
      </c>
      <c r="AG104" s="10">
        <f ca="1">IF(AG$5&lt;&gt;"",HLOOKUP(AG$5,Functionalization!$G$6:$R$373,ROW($A104)-5,FALSE),IFERROR(INDEX(AG$337:AG$373,MATCH($F104,$B$337:$B$373,0))/VLOOKUP($F104,$B$337:$BB$373,MATCH(LEFT(TRIM(AG$6),FIND("~",SUBSTITUTE(AG$6,"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104))*HLOOKUP(LEFT(TRIM(AG$6),FIND("~",SUBSTITUTE(AG$6," ","~",LEN(TRIM(AG$6))-LEN(SUBSTITUTE(TRIM(AG$6)," ",""))))-1)&amp;" Total",$B$6:$BB$373,ROW($A104)-5,FALSE))</f>
        <v>0</v>
      </c>
      <c r="AH104" s="10">
        <f ca="1">IF(AH$5&lt;&gt;"",HLOOKUP(AH$5,Functionalization!$G$6:$R$373,ROW($A104)-5,FALSE),IFERROR(INDEX(AH$337:AH$373,MATCH($F104,$B$337:$B$373,0))/VLOOKUP($F104,$B$337:$BB$373,MATCH(LEFT(TRIM(AH$6),FIND("~",SUBSTITUTE(AH$6,"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104))*HLOOKUP(LEFT(TRIM(AH$6),FIND("~",SUBSTITUTE(AH$6," ","~",LEN(TRIM(AH$6))-LEN(SUBSTITUTE(TRIM(AH$6)," ",""))))-1)&amp;" Total",$B$6:$BB$373,ROW($A104)-5,FALSE))</f>
        <v>0</v>
      </c>
      <c r="AI104" s="10">
        <f ca="1">IF(AI$5&lt;&gt;"",HLOOKUP(AI$5,Functionalization!$G$6:$R$373,ROW($A104)-5,FALSE),IFERROR(INDEX(AI$337:AI$373,MATCH($F104,$B$337:$B$373,0))/VLOOKUP($F104,$B$337:$BB$373,MATCH(LEFT(TRIM(AI$6),FIND("~",SUBSTITUTE(AI$6,"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104))*HLOOKUP(LEFT(TRIM(AI$6),FIND("~",SUBSTITUTE(AI$6," ","~",LEN(TRIM(AI$6))-LEN(SUBSTITUTE(TRIM(AI$6)," ",""))))-1)&amp;" Total",$B$6:$BB$373,ROW($A104)-5,FALSE))</f>
        <v>0</v>
      </c>
      <c r="AJ104" s="10">
        <f ca="1">IF(AJ$5&lt;&gt;"",HLOOKUP(AJ$5,Functionalization!$G$6:$R$373,ROW($A104)-5,FALSE),IFERROR(INDEX(AJ$337:AJ$373,MATCH($F104,$B$337:$B$373,0))/VLOOKUP($F104,$B$337:$BB$373,MATCH(LEFT(TRIM(AJ$6),FIND("~",SUBSTITUTE(AJ$6,"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104))*HLOOKUP(LEFT(TRIM(AJ$6),FIND("~",SUBSTITUTE(AJ$6," ","~",LEN(TRIM(AJ$6))-LEN(SUBSTITUTE(TRIM(AJ$6)," ",""))))-1)&amp;" Total",$B$6:$BB$373,ROW($A104)-5,FALSE))</f>
        <v>0</v>
      </c>
      <c r="AK104" s="10">
        <f ca="1">IF(AK$5&lt;&gt;"",HLOOKUP(AK$5,Functionalization!$G$6:$R$373,ROW($A104)-5,FALSE),IFERROR(INDEX(AK$337:AK$373,MATCH($F104,$B$337:$B$373,0))/VLOOKUP($F104,$B$337:$BB$373,MATCH(LEFT(TRIM(AK$6),FIND("~",SUBSTITUTE(AK$6,"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104))*HLOOKUP(LEFT(TRIM(AK$6),FIND("~",SUBSTITUTE(AK$6," ","~",LEN(TRIM(AK$6))-LEN(SUBSTITUTE(TRIM(AK$6)," ",""))))-1)&amp;" Total",$B$6:$BB$373,ROW($A104)-5,FALSE))</f>
        <v>0</v>
      </c>
      <c r="AL104" s="10">
        <f ca="1">IF(AL$5&lt;&gt;"",HLOOKUP(AL$5,Functionalization!$G$6:$R$373,ROW($A104)-5,FALSE),IFERROR(INDEX(AL$337:AL$373,MATCH($F104,$B$337:$B$373,0))/VLOOKUP($F104,$B$337:$BB$373,MATCH(LEFT(TRIM(AL$6),FIND("~",SUBSTITUTE(AL$6,"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104))*HLOOKUP(LEFT(TRIM(AL$6),FIND("~",SUBSTITUTE(AL$6," ","~",LEN(TRIM(AL$6))-LEN(SUBSTITUTE(TRIM(AL$6)," ",""))))-1)&amp;" Total",$B$6:$BB$373,ROW($A104)-5,FALSE))</f>
        <v>0</v>
      </c>
      <c r="AM104" s="10">
        <f ca="1">IF(AM$5&lt;&gt;"",HLOOKUP(AM$5,Functionalization!$G$6:$R$373,ROW($A104)-5,FALSE),IFERROR(INDEX(AM$337:AM$373,MATCH($F104,$B$337:$B$373,0))/VLOOKUP($F104,$B$337:$BB$373,MATCH(LEFT(TRIM(AM$6),FIND("~",SUBSTITUTE(AM$6,"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104))*HLOOKUP(LEFT(TRIM(AM$6),FIND("~",SUBSTITUTE(AM$6," ","~",LEN(TRIM(AM$6))-LEN(SUBSTITUTE(TRIM(AM$6)," ",""))))-1)&amp;" Total",$B$6:$BB$373,ROW($A104)-5,FALSE))</f>
        <v>0</v>
      </c>
      <c r="AN104" s="10">
        <f ca="1">IF(AN$5&lt;&gt;"",HLOOKUP(AN$5,Functionalization!$G$6:$R$373,ROW($A104)-5,FALSE),IFERROR(INDEX(AN$337:AN$373,MATCH($F104,$B$337:$B$373,0))/VLOOKUP($F104,$B$337:$BB$373,MATCH(LEFT(TRIM(AN$6),FIND("~",SUBSTITUTE(AN$6,"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104))*HLOOKUP(LEFT(TRIM(AN$6),FIND("~",SUBSTITUTE(AN$6," ","~",LEN(TRIM(AN$6))-LEN(SUBSTITUTE(TRIM(AN$6)," ",""))))-1)&amp;" Total",$B$6:$BB$373,ROW($A104)-5,FALSE))</f>
        <v>0</v>
      </c>
      <c r="AO104" s="10">
        <f ca="1">IF(AO$5&lt;&gt;"",HLOOKUP(AO$5,Functionalization!$G$6:$R$373,ROW($A104)-5,FALSE),IFERROR(INDEX(AO$337:AO$373,MATCH($F104,$B$337:$B$373,0))/VLOOKUP($F104,$B$337:$BB$373,MATCH(LEFT(TRIM(AO$6),FIND("~",SUBSTITUTE(AO$6,"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104))*HLOOKUP(LEFT(TRIM(AO$6),FIND("~",SUBSTITUTE(AO$6," ","~",LEN(TRIM(AO$6))-LEN(SUBSTITUTE(TRIM(AO$6)," ",""))))-1)&amp;" Total",$B$6:$BB$373,ROW($A104)-5,FALSE))</f>
        <v>0</v>
      </c>
      <c r="AP104" s="10">
        <f ca="1">IF(AP$5&lt;&gt;"",HLOOKUP(AP$5,Functionalization!$G$6:$R$373,ROW($A104)-5,FALSE),IFERROR(INDEX(AP$337:AP$373,MATCH($F104,$B$337:$B$373,0))/VLOOKUP($F104,$B$337:$BB$373,MATCH(LEFT(TRIM(AP$6),FIND("~",SUBSTITUTE(AP$6,"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104))*HLOOKUP(LEFT(TRIM(AP$6),FIND("~",SUBSTITUTE(AP$6," ","~",LEN(TRIM(AP$6))-LEN(SUBSTITUTE(TRIM(AP$6)," ",""))))-1)&amp;" Total",$B$6:$BB$373,ROW($A104)-5,FALSE))</f>
        <v>0</v>
      </c>
      <c r="AQ104" s="10">
        <f ca="1">IF(AQ$5&lt;&gt;"",HLOOKUP(AQ$5,Functionalization!$G$6:$R$373,ROW($A104)-5,FALSE),IFERROR(INDEX(AQ$337:AQ$373,MATCH($F104,$B$337:$B$373,0))/VLOOKUP($F104,$B$337:$BB$373,MATCH(LEFT(TRIM(AQ$6),FIND("~",SUBSTITUTE(AQ$6,"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104))*HLOOKUP(LEFT(TRIM(AQ$6),FIND("~",SUBSTITUTE(AQ$6," ","~",LEN(TRIM(AQ$6))-LEN(SUBSTITUTE(TRIM(AQ$6)," ",""))))-1)&amp;" Total",$B$6:$BB$373,ROW($A104)-5,FALSE))</f>
        <v>0</v>
      </c>
      <c r="AR104" s="10">
        <f ca="1">IF(AR$5&lt;&gt;"",HLOOKUP(AR$5,Functionalization!$G$6:$R$373,ROW($A104)-5,FALSE),IFERROR(INDEX(AR$337:AR$373,MATCH($F104,$B$337:$B$373,0))/VLOOKUP($F104,$B$337:$BB$373,MATCH(LEFT(TRIM(AR$6),FIND("~",SUBSTITUTE(AR$6,"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104))*HLOOKUP(LEFT(TRIM(AR$6),FIND("~",SUBSTITUTE(AR$6," ","~",LEN(TRIM(AR$6))-LEN(SUBSTITUTE(TRIM(AR$6)," ",""))))-1)&amp;" Total",$B$6:$BB$373,ROW($A104)-5,FALSE))</f>
        <v>0</v>
      </c>
      <c r="AS104" s="10">
        <f ca="1">IF(AS$5&lt;&gt;"",HLOOKUP(AS$5,Functionalization!$G$6:$R$373,ROW($A104)-5,FALSE),IFERROR(INDEX(AS$337:AS$373,MATCH($F104,$B$337:$B$373,0))/VLOOKUP($F104,$B$337:$BB$373,MATCH(LEFT(TRIM(AS$6),FIND("~",SUBSTITUTE(AS$6,"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104))*HLOOKUP(LEFT(TRIM(AS$6),FIND("~",SUBSTITUTE(AS$6," ","~",LEN(TRIM(AS$6))-LEN(SUBSTITUTE(TRIM(AS$6)," ",""))))-1)&amp;" Total",$B$6:$BB$373,ROW($A104)-5,FALSE))</f>
        <v>0</v>
      </c>
      <c r="AT104" s="10">
        <f ca="1">IF(AT$5&lt;&gt;"",HLOOKUP(AT$5,Functionalization!$G$6:$R$373,ROW($A104)-5,FALSE),IFERROR(INDEX(AT$337:AT$373,MATCH($F104,$B$337:$B$373,0))/VLOOKUP($F104,$B$337:$BB$373,MATCH(LEFT(TRIM(AT$6),FIND("~",SUBSTITUTE(AT$6,"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104))*HLOOKUP(LEFT(TRIM(AT$6),FIND("~",SUBSTITUTE(AT$6," ","~",LEN(TRIM(AT$6))-LEN(SUBSTITUTE(TRIM(AT$6)," ",""))))-1)&amp;" Total",$B$6:$BB$373,ROW($A104)-5,FALSE))</f>
        <v>0</v>
      </c>
      <c r="AU104" s="10">
        <f ca="1">IF(AU$5&lt;&gt;"",HLOOKUP(AU$5,Functionalization!$G$6:$R$373,ROW($A104)-5,FALSE),IFERROR(INDEX(AU$337:AU$373,MATCH($F104,$B$337:$B$373,0))/VLOOKUP($F104,$B$337:$BB$373,MATCH(LEFT(TRIM(AU$6),FIND("~",SUBSTITUTE(AU$6,"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104))*HLOOKUP(LEFT(TRIM(AU$6),FIND("~",SUBSTITUTE(AU$6," ","~",LEN(TRIM(AU$6))-LEN(SUBSTITUTE(TRIM(AU$6)," ",""))))-1)&amp;" Total",$B$6:$BB$373,ROW($A104)-5,FALSE))</f>
        <v>0</v>
      </c>
      <c r="AV104" s="10">
        <f ca="1">IF(AV$5&lt;&gt;"",HLOOKUP(AV$5,Functionalization!$G$6:$R$373,ROW($A104)-5,FALSE),IFERROR(INDEX(AV$337:AV$373,MATCH($F104,$B$337:$B$373,0))/VLOOKUP($F104,$B$337:$BB$373,MATCH(LEFT(TRIM(AV$6),FIND("~",SUBSTITUTE(AV$6,"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104))*HLOOKUP(LEFT(TRIM(AV$6),FIND("~",SUBSTITUTE(AV$6," ","~",LEN(TRIM(AV$6))-LEN(SUBSTITUTE(TRIM(AV$6)," ",""))))-1)&amp;" Total",$B$6:$BB$373,ROW($A104)-5,FALSE))</f>
        <v>0</v>
      </c>
      <c r="AW104" s="10">
        <f ca="1">IF(AW$5&lt;&gt;"",HLOOKUP(AW$5,Functionalization!$G$6:$R$373,ROW($A104)-5,FALSE),IFERROR(INDEX(AW$337:AW$373,MATCH($F104,$B$337:$B$373,0))/VLOOKUP($F104,$B$337:$BB$373,MATCH(LEFT(TRIM(AW$6),FIND("~",SUBSTITUTE(AW$6,"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104))*HLOOKUP(LEFT(TRIM(AW$6),FIND("~",SUBSTITUTE(AW$6," ","~",LEN(TRIM(AW$6))-LEN(SUBSTITUTE(TRIM(AW$6)," ",""))))-1)&amp;" Total",$B$6:$BB$373,ROW($A104)-5,FALSE))</f>
        <v>0</v>
      </c>
      <c r="AX104" s="10">
        <f ca="1">IF(AX$5&lt;&gt;"",HLOOKUP(AX$5,Functionalization!$G$6:$R$373,ROW($A104)-5,FALSE),IFERROR(INDEX(AX$337:AX$373,MATCH($F104,$B$337:$B$373,0))/VLOOKUP($F104,$B$337:$BB$373,MATCH(LEFT(TRIM(AX$6),FIND("~",SUBSTITUTE(AX$6,"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104))*HLOOKUP(LEFT(TRIM(AX$6),FIND("~",SUBSTITUTE(AX$6," ","~",LEN(TRIM(AX$6))-LEN(SUBSTITUTE(TRIM(AX$6)," ",""))))-1)&amp;" Total",$B$6:$BB$373,ROW($A104)-5,FALSE))</f>
        <v>0</v>
      </c>
      <c r="AY104" s="10">
        <f ca="1">IF(AY$5&lt;&gt;"",HLOOKUP(AY$5,Functionalization!$G$6:$R$373,ROW($A104)-5,FALSE),IFERROR(INDEX(AY$337:AY$373,MATCH($F104,$B$337:$B$373,0))/VLOOKUP($F104,$B$337:$BB$373,MATCH(LEFT(TRIM(AY$6),FIND("~",SUBSTITUTE(AY$6,"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104))*HLOOKUP(LEFT(TRIM(AY$6),FIND("~",SUBSTITUTE(AY$6," ","~",LEN(TRIM(AY$6))-LEN(SUBSTITUTE(TRIM(AY$6)," ",""))))-1)&amp;" Total",$B$6:$BB$373,ROW($A104)-5,FALSE))</f>
        <v>0</v>
      </c>
      <c r="AZ104" s="10">
        <f ca="1">IF(AZ$5&lt;&gt;"",HLOOKUP(AZ$5,Functionalization!$G$6:$R$373,ROW($A104)-5,FALSE),IFERROR(INDEX(AZ$337:AZ$373,MATCH($F104,$B$337:$B$373,0))/VLOOKUP($F104,$B$337:$BB$373,MATCH(LEFT(TRIM(AZ$6),FIND("~",SUBSTITUTE(AZ$6,"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104))*HLOOKUP(LEFT(TRIM(AZ$6),FIND("~",SUBSTITUTE(AZ$6," ","~",LEN(TRIM(AZ$6))-LEN(SUBSTITUTE(TRIM(AZ$6)," ",""))))-1)&amp;" Total",$B$6:$BB$373,ROW($A104)-5,FALSE))</f>
        <v>0</v>
      </c>
      <c r="BA104" s="10">
        <f ca="1">IF(BA$5&lt;&gt;"",HLOOKUP(BA$5,Functionalization!$G$6:$R$373,ROW($A104)-5,FALSE),IFERROR(INDEX(BA$337:BA$373,MATCH($F104,$B$337:$B$373,0))/VLOOKUP($F104,$B$337:$BB$373,MATCH(LEFT(TRIM(BA$6),FIND("~",SUBSTITUTE(BA$6,"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104))*HLOOKUP(LEFT(TRIM(BA$6),FIND("~",SUBSTITUTE(BA$6," ","~",LEN(TRIM(BA$6))-LEN(SUBSTITUTE(TRIM(BA$6)," ",""))))-1)&amp;" Total",$B$6:$BB$373,ROW($A104)-5,FALSE))</f>
        <v>0</v>
      </c>
      <c r="BB104" s="10">
        <f ca="1">IF(BB$5&lt;&gt;"",HLOOKUP(BB$5,Functionalization!$G$6:$R$373,ROW($A104)-5,FALSE),IFERROR(INDEX(BB$337:BB$373,MATCH($F104,$B$337:$B$373,0))/VLOOKUP($F104,$B$337:$BB$373,MATCH(LEFT(TRIM(BB$6),FIND("~",SUBSTITUTE(BB$6,"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104))*HLOOKUP(LEFT(TRIM(BB$6),FIND("~",SUBSTITUTE(BB$6," ","~",LEN(TRIM(BB$6))-LEN(SUBSTITUTE(TRIM(BB$6)," ",""))))-1)&amp;" Total",$B$6:$BB$373,ROW($A104)-5,FALSE))</f>
        <v>0</v>
      </c>
      <c r="BD104">
        <f ca="1">IFERROR(IF(SUMIF($G$6:$BB$6,BD$6&amp;" Total",$G104:$BB104)-(SUMIF($G$6:$BB$6,BD$6&amp;" "&amp;'Input-Func_Class'!$D$22,$G104:$BB104)+IFERROR(SUMIF($G$6:$BB$6,BD$6&amp;" "&amp;'Input-Func_Class'!$E$22,$G104:$BB104),SUMIF($G$6:$BB$6,BD$6&amp;" "&amp;'Input-Func_Class'!$B$24,$G104:$BB104))+SUMIF($G$6:$BB$6,BD$6&amp;" "&amp;'Input-Func_Class'!$F$22,$G104:$BB104))&lt;Check_Limit,0,1),1)</f>
        <v>0</v>
      </c>
      <c r="BE104">
        <f ca="1">IFERROR(IF(SUMIF($G$6:$BB$6,BE$6&amp;" Total",$G104:$BB104)-(SUMIF($G$6:$BB$6,BE$6&amp;" "&amp;'Input-Func_Class'!$D$22,$G104:$BB104)+IFERROR(SUMIF($G$6:$BB$6,BE$6&amp;" "&amp;'Input-Func_Class'!$E$22,$G104:$BB104),SUMIF($G$6:$BB$6,BE$6&amp;" "&amp;'Input-Func_Class'!$B$24,$G104:$BB104))+SUMIF($G$6:$BB$6,BE$6&amp;" "&amp;'Input-Func_Class'!$F$22,$G104:$BB104))&lt;Check_Limit,0,1),1)</f>
        <v>0</v>
      </c>
      <c r="BF104">
        <f ca="1">IFERROR(IF(SUMIF($G$6:$BB$6,BF$6&amp;" Total",$G104:$BB104)-(SUMIF($G$6:$BB$6,BF$6&amp;" "&amp;'Input-Func_Class'!$D$22,$G104:$BB104)+IFERROR(SUMIF($G$6:$BB$6,BF$6&amp;" "&amp;'Input-Func_Class'!$E$22,$G104:$BB104),SUMIF($G$6:$BB$6,BF$6&amp;" "&amp;'Input-Func_Class'!$B$24,$G104:$BB104))+SUMIF($G$6:$BB$6,BF$6&amp;" "&amp;'Input-Func_Class'!$F$22,$G104:$BB104))&lt;Check_Limit,0,1),1)</f>
        <v>0</v>
      </c>
      <c r="BG104">
        <f ca="1">IFERROR(IF(SUMIF($G$6:$BB$6,BG$6&amp;" Total",$G104:$BB104)-(SUMIF($G$6:$BB$6,BG$6&amp;" "&amp;'Input-Func_Class'!$D$22,$G104:$BB104)+IFERROR(SUMIF($G$6:$BB$6,BG$6&amp;" "&amp;'Input-Func_Class'!$E$22,$G104:$BB104),SUMIF($G$6:$BB$6,BG$6&amp;" "&amp;'Input-Func_Class'!$B$24,$G104:$BB104))+SUMIF($G$6:$BB$6,BG$6&amp;" "&amp;'Input-Func_Class'!$F$22,$G104:$BB104))&lt;Check_Limit,0,1),1)</f>
        <v>0</v>
      </c>
      <c r="BH104">
        <f ca="1">IFERROR(IF(SUMIF($G$6:$BB$6,BH$6&amp;" Total",$G104:$BB104)-(SUMIF($G$6:$BB$6,BH$6&amp;" "&amp;'Input-Func_Class'!$D$22,$G104:$BB104)+IFERROR(SUMIF($G$6:$BB$6,BH$6&amp;" "&amp;'Input-Func_Class'!$E$22,$G104:$BB104),SUMIF($G$6:$BB$6,BH$6&amp;" "&amp;'Input-Func_Class'!$B$24,$G104:$BB104))+SUMIF($G$6:$BB$6,BH$6&amp;" "&amp;'Input-Func_Class'!$F$22,$G104:$BB104))&lt;Check_Limit,0,1),1)</f>
        <v>0</v>
      </c>
      <c r="BI104">
        <f ca="1">IFERROR(IF(SUMIF($G$6:$BB$6,BI$6&amp;" Total",$G104:$BB104)-(SUMIF($G$6:$BB$6,BI$6&amp;" "&amp;'Input-Func_Class'!$D$22,$G104:$BB104)+IFERROR(SUMIF($G$6:$BB$6,BI$6&amp;" "&amp;'Input-Func_Class'!$E$22,$G104:$BB104),SUMIF($G$6:$BB$6,BI$6&amp;" "&amp;'Input-Func_Class'!$B$24,$G104:$BB104))+SUMIF($G$6:$BB$6,BI$6&amp;" "&amp;'Input-Func_Class'!$F$22,$G104:$BB104))&lt;Check_Limit,0,1),1)</f>
        <v>0</v>
      </c>
      <c r="BJ104">
        <f ca="1">IFERROR(IF(SUMIF($G$6:$BB$6,BJ$6&amp;" Total",$G104:$BB104)-(SUMIF($G$6:$BB$6,BJ$6&amp;" "&amp;'Input-Func_Class'!$D$22,$G104:$BB104)+IFERROR(SUMIF($G$6:$BB$6,BJ$6&amp;" "&amp;'Input-Func_Class'!$E$22,$G104:$BB104),SUMIF($G$6:$BB$6,BJ$6&amp;" "&amp;'Input-Func_Class'!$B$24,$G104:$BB104))+SUMIF($G$6:$BB$6,BJ$6&amp;" "&amp;'Input-Func_Class'!$F$22,$G104:$BB104))&lt;Check_Limit,0,1),1)</f>
        <v>0</v>
      </c>
      <c r="BK104">
        <f ca="1">IFERROR(IF(SUMIF($G$6:$BB$6,BK$6&amp;" Total",$G104:$BB104)-(SUMIF($G$6:$BB$6,BK$6&amp;" "&amp;'Input-Func_Class'!$D$22,$G104:$BB104)+IFERROR(SUMIF($G$6:$BB$6,BK$6&amp;" "&amp;'Input-Func_Class'!$E$22,$G104:$BB104),SUMIF($G$6:$BB$6,BK$6&amp;" "&amp;'Input-Func_Class'!$B$24,$G104:$BB104))+SUMIF($G$6:$BB$6,BK$6&amp;" "&amp;'Input-Func_Class'!$F$22,$G104:$BB104))&lt;Check_Limit,0,1),1)</f>
        <v>0</v>
      </c>
      <c r="BL104">
        <f ca="1">IFERROR(IF(SUMIF($G$6:$BB$6,BL$6&amp;" Total",$G104:$BB104)-(SUMIF($G$6:$BB$6,BL$6&amp;" "&amp;'Input-Func_Class'!$D$22,$G104:$BB104)+IFERROR(SUMIF($G$6:$BB$6,BL$6&amp;" "&amp;'Input-Func_Class'!$E$22,$G104:$BB104),SUMIF($G$6:$BB$6,BL$6&amp;" "&amp;'Input-Func_Class'!$B$24,$G104:$BB104))+SUMIF($G$6:$BB$6,BL$6&amp;" "&amp;'Input-Func_Class'!$F$22,$G104:$BB104))&lt;Check_Limit,0,1),1)</f>
        <v>0</v>
      </c>
      <c r="BM104">
        <f ca="1">IFERROR(IF(SUMIF($G$6:$BB$6,BM$6&amp;" Total",$G104:$BB104)-(SUMIF($G$6:$BB$6,BM$6&amp;" "&amp;'Input-Func_Class'!$D$22,$G104:$BB104)+IFERROR(SUMIF($G$6:$BB$6,BM$6&amp;" "&amp;'Input-Func_Class'!$E$22,$G104:$BB104),SUMIF($G$6:$BB$6,BM$6&amp;" "&amp;'Input-Func_Class'!$B$24,$G104:$BB104))+SUMIF($G$6:$BB$6,BM$6&amp;" "&amp;'Input-Func_Class'!$F$22,$G104:$BB104))&lt;Check_Limit,0,1),1)</f>
        <v>0</v>
      </c>
      <c r="BN104">
        <f ca="1">IFERROR(IF(SUMIF($G$6:$BB$6,BN$6&amp;" Total",$G104:$BB104)-(SUMIF($G$6:$BB$6,BN$6&amp;" "&amp;'Input-Func_Class'!$D$22,$G104:$BB104)+IFERROR(SUMIF($G$6:$BB$6,BN$6&amp;" "&amp;'Input-Func_Class'!$E$22,$G104:$BB104),SUMIF($G$6:$BB$6,BN$6&amp;" "&amp;'Input-Func_Class'!$B$24,$G104:$BB104))+SUMIF($G$6:$BB$6,BN$6&amp;" "&amp;'Input-Func_Class'!$F$22,$G104:$BB104))&lt;Check_Limit,0,1),1)</f>
        <v>0</v>
      </c>
      <c r="BO104">
        <f ca="1">IFERROR(IF(SUMIF($G$6:$BB$6,BO$6&amp;" Total",$G104:$BB104)-(SUMIF($G$6:$BB$6,BO$6&amp;" "&amp;'Input-Func_Class'!$D$22,$G104:$BB104)+IFERROR(SUMIF($G$6:$BB$6,BO$6&amp;" "&amp;'Input-Func_Class'!$E$22,$G104:$BB104),SUMIF($G$6:$BB$6,BO$6&amp;" "&amp;'Input-Func_Class'!$B$24,$G104:$BB104))+SUMIF($G$6:$BB$6,BO$6&amp;" "&amp;'Input-Func_Class'!$F$22,$G104:$BB104))&lt;Check_Limit,0,1),1)</f>
        <v>0</v>
      </c>
    </row>
    <row r="105" spans="1:67" outlineLevel="1">
      <c r="A105" s="31">
        <f>IF(ISBLANK('Input-Accounts'!A105),"",'Input-Accounts'!A105)</f>
        <v>93</v>
      </c>
      <c r="B105" s="53" t="str">
        <f>IF(ISBLANK('Input-Accounts'!B105),"",'Input-Accounts'!B105)</f>
        <v>SERVICES (Less SMRP)</v>
      </c>
      <c r="C105" s="31">
        <f>IF(ISBLANK('Input-Accounts'!C105),"",'Input-Accounts'!C105)</f>
        <v>380</v>
      </c>
      <c r="D105" s="10">
        <f>Functionalization!$D105</f>
        <v>-71285388.435573325</v>
      </c>
      <c r="E105" s="10">
        <f t="shared" ca="1" si="26"/>
        <v>0</v>
      </c>
      <c r="F105" s="3" t="str">
        <f>IF($D105=0,"-",IF('Input-Accounts'!$E105&lt;&gt;0,'Input-Accounts'!$E105,'Input-Accounts'!$G105))</f>
        <v>CUSTOMER</v>
      </c>
      <c r="G105" s="10">
        <f ca="1">IF(G$5&lt;&gt;"",HLOOKUP(G$5,Functionalization!$G$6:$R$373,ROW($A105)-5,FALSE),IFERROR(INDEX(G$337:G$373,MATCH($F105,$B$337:$B$373,0))/VLOOKUP($F105,$B$337:$BB$373,MATCH(LEFT(TRIM(G$6),FIND("~",SUBSTITUTE(G$6,"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105))*HLOOKUP(LEFT(TRIM(G$6),FIND("~",SUBSTITUTE(G$6," ","~",LEN(TRIM(G$6))-LEN(SUBSTITUTE(TRIM(G$6)," ",""))))-1)&amp;" Total",$B$6:$BB$373,ROW($A105)-5,FALSE))</f>
        <v>0</v>
      </c>
      <c r="H105" s="10">
        <f ca="1">IF(H$5&lt;&gt;"",HLOOKUP(H$5,Functionalization!$G$6:$R$373,ROW($A105)-5,FALSE),IFERROR(INDEX(H$337:H$373,MATCH($F105,$B$337:$B$373,0))/VLOOKUP($F105,$B$337:$BB$373,MATCH(LEFT(TRIM(H$6),FIND("~",SUBSTITUTE(H$6,"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105))*HLOOKUP(LEFT(TRIM(H$6),FIND("~",SUBSTITUTE(H$6," ","~",LEN(TRIM(H$6))-LEN(SUBSTITUTE(TRIM(H$6)," ",""))))-1)&amp;" Total",$B$6:$BB$373,ROW($A105)-5,FALSE))</f>
        <v>0</v>
      </c>
      <c r="I105" s="10">
        <f ca="1">IF(I$5&lt;&gt;"",HLOOKUP(I$5,Functionalization!$G$6:$R$373,ROW($A105)-5,FALSE),IFERROR(INDEX(I$337:I$373,MATCH($F105,$B$337:$B$373,0))/VLOOKUP($F105,$B$337:$BB$373,MATCH(LEFT(TRIM(I$6),FIND("~",SUBSTITUTE(I$6,"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105))*HLOOKUP(LEFT(TRIM(I$6),FIND("~",SUBSTITUTE(I$6," ","~",LEN(TRIM(I$6))-LEN(SUBSTITUTE(TRIM(I$6)," ",""))))-1)&amp;" Total",$B$6:$BB$373,ROW($A105)-5,FALSE))</f>
        <v>0</v>
      </c>
      <c r="J105" s="10">
        <f ca="1">IF(J$5&lt;&gt;"",HLOOKUP(J$5,Functionalization!$G$6:$R$373,ROW($A105)-5,FALSE),IFERROR(INDEX(J$337:J$373,MATCH($F105,$B$337:$B$373,0))/VLOOKUP($F105,$B$337:$BB$373,MATCH(LEFT(TRIM(J$6),FIND("~",SUBSTITUTE(J$6,"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105))*HLOOKUP(LEFT(TRIM(J$6),FIND("~",SUBSTITUTE(J$6," ","~",LEN(TRIM(J$6))-LEN(SUBSTITUTE(TRIM(J$6)," ",""))))-1)&amp;" Total",$B$6:$BB$373,ROW($A105)-5,FALSE))</f>
        <v>0</v>
      </c>
      <c r="K105" s="10">
        <f ca="1">IF(K$5&lt;&gt;"",HLOOKUP(K$5,Functionalization!$G$6:$R$373,ROW($A105)-5,FALSE),IFERROR(INDEX(K$337:K$373,MATCH($F105,$B$337:$B$373,0))/VLOOKUP($F105,$B$337:$BB$373,MATCH(LEFT(TRIM(K$6),FIND("~",SUBSTITUTE(K$6,"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105))*HLOOKUP(LEFT(TRIM(K$6),FIND("~",SUBSTITUTE(K$6," ","~",LEN(TRIM(K$6))-LEN(SUBSTITUTE(TRIM(K$6)," ",""))))-1)&amp;" Total",$B$6:$BB$373,ROW($A105)-5,FALSE))</f>
        <v>-71285388.435573325</v>
      </c>
      <c r="L105" s="10">
        <f ca="1">IF(L$5&lt;&gt;"",HLOOKUP(L$5,Functionalization!$G$6:$R$373,ROW($A105)-5,FALSE),IFERROR(INDEX(L$337:L$373,MATCH($F105,$B$337:$B$373,0))/VLOOKUP($F105,$B$337:$BB$373,MATCH(LEFT(TRIM(L$6),FIND("~",SUBSTITUTE(L$6,"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105))*HLOOKUP(LEFT(TRIM(L$6),FIND("~",SUBSTITUTE(L$6," ","~",LEN(TRIM(L$6))-LEN(SUBSTITUTE(TRIM(L$6)," ",""))))-1)&amp;" Total",$B$6:$BB$373,ROW($A105)-5,FALSE))</f>
        <v>0</v>
      </c>
      <c r="M105" s="10">
        <f ca="1">IF(M$5&lt;&gt;"",HLOOKUP(M$5,Functionalization!$G$6:$R$373,ROW($A105)-5,FALSE),IFERROR(INDEX(M$337:M$373,MATCH($F105,$B$337:$B$373,0))/VLOOKUP($F105,$B$337:$BB$373,MATCH(LEFT(TRIM(M$6),FIND("~",SUBSTITUTE(M$6,"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105))*HLOOKUP(LEFT(TRIM(M$6),FIND("~",SUBSTITUTE(M$6," ","~",LEN(TRIM(M$6))-LEN(SUBSTITUTE(TRIM(M$6)," ",""))))-1)&amp;" Total",$B$6:$BB$373,ROW($A105)-5,FALSE))</f>
        <v>0</v>
      </c>
      <c r="N105" s="10">
        <f ca="1">IF(N$5&lt;&gt;"",HLOOKUP(N$5,Functionalization!$G$6:$R$373,ROW($A105)-5,FALSE),IFERROR(INDEX(N$337:N$373,MATCH($F105,$B$337:$B$373,0))/VLOOKUP($F105,$B$337:$BB$373,MATCH(LEFT(TRIM(N$6),FIND("~",SUBSTITUTE(N$6,"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105))*HLOOKUP(LEFT(TRIM(N$6),FIND("~",SUBSTITUTE(N$6," ","~",LEN(TRIM(N$6))-LEN(SUBSTITUTE(TRIM(N$6)," ",""))))-1)&amp;" Total",$B$6:$BB$373,ROW($A105)-5,FALSE))</f>
        <v>-71285388.435573325</v>
      </c>
      <c r="O105" s="10">
        <f ca="1">IF(O$5&lt;&gt;"",HLOOKUP(O$5,Functionalization!$G$6:$R$373,ROW($A105)-5,FALSE),IFERROR(INDEX(O$337:O$373,MATCH($F105,$B$337:$B$373,0))/VLOOKUP($F105,$B$337:$BB$373,MATCH(LEFT(TRIM(O$6),FIND("~",SUBSTITUTE(O$6,"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105))*HLOOKUP(LEFT(TRIM(O$6),FIND("~",SUBSTITUTE(O$6," ","~",LEN(TRIM(O$6))-LEN(SUBSTITUTE(TRIM(O$6)," ",""))))-1)&amp;" Total",$B$6:$BB$373,ROW($A105)-5,FALSE))</f>
        <v>0</v>
      </c>
      <c r="P105" s="10">
        <f ca="1">IF(P$5&lt;&gt;"",HLOOKUP(P$5,Functionalization!$G$6:$R$373,ROW($A105)-5,FALSE),IFERROR(INDEX(P$337:P$373,MATCH($F105,$B$337:$B$373,0))/VLOOKUP($F105,$B$337:$BB$373,MATCH(LEFT(TRIM(P$6),FIND("~",SUBSTITUTE(P$6,"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105))*HLOOKUP(LEFT(TRIM(P$6),FIND("~",SUBSTITUTE(P$6," ","~",LEN(TRIM(P$6))-LEN(SUBSTITUTE(TRIM(P$6)," ",""))))-1)&amp;" Total",$B$6:$BB$373,ROW($A105)-5,FALSE))</f>
        <v>0</v>
      </c>
      <c r="Q105" s="10">
        <f ca="1">IF(Q$5&lt;&gt;"",HLOOKUP(Q$5,Functionalization!$G$6:$R$373,ROW($A105)-5,FALSE),IFERROR(INDEX(Q$337:Q$373,MATCH($F105,$B$337:$B$373,0))/VLOOKUP($F105,$B$337:$BB$373,MATCH(LEFT(TRIM(Q$6),FIND("~",SUBSTITUTE(Q$6,"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105))*HLOOKUP(LEFT(TRIM(Q$6),FIND("~",SUBSTITUTE(Q$6," ","~",LEN(TRIM(Q$6))-LEN(SUBSTITUTE(TRIM(Q$6)," ",""))))-1)&amp;" Total",$B$6:$BB$373,ROW($A105)-5,FALSE))</f>
        <v>0</v>
      </c>
      <c r="R105" s="10">
        <f ca="1">IF(R$5&lt;&gt;"",HLOOKUP(R$5,Functionalization!$G$6:$R$373,ROW($A105)-5,FALSE),IFERROR(INDEX(R$337:R$373,MATCH($F105,$B$337:$B$373,0))/VLOOKUP($F105,$B$337:$BB$373,MATCH(LEFT(TRIM(R$6),FIND("~",SUBSTITUTE(R$6,"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105))*HLOOKUP(LEFT(TRIM(R$6),FIND("~",SUBSTITUTE(R$6," ","~",LEN(TRIM(R$6))-LEN(SUBSTITUTE(TRIM(R$6)," ",""))))-1)&amp;" Total",$B$6:$BB$373,ROW($A105)-5,FALSE))</f>
        <v>0</v>
      </c>
      <c r="S105" s="10">
        <f ca="1">IF(S$5&lt;&gt;"",HLOOKUP(S$5,Functionalization!$G$6:$R$373,ROW($A105)-5,FALSE),IFERROR(INDEX(S$337:S$373,MATCH($F105,$B$337:$B$373,0))/VLOOKUP($F105,$B$337:$BB$373,MATCH(LEFT(TRIM(S$6),FIND("~",SUBSTITUTE(S$6,"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105))*HLOOKUP(LEFT(TRIM(S$6),FIND("~",SUBSTITUTE(S$6," ","~",LEN(TRIM(S$6))-LEN(SUBSTITUTE(TRIM(S$6)," ",""))))-1)&amp;" Total",$B$6:$BB$373,ROW($A105)-5,FALSE))</f>
        <v>0</v>
      </c>
      <c r="T105" s="10">
        <f ca="1">IF(T$5&lt;&gt;"",HLOOKUP(T$5,Functionalization!$G$6:$R$373,ROW($A105)-5,FALSE),IFERROR(INDEX(T$337:T$373,MATCH($F105,$B$337:$B$373,0))/VLOOKUP($F105,$B$337:$BB$373,MATCH(LEFT(TRIM(T$6),FIND("~",SUBSTITUTE(T$6,"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105))*HLOOKUP(LEFT(TRIM(T$6),FIND("~",SUBSTITUTE(T$6," ","~",LEN(TRIM(T$6))-LEN(SUBSTITUTE(TRIM(T$6)," ",""))))-1)&amp;" Total",$B$6:$BB$373,ROW($A105)-5,FALSE))</f>
        <v>0</v>
      </c>
      <c r="U105" s="10">
        <f ca="1">IF(U$5&lt;&gt;"",HLOOKUP(U$5,Functionalization!$G$6:$R$373,ROW($A105)-5,FALSE),IFERROR(INDEX(U$337:U$373,MATCH($F105,$B$337:$B$373,0))/VLOOKUP($F105,$B$337:$BB$373,MATCH(LEFT(TRIM(U$6),FIND("~",SUBSTITUTE(U$6,"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105))*HLOOKUP(LEFT(TRIM(U$6),FIND("~",SUBSTITUTE(U$6," ","~",LEN(TRIM(U$6))-LEN(SUBSTITUTE(TRIM(U$6)," ",""))))-1)&amp;" Total",$B$6:$BB$373,ROW($A105)-5,FALSE))</f>
        <v>0</v>
      </c>
      <c r="V105" s="10">
        <f ca="1">IF(V$5&lt;&gt;"",HLOOKUP(V$5,Functionalization!$G$6:$R$373,ROW($A105)-5,FALSE),IFERROR(INDEX(V$337:V$373,MATCH($F105,$B$337:$B$373,0))/VLOOKUP($F105,$B$337:$BB$373,MATCH(LEFT(TRIM(V$6),FIND("~",SUBSTITUTE(V$6,"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105))*HLOOKUP(LEFT(TRIM(V$6),FIND("~",SUBSTITUTE(V$6," ","~",LEN(TRIM(V$6))-LEN(SUBSTITUTE(TRIM(V$6)," ",""))))-1)&amp;" Total",$B$6:$BB$373,ROW($A105)-5,FALSE))</f>
        <v>0</v>
      </c>
      <c r="W105" s="10">
        <f ca="1">IF(W$5&lt;&gt;"",HLOOKUP(W$5,Functionalization!$G$6:$R$373,ROW($A105)-5,FALSE),IFERROR(INDEX(W$337:W$373,MATCH($F105,$B$337:$B$373,0))/VLOOKUP($F105,$B$337:$BB$373,MATCH(LEFT(TRIM(W$6),FIND("~",SUBSTITUTE(W$6,"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105))*HLOOKUP(LEFT(TRIM(W$6),FIND("~",SUBSTITUTE(W$6," ","~",LEN(TRIM(W$6))-LEN(SUBSTITUTE(TRIM(W$6)," ",""))))-1)&amp;" Total",$B$6:$BB$373,ROW($A105)-5,FALSE))</f>
        <v>0</v>
      </c>
      <c r="X105" s="10">
        <f ca="1">IF(X$5&lt;&gt;"",HLOOKUP(X$5,Functionalization!$G$6:$R$373,ROW($A105)-5,FALSE),IFERROR(INDEX(X$337:X$373,MATCH($F105,$B$337:$B$373,0))/VLOOKUP($F105,$B$337:$BB$373,MATCH(LEFT(TRIM(X$6),FIND("~",SUBSTITUTE(X$6,"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105))*HLOOKUP(LEFT(TRIM(X$6),FIND("~",SUBSTITUTE(X$6," ","~",LEN(TRIM(X$6))-LEN(SUBSTITUTE(TRIM(X$6)," ",""))))-1)&amp;" Total",$B$6:$BB$373,ROW($A105)-5,FALSE))</f>
        <v>0</v>
      </c>
      <c r="Y105" s="10">
        <f ca="1">IF(Y$5&lt;&gt;"",HLOOKUP(Y$5,Functionalization!$G$6:$R$373,ROW($A105)-5,FALSE),IFERROR(INDEX(Y$337:Y$373,MATCH($F105,$B$337:$B$373,0))/VLOOKUP($F105,$B$337:$BB$373,MATCH(LEFT(TRIM(Y$6),FIND("~",SUBSTITUTE(Y$6,"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105))*HLOOKUP(LEFT(TRIM(Y$6),FIND("~",SUBSTITUTE(Y$6," ","~",LEN(TRIM(Y$6))-LEN(SUBSTITUTE(TRIM(Y$6)," ",""))))-1)&amp;" Total",$B$6:$BB$373,ROW($A105)-5,FALSE))</f>
        <v>0</v>
      </c>
      <c r="Z105" s="10">
        <f ca="1">IF(Z$5&lt;&gt;"",HLOOKUP(Z$5,Functionalization!$G$6:$R$373,ROW($A105)-5,FALSE),IFERROR(INDEX(Z$337:Z$373,MATCH($F105,$B$337:$B$373,0))/VLOOKUP($F105,$B$337:$BB$373,MATCH(LEFT(TRIM(Z$6),FIND("~",SUBSTITUTE(Z$6,"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105))*HLOOKUP(LEFT(TRIM(Z$6),FIND("~",SUBSTITUTE(Z$6," ","~",LEN(TRIM(Z$6))-LEN(SUBSTITUTE(TRIM(Z$6)," ",""))))-1)&amp;" Total",$B$6:$BB$373,ROW($A105)-5,FALSE))</f>
        <v>0</v>
      </c>
      <c r="AA105" s="10">
        <f ca="1">IF(AA$5&lt;&gt;"",HLOOKUP(AA$5,Functionalization!$G$6:$R$373,ROW($A105)-5,FALSE),IFERROR(INDEX(AA$337:AA$373,MATCH($F105,$B$337:$B$373,0))/VLOOKUP($F105,$B$337:$BB$373,MATCH(LEFT(TRIM(AA$6),FIND("~",SUBSTITUTE(AA$6,"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105))*HLOOKUP(LEFT(TRIM(AA$6),FIND("~",SUBSTITUTE(AA$6," ","~",LEN(TRIM(AA$6))-LEN(SUBSTITUTE(TRIM(AA$6)," ",""))))-1)&amp;" Total",$B$6:$BB$373,ROW($A105)-5,FALSE))</f>
        <v>0</v>
      </c>
      <c r="AB105" s="10">
        <f ca="1">IF(AB$5&lt;&gt;"",HLOOKUP(AB$5,Functionalization!$G$6:$R$373,ROW($A105)-5,FALSE),IFERROR(INDEX(AB$337:AB$373,MATCH($F105,$B$337:$B$373,0))/VLOOKUP($F105,$B$337:$BB$373,MATCH(LEFT(TRIM(AB$6),FIND("~",SUBSTITUTE(AB$6,"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105))*HLOOKUP(LEFT(TRIM(AB$6),FIND("~",SUBSTITUTE(AB$6," ","~",LEN(TRIM(AB$6))-LEN(SUBSTITUTE(TRIM(AB$6)," ",""))))-1)&amp;" Total",$B$6:$BB$373,ROW($A105)-5,FALSE))</f>
        <v>0</v>
      </c>
      <c r="AC105" s="10">
        <f ca="1">IF(AC$5&lt;&gt;"",HLOOKUP(AC$5,Functionalization!$G$6:$R$373,ROW($A105)-5,FALSE),IFERROR(INDEX(AC$337:AC$373,MATCH($F105,$B$337:$B$373,0))/VLOOKUP($F105,$B$337:$BB$373,MATCH(LEFT(TRIM(AC$6),FIND("~",SUBSTITUTE(AC$6,"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105))*HLOOKUP(LEFT(TRIM(AC$6),FIND("~",SUBSTITUTE(AC$6," ","~",LEN(TRIM(AC$6))-LEN(SUBSTITUTE(TRIM(AC$6)," ",""))))-1)&amp;" Total",$B$6:$BB$373,ROW($A105)-5,FALSE))</f>
        <v>0</v>
      </c>
      <c r="AD105" s="10">
        <f ca="1">IF(AD$5&lt;&gt;"",HLOOKUP(AD$5,Functionalization!$G$6:$R$373,ROW($A105)-5,FALSE),IFERROR(INDEX(AD$337:AD$373,MATCH($F105,$B$337:$B$373,0))/VLOOKUP($F105,$B$337:$BB$373,MATCH(LEFT(TRIM(AD$6),FIND("~",SUBSTITUTE(AD$6,"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105))*HLOOKUP(LEFT(TRIM(AD$6),FIND("~",SUBSTITUTE(AD$6," ","~",LEN(TRIM(AD$6))-LEN(SUBSTITUTE(TRIM(AD$6)," ",""))))-1)&amp;" Total",$B$6:$BB$373,ROW($A105)-5,FALSE))</f>
        <v>0</v>
      </c>
      <c r="AE105" s="10">
        <f ca="1">IF(AE$5&lt;&gt;"",HLOOKUP(AE$5,Functionalization!$G$6:$R$373,ROW($A105)-5,FALSE),IFERROR(INDEX(AE$337:AE$373,MATCH($F105,$B$337:$B$373,0))/VLOOKUP($F105,$B$337:$BB$373,MATCH(LEFT(TRIM(AE$6),FIND("~",SUBSTITUTE(AE$6,"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105))*HLOOKUP(LEFT(TRIM(AE$6),FIND("~",SUBSTITUTE(AE$6," ","~",LEN(TRIM(AE$6))-LEN(SUBSTITUTE(TRIM(AE$6)," ",""))))-1)&amp;" Total",$B$6:$BB$373,ROW($A105)-5,FALSE))</f>
        <v>0</v>
      </c>
      <c r="AF105" s="10">
        <f ca="1">IF(AF$5&lt;&gt;"",HLOOKUP(AF$5,Functionalization!$G$6:$R$373,ROW($A105)-5,FALSE),IFERROR(INDEX(AF$337:AF$373,MATCH($F105,$B$337:$B$373,0))/VLOOKUP($F105,$B$337:$BB$373,MATCH(LEFT(TRIM(AF$6),FIND("~",SUBSTITUTE(AF$6,"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105))*HLOOKUP(LEFT(TRIM(AF$6),FIND("~",SUBSTITUTE(AF$6," ","~",LEN(TRIM(AF$6))-LEN(SUBSTITUTE(TRIM(AF$6)," ",""))))-1)&amp;" Total",$B$6:$BB$373,ROW($A105)-5,FALSE))</f>
        <v>0</v>
      </c>
      <c r="AG105" s="10">
        <f ca="1">IF(AG$5&lt;&gt;"",HLOOKUP(AG$5,Functionalization!$G$6:$R$373,ROW($A105)-5,FALSE),IFERROR(INDEX(AG$337:AG$373,MATCH($F105,$B$337:$B$373,0))/VLOOKUP($F105,$B$337:$BB$373,MATCH(LEFT(TRIM(AG$6),FIND("~",SUBSTITUTE(AG$6,"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105))*HLOOKUP(LEFT(TRIM(AG$6),FIND("~",SUBSTITUTE(AG$6," ","~",LEN(TRIM(AG$6))-LEN(SUBSTITUTE(TRIM(AG$6)," ",""))))-1)&amp;" Total",$B$6:$BB$373,ROW($A105)-5,FALSE))</f>
        <v>0</v>
      </c>
      <c r="AH105" s="10">
        <f ca="1">IF(AH$5&lt;&gt;"",HLOOKUP(AH$5,Functionalization!$G$6:$R$373,ROW($A105)-5,FALSE),IFERROR(INDEX(AH$337:AH$373,MATCH($F105,$B$337:$B$373,0))/VLOOKUP($F105,$B$337:$BB$373,MATCH(LEFT(TRIM(AH$6),FIND("~",SUBSTITUTE(AH$6,"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105))*HLOOKUP(LEFT(TRIM(AH$6),FIND("~",SUBSTITUTE(AH$6," ","~",LEN(TRIM(AH$6))-LEN(SUBSTITUTE(TRIM(AH$6)," ",""))))-1)&amp;" Total",$B$6:$BB$373,ROW($A105)-5,FALSE))</f>
        <v>0</v>
      </c>
      <c r="AI105" s="10">
        <f ca="1">IF(AI$5&lt;&gt;"",HLOOKUP(AI$5,Functionalization!$G$6:$R$373,ROW($A105)-5,FALSE),IFERROR(INDEX(AI$337:AI$373,MATCH($F105,$B$337:$B$373,0))/VLOOKUP($F105,$B$337:$BB$373,MATCH(LEFT(TRIM(AI$6),FIND("~",SUBSTITUTE(AI$6,"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105))*HLOOKUP(LEFT(TRIM(AI$6),FIND("~",SUBSTITUTE(AI$6," ","~",LEN(TRIM(AI$6))-LEN(SUBSTITUTE(TRIM(AI$6)," ",""))))-1)&amp;" Total",$B$6:$BB$373,ROW($A105)-5,FALSE))</f>
        <v>0</v>
      </c>
      <c r="AJ105" s="10">
        <f ca="1">IF(AJ$5&lt;&gt;"",HLOOKUP(AJ$5,Functionalization!$G$6:$R$373,ROW($A105)-5,FALSE),IFERROR(INDEX(AJ$337:AJ$373,MATCH($F105,$B$337:$B$373,0))/VLOOKUP($F105,$B$337:$BB$373,MATCH(LEFT(TRIM(AJ$6),FIND("~",SUBSTITUTE(AJ$6,"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105))*HLOOKUP(LEFT(TRIM(AJ$6),FIND("~",SUBSTITUTE(AJ$6," ","~",LEN(TRIM(AJ$6))-LEN(SUBSTITUTE(TRIM(AJ$6)," ",""))))-1)&amp;" Total",$B$6:$BB$373,ROW($A105)-5,FALSE))</f>
        <v>0</v>
      </c>
      <c r="AK105" s="10">
        <f ca="1">IF(AK$5&lt;&gt;"",HLOOKUP(AK$5,Functionalization!$G$6:$R$373,ROW($A105)-5,FALSE),IFERROR(INDEX(AK$337:AK$373,MATCH($F105,$B$337:$B$373,0))/VLOOKUP($F105,$B$337:$BB$373,MATCH(LEFT(TRIM(AK$6),FIND("~",SUBSTITUTE(AK$6,"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105))*HLOOKUP(LEFT(TRIM(AK$6),FIND("~",SUBSTITUTE(AK$6," ","~",LEN(TRIM(AK$6))-LEN(SUBSTITUTE(TRIM(AK$6)," ",""))))-1)&amp;" Total",$B$6:$BB$373,ROW($A105)-5,FALSE))</f>
        <v>0</v>
      </c>
      <c r="AL105" s="10">
        <f ca="1">IF(AL$5&lt;&gt;"",HLOOKUP(AL$5,Functionalization!$G$6:$R$373,ROW($A105)-5,FALSE),IFERROR(INDEX(AL$337:AL$373,MATCH($F105,$B$337:$B$373,0))/VLOOKUP($F105,$B$337:$BB$373,MATCH(LEFT(TRIM(AL$6),FIND("~",SUBSTITUTE(AL$6,"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105))*HLOOKUP(LEFT(TRIM(AL$6),FIND("~",SUBSTITUTE(AL$6," ","~",LEN(TRIM(AL$6))-LEN(SUBSTITUTE(TRIM(AL$6)," ",""))))-1)&amp;" Total",$B$6:$BB$373,ROW($A105)-5,FALSE))</f>
        <v>0</v>
      </c>
      <c r="AM105" s="10">
        <f ca="1">IF(AM$5&lt;&gt;"",HLOOKUP(AM$5,Functionalization!$G$6:$R$373,ROW($A105)-5,FALSE),IFERROR(INDEX(AM$337:AM$373,MATCH($F105,$B$337:$B$373,0))/VLOOKUP($F105,$B$337:$BB$373,MATCH(LEFT(TRIM(AM$6),FIND("~",SUBSTITUTE(AM$6,"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105))*HLOOKUP(LEFT(TRIM(AM$6),FIND("~",SUBSTITUTE(AM$6," ","~",LEN(TRIM(AM$6))-LEN(SUBSTITUTE(TRIM(AM$6)," ",""))))-1)&amp;" Total",$B$6:$BB$373,ROW($A105)-5,FALSE))</f>
        <v>0</v>
      </c>
      <c r="AN105" s="10">
        <f ca="1">IF(AN$5&lt;&gt;"",HLOOKUP(AN$5,Functionalization!$G$6:$R$373,ROW($A105)-5,FALSE),IFERROR(INDEX(AN$337:AN$373,MATCH($F105,$B$337:$B$373,0))/VLOOKUP($F105,$B$337:$BB$373,MATCH(LEFT(TRIM(AN$6),FIND("~",SUBSTITUTE(AN$6,"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105))*HLOOKUP(LEFT(TRIM(AN$6),FIND("~",SUBSTITUTE(AN$6," ","~",LEN(TRIM(AN$6))-LEN(SUBSTITUTE(TRIM(AN$6)," ",""))))-1)&amp;" Total",$B$6:$BB$373,ROW($A105)-5,FALSE))</f>
        <v>0</v>
      </c>
      <c r="AO105" s="10">
        <f ca="1">IF(AO$5&lt;&gt;"",HLOOKUP(AO$5,Functionalization!$G$6:$R$373,ROW($A105)-5,FALSE),IFERROR(INDEX(AO$337:AO$373,MATCH($F105,$B$337:$B$373,0))/VLOOKUP($F105,$B$337:$BB$373,MATCH(LEFT(TRIM(AO$6),FIND("~",SUBSTITUTE(AO$6,"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105))*HLOOKUP(LEFT(TRIM(AO$6),FIND("~",SUBSTITUTE(AO$6," ","~",LEN(TRIM(AO$6))-LEN(SUBSTITUTE(TRIM(AO$6)," ",""))))-1)&amp;" Total",$B$6:$BB$373,ROW($A105)-5,FALSE))</f>
        <v>0</v>
      </c>
      <c r="AP105" s="10">
        <f ca="1">IF(AP$5&lt;&gt;"",HLOOKUP(AP$5,Functionalization!$G$6:$R$373,ROW($A105)-5,FALSE),IFERROR(INDEX(AP$337:AP$373,MATCH($F105,$B$337:$B$373,0))/VLOOKUP($F105,$B$337:$BB$373,MATCH(LEFT(TRIM(AP$6),FIND("~",SUBSTITUTE(AP$6,"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105))*HLOOKUP(LEFT(TRIM(AP$6),FIND("~",SUBSTITUTE(AP$6," ","~",LEN(TRIM(AP$6))-LEN(SUBSTITUTE(TRIM(AP$6)," ",""))))-1)&amp;" Total",$B$6:$BB$373,ROW($A105)-5,FALSE))</f>
        <v>0</v>
      </c>
      <c r="AQ105" s="10">
        <f ca="1">IF(AQ$5&lt;&gt;"",HLOOKUP(AQ$5,Functionalization!$G$6:$R$373,ROW($A105)-5,FALSE),IFERROR(INDEX(AQ$337:AQ$373,MATCH($F105,$B$337:$B$373,0))/VLOOKUP($F105,$B$337:$BB$373,MATCH(LEFT(TRIM(AQ$6),FIND("~",SUBSTITUTE(AQ$6,"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105))*HLOOKUP(LEFT(TRIM(AQ$6),FIND("~",SUBSTITUTE(AQ$6," ","~",LEN(TRIM(AQ$6))-LEN(SUBSTITUTE(TRIM(AQ$6)," ",""))))-1)&amp;" Total",$B$6:$BB$373,ROW($A105)-5,FALSE))</f>
        <v>0</v>
      </c>
      <c r="AR105" s="10">
        <f ca="1">IF(AR$5&lt;&gt;"",HLOOKUP(AR$5,Functionalization!$G$6:$R$373,ROW($A105)-5,FALSE),IFERROR(INDEX(AR$337:AR$373,MATCH($F105,$B$337:$B$373,0))/VLOOKUP($F105,$B$337:$BB$373,MATCH(LEFT(TRIM(AR$6),FIND("~",SUBSTITUTE(AR$6,"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105))*HLOOKUP(LEFT(TRIM(AR$6),FIND("~",SUBSTITUTE(AR$6," ","~",LEN(TRIM(AR$6))-LEN(SUBSTITUTE(TRIM(AR$6)," ",""))))-1)&amp;" Total",$B$6:$BB$373,ROW($A105)-5,FALSE))</f>
        <v>0</v>
      </c>
      <c r="AS105" s="10">
        <f ca="1">IF(AS$5&lt;&gt;"",HLOOKUP(AS$5,Functionalization!$G$6:$R$373,ROW($A105)-5,FALSE),IFERROR(INDEX(AS$337:AS$373,MATCH($F105,$B$337:$B$373,0))/VLOOKUP($F105,$B$337:$BB$373,MATCH(LEFT(TRIM(AS$6),FIND("~",SUBSTITUTE(AS$6,"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105))*HLOOKUP(LEFT(TRIM(AS$6),FIND("~",SUBSTITUTE(AS$6," ","~",LEN(TRIM(AS$6))-LEN(SUBSTITUTE(TRIM(AS$6)," ",""))))-1)&amp;" Total",$B$6:$BB$373,ROW($A105)-5,FALSE))</f>
        <v>0</v>
      </c>
      <c r="AT105" s="10">
        <f ca="1">IF(AT$5&lt;&gt;"",HLOOKUP(AT$5,Functionalization!$G$6:$R$373,ROW($A105)-5,FALSE),IFERROR(INDEX(AT$337:AT$373,MATCH($F105,$B$337:$B$373,0))/VLOOKUP($F105,$B$337:$BB$373,MATCH(LEFT(TRIM(AT$6),FIND("~",SUBSTITUTE(AT$6,"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105))*HLOOKUP(LEFT(TRIM(AT$6),FIND("~",SUBSTITUTE(AT$6," ","~",LEN(TRIM(AT$6))-LEN(SUBSTITUTE(TRIM(AT$6)," ",""))))-1)&amp;" Total",$B$6:$BB$373,ROW($A105)-5,FALSE))</f>
        <v>0</v>
      </c>
      <c r="AU105" s="10">
        <f ca="1">IF(AU$5&lt;&gt;"",HLOOKUP(AU$5,Functionalization!$G$6:$R$373,ROW($A105)-5,FALSE),IFERROR(INDEX(AU$337:AU$373,MATCH($F105,$B$337:$B$373,0))/VLOOKUP($F105,$B$337:$BB$373,MATCH(LEFT(TRIM(AU$6),FIND("~",SUBSTITUTE(AU$6,"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105))*HLOOKUP(LEFT(TRIM(AU$6),FIND("~",SUBSTITUTE(AU$6," ","~",LEN(TRIM(AU$6))-LEN(SUBSTITUTE(TRIM(AU$6)," ",""))))-1)&amp;" Total",$B$6:$BB$373,ROW($A105)-5,FALSE))</f>
        <v>0</v>
      </c>
      <c r="AV105" s="10">
        <f ca="1">IF(AV$5&lt;&gt;"",HLOOKUP(AV$5,Functionalization!$G$6:$R$373,ROW($A105)-5,FALSE),IFERROR(INDEX(AV$337:AV$373,MATCH($F105,$B$337:$B$373,0))/VLOOKUP($F105,$B$337:$BB$373,MATCH(LEFT(TRIM(AV$6),FIND("~",SUBSTITUTE(AV$6,"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105))*HLOOKUP(LEFT(TRIM(AV$6),FIND("~",SUBSTITUTE(AV$6," ","~",LEN(TRIM(AV$6))-LEN(SUBSTITUTE(TRIM(AV$6)," ",""))))-1)&amp;" Total",$B$6:$BB$373,ROW($A105)-5,FALSE))</f>
        <v>0</v>
      </c>
      <c r="AW105" s="10">
        <f ca="1">IF(AW$5&lt;&gt;"",HLOOKUP(AW$5,Functionalization!$G$6:$R$373,ROW($A105)-5,FALSE),IFERROR(INDEX(AW$337:AW$373,MATCH($F105,$B$337:$B$373,0))/VLOOKUP($F105,$B$337:$BB$373,MATCH(LEFT(TRIM(AW$6),FIND("~",SUBSTITUTE(AW$6,"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105))*HLOOKUP(LEFT(TRIM(AW$6),FIND("~",SUBSTITUTE(AW$6," ","~",LEN(TRIM(AW$6))-LEN(SUBSTITUTE(TRIM(AW$6)," ",""))))-1)&amp;" Total",$B$6:$BB$373,ROW($A105)-5,FALSE))</f>
        <v>0</v>
      </c>
      <c r="AX105" s="10">
        <f ca="1">IF(AX$5&lt;&gt;"",HLOOKUP(AX$5,Functionalization!$G$6:$R$373,ROW($A105)-5,FALSE),IFERROR(INDEX(AX$337:AX$373,MATCH($F105,$B$337:$B$373,0))/VLOOKUP($F105,$B$337:$BB$373,MATCH(LEFT(TRIM(AX$6),FIND("~",SUBSTITUTE(AX$6,"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105))*HLOOKUP(LEFT(TRIM(AX$6),FIND("~",SUBSTITUTE(AX$6," ","~",LEN(TRIM(AX$6))-LEN(SUBSTITUTE(TRIM(AX$6)," ",""))))-1)&amp;" Total",$B$6:$BB$373,ROW($A105)-5,FALSE))</f>
        <v>0</v>
      </c>
      <c r="AY105" s="10">
        <f ca="1">IF(AY$5&lt;&gt;"",HLOOKUP(AY$5,Functionalization!$G$6:$R$373,ROW($A105)-5,FALSE),IFERROR(INDEX(AY$337:AY$373,MATCH($F105,$B$337:$B$373,0))/VLOOKUP($F105,$B$337:$BB$373,MATCH(LEFT(TRIM(AY$6),FIND("~",SUBSTITUTE(AY$6,"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105))*HLOOKUP(LEFT(TRIM(AY$6),FIND("~",SUBSTITUTE(AY$6," ","~",LEN(TRIM(AY$6))-LEN(SUBSTITUTE(TRIM(AY$6)," ",""))))-1)&amp;" Total",$B$6:$BB$373,ROW($A105)-5,FALSE))</f>
        <v>0</v>
      </c>
      <c r="AZ105" s="10">
        <f ca="1">IF(AZ$5&lt;&gt;"",HLOOKUP(AZ$5,Functionalization!$G$6:$R$373,ROW($A105)-5,FALSE),IFERROR(INDEX(AZ$337:AZ$373,MATCH($F105,$B$337:$B$373,0))/VLOOKUP($F105,$B$337:$BB$373,MATCH(LEFT(TRIM(AZ$6),FIND("~",SUBSTITUTE(AZ$6,"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105))*HLOOKUP(LEFT(TRIM(AZ$6),FIND("~",SUBSTITUTE(AZ$6," ","~",LEN(TRIM(AZ$6))-LEN(SUBSTITUTE(TRIM(AZ$6)," ",""))))-1)&amp;" Total",$B$6:$BB$373,ROW($A105)-5,FALSE))</f>
        <v>0</v>
      </c>
      <c r="BA105" s="10">
        <f ca="1">IF(BA$5&lt;&gt;"",HLOOKUP(BA$5,Functionalization!$G$6:$R$373,ROW($A105)-5,FALSE),IFERROR(INDEX(BA$337:BA$373,MATCH($F105,$B$337:$B$373,0))/VLOOKUP($F105,$B$337:$BB$373,MATCH(LEFT(TRIM(BA$6),FIND("~",SUBSTITUTE(BA$6,"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105))*HLOOKUP(LEFT(TRIM(BA$6),FIND("~",SUBSTITUTE(BA$6," ","~",LEN(TRIM(BA$6))-LEN(SUBSTITUTE(TRIM(BA$6)," ",""))))-1)&amp;" Total",$B$6:$BB$373,ROW($A105)-5,FALSE))</f>
        <v>0</v>
      </c>
      <c r="BB105" s="10">
        <f ca="1">IF(BB$5&lt;&gt;"",HLOOKUP(BB$5,Functionalization!$G$6:$R$373,ROW($A105)-5,FALSE),IFERROR(INDEX(BB$337:BB$373,MATCH($F105,$B$337:$B$373,0))/VLOOKUP($F105,$B$337:$BB$373,MATCH(LEFT(TRIM(BB$6),FIND("~",SUBSTITUTE(BB$6,"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105))*HLOOKUP(LEFT(TRIM(BB$6),FIND("~",SUBSTITUTE(BB$6," ","~",LEN(TRIM(BB$6))-LEN(SUBSTITUTE(TRIM(BB$6)," ",""))))-1)&amp;" Total",$B$6:$BB$373,ROW($A105)-5,FALSE))</f>
        <v>0</v>
      </c>
      <c r="BD105">
        <f ca="1">IFERROR(IF(SUMIF($G$6:$BB$6,BD$6&amp;" Total",$G105:$BB105)-(SUMIF($G$6:$BB$6,BD$6&amp;" "&amp;'Input-Func_Class'!$D$22,$G105:$BB105)+IFERROR(SUMIF($G$6:$BB$6,BD$6&amp;" "&amp;'Input-Func_Class'!$E$22,$G105:$BB105),SUMIF($G$6:$BB$6,BD$6&amp;" "&amp;'Input-Func_Class'!$B$24,$G105:$BB105))+SUMIF($G$6:$BB$6,BD$6&amp;" "&amp;'Input-Func_Class'!$F$22,$G105:$BB105))&lt;Check_Limit,0,1),1)</f>
        <v>0</v>
      </c>
      <c r="BE105">
        <f ca="1">IFERROR(IF(SUMIF($G$6:$BB$6,BE$6&amp;" Total",$G105:$BB105)-(SUMIF($G$6:$BB$6,BE$6&amp;" "&amp;'Input-Func_Class'!$D$22,$G105:$BB105)+IFERROR(SUMIF($G$6:$BB$6,BE$6&amp;" "&amp;'Input-Func_Class'!$E$22,$G105:$BB105),SUMIF($G$6:$BB$6,BE$6&amp;" "&amp;'Input-Func_Class'!$B$24,$G105:$BB105))+SUMIF($G$6:$BB$6,BE$6&amp;" "&amp;'Input-Func_Class'!$F$22,$G105:$BB105))&lt;Check_Limit,0,1),1)</f>
        <v>0</v>
      </c>
      <c r="BF105">
        <f ca="1">IFERROR(IF(SUMIF($G$6:$BB$6,BF$6&amp;" Total",$G105:$BB105)-(SUMIF($G$6:$BB$6,BF$6&amp;" "&amp;'Input-Func_Class'!$D$22,$G105:$BB105)+IFERROR(SUMIF($G$6:$BB$6,BF$6&amp;" "&amp;'Input-Func_Class'!$E$22,$G105:$BB105),SUMIF($G$6:$BB$6,BF$6&amp;" "&amp;'Input-Func_Class'!$B$24,$G105:$BB105))+SUMIF($G$6:$BB$6,BF$6&amp;" "&amp;'Input-Func_Class'!$F$22,$G105:$BB105))&lt;Check_Limit,0,1),1)</f>
        <v>0</v>
      </c>
      <c r="BG105">
        <f ca="1">IFERROR(IF(SUMIF($G$6:$BB$6,BG$6&amp;" Total",$G105:$BB105)-(SUMIF($G$6:$BB$6,BG$6&amp;" "&amp;'Input-Func_Class'!$D$22,$G105:$BB105)+IFERROR(SUMIF($G$6:$BB$6,BG$6&amp;" "&amp;'Input-Func_Class'!$E$22,$G105:$BB105),SUMIF($G$6:$BB$6,BG$6&amp;" "&amp;'Input-Func_Class'!$B$24,$G105:$BB105))+SUMIF($G$6:$BB$6,BG$6&amp;" "&amp;'Input-Func_Class'!$F$22,$G105:$BB105))&lt;Check_Limit,0,1),1)</f>
        <v>0</v>
      </c>
      <c r="BH105">
        <f ca="1">IFERROR(IF(SUMIF($G$6:$BB$6,BH$6&amp;" Total",$G105:$BB105)-(SUMIF($G$6:$BB$6,BH$6&amp;" "&amp;'Input-Func_Class'!$D$22,$G105:$BB105)+IFERROR(SUMIF($G$6:$BB$6,BH$6&amp;" "&amp;'Input-Func_Class'!$E$22,$G105:$BB105),SUMIF($G$6:$BB$6,BH$6&amp;" "&amp;'Input-Func_Class'!$B$24,$G105:$BB105))+SUMIF($G$6:$BB$6,BH$6&amp;" "&amp;'Input-Func_Class'!$F$22,$G105:$BB105))&lt;Check_Limit,0,1),1)</f>
        <v>0</v>
      </c>
      <c r="BI105">
        <f ca="1">IFERROR(IF(SUMIF($G$6:$BB$6,BI$6&amp;" Total",$G105:$BB105)-(SUMIF($G$6:$BB$6,BI$6&amp;" "&amp;'Input-Func_Class'!$D$22,$G105:$BB105)+IFERROR(SUMIF($G$6:$BB$6,BI$6&amp;" "&amp;'Input-Func_Class'!$E$22,$G105:$BB105),SUMIF($G$6:$BB$6,BI$6&amp;" "&amp;'Input-Func_Class'!$B$24,$G105:$BB105))+SUMIF($G$6:$BB$6,BI$6&amp;" "&amp;'Input-Func_Class'!$F$22,$G105:$BB105))&lt;Check_Limit,0,1),1)</f>
        <v>0</v>
      </c>
      <c r="BJ105">
        <f ca="1">IFERROR(IF(SUMIF($G$6:$BB$6,BJ$6&amp;" Total",$G105:$BB105)-(SUMIF($G$6:$BB$6,BJ$6&amp;" "&amp;'Input-Func_Class'!$D$22,$G105:$BB105)+IFERROR(SUMIF($G$6:$BB$6,BJ$6&amp;" "&amp;'Input-Func_Class'!$E$22,$G105:$BB105),SUMIF($G$6:$BB$6,BJ$6&amp;" "&amp;'Input-Func_Class'!$B$24,$G105:$BB105))+SUMIF($G$6:$BB$6,BJ$6&amp;" "&amp;'Input-Func_Class'!$F$22,$G105:$BB105))&lt;Check_Limit,0,1),1)</f>
        <v>0</v>
      </c>
      <c r="BK105">
        <f ca="1">IFERROR(IF(SUMIF($G$6:$BB$6,BK$6&amp;" Total",$G105:$BB105)-(SUMIF($G$6:$BB$6,BK$6&amp;" "&amp;'Input-Func_Class'!$D$22,$G105:$BB105)+IFERROR(SUMIF($G$6:$BB$6,BK$6&amp;" "&amp;'Input-Func_Class'!$E$22,$G105:$BB105),SUMIF($G$6:$BB$6,BK$6&amp;" "&amp;'Input-Func_Class'!$B$24,$G105:$BB105))+SUMIF($G$6:$BB$6,BK$6&amp;" "&amp;'Input-Func_Class'!$F$22,$G105:$BB105))&lt;Check_Limit,0,1),1)</f>
        <v>0</v>
      </c>
      <c r="BL105">
        <f ca="1">IFERROR(IF(SUMIF($G$6:$BB$6,BL$6&amp;" Total",$G105:$BB105)-(SUMIF($G$6:$BB$6,BL$6&amp;" "&amp;'Input-Func_Class'!$D$22,$G105:$BB105)+IFERROR(SUMIF($G$6:$BB$6,BL$6&amp;" "&amp;'Input-Func_Class'!$E$22,$G105:$BB105),SUMIF($G$6:$BB$6,BL$6&amp;" "&amp;'Input-Func_Class'!$B$24,$G105:$BB105))+SUMIF($G$6:$BB$6,BL$6&amp;" "&amp;'Input-Func_Class'!$F$22,$G105:$BB105))&lt;Check_Limit,0,1),1)</f>
        <v>0</v>
      </c>
      <c r="BM105">
        <f ca="1">IFERROR(IF(SUMIF($G$6:$BB$6,BM$6&amp;" Total",$G105:$BB105)-(SUMIF($G$6:$BB$6,BM$6&amp;" "&amp;'Input-Func_Class'!$D$22,$G105:$BB105)+IFERROR(SUMIF($G$6:$BB$6,BM$6&amp;" "&amp;'Input-Func_Class'!$E$22,$G105:$BB105),SUMIF($G$6:$BB$6,BM$6&amp;" "&amp;'Input-Func_Class'!$B$24,$G105:$BB105))+SUMIF($G$6:$BB$6,BM$6&amp;" "&amp;'Input-Func_Class'!$F$22,$G105:$BB105))&lt;Check_Limit,0,1),1)</f>
        <v>0</v>
      </c>
      <c r="BN105">
        <f ca="1">IFERROR(IF(SUMIF($G$6:$BB$6,BN$6&amp;" Total",$G105:$BB105)-(SUMIF($G$6:$BB$6,BN$6&amp;" "&amp;'Input-Func_Class'!$D$22,$G105:$BB105)+IFERROR(SUMIF($G$6:$BB$6,BN$6&amp;" "&amp;'Input-Func_Class'!$E$22,$G105:$BB105),SUMIF($G$6:$BB$6,BN$6&amp;" "&amp;'Input-Func_Class'!$B$24,$G105:$BB105))+SUMIF($G$6:$BB$6,BN$6&amp;" "&amp;'Input-Func_Class'!$F$22,$G105:$BB105))&lt;Check_Limit,0,1),1)</f>
        <v>0</v>
      </c>
      <c r="BO105">
        <f ca="1">IFERROR(IF(SUMIF($G$6:$BB$6,BO$6&amp;" Total",$G105:$BB105)-(SUMIF($G$6:$BB$6,BO$6&amp;" "&amp;'Input-Func_Class'!$D$22,$G105:$BB105)+IFERROR(SUMIF($G$6:$BB$6,BO$6&amp;" "&amp;'Input-Func_Class'!$E$22,$G105:$BB105),SUMIF($G$6:$BB$6,BO$6&amp;" "&amp;'Input-Func_Class'!$B$24,$G105:$BB105))+SUMIF($G$6:$BB$6,BO$6&amp;" "&amp;'Input-Func_Class'!$F$22,$G105:$BB105))&lt;Check_Limit,0,1),1)</f>
        <v>0</v>
      </c>
    </row>
    <row r="106" spans="1:67" outlineLevel="1">
      <c r="A106" s="31">
        <f>IF(ISBLANK('Input-Accounts'!A106),"",'Input-Accounts'!A106)</f>
        <v>94</v>
      </c>
      <c r="B106" s="53" t="str">
        <f>IF(ISBLANK('Input-Accounts'!B106),"",'Input-Accounts'!B106)</f>
        <v>METERS</v>
      </c>
      <c r="C106" s="31">
        <f>IF(ISBLANK('Input-Accounts'!C106),"",'Input-Accounts'!C106)</f>
        <v>381</v>
      </c>
      <c r="D106" s="10">
        <f>Functionalization!$D106</f>
        <v>-1939598.9953846149</v>
      </c>
      <c r="E106" s="10">
        <f t="shared" ca="1" si="26"/>
        <v>0</v>
      </c>
      <c r="F106" s="3" t="str">
        <f>IF($D106=0,"-",IF('Input-Accounts'!$E106&lt;&gt;0,'Input-Accounts'!$E106,'Input-Accounts'!$G106))</f>
        <v>CUSTOMER</v>
      </c>
      <c r="G106" s="10">
        <f ca="1">IF(G$5&lt;&gt;"",HLOOKUP(G$5,Functionalization!$G$6:$R$373,ROW($A106)-5,FALSE),IFERROR(INDEX(G$337:G$373,MATCH($F106,$B$337:$B$373,0))/VLOOKUP($F106,$B$337:$BB$373,MATCH(LEFT(TRIM(G$6),FIND("~",SUBSTITUTE(G$6,"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106))*HLOOKUP(LEFT(TRIM(G$6),FIND("~",SUBSTITUTE(G$6," ","~",LEN(TRIM(G$6))-LEN(SUBSTITUTE(TRIM(G$6)," ",""))))-1)&amp;" Total",$B$6:$BB$373,ROW($A106)-5,FALSE))</f>
        <v>0</v>
      </c>
      <c r="H106" s="10">
        <f ca="1">IF(H$5&lt;&gt;"",HLOOKUP(H$5,Functionalization!$G$6:$R$373,ROW($A106)-5,FALSE),IFERROR(INDEX(H$337:H$373,MATCH($F106,$B$337:$B$373,0))/VLOOKUP($F106,$B$337:$BB$373,MATCH(LEFT(TRIM(H$6),FIND("~",SUBSTITUTE(H$6,"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106))*HLOOKUP(LEFT(TRIM(H$6),FIND("~",SUBSTITUTE(H$6," ","~",LEN(TRIM(H$6))-LEN(SUBSTITUTE(TRIM(H$6)," ",""))))-1)&amp;" Total",$B$6:$BB$373,ROW($A106)-5,FALSE))</f>
        <v>0</v>
      </c>
      <c r="I106" s="10">
        <f ca="1">IF(I$5&lt;&gt;"",HLOOKUP(I$5,Functionalization!$G$6:$R$373,ROW($A106)-5,FALSE),IFERROR(INDEX(I$337:I$373,MATCH($F106,$B$337:$B$373,0))/VLOOKUP($F106,$B$337:$BB$373,MATCH(LEFT(TRIM(I$6),FIND("~",SUBSTITUTE(I$6,"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106))*HLOOKUP(LEFT(TRIM(I$6),FIND("~",SUBSTITUTE(I$6," ","~",LEN(TRIM(I$6))-LEN(SUBSTITUTE(TRIM(I$6)," ",""))))-1)&amp;" Total",$B$6:$BB$373,ROW($A106)-5,FALSE))</f>
        <v>0</v>
      </c>
      <c r="J106" s="10">
        <f ca="1">IF(J$5&lt;&gt;"",HLOOKUP(J$5,Functionalization!$G$6:$R$373,ROW($A106)-5,FALSE),IFERROR(INDEX(J$337:J$373,MATCH($F106,$B$337:$B$373,0))/VLOOKUP($F106,$B$337:$BB$373,MATCH(LEFT(TRIM(J$6),FIND("~",SUBSTITUTE(J$6,"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106))*HLOOKUP(LEFT(TRIM(J$6),FIND("~",SUBSTITUTE(J$6," ","~",LEN(TRIM(J$6))-LEN(SUBSTITUTE(TRIM(J$6)," ",""))))-1)&amp;" Total",$B$6:$BB$373,ROW($A106)-5,FALSE))</f>
        <v>0</v>
      </c>
      <c r="K106" s="10">
        <f ca="1">IF(K$5&lt;&gt;"",HLOOKUP(K$5,Functionalization!$G$6:$R$373,ROW($A106)-5,FALSE),IFERROR(INDEX(K$337:K$373,MATCH($F106,$B$337:$B$373,0))/VLOOKUP($F106,$B$337:$BB$373,MATCH(LEFT(TRIM(K$6),FIND("~",SUBSTITUTE(K$6,"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106))*HLOOKUP(LEFT(TRIM(K$6),FIND("~",SUBSTITUTE(K$6," ","~",LEN(TRIM(K$6))-LEN(SUBSTITUTE(TRIM(K$6)," ",""))))-1)&amp;" Total",$B$6:$BB$373,ROW($A106)-5,FALSE))</f>
        <v>-1939598.9953846149</v>
      </c>
      <c r="L106" s="10">
        <f ca="1">IF(L$5&lt;&gt;"",HLOOKUP(L$5,Functionalization!$G$6:$R$373,ROW($A106)-5,FALSE),IFERROR(INDEX(L$337:L$373,MATCH($F106,$B$337:$B$373,0))/VLOOKUP($F106,$B$337:$BB$373,MATCH(LEFT(TRIM(L$6),FIND("~",SUBSTITUTE(L$6,"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106))*HLOOKUP(LEFT(TRIM(L$6),FIND("~",SUBSTITUTE(L$6," ","~",LEN(TRIM(L$6))-LEN(SUBSTITUTE(TRIM(L$6)," ",""))))-1)&amp;" Total",$B$6:$BB$373,ROW($A106)-5,FALSE))</f>
        <v>0</v>
      </c>
      <c r="M106" s="10">
        <f ca="1">IF(M$5&lt;&gt;"",HLOOKUP(M$5,Functionalization!$G$6:$R$373,ROW($A106)-5,FALSE),IFERROR(INDEX(M$337:M$373,MATCH($F106,$B$337:$B$373,0))/VLOOKUP($F106,$B$337:$BB$373,MATCH(LEFT(TRIM(M$6),FIND("~",SUBSTITUTE(M$6,"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106))*HLOOKUP(LEFT(TRIM(M$6),FIND("~",SUBSTITUTE(M$6," ","~",LEN(TRIM(M$6))-LEN(SUBSTITUTE(TRIM(M$6)," ",""))))-1)&amp;" Total",$B$6:$BB$373,ROW($A106)-5,FALSE))</f>
        <v>0</v>
      </c>
      <c r="N106" s="10">
        <f ca="1">IF(N$5&lt;&gt;"",HLOOKUP(N$5,Functionalization!$G$6:$R$373,ROW($A106)-5,FALSE),IFERROR(INDEX(N$337:N$373,MATCH($F106,$B$337:$B$373,0))/VLOOKUP($F106,$B$337:$BB$373,MATCH(LEFT(TRIM(N$6),FIND("~",SUBSTITUTE(N$6,"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106))*HLOOKUP(LEFT(TRIM(N$6),FIND("~",SUBSTITUTE(N$6," ","~",LEN(TRIM(N$6))-LEN(SUBSTITUTE(TRIM(N$6)," ",""))))-1)&amp;" Total",$B$6:$BB$373,ROW($A106)-5,FALSE))</f>
        <v>-1939598.9953846149</v>
      </c>
      <c r="O106" s="10">
        <f ca="1">IF(O$5&lt;&gt;"",HLOOKUP(O$5,Functionalization!$G$6:$R$373,ROW($A106)-5,FALSE),IFERROR(INDEX(O$337:O$373,MATCH($F106,$B$337:$B$373,0))/VLOOKUP($F106,$B$337:$BB$373,MATCH(LEFT(TRIM(O$6),FIND("~",SUBSTITUTE(O$6,"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106))*HLOOKUP(LEFT(TRIM(O$6),FIND("~",SUBSTITUTE(O$6," ","~",LEN(TRIM(O$6))-LEN(SUBSTITUTE(TRIM(O$6)," ",""))))-1)&amp;" Total",$B$6:$BB$373,ROW($A106)-5,FALSE))</f>
        <v>0</v>
      </c>
      <c r="P106" s="10">
        <f ca="1">IF(P$5&lt;&gt;"",HLOOKUP(P$5,Functionalization!$G$6:$R$373,ROW($A106)-5,FALSE),IFERROR(INDEX(P$337:P$373,MATCH($F106,$B$337:$B$373,0))/VLOOKUP($F106,$B$337:$BB$373,MATCH(LEFT(TRIM(P$6),FIND("~",SUBSTITUTE(P$6,"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106))*HLOOKUP(LEFT(TRIM(P$6),FIND("~",SUBSTITUTE(P$6," ","~",LEN(TRIM(P$6))-LEN(SUBSTITUTE(TRIM(P$6)," ",""))))-1)&amp;" Total",$B$6:$BB$373,ROW($A106)-5,FALSE))</f>
        <v>0</v>
      </c>
      <c r="Q106" s="10">
        <f ca="1">IF(Q$5&lt;&gt;"",HLOOKUP(Q$5,Functionalization!$G$6:$R$373,ROW($A106)-5,FALSE),IFERROR(INDEX(Q$337:Q$373,MATCH($F106,$B$337:$B$373,0))/VLOOKUP($F106,$B$337:$BB$373,MATCH(LEFT(TRIM(Q$6),FIND("~",SUBSTITUTE(Q$6,"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106))*HLOOKUP(LEFT(TRIM(Q$6),FIND("~",SUBSTITUTE(Q$6," ","~",LEN(TRIM(Q$6))-LEN(SUBSTITUTE(TRIM(Q$6)," ",""))))-1)&amp;" Total",$B$6:$BB$373,ROW($A106)-5,FALSE))</f>
        <v>0</v>
      </c>
      <c r="R106" s="10">
        <f ca="1">IF(R$5&lt;&gt;"",HLOOKUP(R$5,Functionalization!$G$6:$R$373,ROW($A106)-5,FALSE),IFERROR(INDEX(R$337:R$373,MATCH($F106,$B$337:$B$373,0))/VLOOKUP($F106,$B$337:$BB$373,MATCH(LEFT(TRIM(R$6),FIND("~",SUBSTITUTE(R$6,"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106))*HLOOKUP(LEFT(TRIM(R$6),FIND("~",SUBSTITUTE(R$6," ","~",LEN(TRIM(R$6))-LEN(SUBSTITUTE(TRIM(R$6)," ",""))))-1)&amp;" Total",$B$6:$BB$373,ROW($A106)-5,FALSE))</f>
        <v>0</v>
      </c>
      <c r="S106" s="10">
        <f ca="1">IF(S$5&lt;&gt;"",HLOOKUP(S$5,Functionalization!$G$6:$R$373,ROW($A106)-5,FALSE),IFERROR(INDEX(S$337:S$373,MATCH($F106,$B$337:$B$373,0))/VLOOKUP($F106,$B$337:$BB$373,MATCH(LEFT(TRIM(S$6),FIND("~",SUBSTITUTE(S$6,"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106))*HLOOKUP(LEFT(TRIM(S$6),FIND("~",SUBSTITUTE(S$6," ","~",LEN(TRIM(S$6))-LEN(SUBSTITUTE(TRIM(S$6)," ",""))))-1)&amp;" Total",$B$6:$BB$373,ROW($A106)-5,FALSE))</f>
        <v>0</v>
      </c>
      <c r="T106" s="10">
        <f ca="1">IF(T$5&lt;&gt;"",HLOOKUP(T$5,Functionalization!$G$6:$R$373,ROW($A106)-5,FALSE),IFERROR(INDEX(T$337:T$373,MATCH($F106,$B$337:$B$373,0))/VLOOKUP($F106,$B$337:$BB$373,MATCH(LEFT(TRIM(T$6),FIND("~",SUBSTITUTE(T$6,"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106))*HLOOKUP(LEFT(TRIM(T$6),FIND("~",SUBSTITUTE(T$6," ","~",LEN(TRIM(T$6))-LEN(SUBSTITUTE(TRIM(T$6)," ",""))))-1)&amp;" Total",$B$6:$BB$373,ROW($A106)-5,FALSE))</f>
        <v>0</v>
      </c>
      <c r="U106" s="10">
        <f ca="1">IF(U$5&lt;&gt;"",HLOOKUP(U$5,Functionalization!$G$6:$R$373,ROW($A106)-5,FALSE),IFERROR(INDEX(U$337:U$373,MATCH($F106,$B$337:$B$373,0))/VLOOKUP($F106,$B$337:$BB$373,MATCH(LEFT(TRIM(U$6),FIND("~",SUBSTITUTE(U$6,"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106))*HLOOKUP(LEFT(TRIM(U$6),FIND("~",SUBSTITUTE(U$6," ","~",LEN(TRIM(U$6))-LEN(SUBSTITUTE(TRIM(U$6)," ",""))))-1)&amp;" Total",$B$6:$BB$373,ROW($A106)-5,FALSE))</f>
        <v>0</v>
      </c>
      <c r="V106" s="10">
        <f ca="1">IF(V$5&lt;&gt;"",HLOOKUP(V$5,Functionalization!$G$6:$R$373,ROW($A106)-5,FALSE),IFERROR(INDEX(V$337:V$373,MATCH($F106,$B$337:$B$373,0))/VLOOKUP($F106,$B$337:$BB$373,MATCH(LEFT(TRIM(V$6),FIND("~",SUBSTITUTE(V$6,"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106))*HLOOKUP(LEFT(TRIM(V$6),FIND("~",SUBSTITUTE(V$6," ","~",LEN(TRIM(V$6))-LEN(SUBSTITUTE(TRIM(V$6)," ",""))))-1)&amp;" Total",$B$6:$BB$373,ROW($A106)-5,FALSE))</f>
        <v>0</v>
      </c>
      <c r="W106" s="10">
        <f ca="1">IF(W$5&lt;&gt;"",HLOOKUP(W$5,Functionalization!$G$6:$R$373,ROW($A106)-5,FALSE),IFERROR(INDEX(W$337:W$373,MATCH($F106,$B$337:$B$373,0))/VLOOKUP($F106,$B$337:$BB$373,MATCH(LEFT(TRIM(W$6),FIND("~",SUBSTITUTE(W$6,"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106))*HLOOKUP(LEFT(TRIM(W$6),FIND("~",SUBSTITUTE(W$6," ","~",LEN(TRIM(W$6))-LEN(SUBSTITUTE(TRIM(W$6)," ",""))))-1)&amp;" Total",$B$6:$BB$373,ROW($A106)-5,FALSE))</f>
        <v>0</v>
      </c>
      <c r="X106" s="10">
        <f ca="1">IF(X$5&lt;&gt;"",HLOOKUP(X$5,Functionalization!$G$6:$R$373,ROW($A106)-5,FALSE),IFERROR(INDEX(X$337:X$373,MATCH($F106,$B$337:$B$373,0))/VLOOKUP($F106,$B$337:$BB$373,MATCH(LEFT(TRIM(X$6),FIND("~",SUBSTITUTE(X$6,"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106))*HLOOKUP(LEFT(TRIM(X$6),FIND("~",SUBSTITUTE(X$6," ","~",LEN(TRIM(X$6))-LEN(SUBSTITUTE(TRIM(X$6)," ",""))))-1)&amp;" Total",$B$6:$BB$373,ROW($A106)-5,FALSE))</f>
        <v>0</v>
      </c>
      <c r="Y106" s="10">
        <f ca="1">IF(Y$5&lt;&gt;"",HLOOKUP(Y$5,Functionalization!$G$6:$R$373,ROW($A106)-5,FALSE),IFERROR(INDEX(Y$337:Y$373,MATCH($F106,$B$337:$B$373,0))/VLOOKUP($F106,$B$337:$BB$373,MATCH(LEFT(TRIM(Y$6),FIND("~",SUBSTITUTE(Y$6,"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106))*HLOOKUP(LEFT(TRIM(Y$6),FIND("~",SUBSTITUTE(Y$6," ","~",LEN(TRIM(Y$6))-LEN(SUBSTITUTE(TRIM(Y$6)," ",""))))-1)&amp;" Total",$B$6:$BB$373,ROW($A106)-5,FALSE))</f>
        <v>0</v>
      </c>
      <c r="Z106" s="10">
        <f ca="1">IF(Z$5&lt;&gt;"",HLOOKUP(Z$5,Functionalization!$G$6:$R$373,ROW($A106)-5,FALSE),IFERROR(INDEX(Z$337:Z$373,MATCH($F106,$B$337:$B$373,0))/VLOOKUP($F106,$B$337:$BB$373,MATCH(LEFT(TRIM(Z$6),FIND("~",SUBSTITUTE(Z$6,"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106))*HLOOKUP(LEFT(TRIM(Z$6),FIND("~",SUBSTITUTE(Z$6," ","~",LEN(TRIM(Z$6))-LEN(SUBSTITUTE(TRIM(Z$6)," ",""))))-1)&amp;" Total",$B$6:$BB$373,ROW($A106)-5,FALSE))</f>
        <v>0</v>
      </c>
      <c r="AA106" s="10">
        <f ca="1">IF(AA$5&lt;&gt;"",HLOOKUP(AA$5,Functionalization!$G$6:$R$373,ROW($A106)-5,FALSE),IFERROR(INDEX(AA$337:AA$373,MATCH($F106,$B$337:$B$373,0))/VLOOKUP($F106,$B$337:$BB$373,MATCH(LEFT(TRIM(AA$6),FIND("~",SUBSTITUTE(AA$6,"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106))*HLOOKUP(LEFT(TRIM(AA$6),FIND("~",SUBSTITUTE(AA$6," ","~",LEN(TRIM(AA$6))-LEN(SUBSTITUTE(TRIM(AA$6)," ",""))))-1)&amp;" Total",$B$6:$BB$373,ROW($A106)-5,FALSE))</f>
        <v>0</v>
      </c>
      <c r="AB106" s="10">
        <f ca="1">IF(AB$5&lt;&gt;"",HLOOKUP(AB$5,Functionalization!$G$6:$R$373,ROW($A106)-5,FALSE),IFERROR(INDEX(AB$337:AB$373,MATCH($F106,$B$337:$B$373,0))/VLOOKUP($F106,$B$337:$BB$373,MATCH(LEFT(TRIM(AB$6),FIND("~",SUBSTITUTE(AB$6,"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106))*HLOOKUP(LEFT(TRIM(AB$6),FIND("~",SUBSTITUTE(AB$6," ","~",LEN(TRIM(AB$6))-LEN(SUBSTITUTE(TRIM(AB$6)," ",""))))-1)&amp;" Total",$B$6:$BB$373,ROW($A106)-5,FALSE))</f>
        <v>0</v>
      </c>
      <c r="AC106" s="10">
        <f ca="1">IF(AC$5&lt;&gt;"",HLOOKUP(AC$5,Functionalization!$G$6:$R$373,ROW($A106)-5,FALSE),IFERROR(INDEX(AC$337:AC$373,MATCH($F106,$B$337:$B$373,0))/VLOOKUP($F106,$B$337:$BB$373,MATCH(LEFT(TRIM(AC$6),FIND("~",SUBSTITUTE(AC$6,"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106))*HLOOKUP(LEFT(TRIM(AC$6),FIND("~",SUBSTITUTE(AC$6," ","~",LEN(TRIM(AC$6))-LEN(SUBSTITUTE(TRIM(AC$6)," ",""))))-1)&amp;" Total",$B$6:$BB$373,ROW($A106)-5,FALSE))</f>
        <v>0</v>
      </c>
      <c r="AD106" s="10">
        <f ca="1">IF(AD$5&lt;&gt;"",HLOOKUP(AD$5,Functionalization!$G$6:$R$373,ROW($A106)-5,FALSE),IFERROR(INDEX(AD$337:AD$373,MATCH($F106,$B$337:$B$373,0))/VLOOKUP($F106,$B$337:$BB$373,MATCH(LEFT(TRIM(AD$6),FIND("~",SUBSTITUTE(AD$6,"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106))*HLOOKUP(LEFT(TRIM(AD$6),FIND("~",SUBSTITUTE(AD$6," ","~",LEN(TRIM(AD$6))-LEN(SUBSTITUTE(TRIM(AD$6)," ",""))))-1)&amp;" Total",$B$6:$BB$373,ROW($A106)-5,FALSE))</f>
        <v>0</v>
      </c>
      <c r="AE106" s="10">
        <f ca="1">IF(AE$5&lt;&gt;"",HLOOKUP(AE$5,Functionalization!$G$6:$R$373,ROW($A106)-5,FALSE),IFERROR(INDEX(AE$337:AE$373,MATCH($F106,$B$337:$B$373,0))/VLOOKUP($F106,$B$337:$BB$373,MATCH(LEFT(TRIM(AE$6),FIND("~",SUBSTITUTE(AE$6,"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106))*HLOOKUP(LEFT(TRIM(AE$6),FIND("~",SUBSTITUTE(AE$6," ","~",LEN(TRIM(AE$6))-LEN(SUBSTITUTE(TRIM(AE$6)," ",""))))-1)&amp;" Total",$B$6:$BB$373,ROW($A106)-5,FALSE))</f>
        <v>0</v>
      </c>
      <c r="AF106" s="10">
        <f ca="1">IF(AF$5&lt;&gt;"",HLOOKUP(AF$5,Functionalization!$G$6:$R$373,ROW($A106)-5,FALSE),IFERROR(INDEX(AF$337:AF$373,MATCH($F106,$B$337:$B$373,0))/VLOOKUP($F106,$B$337:$BB$373,MATCH(LEFT(TRIM(AF$6),FIND("~",SUBSTITUTE(AF$6,"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106))*HLOOKUP(LEFT(TRIM(AF$6),FIND("~",SUBSTITUTE(AF$6," ","~",LEN(TRIM(AF$6))-LEN(SUBSTITUTE(TRIM(AF$6)," ",""))))-1)&amp;" Total",$B$6:$BB$373,ROW($A106)-5,FALSE))</f>
        <v>0</v>
      </c>
      <c r="AG106" s="10">
        <f ca="1">IF(AG$5&lt;&gt;"",HLOOKUP(AG$5,Functionalization!$G$6:$R$373,ROW($A106)-5,FALSE),IFERROR(INDEX(AG$337:AG$373,MATCH($F106,$B$337:$B$373,0))/VLOOKUP($F106,$B$337:$BB$373,MATCH(LEFT(TRIM(AG$6),FIND("~",SUBSTITUTE(AG$6,"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106))*HLOOKUP(LEFT(TRIM(AG$6),FIND("~",SUBSTITUTE(AG$6," ","~",LEN(TRIM(AG$6))-LEN(SUBSTITUTE(TRIM(AG$6)," ",""))))-1)&amp;" Total",$B$6:$BB$373,ROW($A106)-5,FALSE))</f>
        <v>0</v>
      </c>
      <c r="AH106" s="10">
        <f ca="1">IF(AH$5&lt;&gt;"",HLOOKUP(AH$5,Functionalization!$G$6:$R$373,ROW($A106)-5,FALSE),IFERROR(INDEX(AH$337:AH$373,MATCH($F106,$B$337:$B$373,0))/VLOOKUP($F106,$B$337:$BB$373,MATCH(LEFT(TRIM(AH$6),FIND("~",SUBSTITUTE(AH$6,"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106))*HLOOKUP(LEFT(TRIM(AH$6),FIND("~",SUBSTITUTE(AH$6," ","~",LEN(TRIM(AH$6))-LEN(SUBSTITUTE(TRIM(AH$6)," ",""))))-1)&amp;" Total",$B$6:$BB$373,ROW($A106)-5,FALSE))</f>
        <v>0</v>
      </c>
      <c r="AI106" s="10">
        <f ca="1">IF(AI$5&lt;&gt;"",HLOOKUP(AI$5,Functionalization!$G$6:$R$373,ROW($A106)-5,FALSE),IFERROR(INDEX(AI$337:AI$373,MATCH($F106,$B$337:$B$373,0))/VLOOKUP($F106,$B$337:$BB$373,MATCH(LEFT(TRIM(AI$6),FIND("~",SUBSTITUTE(AI$6,"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106))*HLOOKUP(LEFT(TRIM(AI$6),FIND("~",SUBSTITUTE(AI$6," ","~",LEN(TRIM(AI$6))-LEN(SUBSTITUTE(TRIM(AI$6)," ",""))))-1)&amp;" Total",$B$6:$BB$373,ROW($A106)-5,FALSE))</f>
        <v>0</v>
      </c>
      <c r="AJ106" s="10">
        <f ca="1">IF(AJ$5&lt;&gt;"",HLOOKUP(AJ$5,Functionalization!$G$6:$R$373,ROW($A106)-5,FALSE),IFERROR(INDEX(AJ$337:AJ$373,MATCH($F106,$B$337:$B$373,0))/VLOOKUP($F106,$B$337:$BB$373,MATCH(LEFT(TRIM(AJ$6),FIND("~",SUBSTITUTE(AJ$6,"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106))*HLOOKUP(LEFT(TRIM(AJ$6),FIND("~",SUBSTITUTE(AJ$6," ","~",LEN(TRIM(AJ$6))-LEN(SUBSTITUTE(TRIM(AJ$6)," ",""))))-1)&amp;" Total",$B$6:$BB$373,ROW($A106)-5,FALSE))</f>
        <v>0</v>
      </c>
      <c r="AK106" s="10">
        <f ca="1">IF(AK$5&lt;&gt;"",HLOOKUP(AK$5,Functionalization!$G$6:$R$373,ROW($A106)-5,FALSE),IFERROR(INDEX(AK$337:AK$373,MATCH($F106,$B$337:$B$373,0))/VLOOKUP($F106,$B$337:$BB$373,MATCH(LEFT(TRIM(AK$6),FIND("~",SUBSTITUTE(AK$6,"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106))*HLOOKUP(LEFT(TRIM(AK$6),FIND("~",SUBSTITUTE(AK$6," ","~",LEN(TRIM(AK$6))-LEN(SUBSTITUTE(TRIM(AK$6)," ",""))))-1)&amp;" Total",$B$6:$BB$373,ROW($A106)-5,FALSE))</f>
        <v>0</v>
      </c>
      <c r="AL106" s="10">
        <f ca="1">IF(AL$5&lt;&gt;"",HLOOKUP(AL$5,Functionalization!$G$6:$R$373,ROW($A106)-5,FALSE),IFERROR(INDEX(AL$337:AL$373,MATCH($F106,$B$337:$B$373,0))/VLOOKUP($F106,$B$337:$BB$373,MATCH(LEFT(TRIM(AL$6),FIND("~",SUBSTITUTE(AL$6,"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106))*HLOOKUP(LEFT(TRIM(AL$6),FIND("~",SUBSTITUTE(AL$6," ","~",LEN(TRIM(AL$6))-LEN(SUBSTITUTE(TRIM(AL$6)," ",""))))-1)&amp;" Total",$B$6:$BB$373,ROW($A106)-5,FALSE))</f>
        <v>0</v>
      </c>
      <c r="AM106" s="10">
        <f ca="1">IF(AM$5&lt;&gt;"",HLOOKUP(AM$5,Functionalization!$G$6:$R$373,ROW($A106)-5,FALSE),IFERROR(INDEX(AM$337:AM$373,MATCH($F106,$B$337:$B$373,0))/VLOOKUP($F106,$B$337:$BB$373,MATCH(LEFT(TRIM(AM$6),FIND("~",SUBSTITUTE(AM$6,"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106))*HLOOKUP(LEFT(TRIM(AM$6),FIND("~",SUBSTITUTE(AM$6," ","~",LEN(TRIM(AM$6))-LEN(SUBSTITUTE(TRIM(AM$6)," ",""))))-1)&amp;" Total",$B$6:$BB$373,ROW($A106)-5,FALSE))</f>
        <v>0</v>
      </c>
      <c r="AN106" s="10">
        <f ca="1">IF(AN$5&lt;&gt;"",HLOOKUP(AN$5,Functionalization!$G$6:$R$373,ROW($A106)-5,FALSE),IFERROR(INDEX(AN$337:AN$373,MATCH($F106,$B$337:$B$373,0))/VLOOKUP($F106,$B$337:$BB$373,MATCH(LEFT(TRIM(AN$6),FIND("~",SUBSTITUTE(AN$6,"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106))*HLOOKUP(LEFT(TRIM(AN$6),FIND("~",SUBSTITUTE(AN$6," ","~",LEN(TRIM(AN$6))-LEN(SUBSTITUTE(TRIM(AN$6)," ",""))))-1)&amp;" Total",$B$6:$BB$373,ROW($A106)-5,FALSE))</f>
        <v>0</v>
      </c>
      <c r="AO106" s="10">
        <f ca="1">IF(AO$5&lt;&gt;"",HLOOKUP(AO$5,Functionalization!$G$6:$R$373,ROW($A106)-5,FALSE),IFERROR(INDEX(AO$337:AO$373,MATCH($F106,$B$337:$B$373,0))/VLOOKUP($F106,$B$337:$BB$373,MATCH(LEFT(TRIM(AO$6),FIND("~",SUBSTITUTE(AO$6,"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106))*HLOOKUP(LEFT(TRIM(AO$6),FIND("~",SUBSTITUTE(AO$6," ","~",LEN(TRIM(AO$6))-LEN(SUBSTITUTE(TRIM(AO$6)," ",""))))-1)&amp;" Total",$B$6:$BB$373,ROW($A106)-5,FALSE))</f>
        <v>0</v>
      </c>
      <c r="AP106" s="10">
        <f ca="1">IF(AP$5&lt;&gt;"",HLOOKUP(AP$5,Functionalization!$G$6:$R$373,ROW($A106)-5,FALSE),IFERROR(INDEX(AP$337:AP$373,MATCH($F106,$B$337:$B$373,0))/VLOOKUP($F106,$B$337:$BB$373,MATCH(LEFT(TRIM(AP$6),FIND("~",SUBSTITUTE(AP$6,"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106))*HLOOKUP(LEFT(TRIM(AP$6),FIND("~",SUBSTITUTE(AP$6," ","~",LEN(TRIM(AP$6))-LEN(SUBSTITUTE(TRIM(AP$6)," ",""))))-1)&amp;" Total",$B$6:$BB$373,ROW($A106)-5,FALSE))</f>
        <v>0</v>
      </c>
      <c r="AQ106" s="10">
        <f ca="1">IF(AQ$5&lt;&gt;"",HLOOKUP(AQ$5,Functionalization!$G$6:$R$373,ROW($A106)-5,FALSE),IFERROR(INDEX(AQ$337:AQ$373,MATCH($F106,$B$337:$B$373,0))/VLOOKUP($F106,$B$337:$BB$373,MATCH(LEFT(TRIM(AQ$6),FIND("~",SUBSTITUTE(AQ$6,"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106))*HLOOKUP(LEFT(TRIM(AQ$6),FIND("~",SUBSTITUTE(AQ$6," ","~",LEN(TRIM(AQ$6))-LEN(SUBSTITUTE(TRIM(AQ$6)," ",""))))-1)&amp;" Total",$B$6:$BB$373,ROW($A106)-5,FALSE))</f>
        <v>0</v>
      </c>
      <c r="AR106" s="10">
        <f ca="1">IF(AR$5&lt;&gt;"",HLOOKUP(AR$5,Functionalization!$G$6:$R$373,ROW($A106)-5,FALSE),IFERROR(INDEX(AR$337:AR$373,MATCH($F106,$B$337:$B$373,0))/VLOOKUP($F106,$B$337:$BB$373,MATCH(LEFT(TRIM(AR$6),FIND("~",SUBSTITUTE(AR$6,"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106))*HLOOKUP(LEFT(TRIM(AR$6),FIND("~",SUBSTITUTE(AR$6," ","~",LEN(TRIM(AR$6))-LEN(SUBSTITUTE(TRIM(AR$6)," ",""))))-1)&amp;" Total",$B$6:$BB$373,ROW($A106)-5,FALSE))</f>
        <v>0</v>
      </c>
      <c r="AS106" s="10">
        <f ca="1">IF(AS$5&lt;&gt;"",HLOOKUP(AS$5,Functionalization!$G$6:$R$373,ROW($A106)-5,FALSE),IFERROR(INDEX(AS$337:AS$373,MATCH($F106,$B$337:$B$373,0))/VLOOKUP($F106,$B$337:$BB$373,MATCH(LEFT(TRIM(AS$6),FIND("~",SUBSTITUTE(AS$6,"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106))*HLOOKUP(LEFT(TRIM(AS$6),FIND("~",SUBSTITUTE(AS$6," ","~",LEN(TRIM(AS$6))-LEN(SUBSTITUTE(TRIM(AS$6)," ",""))))-1)&amp;" Total",$B$6:$BB$373,ROW($A106)-5,FALSE))</f>
        <v>0</v>
      </c>
      <c r="AT106" s="10">
        <f ca="1">IF(AT$5&lt;&gt;"",HLOOKUP(AT$5,Functionalization!$G$6:$R$373,ROW($A106)-5,FALSE),IFERROR(INDEX(AT$337:AT$373,MATCH($F106,$B$337:$B$373,0))/VLOOKUP($F106,$B$337:$BB$373,MATCH(LEFT(TRIM(AT$6),FIND("~",SUBSTITUTE(AT$6,"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106))*HLOOKUP(LEFT(TRIM(AT$6),FIND("~",SUBSTITUTE(AT$6," ","~",LEN(TRIM(AT$6))-LEN(SUBSTITUTE(TRIM(AT$6)," ",""))))-1)&amp;" Total",$B$6:$BB$373,ROW($A106)-5,FALSE))</f>
        <v>0</v>
      </c>
      <c r="AU106" s="10">
        <f ca="1">IF(AU$5&lt;&gt;"",HLOOKUP(AU$5,Functionalization!$G$6:$R$373,ROW($A106)-5,FALSE),IFERROR(INDEX(AU$337:AU$373,MATCH($F106,$B$337:$B$373,0))/VLOOKUP($F106,$B$337:$BB$373,MATCH(LEFT(TRIM(AU$6),FIND("~",SUBSTITUTE(AU$6,"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106))*HLOOKUP(LEFT(TRIM(AU$6),FIND("~",SUBSTITUTE(AU$6," ","~",LEN(TRIM(AU$6))-LEN(SUBSTITUTE(TRIM(AU$6)," ",""))))-1)&amp;" Total",$B$6:$BB$373,ROW($A106)-5,FALSE))</f>
        <v>0</v>
      </c>
      <c r="AV106" s="10">
        <f ca="1">IF(AV$5&lt;&gt;"",HLOOKUP(AV$5,Functionalization!$G$6:$R$373,ROW($A106)-5,FALSE),IFERROR(INDEX(AV$337:AV$373,MATCH($F106,$B$337:$B$373,0))/VLOOKUP($F106,$B$337:$BB$373,MATCH(LEFT(TRIM(AV$6),FIND("~",SUBSTITUTE(AV$6,"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106))*HLOOKUP(LEFT(TRIM(AV$6),FIND("~",SUBSTITUTE(AV$6," ","~",LEN(TRIM(AV$6))-LEN(SUBSTITUTE(TRIM(AV$6)," ",""))))-1)&amp;" Total",$B$6:$BB$373,ROW($A106)-5,FALSE))</f>
        <v>0</v>
      </c>
      <c r="AW106" s="10">
        <f ca="1">IF(AW$5&lt;&gt;"",HLOOKUP(AW$5,Functionalization!$G$6:$R$373,ROW($A106)-5,FALSE),IFERROR(INDEX(AW$337:AW$373,MATCH($F106,$B$337:$B$373,0))/VLOOKUP($F106,$B$337:$BB$373,MATCH(LEFT(TRIM(AW$6),FIND("~",SUBSTITUTE(AW$6,"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106))*HLOOKUP(LEFT(TRIM(AW$6),FIND("~",SUBSTITUTE(AW$6," ","~",LEN(TRIM(AW$6))-LEN(SUBSTITUTE(TRIM(AW$6)," ",""))))-1)&amp;" Total",$B$6:$BB$373,ROW($A106)-5,FALSE))</f>
        <v>0</v>
      </c>
      <c r="AX106" s="10">
        <f ca="1">IF(AX$5&lt;&gt;"",HLOOKUP(AX$5,Functionalization!$G$6:$R$373,ROW($A106)-5,FALSE),IFERROR(INDEX(AX$337:AX$373,MATCH($F106,$B$337:$B$373,0))/VLOOKUP($F106,$B$337:$BB$373,MATCH(LEFT(TRIM(AX$6),FIND("~",SUBSTITUTE(AX$6,"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106))*HLOOKUP(LEFT(TRIM(AX$6),FIND("~",SUBSTITUTE(AX$6," ","~",LEN(TRIM(AX$6))-LEN(SUBSTITUTE(TRIM(AX$6)," ",""))))-1)&amp;" Total",$B$6:$BB$373,ROW($A106)-5,FALSE))</f>
        <v>0</v>
      </c>
      <c r="AY106" s="10">
        <f ca="1">IF(AY$5&lt;&gt;"",HLOOKUP(AY$5,Functionalization!$G$6:$R$373,ROW($A106)-5,FALSE),IFERROR(INDEX(AY$337:AY$373,MATCH($F106,$B$337:$B$373,0))/VLOOKUP($F106,$B$337:$BB$373,MATCH(LEFT(TRIM(AY$6),FIND("~",SUBSTITUTE(AY$6,"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106))*HLOOKUP(LEFT(TRIM(AY$6),FIND("~",SUBSTITUTE(AY$6," ","~",LEN(TRIM(AY$6))-LEN(SUBSTITUTE(TRIM(AY$6)," ",""))))-1)&amp;" Total",$B$6:$BB$373,ROW($A106)-5,FALSE))</f>
        <v>0</v>
      </c>
      <c r="AZ106" s="10">
        <f ca="1">IF(AZ$5&lt;&gt;"",HLOOKUP(AZ$5,Functionalization!$G$6:$R$373,ROW($A106)-5,FALSE),IFERROR(INDEX(AZ$337:AZ$373,MATCH($F106,$B$337:$B$373,0))/VLOOKUP($F106,$B$337:$BB$373,MATCH(LEFT(TRIM(AZ$6),FIND("~",SUBSTITUTE(AZ$6,"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106))*HLOOKUP(LEFT(TRIM(AZ$6),FIND("~",SUBSTITUTE(AZ$6," ","~",LEN(TRIM(AZ$6))-LEN(SUBSTITUTE(TRIM(AZ$6)," ",""))))-1)&amp;" Total",$B$6:$BB$373,ROW($A106)-5,FALSE))</f>
        <v>0</v>
      </c>
      <c r="BA106" s="10">
        <f ca="1">IF(BA$5&lt;&gt;"",HLOOKUP(BA$5,Functionalization!$G$6:$R$373,ROW($A106)-5,FALSE),IFERROR(INDEX(BA$337:BA$373,MATCH($F106,$B$337:$B$373,0))/VLOOKUP($F106,$B$337:$BB$373,MATCH(LEFT(TRIM(BA$6),FIND("~",SUBSTITUTE(BA$6,"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106))*HLOOKUP(LEFT(TRIM(BA$6),FIND("~",SUBSTITUTE(BA$6," ","~",LEN(TRIM(BA$6))-LEN(SUBSTITUTE(TRIM(BA$6)," ",""))))-1)&amp;" Total",$B$6:$BB$373,ROW($A106)-5,FALSE))</f>
        <v>0</v>
      </c>
      <c r="BB106" s="10">
        <f ca="1">IF(BB$5&lt;&gt;"",HLOOKUP(BB$5,Functionalization!$G$6:$R$373,ROW($A106)-5,FALSE),IFERROR(INDEX(BB$337:BB$373,MATCH($F106,$B$337:$B$373,0))/VLOOKUP($F106,$B$337:$BB$373,MATCH(LEFT(TRIM(BB$6),FIND("~",SUBSTITUTE(BB$6,"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106))*HLOOKUP(LEFT(TRIM(BB$6),FIND("~",SUBSTITUTE(BB$6," ","~",LEN(TRIM(BB$6))-LEN(SUBSTITUTE(TRIM(BB$6)," ",""))))-1)&amp;" Total",$B$6:$BB$373,ROW($A106)-5,FALSE))</f>
        <v>0</v>
      </c>
      <c r="BD106">
        <f ca="1">IFERROR(IF(SUMIF($G$6:$BB$6,BD$6&amp;" Total",$G106:$BB106)-(SUMIF($G$6:$BB$6,BD$6&amp;" "&amp;'Input-Func_Class'!$D$22,$G106:$BB106)+IFERROR(SUMIF($G$6:$BB$6,BD$6&amp;" "&amp;'Input-Func_Class'!$E$22,$G106:$BB106),SUMIF($G$6:$BB$6,BD$6&amp;" "&amp;'Input-Func_Class'!$B$24,$G106:$BB106))+SUMIF($G$6:$BB$6,BD$6&amp;" "&amp;'Input-Func_Class'!$F$22,$G106:$BB106))&lt;Check_Limit,0,1),1)</f>
        <v>0</v>
      </c>
      <c r="BE106">
        <f ca="1">IFERROR(IF(SUMIF($G$6:$BB$6,BE$6&amp;" Total",$G106:$BB106)-(SUMIF($G$6:$BB$6,BE$6&amp;" "&amp;'Input-Func_Class'!$D$22,$G106:$BB106)+IFERROR(SUMIF($G$6:$BB$6,BE$6&amp;" "&amp;'Input-Func_Class'!$E$22,$G106:$BB106),SUMIF($G$6:$BB$6,BE$6&amp;" "&amp;'Input-Func_Class'!$B$24,$G106:$BB106))+SUMIF($G$6:$BB$6,BE$6&amp;" "&amp;'Input-Func_Class'!$F$22,$G106:$BB106))&lt;Check_Limit,0,1),1)</f>
        <v>0</v>
      </c>
      <c r="BF106">
        <f ca="1">IFERROR(IF(SUMIF($G$6:$BB$6,BF$6&amp;" Total",$G106:$BB106)-(SUMIF($G$6:$BB$6,BF$6&amp;" "&amp;'Input-Func_Class'!$D$22,$G106:$BB106)+IFERROR(SUMIF($G$6:$BB$6,BF$6&amp;" "&amp;'Input-Func_Class'!$E$22,$G106:$BB106),SUMIF($G$6:$BB$6,BF$6&amp;" "&amp;'Input-Func_Class'!$B$24,$G106:$BB106))+SUMIF($G$6:$BB$6,BF$6&amp;" "&amp;'Input-Func_Class'!$F$22,$G106:$BB106))&lt;Check_Limit,0,1),1)</f>
        <v>0</v>
      </c>
      <c r="BG106">
        <f ca="1">IFERROR(IF(SUMIF($G$6:$BB$6,BG$6&amp;" Total",$G106:$BB106)-(SUMIF($G$6:$BB$6,BG$6&amp;" "&amp;'Input-Func_Class'!$D$22,$G106:$BB106)+IFERROR(SUMIF($G$6:$BB$6,BG$6&amp;" "&amp;'Input-Func_Class'!$E$22,$G106:$BB106),SUMIF($G$6:$BB$6,BG$6&amp;" "&amp;'Input-Func_Class'!$B$24,$G106:$BB106))+SUMIF($G$6:$BB$6,BG$6&amp;" "&amp;'Input-Func_Class'!$F$22,$G106:$BB106))&lt;Check_Limit,0,1),1)</f>
        <v>0</v>
      </c>
      <c r="BH106">
        <f ca="1">IFERROR(IF(SUMIF($G$6:$BB$6,BH$6&amp;" Total",$G106:$BB106)-(SUMIF($G$6:$BB$6,BH$6&amp;" "&amp;'Input-Func_Class'!$D$22,$G106:$BB106)+IFERROR(SUMIF($G$6:$BB$6,BH$6&amp;" "&amp;'Input-Func_Class'!$E$22,$G106:$BB106),SUMIF($G$6:$BB$6,BH$6&amp;" "&amp;'Input-Func_Class'!$B$24,$G106:$BB106))+SUMIF($G$6:$BB$6,BH$6&amp;" "&amp;'Input-Func_Class'!$F$22,$G106:$BB106))&lt;Check_Limit,0,1),1)</f>
        <v>0</v>
      </c>
      <c r="BI106">
        <f ca="1">IFERROR(IF(SUMIF($G$6:$BB$6,BI$6&amp;" Total",$G106:$BB106)-(SUMIF($G$6:$BB$6,BI$6&amp;" "&amp;'Input-Func_Class'!$D$22,$G106:$BB106)+IFERROR(SUMIF($G$6:$BB$6,BI$6&amp;" "&amp;'Input-Func_Class'!$E$22,$G106:$BB106),SUMIF($G$6:$BB$6,BI$6&amp;" "&amp;'Input-Func_Class'!$B$24,$G106:$BB106))+SUMIF($G$6:$BB$6,BI$6&amp;" "&amp;'Input-Func_Class'!$F$22,$G106:$BB106))&lt;Check_Limit,0,1),1)</f>
        <v>0</v>
      </c>
      <c r="BJ106">
        <f ca="1">IFERROR(IF(SUMIF($G$6:$BB$6,BJ$6&amp;" Total",$G106:$BB106)-(SUMIF($G$6:$BB$6,BJ$6&amp;" "&amp;'Input-Func_Class'!$D$22,$G106:$BB106)+IFERROR(SUMIF($G$6:$BB$6,BJ$6&amp;" "&amp;'Input-Func_Class'!$E$22,$G106:$BB106),SUMIF($G$6:$BB$6,BJ$6&amp;" "&amp;'Input-Func_Class'!$B$24,$G106:$BB106))+SUMIF($G$6:$BB$6,BJ$6&amp;" "&amp;'Input-Func_Class'!$F$22,$G106:$BB106))&lt;Check_Limit,0,1),1)</f>
        <v>0</v>
      </c>
      <c r="BK106">
        <f ca="1">IFERROR(IF(SUMIF($G$6:$BB$6,BK$6&amp;" Total",$G106:$BB106)-(SUMIF($G$6:$BB$6,BK$6&amp;" "&amp;'Input-Func_Class'!$D$22,$G106:$BB106)+IFERROR(SUMIF($G$6:$BB$6,BK$6&amp;" "&amp;'Input-Func_Class'!$E$22,$G106:$BB106),SUMIF($G$6:$BB$6,BK$6&amp;" "&amp;'Input-Func_Class'!$B$24,$G106:$BB106))+SUMIF($G$6:$BB$6,BK$6&amp;" "&amp;'Input-Func_Class'!$F$22,$G106:$BB106))&lt;Check_Limit,0,1),1)</f>
        <v>0</v>
      </c>
      <c r="BL106">
        <f ca="1">IFERROR(IF(SUMIF($G$6:$BB$6,BL$6&amp;" Total",$G106:$BB106)-(SUMIF($G$6:$BB$6,BL$6&amp;" "&amp;'Input-Func_Class'!$D$22,$G106:$BB106)+IFERROR(SUMIF($G$6:$BB$6,BL$6&amp;" "&amp;'Input-Func_Class'!$E$22,$G106:$BB106),SUMIF($G$6:$BB$6,BL$6&amp;" "&amp;'Input-Func_Class'!$B$24,$G106:$BB106))+SUMIF($G$6:$BB$6,BL$6&amp;" "&amp;'Input-Func_Class'!$F$22,$G106:$BB106))&lt;Check_Limit,0,1),1)</f>
        <v>0</v>
      </c>
      <c r="BM106">
        <f ca="1">IFERROR(IF(SUMIF($G$6:$BB$6,BM$6&amp;" Total",$G106:$BB106)-(SUMIF($G$6:$BB$6,BM$6&amp;" "&amp;'Input-Func_Class'!$D$22,$G106:$BB106)+IFERROR(SUMIF($G$6:$BB$6,BM$6&amp;" "&amp;'Input-Func_Class'!$E$22,$G106:$BB106),SUMIF($G$6:$BB$6,BM$6&amp;" "&amp;'Input-Func_Class'!$B$24,$G106:$BB106))+SUMIF($G$6:$BB$6,BM$6&amp;" "&amp;'Input-Func_Class'!$F$22,$G106:$BB106))&lt;Check_Limit,0,1),1)</f>
        <v>0</v>
      </c>
      <c r="BN106">
        <f ca="1">IFERROR(IF(SUMIF($G$6:$BB$6,BN$6&amp;" Total",$G106:$BB106)-(SUMIF($G$6:$BB$6,BN$6&amp;" "&amp;'Input-Func_Class'!$D$22,$G106:$BB106)+IFERROR(SUMIF($G$6:$BB$6,BN$6&amp;" "&amp;'Input-Func_Class'!$E$22,$G106:$BB106),SUMIF($G$6:$BB$6,BN$6&amp;" "&amp;'Input-Func_Class'!$B$24,$G106:$BB106))+SUMIF($G$6:$BB$6,BN$6&amp;" "&amp;'Input-Func_Class'!$F$22,$G106:$BB106))&lt;Check_Limit,0,1),1)</f>
        <v>0</v>
      </c>
      <c r="BO106">
        <f ca="1">IFERROR(IF(SUMIF($G$6:$BB$6,BO$6&amp;" Total",$G106:$BB106)-(SUMIF($G$6:$BB$6,BO$6&amp;" "&amp;'Input-Func_Class'!$D$22,$G106:$BB106)+IFERROR(SUMIF($G$6:$BB$6,BO$6&amp;" "&amp;'Input-Func_Class'!$E$22,$G106:$BB106),SUMIF($G$6:$BB$6,BO$6&amp;" "&amp;'Input-Func_Class'!$B$24,$G106:$BB106))+SUMIF($G$6:$BB$6,BO$6&amp;" "&amp;'Input-Func_Class'!$F$22,$G106:$BB106))&lt;Check_Limit,0,1),1)</f>
        <v>0</v>
      </c>
    </row>
    <row r="107" spans="1:67" outlineLevel="1">
      <c r="A107" s="31">
        <f>IF(ISBLANK('Input-Accounts'!A107),"",'Input-Accounts'!A107)</f>
        <v>95</v>
      </c>
      <c r="B107" s="53" t="str">
        <f>IF(ISBLANK('Input-Accounts'!B107),"",'Input-Accounts'!B107)</f>
        <v>METERS - AMI</v>
      </c>
      <c r="C107" s="31">
        <f>IF(ISBLANK('Input-Accounts'!C107),"",'Input-Accounts'!C107)</f>
        <v>381.1</v>
      </c>
      <c r="D107" s="10">
        <f>Functionalization!$D107</f>
        <v>-6446517.0300000021</v>
      </c>
      <c r="E107" s="10">
        <f t="shared" ca="1" si="26"/>
        <v>0</v>
      </c>
      <c r="F107" s="3" t="str">
        <f>IF($D107=0,"-",IF('Input-Accounts'!$E107&lt;&gt;0,'Input-Accounts'!$E107,'Input-Accounts'!$G107))</f>
        <v>CUSTOMER</v>
      </c>
      <c r="G107" s="10">
        <f ca="1">IF(G$5&lt;&gt;"",HLOOKUP(G$5,Functionalization!$G$6:$R$373,ROW($A107)-5,FALSE),IFERROR(INDEX(G$337:G$373,MATCH($F107,$B$337:$B$373,0))/VLOOKUP($F107,$B$337:$BB$373,MATCH(LEFT(TRIM(G$6),FIND("~",SUBSTITUTE(G$6,"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107))*HLOOKUP(LEFT(TRIM(G$6),FIND("~",SUBSTITUTE(G$6," ","~",LEN(TRIM(G$6))-LEN(SUBSTITUTE(TRIM(G$6)," ",""))))-1)&amp;" Total",$B$6:$BB$373,ROW($A107)-5,FALSE))</f>
        <v>0</v>
      </c>
      <c r="H107" s="10">
        <f ca="1">IF(H$5&lt;&gt;"",HLOOKUP(H$5,Functionalization!$G$6:$R$373,ROW($A107)-5,FALSE),IFERROR(INDEX(H$337:H$373,MATCH($F107,$B$337:$B$373,0))/VLOOKUP($F107,$B$337:$BB$373,MATCH(LEFT(TRIM(H$6),FIND("~",SUBSTITUTE(H$6,"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107))*HLOOKUP(LEFT(TRIM(H$6),FIND("~",SUBSTITUTE(H$6," ","~",LEN(TRIM(H$6))-LEN(SUBSTITUTE(TRIM(H$6)," ",""))))-1)&amp;" Total",$B$6:$BB$373,ROW($A107)-5,FALSE))</f>
        <v>0</v>
      </c>
      <c r="I107" s="10">
        <f ca="1">IF(I$5&lt;&gt;"",HLOOKUP(I$5,Functionalization!$G$6:$R$373,ROW($A107)-5,FALSE),IFERROR(INDEX(I$337:I$373,MATCH($F107,$B$337:$B$373,0))/VLOOKUP($F107,$B$337:$BB$373,MATCH(LEFT(TRIM(I$6),FIND("~",SUBSTITUTE(I$6,"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107))*HLOOKUP(LEFT(TRIM(I$6),FIND("~",SUBSTITUTE(I$6," ","~",LEN(TRIM(I$6))-LEN(SUBSTITUTE(TRIM(I$6)," ",""))))-1)&amp;" Total",$B$6:$BB$373,ROW($A107)-5,FALSE))</f>
        <v>0</v>
      </c>
      <c r="J107" s="10">
        <f ca="1">IF(J$5&lt;&gt;"",HLOOKUP(J$5,Functionalization!$G$6:$R$373,ROW($A107)-5,FALSE),IFERROR(INDEX(J$337:J$373,MATCH($F107,$B$337:$B$373,0))/VLOOKUP($F107,$B$337:$BB$373,MATCH(LEFT(TRIM(J$6),FIND("~",SUBSTITUTE(J$6,"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107))*HLOOKUP(LEFT(TRIM(J$6),FIND("~",SUBSTITUTE(J$6," ","~",LEN(TRIM(J$6))-LEN(SUBSTITUTE(TRIM(J$6)," ",""))))-1)&amp;" Total",$B$6:$BB$373,ROW($A107)-5,FALSE))</f>
        <v>0</v>
      </c>
      <c r="K107" s="10">
        <f ca="1">IF(K$5&lt;&gt;"",HLOOKUP(K$5,Functionalization!$G$6:$R$373,ROW($A107)-5,FALSE),IFERROR(INDEX(K$337:K$373,MATCH($F107,$B$337:$B$373,0))/VLOOKUP($F107,$B$337:$BB$373,MATCH(LEFT(TRIM(K$6),FIND("~",SUBSTITUTE(K$6,"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107))*HLOOKUP(LEFT(TRIM(K$6),FIND("~",SUBSTITUTE(K$6," ","~",LEN(TRIM(K$6))-LEN(SUBSTITUTE(TRIM(K$6)," ",""))))-1)&amp;" Total",$B$6:$BB$373,ROW($A107)-5,FALSE))</f>
        <v>-6446517.0300000021</v>
      </c>
      <c r="L107" s="10">
        <f ca="1">IF(L$5&lt;&gt;"",HLOOKUP(L$5,Functionalization!$G$6:$R$373,ROW($A107)-5,FALSE),IFERROR(INDEX(L$337:L$373,MATCH($F107,$B$337:$B$373,0))/VLOOKUP($F107,$B$337:$BB$373,MATCH(LEFT(TRIM(L$6),FIND("~",SUBSTITUTE(L$6,"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107))*HLOOKUP(LEFT(TRIM(L$6),FIND("~",SUBSTITUTE(L$6," ","~",LEN(TRIM(L$6))-LEN(SUBSTITUTE(TRIM(L$6)," ",""))))-1)&amp;" Total",$B$6:$BB$373,ROW($A107)-5,FALSE))</f>
        <v>0</v>
      </c>
      <c r="M107" s="10">
        <f ca="1">IF(M$5&lt;&gt;"",HLOOKUP(M$5,Functionalization!$G$6:$R$373,ROW($A107)-5,FALSE),IFERROR(INDEX(M$337:M$373,MATCH($F107,$B$337:$B$373,0))/VLOOKUP($F107,$B$337:$BB$373,MATCH(LEFT(TRIM(M$6),FIND("~",SUBSTITUTE(M$6,"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107))*HLOOKUP(LEFT(TRIM(M$6),FIND("~",SUBSTITUTE(M$6," ","~",LEN(TRIM(M$6))-LEN(SUBSTITUTE(TRIM(M$6)," ",""))))-1)&amp;" Total",$B$6:$BB$373,ROW($A107)-5,FALSE))</f>
        <v>0</v>
      </c>
      <c r="N107" s="10">
        <f ca="1">IF(N$5&lt;&gt;"",HLOOKUP(N$5,Functionalization!$G$6:$R$373,ROW($A107)-5,FALSE),IFERROR(INDEX(N$337:N$373,MATCH($F107,$B$337:$B$373,0))/VLOOKUP($F107,$B$337:$BB$373,MATCH(LEFT(TRIM(N$6),FIND("~",SUBSTITUTE(N$6,"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107))*HLOOKUP(LEFT(TRIM(N$6),FIND("~",SUBSTITUTE(N$6," ","~",LEN(TRIM(N$6))-LEN(SUBSTITUTE(TRIM(N$6)," ",""))))-1)&amp;" Total",$B$6:$BB$373,ROW($A107)-5,FALSE))</f>
        <v>-6446517.0300000021</v>
      </c>
      <c r="O107" s="10">
        <f ca="1">IF(O$5&lt;&gt;"",HLOOKUP(O$5,Functionalization!$G$6:$R$373,ROW($A107)-5,FALSE),IFERROR(INDEX(O$337:O$373,MATCH($F107,$B$337:$B$373,0))/VLOOKUP($F107,$B$337:$BB$373,MATCH(LEFT(TRIM(O$6),FIND("~",SUBSTITUTE(O$6,"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107))*HLOOKUP(LEFT(TRIM(O$6),FIND("~",SUBSTITUTE(O$6," ","~",LEN(TRIM(O$6))-LEN(SUBSTITUTE(TRIM(O$6)," ",""))))-1)&amp;" Total",$B$6:$BB$373,ROW($A107)-5,FALSE))</f>
        <v>0</v>
      </c>
      <c r="P107" s="10">
        <f ca="1">IF(P$5&lt;&gt;"",HLOOKUP(P$5,Functionalization!$G$6:$R$373,ROW($A107)-5,FALSE),IFERROR(INDEX(P$337:P$373,MATCH($F107,$B$337:$B$373,0))/VLOOKUP($F107,$B$337:$BB$373,MATCH(LEFT(TRIM(P$6),FIND("~",SUBSTITUTE(P$6,"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107))*HLOOKUP(LEFT(TRIM(P$6),FIND("~",SUBSTITUTE(P$6," ","~",LEN(TRIM(P$6))-LEN(SUBSTITUTE(TRIM(P$6)," ",""))))-1)&amp;" Total",$B$6:$BB$373,ROW($A107)-5,FALSE))</f>
        <v>0</v>
      </c>
      <c r="Q107" s="10">
        <f ca="1">IF(Q$5&lt;&gt;"",HLOOKUP(Q$5,Functionalization!$G$6:$R$373,ROW($A107)-5,FALSE),IFERROR(INDEX(Q$337:Q$373,MATCH($F107,$B$337:$B$373,0))/VLOOKUP($F107,$B$337:$BB$373,MATCH(LEFT(TRIM(Q$6),FIND("~",SUBSTITUTE(Q$6,"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107))*HLOOKUP(LEFT(TRIM(Q$6),FIND("~",SUBSTITUTE(Q$6," ","~",LEN(TRIM(Q$6))-LEN(SUBSTITUTE(TRIM(Q$6)," ",""))))-1)&amp;" Total",$B$6:$BB$373,ROW($A107)-5,FALSE))</f>
        <v>0</v>
      </c>
      <c r="R107" s="10">
        <f ca="1">IF(R$5&lt;&gt;"",HLOOKUP(R$5,Functionalization!$G$6:$R$373,ROW($A107)-5,FALSE),IFERROR(INDEX(R$337:R$373,MATCH($F107,$B$337:$B$373,0))/VLOOKUP($F107,$B$337:$BB$373,MATCH(LEFT(TRIM(R$6),FIND("~",SUBSTITUTE(R$6,"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107))*HLOOKUP(LEFT(TRIM(R$6),FIND("~",SUBSTITUTE(R$6," ","~",LEN(TRIM(R$6))-LEN(SUBSTITUTE(TRIM(R$6)," ",""))))-1)&amp;" Total",$B$6:$BB$373,ROW($A107)-5,FALSE))</f>
        <v>0</v>
      </c>
      <c r="S107" s="10">
        <f ca="1">IF(S$5&lt;&gt;"",HLOOKUP(S$5,Functionalization!$G$6:$R$373,ROW($A107)-5,FALSE),IFERROR(INDEX(S$337:S$373,MATCH($F107,$B$337:$B$373,0))/VLOOKUP($F107,$B$337:$BB$373,MATCH(LEFT(TRIM(S$6),FIND("~",SUBSTITUTE(S$6,"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107))*HLOOKUP(LEFT(TRIM(S$6),FIND("~",SUBSTITUTE(S$6," ","~",LEN(TRIM(S$6))-LEN(SUBSTITUTE(TRIM(S$6)," ",""))))-1)&amp;" Total",$B$6:$BB$373,ROW($A107)-5,FALSE))</f>
        <v>0</v>
      </c>
      <c r="T107" s="10">
        <f ca="1">IF(T$5&lt;&gt;"",HLOOKUP(T$5,Functionalization!$G$6:$R$373,ROW($A107)-5,FALSE),IFERROR(INDEX(T$337:T$373,MATCH($F107,$B$337:$B$373,0))/VLOOKUP($F107,$B$337:$BB$373,MATCH(LEFT(TRIM(T$6),FIND("~",SUBSTITUTE(T$6,"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107))*HLOOKUP(LEFT(TRIM(T$6),FIND("~",SUBSTITUTE(T$6," ","~",LEN(TRIM(T$6))-LEN(SUBSTITUTE(TRIM(T$6)," ",""))))-1)&amp;" Total",$B$6:$BB$373,ROW($A107)-5,FALSE))</f>
        <v>0</v>
      </c>
      <c r="U107" s="10">
        <f ca="1">IF(U$5&lt;&gt;"",HLOOKUP(U$5,Functionalization!$G$6:$R$373,ROW($A107)-5,FALSE),IFERROR(INDEX(U$337:U$373,MATCH($F107,$B$337:$B$373,0))/VLOOKUP($F107,$B$337:$BB$373,MATCH(LEFT(TRIM(U$6),FIND("~",SUBSTITUTE(U$6,"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107))*HLOOKUP(LEFT(TRIM(U$6),FIND("~",SUBSTITUTE(U$6," ","~",LEN(TRIM(U$6))-LEN(SUBSTITUTE(TRIM(U$6)," ",""))))-1)&amp;" Total",$B$6:$BB$373,ROW($A107)-5,FALSE))</f>
        <v>0</v>
      </c>
      <c r="V107" s="10">
        <f ca="1">IF(V$5&lt;&gt;"",HLOOKUP(V$5,Functionalization!$G$6:$R$373,ROW($A107)-5,FALSE),IFERROR(INDEX(V$337:V$373,MATCH($F107,$B$337:$B$373,0))/VLOOKUP($F107,$B$337:$BB$373,MATCH(LEFT(TRIM(V$6),FIND("~",SUBSTITUTE(V$6,"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107))*HLOOKUP(LEFT(TRIM(V$6),FIND("~",SUBSTITUTE(V$6," ","~",LEN(TRIM(V$6))-LEN(SUBSTITUTE(TRIM(V$6)," ",""))))-1)&amp;" Total",$B$6:$BB$373,ROW($A107)-5,FALSE))</f>
        <v>0</v>
      </c>
      <c r="W107" s="10">
        <f ca="1">IF(W$5&lt;&gt;"",HLOOKUP(W$5,Functionalization!$G$6:$R$373,ROW($A107)-5,FALSE),IFERROR(INDEX(W$337:W$373,MATCH($F107,$B$337:$B$373,0))/VLOOKUP($F107,$B$337:$BB$373,MATCH(LEFT(TRIM(W$6),FIND("~",SUBSTITUTE(W$6,"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107))*HLOOKUP(LEFT(TRIM(W$6),FIND("~",SUBSTITUTE(W$6," ","~",LEN(TRIM(W$6))-LEN(SUBSTITUTE(TRIM(W$6)," ",""))))-1)&amp;" Total",$B$6:$BB$373,ROW($A107)-5,FALSE))</f>
        <v>0</v>
      </c>
      <c r="X107" s="10">
        <f ca="1">IF(X$5&lt;&gt;"",HLOOKUP(X$5,Functionalization!$G$6:$R$373,ROW($A107)-5,FALSE),IFERROR(INDEX(X$337:X$373,MATCH($F107,$B$337:$B$373,0))/VLOOKUP($F107,$B$337:$BB$373,MATCH(LEFT(TRIM(X$6),FIND("~",SUBSTITUTE(X$6,"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107))*HLOOKUP(LEFT(TRIM(X$6),FIND("~",SUBSTITUTE(X$6," ","~",LEN(TRIM(X$6))-LEN(SUBSTITUTE(TRIM(X$6)," ",""))))-1)&amp;" Total",$B$6:$BB$373,ROW($A107)-5,FALSE))</f>
        <v>0</v>
      </c>
      <c r="Y107" s="10">
        <f ca="1">IF(Y$5&lt;&gt;"",HLOOKUP(Y$5,Functionalization!$G$6:$R$373,ROW($A107)-5,FALSE),IFERROR(INDEX(Y$337:Y$373,MATCH($F107,$B$337:$B$373,0))/VLOOKUP($F107,$B$337:$BB$373,MATCH(LEFT(TRIM(Y$6),FIND("~",SUBSTITUTE(Y$6,"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107))*HLOOKUP(LEFT(TRIM(Y$6),FIND("~",SUBSTITUTE(Y$6," ","~",LEN(TRIM(Y$6))-LEN(SUBSTITUTE(TRIM(Y$6)," ",""))))-1)&amp;" Total",$B$6:$BB$373,ROW($A107)-5,FALSE))</f>
        <v>0</v>
      </c>
      <c r="Z107" s="10">
        <f ca="1">IF(Z$5&lt;&gt;"",HLOOKUP(Z$5,Functionalization!$G$6:$R$373,ROW($A107)-5,FALSE),IFERROR(INDEX(Z$337:Z$373,MATCH($F107,$B$337:$B$373,0))/VLOOKUP($F107,$B$337:$BB$373,MATCH(LEFT(TRIM(Z$6),FIND("~",SUBSTITUTE(Z$6,"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107))*HLOOKUP(LEFT(TRIM(Z$6),FIND("~",SUBSTITUTE(Z$6," ","~",LEN(TRIM(Z$6))-LEN(SUBSTITUTE(TRIM(Z$6)," ",""))))-1)&amp;" Total",$B$6:$BB$373,ROW($A107)-5,FALSE))</f>
        <v>0</v>
      </c>
      <c r="AA107" s="10">
        <f ca="1">IF(AA$5&lt;&gt;"",HLOOKUP(AA$5,Functionalization!$G$6:$R$373,ROW($A107)-5,FALSE),IFERROR(INDEX(AA$337:AA$373,MATCH($F107,$B$337:$B$373,0))/VLOOKUP($F107,$B$337:$BB$373,MATCH(LEFT(TRIM(AA$6),FIND("~",SUBSTITUTE(AA$6,"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107))*HLOOKUP(LEFT(TRIM(AA$6),FIND("~",SUBSTITUTE(AA$6," ","~",LEN(TRIM(AA$6))-LEN(SUBSTITUTE(TRIM(AA$6)," ",""))))-1)&amp;" Total",$B$6:$BB$373,ROW($A107)-5,FALSE))</f>
        <v>0</v>
      </c>
      <c r="AB107" s="10">
        <f ca="1">IF(AB$5&lt;&gt;"",HLOOKUP(AB$5,Functionalization!$G$6:$R$373,ROW($A107)-5,FALSE),IFERROR(INDEX(AB$337:AB$373,MATCH($F107,$B$337:$B$373,0))/VLOOKUP($F107,$B$337:$BB$373,MATCH(LEFT(TRIM(AB$6),FIND("~",SUBSTITUTE(AB$6,"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107))*HLOOKUP(LEFT(TRIM(AB$6),FIND("~",SUBSTITUTE(AB$6," ","~",LEN(TRIM(AB$6))-LEN(SUBSTITUTE(TRIM(AB$6)," ",""))))-1)&amp;" Total",$B$6:$BB$373,ROW($A107)-5,FALSE))</f>
        <v>0</v>
      </c>
      <c r="AC107" s="10">
        <f ca="1">IF(AC$5&lt;&gt;"",HLOOKUP(AC$5,Functionalization!$G$6:$R$373,ROW($A107)-5,FALSE),IFERROR(INDEX(AC$337:AC$373,MATCH($F107,$B$337:$B$373,0))/VLOOKUP($F107,$B$337:$BB$373,MATCH(LEFT(TRIM(AC$6),FIND("~",SUBSTITUTE(AC$6,"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107))*HLOOKUP(LEFT(TRIM(AC$6),FIND("~",SUBSTITUTE(AC$6," ","~",LEN(TRIM(AC$6))-LEN(SUBSTITUTE(TRIM(AC$6)," ",""))))-1)&amp;" Total",$B$6:$BB$373,ROW($A107)-5,FALSE))</f>
        <v>0</v>
      </c>
      <c r="AD107" s="10">
        <f ca="1">IF(AD$5&lt;&gt;"",HLOOKUP(AD$5,Functionalization!$G$6:$R$373,ROW($A107)-5,FALSE),IFERROR(INDEX(AD$337:AD$373,MATCH($F107,$B$337:$B$373,0))/VLOOKUP($F107,$B$337:$BB$373,MATCH(LEFT(TRIM(AD$6),FIND("~",SUBSTITUTE(AD$6,"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107))*HLOOKUP(LEFT(TRIM(AD$6),FIND("~",SUBSTITUTE(AD$6," ","~",LEN(TRIM(AD$6))-LEN(SUBSTITUTE(TRIM(AD$6)," ",""))))-1)&amp;" Total",$B$6:$BB$373,ROW($A107)-5,FALSE))</f>
        <v>0</v>
      </c>
      <c r="AE107" s="10">
        <f ca="1">IF(AE$5&lt;&gt;"",HLOOKUP(AE$5,Functionalization!$G$6:$R$373,ROW($A107)-5,FALSE),IFERROR(INDEX(AE$337:AE$373,MATCH($F107,$B$337:$B$373,0))/VLOOKUP($F107,$B$337:$BB$373,MATCH(LEFT(TRIM(AE$6),FIND("~",SUBSTITUTE(AE$6,"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107))*HLOOKUP(LEFT(TRIM(AE$6),FIND("~",SUBSTITUTE(AE$6," ","~",LEN(TRIM(AE$6))-LEN(SUBSTITUTE(TRIM(AE$6)," ",""))))-1)&amp;" Total",$B$6:$BB$373,ROW($A107)-5,FALSE))</f>
        <v>0</v>
      </c>
      <c r="AF107" s="10">
        <f ca="1">IF(AF$5&lt;&gt;"",HLOOKUP(AF$5,Functionalization!$G$6:$R$373,ROW($A107)-5,FALSE),IFERROR(INDEX(AF$337:AF$373,MATCH($F107,$B$337:$B$373,0))/VLOOKUP($F107,$B$337:$BB$373,MATCH(LEFT(TRIM(AF$6),FIND("~",SUBSTITUTE(AF$6,"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107))*HLOOKUP(LEFT(TRIM(AF$6),FIND("~",SUBSTITUTE(AF$6," ","~",LEN(TRIM(AF$6))-LEN(SUBSTITUTE(TRIM(AF$6)," ",""))))-1)&amp;" Total",$B$6:$BB$373,ROW($A107)-5,FALSE))</f>
        <v>0</v>
      </c>
      <c r="AG107" s="10">
        <f ca="1">IF(AG$5&lt;&gt;"",HLOOKUP(AG$5,Functionalization!$G$6:$R$373,ROW($A107)-5,FALSE),IFERROR(INDEX(AG$337:AG$373,MATCH($F107,$B$337:$B$373,0))/VLOOKUP($F107,$B$337:$BB$373,MATCH(LEFT(TRIM(AG$6),FIND("~",SUBSTITUTE(AG$6,"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107))*HLOOKUP(LEFT(TRIM(AG$6),FIND("~",SUBSTITUTE(AG$6," ","~",LEN(TRIM(AG$6))-LEN(SUBSTITUTE(TRIM(AG$6)," ",""))))-1)&amp;" Total",$B$6:$BB$373,ROW($A107)-5,FALSE))</f>
        <v>0</v>
      </c>
      <c r="AH107" s="10">
        <f ca="1">IF(AH$5&lt;&gt;"",HLOOKUP(AH$5,Functionalization!$G$6:$R$373,ROW($A107)-5,FALSE),IFERROR(INDEX(AH$337:AH$373,MATCH($F107,$B$337:$B$373,0))/VLOOKUP($F107,$B$337:$BB$373,MATCH(LEFT(TRIM(AH$6),FIND("~",SUBSTITUTE(AH$6,"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107))*HLOOKUP(LEFT(TRIM(AH$6),FIND("~",SUBSTITUTE(AH$6," ","~",LEN(TRIM(AH$6))-LEN(SUBSTITUTE(TRIM(AH$6)," ",""))))-1)&amp;" Total",$B$6:$BB$373,ROW($A107)-5,FALSE))</f>
        <v>0</v>
      </c>
      <c r="AI107" s="10">
        <f ca="1">IF(AI$5&lt;&gt;"",HLOOKUP(AI$5,Functionalization!$G$6:$R$373,ROW($A107)-5,FALSE),IFERROR(INDEX(AI$337:AI$373,MATCH($F107,$B$337:$B$373,0))/VLOOKUP($F107,$B$337:$BB$373,MATCH(LEFT(TRIM(AI$6),FIND("~",SUBSTITUTE(AI$6,"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107))*HLOOKUP(LEFT(TRIM(AI$6),FIND("~",SUBSTITUTE(AI$6," ","~",LEN(TRIM(AI$6))-LEN(SUBSTITUTE(TRIM(AI$6)," ",""))))-1)&amp;" Total",$B$6:$BB$373,ROW($A107)-5,FALSE))</f>
        <v>0</v>
      </c>
      <c r="AJ107" s="10">
        <f ca="1">IF(AJ$5&lt;&gt;"",HLOOKUP(AJ$5,Functionalization!$G$6:$R$373,ROW($A107)-5,FALSE),IFERROR(INDEX(AJ$337:AJ$373,MATCH($F107,$B$337:$B$373,0))/VLOOKUP($F107,$B$337:$BB$373,MATCH(LEFT(TRIM(AJ$6),FIND("~",SUBSTITUTE(AJ$6,"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107))*HLOOKUP(LEFT(TRIM(AJ$6),FIND("~",SUBSTITUTE(AJ$6," ","~",LEN(TRIM(AJ$6))-LEN(SUBSTITUTE(TRIM(AJ$6)," ",""))))-1)&amp;" Total",$B$6:$BB$373,ROW($A107)-5,FALSE))</f>
        <v>0</v>
      </c>
      <c r="AK107" s="10">
        <f ca="1">IF(AK$5&lt;&gt;"",HLOOKUP(AK$5,Functionalization!$G$6:$R$373,ROW($A107)-5,FALSE),IFERROR(INDEX(AK$337:AK$373,MATCH($F107,$B$337:$B$373,0))/VLOOKUP($F107,$B$337:$BB$373,MATCH(LEFT(TRIM(AK$6),FIND("~",SUBSTITUTE(AK$6,"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107))*HLOOKUP(LEFT(TRIM(AK$6),FIND("~",SUBSTITUTE(AK$6," ","~",LEN(TRIM(AK$6))-LEN(SUBSTITUTE(TRIM(AK$6)," ",""))))-1)&amp;" Total",$B$6:$BB$373,ROW($A107)-5,FALSE))</f>
        <v>0</v>
      </c>
      <c r="AL107" s="10">
        <f ca="1">IF(AL$5&lt;&gt;"",HLOOKUP(AL$5,Functionalization!$G$6:$R$373,ROW($A107)-5,FALSE),IFERROR(INDEX(AL$337:AL$373,MATCH($F107,$B$337:$B$373,0))/VLOOKUP($F107,$B$337:$BB$373,MATCH(LEFT(TRIM(AL$6),FIND("~",SUBSTITUTE(AL$6,"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107))*HLOOKUP(LEFT(TRIM(AL$6),FIND("~",SUBSTITUTE(AL$6," ","~",LEN(TRIM(AL$6))-LEN(SUBSTITUTE(TRIM(AL$6)," ",""))))-1)&amp;" Total",$B$6:$BB$373,ROW($A107)-5,FALSE))</f>
        <v>0</v>
      </c>
      <c r="AM107" s="10">
        <f ca="1">IF(AM$5&lt;&gt;"",HLOOKUP(AM$5,Functionalization!$G$6:$R$373,ROW($A107)-5,FALSE),IFERROR(INDEX(AM$337:AM$373,MATCH($F107,$B$337:$B$373,0))/VLOOKUP($F107,$B$337:$BB$373,MATCH(LEFT(TRIM(AM$6),FIND("~",SUBSTITUTE(AM$6,"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107))*HLOOKUP(LEFT(TRIM(AM$6),FIND("~",SUBSTITUTE(AM$6," ","~",LEN(TRIM(AM$6))-LEN(SUBSTITUTE(TRIM(AM$6)," ",""))))-1)&amp;" Total",$B$6:$BB$373,ROW($A107)-5,FALSE))</f>
        <v>0</v>
      </c>
      <c r="AN107" s="10">
        <f ca="1">IF(AN$5&lt;&gt;"",HLOOKUP(AN$5,Functionalization!$G$6:$R$373,ROW($A107)-5,FALSE),IFERROR(INDEX(AN$337:AN$373,MATCH($F107,$B$337:$B$373,0))/VLOOKUP($F107,$B$337:$BB$373,MATCH(LEFT(TRIM(AN$6),FIND("~",SUBSTITUTE(AN$6,"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107))*HLOOKUP(LEFT(TRIM(AN$6),FIND("~",SUBSTITUTE(AN$6," ","~",LEN(TRIM(AN$6))-LEN(SUBSTITUTE(TRIM(AN$6)," ",""))))-1)&amp;" Total",$B$6:$BB$373,ROW($A107)-5,FALSE))</f>
        <v>0</v>
      </c>
      <c r="AO107" s="10">
        <f ca="1">IF(AO$5&lt;&gt;"",HLOOKUP(AO$5,Functionalization!$G$6:$R$373,ROW($A107)-5,FALSE),IFERROR(INDEX(AO$337:AO$373,MATCH($F107,$B$337:$B$373,0))/VLOOKUP($F107,$B$337:$BB$373,MATCH(LEFT(TRIM(AO$6),FIND("~",SUBSTITUTE(AO$6,"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107))*HLOOKUP(LEFT(TRIM(AO$6),FIND("~",SUBSTITUTE(AO$6," ","~",LEN(TRIM(AO$6))-LEN(SUBSTITUTE(TRIM(AO$6)," ",""))))-1)&amp;" Total",$B$6:$BB$373,ROW($A107)-5,FALSE))</f>
        <v>0</v>
      </c>
      <c r="AP107" s="10">
        <f ca="1">IF(AP$5&lt;&gt;"",HLOOKUP(AP$5,Functionalization!$G$6:$R$373,ROW($A107)-5,FALSE),IFERROR(INDEX(AP$337:AP$373,MATCH($F107,$B$337:$B$373,0))/VLOOKUP($F107,$B$337:$BB$373,MATCH(LEFT(TRIM(AP$6),FIND("~",SUBSTITUTE(AP$6,"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107))*HLOOKUP(LEFT(TRIM(AP$6),FIND("~",SUBSTITUTE(AP$6," ","~",LEN(TRIM(AP$6))-LEN(SUBSTITUTE(TRIM(AP$6)," ",""))))-1)&amp;" Total",$B$6:$BB$373,ROW($A107)-5,FALSE))</f>
        <v>0</v>
      </c>
      <c r="AQ107" s="10">
        <f ca="1">IF(AQ$5&lt;&gt;"",HLOOKUP(AQ$5,Functionalization!$G$6:$R$373,ROW($A107)-5,FALSE),IFERROR(INDEX(AQ$337:AQ$373,MATCH($F107,$B$337:$B$373,0))/VLOOKUP($F107,$B$337:$BB$373,MATCH(LEFT(TRIM(AQ$6),FIND("~",SUBSTITUTE(AQ$6,"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107))*HLOOKUP(LEFT(TRIM(AQ$6),FIND("~",SUBSTITUTE(AQ$6," ","~",LEN(TRIM(AQ$6))-LEN(SUBSTITUTE(TRIM(AQ$6)," ",""))))-1)&amp;" Total",$B$6:$BB$373,ROW($A107)-5,FALSE))</f>
        <v>0</v>
      </c>
      <c r="AR107" s="10">
        <f ca="1">IF(AR$5&lt;&gt;"",HLOOKUP(AR$5,Functionalization!$G$6:$R$373,ROW($A107)-5,FALSE),IFERROR(INDEX(AR$337:AR$373,MATCH($F107,$B$337:$B$373,0))/VLOOKUP($F107,$B$337:$BB$373,MATCH(LEFT(TRIM(AR$6),FIND("~",SUBSTITUTE(AR$6,"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107))*HLOOKUP(LEFT(TRIM(AR$6),FIND("~",SUBSTITUTE(AR$6," ","~",LEN(TRIM(AR$6))-LEN(SUBSTITUTE(TRIM(AR$6)," ",""))))-1)&amp;" Total",$B$6:$BB$373,ROW($A107)-5,FALSE))</f>
        <v>0</v>
      </c>
      <c r="AS107" s="10">
        <f ca="1">IF(AS$5&lt;&gt;"",HLOOKUP(AS$5,Functionalization!$G$6:$R$373,ROW($A107)-5,FALSE),IFERROR(INDEX(AS$337:AS$373,MATCH($F107,$B$337:$B$373,0))/VLOOKUP($F107,$B$337:$BB$373,MATCH(LEFT(TRIM(AS$6),FIND("~",SUBSTITUTE(AS$6,"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107))*HLOOKUP(LEFT(TRIM(AS$6),FIND("~",SUBSTITUTE(AS$6," ","~",LEN(TRIM(AS$6))-LEN(SUBSTITUTE(TRIM(AS$6)," ",""))))-1)&amp;" Total",$B$6:$BB$373,ROW($A107)-5,FALSE))</f>
        <v>0</v>
      </c>
      <c r="AT107" s="10">
        <f ca="1">IF(AT$5&lt;&gt;"",HLOOKUP(AT$5,Functionalization!$G$6:$R$373,ROW($A107)-5,FALSE),IFERROR(INDEX(AT$337:AT$373,MATCH($F107,$B$337:$B$373,0))/VLOOKUP($F107,$B$337:$BB$373,MATCH(LEFT(TRIM(AT$6),FIND("~",SUBSTITUTE(AT$6,"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107))*HLOOKUP(LEFT(TRIM(AT$6),FIND("~",SUBSTITUTE(AT$6," ","~",LEN(TRIM(AT$6))-LEN(SUBSTITUTE(TRIM(AT$6)," ",""))))-1)&amp;" Total",$B$6:$BB$373,ROW($A107)-5,FALSE))</f>
        <v>0</v>
      </c>
      <c r="AU107" s="10">
        <f ca="1">IF(AU$5&lt;&gt;"",HLOOKUP(AU$5,Functionalization!$G$6:$R$373,ROW($A107)-5,FALSE),IFERROR(INDEX(AU$337:AU$373,MATCH($F107,$B$337:$B$373,0))/VLOOKUP($F107,$B$337:$BB$373,MATCH(LEFT(TRIM(AU$6),FIND("~",SUBSTITUTE(AU$6,"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107))*HLOOKUP(LEFT(TRIM(AU$6),FIND("~",SUBSTITUTE(AU$6," ","~",LEN(TRIM(AU$6))-LEN(SUBSTITUTE(TRIM(AU$6)," ",""))))-1)&amp;" Total",$B$6:$BB$373,ROW($A107)-5,FALSE))</f>
        <v>0</v>
      </c>
      <c r="AV107" s="10">
        <f ca="1">IF(AV$5&lt;&gt;"",HLOOKUP(AV$5,Functionalization!$G$6:$R$373,ROW($A107)-5,FALSE),IFERROR(INDEX(AV$337:AV$373,MATCH($F107,$B$337:$B$373,0))/VLOOKUP($F107,$B$337:$BB$373,MATCH(LEFT(TRIM(AV$6),FIND("~",SUBSTITUTE(AV$6,"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107))*HLOOKUP(LEFT(TRIM(AV$6),FIND("~",SUBSTITUTE(AV$6," ","~",LEN(TRIM(AV$6))-LEN(SUBSTITUTE(TRIM(AV$6)," ",""))))-1)&amp;" Total",$B$6:$BB$373,ROW($A107)-5,FALSE))</f>
        <v>0</v>
      </c>
      <c r="AW107" s="10">
        <f ca="1">IF(AW$5&lt;&gt;"",HLOOKUP(AW$5,Functionalization!$G$6:$R$373,ROW($A107)-5,FALSE),IFERROR(INDEX(AW$337:AW$373,MATCH($F107,$B$337:$B$373,0))/VLOOKUP($F107,$B$337:$BB$373,MATCH(LEFT(TRIM(AW$6),FIND("~",SUBSTITUTE(AW$6,"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107))*HLOOKUP(LEFT(TRIM(AW$6),FIND("~",SUBSTITUTE(AW$6," ","~",LEN(TRIM(AW$6))-LEN(SUBSTITUTE(TRIM(AW$6)," ",""))))-1)&amp;" Total",$B$6:$BB$373,ROW($A107)-5,FALSE))</f>
        <v>0</v>
      </c>
      <c r="AX107" s="10">
        <f ca="1">IF(AX$5&lt;&gt;"",HLOOKUP(AX$5,Functionalization!$G$6:$R$373,ROW($A107)-5,FALSE),IFERROR(INDEX(AX$337:AX$373,MATCH($F107,$B$337:$B$373,0))/VLOOKUP($F107,$B$337:$BB$373,MATCH(LEFT(TRIM(AX$6),FIND("~",SUBSTITUTE(AX$6,"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107))*HLOOKUP(LEFT(TRIM(AX$6),FIND("~",SUBSTITUTE(AX$6," ","~",LEN(TRIM(AX$6))-LEN(SUBSTITUTE(TRIM(AX$6)," ",""))))-1)&amp;" Total",$B$6:$BB$373,ROW($A107)-5,FALSE))</f>
        <v>0</v>
      </c>
      <c r="AY107" s="10">
        <f ca="1">IF(AY$5&lt;&gt;"",HLOOKUP(AY$5,Functionalization!$G$6:$R$373,ROW($A107)-5,FALSE),IFERROR(INDEX(AY$337:AY$373,MATCH($F107,$B$337:$B$373,0))/VLOOKUP($F107,$B$337:$BB$373,MATCH(LEFT(TRIM(AY$6),FIND("~",SUBSTITUTE(AY$6,"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107))*HLOOKUP(LEFT(TRIM(AY$6),FIND("~",SUBSTITUTE(AY$6," ","~",LEN(TRIM(AY$6))-LEN(SUBSTITUTE(TRIM(AY$6)," ",""))))-1)&amp;" Total",$B$6:$BB$373,ROW($A107)-5,FALSE))</f>
        <v>0</v>
      </c>
      <c r="AZ107" s="10">
        <f ca="1">IF(AZ$5&lt;&gt;"",HLOOKUP(AZ$5,Functionalization!$G$6:$R$373,ROW($A107)-5,FALSE),IFERROR(INDEX(AZ$337:AZ$373,MATCH($F107,$B$337:$B$373,0))/VLOOKUP($F107,$B$337:$BB$373,MATCH(LEFT(TRIM(AZ$6),FIND("~",SUBSTITUTE(AZ$6,"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107))*HLOOKUP(LEFT(TRIM(AZ$6),FIND("~",SUBSTITUTE(AZ$6," ","~",LEN(TRIM(AZ$6))-LEN(SUBSTITUTE(TRIM(AZ$6)," ",""))))-1)&amp;" Total",$B$6:$BB$373,ROW($A107)-5,FALSE))</f>
        <v>0</v>
      </c>
      <c r="BA107" s="10">
        <f ca="1">IF(BA$5&lt;&gt;"",HLOOKUP(BA$5,Functionalization!$G$6:$R$373,ROW($A107)-5,FALSE),IFERROR(INDEX(BA$337:BA$373,MATCH($F107,$B$337:$B$373,0))/VLOOKUP($F107,$B$337:$BB$373,MATCH(LEFT(TRIM(BA$6),FIND("~",SUBSTITUTE(BA$6,"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107))*HLOOKUP(LEFT(TRIM(BA$6),FIND("~",SUBSTITUTE(BA$6," ","~",LEN(TRIM(BA$6))-LEN(SUBSTITUTE(TRIM(BA$6)," ",""))))-1)&amp;" Total",$B$6:$BB$373,ROW($A107)-5,FALSE))</f>
        <v>0</v>
      </c>
      <c r="BB107" s="10">
        <f ca="1">IF(BB$5&lt;&gt;"",HLOOKUP(BB$5,Functionalization!$G$6:$R$373,ROW($A107)-5,FALSE),IFERROR(INDEX(BB$337:BB$373,MATCH($F107,$B$337:$B$373,0))/VLOOKUP($F107,$B$337:$BB$373,MATCH(LEFT(TRIM(BB$6),FIND("~",SUBSTITUTE(BB$6,"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107))*HLOOKUP(LEFT(TRIM(BB$6),FIND("~",SUBSTITUTE(BB$6," ","~",LEN(TRIM(BB$6))-LEN(SUBSTITUTE(TRIM(BB$6)," ",""))))-1)&amp;" Total",$B$6:$BB$373,ROW($A107)-5,FALSE))</f>
        <v>0</v>
      </c>
      <c r="BD107">
        <f ca="1">IFERROR(IF(SUMIF($G$6:$BB$6,BD$6&amp;" Total",$G107:$BB107)-(SUMIF($G$6:$BB$6,BD$6&amp;" "&amp;'Input-Func_Class'!$D$22,$G107:$BB107)+IFERROR(SUMIF($G$6:$BB$6,BD$6&amp;" "&amp;'Input-Func_Class'!$E$22,$G107:$BB107),SUMIF($G$6:$BB$6,BD$6&amp;" "&amp;'Input-Func_Class'!$B$24,$G107:$BB107))+SUMIF($G$6:$BB$6,BD$6&amp;" "&amp;'Input-Func_Class'!$F$22,$G107:$BB107))&lt;Check_Limit,0,1),1)</f>
        <v>0</v>
      </c>
      <c r="BE107">
        <f ca="1">IFERROR(IF(SUMIF($G$6:$BB$6,BE$6&amp;" Total",$G107:$BB107)-(SUMIF($G$6:$BB$6,BE$6&amp;" "&amp;'Input-Func_Class'!$D$22,$G107:$BB107)+IFERROR(SUMIF($G$6:$BB$6,BE$6&amp;" "&amp;'Input-Func_Class'!$E$22,$G107:$BB107),SUMIF($G$6:$BB$6,BE$6&amp;" "&amp;'Input-Func_Class'!$B$24,$G107:$BB107))+SUMIF($G$6:$BB$6,BE$6&amp;" "&amp;'Input-Func_Class'!$F$22,$G107:$BB107))&lt;Check_Limit,0,1),1)</f>
        <v>0</v>
      </c>
      <c r="BF107">
        <f ca="1">IFERROR(IF(SUMIF($G$6:$BB$6,BF$6&amp;" Total",$G107:$BB107)-(SUMIF($G$6:$BB$6,BF$6&amp;" "&amp;'Input-Func_Class'!$D$22,$G107:$BB107)+IFERROR(SUMIF($G$6:$BB$6,BF$6&amp;" "&amp;'Input-Func_Class'!$E$22,$G107:$BB107),SUMIF($G$6:$BB$6,BF$6&amp;" "&amp;'Input-Func_Class'!$B$24,$G107:$BB107))+SUMIF($G$6:$BB$6,BF$6&amp;" "&amp;'Input-Func_Class'!$F$22,$G107:$BB107))&lt;Check_Limit,0,1),1)</f>
        <v>0</v>
      </c>
      <c r="BG107">
        <f ca="1">IFERROR(IF(SUMIF($G$6:$BB$6,BG$6&amp;" Total",$G107:$BB107)-(SUMIF($G$6:$BB$6,BG$6&amp;" "&amp;'Input-Func_Class'!$D$22,$G107:$BB107)+IFERROR(SUMIF($G$6:$BB$6,BG$6&amp;" "&amp;'Input-Func_Class'!$E$22,$G107:$BB107),SUMIF($G$6:$BB$6,BG$6&amp;" "&amp;'Input-Func_Class'!$B$24,$G107:$BB107))+SUMIF($G$6:$BB$6,BG$6&amp;" "&amp;'Input-Func_Class'!$F$22,$G107:$BB107))&lt;Check_Limit,0,1),1)</f>
        <v>0</v>
      </c>
      <c r="BH107">
        <f ca="1">IFERROR(IF(SUMIF($G$6:$BB$6,BH$6&amp;" Total",$G107:$BB107)-(SUMIF($G$6:$BB$6,BH$6&amp;" "&amp;'Input-Func_Class'!$D$22,$G107:$BB107)+IFERROR(SUMIF($G$6:$BB$6,BH$6&amp;" "&amp;'Input-Func_Class'!$E$22,$G107:$BB107),SUMIF($G$6:$BB$6,BH$6&amp;" "&amp;'Input-Func_Class'!$B$24,$G107:$BB107))+SUMIF($G$6:$BB$6,BH$6&amp;" "&amp;'Input-Func_Class'!$F$22,$G107:$BB107))&lt;Check_Limit,0,1),1)</f>
        <v>0</v>
      </c>
      <c r="BI107">
        <f ca="1">IFERROR(IF(SUMIF($G$6:$BB$6,BI$6&amp;" Total",$G107:$BB107)-(SUMIF($G$6:$BB$6,BI$6&amp;" "&amp;'Input-Func_Class'!$D$22,$G107:$BB107)+IFERROR(SUMIF($G$6:$BB$6,BI$6&amp;" "&amp;'Input-Func_Class'!$E$22,$G107:$BB107),SUMIF($G$6:$BB$6,BI$6&amp;" "&amp;'Input-Func_Class'!$B$24,$G107:$BB107))+SUMIF($G$6:$BB$6,BI$6&amp;" "&amp;'Input-Func_Class'!$F$22,$G107:$BB107))&lt;Check_Limit,0,1),1)</f>
        <v>0</v>
      </c>
      <c r="BJ107">
        <f ca="1">IFERROR(IF(SUMIF($G$6:$BB$6,BJ$6&amp;" Total",$G107:$BB107)-(SUMIF($G$6:$BB$6,BJ$6&amp;" "&amp;'Input-Func_Class'!$D$22,$G107:$BB107)+IFERROR(SUMIF($G$6:$BB$6,BJ$6&amp;" "&amp;'Input-Func_Class'!$E$22,$G107:$BB107),SUMIF($G$6:$BB$6,BJ$6&amp;" "&amp;'Input-Func_Class'!$B$24,$G107:$BB107))+SUMIF($G$6:$BB$6,BJ$6&amp;" "&amp;'Input-Func_Class'!$F$22,$G107:$BB107))&lt;Check_Limit,0,1),1)</f>
        <v>0</v>
      </c>
      <c r="BK107">
        <f ca="1">IFERROR(IF(SUMIF($G$6:$BB$6,BK$6&amp;" Total",$G107:$BB107)-(SUMIF($G$6:$BB$6,BK$6&amp;" "&amp;'Input-Func_Class'!$D$22,$G107:$BB107)+IFERROR(SUMIF($G$6:$BB$6,BK$6&amp;" "&amp;'Input-Func_Class'!$E$22,$G107:$BB107),SUMIF($G$6:$BB$6,BK$6&amp;" "&amp;'Input-Func_Class'!$B$24,$G107:$BB107))+SUMIF($G$6:$BB$6,BK$6&amp;" "&amp;'Input-Func_Class'!$F$22,$G107:$BB107))&lt;Check_Limit,0,1),1)</f>
        <v>0</v>
      </c>
      <c r="BL107">
        <f ca="1">IFERROR(IF(SUMIF($G$6:$BB$6,BL$6&amp;" Total",$G107:$BB107)-(SUMIF($G$6:$BB$6,BL$6&amp;" "&amp;'Input-Func_Class'!$D$22,$G107:$BB107)+IFERROR(SUMIF($G$6:$BB$6,BL$6&amp;" "&amp;'Input-Func_Class'!$E$22,$G107:$BB107),SUMIF($G$6:$BB$6,BL$6&amp;" "&amp;'Input-Func_Class'!$B$24,$G107:$BB107))+SUMIF($G$6:$BB$6,BL$6&amp;" "&amp;'Input-Func_Class'!$F$22,$G107:$BB107))&lt;Check_Limit,0,1),1)</f>
        <v>0</v>
      </c>
      <c r="BM107">
        <f ca="1">IFERROR(IF(SUMIF($G$6:$BB$6,BM$6&amp;" Total",$G107:$BB107)-(SUMIF($G$6:$BB$6,BM$6&amp;" "&amp;'Input-Func_Class'!$D$22,$G107:$BB107)+IFERROR(SUMIF($G$6:$BB$6,BM$6&amp;" "&amp;'Input-Func_Class'!$E$22,$G107:$BB107),SUMIF($G$6:$BB$6,BM$6&amp;" "&amp;'Input-Func_Class'!$B$24,$G107:$BB107))+SUMIF($G$6:$BB$6,BM$6&amp;" "&amp;'Input-Func_Class'!$F$22,$G107:$BB107))&lt;Check_Limit,0,1),1)</f>
        <v>0</v>
      </c>
      <c r="BN107">
        <f ca="1">IFERROR(IF(SUMIF($G$6:$BB$6,BN$6&amp;" Total",$G107:$BB107)-(SUMIF($G$6:$BB$6,BN$6&amp;" "&amp;'Input-Func_Class'!$D$22,$G107:$BB107)+IFERROR(SUMIF($G$6:$BB$6,BN$6&amp;" "&amp;'Input-Func_Class'!$E$22,$G107:$BB107),SUMIF($G$6:$BB$6,BN$6&amp;" "&amp;'Input-Func_Class'!$B$24,$G107:$BB107))+SUMIF($G$6:$BB$6,BN$6&amp;" "&amp;'Input-Func_Class'!$F$22,$G107:$BB107))&lt;Check_Limit,0,1),1)</f>
        <v>0</v>
      </c>
      <c r="BO107">
        <f ca="1">IFERROR(IF(SUMIF($G$6:$BB$6,BO$6&amp;" Total",$G107:$BB107)-(SUMIF($G$6:$BB$6,BO$6&amp;" "&amp;'Input-Func_Class'!$D$22,$G107:$BB107)+IFERROR(SUMIF($G$6:$BB$6,BO$6&amp;" "&amp;'Input-Func_Class'!$E$22,$G107:$BB107),SUMIF($G$6:$BB$6,BO$6&amp;" "&amp;'Input-Func_Class'!$B$24,$G107:$BB107))+SUMIF($G$6:$BB$6,BO$6&amp;" "&amp;'Input-Func_Class'!$F$22,$G107:$BB107))&lt;Check_Limit,0,1),1)</f>
        <v>0</v>
      </c>
    </row>
    <row r="108" spans="1:67" outlineLevel="1">
      <c r="A108" s="31">
        <f>IF(ISBLANK('Input-Accounts'!A108),"",'Input-Accounts'!A108)</f>
        <v>96</v>
      </c>
      <c r="B108" s="53" t="str">
        <f>IF(ISBLANK('Input-Accounts'!B108),"",'Input-Accounts'!B108)</f>
        <v>METER INSTALLATIONS (Less SMRP)</v>
      </c>
      <c r="C108" s="31">
        <f>IF(ISBLANK('Input-Accounts'!C108),"",'Input-Accounts'!C108)</f>
        <v>382</v>
      </c>
      <c r="D108" s="10">
        <f>Functionalization!$D108</f>
        <v>-6129404.45784608</v>
      </c>
      <c r="E108" s="10">
        <f t="shared" ca="1" si="26"/>
        <v>0</v>
      </c>
      <c r="F108" s="3" t="str">
        <f>IF($D108=0,"-",IF('Input-Accounts'!$E108&lt;&gt;0,'Input-Accounts'!$E108,'Input-Accounts'!$G108))</f>
        <v>CUSTOMER</v>
      </c>
      <c r="G108" s="10">
        <f ca="1">IF(G$5&lt;&gt;"",HLOOKUP(G$5,Functionalization!$G$6:$R$373,ROW($A108)-5,FALSE),IFERROR(INDEX(G$337:G$373,MATCH($F108,$B$337:$B$373,0))/VLOOKUP($F108,$B$337:$BB$373,MATCH(LEFT(TRIM(G$6),FIND("~",SUBSTITUTE(G$6,"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108))*HLOOKUP(LEFT(TRIM(G$6),FIND("~",SUBSTITUTE(G$6," ","~",LEN(TRIM(G$6))-LEN(SUBSTITUTE(TRIM(G$6)," ",""))))-1)&amp;" Total",$B$6:$BB$373,ROW($A108)-5,FALSE))</f>
        <v>0</v>
      </c>
      <c r="H108" s="10">
        <f ca="1">IF(H$5&lt;&gt;"",HLOOKUP(H$5,Functionalization!$G$6:$R$373,ROW($A108)-5,FALSE),IFERROR(INDEX(H$337:H$373,MATCH($F108,$B$337:$B$373,0))/VLOOKUP($F108,$B$337:$BB$373,MATCH(LEFT(TRIM(H$6),FIND("~",SUBSTITUTE(H$6,"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108))*HLOOKUP(LEFT(TRIM(H$6),FIND("~",SUBSTITUTE(H$6," ","~",LEN(TRIM(H$6))-LEN(SUBSTITUTE(TRIM(H$6)," ",""))))-1)&amp;" Total",$B$6:$BB$373,ROW($A108)-5,FALSE))</f>
        <v>0</v>
      </c>
      <c r="I108" s="10">
        <f ca="1">IF(I$5&lt;&gt;"",HLOOKUP(I$5,Functionalization!$G$6:$R$373,ROW($A108)-5,FALSE),IFERROR(INDEX(I$337:I$373,MATCH($F108,$B$337:$B$373,0))/VLOOKUP($F108,$B$337:$BB$373,MATCH(LEFT(TRIM(I$6),FIND("~",SUBSTITUTE(I$6,"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108))*HLOOKUP(LEFT(TRIM(I$6),FIND("~",SUBSTITUTE(I$6," ","~",LEN(TRIM(I$6))-LEN(SUBSTITUTE(TRIM(I$6)," ",""))))-1)&amp;" Total",$B$6:$BB$373,ROW($A108)-5,FALSE))</f>
        <v>0</v>
      </c>
      <c r="J108" s="10">
        <f ca="1">IF(J$5&lt;&gt;"",HLOOKUP(J$5,Functionalization!$G$6:$R$373,ROW($A108)-5,FALSE),IFERROR(INDEX(J$337:J$373,MATCH($F108,$B$337:$B$373,0))/VLOOKUP($F108,$B$337:$BB$373,MATCH(LEFT(TRIM(J$6),FIND("~",SUBSTITUTE(J$6,"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108))*HLOOKUP(LEFT(TRIM(J$6),FIND("~",SUBSTITUTE(J$6," ","~",LEN(TRIM(J$6))-LEN(SUBSTITUTE(TRIM(J$6)," ",""))))-1)&amp;" Total",$B$6:$BB$373,ROW($A108)-5,FALSE))</f>
        <v>0</v>
      </c>
      <c r="K108" s="10">
        <f ca="1">IF(K$5&lt;&gt;"",HLOOKUP(K$5,Functionalization!$G$6:$R$373,ROW($A108)-5,FALSE),IFERROR(INDEX(K$337:K$373,MATCH($F108,$B$337:$B$373,0))/VLOOKUP($F108,$B$337:$BB$373,MATCH(LEFT(TRIM(K$6),FIND("~",SUBSTITUTE(K$6,"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108))*HLOOKUP(LEFT(TRIM(K$6),FIND("~",SUBSTITUTE(K$6," ","~",LEN(TRIM(K$6))-LEN(SUBSTITUTE(TRIM(K$6)," ",""))))-1)&amp;" Total",$B$6:$BB$373,ROW($A108)-5,FALSE))</f>
        <v>-6129404.45784608</v>
      </c>
      <c r="L108" s="10">
        <f ca="1">IF(L$5&lt;&gt;"",HLOOKUP(L$5,Functionalization!$G$6:$R$373,ROW($A108)-5,FALSE),IFERROR(INDEX(L$337:L$373,MATCH($F108,$B$337:$B$373,0))/VLOOKUP($F108,$B$337:$BB$373,MATCH(LEFT(TRIM(L$6),FIND("~",SUBSTITUTE(L$6,"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108))*HLOOKUP(LEFT(TRIM(L$6),FIND("~",SUBSTITUTE(L$6," ","~",LEN(TRIM(L$6))-LEN(SUBSTITUTE(TRIM(L$6)," ",""))))-1)&amp;" Total",$B$6:$BB$373,ROW($A108)-5,FALSE))</f>
        <v>0</v>
      </c>
      <c r="M108" s="10">
        <f ca="1">IF(M$5&lt;&gt;"",HLOOKUP(M$5,Functionalization!$G$6:$R$373,ROW($A108)-5,FALSE),IFERROR(INDEX(M$337:M$373,MATCH($F108,$B$337:$B$373,0))/VLOOKUP($F108,$B$337:$BB$373,MATCH(LEFT(TRIM(M$6),FIND("~",SUBSTITUTE(M$6,"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108))*HLOOKUP(LEFT(TRIM(M$6),FIND("~",SUBSTITUTE(M$6," ","~",LEN(TRIM(M$6))-LEN(SUBSTITUTE(TRIM(M$6)," ",""))))-1)&amp;" Total",$B$6:$BB$373,ROW($A108)-5,FALSE))</f>
        <v>0</v>
      </c>
      <c r="N108" s="10">
        <f ca="1">IF(N$5&lt;&gt;"",HLOOKUP(N$5,Functionalization!$G$6:$R$373,ROW($A108)-5,FALSE),IFERROR(INDEX(N$337:N$373,MATCH($F108,$B$337:$B$373,0))/VLOOKUP($F108,$B$337:$BB$373,MATCH(LEFT(TRIM(N$6),FIND("~",SUBSTITUTE(N$6,"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108))*HLOOKUP(LEFT(TRIM(N$6),FIND("~",SUBSTITUTE(N$6," ","~",LEN(TRIM(N$6))-LEN(SUBSTITUTE(TRIM(N$6)," ",""))))-1)&amp;" Total",$B$6:$BB$373,ROW($A108)-5,FALSE))</f>
        <v>-6129404.45784608</v>
      </c>
      <c r="O108" s="10">
        <f ca="1">IF(O$5&lt;&gt;"",HLOOKUP(O$5,Functionalization!$G$6:$R$373,ROW($A108)-5,FALSE),IFERROR(INDEX(O$337:O$373,MATCH($F108,$B$337:$B$373,0))/VLOOKUP($F108,$B$337:$BB$373,MATCH(LEFT(TRIM(O$6),FIND("~",SUBSTITUTE(O$6,"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108))*HLOOKUP(LEFT(TRIM(O$6),FIND("~",SUBSTITUTE(O$6," ","~",LEN(TRIM(O$6))-LEN(SUBSTITUTE(TRIM(O$6)," ",""))))-1)&amp;" Total",$B$6:$BB$373,ROW($A108)-5,FALSE))</f>
        <v>0</v>
      </c>
      <c r="P108" s="10">
        <f ca="1">IF(P$5&lt;&gt;"",HLOOKUP(P$5,Functionalization!$G$6:$R$373,ROW($A108)-5,FALSE),IFERROR(INDEX(P$337:P$373,MATCH($F108,$B$337:$B$373,0))/VLOOKUP($F108,$B$337:$BB$373,MATCH(LEFT(TRIM(P$6),FIND("~",SUBSTITUTE(P$6,"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108))*HLOOKUP(LEFT(TRIM(P$6),FIND("~",SUBSTITUTE(P$6," ","~",LEN(TRIM(P$6))-LEN(SUBSTITUTE(TRIM(P$6)," ",""))))-1)&amp;" Total",$B$6:$BB$373,ROW($A108)-5,FALSE))</f>
        <v>0</v>
      </c>
      <c r="Q108" s="10">
        <f ca="1">IF(Q$5&lt;&gt;"",HLOOKUP(Q$5,Functionalization!$G$6:$R$373,ROW($A108)-5,FALSE),IFERROR(INDEX(Q$337:Q$373,MATCH($F108,$B$337:$B$373,0))/VLOOKUP($F108,$B$337:$BB$373,MATCH(LEFT(TRIM(Q$6),FIND("~",SUBSTITUTE(Q$6,"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108))*HLOOKUP(LEFT(TRIM(Q$6),FIND("~",SUBSTITUTE(Q$6," ","~",LEN(TRIM(Q$6))-LEN(SUBSTITUTE(TRIM(Q$6)," ",""))))-1)&amp;" Total",$B$6:$BB$373,ROW($A108)-5,FALSE))</f>
        <v>0</v>
      </c>
      <c r="R108" s="10">
        <f ca="1">IF(R$5&lt;&gt;"",HLOOKUP(R$5,Functionalization!$G$6:$R$373,ROW($A108)-5,FALSE),IFERROR(INDEX(R$337:R$373,MATCH($F108,$B$337:$B$373,0))/VLOOKUP($F108,$B$337:$BB$373,MATCH(LEFT(TRIM(R$6),FIND("~",SUBSTITUTE(R$6,"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108))*HLOOKUP(LEFT(TRIM(R$6),FIND("~",SUBSTITUTE(R$6," ","~",LEN(TRIM(R$6))-LEN(SUBSTITUTE(TRIM(R$6)," ",""))))-1)&amp;" Total",$B$6:$BB$373,ROW($A108)-5,FALSE))</f>
        <v>0</v>
      </c>
      <c r="S108" s="10">
        <f ca="1">IF(S$5&lt;&gt;"",HLOOKUP(S$5,Functionalization!$G$6:$R$373,ROW($A108)-5,FALSE),IFERROR(INDEX(S$337:S$373,MATCH($F108,$B$337:$B$373,0))/VLOOKUP($F108,$B$337:$BB$373,MATCH(LEFT(TRIM(S$6),FIND("~",SUBSTITUTE(S$6,"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108))*HLOOKUP(LEFT(TRIM(S$6),FIND("~",SUBSTITUTE(S$6," ","~",LEN(TRIM(S$6))-LEN(SUBSTITUTE(TRIM(S$6)," ",""))))-1)&amp;" Total",$B$6:$BB$373,ROW($A108)-5,FALSE))</f>
        <v>0</v>
      </c>
      <c r="T108" s="10">
        <f ca="1">IF(T$5&lt;&gt;"",HLOOKUP(T$5,Functionalization!$G$6:$R$373,ROW($A108)-5,FALSE),IFERROR(INDEX(T$337:T$373,MATCH($F108,$B$337:$B$373,0))/VLOOKUP($F108,$B$337:$BB$373,MATCH(LEFT(TRIM(T$6),FIND("~",SUBSTITUTE(T$6,"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108))*HLOOKUP(LEFT(TRIM(T$6),FIND("~",SUBSTITUTE(T$6," ","~",LEN(TRIM(T$6))-LEN(SUBSTITUTE(TRIM(T$6)," ",""))))-1)&amp;" Total",$B$6:$BB$373,ROW($A108)-5,FALSE))</f>
        <v>0</v>
      </c>
      <c r="U108" s="10">
        <f ca="1">IF(U$5&lt;&gt;"",HLOOKUP(U$5,Functionalization!$G$6:$R$373,ROW($A108)-5,FALSE),IFERROR(INDEX(U$337:U$373,MATCH($F108,$B$337:$B$373,0))/VLOOKUP($F108,$B$337:$BB$373,MATCH(LEFT(TRIM(U$6),FIND("~",SUBSTITUTE(U$6,"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108))*HLOOKUP(LEFT(TRIM(U$6),FIND("~",SUBSTITUTE(U$6," ","~",LEN(TRIM(U$6))-LEN(SUBSTITUTE(TRIM(U$6)," ",""))))-1)&amp;" Total",$B$6:$BB$373,ROW($A108)-5,FALSE))</f>
        <v>0</v>
      </c>
      <c r="V108" s="10">
        <f ca="1">IF(V$5&lt;&gt;"",HLOOKUP(V$5,Functionalization!$G$6:$R$373,ROW($A108)-5,FALSE),IFERROR(INDEX(V$337:V$373,MATCH($F108,$B$337:$B$373,0))/VLOOKUP($F108,$B$337:$BB$373,MATCH(LEFT(TRIM(V$6),FIND("~",SUBSTITUTE(V$6,"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108))*HLOOKUP(LEFT(TRIM(V$6),FIND("~",SUBSTITUTE(V$6," ","~",LEN(TRIM(V$6))-LEN(SUBSTITUTE(TRIM(V$6)," ",""))))-1)&amp;" Total",$B$6:$BB$373,ROW($A108)-5,FALSE))</f>
        <v>0</v>
      </c>
      <c r="W108" s="10">
        <f ca="1">IF(W$5&lt;&gt;"",HLOOKUP(W$5,Functionalization!$G$6:$R$373,ROW($A108)-5,FALSE),IFERROR(INDEX(W$337:W$373,MATCH($F108,$B$337:$B$373,0))/VLOOKUP($F108,$B$337:$BB$373,MATCH(LEFT(TRIM(W$6),FIND("~",SUBSTITUTE(W$6,"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108))*HLOOKUP(LEFT(TRIM(W$6),FIND("~",SUBSTITUTE(W$6," ","~",LEN(TRIM(W$6))-LEN(SUBSTITUTE(TRIM(W$6)," ",""))))-1)&amp;" Total",$B$6:$BB$373,ROW($A108)-5,FALSE))</f>
        <v>0</v>
      </c>
      <c r="X108" s="10">
        <f ca="1">IF(X$5&lt;&gt;"",HLOOKUP(X$5,Functionalization!$G$6:$R$373,ROW($A108)-5,FALSE),IFERROR(INDEX(X$337:X$373,MATCH($F108,$B$337:$B$373,0))/VLOOKUP($F108,$B$337:$BB$373,MATCH(LEFT(TRIM(X$6),FIND("~",SUBSTITUTE(X$6,"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108))*HLOOKUP(LEFT(TRIM(X$6),FIND("~",SUBSTITUTE(X$6," ","~",LEN(TRIM(X$6))-LEN(SUBSTITUTE(TRIM(X$6)," ",""))))-1)&amp;" Total",$B$6:$BB$373,ROW($A108)-5,FALSE))</f>
        <v>0</v>
      </c>
      <c r="Y108" s="10">
        <f ca="1">IF(Y$5&lt;&gt;"",HLOOKUP(Y$5,Functionalization!$G$6:$R$373,ROW($A108)-5,FALSE),IFERROR(INDEX(Y$337:Y$373,MATCH($F108,$B$337:$B$373,0))/VLOOKUP($F108,$B$337:$BB$373,MATCH(LEFT(TRIM(Y$6),FIND("~",SUBSTITUTE(Y$6,"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108))*HLOOKUP(LEFT(TRIM(Y$6),FIND("~",SUBSTITUTE(Y$6," ","~",LEN(TRIM(Y$6))-LEN(SUBSTITUTE(TRIM(Y$6)," ",""))))-1)&amp;" Total",$B$6:$BB$373,ROW($A108)-5,FALSE))</f>
        <v>0</v>
      </c>
      <c r="Z108" s="10">
        <f ca="1">IF(Z$5&lt;&gt;"",HLOOKUP(Z$5,Functionalization!$G$6:$R$373,ROW($A108)-5,FALSE),IFERROR(INDEX(Z$337:Z$373,MATCH($F108,$B$337:$B$373,0))/VLOOKUP($F108,$B$337:$BB$373,MATCH(LEFT(TRIM(Z$6),FIND("~",SUBSTITUTE(Z$6,"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108))*HLOOKUP(LEFT(TRIM(Z$6),FIND("~",SUBSTITUTE(Z$6," ","~",LEN(TRIM(Z$6))-LEN(SUBSTITUTE(TRIM(Z$6)," ",""))))-1)&amp;" Total",$B$6:$BB$373,ROW($A108)-5,FALSE))</f>
        <v>0</v>
      </c>
      <c r="AA108" s="10">
        <f ca="1">IF(AA$5&lt;&gt;"",HLOOKUP(AA$5,Functionalization!$G$6:$R$373,ROW($A108)-5,FALSE),IFERROR(INDEX(AA$337:AA$373,MATCH($F108,$B$337:$B$373,0))/VLOOKUP($F108,$B$337:$BB$373,MATCH(LEFT(TRIM(AA$6),FIND("~",SUBSTITUTE(AA$6,"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108))*HLOOKUP(LEFT(TRIM(AA$6),FIND("~",SUBSTITUTE(AA$6," ","~",LEN(TRIM(AA$6))-LEN(SUBSTITUTE(TRIM(AA$6)," ",""))))-1)&amp;" Total",$B$6:$BB$373,ROW($A108)-5,FALSE))</f>
        <v>0</v>
      </c>
      <c r="AB108" s="10">
        <f ca="1">IF(AB$5&lt;&gt;"",HLOOKUP(AB$5,Functionalization!$G$6:$R$373,ROW($A108)-5,FALSE),IFERROR(INDEX(AB$337:AB$373,MATCH($F108,$B$337:$B$373,0))/VLOOKUP($F108,$B$337:$BB$373,MATCH(LEFT(TRIM(AB$6),FIND("~",SUBSTITUTE(AB$6,"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108))*HLOOKUP(LEFT(TRIM(AB$6),FIND("~",SUBSTITUTE(AB$6," ","~",LEN(TRIM(AB$6))-LEN(SUBSTITUTE(TRIM(AB$6)," ",""))))-1)&amp;" Total",$B$6:$BB$373,ROW($A108)-5,FALSE))</f>
        <v>0</v>
      </c>
      <c r="AC108" s="10">
        <f ca="1">IF(AC$5&lt;&gt;"",HLOOKUP(AC$5,Functionalization!$G$6:$R$373,ROW($A108)-5,FALSE),IFERROR(INDEX(AC$337:AC$373,MATCH($F108,$B$337:$B$373,0))/VLOOKUP($F108,$B$337:$BB$373,MATCH(LEFT(TRIM(AC$6),FIND("~",SUBSTITUTE(AC$6,"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108))*HLOOKUP(LEFT(TRIM(AC$6),FIND("~",SUBSTITUTE(AC$6," ","~",LEN(TRIM(AC$6))-LEN(SUBSTITUTE(TRIM(AC$6)," ",""))))-1)&amp;" Total",$B$6:$BB$373,ROW($A108)-5,FALSE))</f>
        <v>0</v>
      </c>
      <c r="AD108" s="10">
        <f ca="1">IF(AD$5&lt;&gt;"",HLOOKUP(AD$5,Functionalization!$G$6:$R$373,ROW($A108)-5,FALSE),IFERROR(INDEX(AD$337:AD$373,MATCH($F108,$B$337:$B$373,0))/VLOOKUP($F108,$B$337:$BB$373,MATCH(LEFT(TRIM(AD$6),FIND("~",SUBSTITUTE(AD$6,"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108))*HLOOKUP(LEFT(TRIM(AD$6),FIND("~",SUBSTITUTE(AD$6," ","~",LEN(TRIM(AD$6))-LEN(SUBSTITUTE(TRIM(AD$6)," ",""))))-1)&amp;" Total",$B$6:$BB$373,ROW($A108)-5,FALSE))</f>
        <v>0</v>
      </c>
      <c r="AE108" s="10">
        <f ca="1">IF(AE$5&lt;&gt;"",HLOOKUP(AE$5,Functionalization!$G$6:$R$373,ROW($A108)-5,FALSE),IFERROR(INDEX(AE$337:AE$373,MATCH($F108,$B$337:$B$373,0))/VLOOKUP($F108,$B$337:$BB$373,MATCH(LEFT(TRIM(AE$6),FIND("~",SUBSTITUTE(AE$6,"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108))*HLOOKUP(LEFT(TRIM(AE$6),FIND("~",SUBSTITUTE(AE$6," ","~",LEN(TRIM(AE$6))-LEN(SUBSTITUTE(TRIM(AE$6)," ",""))))-1)&amp;" Total",$B$6:$BB$373,ROW($A108)-5,FALSE))</f>
        <v>0</v>
      </c>
      <c r="AF108" s="10">
        <f ca="1">IF(AF$5&lt;&gt;"",HLOOKUP(AF$5,Functionalization!$G$6:$R$373,ROW($A108)-5,FALSE),IFERROR(INDEX(AF$337:AF$373,MATCH($F108,$B$337:$B$373,0))/VLOOKUP($F108,$B$337:$BB$373,MATCH(LEFT(TRIM(AF$6),FIND("~",SUBSTITUTE(AF$6,"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108))*HLOOKUP(LEFT(TRIM(AF$6),FIND("~",SUBSTITUTE(AF$6," ","~",LEN(TRIM(AF$6))-LEN(SUBSTITUTE(TRIM(AF$6)," ",""))))-1)&amp;" Total",$B$6:$BB$373,ROW($A108)-5,FALSE))</f>
        <v>0</v>
      </c>
      <c r="AG108" s="10">
        <f ca="1">IF(AG$5&lt;&gt;"",HLOOKUP(AG$5,Functionalization!$G$6:$R$373,ROW($A108)-5,FALSE),IFERROR(INDEX(AG$337:AG$373,MATCH($F108,$B$337:$B$373,0))/VLOOKUP($F108,$B$337:$BB$373,MATCH(LEFT(TRIM(AG$6),FIND("~",SUBSTITUTE(AG$6,"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108))*HLOOKUP(LEFT(TRIM(AG$6),FIND("~",SUBSTITUTE(AG$6," ","~",LEN(TRIM(AG$6))-LEN(SUBSTITUTE(TRIM(AG$6)," ",""))))-1)&amp;" Total",$B$6:$BB$373,ROW($A108)-5,FALSE))</f>
        <v>0</v>
      </c>
      <c r="AH108" s="10">
        <f ca="1">IF(AH$5&lt;&gt;"",HLOOKUP(AH$5,Functionalization!$G$6:$R$373,ROW($A108)-5,FALSE),IFERROR(INDEX(AH$337:AH$373,MATCH($F108,$B$337:$B$373,0))/VLOOKUP($F108,$B$337:$BB$373,MATCH(LEFT(TRIM(AH$6),FIND("~",SUBSTITUTE(AH$6,"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108))*HLOOKUP(LEFT(TRIM(AH$6),FIND("~",SUBSTITUTE(AH$6," ","~",LEN(TRIM(AH$6))-LEN(SUBSTITUTE(TRIM(AH$6)," ",""))))-1)&amp;" Total",$B$6:$BB$373,ROW($A108)-5,FALSE))</f>
        <v>0</v>
      </c>
      <c r="AI108" s="10">
        <f ca="1">IF(AI$5&lt;&gt;"",HLOOKUP(AI$5,Functionalization!$G$6:$R$373,ROW($A108)-5,FALSE),IFERROR(INDEX(AI$337:AI$373,MATCH($F108,$B$337:$B$373,0))/VLOOKUP($F108,$B$337:$BB$373,MATCH(LEFT(TRIM(AI$6),FIND("~",SUBSTITUTE(AI$6,"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108))*HLOOKUP(LEFT(TRIM(AI$6),FIND("~",SUBSTITUTE(AI$6," ","~",LEN(TRIM(AI$6))-LEN(SUBSTITUTE(TRIM(AI$6)," ",""))))-1)&amp;" Total",$B$6:$BB$373,ROW($A108)-5,FALSE))</f>
        <v>0</v>
      </c>
      <c r="AJ108" s="10">
        <f ca="1">IF(AJ$5&lt;&gt;"",HLOOKUP(AJ$5,Functionalization!$G$6:$R$373,ROW($A108)-5,FALSE),IFERROR(INDEX(AJ$337:AJ$373,MATCH($F108,$B$337:$B$373,0))/VLOOKUP($F108,$B$337:$BB$373,MATCH(LEFT(TRIM(AJ$6),FIND("~",SUBSTITUTE(AJ$6,"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108))*HLOOKUP(LEFT(TRIM(AJ$6),FIND("~",SUBSTITUTE(AJ$6," ","~",LEN(TRIM(AJ$6))-LEN(SUBSTITUTE(TRIM(AJ$6)," ",""))))-1)&amp;" Total",$B$6:$BB$373,ROW($A108)-5,FALSE))</f>
        <v>0</v>
      </c>
      <c r="AK108" s="10">
        <f ca="1">IF(AK$5&lt;&gt;"",HLOOKUP(AK$5,Functionalization!$G$6:$R$373,ROW($A108)-5,FALSE),IFERROR(INDEX(AK$337:AK$373,MATCH($F108,$B$337:$B$373,0))/VLOOKUP($F108,$B$337:$BB$373,MATCH(LEFT(TRIM(AK$6),FIND("~",SUBSTITUTE(AK$6,"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108))*HLOOKUP(LEFT(TRIM(AK$6),FIND("~",SUBSTITUTE(AK$6," ","~",LEN(TRIM(AK$6))-LEN(SUBSTITUTE(TRIM(AK$6)," ",""))))-1)&amp;" Total",$B$6:$BB$373,ROW($A108)-5,FALSE))</f>
        <v>0</v>
      </c>
      <c r="AL108" s="10">
        <f ca="1">IF(AL$5&lt;&gt;"",HLOOKUP(AL$5,Functionalization!$G$6:$R$373,ROW($A108)-5,FALSE),IFERROR(INDEX(AL$337:AL$373,MATCH($F108,$B$337:$B$373,0))/VLOOKUP($F108,$B$337:$BB$373,MATCH(LEFT(TRIM(AL$6),FIND("~",SUBSTITUTE(AL$6,"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108))*HLOOKUP(LEFT(TRIM(AL$6),FIND("~",SUBSTITUTE(AL$6," ","~",LEN(TRIM(AL$6))-LEN(SUBSTITUTE(TRIM(AL$6)," ",""))))-1)&amp;" Total",$B$6:$BB$373,ROW($A108)-5,FALSE))</f>
        <v>0</v>
      </c>
      <c r="AM108" s="10">
        <f ca="1">IF(AM$5&lt;&gt;"",HLOOKUP(AM$5,Functionalization!$G$6:$R$373,ROW($A108)-5,FALSE),IFERROR(INDEX(AM$337:AM$373,MATCH($F108,$B$337:$B$373,0))/VLOOKUP($F108,$B$337:$BB$373,MATCH(LEFT(TRIM(AM$6),FIND("~",SUBSTITUTE(AM$6,"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108))*HLOOKUP(LEFT(TRIM(AM$6),FIND("~",SUBSTITUTE(AM$6," ","~",LEN(TRIM(AM$6))-LEN(SUBSTITUTE(TRIM(AM$6)," ",""))))-1)&amp;" Total",$B$6:$BB$373,ROW($A108)-5,FALSE))</f>
        <v>0</v>
      </c>
      <c r="AN108" s="10">
        <f ca="1">IF(AN$5&lt;&gt;"",HLOOKUP(AN$5,Functionalization!$G$6:$R$373,ROW($A108)-5,FALSE),IFERROR(INDEX(AN$337:AN$373,MATCH($F108,$B$337:$B$373,0))/VLOOKUP($F108,$B$337:$BB$373,MATCH(LEFT(TRIM(AN$6),FIND("~",SUBSTITUTE(AN$6,"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108))*HLOOKUP(LEFT(TRIM(AN$6),FIND("~",SUBSTITUTE(AN$6," ","~",LEN(TRIM(AN$6))-LEN(SUBSTITUTE(TRIM(AN$6)," ",""))))-1)&amp;" Total",$B$6:$BB$373,ROW($A108)-5,FALSE))</f>
        <v>0</v>
      </c>
      <c r="AO108" s="10">
        <f ca="1">IF(AO$5&lt;&gt;"",HLOOKUP(AO$5,Functionalization!$G$6:$R$373,ROW($A108)-5,FALSE),IFERROR(INDEX(AO$337:AO$373,MATCH($F108,$B$337:$B$373,0))/VLOOKUP($F108,$B$337:$BB$373,MATCH(LEFT(TRIM(AO$6),FIND("~",SUBSTITUTE(AO$6,"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108))*HLOOKUP(LEFT(TRIM(AO$6),FIND("~",SUBSTITUTE(AO$6," ","~",LEN(TRIM(AO$6))-LEN(SUBSTITUTE(TRIM(AO$6)," ",""))))-1)&amp;" Total",$B$6:$BB$373,ROW($A108)-5,FALSE))</f>
        <v>0</v>
      </c>
      <c r="AP108" s="10">
        <f ca="1">IF(AP$5&lt;&gt;"",HLOOKUP(AP$5,Functionalization!$G$6:$R$373,ROW($A108)-5,FALSE),IFERROR(INDEX(AP$337:AP$373,MATCH($F108,$B$337:$B$373,0))/VLOOKUP($F108,$B$337:$BB$373,MATCH(LEFT(TRIM(AP$6),FIND("~",SUBSTITUTE(AP$6,"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108))*HLOOKUP(LEFT(TRIM(AP$6),FIND("~",SUBSTITUTE(AP$6," ","~",LEN(TRIM(AP$6))-LEN(SUBSTITUTE(TRIM(AP$6)," ",""))))-1)&amp;" Total",$B$6:$BB$373,ROW($A108)-5,FALSE))</f>
        <v>0</v>
      </c>
      <c r="AQ108" s="10">
        <f ca="1">IF(AQ$5&lt;&gt;"",HLOOKUP(AQ$5,Functionalization!$G$6:$R$373,ROW($A108)-5,FALSE),IFERROR(INDEX(AQ$337:AQ$373,MATCH($F108,$B$337:$B$373,0))/VLOOKUP($F108,$B$337:$BB$373,MATCH(LEFT(TRIM(AQ$6),FIND("~",SUBSTITUTE(AQ$6,"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108))*HLOOKUP(LEFT(TRIM(AQ$6),FIND("~",SUBSTITUTE(AQ$6," ","~",LEN(TRIM(AQ$6))-LEN(SUBSTITUTE(TRIM(AQ$6)," ",""))))-1)&amp;" Total",$B$6:$BB$373,ROW($A108)-5,FALSE))</f>
        <v>0</v>
      </c>
      <c r="AR108" s="10">
        <f ca="1">IF(AR$5&lt;&gt;"",HLOOKUP(AR$5,Functionalization!$G$6:$R$373,ROW($A108)-5,FALSE),IFERROR(INDEX(AR$337:AR$373,MATCH($F108,$B$337:$B$373,0))/VLOOKUP($F108,$B$337:$BB$373,MATCH(LEFT(TRIM(AR$6),FIND("~",SUBSTITUTE(AR$6,"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108))*HLOOKUP(LEFT(TRIM(AR$6),FIND("~",SUBSTITUTE(AR$6," ","~",LEN(TRIM(AR$6))-LEN(SUBSTITUTE(TRIM(AR$6)," ",""))))-1)&amp;" Total",$B$6:$BB$373,ROW($A108)-5,FALSE))</f>
        <v>0</v>
      </c>
      <c r="AS108" s="10">
        <f ca="1">IF(AS$5&lt;&gt;"",HLOOKUP(AS$5,Functionalization!$G$6:$R$373,ROW($A108)-5,FALSE),IFERROR(INDEX(AS$337:AS$373,MATCH($F108,$B$337:$B$373,0))/VLOOKUP($F108,$B$337:$BB$373,MATCH(LEFT(TRIM(AS$6),FIND("~",SUBSTITUTE(AS$6,"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108))*HLOOKUP(LEFT(TRIM(AS$6),FIND("~",SUBSTITUTE(AS$6," ","~",LEN(TRIM(AS$6))-LEN(SUBSTITUTE(TRIM(AS$6)," ",""))))-1)&amp;" Total",$B$6:$BB$373,ROW($A108)-5,FALSE))</f>
        <v>0</v>
      </c>
      <c r="AT108" s="10">
        <f ca="1">IF(AT$5&lt;&gt;"",HLOOKUP(AT$5,Functionalization!$G$6:$R$373,ROW($A108)-5,FALSE),IFERROR(INDEX(AT$337:AT$373,MATCH($F108,$B$337:$B$373,0))/VLOOKUP($F108,$B$337:$BB$373,MATCH(LEFT(TRIM(AT$6),FIND("~",SUBSTITUTE(AT$6,"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108))*HLOOKUP(LEFT(TRIM(AT$6),FIND("~",SUBSTITUTE(AT$6," ","~",LEN(TRIM(AT$6))-LEN(SUBSTITUTE(TRIM(AT$6)," ",""))))-1)&amp;" Total",$B$6:$BB$373,ROW($A108)-5,FALSE))</f>
        <v>0</v>
      </c>
      <c r="AU108" s="10">
        <f ca="1">IF(AU$5&lt;&gt;"",HLOOKUP(AU$5,Functionalization!$G$6:$R$373,ROW($A108)-5,FALSE),IFERROR(INDEX(AU$337:AU$373,MATCH($F108,$B$337:$B$373,0))/VLOOKUP($F108,$B$337:$BB$373,MATCH(LEFT(TRIM(AU$6),FIND("~",SUBSTITUTE(AU$6,"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108))*HLOOKUP(LEFT(TRIM(AU$6),FIND("~",SUBSTITUTE(AU$6," ","~",LEN(TRIM(AU$6))-LEN(SUBSTITUTE(TRIM(AU$6)," ",""))))-1)&amp;" Total",$B$6:$BB$373,ROW($A108)-5,FALSE))</f>
        <v>0</v>
      </c>
      <c r="AV108" s="10">
        <f ca="1">IF(AV$5&lt;&gt;"",HLOOKUP(AV$5,Functionalization!$G$6:$R$373,ROW($A108)-5,FALSE),IFERROR(INDEX(AV$337:AV$373,MATCH($F108,$B$337:$B$373,0))/VLOOKUP($F108,$B$337:$BB$373,MATCH(LEFT(TRIM(AV$6),FIND("~",SUBSTITUTE(AV$6,"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108))*HLOOKUP(LEFT(TRIM(AV$6),FIND("~",SUBSTITUTE(AV$6," ","~",LEN(TRIM(AV$6))-LEN(SUBSTITUTE(TRIM(AV$6)," ",""))))-1)&amp;" Total",$B$6:$BB$373,ROW($A108)-5,FALSE))</f>
        <v>0</v>
      </c>
      <c r="AW108" s="10">
        <f ca="1">IF(AW$5&lt;&gt;"",HLOOKUP(AW$5,Functionalization!$G$6:$R$373,ROW($A108)-5,FALSE),IFERROR(INDEX(AW$337:AW$373,MATCH($F108,$B$337:$B$373,0))/VLOOKUP($F108,$B$337:$BB$373,MATCH(LEFT(TRIM(AW$6),FIND("~",SUBSTITUTE(AW$6,"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108))*HLOOKUP(LEFT(TRIM(AW$6),FIND("~",SUBSTITUTE(AW$6," ","~",LEN(TRIM(AW$6))-LEN(SUBSTITUTE(TRIM(AW$6)," ",""))))-1)&amp;" Total",$B$6:$BB$373,ROW($A108)-5,FALSE))</f>
        <v>0</v>
      </c>
      <c r="AX108" s="10">
        <f ca="1">IF(AX$5&lt;&gt;"",HLOOKUP(AX$5,Functionalization!$G$6:$R$373,ROW($A108)-5,FALSE),IFERROR(INDEX(AX$337:AX$373,MATCH($F108,$B$337:$B$373,0))/VLOOKUP($F108,$B$337:$BB$373,MATCH(LEFT(TRIM(AX$6),FIND("~",SUBSTITUTE(AX$6,"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108))*HLOOKUP(LEFT(TRIM(AX$6),FIND("~",SUBSTITUTE(AX$6," ","~",LEN(TRIM(AX$6))-LEN(SUBSTITUTE(TRIM(AX$6)," ",""))))-1)&amp;" Total",$B$6:$BB$373,ROW($A108)-5,FALSE))</f>
        <v>0</v>
      </c>
      <c r="AY108" s="10">
        <f ca="1">IF(AY$5&lt;&gt;"",HLOOKUP(AY$5,Functionalization!$G$6:$R$373,ROW($A108)-5,FALSE),IFERROR(INDEX(AY$337:AY$373,MATCH($F108,$B$337:$B$373,0))/VLOOKUP($F108,$B$337:$BB$373,MATCH(LEFT(TRIM(AY$6),FIND("~",SUBSTITUTE(AY$6,"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108))*HLOOKUP(LEFT(TRIM(AY$6),FIND("~",SUBSTITUTE(AY$6," ","~",LEN(TRIM(AY$6))-LEN(SUBSTITUTE(TRIM(AY$6)," ",""))))-1)&amp;" Total",$B$6:$BB$373,ROW($A108)-5,FALSE))</f>
        <v>0</v>
      </c>
      <c r="AZ108" s="10">
        <f ca="1">IF(AZ$5&lt;&gt;"",HLOOKUP(AZ$5,Functionalization!$G$6:$R$373,ROW($A108)-5,FALSE),IFERROR(INDEX(AZ$337:AZ$373,MATCH($F108,$B$337:$B$373,0))/VLOOKUP($F108,$B$337:$BB$373,MATCH(LEFT(TRIM(AZ$6),FIND("~",SUBSTITUTE(AZ$6,"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108))*HLOOKUP(LEFT(TRIM(AZ$6),FIND("~",SUBSTITUTE(AZ$6," ","~",LEN(TRIM(AZ$6))-LEN(SUBSTITUTE(TRIM(AZ$6)," ",""))))-1)&amp;" Total",$B$6:$BB$373,ROW($A108)-5,FALSE))</f>
        <v>0</v>
      </c>
      <c r="BA108" s="10">
        <f ca="1">IF(BA$5&lt;&gt;"",HLOOKUP(BA$5,Functionalization!$G$6:$R$373,ROW($A108)-5,FALSE),IFERROR(INDEX(BA$337:BA$373,MATCH($F108,$B$337:$B$373,0))/VLOOKUP($F108,$B$337:$BB$373,MATCH(LEFT(TRIM(BA$6),FIND("~",SUBSTITUTE(BA$6,"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108))*HLOOKUP(LEFT(TRIM(BA$6),FIND("~",SUBSTITUTE(BA$6," ","~",LEN(TRIM(BA$6))-LEN(SUBSTITUTE(TRIM(BA$6)," ",""))))-1)&amp;" Total",$B$6:$BB$373,ROW($A108)-5,FALSE))</f>
        <v>0</v>
      </c>
      <c r="BB108" s="10">
        <f ca="1">IF(BB$5&lt;&gt;"",HLOOKUP(BB$5,Functionalization!$G$6:$R$373,ROW($A108)-5,FALSE),IFERROR(INDEX(BB$337:BB$373,MATCH($F108,$B$337:$B$373,0))/VLOOKUP($F108,$B$337:$BB$373,MATCH(LEFT(TRIM(BB$6),FIND("~",SUBSTITUTE(BB$6,"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108))*HLOOKUP(LEFT(TRIM(BB$6),FIND("~",SUBSTITUTE(BB$6," ","~",LEN(TRIM(BB$6))-LEN(SUBSTITUTE(TRIM(BB$6)," ",""))))-1)&amp;" Total",$B$6:$BB$373,ROW($A108)-5,FALSE))</f>
        <v>0</v>
      </c>
      <c r="BD108">
        <f ca="1">IFERROR(IF(SUMIF($G$6:$BB$6,BD$6&amp;" Total",$G108:$BB108)-(SUMIF($G$6:$BB$6,BD$6&amp;" "&amp;'Input-Func_Class'!$D$22,$G108:$BB108)+IFERROR(SUMIF($G$6:$BB$6,BD$6&amp;" "&amp;'Input-Func_Class'!$E$22,$G108:$BB108),SUMIF($G$6:$BB$6,BD$6&amp;" "&amp;'Input-Func_Class'!$B$24,$G108:$BB108))+SUMIF($G$6:$BB$6,BD$6&amp;" "&amp;'Input-Func_Class'!$F$22,$G108:$BB108))&lt;Check_Limit,0,1),1)</f>
        <v>0</v>
      </c>
      <c r="BE108">
        <f ca="1">IFERROR(IF(SUMIF($G$6:$BB$6,BE$6&amp;" Total",$G108:$BB108)-(SUMIF($G$6:$BB$6,BE$6&amp;" "&amp;'Input-Func_Class'!$D$22,$G108:$BB108)+IFERROR(SUMIF($G$6:$BB$6,BE$6&amp;" "&amp;'Input-Func_Class'!$E$22,$G108:$BB108),SUMIF($G$6:$BB$6,BE$6&amp;" "&amp;'Input-Func_Class'!$B$24,$G108:$BB108))+SUMIF($G$6:$BB$6,BE$6&amp;" "&amp;'Input-Func_Class'!$F$22,$G108:$BB108))&lt;Check_Limit,0,1),1)</f>
        <v>0</v>
      </c>
      <c r="BF108">
        <f ca="1">IFERROR(IF(SUMIF($G$6:$BB$6,BF$6&amp;" Total",$G108:$BB108)-(SUMIF($G$6:$BB$6,BF$6&amp;" "&amp;'Input-Func_Class'!$D$22,$G108:$BB108)+IFERROR(SUMIF($G$6:$BB$6,BF$6&amp;" "&amp;'Input-Func_Class'!$E$22,$G108:$BB108),SUMIF($G$6:$BB$6,BF$6&amp;" "&amp;'Input-Func_Class'!$B$24,$G108:$BB108))+SUMIF($G$6:$BB$6,BF$6&amp;" "&amp;'Input-Func_Class'!$F$22,$G108:$BB108))&lt;Check_Limit,0,1),1)</f>
        <v>0</v>
      </c>
      <c r="BG108">
        <f ca="1">IFERROR(IF(SUMIF($G$6:$BB$6,BG$6&amp;" Total",$G108:$BB108)-(SUMIF($G$6:$BB$6,BG$6&amp;" "&amp;'Input-Func_Class'!$D$22,$G108:$BB108)+IFERROR(SUMIF($G$6:$BB$6,BG$6&amp;" "&amp;'Input-Func_Class'!$E$22,$G108:$BB108),SUMIF($G$6:$BB$6,BG$6&amp;" "&amp;'Input-Func_Class'!$B$24,$G108:$BB108))+SUMIF($G$6:$BB$6,BG$6&amp;" "&amp;'Input-Func_Class'!$F$22,$G108:$BB108))&lt;Check_Limit,0,1),1)</f>
        <v>0</v>
      </c>
      <c r="BH108">
        <f ca="1">IFERROR(IF(SUMIF($G$6:$BB$6,BH$6&amp;" Total",$G108:$BB108)-(SUMIF($G$6:$BB$6,BH$6&amp;" "&amp;'Input-Func_Class'!$D$22,$G108:$BB108)+IFERROR(SUMIF($G$6:$BB$6,BH$6&amp;" "&amp;'Input-Func_Class'!$E$22,$G108:$BB108),SUMIF($G$6:$BB$6,BH$6&amp;" "&amp;'Input-Func_Class'!$B$24,$G108:$BB108))+SUMIF($G$6:$BB$6,BH$6&amp;" "&amp;'Input-Func_Class'!$F$22,$G108:$BB108))&lt;Check_Limit,0,1),1)</f>
        <v>0</v>
      </c>
      <c r="BI108">
        <f ca="1">IFERROR(IF(SUMIF($G$6:$BB$6,BI$6&amp;" Total",$G108:$BB108)-(SUMIF($G$6:$BB$6,BI$6&amp;" "&amp;'Input-Func_Class'!$D$22,$G108:$BB108)+IFERROR(SUMIF($G$6:$BB$6,BI$6&amp;" "&amp;'Input-Func_Class'!$E$22,$G108:$BB108),SUMIF($G$6:$BB$6,BI$6&amp;" "&amp;'Input-Func_Class'!$B$24,$G108:$BB108))+SUMIF($G$6:$BB$6,BI$6&amp;" "&amp;'Input-Func_Class'!$F$22,$G108:$BB108))&lt;Check_Limit,0,1),1)</f>
        <v>0</v>
      </c>
      <c r="BJ108">
        <f ca="1">IFERROR(IF(SUMIF($G$6:$BB$6,BJ$6&amp;" Total",$G108:$BB108)-(SUMIF($G$6:$BB$6,BJ$6&amp;" "&amp;'Input-Func_Class'!$D$22,$G108:$BB108)+IFERROR(SUMIF($G$6:$BB$6,BJ$6&amp;" "&amp;'Input-Func_Class'!$E$22,$G108:$BB108),SUMIF($G$6:$BB$6,BJ$6&amp;" "&amp;'Input-Func_Class'!$B$24,$G108:$BB108))+SUMIF($G$6:$BB$6,BJ$6&amp;" "&amp;'Input-Func_Class'!$F$22,$G108:$BB108))&lt;Check_Limit,0,1),1)</f>
        <v>0</v>
      </c>
      <c r="BK108">
        <f ca="1">IFERROR(IF(SUMIF($G$6:$BB$6,BK$6&amp;" Total",$G108:$BB108)-(SUMIF($G$6:$BB$6,BK$6&amp;" "&amp;'Input-Func_Class'!$D$22,$G108:$BB108)+IFERROR(SUMIF($G$6:$BB$6,BK$6&amp;" "&amp;'Input-Func_Class'!$E$22,$G108:$BB108),SUMIF($G$6:$BB$6,BK$6&amp;" "&amp;'Input-Func_Class'!$B$24,$G108:$BB108))+SUMIF($G$6:$BB$6,BK$6&amp;" "&amp;'Input-Func_Class'!$F$22,$G108:$BB108))&lt;Check_Limit,0,1),1)</f>
        <v>0</v>
      </c>
      <c r="BL108">
        <f ca="1">IFERROR(IF(SUMIF($G$6:$BB$6,BL$6&amp;" Total",$G108:$BB108)-(SUMIF($G$6:$BB$6,BL$6&amp;" "&amp;'Input-Func_Class'!$D$22,$G108:$BB108)+IFERROR(SUMIF($G$6:$BB$6,BL$6&amp;" "&amp;'Input-Func_Class'!$E$22,$G108:$BB108),SUMIF($G$6:$BB$6,BL$6&amp;" "&amp;'Input-Func_Class'!$B$24,$G108:$BB108))+SUMIF($G$6:$BB$6,BL$6&amp;" "&amp;'Input-Func_Class'!$F$22,$G108:$BB108))&lt;Check_Limit,0,1),1)</f>
        <v>0</v>
      </c>
      <c r="BM108">
        <f ca="1">IFERROR(IF(SUMIF($G$6:$BB$6,BM$6&amp;" Total",$G108:$BB108)-(SUMIF($G$6:$BB$6,BM$6&amp;" "&amp;'Input-Func_Class'!$D$22,$G108:$BB108)+IFERROR(SUMIF($G$6:$BB$6,BM$6&amp;" "&amp;'Input-Func_Class'!$E$22,$G108:$BB108),SUMIF($G$6:$BB$6,BM$6&amp;" "&amp;'Input-Func_Class'!$B$24,$G108:$BB108))+SUMIF($G$6:$BB$6,BM$6&amp;" "&amp;'Input-Func_Class'!$F$22,$G108:$BB108))&lt;Check_Limit,0,1),1)</f>
        <v>0</v>
      </c>
      <c r="BN108">
        <f ca="1">IFERROR(IF(SUMIF($G$6:$BB$6,BN$6&amp;" Total",$G108:$BB108)-(SUMIF($G$6:$BB$6,BN$6&amp;" "&amp;'Input-Func_Class'!$D$22,$G108:$BB108)+IFERROR(SUMIF($G$6:$BB$6,BN$6&amp;" "&amp;'Input-Func_Class'!$E$22,$G108:$BB108),SUMIF($G$6:$BB$6,BN$6&amp;" "&amp;'Input-Func_Class'!$B$24,$G108:$BB108))+SUMIF($G$6:$BB$6,BN$6&amp;" "&amp;'Input-Func_Class'!$F$22,$G108:$BB108))&lt;Check_Limit,0,1),1)</f>
        <v>0</v>
      </c>
      <c r="BO108">
        <f ca="1">IFERROR(IF(SUMIF($G$6:$BB$6,BO$6&amp;" Total",$G108:$BB108)-(SUMIF($G$6:$BB$6,BO$6&amp;" "&amp;'Input-Func_Class'!$D$22,$G108:$BB108)+IFERROR(SUMIF($G$6:$BB$6,BO$6&amp;" "&amp;'Input-Func_Class'!$E$22,$G108:$BB108),SUMIF($G$6:$BB$6,BO$6&amp;" "&amp;'Input-Func_Class'!$B$24,$G108:$BB108))+SUMIF($G$6:$BB$6,BO$6&amp;" "&amp;'Input-Func_Class'!$F$22,$G108:$BB108))&lt;Check_Limit,0,1),1)</f>
        <v>0</v>
      </c>
    </row>
    <row r="109" spans="1:67" outlineLevel="1">
      <c r="A109" s="31">
        <f>IF(ISBLANK('Input-Accounts'!A109),"",'Input-Accounts'!A109)</f>
        <v>97</v>
      </c>
      <c r="B109" s="53" t="str">
        <f>IF(ISBLANK('Input-Accounts'!B109),"",'Input-Accounts'!B109)</f>
        <v>HOUSE REGULATORS (Less SMRP)</v>
      </c>
      <c r="C109" s="31">
        <f>IF(ISBLANK('Input-Accounts'!C109),"",'Input-Accounts'!C109)</f>
        <v>383</v>
      </c>
      <c r="D109" s="10">
        <f>Functionalization!$D109</f>
        <v>-2708053.449476127</v>
      </c>
      <c r="E109" s="10">
        <f t="shared" ca="1" si="26"/>
        <v>0</v>
      </c>
      <c r="F109" s="3" t="str">
        <f>IF($D109=0,"-",IF('Input-Accounts'!$E109&lt;&gt;0,'Input-Accounts'!$E109,'Input-Accounts'!$G109))</f>
        <v>CUSTOMER</v>
      </c>
      <c r="G109" s="10">
        <f ca="1">IF(G$5&lt;&gt;"",HLOOKUP(G$5,Functionalization!$G$6:$R$373,ROW($A109)-5,FALSE),IFERROR(INDEX(G$337:G$373,MATCH($F109,$B$337:$B$373,0))/VLOOKUP($F109,$B$337:$BB$373,MATCH(LEFT(TRIM(G$6),FIND("~",SUBSTITUTE(G$6,"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109))*HLOOKUP(LEFT(TRIM(G$6),FIND("~",SUBSTITUTE(G$6," ","~",LEN(TRIM(G$6))-LEN(SUBSTITUTE(TRIM(G$6)," ",""))))-1)&amp;" Total",$B$6:$BB$373,ROW($A109)-5,FALSE))</f>
        <v>0</v>
      </c>
      <c r="H109" s="10">
        <f ca="1">IF(H$5&lt;&gt;"",HLOOKUP(H$5,Functionalization!$G$6:$R$373,ROW($A109)-5,FALSE),IFERROR(INDEX(H$337:H$373,MATCH($F109,$B$337:$B$373,0))/VLOOKUP($F109,$B$337:$BB$373,MATCH(LEFT(TRIM(H$6),FIND("~",SUBSTITUTE(H$6,"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109))*HLOOKUP(LEFT(TRIM(H$6),FIND("~",SUBSTITUTE(H$6," ","~",LEN(TRIM(H$6))-LEN(SUBSTITUTE(TRIM(H$6)," ",""))))-1)&amp;" Total",$B$6:$BB$373,ROW($A109)-5,FALSE))</f>
        <v>0</v>
      </c>
      <c r="I109" s="10">
        <f ca="1">IF(I$5&lt;&gt;"",HLOOKUP(I$5,Functionalization!$G$6:$R$373,ROW($A109)-5,FALSE),IFERROR(INDEX(I$337:I$373,MATCH($F109,$B$337:$B$373,0))/VLOOKUP($F109,$B$337:$BB$373,MATCH(LEFT(TRIM(I$6),FIND("~",SUBSTITUTE(I$6,"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109))*HLOOKUP(LEFT(TRIM(I$6),FIND("~",SUBSTITUTE(I$6," ","~",LEN(TRIM(I$6))-LEN(SUBSTITUTE(TRIM(I$6)," ",""))))-1)&amp;" Total",$B$6:$BB$373,ROW($A109)-5,FALSE))</f>
        <v>0</v>
      </c>
      <c r="J109" s="10">
        <f ca="1">IF(J$5&lt;&gt;"",HLOOKUP(J$5,Functionalization!$G$6:$R$373,ROW($A109)-5,FALSE),IFERROR(INDEX(J$337:J$373,MATCH($F109,$B$337:$B$373,0))/VLOOKUP($F109,$B$337:$BB$373,MATCH(LEFT(TRIM(J$6),FIND("~",SUBSTITUTE(J$6,"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109))*HLOOKUP(LEFT(TRIM(J$6),FIND("~",SUBSTITUTE(J$6," ","~",LEN(TRIM(J$6))-LEN(SUBSTITUTE(TRIM(J$6)," ",""))))-1)&amp;" Total",$B$6:$BB$373,ROW($A109)-5,FALSE))</f>
        <v>0</v>
      </c>
      <c r="K109" s="10">
        <f ca="1">IF(K$5&lt;&gt;"",HLOOKUP(K$5,Functionalization!$G$6:$R$373,ROW($A109)-5,FALSE),IFERROR(INDEX(K$337:K$373,MATCH($F109,$B$337:$B$373,0))/VLOOKUP($F109,$B$337:$BB$373,MATCH(LEFT(TRIM(K$6),FIND("~",SUBSTITUTE(K$6,"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109))*HLOOKUP(LEFT(TRIM(K$6),FIND("~",SUBSTITUTE(K$6," ","~",LEN(TRIM(K$6))-LEN(SUBSTITUTE(TRIM(K$6)," ",""))))-1)&amp;" Total",$B$6:$BB$373,ROW($A109)-5,FALSE))</f>
        <v>-2708053.449476127</v>
      </c>
      <c r="L109" s="10">
        <f ca="1">IF(L$5&lt;&gt;"",HLOOKUP(L$5,Functionalization!$G$6:$R$373,ROW($A109)-5,FALSE),IFERROR(INDEX(L$337:L$373,MATCH($F109,$B$337:$B$373,0))/VLOOKUP($F109,$B$337:$BB$373,MATCH(LEFT(TRIM(L$6),FIND("~",SUBSTITUTE(L$6,"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109))*HLOOKUP(LEFT(TRIM(L$6),FIND("~",SUBSTITUTE(L$6," ","~",LEN(TRIM(L$6))-LEN(SUBSTITUTE(TRIM(L$6)," ",""))))-1)&amp;" Total",$B$6:$BB$373,ROW($A109)-5,FALSE))</f>
        <v>0</v>
      </c>
      <c r="M109" s="10">
        <f ca="1">IF(M$5&lt;&gt;"",HLOOKUP(M$5,Functionalization!$G$6:$R$373,ROW($A109)-5,FALSE),IFERROR(INDEX(M$337:M$373,MATCH($F109,$B$337:$B$373,0))/VLOOKUP($F109,$B$337:$BB$373,MATCH(LEFT(TRIM(M$6),FIND("~",SUBSTITUTE(M$6,"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109))*HLOOKUP(LEFT(TRIM(M$6),FIND("~",SUBSTITUTE(M$6," ","~",LEN(TRIM(M$6))-LEN(SUBSTITUTE(TRIM(M$6)," ",""))))-1)&amp;" Total",$B$6:$BB$373,ROW($A109)-5,FALSE))</f>
        <v>0</v>
      </c>
      <c r="N109" s="10">
        <f ca="1">IF(N$5&lt;&gt;"",HLOOKUP(N$5,Functionalization!$G$6:$R$373,ROW($A109)-5,FALSE),IFERROR(INDEX(N$337:N$373,MATCH($F109,$B$337:$B$373,0))/VLOOKUP($F109,$B$337:$BB$373,MATCH(LEFT(TRIM(N$6),FIND("~",SUBSTITUTE(N$6,"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109))*HLOOKUP(LEFT(TRIM(N$6),FIND("~",SUBSTITUTE(N$6," ","~",LEN(TRIM(N$6))-LEN(SUBSTITUTE(TRIM(N$6)," ",""))))-1)&amp;" Total",$B$6:$BB$373,ROW($A109)-5,FALSE))</f>
        <v>-2708053.449476127</v>
      </c>
      <c r="O109" s="10">
        <f ca="1">IF(O$5&lt;&gt;"",HLOOKUP(O$5,Functionalization!$G$6:$R$373,ROW($A109)-5,FALSE),IFERROR(INDEX(O$337:O$373,MATCH($F109,$B$337:$B$373,0))/VLOOKUP($F109,$B$337:$BB$373,MATCH(LEFT(TRIM(O$6),FIND("~",SUBSTITUTE(O$6,"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109))*HLOOKUP(LEFT(TRIM(O$6),FIND("~",SUBSTITUTE(O$6," ","~",LEN(TRIM(O$6))-LEN(SUBSTITUTE(TRIM(O$6)," ",""))))-1)&amp;" Total",$B$6:$BB$373,ROW($A109)-5,FALSE))</f>
        <v>0</v>
      </c>
      <c r="P109" s="10">
        <f ca="1">IF(P$5&lt;&gt;"",HLOOKUP(P$5,Functionalization!$G$6:$R$373,ROW($A109)-5,FALSE),IFERROR(INDEX(P$337:P$373,MATCH($F109,$B$337:$B$373,0))/VLOOKUP($F109,$B$337:$BB$373,MATCH(LEFT(TRIM(P$6),FIND("~",SUBSTITUTE(P$6,"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109))*HLOOKUP(LEFT(TRIM(P$6),FIND("~",SUBSTITUTE(P$6," ","~",LEN(TRIM(P$6))-LEN(SUBSTITUTE(TRIM(P$6)," ",""))))-1)&amp;" Total",$B$6:$BB$373,ROW($A109)-5,FALSE))</f>
        <v>0</v>
      </c>
      <c r="Q109" s="10">
        <f ca="1">IF(Q$5&lt;&gt;"",HLOOKUP(Q$5,Functionalization!$G$6:$R$373,ROW($A109)-5,FALSE),IFERROR(INDEX(Q$337:Q$373,MATCH($F109,$B$337:$B$373,0))/VLOOKUP($F109,$B$337:$BB$373,MATCH(LEFT(TRIM(Q$6),FIND("~",SUBSTITUTE(Q$6,"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109))*HLOOKUP(LEFT(TRIM(Q$6),FIND("~",SUBSTITUTE(Q$6," ","~",LEN(TRIM(Q$6))-LEN(SUBSTITUTE(TRIM(Q$6)," ",""))))-1)&amp;" Total",$B$6:$BB$373,ROW($A109)-5,FALSE))</f>
        <v>0</v>
      </c>
      <c r="R109" s="10">
        <f ca="1">IF(R$5&lt;&gt;"",HLOOKUP(R$5,Functionalization!$G$6:$R$373,ROW($A109)-5,FALSE),IFERROR(INDEX(R$337:R$373,MATCH($F109,$B$337:$B$373,0))/VLOOKUP($F109,$B$337:$BB$373,MATCH(LEFT(TRIM(R$6),FIND("~",SUBSTITUTE(R$6,"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109))*HLOOKUP(LEFT(TRIM(R$6),FIND("~",SUBSTITUTE(R$6," ","~",LEN(TRIM(R$6))-LEN(SUBSTITUTE(TRIM(R$6)," ",""))))-1)&amp;" Total",$B$6:$BB$373,ROW($A109)-5,FALSE))</f>
        <v>0</v>
      </c>
      <c r="S109" s="10">
        <f ca="1">IF(S$5&lt;&gt;"",HLOOKUP(S$5,Functionalization!$G$6:$R$373,ROW($A109)-5,FALSE),IFERROR(INDEX(S$337:S$373,MATCH($F109,$B$337:$B$373,0))/VLOOKUP($F109,$B$337:$BB$373,MATCH(LEFT(TRIM(S$6),FIND("~",SUBSTITUTE(S$6,"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109))*HLOOKUP(LEFT(TRIM(S$6),FIND("~",SUBSTITUTE(S$6," ","~",LEN(TRIM(S$6))-LEN(SUBSTITUTE(TRIM(S$6)," ",""))))-1)&amp;" Total",$B$6:$BB$373,ROW($A109)-5,FALSE))</f>
        <v>0</v>
      </c>
      <c r="T109" s="10">
        <f ca="1">IF(T$5&lt;&gt;"",HLOOKUP(T$5,Functionalization!$G$6:$R$373,ROW($A109)-5,FALSE),IFERROR(INDEX(T$337:T$373,MATCH($F109,$B$337:$B$373,0))/VLOOKUP($F109,$B$337:$BB$373,MATCH(LEFT(TRIM(T$6),FIND("~",SUBSTITUTE(T$6,"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109))*HLOOKUP(LEFT(TRIM(T$6),FIND("~",SUBSTITUTE(T$6," ","~",LEN(TRIM(T$6))-LEN(SUBSTITUTE(TRIM(T$6)," ",""))))-1)&amp;" Total",$B$6:$BB$373,ROW($A109)-5,FALSE))</f>
        <v>0</v>
      </c>
      <c r="U109" s="10">
        <f ca="1">IF(U$5&lt;&gt;"",HLOOKUP(U$5,Functionalization!$G$6:$R$373,ROW($A109)-5,FALSE),IFERROR(INDEX(U$337:U$373,MATCH($F109,$B$337:$B$373,0))/VLOOKUP($F109,$B$337:$BB$373,MATCH(LEFT(TRIM(U$6),FIND("~",SUBSTITUTE(U$6,"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109))*HLOOKUP(LEFT(TRIM(U$6),FIND("~",SUBSTITUTE(U$6," ","~",LEN(TRIM(U$6))-LEN(SUBSTITUTE(TRIM(U$6)," ",""))))-1)&amp;" Total",$B$6:$BB$373,ROW($A109)-5,FALSE))</f>
        <v>0</v>
      </c>
      <c r="V109" s="10">
        <f ca="1">IF(V$5&lt;&gt;"",HLOOKUP(V$5,Functionalization!$G$6:$R$373,ROW($A109)-5,FALSE),IFERROR(INDEX(V$337:V$373,MATCH($F109,$B$337:$B$373,0))/VLOOKUP($F109,$B$337:$BB$373,MATCH(LEFT(TRIM(V$6),FIND("~",SUBSTITUTE(V$6,"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109))*HLOOKUP(LEFT(TRIM(V$6),FIND("~",SUBSTITUTE(V$6," ","~",LEN(TRIM(V$6))-LEN(SUBSTITUTE(TRIM(V$6)," ",""))))-1)&amp;" Total",$B$6:$BB$373,ROW($A109)-5,FALSE))</f>
        <v>0</v>
      </c>
      <c r="W109" s="10">
        <f ca="1">IF(W$5&lt;&gt;"",HLOOKUP(W$5,Functionalization!$G$6:$R$373,ROW($A109)-5,FALSE),IFERROR(INDEX(W$337:W$373,MATCH($F109,$B$337:$B$373,0))/VLOOKUP($F109,$B$337:$BB$373,MATCH(LEFT(TRIM(W$6),FIND("~",SUBSTITUTE(W$6,"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109))*HLOOKUP(LEFT(TRIM(W$6),FIND("~",SUBSTITUTE(W$6," ","~",LEN(TRIM(W$6))-LEN(SUBSTITUTE(TRIM(W$6)," ",""))))-1)&amp;" Total",$B$6:$BB$373,ROW($A109)-5,FALSE))</f>
        <v>0</v>
      </c>
      <c r="X109" s="10">
        <f ca="1">IF(X$5&lt;&gt;"",HLOOKUP(X$5,Functionalization!$G$6:$R$373,ROW($A109)-5,FALSE),IFERROR(INDEX(X$337:X$373,MATCH($F109,$B$337:$B$373,0))/VLOOKUP($F109,$B$337:$BB$373,MATCH(LEFT(TRIM(X$6),FIND("~",SUBSTITUTE(X$6,"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109))*HLOOKUP(LEFT(TRIM(X$6),FIND("~",SUBSTITUTE(X$6," ","~",LEN(TRIM(X$6))-LEN(SUBSTITUTE(TRIM(X$6)," ",""))))-1)&amp;" Total",$B$6:$BB$373,ROW($A109)-5,FALSE))</f>
        <v>0</v>
      </c>
      <c r="Y109" s="10">
        <f ca="1">IF(Y$5&lt;&gt;"",HLOOKUP(Y$5,Functionalization!$G$6:$R$373,ROW($A109)-5,FALSE),IFERROR(INDEX(Y$337:Y$373,MATCH($F109,$B$337:$B$373,0))/VLOOKUP($F109,$B$337:$BB$373,MATCH(LEFT(TRIM(Y$6),FIND("~",SUBSTITUTE(Y$6,"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109))*HLOOKUP(LEFT(TRIM(Y$6),FIND("~",SUBSTITUTE(Y$6," ","~",LEN(TRIM(Y$6))-LEN(SUBSTITUTE(TRIM(Y$6)," ",""))))-1)&amp;" Total",$B$6:$BB$373,ROW($A109)-5,FALSE))</f>
        <v>0</v>
      </c>
      <c r="Z109" s="10">
        <f ca="1">IF(Z$5&lt;&gt;"",HLOOKUP(Z$5,Functionalization!$G$6:$R$373,ROW($A109)-5,FALSE),IFERROR(INDEX(Z$337:Z$373,MATCH($F109,$B$337:$B$373,0))/VLOOKUP($F109,$B$337:$BB$373,MATCH(LEFT(TRIM(Z$6),FIND("~",SUBSTITUTE(Z$6,"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109))*HLOOKUP(LEFT(TRIM(Z$6),FIND("~",SUBSTITUTE(Z$6," ","~",LEN(TRIM(Z$6))-LEN(SUBSTITUTE(TRIM(Z$6)," ",""))))-1)&amp;" Total",$B$6:$BB$373,ROW($A109)-5,FALSE))</f>
        <v>0</v>
      </c>
      <c r="AA109" s="10">
        <f ca="1">IF(AA$5&lt;&gt;"",HLOOKUP(AA$5,Functionalization!$G$6:$R$373,ROW($A109)-5,FALSE),IFERROR(INDEX(AA$337:AA$373,MATCH($F109,$B$337:$B$373,0))/VLOOKUP($F109,$B$337:$BB$373,MATCH(LEFT(TRIM(AA$6),FIND("~",SUBSTITUTE(AA$6,"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109))*HLOOKUP(LEFT(TRIM(AA$6),FIND("~",SUBSTITUTE(AA$6," ","~",LEN(TRIM(AA$6))-LEN(SUBSTITUTE(TRIM(AA$6)," ",""))))-1)&amp;" Total",$B$6:$BB$373,ROW($A109)-5,FALSE))</f>
        <v>0</v>
      </c>
      <c r="AB109" s="10">
        <f ca="1">IF(AB$5&lt;&gt;"",HLOOKUP(AB$5,Functionalization!$G$6:$R$373,ROW($A109)-5,FALSE),IFERROR(INDEX(AB$337:AB$373,MATCH($F109,$B$337:$B$373,0))/VLOOKUP($F109,$B$337:$BB$373,MATCH(LEFT(TRIM(AB$6),FIND("~",SUBSTITUTE(AB$6,"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109))*HLOOKUP(LEFT(TRIM(AB$6),FIND("~",SUBSTITUTE(AB$6," ","~",LEN(TRIM(AB$6))-LEN(SUBSTITUTE(TRIM(AB$6)," ",""))))-1)&amp;" Total",$B$6:$BB$373,ROW($A109)-5,FALSE))</f>
        <v>0</v>
      </c>
      <c r="AC109" s="10">
        <f ca="1">IF(AC$5&lt;&gt;"",HLOOKUP(AC$5,Functionalization!$G$6:$R$373,ROW($A109)-5,FALSE),IFERROR(INDEX(AC$337:AC$373,MATCH($F109,$B$337:$B$373,0))/VLOOKUP($F109,$B$337:$BB$373,MATCH(LEFT(TRIM(AC$6),FIND("~",SUBSTITUTE(AC$6,"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109))*HLOOKUP(LEFT(TRIM(AC$6),FIND("~",SUBSTITUTE(AC$6," ","~",LEN(TRIM(AC$6))-LEN(SUBSTITUTE(TRIM(AC$6)," ",""))))-1)&amp;" Total",$B$6:$BB$373,ROW($A109)-5,FALSE))</f>
        <v>0</v>
      </c>
      <c r="AD109" s="10">
        <f ca="1">IF(AD$5&lt;&gt;"",HLOOKUP(AD$5,Functionalization!$G$6:$R$373,ROW($A109)-5,FALSE),IFERROR(INDEX(AD$337:AD$373,MATCH($F109,$B$337:$B$373,0))/VLOOKUP($F109,$B$337:$BB$373,MATCH(LEFT(TRIM(AD$6),FIND("~",SUBSTITUTE(AD$6,"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109))*HLOOKUP(LEFT(TRIM(AD$6),FIND("~",SUBSTITUTE(AD$6," ","~",LEN(TRIM(AD$6))-LEN(SUBSTITUTE(TRIM(AD$6)," ",""))))-1)&amp;" Total",$B$6:$BB$373,ROW($A109)-5,FALSE))</f>
        <v>0</v>
      </c>
      <c r="AE109" s="10">
        <f ca="1">IF(AE$5&lt;&gt;"",HLOOKUP(AE$5,Functionalization!$G$6:$R$373,ROW($A109)-5,FALSE),IFERROR(INDEX(AE$337:AE$373,MATCH($F109,$B$337:$B$373,0))/VLOOKUP($F109,$B$337:$BB$373,MATCH(LEFT(TRIM(AE$6),FIND("~",SUBSTITUTE(AE$6,"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109))*HLOOKUP(LEFT(TRIM(AE$6),FIND("~",SUBSTITUTE(AE$6," ","~",LEN(TRIM(AE$6))-LEN(SUBSTITUTE(TRIM(AE$6)," ",""))))-1)&amp;" Total",$B$6:$BB$373,ROW($A109)-5,FALSE))</f>
        <v>0</v>
      </c>
      <c r="AF109" s="10">
        <f ca="1">IF(AF$5&lt;&gt;"",HLOOKUP(AF$5,Functionalization!$G$6:$R$373,ROW($A109)-5,FALSE),IFERROR(INDEX(AF$337:AF$373,MATCH($F109,$B$337:$B$373,0))/VLOOKUP($F109,$B$337:$BB$373,MATCH(LEFT(TRIM(AF$6),FIND("~",SUBSTITUTE(AF$6,"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109))*HLOOKUP(LEFT(TRIM(AF$6),FIND("~",SUBSTITUTE(AF$6," ","~",LEN(TRIM(AF$6))-LEN(SUBSTITUTE(TRIM(AF$6)," ",""))))-1)&amp;" Total",$B$6:$BB$373,ROW($A109)-5,FALSE))</f>
        <v>0</v>
      </c>
      <c r="AG109" s="10">
        <f ca="1">IF(AG$5&lt;&gt;"",HLOOKUP(AG$5,Functionalization!$G$6:$R$373,ROW($A109)-5,FALSE),IFERROR(INDEX(AG$337:AG$373,MATCH($F109,$B$337:$B$373,0))/VLOOKUP($F109,$B$337:$BB$373,MATCH(LEFT(TRIM(AG$6),FIND("~",SUBSTITUTE(AG$6,"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109))*HLOOKUP(LEFT(TRIM(AG$6),FIND("~",SUBSTITUTE(AG$6," ","~",LEN(TRIM(AG$6))-LEN(SUBSTITUTE(TRIM(AG$6)," ",""))))-1)&amp;" Total",$B$6:$BB$373,ROW($A109)-5,FALSE))</f>
        <v>0</v>
      </c>
      <c r="AH109" s="10">
        <f ca="1">IF(AH$5&lt;&gt;"",HLOOKUP(AH$5,Functionalization!$G$6:$R$373,ROW($A109)-5,FALSE),IFERROR(INDEX(AH$337:AH$373,MATCH($F109,$B$337:$B$373,0))/VLOOKUP($F109,$B$337:$BB$373,MATCH(LEFT(TRIM(AH$6),FIND("~",SUBSTITUTE(AH$6,"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109))*HLOOKUP(LEFT(TRIM(AH$6),FIND("~",SUBSTITUTE(AH$6," ","~",LEN(TRIM(AH$6))-LEN(SUBSTITUTE(TRIM(AH$6)," ",""))))-1)&amp;" Total",$B$6:$BB$373,ROW($A109)-5,FALSE))</f>
        <v>0</v>
      </c>
      <c r="AI109" s="10">
        <f ca="1">IF(AI$5&lt;&gt;"",HLOOKUP(AI$5,Functionalization!$G$6:$R$373,ROW($A109)-5,FALSE),IFERROR(INDEX(AI$337:AI$373,MATCH($F109,$B$337:$B$373,0))/VLOOKUP($F109,$B$337:$BB$373,MATCH(LEFT(TRIM(AI$6),FIND("~",SUBSTITUTE(AI$6,"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109))*HLOOKUP(LEFT(TRIM(AI$6),FIND("~",SUBSTITUTE(AI$6," ","~",LEN(TRIM(AI$6))-LEN(SUBSTITUTE(TRIM(AI$6)," ",""))))-1)&amp;" Total",$B$6:$BB$373,ROW($A109)-5,FALSE))</f>
        <v>0</v>
      </c>
      <c r="AJ109" s="10">
        <f ca="1">IF(AJ$5&lt;&gt;"",HLOOKUP(AJ$5,Functionalization!$G$6:$R$373,ROW($A109)-5,FALSE),IFERROR(INDEX(AJ$337:AJ$373,MATCH($F109,$B$337:$B$373,0))/VLOOKUP($F109,$B$337:$BB$373,MATCH(LEFT(TRIM(AJ$6),FIND("~",SUBSTITUTE(AJ$6,"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109))*HLOOKUP(LEFT(TRIM(AJ$6),FIND("~",SUBSTITUTE(AJ$6," ","~",LEN(TRIM(AJ$6))-LEN(SUBSTITUTE(TRIM(AJ$6)," ",""))))-1)&amp;" Total",$B$6:$BB$373,ROW($A109)-5,FALSE))</f>
        <v>0</v>
      </c>
      <c r="AK109" s="10">
        <f ca="1">IF(AK$5&lt;&gt;"",HLOOKUP(AK$5,Functionalization!$G$6:$R$373,ROW($A109)-5,FALSE),IFERROR(INDEX(AK$337:AK$373,MATCH($F109,$B$337:$B$373,0))/VLOOKUP($F109,$B$337:$BB$373,MATCH(LEFT(TRIM(AK$6),FIND("~",SUBSTITUTE(AK$6,"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109))*HLOOKUP(LEFT(TRIM(AK$6),FIND("~",SUBSTITUTE(AK$6," ","~",LEN(TRIM(AK$6))-LEN(SUBSTITUTE(TRIM(AK$6)," ",""))))-1)&amp;" Total",$B$6:$BB$373,ROW($A109)-5,FALSE))</f>
        <v>0</v>
      </c>
      <c r="AL109" s="10">
        <f ca="1">IF(AL$5&lt;&gt;"",HLOOKUP(AL$5,Functionalization!$G$6:$R$373,ROW($A109)-5,FALSE),IFERROR(INDEX(AL$337:AL$373,MATCH($F109,$B$337:$B$373,0))/VLOOKUP($F109,$B$337:$BB$373,MATCH(LEFT(TRIM(AL$6),FIND("~",SUBSTITUTE(AL$6,"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109))*HLOOKUP(LEFT(TRIM(AL$6),FIND("~",SUBSTITUTE(AL$6," ","~",LEN(TRIM(AL$6))-LEN(SUBSTITUTE(TRIM(AL$6)," ",""))))-1)&amp;" Total",$B$6:$BB$373,ROW($A109)-5,FALSE))</f>
        <v>0</v>
      </c>
      <c r="AM109" s="10">
        <f ca="1">IF(AM$5&lt;&gt;"",HLOOKUP(AM$5,Functionalization!$G$6:$R$373,ROW($A109)-5,FALSE),IFERROR(INDEX(AM$337:AM$373,MATCH($F109,$B$337:$B$373,0))/VLOOKUP($F109,$B$337:$BB$373,MATCH(LEFT(TRIM(AM$6),FIND("~",SUBSTITUTE(AM$6,"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109))*HLOOKUP(LEFT(TRIM(AM$6),FIND("~",SUBSTITUTE(AM$6," ","~",LEN(TRIM(AM$6))-LEN(SUBSTITUTE(TRIM(AM$6)," ",""))))-1)&amp;" Total",$B$6:$BB$373,ROW($A109)-5,FALSE))</f>
        <v>0</v>
      </c>
      <c r="AN109" s="10">
        <f ca="1">IF(AN$5&lt;&gt;"",HLOOKUP(AN$5,Functionalization!$G$6:$R$373,ROW($A109)-5,FALSE),IFERROR(INDEX(AN$337:AN$373,MATCH($F109,$B$337:$B$373,0))/VLOOKUP($F109,$B$337:$BB$373,MATCH(LEFT(TRIM(AN$6),FIND("~",SUBSTITUTE(AN$6,"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109))*HLOOKUP(LEFT(TRIM(AN$6),FIND("~",SUBSTITUTE(AN$6," ","~",LEN(TRIM(AN$6))-LEN(SUBSTITUTE(TRIM(AN$6)," ",""))))-1)&amp;" Total",$B$6:$BB$373,ROW($A109)-5,FALSE))</f>
        <v>0</v>
      </c>
      <c r="AO109" s="10">
        <f ca="1">IF(AO$5&lt;&gt;"",HLOOKUP(AO$5,Functionalization!$G$6:$R$373,ROW($A109)-5,FALSE),IFERROR(INDEX(AO$337:AO$373,MATCH($F109,$B$337:$B$373,0))/VLOOKUP($F109,$B$337:$BB$373,MATCH(LEFT(TRIM(AO$6),FIND("~",SUBSTITUTE(AO$6,"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109))*HLOOKUP(LEFT(TRIM(AO$6),FIND("~",SUBSTITUTE(AO$6," ","~",LEN(TRIM(AO$6))-LEN(SUBSTITUTE(TRIM(AO$6)," ",""))))-1)&amp;" Total",$B$6:$BB$373,ROW($A109)-5,FALSE))</f>
        <v>0</v>
      </c>
      <c r="AP109" s="10">
        <f ca="1">IF(AP$5&lt;&gt;"",HLOOKUP(AP$5,Functionalization!$G$6:$R$373,ROW($A109)-5,FALSE),IFERROR(INDEX(AP$337:AP$373,MATCH($F109,$B$337:$B$373,0))/VLOOKUP($F109,$B$337:$BB$373,MATCH(LEFT(TRIM(AP$6),FIND("~",SUBSTITUTE(AP$6,"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109))*HLOOKUP(LEFT(TRIM(AP$6),FIND("~",SUBSTITUTE(AP$6," ","~",LEN(TRIM(AP$6))-LEN(SUBSTITUTE(TRIM(AP$6)," ",""))))-1)&amp;" Total",$B$6:$BB$373,ROW($A109)-5,FALSE))</f>
        <v>0</v>
      </c>
      <c r="AQ109" s="10">
        <f ca="1">IF(AQ$5&lt;&gt;"",HLOOKUP(AQ$5,Functionalization!$G$6:$R$373,ROW($A109)-5,FALSE),IFERROR(INDEX(AQ$337:AQ$373,MATCH($F109,$B$337:$B$373,0))/VLOOKUP($F109,$B$337:$BB$373,MATCH(LEFT(TRIM(AQ$6),FIND("~",SUBSTITUTE(AQ$6,"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109))*HLOOKUP(LEFT(TRIM(AQ$6),FIND("~",SUBSTITUTE(AQ$6," ","~",LEN(TRIM(AQ$6))-LEN(SUBSTITUTE(TRIM(AQ$6)," ",""))))-1)&amp;" Total",$B$6:$BB$373,ROW($A109)-5,FALSE))</f>
        <v>0</v>
      </c>
      <c r="AR109" s="10">
        <f ca="1">IF(AR$5&lt;&gt;"",HLOOKUP(AR$5,Functionalization!$G$6:$R$373,ROW($A109)-5,FALSE),IFERROR(INDEX(AR$337:AR$373,MATCH($F109,$B$337:$B$373,0))/VLOOKUP($F109,$B$337:$BB$373,MATCH(LEFT(TRIM(AR$6),FIND("~",SUBSTITUTE(AR$6,"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109))*HLOOKUP(LEFT(TRIM(AR$6),FIND("~",SUBSTITUTE(AR$6," ","~",LEN(TRIM(AR$6))-LEN(SUBSTITUTE(TRIM(AR$6)," ",""))))-1)&amp;" Total",$B$6:$BB$373,ROW($A109)-5,FALSE))</f>
        <v>0</v>
      </c>
      <c r="AS109" s="10">
        <f ca="1">IF(AS$5&lt;&gt;"",HLOOKUP(AS$5,Functionalization!$G$6:$R$373,ROW($A109)-5,FALSE),IFERROR(INDEX(AS$337:AS$373,MATCH($F109,$B$337:$B$373,0))/VLOOKUP($F109,$B$337:$BB$373,MATCH(LEFT(TRIM(AS$6),FIND("~",SUBSTITUTE(AS$6,"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109))*HLOOKUP(LEFT(TRIM(AS$6),FIND("~",SUBSTITUTE(AS$6," ","~",LEN(TRIM(AS$6))-LEN(SUBSTITUTE(TRIM(AS$6)," ",""))))-1)&amp;" Total",$B$6:$BB$373,ROW($A109)-5,FALSE))</f>
        <v>0</v>
      </c>
      <c r="AT109" s="10">
        <f ca="1">IF(AT$5&lt;&gt;"",HLOOKUP(AT$5,Functionalization!$G$6:$R$373,ROW($A109)-5,FALSE),IFERROR(INDEX(AT$337:AT$373,MATCH($F109,$B$337:$B$373,0))/VLOOKUP($F109,$B$337:$BB$373,MATCH(LEFT(TRIM(AT$6),FIND("~",SUBSTITUTE(AT$6,"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109))*HLOOKUP(LEFT(TRIM(AT$6),FIND("~",SUBSTITUTE(AT$6," ","~",LEN(TRIM(AT$6))-LEN(SUBSTITUTE(TRIM(AT$6)," ",""))))-1)&amp;" Total",$B$6:$BB$373,ROW($A109)-5,FALSE))</f>
        <v>0</v>
      </c>
      <c r="AU109" s="10">
        <f ca="1">IF(AU$5&lt;&gt;"",HLOOKUP(AU$5,Functionalization!$G$6:$R$373,ROW($A109)-5,FALSE),IFERROR(INDEX(AU$337:AU$373,MATCH($F109,$B$337:$B$373,0))/VLOOKUP($F109,$B$337:$BB$373,MATCH(LEFT(TRIM(AU$6),FIND("~",SUBSTITUTE(AU$6,"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109))*HLOOKUP(LEFT(TRIM(AU$6),FIND("~",SUBSTITUTE(AU$6," ","~",LEN(TRIM(AU$6))-LEN(SUBSTITUTE(TRIM(AU$6)," ",""))))-1)&amp;" Total",$B$6:$BB$373,ROW($A109)-5,FALSE))</f>
        <v>0</v>
      </c>
      <c r="AV109" s="10">
        <f ca="1">IF(AV$5&lt;&gt;"",HLOOKUP(AV$5,Functionalization!$G$6:$R$373,ROW($A109)-5,FALSE),IFERROR(INDEX(AV$337:AV$373,MATCH($F109,$B$337:$B$373,0))/VLOOKUP($F109,$B$337:$BB$373,MATCH(LEFT(TRIM(AV$6),FIND("~",SUBSTITUTE(AV$6,"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109))*HLOOKUP(LEFT(TRIM(AV$6),FIND("~",SUBSTITUTE(AV$6," ","~",LEN(TRIM(AV$6))-LEN(SUBSTITUTE(TRIM(AV$6)," ",""))))-1)&amp;" Total",$B$6:$BB$373,ROW($A109)-5,FALSE))</f>
        <v>0</v>
      </c>
      <c r="AW109" s="10">
        <f ca="1">IF(AW$5&lt;&gt;"",HLOOKUP(AW$5,Functionalization!$G$6:$R$373,ROW($A109)-5,FALSE),IFERROR(INDEX(AW$337:AW$373,MATCH($F109,$B$337:$B$373,0))/VLOOKUP($F109,$B$337:$BB$373,MATCH(LEFT(TRIM(AW$6),FIND("~",SUBSTITUTE(AW$6,"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109))*HLOOKUP(LEFT(TRIM(AW$6),FIND("~",SUBSTITUTE(AW$6," ","~",LEN(TRIM(AW$6))-LEN(SUBSTITUTE(TRIM(AW$6)," ",""))))-1)&amp;" Total",$B$6:$BB$373,ROW($A109)-5,FALSE))</f>
        <v>0</v>
      </c>
      <c r="AX109" s="10">
        <f ca="1">IF(AX$5&lt;&gt;"",HLOOKUP(AX$5,Functionalization!$G$6:$R$373,ROW($A109)-5,FALSE),IFERROR(INDEX(AX$337:AX$373,MATCH($F109,$B$337:$B$373,0))/VLOOKUP($F109,$B$337:$BB$373,MATCH(LEFT(TRIM(AX$6),FIND("~",SUBSTITUTE(AX$6,"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109))*HLOOKUP(LEFT(TRIM(AX$6),FIND("~",SUBSTITUTE(AX$6," ","~",LEN(TRIM(AX$6))-LEN(SUBSTITUTE(TRIM(AX$6)," ",""))))-1)&amp;" Total",$B$6:$BB$373,ROW($A109)-5,FALSE))</f>
        <v>0</v>
      </c>
      <c r="AY109" s="10">
        <f ca="1">IF(AY$5&lt;&gt;"",HLOOKUP(AY$5,Functionalization!$G$6:$R$373,ROW($A109)-5,FALSE),IFERROR(INDEX(AY$337:AY$373,MATCH($F109,$B$337:$B$373,0))/VLOOKUP($F109,$B$337:$BB$373,MATCH(LEFT(TRIM(AY$6),FIND("~",SUBSTITUTE(AY$6,"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109))*HLOOKUP(LEFT(TRIM(AY$6),FIND("~",SUBSTITUTE(AY$6," ","~",LEN(TRIM(AY$6))-LEN(SUBSTITUTE(TRIM(AY$6)," ",""))))-1)&amp;" Total",$B$6:$BB$373,ROW($A109)-5,FALSE))</f>
        <v>0</v>
      </c>
      <c r="AZ109" s="10">
        <f ca="1">IF(AZ$5&lt;&gt;"",HLOOKUP(AZ$5,Functionalization!$G$6:$R$373,ROW($A109)-5,FALSE),IFERROR(INDEX(AZ$337:AZ$373,MATCH($F109,$B$337:$B$373,0))/VLOOKUP($F109,$B$337:$BB$373,MATCH(LEFT(TRIM(AZ$6),FIND("~",SUBSTITUTE(AZ$6,"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109))*HLOOKUP(LEFT(TRIM(AZ$6),FIND("~",SUBSTITUTE(AZ$6," ","~",LEN(TRIM(AZ$6))-LEN(SUBSTITUTE(TRIM(AZ$6)," ",""))))-1)&amp;" Total",$B$6:$BB$373,ROW($A109)-5,FALSE))</f>
        <v>0</v>
      </c>
      <c r="BA109" s="10">
        <f ca="1">IF(BA$5&lt;&gt;"",HLOOKUP(BA$5,Functionalization!$G$6:$R$373,ROW($A109)-5,FALSE),IFERROR(INDEX(BA$337:BA$373,MATCH($F109,$B$337:$B$373,0))/VLOOKUP($F109,$B$337:$BB$373,MATCH(LEFT(TRIM(BA$6),FIND("~",SUBSTITUTE(BA$6,"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109))*HLOOKUP(LEFT(TRIM(BA$6),FIND("~",SUBSTITUTE(BA$6," ","~",LEN(TRIM(BA$6))-LEN(SUBSTITUTE(TRIM(BA$6)," ",""))))-1)&amp;" Total",$B$6:$BB$373,ROW($A109)-5,FALSE))</f>
        <v>0</v>
      </c>
      <c r="BB109" s="10">
        <f ca="1">IF(BB$5&lt;&gt;"",HLOOKUP(BB$5,Functionalization!$G$6:$R$373,ROW($A109)-5,FALSE),IFERROR(INDEX(BB$337:BB$373,MATCH($F109,$B$337:$B$373,0))/VLOOKUP($F109,$B$337:$BB$373,MATCH(LEFT(TRIM(BB$6),FIND("~",SUBSTITUTE(BB$6,"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109))*HLOOKUP(LEFT(TRIM(BB$6),FIND("~",SUBSTITUTE(BB$6," ","~",LEN(TRIM(BB$6))-LEN(SUBSTITUTE(TRIM(BB$6)," ",""))))-1)&amp;" Total",$B$6:$BB$373,ROW($A109)-5,FALSE))</f>
        <v>0</v>
      </c>
      <c r="BD109">
        <f ca="1">IFERROR(IF(SUMIF($G$6:$BB$6,BD$6&amp;" Total",$G109:$BB109)-(SUMIF($G$6:$BB$6,BD$6&amp;" "&amp;'Input-Func_Class'!$D$22,$G109:$BB109)+IFERROR(SUMIF($G$6:$BB$6,BD$6&amp;" "&amp;'Input-Func_Class'!$E$22,$G109:$BB109),SUMIF($G$6:$BB$6,BD$6&amp;" "&amp;'Input-Func_Class'!$B$24,$G109:$BB109))+SUMIF($G$6:$BB$6,BD$6&amp;" "&amp;'Input-Func_Class'!$F$22,$G109:$BB109))&lt;Check_Limit,0,1),1)</f>
        <v>0</v>
      </c>
      <c r="BE109">
        <f ca="1">IFERROR(IF(SUMIF($G$6:$BB$6,BE$6&amp;" Total",$G109:$BB109)-(SUMIF($G$6:$BB$6,BE$6&amp;" "&amp;'Input-Func_Class'!$D$22,$G109:$BB109)+IFERROR(SUMIF($G$6:$BB$6,BE$6&amp;" "&amp;'Input-Func_Class'!$E$22,$G109:$BB109),SUMIF($G$6:$BB$6,BE$6&amp;" "&amp;'Input-Func_Class'!$B$24,$G109:$BB109))+SUMIF($G$6:$BB$6,BE$6&amp;" "&amp;'Input-Func_Class'!$F$22,$G109:$BB109))&lt;Check_Limit,0,1),1)</f>
        <v>0</v>
      </c>
      <c r="BF109">
        <f ca="1">IFERROR(IF(SUMIF($G$6:$BB$6,BF$6&amp;" Total",$G109:$BB109)-(SUMIF($G$6:$BB$6,BF$6&amp;" "&amp;'Input-Func_Class'!$D$22,$G109:$BB109)+IFERROR(SUMIF($G$6:$BB$6,BF$6&amp;" "&amp;'Input-Func_Class'!$E$22,$G109:$BB109),SUMIF($G$6:$BB$6,BF$6&amp;" "&amp;'Input-Func_Class'!$B$24,$G109:$BB109))+SUMIF($G$6:$BB$6,BF$6&amp;" "&amp;'Input-Func_Class'!$F$22,$G109:$BB109))&lt;Check_Limit,0,1),1)</f>
        <v>0</v>
      </c>
      <c r="BG109">
        <f ca="1">IFERROR(IF(SUMIF($G$6:$BB$6,BG$6&amp;" Total",$G109:$BB109)-(SUMIF($G$6:$BB$6,BG$6&amp;" "&amp;'Input-Func_Class'!$D$22,$G109:$BB109)+IFERROR(SUMIF($G$6:$BB$6,BG$6&amp;" "&amp;'Input-Func_Class'!$E$22,$G109:$BB109),SUMIF($G$6:$BB$6,BG$6&amp;" "&amp;'Input-Func_Class'!$B$24,$G109:$BB109))+SUMIF($G$6:$BB$6,BG$6&amp;" "&amp;'Input-Func_Class'!$F$22,$G109:$BB109))&lt;Check_Limit,0,1),1)</f>
        <v>0</v>
      </c>
      <c r="BH109">
        <f ca="1">IFERROR(IF(SUMIF($G$6:$BB$6,BH$6&amp;" Total",$G109:$BB109)-(SUMIF($G$6:$BB$6,BH$6&amp;" "&amp;'Input-Func_Class'!$D$22,$G109:$BB109)+IFERROR(SUMIF($G$6:$BB$6,BH$6&amp;" "&amp;'Input-Func_Class'!$E$22,$G109:$BB109),SUMIF($G$6:$BB$6,BH$6&amp;" "&amp;'Input-Func_Class'!$B$24,$G109:$BB109))+SUMIF($G$6:$BB$6,BH$6&amp;" "&amp;'Input-Func_Class'!$F$22,$G109:$BB109))&lt;Check_Limit,0,1),1)</f>
        <v>0</v>
      </c>
      <c r="BI109">
        <f ca="1">IFERROR(IF(SUMIF($G$6:$BB$6,BI$6&amp;" Total",$G109:$BB109)-(SUMIF($G$6:$BB$6,BI$6&amp;" "&amp;'Input-Func_Class'!$D$22,$G109:$BB109)+IFERROR(SUMIF($G$6:$BB$6,BI$6&amp;" "&amp;'Input-Func_Class'!$E$22,$G109:$BB109),SUMIF($G$6:$BB$6,BI$6&amp;" "&amp;'Input-Func_Class'!$B$24,$G109:$BB109))+SUMIF($G$6:$BB$6,BI$6&amp;" "&amp;'Input-Func_Class'!$F$22,$G109:$BB109))&lt;Check_Limit,0,1),1)</f>
        <v>0</v>
      </c>
      <c r="BJ109">
        <f ca="1">IFERROR(IF(SUMIF($G$6:$BB$6,BJ$6&amp;" Total",$G109:$BB109)-(SUMIF($G$6:$BB$6,BJ$6&amp;" "&amp;'Input-Func_Class'!$D$22,$G109:$BB109)+IFERROR(SUMIF($G$6:$BB$6,BJ$6&amp;" "&amp;'Input-Func_Class'!$E$22,$G109:$BB109),SUMIF($G$6:$BB$6,BJ$6&amp;" "&amp;'Input-Func_Class'!$B$24,$G109:$BB109))+SUMIF($G$6:$BB$6,BJ$6&amp;" "&amp;'Input-Func_Class'!$F$22,$G109:$BB109))&lt;Check_Limit,0,1),1)</f>
        <v>0</v>
      </c>
      <c r="BK109">
        <f ca="1">IFERROR(IF(SUMIF($G$6:$BB$6,BK$6&amp;" Total",$G109:$BB109)-(SUMIF($G$6:$BB$6,BK$6&amp;" "&amp;'Input-Func_Class'!$D$22,$G109:$BB109)+IFERROR(SUMIF($G$6:$BB$6,BK$6&amp;" "&amp;'Input-Func_Class'!$E$22,$G109:$BB109),SUMIF($G$6:$BB$6,BK$6&amp;" "&amp;'Input-Func_Class'!$B$24,$G109:$BB109))+SUMIF($G$6:$BB$6,BK$6&amp;" "&amp;'Input-Func_Class'!$F$22,$G109:$BB109))&lt;Check_Limit,0,1),1)</f>
        <v>0</v>
      </c>
      <c r="BL109">
        <f ca="1">IFERROR(IF(SUMIF($G$6:$BB$6,BL$6&amp;" Total",$G109:$BB109)-(SUMIF($G$6:$BB$6,BL$6&amp;" "&amp;'Input-Func_Class'!$D$22,$G109:$BB109)+IFERROR(SUMIF($G$6:$BB$6,BL$6&amp;" "&amp;'Input-Func_Class'!$E$22,$G109:$BB109),SUMIF($G$6:$BB$6,BL$6&amp;" "&amp;'Input-Func_Class'!$B$24,$G109:$BB109))+SUMIF($G$6:$BB$6,BL$6&amp;" "&amp;'Input-Func_Class'!$F$22,$G109:$BB109))&lt;Check_Limit,0,1),1)</f>
        <v>0</v>
      </c>
      <c r="BM109">
        <f ca="1">IFERROR(IF(SUMIF($G$6:$BB$6,BM$6&amp;" Total",$G109:$BB109)-(SUMIF($G$6:$BB$6,BM$6&amp;" "&amp;'Input-Func_Class'!$D$22,$G109:$BB109)+IFERROR(SUMIF($G$6:$BB$6,BM$6&amp;" "&amp;'Input-Func_Class'!$E$22,$G109:$BB109),SUMIF($G$6:$BB$6,BM$6&amp;" "&amp;'Input-Func_Class'!$B$24,$G109:$BB109))+SUMIF($G$6:$BB$6,BM$6&amp;" "&amp;'Input-Func_Class'!$F$22,$G109:$BB109))&lt;Check_Limit,0,1),1)</f>
        <v>0</v>
      </c>
      <c r="BN109">
        <f ca="1">IFERROR(IF(SUMIF($G$6:$BB$6,BN$6&amp;" Total",$G109:$BB109)-(SUMIF($G$6:$BB$6,BN$6&amp;" "&amp;'Input-Func_Class'!$D$22,$G109:$BB109)+IFERROR(SUMIF($G$6:$BB$6,BN$6&amp;" "&amp;'Input-Func_Class'!$E$22,$G109:$BB109),SUMIF($G$6:$BB$6,BN$6&amp;" "&amp;'Input-Func_Class'!$B$24,$G109:$BB109))+SUMIF($G$6:$BB$6,BN$6&amp;" "&amp;'Input-Func_Class'!$F$22,$G109:$BB109))&lt;Check_Limit,0,1),1)</f>
        <v>0</v>
      </c>
      <c r="BO109">
        <f ca="1">IFERROR(IF(SUMIF($G$6:$BB$6,BO$6&amp;" Total",$G109:$BB109)-(SUMIF($G$6:$BB$6,BO$6&amp;" "&amp;'Input-Func_Class'!$D$22,$G109:$BB109)+IFERROR(SUMIF($G$6:$BB$6,BO$6&amp;" "&amp;'Input-Func_Class'!$E$22,$G109:$BB109),SUMIF($G$6:$BB$6,BO$6&amp;" "&amp;'Input-Func_Class'!$B$24,$G109:$BB109))+SUMIF($G$6:$BB$6,BO$6&amp;" "&amp;'Input-Func_Class'!$F$22,$G109:$BB109))&lt;Check_Limit,0,1),1)</f>
        <v>0</v>
      </c>
    </row>
    <row r="110" spans="1:67" outlineLevel="1">
      <c r="A110" s="31">
        <f>IF(ISBLANK('Input-Accounts'!A110),"",'Input-Accounts'!A110)</f>
        <v>98</v>
      </c>
      <c r="B110" s="53" t="str">
        <f>IF(ISBLANK('Input-Accounts'!B110),"",'Input-Accounts'!B110)</f>
        <v>HOUSE REGULATOR INSTALLATIONS</v>
      </c>
      <c r="C110" s="31">
        <f>IF(ISBLANK('Input-Accounts'!C110),"",'Input-Accounts'!C110)</f>
        <v>384</v>
      </c>
      <c r="D110" s="10">
        <f>Functionalization!$D110</f>
        <v>-1769368.1399999994</v>
      </c>
      <c r="E110" s="10">
        <f t="shared" ca="1" si="26"/>
        <v>0</v>
      </c>
      <c r="F110" s="3" t="str">
        <f>IF($D110=0,"-",IF('Input-Accounts'!$E110&lt;&gt;0,'Input-Accounts'!$E110,'Input-Accounts'!$G110))</f>
        <v>CUSTOMER</v>
      </c>
      <c r="G110" s="10">
        <f ca="1">IF(G$5&lt;&gt;"",HLOOKUP(G$5,Functionalization!$G$6:$R$373,ROW($A110)-5,FALSE),IFERROR(INDEX(G$337:G$373,MATCH($F110,$B$337:$B$373,0))/VLOOKUP($F110,$B$337:$BB$373,MATCH(LEFT(TRIM(G$6),FIND("~",SUBSTITUTE(G$6,"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110))*HLOOKUP(LEFT(TRIM(G$6),FIND("~",SUBSTITUTE(G$6," ","~",LEN(TRIM(G$6))-LEN(SUBSTITUTE(TRIM(G$6)," ",""))))-1)&amp;" Total",$B$6:$BB$373,ROW($A110)-5,FALSE))</f>
        <v>0</v>
      </c>
      <c r="H110" s="10">
        <f ca="1">IF(H$5&lt;&gt;"",HLOOKUP(H$5,Functionalization!$G$6:$R$373,ROW($A110)-5,FALSE),IFERROR(INDEX(H$337:H$373,MATCH($F110,$B$337:$B$373,0))/VLOOKUP($F110,$B$337:$BB$373,MATCH(LEFT(TRIM(H$6),FIND("~",SUBSTITUTE(H$6,"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110))*HLOOKUP(LEFT(TRIM(H$6),FIND("~",SUBSTITUTE(H$6," ","~",LEN(TRIM(H$6))-LEN(SUBSTITUTE(TRIM(H$6)," ",""))))-1)&amp;" Total",$B$6:$BB$373,ROW($A110)-5,FALSE))</f>
        <v>0</v>
      </c>
      <c r="I110" s="10">
        <f ca="1">IF(I$5&lt;&gt;"",HLOOKUP(I$5,Functionalization!$G$6:$R$373,ROW($A110)-5,FALSE),IFERROR(INDEX(I$337:I$373,MATCH($F110,$B$337:$B$373,0))/VLOOKUP($F110,$B$337:$BB$373,MATCH(LEFT(TRIM(I$6),FIND("~",SUBSTITUTE(I$6,"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110))*HLOOKUP(LEFT(TRIM(I$6),FIND("~",SUBSTITUTE(I$6," ","~",LEN(TRIM(I$6))-LEN(SUBSTITUTE(TRIM(I$6)," ",""))))-1)&amp;" Total",$B$6:$BB$373,ROW($A110)-5,FALSE))</f>
        <v>0</v>
      </c>
      <c r="J110" s="10">
        <f ca="1">IF(J$5&lt;&gt;"",HLOOKUP(J$5,Functionalization!$G$6:$R$373,ROW($A110)-5,FALSE),IFERROR(INDEX(J$337:J$373,MATCH($F110,$B$337:$B$373,0))/VLOOKUP($F110,$B$337:$BB$373,MATCH(LEFT(TRIM(J$6),FIND("~",SUBSTITUTE(J$6,"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110))*HLOOKUP(LEFT(TRIM(J$6),FIND("~",SUBSTITUTE(J$6," ","~",LEN(TRIM(J$6))-LEN(SUBSTITUTE(TRIM(J$6)," ",""))))-1)&amp;" Total",$B$6:$BB$373,ROW($A110)-5,FALSE))</f>
        <v>0</v>
      </c>
      <c r="K110" s="10">
        <f ca="1">IF(K$5&lt;&gt;"",HLOOKUP(K$5,Functionalization!$G$6:$R$373,ROW($A110)-5,FALSE),IFERROR(INDEX(K$337:K$373,MATCH($F110,$B$337:$B$373,0))/VLOOKUP($F110,$B$337:$BB$373,MATCH(LEFT(TRIM(K$6),FIND("~",SUBSTITUTE(K$6,"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110))*HLOOKUP(LEFT(TRIM(K$6),FIND("~",SUBSTITUTE(K$6," ","~",LEN(TRIM(K$6))-LEN(SUBSTITUTE(TRIM(K$6)," ",""))))-1)&amp;" Total",$B$6:$BB$373,ROW($A110)-5,FALSE))</f>
        <v>-1769368.1399999994</v>
      </c>
      <c r="L110" s="10">
        <f ca="1">IF(L$5&lt;&gt;"",HLOOKUP(L$5,Functionalization!$G$6:$R$373,ROW($A110)-5,FALSE),IFERROR(INDEX(L$337:L$373,MATCH($F110,$B$337:$B$373,0))/VLOOKUP($F110,$B$337:$BB$373,MATCH(LEFT(TRIM(L$6),FIND("~",SUBSTITUTE(L$6,"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110))*HLOOKUP(LEFT(TRIM(L$6),FIND("~",SUBSTITUTE(L$6," ","~",LEN(TRIM(L$6))-LEN(SUBSTITUTE(TRIM(L$6)," ",""))))-1)&amp;" Total",$B$6:$BB$373,ROW($A110)-5,FALSE))</f>
        <v>0</v>
      </c>
      <c r="M110" s="10">
        <f ca="1">IF(M$5&lt;&gt;"",HLOOKUP(M$5,Functionalization!$G$6:$R$373,ROW($A110)-5,FALSE),IFERROR(INDEX(M$337:M$373,MATCH($F110,$B$337:$B$373,0))/VLOOKUP($F110,$B$337:$BB$373,MATCH(LEFT(TRIM(M$6),FIND("~",SUBSTITUTE(M$6,"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110))*HLOOKUP(LEFT(TRIM(M$6),FIND("~",SUBSTITUTE(M$6," ","~",LEN(TRIM(M$6))-LEN(SUBSTITUTE(TRIM(M$6)," ",""))))-1)&amp;" Total",$B$6:$BB$373,ROW($A110)-5,FALSE))</f>
        <v>0</v>
      </c>
      <c r="N110" s="10">
        <f ca="1">IF(N$5&lt;&gt;"",HLOOKUP(N$5,Functionalization!$G$6:$R$373,ROW($A110)-5,FALSE),IFERROR(INDEX(N$337:N$373,MATCH($F110,$B$337:$B$373,0))/VLOOKUP($F110,$B$337:$BB$373,MATCH(LEFT(TRIM(N$6),FIND("~",SUBSTITUTE(N$6,"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110))*HLOOKUP(LEFT(TRIM(N$6),FIND("~",SUBSTITUTE(N$6," ","~",LEN(TRIM(N$6))-LEN(SUBSTITUTE(TRIM(N$6)," ",""))))-1)&amp;" Total",$B$6:$BB$373,ROW($A110)-5,FALSE))</f>
        <v>-1769368.1399999994</v>
      </c>
      <c r="O110" s="10">
        <f ca="1">IF(O$5&lt;&gt;"",HLOOKUP(O$5,Functionalization!$G$6:$R$373,ROW($A110)-5,FALSE),IFERROR(INDEX(O$337:O$373,MATCH($F110,$B$337:$B$373,0))/VLOOKUP($F110,$B$337:$BB$373,MATCH(LEFT(TRIM(O$6),FIND("~",SUBSTITUTE(O$6,"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110))*HLOOKUP(LEFT(TRIM(O$6),FIND("~",SUBSTITUTE(O$6," ","~",LEN(TRIM(O$6))-LEN(SUBSTITUTE(TRIM(O$6)," ",""))))-1)&amp;" Total",$B$6:$BB$373,ROW($A110)-5,FALSE))</f>
        <v>0</v>
      </c>
      <c r="P110" s="10">
        <f ca="1">IF(P$5&lt;&gt;"",HLOOKUP(P$5,Functionalization!$G$6:$R$373,ROW($A110)-5,FALSE),IFERROR(INDEX(P$337:P$373,MATCH($F110,$B$337:$B$373,0))/VLOOKUP($F110,$B$337:$BB$373,MATCH(LEFT(TRIM(P$6),FIND("~",SUBSTITUTE(P$6,"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110))*HLOOKUP(LEFT(TRIM(P$6),FIND("~",SUBSTITUTE(P$6," ","~",LEN(TRIM(P$6))-LEN(SUBSTITUTE(TRIM(P$6)," ",""))))-1)&amp;" Total",$B$6:$BB$373,ROW($A110)-5,FALSE))</f>
        <v>0</v>
      </c>
      <c r="Q110" s="10">
        <f ca="1">IF(Q$5&lt;&gt;"",HLOOKUP(Q$5,Functionalization!$G$6:$R$373,ROW($A110)-5,FALSE),IFERROR(INDEX(Q$337:Q$373,MATCH($F110,$B$337:$B$373,0))/VLOOKUP($F110,$B$337:$BB$373,MATCH(LEFT(TRIM(Q$6),FIND("~",SUBSTITUTE(Q$6,"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110))*HLOOKUP(LEFT(TRIM(Q$6),FIND("~",SUBSTITUTE(Q$6," ","~",LEN(TRIM(Q$6))-LEN(SUBSTITUTE(TRIM(Q$6)," ",""))))-1)&amp;" Total",$B$6:$BB$373,ROW($A110)-5,FALSE))</f>
        <v>0</v>
      </c>
      <c r="R110" s="10">
        <f ca="1">IF(R$5&lt;&gt;"",HLOOKUP(R$5,Functionalization!$G$6:$R$373,ROW($A110)-5,FALSE),IFERROR(INDEX(R$337:R$373,MATCH($F110,$B$337:$B$373,0))/VLOOKUP($F110,$B$337:$BB$373,MATCH(LEFT(TRIM(R$6),FIND("~",SUBSTITUTE(R$6,"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110))*HLOOKUP(LEFT(TRIM(R$6),FIND("~",SUBSTITUTE(R$6," ","~",LEN(TRIM(R$6))-LEN(SUBSTITUTE(TRIM(R$6)," ",""))))-1)&amp;" Total",$B$6:$BB$373,ROW($A110)-5,FALSE))</f>
        <v>0</v>
      </c>
      <c r="S110" s="10">
        <f ca="1">IF(S$5&lt;&gt;"",HLOOKUP(S$5,Functionalization!$G$6:$R$373,ROW($A110)-5,FALSE),IFERROR(INDEX(S$337:S$373,MATCH($F110,$B$337:$B$373,0))/VLOOKUP($F110,$B$337:$BB$373,MATCH(LEFT(TRIM(S$6),FIND("~",SUBSTITUTE(S$6,"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110))*HLOOKUP(LEFT(TRIM(S$6),FIND("~",SUBSTITUTE(S$6," ","~",LEN(TRIM(S$6))-LEN(SUBSTITUTE(TRIM(S$6)," ",""))))-1)&amp;" Total",$B$6:$BB$373,ROW($A110)-5,FALSE))</f>
        <v>0</v>
      </c>
      <c r="T110" s="10">
        <f ca="1">IF(T$5&lt;&gt;"",HLOOKUP(T$5,Functionalization!$G$6:$R$373,ROW($A110)-5,FALSE),IFERROR(INDEX(T$337:T$373,MATCH($F110,$B$337:$B$373,0))/VLOOKUP($F110,$B$337:$BB$373,MATCH(LEFT(TRIM(T$6),FIND("~",SUBSTITUTE(T$6,"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110))*HLOOKUP(LEFT(TRIM(T$6),FIND("~",SUBSTITUTE(T$6," ","~",LEN(TRIM(T$6))-LEN(SUBSTITUTE(TRIM(T$6)," ",""))))-1)&amp;" Total",$B$6:$BB$373,ROW($A110)-5,FALSE))</f>
        <v>0</v>
      </c>
      <c r="U110" s="10">
        <f ca="1">IF(U$5&lt;&gt;"",HLOOKUP(U$5,Functionalization!$G$6:$R$373,ROW($A110)-5,FALSE),IFERROR(INDEX(U$337:U$373,MATCH($F110,$B$337:$B$373,0))/VLOOKUP($F110,$B$337:$BB$373,MATCH(LEFT(TRIM(U$6),FIND("~",SUBSTITUTE(U$6,"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110))*HLOOKUP(LEFT(TRIM(U$6),FIND("~",SUBSTITUTE(U$6," ","~",LEN(TRIM(U$6))-LEN(SUBSTITUTE(TRIM(U$6)," ",""))))-1)&amp;" Total",$B$6:$BB$373,ROW($A110)-5,FALSE))</f>
        <v>0</v>
      </c>
      <c r="V110" s="10">
        <f ca="1">IF(V$5&lt;&gt;"",HLOOKUP(V$5,Functionalization!$G$6:$R$373,ROW($A110)-5,FALSE),IFERROR(INDEX(V$337:V$373,MATCH($F110,$B$337:$B$373,0))/VLOOKUP($F110,$B$337:$BB$373,MATCH(LEFT(TRIM(V$6),FIND("~",SUBSTITUTE(V$6,"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110))*HLOOKUP(LEFT(TRIM(V$6),FIND("~",SUBSTITUTE(V$6," ","~",LEN(TRIM(V$6))-LEN(SUBSTITUTE(TRIM(V$6)," ",""))))-1)&amp;" Total",$B$6:$BB$373,ROW($A110)-5,FALSE))</f>
        <v>0</v>
      </c>
      <c r="W110" s="10">
        <f ca="1">IF(W$5&lt;&gt;"",HLOOKUP(W$5,Functionalization!$G$6:$R$373,ROW($A110)-5,FALSE),IFERROR(INDEX(W$337:W$373,MATCH($F110,$B$337:$B$373,0))/VLOOKUP($F110,$B$337:$BB$373,MATCH(LEFT(TRIM(W$6),FIND("~",SUBSTITUTE(W$6,"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110))*HLOOKUP(LEFT(TRIM(W$6),FIND("~",SUBSTITUTE(W$6," ","~",LEN(TRIM(W$6))-LEN(SUBSTITUTE(TRIM(W$6)," ",""))))-1)&amp;" Total",$B$6:$BB$373,ROW($A110)-5,FALSE))</f>
        <v>0</v>
      </c>
      <c r="X110" s="10">
        <f ca="1">IF(X$5&lt;&gt;"",HLOOKUP(X$5,Functionalization!$G$6:$R$373,ROW($A110)-5,FALSE),IFERROR(INDEX(X$337:X$373,MATCH($F110,$B$337:$B$373,0))/VLOOKUP($F110,$B$337:$BB$373,MATCH(LEFT(TRIM(X$6),FIND("~",SUBSTITUTE(X$6,"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110))*HLOOKUP(LEFT(TRIM(X$6),FIND("~",SUBSTITUTE(X$6," ","~",LEN(TRIM(X$6))-LEN(SUBSTITUTE(TRIM(X$6)," ",""))))-1)&amp;" Total",$B$6:$BB$373,ROW($A110)-5,FALSE))</f>
        <v>0</v>
      </c>
      <c r="Y110" s="10">
        <f ca="1">IF(Y$5&lt;&gt;"",HLOOKUP(Y$5,Functionalization!$G$6:$R$373,ROW($A110)-5,FALSE),IFERROR(INDEX(Y$337:Y$373,MATCH($F110,$B$337:$B$373,0))/VLOOKUP($F110,$B$337:$BB$373,MATCH(LEFT(TRIM(Y$6),FIND("~",SUBSTITUTE(Y$6,"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110))*HLOOKUP(LEFT(TRIM(Y$6),FIND("~",SUBSTITUTE(Y$6," ","~",LEN(TRIM(Y$6))-LEN(SUBSTITUTE(TRIM(Y$6)," ",""))))-1)&amp;" Total",$B$6:$BB$373,ROW($A110)-5,FALSE))</f>
        <v>0</v>
      </c>
      <c r="Z110" s="10">
        <f ca="1">IF(Z$5&lt;&gt;"",HLOOKUP(Z$5,Functionalization!$G$6:$R$373,ROW($A110)-5,FALSE),IFERROR(INDEX(Z$337:Z$373,MATCH($F110,$B$337:$B$373,0))/VLOOKUP($F110,$B$337:$BB$373,MATCH(LEFT(TRIM(Z$6),FIND("~",SUBSTITUTE(Z$6,"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110))*HLOOKUP(LEFT(TRIM(Z$6),FIND("~",SUBSTITUTE(Z$6," ","~",LEN(TRIM(Z$6))-LEN(SUBSTITUTE(TRIM(Z$6)," ",""))))-1)&amp;" Total",$B$6:$BB$373,ROW($A110)-5,FALSE))</f>
        <v>0</v>
      </c>
      <c r="AA110" s="10">
        <f ca="1">IF(AA$5&lt;&gt;"",HLOOKUP(AA$5,Functionalization!$G$6:$R$373,ROW($A110)-5,FALSE),IFERROR(INDEX(AA$337:AA$373,MATCH($F110,$B$337:$B$373,0))/VLOOKUP($F110,$B$337:$BB$373,MATCH(LEFT(TRIM(AA$6),FIND("~",SUBSTITUTE(AA$6,"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110))*HLOOKUP(LEFT(TRIM(AA$6),FIND("~",SUBSTITUTE(AA$6," ","~",LEN(TRIM(AA$6))-LEN(SUBSTITUTE(TRIM(AA$6)," ",""))))-1)&amp;" Total",$B$6:$BB$373,ROW($A110)-5,FALSE))</f>
        <v>0</v>
      </c>
      <c r="AB110" s="10">
        <f ca="1">IF(AB$5&lt;&gt;"",HLOOKUP(AB$5,Functionalization!$G$6:$R$373,ROW($A110)-5,FALSE),IFERROR(INDEX(AB$337:AB$373,MATCH($F110,$B$337:$B$373,0))/VLOOKUP($F110,$B$337:$BB$373,MATCH(LEFT(TRIM(AB$6),FIND("~",SUBSTITUTE(AB$6,"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110))*HLOOKUP(LEFT(TRIM(AB$6),FIND("~",SUBSTITUTE(AB$6," ","~",LEN(TRIM(AB$6))-LEN(SUBSTITUTE(TRIM(AB$6)," ",""))))-1)&amp;" Total",$B$6:$BB$373,ROW($A110)-5,FALSE))</f>
        <v>0</v>
      </c>
      <c r="AC110" s="10">
        <f ca="1">IF(AC$5&lt;&gt;"",HLOOKUP(AC$5,Functionalization!$G$6:$R$373,ROW($A110)-5,FALSE),IFERROR(INDEX(AC$337:AC$373,MATCH($F110,$B$337:$B$373,0))/VLOOKUP($F110,$B$337:$BB$373,MATCH(LEFT(TRIM(AC$6),FIND("~",SUBSTITUTE(AC$6,"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110))*HLOOKUP(LEFT(TRIM(AC$6),FIND("~",SUBSTITUTE(AC$6," ","~",LEN(TRIM(AC$6))-LEN(SUBSTITUTE(TRIM(AC$6)," ",""))))-1)&amp;" Total",$B$6:$BB$373,ROW($A110)-5,FALSE))</f>
        <v>0</v>
      </c>
      <c r="AD110" s="10">
        <f ca="1">IF(AD$5&lt;&gt;"",HLOOKUP(AD$5,Functionalization!$G$6:$R$373,ROW($A110)-5,FALSE),IFERROR(INDEX(AD$337:AD$373,MATCH($F110,$B$337:$B$373,0))/VLOOKUP($F110,$B$337:$BB$373,MATCH(LEFT(TRIM(AD$6),FIND("~",SUBSTITUTE(AD$6,"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110))*HLOOKUP(LEFT(TRIM(AD$6),FIND("~",SUBSTITUTE(AD$6," ","~",LEN(TRIM(AD$6))-LEN(SUBSTITUTE(TRIM(AD$6)," ",""))))-1)&amp;" Total",$B$6:$BB$373,ROW($A110)-5,FALSE))</f>
        <v>0</v>
      </c>
      <c r="AE110" s="10">
        <f ca="1">IF(AE$5&lt;&gt;"",HLOOKUP(AE$5,Functionalization!$G$6:$R$373,ROW($A110)-5,FALSE),IFERROR(INDEX(AE$337:AE$373,MATCH($F110,$B$337:$B$373,0))/VLOOKUP($F110,$B$337:$BB$373,MATCH(LEFT(TRIM(AE$6),FIND("~",SUBSTITUTE(AE$6,"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110))*HLOOKUP(LEFT(TRIM(AE$6),FIND("~",SUBSTITUTE(AE$6," ","~",LEN(TRIM(AE$6))-LEN(SUBSTITUTE(TRIM(AE$6)," ",""))))-1)&amp;" Total",$B$6:$BB$373,ROW($A110)-5,FALSE))</f>
        <v>0</v>
      </c>
      <c r="AF110" s="10">
        <f ca="1">IF(AF$5&lt;&gt;"",HLOOKUP(AF$5,Functionalization!$G$6:$R$373,ROW($A110)-5,FALSE),IFERROR(INDEX(AF$337:AF$373,MATCH($F110,$B$337:$B$373,0))/VLOOKUP($F110,$B$337:$BB$373,MATCH(LEFT(TRIM(AF$6),FIND("~",SUBSTITUTE(AF$6,"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110))*HLOOKUP(LEFT(TRIM(AF$6),FIND("~",SUBSTITUTE(AF$6," ","~",LEN(TRIM(AF$6))-LEN(SUBSTITUTE(TRIM(AF$6)," ",""))))-1)&amp;" Total",$B$6:$BB$373,ROW($A110)-5,FALSE))</f>
        <v>0</v>
      </c>
      <c r="AG110" s="10">
        <f ca="1">IF(AG$5&lt;&gt;"",HLOOKUP(AG$5,Functionalization!$G$6:$R$373,ROW($A110)-5,FALSE),IFERROR(INDEX(AG$337:AG$373,MATCH($F110,$B$337:$B$373,0))/VLOOKUP($F110,$B$337:$BB$373,MATCH(LEFT(TRIM(AG$6),FIND("~",SUBSTITUTE(AG$6,"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110))*HLOOKUP(LEFT(TRIM(AG$6),FIND("~",SUBSTITUTE(AG$6," ","~",LEN(TRIM(AG$6))-LEN(SUBSTITUTE(TRIM(AG$6)," ",""))))-1)&amp;" Total",$B$6:$BB$373,ROW($A110)-5,FALSE))</f>
        <v>0</v>
      </c>
      <c r="AH110" s="10">
        <f ca="1">IF(AH$5&lt;&gt;"",HLOOKUP(AH$5,Functionalization!$G$6:$R$373,ROW($A110)-5,FALSE),IFERROR(INDEX(AH$337:AH$373,MATCH($F110,$B$337:$B$373,0))/VLOOKUP($F110,$B$337:$BB$373,MATCH(LEFT(TRIM(AH$6),FIND("~",SUBSTITUTE(AH$6,"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110))*HLOOKUP(LEFT(TRIM(AH$6),FIND("~",SUBSTITUTE(AH$6," ","~",LEN(TRIM(AH$6))-LEN(SUBSTITUTE(TRIM(AH$6)," ",""))))-1)&amp;" Total",$B$6:$BB$373,ROW($A110)-5,FALSE))</f>
        <v>0</v>
      </c>
      <c r="AI110" s="10">
        <f ca="1">IF(AI$5&lt;&gt;"",HLOOKUP(AI$5,Functionalization!$G$6:$R$373,ROW($A110)-5,FALSE),IFERROR(INDEX(AI$337:AI$373,MATCH($F110,$B$337:$B$373,0))/VLOOKUP($F110,$B$337:$BB$373,MATCH(LEFT(TRIM(AI$6),FIND("~",SUBSTITUTE(AI$6,"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110))*HLOOKUP(LEFT(TRIM(AI$6),FIND("~",SUBSTITUTE(AI$6," ","~",LEN(TRIM(AI$6))-LEN(SUBSTITUTE(TRIM(AI$6)," ",""))))-1)&amp;" Total",$B$6:$BB$373,ROW($A110)-5,FALSE))</f>
        <v>0</v>
      </c>
      <c r="AJ110" s="10">
        <f ca="1">IF(AJ$5&lt;&gt;"",HLOOKUP(AJ$5,Functionalization!$G$6:$R$373,ROW($A110)-5,FALSE),IFERROR(INDEX(AJ$337:AJ$373,MATCH($F110,$B$337:$B$373,0))/VLOOKUP($F110,$B$337:$BB$373,MATCH(LEFT(TRIM(AJ$6),FIND("~",SUBSTITUTE(AJ$6,"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110))*HLOOKUP(LEFT(TRIM(AJ$6),FIND("~",SUBSTITUTE(AJ$6," ","~",LEN(TRIM(AJ$6))-LEN(SUBSTITUTE(TRIM(AJ$6)," ",""))))-1)&amp;" Total",$B$6:$BB$373,ROW($A110)-5,FALSE))</f>
        <v>0</v>
      </c>
      <c r="AK110" s="10">
        <f ca="1">IF(AK$5&lt;&gt;"",HLOOKUP(AK$5,Functionalization!$G$6:$R$373,ROW($A110)-5,FALSE),IFERROR(INDEX(AK$337:AK$373,MATCH($F110,$B$337:$B$373,0))/VLOOKUP($F110,$B$337:$BB$373,MATCH(LEFT(TRIM(AK$6),FIND("~",SUBSTITUTE(AK$6,"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110))*HLOOKUP(LEFT(TRIM(AK$6),FIND("~",SUBSTITUTE(AK$6," ","~",LEN(TRIM(AK$6))-LEN(SUBSTITUTE(TRIM(AK$6)," ",""))))-1)&amp;" Total",$B$6:$BB$373,ROW($A110)-5,FALSE))</f>
        <v>0</v>
      </c>
      <c r="AL110" s="10">
        <f ca="1">IF(AL$5&lt;&gt;"",HLOOKUP(AL$5,Functionalization!$G$6:$R$373,ROW($A110)-5,FALSE),IFERROR(INDEX(AL$337:AL$373,MATCH($F110,$B$337:$B$373,0))/VLOOKUP($F110,$B$337:$BB$373,MATCH(LEFT(TRIM(AL$6),FIND("~",SUBSTITUTE(AL$6,"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110))*HLOOKUP(LEFT(TRIM(AL$6),FIND("~",SUBSTITUTE(AL$6," ","~",LEN(TRIM(AL$6))-LEN(SUBSTITUTE(TRIM(AL$6)," ",""))))-1)&amp;" Total",$B$6:$BB$373,ROW($A110)-5,FALSE))</f>
        <v>0</v>
      </c>
      <c r="AM110" s="10">
        <f ca="1">IF(AM$5&lt;&gt;"",HLOOKUP(AM$5,Functionalization!$G$6:$R$373,ROW($A110)-5,FALSE),IFERROR(INDEX(AM$337:AM$373,MATCH($F110,$B$337:$B$373,0))/VLOOKUP($F110,$B$337:$BB$373,MATCH(LEFT(TRIM(AM$6),FIND("~",SUBSTITUTE(AM$6,"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110))*HLOOKUP(LEFT(TRIM(AM$6),FIND("~",SUBSTITUTE(AM$6," ","~",LEN(TRIM(AM$6))-LEN(SUBSTITUTE(TRIM(AM$6)," ",""))))-1)&amp;" Total",$B$6:$BB$373,ROW($A110)-5,FALSE))</f>
        <v>0</v>
      </c>
      <c r="AN110" s="10">
        <f ca="1">IF(AN$5&lt;&gt;"",HLOOKUP(AN$5,Functionalization!$G$6:$R$373,ROW($A110)-5,FALSE),IFERROR(INDEX(AN$337:AN$373,MATCH($F110,$B$337:$B$373,0))/VLOOKUP($F110,$B$337:$BB$373,MATCH(LEFT(TRIM(AN$6),FIND("~",SUBSTITUTE(AN$6,"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110))*HLOOKUP(LEFT(TRIM(AN$6),FIND("~",SUBSTITUTE(AN$6," ","~",LEN(TRIM(AN$6))-LEN(SUBSTITUTE(TRIM(AN$6)," ",""))))-1)&amp;" Total",$B$6:$BB$373,ROW($A110)-5,FALSE))</f>
        <v>0</v>
      </c>
      <c r="AO110" s="10">
        <f ca="1">IF(AO$5&lt;&gt;"",HLOOKUP(AO$5,Functionalization!$G$6:$R$373,ROW($A110)-5,FALSE),IFERROR(INDEX(AO$337:AO$373,MATCH($F110,$B$337:$B$373,0))/VLOOKUP($F110,$B$337:$BB$373,MATCH(LEFT(TRIM(AO$6),FIND("~",SUBSTITUTE(AO$6,"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110))*HLOOKUP(LEFT(TRIM(AO$6),FIND("~",SUBSTITUTE(AO$6," ","~",LEN(TRIM(AO$6))-LEN(SUBSTITUTE(TRIM(AO$6)," ",""))))-1)&amp;" Total",$B$6:$BB$373,ROW($A110)-5,FALSE))</f>
        <v>0</v>
      </c>
      <c r="AP110" s="10">
        <f ca="1">IF(AP$5&lt;&gt;"",HLOOKUP(AP$5,Functionalization!$G$6:$R$373,ROW($A110)-5,FALSE),IFERROR(INDEX(AP$337:AP$373,MATCH($F110,$B$337:$B$373,0))/VLOOKUP($F110,$B$337:$BB$373,MATCH(LEFT(TRIM(AP$6),FIND("~",SUBSTITUTE(AP$6,"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110))*HLOOKUP(LEFT(TRIM(AP$6),FIND("~",SUBSTITUTE(AP$6," ","~",LEN(TRIM(AP$6))-LEN(SUBSTITUTE(TRIM(AP$6)," ",""))))-1)&amp;" Total",$B$6:$BB$373,ROW($A110)-5,FALSE))</f>
        <v>0</v>
      </c>
      <c r="AQ110" s="10">
        <f ca="1">IF(AQ$5&lt;&gt;"",HLOOKUP(AQ$5,Functionalization!$G$6:$R$373,ROW($A110)-5,FALSE),IFERROR(INDEX(AQ$337:AQ$373,MATCH($F110,$B$337:$B$373,0))/VLOOKUP($F110,$B$337:$BB$373,MATCH(LEFT(TRIM(AQ$6),FIND("~",SUBSTITUTE(AQ$6,"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110))*HLOOKUP(LEFT(TRIM(AQ$6),FIND("~",SUBSTITUTE(AQ$6," ","~",LEN(TRIM(AQ$6))-LEN(SUBSTITUTE(TRIM(AQ$6)," ",""))))-1)&amp;" Total",$B$6:$BB$373,ROW($A110)-5,FALSE))</f>
        <v>0</v>
      </c>
      <c r="AR110" s="10">
        <f ca="1">IF(AR$5&lt;&gt;"",HLOOKUP(AR$5,Functionalization!$G$6:$R$373,ROW($A110)-5,FALSE),IFERROR(INDEX(AR$337:AR$373,MATCH($F110,$B$337:$B$373,0))/VLOOKUP($F110,$B$337:$BB$373,MATCH(LEFT(TRIM(AR$6),FIND("~",SUBSTITUTE(AR$6,"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110))*HLOOKUP(LEFT(TRIM(AR$6),FIND("~",SUBSTITUTE(AR$6," ","~",LEN(TRIM(AR$6))-LEN(SUBSTITUTE(TRIM(AR$6)," ",""))))-1)&amp;" Total",$B$6:$BB$373,ROW($A110)-5,FALSE))</f>
        <v>0</v>
      </c>
      <c r="AS110" s="10">
        <f ca="1">IF(AS$5&lt;&gt;"",HLOOKUP(AS$5,Functionalization!$G$6:$R$373,ROW($A110)-5,FALSE),IFERROR(INDEX(AS$337:AS$373,MATCH($F110,$B$337:$B$373,0))/VLOOKUP($F110,$B$337:$BB$373,MATCH(LEFT(TRIM(AS$6),FIND("~",SUBSTITUTE(AS$6,"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110))*HLOOKUP(LEFT(TRIM(AS$6),FIND("~",SUBSTITUTE(AS$6," ","~",LEN(TRIM(AS$6))-LEN(SUBSTITUTE(TRIM(AS$6)," ",""))))-1)&amp;" Total",$B$6:$BB$373,ROW($A110)-5,FALSE))</f>
        <v>0</v>
      </c>
      <c r="AT110" s="10">
        <f ca="1">IF(AT$5&lt;&gt;"",HLOOKUP(AT$5,Functionalization!$G$6:$R$373,ROW($A110)-5,FALSE),IFERROR(INDEX(AT$337:AT$373,MATCH($F110,$B$337:$B$373,0))/VLOOKUP($F110,$B$337:$BB$373,MATCH(LEFT(TRIM(AT$6),FIND("~",SUBSTITUTE(AT$6,"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110))*HLOOKUP(LEFT(TRIM(AT$6),FIND("~",SUBSTITUTE(AT$6," ","~",LEN(TRIM(AT$6))-LEN(SUBSTITUTE(TRIM(AT$6)," ",""))))-1)&amp;" Total",$B$6:$BB$373,ROW($A110)-5,FALSE))</f>
        <v>0</v>
      </c>
      <c r="AU110" s="10">
        <f ca="1">IF(AU$5&lt;&gt;"",HLOOKUP(AU$5,Functionalization!$G$6:$R$373,ROW($A110)-5,FALSE),IFERROR(INDEX(AU$337:AU$373,MATCH($F110,$B$337:$B$373,0))/VLOOKUP($F110,$B$337:$BB$373,MATCH(LEFT(TRIM(AU$6),FIND("~",SUBSTITUTE(AU$6,"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110))*HLOOKUP(LEFT(TRIM(AU$6),FIND("~",SUBSTITUTE(AU$6," ","~",LEN(TRIM(AU$6))-LEN(SUBSTITUTE(TRIM(AU$6)," ",""))))-1)&amp;" Total",$B$6:$BB$373,ROW($A110)-5,FALSE))</f>
        <v>0</v>
      </c>
      <c r="AV110" s="10">
        <f ca="1">IF(AV$5&lt;&gt;"",HLOOKUP(AV$5,Functionalization!$G$6:$R$373,ROW($A110)-5,FALSE),IFERROR(INDEX(AV$337:AV$373,MATCH($F110,$B$337:$B$373,0))/VLOOKUP($F110,$B$337:$BB$373,MATCH(LEFT(TRIM(AV$6),FIND("~",SUBSTITUTE(AV$6,"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110))*HLOOKUP(LEFT(TRIM(AV$6),FIND("~",SUBSTITUTE(AV$6," ","~",LEN(TRIM(AV$6))-LEN(SUBSTITUTE(TRIM(AV$6)," ",""))))-1)&amp;" Total",$B$6:$BB$373,ROW($A110)-5,FALSE))</f>
        <v>0</v>
      </c>
      <c r="AW110" s="10">
        <f ca="1">IF(AW$5&lt;&gt;"",HLOOKUP(AW$5,Functionalization!$G$6:$R$373,ROW($A110)-5,FALSE),IFERROR(INDEX(AW$337:AW$373,MATCH($F110,$B$337:$B$373,0))/VLOOKUP($F110,$B$337:$BB$373,MATCH(LEFT(TRIM(AW$6),FIND("~",SUBSTITUTE(AW$6,"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110))*HLOOKUP(LEFT(TRIM(AW$6),FIND("~",SUBSTITUTE(AW$6," ","~",LEN(TRIM(AW$6))-LEN(SUBSTITUTE(TRIM(AW$6)," ",""))))-1)&amp;" Total",$B$6:$BB$373,ROW($A110)-5,FALSE))</f>
        <v>0</v>
      </c>
      <c r="AX110" s="10">
        <f ca="1">IF(AX$5&lt;&gt;"",HLOOKUP(AX$5,Functionalization!$G$6:$R$373,ROW($A110)-5,FALSE),IFERROR(INDEX(AX$337:AX$373,MATCH($F110,$B$337:$B$373,0))/VLOOKUP($F110,$B$337:$BB$373,MATCH(LEFT(TRIM(AX$6),FIND("~",SUBSTITUTE(AX$6,"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110))*HLOOKUP(LEFT(TRIM(AX$6),FIND("~",SUBSTITUTE(AX$6," ","~",LEN(TRIM(AX$6))-LEN(SUBSTITUTE(TRIM(AX$6)," ",""))))-1)&amp;" Total",$B$6:$BB$373,ROW($A110)-5,FALSE))</f>
        <v>0</v>
      </c>
      <c r="AY110" s="10">
        <f ca="1">IF(AY$5&lt;&gt;"",HLOOKUP(AY$5,Functionalization!$G$6:$R$373,ROW($A110)-5,FALSE),IFERROR(INDEX(AY$337:AY$373,MATCH($F110,$B$337:$B$373,0))/VLOOKUP($F110,$B$337:$BB$373,MATCH(LEFT(TRIM(AY$6),FIND("~",SUBSTITUTE(AY$6,"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110))*HLOOKUP(LEFT(TRIM(AY$6),FIND("~",SUBSTITUTE(AY$6," ","~",LEN(TRIM(AY$6))-LEN(SUBSTITUTE(TRIM(AY$6)," ",""))))-1)&amp;" Total",$B$6:$BB$373,ROW($A110)-5,FALSE))</f>
        <v>0</v>
      </c>
      <c r="AZ110" s="10">
        <f ca="1">IF(AZ$5&lt;&gt;"",HLOOKUP(AZ$5,Functionalization!$G$6:$R$373,ROW($A110)-5,FALSE),IFERROR(INDEX(AZ$337:AZ$373,MATCH($F110,$B$337:$B$373,0))/VLOOKUP($F110,$B$337:$BB$373,MATCH(LEFT(TRIM(AZ$6),FIND("~",SUBSTITUTE(AZ$6,"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110))*HLOOKUP(LEFT(TRIM(AZ$6),FIND("~",SUBSTITUTE(AZ$6," ","~",LEN(TRIM(AZ$6))-LEN(SUBSTITUTE(TRIM(AZ$6)," ",""))))-1)&amp;" Total",$B$6:$BB$373,ROW($A110)-5,FALSE))</f>
        <v>0</v>
      </c>
      <c r="BA110" s="10">
        <f ca="1">IF(BA$5&lt;&gt;"",HLOOKUP(BA$5,Functionalization!$G$6:$R$373,ROW($A110)-5,FALSE),IFERROR(INDEX(BA$337:BA$373,MATCH($F110,$B$337:$B$373,0))/VLOOKUP($F110,$B$337:$BB$373,MATCH(LEFT(TRIM(BA$6),FIND("~",SUBSTITUTE(BA$6,"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110))*HLOOKUP(LEFT(TRIM(BA$6),FIND("~",SUBSTITUTE(BA$6," ","~",LEN(TRIM(BA$6))-LEN(SUBSTITUTE(TRIM(BA$6)," ",""))))-1)&amp;" Total",$B$6:$BB$373,ROW($A110)-5,FALSE))</f>
        <v>0</v>
      </c>
      <c r="BB110" s="10">
        <f ca="1">IF(BB$5&lt;&gt;"",HLOOKUP(BB$5,Functionalization!$G$6:$R$373,ROW($A110)-5,FALSE),IFERROR(INDEX(BB$337:BB$373,MATCH($F110,$B$337:$B$373,0))/VLOOKUP($F110,$B$337:$BB$373,MATCH(LEFT(TRIM(BB$6),FIND("~",SUBSTITUTE(BB$6,"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110))*HLOOKUP(LEFT(TRIM(BB$6),FIND("~",SUBSTITUTE(BB$6," ","~",LEN(TRIM(BB$6))-LEN(SUBSTITUTE(TRIM(BB$6)," ",""))))-1)&amp;" Total",$B$6:$BB$373,ROW($A110)-5,FALSE))</f>
        <v>0</v>
      </c>
      <c r="BD110">
        <f ca="1">IFERROR(IF(SUMIF($G$6:$BB$6,BD$6&amp;" Total",$G110:$BB110)-(SUMIF($G$6:$BB$6,BD$6&amp;" "&amp;'Input-Func_Class'!$D$22,$G110:$BB110)+IFERROR(SUMIF($G$6:$BB$6,BD$6&amp;" "&amp;'Input-Func_Class'!$E$22,$G110:$BB110),SUMIF($G$6:$BB$6,BD$6&amp;" "&amp;'Input-Func_Class'!$B$24,$G110:$BB110))+SUMIF($G$6:$BB$6,BD$6&amp;" "&amp;'Input-Func_Class'!$F$22,$G110:$BB110))&lt;Check_Limit,0,1),1)</f>
        <v>0</v>
      </c>
      <c r="BE110">
        <f ca="1">IFERROR(IF(SUMIF($G$6:$BB$6,BE$6&amp;" Total",$G110:$BB110)-(SUMIF($G$6:$BB$6,BE$6&amp;" "&amp;'Input-Func_Class'!$D$22,$G110:$BB110)+IFERROR(SUMIF($G$6:$BB$6,BE$6&amp;" "&amp;'Input-Func_Class'!$E$22,$G110:$BB110),SUMIF($G$6:$BB$6,BE$6&amp;" "&amp;'Input-Func_Class'!$B$24,$G110:$BB110))+SUMIF($G$6:$BB$6,BE$6&amp;" "&amp;'Input-Func_Class'!$F$22,$G110:$BB110))&lt;Check_Limit,0,1),1)</f>
        <v>0</v>
      </c>
      <c r="BF110">
        <f ca="1">IFERROR(IF(SUMIF($G$6:$BB$6,BF$6&amp;" Total",$G110:$BB110)-(SUMIF($G$6:$BB$6,BF$6&amp;" "&amp;'Input-Func_Class'!$D$22,$G110:$BB110)+IFERROR(SUMIF($G$6:$BB$6,BF$6&amp;" "&amp;'Input-Func_Class'!$E$22,$G110:$BB110),SUMIF($G$6:$BB$6,BF$6&amp;" "&amp;'Input-Func_Class'!$B$24,$G110:$BB110))+SUMIF($G$6:$BB$6,BF$6&amp;" "&amp;'Input-Func_Class'!$F$22,$G110:$BB110))&lt;Check_Limit,0,1),1)</f>
        <v>0</v>
      </c>
      <c r="BG110">
        <f ca="1">IFERROR(IF(SUMIF($G$6:$BB$6,BG$6&amp;" Total",$G110:$BB110)-(SUMIF($G$6:$BB$6,BG$6&amp;" "&amp;'Input-Func_Class'!$D$22,$G110:$BB110)+IFERROR(SUMIF($G$6:$BB$6,BG$6&amp;" "&amp;'Input-Func_Class'!$E$22,$G110:$BB110),SUMIF($G$6:$BB$6,BG$6&amp;" "&amp;'Input-Func_Class'!$B$24,$G110:$BB110))+SUMIF($G$6:$BB$6,BG$6&amp;" "&amp;'Input-Func_Class'!$F$22,$G110:$BB110))&lt;Check_Limit,0,1),1)</f>
        <v>0</v>
      </c>
      <c r="BH110">
        <f ca="1">IFERROR(IF(SUMIF($G$6:$BB$6,BH$6&amp;" Total",$G110:$BB110)-(SUMIF($G$6:$BB$6,BH$6&amp;" "&amp;'Input-Func_Class'!$D$22,$G110:$BB110)+IFERROR(SUMIF($G$6:$BB$6,BH$6&amp;" "&amp;'Input-Func_Class'!$E$22,$G110:$BB110),SUMIF($G$6:$BB$6,BH$6&amp;" "&amp;'Input-Func_Class'!$B$24,$G110:$BB110))+SUMIF($G$6:$BB$6,BH$6&amp;" "&amp;'Input-Func_Class'!$F$22,$G110:$BB110))&lt;Check_Limit,0,1),1)</f>
        <v>0</v>
      </c>
      <c r="BI110">
        <f ca="1">IFERROR(IF(SUMIF($G$6:$BB$6,BI$6&amp;" Total",$G110:$BB110)-(SUMIF($G$6:$BB$6,BI$6&amp;" "&amp;'Input-Func_Class'!$D$22,$G110:$BB110)+IFERROR(SUMIF($G$6:$BB$6,BI$6&amp;" "&amp;'Input-Func_Class'!$E$22,$G110:$BB110),SUMIF($G$6:$BB$6,BI$6&amp;" "&amp;'Input-Func_Class'!$B$24,$G110:$BB110))+SUMIF($G$6:$BB$6,BI$6&amp;" "&amp;'Input-Func_Class'!$F$22,$G110:$BB110))&lt;Check_Limit,0,1),1)</f>
        <v>0</v>
      </c>
      <c r="BJ110">
        <f ca="1">IFERROR(IF(SUMIF($G$6:$BB$6,BJ$6&amp;" Total",$G110:$BB110)-(SUMIF($G$6:$BB$6,BJ$6&amp;" "&amp;'Input-Func_Class'!$D$22,$G110:$BB110)+IFERROR(SUMIF($G$6:$BB$6,BJ$6&amp;" "&amp;'Input-Func_Class'!$E$22,$G110:$BB110),SUMIF($G$6:$BB$6,BJ$6&amp;" "&amp;'Input-Func_Class'!$B$24,$G110:$BB110))+SUMIF($G$6:$BB$6,BJ$6&amp;" "&amp;'Input-Func_Class'!$F$22,$G110:$BB110))&lt;Check_Limit,0,1),1)</f>
        <v>0</v>
      </c>
      <c r="BK110">
        <f ca="1">IFERROR(IF(SUMIF($G$6:$BB$6,BK$6&amp;" Total",$G110:$BB110)-(SUMIF($G$6:$BB$6,BK$6&amp;" "&amp;'Input-Func_Class'!$D$22,$G110:$BB110)+IFERROR(SUMIF($G$6:$BB$6,BK$6&amp;" "&amp;'Input-Func_Class'!$E$22,$G110:$BB110),SUMIF($G$6:$BB$6,BK$6&amp;" "&amp;'Input-Func_Class'!$B$24,$G110:$BB110))+SUMIF($G$6:$BB$6,BK$6&amp;" "&amp;'Input-Func_Class'!$F$22,$G110:$BB110))&lt;Check_Limit,0,1),1)</f>
        <v>0</v>
      </c>
      <c r="BL110">
        <f ca="1">IFERROR(IF(SUMIF($G$6:$BB$6,BL$6&amp;" Total",$G110:$BB110)-(SUMIF($G$6:$BB$6,BL$6&amp;" "&amp;'Input-Func_Class'!$D$22,$G110:$BB110)+IFERROR(SUMIF($G$6:$BB$6,BL$6&amp;" "&amp;'Input-Func_Class'!$E$22,$G110:$BB110),SUMIF($G$6:$BB$6,BL$6&amp;" "&amp;'Input-Func_Class'!$B$24,$G110:$BB110))+SUMIF($G$6:$BB$6,BL$6&amp;" "&amp;'Input-Func_Class'!$F$22,$G110:$BB110))&lt;Check_Limit,0,1),1)</f>
        <v>0</v>
      </c>
      <c r="BM110">
        <f ca="1">IFERROR(IF(SUMIF($G$6:$BB$6,BM$6&amp;" Total",$G110:$BB110)-(SUMIF($G$6:$BB$6,BM$6&amp;" "&amp;'Input-Func_Class'!$D$22,$G110:$BB110)+IFERROR(SUMIF($G$6:$BB$6,BM$6&amp;" "&amp;'Input-Func_Class'!$E$22,$G110:$BB110),SUMIF($G$6:$BB$6,BM$6&amp;" "&amp;'Input-Func_Class'!$B$24,$G110:$BB110))+SUMIF($G$6:$BB$6,BM$6&amp;" "&amp;'Input-Func_Class'!$F$22,$G110:$BB110))&lt;Check_Limit,0,1),1)</f>
        <v>0</v>
      </c>
      <c r="BN110">
        <f ca="1">IFERROR(IF(SUMIF($G$6:$BB$6,BN$6&amp;" Total",$G110:$BB110)-(SUMIF($G$6:$BB$6,BN$6&amp;" "&amp;'Input-Func_Class'!$D$22,$G110:$BB110)+IFERROR(SUMIF($G$6:$BB$6,BN$6&amp;" "&amp;'Input-Func_Class'!$E$22,$G110:$BB110),SUMIF($G$6:$BB$6,BN$6&amp;" "&amp;'Input-Func_Class'!$B$24,$G110:$BB110))+SUMIF($G$6:$BB$6,BN$6&amp;" "&amp;'Input-Func_Class'!$F$22,$G110:$BB110))&lt;Check_Limit,0,1),1)</f>
        <v>0</v>
      </c>
      <c r="BO110">
        <f ca="1">IFERROR(IF(SUMIF($G$6:$BB$6,BO$6&amp;" Total",$G110:$BB110)-(SUMIF($G$6:$BB$6,BO$6&amp;" "&amp;'Input-Func_Class'!$D$22,$G110:$BB110)+IFERROR(SUMIF($G$6:$BB$6,BO$6&amp;" "&amp;'Input-Func_Class'!$E$22,$G110:$BB110),SUMIF($G$6:$BB$6,BO$6&amp;" "&amp;'Input-Func_Class'!$B$24,$G110:$BB110))+SUMIF($G$6:$BB$6,BO$6&amp;" "&amp;'Input-Func_Class'!$F$22,$G110:$BB110))&lt;Check_Limit,0,1),1)</f>
        <v>0</v>
      </c>
    </row>
    <row r="111" spans="1:67" outlineLevel="1">
      <c r="A111" s="31">
        <f>IF(ISBLANK('Input-Accounts'!A111),"",'Input-Accounts'!A111)</f>
        <v>99</v>
      </c>
      <c r="B111" s="53" t="str">
        <f>IF(ISBLANK('Input-Accounts'!B111),"",'Input-Accounts'!B111)</f>
        <v>INDUSTRIAL M &amp; R STATION EQUIPMENT</v>
      </c>
      <c r="C111" s="31">
        <f>IF(ISBLANK('Input-Accounts'!C111),"",'Input-Accounts'!C111)</f>
        <v>385</v>
      </c>
      <c r="D111" s="10">
        <f>Functionalization!$D111</f>
        <v>-767292.43615384563</v>
      </c>
      <c r="E111" s="10">
        <f t="shared" ref="E111" ca="1" si="28">IFERROR(IF(D111="",0,IF(D111=0,0,IF(ABS(D111-SUM(G111,K111,O111,S111,W111,AA111,AE111,AI111,AM111,AQ111,AU111,AY111))&lt;Check_Limit,0,1))),1)</f>
        <v>0</v>
      </c>
      <c r="F111" s="3" t="str">
        <f>IF($D111=0,"-",IF('Input-Accounts'!$E111&lt;&gt;0,'Input-Accounts'!$E111,'Input-Accounts'!$G111))</f>
        <v>CUSTOMER</v>
      </c>
      <c r="G111" s="10">
        <f ca="1">IF(G$5&lt;&gt;"",HLOOKUP(G$5,Functionalization!$G$6:$R$373,ROW($A111)-5,FALSE),IFERROR(INDEX(G$337:G$373,MATCH($F111,$B$337:$B$373,0))/VLOOKUP($F111,$B$337:$BB$373,MATCH(LEFT(TRIM(G$6),FIND("~",SUBSTITUTE(G$6,"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111))*HLOOKUP(LEFT(TRIM(G$6),FIND("~",SUBSTITUTE(G$6," ","~",LEN(TRIM(G$6))-LEN(SUBSTITUTE(TRIM(G$6)," ",""))))-1)&amp;" Total",$B$6:$BB$373,ROW($A111)-5,FALSE))</f>
        <v>0</v>
      </c>
      <c r="H111" s="10">
        <f ca="1">IF(H$5&lt;&gt;"",HLOOKUP(H$5,Functionalization!$G$6:$R$373,ROW($A111)-5,FALSE),IFERROR(INDEX(H$337:H$373,MATCH($F111,$B$337:$B$373,0))/VLOOKUP($F111,$B$337:$BB$373,MATCH(LEFT(TRIM(H$6),FIND("~",SUBSTITUTE(H$6,"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111))*HLOOKUP(LEFT(TRIM(H$6),FIND("~",SUBSTITUTE(H$6," ","~",LEN(TRIM(H$6))-LEN(SUBSTITUTE(TRIM(H$6)," ",""))))-1)&amp;" Total",$B$6:$BB$373,ROW($A111)-5,FALSE))</f>
        <v>0</v>
      </c>
      <c r="I111" s="10">
        <f ca="1">IF(I$5&lt;&gt;"",HLOOKUP(I$5,Functionalization!$G$6:$R$373,ROW($A111)-5,FALSE),IFERROR(INDEX(I$337:I$373,MATCH($F111,$B$337:$B$373,0))/VLOOKUP($F111,$B$337:$BB$373,MATCH(LEFT(TRIM(I$6),FIND("~",SUBSTITUTE(I$6,"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111))*HLOOKUP(LEFT(TRIM(I$6),FIND("~",SUBSTITUTE(I$6," ","~",LEN(TRIM(I$6))-LEN(SUBSTITUTE(TRIM(I$6)," ",""))))-1)&amp;" Total",$B$6:$BB$373,ROW($A111)-5,FALSE))</f>
        <v>0</v>
      </c>
      <c r="J111" s="10">
        <f ca="1">IF(J$5&lt;&gt;"",HLOOKUP(J$5,Functionalization!$G$6:$R$373,ROW($A111)-5,FALSE),IFERROR(INDEX(J$337:J$373,MATCH($F111,$B$337:$B$373,0))/VLOOKUP($F111,$B$337:$BB$373,MATCH(LEFT(TRIM(J$6),FIND("~",SUBSTITUTE(J$6,"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111))*HLOOKUP(LEFT(TRIM(J$6),FIND("~",SUBSTITUTE(J$6," ","~",LEN(TRIM(J$6))-LEN(SUBSTITUTE(TRIM(J$6)," ",""))))-1)&amp;" Total",$B$6:$BB$373,ROW($A111)-5,FALSE))</f>
        <v>0</v>
      </c>
      <c r="K111" s="10">
        <f ca="1">IF(K$5&lt;&gt;"",HLOOKUP(K$5,Functionalization!$G$6:$R$373,ROW($A111)-5,FALSE),IFERROR(INDEX(K$337:K$373,MATCH($F111,$B$337:$B$373,0))/VLOOKUP($F111,$B$337:$BB$373,MATCH(LEFT(TRIM(K$6),FIND("~",SUBSTITUTE(K$6,"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111))*HLOOKUP(LEFT(TRIM(K$6),FIND("~",SUBSTITUTE(K$6," ","~",LEN(TRIM(K$6))-LEN(SUBSTITUTE(TRIM(K$6)," ",""))))-1)&amp;" Total",$B$6:$BB$373,ROW($A111)-5,FALSE))</f>
        <v>-767292.43615384563</v>
      </c>
      <c r="L111" s="10">
        <f ca="1">IF(L$5&lt;&gt;"",HLOOKUP(L$5,Functionalization!$G$6:$R$373,ROW($A111)-5,FALSE),IFERROR(INDEX(L$337:L$373,MATCH($F111,$B$337:$B$373,0))/VLOOKUP($F111,$B$337:$BB$373,MATCH(LEFT(TRIM(L$6),FIND("~",SUBSTITUTE(L$6,"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111))*HLOOKUP(LEFT(TRIM(L$6),FIND("~",SUBSTITUTE(L$6," ","~",LEN(TRIM(L$6))-LEN(SUBSTITUTE(TRIM(L$6)," ",""))))-1)&amp;" Total",$B$6:$BB$373,ROW($A111)-5,FALSE))</f>
        <v>0</v>
      </c>
      <c r="M111" s="10">
        <f ca="1">IF(M$5&lt;&gt;"",HLOOKUP(M$5,Functionalization!$G$6:$R$373,ROW($A111)-5,FALSE),IFERROR(INDEX(M$337:M$373,MATCH($F111,$B$337:$B$373,0))/VLOOKUP($F111,$B$337:$BB$373,MATCH(LEFT(TRIM(M$6),FIND("~",SUBSTITUTE(M$6,"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111))*HLOOKUP(LEFT(TRIM(M$6),FIND("~",SUBSTITUTE(M$6," ","~",LEN(TRIM(M$6))-LEN(SUBSTITUTE(TRIM(M$6)," ",""))))-1)&amp;" Total",$B$6:$BB$373,ROW($A111)-5,FALSE))</f>
        <v>0</v>
      </c>
      <c r="N111" s="10">
        <f ca="1">IF(N$5&lt;&gt;"",HLOOKUP(N$5,Functionalization!$G$6:$R$373,ROW($A111)-5,FALSE),IFERROR(INDEX(N$337:N$373,MATCH($F111,$B$337:$B$373,0))/VLOOKUP($F111,$B$337:$BB$373,MATCH(LEFT(TRIM(N$6),FIND("~",SUBSTITUTE(N$6,"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111))*HLOOKUP(LEFT(TRIM(N$6),FIND("~",SUBSTITUTE(N$6," ","~",LEN(TRIM(N$6))-LEN(SUBSTITUTE(TRIM(N$6)," ",""))))-1)&amp;" Total",$B$6:$BB$373,ROW($A111)-5,FALSE))</f>
        <v>-767292.43615384563</v>
      </c>
      <c r="O111" s="10">
        <f ca="1">IF(O$5&lt;&gt;"",HLOOKUP(O$5,Functionalization!$G$6:$R$373,ROW($A111)-5,FALSE),IFERROR(INDEX(O$337:O$373,MATCH($F111,$B$337:$B$373,0))/VLOOKUP($F111,$B$337:$BB$373,MATCH(LEFT(TRIM(O$6),FIND("~",SUBSTITUTE(O$6,"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111))*HLOOKUP(LEFT(TRIM(O$6),FIND("~",SUBSTITUTE(O$6," ","~",LEN(TRIM(O$6))-LEN(SUBSTITUTE(TRIM(O$6)," ",""))))-1)&amp;" Total",$B$6:$BB$373,ROW($A111)-5,FALSE))</f>
        <v>0</v>
      </c>
      <c r="P111" s="10">
        <f ca="1">IF(P$5&lt;&gt;"",HLOOKUP(P$5,Functionalization!$G$6:$R$373,ROW($A111)-5,FALSE),IFERROR(INDEX(P$337:P$373,MATCH($F111,$B$337:$B$373,0))/VLOOKUP($F111,$B$337:$BB$373,MATCH(LEFT(TRIM(P$6),FIND("~",SUBSTITUTE(P$6,"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111))*HLOOKUP(LEFT(TRIM(P$6),FIND("~",SUBSTITUTE(P$6," ","~",LEN(TRIM(P$6))-LEN(SUBSTITUTE(TRIM(P$6)," ",""))))-1)&amp;" Total",$B$6:$BB$373,ROW($A111)-5,FALSE))</f>
        <v>0</v>
      </c>
      <c r="Q111" s="10">
        <f ca="1">IF(Q$5&lt;&gt;"",HLOOKUP(Q$5,Functionalization!$G$6:$R$373,ROW($A111)-5,FALSE),IFERROR(INDEX(Q$337:Q$373,MATCH($F111,$B$337:$B$373,0))/VLOOKUP($F111,$B$337:$BB$373,MATCH(LEFT(TRIM(Q$6),FIND("~",SUBSTITUTE(Q$6,"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111))*HLOOKUP(LEFT(TRIM(Q$6),FIND("~",SUBSTITUTE(Q$6," ","~",LEN(TRIM(Q$6))-LEN(SUBSTITUTE(TRIM(Q$6)," ",""))))-1)&amp;" Total",$B$6:$BB$373,ROW($A111)-5,FALSE))</f>
        <v>0</v>
      </c>
      <c r="R111" s="10">
        <f ca="1">IF(R$5&lt;&gt;"",HLOOKUP(R$5,Functionalization!$G$6:$R$373,ROW($A111)-5,FALSE),IFERROR(INDEX(R$337:R$373,MATCH($F111,$B$337:$B$373,0))/VLOOKUP($F111,$B$337:$BB$373,MATCH(LEFT(TRIM(R$6),FIND("~",SUBSTITUTE(R$6,"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111))*HLOOKUP(LEFT(TRIM(R$6),FIND("~",SUBSTITUTE(R$6," ","~",LEN(TRIM(R$6))-LEN(SUBSTITUTE(TRIM(R$6)," ",""))))-1)&amp;" Total",$B$6:$BB$373,ROW($A111)-5,FALSE))</f>
        <v>0</v>
      </c>
      <c r="S111" s="10">
        <f ca="1">IF(S$5&lt;&gt;"",HLOOKUP(S$5,Functionalization!$G$6:$R$373,ROW($A111)-5,FALSE),IFERROR(INDEX(S$337:S$373,MATCH($F111,$B$337:$B$373,0))/VLOOKUP($F111,$B$337:$BB$373,MATCH(LEFT(TRIM(S$6),FIND("~",SUBSTITUTE(S$6,"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111))*HLOOKUP(LEFT(TRIM(S$6),FIND("~",SUBSTITUTE(S$6," ","~",LEN(TRIM(S$6))-LEN(SUBSTITUTE(TRIM(S$6)," ",""))))-1)&amp;" Total",$B$6:$BB$373,ROW($A111)-5,FALSE))</f>
        <v>0</v>
      </c>
      <c r="T111" s="10">
        <f ca="1">IF(T$5&lt;&gt;"",HLOOKUP(T$5,Functionalization!$G$6:$R$373,ROW($A111)-5,FALSE),IFERROR(INDEX(T$337:T$373,MATCH($F111,$B$337:$B$373,0))/VLOOKUP($F111,$B$337:$BB$373,MATCH(LEFT(TRIM(T$6),FIND("~",SUBSTITUTE(T$6,"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111))*HLOOKUP(LEFT(TRIM(T$6),FIND("~",SUBSTITUTE(T$6," ","~",LEN(TRIM(T$6))-LEN(SUBSTITUTE(TRIM(T$6)," ",""))))-1)&amp;" Total",$B$6:$BB$373,ROW($A111)-5,FALSE))</f>
        <v>0</v>
      </c>
      <c r="U111" s="10">
        <f ca="1">IF(U$5&lt;&gt;"",HLOOKUP(U$5,Functionalization!$G$6:$R$373,ROW($A111)-5,FALSE),IFERROR(INDEX(U$337:U$373,MATCH($F111,$B$337:$B$373,0))/VLOOKUP($F111,$B$337:$BB$373,MATCH(LEFT(TRIM(U$6),FIND("~",SUBSTITUTE(U$6,"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111))*HLOOKUP(LEFT(TRIM(U$6),FIND("~",SUBSTITUTE(U$6," ","~",LEN(TRIM(U$6))-LEN(SUBSTITUTE(TRIM(U$6)," ",""))))-1)&amp;" Total",$B$6:$BB$373,ROW($A111)-5,FALSE))</f>
        <v>0</v>
      </c>
      <c r="V111" s="10">
        <f ca="1">IF(V$5&lt;&gt;"",HLOOKUP(V$5,Functionalization!$G$6:$R$373,ROW($A111)-5,FALSE),IFERROR(INDEX(V$337:V$373,MATCH($F111,$B$337:$B$373,0))/VLOOKUP($F111,$B$337:$BB$373,MATCH(LEFT(TRIM(V$6),FIND("~",SUBSTITUTE(V$6,"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111))*HLOOKUP(LEFT(TRIM(V$6),FIND("~",SUBSTITUTE(V$6," ","~",LEN(TRIM(V$6))-LEN(SUBSTITUTE(TRIM(V$6)," ",""))))-1)&amp;" Total",$B$6:$BB$373,ROW($A111)-5,FALSE))</f>
        <v>0</v>
      </c>
      <c r="W111" s="10">
        <f ca="1">IF(W$5&lt;&gt;"",HLOOKUP(W$5,Functionalization!$G$6:$R$373,ROW($A111)-5,FALSE),IFERROR(INDEX(W$337:W$373,MATCH($F111,$B$337:$B$373,0))/VLOOKUP($F111,$B$337:$BB$373,MATCH(LEFT(TRIM(W$6),FIND("~",SUBSTITUTE(W$6,"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111))*HLOOKUP(LEFT(TRIM(W$6),FIND("~",SUBSTITUTE(W$6," ","~",LEN(TRIM(W$6))-LEN(SUBSTITUTE(TRIM(W$6)," ",""))))-1)&amp;" Total",$B$6:$BB$373,ROW($A111)-5,FALSE))</f>
        <v>0</v>
      </c>
      <c r="X111" s="10">
        <f ca="1">IF(X$5&lt;&gt;"",HLOOKUP(X$5,Functionalization!$G$6:$R$373,ROW($A111)-5,FALSE),IFERROR(INDEX(X$337:X$373,MATCH($F111,$B$337:$B$373,0))/VLOOKUP($F111,$B$337:$BB$373,MATCH(LEFT(TRIM(X$6),FIND("~",SUBSTITUTE(X$6,"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111))*HLOOKUP(LEFT(TRIM(X$6),FIND("~",SUBSTITUTE(X$6," ","~",LEN(TRIM(X$6))-LEN(SUBSTITUTE(TRIM(X$6)," ",""))))-1)&amp;" Total",$B$6:$BB$373,ROW($A111)-5,FALSE))</f>
        <v>0</v>
      </c>
      <c r="Y111" s="10">
        <f ca="1">IF(Y$5&lt;&gt;"",HLOOKUP(Y$5,Functionalization!$G$6:$R$373,ROW($A111)-5,FALSE),IFERROR(INDEX(Y$337:Y$373,MATCH($F111,$B$337:$B$373,0))/VLOOKUP($F111,$B$337:$BB$373,MATCH(LEFT(TRIM(Y$6),FIND("~",SUBSTITUTE(Y$6,"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111))*HLOOKUP(LEFT(TRIM(Y$6),FIND("~",SUBSTITUTE(Y$6," ","~",LEN(TRIM(Y$6))-LEN(SUBSTITUTE(TRIM(Y$6)," ",""))))-1)&amp;" Total",$B$6:$BB$373,ROW($A111)-5,FALSE))</f>
        <v>0</v>
      </c>
      <c r="Z111" s="10">
        <f ca="1">IF(Z$5&lt;&gt;"",HLOOKUP(Z$5,Functionalization!$G$6:$R$373,ROW($A111)-5,FALSE),IFERROR(INDEX(Z$337:Z$373,MATCH($F111,$B$337:$B$373,0))/VLOOKUP($F111,$B$337:$BB$373,MATCH(LEFT(TRIM(Z$6),FIND("~",SUBSTITUTE(Z$6,"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111))*HLOOKUP(LEFT(TRIM(Z$6),FIND("~",SUBSTITUTE(Z$6," ","~",LEN(TRIM(Z$6))-LEN(SUBSTITUTE(TRIM(Z$6)," ",""))))-1)&amp;" Total",$B$6:$BB$373,ROW($A111)-5,FALSE))</f>
        <v>0</v>
      </c>
      <c r="AA111" s="10">
        <f ca="1">IF(AA$5&lt;&gt;"",HLOOKUP(AA$5,Functionalization!$G$6:$R$373,ROW($A111)-5,FALSE),IFERROR(INDEX(AA$337:AA$373,MATCH($F111,$B$337:$B$373,0))/VLOOKUP($F111,$B$337:$BB$373,MATCH(LEFT(TRIM(AA$6),FIND("~",SUBSTITUTE(AA$6,"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111))*HLOOKUP(LEFT(TRIM(AA$6),FIND("~",SUBSTITUTE(AA$6," ","~",LEN(TRIM(AA$6))-LEN(SUBSTITUTE(TRIM(AA$6)," ",""))))-1)&amp;" Total",$B$6:$BB$373,ROW($A111)-5,FALSE))</f>
        <v>0</v>
      </c>
      <c r="AB111" s="10">
        <f ca="1">IF(AB$5&lt;&gt;"",HLOOKUP(AB$5,Functionalization!$G$6:$R$373,ROW($A111)-5,FALSE),IFERROR(INDEX(AB$337:AB$373,MATCH($F111,$B$337:$B$373,0))/VLOOKUP($F111,$B$337:$BB$373,MATCH(LEFT(TRIM(AB$6),FIND("~",SUBSTITUTE(AB$6,"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111))*HLOOKUP(LEFT(TRIM(AB$6),FIND("~",SUBSTITUTE(AB$6," ","~",LEN(TRIM(AB$6))-LEN(SUBSTITUTE(TRIM(AB$6)," ",""))))-1)&amp;" Total",$B$6:$BB$373,ROW($A111)-5,FALSE))</f>
        <v>0</v>
      </c>
      <c r="AC111" s="10">
        <f ca="1">IF(AC$5&lt;&gt;"",HLOOKUP(AC$5,Functionalization!$G$6:$R$373,ROW($A111)-5,FALSE),IFERROR(INDEX(AC$337:AC$373,MATCH($F111,$B$337:$B$373,0))/VLOOKUP($F111,$B$337:$BB$373,MATCH(LEFT(TRIM(AC$6),FIND("~",SUBSTITUTE(AC$6,"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111))*HLOOKUP(LEFT(TRIM(AC$6),FIND("~",SUBSTITUTE(AC$6," ","~",LEN(TRIM(AC$6))-LEN(SUBSTITUTE(TRIM(AC$6)," ",""))))-1)&amp;" Total",$B$6:$BB$373,ROW($A111)-5,FALSE))</f>
        <v>0</v>
      </c>
      <c r="AD111" s="10">
        <f ca="1">IF(AD$5&lt;&gt;"",HLOOKUP(AD$5,Functionalization!$G$6:$R$373,ROW($A111)-5,FALSE),IFERROR(INDEX(AD$337:AD$373,MATCH($F111,$B$337:$B$373,0))/VLOOKUP($F111,$B$337:$BB$373,MATCH(LEFT(TRIM(AD$6),FIND("~",SUBSTITUTE(AD$6,"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111))*HLOOKUP(LEFT(TRIM(AD$6),FIND("~",SUBSTITUTE(AD$6," ","~",LEN(TRIM(AD$6))-LEN(SUBSTITUTE(TRIM(AD$6)," ",""))))-1)&amp;" Total",$B$6:$BB$373,ROW($A111)-5,FALSE))</f>
        <v>0</v>
      </c>
      <c r="AE111" s="10">
        <f ca="1">IF(AE$5&lt;&gt;"",HLOOKUP(AE$5,Functionalization!$G$6:$R$373,ROW($A111)-5,FALSE),IFERROR(INDEX(AE$337:AE$373,MATCH($F111,$B$337:$B$373,0))/VLOOKUP($F111,$B$337:$BB$373,MATCH(LEFT(TRIM(AE$6),FIND("~",SUBSTITUTE(AE$6,"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111))*HLOOKUP(LEFT(TRIM(AE$6),FIND("~",SUBSTITUTE(AE$6," ","~",LEN(TRIM(AE$6))-LEN(SUBSTITUTE(TRIM(AE$6)," ",""))))-1)&amp;" Total",$B$6:$BB$373,ROW($A111)-5,FALSE))</f>
        <v>0</v>
      </c>
      <c r="AF111" s="10">
        <f ca="1">IF(AF$5&lt;&gt;"",HLOOKUP(AF$5,Functionalization!$G$6:$R$373,ROW($A111)-5,FALSE),IFERROR(INDEX(AF$337:AF$373,MATCH($F111,$B$337:$B$373,0))/VLOOKUP($F111,$B$337:$BB$373,MATCH(LEFT(TRIM(AF$6),FIND("~",SUBSTITUTE(AF$6,"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111))*HLOOKUP(LEFT(TRIM(AF$6),FIND("~",SUBSTITUTE(AF$6," ","~",LEN(TRIM(AF$6))-LEN(SUBSTITUTE(TRIM(AF$6)," ",""))))-1)&amp;" Total",$B$6:$BB$373,ROW($A111)-5,FALSE))</f>
        <v>0</v>
      </c>
      <c r="AG111" s="10">
        <f ca="1">IF(AG$5&lt;&gt;"",HLOOKUP(AG$5,Functionalization!$G$6:$R$373,ROW($A111)-5,FALSE),IFERROR(INDEX(AG$337:AG$373,MATCH($F111,$B$337:$B$373,0))/VLOOKUP($F111,$B$337:$BB$373,MATCH(LEFT(TRIM(AG$6),FIND("~",SUBSTITUTE(AG$6,"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111))*HLOOKUP(LEFT(TRIM(AG$6),FIND("~",SUBSTITUTE(AG$6," ","~",LEN(TRIM(AG$6))-LEN(SUBSTITUTE(TRIM(AG$6)," ",""))))-1)&amp;" Total",$B$6:$BB$373,ROW($A111)-5,FALSE))</f>
        <v>0</v>
      </c>
      <c r="AH111" s="10">
        <f ca="1">IF(AH$5&lt;&gt;"",HLOOKUP(AH$5,Functionalization!$G$6:$R$373,ROW($A111)-5,FALSE),IFERROR(INDEX(AH$337:AH$373,MATCH($F111,$B$337:$B$373,0))/VLOOKUP($F111,$B$337:$BB$373,MATCH(LEFT(TRIM(AH$6),FIND("~",SUBSTITUTE(AH$6,"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111))*HLOOKUP(LEFT(TRIM(AH$6),FIND("~",SUBSTITUTE(AH$6," ","~",LEN(TRIM(AH$6))-LEN(SUBSTITUTE(TRIM(AH$6)," ",""))))-1)&amp;" Total",$B$6:$BB$373,ROW($A111)-5,FALSE))</f>
        <v>0</v>
      </c>
      <c r="AI111" s="10">
        <f ca="1">IF(AI$5&lt;&gt;"",HLOOKUP(AI$5,Functionalization!$G$6:$R$373,ROW($A111)-5,FALSE),IFERROR(INDEX(AI$337:AI$373,MATCH($F111,$B$337:$B$373,0))/VLOOKUP($F111,$B$337:$BB$373,MATCH(LEFT(TRIM(AI$6),FIND("~",SUBSTITUTE(AI$6,"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111))*HLOOKUP(LEFT(TRIM(AI$6),FIND("~",SUBSTITUTE(AI$6," ","~",LEN(TRIM(AI$6))-LEN(SUBSTITUTE(TRIM(AI$6)," ",""))))-1)&amp;" Total",$B$6:$BB$373,ROW($A111)-5,FALSE))</f>
        <v>0</v>
      </c>
      <c r="AJ111" s="10">
        <f ca="1">IF(AJ$5&lt;&gt;"",HLOOKUP(AJ$5,Functionalization!$G$6:$R$373,ROW($A111)-5,FALSE),IFERROR(INDEX(AJ$337:AJ$373,MATCH($F111,$B$337:$B$373,0))/VLOOKUP($F111,$B$337:$BB$373,MATCH(LEFT(TRIM(AJ$6),FIND("~",SUBSTITUTE(AJ$6,"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111))*HLOOKUP(LEFT(TRIM(AJ$6),FIND("~",SUBSTITUTE(AJ$6," ","~",LEN(TRIM(AJ$6))-LEN(SUBSTITUTE(TRIM(AJ$6)," ",""))))-1)&amp;" Total",$B$6:$BB$373,ROW($A111)-5,FALSE))</f>
        <v>0</v>
      </c>
      <c r="AK111" s="10">
        <f ca="1">IF(AK$5&lt;&gt;"",HLOOKUP(AK$5,Functionalization!$G$6:$R$373,ROW($A111)-5,FALSE),IFERROR(INDEX(AK$337:AK$373,MATCH($F111,$B$337:$B$373,0))/VLOOKUP($F111,$B$337:$BB$373,MATCH(LEFT(TRIM(AK$6),FIND("~",SUBSTITUTE(AK$6,"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111))*HLOOKUP(LEFT(TRIM(AK$6),FIND("~",SUBSTITUTE(AK$6," ","~",LEN(TRIM(AK$6))-LEN(SUBSTITUTE(TRIM(AK$6)," ",""))))-1)&amp;" Total",$B$6:$BB$373,ROW($A111)-5,FALSE))</f>
        <v>0</v>
      </c>
      <c r="AL111" s="10">
        <f ca="1">IF(AL$5&lt;&gt;"",HLOOKUP(AL$5,Functionalization!$G$6:$R$373,ROW($A111)-5,FALSE),IFERROR(INDEX(AL$337:AL$373,MATCH($F111,$B$337:$B$373,0))/VLOOKUP($F111,$B$337:$BB$373,MATCH(LEFT(TRIM(AL$6),FIND("~",SUBSTITUTE(AL$6,"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111))*HLOOKUP(LEFT(TRIM(AL$6),FIND("~",SUBSTITUTE(AL$6," ","~",LEN(TRIM(AL$6))-LEN(SUBSTITUTE(TRIM(AL$6)," ",""))))-1)&amp;" Total",$B$6:$BB$373,ROW($A111)-5,FALSE))</f>
        <v>0</v>
      </c>
      <c r="AM111" s="10">
        <f ca="1">IF(AM$5&lt;&gt;"",HLOOKUP(AM$5,Functionalization!$G$6:$R$373,ROW($A111)-5,FALSE),IFERROR(INDEX(AM$337:AM$373,MATCH($F111,$B$337:$B$373,0))/VLOOKUP($F111,$B$337:$BB$373,MATCH(LEFT(TRIM(AM$6),FIND("~",SUBSTITUTE(AM$6,"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111))*HLOOKUP(LEFT(TRIM(AM$6),FIND("~",SUBSTITUTE(AM$6," ","~",LEN(TRIM(AM$6))-LEN(SUBSTITUTE(TRIM(AM$6)," ",""))))-1)&amp;" Total",$B$6:$BB$373,ROW($A111)-5,FALSE))</f>
        <v>0</v>
      </c>
      <c r="AN111" s="10">
        <f ca="1">IF(AN$5&lt;&gt;"",HLOOKUP(AN$5,Functionalization!$G$6:$R$373,ROW($A111)-5,FALSE),IFERROR(INDEX(AN$337:AN$373,MATCH($F111,$B$337:$B$373,0))/VLOOKUP($F111,$B$337:$BB$373,MATCH(LEFT(TRIM(AN$6),FIND("~",SUBSTITUTE(AN$6,"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111))*HLOOKUP(LEFT(TRIM(AN$6),FIND("~",SUBSTITUTE(AN$6," ","~",LEN(TRIM(AN$6))-LEN(SUBSTITUTE(TRIM(AN$6)," ",""))))-1)&amp;" Total",$B$6:$BB$373,ROW($A111)-5,FALSE))</f>
        <v>0</v>
      </c>
      <c r="AO111" s="10">
        <f ca="1">IF(AO$5&lt;&gt;"",HLOOKUP(AO$5,Functionalization!$G$6:$R$373,ROW($A111)-5,FALSE),IFERROR(INDEX(AO$337:AO$373,MATCH($F111,$B$337:$B$373,0))/VLOOKUP($F111,$B$337:$BB$373,MATCH(LEFT(TRIM(AO$6),FIND("~",SUBSTITUTE(AO$6,"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111))*HLOOKUP(LEFT(TRIM(AO$6),FIND("~",SUBSTITUTE(AO$6," ","~",LEN(TRIM(AO$6))-LEN(SUBSTITUTE(TRIM(AO$6)," ",""))))-1)&amp;" Total",$B$6:$BB$373,ROW($A111)-5,FALSE))</f>
        <v>0</v>
      </c>
      <c r="AP111" s="10">
        <f ca="1">IF(AP$5&lt;&gt;"",HLOOKUP(AP$5,Functionalization!$G$6:$R$373,ROW($A111)-5,FALSE),IFERROR(INDEX(AP$337:AP$373,MATCH($F111,$B$337:$B$373,0))/VLOOKUP($F111,$B$337:$BB$373,MATCH(LEFT(TRIM(AP$6),FIND("~",SUBSTITUTE(AP$6,"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111))*HLOOKUP(LEFT(TRIM(AP$6),FIND("~",SUBSTITUTE(AP$6," ","~",LEN(TRIM(AP$6))-LEN(SUBSTITUTE(TRIM(AP$6)," ",""))))-1)&amp;" Total",$B$6:$BB$373,ROW($A111)-5,FALSE))</f>
        <v>0</v>
      </c>
      <c r="AQ111" s="10">
        <f ca="1">IF(AQ$5&lt;&gt;"",HLOOKUP(AQ$5,Functionalization!$G$6:$R$373,ROW($A111)-5,FALSE),IFERROR(INDEX(AQ$337:AQ$373,MATCH($F111,$B$337:$B$373,0))/VLOOKUP($F111,$B$337:$BB$373,MATCH(LEFT(TRIM(AQ$6),FIND("~",SUBSTITUTE(AQ$6,"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111))*HLOOKUP(LEFT(TRIM(AQ$6),FIND("~",SUBSTITUTE(AQ$6," ","~",LEN(TRIM(AQ$6))-LEN(SUBSTITUTE(TRIM(AQ$6)," ",""))))-1)&amp;" Total",$B$6:$BB$373,ROW($A111)-5,FALSE))</f>
        <v>0</v>
      </c>
      <c r="AR111" s="10">
        <f ca="1">IF(AR$5&lt;&gt;"",HLOOKUP(AR$5,Functionalization!$G$6:$R$373,ROW($A111)-5,FALSE),IFERROR(INDEX(AR$337:AR$373,MATCH($F111,$B$337:$B$373,0))/VLOOKUP($F111,$B$337:$BB$373,MATCH(LEFT(TRIM(AR$6),FIND("~",SUBSTITUTE(AR$6,"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111))*HLOOKUP(LEFT(TRIM(AR$6),FIND("~",SUBSTITUTE(AR$6," ","~",LEN(TRIM(AR$6))-LEN(SUBSTITUTE(TRIM(AR$6)," ",""))))-1)&amp;" Total",$B$6:$BB$373,ROW($A111)-5,FALSE))</f>
        <v>0</v>
      </c>
      <c r="AS111" s="10">
        <f ca="1">IF(AS$5&lt;&gt;"",HLOOKUP(AS$5,Functionalization!$G$6:$R$373,ROW($A111)-5,FALSE),IFERROR(INDEX(AS$337:AS$373,MATCH($F111,$B$337:$B$373,0))/VLOOKUP($F111,$B$337:$BB$373,MATCH(LEFT(TRIM(AS$6),FIND("~",SUBSTITUTE(AS$6,"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111))*HLOOKUP(LEFT(TRIM(AS$6),FIND("~",SUBSTITUTE(AS$6," ","~",LEN(TRIM(AS$6))-LEN(SUBSTITUTE(TRIM(AS$6)," ",""))))-1)&amp;" Total",$B$6:$BB$373,ROW($A111)-5,FALSE))</f>
        <v>0</v>
      </c>
      <c r="AT111" s="10">
        <f ca="1">IF(AT$5&lt;&gt;"",HLOOKUP(AT$5,Functionalization!$G$6:$R$373,ROW($A111)-5,FALSE),IFERROR(INDEX(AT$337:AT$373,MATCH($F111,$B$337:$B$373,0))/VLOOKUP($F111,$B$337:$BB$373,MATCH(LEFT(TRIM(AT$6),FIND("~",SUBSTITUTE(AT$6,"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111))*HLOOKUP(LEFT(TRIM(AT$6),FIND("~",SUBSTITUTE(AT$6," ","~",LEN(TRIM(AT$6))-LEN(SUBSTITUTE(TRIM(AT$6)," ",""))))-1)&amp;" Total",$B$6:$BB$373,ROW($A111)-5,FALSE))</f>
        <v>0</v>
      </c>
      <c r="AU111" s="10">
        <f ca="1">IF(AU$5&lt;&gt;"",HLOOKUP(AU$5,Functionalization!$G$6:$R$373,ROW($A111)-5,FALSE),IFERROR(INDEX(AU$337:AU$373,MATCH($F111,$B$337:$B$373,0))/VLOOKUP($F111,$B$337:$BB$373,MATCH(LEFT(TRIM(AU$6),FIND("~",SUBSTITUTE(AU$6,"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111))*HLOOKUP(LEFT(TRIM(AU$6),FIND("~",SUBSTITUTE(AU$6," ","~",LEN(TRIM(AU$6))-LEN(SUBSTITUTE(TRIM(AU$6)," ",""))))-1)&amp;" Total",$B$6:$BB$373,ROW($A111)-5,FALSE))</f>
        <v>0</v>
      </c>
      <c r="AV111" s="10">
        <f ca="1">IF(AV$5&lt;&gt;"",HLOOKUP(AV$5,Functionalization!$G$6:$R$373,ROW($A111)-5,FALSE),IFERROR(INDEX(AV$337:AV$373,MATCH($F111,$B$337:$B$373,0))/VLOOKUP($F111,$B$337:$BB$373,MATCH(LEFT(TRIM(AV$6),FIND("~",SUBSTITUTE(AV$6,"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111))*HLOOKUP(LEFT(TRIM(AV$6),FIND("~",SUBSTITUTE(AV$6," ","~",LEN(TRIM(AV$6))-LEN(SUBSTITUTE(TRIM(AV$6)," ",""))))-1)&amp;" Total",$B$6:$BB$373,ROW($A111)-5,FALSE))</f>
        <v>0</v>
      </c>
      <c r="AW111" s="10">
        <f ca="1">IF(AW$5&lt;&gt;"",HLOOKUP(AW$5,Functionalization!$G$6:$R$373,ROW($A111)-5,FALSE),IFERROR(INDEX(AW$337:AW$373,MATCH($F111,$B$337:$B$373,0))/VLOOKUP($F111,$B$337:$BB$373,MATCH(LEFT(TRIM(AW$6),FIND("~",SUBSTITUTE(AW$6,"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111))*HLOOKUP(LEFT(TRIM(AW$6),FIND("~",SUBSTITUTE(AW$6," ","~",LEN(TRIM(AW$6))-LEN(SUBSTITUTE(TRIM(AW$6)," ",""))))-1)&amp;" Total",$B$6:$BB$373,ROW($A111)-5,FALSE))</f>
        <v>0</v>
      </c>
      <c r="AX111" s="10">
        <f ca="1">IF(AX$5&lt;&gt;"",HLOOKUP(AX$5,Functionalization!$G$6:$R$373,ROW($A111)-5,FALSE),IFERROR(INDEX(AX$337:AX$373,MATCH($F111,$B$337:$B$373,0))/VLOOKUP($F111,$B$337:$BB$373,MATCH(LEFT(TRIM(AX$6),FIND("~",SUBSTITUTE(AX$6,"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111))*HLOOKUP(LEFT(TRIM(AX$6),FIND("~",SUBSTITUTE(AX$6," ","~",LEN(TRIM(AX$6))-LEN(SUBSTITUTE(TRIM(AX$6)," ",""))))-1)&amp;" Total",$B$6:$BB$373,ROW($A111)-5,FALSE))</f>
        <v>0</v>
      </c>
      <c r="AY111" s="10">
        <f ca="1">IF(AY$5&lt;&gt;"",HLOOKUP(AY$5,Functionalization!$G$6:$R$373,ROW($A111)-5,FALSE),IFERROR(INDEX(AY$337:AY$373,MATCH($F111,$B$337:$B$373,0))/VLOOKUP($F111,$B$337:$BB$373,MATCH(LEFT(TRIM(AY$6),FIND("~",SUBSTITUTE(AY$6,"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111))*HLOOKUP(LEFT(TRIM(AY$6),FIND("~",SUBSTITUTE(AY$6," ","~",LEN(TRIM(AY$6))-LEN(SUBSTITUTE(TRIM(AY$6)," ",""))))-1)&amp;" Total",$B$6:$BB$373,ROW($A111)-5,FALSE))</f>
        <v>0</v>
      </c>
      <c r="AZ111" s="10">
        <f ca="1">IF(AZ$5&lt;&gt;"",HLOOKUP(AZ$5,Functionalization!$G$6:$R$373,ROW($A111)-5,FALSE),IFERROR(INDEX(AZ$337:AZ$373,MATCH($F111,$B$337:$B$373,0))/VLOOKUP($F111,$B$337:$BB$373,MATCH(LEFT(TRIM(AZ$6),FIND("~",SUBSTITUTE(AZ$6,"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111))*HLOOKUP(LEFT(TRIM(AZ$6),FIND("~",SUBSTITUTE(AZ$6," ","~",LEN(TRIM(AZ$6))-LEN(SUBSTITUTE(TRIM(AZ$6)," ",""))))-1)&amp;" Total",$B$6:$BB$373,ROW($A111)-5,FALSE))</f>
        <v>0</v>
      </c>
      <c r="BA111" s="10">
        <f ca="1">IF(BA$5&lt;&gt;"",HLOOKUP(BA$5,Functionalization!$G$6:$R$373,ROW($A111)-5,FALSE),IFERROR(INDEX(BA$337:BA$373,MATCH($F111,$B$337:$B$373,0))/VLOOKUP($F111,$B$337:$BB$373,MATCH(LEFT(TRIM(BA$6),FIND("~",SUBSTITUTE(BA$6,"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111))*HLOOKUP(LEFT(TRIM(BA$6),FIND("~",SUBSTITUTE(BA$6," ","~",LEN(TRIM(BA$6))-LEN(SUBSTITUTE(TRIM(BA$6)," ",""))))-1)&amp;" Total",$B$6:$BB$373,ROW($A111)-5,FALSE))</f>
        <v>0</v>
      </c>
      <c r="BB111" s="10">
        <f ca="1">IF(BB$5&lt;&gt;"",HLOOKUP(BB$5,Functionalization!$G$6:$R$373,ROW($A111)-5,FALSE),IFERROR(INDEX(BB$337:BB$373,MATCH($F111,$B$337:$B$373,0))/VLOOKUP($F111,$B$337:$BB$373,MATCH(LEFT(TRIM(BB$6),FIND("~",SUBSTITUTE(BB$6,"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111))*HLOOKUP(LEFT(TRIM(BB$6),FIND("~",SUBSTITUTE(BB$6," ","~",LEN(TRIM(BB$6))-LEN(SUBSTITUTE(TRIM(BB$6)," ",""))))-1)&amp;" Total",$B$6:$BB$373,ROW($A111)-5,FALSE))</f>
        <v>0</v>
      </c>
      <c r="BD111">
        <f ca="1">IFERROR(IF(SUMIF($G$6:$BB$6,BD$6&amp;" Total",$G111:$BB111)-(SUMIF($G$6:$BB$6,BD$6&amp;" "&amp;'Input-Func_Class'!$D$22,$G111:$BB111)+IFERROR(SUMIF($G$6:$BB$6,BD$6&amp;" "&amp;'Input-Func_Class'!$E$22,$G111:$BB111),SUMIF($G$6:$BB$6,BD$6&amp;" "&amp;'Input-Func_Class'!$B$24,$G111:$BB111))+SUMIF($G$6:$BB$6,BD$6&amp;" "&amp;'Input-Func_Class'!$F$22,$G111:$BB111))&lt;Check_Limit,0,1),1)</f>
        <v>0</v>
      </c>
      <c r="BE111">
        <f ca="1">IFERROR(IF(SUMIF($G$6:$BB$6,BE$6&amp;" Total",$G111:$BB111)-(SUMIF($G$6:$BB$6,BE$6&amp;" "&amp;'Input-Func_Class'!$D$22,$G111:$BB111)+IFERROR(SUMIF($G$6:$BB$6,BE$6&amp;" "&amp;'Input-Func_Class'!$E$22,$G111:$BB111),SUMIF($G$6:$BB$6,BE$6&amp;" "&amp;'Input-Func_Class'!$B$24,$G111:$BB111))+SUMIF($G$6:$BB$6,BE$6&amp;" "&amp;'Input-Func_Class'!$F$22,$G111:$BB111))&lt;Check_Limit,0,1),1)</f>
        <v>0</v>
      </c>
      <c r="BF111">
        <f ca="1">IFERROR(IF(SUMIF($G$6:$BB$6,BF$6&amp;" Total",$G111:$BB111)-(SUMIF($G$6:$BB$6,BF$6&amp;" "&amp;'Input-Func_Class'!$D$22,$G111:$BB111)+IFERROR(SUMIF($G$6:$BB$6,BF$6&amp;" "&amp;'Input-Func_Class'!$E$22,$G111:$BB111),SUMIF($G$6:$BB$6,BF$6&amp;" "&amp;'Input-Func_Class'!$B$24,$G111:$BB111))+SUMIF($G$6:$BB$6,BF$6&amp;" "&amp;'Input-Func_Class'!$F$22,$G111:$BB111))&lt;Check_Limit,0,1),1)</f>
        <v>0</v>
      </c>
      <c r="BG111">
        <f ca="1">IFERROR(IF(SUMIF($G$6:$BB$6,BG$6&amp;" Total",$G111:$BB111)-(SUMIF($G$6:$BB$6,BG$6&amp;" "&amp;'Input-Func_Class'!$D$22,$G111:$BB111)+IFERROR(SUMIF($G$6:$BB$6,BG$6&amp;" "&amp;'Input-Func_Class'!$E$22,$G111:$BB111),SUMIF($G$6:$BB$6,BG$6&amp;" "&amp;'Input-Func_Class'!$B$24,$G111:$BB111))+SUMIF($G$6:$BB$6,BG$6&amp;" "&amp;'Input-Func_Class'!$F$22,$G111:$BB111))&lt;Check_Limit,0,1),1)</f>
        <v>0</v>
      </c>
      <c r="BH111">
        <f ca="1">IFERROR(IF(SUMIF($G$6:$BB$6,BH$6&amp;" Total",$G111:$BB111)-(SUMIF($G$6:$BB$6,BH$6&amp;" "&amp;'Input-Func_Class'!$D$22,$G111:$BB111)+IFERROR(SUMIF($G$6:$BB$6,BH$6&amp;" "&amp;'Input-Func_Class'!$E$22,$G111:$BB111),SUMIF($G$6:$BB$6,BH$6&amp;" "&amp;'Input-Func_Class'!$B$24,$G111:$BB111))+SUMIF($G$6:$BB$6,BH$6&amp;" "&amp;'Input-Func_Class'!$F$22,$G111:$BB111))&lt;Check_Limit,0,1),1)</f>
        <v>0</v>
      </c>
      <c r="BI111">
        <f ca="1">IFERROR(IF(SUMIF($G$6:$BB$6,BI$6&amp;" Total",$G111:$BB111)-(SUMIF($G$6:$BB$6,BI$6&amp;" "&amp;'Input-Func_Class'!$D$22,$G111:$BB111)+IFERROR(SUMIF($G$6:$BB$6,BI$6&amp;" "&amp;'Input-Func_Class'!$E$22,$G111:$BB111),SUMIF($G$6:$BB$6,BI$6&amp;" "&amp;'Input-Func_Class'!$B$24,$G111:$BB111))+SUMIF($G$6:$BB$6,BI$6&amp;" "&amp;'Input-Func_Class'!$F$22,$G111:$BB111))&lt;Check_Limit,0,1),1)</f>
        <v>0</v>
      </c>
      <c r="BJ111">
        <f ca="1">IFERROR(IF(SUMIF($G$6:$BB$6,BJ$6&amp;" Total",$G111:$BB111)-(SUMIF($G$6:$BB$6,BJ$6&amp;" "&amp;'Input-Func_Class'!$D$22,$G111:$BB111)+IFERROR(SUMIF($G$6:$BB$6,BJ$6&amp;" "&amp;'Input-Func_Class'!$E$22,$G111:$BB111),SUMIF($G$6:$BB$6,BJ$6&amp;" "&amp;'Input-Func_Class'!$B$24,$G111:$BB111))+SUMIF($G$6:$BB$6,BJ$6&amp;" "&amp;'Input-Func_Class'!$F$22,$G111:$BB111))&lt;Check_Limit,0,1),1)</f>
        <v>0</v>
      </c>
      <c r="BK111">
        <f ca="1">IFERROR(IF(SUMIF($G$6:$BB$6,BK$6&amp;" Total",$G111:$BB111)-(SUMIF($G$6:$BB$6,BK$6&amp;" "&amp;'Input-Func_Class'!$D$22,$G111:$BB111)+IFERROR(SUMIF($G$6:$BB$6,BK$6&amp;" "&amp;'Input-Func_Class'!$E$22,$G111:$BB111),SUMIF($G$6:$BB$6,BK$6&amp;" "&amp;'Input-Func_Class'!$B$24,$G111:$BB111))+SUMIF($G$6:$BB$6,BK$6&amp;" "&amp;'Input-Func_Class'!$F$22,$G111:$BB111))&lt;Check_Limit,0,1),1)</f>
        <v>0</v>
      </c>
      <c r="BL111">
        <f ca="1">IFERROR(IF(SUMIF($G$6:$BB$6,BL$6&amp;" Total",$G111:$BB111)-(SUMIF($G$6:$BB$6,BL$6&amp;" "&amp;'Input-Func_Class'!$D$22,$G111:$BB111)+IFERROR(SUMIF($G$6:$BB$6,BL$6&amp;" "&amp;'Input-Func_Class'!$E$22,$G111:$BB111),SUMIF($G$6:$BB$6,BL$6&amp;" "&amp;'Input-Func_Class'!$B$24,$G111:$BB111))+SUMIF($G$6:$BB$6,BL$6&amp;" "&amp;'Input-Func_Class'!$F$22,$G111:$BB111))&lt;Check_Limit,0,1),1)</f>
        <v>0</v>
      </c>
      <c r="BM111">
        <f ca="1">IFERROR(IF(SUMIF($G$6:$BB$6,BM$6&amp;" Total",$G111:$BB111)-(SUMIF($G$6:$BB$6,BM$6&amp;" "&amp;'Input-Func_Class'!$D$22,$G111:$BB111)+IFERROR(SUMIF($G$6:$BB$6,BM$6&amp;" "&amp;'Input-Func_Class'!$E$22,$G111:$BB111),SUMIF($G$6:$BB$6,BM$6&amp;" "&amp;'Input-Func_Class'!$B$24,$G111:$BB111))+SUMIF($G$6:$BB$6,BM$6&amp;" "&amp;'Input-Func_Class'!$F$22,$G111:$BB111))&lt;Check_Limit,0,1),1)</f>
        <v>0</v>
      </c>
      <c r="BN111">
        <f ca="1">IFERROR(IF(SUMIF($G$6:$BB$6,BN$6&amp;" Total",$G111:$BB111)-(SUMIF($G$6:$BB$6,BN$6&amp;" "&amp;'Input-Func_Class'!$D$22,$G111:$BB111)+IFERROR(SUMIF($G$6:$BB$6,BN$6&amp;" "&amp;'Input-Func_Class'!$E$22,$G111:$BB111),SUMIF($G$6:$BB$6,BN$6&amp;" "&amp;'Input-Func_Class'!$B$24,$G111:$BB111))+SUMIF($G$6:$BB$6,BN$6&amp;" "&amp;'Input-Func_Class'!$F$22,$G111:$BB111))&lt;Check_Limit,0,1),1)</f>
        <v>0</v>
      </c>
      <c r="BO111">
        <f ca="1">IFERROR(IF(SUMIF($G$6:$BB$6,BO$6&amp;" Total",$G111:$BB111)-(SUMIF($G$6:$BB$6,BO$6&amp;" "&amp;'Input-Func_Class'!$D$22,$G111:$BB111)+IFERROR(SUMIF($G$6:$BB$6,BO$6&amp;" "&amp;'Input-Func_Class'!$E$22,$G111:$BB111),SUMIF($G$6:$BB$6,BO$6&amp;" "&amp;'Input-Func_Class'!$B$24,$G111:$BB111))+SUMIF($G$6:$BB$6,BO$6&amp;" "&amp;'Input-Func_Class'!$F$22,$G111:$BB111))&lt;Check_Limit,0,1),1)</f>
        <v>0</v>
      </c>
    </row>
    <row r="112" spans="1:67" outlineLevel="1">
      <c r="A112" s="31">
        <f>IF(ISBLANK('Input-Accounts'!A112),"",'Input-Accounts'!A112)</f>
        <v>100</v>
      </c>
      <c r="B112" s="53" t="str">
        <f>IF(ISBLANK('Input-Accounts'!B112),"",'Input-Accounts'!B112)</f>
        <v>INDUSTRIAL M &amp; R STATION EQUIPMENT - DS-ML DIRECT ASSIGNMENT</v>
      </c>
      <c r="C112" s="31">
        <f>IF(ISBLANK('Input-Accounts'!C112),"",'Input-Accounts'!C112)</f>
        <v>385</v>
      </c>
      <c r="D112" s="10">
        <f>Functionalization!$D112</f>
        <v>-188149.43</v>
      </c>
      <c r="E112" s="10">
        <f t="shared" ca="1" si="26"/>
        <v>0</v>
      </c>
      <c r="F112" s="3" t="str">
        <f>IF($D112=0,"-",IF('Input-Accounts'!$E112&lt;&gt;0,'Input-Accounts'!$E112,'Input-Accounts'!$G112))</f>
        <v>CUSTOMER</v>
      </c>
      <c r="G112" s="10">
        <f ca="1">IF(G$5&lt;&gt;"",HLOOKUP(G$5,Functionalization!$G$6:$R$373,ROW($A112)-5,FALSE),IFERROR(INDEX(G$337:G$373,MATCH($F112,$B$337:$B$373,0))/VLOOKUP($F112,$B$337:$BB$373,MATCH(LEFT(TRIM(G$6),FIND("~",SUBSTITUTE(G$6,"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112))*HLOOKUP(LEFT(TRIM(G$6),FIND("~",SUBSTITUTE(G$6," ","~",LEN(TRIM(G$6))-LEN(SUBSTITUTE(TRIM(G$6)," ",""))))-1)&amp;" Total",$B$6:$BB$373,ROW($A112)-5,FALSE))</f>
        <v>0</v>
      </c>
      <c r="H112" s="10">
        <f ca="1">IF(H$5&lt;&gt;"",HLOOKUP(H$5,Functionalization!$G$6:$R$373,ROW($A112)-5,FALSE),IFERROR(INDEX(H$337:H$373,MATCH($F112,$B$337:$B$373,0))/VLOOKUP($F112,$B$337:$BB$373,MATCH(LEFT(TRIM(H$6),FIND("~",SUBSTITUTE(H$6,"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112))*HLOOKUP(LEFT(TRIM(H$6),FIND("~",SUBSTITUTE(H$6," ","~",LEN(TRIM(H$6))-LEN(SUBSTITUTE(TRIM(H$6)," ",""))))-1)&amp;" Total",$B$6:$BB$373,ROW($A112)-5,FALSE))</f>
        <v>0</v>
      </c>
      <c r="I112" s="10">
        <f ca="1">IF(I$5&lt;&gt;"",HLOOKUP(I$5,Functionalization!$G$6:$R$373,ROW($A112)-5,FALSE),IFERROR(INDEX(I$337:I$373,MATCH($F112,$B$337:$B$373,0))/VLOOKUP($F112,$B$337:$BB$373,MATCH(LEFT(TRIM(I$6),FIND("~",SUBSTITUTE(I$6,"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112))*HLOOKUP(LEFT(TRIM(I$6),FIND("~",SUBSTITUTE(I$6," ","~",LEN(TRIM(I$6))-LEN(SUBSTITUTE(TRIM(I$6)," ",""))))-1)&amp;" Total",$B$6:$BB$373,ROW($A112)-5,FALSE))</f>
        <v>0</v>
      </c>
      <c r="J112" s="10">
        <f ca="1">IF(J$5&lt;&gt;"",HLOOKUP(J$5,Functionalization!$G$6:$R$373,ROW($A112)-5,FALSE),IFERROR(INDEX(J$337:J$373,MATCH($F112,$B$337:$B$373,0))/VLOOKUP($F112,$B$337:$BB$373,MATCH(LEFT(TRIM(J$6),FIND("~",SUBSTITUTE(J$6,"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112))*HLOOKUP(LEFT(TRIM(J$6),FIND("~",SUBSTITUTE(J$6," ","~",LEN(TRIM(J$6))-LEN(SUBSTITUTE(TRIM(J$6)," ",""))))-1)&amp;" Total",$B$6:$BB$373,ROW($A112)-5,FALSE))</f>
        <v>0</v>
      </c>
      <c r="K112" s="10">
        <f ca="1">IF(K$5&lt;&gt;"",HLOOKUP(K$5,Functionalization!$G$6:$R$373,ROW($A112)-5,FALSE),IFERROR(INDEX(K$337:K$373,MATCH($F112,$B$337:$B$373,0))/VLOOKUP($F112,$B$337:$BB$373,MATCH(LEFT(TRIM(K$6),FIND("~",SUBSTITUTE(K$6,"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112))*HLOOKUP(LEFT(TRIM(K$6),FIND("~",SUBSTITUTE(K$6," ","~",LEN(TRIM(K$6))-LEN(SUBSTITUTE(TRIM(K$6)," ",""))))-1)&amp;" Total",$B$6:$BB$373,ROW($A112)-5,FALSE))</f>
        <v>-188149.43</v>
      </c>
      <c r="L112" s="10">
        <f ca="1">IF(L$5&lt;&gt;"",HLOOKUP(L$5,Functionalization!$G$6:$R$373,ROW($A112)-5,FALSE),IFERROR(INDEX(L$337:L$373,MATCH($F112,$B$337:$B$373,0))/VLOOKUP($F112,$B$337:$BB$373,MATCH(LEFT(TRIM(L$6),FIND("~",SUBSTITUTE(L$6,"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112))*HLOOKUP(LEFT(TRIM(L$6),FIND("~",SUBSTITUTE(L$6," ","~",LEN(TRIM(L$6))-LEN(SUBSTITUTE(TRIM(L$6)," ",""))))-1)&amp;" Total",$B$6:$BB$373,ROW($A112)-5,FALSE))</f>
        <v>0</v>
      </c>
      <c r="M112" s="10">
        <f ca="1">IF(M$5&lt;&gt;"",HLOOKUP(M$5,Functionalization!$G$6:$R$373,ROW($A112)-5,FALSE),IFERROR(INDEX(M$337:M$373,MATCH($F112,$B$337:$B$373,0))/VLOOKUP($F112,$B$337:$BB$373,MATCH(LEFT(TRIM(M$6),FIND("~",SUBSTITUTE(M$6,"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112))*HLOOKUP(LEFT(TRIM(M$6),FIND("~",SUBSTITUTE(M$6," ","~",LEN(TRIM(M$6))-LEN(SUBSTITUTE(TRIM(M$6)," ",""))))-1)&amp;" Total",$B$6:$BB$373,ROW($A112)-5,FALSE))</f>
        <v>0</v>
      </c>
      <c r="N112" s="10">
        <f ca="1">IF(N$5&lt;&gt;"",HLOOKUP(N$5,Functionalization!$G$6:$R$373,ROW($A112)-5,FALSE),IFERROR(INDEX(N$337:N$373,MATCH($F112,$B$337:$B$373,0))/VLOOKUP($F112,$B$337:$BB$373,MATCH(LEFT(TRIM(N$6),FIND("~",SUBSTITUTE(N$6,"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112))*HLOOKUP(LEFT(TRIM(N$6),FIND("~",SUBSTITUTE(N$6," ","~",LEN(TRIM(N$6))-LEN(SUBSTITUTE(TRIM(N$6)," ",""))))-1)&amp;" Total",$B$6:$BB$373,ROW($A112)-5,FALSE))</f>
        <v>-188149.43</v>
      </c>
      <c r="O112" s="10">
        <f ca="1">IF(O$5&lt;&gt;"",HLOOKUP(O$5,Functionalization!$G$6:$R$373,ROW($A112)-5,FALSE),IFERROR(INDEX(O$337:O$373,MATCH($F112,$B$337:$B$373,0))/VLOOKUP($F112,$B$337:$BB$373,MATCH(LEFT(TRIM(O$6),FIND("~",SUBSTITUTE(O$6,"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112))*HLOOKUP(LEFT(TRIM(O$6),FIND("~",SUBSTITUTE(O$6," ","~",LEN(TRIM(O$6))-LEN(SUBSTITUTE(TRIM(O$6)," ",""))))-1)&amp;" Total",$B$6:$BB$373,ROW($A112)-5,FALSE))</f>
        <v>0</v>
      </c>
      <c r="P112" s="10">
        <f ca="1">IF(P$5&lt;&gt;"",HLOOKUP(P$5,Functionalization!$G$6:$R$373,ROW($A112)-5,FALSE),IFERROR(INDEX(P$337:P$373,MATCH($F112,$B$337:$B$373,0))/VLOOKUP($F112,$B$337:$BB$373,MATCH(LEFT(TRIM(P$6),FIND("~",SUBSTITUTE(P$6,"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112))*HLOOKUP(LEFT(TRIM(P$6),FIND("~",SUBSTITUTE(P$6," ","~",LEN(TRIM(P$6))-LEN(SUBSTITUTE(TRIM(P$6)," ",""))))-1)&amp;" Total",$B$6:$BB$373,ROW($A112)-5,FALSE))</f>
        <v>0</v>
      </c>
      <c r="Q112" s="10">
        <f ca="1">IF(Q$5&lt;&gt;"",HLOOKUP(Q$5,Functionalization!$G$6:$R$373,ROW($A112)-5,FALSE),IFERROR(INDEX(Q$337:Q$373,MATCH($F112,$B$337:$B$373,0))/VLOOKUP($F112,$B$337:$BB$373,MATCH(LEFT(TRIM(Q$6),FIND("~",SUBSTITUTE(Q$6,"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112))*HLOOKUP(LEFT(TRIM(Q$6),FIND("~",SUBSTITUTE(Q$6," ","~",LEN(TRIM(Q$6))-LEN(SUBSTITUTE(TRIM(Q$6)," ",""))))-1)&amp;" Total",$B$6:$BB$373,ROW($A112)-5,FALSE))</f>
        <v>0</v>
      </c>
      <c r="R112" s="10">
        <f ca="1">IF(R$5&lt;&gt;"",HLOOKUP(R$5,Functionalization!$G$6:$R$373,ROW($A112)-5,FALSE),IFERROR(INDEX(R$337:R$373,MATCH($F112,$B$337:$B$373,0))/VLOOKUP($F112,$B$337:$BB$373,MATCH(LEFT(TRIM(R$6),FIND("~",SUBSTITUTE(R$6,"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112))*HLOOKUP(LEFT(TRIM(R$6),FIND("~",SUBSTITUTE(R$6," ","~",LEN(TRIM(R$6))-LEN(SUBSTITUTE(TRIM(R$6)," ",""))))-1)&amp;" Total",$B$6:$BB$373,ROW($A112)-5,FALSE))</f>
        <v>0</v>
      </c>
      <c r="S112" s="10">
        <f ca="1">IF(S$5&lt;&gt;"",HLOOKUP(S$5,Functionalization!$G$6:$R$373,ROW($A112)-5,FALSE),IFERROR(INDEX(S$337:S$373,MATCH($F112,$B$337:$B$373,0))/VLOOKUP($F112,$B$337:$BB$373,MATCH(LEFT(TRIM(S$6),FIND("~",SUBSTITUTE(S$6,"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112))*HLOOKUP(LEFT(TRIM(S$6),FIND("~",SUBSTITUTE(S$6," ","~",LEN(TRIM(S$6))-LEN(SUBSTITUTE(TRIM(S$6)," ",""))))-1)&amp;" Total",$B$6:$BB$373,ROW($A112)-5,FALSE))</f>
        <v>0</v>
      </c>
      <c r="T112" s="10">
        <f ca="1">IF(T$5&lt;&gt;"",HLOOKUP(T$5,Functionalization!$G$6:$R$373,ROW($A112)-5,FALSE),IFERROR(INDEX(T$337:T$373,MATCH($F112,$B$337:$B$373,0))/VLOOKUP($F112,$B$337:$BB$373,MATCH(LEFT(TRIM(T$6),FIND("~",SUBSTITUTE(T$6,"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112))*HLOOKUP(LEFT(TRIM(T$6),FIND("~",SUBSTITUTE(T$6," ","~",LEN(TRIM(T$6))-LEN(SUBSTITUTE(TRIM(T$6)," ",""))))-1)&amp;" Total",$B$6:$BB$373,ROW($A112)-5,FALSE))</f>
        <v>0</v>
      </c>
      <c r="U112" s="10">
        <f ca="1">IF(U$5&lt;&gt;"",HLOOKUP(U$5,Functionalization!$G$6:$R$373,ROW($A112)-5,FALSE),IFERROR(INDEX(U$337:U$373,MATCH($F112,$B$337:$B$373,0))/VLOOKUP($F112,$B$337:$BB$373,MATCH(LEFT(TRIM(U$6),FIND("~",SUBSTITUTE(U$6,"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112))*HLOOKUP(LEFT(TRIM(U$6),FIND("~",SUBSTITUTE(U$6," ","~",LEN(TRIM(U$6))-LEN(SUBSTITUTE(TRIM(U$6)," ",""))))-1)&amp;" Total",$B$6:$BB$373,ROW($A112)-5,FALSE))</f>
        <v>0</v>
      </c>
      <c r="V112" s="10">
        <f ca="1">IF(V$5&lt;&gt;"",HLOOKUP(V$5,Functionalization!$G$6:$R$373,ROW($A112)-5,FALSE),IFERROR(INDEX(V$337:V$373,MATCH($F112,$B$337:$B$373,0))/VLOOKUP($F112,$B$337:$BB$373,MATCH(LEFT(TRIM(V$6),FIND("~",SUBSTITUTE(V$6,"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112))*HLOOKUP(LEFT(TRIM(V$6),FIND("~",SUBSTITUTE(V$6," ","~",LEN(TRIM(V$6))-LEN(SUBSTITUTE(TRIM(V$6)," ",""))))-1)&amp;" Total",$B$6:$BB$373,ROW($A112)-5,FALSE))</f>
        <v>0</v>
      </c>
      <c r="W112" s="10">
        <f ca="1">IF(W$5&lt;&gt;"",HLOOKUP(W$5,Functionalization!$G$6:$R$373,ROW($A112)-5,FALSE),IFERROR(INDEX(W$337:W$373,MATCH($F112,$B$337:$B$373,0))/VLOOKUP($F112,$B$337:$BB$373,MATCH(LEFT(TRIM(W$6),FIND("~",SUBSTITUTE(W$6,"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112))*HLOOKUP(LEFT(TRIM(W$6),FIND("~",SUBSTITUTE(W$6," ","~",LEN(TRIM(W$6))-LEN(SUBSTITUTE(TRIM(W$6)," ",""))))-1)&amp;" Total",$B$6:$BB$373,ROW($A112)-5,FALSE))</f>
        <v>0</v>
      </c>
      <c r="X112" s="10">
        <f ca="1">IF(X$5&lt;&gt;"",HLOOKUP(X$5,Functionalization!$G$6:$R$373,ROW($A112)-5,FALSE),IFERROR(INDEX(X$337:X$373,MATCH($F112,$B$337:$B$373,0))/VLOOKUP($F112,$B$337:$BB$373,MATCH(LEFT(TRIM(X$6),FIND("~",SUBSTITUTE(X$6,"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112))*HLOOKUP(LEFT(TRIM(X$6),FIND("~",SUBSTITUTE(X$6," ","~",LEN(TRIM(X$6))-LEN(SUBSTITUTE(TRIM(X$6)," ",""))))-1)&amp;" Total",$B$6:$BB$373,ROW($A112)-5,FALSE))</f>
        <v>0</v>
      </c>
      <c r="Y112" s="10">
        <f ca="1">IF(Y$5&lt;&gt;"",HLOOKUP(Y$5,Functionalization!$G$6:$R$373,ROW($A112)-5,FALSE),IFERROR(INDEX(Y$337:Y$373,MATCH($F112,$B$337:$B$373,0))/VLOOKUP($F112,$B$337:$BB$373,MATCH(LEFT(TRIM(Y$6),FIND("~",SUBSTITUTE(Y$6,"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112))*HLOOKUP(LEFT(TRIM(Y$6),FIND("~",SUBSTITUTE(Y$6," ","~",LEN(TRIM(Y$6))-LEN(SUBSTITUTE(TRIM(Y$6)," ",""))))-1)&amp;" Total",$B$6:$BB$373,ROW($A112)-5,FALSE))</f>
        <v>0</v>
      </c>
      <c r="Z112" s="10">
        <f ca="1">IF(Z$5&lt;&gt;"",HLOOKUP(Z$5,Functionalization!$G$6:$R$373,ROW($A112)-5,FALSE),IFERROR(INDEX(Z$337:Z$373,MATCH($F112,$B$337:$B$373,0))/VLOOKUP($F112,$B$337:$BB$373,MATCH(LEFT(TRIM(Z$6),FIND("~",SUBSTITUTE(Z$6,"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112))*HLOOKUP(LEFT(TRIM(Z$6),FIND("~",SUBSTITUTE(Z$6," ","~",LEN(TRIM(Z$6))-LEN(SUBSTITUTE(TRIM(Z$6)," ",""))))-1)&amp;" Total",$B$6:$BB$373,ROW($A112)-5,FALSE))</f>
        <v>0</v>
      </c>
      <c r="AA112" s="10">
        <f ca="1">IF(AA$5&lt;&gt;"",HLOOKUP(AA$5,Functionalization!$G$6:$R$373,ROW($A112)-5,FALSE),IFERROR(INDEX(AA$337:AA$373,MATCH($F112,$B$337:$B$373,0))/VLOOKUP($F112,$B$337:$BB$373,MATCH(LEFT(TRIM(AA$6),FIND("~",SUBSTITUTE(AA$6,"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112))*HLOOKUP(LEFT(TRIM(AA$6),FIND("~",SUBSTITUTE(AA$6," ","~",LEN(TRIM(AA$6))-LEN(SUBSTITUTE(TRIM(AA$6)," ",""))))-1)&amp;" Total",$B$6:$BB$373,ROW($A112)-5,FALSE))</f>
        <v>0</v>
      </c>
      <c r="AB112" s="10">
        <f ca="1">IF(AB$5&lt;&gt;"",HLOOKUP(AB$5,Functionalization!$G$6:$R$373,ROW($A112)-5,FALSE),IFERROR(INDEX(AB$337:AB$373,MATCH($F112,$B$337:$B$373,0))/VLOOKUP($F112,$B$337:$BB$373,MATCH(LEFT(TRIM(AB$6),FIND("~",SUBSTITUTE(AB$6,"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112))*HLOOKUP(LEFT(TRIM(AB$6),FIND("~",SUBSTITUTE(AB$6," ","~",LEN(TRIM(AB$6))-LEN(SUBSTITUTE(TRIM(AB$6)," ",""))))-1)&amp;" Total",$B$6:$BB$373,ROW($A112)-5,FALSE))</f>
        <v>0</v>
      </c>
      <c r="AC112" s="10">
        <f ca="1">IF(AC$5&lt;&gt;"",HLOOKUP(AC$5,Functionalization!$G$6:$R$373,ROW($A112)-5,FALSE),IFERROR(INDEX(AC$337:AC$373,MATCH($F112,$B$337:$B$373,0))/VLOOKUP($F112,$B$337:$BB$373,MATCH(LEFT(TRIM(AC$6),FIND("~",SUBSTITUTE(AC$6,"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112))*HLOOKUP(LEFT(TRIM(AC$6),FIND("~",SUBSTITUTE(AC$6," ","~",LEN(TRIM(AC$6))-LEN(SUBSTITUTE(TRIM(AC$6)," ",""))))-1)&amp;" Total",$B$6:$BB$373,ROW($A112)-5,FALSE))</f>
        <v>0</v>
      </c>
      <c r="AD112" s="10">
        <f ca="1">IF(AD$5&lt;&gt;"",HLOOKUP(AD$5,Functionalization!$G$6:$R$373,ROW($A112)-5,FALSE),IFERROR(INDEX(AD$337:AD$373,MATCH($F112,$B$337:$B$373,0))/VLOOKUP($F112,$B$337:$BB$373,MATCH(LEFT(TRIM(AD$6),FIND("~",SUBSTITUTE(AD$6,"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112))*HLOOKUP(LEFT(TRIM(AD$6),FIND("~",SUBSTITUTE(AD$6," ","~",LEN(TRIM(AD$6))-LEN(SUBSTITUTE(TRIM(AD$6)," ",""))))-1)&amp;" Total",$B$6:$BB$373,ROW($A112)-5,FALSE))</f>
        <v>0</v>
      </c>
      <c r="AE112" s="10">
        <f ca="1">IF(AE$5&lt;&gt;"",HLOOKUP(AE$5,Functionalization!$G$6:$R$373,ROW($A112)-5,FALSE),IFERROR(INDEX(AE$337:AE$373,MATCH($F112,$B$337:$B$373,0))/VLOOKUP($F112,$B$337:$BB$373,MATCH(LEFT(TRIM(AE$6),FIND("~",SUBSTITUTE(AE$6,"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112))*HLOOKUP(LEFT(TRIM(AE$6),FIND("~",SUBSTITUTE(AE$6," ","~",LEN(TRIM(AE$6))-LEN(SUBSTITUTE(TRIM(AE$6)," ",""))))-1)&amp;" Total",$B$6:$BB$373,ROW($A112)-5,FALSE))</f>
        <v>0</v>
      </c>
      <c r="AF112" s="10">
        <f ca="1">IF(AF$5&lt;&gt;"",HLOOKUP(AF$5,Functionalization!$G$6:$R$373,ROW($A112)-5,FALSE),IFERROR(INDEX(AF$337:AF$373,MATCH($F112,$B$337:$B$373,0))/VLOOKUP($F112,$B$337:$BB$373,MATCH(LEFT(TRIM(AF$6),FIND("~",SUBSTITUTE(AF$6,"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112))*HLOOKUP(LEFT(TRIM(AF$6),FIND("~",SUBSTITUTE(AF$6," ","~",LEN(TRIM(AF$6))-LEN(SUBSTITUTE(TRIM(AF$6)," ",""))))-1)&amp;" Total",$B$6:$BB$373,ROW($A112)-5,FALSE))</f>
        <v>0</v>
      </c>
      <c r="AG112" s="10">
        <f ca="1">IF(AG$5&lt;&gt;"",HLOOKUP(AG$5,Functionalization!$G$6:$R$373,ROW($A112)-5,FALSE),IFERROR(INDEX(AG$337:AG$373,MATCH($F112,$B$337:$B$373,0))/VLOOKUP($F112,$B$337:$BB$373,MATCH(LEFT(TRIM(AG$6),FIND("~",SUBSTITUTE(AG$6,"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112))*HLOOKUP(LEFT(TRIM(AG$6),FIND("~",SUBSTITUTE(AG$6," ","~",LEN(TRIM(AG$6))-LEN(SUBSTITUTE(TRIM(AG$6)," ",""))))-1)&amp;" Total",$B$6:$BB$373,ROW($A112)-5,FALSE))</f>
        <v>0</v>
      </c>
      <c r="AH112" s="10">
        <f ca="1">IF(AH$5&lt;&gt;"",HLOOKUP(AH$5,Functionalization!$G$6:$R$373,ROW($A112)-5,FALSE),IFERROR(INDEX(AH$337:AH$373,MATCH($F112,$B$337:$B$373,0))/VLOOKUP($F112,$B$337:$BB$373,MATCH(LEFT(TRIM(AH$6),FIND("~",SUBSTITUTE(AH$6,"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112))*HLOOKUP(LEFT(TRIM(AH$6),FIND("~",SUBSTITUTE(AH$6," ","~",LEN(TRIM(AH$6))-LEN(SUBSTITUTE(TRIM(AH$6)," ",""))))-1)&amp;" Total",$B$6:$BB$373,ROW($A112)-5,FALSE))</f>
        <v>0</v>
      </c>
      <c r="AI112" s="10">
        <f ca="1">IF(AI$5&lt;&gt;"",HLOOKUP(AI$5,Functionalization!$G$6:$R$373,ROW($A112)-5,FALSE),IFERROR(INDEX(AI$337:AI$373,MATCH($F112,$B$337:$B$373,0))/VLOOKUP($F112,$B$337:$BB$373,MATCH(LEFT(TRIM(AI$6),FIND("~",SUBSTITUTE(AI$6,"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112))*HLOOKUP(LEFT(TRIM(AI$6),FIND("~",SUBSTITUTE(AI$6," ","~",LEN(TRIM(AI$6))-LEN(SUBSTITUTE(TRIM(AI$6)," ",""))))-1)&amp;" Total",$B$6:$BB$373,ROW($A112)-5,FALSE))</f>
        <v>0</v>
      </c>
      <c r="AJ112" s="10">
        <f ca="1">IF(AJ$5&lt;&gt;"",HLOOKUP(AJ$5,Functionalization!$G$6:$R$373,ROW($A112)-5,FALSE),IFERROR(INDEX(AJ$337:AJ$373,MATCH($F112,$B$337:$B$373,0))/VLOOKUP($F112,$B$337:$BB$373,MATCH(LEFT(TRIM(AJ$6),FIND("~",SUBSTITUTE(AJ$6,"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112))*HLOOKUP(LEFT(TRIM(AJ$6),FIND("~",SUBSTITUTE(AJ$6," ","~",LEN(TRIM(AJ$6))-LEN(SUBSTITUTE(TRIM(AJ$6)," ",""))))-1)&amp;" Total",$B$6:$BB$373,ROW($A112)-5,FALSE))</f>
        <v>0</v>
      </c>
      <c r="AK112" s="10">
        <f ca="1">IF(AK$5&lt;&gt;"",HLOOKUP(AK$5,Functionalization!$G$6:$R$373,ROW($A112)-5,FALSE),IFERROR(INDEX(AK$337:AK$373,MATCH($F112,$B$337:$B$373,0))/VLOOKUP($F112,$B$337:$BB$373,MATCH(LEFT(TRIM(AK$6),FIND("~",SUBSTITUTE(AK$6,"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112))*HLOOKUP(LEFT(TRIM(AK$6),FIND("~",SUBSTITUTE(AK$6," ","~",LEN(TRIM(AK$6))-LEN(SUBSTITUTE(TRIM(AK$6)," ",""))))-1)&amp;" Total",$B$6:$BB$373,ROW($A112)-5,FALSE))</f>
        <v>0</v>
      </c>
      <c r="AL112" s="10">
        <f ca="1">IF(AL$5&lt;&gt;"",HLOOKUP(AL$5,Functionalization!$G$6:$R$373,ROW($A112)-5,FALSE),IFERROR(INDEX(AL$337:AL$373,MATCH($F112,$B$337:$B$373,0))/VLOOKUP($F112,$B$337:$BB$373,MATCH(LEFT(TRIM(AL$6),FIND("~",SUBSTITUTE(AL$6,"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112))*HLOOKUP(LEFT(TRIM(AL$6),FIND("~",SUBSTITUTE(AL$6," ","~",LEN(TRIM(AL$6))-LEN(SUBSTITUTE(TRIM(AL$6)," ",""))))-1)&amp;" Total",$B$6:$BB$373,ROW($A112)-5,FALSE))</f>
        <v>0</v>
      </c>
      <c r="AM112" s="10">
        <f ca="1">IF(AM$5&lt;&gt;"",HLOOKUP(AM$5,Functionalization!$G$6:$R$373,ROW($A112)-5,FALSE),IFERROR(INDEX(AM$337:AM$373,MATCH($F112,$B$337:$B$373,0))/VLOOKUP($F112,$B$337:$BB$373,MATCH(LEFT(TRIM(AM$6),FIND("~",SUBSTITUTE(AM$6,"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112))*HLOOKUP(LEFT(TRIM(AM$6),FIND("~",SUBSTITUTE(AM$6," ","~",LEN(TRIM(AM$6))-LEN(SUBSTITUTE(TRIM(AM$6)," ",""))))-1)&amp;" Total",$B$6:$BB$373,ROW($A112)-5,FALSE))</f>
        <v>0</v>
      </c>
      <c r="AN112" s="10">
        <f ca="1">IF(AN$5&lt;&gt;"",HLOOKUP(AN$5,Functionalization!$G$6:$R$373,ROW($A112)-5,FALSE),IFERROR(INDEX(AN$337:AN$373,MATCH($F112,$B$337:$B$373,0))/VLOOKUP($F112,$B$337:$BB$373,MATCH(LEFT(TRIM(AN$6),FIND("~",SUBSTITUTE(AN$6,"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112))*HLOOKUP(LEFT(TRIM(AN$6),FIND("~",SUBSTITUTE(AN$6," ","~",LEN(TRIM(AN$6))-LEN(SUBSTITUTE(TRIM(AN$6)," ",""))))-1)&amp;" Total",$B$6:$BB$373,ROW($A112)-5,FALSE))</f>
        <v>0</v>
      </c>
      <c r="AO112" s="10">
        <f ca="1">IF(AO$5&lt;&gt;"",HLOOKUP(AO$5,Functionalization!$G$6:$R$373,ROW($A112)-5,FALSE),IFERROR(INDEX(AO$337:AO$373,MATCH($F112,$B$337:$B$373,0))/VLOOKUP($F112,$B$337:$BB$373,MATCH(LEFT(TRIM(AO$6),FIND("~",SUBSTITUTE(AO$6,"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112))*HLOOKUP(LEFT(TRIM(AO$6),FIND("~",SUBSTITUTE(AO$6," ","~",LEN(TRIM(AO$6))-LEN(SUBSTITUTE(TRIM(AO$6)," ",""))))-1)&amp;" Total",$B$6:$BB$373,ROW($A112)-5,FALSE))</f>
        <v>0</v>
      </c>
      <c r="AP112" s="10">
        <f ca="1">IF(AP$5&lt;&gt;"",HLOOKUP(AP$5,Functionalization!$G$6:$R$373,ROW($A112)-5,FALSE),IFERROR(INDEX(AP$337:AP$373,MATCH($F112,$B$337:$B$373,0))/VLOOKUP($F112,$B$337:$BB$373,MATCH(LEFT(TRIM(AP$6),FIND("~",SUBSTITUTE(AP$6,"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112))*HLOOKUP(LEFT(TRIM(AP$6),FIND("~",SUBSTITUTE(AP$6," ","~",LEN(TRIM(AP$6))-LEN(SUBSTITUTE(TRIM(AP$6)," ",""))))-1)&amp;" Total",$B$6:$BB$373,ROW($A112)-5,FALSE))</f>
        <v>0</v>
      </c>
      <c r="AQ112" s="10">
        <f ca="1">IF(AQ$5&lt;&gt;"",HLOOKUP(AQ$5,Functionalization!$G$6:$R$373,ROW($A112)-5,FALSE),IFERROR(INDEX(AQ$337:AQ$373,MATCH($F112,$B$337:$B$373,0))/VLOOKUP($F112,$B$337:$BB$373,MATCH(LEFT(TRIM(AQ$6),FIND("~",SUBSTITUTE(AQ$6,"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112))*HLOOKUP(LEFT(TRIM(AQ$6),FIND("~",SUBSTITUTE(AQ$6," ","~",LEN(TRIM(AQ$6))-LEN(SUBSTITUTE(TRIM(AQ$6)," ",""))))-1)&amp;" Total",$B$6:$BB$373,ROW($A112)-5,FALSE))</f>
        <v>0</v>
      </c>
      <c r="AR112" s="10">
        <f ca="1">IF(AR$5&lt;&gt;"",HLOOKUP(AR$5,Functionalization!$G$6:$R$373,ROW($A112)-5,FALSE),IFERROR(INDEX(AR$337:AR$373,MATCH($F112,$B$337:$B$373,0))/VLOOKUP($F112,$B$337:$BB$373,MATCH(LEFT(TRIM(AR$6),FIND("~",SUBSTITUTE(AR$6,"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112))*HLOOKUP(LEFT(TRIM(AR$6),FIND("~",SUBSTITUTE(AR$6," ","~",LEN(TRIM(AR$6))-LEN(SUBSTITUTE(TRIM(AR$6)," ",""))))-1)&amp;" Total",$B$6:$BB$373,ROW($A112)-5,FALSE))</f>
        <v>0</v>
      </c>
      <c r="AS112" s="10">
        <f ca="1">IF(AS$5&lt;&gt;"",HLOOKUP(AS$5,Functionalization!$G$6:$R$373,ROW($A112)-5,FALSE),IFERROR(INDEX(AS$337:AS$373,MATCH($F112,$B$337:$B$373,0))/VLOOKUP($F112,$B$337:$BB$373,MATCH(LEFT(TRIM(AS$6),FIND("~",SUBSTITUTE(AS$6,"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112))*HLOOKUP(LEFT(TRIM(AS$6),FIND("~",SUBSTITUTE(AS$6," ","~",LEN(TRIM(AS$6))-LEN(SUBSTITUTE(TRIM(AS$6)," ",""))))-1)&amp;" Total",$B$6:$BB$373,ROW($A112)-5,FALSE))</f>
        <v>0</v>
      </c>
      <c r="AT112" s="10">
        <f ca="1">IF(AT$5&lt;&gt;"",HLOOKUP(AT$5,Functionalization!$G$6:$R$373,ROW($A112)-5,FALSE),IFERROR(INDEX(AT$337:AT$373,MATCH($F112,$B$337:$B$373,0))/VLOOKUP($F112,$B$337:$BB$373,MATCH(LEFT(TRIM(AT$6),FIND("~",SUBSTITUTE(AT$6,"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112))*HLOOKUP(LEFT(TRIM(AT$6),FIND("~",SUBSTITUTE(AT$6," ","~",LEN(TRIM(AT$6))-LEN(SUBSTITUTE(TRIM(AT$6)," ",""))))-1)&amp;" Total",$B$6:$BB$373,ROW($A112)-5,FALSE))</f>
        <v>0</v>
      </c>
      <c r="AU112" s="10">
        <f ca="1">IF(AU$5&lt;&gt;"",HLOOKUP(AU$5,Functionalization!$G$6:$R$373,ROW($A112)-5,FALSE),IFERROR(INDEX(AU$337:AU$373,MATCH($F112,$B$337:$B$373,0))/VLOOKUP($F112,$B$337:$BB$373,MATCH(LEFT(TRIM(AU$6),FIND("~",SUBSTITUTE(AU$6,"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112))*HLOOKUP(LEFT(TRIM(AU$6),FIND("~",SUBSTITUTE(AU$6," ","~",LEN(TRIM(AU$6))-LEN(SUBSTITUTE(TRIM(AU$6)," ",""))))-1)&amp;" Total",$B$6:$BB$373,ROW($A112)-5,FALSE))</f>
        <v>0</v>
      </c>
      <c r="AV112" s="10">
        <f ca="1">IF(AV$5&lt;&gt;"",HLOOKUP(AV$5,Functionalization!$G$6:$R$373,ROW($A112)-5,FALSE),IFERROR(INDEX(AV$337:AV$373,MATCH($F112,$B$337:$B$373,0))/VLOOKUP($F112,$B$337:$BB$373,MATCH(LEFT(TRIM(AV$6),FIND("~",SUBSTITUTE(AV$6,"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112))*HLOOKUP(LEFT(TRIM(AV$6),FIND("~",SUBSTITUTE(AV$6," ","~",LEN(TRIM(AV$6))-LEN(SUBSTITUTE(TRIM(AV$6)," ",""))))-1)&amp;" Total",$B$6:$BB$373,ROW($A112)-5,FALSE))</f>
        <v>0</v>
      </c>
      <c r="AW112" s="10">
        <f ca="1">IF(AW$5&lt;&gt;"",HLOOKUP(AW$5,Functionalization!$G$6:$R$373,ROW($A112)-5,FALSE),IFERROR(INDEX(AW$337:AW$373,MATCH($F112,$B$337:$B$373,0))/VLOOKUP($F112,$B$337:$BB$373,MATCH(LEFT(TRIM(AW$6),FIND("~",SUBSTITUTE(AW$6,"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112))*HLOOKUP(LEFT(TRIM(AW$6),FIND("~",SUBSTITUTE(AW$6," ","~",LEN(TRIM(AW$6))-LEN(SUBSTITUTE(TRIM(AW$6)," ",""))))-1)&amp;" Total",$B$6:$BB$373,ROW($A112)-5,FALSE))</f>
        <v>0</v>
      </c>
      <c r="AX112" s="10">
        <f ca="1">IF(AX$5&lt;&gt;"",HLOOKUP(AX$5,Functionalization!$G$6:$R$373,ROW($A112)-5,FALSE),IFERROR(INDEX(AX$337:AX$373,MATCH($F112,$B$337:$B$373,0))/VLOOKUP($F112,$B$337:$BB$373,MATCH(LEFT(TRIM(AX$6),FIND("~",SUBSTITUTE(AX$6,"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112))*HLOOKUP(LEFT(TRIM(AX$6),FIND("~",SUBSTITUTE(AX$6," ","~",LEN(TRIM(AX$6))-LEN(SUBSTITUTE(TRIM(AX$6)," ",""))))-1)&amp;" Total",$B$6:$BB$373,ROW($A112)-5,FALSE))</f>
        <v>0</v>
      </c>
      <c r="AY112" s="10">
        <f ca="1">IF(AY$5&lt;&gt;"",HLOOKUP(AY$5,Functionalization!$G$6:$R$373,ROW($A112)-5,FALSE),IFERROR(INDEX(AY$337:AY$373,MATCH($F112,$B$337:$B$373,0))/VLOOKUP($F112,$B$337:$BB$373,MATCH(LEFT(TRIM(AY$6),FIND("~",SUBSTITUTE(AY$6,"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112))*HLOOKUP(LEFT(TRIM(AY$6),FIND("~",SUBSTITUTE(AY$6," ","~",LEN(TRIM(AY$6))-LEN(SUBSTITUTE(TRIM(AY$6)," ",""))))-1)&amp;" Total",$B$6:$BB$373,ROW($A112)-5,FALSE))</f>
        <v>0</v>
      </c>
      <c r="AZ112" s="10">
        <f ca="1">IF(AZ$5&lt;&gt;"",HLOOKUP(AZ$5,Functionalization!$G$6:$R$373,ROW($A112)-5,FALSE),IFERROR(INDEX(AZ$337:AZ$373,MATCH($F112,$B$337:$B$373,0))/VLOOKUP($F112,$B$337:$BB$373,MATCH(LEFT(TRIM(AZ$6),FIND("~",SUBSTITUTE(AZ$6,"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112))*HLOOKUP(LEFT(TRIM(AZ$6),FIND("~",SUBSTITUTE(AZ$6," ","~",LEN(TRIM(AZ$6))-LEN(SUBSTITUTE(TRIM(AZ$6)," ",""))))-1)&amp;" Total",$B$6:$BB$373,ROW($A112)-5,FALSE))</f>
        <v>0</v>
      </c>
      <c r="BA112" s="10">
        <f ca="1">IF(BA$5&lt;&gt;"",HLOOKUP(BA$5,Functionalization!$G$6:$R$373,ROW($A112)-5,FALSE),IFERROR(INDEX(BA$337:BA$373,MATCH($F112,$B$337:$B$373,0))/VLOOKUP($F112,$B$337:$BB$373,MATCH(LEFT(TRIM(BA$6),FIND("~",SUBSTITUTE(BA$6,"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112))*HLOOKUP(LEFT(TRIM(BA$6),FIND("~",SUBSTITUTE(BA$6," ","~",LEN(TRIM(BA$6))-LEN(SUBSTITUTE(TRIM(BA$6)," ",""))))-1)&amp;" Total",$B$6:$BB$373,ROW($A112)-5,FALSE))</f>
        <v>0</v>
      </c>
      <c r="BB112" s="10">
        <f ca="1">IF(BB$5&lt;&gt;"",HLOOKUP(BB$5,Functionalization!$G$6:$R$373,ROW($A112)-5,FALSE),IFERROR(INDEX(BB$337:BB$373,MATCH($F112,$B$337:$B$373,0))/VLOOKUP($F112,$B$337:$BB$373,MATCH(LEFT(TRIM(BB$6),FIND("~",SUBSTITUTE(BB$6,"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112))*HLOOKUP(LEFT(TRIM(BB$6),FIND("~",SUBSTITUTE(BB$6," ","~",LEN(TRIM(BB$6))-LEN(SUBSTITUTE(TRIM(BB$6)," ",""))))-1)&amp;" Total",$B$6:$BB$373,ROW($A112)-5,FALSE))</f>
        <v>0</v>
      </c>
      <c r="BD112">
        <f ca="1">IFERROR(IF(SUMIF($G$6:$BB$6,BD$6&amp;" Total",$G112:$BB112)-(SUMIF($G$6:$BB$6,BD$6&amp;" "&amp;'Input-Func_Class'!$D$22,$G112:$BB112)+IFERROR(SUMIF($G$6:$BB$6,BD$6&amp;" "&amp;'Input-Func_Class'!$E$22,$G112:$BB112),SUMIF($G$6:$BB$6,BD$6&amp;" "&amp;'Input-Func_Class'!$B$24,$G112:$BB112))+SUMIF($G$6:$BB$6,BD$6&amp;" "&amp;'Input-Func_Class'!$F$22,$G112:$BB112))&lt;Check_Limit,0,1),1)</f>
        <v>0</v>
      </c>
      <c r="BE112">
        <f ca="1">IFERROR(IF(SUMIF($G$6:$BB$6,BE$6&amp;" Total",$G112:$BB112)-(SUMIF($G$6:$BB$6,BE$6&amp;" "&amp;'Input-Func_Class'!$D$22,$G112:$BB112)+IFERROR(SUMIF($G$6:$BB$6,BE$6&amp;" "&amp;'Input-Func_Class'!$E$22,$G112:$BB112),SUMIF($G$6:$BB$6,BE$6&amp;" "&amp;'Input-Func_Class'!$B$24,$G112:$BB112))+SUMIF($G$6:$BB$6,BE$6&amp;" "&amp;'Input-Func_Class'!$F$22,$G112:$BB112))&lt;Check_Limit,0,1),1)</f>
        <v>0</v>
      </c>
      <c r="BF112">
        <f ca="1">IFERROR(IF(SUMIF($G$6:$BB$6,BF$6&amp;" Total",$G112:$BB112)-(SUMIF($G$6:$BB$6,BF$6&amp;" "&amp;'Input-Func_Class'!$D$22,$G112:$BB112)+IFERROR(SUMIF($G$6:$BB$6,BF$6&amp;" "&amp;'Input-Func_Class'!$E$22,$G112:$BB112),SUMIF($G$6:$BB$6,BF$6&amp;" "&amp;'Input-Func_Class'!$B$24,$G112:$BB112))+SUMIF($G$6:$BB$6,BF$6&amp;" "&amp;'Input-Func_Class'!$F$22,$G112:$BB112))&lt;Check_Limit,0,1),1)</f>
        <v>0</v>
      </c>
      <c r="BG112">
        <f ca="1">IFERROR(IF(SUMIF($G$6:$BB$6,BG$6&amp;" Total",$G112:$BB112)-(SUMIF($G$6:$BB$6,BG$6&amp;" "&amp;'Input-Func_Class'!$D$22,$G112:$BB112)+IFERROR(SUMIF($G$6:$BB$6,BG$6&amp;" "&amp;'Input-Func_Class'!$E$22,$G112:$BB112),SUMIF($G$6:$BB$6,BG$6&amp;" "&amp;'Input-Func_Class'!$B$24,$G112:$BB112))+SUMIF($G$6:$BB$6,BG$6&amp;" "&amp;'Input-Func_Class'!$F$22,$G112:$BB112))&lt;Check_Limit,0,1),1)</f>
        <v>0</v>
      </c>
      <c r="BH112">
        <f ca="1">IFERROR(IF(SUMIF($G$6:$BB$6,BH$6&amp;" Total",$G112:$BB112)-(SUMIF($G$6:$BB$6,BH$6&amp;" "&amp;'Input-Func_Class'!$D$22,$G112:$BB112)+IFERROR(SUMIF($G$6:$BB$6,BH$6&amp;" "&amp;'Input-Func_Class'!$E$22,$G112:$BB112),SUMIF($G$6:$BB$6,BH$6&amp;" "&amp;'Input-Func_Class'!$B$24,$G112:$BB112))+SUMIF($G$6:$BB$6,BH$6&amp;" "&amp;'Input-Func_Class'!$F$22,$G112:$BB112))&lt;Check_Limit,0,1),1)</f>
        <v>0</v>
      </c>
      <c r="BI112">
        <f ca="1">IFERROR(IF(SUMIF($G$6:$BB$6,BI$6&amp;" Total",$G112:$BB112)-(SUMIF($G$6:$BB$6,BI$6&amp;" "&amp;'Input-Func_Class'!$D$22,$G112:$BB112)+IFERROR(SUMIF($G$6:$BB$6,BI$6&amp;" "&amp;'Input-Func_Class'!$E$22,$G112:$BB112),SUMIF($G$6:$BB$6,BI$6&amp;" "&amp;'Input-Func_Class'!$B$24,$G112:$BB112))+SUMIF($G$6:$BB$6,BI$6&amp;" "&amp;'Input-Func_Class'!$F$22,$G112:$BB112))&lt;Check_Limit,0,1),1)</f>
        <v>0</v>
      </c>
      <c r="BJ112">
        <f ca="1">IFERROR(IF(SUMIF($G$6:$BB$6,BJ$6&amp;" Total",$G112:$BB112)-(SUMIF($G$6:$BB$6,BJ$6&amp;" "&amp;'Input-Func_Class'!$D$22,$G112:$BB112)+IFERROR(SUMIF($G$6:$BB$6,BJ$6&amp;" "&amp;'Input-Func_Class'!$E$22,$G112:$BB112),SUMIF($G$6:$BB$6,BJ$6&amp;" "&amp;'Input-Func_Class'!$B$24,$G112:$BB112))+SUMIF($G$6:$BB$6,BJ$6&amp;" "&amp;'Input-Func_Class'!$F$22,$G112:$BB112))&lt;Check_Limit,0,1),1)</f>
        <v>0</v>
      </c>
      <c r="BK112">
        <f ca="1">IFERROR(IF(SUMIF($G$6:$BB$6,BK$6&amp;" Total",$G112:$BB112)-(SUMIF($G$6:$BB$6,BK$6&amp;" "&amp;'Input-Func_Class'!$D$22,$G112:$BB112)+IFERROR(SUMIF($G$6:$BB$6,BK$6&amp;" "&amp;'Input-Func_Class'!$E$22,$G112:$BB112),SUMIF($G$6:$BB$6,BK$6&amp;" "&amp;'Input-Func_Class'!$B$24,$G112:$BB112))+SUMIF($G$6:$BB$6,BK$6&amp;" "&amp;'Input-Func_Class'!$F$22,$G112:$BB112))&lt;Check_Limit,0,1),1)</f>
        <v>0</v>
      </c>
      <c r="BL112">
        <f ca="1">IFERROR(IF(SUMIF($G$6:$BB$6,BL$6&amp;" Total",$G112:$BB112)-(SUMIF($G$6:$BB$6,BL$6&amp;" "&amp;'Input-Func_Class'!$D$22,$G112:$BB112)+IFERROR(SUMIF($G$6:$BB$6,BL$6&amp;" "&amp;'Input-Func_Class'!$E$22,$G112:$BB112),SUMIF($G$6:$BB$6,BL$6&amp;" "&amp;'Input-Func_Class'!$B$24,$G112:$BB112))+SUMIF($G$6:$BB$6,BL$6&amp;" "&amp;'Input-Func_Class'!$F$22,$G112:$BB112))&lt;Check_Limit,0,1),1)</f>
        <v>0</v>
      </c>
      <c r="BM112">
        <f ca="1">IFERROR(IF(SUMIF($G$6:$BB$6,BM$6&amp;" Total",$G112:$BB112)-(SUMIF($G$6:$BB$6,BM$6&amp;" "&amp;'Input-Func_Class'!$D$22,$G112:$BB112)+IFERROR(SUMIF($G$6:$BB$6,BM$6&amp;" "&amp;'Input-Func_Class'!$E$22,$G112:$BB112),SUMIF($G$6:$BB$6,BM$6&amp;" "&amp;'Input-Func_Class'!$B$24,$G112:$BB112))+SUMIF($G$6:$BB$6,BM$6&amp;" "&amp;'Input-Func_Class'!$F$22,$G112:$BB112))&lt;Check_Limit,0,1),1)</f>
        <v>0</v>
      </c>
      <c r="BN112">
        <f ca="1">IFERROR(IF(SUMIF($G$6:$BB$6,BN$6&amp;" Total",$G112:$BB112)-(SUMIF($G$6:$BB$6,BN$6&amp;" "&amp;'Input-Func_Class'!$D$22,$G112:$BB112)+IFERROR(SUMIF($G$6:$BB$6,BN$6&amp;" "&amp;'Input-Func_Class'!$E$22,$G112:$BB112),SUMIF($G$6:$BB$6,BN$6&amp;" "&amp;'Input-Func_Class'!$B$24,$G112:$BB112))+SUMIF($G$6:$BB$6,BN$6&amp;" "&amp;'Input-Func_Class'!$F$22,$G112:$BB112))&lt;Check_Limit,0,1),1)</f>
        <v>0</v>
      </c>
      <c r="BO112">
        <f ca="1">IFERROR(IF(SUMIF($G$6:$BB$6,BO$6&amp;" Total",$G112:$BB112)-(SUMIF($G$6:$BB$6,BO$6&amp;" "&amp;'Input-Func_Class'!$D$22,$G112:$BB112)+IFERROR(SUMIF($G$6:$BB$6,BO$6&amp;" "&amp;'Input-Func_Class'!$E$22,$G112:$BB112),SUMIF($G$6:$BB$6,BO$6&amp;" "&amp;'Input-Func_Class'!$B$24,$G112:$BB112))+SUMIF($G$6:$BB$6,BO$6&amp;" "&amp;'Input-Func_Class'!$F$22,$G112:$BB112))&lt;Check_Limit,0,1),1)</f>
        <v>0</v>
      </c>
    </row>
    <row r="113" spans="1:67" outlineLevel="1">
      <c r="A113" s="31">
        <f>IF(ISBLANK('Input-Accounts'!A113),"",'Input-Accounts'!A113)</f>
        <v>101</v>
      </c>
      <c r="B113" s="53" t="str">
        <f>IF(ISBLANK('Input-Accounts'!B113),"",'Input-Accounts'!B113)</f>
        <v>OTHER EQUIP-ODORIZATION</v>
      </c>
      <c r="C113" s="31">
        <f>IF(ISBLANK('Input-Accounts'!C113),"",'Input-Accounts'!C113)</f>
        <v>387.2</v>
      </c>
      <c r="D113" s="10">
        <f>Functionalization!$D113</f>
        <v>59912.030000000021</v>
      </c>
      <c r="E113" s="10">
        <f t="shared" ref="E113" ca="1" si="29">IFERROR(IF(D113="",0,IF(D113=0,0,IF(ABS(D113-SUM(G113,K113,O113,S113,W113,AA113,AE113,AI113,AM113,AQ113,AU113,AY113))&lt;Check_Limit,0,1))),1)</f>
        <v>0</v>
      </c>
      <c r="F113" s="3" t="str">
        <f>IF($D113=0,"-",IF('Input-Accounts'!$E113&lt;&gt;0,'Input-Accounts'!$E113,'Input-Accounts'!$G113))</f>
        <v>INT_DISTPT_SUBTOTAL</v>
      </c>
      <c r="G113" s="10">
        <f ca="1">IF(G$5&lt;&gt;"",HLOOKUP(G$5,Functionalization!$G$6:$R$373,ROW($A113)-5,FALSE),IFERROR(INDEX(G$337:G$373,MATCH($F113,$B$337:$B$373,0))/VLOOKUP($F113,$B$337:$BB$373,MATCH(LEFT(TRIM(G$6),FIND("~",SUBSTITUTE(G$6,"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113))*HLOOKUP(LEFT(TRIM(G$6),FIND("~",SUBSTITUTE(G$6," ","~",LEN(TRIM(G$6))-LEN(SUBSTITUTE(TRIM(G$6)," ",""))))-1)&amp;" Total",$B$6:$BB$373,ROW($A113)-5,FALSE))</f>
        <v>38161.741339438799</v>
      </c>
      <c r="H113" s="10">
        <f ca="1">IF(H$5&lt;&gt;"",HLOOKUP(H$5,Functionalization!$G$6:$R$373,ROW($A113)-5,FALSE),IFERROR(INDEX(H$337:H$373,MATCH($F113,$B$337:$B$373,0))/VLOOKUP($F113,$B$337:$BB$373,MATCH(LEFT(TRIM(H$6),FIND("~",SUBSTITUTE(H$6,"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113))*HLOOKUP(LEFT(TRIM(H$6),FIND("~",SUBSTITUTE(H$6," ","~",LEN(TRIM(H$6))-LEN(SUBSTITUTE(TRIM(H$6)," ",""))))-1)&amp;" Total",$B$6:$BB$373,ROW($A113)-5,FALSE))</f>
        <v>28315.012919998397</v>
      </c>
      <c r="I113" s="10">
        <f ca="1">IF(I$5&lt;&gt;"",HLOOKUP(I$5,Functionalization!$G$6:$R$373,ROW($A113)-5,FALSE),IFERROR(INDEX(I$337:I$373,MATCH($F113,$B$337:$B$373,0))/VLOOKUP($F113,$B$337:$BB$373,MATCH(LEFT(TRIM(I$6),FIND("~",SUBSTITUTE(I$6,"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113))*HLOOKUP(LEFT(TRIM(I$6),FIND("~",SUBSTITUTE(I$6," ","~",LEN(TRIM(I$6))-LEN(SUBSTITUTE(TRIM(I$6)," ",""))))-1)&amp;" Total",$B$6:$BB$373,ROW($A113)-5,FALSE))</f>
        <v>0</v>
      </c>
      <c r="J113" s="10">
        <f ca="1">IF(J$5&lt;&gt;"",HLOOKUP(J$5,Functionalization!$G$6:$R$373,ROW($A113)-5,FALSE),IFERROR(INDEX(J$337:J$373,MATCH($F113,$B$337:$B$373,0))/VLOOKUP($F113,$B$337:$BB$373,MATCH(LEFT(TRIM(J$6),FIND("~",SUBSTITUTE(J$6,"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113))*HLOOKUP(LEFT(TRIM(J$6),FIND("~",SUBSTITUTE(J$6," ","~",LEN(TRIM(J$6))-LEN(SUBSTITUTE(TRIM(J$6)," ",""))))-1)&amp;" Total",$B$6:$BB$373,ROW($A113)-5,FALSE))</f>
        <v>9846.7284194403983</v>
      </c>
      <c r="K113" s="10">
        <f ca="1">IF(K$5&lt;&gt;"",HLOOKUP(K$5,Functionalization!$G$6:$R$373,ROW($A113)-5,FALSE),IFERROR(INDEX(K$337:K$373,MATCH($F113,$B$337:$B$373,0))/VLOOKUP($F113,$B$337:$BB$373,MATCH(LEFT(TRIM(K$6),FIND("~",SUBSTITUTE(K$6,"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113))*HLOOKUP(LEFT(TRIM(K$6),FIND("~",SUBSTITUTE(K$6," ","~",LEN(TRIM(K$6))-LEN(SUBSTITUTE(TRIM(K$6)," ",""))))-1)&amp;" Total",$B$6:$BB$373,ROW($A113)-5,FALSE))</f>
        <v>21750.288660561218</v>
      </c>
      <c r="L113" s="10">
        <f ca="1">IF(L$5&lt;&gt;"",HLOOKUP(L$5,Functionalization!$G$6:$R$373,ROW($A113)-5,FALSE),IFERROR(INDEX(L$337:L$373,MATCH($F113,$B$337:$B$373,0))/VLOOKUP($F113,$B$337:$BB$373,MATCH(LEFT(TRIM(L$6),FIND("~",SUBSTITUTE(L$6,"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113))*HLOOKUP(LEFT(TRIM(L$6),FIND("~",SUBSTITUTE(L$6," ","~",LEN(TRIM(L$6))-LEN(SUBSTITUTE(TRIM(L$6)," ",""))))-1)&amp;" Total",$B$6:$BB$373,ROW($A113)-5,FALSE))</f>
        <v>0</v>
      </c>
      <c r="M113" s="10">
        <f ca="1">IF(M$5&lt;&gt;"",HLOOKUP(M$5,Functionalization!$G$6:$R$373,ROW($A113)-5,FALSE),IFERROR(INDEX(M$337:M$373,MATCH($F113,$B$337:$B$373,0))/VLOOKUP($F113,$B$337:$BB$373,MATCH(LEFT(TRIM(M$6),FIND("~",SUBSTITUTE(M$6,"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113))*HLOOKUP(LEFT(TRIM(M$6),FIND("~",SUBSTITUTE(M$6," ","~",LEN(TRIM(M$6))-LEN(SUBSTITUTE(TRIM(M$6)," ",""))))-1)&amp;" Total",$B$6:$BB$373,ROW($A113)-5,FALSE))</f>
        <v>0</v>
      </c>
      <c r="N113" s="10">
        <f ca="1">IF(N$5&lt;&gt;"",HLOOKUP(N$5,Functionalization!$G$6:$R$373,ROW($A113)-5,FALSE),IFERROR(INDEX(N$337:N$373,MATCH($F113,$B$337:$B$373,0))/VLOOKUP($F113,$B$337:$BB$373,MATCH(LEFT(TRIM(N$6),FIND("~",SUBSTITUTE(N$6,"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113))*HLOOKUP(LEFT(TRIM(N$6),FIND("~",SUBSTITUTE(N$6," ","~",LEN(TRIM(N$6))-LEN(SUBSTITUTE(TRIM(N$6)," ",""))))-1)&amp;" Total",$B$6:$BB$373,ROW($A113)-5,FALSE))</f>
        <v>21750.288660561218</v>
      </c>
      <c r="O113" s="10">
        <f ca="1">IF(O$5&lt;&gt;"",HLOOKUP(O$5,Functionalization!$G$6:$R$373,ROW($A113)-5,FALSE),IFERROR(INDEX(O$337:O$373,MATCH($F113,$B$337:$B$373,0))/VLOOKUP($F113,$B$337:$BB$373,MATCH(LEFT(TRIM(O$6),FIND("~",SUBSTITUTE(O$6,"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113))*HLOOKUP(LEFT(TRIM(O$6),FIND("~",SUBSTITUTE(O$6," ","~",LEN(TRIM(O$6))-LEN(SUBSTITUTE(TRIM(O$6)," ",""))))-1)&amp;" Total",$B$6:$BB$373,ROW($A113)-5,FALSE))</f>
        <v>0</v>
      </c>
      <c r="P113" s="10">
        <f ca="1">IF(P$5&lt;&gt;"",HLOOKUP(P$5,Functionalization!$G$6:$R$373,ROW($A113)-5,FALSE),IFERROR(INDEX(P$337:P$373,MATCH($F113,$B$337:$B$373,0))/VLOOKUP($F113,$B$337:$BB$373,MATCH(LEFT(TRIM(P$6),FIND("~",SUBSTITUTE(P$6,"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113))*HLOOKUP(LEFT(TRIM(P$6),FIND("~",SUBSTITUTE(P$6," ","~",LEN(TRIM(P$6))-LEN(SUBSTITUTE(TRIM(P$6)," ",""))))-1)&amp;" Total",$B$6:$BB$373,ROW($A113)-5,FALSE))</f>
        <v>0</v>
      </c>
      <c r="Q113" s="10">
        <f ca="1">IF(Q$5&lt;&gt;"",HLOOKUP(Q$5,Functionalization!$G$6:$R$373,ROW($A113)-5,FALSE),IFERROR(INDEX(Q$337:Q$373,MATCH($F113,$B$337:$B$373,0))/VLOOKUP($F113,$B$337:$BB$373,MATCH(LEFT(TRIM(Q$6),FIND("~",SUBSTITUTE(Q$6,"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113))*HLOOKUP(LEFT(TRIM(Q$6),FIND("~",SUBSTITUTE(Q$6," ","~",LEN(TRIM(Q$6))-LEN(SUBSTITUTE(TRIM(Q$6)," ",""))))-1)&amp;" Total",$B$6:$BB$373,ROW($A113)-5,FALSE))</f>
        <v>0</v>
      </c>
      <c r="R113" s="10">
        <f ca="1">IF(R$5&lt;&gt;"",HLOOKUP(R$5,Functionalization!$G$6:$R$373,ROW($A113)-5,FALSE),IFERROR(INDEX(R$337:R$373,MATCH($F113,$B$337:$B$373,0))/VLOOKUP($F113,$B$337:$BB$373,MATCH(LEFT(TRIM(R$6),FIND("~",SUBSTITUTE(R$6,"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113))*HLOOKUP(LEFT(TRIM(R$6),FIND("~",SUBSTITUTE(R$6," ","~",LEN(TRIM(R$6))-LEN(SUBSTITUTE(TRIM(R$6)," ",""))))-1)&amp;" Total",$B$6:$BB$373,ROW($A113)-5,FALSE))</f>
        <v>0</v>
      </c>
      <c r="S113" s="10">
        <f ca="1">IF(S$5&lt;&gt;"",HLOOKUP(S$5,Functionalization!$G$6:$R$373,ROW($A113)-5,FALSE),IFERROR(INDEX(S$337:S$373,MATCH($F113,$B$337:$B$373,0))/VLOOKUP($F113,$B$337:$BB$373,MATCH(LEFT(TRIM(S$6),FIND("~",SUBSTITUTE(S$6,"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113))*HLOOKUP(LEFT(TRIM(S$6),FIND("~",SUBSTITUTE(S$6," ","~",LEN(TRIM(S$6))-LEN(SUBSTITUTE(TRIM(S$6)," ",""))))-1)&amp;" Total",$B$6:$BB$373,ROW($A113)-5,FALSE))</f>
        <v>0</v>
      </c>
      <c r="T113" s="10">
        <f ca="1">IF(T$5&lt;&gt;"",HLOOKUP(T$5,Functionalization!$G$6:$R$373,ROW($A113)-5,FALSE),IFERROR(INDEX(T$337:T$373,MATCH($F113,$B$337:$B$373,0))/VLOOKUP($F113,$B$337:$BB$373,MATCH(LEFT(TRIM(T$6),FIND("~",SUBSTITUTE(T$6,"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113))*HLOOKUP(LEFT(TRIM(T$6),FIND("~",SUBSTITUTE(T$6," ","~",LEN(TRIM(T$6))-LEN(SUBSTITUTE(TRIM(T$6)," ",""))))-1)&amp;" Total",$B$6:$BB$373,ROW($A113)-5,FALSE))</f>
        <v>0</v>
      </c>
      <c r="U113" s="10">
        <f ca="1">IF(U$5&lt;&gt;"",HLOOKUP(U$5,Functionalization!$G$6:$R$373,ROW($A113)-5,FALSE),IFERROR(INDEX(U$337:U$373,MATCH($F113,$B$337:$B$373,0))/VLOOKUP($F113,$B$337:$BB$373,MATCH(LEFT(TRIM(U$6),FIND("~",SUBSTITUTE(U$6,"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113))*HLOOKUP(LEFT(TRIM(U$6),FIND("~",SUBSTITUTE(U$6," ","~",LEN(TRIM(U$6))-LEN(SUBSTITUTE(TRIM(U$6)," ",""))))-1)&amp;" Total",$B$6:$BB$373,ROW($A113)-5,FALSE))</f>
        <v>0</v>
      </c>
      <c r="V113" s="10">
        <f ca="1">IF(V$5&lt;&gt;"",HLOOKUP(V$5,Functionalization!$G$6:$R$373,ROW($A113)-5,FALSE),IFERROR(INDEX(V$337:V$373,MATCH($F113,$B$337:$B$373,0))/VLOOKUP($F113,$B$337:$BB$373,MATCH(LEFT(TRIM(V$6),FIND("~",SUBSTITUTE(V$6,"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113))*HLOOKUP(LEFT(TRIM(V$6),FIND("~",SUBSTITUTE(V$6," ","~",LEN(TRIM(V$6))-LEN(SUBSTITUTE(TRIM(V$6)," ",""))))-1)&amp;" Total",$B$6:$BB$373,ROW($A113)-5,FALSE))</f>
        <v>0</v>
      </c>
      <c r="W113" s="10">
        <f ca="1">IF(W$5&lt;&gt;"",HLOOKUP(W$5,Functionalization!$G$6:$R$373,ROW($A113)-5,FALSE),IFERROR(INDEX(W$337:W$373,MATCH($F113,$B$337:$B$373,0))/VLOOKUP($F113,$B$337:$BB$373,MATCH(LEFT(TRIM(W$6),FIND("~",SUBSTITUTE(W$6,"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113))*HLOOKUP(LEFT(TRIM(W$6),FIND("~",SUBSTITUTE(W$6," ","~",LEN(TRIM(W$6))-LEN(SUBSTITUTE(TRIM(W$6)," ",""))))-1)&amp;" Total",$B$6:$BB$373,ROW($A113)-5,FALSE))</f>
        <v>0</v>
      </c>
      <c r="X113" s="10">
        <f ca="1">IF(X$5&lt;&gt;"",HLOOKUP(X$5,Functionalization!$G$6:$R$373,ROW($A113)-5,FALSE),IFERROR(INDEX(X$337:X$373,MATCH($F113,$B$337:$B$373,0))/VLOOKUP($F113,$B$337:$BB$373,MATCH(LEFT(TRIM(X$6),FIND("~",SUBSTITUTE(X$6,"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113))*HLOOKUP(LEFT(TRIM(X$6),FIND("~",SUBSTITUTE(X$6," ","~",LEN(TRIM(X$6))-LEN(SUBSTITUTE(TRIM(X$6)," ",""))))-1)&amp;" Total",$B$6:$BB$373,ROW($A113)-5,FALSE))</f>
        <v>0</v>
      </c>
      <c r="Y113" s="10">
        <f ca="1">IF(Y$5&lt;&gt;"",HLOOKUP(Y$5,Functionalization!$G$6:$R$373,ROW($A113)-5,FALSE),IFERROR(INDEX(Y$337:Y$373,MATCH($F113,$B$337:$B$373,0))/VLOOKUP($F113,$B$337:$BB$373,MATCH(LEFT(TRIM(Y$6),FIND("~",SUBSTITUTE(Y$6,"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113))*HLOOKUP(LEFT(TRIM(Y$6),FIND("~",SUBSTITUTE(Y$6," ","~",LEN(TRIM(Y$6))-LEN(SUBSTITUTE(TRIM(Y$6)," ",""))))-1)&amp;" Total",$B$6:$BB$373,ROW($A113)-5,FALSE))</f>
        <v>0</v>
      </c>
      <c r="Z113" s="10">
        <f ca="1">IF(Z$5&lt;&gt;"",HLOOKUP(Z$5,Functionalization!$G$6:$R$373,ROW($A113)-5,FALSE),IFERROR(INDEX(Z$337:Z$373,MATCH($F113,$B$337:$B$373,0))/VLOOKUP($F113,$B$337:$BB$373,MATCH(LEFT(TRIM(Z$6),FIND("~",SUBSTITUTE(Z$6,"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113))*HLOOKUP(LEFT(TRIM(Z$6),FIND("~",SUBSTITUTE(Z$6," ","~",LEN(TRIM(Z$6))-LEN(SUBSTITUTE(TRIM(Z$6)," ",""))))-1)&amp;" Total",$B$6:$BB$373,ROW($A113)-5,FALSE))</f>
        <v>0</v>
      </c>
      <c r="AA113" s="10">
        <f ca="1">IF(AA$5&lt;&gt;"",HLOOKUP(AA$5,Functionalization!$G$6:$R$373,ROW($A113)-5,FALSE),IFERROR(INDEX(AA$337:AA$373,MATCH($F113,$B$337:$B$373,0))/VLOOKUP($F113,$B$337:$BB$373,MATCH(LEFT(TRIM(AA$6),FIND("~",SUBSTITUTE(AA$6,"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113))*HLOOKUP(LEFT(TRIM(AA$6),FIND("~",SUBSTITUTE(AA$6," ","~",LEN(TRIM(AA$6))-LEN(SUBSTITUTE(TRIM(AA$6)," ",""))))-1)&amp;" Total",$B$6:$BB$373,ROW($A113)-5,FALSE))</f>
        <v>0</v>
      </c>
      <c r="AB113" s="10">
        <f ca="1">IF(AB$5&lt;&gt;"",HLOOKUP(AB$5,Functionalization!$G$6:$R$373,ROW($A113)-5,FALSE),IFERROR(INDEX(AB$337:AB$373,MATCH($F113,$B$337:$B$373,0))/VLOOKUP($F113,$B$337:$BB$373,MATCH(LEFT(TRIM(AB$6),FIND("~",SUBSTITUTE(AB$6,"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113))*HLOOKUP(LEFT(TRIM(AB$6),FIND("~",SUBSTITUTE(AB$6," ","~",LEN(TRIM(AB$6))-LEN(SUBSTITUTE(TRIM(AB$6)," ",""))))-1)&amp;" Total",$B$6:$BB$373,ROW($A113)-5,FALSE))</f>
        <v>0</v>
      </c>
      <c r="AC113" s="10">
        <f ca="1">IF(AC$5&lt;&gt;"",HLOOKUP(AC$5,Functionalization!$G$6:$R$373,ROW($A113)-5,FALSE),IFERROR(INDEX(AC$337:AC$373,MATCH($F113,$B$337:$B$373,0))/VLOOKUP($F113,$B$337:$BB$373,MATCH(LEFT(TRIM(AC$6),FIND("~",SUBSTITUTE(AC$6,"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113))*HLOOKUP(LEFT(TRIM(AC$6),FIND("~",SUBSTITUTE(AC$6," ","~",LEN(TRIM(AC$6))-LEN(SUBSTITUTE(TRIM(AC$6)," ",""))))-1)&amp;" Total",$B$6:$BB$373,ROW($A113)-5,FALSE))</f>
        <v>0</v>
      </c>
      <c r="AD113" s="10">
        <f ca="1">IF(AD$5&lt;&gt;"",HLOOKUP(AD$5,Functionalization!$G$6:$R$373,ROW($A113)-5,FALSE),IFERROR(INDEX(AD$337:AD$373,MATCH($F113,$B$337:$B$373,0))/VLOOKUP($F113,$B$337:$BB$373,MATCH(LEFT(TRIM(AD$6),FIND("~",SUBSTITUTE(AD$6,"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113))*HLOOKUP(LEFT(TRIM(AD$6),FIND("~",SUBSTITUTE(AD$6," ","~",LEN(TRIM(AD$6))-LEN(SUBSTITUTE(TRIM(AD$6)," ",""))))-1)&amp;" Total",$B$6:$BB$373,ROW($A113)-5,FALSE))</f>
        <v>0</v>
      </c>
      <c r="AE113" s="10">
        <f ca="1">IF(AE$5&lt;&gt;"",HLOOKUP(AE$5,Functionalization!$G$6:$R$373,ROW($A113)-5,FALSE),IFERROR(INDEX(AE$337:AE$373,MATCH($F113,$B$337:$B$373,0))/VLOOKUP($F113,$B$337:$BB$373,MATCH(LEFT(TRIM(AE$6),FIND("~",SUBSTITUTE(AE$6,"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113))*HLOOKUP(LEFT(TRIM(AE$6),FIND("~",SUBSTITUTE(AE$6," ","~",LEN(TRIM(AE$6))-LEN(SUBSTITUTE(TRIM(AE$6)," ",""))))-1)&amp;" Total",$B$6:$BB$373,ROW($A113)-5,FALSE))</f>
        <v>0</v>
      </c>
      <c r="AF113" s="10">
        <f ca="1">IF(AF$5&lt;&gt;"",HLOOKUP(AF$5,Functionalization!$G$6:$R$373,ROW($A113)-5,FALSE),IFERROR(INDEX(AF$337:AF$373,MATCH($F113,$B$337:$B$373,0))/VLOOKUP($F113,$B$337:$BB$373,MATCH(LEFT(TRIM(AF$6),FIND("~",SUBSTITUTE(AF$6,"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113))*HLOOKUP(LEFT(TRIM(AF$6),FIND("~",SUBSTITUTE(AF$6," ","~",LEN(TRIM(AF$6))-LEN(SUBSTITUTE(TRIM(AF$6)," ",""))))-1)&amp;" Total",$B$6:$BB$373,ROW($A113)-5,FALSE))</f>
        <v>0</v>
      </c>
      <c r="AG113" s="10">
        <f ca="1">IF(AG$5&lt;&gt;"",HLOOKUP(AG$5,Functionalization!$G$6:$R$373,ROW($A113)-5,FALSE),IFERROR(INDEX(AG$337:AG$373,MATCH($F113,$B$337:$B$373,0))/VLOOKUP($F113,$B$337:$BB$373,MATCH(LEFT(TRIM(AG$6),FIND("~",SUBSTITUTE(AG$6,"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113))*HLOOKUP(LEFT(TRIM(AG$6),FIND("~",SUBSTITUTE(AG$6," ","~",LEN(TRIM(AG$6))-LEN(SUBSTITUTE(TRIM(AG$6)," ",""))))-1)&amp;" Total",$B$6:$BB$373,ROW($A113)-5,FALSE))</f>
        <v>0</v>
      </c>
      <c r="AH113" s="10">
        <f ca="1">IF(AH$5&lt;&gt;"",HLOOKUP(AH$5,Functionalization!$G$6:$R$373,ROW($A113)-5,FALSE),IFERROR(INDEX(AH$337:AH$373,MATCH($F113,$B$337:$B$373,0))/VLOOKUP($F113,$B$337:$BB$373,MATCH(LEFT(TRIM(AH$6),FIND("~",SUBSTITUTE(AH$6,"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113))*HLOOKUP(LEFT(TRIM(AH$6),FIND("~",SUBSTITUTE(AH$6," ","~",LEN(TRIM(AH$6))-LEN(SUBSTITUTE(TRIM(AH$6)," ",""))))-1)&amp;" Total",$B$6:$BB$373,ROW($A113)-5,FALSE))</f>
        <v>0</v>
      </c>
      <c r="AI113" s="10">
        <f ca="1">IF(AI$5&lt;&gt;"",HLOOKUP(AI$5,Functionalization!$G$6:$R$373,ROW($A113)-5,FALSE),IFERROR(INDEX(AI$337:AI$373,MATCH($F113,$B$337:$B$373,0))/VLOOKUP($F113,$B$337:$BB$373,MATCH(LEFT(TRIM(AI$6),FIND("~",SUBSTITUTE(AI$6,"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113))*HLOOKUP(LEFT(TRIM(AI$6),FIND("~",SUBSTITUTE(AI$6," ","~",LEN(TRIM(AI$6))-LEN(SUBSTITUTE(TRIM(AI$6)," ",""))))-1)&amp;" Total",$B$6:$BB$373,ROW($A113)-5,FALSE))</f>
        <v>0</v>
      </c>
      <c r="AJ113" s="10">
        <f ca="1">IF(AJ$5&lt;&gt;"",HLOOKUP(AJ$5,Functionalization!$G$6:$R$373,ROW($A113)-5,FALSE),IFERROR(INDEX(AJ$337:AJ$373,MATCH($F113,$B$337:$B$373,0))/VLOOKUP($F113,$B$337:$BB$373,MATCH(LEFT(TRIM(AJ$6),FIND("~",SUBSTITUTE(AJ$6,"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113))*HLOOKUP(LEFT(TRIM(AJ$6),FIND("~",SUBSTITUTE(AJ$6," ","~",LEN(TRIM(AJ$6))-LEN(SUBSTITUTE(TRIM(AJ$6)," ",""))))-1)&amp;" Total",$B$6:$BB$373,ROW($A113)-5,FALSE))</f>
        <v>0</v>
      </c>
      <c r="AK113" s="10">
        <f ca="1">IF(AK$5&lt;&gt;"",HLOOKUP(AK$5,Functionalization!$G$6:$R$373,ROW($A113)-5,FALSE),IFERROR(INDEX(AK$337:AK$373,MATCH($F113,$B$337:$B$373,0))/VLOOKUP($F113,$B$337:$BB$373,MATCH(LEFT(TRIM(AK$6),FIND("~",SUBSTITUTE(AK$6,"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113))*HLOOKUP(LEFT(TRIM(AK$6),FIND("~",SUBSTITUTE(AK$6," ","~",LEN(TRIM(AK$6))-LEN(SUBSTITUTE(TRIM(AK$6)," ",""))))-1)&amp;" Total",$B$6:$BB$373,ROW($A113)-5,FALSE))</f>
        <v>0</v>
      </c>
      <c r="AL113" s="10">
        <f ca="1">IF(AL$5&lt;&gt;"",HLOOKUP(AL$5,Functionalization!$G$6:$R$373,ROW($A113)-5,FALSE),IFERROR(INDEX(AL$337:AL$373,MATCH($F113,$B$337:$B$373,0))/VLOOKUP($F113,$B$337:$BB$373,MATCH(LEFT(TRIM(AL$6),FIND("~",SUBSTITUTE(AL$6,"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113))*HLOOKUP(LEFT(TRIM(AL$6),FIND("~",SUBSTITUTE(AL$6," ","~",LEN(TRIM(AL$6))-LEN(SUBSTITUTE(TRIM(AL$6)," ",""))))-1)&amp;" Total",$B$6:$BB$373,ROW($A113)-5,FALSE))</f>
        <v>0</v>
      </c>
      <c r="AM113" s="10">
        <f ca="1">IF(AM$5&lt;&gt;"",HLOOKUP(AM$5,Functionalization!$G$6:$R$373,ROW($A113)-5,FALSE),IFERROR(INDEX(AM$337:AM$373,MATCH($F113,$B$337:$B$373,0))/VLOOKUP($F113,$B$337:$BB$373,MATCH(LEFT(TRIM(AM$6),FIND("~",SUBSTITUTE(AM$6,"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113))*HLOOKUP(LEFT(TRIM(AM$6),FIND("~",SUBSTITUTE(AM$6," ","~",LEN(TRIM(AM$6))-LEN(SUBSTITUTE(TRIM(AM$6)," ",""))))-1)&amp;" Total",$B$6:$BB$373,ROW($A113)-5,FALSE))</f>
        <v>0</v>
      </c>
      <c r="AN113" s="10">
        <f ca="1">IF(AN$5&lt;&gt;"",HLOOKUP(AN$5,Functionalization!$G$6:$R$373,ROW($A113)-5,FALSE),IFERROR(INDEX(AN$337:AN$373,MATCH($F113,$B$337:$B$373,0))/VLOOKUP($F113,$B$337:$BB$373,MATCH(LEFT(TRIM(AN$6),FIND("~",SUBSTITUTE(AN$6,"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113))*HLOOKUP(LEFT(TRIM(AN$6),FIND("~",SUBSTITUTE(AN$6," ","~",LEN(TRIM(AN$6))-LEN(SUBSTITUTE(TRIM(AN$6)," ",""))))-1)&amp;" Total",$B$6:$BB$373,ROW($A113)-5,FALSE))</f>
        <v>0</v>
      </c>
      <c r="AO113" s="10">
        <f ca="1">IF(AO$5&lt;&gt;"",HLOOKUP(AO$5,Functionalization!$G$6:$R$373,ROW($A113)-5,FALSE),IFERROR(INDEX(AO$337:AO$373,MATCH($F113,$B$337:$B$373,0))/VLOOKUP($F113,$B$337:$BB$373,MATCH(LEFT(TRIM(AO$6),FIND("~",SUBSTITUTE(AO$6,"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113))*HLOOKUP(LEFT(TRIM(AO$6),FIND("~",SUBSTITUTE(AO$6," ","~",LEN(TRIM(AO$6))-LEN(SUBSTITUTE(TRIM(AO$6)," ",""))))-1)&amp;" Total",$B$6:$BB$373,ROW($A113)-5,FALSE))</f>
        <v>0</v>
      </c>
      <c r="AP113" s="10">
        <f ca="1">IF(AP$5&lt;&gt;"",HLOOKUP(AP$5,Functionalization!$G$6:$R$373,ROW($A113)-5,FALSE),IFERROR(INDEX(AP$337:AP$373,MATCH($F113,$B$337:$B$373,0))/VLOOKUP($F113,$B$337:$BB$373,MATCH(LEFT(TRIM(AP$6),FIND("~",SUBSTITUTE(AP$6,"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113))*HLOOKUP(LEFT(TRIM(AP$6),FIND("~",SUBSTITUTE(AP$6," ","~",LEN(TRIM(AP$6))-LEN(SUBSTITUTE(TRIM(AP$6)," ",""))))-1)&amp;" Total",$B$6:$BB$373,ROW($A113)-5,FALSE))</f>
        <v>0</v>
      </c>
      <c r="AQ113" s="10">
        <f ca="1">IF(AQ$5&lt;&gt;"",HLOOKUP(AQ$5,Functionalization!$G$6:$R$373,ROW($A113)-5,FALSE),IFERROR(INDEX(AQ$337:AQ$373,MATCH($F113,$B$337:$B$373,0))/VLOOKUP($F113,$B$337:$BB$373,MATCH(LEFT(TRIM(AQ$6),FIND("~",SUBSTITUTE(AQ$6,"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113))*HLOOKUP(LEFT(TRIM(AQ$6),FIND("~",SUBSTITUTE(AQ$6," ","~",LEN(TRIM(AQ$6))-LEN(SUBSTITUTE(TRIM(AQ$6)," ",""))))-1)&amp;" Total",$B$6:$BB$373,ROW($A113)-5,FALSE))</f>
        <v>0</v>
      </c>
      <c r="AR113" s="10">
        <f ca="1">IF(AR$5&lt;&gt;"",HLOOKUP(AR$5,Functionalization!$G$6:$R$373,ROW($A113)-5,FALSE),IFERROR(INDEX(AR$337:AR$373,MATCH($F113,$B$337:$B$373,0))/VLOOKUP($F113,$B$337:$BB$373,MATCH(LEFT(TRIM(AR$6),FIND("~",SUBSTITUTE(AR$6,"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113))*HLOOKUP(LEFT(TRIM(AR$6),FIND("~",SUBSTITUTE(AR$6," ","~",LEN(TRIM(AR$6))-LEN(SUBSTITUTE(TRIM(AR$6)," ",""))))-1)&amp;" Total",$B$6:$BB$373,ROW($A113)-5,FALSE))</f>
        <v>0</v>
      </c>
      <c r="AS113" s="10">
        <f ca="1">IF(AS$5&lt;&gt;"",HLOOKUP(AS$5,Functionalization!$G$6:$R$373,ROW($A113)-5,FALSE),IFERROR(INDEX(AS$337:AS$373,MATCH($F113,$B$337:$B$373,0))/VLOOKUP($F113,$B$337:$BB$373,MATCH(LEFT(TRIM(AS$6),FIND("~",SUBSTITUTE(AS$6,"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113))*HLOOKUP(LEFT(TRIM(AS$6),FIND("~",SUBSTITUTE(AS$6," ","~",LEN(TRIM(AS$6))-LEN(SUBSTITUTE(TRIM(AS$6)," ",""))))-1)&amp;" Total",$B$6:$BB$373,ROW($A113)-5,FALSE))</f>
        <v>0</v>
      </c>
      <c r="AT113" s="10">
        <f ca="1">IF(AT$5&lt;&gt;"",HLOOKUP(AT$5,Functionalization!$G$6:$R$373,ROW($A113)-5,FALSE),IFERROR(INDEX(AT$337:AT$373,MATCH($F113,$B$337:$B$373,0))/VLOOKUP($F113,$B$337:$BB$373,MATCH(LEFT(TRIM(AT$6),FIND("~",SUBSTITUTE(AT$6,"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113))*HLOOKUP(LEFT(TRIM(AT$6),FIND("~",SUBSTITUTE(AT$6," ","~",LEN(TRIM(AT$6))-LEN(SUBSTITUTE(TRIM(AT$6)," ",""))))-1)&amp;" Total",$B$6:$BB$373,ROW($A113)-5,FALSE))</f>
        <v>0</v>
      </c>
      <c r="AU113" s="10">
        <f ca="1">IF(AU$5&lt;&gt;"",HLOOKUP(AU$5,Functionalization!$G$6:$R$373,ROW($A113)-5,FALSE),IFERROR(INDEX(AU$337:AU$373,MATCH($F113,$B$337:$B$373,0))/VLOOKUP($F113,$B$337:$BB$373,MATCH(LEFT(TRIM(AU$6),FIND("~",SUBSTITUTE(AU$6,"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113))*HLOOKUP(LEFT(TRIM(AU$6),FIND("~",SUBSTITUTE(AU$6," ","~",LEN(TRIM(AU$6))-LEN(SUBSTITUTE(TRIM(AU$6)," ",""))))-1)&amp;" Total",$B$6:$BB$373,ROW($A113)-5,FALSE))</f>
        <v>0</v>
      </c>
      <c r="AV113" s="10">
        <f ca="1">IF(AV$5&lt;&gt;"",HLOOKUP(AV$5,Functionalization!$G$6:$R$373,ROW($A113)-5,FALSE),IFERROR(INDEX(AV$337:AV$373,MATCH($F113,$B$337:$B$373,0))/VLOOKUP($F113,$B$337:$BB$373,MATCH(LEFT(TRIM(AV$6),FIND("~",SUBSTITUTE(AV$6,"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113))*HLOOKUP(LEFT(TRIM(AV$6),FIND("~",SUBSTITUTE(AV$6," ","~",LEN(TRIM(AV$6))-LEN(SUBSTITUTE(TRIM(AV$6)," ",""))))-1)&amp;" Total",$B$6:$BB$373,ROW($A113)-5,FALSE))</f>
        <v>0</v>
      </c>
      <c r="AW113" s="10">
        <f ca="1">IF(AW$5&lt;&gt;"",HLOOKUP(AW$5,Functionalization!$G$6:$R$373,ROW($A113)-5,FALSE),IFERROR(INDEX(AW$337:AW$373,MATCH($F113,$B$337:$B$373,0))/VLOOKUP($F113,$B$337:$BB$373,MATCH(LEFT(TRIM(AW$6),FIND("~",SUBSTITUTE(AW$6,"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113))*HLOOKUP(LEFT(TRIM(AW$6),FIND("~",SUBSTITUTE(AW$6," ","~",LEN(TRIM(AW$6))-LEN(SUBSTITUTE(TRIM(AW$6)," ",""))))-1)&amp;" Total",$B$6:$BB$373,ROW($A113)-5,FALSE))</f>
        <v>0</v>
      </c>
      <c r="AX113" s="10">
        <f ca="1">IF(AX$5&lt;&gt;"",HLOOKUP(AX$5,Functionalization!$G$6:$R$373,ROW($A113)-5,FALSE),IFERROR(INDEX(AX$337:AX$373,MATCH($F113,$B$337:$B$373,0))/VLOOKUP($F113,$B$337:$BB$373,MATCH(LEFT(TRIM(AX$6),FIND("~",SUBSTITUTE(AX$6,"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113))*HLOOKUP(LEFT(TRIM(AX$6),FIND("~",SUBSTITUTE(AX$6," ","~",LEN(TRIM(AX$6))-LEN(SUBSTITUTE(TRIM(AX$6)," ",""))))-1)&amp;" Total",$B$6:$BB$373,ROW($A113)-5,FALSE))</f>
        <v>0</v>
      </c>
      <c r="AY113" s="10">
        <f ca="1">IF(AY$5&lt;&gt;"",HLOOKUP(AY$5,Functionalization!$G$6:$R$373,ROW($A113)-5,FALSE),IFERROR(INDEX(AY$337:AY$373,MATCH($F113,$B$337:$B$373,0))/VLOOKUP($F113,$B$337:$BB$373,MATCH(LEFT(TRIM(AY$6),FIND("~",SUBSTITUTE(AY$6,"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113))*HLOOKUP(LEFT(TRIM(AY$6),FIND("~",SUBSTITUTE(AY$6," ","~",LEN(TRIM(AY$6))-LEN(SUBSTITUTE(TRIM(AY$6)," ",""))))-1)&amp;" Total",$B$6:$BB$373,ROW($A113)-5,FALSE))</f>
        <v>0</v>
      </c>
      <c r="AZ113" s="10">
        <f ca="1">IF(AZ$5&lt;&gt;"",HLOOKUP(AZ$5,Functionalization!$G$6:$R$373,ROW($A113)-5,FALSE),IFERROR(INDEX(AZ$337:AZ$373,MATCH($F113,$B$337:$B$373,0))/VLOOKUP($F113,$B$337:$BB$373,MATCH(LEFT(TRIM(AZ$6),FIND("~",SUBSTITUTE(AZ$6,"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113))*HLOOKUP(LEFT(TRIM(AZ$6),FIND("~",SUBSTITUTE(AZ$6," ","~",LEN(TRIM(AZ$6))-LEN(SUBSTITUTE(TRIM(AZ$6)," ",""))))-1)&amp;" Total",$B$6:$BB$373,ROW($A113)-5,FALSE))</f>
        <v>0</v>
      </c>
      <c r="BA113" s="10">
        <f ca="1">IF(BA$5&lt;&gt;"",HLOOKUP(BA$5,Functionalization!$G$6:$R$373,ROW($A113)-5,FALSE),IFERROR(INDEX(BA$337:BA$373,MATCH($F113,$B$337:$B$373,0))/VLOOKUP($F113,$B$337:$BB$373,MATCH(LEFT(TRIM(BA$6),FIND("~",SUBSTITUTE(BA$6,"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113))*HLOOKUP(LEFT(TRIM(BA$6),FIND("~",SUBSTITUTE(BA$6," ","~",LEN(TRIM(BA$6))-LEN(SUBSTITUTE(TRIM(BA$6)," ",""))))-1)&amp;" Total",$B$6:$BB$373,ROW($A113)-5,FALSE))</f>
        <v>0</v>
      </c>
      <c r="BB113" s="10">
        <f ca="1">IF(BB$5&lt;&gt;"",HLOOKUP(BB$5,Functionalization!$G$6:$R$373,ROW($A113)-5,FALSE),IFERROR(INDEX(BB$337:BB$373,MATCH($F113,$B$337:$B$373,0))/VLOOKUP($F113,$B$337:$BB$373,MATCH(LEFT(TRIM(BB$6),FIND("~",SUBSTITUTE(BB$6,"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113))*HLOOKUP(LEFT(TRIM(BB$6),FIND("~",SUBSTITUTE(BB$6," ","~",LEN(TRIM(BB$6))-LEN(SUBSTITUTE(TRIM(BB$6)," ",""))))-1)&amp;" Total",$B$6:$BB$373,ROW($A113)-5,FALSE))</f>
        <v>0</v>
      </c>
      <c r="BD113">
        <f ca="1">IFERROR(IF(SUMIF($G$6:$BB$6,BD$6&amp;" Total",$G113:$BB113)-(SUMIF($G$6:$BB$6,BD$6&amp;" "&amp;'Input-Func_Class'!$D$22,$G113:$BB113)+IFERROR(SUMIF($G$6:$BB$6,BD$6&amp;" "&amp;'Input-Func_Class'!$E$22,$G113:$BB113),SUMIF($G$6:$BB$6,BD$6&amp;" "&amp;'Input-Func_Class'!$B$24,$G113:$BB113))+SUMIF($G$6:$BB$6,BD$6&amp;" "&amp;'Input-Func_Class'!$F$22,$G113:$BB113))&lt;Check_Limit,0,1),1)</f>
        <v>0</v>
      </c>
      <c r="BE113">
        <f ca="1">IFERROR(IF(SUMIF($G$6:$BB$6,BE$6&amp;" Total",$G113:$BB113)-(SUMIF($G$6:$BB$6,BE$6&amp;" "&amp;'Input-Func_Class'!$D$22,$G113:$BB113)+IFERROR(SUMIF($G$6:$BB$6,BE$6&amp;" "&amp;'Input-Func_Class'!$E$22,$G113:$BB113),SUMIF($G$6:$BB$6,BE$6&amp;" "&amp;'Input-Func_Class'!$B$24,$G113:$BB113))+SUMIF($G$6:$BB$6,BE$6&amp;" "&amp;'Input-Func_Class'!$F$22,$G113:$BB113))&lt;Check_Limit,0,1),1)</f>
        <v>0</v>
      </c>
      <c r="BF113">
        <f ca="1">IFERROR(IF(SUMIF($G$6:$BB$6,BF$6&amp;" Total",$G113:$BB113)-(SUMIF($G$6:$BB$6,BF$6&amp;" "&amp;'Input-Func_Class'!$D$22,$G113:$BB113)+IFERROR(SUMIF($G$6:$BB$6,BF$6&amp;" "&amp;'Input-Func_Class'!$E$22,$G113:$BB113),SUMIF($G$6:$BB$6,BF$6&amp;" "&amp;'Input-Func_Class'!$B$24,$G113:$BB113))+SUMIF($G$6:$BB$6,BF$6&amp;" "&amp;'Input-Func_Class'!$F$22,$G113:$BB113))&lt;Check_Limit,0,1),1)</f>
        <v>0</v>
      </c>
      <c r="BG113">
        <f ca="1">IFERROR(IF(SUMIF($G$6:$BB$6,BG$6&amp;" Total",$G113:$BB113)-(SUMIF($G$6:$BB$6,BG$6&amp;" "&amp;'Input-Func_Class'!$D$22,$G113:$BB113)+IFERROR(SUMIF($G$6:$BB$6,BG$6&amp;" "&amp;'Input-Func_Class'!$E$22,$G113:$BB113),SUMIF($G$6:$BB$6,BG$6&amp;" "&amp;'Input-Func_Class'!$B$24,$G113:$BB113))+SUMIF($G$6:$BB$6,BG$6&amp;" "&amp;'Input-Func_Class'!$F$22,$G113:$BB113))&lt;Check_Limit,0,1),1)</f>
        <v>0</v>
      </c>
      <c r="BH113">
        <f ca="1">IFERROR(IF(SUMIF($G$6:$BB$6,BH$6&amp;" Total",$G113:$BB113)-(SUMIF($G$6:$BB$6,BH$6&amp;" "&amp;'Input-Func_Class'!$D$22,$G113:$BB113)+IFERROR(SUMIF($G$6:$BB$6,BH$6&amp;" "&amp;'Input-Func_Class'!$E$22,$G113:$BB113),SUMIF($G$6:$BB$6,BH$6&amp;" "&amp;'Input-Func_Class'!$B$24,$G113:$BB113))+SUMIF($G$6:$BB$6,BH$6&amp;" "&amp;'Input-Func_Class'!$F$22,$G113:$BB113))&lt;Check_Limit,0,1),1)</f>
        <v>0</v>
      </c>
      <c r="BI113">
        <f ca="1">IFERROR(IF(SUMIF($G$6:$BB$6,BI$6&amp;" Total",$G113:$BB113)-(SUMIF($G$6:$BB$6,BI$6&amp;" "&amp;'Input-Func_Class'!$D$22,$G113:$BB113)+IFERROR(SUMIF($G$6:$BB$6,BI$6&amp;" "&amp;'Input-Func_Class'!$E$22,$G113:$BB113),SUMIF($G$6:$BB$6,BI$6&amp;" "&amp;'Input-Func_Class'!$B$24,$G113:$BB113))+SUMIF($G$6:$BB$6,BI$6&amp;" "&amp;'Input-Func_Class'!$F$22,$G113:$BB113))&lt;Check_Limit,0,1),1)</f>
        <v>0</v>
      </c>
      <c r="BJ113">
        <f ca="1">IFERROR(IF(SUMIF($G$6:$BB$6,BJ$6&amp;" Total",$G113:$BB113)-(SUMIF($G$6:$BB$6,BJ$6&amp;" "&amp;'Input-Func_Class'!$D$22,$G113:$BB113)+IFERROR(SUMIF($G$6:$BB$6,BJ$6&amp;" "&amp;'Input-Func_Class'!$E$22,$G113:$BB113),SUMIF($G$6:$BB$6,BJ$6&amp;" "&amp;'Input-Func_Class'!$B$24,$G113:$BB113))+SUMIF($G$6:$BB$6,BJ$6&amp;" "&amp;'Input-Func_Class'!$F$22,$G113:$BB113))&lt;Check_Limit,0,1),1)</f>
        <v>0</v>
      </c>
      <c r="BK113">
        <f ca="1">IFERROR(IF(SUMIF($G$6:$BB$6,BK$6&amp;" Total",$G113:$BB113)-(SUMIF($G$6:$BB$6,BK$6&amp;" "&amp;'Input-Func_Class'!$D$22,$G113:$BB113)+IFERROR(SUMIF($G$6:$BB$6,BK$6&amp;" "&amp;'Input-Func_Class'!$E$22,$G113:$BB113),SUMIF($G$6:$BB$6,BK$6&amp;" "&amp;'Input-Func_Class'!$B$24,$G113:$BB113))+SUMIF($G$6:$BB$6,BK$6&amp;" "&amp;'Input-Func_Class'!$F$22,$G113:$BB113))&lt;Check_Limit,0,1),1)</f>
        <v>0</v>
      </c>
      <c r="BL113">
        <f ca="1">IFERROR(IF(SUMIF($G$6:$BB$6,BL$6&amp;" Total",$G113:$BB113)-(SUMIF($G$6:$BB$6,BL$6&amp;" "&amp;'Input-Func_Class'!$D$22,$G113:$BB113)+IFERROR(SUMIF($G$6:$BB$6,BL$6&amp;" "&amp;'Input-Func_Class'!$E$22,$G113:$BB113),SUMIF($G$6:$BB$6,BL$6&amp;" "&amp;'Input-Func_Class'!$B$24,$G113:$BB113))+SUMIF($G$6:$BB$6,BL$6&amp;" "&amp;'Input-Func_Class'!$F$22,$G113:$BB113))&lt;Check_Limit,0,1),1)</f>
        <v>0</v>
      </c>
      <c r="BM113">
        <f ca="1">IFERROR(IF(SUMIF($G$6:$BB$6,BM$6&amp;" Total",$G113:$BB113)-(SUMIF($G$6:$BB$6,BM$6&amp;" "&amp;'Input-Func_Class'!$D$22,$G113:$BB113)+IFERROR(SUMIF($G$6:$BB$6,BM$6&amp;" "&amp;'Input-Func_Class'!$E$22,$G113:$BB113),SUMIF($G$6:$BB$6,BM$6&amp;" "&amp;'Input-Func_Class'!$B$24,$G113:$BB113))+SUMIF($G$6:$BB$6,BM$6&amp;" "&amp;'Input-Func_Class'!$F$22,$G113:$BB113))&lt;Check_Limit,0,1),1)</f>
        <v>0</v>
      </c>
      <c r="BN113">
        <f ca="1">IFERROR(IF(SUMIF($G$6:$BB$6,BN$6&amp;" Total",$G113:$BB113)-(SUMIF($G$6:$BB$6,BN$6&amp;" "&amp;'Input-Func_Class'!$D$22,$G113:$BB113)+IFERROR(SUMIF($G$6:$BB$6,BN$6&amp;" "&amp;'Input-Func_Class'!$E$22,$G113:$BB113),SUMIF($G$6:$BB$6,BN$6&amp;" "&amp;'Input-Func_Class'!$B$24,$G113:$BB113))+SUMIF($G$6:$BB$6,BN$6&amp;" "&amp;'Input-Func_Class'!$F$22,$G113:$BB113))&lt;Check_Limit,0,1),1)</f>
        <v>0</v>
      </c>
      <c r="BO113">
        <f ca="1">IFERROR(IF(SUMIF($G$6:$BB$6,BO$6&amp;" Total",$G113:$BB113)-(SUMIF($G$6:$BB$6,BO$6&amp;" "&amp;'Input-Func_Class'!$D$22,$G113:$BB113)+IFERROR(SUMIF($G$6:$BB$6,BO$6&amp;" "&amp;'Input-Func_Class'!$E$22,$G113:$BB113),SUMIF($G$6:$BB$6,BO$6&amp;" "&amp;'Input-Func_Class'!$B$24,$G113:$BB113))+SUMIF($G$6:$BB$6,BO$6&amp;" "&amp;'Input-Func_Class'!$F$22,$G113:$BB113))&lt;Check_Limit,0,1),1)</f>
        <v>0</v>
      </c>
    </row>
    <row r="114" spans="1:67" outlineLevel="1">
      <c r="A114" s="31">
        <f>IF(ISBLANK('Input-Accounts'!A114),"",'Input-Accounts'!A114)</f>
        <v>102</v>
      </c>
      <c r="B114" s="53" t="str">
        <f>IF(ISBLANK('Input-Accounts'!B114),"",'Input-Accounts'!B114)</f>
        <v>OTHER EQUIP-TELEPHONE</v>
      </c>
      <c r="C114" s="31">
        <f>IF(ISBLANK('Input-Accounts'!C114),"",'Input-Accounts'!C114)</f>
        <v>387.41</v>
      </c>
      <c r="D114" s="10">
        <f>Functionalization!$D114</f>
        <v>-75294.970000000074</v>
      </c>
      <c r="E114" s="10">
        <f t="shared" ca="1" si="26"/>
        <v>0</v>
      </c>
      <c r="F114" s="3" t="str">
        <f>IF($D114=0,"-",IF('Input-Accounts'!$E114&lt;&gt;0,'Input-Accounts'!$E114,'Input-Accounts'!$G114))</f>
        <v>INT_DISTPT_SUBTOTAL</v>
      </c>
      <c r="G114" s="10">
        <f ca="1">IF(G$5&lt;&gt;"",HLOOKUP(G$5,Functionalization!$G$6:$R$373,ROW($A114)-5,FALSE),IFERROR(INDEX(G$337:G$373,MATCH($F114,$B$337:$B$373,0))/VLOOKUP($F114,$B$337:$BB$373,MATCH(LEFT(TRIM(G$6),FIND("~",SUBSTITUTE(G$6,"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114))*HLOOKUP(LEFT(TRIM(G$6),FIND("~",SUBSTITUTE(G$6," ","~",LEN(TRIM(G$6))-LEN(SUBSTITUTE(TRIM(G$6)," ",""))))-1)&amp;" Total",$B$6:$BB$373,ROW($A114)-5,FALSE))</f>
        <v>-47960.103660330089</v>
      </c>
      <c r="H114" s="10">
        <f ca="1">IF(H$5&lt;&gt;"",HLOOKUP(H$5,Functionalization!$G$6:$R$373,ROW($A114)-5,FALSE),IFERROR(INDEX(H$337:H$373,MATCH($F114,$B$337:$B$373,0))/VLOOKUP($F114,$B$337:$BB$373,MATCH(LEFT(TRIM(H$6),FIND("~",SUBSTITUTE(H$6,"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114))*HLOOKUP(LEFT(TRIM(H$6),FIND("~",SUBSTITUTE(H$6," ","~",LEN(TRIM(H$6))-LEN(SUBSTITUTE(TRIM(H$6)," ",""))))-1)&amp;" Total",$B$6:$BB$373,ROW($A114)-5,FALSE))</f>
        <v>-35585.141220567777</v>
      </c>
      <c r="I114" s="10">
        <f ca="1">IF(I$5&lt;&gt;"",HLOOKUP(I$5,Functionalization!$G$6:$R$373,ROW($A114)-5,FALSE),IFERROR(INDEX(I$337:I$373,MATCH($F114,$B$337:$B$373,0))/VLOOKUP($F114,$B$337:$BB$373,MATCH(LEFT(TRIM(I$6),FIND("~",SUBSTITUTE(I$6,"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114))*HLOOKUP(LEFT(TRIM(I$6),FIND("~",SUBSTITUTE(I$6," ","~",LEN(TRIM(I$6))-LEN(SUBSTITUTE(TRIM(I$6)," ",""))))-1)&amp;" Total",$B$6:$BB$373,ROW($A114)-5,FALSE))</f>
        <v>0</v>
      </c>
      <c r="J114" s="10">
        <f ca="1">IF(J$5&lt;&gt;"",HLOOKUP(J$5,Functionalization!$G$6:$R$373,ROW($A114)-5,FALSE),IFERROR(INDEX(J$337:J$373,MATCH($F114,$B$337:$B$373,0))/VLOOKUP($F114,$B$337:$BB$373,MATCH(LEFT(TRIM(J$6),FIND("~",SUBSTITUTE(J$6,"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114))*HLOOKUP(LEFT(TRIM(J$6),FIND("~",SUBSTITUTE(J$6," ","~",LEN(TRIM(J$6))-LEN(SUBSTITUTE(TRIM(J$6)," ",""))))-1)&amp;" Total",$B$6:$BB$373,ROW($A114)-5,FALSE))</f>
        <v>-12374.962439762308</v>
      </c>
      <c r="K114" s="10">
        <f ca="1">IF(K$5&lt;&gt;"",HLOOKUP(K$5,Functionalization!$G$6:$R$373,ROW($A114)-5,FALSE),IFERROR(INDEX(K$337:K$373,MATCH($F114,$B$337:$B$373,0))/VLOOKUP($F114,$B$337:$BB$373,MATCH(LEFT(TRIM(K$6),FIND("~",SUBSTITUTE(K$6,"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114))*HLOOKUP(LEFT(TRIM(K$6),FIND("~",SUBSTITUTE(K$6," ","~",LEN(TRIM(K$6))-LEN(SUBSTITUTE(TRIM(K$6)," ",""))))-1)&amp;" Total",$B$6:$BB$373,ROW($A114)-5,FALSE))</f>
        <v>-27334.866339669981</v>
      </c>
      <c r="L114" s="10">
        <f ca="1">IF(L$5&lt;&gt;"",HLOOKUP(L$5,Functionalization!$G$6:$R$373,ROW($A114)-5,FALSE),IFERROR(INDEX(L$337:L$373,MATCH($F114,$B$337:$B$373,0))/VLOOKUP($F114,$B$337:$BB$373,MATCH(LEFT(TRIM(L$6),FIND("~",SUBSTITUTE(L$6,"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114))*HLOOKUP(LEFT(TRIM(L$6),FIND("~",SUBSTITUTE(L$6," ","~",LEN(TRIM(L$6))-LEN(SUBSTITUTE(TRIM(L$6)," ",""))))-1)&amp;" Total",$B$6:$BB$373,ROW($A114)-5,FALSE))</f>
        <v>0</v>
      </c>
      <c r="M114" s="10">
        <f ca="1">IF(M$5&lt;&gt;"",HLOOKUP(M$5,Functionalization!$G$6:$R$373,ROW($A114)-5,FALSE),IFERROR(INDEX(M$337:M$373,MATCH($F114,$B$337:$B$373,0))/VLOOKUP($F114,$B$337:$BB$373,MATCH(LEFT(TRIM(M$6),FIND("~",SUBSTITUTE(M$6,"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114))*HLOOKUP(LEFT(TRIM(M$6),FIND("~",SUBSTITUTE(M$6," ","~",LEN(TRIM(M$6))-LEN(SUBSTITUTE(TRIM(M$6)," ",""))))-1)&amp;" Total",$B$6:$BB$373,ROW($A114)-5,FALSE))</f>
        <v>0</v>
      </c>
      <c r="N114" s="10">
        <f ca="1">IF(N$5&lt;&gt;"",HLOOKUP(N$5,Functionalization!$G$6:$R$373,ROW($A114)-5,FALSE),IFERROR(INDEX(N$337:N$373,MATCH($F114,$B$337:$B$373,0))/VLOOKUP($F114,$B$337:$BB$373,MATCH(LEFT(TRIM(N$6),FIND("~",SUBSTITUTE(N$6,"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114))*HLOOKUP(LEFT(TRIM(N$6),FIND("~",SUBSTITUTE(N$6," ","~",LEN(TRIM(N$6))-LEN(SUBSTITUTE(TRIM(N$6)," ",""))))-1)&amp;" Total",$B$6:$BB$373,ROW($A114)-5,FALSE))</f>
        <v>-27334.866339669981</v>
      </c>
      <c r="O114" s="10">
        <f ca="1">IF(O$5&lt;&gt;"",HLOOKUP(O$5,Functionalization!$G$6:$R$373,ROW($A114)-5,FALSE),IFERROR(INDEX(O$337:O$373,MATCH($F114,$B$337:$B$373,0))/VLOOKUP($F114,$B$337:$BB$373,MATCH(LEFT(TRIM(O$6),FIND("~",SUBSTITUTE(O$6,"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114))*HLOOKUP(LEFT(TRIM(O$6),FIND("~",SUBSTITUTE(O$6," ","~",LEN(TRIM(O$6))-LEN(SUBSTITUTE(TRIM(O$6)," ",""))))-1)&amp;" Total",$B$6:$BB$373,ROW($A114)-5,FALSE))</f>
        <v>0</v>
      </c>
      <c r="P114" s="10">
        <f ca="1">IF(P$5&lt;&gt;"",HLOOKUP(P$5,Functionalization!$G$6:$R$373,ROW($A114)-5,FALSE),IFERROR(INDEX(P$337:P$373,MATCH($F114,$B$337:$B$373,0))/VLOOKUP($F114,$B$337:$BB$373,MATCH(LEFT(TRIM(P$6),FIND("~",SUBSTITUTE(P$6,"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114))*HLOOKUP(LEFT(TRIM(P$6),FIND("~",SUBSTITUTE(P$6," ","~",LEN(TRIM(P$6))-LEN(SUBSTITUTE(TRIM(P$6)," ",""))))-1)&amp;" Total",$B$6:$BB$373,ROW($A114)-5,FALSE))</f>
        <v>0</v>
      </c>
      <c r="Q114" s="10">
        <f ca="1">IF(Q$5&lt;&gt;"",HLOOKUP(Q$5,Functionalization!$G$6:$R$373,ROW($A114)-5,FALSE),IFERROR(INDEX(Q$337:Q$373,MATCH($F114,$B$337:$B$373,0))/VLOOKUP($F114,$B$337:$BB$373,MATCH(LEFT(TRIM(Q$6),FIND("~",SUBSTITUTE(Q$6,"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114))*HLOOKUP(LEFT(TRIM(Q$6),FIND("~",SUBSTITUTE(Q$6," ","~",LEN(TRIM(Q$6))-LEN(SUBSTITUTE(TRIM(Q$6)," ",""))))-1)&amp;" Total",$B$6:$BB$373,ROW($A114)-5,FALSE))</f>
        <v>0</v>
      </c>
      <c r="R114" s="10">
        <f ca="1">IF(R$5&lt;&gt;"",HLOOKUP(R$5,Functionalization!$G$6:$R$373,ROW($A114)-5,FALSE),IFERROR(INDEX(R$337:R$373,MATCH($F114,$B$337:$B$373,0))/VLOOKUP($F114,$B$337:$BB$373,MATCH(LEFT(TRIM(R$6),FIND("~",SUBSTITUTE(R$6,"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114))*HLOOKUP(LEFT(TRIM(R$6),FIND("~",SUBSTITUTE(R$6," ","~",LEN(TRIM(R$6))-LEN(SUBSTITUTE(TRIM(R$6)," ",""))))-1)&amp;" Total",$B$6:$BB$373,ROW($A114)-5,FALSE))</f>
        <v>0</v>
      </c>
      <c r="S114" s="10">
        <f ca="1">IF(S$5&lt;&gt;"",HLOOKUP(S$5,Functionalization!$G$6:$R$373,ROW($A114)-5,FALSE),IFERROR(INDEX(S$337:S$373,MATCH($F114,$B$337:$B$373,0))/VLOOKUP($F114,$B$337:$BB$373,MATCH(LEFT(TRIM(S$6),FIND("~",SUBSTITUTE(S$6,"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114))*HLOOKUP(LEFT(TRIM(S$6),FIND("~",SUBSTITUTE(S$6," ","~",LEN(TRIM(S$6))-LEN(SUBSTITUTE(TRIM(S$6)," ",""))))-1)&amp;" Total",$B$6:$BB$373,ROW($A114)-5,FALSE))</f>
        <v>0</v>
      </c>
      <c r="T114" s="10">
        <f ca="1">IF(T$5&lt;&gt;"",HLOOKUP(T$5,Functionalization!$G$6:$R$373,ROW($A114)-5,FALSE),IFERROR(INDEX(T$337:T$373,MATCH($F114,$B$337:$B$373,0))/VLOOKUP($F114,$B$337:$BB$373,MATCH(LEFT(TRIM(T$6),FIND("~",SUBSTITUTE(T$6,"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114))*HLOOKUP(LEFT(TRIM(T$6),FIND("~",SUBSTITUTE(T$6," ","~",LEN(TRIM(T$6))-LEN(SUBSTITUTE(TRIM(T$6)," ",""))))-1)&amp;" Total",$B$6:$BB$373,ROW($A114)-5,FALSE))</f>
        <v>0</v>
      </c>
      <c r="U114" s="10">
        <f ca="1">IF(U$5&lt;&gt;"",HLOOKUP(U$5,Functionalization!$G$6:$R$373,ROW($A114)-5,FALSE),IFERROR(INDEX(U$337:U$373,MATCH($F114,$B$337:$B$373,0))/VLOOKUP($F114,$B$337:$BB$373,MATCH(LEFT(TRIM(U$6),FIND("~",SUBSTITUTE(U$6,"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114))*HLOOKUP(LEFT(TRIM(U$6),FIND("~",SUBSTITUTE(U$6," ","~",LEN(TRIM(U$6))-LEN(SUBSTITUTE(TRIM(U$6)," ",""))))-1)&amp;" Total",$B$6:$BB$373,ROW($A114)-5,FALSE))</f>
        <v>0</v>
      </c>
      <c r="V114" s="10">
        <f ca="1">IF(V$5&lt;&gt;"",HLOOKUP(V$5,Functionalization!$G$6:$R$373,ROW($A114)-5,FALSE),IFERROR(INDEX(V$337:V$373,MATCH($F114,$B$337:$B$373,0))/VLOOKUP($F114,$B$337:$BB$373,MATCH(LEFT(TRIM(V$6),FIND("~",SUBSTITUTE(V$6,"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114))*HLOOKUP(LEFT(TRIM(V$6),FIND("~",SUBSTITUTE(V$6," ","~",LEN(TRIM(V$6))-LEN(SUBSTITUTE(TRIM(V$6)," ",""))))-1)&amp;" Total",$B$6:$BB$373,ROW($A114)-5,FALSE))</f>
        <v>0</v>
      </c>
      <c r="W114" s="10">
        <f ca="1">IF(W$5&lt;&gt;"",HLOOKUP(W$5,Functionalization!$G$6:$R$373,ROW($A114)-5,FALSE),IFERROR(INDEX(W$337:W$373,MATCH($F114,$B$337:$B$373,0))/VLOOKUP($F114,$B$337:$BB$373,MATCH(LEFT(TRIM(W$6),FIND("~",SUBSTITUTE(W$6,"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114))*HLOOKUP(LEFT(TRIM(W$6),FIND("~",SUBSTITUTE(W$6," ","~",LEN(TRIM(W$6))-LEN(SUBSTITUTE(TRIM(W$6)," ",""))))-1)&amp;" Total",$B$6:$BB$373,ROW($A114)-5,FALSE))</f>
        <v>0</v>
      </c>
      <c r="X114" s="10">
        <f ca="1">IF(X$5&lt;&gt;"",HLOOKUP(X$5,Functionalization!$G$6:$R$373,ROW($A114)-5,FALSE),IFERROR(INDEX(X$337:X$373,MATCH($F114,$B$337:$B$373,0))/VLOOKUP($F114,$B$337:$BB$373,MATCH(LEFT(TRIM(X$6),FIND("~",SUBSTITUTE(X$6,"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114))*HLOOKUP(LEFT(TRIM(X$6),FIND("~",SUBSTITUTE(X$6," ","~",LEN(TRIM(X$6))-LEN(SUBSTITUTE(TRIM(X$6)," ",""))))-1)&amp;" Total",$B$6:$BB$373,ROW($A114)-5,FALSE))</f>
        <v>0</v>
      </c>
      <c r="Y114" s="10">
        <f ca="1">IF(Y$5&lt;&gt;"",HLOOKUP(Y$5,Functionalization!$G$6:$R$373,ROW($A114)-5,FALSE),IFERROR(INDEX(Y$337:Y$373,MATCH($F114,$B$337:$B$373,0))/VLOOKUP($F114,$B$337:$BB$373,MATCH(LEFT(TRIM(Y$6),FIND("~",SUBSTITUTE(Y$6,"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114))*HLOOKUP(LEFT(TRIM(Y$6),FIND("~",SUBSTITUTE(Y$6," ","~",LEN(TRIM(Y$6))-LEN(SUBSTITUTE(TRIM(Y$6)," ",""))))-1)&amp;" Total",$B$6:$BB$373,ROW($A114)-5,FALSE))</f>
        <v>0</v>
      </c>
      <c r="Z114" s="10">
        <f ca="1">IF(Z$5&lt;&gt;"",HLOOKUP(Z$5,Functionalization!$G$6:$R$373,ROW($A114)-5,FALSE),IFERROR(INDEX(Z$337:Z$373,MATCH($F114,$B$337:$B$373,0))/VLOOKUP($F114,$B$337:$BB$373,MATCH(LEFT(TRIM(Z$6),FIND("~",SUBSTITUTE(Z$6,"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114))*HLOOKUP(LEFT(TRIM(Z$6),FIND("~",SUBSTITUTE(Z$6," ","~",LEN(TRIM(Z$6))-LEN(SUBSTITUTE(TRIM(Z$6)," ",""))))-1)&amp;" Total",$B$6:$BB$373,ROW($A114)-5,FALSE))</f>
        <v>0</v>
      </c>
      <c r="AA114" s="10">
        <f ca="1">IF(AA$5&lt;&gt;"",HLOOKUP(AA$5,Functionalization!$G$6:$R$373,ROW($A114)-5,FALSE),IFERROR(INDEX(AA$337:AA$373,MATCH($F114,$B$337:$B$373,0))/VLOOKUP($F114,$B$337:$BB$373,MATCH(LEFT(TRIM(AA$6),FIND("~",SUBSTITUTE(AA$6,"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114))*HLOOKUP(LEFT(TRIM(AA$6),FIND("~",SUBSTITUTE(AA$6," ","~",LEN(TRIM(AA$6))-LEN(SUBSTITUTE(TRIM(AA$6)," ",""))))-1)&amp;" Total",$B$6:$BB$373,ROW($A114)-5,FALSE))</f>
        <v>0</v>
      </c>
      <c r="AB114" s="10">
        <f ca="1">IF(AB$5&lt;&gt;"",HLOOKUP(AB$5,Functionalization!$G$6:$R$373,ROW($A114)-5,FALSE),IFERROR(INDEX(AB$337:AB$373,MATCH($F114,$B$337:$B$373,0))/VLOOKUP($F114,$B$337:$BB$373,MATCH(LEFT(TRIM(AB$6),FIND("~",SUBSTITUTE(AB$6,"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114))*HLOOKUP(LEFT(TRIM(AB$6),FIND("~",SUBSTITUTE(AB$6," ","~",LEN(TRIM(AB$6))-LEN(SUBSTITUTE(TRIM(AB$6)," ",""))))-1)&amp;" Total",$B$6:$BB$373,ROW($A114)-5,FALSE))</f>
        <v>0</v>
      </c>
      <c r="AC114" s="10">
        <f ca="1">IF(AC$5&lt;&gt;"",HLOOKUP(AC$5,Functionalization!$G$6:$R$373,ROW($A114)-5,FALSE),IFERROR(INDEX(AC$337:AC$373,MATCH($F114,$B$337:$B$373,0))/VLOOKUP($F114,$B$337:$BB$373,MATCH(LEFT(TRIM(AC$6),FIND("~",SUBSTITUTE(AC$6,"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114))*HLOOKUP(LEFT(TRIM(AC$6),FIND("~",SUBSTITUTE(AC$6," ","~",LEN(TRIM(AC$6))-LEN(SUBSTITUTE(TRIM(AC$6)," ",""))))-1)&amp;" Total",$B$6:$BB$373,ROW($A114)-5,FALSE))</f>
        <v>0</v>
      </c>
      <c r="AD114" s="10">
        <f ca="1">IF(AD$5&lt;&gt;"",HLOOKUP(AD$5,Functionalization!$G$6:$R$373,ROW($A114)-5,FALSE),IFERROR(INDEX(AD$337:AD$373,MATCH($F114,$B$337:$B$373,0))/VLOOKUP($F114,$B$337:$BB$373,MATCH(LEFT(TRIM(AD$6),FIND("~",SUBSTITUTE(AD$6,"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114))*HLOOKUP(LEFT(TRIM(AD$6),FIND("~",SUBSTITUTE(AD$6," ","~",LEN(TRIM(AD$6))-LEN(SUBSTITUTE(TRIM(AD$6)," ",""))))-1)&amp;" Total",$B$6:$BB$373,ROW($A114)-5,FALSE))</f>
        <v>0</v>
      </c>
      <c r="AE114" s="10">
        <f ca="1">IF(AE$5&lt;&gt;"",HLOOKUP(AE$5,Functionalization!$G$6:$R$373,ROW($A114)-5,FALSE),IFERROR(INDEX(AE$337:AE$373,MATCH($F114,$B$337:$B$373,0))/VLOOKUP($F114,$B$337:$BB$373,MATCH(LEFT(TRIM(AE$6),FIND("~",SUBSTITUTE(AE$6,"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114))*HLOOKUP(LEFT(TRIM(AE$6),FIND("~",SUBSTITUTE(AE$6," ","~",LEN(TRIM(AE$6))-LEN(SUBSTITUTE(TRIM(AE$6)," ",""))))-1)&amp;" Total",$B$6:$BB$373,ROW($A114)-5,FALSE))</f>
        <v>0</v>
      </c>
      <c r="AF114" s="10">
        <f ca="1">IF(AF$5&lt;&gt;"",HLOOKUP(AF$5,Functionalization!$G$6:$R$373,ROW($A114)-5,FALSE),IFERROR(INDEX(AF$337:AF$373,MATCH($F114,$B$337:$B$373,0))/VLOOKUP($F114,$B$337:$BB$373,MATCH(LEFT(TRIM(AF$6),FIND("~",SUBSTITUTE(AF$6,"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114))*HLOOKUP(LEFT(TRIM(AF$6),FIND("~",SUBSTITUTE(AF$6," ","~",LEN(TRIM(AF$6))-LEN(SUBSTITUTE(TRIM(AF$6)," ",""))))-1)&amp;" Total",$B$6:$BB$373,ROW($A114)-5,FALSE))</f>
        <v>0</v>
      </c>
      <c r="AG114" s="10">
        <f ca="1">IF(AG$5&lt;&gt;"",HLOOKUP(AG$5,Functionalization!$G$6:$R$373,ROW($A114)-5,FALSE),IFERROR(INDEX(AG$337:AG$373,MATCH($F114,$B$337:$B$373,0))/VLOOKUP($F114,$B$337:$BB$373,MATCH(LEFT(TRIM(AG$6),FIND("~",SUBSTITUTE(AG$6,"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114))*HLOOKUP(LEFT(TRIM(AG$6),FIND("~",SUBSTITUTE(AG$6," ","~",LEN(TRIM(AG$6))-LEN(SUBSTITUTE(TRIM(AG$6)," ",""))))-1)&amp;" Total",$B$6:$BB$373,ROW($A114)-5,FALSE))</f>
        <v>0</v>
      </c>
      <c r="AH114" s="10">
        <f ca="1">IF(AH$5&lt;&gt;"",HLOOKUP(AH$5,Functionalization!$G$6:$R$373,ROW($A114)-5,FALSE),IFERROR(INDEX(AH$337:AH$373,MATCH($F114,$B$337:$B$373,0))/VLOOKUP($F114,$B$337:$BB$373,MATCH(LEFT(TRIM(AH$6),FIND("~",SUBSTITUTE(AH$6,"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114))*HLOOKUP(LEFT(TRIM(AH$6),FIND("~",SUBSTITUTE(AH$6," ","~",LEN(TRIM(AH$6))-LEN(SUBSTITUTE(TRIM(AH$6)," ",""))))-1)&amp;" Total",$B$6:$BB$373,ROW($A114)-5,FALSE))</f>
        <v>0</v>
      </c>
      <c r="AI114" s="10">
        <f ca="1">IF(AI$5&lt;&gt;"",HLOOKUP(AI$5,Functionalization!$G$6:$R$373,ROW($A114)-5,FALSE),IFERROR(INDEX(AI$337:AI$373,MATCH($F114,$B$337:$B$373,0))/VLOOKUP($F114,$B$337:$BB$373,MATCH(LEFT(TRIM(AI$6),FIND("~",SUBSTITUTE(AI$6,"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114))*HLOOKUP(LEFT(TRIM(AI$6),FIND("~",SUBSTITUTE(AI$6," ","~",LEN(TRIM(AI$6))-LEN(SUBSTITUTE(TRIM(AI$6)," ",""))))-1)&amp;" Total",$B$6:$BB$373,ROW($A114)-5,FALSE))</f>
        <v>0</v>
      </c>
      <c r="AJ114" s="10">
        <f ca="1">IF(AJ$5&lt;&gt;"",HLOOKUP(AJ$5,Functionalization!$G$6:$R$373,ROW($A114)-5,FALSE),IFERROR(INDEX(AJ$337:AJ$373,MATCH($F114,$B$337:$B$373,0))/VLOOKUP($F114,$B$337:$BB$373,MATCH(LEFT(TRIM(AJ$6),FIND("~",SUBSTITUTE(AJ$6,"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114))*HLOOKUP(LEFT(TRIM(AJ$6),FIND("~",SUBSTITUTE(AJ$6," ","~",LEN(TRIM(AJ$6))-LEN(SUBSTITUTE(TRIM(AJ$6)," ",""))))-1)&amp;" Total",$B$6:$BB$373,ROW($A114)-5,FALSE))</f>
        <v>0</v>
      </c>
      <c r="AK114" s="10">
        <f ca="1">IF(AK$5&lt;&gt;"",HLOOKUP(AK$5,Functionalization!$G$6:$R$373,ROW($A114)-5,FALSE),IFERROR(INDEX(AK$337:AK$373,MATCH($F114,$B$337:$B$373,0))/VLOOKUP($F114,$B$337:$BB$373,MATCH(LEFT(TRIM(AK$6),FIND("~",SUBSTITUTE(AK$6,"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114))*HLOOKUP(LEFT(TRIM(AK$6),FIND("~",SUBSTITUTE(AK$6," ","~",LEN(TRIM(AK$6))-LEN(SUBSTITUTE(TRIM(AK$6)," ",""))))-1)&amp;" Total",$B$6:$BB$373,ROW($A114)-5,FALSE))</f>
        <v>0</v>
      </c>
      <c r="AL114" s="10">
        <f ca="1">IF(AL$5&lt;&gt;"",HLOOKUP(AL$5,Functionalization!$G$6:$R$373,ROW($A114)-5,FALSE),IFERROR(INDEX(AL$337:AL$373,MATCH($F114,$B$337:$B$373,0))/VLOOKUP($F114,$B$337:$BB$373,MATCH(LEFT(TRIM(AL$6),FIND("~",SUBSTITUTE(AL$6,"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114))*HLOOKUP(LEFT(TRIM(AL$6),FIND("~",SUBSTITUTE(AL$6," ","~",LEN(TRIM(AL$6))-LEN(SUBSTITUTE(TRIM(AL$6)," ",""))))-1)&amp;" Total",$B$6:$BB$373,ROW($A114)-5,FALSE))</f>
        <v>0</v>
      </c>
      <c r="AM114" s="10">
        <f ca="1">IF(AM$5&lt;&gt;"",HLOOKUP(AM$5,Functionalization!$G$6:$R$373,ROW($A114)-5,FALSE),IFERROR(INDEX(AM$337:AM$373,MATCH($F114,$B$337:$B$373,0))/VLOOKUP($F114,$B$337:$BB$373,MATCH(LEFT(TRIM(AM$6),FIND("~",SUBSTITUTE(AM$6,"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114))*HLOOKUP(LEFT(TRIM(AM$6),FIND("~",SUBSTITUTE(AM$6," ","~",LEN(TRIM(AM$6))-LEN(SUBSTITUTE(TRIM(AM$6)," ",""))))-1)&amp;" Total",$B$6:$BB$373,ROW($A114)-5,FALSE))</f>
        <v>0</v>
      </c>
      <c r="AN114" s="10">
        <f ca="1">IF(AN$5&lt;&gt;"",HLOOKUP(AN$5,Functionalization!$G$6:$R$373,ROW($A114)-5,FALSE),IFERROR(INDEX(AN$337:AN$373,MATCH($F114,$B$337:$B$373,0))/VLOOKUP($F114,$B$337:$BB$373,MATCH(LEFT(TRIM(AN$6),FIND("~",SUBSTITUTE(AN$6,"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114))*HLOOKUP(LEFT(TRIM(AN$6),FIND("~",SUBSTITUTE(AN$6," ","~",LEN(TRIM(AN$6))-LEN(SUBSTITUTE(TRIM(AN$6)," ",""))))-1)&amp;" Total",$B$6:$BB$373,ROW($A114)-5,FALSE))</f>
        <v>0</v>
      </c>
      <c r="AO114" s="10">
        <f ca="1">IF(AO$5&lt;&gt;"",HLOOKUP(AO$5,Functionalization!$G$6:$R$373,ROW($A114)-5,FALSE),IFERROR(INDEX(AO$337:AO$373,MATCH($F114,$B$337:$B$373,0))/VLOOKUP($F114,$B$337:$BB$373,MATCH(LEFT(TRIM(AO$6),FIND("~",SUBSTITUTE(AO$6,"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114))*HLOOKUP(LEFT(TRIM(AO$6),FIND("~",SUBSTITUTE(AO$6," ","~",LEN(TRIM(AO$6))-LEN(SUBSTITUTE(TRIM(AO$6)," ",""))))-1)&amp;" Total",$B$6:$BB$373,ROW($A114)-5,FALSE))</f>
        <v>0</v>
      </c>
      <c r="AP114" s="10">
        <f ca="1">IF(AP$5&lt;&gt;"",HLOOKUP(AP$5,Functionalization!$G$6:$R$373,ROW($A114)-5,FALSE),IFERROR(INDEX(AP$337:AP$373,MATCH($F114,$B$337:$B$373,0))/VLOOKUP($F114,$B$337:$BB$373,MATCH(LEFT(TRIM(AP$6),FIND("~",SUBSTITUTE(AP$6,"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114))*HLOOKUP(LEFT(TRIM(AP$6),FIND("~",SUBSTITUTE(AP$6," ","~",LEN(TRIM(AP$6))-LEN(SUBSTITUTE(TRIM(AP$6)," ",""))))-1)&amp;" Total",$B$6:$BB$373,ROW($A114)-5,FALSE))</f>
        <v>0</v>
      </c>
      <c r="AQ114" s="10">
        <f ca="1">IF(AQ$5&lt;&gt;"",HLOOKUP(AQ$5,Functionalization!$G$6:$R$373,ROW($A114)-5,FALSE),IFERROR(INDEX(AQ$337:AQ$373,MATCH($F114,$B$337:$B$373,0))/VLOOKUP($F114,$B$337:$BB$373,MATCH(LEFT(TRIM(AQ$6),FIND("~",SUBSTITUTE(AQ$6,"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114))*HLOOKUP(LEFT(TRIM(AQ$6),FIND("~",SUBSTITUTE(AQ$6," ","~",LEN(TRIM(AQ$6))-LEN(SUBSTITUTE(TRIM(AQ$6)," ",""))))-1)&amp;" Total",$B$6:$BB$373,ROW($A114)-5,FALSE))</f>
        <v>0</v>
      </c>
      <c r="AR114" s="10">
        <f ca="1">IF(AR$5&lt;&gt;"",HLOOKUP(AR$5,Functionalization!$G$6:$R$373,ROW($A114)-5,FALSE),IFERROR(INDEX(AR$337:AR$373,MATCH($F114,$B$337:$B$373,0))/VLOOKUP($F114,$B$337:$BB$373,MATCH(LEFT(TRIM(AR$6),FIND("~",SUBSTITUTE(AR$6,"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114))*HLOOKUP(LEFT(TRIM(AR$6),FIND("~",SUBSTITUTE(AR$6," ","~",LEN(TRIM(AR$6))-LEN(SUBSTITUTE(TRIM(AR$6)," ",""))))-1)&amp;" Total",$B$6:$BB$373,ROW($A114)-5,FALSE))</f>
        <v>0</v>
      </c>
      <c r="AS114" s="10">
        <f ca="1">IF(AS$5&lt;&gt;"",HLOOKUP(AS$5,Functionalization!$G$6:$R$373,ROW($A114)-5,FALSE),IFERROR(INDEX(AS$337:AS$373,MATCH($F114,$B$337:$B$373,0))/VLOOKUP($F114,$B$337:$BB$373,MATCH(LEFT(TRIM(AS$6),FIND("~",SUBSTITUTE(AS$6,"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114))*HLOOKUP(LEFT(TRIM(AS$6),FIND("~",SUBSTITUTE(AS$6," ","~",LEN(TRIM(AS$6))-LEN(SUBSTITUTE(TRIM(AS$6)," ",""))))-1)&amp;" Total",$B$6:$BB$373,ROW($A114)-5,FALSE))</f>
        <v>0</v>
      </c>
      <c r="AT114" s="10">
        <f ca="1">IF(AT$5&lt;&gt;"",HLOOKUP(AT$5,Functionalization!$G$6:$R$373,ROW($A114)-5,FALSE),IFERROR(INDEX(AT$337:AT$373,MATCH($F114,$B$337:$B$373,0))/VLOOKUP($F114,$B$337:$BB$373,MATCH(LEFT(TRIM(AT$6),FIND("~",SUBSTITUTE(AT$6,"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114))*HLOOKUP(LEFT(TRIM(AT$6),FIND("~",SUBSTITUTE(AT$6," ","~",LEN(TRIM(AT$6))-LEN(SUBSTITUTE(TRIM(AT$6)," ",""))))-1)&amp;" Total",$B$6:$BB$373,ROW($A114)-5,FALSE))</f>
        <v>0</v>
      </c>
      <c r="AU114" s="10">
        <f ca="1">IF(AU$5&lt;&gt;"",HLOOKUP(AU$5,Functionalization!$G$6:$R$373,ROW($A114)-5,FALSE),IFERROR(INDEX(AU$337:AU$373,MATCH($F114,$B$337:$B$373,0))/VLOOKUP($F114,$B$337:$BB$373,MATCH(LEFT(TRIM(AU$6),FIND("~",SUBSTITUTE(AU$6,"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114))*HLOOKUP(LEFT(TRIM(AU$6),FIND("~",SUBSTITUTE(AU$6," ","~",LEN(TRIM(AU$6))-LEN(SUBSTITUTE(TRIM(AU$6)," ",""))))-1)&amp;" Total",$B$6:$BB$373,ROW($A114)-5,FALSE))</f>
        <v>0</v>
      </c>
      <c r="AV114" s="10">
        <f ca="1">IF(AV$5&lt;&gt;"",HLOOKUP(AV$5,Functionalization!$G$6:$R$373,ROW($A114)-5,FALSE),IFERROR(INDEX(AV$337:AV$373,MATCH($F114,$B$337:$B$373,0))/VLOOKUP($F114,$B$337:$BB$373,MATCH(LEFT(TRIM(AV$6),FIND("~",SUBSTITUTE(AV$6,"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114))*HLOOKUP(LEFT(TRIM(AV$6),FIND("~",SUBSTITUTE(AV$6," ","~",LEN(TRIM(AV$6))-LEN(SUBSTITUTE(TRIM(AV$6)," ",""))))-1)&amp;" Total",$B$6:$BB$373,ROW($A114)-5,FALSE))</f>
        <v>0</v>
      </c>
      <c r="AW114" s="10">
        <f ca="1">IF(AW$5&lt;&gt;"",HLOOKUP(AW$5,Functionalization!$G$6:$R$373,ROW($A114)-5,FALSE),IFERROR(INDEX(AW$337:AW$373,MATCH($F114,$B$337:$B$373,0))/VLOOKUP($F114,$B$337:$BB$373,MATCH(LEFT(TRIM(AW$6),FIND("~",SUBSTITUTE(AW$6,"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114))*HLOOKUP(LEFT(TRIM(AW$6),FIND("~",SUBSTITUTE(AW$6," ","~",LEN(TRIM(AW$6))-LEN(SUBSTITUTE(TRIM(AW$6)," ",""))))-1)&amp;" Total",$B$6:$BB$373,ROW($A114)-5,FALSE))</f>
        <v>0</v>
      </c>
      <c r="AX114" s="10">
        <f ca="1">IF(AX$5&lt;&gt;"",HLOOKUP(AX$5,Functionalization!$G$6:$R$373,ROW($A114)-5,FALSE),IFERROR(INDEX(AX$337:AX$373,MATCH($F114,$B$337:$B$373,0))/VLOOKUP($F114,$B$337:$BB$373,MATCH(LEFT(TRIM(AX$6),FIND("~",SUBSTITUTE(AX$6,"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114))*HLOOKUP(LEFT(TRIM(AX$6),FIND("~",SUBSTITUTE(AX$6," ","~",LEN(TRIM(AX$6))-LEN(SUBSTITUTE(TRIM(AX$6)," ",""))))-1)&amp;" Total",$B$6:$BB$373,ROW($A114)-5,FALSE))</f>
        <v>0</v>
      </c>
      <c r="AY114" s="10">
        <f ca="1">IF(AY$5&lt;&gt;"",HLOOKUP(AY$5,Functionalization!$G$6:$R$373,ROW($A114)-5,FALSE),IFERROR(INDEX(AY$337:AY$373,MATCH($F114,$B$337:$B$373,0))/VLOOKUP($F114,$B$337:$BB$373,MATCH(LEFT(TRIM(AY$6),FIND("~",SUBSTITUTE(AY$6,"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114))*HLOOKUP(LEFT(TRIM(AY$6),FIND("~",SUBSTITUTE(AY$6," ","~",LEN(TRIM(AY$6))-LEN(SUBSTITUTE(TRIM(AY$6)," ",""))))-1)&amp;" Total",$B$6:$BB$373,ROW($A114)-5,FALSE))</f>
        <v>0</v>
      </c>
      <c r="AZ114" s="10">
        <f ca="1">IF(AZ$5&lt;&gt;"",HLOOKUP(AZ$5,Functionalization!$G$6:$R$373,ROW($A114)-5,FALSE),IFERROR(INDEX(AZ$337:AZ$373,MATCH($F114,$B$337:$B$373,0))/VLOOKUP($F114,$B$337:$BB$373,MATCH(LEFT(TRIM(AZ$6),FIND("~",SUBSTITUTE(AZ$6,"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114))*HLOOKUP(LEFT(TRIM(AZ$6),FIND("~",SUBSTITUTE(AZ$6," ","~",LEN(TRIM(AZ$6))-LEN(SUBSTITUTE(TRIM(AZ$6)," ",""))))-1)&amp;" Total",$B$6:$BB$373,ROW($A114)-5,FALSE))</f>
        <v>0</v>
      </c>
      <c r="BA114" s="10">
        <f ca="1">IF(BA$5&lt;&gt;"",HLOOKUP(BA$5,Functionalization!$G$6:$R$373,ROW($A114)-5,FALSE),IFERROR(INDEX(BA$337:BA$373,MATCH($F114,$B$337:$B$373,0))/VLOOKUP($F114,$B$337:$BB$373,MATCH(LEFT(TRIM(BA$6),FIND("~",SUBSTITUTE(BA$6,"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114))*HLOOKUP(LEFT(TRIM(BA$6),FIND("~",SUBSTITUTE(BA$6," ","~",LEN(TRIM(BA$6))-LEN(SUBSTITUTE(TRIM(BA$6)," ",""))))-1)&amp;" Total",$B$6:$BB$373,ROW($A114)-5,FALSE))</f>
        <v>0</v>
      </c>
      <c r="BB114" s="10">
        <f ca="1">IF(BB$5&lt;&gt;"",HLOOKUP(BB$5,Functionalization!$G$6:$R$373,ROW($A114)-5,FALSE),IFERROR(INDEX(BB$337:BB$373,MATCH($F114,$B$337:$B$373,0))/VLOOKUP($F114,$B$337:$BB$373,MATCH(LEFT(TRIM(BB$6),FIND("~",SUBSTITUTE(BB$6,"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114))*HLOOKUP(LEFT(TRIM(BB$6),FIND("~",SUBSTITUTE(BB$6," ","~",LEN(TRIM(BB$6))-LEN(SUBSTITUTE(TRIM(BB$6)," ",""))))-1)&amp;" Total",$B$6:$BB$373,ROW($A114)-5,FALSE))</f>
        <v>0</v>
      </c>
      <c r="BD114">
        <f ca="1">IFERROR(IF(SUMIF($G$6:$BB$6,BD$6&amp;" Total",$G114:$BB114)-(SUMIF($G$6:$BB$6,BD$6&amp;" "&amp;'Input-Func_Class'!$D$22,$G114:$BB114)+IFERROR(SUMIF($G$6:$BB$6,BD$6&amp;" "&amp;'Input-Func_Class'!$E$22,$G114:$BB114),SUMIF($G$6:$BB$6,BD$6&amp;" "&amp;'Input-Func_Class'!$B$24,$G114:$BB114))+SUMIF($G$6:$BB$6,BD$6&amp;" "&amp;'Input-Func_Class'!$F$22,$G114:$BB114))&lt;Check_Limit,0,1),1)</f>
        <v>0</v>
      </c>
      <c r="BE114">
        <f ca="1">IFERROR(IF(SUMIF($G$6:$BB$6,BE$6&amp;" Total",$G114:$BB114)-(SUMIF($G$6:$BB$6,BE$6&amp;" "&amp;'Input-Func_Class'!$D$22,$G114:$BB114)+IFERROR(SUMIF($G$6:$BB$6,BE$6&amp;" "&amp;'Input-Func_Class'!$E$22,$G114:$BB114),SUMIF($G$6:$BB$6,BE$6&amp;" "&amp;'Input-Func_Class'!$B$24,$G114:$BB114))+SUMIF($G$6:$BB$6,BE$6&amp;" "&amp;'Input-Func_Class'!$F$22,$G114:$BB114))&lt;Check_Limit,0,1),1)</f>
        <v>0</v>
      </c>
      <c r="BF114">
        <f ca="1">IFERROR(IF(SUMIF($G$6:$BB$6,BF$6&amp;" Total",$G114:$BB114)-(SUMIF($G$6:$BB$6,BF$6&amp;" "&amp;'Input-Func_Class'!$D$22,$G114:$BB114)+IFERROR(SUMIF($G$6:$BB$6,BF$6&amp;" "&amp;'Input-Func_Class'!$E$22,$G114:$BB114),SUMIF($G$6:$BB$6,BF$6&amp;" "&amp;'Input-Func_Class'!$B$24,$G114:$BB114))+SUMIF($G$6:$BB$6,BF$6&amp;" "&amp;'Input-Func_Class'!$F$22,$G114:$BB114))&lt;Check_Limit,0,1),1)</f>
        <v>0</v>
      </c>
      <c r="BG114">
        <f ca="1">IFERROR(IF(SUMIF($G$6:$BB$6,BG$6&amp;" Total",$G114:$BB114)-(SUMIF($G$6:$BB$6,BG$6&amp;" "&amp;'Input-Func_Class'!$D$22,$G114:$BB114)+IFERROR(SUMIF($G$6:$BB$6,BG$6&amp;" "&amp;'Input-Func_Class'!$E$22,$G114:$BB114),SUMIF($G$6:$BB$6,BG$6&amp;" "&amp;'Input-Func_Class'!$B$24,$G114:$BB114))+SUMIF($G$6:$BB$6,BG$6&amp;" "&amp;'Input-Func_Class'!$F$22,$G114:$BB114))&lt;Check_Limit,0,1),1)</f>
        <v>0</v>
      </c>
      <c r="BH114">
        <f ca="1">IFERROR(IF(SUMIF($G$6:$BB$6,BH$6&amp;" Total",$G114:$BB114)-(SUMIF($G$6:$BB$6,BH$6&amp;" "&amp;'Input-Func_Class'!$D$22,$G114:$BB114)+IFERROR(SUMIF($G$6:$BB$6,BH$6&amp;" "&amp;'Input-Func_Class'!$E$22,$G114:$BB114),SUMIF($G$6:$BB$6,BH$6&amp;" "&amp;'Input-Func_Class'!$B$24,$G114:$BB114))+SUMIF($G$6:$BB$6,BH$6&amp;" "&amp;'Input-Func_Class'!$F$22,$G114:$BB114))&lt;Check_Limit,0,1),1)</f>
        <v>0</v>
      </c>
      <c r="BI114">
        <f ca="1">IFERROR(IF(SUMIF($G$6:$BB$6,BI$6&amp;" Total",$G114:$BB114)-(SUMIF($G$6:$BB$6,BI$6&amp;" "&amp;'Input-Func_Class'!$D$22,$G114:$BB114)+IFERROR(SUMIF($G$6:$BB$6,BI$6&amp;" "&amp;'Input-Func_Class'!$E$22,$G114:$BB114),SUMIF($G$6:$BB$6,BI$6&amp;" "&amp;'Input-Func_Class'!$B$24,$G114:$BB114))+SUMIF($G$6:$BB$6,BI$6&amp;" "&amp;'Input-Func_Class'!$F$22,$G114:$BB114))&lt;Check_Limit,0,1),1)</f>
        <v>0</v>
      </c>
      <c r="BJ114">
        <f ca="1">IFERROR(IF(SUMIF($G$6:$BB$6,BJ$6&amp;" Total",$G114:$BB114)-(SUMIF($G$6:$BB$6,BJ$6&amp;" "&amp;'Input-Func_Class'!$D$22,$G114:$BB114)+IFERROR(SUMIF($G$6:$BB$6,BJ$6&amp;" "&amp;'Input-Func_Class'!$E$22,$G114:$BB114),SUMIF($G$6:$BB$6,BJ$6&amp;" "&amp;'Input-Func_Class'!$B$24,$G114:$BB114))+SUMIF($G$6:$BB$6,BJ$6&amp;" "&amp;'Input-Func_Class'!$F$22,$G114:$BB114))&lt;Check_Limit,0,1),1)</f>
        <v>0</v>
      </c>
      <c r="BK114">
        <f ca="1">IFERROR(IF(SUMIF($G$6:$BB$6,BK$6&amp;" Total",$G114:$BB114)-(SUMIF($G$6:$BB$6,BK$6&amp;" "&amp;'Input-Func_Class'!$D$22,$G114:$BB114)+IFERROR(SUMIF($G$6:$BB$6,BK$6&amp;" "&amp;'Input-Func_Class'!$E$22,$G114:$BB114),SUMIF($G$6:$BB$6,BK$6&amp;" "&amp;'Input-Func_Class'!$B$24,$G114:$BB114))+SUMIF($G$6:$BB$6,BK$6&amp;" "&amp;'Input-Func_Class'!$F$22,$G114:$BB114))&lt;Check_Limit,0,1),1)</f>
        <v>0</v>
      </c>
      <c r="BL114">
        <f ca="1">IFERROR(IF(SUMIF($G$6:$BB$6,BL$6&amp;" Total",$G114:$BB114)-(SUMIF($G$6:$BB$6,BL$6&amp;" "&amp;'Input-Func_Class'!$D$22,$G114:$BB114)+IFERROR(SUMIF($G$6:$BB$6,BL$6&amp;" "&amp;'Input-Func_Class'!$E$22,$G114:$BB114),SUMIF($G$6:$BB$6,BL$6&amp;" "&amp;'Input-Func_Class'!$B$24,$G114:$BB114))+SUMIF($G$6:$BB$6,BL$6&amp;" "&amp;'Input-Func_Class'!$F$22,$G114:$BB114))&lt;Check_Limit,0,1),1)</f>
        <v>0</v>
      </c>
      <c r="BM114">
        <f ca="1">IFERROR(IF(SUMIF($G$6:$BB$6,BM$6&amp;" Total",$G114:$BB114)-(SUMIF($G$6:$BB$6,BM$6&amp;" "&amp;'Input-Func_Class'!$D$22,$G114:$BB114)+IFERROR(SUMIF($G$6:$BB$6,BM$6&amp;" "&amp;'Input-Func_Class'!$E$22,$G114:$BB114),SUMIF($G$6:$BB$6,BM$6&amp;" "&amp;'Input-Func_Class'!$B$24,$G114:$BB114))+SUMIF($G$6:$BB$6,BM$6&amp;" "&amp;'Input-Func_Class'!$F$22,$G114:$BB114))&lt;Check_Limit,0,1),1)</f>
        <v>0</v>
      </c>
      <c r="BN114">
        <f ca="1">IFERROR(IF(SUMIF($G$6:$BB$6,BN$6&amp;" Total",$G114:$BB114)-(SUMIF($G$6:$BB$6,BN$6&amp;" "&amp;'Input-Func_Class'!$D$22,$G114:$BB114)+IFERROR(SUMIF($G$6:$BB$6,BN$6&amp;" "&amp;'Input-Func_Class'!$E$22,$G114:$BB114),SUMIF($G$6:$BB$6,BN$6&amp;" "&amp;'Input-Func_Class'!$B$24,$G114:$BB114))+SUMIF($G$6:$BB$6,BN$6&amp;" "&amp;'Input-Func_Class'!$F$22,$G114:$BB114))&lt;Check_Limit,0,1),1)</f>
        <v>0</v>
      </c>
      <c r="BO114">
        <f ca="1">IFERROR(IF(SUMIF($G$6:$BB$6,BO$6&amp;" Total",$G114:$BB114)-(SUMIF($G$6:$BB$6,BO$6&amp;" "&amp;'Input-Func_Class'!$D$22,$G114:$BB114)+IFERROR(SUMIF($G$6:$BB$6,BO$6&amp;" "&amp;'Input-Func_Class'!$E$22,$G114:$BB114),SUMIF($G$6:$BB$6,BO$6&amp;" "&amp;'Input-Func_Class'!$B$24,$G114:$BB114))+SUMIF($G$6:$BB$6,BO$6&amp;" "&amp;'Input-Func_Class'!$F$22,$G114:$BB114))&lt;Check_Limit,0,1),1)</f>
        <v>0</v>
      </c>
    </row>
    <row r="115" spans="1:67" outlineLevel="1">
      <c r="A115" s="31">
        <f>IF(ISBLANK('Input-Accounts'!A115),"",'Input-Accounts'!A115)</f>
        <v>103</v>
      </c>
      <c r="B115" s="53" t="str">
        <f>IF(ISBLANK('Input-Accounts'!B115),"",'Input-Accounts'!B115)</f>
        <v>OTHER EQUIPMENT-RADIO</v>
      </c>
      <c r="C115" s="31">
        <f>IF(ISBLANK('Input-Accounts'!C115),"",'Input-Accounts'!C115)</f>
        <v>387.42</v>
      </c>
      <c r="D115" s="10">
        <f>Functionalization!$D115</f>
        <v>-367381.80999999965</v>
      </c>
      <c r="E115" s="10">
        <f t="shared" ref="E115" ca="1" si="30">IFERROR(IF(D115="",0,IF(D115=0,0,IF(ABS(D115-SUM(G115,K115,O115,S115,W115,AA115,AE115,AI115,AM115,AQ115,AU115,AY115))&lt;Check_Limit,0,1))),1)</f>
        <v>0</v>
      </c>
      <c r="F115" s="3" t="str">
        <f>IF($D115=0,"-",IF('Input-Accounts'!$E115&lt;&gt;0,'Input-Accounts'!$E115,'Input-Accounts'!$G115))</f>
        <v>INT_DISTPT_SUBTOTAL</v>
      </c>
      <c r="G115" s="10">
        <f ca="1">IF(G$5&lt;&gt;"",HLOOKUP(G$5,Functionalization!$G$6:$R$373,ROW($A115)-5,FALSE),IFERROR(INDEX(G$337:G$373,MATCH($F115,$B$337:$B$373,0))/VLOOKUP($F115,$B$337:$BB$373,MATCH(LEFT(TRIM(G$6),FIND("~",SUBSTITUTE(G$6,"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115))*HLOOKUP(LEFT(TRIM(G$6),FIND("~",SUBSTITUTE(G$6," ","~",LEN(TRIM(G$6))-LEN(SUBSTITUTE(TRIM(G$6)," ",""))))-1)&amp;" Total",$B$6:$BB$373,ROW($A115)-5,FALSE))</f>
        <v>-234008.58902685874</v>
      </c>
      <c r="H115" s="10">
        <f ca="1">IF(H$5&lt;&gt;"",HLOOKUP(H$5,Functionalization!$G$6:$R$373,ROW($A115)-5,FALSE),IFERROR(INDEX(H$337:H$373,MATCH($F115,$B$337:$B$373,0))/VLOOKUP($F115,$B$337:$BB$373,MATCH(LEFT(TRIM(H$6),FIND("~",SUBSTITUTE(H$6,"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115))*HLOOKUP(LEFT(TRIM(H$6),FIND("~",SUBSTITUTE(H$6," ","~",LEN(TRIM(H$6))-LEN(SUBSTITUTE(TRIM(H$6)," ",""))))-1)&amp;" Total",$B$6:$BB$373,ROW($A115)-5,FALSE))</f>
        <v>-173628.24622571431</v>
      </c>
      <c r="I115" s="10">
        <f ca="1">IF(I$5&lt;&gt;"",HLOOKUP(I$5,Functionalization!$G$6:$R$373,ROW($A115)-5,FALSE),IFERROR(INDEX(I$337:I$373,MATCH($F115,$B$337:$B$373,0))/VLOOKUP($F115,$B$337:$BB$373,MATCH(LEFT(TRIM(I$6),FIND("~",SUBSTITUTE(I$6,"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115))*HLOOKUP(LEFT(TRIM(I$6),FIND("~",SUBSTITUTE(I$6," ","~",LEN(TRIM(I$6))-LEN(SUBSTITUTE(TRIM(I$6)," ",""))))-1)&amp;" Total",$B$6:$BB$373,ROW($A115)-5,FALSE))</f>
        <v>0</v>
      </c>
      <c r="J115" s="10">
        <f ca="1">IF(J$5&lt;&gt;"",HLOOKUP(J$5,Functionalization!$G$6:$R$373,ROW($A115)-5,FALSE),IFERROR(INDEX(J$337:J$373,MATCH($F115,$B$337:$B$373,0))/VLOOKUP($F115,$B$337:$BB$373,MATCH(LEFT(TRIM(J$6),FIND("~",SUBSTITUTE(J$6,"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115))*HLOOKUP(LEFT(TRIM(J$6),FIND("~",SUBSTITUTE(J$6," ","~",LEN(TRIM(J$6))-LEN(SUBSTITUTE(TRIM(J$6)," ",""))))-1)&amp;" Total",$B$6:$BB$373,ROW($A115)-5,FALSE))</f>
        <v>-60380.342801144405</v>
      </c>
      <c r="K115" s="10">
        <f ca="1">IF(K$5&lt;&gt;"",HLOOKUP(K$5,Functionalization!$G$6:$R$373,ROW($A115)-5,FALSE),IFERROR(INDEX(K$337:K$373,MATCH($F115,$B$337:$B$373,0))/VLOOKUP($F115,$B$337:$BB$373,MATCH(LEFT(TRIM(K$6),FIND("~",SUBSTITUTE(K$6,"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115))*HLOOKUP(LEFT(TRIM(K$6),FIND("~",SUBSTITUTE(K$6," ","~",LEN(TRIM(K$6))-LEN(SUBSTITUTE(TRIM(K$6)," ",""))))-1)&amp;" Total",$B$6:$BB$373,ROW($A115)-5,FALSE))</f>
        <v>-133373.22097314088</v>
      </c>
      <c r="L115" s="10">
        <f ca="1">IF(L$5&lt;&gt;"",HLOOKUP(L$5,Functionalization!$G$6:$R$373,ROW($A115)-5,FALSE),IFERROR(INDEX(L$337:L$373,MATCH($F115,$B$337:$B$373,0))/VLOOKUP($F115,$B$337:$BB$373,MATCH(LEFT(TRIM(L$6),FIND("~",SUBSTITUTE(L$6,"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115))*HLOOKUP(LEFT(TRIM(L$6),FIND("~",SUBSTITUTE(L$6," ","~",LEN(TRIM(L$6))-LEN(SUBSTITUTE(TRIM(L$6)," ",""))))-1)&amp;" Total",$B$6:$BB$373,ROW($A115)-5,FALSE))</f>
        <v>0</v>
      </c>
      <c r="M115" s="10">
        <f ca="1">IF(M$5&lt;&gt;"",HLOOKUP(M$5,Functionalization!$G$6:$R$373,ROW($A115)-5,FALSE),IFERROR(INDEX(M$337:M$373,MATCH($F115,$B$337:$B$373,0))/VLOOKUP($F115,$B$337:$BB$373,MATCH(LEFT(TRIM(M$6),FIND("~",SUBSTITUTE(M$6,"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115))*HLOOKUP(LEFT(TRIM(M$6),FIND("~",SUBSTITUTE(M$6," ","~",LEN(TRIM(M$6))-LEN(SUBSTITUTE(TRIM(M$6)," ",""))))-1)&amp;" Total",$B$6:$BB$373,ROW($A115)-5,FALSE))</f>
        <v>0</v>
      </c>
      <c r="N115" s="10">
        <f ca="1">IF(N$5&lt;&gt;"",HLOOKUP(N$5,Functionalization!$G$6:$R$373,ROW($A115)-5,FALSE),IFERROR(INDEX(N$337:N$373,MATCH($F115,$B$337:$B$373,0))/VLOOKUP($F115,$B$337:$BB$373,MATCH(LEFT(TRIM(N$6),FIND("~",SUBSTITUTE(N$6,"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115))*HLOOKUP(LEFT(TRIM(N$6),FIND("~",SUBSTITUTE(N$6," ","~",LEN(TRIM(N$6))-LEN(SUBSTITUTE(TRIM(N$6)," ",""))))-1)&amp;" Total",$B$6:$BB$373,ROW($A115)-5,FALSE))</f>
        <v>-133373.22097314088</v>
      </c>
      <c r="O115" s="10">
        <f ca="1">IF(O$5&lt;&gt;"",HLOOKUP(O$5,Functionalization!$G$6:$R$373,ROW($A115)-5,FALSE),IFERROR(INDEX(O$337:O$373,MATCH($F115,$B$337:$B$373,0))/VLOOKUP($F115,$B$337:$BB$373,MATCH(LEFT(TRIM(O$6),FIND("~",SUBSTITUTE(O$6,"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115))*HLOOKUP(LEFT(TRIM(O$6),FIND("~",SUBSTITUTE(O$6," ","~",LEN(TRIM(O$6))-LEN(SUBSTITUTE(TRIM(O$6)," ",""))))-1)&amp;" Total",$B$6:$BB$373,ROW($A115)-5,FALSE))</f>
        <v>0</v>
      </c>
      <c r="P115" s="10">
        <f ca="1">IF(P$5&lt;&gt;"",HLOOKUP(P$5,Functionalization!$G$6:$R$373,ROW($A115)-5,FALSE),IFERROR(INDEX(P$337:P$373,MATCH($F115,$B$337:$B$373,0))/VLOOKUP($F115,$B$337:$BB$373,MATCH(LEFT(TRIM(P$6),FIND("~",SUBSTITUTE(P$6,"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115))*HLOOKUP(LEFT(TRIM(P$6),FIND("~",SUBSTITUTE(P$6," ","~",LEN(TRIM(P$6))-LEN(SUBSTITUTE(TRIM(P$6)," ",""))))-1)&amp;" Total",$B$6:$BB$373,ROW($A115)-5,FALSE))</f>
        <v>0</v>
      </c>
      <c r="Q115" s="10">
        <f ca="1">IF(Q$5&lt;&gt;"",HLOOKUP(Q$5,Functionalization!$G$6:$R$373,ROW($A115)-5,FALSE),IFERROR(INDEX(Q$337:Q$373,MATCH($F115,$B$337:$B$373,0))/VLOOKUP($F115,$B$337:$BB$373,MATCH(LEFT(TRIM(Q$6),FIND("~",SUBSTITUTE(Q$6,"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115))*HLOOKUP(LEFT(TRIM(Q$6),FIND("~",SUBSTITUTE(Q$6," ","~",LEN(TRIM(Q$6))-LEN(SUBSTITUTE(TRIM(Q$6)," ",""))))-1)&amp;" Total",$B$6:$BB$373,ROW($A115)-5,FALSE))</f>
        <v>0</v>
      </c>
      <c r="R115" s="10">
        <f ca="1">IF(R$5&lt;&gt;"",HLOOKUP(R$5,Functionalization!$G$6:$R$373,ROW($A115)-5,FALSE),IFERROR(INDEX(R$337:R$373,MATCH($F115,$B$337:$B$373,0))/VLOOKUP($F115,$B$337:$BB$373,MATCH(LEFT(TRIM(R$6),FIND("~",SUBSTITUTE(R$6,"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115))*HLOOKUP(LEFT(TRIM(R$6),FIND("~",SUBSTITUTE(R$6," ","~",LEN(TRIM(R$6))-LEN(SUBSTITUTE(TRIM(R$6)," ",""))))-1)&amp;" Total",$B$6:$BB$373,ROW($A115)-5,FALSE))</f>
        <v>0</v>
      </c>
      <c r="S115" s="10">
        <f ca="1">IF(S$5&lt;&gt;"",HLOOKUP(S$5,Functionalization!$G$6:$R$373,ROW($A115)-5,FALSE),IFERROR(INDEX(S$337:S$373,MATCH($F115,$B$337:$B$373,0))/VLOOKUP($F115,$B$337:$BB$373,MATCH(LEFT(TRIM(S$6),FIND("~",SUBSTITUTE(S$6,"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115))*HLOOKUP(LEFT(TRIM(S$6),FIND("~",SUBSTITUTE(S$6," ","~",LEN(TRIM(S$6))-LEN(SUBSTITUTE(TRIM(S$6)," ",""))))-1)&amp;" Total",$B$6:$BB$373,ROW($A115)-5,FALSE))</f>
        <v>0</v>
      </c>
      <c r="T115" s="10">
        <f ca="1">IF(T$5&lt;&gt;"",HLOOKUP(T$5,Functionalization!$G$6:$R$373,ROW($A115)-5,FALSE),IFERROR(INDEX(T$337:T$373,MATCH($F115,$B$337:$B$373,0))/VLOOKUP($F115,$B$337:$BB$373,MATCH(LEFT(TRIM(T$6),FIND("~",SUBSTITUTE(T$6,"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115))*HLOOKUP(LEFT(TRIM(T$6),FIND("~",SUBSTITUTE(T$6," ","~",LEN(TRIM(T$6))-LEN(SUBSTITUTE(TRIM(T$6)," ",""))))-1)&amp;" Total",$B$6:$BB$373,ROW($A115)-5,FALSE))</f>
        <v>0</v>
      </c>
      <c r="U115" s="10">
        <f ca="1">IF(U$5&lt;&gt;"",HLOOKUP(U$5,Functionalization!$G$6:$R$373,ROW($A115)-5,FALSE),IFERROR(INDEX(U$337:U$373,MATCH($F115,$B$337:$B$373,0))/VLOOKUP($F115,$B$337:$BB$373,MATCH(LEFT(TRIM(U$6),FIND("~",SUBSTITUTE(U$6,"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115))*HLOOKUP(LEFT(TRIM(U$6),FIND("~",SUBSTITUTE(U$6," ","~",LEN(TRIM(U$6))-LEN(SUBSTITUTE(TRIM(U$6)," ",""))))-1)&amp;" Total",$B$6:$BB$373,ROW($A115)-5,FALSE))</f>
        <v>0</v>
      </c>
      <c r="V115" s="10">
        <f ca="1">IF(V$5&lt;&gt;"",HLOOKUP(V$5,Functionalization!$G$6:$R$373,ROW($A115)-5,FALSE),IFERROR(INDEX(V$337:V$373,MATCH($F115,$B$337:$B$373,0))/VLOOKUP($F115,$B$337:$BB$373,MATCH(LEFT(TRIM(V$6),FIND("~",SUBSTITUTE(V$6,"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115))*HLOOKUP(LEFT(TRIM(V$6),FIND("~",SUBSTITUTE(V$6," ","~",LEN(TRIM(V$6))-LEN(SUBSTITUTE(TRIM(V$6)," ",""))))-1)&amp;" Total",$B$6:$BB$373,ROW($A115)-5,FALSE))</f>
        <v>0</v>
      </c>
      <c r="W115" s="10">
        <f ca="1">IF(W$5&lt;&gt;"",HLOOKUP(W$5,Functionalization!$G$6:$R$373,ROW($A115)-5,FALSE),IFERROR(INDEX(W$337:W$373,MATCH($F115,$B$337:$B$373,0))/VLOOKUP($F115,$B$337:$BB$373,MATCH(LEFT(TRIM(W$6),FIND("~",SUBSTITUTE(W$6,"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115))*HLOOKUP(LEFT(TRIM(W$6),FIND("~",SUBSTITUTE(W$6," ","~",LEN(TRIM(W$6))-LEN(SUBSTITUTE(TRIM(W$6)," ",""))))-1)&amp;" Total",$B$6:$BB$373,ROW($A115)-5,FALSE))</f>
        <v>0</v>
      </c>
      <c r="X115" s="10">
        <f ca="1">IF(X$5&lt;&gt;"",HLOOKUP(X$5,Functionalization!$G$6:$R$373,ROW($A115)-5,FALSE),IFERROR(INDEX(X$337:X$373,MATCH($F115,$B$337:$B$373,0))/VLOOKUP($F115,$B$337:$BB$373,MATCH(LEFT(TRIM(X$6),FIND("~",SUBSTITUTE(X$6,"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115))*HLOOKUP(LEFT(TRIM(X$6),FIND("~",SUBSTITUTE(X$6," ","~",LEN(TRIM(X$6))-LEN(SUBSTITUTE(TRIM(X$6)," ",""))))-1)&amp;" Total",$B$6:$BB$373,ROW($A115)-5,FALSE))</f>
        <v>0</v>
      </c>
      <c r="Y115" s="10">
        <f ca="1">IF(Y$5&lt;&gt;"",HLOOKUP(Y$5,Functionalization!$G$6:$R$373,ROW($A115)-5,FALSE),IFERROR(INDEX(Y$337:Y$373,MATCH($F115,$B$337:$B$373,0))/VLOOKUP($F115,$B$337:$BB$373,MATCH(LEFT(TRIM(Y$6),FIND("~",SUBSTITUTE(Y$6,"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115))*HLOOKUP(LEFT(TRIM(Y$6),FIND("~",SUBSTITUTE(Y$6," ","~",LEN(TRIM(Y$6))-LEN(SUBSTITUTE(TRIM(Y$6)," ",""))))-1)&amp;" Total",$B$6:$BB$373,ROW($A115)-5,FALSE))</f>
        <v>0</v>
      </c>
      <c r="Z115" s="10">
        <f ca="1">IF(Z$5&lt;&gt;"",HLOOKUP(Z$5,Functionalization!$G$6:$R$373,ROW($A115)-5,FALSE),IFERROR(INDEX(Z$337:Z$373,MATCH($F115,$B$337:$B$373,0))/VLOOKUP($F115,$B$337:$BB$373,MATCH(LEFT(TRIM(Z$6),FIND("~",SUBSTITUTE(Z$6,"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115))*HLOOKUP(LEFT(TRIM(Z$6),FIND("~",SUBSTITUTE(Z$6," ","~",LEN(TRIM(Z$6))-LEN(SUBSTITUTE(TRIM(Z$6)," ",""))))-1)&amp;" Total",$B$6:$BB$373,ROW($A115)-5,FALSE))</f>
        <v>0</v>
      </c>
      <c r="AA115" s="10">
        <f ca="1">IF(AA$5&lt;&gt;"",HLOOKUP(AA$5,Functionalization!$G$6:$R$373,ROW($A115)-5,FALSE),IFERROR(INDEX(AA$337:AA$373,MATCH($F115,$B$337:$B$373,0))/VLOOKUP($F115,$B$337:$BB$373,MATCH(LEFT(TRIM(AA$6),FIND("~",SUBSTITUTE(AA$6,"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115))*HLOOKUP(LEFT(TRIM(AA$6),FIND("~",SUBSTITUTE(AA$6," ","~",LEN(TRIM(AA$6))-LEN(SUBSTITUTE(TRIM(AA$6)," ",""))))-1)&amp;" Total",$B$6:$BB$373,ROW($A115)-5,FALSE))</f>
        <v>0</v>
      </c>
      <c r="AB115" s="10">
        <f ca="1">IF(AB$5&lt;&gt;"",HLOOKUP(AB$5,Functionalization!$G$6:$R$373,ROW($A115)-5,FALSE),IFERROR(INDEX(AB$337:AB$373,MATCH($F115,$B$337:$B$373,0))/VLOOKUP($F115,$B$337:$BB$373,MATCH(LEFT(TRIM(AB$6),FIND("~",SUBSTITUTE(AB$6,"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115))*HLOOKUP(LEFT(TRIM(AB$6),FIND("~",SUBSTITUTE(AB$6," ","~",LEN(TRIM(AB$6))-LEN(SUBSTITUTE(TRIM(AB$6)," ",""))))-1)&amp;" Total",$B$6:$BB$373,ROW($A115)-5,FALSE))</f>
        <v>0</v>
      </c>
      <c r="AC115" s="10">
        <f ca="1">IF(AC$5&lt;&gt;"",HLOOKUP(AC$5,Functionalization!$G$6:$R$373,ROW($A115)-5,FALSE),IFERROR(INDEX(AC$337:AC$373,MATCH($F115,$B$337:$B$373,0))/VLOOKUP($F115,$B$337:$BB$373,MATCH(LEFT(TRIM(AC$6),FIND("~",SUBSTITUTE(AC$6,"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115))*HLOOKUP(LEFT(TRIM(AC$6),FIND("~",SUBSTITUTE(AC$6," ","~",LEN(TRIM(AC$6))-LEN(SUBSTITUTE(TRIM(AC$6)," ",""))))-1)&amp;" Total",$B$6:$BB$373,ROW($A115)-5,FALSE))</f>
        <v>0</v>
      </c>
      <c r="AD115" s="10">
        <f ca="1">IF(AD$5&lt;&gt;"",HLOOKUP(AD$5,Functionalization!$G$6:$R$373,ROW($A115)-5,FALSE),IFERROR(INDEX(AD$337:AD$373,MATCH($F115,$B$337:$B$373,0))/VLOOKUP($F115,$B$337:$BB$373,MATCH(LEFT(TRIM(AD$6),FIND("~",SUBSTITUTE(AD$6,"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115))*HLOOKUP(LEFT(TRIM(AD$6),FIND("~",SUBSTITUTE(AD$6," ","~",LEN(TRIM(AD$6))-LEN(SUBSTITUTE(TRIM(AD$6)," ",""))))-1)&amp;" Total",$B$6:$BB$373,ROW($A115)-5,FALSE))</f>
        <v>0</v>
      </c>
      <c r="AE115" s="10">
        <f ca="1">IF(AE$5&lt;&gt;"",HLOOKUP(AE$5,Functionalization!$G$6:$R$373,ROW($A115)-5,FALSE),IFERROR(INDEX(AE$337:AE$373,MATCH($F115,$B$337:$B$373,0))/VLOOKUP($F115,$B$337:$BB$373,MATCH(LEFT(TRIM(AE$6),FIND("~",SUBSTITUTE(AE$6,"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115))*HLOOKUP(LEFT(TRIM(AE$6),FIND("~",SUBSTITUTE(AE$6," ","~",LEN(TRIM(AE$6))-LEN(SUBSTITUTE(TRIM(AE$6)," ",""))))-1)&amp;" Total",$B$6:$BB$373,ROW($A115)-5,FALSE))</f>
        <v>0</v>
      </c>
      <c r="AF115" s="10">
        <f ca="1">IF(AF$5&lt;&gt;"",HLOOKUP(AF$5,Functionalization!$G$6:$R$373,ROW($A115)-5,FALSE),IFERROR(INDEX(AF$337:AF$373,MATCH($F115,$B$337:$B$373,0))/VLOOKUP($F115,$B$337:$BB$373,MATCH(LEFT(TRIM(AF$6),FIND("~",SUBSTITUTE(AF$6,"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115))*HLOOKUP(LEFT(TRIM(AF$6),FIND("~",SUBSTITUTE(AF$6," ","~",LEN(TRIM(AF$6))-LEN(SUBSTITUTE(TRIM(AF$6)," ",""))))-1)&amp;" Total",$B$6:$BB$373,ROW($A115)-5,FALSE))</f>
        <v>0</v>
      </c>
      <c r="AG115" s="10">
        <f ca="1">IF(AG$5&lt;&gt;"",HLOOKUP(AG$5,Functionalization!$G$6:$R$373,ROW($A115)-5,FALSE),IFERROR(INDEX(AG$337:AG$373,MATCH($F115,$B$337:$B$373,0))/VLOOKUP($F115,$B$337:$BB$373,MATCH(LEFT(TRIM(AG$6),FIND("~",SUBSTITUTE(AG$6,"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115))*HLOOKUP(LEFT(TRIM(AG$6),FIND("~",SUBSTITUTE(AG$6," ","~",LEN(TRIM(AG$6))-LEN(SUBSTITUTE(TRIM(AG$6)," ",""))))-1)&amp;" Total",$B$6:$BB$373,ROW($A115)-5,FALSE))</f>
        <v>0</v>
      </c>
      <c r="AH115" s="10">
        <f ca="1">IF(AH$5&lt;&gt;"",HLOOKUP(AH$5,Functionalization!$G$6:$R$373,ROW($A115)-5,FALSE),IFERROR(INDEX(AH$337:AH$373,MATCH($F115,$B$337:$B$373,0))/VLOOKUP($F115,$B$337:$BB$373,MATCH(LEFT(TRIM(AH$6),FIND("~",SUBSTITUTE(AH$6,"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115))*HLOOKUP(LEFT(TRIM(AH$6),FIND("~",SUBSTITUTE(AH$6," ","~",LEN(TRIM(AH$6))-LEN(SUBSTITUTE(TRIM(AH$6)," ",""))))-1)&amp;" Total",$B$6:$BB$373,ROW($A115)-5,FALSE))</f>
        <v>0</v>
      </c>
      <c r="AI115" s="10">
        <f ca="1">IF(AI$5&lt;&gt;"",HLOOKUP(AI$5,Functionalization!$G$6:$R$373,ROW($A115)-5,FALSE),IFERROR(INDEX(AI$337:AI$373,MATCH($F115,$B$337:$B$373,0))/VLOOKUP($F115,$B$337:$BB$373,MATCH(LEFT(TRIM(AI$6),FIND("~",SUBSTITUTE(AI$6,"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115))*HLOOKUP(LEFT(TRIM(AI$6),FIND("~",SUBSTITUTE(AI$6," ","~",LEN(TRIM(AI$6))-LEN(SUBSTITUTE(TRIM(AI$6)," ",""))))-1)&amp;" Total",$B$6:$BB$373,ROW($A115)-5,FALSE))</f>
        <v>0</v>
      </c>
      <c r="AJ115" s="10">
        <f ca="1">IF(AJ$5&lt;&gt;"",HLOOKUP(AJ$5,Functionalization!$G$6:$R$373,ROW($A115)-5,FALSE),IFERROR(INDEX(AJ$337:AJ$373,MATCH($F115,$B$337:$B$373,0))/VLOOKUP($F115,$B$337:$BB$373,MATCH(LEFT(TRIM(AJ$6),FIND("~",SUBSTITUTE(AJ$6,"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115))*HLOOKUP(LEFT(TRIM(AJ$6),FIND("~",SUBSTITUTE(AJ$6," ","~",LEN(TRIM(AJ$6))-LEN(SUBSTITUTE(TRIM(AJ$6)," ",""))))-1)&amp;" Total",$B$6:$BB$373,ROW($A115)-5,FALSE))</f>
        <v>0</v>
      </c>
      <c r="AK115" s="10">
        <f ca="1">IF(AK$5&lt;&gt;"",HLOOKUP(AK$5,Functionalization!$G$6:$R$373,ROW($A115)-5,FALSE),IFERROR(INDEX(AK$337:AK$373,MATCH($F115,$B$337:$B$373,0))/VLOOKUP($F115,$B$337:$BB$373,MATCH(LEFT(TRIM(AK$6),FIND("~",SUBSTITUTE(AK$6,"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115))*HLOOKUP(LEFT(TRIM(AK$6),FIND("~",SUBSTITUTE(AK$6," ","~",LEN(TRIM(AK$6))-LEN(SUBSTITUTE(TRIM(AK$6)," ",""))))-1)&amp;" Total",$B$6:$BB$373,ROW($A115)-5,FALSE))</f>
        <v>0</v>
      </c>
      <c r="AL115" s="10">
        <f ca="1">IF(AL$5&lt;&gt;"",HLOOKUP(AL$5,Functionalization!$G$6:$R$373,ROW($A115)-5,FALSE),IFERROR(INDEX(AL$337:AL$373,MATCH($F115,$B$337:$B$373,0))/VLOOKUP($F115,$B$337:$BB$373,MATCH(LEFT(TRIM(AL$6),FIND("~",SUBSTITUTE(AL$6,"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115))*HLOOKUP(LEFT(TRIM(AL$6),FIND("~",SUBSTITUTE(AL$6," ","~",LEN(TRIM(AL$6))-LEN(SUBSTITUTE(TRIM(AL$6)," ",""))))-1)&amp;" Total",$B$6:$BB$373,ROW($A115)-5,FALSE))</f>
        <v>0</v>
      </c>
      <c r="AM115" s="10">
        <f ca="1">IF(AM$5&lt;&gt;"",HLOOKUP(AM$5,Functionalization!$G$6:$R$373,ROW($A115)-5,FALSE),IFERROR(INDEX(AM$337:AM$373,MATCH($F115,$B$337:$B$373,0))/VLOOKUP($F115,$B$337:$BB$373,MATCH(LEFT(TRIM(AM$6),FIND("~",SUBSTITUTE(AM$6,"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115))*HLOOKUP(LEFT(TRIM(AM$6),FIND("~",SUBSTITUTE(AM$6," ","~",LEN(TRIM(AM$6))-LEN(SUBSTITUTE(TRIM(AM$6)," ",""))))-1)&amp;" Total",$B$6:$BB$373,ROW($A115)-5,FALSE))</f>
        <v>0</v>
      </c>
      <c r="AN115" s="10">
        <f ca="1">IF(AN$5&lt;&gt;"",HLOOKUP(AN$5,Functionalization!$G$6:$R$373,ROW($A115)-5,FALSE),IFERROR(INDEX(AN$337:AN$373,MATCH($F115,$B$337:$B$373,0))/VLOOKUP($F115,$B$337:$BB$373,MATCH(LEFT(TRIM(AN$6),FIND("~",SUBSTITUTE(AN$6,"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115))*HLOOKUP(LEFT(TRIM(AN$6),FIND("~",SUBSTITUTE(AN$6," ","~",LEN(TRIM(AN$6))-LEN(SUBSTITUTE(TRIM(AN$6)," ",""))))-1)&amp;" Total",$B$6:$BB$373,ROW($A115)-5,FALSE))</f>
        <v>0</v>
      </c>
      <c r="AO115" s="10">
        <f ca="1">IF(AO$5&lt;&gt;"",HLOOKUP(AO$5,Functionalization!$G$6:$R$373,ROW($A115)-5,FALSE),IFERROR(INDEX(AO$337:AO$373,MATCH($F115,$B$337:$B$373,0))/VLOOKUP($F115,$B$337:$BB$373,MATCH(LEFT(TRIM(AO$6),FIND("~",SUBSTITUTE(AO$6,"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115))*HLOOKUP(LEFT(TRIM(AO$6),FIND("~",SUBSTITUTE(AO$6," ","~",LEN(TRIM(AO$6))-LEN(SUBSTITUTE(TRIM(AO$6)," ",""))))-1)&amp;" Total",$B$6:$BB$373,ROW($A115)-5,FALSE))</f>
        <v>0</v>
      </c>
      <c r="AP115" s="10">
        <f ca="1">IF(AP$5&lt;&gt;"",HLOOKUP(AP$5,Functionalization!$G$6:$R$373,ROW($A115)-5,FALSE),IFERROR(INDEX(AP$337:AP$373,MATCH($F115,$B$337:$B$373,0))/VLOOKUP($F115,$B$337:$BB$373,MATCH(LEFT(TRIM(AP$6),FIND("~",SUBSTITUTE(AP$6,"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115))*HLOOKUP(LEFT(TRIM(AP$6),FIND("~",SUBSTITUTE(AP$6," ","~",LEN(TRIM(AP$6))-LEN(SUBSTITUTE(TRIM(AP$6)," ",""))))-1)&amp;" Total",$B$6:$BB$373,ROW($A115)-5,FALSE))</f>
        <v>0</v>
      </c>
      <c r="AQ115" s="10">
        <f ca="1">IF(AQ$5&lt;&gt;"",HLOOKUP(AQ$5,Functionalization!$G$6:$R$373,ROW($A115)-5,FALSE),IFERROR(INDEX(AQ$337:AQ$373,MATCH($F115,$B$337:$B$373,0))/VLOOKUP($F115,$B$337:$BB$373,MATCH(LEFT(TRIM(AQ$6),FIND("~",SUBSTITUTE(AQ$6,"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115))*HLOOKUP(LEFT(TRIM(AQ$6),FIND("~",SUBSTITUTE(AQ$6," ","~",LEN(TRIM(AQ$6))-LEN(SUBSTITUTE(TRIM(AQ$6)," ",""))))-1)&amp;" Total",$B$6:$BB$373,ROW($A115)-5,FALSE))</f>
        <v>0</v>
      </c>
      <c r="AR115" s="10">
        <f ca="1">IF(AR$5&lt;&gt;"",HLOOKUP(AR$5,Functionalization!$G$6:$R$373,ROW($A115)-5,FALSE),IFERROR(INDEX(AR$337:AR$373,MATCH($F115,$B$337:$B$373,0))/VLOOKUP($F115,$B$337:$BB$373,MATCH(LEFT(TRIM(AR$6),FIND("~",SUBSTITUTE(AR$6,"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115))*HLOOKUP(LEFT(TRIM(AR$6),FIND("~",SUBSTITUTE(AR$6," ","~",LEN(TRIM(AR$6))-LEN(SUBSTITUTE(TRIM(AR$6)," ",""))))-1)&amp;" Total",$B$6:$BB$373,ROW($A115)-5,FALSE))</f>
        <v>0</v>
      </c>
      <c r="AS115" s="10">
        <f ca="1">IF(AS$5&lt;&gt;"",HLOOKUP(AS$5,Functionalization!$G$6:$R$373,ROW($A115)-5,FALSE),IFERROR(INDEX(AS$337:AS$373,MATCH($F115,$B$337:$B$373,0))/VLOOKUP($F115,$B$337:$BB$373,MATCH(LEFT(TRIM(AS$6),FIND("~",SUBSTITUTE(AS$6,"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115))*HLOOKUP(LEFT(TRIM(AS$6),FIND("~",SUBSTITUTE(AS$6," ","~",LEN(TRIM(AS$6))-LEN(SUBSTITUTE(TRIM(AS$6)," ",""))))-1)&amp;" Total",$B$6:$BB$373,ROW($A115)-5,FALSE))</f>
        <v>0</v>
      </c>
      <c r="AT115" s="10">
        <f ca="1">IF(AT$5&lt;&gt;"",HLOOKUP(AT$5,Functionalization!$G$6:$R$373,ROW($A115)-5,FALSE),IFERROR(INDEX(AT$337:AT$373,MATCH($F115,$B$337:$B$373,0))/VLOOKUP($F115,$B$337:$BB$373,MATCH(LEFT(TRIM(AT$6),FIND("~",SUBSTITUTE(AT$6,"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115))*HLOOKUP(LEFT(TRIM(AT$6),FIND("~",SUBSTITUTE(AT$6," ","~",LEN(TRIM(AT$6))-LEN(SUBSTITUTE(TRIM(AT$6)," ",""))))-1)&amp;" Total",$B$6:$BB$373,ROW($A115)-5,FALSE))</f>
        <v>0</v>
      </c>
      <c r="AU115" s="10">
        <f ca="1">IF(AU$5&lt;&gt;"",HLOOKUP(AU$5,Functionalization!$G$6:$R$373,ROW($A115)-5,FALSE),IFERROR(INDEX(AU$337:AU$373,MATCH($F115,$B$337:$B$373,0))/VLOOKUP($F115,$B$337:$BB$373,MATCH(LEFT(TRIM(AU$6),FIND("~",SUBSTITUTE(AU$6,"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115))*HLOOKUP(LEFT(TRIM(AU$6),FIND("~",SUBSTITUTE(AU$6," ","~",LEN(TRIM(AU$6))-LEN(SUBSTITUTE(TRIM(AU$6)," ",""))))-1)&amp;" Total",$B$6:$BB$373,ROW($A115)-5,FALSE))</f>
        <v>0</v>
      </c>
      <c r="AV115" s="10">
        <f ca="1">IF(AV$5&lt;&gt;"",HLOOKUP(AV$5,Functionalization!$G$6:$R$373,ROW($A115)-5,FALSE),IFERROR(INDEX(AV$337:AV$373,MATCH($F115,$B$337:$B$373,0))/VLOOKUP($F115,$B$337:$BB$373,MATCH(LEFT(TRIM(AV$6),FIND("~",SUBSTITUTE(AV$6,"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115))*HLOOKUP(LEFT(TRIM(AV$6),FIND("~",SUBSTITUTE(AV$6," ","~",LEN(TRIM(AV$6))-LEN(SUBSTITUTE(TRIM(AV$6)," ",""))))-1)&amp;" Total",$B$6:$BB$373,ROW($A115)-5,FALSE))</f>
        <v>0</v>
      </c>
      <c r="AW115" s="10">
        <f ca="1">IF(AW$5&lt;&gt;"",HLOOKUP(AW$5,Functionalization!$G$6:$R$373,ROW($A115)-5,FALSE),IFERROR(INDEX(AW$337:AW$373,MATCH($F115,$B$337:$B$373,0))/VLOOKUP($F115,$B$337:$BB$373,MATCH(LEFT(TRIM(AW$6),FIND("~",SUBSTITUTE(AW$6,"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115))*HLOOKUP(LEFT(TRIM(AW$6),FIND("~",SUBSTITUTE(AW$6," ","~",LEN(TRIM(AW$6))-LEN(SUBSTITUTE(TRIM(AW$6)," ",""))))-1)&amp;" Total",$B$6:$BB$373,ROW($A115)-5,FALSE))</f>
        <v>0</v>
      </c>
      <c r="AX115" s="10">
        <f ca="1">IF(AX$5&lt;&gt;"",HLOOKUP(AX$5,Functionalization!$G$6:$R$373,ROW($A115)-5,FALSE),IFERROR(INDEX(AX$337:AX$373,MATCH($F115,$B$337:$B$373,0))/VLOOKUP($F115,$B$337:$BB$373,MATCH(LEFT(TRIM(AX$6),FIND("~",SUBSTITUTE(AX$6,"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115))*HLOOKUP(LEFT(TRIM(AX$6),FIND("~",SUBSTITUTE(AX$6," ","~",LEN(TRIM(AX$6))-LEN(SUBSTITUTE(TRIM(AX$6)," ",""))))-1)&amp;" Total",$B$6:$BB$373,ROW($A115)-5,FALSE))</f>
        <v>0</v>
      </c>
      <c r="AY115" s="10">
        <f ca="1">IF(AY$5&lt;&gt;"",HLOOKUP(AY$5,Functionalization!$G$6:$R$373,ROW($A115)-5,FALSE),IFERROR(INDEX(AY$337:AY$373,MATCH($F115,$B$337:$B$373,0))/VLOOKUP($F115,$B$337:$BB$373,MATCH(LEFT(TRIM(AY$6),FIND("~",SUBSTITUTE(AY$6,"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115))*HLOOKUP(LEFT(TRIM(AY$6),FIND("~",SUBSTITUTE(AY$6," ","~",LEN(TRIM(AY$6))-LEN(SUBSTITUTE(TRIM(AY$6)," ",""))))-1)&amp;" Total",$B$6:$BB$373,ROW($A115)-5,FALSE))</f>
        <v>0</v>
      </c>
      <c r="AZ115" s="10">
        <f ca="1">IF(AZ$5&lt;&gt;"",HLOOKUP(AZ$5,Functionalization!$G$6:$R$373,ROW($A115)-5,FALSE),IFERROR(INDEX(AZ$337:AZ$373,MATCH($F115,$B$337:$B$373,0))/VLOOKUP($F115,$B$337:$BB$373,MATCH(LEFT(TRIM(AZ$6),FIND("~",SUBSTITUTE(AZ$6,"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115))*HLOOKUP(LEFT(TRIM(AZ$6),FIND("~",SUBSTITUTE(AZ$6," ","~",LEN(TRIM(AZ$6))-LEN(SUBSTITUTE(TRIM(AZ$6)," ",""))))-1)&amp;" Total",$B$6:$BB$373,ROW($A115)-5,FALSE))</f>
        <v>0</v>
      </c>
      <c r="BA115" s="10">
        <f ca="1">IF(BA$5&lt;&gt;"",HLOOKUP(BA$5,Functionalization!$G$6:$R$373,ROW($A115)-5,FALSE),IFERROR(INDEX(BA$337:BA$373,MATCH($F115,$B$337:$B$373,0))/VLOOKUP($F115,$B$337:$BB$373,MATCH(LEFT(TRIM(BA$6),FIND("~",SUBSTITUTE(BA$6,"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115))*HLOOKUP(LEFT(TRIM(BA$6),FIND("~",SUBSTITUTE(BA$6," ","~",LEN(TRIM(BA$6))-LEN(SUBSTITUTE(TRIM(BA$6)," ",""))))-1)&amp;" Total",$B$6:$BB$373,ROW($A115)-5,FALSE))</f>
        <v>0</v>
      </c>
      <c r="BB115" s="10">
        <f ca="1">IF(BB$5&lt;&gt;"",HLOOKUP(BB$5,Functionalization!$G$6:$R$373,ROW($A115)-5,FALSE),IFERROR(INDEX(BB$337:BB$373,MATCH($F115,$B$337:$B$373,0))/VLOOKUP($F115,$B$337:$BB$373,MATCH(LEFT(TRIM(BB$6),FIND("~",SUBSTITUTE(BB$6,"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115))*HLOOKUP(LEFT(TRIM(BB$6),FIND("~",SUBSTITUTE(BB$6," ","~",LEN(TRIM(BB$6))-LEN(SUBSTITUTE(TRIM(BB$6)," ",""))))-1)&amp;" Total",$B$6:$BB$373,ROW($A115)-5,FALSE))</f>
        <v>0</v>
      </c>
      <c r="BD115">
        <f ca="1">IFERROR(IF(SUMIF($G$6:$BB$6,BD$6&amp;" Total",$G115:$BB115)-(SUMIF($G$6:$BB$6,BD$6&amp;" "&amp;'Input-Func_Class'!$D$22,$G115:$BB115)+IFERROR(SUMIF($G$6:$BB$6,BD$6&amp;" "&amp;'Input-Func_Class'!$E$22,$G115:$BB115),SUMIF($G$6:$BB$6,BD$6&amp;" "&amp;'Input-Func_Class'!$B$24,$G115:$BB115))+SUMIF($G$6:$BB$6,BD$6&amp;" "&amp;'Input-Func_Class'!$F$22,$G115:$BB115))&lt;Check_Limit,0,1),1)</f>
        <v>0</v>
      </c>
      <c r="BE115">
        <f ca="1">IFERROR(IF(SUMIF($G$6:$BB$6,BE$6&amp;" Total",$G115:$BB115)-(SUMIF($G$6:$BB$6,BE$6&amp;" "&amp;'Input-Func_Class'!$D$22,$G115:$BB115)+IFERROR(SUMIF($G$6:$BB$6,BE$6&amp;" "&amp;'Input-Func_Class'!$E$22,$G115:$BB115),SUMIF($G$6:$BB$6,BE$6&amp;" "&amp;'Input-Func_Class'!$B$24,$G115:$BB115))+SUMIF($G$6:$BB$6,BE$6&amp;" "&amp;'Input-Func_Class'!$F$22,$G115:$BB115))&lt;Check_Limit,0,1),1)</f>
        <v>0</v>
      </c>
      <c r="BF115">
        <f ca="1">IFERROR(IF(SUMIF($G$6:$BB$6,BF$6&amp;" Total",$G115:$BB115)-(SUMIF($G$6:$BB$6,BF$6&amp;" "&amp;'Input-Func_Class'!$D$22,$G115:$BB115)+IFERROR(SUMIF($G$6:$BB$6,BF$6&amp;" "&amp;'Input-Func_Class'!$E$22,$G115:$BB115),SUMIF($G$6:$BB$6,BF$6&amp;" "&amp;'Input-Func_Class'!$B$24,$G115:$BB115))+SUMIF($G$6:$BB$6,BF$6&amp;" "&amp;'Input-Func_Class'!$F$22,$G115:$BB115))&lt;Check_Limit,0,1),1)</f>
        <v>0</v>
      </c>
      <c r="BG115">
        <f ca="1">IFERROR(IF(SUMIF($G$6:$BB$6,BG$6&amp;" Total",$G115:$BB115)-(SUMIF($G$6:$BB$6,BG$6&amp;" "&amp;'Input-Func_Class'!$D$22,$G115:$BB115)+IFERROR(SUMIF($G$6:$BB$6,BG$6&amp;" "&amp;'Input-Func_Class'!$E$22,$G115:$BB115),SUMIF($G$6:$BB$6,BG$6&amp;" "&amp;'Input-Func_Class'!$B$24,$G115:$BB115))+SUMIF($G$6:$BB$6,BG$6&amp;" "&amp;'Input-Func_Class'!$F$22,$G115:$BB115))&lt;Check_Limit,0,1),1)</f>
        <v>0</v>
      </c>
      <c r="BH115">
        <f ca="1">IFERROR(IF(SUMIF($G$6:$BB$6,BH$6&amp;" Total",$G115:$BB115)-(SUMIF($G$6:$BB$6,BH$6&amp;" "&amp;'Input-Func_Class'!$D$22,$G115:$BB115)+IFERROR(SUMIF($G$6:$BB$6,BH$6&amp;" "&amp;'Input-Func_Class'!$E$22,$G115:$BB115),SUMIF($G$6:$BB$6,BH$6&amp;" "&amp;'Input-Func_Class'!$B$24,$G115:$BB115))+SUMIF($G$6:$BB$6,BH$6&amp;" "&amp;'Input-Func_Class'!$F$22,$G115:$BB115))&lt;Check_Limit,0,1),1)</f>
        <v>0</v>
      </c>
      <c r="BI115">
        <f ca="1">IFERROR(IF(SUMIF($G$6:$BB$6,BI$6&amp;" Total",$G115:$BB115)-(SUMIF($G$6:$BB$6,BI$6&amp;" "&amp;'Input-Func_Class'!$D$22,$G115:$BB115)+IFERROR(SUMIF($G$6:$BB$6,BI$6&amp;" "&amp;'Input-Func_Class'!$E$22,$G115:$BB115),SUMIF($G$6:$BB$6,BI$6&amp;" "&amp;'Input-Func_Class'!$B$24,$G115:$BB115))+SUMIF($G$6:$BB$6,BI$6&amp;" "&amp;'Input-Func_Class'!$F$22,$G115:$BB115))&lt;Check_Limit,0,1),1)</f>
        <v>0</v>
      </c>
      <c r="BJ115">
        <f ca="1">IFERROR(IF(SUMIF($G$6:$BB$6,BJ$6&amp;" Total",$G115:$BB115)-(SUMIF($G$6:$BB$6,BJ$6&amp;" "&amp;'Input-Func_Class'!$D$22,$G115:$BB115)+IFERROR(SUMIF($G$6:$BB$6,BJ$6&amp;" "&amp;'Input-Func_Class'!$E$22,$G115:$BB115),SUMIF($G$6:$BB$6,BJ$6&amp;" "&amp;'Input-Func_Class'!$B$24,$G115:$BB115))+SUMIF($G$6:$BB$6,BJ$6&amp;" "&amp;'Input-Func_Class'!$F$22,$G115:$BB115))&lt;Check_Limit,0,1),1)</f>
        <v>0</v>
      </c>
      <c r="BK115">
        <f ca="1">IFERROR(IF(SUMIF($G$6:$BB$6,BK$6&amp;" Total",$G115:$BB115)-(SUMIF($G$6:$BB$6,BK$6&amp;" "&amp;'Input-Func_Class'!$D$22,$G115:$BB115)+IFERROR(SUMIF($G$6:$BB$6,BK$6&amp;" "&amp;'Input-Func_Class'!$E$22,$G115:$BB115),SUMIF($G$6:$BB$6,BK$6&amp;" "&amp;'Input-Func_Class'!$B$24,$G115:$BB115))+SUMIF($G$6:$BB$6,BK$6&amp;" "&amp;'Input-Func_Class'!$F$22,$G115:$BB115))&lt;Check_Limit,0,1),1)</f>
        <v>0</v>
      </c>
      <c r="BL115">
        <f ca="1">IFERROR(IF(SUMIF($G$6:$BB$6,BL$6&amp;" Total",$G115:$BB115)-(SUMIF($G$6:$BB$6,BL$6&amp;" "&amp;'Input-Func_Class'!$D$22,$G115:$BB115)+IFERROR(SUMIF($G$6:$BB$6,BL$6&amp;" "&amp;'Input-Func_Class'!$E$22,$G115:$BB115),SUMIF($G$6:$BB$6,BL$6&amp;" "&amp;'Input-Func_Class'!$B$24,$G115:$BB115))+SUMIF($G$6:$BB$6,BL$6&amp;" "&amp;'Input-Func_Class'!$F$22,$G115:$BB115))&lt;Check_Limit,0,1),1)</f>
        <v>0</v>
      </c>
      <c r="BM115">
        <f ca="1">IFERROR(IF(SUMIF($G$6:$BB$6,BM$6&amp;" Total",$G115:$BB115)-(SUMIF($G$6:$BB$6,BM$6&amp;" "&amp;'Input-Func_Class'!$D$22,$G115:$BB115)+IFERROR(SUMIF($G$6:$BB$6,BM$6&amp;" "&amp;'Input-Func_Class'!$E$22,$G115:$BB115),SUMIF($G$6:$BB$6,BM$6&amp;" "&amp;'Input-Func_Class'!$B$24,$G115:$BB115))+SUMIF($G$6:$BB$6,BM$6&amp;" "&amp;'Input-Func_Class'!$F$22,$G115:$BB115))&lt;Check_Limit,0,1),1)</f>
        <v>0</v>
      </c>
      <c r="BN115">
        <f ca="1">IFERROR(IF(SUMIF($G$6:$BB$6,BN$6&amp;" Total",$G115:$BB115)-(SUMIF($G$6:$BB$6,BN$6&amp;" "&amp;'Input-Func_Class'!$D$22,$G115:$BB115)+IFERROR(SUMIF($G$6:$BB$6,BN$6&amp;" "&amp;'Input-Func_Class'!$E$22,$G115:$BB115),SUMIF($G$6:$BB$6,BN$6&amp;" "&amp;'Input-Func_Class'!$B$24,$G115:$BB115))+SUMIF($G$6:$BB$6,BN$6&amp;" "&amp;'Input-Func_Class'!$F$22,$G115:$BB115))&lt;Check_Limit,0,1),1)</f>
        <v>0</v>
      </c>
      <c r="BO115">
        <f ca="1">IFERROR(IF(SUMIF($G$6:$BB$6,BO$6&amp;" Total",$G115:$BB115)-(SUMIF($G$6:$BB$6,BO$6&amp;" "&amp;'Input-Func_Class'!$D$22,$G115:$BB115)+IFERROR(SUMIF($G$6:$BB$6,BO$6&amp;" "&amp;'Input-Func_Class'!$E$22,$G115:$BB115),SUMIF($G$6:$BB$6,BO$6&amp;" "&amp;'Input-Func_Class'!$B$24,$G115:$BB115))+SUMIF($G$6:$BB$6,BO$6&amp;" "&amp;'Input-Func_Class'!$F$22,$G115:$BB115))&lt;Check_Limit,0,1),1)</f>
        <v>0</v>
      </c>
    </row>
    <row r="116" spans="1:67" outlineLevel="1">
      <c r="A116" s="31">
        <f>IF(ISBLANK('Input-Accounts'!A116),"",'Input-Accounts'!A116)</f>
        <v>104</v>
      </c>
      <c r="B116" s="53" t="str">
        <f>IF(ISBLANK('Input-Accounts'!B116),"",'Input-Accounts'!B116)</f>
        <v>OTHER EQUIP-OTHER COMMUNICATION</v>
      </c>
      <c r="C116" s="31">
        <f>IF(ISBLANK('Input-Accounts'!C116),"",'Input-Accounts'!C116)</f>
        <v>387.44</v>
      </c>
      <c r="D116" s="10">
        <f>Functionalization!$D116</f>
        <v>-74539.390000000014</v>
      </c>
      <c r="E116" s="10">
        <f t="shared" ca="1" si="26"/>
        <v>0</v>
      </c>
      <c r="F116" s="3" t="str">
        <f>IF($D116=0,"-",IF('Input-Accounts'!$E116&lt;&gt;0,'Input-Accounts'!$E116,'Input-Accounts'!$G116))</f>
        <v>INT_DISTPT_SUBTOTAL</v>
      </c>
      <c r="G116" s="10">
        <f ca="1">IF(G$5&lt;&gt;"",HLOOKUP(G$5,Functionalization!$G$6:$R$373,ROW($A116)-5,FALSE),IFERROR(INDEX(G$337:G$373,MATCH($F116,$B$337:$B$373,0))/VLOOKUP($F116,$B$337:$BB$373,MATCH(LEFT(TRIM(G$6),FIND("~",SUBSTITUTE(G$6,"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116))*HLOOKUP(LEFT(TRIM(G$6),FIND("~",SUBSTITUTE(G$6," ","~",LEN(TRIM(G$6))-LEN(SUBSTITUTE(TRIM(G$6)," ",""))))-1)&amp;" Total",$B$6:$BB$373,ROW($A116)-5,FALSE))</f>
        <v>-47478.827220168481</v>
      </c>
      <c r="H116" s="10">
        <f ca="1">IF(H$5&lt;&gt;"",HLOOKUP(H$5,Functionalization!$G$6:$R$373,ROW($A116)-5,FALSE),IFERROR(INDEX(H$337:H$373,MATCH($F116,$B$337:$B$373,0))/VLOOKUP($F116,$B$337:$BB$373,MATCH(LEFT(TRIM(H$6),FIND("~",SUBSTITUTE(H$6,"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116))*HLOOKUP(LEFT(TRIM(H$6),FIND("~",SUBSTITUTE(H$6," ","~",LEN(TRIM(H$6))-LEN(SUBSTITUTE(TRIM(H$6)," ",""))))-1)&amp;" Total",$B$6:$BB$373,ROW($A116)-5,FALSE))</f>
        <v>-35228.046702787389</v>
      </c>
      <c r="I116" s="10">
        <f ca="1">IF(I$5&lt;&gt;"",HLOOKUP(I$5,Functionalization!$G$6:$R$373,ROW($A116)-5,FALSE),IFERROR(INDEX(I$337:I$373,MATCH($F116,$B$337:$B$373,0))/VLOOKUP($F116,$B$337:$BB$373,MATCH(LEFT(TRIM(I$6),FIND("~",SUBSTITUTE(I$6,"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116))*HLOOKUP(LEFT(TRIM(I$6),FIND("~",SUBSTITUTE(I$6," ","~",LEN(TRIM(I$6))-LEN(SUBSTITUTE(TRIM(I$6)," ",""))))-1)&amp;" Total",$B$6:$BB$373,ROW($A116)-5,FALSE))</f>
        <v>0</v>
      </c>
      <c r="J116" s="10">
        <f ca="1">IF(J$5&lt;&gt;"",HLOOKUP(J$5,Functionalization!$G$6:$R$373,ROW($A116)-5,FALSE),IFERROR(INDEX(J$337:J$373,MATCH($F116,$B$337:$B$373,0))/VLOOKUP($F116,$B$337:$BB$373,MATCH(LEFT(TRIM(J$6),FIND("~",SUBSTITUTE(J$6,"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116))*HLOOKUP(LEFT(TRIM(J$6),FIND("~",SUBSTITUTE(J$6," ","~",LEN(TRIM(J$6))-LEN(SUBSTITUTE(TRIM(J$6)," ",""))))-1)&amp;" Total",$B$6:$BB$373,ROW($A116)-5,FALSE))</f>
        <v>-12250.780517381088</v>
      </c>
      <c r="K116" s="10">
        <f ca="1">IF(K$5&lt;&gt;"",HLOOKUP(K$5,Functionalization!$G$6:$R$373,ROW($A116)-5,FALSE),IFERROR(INDEX(K$337:K$373,MATCH($F116,$B$337:$B$373,0))/VLOOKUP($F116,$B$337:$BB$373,MATCH(LEFT(TRIM(K$6),FIND("~",SUBSTITUTE(K$6,"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116))*HLOOKUP(LEFT(TRIM(K$6),FIND("~",SUBSTITUTE(K$6," ","~",LEN(TRIM(K$6))-LEN(SUBSTITUTE(TRIM(K$6)," ",""))))-1)&amp;" Total",$B$6:$BB$373,ROW($A116)-5,FALSE))</f>
        <v>-27060.562779831529</v>
      </c>
      <c r="L116" s="10">
        <f ca="1">IF(L$5&lt;&gt;"",HLOOKUP(L$5,Functionalization!$G$6:$R$373,ROW($A116)-5,FALSE),IFERROR(INDEX(L$337:L$373,MATCH($F116,$B$337:$B$373,0))/VLOOKUP($F116,$B$337:$BB$373,MATCH(LEFT(TRIM(L$6),FIND("~",SUBSTITUTE(L$6,"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116))*HLOOKUP(LEFT(TRIM(L$6),FIND("~",SUBSTITUTE(L$6," ","~",LEN(TRIM(L$6))-LEN(SUBSTITUTE(TRIM(L$6)," ",""))))-1)&amp;" Total",$B$6:$BB$373,ROW($A116)-5,FALSE))</f>
        <v>0</v>
      </c>
      <c r="M116" s="10">
        <f ca="1">IF(M$5&lt;&gt;"",HLOOKUP(M$5,Functionalization!$G$6:$R$373,ROW($A116)-5,FALSE),IFERROR(INDEX(M$337:M$373,MATCH($F116,$B$337:$B$373,0))/VLOOKUP($F116,$B$337:$BB$373,MATCH(LEFT(TRIM(M$6),FIND("~",SUBSTITUTE(M$6,"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116))*HLOOKUP(LEFT(TRIM(M$6),FIND("~",SUBSTITUTE(M$6," ","~",LEN(TRIM(M$6))-LEN(SUBSTITUTE(TRIM(M$6)," ",""))))-1)&amp;" Total",$B$6:$BB$373,ROW($A116)-5,FALSE))</f>
        <v>0</v>
      </c>
      <c r="N116" s="10">
        <f ca="1">IF(N$5&lt;&gt;"",HLOOKUP(N$5,Functionalization!$G$6:$R$373,ROW($A116)-5,FALSE),IFERROR(INDEX(N$337:N$373,MATCH($F116,$B$337:$B$373,0))/VLOOKUP($F116,$B$337:$BB$373,MATCH(LEFT(TRIM(N$6),FIND("~",SUBSTITUTE(N$6,"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116))*HLOOKUP(LEFT(TRIM(N$6),FIND("~",SUBSTITUTE(N$6," ","~",LEN(TRIM(N$6))-LEN(SUBSTITUTE(TRIM(N$6)," ",""))))-1)&amp;" Total",$B$6:$BB$373,ROW($A116)-5,FALSE))</f>
        <v>-27060.562779831529</v>
      </c>
      <c r="O116" s="10">
        <f ca="1">IF(O$5&lt;&gt;"",HLOOKUP(O$5,Functionalization!$G$6:$R$373,ROW($A116)-5,FALSE),IFERROR(INDEX(O$337:O$373,MATCH($F116,$B$337:$B$373,0))/VLOOKUP($F116,$B$337:$BB$373,MATCH(LEFT(TRIM(O$6),FIND("~",SUBSTITUTE(O$6,"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116))*HLOOKUP(LEFT(TRIM(O$6),FIND("~",SUBSTITUTE(O$6," ","~",LEN(TRIM(O$6))-LEN(SUBSTITUTE(TRIM(O$6)," ",""))))-1)&amp;" Total",$B$6:$BB$373,ROW($A116)-5,FALSE))</f>
        <v>0</v>
      </c>
      <c r="P116" s="10">
        <f ca="1">IF(P$5&lt;&gt;"",HLOOKUP(P$5,Functionalization!$G$6:$R$373,ROW($A116)-5,FALSE),IFERROR(INDEX(P$337:P$373,MATCH($F116,$B$337:$B$373,0))/VLOOKUP($F116,$B$337:$BB$373,MATCH(LEFT(TRIM(P$6),FIND("~",SUBSTITUTE(P$6,"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116))*HLOOKUP(LEFT(TRIM(P$6),FIND("~",SUBSTITUTE(P$6," ","~",LEN(TRIM(P$6))-LEN(SUBSTITUTE(TRIM(P$6)," ",""))))-1)&amp;" Total",$B$6:$BB$373,ROW($A116)-5,FALSE))</f>
        <v>0</v>
      </c>
      <c r="Q116" s="10">
        <f ca="1">IF(Q$5&lt;&gt;"",HLOOKUP(Q$5,Functionalization!$G$6:$R$373,ROW($A116)-5,FALSE),IFERROR(INDEX(Q$337:Q$373,MATCH($F116,$B$337:$B$373,0))/VLOOKUP($F116,$B$337:$BB$373,MATCH(LEFT(TRIM(Q$6),FIND("~",SUBSTITUTE(Q$6,"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116))*HLOOKUP(LEFT(TRIM(Q$6),FIND("~",SUBSTITUTE(Q$6," ","~",LEN(TRIM(Q$6))-LEN(SUBSTITUTE(TRIM(Q$6)," ",""))))-1)&amp;" Total",$B$6:$BB$373,ROW($A116)-5,FALSE))</f>
        <v>0</v>
      </c>
      <c r="R116" s="10">
        <f ca="1">IF(R$5&lt;&gt;"",HLOOKUP(R$5,Functionalization!$G$6:$R$373,ROW($A116)-5,FALSE),IFERROR(INDEX(R$337:R$373,MATCH($F116,$B$337:$B$373,0))/VLOOKUP($F116,$B$337:$BB$373,MATCH(LEFT(TRIM(R$6),FIND("~",SUBSTITUTE(R$6,"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116))*HLOOKUP(LEFT(TRIM(R$6),FIND("~",SUBSTITUTE(R$6," ","~",LEN(TRIM(R$6))-LEN(SUBSTITUTE(TRIM(R$6)," ",""))))-1)&amp;" Total",$B$6:$BB$373,ROW($A116)-5,FALSE))</f>
        <v>0</v>
      </c>
      <c r="S116" s="10">
        <f ca="1">IF(S$5&lt;&gt;"",HLOOKUP(S$5,Functionalization!$G$6:$R$373,ROW($A116)-5,FALSE),IFERROR(INDEX(S$337:S$373,MATCH($F116,$B$337:$B$373,0))/VLOOKUP($F116,$B$337:$BB$373,MATCH(LEFT(TRIM(S$6),FIND("~",SUBSTITUTE(S$6,"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116))*HLOOKUP(LEFT(TRIM(S$6),FIND("~",SUBSTITUTE(S$6," ","~",LEN(TRIM(S$6))-LEN(SUBSTITUTE(TRIM(S$6)," ",""))))-1)&amp;" Total",$B$6:$BB$373,ROW($A116)-5,FALSE))</f>
        <v>0</v>
      </c>
      <c r="T116" s="10">
        <f ca="1">IF(T$5&lt;&gt;"",HLOOKUP(T$5,Functionalization!$G$6:$R$373,ROW($A116)-5,FALSE),IFERROR(INDEX(T$337:T$373,MATCH($F116,$B$337:$B$373,0))/VLOOKUP($F116,$B$337:$BB$373,MATCH(LEFT(TRIM(T$6),FIND("~",SUBSTITUTE(T$6,"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116))*HLOOKUP(LEFT(TRIM(T$6),FIND("~",SUBSTITUTE(T$6," ","~",LEN(TRIM(T$6))-LEN(SUBSTITUTE(TRIM(T$6)," ",""))))-1)&amp;" Total",$B$6:$BB$373,ROW($A116)-5,FALSE))</f>
        <v>0</v>
      </c>
      <c r="U116" s="10">
        <f ca="1">IF(U$5&lt;&gt;"",HLOOKUP(U$5,Functionalization!$G$6:$R$373,ROW($A116)-5,FALSE),IFERROR(INDEX(U$337:U$373,MATCH($F116,$B$337:$B$373,0))/VLOOKUP($F116,$B$337:$BB$373,MATCH(LEFT(TRIM(U$6),FIND("~",SUBSTITUTE(U$6,"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116))*HLOOKUP(LEFT(TRIM(U$6),FIND("~",SUBSTITUTE(U$6," ","~",LEN(TRIM(U$6))-LEN(SUBSTITUTE(TRIM(U$6)," ",""))))-1)&amp;" Total",$B$6:$BB$373,ROW($A116)-5,FALSE))</f>
        <v>0</v>
      </c>
      <c r="V116" s="10">
        <f ca="1">IF(V$5&lt;&gt;"",HLOOKUP(V$5,Functionalization!$G$6:$R$373,ROW($A116)-5,FALSE),IFERROR(INDEX(V$337:V$373,MATCH($F116,$B$337:$B$373,0))/VLOOKUP($F116,$B$337:$BB$373,MATCH(LEFT(TRIM(V$6),FIND("~",SUBSTITUTE(V$6,"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116))*HLOOKUP(LEFT(TRIM(V$6),FIND("~",SUBSTITUTE(V$6," ","~",LEN(TRIM(V$6))-LEN(SUBSTITUTE(TRIM(V$6)," ",""))))-1)&amp;" Total",$B$6:$BB$373,ROW($A116)-5,FALSE))</f>
        <v>0</v>
      </c>
      <c r="W116" s="10">
        <f ca="1">IF(W$5&lt;&gt;"",HLOOKUP(W$5,Functionalization!$G$6:$R$373,ROW($A116)-5,FALSE),IFERROR(INDEX(W$337:W$373,MATCH($F116,$B$337:$B$373,0))/VLOOKUP($F116,$B$337:$BB$373,MATCH(LEFT(TRIM(W$6),FIND("~",SUBSTITUTE(W$6,"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116))*HLOOKUP(LEFT(TRIM(W$6),FIND("~",SUBSTITUTE(W$6," ","~",LEN(TRIM(W$6))-LEN(SUBSTITUTE(TRIM(W$6)," ",""))))-1)&amp;" Total",$B$6:$BB$373,ROW($A116)-5,FALSE))</f>
        <v>0</v>
      </c>
      <c r="X116" s="10">
        <f ca="1">IF(X$5&lt;&gt;"",HLOOKUP(X$5,Functionalization!$G$6:$R$373,ROW($A116)-5,FALSE),IFERROR(INDEX(X$337:X$373,MATCH($F116,$B$337:$B$373,0))/VLOOKUP($F116,$B$337:$BB$373,MATCH(LEFT(TRIM(X$6),FIND("~",SUBSTITUTE(X$6,"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116))*HLOOKUP(LEFT(TRIM(X$6),FIND("~",SUBSTITUTE(X$6," ","~",LEN(TRIM(X$6))-LEN(SUBSTITUTE(TRIM(X$6)," ",""))))-1)&amp;" Total",$B$6:$BB$373,ROW($A116)-5,FALSE))</f>
        <v>0</v>
      </c>
      <c r="Y116" s="10">
        <f ca="1">IF(Y$5&lt;&gt;"",HLOOKUP(Y$5,Functionalization!$G$6:$R$373,ROW($A116)-5,FALSE),IFERROR(INDEX(Y$337:Y$373,MATCH($F116,$B$337:$B$373,0))/VLOOKUP($F116,$B$337:$BB$373,MATCH(LEFT(TRIM(Y$6),FIND("~",SUBSTITUTE(Y$6,"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116))*HLOOKUP(LEFT(TRIM(Y$6),FIND("~",SUBSTITUTE(Y$6," ","~",LEN(TRIM(Y$6))-LEN(SUBSTITUTE(TRIM(Y$6)," ",""))))-1)&amp;" Total",$B$6:$BB$373,ROW($A116)-5,FALSE))</f>
        <v>0</v>
      </c>
      <c r="Z116" s="10">
        <f ca="1">IF(Z$5&lt;&gt;"",HLOOKUP(Z$5,Functionalization!$G$6:$R$373,ROW($A116)-5,FALSE),IFERROR(INDEX(Z$337:Z$373,MATCH($F116,$B$337:$B$373,0))/VLOOKUP($F116,$B$337:$BB$373,MATCH(LEFT(TRIM(Z$6),FIND("~",SUBSTITUTE(Z$6,"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116))*HLOOKUP(LEFT(TRIM(Z$6),FIND("~",SUBSTITUTE(Z$6," ","~",LEN(TRIM(Z$6))-LEN(SUBSTITUTE(TRIM(Z$6)," ",""))))-1)&amp;" Total",$B$6:$BB$373,ROW($A116)-5,FALSE))</f>
        <v>0</v>
      </c>
      <c r="AA116" s="10">
        <f ca="1">IF(AA$5&lt;&gt;"",HLOOKUP(AA$5,Functionalization!$G$6:$R$373,ROW($A116)-5,FALSE),IFERROR(INDEX(AA$337:AA$373,MATCH($F116,$B$337:$B$373,0))/VLOOKUP($F116,$B$337:$BB$373,MATCH(LEFT(TRIM(AA$6),FIND("~",SUBSTITUTE(AA$6,"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116))*HLOOKUP(LEFT(TRIM(AA$6),FIND("~",SUBSTITUTE(AA$6," ","~",LEN(TRIM(AA$6))-LEN(SUBSTITUTE(TRIM(AA$6)," ",""))))-1)&amp;" Total",$B$6:$BB$373,ROW($A116)-5,FALSE))</f>
        <v>0</v>
      </c>
      <c r="AB116" s="10">
        <f ca="1">IF(AB$5&lt;&gt;"",HLOOKUP(AB$5,Functionalization!$G$6:$R$373,ROW($A116)-5,FALSE),IFERROR(INDEX(AB$337:AB$373,MATCH($F116,$B$337:$B$373,0))/VLOOKUP($F116,$B$337:$BB$373,MATCH(LEFT(TRIM(AB$6),FIND("~",SUBSTITUTE(AB$6,"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116))*HLOOKUP(LEFT(TRIM(AB$6),FIND("~",SUBSTITUTE(AB$6," ","~",LEN(TRIM(AB$6))-LEN(SUBSTITUTE(TRIM(AB$6)," ",""))))-1)&amp;" Total",$B$6:$BB$373,ROW($A116)-5,FALSE))</f>
        <v>0</v>
      </c>
      <c r="AC116" s="10">
        <f ca="1">IF(AC$5&lt;&gt;"",HLOOKUP(AC$5,Functionalization!$G$6:$R$373,ROW($A116)-5,FALSE),IFERROR(INDEX(AC$337:AC$373,MATCH($F116,$B$337:$B$373,0))/VLOOKUP($F116,$B$337:$BB$373,MATCH(LEFT(TRIM(AC$6),FIND("~",SUBSTITUTE(AC$6,"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116))*HLOOKUP(LEFT(TRIM(AC$6),FIND("~",SUBSTITUTE(AC$6," ","~",LEN(TRIM(AC$6))-LEN(SUBSTITUTE(TRIM(AC$6)," ",""))))-1)&amp;" Total",$B$6:$BB$373,ROW($A116)-5,FALSE))</f>
        <v>0</v>
      </c>
      <c r="AD116" s="10">
        <f ca="1">IF(AD$5&lt;&gt;"",HLOOKUP(AD$5,Functionalization!$G$6:$R$373,ROW($A116)-5,FALSE),IFERROR(INDEX(AD$337:AD$373,MATCH($F116,$B$337:$B$373,0))/VLOOKUP($F116,$B$337:$BB$373,MATCH(LEFT(TRIM(AD$6),FIND("~",SUBSTITUTE(AD$6,"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116))*HLOOKUP(LEFT(TRIM(AD$6),FIND("~",SUBSTITUTE(AD$6," ","~",LEN(TRIM(AD$6))-LEN(SUBSTITUTE(TRIM(AD$6)," ",""))))-1)&amp;" Total",$B$6:$BB$373,ROW($A116)-5,FALSE))</f>
        <v>0</v>
      </c>
      <c r="AE116" s="10">
        <f ca="1">IF(AE$5&lt;&gt;"",HLOOKUP(AE$5,Functionalization!$G$6:$R$373,ROW($A116)-5,FALSE),IFERROR(INDEX(AE$337:AE$373,MATCH($F116,$B$337:$B$373,0))/VLOOKUP($F116,$B$337:$BB$373,MATCH(LEFT(TRIM(AE$6),FIND("~",SUBSTITUTE(AE$6,"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116))*HLOOKUP(LEFT(TRIM(AE$6),FIND("~",SUBSTITUTE(AE$6," ","~",LEN(TRIM(AE$6))-LEN(SUBSTITUTE(TRIM(AE$6)," ",""))))-1)&amp;" Total",$B$6:$BB$373,ROW($A116)-5,FALSE))</f>
        <v>0</v>
      </c>
      <c r="AF116" s="10">
        <f ca="1">IF(AF$5&lt;&gt;"",HLOOKUP(AF$5,Functionalization!$G$6:$R$373,ROW($A116)-5,FALSE),IFERROR(INDEX(AF$337:AF$373,MATCH($F116,$B$337:$B$373,0))/VLOOKUP($F116,$B$337:$BB$373,MATCH(LEFT(TRIM(AF$6),FIND("~",SUBSTITUTE(AF$6,"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116))*HLOOKUP(LEFT(TRIM(AF$6),FIND("~",SUBSTITUTE(AF$6," ","~",LEN(TRIM(AF$6))-LEN(SUBSTITUTE(TRIM(AF$6)," ",""))))-1)&amp;" Total",$B$6:$BB$373,ROW($A116)-5,FALSE))</f>
        <v>0</v>
      </c>
      <c r="AG116" s="10">
        <f ca="1">IF(AG$5&lt;&gt;"",HLOOKUP(AG$5,Functionalization!$G$6:$R$373,ROW($A116)-5,FALSE),IFERROR(INDEX(AG$337:AG$373,MATCH($F116,$B$337:$B$373,0))/VLOOKUP($F116,$B$337:$BB$373,MATCH(LEFT(TRIM(AG$6),FIND("~",SUBSTITUTE(AG$6,"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116))*HLOOKUP(LEFT(TRIM(AG$6),FIND("~",SUBSTITUTE(AG$6," ","~",LEN(TRIM(AG$6))-LEN(SUBSTITUTE(TRIM(AG$6)," ",""))))-1)&amp;" Total",$B$6:$BB$373,ROW($A116)-5,FALSE))</f>
        <v>0</v>
      </c>
      <c r="AH116" s="10">
        <f ca="1">IF(AH$5&lt;&gt;"",HLOOKUP(AH$5,Functionalization!$G$6:$R$373,ROW($A116)-5,FALSE),IFERROR(INDEX(AH$337:AH$373,MATCH($F116,$B$337:$B$373,0))/VLOOKUP($F116,$B$337:$BB$373,MATCH(LEFT(TRIM(AH$6),FIND("~",SUBSTITUTE(AH$6,"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116))*HLOOKUP(LEFT(TRIM(AH$6),FIND("~",SUBSTITUTE(AH$6," ","~",LEN(TRIM(AH$6))-LEN(SUBSTITUTE(TRIM(AH$6)," ",""))))-1)&amp;" Total",$B$6:$BB$373,ROW($A116)-5,FALSE))</f>
        <v>0</v>
      </c>
      <c r="AI116" s="10">
        <f ca="1">IF(AI$5&lt;&gt;"",HLOOKUP(AI$5,Functionalization!$G$6:$R$373,ROW($A116)-5,FALSE),IFERROR(INDEX(AI$337:AI$373,MATCH($F116,$B$337:$B$373,0))/VLOOKUP($F116,$B$337:$BB$373,MATCH(LEFT(TRIM(AI$6),FIND("~",SUBSTITUTE(AI$6,"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116))*HLOOKUP(LEFT(TRIM(AI$6),FIND("~",SUBSTITUTE(AI$6," ","~",LEN(TRIM(AI$6))-LEN(SUBSTITUTE(TRIM(AI$6)," ",""))))-1)&amp;" Total",$B$6:$BB$373,ROW($A116)-5,FALSE))</f>
        <v>0</v>
      </c>
      <c r="AJ116" s="10">
        <f ca="1">IF(AJ$5&lt;&gt;"",HLOOKUP(AJ$5,Functionalization!$G$6:$R$373,ROW($A116)-5,FALSE),IFERROR(INDEX(AJ$337:AJ$373,MATCH($F116,$B$337:$B$373,0))/VLOOKUP($F116,$B$337:$BB$373,MATCH(LEFT(TRIM(AJ$6),FIND("~",SUBSTITUTE(AJ$6,"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116))*HLOOKUP(LEFT(TRIM(AJ$6),FIND("~",SUBSTITUTE(AJ$6," ","~",LEN(TRIM(AJ$6))-LEN(SUBSTITUTE(TRIM(AJ$6)," ",""))))-1)&amp;" Total",$B$6:$BB$373,ROW($A116)-5,FALSE))</f>
        <v>0</v>
      </c>
      <c r="AK116" s="10">
        <f ca="1">IF(AK$5&lt;&gt;"",HLOOKUP(AK$5,Functionalization!$G$6:$R$373,ROW($A116)-5,FALSE),IFERROR(INDEX(AK$337:AK$373,MATCH($F116,$B$337:$B$373,0))/VLOOKUP($F116,$B$337:$BB$373,MATCH(LEFT(TRIM(AK$6),FIND("~",SUBSTITUTE(AK$6,"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116))*HLOOKUP(LEFT(TRIM(AK$6),FIND("~",SUBSTITUTE(AK$6," ","~",LEN(TRIM(AK$6))-LEN(SUBSTITUTE(TRIM(AK$6)," ",""))))-1)&amp;" Total",$B$6:$BB$373,ROW($A116)-5,FALSE))</f>
        <v>0</v>
      </c>
      <c r="AL116" s="10">
        <f ca="1">IF(AL$5&lt;&gt;"",HLOOKUP(AL$5,Functionalization!$G$6:$R$373,ROW($A116)-5,FALSE),IFERROR(INDEX(AL$337:AL$373,MATCH($F116,$B$337:$B$373,0))/VLOOKUP($F116,$B$337:$BB$373,MATCH(LEFT(TRIM(AL$6),FIND("~",SUBSTITUTE(AL$6,"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116))*HLOOKUP(LEFT(TRIM(AL$6),FIND("~",SUBSTITUTE(AL$6," ","~",LEN(TRIM(AL$6))-LEN(SUBSTITUTE(TRIM(AL$6)," ",""))))-1)&amp;" Total",$B$6:$BB$373,ROW($A116)-5,FALSE))</f>
        <v>0</v>
      </c>
      <c r="AM116" s="10">
        <f ca="1">IF(AM$5&lt;&gt;"",HLOOKUP(AM$5,Functionalization!$G$6:$R$373,ROW($A116)-5,FALSE),IFERROR(INDEX(AM$337:AM$373,MATCH($F116,$B$337:$B$373,0))/VLOOKUP($F116,$B$337:$BB$373,MATCH(LEFT(TRIM(AM$6),FIND("~",SUBSTITUTE(AM$6,"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116))*HLOOKUP(LEFT(TRIM(AM$6),FIND("~",SUBSTITUTE(AM$6," ","~",LEN(TRIM(AM$6))-LEN(SUBSTITUTE(TRIM(AM$6)," ",""))))-1)&amp;" Total",$B$6:$BB$373,ROW($A116)-5,FALSE))</f>
        <v>0</v>
      </c>
      <c r="AN116" s="10">
        <f ca="1">IF(AN$5&lt;&gt;"",HLOOKUP(AN$5,Functionalization!$G$6:$R$373,ROW($A116)-5,FALSE),IFERROR(INDEX(AN$337:AN$373,MATCH($F116,$B$337:$B$373,0))/VLOOKUP($F116,$B$337:$BB$373,MATCH(LEFT(TRIM(AN$6),FIND("~",SUBSTITUTE(AN$6,"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116))*HLOOKUP(LEFT(TRIM(AN$6),FIND("~",SUBSTITUTE(AN$6," ","~",LEN(TRIM(AN$6))-LEN(SUBSTITUTE(TRIM(AN$6)," ",""))))-1)&amp;" Total",$B$6:$BB$373,ROW($A116)-5,FALSE))</f>
        <v>0</v>
      </c>
      <c r="AO116" s="10">
        <f ca="1">IF(AO$5&lt;&gt;"",HLOOKUP(AO$5,Functionalization!$G$6:$R$373,ROW($A116)-5,FALSE),IFERROR(INDEX(AO$337:AO$373,MATCH($F116,$B$337:$B$373,0))/VLOOKUP($F116,$B$337:$BB$373,MATCH(LEFT(TRIM(AO$6),FIND("~",SUBSTITUTE(AO$6,"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116))*HLOOKUP(LEFT(TRIM(AO$6),FIND("~",SUBSTITUTE(AO$6," ","~",LEN(TRIM(AO$6))-LEN(SUBSTITUTE(TRIM(AO$6)," ",""))))-1)&amp;" Total",$B$6:$BB$373,ROW($A116)-5,FALSE))</f>
        <v>0</v>
      </c>
      <c r="AP116" s="10">
        <f ca="1">IF(AP$5&lt;&gt;"",HLOOKUP(AP$5,Functionalization!$G$6:$R$373,ROW($A116)-5,FALSE),IFERROR(INDEX(AP$337:AP$373,MATCH($F116,$B$337:$B$373,0))/VLOOKUP($F116,$B$337:$BB$373,MATCH(LEFT(TRIM(AP$6),FIND("~",SUBSTITUTE(AP$6,"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116))*HLOOKUP(LEFT(TRIM(AP$6),FIND("~",SUBSTITUTE(AP$6," ","~",LEN(TRIM(AP$6))-LEN(SUBSTITUTE(TRIM(AP$6)," ",""))))-1)&amp;" Total",$B$6:$BB$373,ROW($A116)-5,FALSE))</f>
        <v>0</v>
      </c>
      <c r="AQ116" s="10">
        <f ca="1">IF(AQ$5&lt;&gt;"",HLOOKUP(AQ$5,Functionalization!$G$6:$R$373,ROW($A116)-5,FALSE),IFERROR(INDEX(AQ$337:AQ$373,MATCH($F116,$B$337:$B$373,0))/VLOOKUP($F116,$B$337:$BB$373,MATCH(LEFT(TRIM(AQ$6),FIND("~",SUBSTITUTE(AQ$6,"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116))*HLOOKUP(LEFT(TRIM(AQ$6),FIND("~",SUBSTITUTE(AQ$6," ","~",LEN(TRIM(AQ$6))-LEN(SUBSTITUTE(TRIM(AQ$6)," ",""))))-1)&amp;" Total",$B$6:$BB$373,ROW($A116)-5,FALSE))</f>
        <v>0</v>
      </c>
      <c r="AR116" s="10">
        <f ca="1">IF(AR$5&lt;&gt;"",HLOOKUP(AR$5,Functionalization!$G$6:$R$373,ROW($A116)-5,FALSE),IFERROR(INDEX(AR$337:AR$373,MATCH($F116,$B$337:$B$373,0))/VLOOKUP($F116,$B$337:$BB$373,MATCH(LEFT(TRIM(AR$6),FIND("~",SUBSTITUTE(AR$6,"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116))*HLOOKUP(LEFT(TRIM(AR$6),FIND("~",SUBSTITUTE(AR$6," ","~",LEN(TRIM(AR$6))-LEN(SUBSTITUTE(TRIM(AR$6)," ",""))))-1)&amp;" Total",$B$6:$BB$373,ROW($A116)-5,FALSE))</f>
        <v>0</v>
      </c>
      <c r="AS116" s="10">
        <f ca="1">IF(AS$5&lt;&gt;"",HLOOKUP(AS$5,Functionalization!$G$6:$R$373,ROW($A116)-5,FALSE),IFERROR(INDEX(AS$337:AS$373,MATCH($F116,$B$337:$B$373,0))/VLOOKUP($F116,$B$337:$BB$373,MATCH(LEFT(TRIM(AS$6),FIND("~",SUBSTITUTE(AS$6,"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116))*HLOOKUP(LEFT(TRIM(AS$6),FIND("~",SUBSTITUTE(AS$6," ","~",LEN(TRIM(AS$6))-LEN(SUBSTITUTE(TRIM(AS$6)," ",""))))-1)&amp;" Total",$B$6:$BB$373,ROW($A116)-5,FALSE))</f>
        <v>0</v>
      </c>
      <c r="AT116" s="10">
        <f ca="1">IF(AT$5&lt;&gt;"",HLOOKUP(AT$5,Functionalization!$G$6:$R$373,ROW($A116)-5,FALSE),IFERROR(INDEX(AT$337:AT$373,MATCH($F116,$B$337:$B$373,0))/VLOOKUP($F116,$B$337:$BB$373,MATCH(LEFT(TRIM(AT$6),FIND("~",SUBSTITUTE(AT$6,"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116))*HLOOKUP(LEFT(TRIM(AT$6),FIND("~",SUBSTITUTE(AT$6," ","~",LEN(TRIM(AT$6))-LEN(SUBSTITUTE(TRIM(AT$6)," ",""))))-1)&amp;" Total",$B$6:$BB$373,ROW($A116)-5,FALSE))</f>
        <v>0</v>
      </c>
      <c r="AU116" s="10">
        <f ca="1">IF(AU$5&lt;&gt;"",HLOOKUP(AU$5,Functionalization!$G$6:$R$373,ROW($A116)-5,FALSE),IFERROR(INDEX(AU$337:AU$373,MATCH($F116,$B$337:$B$373,0))/VLOOKUP($F116,$B$337:$BB$373,MATCH(LEFT(TRIM(AU$6),FIND("~",SUBSTITUTE(AU$6,"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116))*HLOOKUP(LEFT(TRIM(AU$6),FIND("~",SUBSTITUTE(AU$6," ","~",LEN(TRIM(AU$6))-LEN(SUBSTITUTE(TRIM(AU$6)," ",""))))-1)&amp;" Total",$B$6:$BB$373,ROW($A116)-5,FALSE))</f>
        <v>0</v>
      </c>
      <c r="AV116" s="10">
        <f ca="1">IF(AV$5&lt;&gt;"",HLOOKUP(AV$5,Functionalization!$G$6:$R$373,ROW($A116)-5,FALSE),IFERROR(INDEX(AV$337:AV$373,MATCH($F116,$B$337:$B$373,0))/VLOOKUP($F116,$B$337:$BB$373,MATCH(LEFT(TRIM(AV$6),FIND("~",SUBSTITUTE(AV$6,"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116))*HLOOKUP(LEFT(TRIM(AV$6),FIND("~",SUBSTITUTE(AV$6," ","~",LEN(TRIM(AV$6))-LEN(SUBSTITUTE(TRIM(AV$6)," ",""))))-1)&amp;" Total",$B$6:$BB$373,ROW($A116)-5,FALSE))</f>
        <v>0</v>
      </c>
      <c r="AW116" s="10">
        <f ca="1">IF(AW$5&lt;&gt;"",HLOOKUP(AW$5,Functionalization!$G$6:$R$373,ROW($A116)-5,FALSE),IFERROR(INDEX(AW$337:AW$373,MATCH($F116,$B$337:$B$373,0))/VLOOKUP($F116,$B$337:$BB$373,MATCH(LEFT(TRIM(AW$6),FIND("~",SUBSTITUTE(AW$6,"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116))*HLOOKUP(LEFT(TRIM(AW$6),FIND("~",SUBSTITUTE(AW$6," ","~",LEN(TRIM(AW$6))-LEN(SUBSTITUTE(TRIM(AW$6)," ",""))))-1)&amp;" Total",$B$6:$BB$373,ROW($A116)-5,FALSE))</f>
        <v>0</v>
      </c>
      <c r="AX116" s="10">
        <f ca="1">IF(AX$5&lt;&gt;"",HLOOKUP(AX$5,Functionalization!$G$6:$R$373,ROW($A116)-5,FALSE),IFERROR(INDEX(AX$337:AX$373,MATCH($F116,$B$337:$B$373,0))/VLOOKUP($F116,$B$337:$BB$373,MATCH(LEFT(TRIM(AX$6),FIND("~",SUBSTITUTE(AX$6,"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116))*HLOOKUP(LEFT(TRIM(AX$6),FIND("~",SUBSTITUTE(AX$6," ","~",LEN(TRIM(AX$6))-LEN(SUBSTITUTE(TRIM(AX$6)," ",""))))-1)&amp;" Total",$B$6:$BB$373,ROW($A116)-5,FALSE))</f>
        <v>0</v>
      </c>
      <c r="AY116" s="10">
        <f ca="1">IF(AY$5&lt;&gt;"",HLOOKUP(AY$5,Functionalization!$G$6:$R$373,ROW($A116)-5,FALSE),IFERROR(INDEX(AY$337:AY$373,MATCH($F116,$B$337:$B$373,0))/VLOOKUP($F116,$B$337:$BB$373,MATCH(LEFT(TRIM(AY$6),FIND("~",SUBSTITUTE(AY$6,"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116))*HLOOKUP(LEFT(TRIM(AY$6),FIND("~",SUBSTITUTE(AY$6," ","~",LEN(TRIM(AY$6))-LEN(SUBSTITUTE(TRIM(AY$6)," ",""))))-1)&amp;" Total",$B$6:$BB$373,ROW($A116)-5,FALSE))</f>
        <v>0</v>
      </c>
      <c r="AZ116" s="10">
        <f ca="1">IF(AZ$5&lt;&gt;"",HLOOKUP(AZ$5,Functionalization!$G$6:$R$373,ROW($A116)-5,FALSE),IFERROR(INDEX(AZ$337:AZ$373,MATCH($F116,$B$337:$B$373,0))/VLOOKUP($F116,$B$337:$BB$373,MATCH(LEFT(TRIM(AZ$6),FIND("~",SUBSTITUTE(AZ$6,"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116))*HLOOKUP(LEFT(TRIM(AZ$6),FIND("~",SUBSTITUTE(AZ$6," ","~",LEN(TRIM(AZ$6))-LEN(SUBSTITUTE(TRIM(AZ$6)," ",""))))-1)&amp;" Total",$B$6:$BB$373,ROW($A116)-5,FALSE))</f>
        <v>0</v>
      </c>
      <c r="BA116" s="10">
        <f ca="1">IF(BA$5&lt;&gt;"",HLOOKUP(BA$5,Functionalization!$G$6:$R$373,ROW($A116)-5,FALSE),IFERROR(INDEX(BA$337:BA$373,MATCH($F116,$B$337:$B$373,0))/VLOOKUP($F116,$B$337:$BB$373,MATCH(LEFT(TRIM(BA$6),FIND("~",SUBSTITUTE(BA$6,"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116))*HLOOKUP(LEFT(TRIM(BA$6),FIND("~",SUBSTITUTE(BA$6," ","~",LEN(TRIM(BA$6))-LEN(SUBSTITUTE(TRIM(BA$6)," ",""))))-1)&amp;" Total",$B$6:$BB$373,ROW($A116)-5,FALSE))</f>
        <v>0</v>
      </c>
      <c r="BB116" s="10">
        <f ca="1">IF(BB$5&lt;&gt;"",HLOOKUP(BB$5,Functionalization!$G$6:$R$373,ROW($A116)-5,FALSE),IFERROR(INDEX(BB$337:BB$373,MATCH($F116,$B$337:$B$373,0))/VLOOKUP($F116,$B$337:$BB$373,MATCH(LEFT(TRIM(BB$6),FIND("~",SUBSTITUTE(BB$6,"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116))*HLOOKUP(LEFT(TRIM(BB$6),FIND("~",SUBSTITUTE(BB$6," ","~",LEN(TRIM(BB$6))-LEN(SUBSTITUTE(TRIM(BB$6)," ",""))))-1)&amp;" Total",$B$6:$BB$373,ROW($A116)-5,FALSE))</f>
        <v>0</v>
      </c>
      <c r="BD116">
        <f ca="1">IFERROR(IF(SUMIF($G$6:$BB$6,BD$6&amp;" Total",$G116:$BB116)-(SUMIF($G$6:$BB$6,BD$6&amp;" "&amp;'Input-Func_Class'!$D$22,$G116:$BB116)+IFERROR(SUMIF($G$6:$BB$6,BD$6&amp;" "&amp;'Input-Func_Class'!$E$22,$G116:$BB116),SUMIF($G$6:$BB$6,BD$6&amp;" "&amp;'Input-Func_Class'!$B$24,$G116:$BB116))+SUMIF($G$6:$BB$6,BD$6&amp;" "&amp;'Input-Func_Class'!$F$22,$G116:$BB116))&lt;Check_Limit,0,1),1)</f>
        <v>0</v>
      </c>
      <c r="BE116">
        <f ca="1">IFERROR(IF(SUMIF($G$6:$BB$6,BE$6&amp;" Total",$G116:$BB116)-(SUMIF($G$6:$BB$6,BE$6&amp;" "&amp;'Input-Func_Class'!$D$22,$G116:$BB116)+IFERROR(SUMIF($G$6:$BB$6,BE$6&amp;" "&amp;'Input-Func_Class'!$E$22,$G116:$BB116),SUMIF($G$6:$BB$6,BE$6&amp;" "&amp;'Input-Func_Class'!$B$24,$G116:$BB116))+SUMIF($G$6:$BB$6,BE$6&amp;" "&amp;'Input-Func_Class'!$F$22,$G116:$BB116))&lt;Check_Limit,0,1),1)</f>
        <v>0</v>
      </c>
      <c r="BF116">
        <f ca="1">IFERROR(IF(SUMIF($G$6:$BB$6,BF$6&amp;" Total",$G116:$BB116)-(SUMIF($G$6:$BB$6,BF$6&amp;" "&amp;'Input-Func_Class'!$D$22,$G116:$BB116)+IFERROR(SUMIF($G$6:$BB$6,BF$6&amp;" "&amp;'Input-Func_Class'!$E$22,$G116:$BB116),SUMIF($G$6:$BB$6,BF$6&amp;" "&amp;'Input-Func_Class'!$B$24,$G116:$BB116))+SUMIF($G$6:$BB$6,BF$6&amp;" "&amp;'Input-Func_Class'!$F$22,$G116:$BB116))&lt;Check_Limit,0,1),1)</f>
        <v>0</v>
      </c>
      <c r="BG116">
        <f ca="1">IFERROR(IF(SUMIF($G$6:$BB$6,BG$6&amp;" Total",$G116:$BB116)-(SUMIF($G$6:$BB$6,BG$6&amp;" "&amp;'Input-Func_Class'!$D$22,$G116:$BB116)+IFERROR(SUMIF($G$6:$BB$6,BG$6&amp;" "&amp;'Input-Func_Class'!$E$22,$G116:$BB116),SUMIF($G$6:$BB$6,BG$6&amp;" "&amp;'Input-Func_Class'!$B$24,$G116:$BB116))+SUMIF($G$6:$BB$6,BG$6&amp;" "&amp;'Input-Func_Class'!$F$22,$G116:$BB116))&lt;Check_Limit,0,1),1)</f>
        <v>0</v>
      </c>
      <c r="BH116">
        <f ca="1">IFERROR(IF(SUMIF($G$6:$BB$6,BH$6&amp;" Total",$G116:$BB116)-(SUMIF($G$6:$BB$6,BH$6&amp;" "&amp;'Input-Func_Class'!$D$22,$G116:$BB116)+IFERROR(SUMIF($G$6:$BB$6,BH$6&amp;" "&amp;'Input-Func_Class'!$E$22,$G116:$BB116),SUMIF($G$6:$BB$6,BH$6&amp;" "&amp;'Input-Func_Class'!$B$24,$G116:$BB116))+SUMIF($G$6:$BB$6,BH$6&amp;" "&amp;'Input-Func_Class'!$F$22,$G116:$BB116))&lt;Check_Limit,0,1),1)</f>
        <v>0</v>
      </c>
      <c r="BI116">
        <f ca="1">IFERROR(IF(SUMIF($G$6:$BB$6,BI$6&amp;" Total",$G116:$BB116)-(SUMIF($G$6:$BB$6,BI$6&amp;" "&amp;'Input-Func_Class'!$D$22,$G116:$BB116)+IFERROR(SUMIF($G$6:$BB$6,BI$6&amp;" "&amp;'Input-Func_Class'!$E$22,$G116:$BB116),SUMIF($G$6:$BB$6,BI$6&amp;" "&amp;'Input-Func_Class'!$B$24,$G116:$BB116))+SUMIF($G$6:$BB$6,BI$6&amp;" "&amp;'Input-Func_Class'!$F$22,$G116:$BB116))&lt;Check_Limit,0,1),1)</f>
        <v>0</v>
      </c>
      <c r="BJ116">
        <f ca="1">IFERROR(IF(SUMIF($G$6:$BB$6,BJ$6&amp;" Total",$G116:$BB116)-(SUMIF($G$6:$BB$6,BJ$6&amp;" "&amp;'Input-Func_Class'!$D$22,$G116:$BB116)+IFERROR(SUMIF($G$6:$BB$6,BJ$6&amp;" "&amp;'Input-Func_Class'!$E$22,$G116:$BB116),SUMIF($G$6:$BB$6,BJ$6&amp;" "&amp;'Input-Func_Class'!$B$24,$G116:$BB116))+SUMIF($G$6:$BB$6,BJ$6&amp;" "&amp;'Input-Func_Class'!$F$22,$G116:$BB116))&lt;Check_Limit,0,1),1)</f>
        <v>0</v>
      </c>
      <c r="BK116">
        <f ca="1">IFERROR(IF(SUMIF($G$6:$BB$6,BK$6&amp;" Total",$G116:$BB116)-(SUMIF($G$6:$BB$6,BK$6&amp;" "&amp;'Input-Func_Class'!$D$22,$G116:$BB116)+IFERROR(SUMIF($G$6:$BB$6,BK$6&amp;" "&amp;'Input-Func_Class'!$E$22,$G116:$BB116),SUMIF($G$6:$BB$6,BK$6&amp;" "&amp;'Input-Func_Class'!$B$24,$G116:$BB116))+SUMIF($G$6:$BB$6,BK$6&amp;" "&amp;'Input-Func_Class'!$F$22,$G116:$BB116))&lt;Check_Limit,0,1),1)</f>
        <v>0</v>
      </c>
      <c r="BL116">
        <f ca="1">IFERROR(IF(SUMIF($G$6:$BB$6,BL$6&amp;" Total",$G116:$BB116)-(SUMIF($G$6:$BB$6,BL$6&amp;" "&amp;'Input-Func_Class'!$D$22,$G116:$BB116)+IFERROR(SUMIF($G$6:$BB$6,BL$6&amp;" "&amp;'Input-Func_Class'!$E$22,$G116:$BB116),SUMIF($G$6:$BB$6,BL$6&amp;" "&amp;'Input-Func_Class'!$B$24,$G116:$BB116))+SUMIF($G$6:$BB$6,BL$6&amp;" "&amp;'Input-Func_Class'!$F$22,$G116:$BB116))&lt;Check_Limit,0,1),1)</f>
        <v>0</v>
      </c>
      <c r="BM116">
        <f ca="1">IFERROR(IF(SUMIF($G$6:$BB$6,BM$6&amp;" Total",$G116:$BB116)-(SUMIF($G$6:$BB$6,BM$6&amp;" "&amp;'Input-Func_Class'!$D$22,$G116:$BB116)+IFERROR(SUMIF($G$6:$BB$6,BM$6&amp;" "&amp;'Input-Func_Class'!$E$22,$G116:$BB116),SUMIF($G$6:$BB$6,BM$6&amp;" "&amp;'Input-Func_Class'!$B$24,$G116:$BB116))+SUMIF($G$6:$BB$6,BM$6&amp;" "&amp;'Input-Func_Class'!$F$22,$G116:$BB116))&lt;Check_Limit,0,1),1)</f>
        <v>0</v>
      </c>
      <c r="BN116">
        <f ca="1">IFERROR(IF(SUMIF($G$6:$BB$6,BN$6&amp;" Total",$G116:$BB116)-(SUMIF($G$6:$BB$6,BN$6&amp;" "&amp;'Input-Func_Class'!$D$22,$G116:$BB116)+IFERROR(SUMIF($G$6:$BB$6,BN$6&amp;" "&amp;'Input-Func_Class'!$E$22,$G116:$BB116),SUMIF($G$6:$BB$6,BN$6&amp;" "&amp;'Input-Func_Class'!$B$24,$G116:$BB116))+SUMIF($G$6:$BB$6,BN$6&amp;" "&amp;'Input-Func_Class'!$F$22,$G116:$BB116))&lt;Check_Limit,0,1),1)</f>
        <v>0</v>
      </c>
      <c r="BO116">
        <f ca="1">IFERROR(IF(SUMIF($G$6:$BB$6,BO$6&amp;" Total",$G116:$BB116)-(SUMIF($G$6:$BB$6,BO$6&amp;" "&amp;'Input-Func_Class'!$D$22,$G116:$BB116)+IFERROR(SUMIF($G$6:$BB$6,BO$6&amp;" "&amp;'Input-Func_Class'!$E$22,$G116:$BB116),SUMIF($G$6:$BB$6,BO$6&amp;" "&amp;'Input-Func_Class'!$B$24,$G116:$BB116))+SUMIF($G$6:$BB$6,BO$6&amp;" "&amp;'Input-Func_Class'!$F$22,$G116:$BB116))&lt;Check_Limit,0,1),1)</f>
        <v>0</v>
      </c>
    </row>
    <row r="117" spans="1:67" outlineLevel="1">
      <c r="A117" s="31">
        <f>IF(ISBLANK('Input-Accounts'!A117),"",'Input-Accounts'!A117)</f>
        <v>105</v>
      </c>
      <c r="B117" s="53" t="str">
        <f>IF(ISBLANK('Input-Accounts'!B117),"",'Input-Accounts'!B117)</f>
        <v>OTHER EQUIP-TELEMETERING</v>
      </c>
      <c r="C117" s="31">
        <f>IF(ISBLANK('Input-Accounts'!C117),"",'Input-Accounts'!C117)</f>
        <v>387.45</v>
      </c>
      <c r="D117" s="10">
        <f>Functionalization!$D117</f>
        <v>873972.38769230759</v>
      </c>
      <c r="E117" s="10">
        <f t="shared" ref="E117" ca="1" si="31">IFERROR(IF(D117="",0,IF(D117=0,0,IF(ABS(D117-SUM(G117,K117,O117,S117,W117,AA117,AE117,AI117,AM117,AQ117,AU117,AY117))&lt;Check_Limit,0,1))),1)</f>
        <v>0</v>
      </c>
      <c r="F117" s="3" t="str">
        <f>IF($D117=0,"-",IF('Input-Accounts'!$E117&lt;&gt;0,'Input-Accounts'!$E117,'Input-Accounts'!$G117))</f>
        <v>INT_DISTPT_SUBTOTAL</v>
      </c>
      <c r="G117" s="10">
        <f ca="1">IF(G$5&lt;&gt;"",HLOOKUP(G$5,Functionalization!$G$6:$R$373,ROW($A117)-5,FALSE),IFERROR(INDEX(G$337:G$373,MATCH($F117,$B$337:$B$373,0))/VLOOKUP($F117,$B$337:$BB$373,MATCH(LEFT(TRIM(G$6),FIND("~",SUBSTITUTE(G$6,"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117))*HLOOKUP(LEFT(TRIM(G$6),FIND("~",SUBSTITUTE(G$6," ","~",LEN(TRIM(G$6))-LEN(SUBSTITUTE(TRIM(G$6)," ",""))))-1)&amp;" Total",$B$6:$BB$373,ROW($A117)-5,FALSE))</f>
        <v>556688.00067241176</v>
      </c>
      <c r="H117" s="10">
        <f ca="1">IF(H$5&lt;&gt;"",HLOOKUP(H$5,Functionalization!$G$6:$R$373,ROW($A117)-5,FALSE),IFERROR(INDEX(H$337:H$373,MATCH($F117,$B$337:$B$373,0))/VLOOKUP($F117,$B$337:$BB$373,MATCH(LEFT(TRIM(H$6),FIND("~",SUBSTITUTE(H$6,"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117))*HLOOKUP(LEFT(TRIM(H$6),FIND("~",SUBSTITUTE(H$6," ","~",LEN(TRIM(H$6))-LEN(SUBSTITUTE(TRIM(H$6)," ",""))))-1)&amp;" Total",$B$6:$BB$373,ROW($A117)-5,FALSE))</f>
        <v>413047.92124769476</v>
      </c>
      <c r="I117" s="10">
        <f ca="1">IF(I$5&lt;&gt;"",HLOOKUP(I$5,Functionalization!$G$6:$R$373,ROW($A117)-5,FALSE),IFERROR(INDEX(I$337:I$373,MATCH($F117,$B$337:$B$373,0))/VLOOKUP($F117,$B$337:$BB$373,MATCH(LEFT(TRIM(I$6),FIND("~",SUBSTITUTE(I$6,"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117))*HLOOKUP(LEFT(TRIM(I$6),FIND("~",SUBSTITUTE(I$6," ","~",LEN(TRIM(I$6))-LEN(SUBSTITUTE(TRIM(I$6)," ",""))))-1)&amp;" Total",$B$6:$BB$373,ROW($A117)-5,FALSE))</f>
        <v>0</v>
      </c>
      <c r="J117" s="10">
        <f ca="1">IF(J$5&lt;&gt;"",HLOOKUP(J$5,Functionalization!$G$6:$R$373,ROW($A117)-5,FALSE),IFERROR(INDEX(J$337:J$373,MATCH($F117,$B$337:$B$373,0))/VLOOKUP($F117,$B$337:$BB$373,MATCH(LEFT(TRIM(J$6),FIND("~",SUBSTITUTE(J$6,"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117))*HLOOKUP(LEFT(TRIM(J$6),FIND("~",SUBSTITUTE(J$6," ","~",LEN(TRIM(J$6))-LEN(SUBSTITUTE(TRIM(J$6)," ",""))))-1)&amp;" Total",$B$6:$BB$373,ROW($A117)-5,FALSE))</f>
        <v>143640.07942471691</v>
      </c>
      <c r="K117" s="10">
        <f ca="1">IF(K$5&lt;&gt;"",HLOOKUP(K$5,Functionalization!$G$6:$R$373,ROW($A117)-5,FALSE),IFERROR(INDEX(K$337:K$373,MATCH($F117,$B$337:$B$373,0))/VLOOKUP($F117,$B$337:$BB$373,MATCH(LEFT(TRIM(K$6),FIND("~",SUBSTITUTE(K$6,"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117))*HLOOKUP(LEFT(TRIM(K$6),FIND("~",SUBSTITUTE(K$6," ","~",LEN(TRIM(K$6))-LEN(SUBSTITUTE(TRIM(K$6)," ",""))))-1)&amp;" Total",$B$6:$BB$373,ROW($A117)-5,FALSE))</f>
        <v>317284.38701989577</v>
      </c>
      <c r="L117" s="10">
        <f ca="1">IF(L$5&lt;&gt;"",HLOOKUP(L$5,Functionalization!$G$6:$R$373,ROW($A117)-5,FALSE),IFERROR(INDEX(L$337:L$373,MATCH($F117,$B$337:$B$373,0))/VLOOKUP($F117,$B$337:$BB$373,MATCH(LEFT(TRIM(L$6),FIND("~",SUBSTITUTE(L$6,"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117))*HLOOKUP(LEFT(TRIM(L$6),FIND("~",SUBSTITUTE(L$6," ","~",LEN(TRIM(L$6))-LEN(SUBSTITUTE(TRIM(L$6)," ",""))))-1)&amp;" Total",$B$6:$BB$373,ROW($A117)-5,FALSE))</f>
        <v>0</v>
      </c>
      <c r="M117" s="10">
        <f ca="1">IF(M$5&lt;&gt;"",HLOOKUP(M$5,Functionalization!$G$6:$R$373,ROW($A117)-5,FALSE),IFERROR(INDEX(M$337:M$373,MATCH($F117,$B$337:$B$373,0))/VLOOKUP($F117,$B$337:$BB$373,MATCH(LEFT(TRIM(M$6),FIND("~",SUBSTITUTE(M$6,"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117))*HLOOKUP(LEFT(TRIM(M$6),FIND("~",SUBSTITUTE(M$6," ","~",LEN(TRIM(M$6))-LEN(SUBSTITUTE(TRIM(M$6)," ",""))))-1)&amp;" Total",$B$6:$BB$373,ROW($A117)-5,FALSE))</f>
        <v>0</v>
      </c>
      <c r="N117" s="10">
        <f ca="1">IF(N$5&lt;&gt;"",HLOOKUP(N$5,Functionalization!$G$6:$R$373,ROW($A117)-5,FALSE),IFERROR(INDEX(N$337:N$373,MATCH($F117,$B$337:$B$373,0))/VLOOKUP($F117,$B$337:$BB$373,MATCH(LEFT(TRIM(N$6),FIND("~",SUBSTITUTE(N$6,"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117))*HLOOKUP(LEFT(TRIM(N$6),FIND("~",SUBSTITUTE(N$6," ","~",LEN(TRIM(N$6))-LEN(SUBSTITUTE(TRIM(N$6)," ",""))))-1)&amp;" Total",$B$6:$BB$373,ROW($A117)-5,FALSE))</f>
        <v>317284.38701989577</v>
      </c>
      <c r="O117" s="10">
        <f ca="1">IF(O$5&lt;&gt;"",HLOOKUP(O$5,Functionalization!$G$6:$R$373,ROW($A117)-5,FALSE),IFERROR(INDEX(O$337:O$373,MATCH($F117,$B$337:$B$373,0))/VLOOKUP($F117,$B$337:$BB$373,MATCH(LEFT(TRIM(O$6),FIND("~",SUBSTITUTE(O$6,"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117))*HLOOKUP(LEFT(TRIM(O$6),FIND("~",SUBSTITUTE(O$6," ","~",LEN(TRIM(O$6))-LEN(SUBSTITUTE(TRIM(O$6)," ",""))))-1)&amp;" Total",$B$6:$BB$373,ROW($A117)-5,FALSE))</f>
        <v>0</v>
      </c>
      <c r="P117" s="10">
        <f ca="1">IF(P$5&lt;&gt;"",HLOOKUP(P$5,Functionalization!$G$6:$R$373,ROW($A117)-5,FALSE),IFERROR(INDEX(P$337:P$373,MATCH($F117,$B$337:$B$373,0))/VLOOKUP($F117,$B$337:$BB$373,MATCH(LEFT(TRIM(P$6),FIND("~",SUBSTITUTE(P$6,"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117))*HLOOKUP(LEFT(TRIM(P$6),FIND("~",SUBSTITUTE(P$6," ","~",LEN(TRIM(P$6))-LEN(SUBSTITUTE(TRIM(P$6)," ",""))))-1)&amp;" Total",$B$6:$BB$373,ROW($A117)-5,FALSE))</f>
        <v>0</v>
      </c>
      <c r="Q117" s="10">
        <f ca="1">IF(Q$5&lt;&gt;"",HLOOKUP(Q$5,Functionalization!$G$6:$R$373,ROW($A117)-5,FALSE),IFERROR(INDEX(Q$337:Q$373,MATCH($F117,$B$337:$B$373,0))/VLOOKUP($F117,$B$337:$BB$373,MATCH(LEFT(TRIM(Q$6),FIND("~",SUBSTITUTE(Q$6,"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117))*HLOOKUP(LEFT(TRIM(Q$6),FIND("~",SUBSTITUTE(Q$6," ","~",LEN(TRIM(Q$6))-LEN(SUBSTITUTE(TRIM(Q$6)," ",""))))-1)&amp;" Total",$B$6:$BB$373,ROW($A117)-5,FALSE))</f>
        <v>0</v>
      </c>
      <c r="R117" s="10">
        <f ca="1">IF(R$5&lt;&gt;"",HLOOKUP(R$5,Functionalization!$G$6:$R$373,ROW($A117)-5,FALSE),IFERROR(INDEX(R$337:R$373,MATCH($F117,$B$337:$B$373,0))/VLOOKUP($F117,$B$337:$BB$373,MATCH(LEFT(TRIM(R$6),FIND("~",SUBSTITUTE(R$6,"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117))*HLOOKUP(LEFT(TRIM(R$6),FIND("~",SUBSTITUTE(R$6," ","~",LEN(TRIM(R$6))-LEN(SUBSTITUTE(TRIM(R$6)," ",""))))-1)&amp;" Total",$B$6:$BB$373,ROW($A117)-5,FALSE))</f>
        <v>0</v>
      </c>
      <c r="S117" s="10">
        <f ca="1">IF(S$5&lt;&gt;"",HLOOKUP(S$5,Functionalization!$G$6:$R$373,ROW($A117)-5,FALSE),IFERROR(INDEX(S$337:S$373,MATCH($F117,$B$337:$B$373,0))/VLOOKUP($F117,$B$337:$BB$373,MATCH(LEFT(TRIM(S$6),FIND("~",SUBSTITUTE(S$6,"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117))*HLOOKUP(LEFT(TRIM(S$6),FIND("~",SUBSTITUTE(S$6," ","~",LEN(TRIM(S$6))-LEN(SUBSTITUTE(TRIM(S$6)," ",""))))-1)&amp;" Total",$B$6:$BB$373,ROW($A117)-5,FALSE))</f>
        <v>0</v>
      </c>
      <c r="T117" s="10">
        <f ca="1">IF(T$5&lt;&gt;"",HLOOKUP(T$5,Functionalization!$G$6:$R$373,ROW($A117)-5,FALSE),IFERROR(INDEX(T$337:T$373,MATCH($F117,$B$337:$B$373,0))/VLOOKUP($F117,$B$337:$BB$373,MATCH(LEFT(TRIM(T$6),FIND("~",SUBSTITUTE(T$6,"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117))*HLOOKUP(LEFT(TRIM(T$6),FIND("~",SUBSTITUTE(T$6," ","~",LEN(TRIM(T$6))-LEN(SUBSTITUTE(TRIM(T$6)," ",""))))-1)&amp;" Total",$B$6:$BB$373,ROW($A117)-5,FALSE))</f>
        <v>0</v>
      </c>
      <c r="U117" s="10">
        <f ca="1">IF(U$5&lt;&gt;"",HLOOKUP(U$5,Functionalization!$G$6:$R$373,ROW($A117)-5,FALSE),IFERROR(INDEX(U$337:U$373,MATCH($F117,$B$337:$B$373,0))/VLOOKUP($F117,$B$337:$BB$373,MATCH(LEFT(TRIM(U$6),FIND("~",SUBSTITUTE(U$6,"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117))*HLOOKUP(LEFT(TRIM(U$6),FIND("~",SUBSTITUTE(U$6," ","~",LEN(TRIM(U$6))-LEN(SUBSTITUTE(TRIM(U$6)," ",""))))-1)&amp;" Total",$B$6:$BB$373,ROW($A117)-5,FALSE))</f>
        <v>0</v>
      </c>
      <c r="V117" s="10">
        <f ca="1">IF(V$5&lt;&gt;"",HLOOKUP(V$5,Functionalization!$G$6:$R$373,ROW($A117)-5,FALSE),IFERROR(INDEX(V$337:V$373,MATCH($F117,$B$337:$B$373,0))/VLOOKUP($F117,$B$337:$BB$373,MATCH(LEFT(TRIM(V$6),FIND("~",SUBSTITUTE(V$6,"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117))*HLOOKUP(LEFT(TRIM(V$6),FIND("~",SUBSTITUTE(V$6," ","~",LEN(TRIM(V$6))-LEN(SUBSTITUTE(TRIM(V$6)," ",""))))-1)&amp;" Total",$B$6:$BB$373,ROW($A117)-5,FALSE))</f>
        <v>0</v>
      </c>
      <c r="W117" s="10">
        <f ca="1">IF(W$5&lt;&gt;"",HLOOKUP(W$5,Functionalization!$G$6:$R$373,ROW($A117)-5,FALSE),IFERROR(INDEX(W$337:W$373,MATCH($F117,$B$337:$B$373,0))/VLOOKUP($F117,$B$337:$BB$373,MATCH(LEFT(TRIM(W$6),FIND("~",SUBSTITUTE(W$6,"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117))*HLOOKUP(LEFT(TRIM(W$6),FIND("~",SUBSTITUTE(W$6," ","~",LEN(TRIM(W$6))-LEN(SUBSTITUTE(TRIM(W$6)," ",""))))-1)&amp;" Total",$B$6:$BB$373,ROW($A117)-5,FALSE))</f>
        <v>0</v>
      </c>
      <c r="X117" s="10">
        <f ca="1">IF(X$5&lt;&gt;"",HLOOKUP(X$5,Functionalization!$G$6:$R$373,ROW($A117)-5,FALSE),IFERROR(INDEX(X$337:X$373,MATCH($F117,$B$337:$B$373,0))/VLOOKUP($F117,$B$337:$BB$373,MATCH(LEFT(TRIM(X$6),FIND("~",SUBSTITUTE(X$6,"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117))*HLOOKUP(LEFT(TRIM(X$6),FIND("~",SUBSTITUTE(X$6," ","~",LEN(TRIM(X$6))-LEN(SUBSTITUTE(TRIM(X$6)," ",""))))-1)&amp;" Total",$B$6:$BB$373,ROW($A117)-5,FALSE))</f>
        <v>0</v>
      </c>
      <c r="Y117" s="10">
        <f ca="1">IF(Y$5&lt;&gt;"",HLOOKUP(Y$5,Functionalization!$G$6:$R$373,ROW($A117)-5,FALSE),IFERROR(INDEX(Y$337:Y$373,MATCH($F117,$B$337:$B$373,0))/VLOOKUP($F117,$B$337:$BB$373,MATCH(LEFT(TRIM(Y$6),FIND("~",SUBSTITUTE(Y$6,"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117))*HLOOKUP(LEFT(TRIM(Y$6),FIND("~",SUBSTITUTE(Y$6," ","~",LEN(TRIM(Y$6))-LEN(SUBSTITUTE(TRIM(Y$6)," ",""))))-1)&amp;" Total",$B$6:$BB$373,ROW($A117)-5,FALSE))</f>
        <v>0</v>
      </c>
      <c r="Z117" s="10">
        <f ca="1">IF(Z$5&lt;&gt;"",HLOOKUP(Z$5,Functionalization!$G$6:$R$373,ROW($A117)-5,FALSE),IFERROR(INDEX(Z$337:Z$373,MATCH($F117,$B$337:$B$373,0))/VLOOKUP($F117,$B$337:$BB$373,MATCH(LEFT(TRIM(Z$6),FIND("~",SUBSTITUTE(Z$6,"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117))*HLOOKUP(LEFT(TRIM(Z$6),FIND("~",SUBSTITUTE(Z$6," ","~",LEN(TRIM(Z$6))-LEN(SUBSTITUTE(TRIM(Z$6)," ",""))))-1)&amp;" Total",$B$6:$BB$373,ROW($A117)-5,FALSE))</f>
        <v>0</v>
      </c>
      <c r="AA117" s="10">
        <f ca="1">IF(AA$5&lt;&gt;"",HLOOKUP(AA$5,Functionalization!$G$6:$R$373,ROW($A117)-5,FALSE),IFERROR(INDEX(AA$337:AA$373,MATCH($F117,$B$337:$B$373,0))/VLOOKUP($F117,$B$337:$BB$373,MATCH(LEFT(TRIM(AA$6),FIND("~",SUBSTITUTE(AA$6,"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117))*HLOOKUP(LEFT(TRIM(AA$6),FIND("~",SUBSTITUTE(AA$6," ","~",LEN(TRIM(AA$6))-LEN(SUBSTITUTE(TRIM(AA$6)," ",""))))-1)&amp;" Total",$B$6:$BB$373,ROW($A117)-5,FALSE))</f>
        <v>0</v>
      </c>
      <c r="AB117" s="10">
        <f ca="1">IF(AB$5&lt;&gt;"",HLOOKUP(AB$5,Functionalization!$G$6:$R$373,ROW($A117)-5,FALSE),IFERROR(INDEX(AB$337:AB$373,MATCH($F117,$B$337:$B$373,0))/VLOOKUP($F117,$B$337:$BB$373,MATCH(LEFT(TRIM(AB$6),FIND("~",SUBSTITUTE(AB$6,"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117))*HLOOKUP(LEFT(TRIM(AB$6),FIND("~",SUBSTITUTE(AB$6," ","~",LEN(TRIM(AB$6))-LEN(SUBSTITUTE(TRIM(AB$6)," ",""))))-1)&amp;" Total",$B$6:$BB$373,ROW($A117)-5,FALSE))</f>
        <v>0</v>
      </c>
      <c r="AC117" s="10">
        <f ca="1">IF(AC$5&lt;&gt;"",HLOOKUP(AC$5,Functionalization!$G$6:$R$373,ROW($A117)-5,FALSE),IFERROR(INDEX(AC$337:AC$373,MATCH($F117,$B$337:$B$373,0))/VLOOKUP($F117,$B$337:$BB$373,MATCH(LEFT(TRIM(AC$6),FIND("~",SUBSTITUTE(AC$6,"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117))*HLOOKUP(LEFT(TRIM(AC$6),FIND("~",SUBSTITUTE(AC$6," ","~",LEN(TRIM(AC$6))-LEN(SUBSTITUTE(TRIM(AC$6)," ",""))))-1)&amp;" Total",$B$6:$BB$373,ROW($A117)-5,FALSE))</f>
        <v>0</v>
      </c>
      <c r="AD117" s="10">
        <f ca="1">IF(AD$5&lt;&gt;"",HLOOKUP(AD$5,Functionalization!$G$6:$R$373,ROW($A117)-5,FALSE),IFERROR(INDEX(AD$337:AD$373,MATCH($F117,$B$337:$B$373,0))/VLOOKUP($F117,$B$337:$BB$373,MATCH(LEFT(TRIM(AD$6),FIND("~",SUBSTITUTE(AD$6,"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117))*HLOOKUP(LEFT(TRIM(AD$6),FIND("~",SUBSTITUTE(AD$6," ","~",LEN(TRIM(AD$6))-LEN(SUBSTITUTE(TRIM(AD$6)," ",""))))-1)&amp;" Total",$B$6:$BB$373,ROW($A117)-5,FALSE))</f>
        <v>0</v>
      </c>
      <c r="AE117" s="10">
        <f ca="1">IF(AE$5&lt;&gt;"",HLOOKUP(AE$5,Functionalization!$G$6:$R$373,ROW($A117)-5,FALSE),IFERROR(INDEX(AE$337:AE$373,MATCH($F117,$B$337:$B$373,0))/VLOOKUP($F117,$B$337:$BB$373,MATCH(LEFT(TRIM(AE$6),FIND("~",SUBSTITUTE(AE$6,"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117))*HLOOKUP(LEFT(TRIM(AE$6),FIND("~",SUBSTITUTE(AE$6," ","~",LEN(TRIM(AE$6))-LEN(SUBSTITUTE(TRIM(AE$6)," ",""))))-1)&amp;" Total",$B$6:$BB$373,ROW($A117)-5,FALSE))</f>
        <v>0</v>
      </c>
      <c r="AF117" s="10">
        <f ca="1">IF(AF$5&lt;&gt;"",HLOOKUP(AF$5,Functionalization!$G$6:$R$373,ROW($A117)-5,FALSE),IFERROR(INDEX(AF$337:AF$373,MATCH($F117,$B$337:$B$373,0))/VLOOKUP($F117,$B$337:$BB$373,MATCH(LEFT(TRIM(AF$6),FIND("~",SUBSTITUTE(AF$6,"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117))*HLOOKUP(LEFT(TRIM(AF$6),FIND("~",SUBSTITUTE(AF$6," ","~",LEN(TRIM(AF$6))-LEN(SUBSTITUTE(TRIM(AF$6)," ",""))))-1)&amp;" Total",$B$6:$BB$373,ROW($A117)-5,FALSE))</f>
        <v>0</v>
      </c>
      <c r="AG117" s="10">
        <f ca="1">IF(AG$5&lt;&gt;"",HLOOKUP(AG$5,Functionalization!$G$6:$R$373,ROW($A117)-5,FALSE),IFERROR(INDEX(AG$337:AG$373,MATCH($F117,$B$337:$B$373,0))/VLOOKUP($F117,$B$337:$BB$373,MATCH(LEFT(TRIM(AG$6),FIND("~",SUBSTITUTE(AG$6,"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117))*HLOOKUP(LEFT(TRIM(AG$6),FIND("~",SUBSTITUTE(AG$6," ","~",LEN(TRIM(AG$6))-LEN(SUBSTITUTE(TRIM(AG$6)," ",""))))-1)&amp;" Total",$B$6:$BB$373,ROW($A117)-5,FALSE))</f>
        <v>0</v>
      </c>
      <c r="AH117" s="10">
        <f ca="1">IF(AH$5&lt;&gt;"",HLOOKUP(AH$5,Functionalization!$G$6:$R$373,ROW($A117)-5,FALSE),IFERROR(INDEX(AH$337:AH$373,MATCH($F117,$B$337:$B$373,0))/VLOOKUP($F117,$B$337:$BB$373,MATCH(LEFT(TRIM(AH$6),FIND("~",SUBSTITUTE(AH$6,"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117))*HLOOKUP(LEFT(TRIM(AH$6),FIND("~",SUBSTITUTE(AH$6," ","~",LEN(TRIM(AH$6))-LEN(SUBSTITUTE(TRIM(AH$6)," ",""))))-1)&amp;" Total",$B$6:$BB$373,ROW($A117)-5,FALSE))</f>
        <v>0</v>
      </c>
      <c r="AI117" s="10">
        <f ca="1">IF(AI$5&lt;&gt;"",HLOOKUP(AI$5,Functionalization!$G$6:$R$373,ROW($A117)-5,FALSE),IFERROR(INDEX(AI$337:AI$373,MATCH($F117,$B$337:$B$373,0))/VLOOKUP($F117,$B$337:$BB$373,MATCH(LEFT(TRIM(AI$6),FIND("~",SUBSTITUTE(AI$6,"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117))*HLOOKUP(LEFT(TRIM(AI$6),FIND("~",SUBSTITUTE(AI$6," ","~",LEN(TRIM(AI$6))-LEN(SUBSTITUTE(TRIM(AI$6)," ",""))))-1)&amp;" Total",$B$6:$BB$373,ROW($A117)-5,FALSE))</f>
        <v>0</v>
      </c>
      <c r="AJ117" s="10">
        <f ca="1">IF(AJ$5&lt;&gt;"",HLOOKUP(AJ$5,Functionalization!$G$6:$R$373,ROW($A117)-5,FALSE),IFERROR(INDEX(AJ$337:AJ$373,MATCH($F117,$B$337:$B$373,0))/VLOOKUP($F117,$B$337:$BB$373,MATCH(LEFT(TRIM(AJ$6),FIND("~",SUBSTITUTE(AJ$6,"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117))*HLOOKUP(LEFT(TRIM(AJ$6),FIND("~",SUBSTITUTE(AJ$6," ","~",LEN(TRIM(AJ$6))-LEN(SUBSTITUTE(TRIM(AJ$6)," ",""))))-1)&amp;" Total",$B$6:$BB$373,ROW($A117)-5,FALSE))</f>
        <v>0</v>
      </c>
      <c r="AK117" s="10">
        <f ca="1">IF(AK$5&lt;&gt;"",HLOOKUP(AK$5,Functionalization!$G$6:$R$373,ROW($A117)-5,FALSE),IFERROR(INDEX(AK$337:AK$373,MATCH($F117,$B$337:$B$373,0))/VLOOKUP($F117,$B$337:$BB$373,MATCH(LEFT(TRIM(AK$6),FIND("~",SUBSTITUTE(AK$6,"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117))*HLOOKUP(LEFT(TRIM(AK$6),FIND("~",SUBSTITUTE(AK$6," ","~",LEN(TRIM(AK$6))-LEN(SUBSTITUTE(TRIM(AK$6)," ",""))))-1)&amp;" Total",$B$6:$BB$373,ROW($A117)-5,FALSE))</f>
        <v>0</v>
      </c>
      <c r="AL117" s="10">
        <f ca="1">IF(AL$5&lt;&gt;"",HLOOKUP(AL$5,Functionalization!$G$6:$R$373,ROW($A117)-5,FALSE),IFERROR(INDEX(AL$337:AL$373,MATCH($F117,$B$337:$B$373,0))/VLOOKUP($F117,$B$337:$BB$373,MATCH(LEFT(TRIM(AL$6),FIND("~",SUBSTITUTE(AL$6,"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117))*HLOOKUP(LEFT(TRIM(AL$6),FIND("~",SUBSTITUTE(AL$6," ","~",LEN(TRIM(AL$6))-LEN(SUBSTITUTE(TRIM(AL$6)," ",""))))-1)&amp;" Total",$B$6:$BB$373,ROW($A117)-5,FALSE))</f>
        <v>0</v>
      </c>
      <c r="AM117" s="10">
        <f ca="1">IF(AM$5&lt;&gt;"",HLOOKUP(AM$5,Functionalization!$G$6:$R$373,ROW($A117)-5,FALSE),IFERROR(INDEX(AM$337:AM$373,MATCH($F117,$B$337:$B$373,0))/VLOOKUP($F117,$B$337:$BB$373,MATCH(LEFT(TRIM(AM$6),FIND("~",SUBSTITUTE(AM$6,"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117))*HLOOKUP(LEFT(TRIM(AM$6),FIND("~",SUBSTITUTE(AM$6," ","~",LEN(TRIM(AM$6))-LEN(SUBSTITUTE(TRIM(AM$6)," ",""))))-1)&amp;" Total",$B$6:$BB$373,ROW($A117)-5,FALSE))</f>
        <v>0</v>
      </c>
      <c r="AN117" s="10">
        <f ca="1">IF(AN$5&lt;&gt;"",HLOOKUP(AN$5,Functionalization!$G$6:$R$373,ROW($A117)-5,FALSE),IFERROR(INDEX(AN$337:AN$373,MATCH($F117,$B$337:$B$373,0))/VLOOKUP($F117,$B$337:$BB$373,MATCH(LEFT(TRIM(AN$6),FIND("~",SUBSTITUTE(AN$6,"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117))*HLOOKUP(LEFT(TRIM(AN$6),FIND("~",SUBSTITUTE(AN$6," ","~",LEN(TRIM(AN$6))-LEN(SUBSTITUTE(TRIM(AN$6)," ",""))))-1)&amp;" Total",$B$6:$BB$373,ROW($A117)-5,FALSE))</f>
        <v>0</v>
      </c>
      <c r="AO117" s="10">
        <f ca="1">IF(AO$5&lt;&gt;"",HLOOKUP(AO$5,Functionalization!$G$6:$R$373,ROW($A117)-5,FALSE),IFERROR(INDEX(AO$337:AO$373,MATCH($F117,$B$337:$B$373,0))/VLOOKUP($F117,$B$337:$BB$373,MATCH(LEFT(TRIM(AO$6),FIND("~",SUBSTITUTE(AO$6,"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117))*HLOOKUP(LEFT(TRIM(AO$6),FIND("~",SUBSTITUTE(AO$6," ","~",LEN(TRIM(AO$6))-LEN(SUBSTITUTE(TRIM(AO$6)," ",""))))-1)&amp;" Total",$B$6:$BB$373,ROW($A117)-5,FALSE))</f>
        <v>0</v>
      </c>
      <c r="AP117" s="10">
        <f ca="1">IF(AP$5&lt;&gt;"",HLOOKUP(AP$5,Functionalization!$G$6:$R$373,ROW($A117)-5,FALSE),IFERROR(INDEX(AP$337:AP$373,MATCH($F117,$B$337:$B$373,0))/VLOOKUP($F117,$B$337:$BB$373,MATCH(LEFT(TRIM(AP$6),FIND("~",SUBSTITUTE(AP$6,"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117))*HLOOKUP(LEFT(TRIM(AP$6),FIND("~",SUBSTITUTE(AP$6," ","~",LEN(TRIM(AP$6))-LEN(SUBSTITUTE(TRIM(AP$6)," ",""))))-1)&amp;" Total",$B$6:$BB$373,ROW($A117)-5,FALSE))</f>
        <v>0</v>
      </c>
      <c r="AQ117" s="10">
        <f ca="1">IF(AQ$5&lt;&gt;"",HLOOKUP(AQ$5,Functionalization!$G$6:$R$373,ROW($A117)-5,FALSE),IFERROR(INDEX(AQ$337:AQ$373,MATCH($F117,$B$337:$B$373,0))/VLOOKUP($F117,$B$337:$BB$373,MATCH(LEFT(TRIM(AQ$6),FIND("~",SUBSTITUTE(AQ$6,"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117))*HLOOKUP(LEFT(TRIM(AQ$6),FIND("~",SUBSTITUTE(AQ$6," ","~",LEN(TRIM(AQ$6))-LEN(SUBSTITUTE(TRIM(AQ$6)," ",""))))-1)&amp;" Total",$B$6:$BB$373,ROW($A117)-5,FALSE))</f>
        <v>0</v>
      </c>
      <c r="AR117" s="10">
        <f ca="1">IF(AR$5&lt;&gt;"",HLOOKUP(AR$5,Functionalization!$G$6:$R$373,ROW($A117)-5,FALSE),IFERROR(INDEX(AR$337:AR$373,MATCH($F117,$B$337:$B$373,0))/VLOOKUP($F117,$B$337:$BB$373,MATCH(LEFT(TRIM(AR$6),FIND("~",SUBSTITUTE(AR$6,"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117))*HLOOKUP(LEFT(TRIM(AR$6),FIND("~",SUBSTITUTE(AR$6," ","~",LEN(TRIM(AR$6))-LEN(SUBSTITUTE(TRIM(AR$6)," ",""))))-1)&amp;" Total",$B$6:$BB$373,ROW($A117)-5,FALSE))</f>
        <v>0</v>
      </c>
      <c r="AS117" s="10">
        <f ca="1">IF(AS$5&lt;&gt;"",HLOOKUP(AS$5,Functionalization!$G$6:$R$373,ROW($A117)-5,FALSE),IFERROR(INDEX(AS$337:AS$373,MATCH($F117,$B$337:$B$373,0))/VLOOKUP($F117,$B$337:$BB$373,MATCH(LEFT(TRIM(AS$6),FIND("~",SUBSTITUTE(AS$6,"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117))*HLOOKUP(LEFT(TRIM(AS$6),FIND("~",SUBSTITUTE(AS$6," ","~",LEN(TRIM(AS$6))-LEN(SUBSTITUTE(TRIM(AS$6)," ",""))))-1)&amp;" Total",$B$6:$BB$373,ROW($A117)-5,FALSE))</f>
        <v>0</v>
      </c>
      <c r="AT117" s="10">
        <f ca="1">IF(AT$5&lt;&gt;"",HLOOKUP(AT$5,Functionalization!$G$6:$R$373,ROW($A117)-5,FALSE),IFERROR(INDEX(AT$337:AT$373,MATCH($F117,$B$337:$B$373,0))/VLOOKUP($F117,$B$337:$BB$373,MATCH(LEFT(TRIM(AT$6),FIND("~",SUBSTITUTE(AT$6,"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117))*HLOOKUP(LEFT(TRIM(AT$6),FIND("~",SUBSTITUTE(AT$6," ","~",LEN(TRIM(AT$6))-LEN(SUBSTITUTE(TRIM(AT$6)," ",""))))-1)&amp;" Total",$B$6:$BB$373,ROW($A117)-5,FALSE))</f>
        <v>0</v>
      </c>
      <c r="AU117" s="10">
        <f ca="1">IF(AU$5&lt;&gt;"",HLOOKUP(AU$5,Functionalization!$G$6:$R$373,ROW($A117)-5,FALSE),IFERROR(INDEX(AU$337:AU$373,MATCH($F117,$B$337:$B$373,0))/VLOOKUP($F117,$B$337:$BB$373,MATCH(LEFT(TRIM(AU$6),FIND("~",SUBSTITUTE(AU$6,"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117))*HLOOKUP(LEFT(TRIM(AU$6),FIND("~",SUBSTITUTE(AU$6," ","~",LEN(TRIM(AU$6))-LEN(SUBSTITUTE(TRIM(AU$6)," ",""))))-1)&amp;" Total",$B$6:$BB$373,ROW($A117)-5,FALSE))</f>
        <v>0</v>
      </c>
      <c r="AV117" s="10">
        <f ca="1">IF(AV$5&lt;&gt;"",HLOOKUP(AV$5,Functionalization!$G$6:$R$373,ROW($A117)-5,FALSE),IFERROR(INDEX(AV$337:AV$373,MATCH($F117,$B$337:$B$373,0))/VLOOKUP($F117,$B$337:$BB$373,MATCH(LEFT(TRIM(AV$6),FIND("~",SUBSTITUTE(AV$6,"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117))*HLOOKUP(LEFT(TRIM(AV$6),FIND("~",SUBSTITUTE(AV$6," ","~",LEN(TRIM(AV$6))-LEN(SUBSTITUTE(TRIM(AV$6)," ",""))))-1)&amp;" Total",$B$6:$BB$373,ROW($A117)-5,FALSE))</f>
        <v>0</v>
      </c>
      <c r="AW117" s="10">
        <f ca="1">IF(AW$5&lt;&gt;"",HLOOKUP(AW$5,Functionalization!$G$6:$R$373,ROW($A117)-5,FALSE),IFERROR(INDEX(AW$337:AW$373,MATCH($F117,$B$337:$B$373,0))/VLOOKUP($F117,$B$337:$BB$373,MATCH(LEFT(TRIM(AW$6),FIND("~",SUBSTITUTE(AW$6,"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117))*HLOOKUP(LEFT(TRIM(AW$6),FIND("~",SUBSTITUTE(AW$6," ","~",LEN(TRIM(AW$6))-LEN(SUBSTITUTE(TRIM(AW$6)," ",""))))-1)&amp;" Total",$B$6:$BB$373,ROW($A117)-5,FALSE))</f>
        <v>0</v>
      </c>
      <c r="AX117" s="10">
        <f ca="1">IF(AX$5&lt;&gt;"",HLOOKUP(AX$5,Functionalization!$G$6:$R$373,ROW($A117)-5,FALSE),IFERROR(INDEX(AX$337:AX$373,MATCH($F117,$B$337:$B$373,0))/VLOOKUP($F117,$B$337:$BB$373,MATCH(LEFT(TRIM(AX$6),FIND("~",SUBSTITUTE(AX$6,"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117))*HLOOKUP(LEFT(TRIM(AX$6),FIND("~",SUBSTITUTE(AX$6," ","~",LEN(TRIM(AX$6))-LEN(SUBSTITUTE(TRIM(AX$6)," ",""))))-1)&amp;" Total",$B$6:$BB$373,ROW($A117)-5,FALSE))</f>
        <v>0</v>
      </c>
      <c r="AY117" s="10">
        <f ca="1">IF(AY$5&lt;&gt;"",HLOOKUP(AY$5,Functionalization!$G$6:$R$373,ROW($A117)-5,FALSE),IFERROR(INDEX(AY$337:AY$373,MATCH($F117,$B$337:$B$373,0))/VLOOKUP($F117,$B$337:$BB$373,MATCH(LEFT(TRIM(AY$6),FIND("~",SUBSTITUTE(AY$6,"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117))*HLOOKUP(LEFT(TRIM(AY$6),FIND("~",SUBSTITUTE(AY$6," ","~",LEN(TRIM(AY$6))-LEN(SUBSTITUTE(TRIM(AY$6)," ",""))))-1)&amp;" Total",$B$6:$BB$373,ROW($A117)-5,FALSE))</f>
        <v>0</v>
      </c>
      <c r="AZ117" s="10">
        <f ca="1">IF(AZ$5&lt;&gt;"",HLOOKUP(AZ$5,Functionalization!$G$6:$R$373,ROW($A117)-5,FALSE),IFERROR(INDEX(AZ$337:AZ$373,MATCH($F117,$B$337:$B$373,0))/VLOOKUP($F117,$B$337:$BB$373,MATCH(LEFT(TRIM(AZ$6),FIND("~",SUBSTITUTE(AZ$6,"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117))*HLOOKUP(LEFT(TRIM(AZ$6),FIND("~",SUBSTITUTE(AZ$6," ","~",LEN(TRIM(AZ$6))-LEN(SUBSTITUTE(TRIM(AZ$6)," ",""))))-1)&amp;" Total",$B$6:$BB$373,ROW($A117)-5,FALSE))</f>
        <v>0</v>
      </c>
      <c r="BA117" s="10">
        <f ca="1">IF(BA$5&lt;&gt;"",HLOOKUP(BA$5,Functionalization!$G$6:$R$373,ROW($A117)-5,FALSE),IFERROR(INDEX(BA$337:BA$373,MATCH($F117,$B$337:$B$373,0))/VLOOKUP($F117,$B$337:$BB$373,MATCH(LEFT(TRIM(BA$6),FIND("~",SUBSTITUTE(BA$6,"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117))*HLOOKUP(LEFT(TRIM(BA$6),FIND("~",SUBSTITUTE(BA$6," ","~",LEN(TRIM(BA$6))-LEN(SUBSTITUTE(TRIM(BA$6)," ",""))))-1)&amp;" Total",$B$6:$BB$373,ROW($A117)-5,FALSE))</f>
        <v>0</v>
      </c>
      <c r="BB117" s="10">
        <f ca="1">IF(BB$5&lt;&gt;"",HLOOKUP(BB$5,Functionalization!$G$6:$R$373,ROW($A117)-5,FALSE),IFERROR(INDEX(BB$337:BB$373,MATCH($F117,$B$337:$B$373,0))/VLOOKUP($F117,$B$337:$BB$373,MATCH(LEFT(TRIM(BB$6),FIND("~",SUBSTITUTE(BB$6,"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117))*HLOOKUP(LEFT(TRIM(BB$6),FIND("~",SUBSTITUTE(BB$6," ","~",LEN(TRIM(BB$6))-LEN(SUBSTITUTE(TRIM(BB$6)," ",""))))-1)&amp;" Total",$B$6:$BB$373,ROW($A117)-5,FALSE))</f>
        <v>0</v>
      </c>
      <c r="BD117">
        <f ca="1">IFERROR(IF(SUMIF($G$6:$BB$6,BD$6&amp;" Total",$G117:$BB117)-(SUMIF($G$6:$BB$6,BD$6&amp;" "&amp;'Input-Func_Class'!$D$22,$G117:$BB117)+IFERROR(SUMIF($G$6:$BB$6,BD$6&amp;" "&amp;'Input-Func_Class'!$E$22,$G117:$BB117),SUMIF($G$6:$BB$6,BD$6&amp;" "&amp;'Input-Func_Class'!$B$24,$G117:$BB117))+SUMIF($G$6:$BB$6,BD$6&amp;" "&amp;'Input-Func_Class'!$F$22,$G117:$BB117))&lt;Check_Limit,0,1),1)</f>
        <v>0</v>
      </c>
      <c r="BE117">
        <f ca="1">IFERROR(IF(SUMIF($G$6:$BB$6,BE$6&amp;" Total",$G117:$BB117)-(SUMIF($G$6:$BB$6,BE$6&amp;" "&amp;'Input-Func_Class'!$D$22,$G117:$BB117)+IFERROR(SUMIF($G$6:$BB$6,BE$6&amp;" "&amp;'Input-Func_Class'!$E$22,$G117:$BB117),SUMIF($G$6:$BB$6,BE$6&amp;" "&amp;'Input-Func_Class'!$B$24,$G117:$BB117))+SUMIF($G$6:$BB$6,BE$6&amp;" "&amp;'Input-Func_Class'!$F$22,$G117:$BB117))&lt;Check_Limit,0,1),1)</f>
        <v>0</v>
      </c>
      <c r="BF117">
        <f ca="1">IFERROR(IF(SUMIF($G$6:$BB$6,BF$6&amp;" Total",$G117:$BB117)-(SUMIF($G$6:$BB$6,BF$6&amp;" "&amp;'Input-Func_Class'!$D$22,$G117:$BB117)+IFERROR(SUMIF($G$6:$BB$6,BF$6&amp;" "&amp;'Input-Func_Class'!$E$22,$G117:$BB117),SUMIF($G$6:$BB$6,BF$6&amp;" "&amp;'Input-Func_Class'!$B$24,$G117:$BB117))+SUMIF($G$6:$BB$6,BF$6&amp;" "&amp;'Input-Func_Class'!$F$22,$G117:$BB117))&lt;Check_Limit,0,1),1)</f>
        <v>0</v>
      </c>
      <c r="BG117">
        <f ca="1">IFERROR(IF(SUMIF($G$6:$BB$6,BG$6&amp;" Total",$G117:$BB117)-(SUMIF($G$6:$BB$6,BG$6&amp;" "&amp;'Input-Func_Class'!$D$22,$G117:$BB117)+IFERROR(SUMIF($G$6:$BB$6,BG$6&amp;" "&amp;'Input-Func_Class'!$E$22,$G117:$BB117),SUMIF($G$6:$BB$6,BG$6&amp;" "&amp;'Input-Func_Class'!$B$24,$G117:$BB117))+SUMIF($G$6:$BB$6,BG$6&amp;" "&amp;'Input-Func_Class'!$F$22,$G117:$BB117))&lt;Check_Limit,0,1),1)</f>
        <v>0</v>
      </c>
      <c r="BH117">
        <f ca="1">IFERROR(IF(SUMIF($G$6:$BB$6,BH$6&amp;" Total",$G117:$BB117)-(SUMIF($G$6:$BB$6,BH$6&amp;" "&amp;'Input-Func_Class'!$D$22,$G117:$BB117)+IFERROR(SUMIF($G$6:$BB$6,BH$6&amp;" "&amp;'Input-Func_Class'!$E$22,$G117:$BB117),SUMIF($G$6:$BB$6,BH$6&amp;" "&amp;'Input-Func_Class'!$B$24,$G117:$BB117))+SUMIF($G$6:$BB$6,BH$6&amp;" "&amp;'Input-Func_Class'!$F$22,$G117:$BB117))&lt;Check_Limit,0,1),1)</f>
        <v>0</v>
      </c>
      <c r="BI117">
        <f ca="1">IFERROR(IF(SUMIF($G$6:$BB$6,BI$6&amp;" Total",$G117:$BB117)-(SUMIF($G$6:$BB$6,BI$6&amp;" "&amp;'Input-Func_Class'!$D$22,$G117:$BB117)+IFERROR(SUMIF($G$6:$BB$6,BI$6&amp;" "&amp;'Input-Func_Class'!$E$22,$G117:$BB117),SUMIF($G$6:$BB$6,BI$6&amp;" "&amp;'Input-Func_Class'!$B$24,$G117:$BB117))+SUMIF($G$6:$BB$6,BI$6&amp;" "&amp;'Input-Func_Class'!$F$22,$G117:$BB117))&lt;Check_Limit,0,1),1)</f>
        <v>0</v>
      </c>
      <c r="BJ117">
        <f ca="1">IFERROR(IF(SUMIF($G$6:$BB$6,BJ$6&amp;" Total",$G117:$BB117)-(SUMIF($G$6:$BB$6,BJ$6&amp;" "&amp;'Input-Func_Class'!$D$22,$G117:$BB117)+IFERROR(SUMIF($G$6:$BB$6,BJ$6&amp;" "&amp;'Input-Func_Class'!$E$22,$G117:$BB117),SUMIF($G$6:$BB$6,BJ$6&amp;" "&amp;'Input-Func_Class'!$B$24,$G117:$BB117))+SUMIF($G$6:$BB$6,BJ$6&amp;" "&amp;'Input-Func_Class'!$F$22,$G117:$BB117))&lt;Check_Limit,0,1),1)</f>
        <v>0</v>
      </c>
      <c r="BK117">
        <f ca="1">IFERROR(IF(SUMIF($G$6:$BB$6,BK$6&amp;" Total",$G117:$BB117)-(SUMIF($G$6:$BB$6,BK$6&amp;" "&amp;'Input-Func_Class'!$D$22,$G117:$BB117)+IFERROR(SUMIF($G$6:$BB$6,BK$6&amp;" "&amp;'Input-Func_Class'!$E$22,$G117:$BB117),SUMIF($G$6:$BB$6,BK$6&amp;" "&amp;'Input-Func_Class'!$B$24,$G117:$BB117))+SUMIF($G$6:$BB$6,BK$6&amp;" "&amp;'Input-Func_Class'!$F$22,$G117:$BB117))&lt;Check_Limit,0,1),1)</f>
        <v>0</v>
      </c>
      <c r="BL117">
        <f ca="1">IFERROR(IF(SUMIF($G$6:$BB$6,BL$6&amp;" Total",$G117:$BB117)-(SUMIF($G$6:$BB$6,BL$6&amp;" "&amp;'Input-Func_Class'!$D$22,$G117:$BB117)+IFERROR(SUMIF($G$6:$BB$6,BL$6&amp;" "&amp;'Input-Func_Class'!$E$22,$G117:$BB117),SUMIF($G$6:$BB$6,BL$6&amp;" "&amp;'Input-Func_Class'!$B$24,$G117:$BB117))+SUMIF($G$6:$BB$6,BL$6&amp;" "&amp;'Input-Func_Class'!$F$22,$G117:$BB117))&lt;Check_Limit,0,1),1)</f>
        <v>0</v>
      </c>
      <c r="BM117">
        <f ca="1">IFERROR(IF(SUMIF($G$6:$BB$6,BM$6&amp;" Total",$G117:$BB117)-(SUMIF($G$6:$BB$6,BM$6&amp;" "&amp;'Input-Func_Class'!$D$22,$G117:$BB117)+IFERROR(SUMIF($G$6:$BB$6,BM$6&amp;" "&amp;'Input-Func_Class'!$E$22,$G117:$BB117),SUMIF($G$6:$BB$6,BM$6&amp;" "&amp;'Input-Func_Class'!$B$24,$G117:$BB117))+SUMIF($G$6:$BB$6,BM$6&amp;" "&amp;'Input-Func_Class'!$F$22,$G117:$BB117))&lt;Check_Limit,0,1),1)</f>
        <v>0</v>
      </c>
      <c r="BN117">
        <f ca="1">IFERROR(IF(SUMIF($G$6:$BB$6,BN$6&amp;" Total",$G117:$BB117)-(SUMIF($G$6:$BB$6,BN$6&amp;" "&amp;'Input-Func_Class'!$D$22,$G117:$BB117)+IFERROR(SUMIF($G$6:$BB$6,BN$6&amp;" "&amp;'Input-Func_Class'!$E$22,$G117:$BB117),SUMIF($G$6:$BB$6,BN$6&amp;" "&amp;'Input-Func_Class'!$B$24,$G117:$BB117))+SUMIF($G$6:$BB$6,BN$6&amp;" "&amp;'Input-Func_Class'!$F$22,$G117:$BB117))&lt;Check_Limit,0,1),1)</f>
        <v>0</v>
      </c>
      <c r="BO117">
        <f ca="1">IFERROR(IF(SUMIF($G$6:$BB$6,BO$6&amp;" Total",$G117:$BB117)-(SUMIF($G$6:$BB$6,BO$6&amp;" "&amp;'Input-Func_Class'!$D$22,$G117:$BB117)+IFERROR(SUMIF($G$6:$BB$6,BO$6&amp;" "&amp;'Input-Func_Class'!$E$22,$G117:$BB117),SUMIF($G$6:$BB$6,BO$6&amp;" "&amp;'Input-Func_Class'!$B$24,$G117:$BB117))+SUMIF($G$6:$BB$6,BO$6&amp;" "&amp;'Input-Func_Class'!$F$22,$G117:$BB117))&lt;Check_Limit,0,1),1)</f>
        <v>0</v>
      </c>
    </row>
    <row r="118" spans="1:67" outlineLevel="1">
      <c r="A118" s="31">
        <f>IF(ISBLANK('Input-Accounts'!A118),"",'Input-Accounts'!A118)</f>
        <v>106</v>
      </c>
      <c r="B118" s="53" t="str">
        <f>IF(ISBLANK('Input-Accounts'!B118),"",'Input-Accounts'!B118)</f>
        <v>OTHER EQUIP-CUST INFO SERVICE</v>
      </c>
      <c r="C118" s="31">
        <f>IF(ISBLANK('Input-Accounts'!C118),"",'Input-Accounts'!C118)</f>
        <v>387.46</v>
      </c>
      <c r="D118" s="10">
        <f>Functionalization!$D118</f>
        <v>-120387.07000000005</v>
      </c>
      <c r="E118" s="10">
        <f t="shared" ca="1" si="26"/>
        <v>0</v>
      </c>
      <c r="F118" s="3" t="str">
        <f>IF($D118=0,"-",IF('Input-Accounts'!$E118&lt;&gt;0,'Input-Accounts'!$E118,'Input-Accounts'!$G118))</f>
        <v>INT_DISTPT_SUBTOTAL</v>
      </c>
      <c r="G118" s="10">
        <f ca="1">IF(G$5&lt;&gt;"",HLOOKUP(G$5,Functionalization!$G$6:$R$373,ROW($A118)-5,FALSE),IFERROR(INDEX(G$337:G$373,MATCH($F118,$B$337:$B$373,0))/VLOOKUP($F118,$B$337:$BB$373,MATCH(LEFT(TRIM(G$6),FIND("~",SUBSTITUTE(G$6,"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118))*HLOOKUP(LEFT(TRIM(G$6),FIND("~",SUBSTITUTE(G$6," ","~",LEN(TRIM(G$6))-LEN(SUBSTITUTE(TRIM(G$6)," ",""))))-1)&amp;" Total",$B$6:$BB$373,ROW($A118)-5,FALSE))</f>
        <v>-76682.099170282047</v>
      </c>
      <c r="H118" s="10">
        <f ca="1">IF(H$5&lt;&gt;"",HLOOKUP(H$5,Functionalization!$G$6:$R$373,ROW($A118)-5,FALSE),IFERROR(INDEX(H$337:H$373,MATCH($F118,$B$337:$B$373,0))/VLOOKUP($F118,$B$337:$BB$373,MATCH(LEFT(TRIM(H$6),FIND("~",SUBSTITUTE(H$6,"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118))*HLOOKUP(LEFT(TRIM(H$6),FIND("~",SUBSTITUTE(H$6," ","~",LEN(TRIM(H$6))-LEN(SUBSTITUTE(TRIM(H$6)," ",""))))-1)&amp;" Total",$B$6:$BB$373,ROW($A118)-5,FALSE))</f>
        <v>-56896.109887292281</v>
      </c>
      <c r="I118" s="10">
        <f ca="1">IF(I$5&lt;&gt;"",HLOOKUP(I$5,Functionalization!$G$6:$R$373,ROW($A118)-5,FALSE),IFERROR(INDEX(I$337:I$373,MATCH($F118,$B$337:$B$373,0))/VLOOKUP($F118,$B$337:$BB$373,MATCH(LEFT(TRIM(I$6),FIND("~",SUBSTITUTE(I$6,"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118))*HLOOKUP(LEFT(TRIM(I$6),FIND("~",SUBSTITUTE(I$6," ","~",LEN(TRIM(I$6))-LEN(SUBSTITUTE(TRIM(I$6)," ",""))))-1)&amp;" Total",$B$6:$BB$373,ROW($A118)-5,FALSE))</f>
        <v>0</v>
      </c>
      <c r="J118" s="10">
        <f ca="1">IF(J$5&lt;&gt;"",HLOOKUP(J$5,Functionalization!$G$6:$R$373,ROW($A118)-5,FALSE),IFERROR(INDEX(J$337:J$373,MATCH($F118,$B$337:$B$373,0))/VLOOKUP($F118,$B$337:$BB$373,MATCH(LEFT(TRIM(J$6),FIND("~",SUBSTITUTE(J$6,"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118))*HLOOKUP(LEFT(TRIM(J$6),FIND("~",SUBSTITUTE(J$6," ","~",LEN(TRIM(J$6))-LEN(SUBSTITUTE(TRIM(J$6)," ",""))))-1)&amp;" Total",$B$6:$BB$373,ROW($A118)-5,FALSE))</f>
        <v>-19785.989282989754</v>
      </c>
      <c r="K118" s="10">
        <f ca="1">IF(K$5&lt;&gt;"",HLOOKUP(K$5,Functionalization!$G$6:$R$373,ROW($A118)-5,FALSE),IFERROR(INDEX(K$337:K$373,MATCH($F118,$B$337:$B$373,0))/VLOOKUP($F118,$B$337:$BB$373,MATCH(LEFT(TRIM(K$6),FIND("~",SUBSTITUTE(K$6,"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118))*HLOOKUP(LEFT(TRIM(K$6),FIND("~",SUBSTITUTE(K$6," ","~",LEN(TRIM(K$6))-LEN(SUBSTITUTE(TRIM(K$6)," ",""))))-1)&amp;" Total",$B$6:$BB$373,ROW($A118)-5,FALSE))</f>
        <v>-43704.970829718004</v>
      </c>
      <c r="L118" s="10">
        <f ca="1">IF(L$5&lt;&gt;"",HLOOKUP(L$5,Functionalization!$G$6:$R$373,ROW($A118)-5,FALSE),IFERROR(INDEX(L$337:L$373,MATCH($F118,$B$337:$B$373,0))/VLOOKUP($F118,$B$337:$BB$373,MATCH(LEFT(TRIM(L$6),FIND("~",SUBSTITUTE(L$6,"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118))*HLOOKUP(LEFT(TRIM(L$6),FIND("~",SUBSTITUTE(L$6," ","~",LEN(TRIM(L$6))-LEN(SUBSTITUTE(TRIM(L$6)," ",""))))-1)&amp;" Total",$B$6:$BB$373,ROW($A118)-5,FALSE))</f>
        <v>0</v>
      </c>
      <c r="M118" s="10">
        <f ca="1">IF(M$5&lt;&gt;"",HLOOKUP(M$5,Functionalization!$G$6:$R$373,ROW($A118)-5,FALSE),IFERROR(INDEX(M$337:M$373,MATCH($F118,$B$337:$B$373,0))/VLOOKUP($F118,$B$337:$BB$373,MATCH(LEFT(TRIM(M$6),FIND("~",SUBSTITUTE(M$6,"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118))*HLOOKUP(LEFT(TRIM(M$6),FIND("~",SUBSTITUTE(M$6," ","~",LEN(TRIM(M$6))-LEN(SUBSTITUTE(TRIM(M$6)," ",""))))-1)&amp;" Total",$B$6:$BB$373,ROW($A118)-5,FALSE))</f>
        <v>0</v>
      </c>
      <c r="N118" s="10">
        <f ca="1">IF(N$5&lt;&gt;"",HLOOKUP(N$5,Functionalization!$G$6:$R$373,ROW($A118)-5,FALSE),IFERROR(INDEX(N$337:N$373,MATCH($F118,$B$337:$B$373,0))/VLOOKUP($F118,$B$337:$BB$373,MATCH(LEFT(TRIM(N$6),FIND("~",SUBSTITUTE(N$6,"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118))*HLOOKUP(LEFT(TRIM(N$6),FIND("~",SUBSTITUTE(N$6," ","~",LEN(TRIM(N$6))-LEN(SUBSTITUTE(TRIM(N$6)," ",""))))-1)&amp;" Total",$B$6:$BB$373,ROW($A118)-5,FALSE))</f>
        <v>-43704.970829718004</v>
      </c>
      <c r="O118" s="10">
        <f ca="1">IF(O$5&lt;&gt;"",HLOOKUP(O$5,Functionalization!$G$6:$R$373,ROW($A118)-5,FALSE),IFERROR(INDEX(O$337:O$373,MATCH($F118,$B$337:$B$373,0))/VLOOKUP($F118,$B$337:$BB$373,MATCH(LEFT(TRIM(O$6),FIND("~",SUBSTITUTE(O$6,"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118))*HLOOKUP(LEFT(TRIM(O$6),FIND("~",SUBSTITUTE(O$6," ","~",LEN(TRIM(O$6))-LEN(SUBSTITUTE(TRIM(O$6)," ",""))))-1)&amp;" Total",$B$6:$BB$373,ROW($A118)-5,FALSE))</f>
        <v>0</v>
      </c>
      <c r="P118" s="10">
        <f ca="1">IF(P$5&lt;&gt;"",HLOOKUP(P$5,Functionalization!$G$6:$R$373,ROW($A118)-5,FALSE),IFERROR(INDEX(P$337:P$373,MATCH($F118,$B$337:$B$373,0))/VLOOKUP($F118,$B$337:$BB$373,MATCH(LEFT(TRIM(P$6),FIND("~",SUBSTITUTE(P$6,"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118))*HLOOKUP(LEFT(TRIM(P$6),FIND("~",SUBSTITUTE(P$6," ","~",LEN(TRIM(P$6))-LEN(SUBSTITUTE(TRIM(P$6)," ",""))))-1)&amp;" Total",$B$6:$BB$373,ROW($A118)-5,FALSE))</f>
        <v>0</v>
      </c>
      <c r="Q118" s="10">
        <f ca="1">IF(Q$5&lt;&gt;"",HLOOKUP(Q$5,Functionalization!$G$6:$R$373,ROW($A118)-5,FALSE),IFERROR(INDEX(Q$337:Q$373,MATCH($F118,$B$337:$B$373,0))/VLOOKUP($F118,$B$337:$BB$373,MATCH(LEFT(TRIM(Q$6),FIND("~",SUBSTITUTE(Q$6,"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118))*HLOOKUP(LEFT(TRIM(Q$6),FIND("~",SUBSTITUTE(Q$6," ","~",LEN(TRIM(Q$6))-LEN(SUBSTITUTE(TRIM(Q$6)," ",""))))-1)&amp;" Total",$B$6:$BB$373,ROW($A118)-5,FALSE))</f>
        <v>0</v>
      </c>
      <c r="R118" s="10">
        <f ca="1">IF(R$5&lt;&gt;"",HLOOKUP(R$5,Functionalization!$G$6:$R$373,ROW($A118)-5,FALSE),IFERROR(INDEX(R$337:R$373,MATCH($F118,$B$337:$B$373,0))/VLOOKUP($F118,$B$337:$BB$373,MATCH(LEFT(TRIM(R$6),FIND("~",SUBSTITUTE(R$6,"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118))*HLOOKUP(LEFT(TRIM(R$6),FIND("~",SUBSTITUTE(R$6," ","~",LEN(TRIM(R$6))-LEN(SUBSTITUTE(TRIM(R$6)," ",""))))-1)&amp;" Total",$B$6:$BB$373,ROW($A118)-5,FALSE))</f>
        <v>0</v>
      </c>
      <c r="S118" s="10">
        <f ca="1">IF(S$5&lt;&gt;"",HLOOKUP(S$5,Functionalization!$G$6:$R$373,ROW($A118)-5,FALSE),IFERROR(INDEX(S$337:S$373,MATCH($F118,$B$337:$B$373,0))/VLOOKUP($F118,$B$337:$BB$373,MATCH(LEFT(TRIM(S$6),FIND("~",SUBSTITUTE(S$6,"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118))*HLOOKUP(LEFT(TRIM(S$6),FIND("~",SUBSTITUTE(S$6," ","~",LEN(TRIM(S$6))-LEN(SUBSTITUTE(TRIM(S$6)," ",""))))-1)&amp;" Total",$B$6:$BB$373,ROW($A118)-5,FALSE))</f>
        <v>0</v>
      </c>
      <c r="T118" s="10">
        <f ca="1">IF(T$5&lt;&gt;"",HLOOKUP(T$5,Functionalization!$G$6:$R$373,ROW($A118)-5,FALSE),IFERROR(INDEX(T$337:T$373,MATCH($F118,$B$337:$B$373,0))/VLOOKUP($F118,$B$337:$BB$373,MATCH(LEFT(TRIM(T$6),FIND("~",SUBSTITUTE(T$6,"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118))*HLOOKUP(LEFT(TRIM(T$6),FIND("~",SUBSTITUTE(T$6," ","~",LEN(TRIM(T$6))-LEN(SUBSTITUTE(TRIM(T$6)," ",""))))-1)&amp;" Total",$B$6:$BB$373,ROW($A118)-5,FALSE))</f>
        <v>0</v>
      </c>
      <c r="U118" s="10">
        <f ca="1">IF(U$5&lt;&gt;"",HLOOKUP(U$5,Functionalization!$G$6:$R$373,ROW($A118)-5,FALSE),IFERROR(INDEX(U$337:U$373,MATCH($F118,$B$337:$B$373,0))/VLOOKUP($F118,$B$337:$BB$373,MATCH(LEFT(TRIM(U$6),FIND("~",SUBSTITUTE(U$6,"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118))*HLOOKUP(LEFT(TRIM(U$6),FIND("~",SUBSTITUTE(U$6," ","~",LEN(TRIM(U$6))-LEN(SUBSTITUTE(TRIM(U$6)," ",""))))-1)&amp;" Total",$B$6:$BB$373,ROW($A118)-5,FALSE))</f>
        <v>0</v>
      </c>
      <c r="V118" s="10">
        <f ca="1">IF(V$5&lt;&gt;"",HLOOKUP(V$5,Functionalization!$G$6:$R$373,ROW($A118)-5,FALSE),IFERROR(INDEX(V$337:V$373,MATCH($F118,$B$337:$B$373,0))/VLOOKUP($F118,$B$337:$BB$373,MATCH(LEFT(TRIM(V$6),FIND("~",SUBSTITUTE(V$6,"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118))*HLOOKUP(LEFT(TRIM(V$6),FIND("~",SUBSTITUTE(V$6," ","~",LEN(TRIM(V$6))-LEN(SUBSTITUTE(TRIM(V$6)," ",""))))-1)&amp;" Total",$B$6:$BB$373,ROW($A118)-5,FALSE))</f>
        <v>0</v>
      </c>
      <c r="W118" s="10">
        <f ca="1">IF(W$5&lt;&gt;"",HLOOKUP(W$5,Functionalization!$G$6:$R$373,ROW($A118)-5,FALSE),IFERROR(INDEX(W$337:W$373,MATCH($F118,$B$337:$B$373,0))/VLOOKUP($F118,$B$337:$BB$373,MATCH(LEFT(TRIM(W$6),FIND("~",SUBSTITUTE(W$6,"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118))*HLOOKUP(LEFT(TRIM(W$6),FIND("~",SUBSTITUTE(W$6," ","~",LEN(TRIM(W$6))-LEN(SUBSTITUTE(TRIM(W$6)," ",""))))-1)&amp;" Total",$B$6:$BB$373,ROW($A118)-5,FALSE))</f>
        <v>0</v>
      </c>
      <c r="X118" s="10">
        <f ca="1">IF(X$5&lt;&gt;"",HLOOKUP(X$5,Functionalization!$G$6:$R$373,ROW($A118)-5,FALSE),IFERROR(INDEX(X$337:X$373,MATCH($F118,$B$337:$B$373,0))/VLOOKUP($F118,$B$337:$BB$373,MATCH(LEFT(TRIM(X$6),FIND("~",SUBSTITUTE(X$6,"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118))*HLOOKUP(LEFT(TRIM(X$6),FIND("~",SUBSTITUTE(X$6," ","~",LEN(TRIM(X$6))-LEN(SUBSTITUTE(TRIM(X$6)," ",""))))-1)&amp;" Total",$B$6:$BB$373,ROW($A118)-5,FALSE))</f>
        <v>0</v>
      </c>
      <c r="Y118" s="10">
        <f ca="1">IF(Y$5&lt;&gt;"",HLOOKUP(Y$5,Functionalization!$G$6:$R$373,ROW($A118)-5,FALSE),IFERROR(INDEX(Y$337:Y$373,MATCH($F118,$B$337:$B$373,0))/VLOOKUP($F118,$B$337:$BB$373,MATCH(LEFT(TRIM(Y$6),FIND("~",SUBSTITUTE(Y$6,"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118))*HLOOKUP(LEFT(TRIM(Y$6),FIND("~",SUBSTITUTE(Y$6," ","~",LEN(TRIM(Y$6))-LEN(SUBSTITUTE(TRIM(Y$6)," ",""))))-1)&amp;" Total",$B$6:$BB$373,ROW($A118)-5,FALSE))</f>
        <v>0</v>
      </c>
      <c r="Z118" s="10">
        <f ca="1">IF(Z$5&lt;&gt;"",HLOOKUP(Z$5,Functionalization!$G$6:$R$373,ROW($A118)-5,FALSE),IFERROR(INDEX(Z$337:Z$373,MATCH($F118,$B$337:$B$373,0))/VLOOKUP($F118,$B$337:$BB$373,MATCH(LEFT(TRIM(Z$6),FIND("~",SUBSTITUTE(Z$6,"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118))*HLOOKUP(LEFT(TRIM(Z$6),FIND("~",SUBSTITUTE(Z$6," ","~",LEN(TRIM(Z$6))-LEN(SUBSTITUTE(TRIM(Z$6)," ",""))))-1)&amp;" Total",$B$6:$BB$373,ROW($A118)-5,FALSE))</f>
        <v>0</v>
      </c>
      <c r="AA118" s="10">
        <f ca="1">IF(AA$5&lt;&gt;"",HLOOKUP(AA$5,Functionalization!$G$6:$R$373,ROW($A118)-5,FALSE),IFERROR(INDEX(AA$337:AA$373,MATCH($F118,$B$337:$B$373,0))/VLOOKUP($F118,$B$337:$BB$373,MATCH(LEFT(TRIM(AA$6),FIND("~",SUBSTITUTE(AA$6,"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118))*HLOOKUP(LEFT(TRIM(AA$6),FIND("~",SUBSTITUTE(AA$6," ","~",LEN(TRIM(AA$6))-LEN(SUBSTITUTE(TRIM(AA$6)," ",""))))-1)&amp;" Total",$B$6:$BB$373,ROW($A118)-5,FALSE))</f>
        <v>0</v>
      </c>
      <c r="AB118" s="10">
        <f ca="1">IF(AB$5&lt;&gt;"",HLOOKUP(AB$5,Functionalization!$G$6:$R$373,ROW($A118)-5,FALSE),IFERROR(INDEX(AB$337:AB$373,MATCH($F118,$B$337:$B$373,0))/VLOOKUP($F118,$B$337:$BB$373,MATCH(LEFT(TRIM(AB$6),FIND("~",SUBSTITUTE(AB$6,"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118))*HLOOKUP(LEFT(TRIM(AB$6),FIND("~",SUBSTITUTE(AB$6," ","~",LEN(TRIM(AB$6))-LEN(SUBSTITUTE(TRIM(AB$6)," ",""))))-1)&amp;" Total",$B$6:$BB$373,ROW($A118)-5,FALSE))</f>
        <v>0</v>
      </c>
      <c r="AC118" s="10">
        <f ca="1">IF(AC$5&lt;&gt;"",HLOOKUP(AC$5,Functionalization!$G$6:$R$373,ROW($A118)-5,FALSE),IFERROR(INDEX(AC$337:AC$373,MATCH($F118,$B$337:$B$373,0))/VLOOKUP($F118,$B$337:$BB$373,MATCH(LEFT(TRIM(AC$6),FIND("~",SUBSTITUTE(AC$6,"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118))*HLOOKUP(LEFT(TRIM(AC$6),FIND("~",SUBSTITUTE(AC$6," ","~",LEN(TRIM(AC$6))-LEN(SUBSTITUTE(TRIM(AC$6)," ",""))))-1)&amp;" Total",$B$6:$BB$373,ROW($A118)-5,FALSE))</f>
        <v>0</v>
      </c>
      <c r="AD118" s="10">
        <f ca="1">IF(AD$5&lt;&gt;"",HLOOKUP(AD$5,Functionalization!$G$6:$R$373,ROW($A118)-5,FALSE),IFERROR(INDEX(AD$337:AD$373,MATCH($F118,$B$337:$B$373,0))/VLOOKUP($F118,$B$337:$BB$373,MATCH(LEFT(TRIM(AD$6),FIND("~",SUBSTITUTE(AD$6,"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118))*HLOOKUP(LEFT(TRIM(AD$6),FIND("~",SUBSTITUTE(AD$6," ","~",LEN(TRIM(AD$6))-LEN(SUBSTITUTE(TRIM(AD$6)," ",""))))-1)&amp;" Total",$B$6:$BB$373,ROW($A118)-5,FALSE))</f>
        <v>0</v>
      </c>
      <c r="AE118" s="10">
        <f ca="1">IF(AE$5&lt;&gt;"",HLOOKUP(AE$5,Functionalization!$G$6:$R$373,ROW($A118)-5,FALSE),IFERROR(INDEX(AE$337:AE$373,MATCH($F118,$B$337:$B$373,0))/VLOOKUP($F118,$B$337:$BB$373,MATCH(LEFT(TRIM(AE$6),FIND("~",SUBSTITUTE(AE$6,"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118))*HLOOKUP(LEFT(TRIM(AE$6),FIND("~",SUBSTITUTE(AE$6," ","~",LEN(TRIM(AE$6))-LEN(SUBSTITUTE(TRIM(AE$6)," ",""))))-1)&amp;" Total",$B$6:$BB$373,ROW($A118)-5,FALSE))</f>
        <v>0</v>
      </c>
      <c r="AF118" s="10">
        <f ca="1">IF(AF$5&lt;&gt;"",HLOOKUP(AF$5,Functionalization!$G$6:$R$373,ROW($A118)-5,FALSE),IFERROR(INDEX(AF$337:AF$373,MATCH($F118,$B$337:$B$373,0))/VLOOKUP($F118,$B$337:$BB$373,MATCH(LEFT(TRIM(AF$6),FIND("~",SUBSTITUTE(AF$6,"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118))*HLOOKUP(LEFT(TRIM(AF$6),FIND("~",SUBSTITUTE(AF$6," ","~",LEN(TRIM(AF$6))-LEN(SUBSTITUTE(TRIM(AF$6)," ",""))))-1)&amp;" Total",$B$6:$BB$373,ROW($A118)-5,FALSE))</f>
        <v>0</v>
      </c>
      <c r="AG118" s="10">
        <f ca="1">IF(AG$5&lt;&gt;"",HLOOKUP(AG$5,Functionalization!$G$6:$R$373,ROW($A118)-5,FALSE),IFERROR(INDEX(AG$337:AG$373,MATCH($F118,$B$337:$B$373,0))/VLOOKUP($F118,$B$337:$BB$373,MATCH(LEFT(TRIM(AG$6),FIND("~",SUBSTITUTE(AG$6,"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118))*HLOOKUP(LEFT(TRIM(AG$6),FIND("~",SUBSTITUTE(AG$6," ","~",LEN(TRIM(AG$6))-LEN(SUBSTITUTE(TRIM(AG$6)," ",""))))-1)&amp;" Total",$B$6:$BB$373,ROW($A118)-5,FALSE))</f>
        <v>0</v>
      </c>
      <c r="AH118" s="10">
        <f ca="1">IF(AH$5&lt;&gt;"",HLOOKUP(AH$5,Functionalization!$G$6:$R$373,ROW($A118)-5,FALSE),IFERROR(INDEX(AH$337:AH$373,MATCH($F118,$B$337:$B$373,0))/VLOOKUP($F118,$B$337:$BB$373,MATCH(LEFT(TRIM(AH$6),FIND("~",SUBSTITUTE(AH$6,"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118))*HLOOKUP(LEFT(TRIM(AH$6),FIND("~",SUBSTITUTE(AH$6," ","~",LEN(TRIM(AH$6))-LEN(SUBSTITUTE(TRIM(AH$6)," ",""))))-1)&amp;" Total",$B$6:$BB$373,ROW($A118)-5,FALSE))</f>
        <v>0</v>
      </c>
      <c r="AI118" s="10">
        <f ca="1">IF(AI$5&lt;&gt;"",HLOOKUP(AI$5,Functionalization!$G$6:$R$373,ROW($A118)-5,FALSE),IFERROR(INDEX(AI$337:AI$373,MATCH($F118,$B$337:$B$373,0))/VLOOKUP($F118,$B$337:$BB$373,MATCH(LEFT(TRIM(AI$6),FIND("~",SUBSTITUTE(AI$6,"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118))*HLOOKUP(LEFT(TRIM(AI$6),FIND("~",SUBSTITUTE(AI$6," ","~",LEN(TRIM(AI$6))-LEN(SUBSTITUTE(TRIM(AI$6)," ",""))))-1)&amp;" Total",$B$6:$BB$373,ROW($A118)-5,FALSE))</f>
        <v>0</v>
      </c>
      <c r="AJ118" s="10">
        <f ca="1">IF(AJ$5&lt;&gt;"",HLOOKUP(AJ$5,Functionalization!$G$6:$R$373,ROW($A118)-5,FALSE),IFERROR(INDEX(AJ$337:AJ$373,MATCH($F118,$B$337:$B$373,0))/VLOOKUP($F118,$B$337:$BB$373,MATCH(LEFT(TRIM(AJ$6),FIND("~",SUBSTITUTE(AJ$6,"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118))*HLOOKUP(LEFT(TRIM(AJ$6),FIND("~",SUBSTITUTE(AJ$6," ","~",LEN(TRIM(AJ$6))-LEN(SUBSTITUTE(TRIM(AJ$6)," ",""))))-1)&amp;" Total",$B$6:$BB$373,ROW($A118)-5,FALSE))</f>
        <v>0</v>
      </c>
      <c r="AK118" s="10">
        <f ca="1">IF(AK$5&lt;&gt;"",HLOOKUP(AK$5,Functionalization!$G$6:$R$373,ROW($A118)-5,FALSE),IFERROR(INDEX(AK$337:AK$373,MATCH($F118,$B$337:$B$373,0))/VLOOKUP($F118,$B$337:$BB$373,MATCH(LEFT(TRIM(AK$6),FIND("~",SUBSTITUTE(AK$6,"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118))*HLOOKUP(LEFT(TRIM(AK$6),FIND("~",SUBSTITUTE(AK$6," ","~",LEN(TRIM(AK$6))-LEN(SUBSTITUTE(TRIM(AK$6)," ",""))))-1)&amp;" Total",$B$6:$BB$373,ROW($A118)-5,FALSE))</f>
        <v>0</v>
      </c>
      <c r="AL118" s="10">
        <f ca="1">IF(AL$5&lt;&gt;"",HLOOKUP(AL$5,Functionalization!$G$6:$R$373,ROW($A118)-5,FALSE),IFERROR(INDEX(AL$337:AL$373,MATCH($F118,$B$337:$B$373,0))/VLOOKUP($F118,$B$337:$BB$373,MATCH(LEFT(TRIM(AL$6),FIND("~",SUBSTITUTE(AL$6,"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118))*HLOOKUP(LEFT(TRIM(AL$6),FIND("~",SUBSTITUTE(AL$6," ","~",LEN(TRIM(AL$6))-LEN(SUBSTITUTE(TRIM(AL$6)," ",""))))-1)&amp;" Total",$B$6:$BB$373,ROW($A118)-5,FALSE))</f>
        <v>0</v>
      </c>
      <c r="AM118" s="10">
        <f ca="1">IF(AM$5&lt;&gt;"",HLOOKUP(AM$5,Functionalization!$G$6:$R$373,ROW($A118)-5,FALSE),IFERROR(INDEX(AM$337:AM$373,MATCH($F118,$B$337:$B$373,0))/VLOOKUP($F118,$B$337:$BB$373,MATCH(LEFT(TRIM(AM$6),FIND("~",SUBSTITUTE(AM$6,"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118))*HLOOKUP(LEFT(TRIM(AM$6),FIND("~",SUBSTITUTE(AM$6," ","~",LEN(TRIM(AM$6))-LEN(SUBSTITUTE(TRIM(AM$6)," ",""))))-1)&amp;" Total",$B$6:$BB$373,ROW($A118)-5,FALSE))</f>
        <v>0</v>
      </c>
      <c r="AN118" s="10">
        <f ca="1">IF(AN$5&lt;&gt;"",HLOOKUP(AN$5,Functionalization!$G$6:$R$373,ROW($A118)-5,FALSE),IFERROR(INDEX(AN$337:AN$373,MATCH($F118,$B$337:$B$373,0))/VLOOKUP($F118,$B$337:$BB$373,MATCH(LEFT(TRIM(AN$6),FIND("~",SUBSTITUTE(AN$6,"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118))*HLOOKUP(LEFT(TRIM(AN$6),FIND("~",SUBSTITUTE(AN$6," ","~",LEN(TRIM(AN$6))-LEN(SUBSTITUTE(TRIM(AN$6)," ",""))))-1)&amp;" Total",$B$6:$BB$373,ROW($A118)-5,FALSE))</f>
        <v>0</v>
      </c>
      <c r="AO118" s="10">
        <f ca="1">IF(AO$5&lt;&gt;"",HLOOKUP(AO$5,Functionalization!$G$6:$R$373,ROW($A118)-5,FALSE),IFERROR(INDEX(AO$337:AO$373,MATCH($F118,$B$337:$B$373,0))/VLOOKUP($F118,$B$337:$BB$373,MATCH(LEFT(TRIM(AO$6),FIND("~",SUBSTITUTE(AO$6,"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118))*HLOOKUP(LEFT(TRIM(AO$6),FIND("~",SUBSTITUTE(AO$6," ","~",LEN(TRIM(AO$6))-LEN(SUBSTITUTE(TRIM(AO$6)," ",""))))-1)&amp;" Total",$B$6:$BB$373,ROW($A118)-5,FALSE))</f>
        <v>0</v>
      </c>
      <c r="AP118" s="10">
        <f ca="1">IF(AP$5&lt;&gt;"",HLOOKUP(AP$5,Functionalization!$G$6:$R$373,ROW($A118)-5,FALSE),IFERROR(INDEX(AP$337:AP$373,MATCH($F118,$B$337:$B$373,0))/VLOOKUP($F118,$B$337:$BB$373,MATCH(LEFT(TRIM(AP$6),FIND("~",SUBSTITUTE(AP$6,"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118))*HLOOKUP(LEFT(TRIM(AP$6),FIND("~",SUBSTITUTE(AP$6," ","~",LEN(TRIM(AP$6))-LEN(SUBSTITUTE(TRIM(AP$6)," ",""))))-1)&amp;" Total",$B$6:$BB$373,ROW($A118)-5,FALSE))</f>
        <v>0</v>
      </c>
      <c r="AQ118" s="10">
        <f ca="1">IF(AQ$5&lt;&gt;"",HLOOKUP(AQ$5,Functionalization!$G$6:$R$373,ROW($A118)-5,FALSE),IFERROR(INDEX(AQ$337:AQ$373,MATCH($F118,$B$337:$B$373,0))/VLOOKUP($F118,$B$337:$BB$373,MATCH(LEFT(TRIM(AQ$6),FIND("~",SUBSTITUTE(AQ$6,"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118))*HLOOKUP(LEFT(TRIM(AQ$6),FIND("~",SUBSTITUTE(AQ$6," ","~",LEN(TRIM(AQ$6))-LEN(SUBSTITUTE(TRIM(AQ$6)," ",""))))-1)&amp;" Total",$B$6:$BB$373,ROW($A118)-5,FALSE))</f>
        <v>0</v>
      </c>
      <c r="AR118" s="10">
        <f ca="1">IF(AR$5&lt;&gt;"",HLOOKUP(AR$5,Functionalization!$G$6:$R$373,ROW($A118)-5,FALSE),IFERROR(INDEX(AR$337:AR$373,MATCH($F118,$B$337:$B$373,0))/VLOOKUP($F118,$B$337:$BB$373,MATCH(LEFT(TRIM(AR$6),FIND("~",SUBSTITUTE(AR$6,"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118))*HLOOKUP(LEFT(TRIM(AR$6),FIND("~",SUBSTITUTE(AR$6," ","~",LEN(TRIM(AR$6))-LEN(SUBSTITUTE(TRIM(AR$6)," ",""))))-1)&amp;" Total",$B$6:$BB$373,ROW($A118)-5,FALSE))</f>
        <v>0</v>
      </c>
      <c r="AS118" s="10">
        <f ca="1">IF(AS$5&lt;&gt;"",HLOOKUP(AS$5,Functionalization!$G$6:$R$373,ROW($A118)-5,FALSE),IFERROR(INDEX(AS$337:AS$373,MATCH($F118,$B$337:$B$373,0))/VLOOKUP($F118,$B$337:$BB$373,MATCH(LEFT(TRIM(AS$6),FIND("~",SUBSTITUTE(AS$6,"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118))*HLOOKUP(LEFT(TRIM(AS$6),FIND("~",SUBSTITUTE(AS$6," ","~",LEN(TRIM(AS$6))-LEN(SUBSTITUTE(TRIM(AS$6)," ",""))))-1)&amp;" Total",$B$6:$BB$373,ROW($A118)-5,FALSE))</f>
        <v>0</v>
      </c>
      <c r="AT118" s="10">
        <f ca="1">IF(AT$5&lt;&gt;"",HLOOKUP(AT$5,Functionalization!$G$6:$R$373,ROW($A118)-5,FALSE),IFERROR(INDEX(AT$337:AT$373,MATCH($F118,$B$337:$B$373,0))/VLOOKUP($F118,$B$337:$BB$373,MATCH(LEFT(TRIM(AT$6),FIND("~",SUBSTITUTE(AT$6,"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118))*HLOOKUP(LEFT(TRIM(AT$6),FIND("~",SUBSTITUTE(AT$6," ","~",LEN(TRIM(AT$6))-LEN(SUBSTITUTE(TRIM(AT$6)," ",""))))-1)&amp;" Total",$B$6:$BB$373,ROW($A118)-5,FALSE))</f>
        <v>0</v>
      </c>
      <c r="AU118" s="10">
        <f ca="1">IF(AU$5&lt;&gt;"",HLOOKUP(AU$5,Functionalization!$G$6:$R$373,ROW($A118)-5,FALSE),IFERROR(INDEX(AU$337:AU$373,MATCH($F118,$B$337:$B$373,0))/VLOOKUP($F118,$B$337:$BB$373,MATCH(LEFT(TRIM(AU$6),FIND("~",SUBSTITUTE(AU$6,"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118))*HLOOKUP(LEFT(TRIM(AU$6),FIND("~",SUBSTITUTE(AU$6," ","~",LEN(TRIM(AU$6))-LEN(SUBSTITUTE(TRIM(AU$6)," ",""))))-1)&amp;" Total",$B$6:$BB$373,ROW($A118)-5,FALSE))</f>
        <v>0</v>
      </c>
      <c r="AV118" s="10">
        <f ca="1">IF(AV$5&lt;&gt;"",HLOOKUP(AV$5,Functionalization!$G$6:$R$373,ROW($A118)-5,FALSE),IFERROR(INDEX(AV$337:AV$373,MATCH($F118,$B$337:$B$373,0))/VLOOKUP($F118,$B$337:$BB$373,MATCH(LEFT(TRIM(AV$6),FIND("~",SUBSTITUTE(AV$6,"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118))*HLOOKUP(LEFT(TRIM(AV$6),FIND("~",SUBSTITUTE(AV$6," ","~",LEN(TRIM(AV$6))-LEN(SUBSTITUTE(TRIM(AV$6)," ",""))))-1)&amp;" Total",$B$6:$BB$373,ROW($A118)-5,FALSE))</f>
        <v>0</v>
      </c>
      <c r="AW118" s="10">
        <f ca="1">IF(AW$5&lt;&gt;"",HLOOKUP(AW$5,Functionalization!$G$6:$R$373,ROW($A118)-5,FALSE),IFERROR(INDEX(AW$337:AW$373,MATCH($F118,$B$337:$B$373,0))/VLOOKUP($F118,$B$337:$BB$373,MATCH(LEFT(TRIM(AW$6),FIND("~",SUBSTITUTE(AW$6,"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118))*HLOOKUP(LEFT(TRIM(AW$6),FIND("~",SUBSTITUTE(AW$6," ","~",LEN(TRIM(AW$6))-LEN(SUBSTITUTE(TRIM(AW$6)," ",""))))-1)&amp;" Total",$B$6:$BB$373,ROW($A118)-5,FALSE))</f>
        <v>0</v>
      </c>
      <c r="AX118" s="10">
        <f ca="1">IF(AX$5&lt;&gt;"",HLOOKUP(AX$5,Functionalization!$G$6:$R$373,ROW($A118)-5,FALSE),IFERROR(INDEX(AX$337:AX$373,MATCH($F118,$B$337:$B$373,0))/VLOOKUP($F118,$B$337:$BB$373,MATCH(LEFT(TRIM(AX$6),FIND("~",SUBSTITUTE(AX$6,"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118))*HLOOKUP(LEFT(TRIM(AX$6),FIND("~",SUBSTITUTE(AX$6," ","~",LEN(TRIM(AX$6))-LEN(SUBSTITUTE(TRIM(AX$6)," ",""))))-1)&amp;" Total",$B$6:$BB$373,ROW($A118)-5,FALSE))</f>
        <v>0</v>
      </c>
      <c r="AY118" s="10">
        <f ca="1">IF(AY$5&lt;&gt;"",HLOOKUP(AY$5,Functionalization!$G$6:$R$373,ROW($A118)-5,FALSE),IFERROR(INDEX(AY$337:AY$373,MATCH($F118,$B$337:$B$373,0))/VLOOKUP($F118,$B$337:$BB$373,MATCH(LEFT(TRIM(AY$6),FIND("~",SUBSTITUTE(AY$6,"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118))*HLOOKUP(LEFT(TRIM(AY$6),FIND("~",SUBSTITUTE(AY$6," ","~",LEN(TRIM(AY$6))-LEN(SUBSTITUTE(TRIM(AY$6)," ",""))))-1)&amp;" Total",$B$6:$BB$373,ROW($A118)-5,FALSE))</f>
        <v>0</v>
      </c>
      <c r="AZ118" s="10">
        <f ca="1">IF(AZ$5&lt;&gt;"",HLOOKUP(AZ$5,Functionalization!$G$6:$R$373,ROW($A118)-5,FALSE),IFERROR(INDEX(AZ$337:AZ$373,MATCH($F118,$B$337:$B$373,0))/VLOOKUP($F118,$B$337:$BB$373,MATCH(LEFT(TRIM(AZ$6),FIND("~",SUBSTITUTE(AZ$6,"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118))*HLOOKUP(LEFT(TRIM(AZ$6),FIND("~",SUBSTITUTE(AZ$6," ","~",LEN(TRIM(AZ$6))-LEN(SUBSTITUTE(TRIM(AZ$6)," ",""))))-1)&amp;" Total",$B$6:$BB$373,ROW($A118)-5,FALSE))</f>
        <v>0</v>
      </c>
      <c r="BA118" s="10">
        <f ca="1">IF(BA$5&lt;&gt;"",HLOOKUP(BA$5,Functionalization!$G$6:$R$373,ROW($A118)-5,FALSE),IFERROR(INDEX(BA$337:BA$373,MATCH($F118,$B$337:$B$373,0))/VLOOKUP($F118,$B$337:$BB$373,MATCH(LEFT(TRIM(BA$6),FIND("~",SUBSTITUTE(BA$6,"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118))*HLOOKUP(LEFT(TRIM(BA$6),FIND("~",SUBSTITUTE(BA$6," ","~",LEN(TRIM(BA$6))-LEN(SUBSTITUTE(TRIM(BA$6)," ",""))))-1)&amp;" Total",$B$6:$BB$373,ROW($A118)-5,FALSE))</f>
        <v>0</v>
      </c>
      <c r="BB118" s="10">
        <f ca="1">IF(BB$5&lt;&gt;"",HLOOKUP(BB$5,Functionalization!$G$6:$R$373,ROW($A118)-5,FALSE),IFERROR(INDEX(BB$337:BB$373,MATCH($F118,$B$337:$B$373,0))/VLOOKUP($F118,$B$337:$BB$373,MATCH(LEFT(TRIM(BB$6),FIND("~",SUBSTITUTE(BB$6,"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118))*HLOOKUP(LEFT(TRIM(BB$6),FIND("~",SUBSTITUTE(BB$6," ","~",LEN(TRIM(BB$6))-LEN(SUBSTITUTE(TRIM(BB$6)," ",""))))-1)&amp;" Total",$B$6:$BB$373,ROW($A118)-5,FALSE))</f>
        <v>0</v>
      </c>
      <c r="BD118">
        <f ca="1">IFERROR(IF(SUMIF($G$6:$BB$6,BD$6&amp;" Total",$G118:$BB118)-(SUMIF($G$6:$BB$6,BD$6&amp;" "&amp;'Input-Func_Class'!$D$22,$G118:$BB118)+IFERROR(SUMIF($G$6:$BB$6,BD$6&amp;" "&amp;'Input-Func_Class'!$E$22,$G118:$BB118),SUMIF($G$6:$BB$6,BD$6&amp;" "&amp;'Input-Func_Class'!$B$24,$G118:$BB118))+SUMIF($G$6:$BB$6,BD$6&amp;" "&amp;'Input-Func_Class'!$F$22,$G118:$BB118))&lt;Check_Limit,0,1),1)</f>
        <v>0</v>
      </c>
      <c r="BE118">
        <f ca="1">IFERROR(IF(SUMIF($G$6:$BB$6,BE$6&amp;" Total",$G118:$BB118)-(SUMIF($G$6:$BB$6,BE$6&amp;" "&amp;'Input-Func_Class'!$D$22,$G118:$BB118)+IFERROR(SUMIF($G$6:$BB$6,BE$6&amp;" "&amp;'Input-Func_Class'!$E$22,$G118:$BB118),SUMIF($G$6:$BB$6,BE$6&amp;" "&amp;'Input-Func_Class'!$B$24,$G118:$BB118))+SUMIF($G$6:$BB$6,BE$6&amp;" "&amp;'Input-Func_Class'!$F$22,$G118:$BB118))&lt;Check_Limit,0,1),1)</f>
        <v>0</v>
      </c>
      <c r="BF118">
        <f ca="1">IFERROR(IF(SUMIF($G$6:$BB$6,BF$6&amp;" Total",$G118:$BB118)-(SUMIF($G$6:$BB$6,BF$6&amp;" "&amp;'Input-Func_Class'!$D$22,$G118:$BB118)+IFERROR(SUMIF($G$6:$BB$6,BF$6&amp;" "&amp;'Input-Func_Class'!$E$22,$G118:$BB118),SUMIF($G$6:$BB$6,BF$6&amp;" "&amp;'Input-Func_Class'!$B$24,$G118:$BB118))+SUMIF($G$6:$BB$6,BF$6&amp;" "&amp;'Input-Func_Class'!$F$22,$G118:$BB118))&lt;Check_Limit,0,1),1)</f>
        <v>0</v>
      </c>
      <c r="BG118">
        <f ca="1">IFERROR(IF(SUMIF($G$6:$BB$6,BG$6&amp;" Total",$G118:$BB118)-(SUMIF($G$6:$BB$6,BG$6&amp;" "&amp;'Input-Func_Class'!$D$22,$G118:$BB118)+IFERROR(SUMIF($G$6:$BB$6,BG$6&amp;" "&amp;'Input-Func_Class'!$E$22,$G118:$BB118),SUMIF($G$6:$BB$6,BG$6&amp;" "&amp;'Input-Func_Class'!$B$24,$G118:$BB118))+SUMIF($G$6:$BB$6,BG$6&amp;" "&amp;'Input-Func_Class'!$F$22,$G118:$BB118))&lt;Check_Limit,0,1),1)</f>
        <v>0</v>
      </c>
      <c r="BH118">
        <f ca="1">IFERROR(IF(SUMIF($G$6:$BB$6,BH$6&amp;" Total",$G118:$BB118)-(SUMIF($G$6:$BB$6,BH$6&amp;" "&amp;'Input-Func_Class'!$D$22,$G118:$BB118)+IFERROR(SUMIF($G$6:$BB$6,BH$6&amp;" "&amp;'Input-Func_Class'!$E$22,$G118:$BB118),SUMIF($G$6:$BB$6,BH$6&amp;" "&amp;'Input-Func_Class'!$B$24,$G118:$BB118))+SUMIF($G$6:$BB$6,BH$6&amp;" "&amp;'Input-Func_Class'!$F$22,$G118:$BB118))&lt;Check_Limit,0,1),1)</f>
        <v>0</v>
      </c>
      <c r="BI118">
        <f ca="1">IFERROR(IF(SUMIF($G$6:$BB$6,BI$6&amp;" Total",$G118:$BB118)-(SUMIF($G$6:$BB$6,BI$6&amp;" "&amp;'Input-Func_Class'!$D$22,$G118:$BB118)+IFERROR(SUMIF($G$6:$BB$6,BI$6&amp;" "&amp;'Input-Func_Class'!$E$22,$G118:$BB118),SUMIF($G$6:$BB$6,BI$6&amp;" "&amp;'Input-Func_Class'!$B$24,$G118:$BB118))+SUMIF($G$6:$BB$6,BI$6&amp;" "&amp;'Input-Func_Class'!$F$22,$G118:$BB118))&lt;Check_Limit,0,1),1)</f>
        <v>0</v>
      </c>
      <c r="BJ118">
        <f ca="1">IFERROR(IF(SUMIF($G$6:$BB$6,BJ$6&amp;" Total",$G118:$BB118)-(SUMIF($G$6:$BB$6,BJ$6&amp;" "&amp;'Input-Func_Class'!$D$22,$G118:$BB118)+IFERROR(SUMIF($G$6:$BB$6,BJ$6&amp;" "&amp;'Input-Func_Class'!$E$22,$G118:$BB118),SUMIF($G$6:$BB$6,BJ$6&amp;" "&amp;'Input-Func_Class'!$B$24,$G118:$BB118))+SUMIF($G$6:$BB$6,BJ$6&amp;" "&amp;'Input-Func_Class'!$F$22,$G118:$BB118))&lt;Check_Limit,0,1),1)</f>
        <v>0</v>
      </c>
      <c r="BK118">
        <f ca="1">IFERROR(IF(SUMIF($G$6:$BB$6,BK$6&amp;" Total",$G118:$BB118)-(SUMIF($G$6:$BB$6,BK$6&amp;" "&amp;'Input-Func_Class'!$D$22,$G118:$BB118)+IFERROR(SUMIF($G$6:$BB$6,BK$6&amp;" "&amp;'Input-Func_Class'!$E$22,$G118:$BB118),SUMIF($G$6:$BB$6,BK$6&amp;" "&amp;'Input-Func_Class'!$B$24,$G118:$BB118))+SUMIF($G$6:$BB$6,BK$6&amp;" "&amp;'Input-Func_Class'!$F$22,$G118:$BB118))&lt;Check_Limit,0,1),1)</f>
        <v>0</v>
      </c>
      <c r="BL118">
        <f ca="1">IFERROR(IF(SUMIF($G$6:$BB$6,BL$6&amp;" Total",$G118:$BB118)-(SUMIF($G$6:$BB$6,BL$6&amp;" "&amp;'Input-Func_Class'!$D$22,$G118:$BB118)+IFERROR(SUMIF($G$6:$BB$6,BL$6&amp;" "&amp;'Input-Func_Class'!$E$22,$G118:$BB118),SUMIF($G$6:$BB$6,BL$6&amp;" "&amp;'Input-Func_Class'!$B$24,$G118:$BB118))+SUMIF($G$6:$BB$6,BL$6&amp;" "&amp;'Input-Func_Class'!$F$22,$G118:$BB118))&lt;Check_Limit,0,1),1)</f>
        <v>0</v>
      </c>
      <c r="BM118">
        <f ca="1">IFERROR(IF(SUMIF($G$6:$BB$6,BM$6&amp;" Total",$G118:$BB118)-(SUMIF($G$6:$BB$6,BM$6&amp;" "&amp;'Input-Func_Class'!$D$22,$G118:$BB118)+IFERROR(SUMIF($G$6:$BB$6,BM$6&amp;" "&amp;'Input-Func_Class'!$E$22,$G118:$BB118),SUMIF($G$6:$BB$6,BM$6&amp;" "&amp;'Input-Func_Class'!$B$24,$G118:$BB118))+SUMIF($G$6:$BB$6,BM$6&amp;" "&amp;'Input-Func_Class'!$F$22,$G118:$BB118))&lt;Check_Limit,0,1),1)</f>
        <v>0</v>
      </c>
      <c r="BN118">
        <f ca="1">IFERROR(IF(SUMIF($G$6:$BB$6,BN$6&amp;" Total",$G118:$BB118)-(SUMIF($G$6:$BB$6,BN$6&amp;" "&amp;'Input-Func_Class'!$D$22,$G118:$BB118)+IFERROR(SUMIF($G$6:$BB$6,BN$6&amp;" "&amp;'Input-Func_Class'!$E$22,$G118:$BB118),SUMIF($G$6:$BB$6,BN$6&amp;" "&amp;'Input-Func_Class'!$B$24,$G118:$BB118))+SUMIF($G$6:$BB$6,BN$6&amp;" "&amp;'Input-Func_Class'!$F$22,$G118:$BB118))&lt;Check_Limit,0,1),1)</f>
        <v>0</v>
      </c>
      <c r="BO118">
        <f ca="1">IFERROR(IF(SUMIF($G$6:$BB$6,BO$6&amp;" Total",$G118:$BB118)-(SUMIF($G$6:$BB$6,BO$6&amp;" "&amp;'Input-Func_Class'!$D$22,$G118:$BB118)+IFERROR(SUMIF($G$6:$BB$6,BO$6&amp;" "&amp;'Input-Func_Class'!$E$22,$G118:$BB118),SUMIF($G$6:$BB$6,BO$6&amp;" "&amp;'Input-Func_Class'!$B$24,$G118:$BB118))+SUMIF($G$6:$BB$6,BO$6&amp;" "&amp;'Input-Func_Class'!$F$22,$G118:$BB118))&lt;Check_Limit,0,1),1)</f>
        <v>0</v>
      </c>
    </row>
    <row r="119" spans="1:67" outlineLevel="1">
      <c r="A119" s="31">
        <f>IF(ISBLANK('Input-Accounts'!A119),"",'Input-Accounts'!A119)</f>
        <v>107</v>
      </c>
      <c r="B119" s="53" t="str">
        <f>IF(ISBLANK('Input-Accounts'!B119),"",'Input-Accounts'!B119)</f>
        <v>GPS PIPE LOCATORS</v>
      </c>
      <c r="C119" s="31">
        <f>IF(ISBLANK('Input-Accounts'!C119),"",'Input-Accounts'!C119)</f>
        <v>387.5</v>
      </c>
      <c r="D119" s="10">
        <f>Functionalization!$D119</f>
        <v>-87096.47</v>
      </c>
      <c r="E119" s="10">
        <f t="shared" ca="1" si="20"/>
        <v>0</v>
      </c>
      <c r="F119" s="3" t="str">
        <f>IF($D119=0,"-",IF('Input-Accounts'!$E119&lt;&gt;0,'Input-Accounts'!$E119,'Input-Accounts'!$G119))</f>
        <v>INT_DISTPT_SUBTOTAL</v>
      </c>
      <c r="G119" s="10">
        <f ca="1">IF(G$5&lt;&gt;"",HLOOKUP(G$5,Functionalization!$G$6:$R$373,ROW($A119)-5,FALSE),IFERROR(INDEX(G$337:G$373,MATCH($F119,$B$337:$B$373,0))/VLOOKUP($F119,$B$337:$BB$373,MATCH(LEFT(TRIM(G$6),FIND("~",SUBSTITUTE(G$6,"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119))*HLOOKUP(LEFT(TRIM(G$6),FIND("~",SUBSTITUTE(G$6," ","~",LEN(TRIM(G$6))-LEN(SUBSTITUTE(TRIM(G$6)," ",""))))-1)&amp;" Total",$B$6:$BB$373,ROW($A119)-5,FALSE))</f>
        <v>-55477.221514914287</v>
      </c>
      <c r="H119" s="10">
        <f ca="1">IF(H$5&lt;&gt;"",HLOOKUP(H$5,Functionalization!$G$6:$R$373,ROW($A119)-5,FALSE),IFERROR(INDEX(H$337:H$373,MATCH($F119,$B$337:$B$373,0))/VLOOKUP($F119,$B$337:$BB$373,MATCH(LEFT(TRIM(H$6),FIND("~",SUBSTITUTE(H$6,"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119))*HLOOKUP(LEFT(TRIM(H$6),FIND("~",SUBSTITUTE(H$6," ","~",LEN(TRIM(H$6))-LEN(SUBSTITUTE(TRIM(H$6)," ",""))))-1)&amp;" Total",$B$6:$BB$373,ROW($A119)-5,FALSE))</f>
        <v>-41162.645854868417</v>
      </c>
      <c r="I119" s="10">
        <f ca="1">IF(I$5&lt;&gt;"",HLOOKUP(I$5,Functionalization!$G$6:$R$373,ROW($A119)-5,FALSE),IFERROR(INDEX(I$337:I$373,MATCH($F119,$B$337:$B$373,0))/VLOOKUP($F119,$B$337:$BB$373,MATCH(LEFT(TRIM(I$6),FIND("~",SUBSTITUTE(I$6,"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119))*HLOOKUP(LEFT(TRIM(I$6),FIND("~",SUBSTITUTE(I$6," ","~",LEN(TRIM(I$6))-LEN(SUBSTITUTE(TRIM(I$6)," ",""))))-1)&amp;" Total",$B$6:$BB$373,ROW($A119)-5,FALSE))</f>
        <v>0</v>
      </c>
      <c r="J119" s="10">
        <f ca="1">IF(J$5&lt;&gt;"",HLOOKUP(J$5,Functionalization!$G$6:$R$373,ROW($A119)-5,FALSE),IFERROR(INDEX(J$337:J$373,MATCH($F119,$B$337:$B$373,0))/VLOOKUP($F119,$B$337:$BB$373,MATCH(LEFT(TRIM(J$6),FIND("~",SUBSTITUTE(J$6,"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119))*HLOOKUP(LEFT(TRIM(J$6),FIND("~",SUBSTITUTE(J$6," ","~",LEN(TRIM(J$6))-LEN(SUBSTITUTE(TRIM(J$6)," ",""))))-1)&amp;" Total",$B$6:$BB$373,ROW($A119)-5,FALSE))</f>
        <v>-14314.575660045866</v>
      </c>
      <c r="K119" s="10">
        <f ca="1">IF(K$5&lt;&gt;"",HLOOKUP(K$5,Functionalization!$G$6:$R$373,ROW($A119)-5,FALSE),IFERROR(INDEX(K$337:K$373,MATCH($F119,$B$337:$B$373,0))/VLOOKUP($F119,$B$337:$BB$373,MATCH(LEFT(TRIM(K$6),FIND("~",SUBSTITUTE(K$6,"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119))*HLOOKUP(LEFT(TRIM(K$6),FIND("~",SUBSTITUTE(K$6," ","~",LEN(TRIM(K$6))-LEN(SUBSTITUTE(TRIM(K$6)," ",""))))-1)&amp;" Total",$B$6:$BB$373,ROW($A119)-5,FALSE))</f>
        <v>-31619.248485085711</v>
      </c>
      <c r="L119" s="10">
        <f ca="1">IF(L$5&lt;&gt;"",HLOOKUP(L$5,Functionalization!$G$6:$R$373,ROW($A119)-5,FALSE),IFERROR(INDEX(L$337:L$373,MATCH($F119,$B$337:$B$373,0))/VLOOKUP($F119,$B$337:$BB$373,MATCH(LEFT(TRIM(L$6),FIND("~",SUBSTITUTE(L$6,"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119))*HLOOKUP(LEFT(TRIM(L$6),FIND("~",SUBSTITUTE(L$6," ","~",LEN(TRIM(L$6))-LEN(SUBSTITUTE(TRIM(L$6)," ",""))))-1)&amp;" Total",$B$6:$BB$373,ROW($A119)-5,FALSE))</f>
        <v>0</v>
      </c>
      <c r="M119" s="10">
        <f ca="1">IF(M$5&lt;&gt;"",HLOOKUP(M$5,Functionalization!$G$6:$R$373,ROW($A119)-5,FALSE),IFERROR(INDEX(M$337:M$373,MATCH($F119,$B$337:$B$373,0))/VLOOKUP($F119,$B$337:$BB$373,MATCH(LEFT(TRIM(M$6),FIND("~",SUBSTITUTE(M$6,"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119))*HLOOKUP(LEFT(TRIM(M$6),FIND("~",SUBSTITUTE(M$6," ","~",LEN(TRIM(M$6))-LEN(SUBSTITUTE(TRIM(M$6)," ",""))))-1)&amp;" Total",$B$6:$BB$373,ROW($A119)-5,FALSE))</f>
        <v>0</v>
      </c>
      <c r="N119" s="10">
        <f ca="1">IF(N$5&lt;&gt;"",HLOOKUP(N$5,Functionalization!$G$6:$R$373,ROW($A119)-5,FALSE),IFERROR(INDEX(N$337:N$373,MATCH($F119,$B$337:$B$373,0))/VLOOKUP($F119,$B$337:$BB$373,MATCH(LEFT(TRIM(N$6),FIND("~",SUBSTITUTE(N$6,"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119))*HLOOKUP(LEFT(TRIM(N$6),FIND("~",SUBSTITUTE(N$6," ","~",LEN(TRIM(N$6))-LEN(SUBSTITUTE(TRIM(N$6)," ",""))))-1)&amp;" Total",$B$6:$BB$373,ROW($A119)-5,FALSE))</f>
        <v>-31619.248485085711</v>
      </c>
      <c r="O119" s="10">
        <f ca="1">IF(O$5&lt;&gt;"",HLOOKUP(O$5,Functionalization!$G$6:$R$373,ROW($A119)-5,FALSE),IFERROR(INDEX(O$337:O$373,MATCH($F119,$B$337:$B$373,0))/VLOOKUP($F119,$B$337:$BB$373,MATCH(LEFT(TRIM(O$6),FIND("~",SUBSTITUTE(O$6,"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119))*HLOOKUP(LEFT(TRIM(O$6),FIND("~",SUBSTITUTE(O$6," ","~",LEN(TRIM(O$6))-LEN(SUBSTITUTE(TRIM(O$6)," ",""))))-1)&amp;" Total",$B$6:$BB$373,ROW($A119)-5,FALSE))</f>
        <v>0</v>
      </c>
      <c r="P119" s="10">
        <f ca="1">IF(P$5&lt;&gt;"",HLOOKUP(P$5,Functionalization!$G$6:$R$373,ROW($A119)-5,FALSE),IFERROR(INDEX(P$337:P$373,MATCH($F119,$B$337:$B$373,0))/VLOOKUP($F119,$B$337:$BB$373,MATCH(LEFT(TRIM(P$6),FIND("~",SUBSTITUTE(P$6,"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119))*HLOOKUP(LEFT(TRIM(P$6),FIND("~",SUBSTITUTE(P$6," ","~",LEN(TRIM(P$6))-LEN(SUBSTITUTE(TRIM(P$6)," ",""))))-1)&amp;" Total",$B$6:$BB$373,ROW($A119)-5,FALSE))</f>
        <v>0</v>
      </c>
      <c r="Q119" s="10">
        <f ca="1">IF(Q$5&lt;&gt;"",HLOOKUP(Q$5,Functionalization!$G$6:$R$373,ROW($A119)-5,FALSE),IFERROR(INDEX(Q$337:Q$373,MATCH($F119,$B$337:$B$373,0))/VLOOKUP($F119,$B$337:$BB$373,MATCH(LEFT(TRIM(Q$6),FIND("~",SUBSTITUTE(Q$6,"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119))*HLOOKUP(LEFT(TRIM(Q$6),FIND("~",SUBSTITUTE(Q$6," ","~",LEN(TRIM(Q$6))-LEN(SUBSTITUTE(TRIM(Q$6)," ",""))))-1)&amp;" Total",$B$6:$BB$373,ROW($A119)-5,FALSE))</f>
        <v>0</v>
      </c>
      <c r="R119" s="10">
        <f ca="1">IF(R$5&lt;&gt;"",HLOOKUP(R$5,Functionalization!$G$6:$R$373,ROW($A119)-5,FALSE),IFERROR(INDEX(R$337:R$373,MATCH($F119,$B$337:$B$373,0))/VLOOKUP($F119,$B$337:$BB$373,MATCH(LEFT(TRIM(R$6),FIND("~",SUBSTITUTE(R$6,"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119))*HLOOKUP(LEFT(TRIM(R$6),FIND("~",SUBSTITUTE(R$6," ","~",LEN(TRIM(R$6))-LEN(SUBSTITUTE(TRIM(R$6)," ",""))))-1)&amp;" Total",$B$6:$BB$373,ROW($A119)-5,FALSE))</f>
        <v>0</v>
      </c>
      <c r="S119" s="10">
        <f ca="1">IF(S$5&lt;&gt;"",HLOOKUP(S$5,Functionalization!$G$6:$R$373,ROW($A119)-5,FALSE),IFERROR(INDEX(S$337:S$373,MATCH($F119,$B$337:$B$373,0))/VLOOKUP($F119,$B$337:$BB$373,MATCH(LEFT(TRIM(S$6),FIND("~",SUBSTITUTE(S$6,"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119))*HLOOKUP(LEFT(TRIM(S$6),FIND("~",SUBSTITUTE(S$6," ","~",LEN(TRIM(S$6))-LEN(SUBSTITUTE(TRIM(S$6)," ",""))))-1)&amp;" Total",$B$6:$BB$373,ROW($A119)-5,FALSE))</f>
        <v>0</v>
      </c>
      <c r="T119" s="10">
        <f ca="1">IF(T$5&lt;&gt;"",HLOOKUP(T$5,Functionalization!$G$6:$R$373,ROW($A119)-5,FALSE),IFERROR(INDEX(T$337:T$373,MATCH($F119,$B$337:$B$373,0))/VLOOKUP($F119,$B$337:$BB$373,MATCH(LEFT(TRIM(T$6),FIND("~",SUBSTITUTE(T$6,"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119))*HLOOKUP(LEFT(TRIM(T$6),FIND("~",SUBSTITUTE(T$6," ","~",LEN(TRIM(T$6))-LEN(SUBSTITUTE(TRIM(T$6)," ",""))))-1)&amp;" Total",$B$6:$BB$373,ROW($A119)-5,FALSE))</f>
        <v>0</v>
      </c>
      <c r="U119" s="10">
        <f ca="1">IF(U$5&lt;&gt;"",HLOOKUP(U$5,Functionalization!$G$6:$R$373,ROW($A119)-5,FALSE),IFERROR(INDEX(U$337:U$373,MATCH($F119,$B$337:$B$373,0))/VLOOKUP($F119,$B$337:$BB$373,MATCH(LEFT(TRIM(U$6),FIND("~",SUBSTITUTE(U$6,"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119))*HLOOKUP(LEFT(TRIM(U$6),FIND("~",SUBSTITUTE(U$6," ","~",LEN(TRIM(U$6))-LEN(SUBSTITUTE(TRIM(U$6)," ",""))))-1)&amp;" Total",$B$6:$BB$373,ROW($A119)-5,FALSE))</f>
        <v>0</v>
      </c>
      <c r="V119" s="10">
        <f ca="1">IF(V$5&lt;&gt;"",HLOOKUP(V$5,Functionalization!$G$6:$R$373,ROW($A119)-5,FALSE),IFERROR(INDEX(V$337:V$373,MATCH($F119,$B$337:$B$373,0))/VLOOKUP($F119,$B$337:$BB$373,MATCH(LEFT(TRIM(V$6),FIND("~",SUBSTITUTE(V$6,"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119))*HLOOKUP(LEFT(TRIM(V$6),FIND("~",SUBSTITUTE(V$6," ","~",LEN(TRIM(V$6))-LEN(SUBSTITUTE(TRIM(V$6)," ",""))))-1)&amp;" Total",$B$6:$BB$373,ROW($A119)-5,FALSE))</f>
        <v>0</v>
      </c>
      <c r="W119" s="10">
        <f ca="1">IF(W$5&lt;&gt;"",HLOOKUP(W$5,Functionalization!$G$6:$R$373,ROW($A119)-5,FALSE),IFERROR(INDEX(W$337:W$373,MATCH($F119,$B$337:$B$373,0))/VLOOKUP($F119,$B$337:$BB$373,MATCH(LEFT(TRIM(W$6),FIND("~",SUBSTITUTE(W$6,"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119))*HLOOKUP(LEFT(TRIM(W$6),FIND("~",SUBSTITUTE(W$6," ","~",LEN(TRIM(W$6))-LEN(SUBSTITUTE(TRIM(W$6)," ",""))))-1)&amp;" Total",$B$6:$BB$373,ROW($A119)-5,FALSE))</f>
        <v>0</v>
      </c>
      <c r="X119" s="10">
        <f ca="1">IF(X$5&lt;&gt;"",HLOOKUP(X$5,Functionalization!$G$6:$R$373,ROW($A119)-5,FALSE),IFERROR(INDEX(X$337:X$373,MATCH($F119,$B$337:$B$373,0))/VLOOKUP($F119,$B$337:$BB$373,MATCH(LEFT(TRIM(X$6),FIND("~",SUBSTITUTE(X$6,"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119))*HLOOKUP(LEFT(TRIM(X$6),FIND("~",SUBSTITUTE(X$6," ","~",LEN(TRIM(X$6))-LEN(SUBSTITUTE(TRIM(X$6)," ",""))))-1)&amp;" Total",$B$6:$BB$373,ROW($A119)-5,FALSE))</f>
        <v>0</v>
      </c>
      <c r="Y119" s="10">
        <f ca="1">IF(Y$5&lt;&gt;"",HLOOKUP(Y$5,Functionalization!$G$6:$R$373,ROW($A119)-5,FALSE),IFERROR(INDEX(Y$337:Y$373,MATCH($F119,$B$337:$B$373,0))/VLOOKUP($F119,$B$337:$BB$373,MATCH(LEFT(TRIM(Y$6),FIND("~",SUBSTITUTE(Y$6,"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119))*HLOOKUP(LEFT(TRIM(Y$6),FIND("~",SUBSTITUTE(Y$6," ","~",LEN(TRIM(Y$6))-LEN(SUBSTITUTE(TRIM(Y$6)," ",""))))-1)&amp;" Total",$B$6:$BB$373,ROW($A119)-5,FALSE))</f>
        <v>0</v>
      </c>
      <c r="Z119" s="10">
        <f ca="1">IF(Z$5&lt;&gt;"",HLOOKUP(Z$5,Functionalization!$G$6:$R$373,ROW($A119)-5,FALSE),IFERROR(INDEX(Z$337:Z$373,MATCH($F119,$B$337:$B$373,0))/VLOOKUP($F119,$B$337:$BB$373,MATCH(LEFT(TRIM(Z$6),FIND("~",SUBSTITUTE(Z$6,"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119))*HLOOKUP(LEFT(TRIM(Z$6),FIND("~",SUBSTITUTE(Z$6," ","~",LEN(TRIM(Z$6))-LEN(SUBSTITUTE(TRIM(Z$6)," ",""))))-1)&amp;" Total",$B$6:$BB$373,ROW($A119)-5,FALSE))</f>
        <v>0</v>
      </c>
      <c r="AA119" s="10">
        <f ca="1">IF(AA$5&lt;&gt;"",HLOOKUP(AA$5,Functionalization!$G$6:$R$373,ROW($A119)-5,FALSE),IFERROR(INDEX(AA$337:AA$373,MATCH($F119,$B$337:$B$373,0))/VLOOKUP($F119,$B$337:$BB$373,MATCH(LEFT(TRIM(AA$6),FIND("~",SUBSTITUTE(AA$6,"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119))*HLOOKUP(LEFT(TRIM(AA$6),FIND("~",SUBSTITUTE(AA$6," ","~",LEN(TRIM(AA$6))-LEN(SUBSTITUTE(TRIM(AA$6)," ",""))))-1)&amp;" Total",$B$6:$BB$373,ROW($A119)-5,FALSE))</f>
        <v>0</v>
      </c>
      <c r="AB119" s="10">
        <f ca="1">IF(AB$5&lt;&gt;"",HLOOKUP(AB$5,Functionalization!$G$6:$R$373,ROW($A119)-5,FALSE),IFERROR(INDEX(AB$337:AB$373,MATCH($F119,$B$337:$B$373,0))/VLOOKUP($F119,$B$337:$BB$373,MATCH(LEFT(TRIM(AB$6),FIND("~",SUBSTITUTE(AB$6,"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119))*HLOOKUP(LEFT(TRIM(AB$6),FIND("~",SUBSTITUTE(AB$6," ","~",LEN(TRIM(AB$6))-LEN(SUBSTITUTE(TRIM(AB$6)," ",""))))-1)&amp;" Total",$B$6:$BB$373,ROW($A119)-5,FALSE))</f>
        <v>0</v>
      </c>
      <c r="AC119" s="10">
        <f ca="1">IF(AC$5&lt;&gt;"",HLOOKUP(AC$5,Functionalization!$G$6:$R$373,ROW($A119)-5,FALSE),IFERROR(INDEX(AC$337:AC$373,MATCH($F119,$B$337:$B$373,0))/VLOOKUP($F119,$B$337:$BB$373,MATCH(LEFT(TRIM(AC$6),FIND("~",SUBSTITUTE(AC$6,"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119))*HLOOKUP(LEFT(TRIM(AC$6),FIND("~",SUBSTITUTE(AC$6," ","~",LEN(TRIM(AC$6))-LEN(SUBSTITUTE(TRIM(AC$6)," ",""))))-1)&amp;" Total",$B$6:$BB$373,ROW($A119)-5,FALSE))</f>
        <v>0</v>
      </c>
      <c r="AD119" s="10">
        <f ca="1">IF(AD$5&lt;&gt;"",HLOOKUP(AD$5,Functionalization!$G$6:$R$373,ROW($A119)-5,FALSE),IFERROR(INDEX(AD$337:AD$373,MATCH($F119,$B$337:$B$373,0))/VLOOKUP($F119,$B$337:$BB$373,MATCH(LEFT(TRIM(AD$6),FIND("~",SUBSTITUTE(AD$6,"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119))*HLOOKUP(LEFT(TRIM(AD$6),FIND("~",SUBSTITUTE(AD$6," ","~",LEN(TRIM(AD$6))-LEN(SUBSTITUTE(TRIM(AD$6)," ",""))))-1)&amp;" Total",$B$6:$BB$373,ROW($A119)-5,FALSE))</f>
        <v>0</v>
      </c>
      <c r="AE119" s="10">
        <f ca="1">IF(AE$5&lt;&gt;"",HLOOKUP(AE$5,Functionalization!$G$6:$R$373,ROW($A119)-5,FALSE),IFERROR(INDEX(AE$337:AE$373,MATCH($F119,$B$337:$B$373,0))/VLOOKUP($F119,$B$337:$BB$373,MATCH(LEFT(TRIM(AE$6),FIND("~",SUBSTITUTE(AE$6,"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119))*HLOOKUP(LEFT(TRIM(AE$6),FIND("~",SUBSTITUTE(AE$6," ","~",LEN(TRIM(AE$6))-LEN(SUBSTITUTE(TRIM(AE$6)," ",""))))-1)&amp;" Total",$B$6:$BB$373,ROW($A119)-5,FALSE))</f>
        <v>0</v>
      </c>
      <c r="AF119" s="10">
        <f ca="1">IF(AF$5&lt;&gt;"",HLOOKUP(AF$5,Functionalization!$G$6:$R$373,ROW($A119)-5,FALSE),IFERROR(INDEX(AF$337:AF$373,MATCH($F119,$B$337:$B$373,0))/VLOOKUP($F119,$B$337:$BB$373,MATCH(LEFT(TRIM(AF$6),FIND("~",SUBSTITUTE(AF$6,"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119))*HLOOKUP(LEFT(TRIM(AF$6),FIND("~",SUBSTITUTE(AF$6," ","~",LEN(TRIM(AF$6))-LEN(SUBSTITUTE(TRIM(AF$6)," ",""))))-1)&amp;" Total",$B$6:$BB$373,ROW($A119)-5,FALSE))</f>
        <v>0</v>
      </c>
      <c r="AG119" s="10">
        <f ca="1">IF(AG$5&lt;&gt;"",HLOOKUP(AG$5,Functionalization!$G$6:$R$373,ROW($A119)-5,FALSE),IFERROR(INDEX(AG$337:AG$373,MATCH($F119,$B$337:$B$373,0))/VLOOKUP($F119,$B$337:$BB$373,MATCH(LEFT(TRIM(AG$6),FIND("~",SUBSTITUTE(AG$6,"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119))*HLOOKUP(LEFT(TRIM(AG$6),FIND("~",SUBSTITUTE(AG$6," ","~",LEN(TRIM(AG$6))-LEN(SUBSTITUTE(TRIM(AG$6)," ",""))))-1)&amp;" Total",$B$6:$BB$373,ROW($A119)-5,FALSE))</f>
        <v>0</v>
      </c>
      <c r="AH119" s="10">
        <f ca="1">IF(AH$5&lt;&gt;"",HLOOKUP(AH$5,Functionalization!$G$6:$R$373,ROW($A119)-5,FALSE),IFERROR(INDEX(AH$337:AH$373,MATCH($F119,$B$337:$B$373,0))/VLOOKUP($F119,$B$337:$BB$373,MATCH(LEFT(TRIM(AH$6),FIND("~",SUBSTITUTE(AH$6,"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119))*HLOOKUP(LEFT(TRIM(AH$6),FIND("~",SUBSTITUTE(AH$6," ","~",LEN(TRIM(AH$6))-LEN(SUBSTITUTE(TRIM(AH$6)," ",""))))-1)&amp;" Total",$B$6:$BB$373,ROW($A119)-5,FALSE))</f>
        <v>0</v>
      </c>
      <c r="AI119" s="10">
        <f ca="1">IF(AI$5&lt;&gt;"",HLOOKUP(AI$5,Functionalization!$G$6:$R$373,ROW($A119)-5,FALSE),IFERROR(INDEX(AI$337:AI$373,MATCH($F119,$B$337:$B$373,0))/VLOOKUP($F119,$B$337:$BB$373,MATCH(LEFT(TRIM(AI$6),FIND("~",SUBSTITUTE(AI$6,"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119))*HLOOKUP(LEFT(TRIM(AI$6),FIND("~",SUBSTITUTE(AI$6," ","~",LEN(TRIM(AI$6))-LEN(SUBSTITUTE(TRIM(AI$6)," ",""))))-1)&amp;" Total",$B$6:$BB$373,ROW($A119)-5,FALSE))</f>
        <v>0</v>
      </c>
      <c r="AJ119" s="10">
        <f ca="1">IF(AJ$5&lt;&gt;"",HLOOKUP(AJ$5,Functionalization!$G$6:$R$373,ROW($A119)-5,FALSE),IFERROR(INDEX(AJ$337:AJ$373,MATCH($F119,$B$337:$B$373,0))/VLOOKUP($F119,$B$337:$BB$373,MATCH(LEFT(TRIM(AJ$6),FIND("~",SUBSTITUTE(AJ$6,"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119))*HLOOKUP(LEFT(TRIM(AJ$6),FIND("~",SUBSTITUTE(AJ$6," ","~",LEN(TRIM(AJ$6))-LEN(SUBSTITUTE(TRIM(AJ$6)," ",""))))-1)&amp;" Total",$B$6:$BB$373,ROW($A119)-5,FALSE))</f>
        <v>0</v>
      </c>
      <c r="AK119" s="10">
        <f ca="1">IF(AK$5&lt;&gt;"",HLOOKUP(AK$5,Functionalization!$G$6:$R$373,ROW($A119)-5,FALSE),IFERROR(INDEX(AK$337:AK$373,MATCH($F119,$B$337:$B$373,0))/VLOOKUP($F119,$B$337:$BB$373,MATCH(LEFT(TRIM(AK$6),FIND("~",SUBSTITUTE(AK$6,"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119))*HLOOKUP(LEFT(TRIM(AK$6),FIND("~",SUBSTITUTE(AK$6," ","~",LEN(TRIM(AK$6))-LEN(SUBSTITUTE(TRIM(AK$6)," ",""))))-1)&amp;" Total",$B$6:$BB$373,ROW($A119)-5,FALSE))</f>
        <v>0</v>
      </c>
      <c r="AL119" s="10">
        <f ca="1">IF(AL$5&lt;&gt;"",HLOOKUP(AL$5,Functionalization!$G$6:$R$373,ROW($A119)-5,FALSE),IFERROR(INDEX(AL$337:AL$373,MATCH($F119,$B$337:$B$373,0))/VLOOKUP($F119,$B$337:$BB$373,MATCH(LEFT(TRIM(AL$6),FIND("~",SUBSTITUTE(AL$6,"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119))*HLOOKUP(LEFT(TRIM(AL$6),FIND("~",SUBSTITUTE(AL$6," ","~",LEN(TRIM(AL$6))-LEN(SUBSTITUTE(TRIM(AL$6)," ",""))))-1)&amp;" Total",$B$6:$BB$373,ROW($A119)-5,FALSE))</f>
        <v>0</v>
      </c>
      <c r="AM119" s="10">
        <f ca="1">IF(AM$5&lt;&gt;"",HLOOKUP(AM$5,Functionalization!$G$6:$R$373,ROW($A119)-5,FALSE),IFERROR(INDEX(AM$337:AM$373,MATCH($F119,$B$337:$B$373,0))/VLOOKUP($F119,$B$337:$BB$373,MATCH(LEFT(TRIM(AM$6),FIND("~",SUBSTITUTE(AM$6,"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119))*HLOOKUP(LEFT(TRIM(AM$6),FIND("~",SUBSTITUTE(AM$6," ","~",LEN(TRIM(AM$6))-LEN(SUBSTITUTE(TRIM(AM$6)," ",""))))-1)&amp;" Total",$B$6:$BB$373,ROW($A119)-5,FALSE))</f>
        <v>0</v>
      </c>
      <c r="AN119" s="10">
        <f ca="1">IF(AN$5&lt;&gt;"",HLOOKUP(AN$5,Functionalization!$G$6:$R$373,ROW($A119)-5,FALSE),IFERROR(INDEX(AN$337:AN$373,MATCH($F119,$B$337:$B$373,0))/VLOOKUP($F119,$B$337:$BB$373,MATCH(LEFT(TRIM(AN$6),FIND("~",SUBSTITUTE(AN$6,"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119))*HLOOKUP(LEFT(TRIM(AN$6),FIND("~",SUBSTITUTE(AN$6," ","~",LEN(TRIM(AN$6))-LEN(SUBSTITUTE(TRIM(AN$6)," ",""))))-1)&amp;" Total",$B$6:$BB$373,ROW($A119)-5,FALSE))</f>
        <v>0</v>
      </c>
      <c r="AO119" s="10">
        <f ca="1">IF(AO$5&lt;&gt;"",HLOOKUP(AO$5,Functionalization!$G$6:$R$373,ROW($A119)-5,FALSE),IFERROR(INDEX(AO$337:AO$373,MATCH($F119,$B$337:$B$373,0))/VLOOKUP($F119,$B$337:$BB$373,MATCH(LEFT(TRIM(AO$6),FIND("~",SUBSTITUTE(AO$6,"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119))*HLOOKUP(LEFT(TRIM(AO$6),FIND("~",SUBSTITUTE(AO$6," ","~",LEN(TRIM(AO$6))-LEN(SUBSTITUTE(TRIM(AO$6)," ",""))))-1)&amp;" Total",$B$6:$BB$373,ROW($A119)-5,FALSE))</f>
        <v>0</v>
      </c>
      <c r="AP119" s="10">
        <f ca="1">IF(AP$5&lt;&gt;"",HLOOKUP(AP$5,Functionalization!$G$6:$R$373,ROW($A119)-5,FALSE),IFERROR(INDEX(AP$337:AP$373,MATCH($F119,$B$337:$B$373,0))/VLOOKUP($F119,$B$337:$BB$373,MATCH(LEFT(TRIM(AP$6),FIND("~",SUBSTITUTE(AP$6,"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119))*HLOOKUP(LEFT(TRIM(AP$6),FIND("~",SUBSTITUTE(AP$6," ","~",LEN(TRIM(AP$6))-LEN(SUBSTITUTE(TRIM(AP$6)," ",""))))-1)&amp;" Total",$B$6:$BB$373,ROW($A119)-5,FALSE))</f>
        <v>0</v>
      </c>
      <c r="AQ119" s="10">
        <f ca="1">IF(AQ$5&lt;&gt;"",HLOOKUP(AQ$5,Functionalization!$G$6:$R$373,ROW($A119)-5,FALSE),IFERROR(INDEX(AQ$337:AQ$373,MATCH($F119,$B$337:$B$373,0))/VLOOKUP($F119,$B$337:$BB$373,MATCH(LEFT(TRIM(AQ$6),FIND("~",SUBSTITUTE(AQ$6,"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119))*HLOOKUP(LEFT(TRIM(AQ$6),FIND("~",SUBSTITUTE(AQ$6," ","~",LEN(TRIM(AQ$6))-LEN(SUBSTITUTE(TRIM(AQ$6)," ",""))))-1)&amp;" Total",$B$6:$BB$373,ROW($A119)-5,FALSE))</f>
        <v>0</v>
      </c>
      <c r="AR119" s="10">
        <f ca="1">IF(AR$5&lt;&gt;"",HLOOKUP(AR$5,Functionalization!$G$6:$R$373,ROW($A119)-5,FALSE),IFERROR(INDEX(AR$337:AR$373,MATCH($F119,$B$337:$B$373,0))/VLOOKUP($F119,$B$337:$BB$373,MATCH(LEFT(TRIM(AR$6),FIND("~",SUBSTITUTE(AR$6,"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119))*HLOOKUP(LEFT(TRIM(AR$6),FIND("~",SUBSTITUTE(AR$6," ","~",LEN(TRIM(AR$6))-LEN(SUBSTITUTE(TRIM(AR$6)," ",""))))-1)&amp;" Total",$B$6:$BB$373,ROW($A119)-5,FALSE))</f>
        <v>0</v>
      </c>
      <c r="AS119" s="10">
        <f ca="1">IF(AS$5&lt;&gt;"",HLOOKUP(AS$5,Functionalization!$G$6:$R$373,ROW($A119)-5,FALSE),IFERROR(INDEX(AS$337:AS$373,MATCH($F119,$B$337:$B$373,0))/VLOOKUP($F119,$B$337:$BB$373,MATCH(LEFT(TRIM(AS$6),FIND("~",SUBSTITUTE(AS$6,"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119))*HLOOKUP(LEFT(TRIM(AS$6),FIND("~",SUBSTITUTE(AS$6," ","~",LEN(TRIM(AS$6))-LEN(SUBSTITUTE(TRIM(AS$6)," ",""))))-1)&amp;" Total",$B$6:$BB$373,ROW($A119)-5,FALSE))</f>
        <v>0</v>
      </c>
      <c r="AT119" s="10">
        <f ca="1">IF(AT$5&lt;&gt;"",HLOOKUP(AT$5,Functionalization!$G$6:$R$373,ROW($A119)-5,FALSE),IFERROR(INDEX(AT$337:AT$373,MATCH($F119,$B$337:$B$373,0))/VLOOKUP($F119,$B$337:$BB$373,MATCH(LEFT(TRIM(AT$6),FIND("~",SUBSTITUTE(AT$6,"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119))*HLOOKUP(LEFT(TRIM(AT$6),FIND("~",SUBSTITUTE(AT$6," ","~",LEN(TRIM(AT$6))-LEN(SUBSTITUTE(TRIM(AT$6)," ",""))))-1)&amp;" Total",$B$6:$BB$373,ROW($A119)-5,FALSE))</f>
        <v>0</v>
      </c>
      <c r="AU119" s="10">
        <f ca="1">IF(AU$5&lt;&gt;"",HLOOKUP(AU$5,Functionalization!$G$6:$R$373,ROW($A119)-5,FALSE),IFERROR(INDEX(AU$337:AU$373,MATCH($F119,$B$337:$B$373,0))/VLOOKUP($F119,$B$337:$BB$373,MATCH(LEFT(TRIM(AU$6),FIND("~",SUBSTITUTE(AU$6,"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119))*HLOOKUP(LEFT(TRIM(AU$6),FIND("~",SUBSTITUTE(AU$6," ","~",LEN(TRIM(AU$6))-LEN(SUBSTITUTE(TRIM(AU$6)," ",""))))-1)&amp;" Total",$B$6:$BB$373,ROW($A119)-5,FALSE))</f>
        <v>0</v>
      </c>
      <c r="AV119" s="10">
        <f ca="1">IF(AV$5&lt;&gt;"",HLOOKUP(AV$5,Functionalization!$G$6:$R$373,ROW($A119)-5,FALSE),IFERROR(INDEX(AV$337:AV$373,MATCH($F119,$B$337:$B$373,0))/VLOOKUP($F119,$B$337:$BB$373,MATCH(LEFT(TRIM(AV$6),FIND("~",SUBSTITUTE(AV$6,"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119))*HLOOKUP(LEFT(TRIM(AV$6),FIND("~",SUBSTITUTE(AV$6," ","~",LEN(TRIM(AV$6))-LEN(SUBSTITUTE(TRIM(AV$6)," ",""))))-1)&amp;" Total",$B$6:$BB$373,ROW($A119)-5,FALSE))</f>
        <v>0</v>
      </c>
      <c r="AW119" s="10">
        <f ca="1">IF(AW$5&lt;&gt;"",HLOOKUP(AW$5,Functionalization!$G$6:$R$373,ROW($A119)-5,FALSE),IFERROR(INDEX(AW$337:AW$373,MATCH($F119,$B$337:$B$373,0))/VLOOKUP($F119,$B$337:$BB$373,MATCH(LEFT(TRIM(AW$6),FIND("~",SUBSTITUTE(AW$6,"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119))*HLOOKUP(LEFT(TRIM(AW$6),FIND("~",SUBSTITUTE(AW$6," ","~",LEN(TRIM(AW$6))-LEN(SUBSTITUTE(TRIM(AW$6)," ",""))))-1)&amp;" Total",$B$6:$BB$373,ROW($A119)-5,FALSE))</f>
        <v>0</v>
      </c>
      <c r="AX119" s="10">
        <f ca="1">IF(AX$5&lt;&gt;"",HLOOKUP(AX$5,Functionalization!$G$6:$R$373,ROW($A119)-5,FALSE),IFERROR(INDEX(AX$337:AX$373,MATCH($F119,$B$337:$B$373,0))/VLOOKUP($F119,$B$337:$BB$373,MATCH(LEFT(TRIM(AX$6),FIND("~",SUBSTITUTE(AX$6,"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119))*HLOOKUP(LEFT(TRIM(AX$6),FIND("~",SUBSTITUTE(AX$6," ","~",LEN(TRIM(AX$6))-LEN(SUBSTITUTE(TRIM(AX$6)," ",""))))-1)&amp;" Total",$B$6:$BB$373,ROW($A119)-5,FALSE))</f>
        <v>0</v>
      </c>
      <c r="AY119" s="10">
        <f ca="1">IF(AY$5&lt;&gt;"",HLOOKUP(AY$5,Functionalization!$G$6:$R$373,ROW($A119)-5,FALSE),IFERROR(INDEX(AY$337:AY$373,MATCH($F119,$B$337:$B$373,0))/VLOOKUP($F119,$B$337:$BB$373,MATCH(LEFT(TRIM(AY$6),FIND("~",SUBSTITUTE(AY$6,"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119))*HLOOKUP(LEFT(TRIM(AY$6),FIND("~",SUBSTITUTE(AY$6," ","~",LEN(TRIM(AY$6))-LEN(SUBSTITUTE(TRIM(AY$6)," ",""))))-1)&amp;" Total",$B$6:$BB$373,ROW($A119)-5,FALSE))</f>
        <v>0</v>
      </c>
      <c r="AZ119" s="10">
        <f ca="1">IF(AZ$5&lt;&gt;"",HLOOKUP(AZ$5,Functionalization!$G$6:$R$373,ROW($A119)-5,FALSE),IFERROR(INDEX(AZ$337:AZ$373,MATCH($F119,$B$337:$B$373,0))/VLOOKUP($F119,$B$337:$BB$373,MATCH(LEFT(TRIM(AZ$6),FIND("~",SUBSTITUTE(AZ$6,"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119))*HLOOKUP(LEFT(TRIM(AZ$6),FIND("~",SUBSTITUTE(AZ$6," ","~",LEN(TRIM(AZ$6))-LEN(SUBSTITUTE(TRIM(AZ$6)," ",""))))-1)&amp;" Total",$B$6:$BB$373,ROW($A119)-5,FALSE))</f>
        <v>0</v>
      </c>
      <c r="BA119" s="10">
        <f ca="1">IF(BA$5&lt;&gt;"",HLOOKUP(BA$5,Functionalization!$G$6:$R$373,ROW($A119)-5,FALSE),IFERROR(INDEX(BA$337:BA$373,MATCH($F119,$B$337:$B$373,0))/VLOOKUP($F119,$B$337:$BB$373,MATCH(LEFT(TRIM(BA$6),FIND("~",SUBSTITUTE(BA$6,"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119))*HLOOKUP(LEFT(TRIM(BA$6),FIND("~",SUBSTITUTE(BA$6," ","~",LEN(TRIM(BA$6))-LEN(SUBSTITUTE(TRIM(BA$6)," ",""))))-1)&amp;" Total",$B$6:$BB$373,ROW($A119)-5,FALSE))</f>
        <v>0</v>
      </c>
      <c r="BB119" s="10">
        <f ca="1">IF(BB$5&lt;&gt;"",HLOOKUP(BB$5,Functionalization!$G$6:$R$373,ROW($A119)-5,FALSE),IFERROR(INDEX(BB$337:BB$373,MATCH($F119,$B$337:$B$373,0))/VLOOKUP($F119,$B$337:$BB$373,MATCH(LEFT(TRIM(BB$6),FIND("~",SUBSTITUTE(BB$6,"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119))*HLOOKUP(LEFT(TRIM(BB$6),FIND("~",SUBSTITUTE(BB$6," ","~",LEN(TRIM(BB$6))-LEN(SUBSTITUTE(TRIM(BB$6)," ",""))))-1)&amp;" Total",$B$6:$BB$373,ROW($A119)-5,FALSE))</f>
        <v>0</v>
      </c>
      <c r="BD119">
        <f ca="1">IFERROR(IF(SUMIF($G$6:$BB$6,BD$6&amp;" Total",$G119:$BB119)-(SUMIF($G$6:$BB$6,BD$6&amp;" "&amp;'Input-Func_Class'!$D$22,$G119:$BB119)+IFERROR(SUMIF($G$6:$BB$6,BD$6&amp;" "&amp;'Input-Func_Class'!$E$22,$G119:$BB119),SUMIF($G$6:$BB$6,BD$6&amp;" "&amp;'Input-Func_Class'!$B$24,$G119:$BB119))+SUMIF($G$6:$BB$6,BD$6&amp;" "&amp;'Input-Func_Class'!$F$22,$G119:$BB119))&lt;Check_Limit,0,1),1)</f>
        <v>0</v>
      </c>
      <c r="BE119">
        <f ca="1">IFERROR(IF(SUMIF($G$6:$BB$6,BE$6&amp;" Total",$G119:$BB119)-(SUMIF($G$6:$BB$6,BE$6&amp;" "&amp;'Input-Func_Class'!$D$22,$G119:$BB119)+IFERROR(SUMIF($G$6:$BB$6,BE$6&amp;" "&amp;'Input-Func_Class'!$E$22,$G119:$BB119),SUMIF($G$6:$BB$6,BE$6&amp;" "&amp;'Input-Func_Class'!$B$24,$G119:$BB119))+SUMIF($G$6:$BB$6,BE$6&amp;" "&amp;'Input-Func_Class'!$F$22,$G119:$BB119))&lt;Check_Limit,0,1),1)</f>
        <v>0</v>
      </c>
      <c r="BF119">
        <f ca="1">IFERROR(IF(SUMIF($G$6:$BB$6,BF$6&amp;" Total",$G119:$BB119)-(SUMIF($G$6:$BB$6,BF$6&amp;" "&amp;'Input-Func_Class'!$D$22,$G119:$BB119)+IFERROR(SUMIF($G$6:$BB$6,BF$6&amp;" "&amp;'Input-Func_Class'!$E$22,$G119:$BB119),SUMIF($G$6:$BB$6,BF$6&amp;" "&amp;'Input-Func_Class'!$B$24,$G119:$BB119))+SUMIF($G$6:$BB$6,BF$6&amp;" "&amp;'Input-Func_Class'!$F$22,$G119:$BB119))&lt;Check_Limit,0,1),1)</f>
        <v>0</v>
      </c>
      <c r="BG119">
        <f ca="1">IFERROR(IF(SUMIF($G$6:$BB$6,BG$6&amp;" Total",$G119:$BB119)-(SUMIF($G$6:$BB$6,BG$6&amp;" "&amp;'Input-Func_Class'!$D$22,$G119:$BB119)+IFERROR(SUMIF($G$6:$BB$6,BG$6&amp;" "&amp;'Input-Func_Class'!$E$22,$G119:$BB119),SUMIF($G$6:$BB$6,BG$6&amp;" "&amp;'Input-Func_Class'!$B$24,$G119:$BB119))+SUMIF($G$6:$BB$6,BG$6&amp;" "&amp;'Input-Func_Class'!$F$22,$G119:$BB119))&lt;Check_Limit,0,1),1)</f>
        <v>0</v>
      </c>
      <c r="BH119">
        <f ca="1">IFERROR(IF(SUMIF($G$6:$BB$6,BH$6&amp;" Total",$G119:$BB119)-(SUMIF($G$6:$BB$6,BH$6&amp;" "&amp;'Input-Func_Class'!$D$22,$G119:$BB119)+IFERROR(SUMIF($G$6:$BB$6,BH$6&amp;" "&amp;'Input-Func_Class'!$E$22,$G119:$BB119),SUMIF($G$6:$BB$6,BH$6&amp;" "&amp;'Input-Func_Class'!$B$24,$G119:$BB119))+SUMIF($G$6:$BB$6,BH$6&amp;" "&amp;'Input-Func_Class'!$F$22,$G119:$BB119))&lt;Check_Limit,0,1),1)</f>
        <v>0</v>
      </c>
      <c r="BI119">
        <f ca="1">IFERROR(IF(SUMIF($G$6:$BB$6,BI$6&amp;" Total",$G119:$BB119)-(SUMIF($G$6:$BB$6,BI$6&amp;" "&amp;'Input-Func_Class'!$D$22,$G119:$BB119)+IFERROR(SUMIF($G$6:$BB$6,BI$6&amp;" "&amp;'Input-Func_Class'!$E$22,$G119:$BB119),SUMIF($G$6:$BB$6,BI$6&amp;" "&amp;'Input-Func_Class'!$B$24,$G119:$BB119))+SUMIF($G$6:$BB$6,BI$6&amp;" "&amp;'Input-Func_Class'!$F$22,$G119:$BB119))&lt;Check_Limit,0,1),1)</f>
        <v>0</v>
      </c>
      <c r="BJ119">
        <f ca="1">IFERROR(IF(SUMIF($G$6:$BB$6,BJ$6&amp;" Total",$G119:$BB119)-(SUMIF($G$6:$BB$6,BJ$6&amp;" "&amp;'Input-Func_Class'!$D$22,$G119:$BB119)+IFERROR(SUMIF($G$6:$BB$6,BJ$6&amp;" "&amp;'Input-Func_Class'!$E$22,$G119:$BB119),SUMIF($G$6:$BB$6,BJ$6&amp;" "&amp;'Input-Func_Class'!$B$24,$G119:$BB119))+SUMIF($G$6:$BB$6,BJ$6&amp;" "&amp;'Input-Func_Class'!$F$22,$G119:$BB119))&lt;Check_Limit,0,1),1)</f>
        <v>0</v>
      </c>
      <c r="BK119">
        <f ca="1">IFERROR(IF(SUMIF($G$6:$BB$6,BK$6&amp;" Total",$G119:$BB119)-(SUMIF($G$6:$BB$6,BK$6&amp;" "&amp;'Input-Func_Class'!$D$22,$G119:$BB119)+IFERROR(SUMIF($G$6:$BB$6,BK$6&amp;" "&amp;'Input-Func_Class'!$E$22,$G119:$BB119),SUMIF($G$6:$BB$6,BK$6&amp;" "&amp;'Input-Func_Class'!$B$24,$G119:$BB119))+SUMIF($G$6:$BB$6,BK$6&amp;" "&amp;'Input-Func_Class'!$F$22,$G119:$BB119))&lt;Check_Limit,0,1),1)</f>
        <v>0</v>
      </c>
      <c r="BL119">
        <f ca="1">IFERROR(IF(SUMIF($G$6:$BB$6,BL$6&amp;" Total",$G119:$BB119)-(SUMIF($G$6:$BB$6,BL$6&amp;" "&amp;'Input-Func_Class'!$D$22,$G119:$BB119)+IFERROR(SUMIF($G$6:$BB$6,BL$6&amp;" "&amp;'Input-Func_Class'!$E$22,$G119:$BB119),SUMIF($G$6:$BB$6,BL$6&amp;" "&amp;'Input-Func_Class'!$B$24,$G119:$BB119))+SUMIF($G$6:$BB$6,BL$6&amp;" "&amp;'Input-Func_Class'!$F$22,$G119:$BB119))&lt;Check_Limit,0,1),1)</f>
        <v>0</v>
      </c>
      <c r="BM119">
        <f ca="1">IFERROR(IF(SUMIF($G$6:$BB$6,BM$6&amp;" Total",$G119:$BB119)-(SUMIF($G$6:$BB$6,BM$6&amp;" "&amp;'Input-Func_Class'!$D$22,$G119:$BB119)+IFERROR(SUMIF($G$6:$BB$6,BM$6&amp;" "&amp;'Input-Func_Class'!$E$22,$G119:$BB119),SUMIF($G$6:$BB$6,BM$6&amp;" "&amp;'Input-Func_Class'!$B$24,$G119:$BB119))+SUMIF($G$6:$BB$6,BM$6&amp;" "&amp;'Input-Func_Class'!$F$22,$G119:$BB119))&lt;Check_Limit,0,1),1)</f>
        <v>0</v>
      </c>
      <c r="BN119">
        <f ca="1">IFERROR(IF(SUMIF($G$6:$BB$6,BN$6&amp;" Total",$G119:$BB119)-(SUMIF($G$6:$BB$6,BN$6&amp;" "&amp;'Input-Func_Class'!$D$22,$G119:$BB119)+IFERROR(SUMIF($G$6:$BB$6,BN$6&amp;" "&amp;'Input-Func_Class'!$E$22,$G119:$BB119),SUMIF($G$6:$BB$6,BN$6&amp;" "&amp;'Input-Func_Class'!$B$24,$G119:$BB119))+SUMIF($G$6:$BB$6,BN$6&amp;" "&amp;'Input-Func_Class'!$F$22,$G119:$BB119))&lt;Check_Limit,0,1),1)</f>
        <v>0</v>
      </c>
      <c r="BO119">
        <f ca="1">IFERROR(IF(SUMIF($G$6:$BB$6,BO$6&amp;" Total",$G119:$BB119)-(SUMIF($G$6:$BB$6,BO$6&amp;" "&amp;'Input-Func_Class'!$D$22,$G119:$BB119)+IFERROR(SUMIF($G$6:$BB$6,BO$6&amp;" "&amp;'Input-Func_Class'!$E$22,$G119:$BB119),SUMIF($G$6:$BB$6,BO$6&amp;" "&amp;'Input-Func_Class'!$B$24,$G119:$BB119))+SUMIF($G$6:$BB$6,BO$6&amp;" "&amp;'Input-Func_Class'!$F$22,$G119:$BB119))&lt;Check_Limit,0,1),1)</f>
        <v>0</v>
      </c>
    </row>
    <row r="120" spans="1:67" outlineLevel="1">
      <c r="A120" s="31">
        <f>IF(ISBLANK('Input-Accounts'!A120),"",'Input-Accounts'!A120)</f>
        <v>108</v>
      </c>
      <c r="B120" t="str">
        <f>IF(ISBLANK('Input-Accounts'!B120),"",'Input-Accounts'!B120)</f>
        <v>Subtotal - Distribution Plant</v>
      </c>
      <c r="C120" s="31" t="str">
        <f>IF(ISBLANK('Input-Accounts'!C120),"",'Input-Accounts'!C120)</f>
        <v/>
      </c>
      <c r="D120" s="123">
        <f>SUBTOTAL(9,D85:D119)</f>
        <v>-191487142.57368022</v>
      </c>
      <c r="E120" s="10">
        <f t="shared" ca="1" si="20"/>
        <v>0</v>
      </c>
      <c r="G120" s="123">
        <f t="shared" ref="G120:BB120" ca="1" si="32">SUBTOTAL(9,G85:G119)</f>
        <v>-98196030.133279487</v>
      </c>
      <c r="H120" s="123">
        <f t="shared" ca="1" si="32"/>
        <v>-72858883.382318169</v>
      </c>
      <c r="I120" s="123">
        <f t="shared" ca="1" si="32"/>
        <v>0</v>
      </c>
      <c r="J120" s="123">
        <f t="shared" ca="1" si="32"/>
        <v>-25337146.750961341</v>
      </c>
      <c r="K120" s="123">
        <f t="shared" ca="1" si="32"/>
        <v>-93291112.440400764</v>
      </c>
      <c r="L120" s="123">
        <f t="shared" ca="1" si="32"/>
        <v>0</v>
      </c>
      <c r="M120" s="123">
        <f t="shared" ca="1" si="32"/>
        <v>0</v>
      </c>
      <c r="N120" s="123">
        <f t="shared" ca="1" si="32"/>
        <v>-93291112.440400764</v>
      </c>
      <c r="O120" s="123">
        <f t="shared" ca="1" si="32"/>
        <v>0</v>
      </c>
      <c r="P120" s="123">
        <f t="shared" ca="1" si="32"/>
        <v>0</v>
      </c>
      <c r="Q120" s="123">
        <f t="shared" ca="1" si="32"/>
        <v>0</v>
      </c>
      <c r="R120" s="123">
        <f t="shared" ca="1" si="32"/>
        <v>0</v>
      </c>
      <c r="S120" s="123">
        <f t="shared" ca="1" si="32"/>
        <v>0</v>
      </c>
      <c r="T120" s="123">
        <f t="shared" ca="1" si="32"/>
        <v>0</v>
      </c>
      <c r="U120" s="123">
        <f t="shared" ca="1" si="32"/>
        <v>0</v>
      </c>
      <c r="V120" s="123">
        <f t="shared" ca="1" si="32"/>
        <v>0</v>
      </c>
      <c r="W120" s="123">
        <f t="shared" ca="1" si="32"/>
        <v>0</v>
      </c>
      <c r="X120" s="123">
        <f t="shared" ca="1" si="32"/>
        <v>0</v>
      </c>
      <c r="Y120" s="123">
        <f t="shared" ca="1" si="32"/>
        <v>0</v>
      </c>
      <c r="Z120" s="123">
        <f t="shared" ca="1" si="32"/>
        <v>0</v>
      </c>
      <c r="AA120" s="123">
        <f t="shared" ca="1" si="32"/>
        <v>0</v>
      </c>
      <c r="AB120" s="123">
        <f t="shared" ca="1" si="32"/>
        <v>0</v>
      </c>
      <c r="AC120" s="123">
        <f t="shared" ca="1" si="32"/>
        <v>0</v>
      </c>
      <c r="AD120" s="123">
        <f t="shared" ca="1" si="32"/>
        <v>0</v>
      </c>
      <c r="AE120" s="123">
        <f t="shared" ca="1" si="32"/>
        <v>0</v>
      </c>
      <c r="AF120" s="123">
        <f t="shared" ca="1" si="32"/>
        <v>0</v>
      </c>
      <c r="AG120" s="123">
        <f t="shared" ca="1" si="32"/>
        <v>0</v>
      </c>
      <c r="AH120" s="123">
        <f t="shared" ca="1" si="32"/>
        <v>0</v>
      </c>
      <c r="AI120" s="123">
        <f t="shared" ca="1" si="32"/>
        <v>0</v>
      </c>
      <c r="AJ120" s="123">
        <f t="shared" ca="1" si="32"/>
        <v>0</v>
      </c>
      <c r="AK120" s="123">
        <f t="shared" ca="1" si="32"/>
        <v>0</v>
      </c>
      <c r="AL120" s="123">
        <f t="shared" ca="1" si="32"/>
        <v>0</v>
      </c>
      <c r="AM120" s="123">
        <f t="shared" ca="1" si="32"/>
        <v>0</v>
      </c>
      <c r="AN120" s="123">
        <f t="shared" ca="1" si="32"/>
        <v>0</v>
      </c>
      <c r="AO120" s="123">
        <f t="shared" ca="1" si="32"/>
        <v>0</v>
      </c>
      <c r="AP120" s="123">
        <f t="shared" ca="1" si="32"/>
        <v>0</v>
      </c>
      <c r="AQ120" s="123">
        <f t="shared" ca="1" si="32"/>
        <v>0</v>
      </c>
      <c r="AR120" s="123">
        <f t="shared" ca="1" si="32"/>
        <v>0</v>
      </c>
      <c r="AS120" s="123">
        <f t="shared" ca="1" si="32"/>
        <v>0</v>
      </c>
      <c r="AT120" s="123">
        <f t="shared" ca="1" si="32"/>
        <v>0</v>
      </c>
      <c r="AU120" s="123">
        <f t="shared" ca="1" si="32"/>
        <v>0</v>
      </c>
      <c r="AV120" s="123">
        <f t="shared" ca="1" si="32"/>
        <v>0</v>
      </c>
      <c r="AW120" s="123">
        <f t="shared" ca="1" si="32"/>
        <v>0</v>
      </c>
      <c r="AX120" s="123">
        <f t="shared" ca="1" si="32"/>
        <v>0</v>
      </c>
      <c r="AY120" s="123">
        <f t="shared" ca="1" si="32"/>
        <v>0</v>
      </c>
      <c r="AZ120" s="123">
        <f t="shared" ca="1" si="32"/>
        <v>0</v>
      </c>
      <c r="BA120" s="123">
        <f t="shared" ca="1" si="32"/>
        <v>0</v>
      </c>
      <c r="BB120" s="123">
        <f t="shared" ca="1" si="32"/>
        <v>0</v>
      </c>
      <c r="BD120">
        <f ca="1">IFERROR(IF(SUMIF($G$6:$BB$6,BD$6&amp;" Total",$G120:$BB120)-(SUMIF($G$6:$BB$6,BD$6&amp;" "&amp;'Input-Func_Class'!$D$22,$G120:$BB120)+IFERROR(SUMIF($G$6:$BB$6,BD$6&amp;" "&amp;'Input-Func_Class'!$E$22,$G120:$BB120),SUMIF($G$6:$BB$6,BD$6&amp;" "&amp;'Input-Func_Class'!$B$24,$G120:$BB120))+SUMIF($G$6:$BB$6,BD$6&amp;" "&amp;'Input-Func_Class'!$F$22,$G120:$BB120))&lt;Check_Limit,0,1),1)</f>
        <v>0</v>
      </c>
      <c r="BE120">
        <f ca="1">IFERROR(IF(SUMIF($G$6:$BB$6,BE$6&amp;" Total",$G120:$BB120)-(SUMIF($G$6:$BB$6,BE$6&amp;" "&amp;'Input-Func_Class'!$D$22,$G120:$BB120)+IFERROR(SUMIF($G$6:$BB$6,BE$6&amp;" "&amp;'Input-Func_Class'!$E$22,$G120:$BB120),SUMIF($G$6:$BB$6,BE$6&amp;" "&amp;'Input-Func_Class'!$B$24,$G120:$BB120))+SUMIF($G$6:$BB$6,BE$6&amp;" "&amp;'Input-Func_Class'!$F$22,$G120:$BB120))&lt;Check_Limit,0,1),1)</f>
        <v>0</v>
      </c>
      <c r="BF120">
        <f ca="1">IFERROR(IF(SUMIF($G$6:$BB$6,BF$6&amp;" Total",$G120:$BB120)-(SUMIF($G$6:$BB$6,BF$6&amp;" "&amp;'Input-Func_Class'!$D$22,$G120:$BB120)+IFERROR(SUMIF($G$6:$BB$6,BF$6&amp;" "&amp;'Input-Func_Class'!$E$22,$G120:$BB120),SUMIF($G$6:$BB$6,BF$6&amp;" "&amp;'Input-Func_Class'!$B$24,$G120:$BB120))+SUMIF($G$6:$BB$6,BF$6&amp;" "&amp;'Input-Func_Class'!$F$22,$G120:$BB120))&lt;Check_Limit,0,1),1)</f>
        <v>0</v>
      </c>
      <c r="BG120">
        <f ca="1">IFERROR(IF(SUMIF($G$6:$BB$6,BG$6&amp;" Total",$G120:$BB120)-(SUMIF($G$6:$BB$6,BG$6&amp;" "&amp;'Input-Func_Class'!$D$22,$G120:$BB120)+IFERROR(SUMIF($G$6:$BB$6,BG$6&amp;" "&amp;'Input-Func_Class'!$E$22,$G120:$BB120),SUMIF($G$6:$BB$6,BG$6&amp;" "&amp;'Input-Func_Class'!$B$24,$G120:$BB120))+SUMIF($G$6:$BB$6,BG$6&amp;" "&amp;'Input-Func_Class'!$F$22,$G120:$BB120))&lt;Check_Limit,0,1),1)</f>
        <v>0</v>
      </c>
      <c r="BH120">
        <f ca="1">IFERROR(IF(SUMIF($G$6:$BB$6,BH$6&amp;" Total",$G120:$BB120)-(SUMIF($G$6:$BB$6,BH$6&amp;" "&amp;'Input-Func_Class'!$D$22,$G120:$BB120)+IFERROR(SUMIF($G$6:$BB$6,BH$6&amp;" "&amp;'Input-Func_Class'!$E$22,$G120:$BB120),SUMIF($G$6:$BB$6,BH$6&amp;" "&amp;'Input-Func_Class'!$B$24,$G120:$BB120))+SUMIF($G$6:$BB$6,BH$6&amp;" "&amp;'Input-Func_Class'!$F$22,$G120:$BB120))&lt;Check_Limit,0,1),1)</f>
        <v>0</v>
      </c>
      <c r="BI120">
        <f ca="1">IFERROR(IF(SUMIF($G$6:$BB$6,BI$6&amp;" Total",$G120:$BB120)-(SUMIF($G$6:$BB$6,BI$6&amp;" "&amp;'Input-Func_Class'!$D$22,$G120:$BB120)+IFERROR(SUMIF($G$6:$BB$6,BI$6&amp;" "&amp;'Input-Func_Class'!$E$22,$G120:$BB120),SUMIF($G$6:$BB$6,BI$6&amp;" "&amp;'Input-Func_Class'!$B$24,$G120:$BB120))+SUMIF($G$6:$BB$6,BI$6&amp;" "&amp;'Input-Func_Class'!$F$22,$G120:$BB120))&lt;Check_Limit,0,1),1)</f>
        <v>0</v>
      </c>
      <c r="BJ120">
        <f ca="1">IFERROR(IF(SUMIF($G$6:$BB$6,BJ$6&amp;" Total",$G120:$BB120)-(SUMIF($G$6:$BB$6,BJ$6&amp;" "&amp;'Input-Func_Class'!$D$22,$G120:$BB120)+IFERROR(SUMIF($G$6:$BB$6,BJ$6&amp;" "&amp;'Input-Func_Class'!$E$22,$G120:$BB120),SUMIF($G$6:$BB$6,BJ$6&amp;" "&amp;'Input-Func_Class'!$B$24,$G120:$BB120))+SUMIF($G$6:$BB$6,BJ$6&amp;" "&amp;'Input-Func_Class'!$F$22,$G120:$BB120))&lt;Check_Limit,0,1),1)</f>
        <v>0</v>
      </c>
      <c r="BK120">
        <f ca="1">IFERROR(IF(SUMIF($G$6:$BB$6,BK$6&amp;" Total",$G120:$BB120)-(SUMIF($G$6:$BB$6,BK$6&amp;" "&amp;'Input-Func_Class'!$D$22,$G120:$BB120)+IFERROR(SUMIF($G$6:$BB$6,BK$6&amp;" "&amp;'Input-Func_Class'!$E$22,$G120:$BB120),SUMIF($G$6:$BB$6,BK$6&amp;" "&amp;'Input-Func_Class'!$B$24,$G120:$BB120))+SUMIF($G$6:$BB$6,BK$6&amp;" "&amp;'Input-Func_Class'!$F$22,$G120:$BB120))&lt;Check_Limit,0,1),1)</f>
        <v>0</v>
      </c>
      <c r="BL120">
        <f ca="1">IFERROR(IF(SUMIF($G$6:$BB$6,BL$6&amp;" Total",$G120:$BB120)-(SUMIF($G$6:$BB$6,BL$6&amp;" "&amp;'Input-Func_Class'!$D$22,$G120:$BB120)+IFERROR(SUMIF($G$6:$BB$6,BL$6&amp;" "&amp;'Input-Func_Class'!$E$22,$G120:$BB120),SUMIF($G$6:$BB$6,BL$6&amp;" "&amp;'Input-Func_Class'!$B$24,$G120:$BB120))+SUMIF($G$6:$BB$6,BL$6&amp;" "&amp;'Input-Func_Class'!$F$22,$G120:$BB120))&lt;Check_Limit,0,1),1)</f>
        <v>0</v>
      </c>
      <c r="BM120">
        <f ca="1">IFERROR(IF(SUMIF($G$6:$BB$6,BM$6&amp;" Total",$G120:$BB120)-(SUMIF($G$6:$BB$6,BM$6&amp;" "&amp;'Input-Func_Class'!$D$22,$G120:$BB120)+IFERROR(SUMIF($G$6:$BB$6,BM$6&amp;" "&amp;'Input-Func_Class'!$E$22,$G120:$BB120),SUMIF($G$6:$BB$6,BM$6&amp;" "&amp;'Input-Func_Class'!$B$24,$G120:$BB120))+SUMIF($G$6:$BB$6,BM$6&amp;" "&amp;'Input-Func_Class'!$F$22,$G120:$BB120))&lt;Check_Limit,0,1),1)</f>
        <v>0</v>
      </c>
      <c r="BN120">
        <f ca="1">IFERROR(IF(SUMIF($G$6:$BB$6,BN$6&amp;" Total",$G120:$BB120)-(SUMIF($G$6:$BB$6,BN$6&amp;" "&amp;'Input-Func_Class'!$D$22,$G120:$BB120)+IFERROR(SUMIF($G$6:$BB$6,BN$6&amp;" "&amp;'Input-Func_Class'!$E$22,$G120:$BB120),SUMIF($G$6:$BB$6,BN$6&amp;" "&amp;'Input-Func_Class'!$B$24,$G120:$BB120))+SUMIF($G$6:$BB$6,BN$6&amp;" "&amp;'Input-Func_Class'!$F$22,$G120:$BB120))&lt;Check_Limit,0,1),1)</f>
        <v>0</v>
      </c>
      <c r="BO120">
        <f ca="1">IFERROR(IF(SUMIF($G$6:$BB$6,BO$6&amp;" Total",$G120:$BB120)-(SUMIF($G$6:$BB$6,BO$6&amp;" "&amp;'Input-Func_Class'!$D$22,$G120:$BB120)+IFERROR(SUMIF($G$6:$BB$6,BO$6&amp;" "&amp;'Input-Func_Class'!$E$22,$G120:$BB120),SUMIF($G$6:$BB$6,BO$6&amp;" "&amp;'Input-Func_Class'!$B$24,$G120:$BB120))+SUMIF($G$6:$BB$6,BO$6&amp;" "&amp;'Input-Func_Class'!$F$22,$G120:$BB120))&lt;Check_Limit,0,1),1)</f>
        <v>0</v>
      </c>
    </row>
    <row r="121" spans="1:67" outlineLevel="1">
      <c r="A121" s="31" t="str">
        <f>IF(ISBLANK('Input-Accounts'!A121),"",'Input-Accounts'!A121)</f>
        <v/>
      </c>
      <c r="B121" t="str">
        <f>IF(ISBLANK('Input-Accounts'!B121),"",'Input-Accounts'!B121)</f>
        <v/>
      </c>
      <c r="C121" s="31" t="str">
        <f>IF(ISBLANK('Input-Accounts'!C121),"",'Input-Accounts'!C121)</f>
        <v/>
      </c>
      <c r="D121" s="10"/>
      <c r="E121" s="10">
        <f t="shared" si="20"/>
        <v>0</v>
      </c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  <c r="AF121" s="10"/>
      <c r="AG121" s="10"/>
      <c r="AH121" s="10"/>
      <c r="AI121" s="10"/>
      <c r="AJ121" s="10"/>
      <c r="AK121" s="10"/>
      <c r="AL121" s="10"/>
      <c r="AM121" s="10"/>
      <c r="AN121" s="10"/>
      <c r="AO121" s="10"/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D121">
        <f>IFERROR(IF(SUMIF($G$6:$BB$6,BD$6&amp;" Total",$G121:$BB121)-(SUMIF($G$6:$BB$6,BD$6&amp;" "&amp;'Input-Func_Class'!$D$22,$G121:$BB121)+IFERROR(SUMIF($G$6:$BB$6,BD$6&amp;" "&amp;'Input-Func_Class'!$E$22,$G121:$BB121),SUMIF($G$6:$BB$6,BD$6&amp;" "&amp;'Input-Func_Class'!$B$24,$G121:$BB121))+SUMIF($G$6:$BB$6,BD$6&amp;" "&amp;'Input-Func_Class'!$F$22,$G121:$BB121))&lt;Check_Limit,0,1),1)</f>
        <v>0</v>
      </c>
      <c r="BE121">
        <f>IFERROR(IF(SUMIF($G$6:$BB$6,BE$6&amp;" Total",$G121:$BB121)-(SUMIF($G$6:$BB$6,BE$6&amp;" "&amp;'Input-Func_Class'!$D$22,$G121:$BB121)+IFERROR(SUMIF($G$6:$BB$6,BE$6&amp;" "&amp;'Input-Func_Class'!$E$22,$G121:$BB121),SUMIF($G$6:$BB$6,BE$6&amp;" "&amp;'Input-Func_Class'!$B$24,$G121:$BB121))+SUMIF($G$6:$BB$6,BE$6&amp;" "&amp;'Input-Func_Class'!$F$22,$G121:$BB121))&lt;Check_Limit,0,1),1)</f>
        <v>0</v>
      </c>
      <c r="BF121">
        <f>IFERROR(IF(SUMIF($G$6:$BB$6,BF$6&amp;" Total",$G121:$BB121)-(SUMIF($G$6:$BB$6,BF$6&amp;" "&amp;'Input-Func_Class'!$D$22,$G121:$BB121)+IFERROR(SUMIF($G$6:$BB$6,BF$6&amp;" "&amp;'Input-Func_Class'!$E$22,$G121:$BB121),SUMIF($G$6:$BB$6,BF$6&amp;" "&amp;'Input-Func_Class'!$B$24,$G121:$BB121))+SUMIF($G$6:$BB$6,BF$6&amp;" "&amp;'Input-Func_Class'!$F$22,$G121:$BB121))&lt;Check_Limit,0,1),1)</f>
        <v>0</v>
      </c>
      <c r="BG121">
        <f>IFERROR(IF(SUMIF($G$6:$BB$6,BG$6&amp;" Total",$G121:$BB121)-(SUMIF($G$6:$BB$6,BG$6&amp;" "&amp;'Input-Func_Class'!$D$22,$G121:$BB121)+IFERROR(SUMIF($G$6:$BB$6,BG$6&amp;" "&amp;'Input-Func_Class'!$E$22,$G121:$BB121),SUMIF($G$6:$BB$6,BG$6&amp;" "&amp;'Input-Func_Class'!$B$24,$G121:$BB121))+SUMIF($G$6:$BB$6,BG$6&amp;" "&amp;'Input-Func_Class'!$F$22,$G121:$BB121))&lt;Check_Limit,0,1),1)</f>
        <v>0</v>
      </c>
      <c r="BH121">
        <f>IFERROR(IF(SUMIF($G$6:$BB$6,BH$6&amp;" Total",$G121:$BB121)-(SUMIF($G$6:$BB$6,BH$6&amp;" "&amp;'Input-Func_Class'!$D$22,$G121:$BB121)+IFERROR(SUMIF($G$6:$BB$6,BH$6&amp;" "&amp;'Input-Func_Class'!$E$22,$G121:$BB121),SUMIF($G$6:$BB$6,BH$6&amp;" "&amp;'Input-Func_Class'!$B$24,$G121:$BB121))+SUMIF($G$6:$BB$6,BH$6&amp;" "&amp;'Input-Func_Class'!$F$22,$G121:$BB121))&lt;Check_Limit,0,1),1)</f>
        <v>0</v>
      </c>
      <c r="BI121">
        <f>IFERROR(IF(SUMIF($G$6:$BB$6,BI$6&amp;" Total",$G121:$BB121)-(SUMIF($G$6:$BB$6,BI$6&amp;" "&amp;'Input-Func_Class'!$D$22,$G121:$BB121)+IFERROR(SUMIF($G$6:$BB$6,BI$6&amp;" "&amp;'Input-Func_Class'!$E$22,$G121:$BB121),SUMIF($G$6:$BB$6,BI$6&amp;" "&amp;'Input-Func_Class'!$B$24,$G121:$BB121))+SUMIF($G$6:$BB$6,BI$6&amp;" "&amp;'Input-Func_Class'!$F$22,$G121:$BB121))&lt;Check_Limit,0,1),1)</f>
        <v>0</v>
      </c>
      <c r="BJ121">
        <f>IFERROR(IF(SUMIF($G$6:$BB$6,BJ$6&amp;" Total",$G121:$BB121)-(SUMIF($G$6:$BB$6,BJ$6&amp;" "&amp;'Input-Func_Class'!$D$22,$G121:$BB121)+IFERROR(SUMIF($G$6:$BB$6,BJ$6&amp;" "&amp;'Input-Func_Class'!$E$22,$G121:$BB121),SUMIF($G$6:$BB$6,BJ$6&amp;" "&amp;'Input-Func_Class'!$B$24,$G121:$BB121))+SUMIF($G$6:$BB$6,BJ$6&amp;" "&amp;'Input-Func_Class'!$F$22,$G121:$BB121))&lt;Check_Limit,0,1),1)</f>
        <v>0</v>
      </c>
      <c r="BK121">
        <f>IFERROR(IF(SUMIF($G$6:$BB$6,BK$6&amp;" Total",$G121:$BB121)-(SUMIF($G$6:$BB$6,BK$6&amp;" "&amp;'Input-Func_Class'!$D$22,$G121:$BB121)+IFERROR(SUMIF($G$6:$BB$6,BK$6&amp;" "&amp;'Input-Func_Class'!$E$22,$G121:$BB121),SUMIF($G$6:$BB$6,BK$6&amp;" "&amp;'Input-Func_Class'!$B$24,$G121:$BB121))+SUMIF($G$6:$BB$6,BK$6&amp;" "&amp;'Input-Func_Class'!$F$22,$G121:$BB121))&lt;Check_Limit,0,1),1)</f>
        <v>0</v>
      </c>
      <c r="BL121">
        <f>IFERROR(IF(SUMIF($G$6:$BB$6,BL$6&amp;" Total",$G121:$BB121)-(SUMIF($G$6:$BB$6,BL$6&amp;" "&amp;'Input-Func_Class'!$D$22,$G121:$BB121)+IFERROR(SUMIF($G$6:$BB$6,BL$6&amp;" "&amp;'Input-Func_Class'!$E$22,$G121:$BB121),SUMIF($G$6:$BB$6,BL$6&amp;" "&amp;'Input-Func_Class'!$B$24,$G121:$BB121))+SUMIF($G$6:$BB$6,BL$6&amp;" "&amp;'Input-Func_Class'!$F$22,$G121:$BB121))&lt;Check_Limit,0,1),1)</f>
        <v>0</v>
      </c>
      <c r="BM121">
        <f>IFERROR(IF(SUMIF($G$6:$BB$6,BM$6&amp;" Total",$G121:$BB121)-(SUMIF($G$6:$BB$6,BM$6&amp;" "&amp;'Input-Func_Class'!$D$22,$G121:$BB121)+IFERROR(SUMIF($G$6:$BB$6,BM$6&amp;" "&amp;'Input-Func_Class'!$E$22,$G121:$BB121),SUMIF($G$6:$BB$6,BM$6&amp;" "&amp;'Input-Func_Class'!$B$24,$G121:$BB121))+SUMIF($G$6:$BB$6,BM$6&amp;" "&amp;'Input-Func_Class'!$F$22,$G121:$BB121))&lt;Check_Limit,0,1),1)</f>
        <v>0</v>
      </c>
      <c r="BN121">
        <f>IFERROR(IF(SUMIF($G$6:$BB$6,BN$6&amp;" Total",$G121:$BB121)-(SUMIF($G$6:$BB$6,BN$6&amp;" "&amp;'Input-Func_Class'!$D$22,$G121:$BB121)+IFERROR(SUMIF($G$6:$BB$6,BN$6&amp;" "&amp;'Input-Func_Class'!$E$22,$G121:$BB121),SUMIF($G$6:$BB$6,BN$6&amp;" "&amp;'Input-Func_Class'!$B$24,$G121:$BB121))+SUMIF($G$6:$BB$6,BN$6&amp;" "&amp;'Input-Func_Class'!$F$22,$G121:$BB121))&lt;Check_Limit,0,1),1)</f>
        <v>0</v>
      </c>
      <c r="BO121">
        <f>IFERROR(IF(SUMIF($G$6:$BB$6,BO$6&amp;" Total",$G121:$BB121)-(SUMIF($G$6:$BB$6,BO$6&amp;" "&amp;'Input-Func_Class'!$D$22,$G121:$BB121)+IFERROR(SUMIF($G$6:$BB$6,BO$6&amp;" "&amp;'Input-Func_Class'!$E$22,$G121:$BB121),SUMIF($G$6:$BB$6,BO$6&amp;" "&amp;'Input-Func_Class'!$B$24,$G121:$BB121))+SUMIF($G$6:$BB$6,BO$6&amp;" "&amp;'Input-Func_Class'!$F$22,$G121:$BB121))&lt;Check_Limit,0,1),1)</f>
        <v>0</v>
      </c>
    </row>
    <row r="122" spans="1:67" outlineLevel="1">
      <c r="A122" s="31">
        <f>IF(ISBLANK('Input-Accounts'!A122),"",'Input-Accounts'!A122)</f>
        <v>109</v>
      </c>
      <c r="B122" s="1" t="str">
        <f>IF(ISBLANK('Input-Accounts'!B122),"",'Input-Accounts'!B122)</f>
        <v>General Plant</v>
      </c>
      <c r="C122" s="31" t="str">
        <f>IF(ISBLANK('Input-Accounts'!C122),"",'Input-Accounts'!C122)</f>
        <v/>
      </c>
      <c r="D122" s="10"/>
      <c r="E122" s="10">
        <f t="shared" si="20"/>
        <v>0</v>
      </c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  <c r="AF122" s="10"/>
      <c r="AG122" s="10"/>
      <c r="AH122" s="10"/>
      <c r="AI122" s="10"/>
      <c r="AJ122" s="10"/>
      <c r="AK122" s="10"/>
      <c r="AL122" s="10"/>
      <c r="AM122" s="10"/>
      <c r="AN122" s="10"/>
      <c r="AO122" s="10"/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D122">
        <f>IFERROR(IF(SUMIF($G$6:$BB$6,BD$6&amp;" Total",$G122:$BB122)-(SUMIF($G$6:$BB$6,BD$6&amp;" "&amp;'Input-Func_Class'!$D$22,$G122:$BB122)+IFERROR(SUMIF($G$6:$BB$6,BD$6&amp;" "&amp;'Input-Func_Class'!$E$22,$G122:$BB122),SUMIF($G$6:$BB$6,BD$6&amp;" "&amp;'Input-Func_Class'!$B$24,$G122:$BB122))+SUMIF($G$6:$BB$6,BD$6&amp;" "&amp;'Input-Func_Class'!$F$22,$G122:$BB122))&lt;Check_Limit,0,1),1)</f>
        <v>0</v>
      </c>
      <c r="BE122">
        <f>IFERROR(IF(SUMIF($G$6:$BB$6,BE$6&amp;" Total",$G122:$BB122)-(SUMIF($G$6:$BB$6,BE$6&amp;" "&amp;'Input-Func_Class'!$D$22,$G122:$BB122)+IFERROR(SUMIF($G$6:$BB$6,BE$6&amp;" "&amp;'Input-Func_Class'!$E$22,$G122:$BB122),SUMIF($G$6:$BB$6,BE$6&amp;" "&amp;'Input-Func_Class'!$B$24,$G122:$BB122))+SUMIF($G$6:$BB$6,BE$6&amp;" "&amp;'Input-Func_Class'!$F$22,$G122:$BB122))&lt;Check_Limit,0,1),1)</f>
        <v>0</v>
      </c>
      <c r="BF122">
        <f>IFERROR(IF(SUMIF($G$6:$BB$6,BF$6&amp;" Total",$G122:$BB122)-(SUMIF($G$6:$BB$6,BF$6&amp;" "&amp;'Input-Func_Class'!$D$22,$G122:$BB122)+IFERROR(SUMIF($G$6:$BB$6,BF$6&amp;" "&amp;'Input-Func_Class'!$E$22,$G122:$BB122),SUMIF($G$6:$BB$6,BF$6&amp;" "&amp;'Input-Func_Class'!$B$24,$G122:$BB122))+SUMIF($G$6:$BB$6,BF$6&amp;" "&amp;'Input-Func_Class'!$F$22,$G122:$BB122))&lt;Check_Limit,0,1),1)</f>
        <v>0</v>
      </c>
      <c r="BG122">
        <f>IFERROR(IF(SUMIF($G$6:$BB$6,BG$6&amp;" Total",$G122:$BB122)-(SUMIF($G$6:$BB$6,BG$6&amp;" "&amp;'Input-Func_Class'!$D$22,$G122:$BB122)+IFERROR(SUMIF($G$6:$BB$6,BG$6&amp;" "&amp;'Input-Func_Class'!$E$22,$G122:$BB122),SUMIF($G$6:$BB$6,BG$6&amp;" "&amp;'Input-Func_Class'!$B$24,$G122:$BB122))+SUMIF($G$6:$BB$6,BG$6&amp;" "&amp;'Input-Func_Class'!$F$22,$G122:$BB122))&lt;Check_Limit,0,1),1)</f>
        <v>0</v>
      </c>
      <c r="BH122">
        <f>IFERROR(IF(SUMIF($G$6:$BB$6,BH$6&amp;" Total",$G122:$BB122)-(SUMIF($G$6:$BB$6,BH$6&amp;" "&amp;'Input-Func_Class'!$D$22,$G122:$BB122)+IFERROR(SUMIF($G$6:$BB$6,BH$6&amp;" "&amp;'Input-Func_Class'!$E$22,$G122:$BB122),SUMIF($G$6:$BB$6,BH$6&amp;" "&amp;'Input-Func_Class'!$B$24,$G122:$BB122))+SUMIF($G$6:$BB$6,BH$6&amp;" "&amp;'Input-Func_Class'!$F$22,$G122:$BB122))&lt;Check_Limit,0,1),1)</f>
        <v>0</v>
      </c>
      <c r="BI122">
        <f>IFERROR(IF(SUMIF($G$6:$BB$6,BI$6&amp;" Total",$G122:$BB122)-(SUMIF($G$6:$BB$6,BI$6&amp;" "&amp;'Input-Func_Class'!$D$22,$G122:$BB122)+IFERROR(SUMIF($G$6:$BB$6,BI$6&amp;" "&amp;'Input-Func_Class'!$E$22,$G122:$BB122),SUMIF($G$6:$BB$6,BI$6&amp;" "&amp;'Input-Func_Class'!$B$24,$G122:$BB122))+SUMIF($G$6:$BB$6,BI$6&amp;" "&amp;'Input-Func_Class'!$F$22,$G122:$BB122))&lt;Check_Limit,0,1),1)</f>
        <v>0</v>
      </c>
      <c r="BJ122">
        <f>IFERROR(IF(SUMIF($G$6:$BB$6,BJ$6&amp;" Total",$G122:$BB122)-(SUMIF($G$6:$BB$6,BJ$6&amp;" "&amp;'Input-Func_Class'!$D$22,$G122:$BB122)+IFERROR(SUMIF($G$6:$BB$6,BJ$6&amp;" "&amp;'Input-Func_Class'!$E$22,$G122:$BB122),SUMIF($G$6:$BB$6,BJ$6&amp;" "&amp;'Input-Func_Class'!$B$24,$G122:$BB122))+SUMIF($G$6:$BB$6,BJ$6&amp;" "&amp;'Input-Func_Class'!$F$22,$G122:$BB122))&lt;Check_Limit,0,1),1)</f>
        <v>0</v>
      </c>
      <c r="BK122">
        <f>IFERROR(IF(SUMIF($G$6:$BB$6,BK$6&amp;" Total",$G122:$BB122)-(SUMIF($G$6:$BB$6,BK$6&amp;" "&amp;'Input-Func_Class'!$D$22,$G122:$BB122)+IFERROR(SUMIF($G$6:$BB$6,BK$6&amp;" "&amp;'Input-Func_Class'!$E$22,$G122:$BB122),SUMIF($G$6:$BB$6,BK$6&amp;" "&amp;'Input-Func_Class'!$B$24,$G122:$BB122))+SUMIF($G$6:$BB$6,BK$6&amp;" "&amp;'Input-Func_Class'!$F$22,$G122:$BB122))&lt;Check_Limit,0,1),1)</f>
        <v>0</v>
      </c>
      <c r="BL122">
        <f>IFERROR(IF(SUMIF($G$6:$BB$6,BL$6&amp;" Total",$G122:$BB122)-(SUMIF($G$6:$BB$6,BL$6&amp;" "&amp;'Input-Func_Class'!$D$22,$G122:$BB122)+IFERROR(SUMIF($G$6:$BB$6,BL$6&amp;" "&amp;'Input-Func_Class'!$E$22,$G122:$BB122),SUMIF($G$6:$BB$6,BL$6&amp;" "&amp;'Input-Func_Class'!$B$24,$G122:$BB122))+SUMIF($G$6:$BB$6,BL$6&amp;" "&amp;'Input-Func_Class'!$F$22,$G122:$BB122))&lt;Check_Limit,0,1),1)</f>
        <v>0</v>
      </c>
      <c r="BM122">
        <f>IFERROR(IF(SUMIF($G$6:$BB$6,BM$6&amp;" Total",$G122:$BB122)-(SUMIF($G$6:$BB$6,BM$6&amp;" "&amp;'Input-Func_Class'!$D$22,$G122:$BB122)+IFERROR(SUMIF($G$6:$BB$6,BM$6&amp;" "&amp;'Input-Func_Class'!$E$22,$G122:$BB122),SUMIF($G$6:$BB$6,BM$6&amp;" "&amp;'Input-Func_Class'!$B$24,$G122:$BB122))+SUMIF($G$6:$BB$6,BM$6&amp;" "&amp;'Input-Func_Class'!$F$22,$G122:$BB122))&lt;Check_Limit,0,1),1)</f>
        <v>0</v>
      </c>
      <c r="BN122">
        <f>IFERROR(IF(SUMIF($G$6:$BB$6,BN$6&amp;" Total",$G122:$BB122)-(SUMIF($G$6:$BB$6,BN$6&amp;" "&amp;'Input-Func_Class'!$D$22,$G122:$BB122)+IFERROR(SUMIF($G$6:$BB$6,BN$6&amp;" "&amp;'Input-Func_Class'!$E$22,$G122:$BB122),SUMIF($G$6:$BB$6,BN$6&amp;" "&amp;'Input-Func_Class'!$B$24,$G122:$BB122))+SUMIF($G$6:$BB$6,BN$6&amp;" "&amp;'Input-Func_Class'!$F$22,$G122:$BB122))&lt;Check_Limit,0,1),1)</f>
        <v>0</v>
      </c>
      <c r="BO122">
        <f>IFERROR(IF(SUMIF($G$6:$BB$6,BO$6&amp;" Total",$G122:$BB122)-(SUMIF($G$6:$BB$6,BO$6&amp;" "&amp;'Input-Func_Class'!$D$22,$G122:$BB122)+IFERROR(SUMIF($G$6:$BB$6,BO$6&amp;" "&amp;'Input-Func_Class'!$E$22,$G122:$BB122),SUMIF($G$6:$BB$6,BO$6&amp;" "&amp;'Input-Func_Class'!$B$24,$G122:$BB122))+SUMIF($G$6:$BB$6,BO$6&amp;" "&amp;'Input-Func_Class'!$F$22,$G122:$BB122))&lt;Check_Limit,0,1),1)</f>
        <v>0</v>
      </c>
    </row>
    <row r="123" spans="1:67" outlineLevel="1">
      <c r="A123" s="31">
        <f>IF(ISBLANK('Input-Accounts'!A123),"",'Input-Accounts'!A123)</f>
        <v>110</v>
      </c>
      <c r="B123" s="53" t="str">
        <f>IF(ISBLANK('Input-Accounts'!B123),"",'Input-Accounts'!B123)</f>
        <v>OFFICE FURN &amp; EQUIP-UNSPECIFIED</v>
      </c>
      <c r="C123" s="31">
        <f>IF(ISBLANK('Input-Accounts'!C123),"",'Input-Accounts'!C123)</f>
        <v>391.1</v>
      </c>
      <c r="D123" s="10">
        <f>Functionalization!$D123</f>
        <v>-270475.87</v>
      </c>
      <c r="E123" s="10">
        <f t="shared" ca="1" si="20"/>
        <v>0</v>
      </c>
      <c r="F123" s="3" t="str">
        <f>IF($D123=0,"-",IF('Input-Accounts'!$E123&lt;&gt;0,'Input-Accounts'!$E123,'Input-Accounts'!$G123))</f>
        <v>INT_DISTPT_SUBTOTAL</v>
      </c>
      <c r="G123" s="10">
        <f ca="1">IF(G$5&lt;&gt;"",HLOOKUP(G$5,Functionalization!$G$6:$R$373,ROW($A123)-5,FALSE),IFERROR(INDEX(G$337:G$373,MATCH($F123,$B$337:$B$373,0))/VLOOKUP($F123,$B$337:$BB$373,MATCH(LEFT(TRIM(G$6),FIND("~",SUBSTITUTE(G$6,"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123))*HLOOKUP(LEFT(TRIM(G$6),FIND("~",SUBSTITUTE(G$6," ","~",LEN(TRIM(G$6))-LEN(SUBSTITUTE(TRIM(G$6)," ",""))))-1)&amp;" Total",$B$6:$BB$373,ROW($A123)-5,FALSE))</f>
        <v>-172283.09889515795</v>
      </c>
      <c r="H123" s="10">
        <f ca="1">IF(H$5&lt;&gt;"",HLOOKUP(H$5,Functionalization!$G$6:$R$373,ROW($A123)-5,FALSE),IFERROR(INDEX(H$337:H$373,MATCH($F123,$B$337:$B$373,0))/VLOOKUP($F123,$B$337:$BB$373,MATCH(LEFT(TRIM(H$6),FIND("~",SUBSTITUTE(H$6,"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123))*HLOOKUP(LEFT(TRIM(H$6),FIND("~",SUBSTITUTE(H$6," ","~",LEN(TRIM(H$6))-LEN(SUBSTITUTE(TRIM(H$6)," ",""))))-1)&amp;" Total",$B$6:$BB$373,ROW($A123)-5,FALSE))</f>
        <v>-127829.54864987555</v>
      </c>
      <c r="I123" s="10">
        <f ca="1">IF(I$5&lt;&gt;"",HLOOKUP(I$5,Functionalization!$G$6:$R$373,ROW($A123)-5,FALSE),IFERROR(INDEX(I$337:I$373,MATCH($F123,$B$337:$B$373,0))/VLOOKUP($F123,$B$337:$BB$373,MATCH(LEFT(TRIM(I$6),FIND("~",SUBSTITUTE(I$6,"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123))*HLOOKUP(LEFT(TRIM(I$6),FIND("~",SUBSTITUTE(I$6," ","~",LEN(TRIM(I$6))-LEN(SUBSTITUTE(TRIM(I$6)," ",""))))-1)&amp;" Total",$B$6:$BB$373,ROW($A123)-5,FALSE))</f>
        <v>0</v>
      </c>
      <c r="J123" s="10">
        <f ca="1">IF(J$5&lt;&gt;"",HLOOKUP(J$5,Functionalization!$G$6:$R$373,ROW($A123)-5,FALSE),IFERROR(INDEX(J$337:J$373,MATCH($F123,$B$337:$B$373,0))/VLOOKUP($F123,$B$337:$BB$373,MATCH(LEFT(TRIM(J$6),FIND("~",SUBSTITUTE(J$6,"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123))*HLOOKUP(LEFT(TRIM(J$6),FIND("~",SUBSTITUTE(J$6," ","~",LEN(TRIM(J$6))-LEN(SUBSTITUTE(TRIM(J$6)," ",""))))-1)&amp;" Total",$B$6:$BB$373,ROW($A123)-5,FALSE))</f>
        <v>-44453.550245282378</v>
      </c>
      <c r="K123" s="10">
        <f ca="1">IF(K$5&lt;&gt;"",HLOOKUP(K$5,Functionalization!$G$6:$R$373,ROW($A123)-5,FALSE),IFERROR(INDEX(K$337:K$373,MATCH($F123,$B$337:$B$373,0))/VLOOKUP($F123,$B$337:$BB$373,MATCH(LEFT(TRIM(K$6),FIND("~",SUBSTITUTE(K$6,"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123))*HLOOKUP(LEFT(TRIM(K$6),FIND("~",SUBSTITUTE(K$6," ","~",LEN(TRIM(K$6))-LEN(SUBSTITUTE(TRIM(K$6)," ",""))))-1)&amp;" Total",$B$6:$BB$373,ROW($A123)-5,FALSE))</f>
        <v>-98192.771104842017</v>
      </c>
      <c r="L123" s="10">
        <f ca="1">IF(L$5&lt;&gt;"",HLOOKUP(L$5,Functionalization!$G$6:$R$373,ROW($A123)-5,FALSE),IFERROR(INDEX(L$337:L$373,MATCH($F123,$B$337:$B$373,0))/VLOOKUP($F123,$B$337:$BB$373,MATCH(LEFT(TRIM(L$6),FIND("~",SUBSTITUTE(L$6,"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123))*HLOOKUP(LEFT(TRIM(L$6),FIND("~",SUBSTITUTE(L$6," ","~",LEN(TRIM(L$6))-LEN(SUBSTITUTE(TRIM(L$6)," ",""))))-1)&amp;" Total",$B$6:$BB$373,ROW($A123)-5,FALSE))</f>
        <v>0</v>
      </c>
      <c r="M123" s="10">
        <f ca="1">IF(M$5&lt;&gt;"",HLOOKUP(M$5,Functionalization!$G$6:$R$373,ROW($A123)-5,FALSE),IFERROR(INDEX(M$337:M$373,MATCH($F123,$B$337:$B$373,0))/VLOOKUP($F123,$B$337:$BB$373,MATCH(LEFT(TRIM(M$6),FIND("~",SUBSTITUTE(M$6,"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123))*HLOOKUP(LEFT(TRIM(M$6),FIND("~",SUBSTITUTE(M$6," ","~",LEN(TRIM(M$6))-LEN(SUBSTITUTE(TRIM(M$6)," ",""))))-1)&amp;" Total",$B$6:$BB$373,ROW($A123)-5,FALSE))</f>
        <v>0</v>
      </c>
      <c r="N123" s="10">
        <f ca="1">IF(N$5&lt;&gt;"",HLOOKUP(N$5,Functionalization!$G$6:$R$373,ROW($A123)-5,FALSE),IFERROR(INDEX(N$337:N$373,MATCH($F123,$B$337:$B$373,0))/VLOOKUP($F123,$B$337:$BB$373,MATCH(LEFT(TRIM(N$6),FIND("~",SUBSTITUTE(N$6,"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123))*HLOOKUP(LEFT(TRIM(N$6),FIND("~",SUBSTITUTE(N$6," ","~",LEN(TRIM(N$6))-LEN(SUBSTITUTE(TRIM(N$6)," ",""))))-1)&amp;" Total",$B$6:$BB$373,ROW($A123)-5,FALSE))</f>
        <v>-98192.771104842017</v>
      </c>
      <c r="O123" s="10">
        <f ca="1">IF(O$5&lt;&gt;"",HLOOKUP(O$5,Functionalization!$G$6:$R$373,ROW($A123)-5,FALSE),IFERROR(INDEX(O$337:O$373,MATCH($F123,$B$337:$B$373,0))/VLOOKUP($F123,$B$337:$BB$373,MATCH(LEFT(TRIM(O$6),FIND("~",SUBSTITUTE(O$6,"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123))*HLOOKUP(LEFT(TRIM(O$6),FIND("~",SUBSTITUTE(O$6," ","~",LEN(TRIM(O$6))-LEN(SUBSTITUTE(TRIM(O$6)," ",""))))-1)&amp;" Total",$B$6:$BB$373,ROW($A123)-5,FALSE))</f>
        <v>0</v>
      </c>
      <c r="P123" s="10">
        <f ca="1">IF(P$5&lt;&gt;"",HLOOKUP(P$5,Functionalization!$G$6:$R$373,ROW($A123)-5,FALSE),IFERROR(INDEX(P$337:P$373,MATCH($F123,$B$337:$B$373,0))/VLOOKUP($F123,$B$337:$BB$373,MATCH(LEFT(TRIM(P$6),FIND("~",SUBSTITUTE(P$6,"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123))*HLOOKUP(LEFT(TRIM(P$6),FIND("~",SUBSTITUTE(P$6," ","~",LEN(TRIM(P$6))-LEN(SUBSTITUTE(TRIM(P$6)," ",""))))-1)&amp;" Total",$B$6:$BB$373,ROW($A123)-5,FALSE))</f>
        <v>0</v>
      </c>
      <c r="Q123" s="10">
        <f ca="1">IF(Q$5&lt;&gt;"",HLOOKUP(Q$5,Functionalization!$G$6:$R$373,ROW($A123)-5,FALSE),IFERROR(INDEX(Q$337:Q$373,MATCH($F123,$B$337:$B$373,0))/VLOOKUP($F123,$B$337:$BB$373,MATCH(LEFT(TRIM(Q$6),FIND("~",SUBSTITUTE(Q$6,"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123))*HLOOKUP(LEFT(TRIM(Q$6),FIND("~",SUBSTITUTE(Q$6," ","~",LEN(TRIM(Q$6))-LEN(SUBSTITUTE(TRIM(Q$6)," ",""))))-1)&amp;" Total",$B$6:$BB$373,ROW($A123)-5,FALSE))</f>
        <v>0</v>
      </c>
      <c r="R123" s="10">
        <f ca="1">IF(R$5&lt;&gt;"",HLOOKUP(R$5,Functionalization!$G$6:$R$373,ROW($A123)-5,FALSE),IFERROR(INDEX(R$337:R$373,MATCH($F123,$B$337:$B$373,0))/VLOOKUP($F123,$B$337:$BB$373,MATCH(LEFT(TRIM(R$6),FIND("~",SUBSTITUTE(R$6,"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123))*HLOOKUP(LEFT(TRIM(R$6),FIND("~",SUBSTITUTE(R$6," ","~",LEN(TRIM(R$6))-LEN(SUBSTITUTE(TRIM(R$6)," ",""))))-1)&amp;" Total",$B$6:$BB$373,ROW($A123)-5,FALSE))</f>
        <v>0</v>
      </c>
      <c r="S123" s="10">
        <f ca="1">IF(S$5&lt;&gt;"",HLOOKUP(S$5,Functionalization!$G$6:$R$373,ROW($A123)-5,FALSE),IFERROR(INDEX(S$337:S$373,MATCH($F123,$B$337:$B$373,0))/VLOOKUP($F123,$B$337:$BB$373,MATCH(LEFT(TRIM(S$6),FIND("~",SUBSTITUTE(S$6,"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123))*HLOOKUP(LEFT(TRIM(S$6),FIND("~",SUBSTITUTE(S$6," ","~",LEN(TRIM(S$6))-LEN(SUBSTITUTE(TRIM(S$6)," ",""))))-1)&amp;" Total",$B$6:$BB$373,ROW($A123)-5,FALSE))</f>
        <v>0</v>
      </c>
      <c r="T123" s="10">
        <f ca="1">IF(T$5&lt;&gt;"",HLOOKUP(T$5,Functionalization!$G$6:$R$373,ROW($A123)-5,FALSE),IFERROR(INDEX(T$337:T$373,MATCH($F123,$B$337:$B$373,0))/VLOOKUP($F123,$B$337:$BB$373,MATCH(LEFT(TRIM(T$6),FIND("~",SUBSTITUTE(T$6,"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123))*HLOOKUP(LEFT(TRIM(T$6),FIND("~",SUBSTITUTE(T$6," ","~",LEN(TRIM(T$6))-LEN(SUBSTITUTE(TRIM(T$6)," ",""))))-1)&amp;" Total",$B$6:$BB$373,ROW($A123)-5,FALSE))</f>
        <v>0</v>
      </c>
      <c r="U123" s="10">
        <f ca="1">IF(U$5&lt;&gt;"",HLOOKUP(U$5,Functionalization!$G$6:$R$373,ROW($A123)-5,FALSE),IFERROR(INDEX(U$337:U$373,MATCH($F123,$B$337:$B$373,0))/VLOOKUP($F123,$B$337:$BB$373,MATCH(LEFT(TRIM(U$6),FIND("~",SUBSTITUTE(U$6,"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123))*HLOOKUP(LEFT(TRIM(U$6),FIND("~",SUBSTITUTE(U$6," ","~",LEN(TRIM(U$6))-LEN(SUBSTITUTE(TRIM(U$6)," ",""))))-1)&amp;" Total",$B$6:$BB$373,ROW($A123)-5,FALSE))</f>
        <v>0</v>
      </c>
      <c r="V123" s="10">
        <f ca="1">IF(V$5&lt;&gt;"",HLOOKUP(V$5,Functionalization!$G$6:$R$373,ROW($A123)-5,FALSE),IFERROR(INDEX(V$337:V$373,MATCH($F123,$B$337:$B$373,0))/VLOOKUP($F123,$B$337:$BB$373,MATCH(LEFT(TRIM(V$6),FIND("~",SUBSTITUTE(V$6,"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123))*HLOOKUP(LEFT(TRIM(V$6),FIND("~",SUBSTITUTE(V$6," ","~",LEN(TRIM(V$6))-LEN(SUBSTITUTE(TRIM(V$6)," ",""))))-1)&amp;" Total",$B$6:$BB$373,ROW($A123)-5,FALSE))</f>
        <v>0</v>
      </c>
      <c r="W123" s="10">
        <f ca="1">IF(W$5&lt;&gt;"",HLOOKUP(W$5,Functionalization!$G$6:$R$373,ROW($A123)-5,FALSE),IFERROR(INDEX(W$337:W$373,MATCH($F123,$B$337:$B$373,0))/VLOOKUP($F123,$B$337:$BB$373,MATCH(LEFT(TRIM(W$6),FIND("~",SUBSTITUTE(W$6,"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123))*HLOOKUP(LEFT(TRIM(W$6),FIND("~",SUBSTITUTE(W$6," ","~",LEN(TRIM(W$6))-LEN(SUBSTITUTE(TRIM(W$6)," ",""))))-1)&amp;" Total",$B$6:$BB$373,ROW($A123)-5,FALSE))</f>
        <v>0</v>
      </c>
      <c r="X123" s="10">
        <f ca="1">IF(X$5&lt;&gt;"",HLOOKUP(X$5,Functionalization!$G$6:$R$373,ROW($A123)-5,FALSE),IFERROR(INDEX(X$337:X$373,MATCH($F123,$B$337:$B$373,0))/VLOOKUP($F123,$B$337:$BB$373,MATCH(LEFT(TRIM(X$6),FIND("~",SUBSTITUTE(X$6,"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123))*HLOOKUP(LEFT(TRIM(X$6),FIND("~",SUBSTITUTE(X$6," ","~",LEN(TRIM(X$6))-LEN(SUBSTITUTE(TRIM(X$6)," ",""))))-1)&amp;" Total",$B$6:$BB$373,ROW($A123)-5,FALSE))</f>
        <v>0</v>
      </c>
      <c r="Y123" s="10">
        <f ca="1">IF(Y$5&lt;&gt;"",HLOOKUP(Y$5,Functionalization!$G$6:$R$373,ROW($A123)-5,FALSE),IFERROR(INDEX(Y$337:Y$373,MATCH($F123,$B$337:$B$373,0))/VLOOKUP($F123,$B$337:$BB$373,MATCH(LEFT(TRIM(Y$6),FIND("~",SUBSTITUTE(Y$6,"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123))*HLOOKUP(LEFT(TRIM(Y$6),FIND("~",SUBSTITUTE(Y$6," ","~",LEN(TRIM(Y$6))-LEN(SUBSTITUTE(TRIM(Y$6)," ",""))))-1)&amp;" Total",$B$6:$BB$373,ROW($A123)-5,FALSE))</f>
        <v>0</v>
      </c>
      <c r="Z123" s="10">
        <f ca="1">IF(Z$5&lt;&gt;"",HLOOKUP(Z$5,Functionalization!$G$6:$R$373,ROW($A123)-5,FALSE),IFERROR(INDEX(Z$337:Z$373,MATCH($F123,$B$337:$B$373,0))/VLOOKUP($F123,$B$337:$BB$373,MATCH(LEFT(TRIM(Z$6),FIND("~",SUBSTITUTE(Z$6,"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123))*HLOOKUP(LEFT(TRIM(Z$6),FIND("~",SUBSTITUTE(Z$6," ","~",LEN(TRIM(Z$6))-LEN(SUBSTITUTE(TRIM(Z$6)," ",""))))-1)&amp;" Total",$B$6:$BB$373,ROW($A123)-5,FALSE))</f>
        <v>0</v>
      </c>
      <c r="AA123" s="10">
        <f ca="1">IF(AA$5&lt;&gt;"",HLOOKUP(AA$5,Functionalization!$G$6:$R$373,ROW($A123)-5,FALSE),IFERROR(INDEX(AA$337:AA$373,MATCH($F123,$B$337:$B$373,0))/VLOOKUP($F123,$B$337:$BB$373,MATCH(LEFT(TRIM(AA$6),FIND("~",SUBSTITUTE(AA$6,"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123))*HLOOKUP(LEFT(TRIM(AA$6),FIND("~",SUBSTITUTE(AA$6," ","~",LEN(TRIM(AA$6))-LEN(SUBSTITUTE(TRIM(AA$6)," ",""))))-1)&amp;" Total",$B$6:$BB$373,ROW($A123)-5,FALSE))</f>
        <v>0</v>
      </c>
      <c r="AB123" s="10">
        <f ca="1">IF(AB$5&lt;&gt;"",HLOOKUP(AB$5,Functionalization!$G$6:$R$373,ROW($A123)-5,FALSE),IFERROR(INDEX(AB$337:AB$373,MATCH($F123,$B$337:$B$373,0))/VLOOKUP($F123,$B$337:$BB$373,MATCH(LEFT(TRIM(AB$6),FIND("~",SUBSTITUTE(AB$6,"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123))*HLOOKUP(LEFT(TRIM(AB$6),FIND("~",SUBSTITUTE(AB$6," ","~",LEN(TRIM(AB$6))-LEN(SUBSTITUTE(TRIM(AB$6)," ",""))))-1)&amp;" Total",$B$6:$BB$373,ROW($A123)-5,FALSE))</f>
        <v>0</v>
      </c>
      <c r="AC123" s="10">
        <f ca="1">IF(AC$5&lt;&gt;"",HLOOKUP(AC$5,Functionalization!$G$6:$R$373,ROW($A123)-5,FALSE),IFERROR(INDEX(AC$337:AC$373,MATCH($F123,$B$337:$B$373,0))/VLOOKUP($F123,$B$337:$BB$373,MATCH(LEFT(TRIM(AC$6),FIND("~",SUBSTITUTE(AC$6,"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123))*HLOOKUP(LEFT(TRIM(AC$6),FIND("~",SUBSTITUTE(AC$6," ","~",LEN(TRIM(AC$6))-LEN(SUBSTITUTE(TRIM(AC$6)," ",""))))-1)&amp;" Total",$B$6:$BB$373,ROW($A123)-5,FALSE))</f>
        <v>0</v>
      </c>
      <c r="AD123" s="10">
        <f ca="1">IF(AD$5&lt;&gt;"",HLOOKUP(AD$5,Functionalization!$G$6:$R$373,ROW($A123)-5,FALSE),IFERROR(INDEX(AD$337:AD$373,MATCH($F123,$B$337:$B$373,0))/VLOOKUP($F123,$B$337:$BB$373,MATCH(LEFT(TRIM(AD$6),FIND("~",SUBSTITUTE(AD$6,"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123))*HLOOKUP(LEFT(TRIM(AD$6),FIND("~",SUBSTITUTE(AD$6," ","~",LEN(TRIM(AD$6))-LEN(SUBSTITUTE(TRIM(AD$6)," ",""))))-1)&amp;" Total",$B$6:$BB$373,ROW($A123)-5,FALSE))</f>
        <v>0</v>
      </c>
      <c r="AE123" s="10">
        <f ca="1">IF(AE$5&lt;&gt;"",HLOOKUP(AE$5,Functionalization!$G$6:$R$373,ROW($A123)-5,FALSE),IFERROR(INDEX(AE$337:AE$373,MATCH($F123,$B$337:$B$373,0))/VLOOKUP($F123,$B$337:$BB$373,MATCH(LEFT(TRIM(AE$6),FIND("~",SUBSTITUTE(AE$6,"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123))*HLOOKUP(LEFT(TRIM(AE$6),FIND("~",SUBSTITUTE(AE$6," ","~",LEN(TRIM(AE$6))-LEN(SUBSTITUTE(TRIM(AE$6)," ",""))))-1)&amp;" Total",$B$6:$BB$373,ROW($A123)-5,FALSE))</f>
        <v>0</v>
      </c>
      <c r="AF123" s="10">
        <f ca="1">IF(AF$5&lt;&gt;"",HLOOKUP(AF$5,Functionalization!$G$6:$R$373,ROW($A123)-5,FALSE),IFERROR(INDEX(AF$337:AF$373,MATCH($F123,$B$337:$B$373,0))/VLOOKUP($F123,$B$337:$BB$373,MATCH(LEFT(TRIM(AF$6),FIND("~",SUBSTITUTE(AF$6,"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123))*HLOOKUP(LEFT(TRIM(AF$6),FIND("~",SUBSTITUTE(AF$6," ","~",LEN(TRIM(AF$6))-LEN(SUBSTITUTE(TRIM(AF$6)," ",""))))-1)&amp;" Total",$B$6:$BB$373,ROW($A123)-5,FALSE))</f>
        <v>0</v>
      </c>
      <c r="AG123" s="10">
        <f ca="1">IF(AG$5&lt;&gt;"",HLOOKUP(AG$5,Functionalization!$G$6:$R$373,ROW($A123)-5,FALSE),IFERROR(INDEX(AG$337:AG$373,MATCH($F123,$B$337:$B$373,0))/VLOOKUP($F123,$B$337:$BB$373,MATCH(LEFT(TRIM(AG$6),FIND("~",SUBSTITUTE(AG$6,"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123))*HLOOKUP(LEFT(TRIM(AG$6),FIND("~",SUBSTITUTE(AG$6," ","~",LEN(TRIM(AG$6))-LEN(SUBSTITUTE(TRIM(AG$6)," ",""))))-1)&amp;" Total",$B$6:$BB$373,ROW($A123)-5,FALSE))</f>
        <v>0</v>
      </c>
      <c r="AH123" s="10">
        <f ca="1">IF(AH$5&lt;&gt;"",HLOOKUP(AH$5,Functionalization!$G$6:$R$373,ROW($A123)-5,FALSE),IFERROR(INDEX(AH$337:AH$373,MATCH($F123,$B$337:$B$373,0))/VLOOKUP($F123,$B$337:$BB$373,MATCH(LEFT(TRIM(AH$6),FIND("~",SUBSTITUTE(AH$6,"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123))*HLOOKUP(LEFT(TRIM(AH$6),FIND("~",SUBSTITUTE(AH$6," ","~",LEN(TRIM(AH$6))-LEN(SUBSTITUTE(TRIM(AH$6)," ",""))))-1)&amp;" Total",$B$6:$BB$373,ROW($A123)-5,FALSE))</f>
        <v>0</v>
      </c>
      <c r="AI123" s="10">
        <f ca="1">IF(AI$5&lt;&gt;"",HLOOKUP(AI$5,Functionalization!$G$6:$R$373,ROW($A123)-5,FALSE),IFERROR(INDEX(AI$337:AI$373,MATCH($F123,$B$337:$B$373,0))/VLOOKUP($F123,$B$337:$BB$373,MATCH(LEFT(TRIM(AI$6),FIND("~",SUBSTITUTE(AI$6,"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123))*HLOOKUP(LEFT(TRIM(AI$6),FIND("~",SUBSTITUTE(AI$6," ","~",LEN(TRIM(AI$6))-LEN(SUBSTITUTE(TRIM(AI$6)," ",""))))-1)&amp;" Total",$B$6:$BB$373,ROW($A123)-5,FALSE))</f>
        <v>0</v>
      </c>
      <c r="AJ123" s="10">
        <f ca="1">IF(AJ$5&lt;&gt;"",HLOOKUP(AJ$5,Functionalization!$G$6:$R$373,ROW($A123)-5,FALSE),IFERROR(INDEX(AJ$337:AJ$373,MATCH($F123,$B$337:$B$373,0))/VLOOKUP($F123,$B$337:$BB$373,MATCH(LEFT(TRIM(AJ$6),FIND("~",SUBSTITUTE(AJ$6,"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123))*HLOOKUP(LEFT(TRIM(AJ$6),FIND("~",SUBSTITUTE(AJ$6," ","~",LEN(TRIM(AJ$6))-LEN(SUBSTITUTE(TRIM(AJ$6)," ",""))))-1)&amp;" Total",$B$6:$BB$373,ROW($A123)-5,FALSE))</f>
        <v>0</v>
      </c>
      <c r="AK123" s="10">
        <f ca="1">IF(AK$5&lt;&gt;"",HLOOKUP(AK$5,Functionalization!$G$6:$R$373,ROW($A123)-5,FALSE),IFERROR(INDEX(AK$337:AK$373,MATCH($F123,$B$337:$B$373,0))/VLOOKUP($F123,$B$337:$BB$373,MATCH(LEFT(TRIM(AK$6),FIND("~",SUBSTITUTE(AK$6,"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123))*HLOOKUP(LEFT(TRIM(AK$6),FIND("~",SUBSTITUTE(AK$6," ","~",LEN(TRIM(AK$6))-LEN(SUBSTITUTE(TRIM(AK$6)," ",""))))-1)&amp;" Total",$B$6:$BB$373,ROW($A123)-5,FALSE))</f>
        <v>0</v>
      </c>
      <c r="AL123" s="10">
        <f ca="1">IF(AL$5&lt;&gt;"",HLOOKUP(AL$5,Functionalization!$G$6:$R$373,ROW($A123)-5,FALSE),IFERROR(INDEX(AL$337:AL$373,MATCH($F123,$B$337:$B$373,0))/VLOOKUP($F123,$B$337:$BB$373,MATCH(LEFT(TRIM(AL$6),FIND("~",SUBSTITUTE(AL$6,"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123))*HLOOKUP(LEFT(TRIM(AL$6),FIND("~",SUBSTITUTE(AL$6," ","~",LEN(TRIM(AL$6))-LEN(SUBSTITUTE(TRIM(AL$6)," ",""))))-1)&amp;" Total",$B$6:$BB$373,ROW($A123)-5,FALSE))</f>
        <v>0</v>
      </c>
      <c r="AM123" s="10">
        <f ca="1">IF(AM$5&lt;&gt;"",HLOOKUP(AM$5,Functionalization!$G$6:$R$373,ROW($A123)-5,FALSE),IFERROR(INDEX(AM$337:AM$373,MATCH($F123,$B$337:$B$373,0))/VLOOKUP($F123,$B$337:$BB$373,MATCH(LEFT(TRIM(AM$6),FIND("~",SUBSTITUTE(AM$6,"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123))*HLOOKUP(LEFT(TRIM(AM$6),FIND("~",SUBSTITUTE(AM$6," ","~",LEN(TRIM(AM$6))-LEN(SUBSTITUTE(TRIM(AM$6)," ",""))))-1)&amp;" Total",$B$6:$BB$373,ROW($A123)-5,FALSE))</f>
        <v>0</v>
      </c>
      <c r="AN123" s="10">
        <f ca="1">IF(AN$5&lt;&gt;"",HLOOKUP(AN$5,Functionalization!$G$6:$R$373,ROW($A123)-5,FALSE),IFERROR(INDEX(AN$337:AN$373,MATCH($F123,$B$337:$B$373,0))/VLOOKUP($F123,$B$337:$BB$373,MATCH(LEFT(TRIM(AN$6),FIND("~",SUBSTITUTE(AN$6,"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123))*HLOOKUP(LEFT(TRIM(AN$6),FIND("~",SUBSTITUTE(AN$6," ","~",LEN(TRIM(AN$6))-LEN(SUBSTITUTE(TRIM(AN$6)," ",""))))-1)&amp;" Total",$B$6:$BB$373,ROW($A123)-5,FALSE))</f>
        <v>0</v>
      </c>
      <c r="AO123" s="10">
        <f ca="1">IF(AO$5&lt;&gt;"",HLOOKUP(AO$5,Functionalization!$G$6:$R$373,ROW($A123)-5,FALSE),IFERROR(INDEX(AO$337:AO$373,MATCH($F123,$B$337:$B$373,0))/VLOOKUP($F123,$B$337:$BB$373,MATCH(LEFT(TRIM(AO$6),FIND("~",SUBSTITUTE(AO$6,"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123))*HLOOKUP(LEFT(TRIM(AO$6),FIND("~",SUBSTITUTE(AO$6," ","~",LEN(TRIM(AO$6))-LEN(SUBSTITUTE(TRIM(AO$6)," ",""))))-1)&amp;" Total",$B$6:$BB$373,ROW($A123)-5,FALSE))</f>
        <v>0</v>
      </c>
      <c r="AP123" s="10">
        <f ca="1">IF(AP$5&lt;&gt;"",HLOOKUP(AP$5,Functionalization!$G$6:$R$373,ROW($A123)-5,FALSE),IFERROR(INDEX(AP$337:AP$373,MATCH($F123,$B$337:$B$373,0))/VLOOKUP($F123,$B$337:$BB$373,MATCH(LEFT(TRIM(AP$6),FIND("~",SUBSTITUTE(AP$6,"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123))*HLOOKUP(LEFT(TRIM(AP$6),FIND("~",SUBSTITUTE(AP$6," ","~",LEN(TRIM(AP$6))-LEN(SUBSTITUTE(TRIM(AP$6)," ",""))))-1)&amp;" Total",$B$6:$BB$373,ROW($A123)-5,FALSE))</f>
        <v>0</v>
      </c>
      <c r="AQ123" s="10">
        <f ca="1">IF(AQ$5&lt;&gt;"",HLOOKUP(AQ$5,Functionalization!$G$6:$R$373,ROW($A123)-5,FALSE),IFERROR(INDEX(AQ$337:AQ$373,MATCH($F123,$B$337:$B$373,0))/VLOOKUP($F123,$B$337:$BB$373,MATCH(LEFT(TRIM(AQ$6),FIND("~",SUBSTITUTE(AQ$6,"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123))*HLOOKUP(LEFT(TRIM(AQ$6),FIND("~",SUBSTITUTE(AQ$6," ","~",LEN(TRIM(AQ$6))-LEN(SUBSTITUTE(TRIM(AQ$6)," ",""))))-1)&amp;" Total",$B$6:$BB$373,ROW($A123)-5,FALSE))</f>
        <v>0</v>
      </c>
      <c r="AR123" s="10">
        <f ca="1">IF(AR$5&lt;&gt;"",HLOOKUP(AR$5,Functionalization!$G$6:$R$373,ROW($A123)-5,FALSE),IFERROR(INDEX(AR$337:AR$373,MATCH($F123,$B$337:$B$373,0))/VLOOKUP($F123,$B$337:$BB$373,MATCH(LEFT(TRIM(AR$6),FIND("~",SUBSTITUTE(AR$6,"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123))*HLOOKUP(LEFT(TRIM(AR$6),FIND("~",SUBSTITUTE(AR$6," ","~",LEN(TRIM(AR$6))-LEN(SUBSTITUTE(TRIM(AR$6)," ",""))))-1)&amp;" Total",$B$6:$BB$373,ROW($A123)-5,FALSE))</f>
        <v>0</v>
      </c>
      <c r="AS123" s="10">
        <f ca="1">IF(AS$5&lt;&gt;"",HLOOKUP(AS$5,Functionalization!$G$6:$R$373,ROW($A123)-5,FALSE),IFERROR(INDEX(AS$337:AS$373,MATCH($F123,$B$337:$B$373,0))/VLOOKUP($F123,$B$337:$BB$373,MATCH(LEFT(TRIM(AS$6),FIND("~",SUBSTITUTE(AS$6,"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123))*HLOOKUP(LEFT(TRIM(AS$6),FIND("~",SUBSTITUTE(AS$6," ","~",LEN(TRIM(AS$6))-LEN(SUBSTITUTE(TRIM(AS$6)," ",""))))-1)&amp;" Total",$B$6:$BB$373,ROW($A123)-5,FALSE))</f>
        <v>0</v>
      </c>
      <c r="AT123" s="10">
        <f ca="1">IF(AT$5&lt;&gt;"",HLOOKUP(AT$5,Functionalization!$G$6:$R$373,ROW($A123)-5,FALSE),IFERROR(INDEX(AT$337:AT$373,MATCH($F123,$B$337:$B$373,0))/VLOOKUP($F123,$B$337:$BB$373,MATCH(LEFT(TRIM(AT$6),FIND("~",SUBSTITUTE(AT$6,"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123))*HLOOKUP(LEFT(TRIM(AT$6),FIND("~",SUBSTITUTE(AT$6," ","~",LEN(TRIM(AT$6))-LEN(SUBSTITUTE(TRIM(AT$6)," ",""))))-1)&amp;" Total",$B$6:$BB$373,ROW($A123)-5,FALSE))</f>
        <v>0</v>
      </c>
      <c r="AU123" s="10">
        <f ca="1">IF(AU$5&lt;&gt;"",HLOOKUP(AU$5,Functionalization!$G$6:$R$373,ROW($A123)-5,FALSE),IFERROR(INDEX(AU$337:AU$373,MATCH($F123,$B$337:$B$373,0))/VLOOKUP($F123,$B$337:$BB$373,MATCH(LEFT(TRIM(AU$6),FIND("~",SUBSTITUTE(AU$6,"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123))*HLOOKUP(LEFT(TRIM(AU$6),FIND("~",SUBSTITUTE(AU$6," ","~",LEN(TRIM(AU$6))-LEN(SUBSTITUTE(TRIM(AU$6)," ",""))))-1)&amp;" Total",$B$6:$BB$373,ROW($A123)-5,FALSE))</f>
        <v>0</v>
      </c>
      <c r="AV123" s="10">
        <f ca="1">IF(AV$5&lt;&gt;"",HLOOKUP(AV$5,Functionalization!$G$6:$R$373,ROW($A123)-5,FALSE),IFERROR(INDEX(AV$337:AV$373,MATCH($F123,$B$337:$B$373,0))/VLOOKUP($F123,$B$337:$BB$373,MATCH(LEFT(TRIM(AV$6),FIND("~",SUBSTITUTE(AV$6,"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123))*HLOOKUP(LEFT(TRIM(AV$6),FIND("~",SUBSTITUTE(AV$6," ","~",LEN(TRIM(AV$6))-LEN(SUBSTITUTE(TRIM(AV$6)," ",""))))-1)&amp;" Total",$B$6:$BB$373,ROW($A123)-5,FALSE))</f>
        <v>0</v>
      </c>
      <c r="AW123" s="10">
        <f ca="1">IF(AW$5&lt;&gt;"",HLOOKUP(AW$5,Functionalization!$G$6:$R$373,ROW($A123)-5,FALSE),IFERROR(INDEX(AW$337:AW$373,MATCH($F123,$B$337:$B$373,0))/VLOOKUP($F123,$B$337:$BB$373,MATCH(LEFT(TRIM(AW$6),FIND("~",SUBSTITUTE(AW$6,"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123))*HLOOKUP(LEFT(TRIM(AW$6),FIND("~",SUBSTITUTE(AW$6," ","~",LEN(TRIM(AW$6))-LEN(SUBSTITUTE(TRIM(AW$6)," ",""))))-1)&amp;" Total",$B$6:$BB$373,ROW($A123)-5,FALSE))</f>
        <v>0</v>
      </c>
      <c r="AX123" s="10">
        <f ca="1">IF(AX$5&lt;&gt;"",HLOOKUP(AX$5,Functionalization!$G$6:$R$373,ROW($A123)-5,FALSE),IFERROR(INDEX(AX$337:AX$373,MATCH($F123,$B$337:$B$373,0))/VLOOKUP($F123,$B$337:$BB$373,MATCH(LEFT(TRIM(AX$6),FIND("~",SUBSTITUTE(AX$6,"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123))*HLOOKUP(LEFT(TRIM(AX$6),FIND("~",SUBSTITUTE(AX$6," ","~",LEN(TRIM(AX$6))-LEN(SUBSTITUTE(TRIM(AX$6)," ",""))))-1)&amp;" Total",$B$6:$BB$373,ROW($A123)-5,FALSE))</f>
        <v>0</v>
      </c>
      <c r="AY123" s="10">
        <f ca="1">IF(AY$5&lt;&gt;"",HLOOKUP(AY$5,Functionalization!$G$6:$R$373,ROW($A123)-5,FALSE),IFERROR(INDEX(AY$337:AY$373,MATCH($F123,$B$337:$B$373,0))/VLOOKUP($F123,$B$337:$BB$373,MATCH(LEFT(TRIM(AY$6),FIND("~",SUBSTITUTE(AY$6,"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123))*HLOOKUP(LEFT(TRIM(AY$6),FIND("~",SUBSTITUTE(AY$6," ","~",LEN(TRIM(AY$6))-LEN(SUBSTITUTE(TRIM(AY$6)," ",""))))-1)&amp;" Total",$B$6:$BB$373,ROW($A123)-5,FALSE))</f>
        <v>0</v>
      </c>
      <c r="AZ123" s="10">
        <f ca="1">IF(AZ$5&lt;&gt;"",HLOOKUP(AZ$5,Functionalization!$G$6:$R$373,ROW($A123)-5,FALSE),IFERROR(INDEX(AZ$337:AZ$373,MATCH($F123,$B$337:$B$373,0))/VLOOKUP($F123,$B$337:$BB$373,MATCH(LEFT(TRIM(AZ$6),FIND("~",SUBSTITUTE(AZ$6,"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123))*HLOOKUP(LEFT(TRIM(AZ$6),FIND("~",SUBSTITUTE(AZ$6," ","~",LEN(TRIM(AZ$6))-LEN(SUBSTITUTE(TRIM(AZ$6)," ",""))))-1)&amp;" Total",$B$6:$BB$373,ROW($A123)-5,FALSE))</f>
        <v>0</v>
      </c>
      <c r="BA123" s="10">
        <f ca="1">IF(BA$5&lt;&gt;"",HLOOKUP(BA$5,Functionalization!$G$6:$R$373,ROW($A123)-5,FALSE),IFERROR(INDEX(BA$337:BA$373,MATCH($F123,$B$337:$B$373,0))/VLOOKUP($F123,$B$337:$BB$373,MATCH(LEFT(TRIM(BA$6),FIND("~",SUBSTITUTE(BA$6,"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123))*HLOOKUP(LEFT(TRIM(BA$6),FIND("~",SUBSTITUTE(BA$6," ","~",LEN(TRIM(BA$6))-LEN(SUBSTITUTE(TRIM(BA$6)," ",""))))-1)&amp;" Total",$B$6:$BB$373,ROW($A123)-5,FALSE))</f>
        <v>0</v>
      </c>
      <c r="BB123" s="10">
        <f ca="1">IF(BB$5&lt;&gt;"",HLOOKUP(BB$5,Functionalization!$G$6:$R$373,ROW($A123)-5,FALSE),IFERROR(INDEX(BB$337:BB$373,MATCH($F123,$B$337:$B$373,0))/VLOOKUP($F123,$B$337:$BB$373,MATCH(LEFT(TRIM(BB$6),FIND("~",SUBSTITUTE(BB$6,"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123))*HLOOKUP(LEFT(TRIM(BB$6),FIND("~",SUBSTITUTE(BB$6," ","~",LEN(TRIM(BB$6))-LEN(SUBSTITUTE(TRIM(BB$6)," ",""))))-1)&amp;" Total",$B$6:$BB$373,ROW($A123)-5,FALSE))</f>
        <v>0</v>
      </c>
      <c r="BD123">
        <f ca="1">IFERROR(IF(SUMIF($G$6:$BB$6,BD$6&amp;" Total",$G123:$BB123)-(SUMIF($G$6:$BB$6,BD$6&amp;" "&amp;'Input-Func_Class'!$D$22,$G123:$BB123)+IFERROR(SUMIF($G$6:$BB$6,BD$6&amp;" "&amp;'Input-Func_Class'!$E$22,$G123:$BB123),SUMIF($G$6:$BB$6,BD$6&amp;" "&amp;'Input-Func_Class'!$B$24,$G123:$BB123))+SUMIF($G$6:$BB$6,BD$6&amp;" "&amp;'Input-Func_Class'!$F$22,$G123:$BB123))&lt;Check_Limit,0,1),1)</f>
        <v>0</v>
      </c>
      <c r="BE123">
        <f ca="1">IFERROR(IF(SUMIF($G$6:$BB$6,BE$6&amp;" Total",$G123:$BB123)-(SUMIF($G$6:$BB$6,BE$6&amp;" "&amp;'Input-Func_Class'!$D$22,$G123:$BB123)+IFERROR(SUMIF($G$6:$BB$6,BE$6&amp;" "&amp;'Input-Func_Class'!$E$22,$G123:$BB123),SUMIF($G$6:$BB$6,BE$6&amp;" "&amp;'Input-Func_Class'!$B$24,$G123:$BB123))+SUMIF($G$6:$BB$6,BE$6&amp;" "&amp;'Input-Func_Class'!$F$22,$G123:$BB123))&lt;Check_Limit,0,1),1)</f>
        <v>0</v>
      </c>
      <c r="BF123">
        <f ca="1">IFERROR(IF(SUMIF($G$6:$BB$6,BF$6&amp;" Total",$G123:$BB123)-(SUMIF($G$6:$BB$6,BF$6&amp;" "&amp;'Input-Func_Class'!$D$22,$G123:$BB123)+IFERROR(SUMIF($G$6:$BB$6,BF$6&amp;" "&amp;'Input-Func_Class'!$E$22,$G123:$BB123),SUMIF($G$6:$BB$6,BF$6&amp;" "&amp;'Input-Func_Class'!$B$24,$G123:$BB123))+SUMIF($G$6:$BB$6,BF$6&amp;" "&amp;'Input-Func_Class'!$F$22,$G123:$BB123))&lt;Check_Limit,0,1),1)</f>
        <v>0</v>
      </c>
      <c r="BG123">
        <f ca="1">IFERROR(IF(SUMIF($G$6:$BB$6,BG$6&amp;" Total",$G123:$BB123)-(SUMIF($G$6:$BB$6,BG$6&amp;" "&amp;'Input-Func_Class'!$D$22,$G123:$BB123)+IFERROR(SUMIF($G$6:$BB$6,BG$6&amp;" "&amp;'Input-Func_Class'!$E$22,$G123:$BB123),SUMIF($G$6:$BB$6,BG$6&amp;" "&amp;'Input-Func_Class'!$B$24,$G123:$BB123))+SUMIF($G$6:$BB$6,BG$6&amp;" "&amp;'Input-Func_Class'!$F$22,$G123:$BB123))&lt;Check_Limit,0,1),1)</f>
        <v>0</v>
      </c>
      <c r="BH123">
        <f ca="1">IFERROR(IF(SUMIF($G$6:$BB$6,BH$6&amp;" Total",$G123:$BB123)-(SUMIF($G$6:$BB$6,BH$6&amp;" "&amp;'Input-Func_Class'!$D$22,$G123:$BB123)+IFERROR(SUMIF($G$6:$BB$6,BH$6&amp;" "&amp;'Input-Func_Class'!$E$22,$G123:$BB123),SUMIF($G$6:$BB$6,BH$6&amp;" "&amp;'Input-Func_Class'!$B$24,$G123:$BB123))+SUMIF($G$6:$BB$6,BH$6&amp;" "&amp;'Input-Func_Class'!$F$22,$G123:$BB123))&lt;Check_Limit,0,1),1)</f>
        <v>0</v>
      </c>
      <c r="BI123">
        <f ca="1">IFERROR(IF(SUMIF($G$6:$BB$6,BI$6&amp;" Total",$G123:$BB123)-(SUMIF($G$6:$BB$6,BI$6&amp;" "&amp;'Input-Func_Class'!$D$22,$G123:$BB123)+IFERROR(SUMIF($G$6:$BB$6,BI$6&amp;" "&amp;'Input-Func_Class'!$E$22,$G123:$BB123),SUMIF($G$6:$BB$6,BI$6&amp;" "&amp;'Input-Func_Class'!$B$24,$G123:$BB123))+SUMIF($G$6:$BB$6,BI$6&amp;" "&amp;'Input-Func_Class'!$F$22,$G123:$BB123))&lt;Check_Limit,0,1),1)</f>
        <v>0</v>
      </c>
      <c r="BJ123">
        <f ca="1">IFERROR(IF(SUMIF($G$6:$BB$6,BJ$6&amp;" Total",$G123:$BB123)-(SUMIF($G$6:$BB$6,BJ$6&amp;" "&amp;'Input-Func_Class'!$D$22,$G123:$BB123)+IFERROR(SUMIF($G$6:$BB$6,BJ$6&amp;" "&amp;'Input-Func_Class'!$E$22,$G123:$BB123),SUMIF($G$6:$BB$6,BJ$6&amp;" "&amp;'Input-Func_Class'!$B$24,$G123:$BB123))+SUMIF($G$6:$BB$6,BJ$6&amp;" "&amp;'Input-Func_Class'!$F$22,$G123:$BB123))&lt;Check_Limit,0,1),1)</f>
        <v>0</v>
      </c>
      <c r="BK123">
        <f ca="1">IFERROR(IF(SUMIF($G$6:$BB$6,BK$6&amp;" Total",$G123:$BB123)-(SUMIF($G$6:$BB$6,BK$6&amp;" "&amp;'Input-Func_Class'!$D$22,$G123:$BB123)+IFERROR(SUMIF($G$6:$BB$6,BK$6&amp;" "&amp;'Input-Func_Class'!$E$22,$G123:$BB123),SUMIF($G$6:$BB$6,BK$6&amp;" "&amp;'Input-Func_Class'!$B$24,$G123:$BB123))+SUMIF($G$6:$BB$6,BK$6&amp;" "&amp;'Input-Func_Class'!$F$22,$G123:$BB123))&lt;Check_Limit,0,1),1)</f>
        <v>0</v>
      </c>
      <c r="BL123">
        <f ca="1">IFERROR(IF(SUMIF($G$6:$BB$6,BL$6&amp;" Total",$G123:$BB123)-(SUMIF($G$6:$BB$6,BL$6&amp;" "&amp;'Input-Func_Class'!$D$22,$G123:$BB123)+IFERROR(SUMIF($G$6:$BB$6,BL$6&amp;" "&amp;'Input-Func_Class'!$E$22,$G123:$BB123),SUMIF($G$6:$BB$6,BL$6&amp;" "&amp;'Input-Func_Class'!$B$24,$G123:$BB123))+SUMIF($G$6:$BB$6,BL$6&amp;" "&amp;'Input-Func_Class'!$F$22,$G123:$BB123))&lt;Check_Limit,0,1),1)</f>
        <v>0</v>
      </c>
      <c r="BM123">
        <f ca="1">IFERROR(IF(SUMIF($G$6:$BB$6,BM$6&amp;" Total",$G123:$BB123)-(SUMIF($G$6:$BB$6,BM$6&amp;" "&amp;'Input-Func_Class'!$D$22,$G123:$BB123)+IFERROR(SUMIF($G$6:$BB$6,BM$6&amp;" "&amp;'Input-Func_Class'!$E$22,$G123:$BB123),SUMIF($G$6:$BB$6,BM$6&amp;" "&amp;'Input-Func_Class'!$B$24,$G123:$BB123))+SUMIF($G$6:$BB$6,BM$6&amp;" "&amp;'Input-Func_Class'!$F$22,$G123:$BB123))&lt;Check_Limit,0,1),1)</f>
        <v>0</v>
      </c>
      <c r="BN123">
        <f ca="1">IFERROR(IF(SUMIF($G$6:$BB$6,BN$6&amp;" Total",$G123:$BB123)-(SUMIF($G$6:$BB$6,BN$6&amp;" "&amp;'Input-Func_Class'!$D$22,$G123:$BB123)+IFERROR(SUMIF($G$6:$BB$6,BN$6&amp;" "&amp;'Input-Func_Class'!$E$22,$G123:$BB123),SUMIF($G$6:$BB$6,BN$6&amp;" "&amp;'Input-Func_Class'!$B$24,$G123:$BB123))+SUMIF($G$6:$BB$6,BN$6&amp;" "&amp;'Input-Func_Class'!$F$22,$G123:$BB123))&lt;Check_Limit,0,1),1)</f>
        <v>0</v>
      </c>
      <c r="BO123">
        <f ca="1">IFERROR(IF(SUMIF($G$6:$BB$6,BO$6&amp;" Total",$G123:$BB123)-(SUMIF($G$6:$BB$6,BO$6&amp;" "&amp;'Input-Func_Class'!$D$22,$G123:$BB123)+IFERROR(SUMIF($G$6:$BB$6,BO$6&amp;" "&amp;'Input-Func_Class'!$E$22,$G123:$BB123),SUMIF($G$6:$BB$6,BO$6&amp;" "&amp;'Input-Func_Class'!$B$24,$G123:$BB123))+SUMIF($G$6:$BB$6,BO$6&amp;" "&amp;'Input-Func_Class'!$F$22,$G123:$BB123))&lt;Check_Limit,0,1),1)</f>
        <v>0</v>
      </c>
    </row>
    <row r="124" spans="1:67" outlineLevel="1">
      <c r="A124" s="31">
        <f>IF(ISBLANK('Input-Accounts'!A124),"",'Input-Accounts'!A124)</f>
        <v>111</v>
      </c>
      <c r="B124" s="53" t="str">
        <f>IF(ISBLANK('Input-Accounts'!B124),"",'Input-Accounts'!B124)</f>
        <v xml:space="preserve">OFFICE FURN &amp; EQUIP-DATA HANDLING </v>
      </c>
      <c r="C124" s="31">
        <f>IF(ISBLANK('Input-Accounts'!C124),"",'Input-Accounts'!C124)</f>
        <v>391.11</v>
      </c>
      <c r="D124" s="10">
        <f>Functionalization!$D124</f>
        <v>9467.2900000000009</v>
      </c>
      <c r="E124" s="10">
        <f t="shared" ca="1" si="20"/>
        <v>0</v>
      </c>
      <c r="F124" s="3" t="str">
        <f>IF($D124=0,"-",IF('Input-Accounts'!$E124&lt;&gt;0,'Input-Accounts'!$E124,'Input-Accounts'!$G124))</f>
        <v>INT_DISTPT_SUBTOTAL</v>
      </c>
      <c r="G124" s="10">
        <f ca="1">IF(G$5&lt;&gt;"",HLOOKUP(G$5,Functionalization!$G$6:$R$373,ROW($A124)-5,FALSE),IFERROR(INDEX(G$337:G$373,MATCH($F124,$B$337:$B$373,0))/VLOOKUP($F124,$B$337:$BB$373,MATCH(LEFT(TRIM(G$6),FIND("~",SUBSTITUTE(G$6,"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124))*HLOOKUP(LEFT(TRIM(G$6),FIND("~",SUBSTITUTE(G$6," ","~",LEN(TRIM(G$6))-LEN(SUBSTITUTE(TRIM(G$6)," ",""))))-1)&amp;" Total",$B$6:$BB$373,ROW($A124)-5,FALSE))</f>
        <v>6030.3126461489528</v>
      </c>
      <c r="H124" s="10">
        <f ca="1">IF(H$5&lt;&gt;"",HLOOKUP(H$5,Functionalization!$G$6:$R$373,ROW($A124)-5,FALSE),IFERROR(INDEX(H$337:H$373,MATCH($F124,$B$337:$B$373,0))/VLOOKUP($F124,$B$337:$BB$373,MATCH(LEFT(TRIM(H$6),FIND("~",SUBSTITUTE(H$6,"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124))*HLOOKUP(LEFT(TRIM(H$6),FIND("~",SUBSTITUTE(H$6," ","~",LEN(TRIM(H$6))-LEN(SUBSTITUTE(TRIM(H$6)," ",""))))-1)&amp;" Total",$B$6:$BB$373,ROW($A124)-5,FALSE))</f>
        <v>4474.3340972985152</v>
      </c>
      <c r="I124" s="10">
        <f ca="1">IF(I$5&lt;&gt;"",HLOOKUP(I$5,Functionalization!$G$6:$R$373,ROW($A124)-5,FALSE),IFERROR(INDEX(I$337:I$373,MATCH($F124,$B$337:$B$373,0))/VLOOKUP($F124,$B$337:$BB$373,MATCH(LEFT(TRIM(I$6),FIND("~",SUBSTITUTE(I$6,"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124))*HLOOKUP(LEFT(TRIM(I$6),FIND("~",SUBSTITUTE(I$6," ","~",LEN(TRIM(I$6))-LEN(SUBSTITUTE(TRIM(I$6)," ",""))))-1)&amp;" Total",$B$6:$BB$373,ROW($A124)-5,FALSE))</f>
        <v>0</v>
      </c>
      <c r="J124" s="10">
        <f ca="1">IF(J$5&lt;&gt;"",HLOOKUP(J$5,Functionalization!$G$6:$R$373,ROW($A124)-5,FALSE),IFERROR(INDEX(J$337:J$373,MATCH($F124,$B$337:$B$373,0))/VLOOKUP($F124,$B$337:$BB$373,MATCH(LEFT(TRIM(J$6),FIND("~",SUBSTITUTE(J$6,"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124))*HLOOKUP(LEFT(TRIM(J$6),FIND("~",SUBSTITUTE(J$6," ","~",LEN(TRIM(J$6))-LEN(SUBSTITUTE(TRIM(J$6)," ",""))))-1)&amp;" Total",$B$6:$BB$373,ROW($A124)-5,FALSE))</f>
        <v>1555.9785488504372</v>
      </c>
      <c r="K124" s="10">
        <f ca="1">IF(K$5&lt;&gt;"",HLOOKUP(K$5,Functionalization!$G$6:$R$373,ROW($A124)-5,FALSE),IFERROR(INDEX(K$337:K$373,MATCH($F124,$B$337:$B$373,0))/VLOOKUP($F124,$B$337:$BB$373,MATCH(LEFT(TRIM(K$6),FIND("~",SUBSTITUTE(K$6,"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124))*HLOOKUP(LEFT(TRIM(K$6),FIND("~",SUBSTITUTE(K$6," ","~",LEN(TRIM(K$6))-LEN(SUBSTITUTE(TRIM(K$6)," ",""))))-1)&amp;" Total",$B$6:$BB$373,ROW($A124)-5,FALSE))</f>
        <v>3436.9773538510476</v>
      </c>
      <c r="L124" s="10">
        <f ca="1">IF(L$5&lt;&gt;"",HLOOKUP(L$5,Functionalization!$G$6:$R$373,ROW($A124)-5,FALSE),IFERROR(INDEX(L$337:L$373,MATCH($F124,$B$337:$B$373,0))/VLOOKUP($F124,$B$337:$BB$373,MATCH(LEFT(TRIM(L$6),FIND("~",SUBSTITUTE(L$6,"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124))*HLOOKUP(LEFT(TRIM(L$6),FIND("~",SUBSTITUTE(L$6," ","~",LEN(TRIM(L$6))-LEN(SUBSTITUTE(TRIM(L$6)," ",""))))-1)&amp;" Total",$B$6:$BB$373,ROW($A124)-5,FALSE))</f>
        <v>0</v>
      </c>
      <c r="M124" s="10">
        <f ca="1">IF(M$5&lt;&gt;"",HLOOKUP(M$5,Functionalization!$G$6:$R$373,ROW($A124)-5,FALSE),IFERROR(INDEX(M$337:M$373,MATCH($F124,$B$337:$B$373,0))/VLOOKUP($F124,$B$337:$BB$373,MATCH(LEFT(TRIM(M$6),FIND("~",SUBSTITUTE(M$6,"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124))*HLOOKUP(LEFT(TRIM(M$6),FIND("~",SUBSTITUTE(M$6," ","~",LEN(TRIM(M$6))-LEN(SUBSTITUTE(TRIM(M$6)," ",""))))-1)&amp;" Total",$B$6:$BB$373,ROW($A124)-5,FALSE))</f>
        <v>0</v>
      </c>
      <c r="N124" s="10">
        <f ca="1">IF(N$5&lt;&gt;"",HLOOKUP(N$5,Functionalization!$G$6:$R$373,ROW($A124)-5,FALSE),IFERROR(INDEX(N$337:N$373,MATCH($F124,$B$337:$B$373,0))/VLOOKUP($F124,$B$337:$BB$373,MATCH(LEFT(TRIM(N$6),FIND("~",SUBSTITUTE(N$6,"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124))*HLOOKUP(LEFT(TRIM(N$6),FIND("~",SUBSTITUTE(N$6," ","~",LEN(TRIM(N$6))-LEN(SUBSTITUTE(TRIM(N$6)," ",""))))-1)&amp;" Total",$B$6:$BB$373,ROW($A124)-5,FALSE))</f>
        <v>3436.9773538510476</v>
      </c>
      <c r="O124" s="10">
        <f ca="1">IF(O$5&lt;&gt;"",HLOOKUP(O$5,Functionalization!$G$6:$R$373,ROW($A124)-5,FALSE),IFERROR(INDEX(O$337:O$373,MATCH($F124,$B$337:$B$373,0))/VLOOKUP($F124,$B$337:$BB$373,MATCH(LEFT(TRIM(O$6),FIND("~",SUBSTITUTE(O$6,"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124))*HLOOKUP(LEFT(TRIM(O$6),FIND("~",SUBSTITUTE(O$6," ","~",LEN(TRIM(O$6))-LEN(SUBSTITUTE(TRIM(O$6)," ",""))))-1)&amp;" Total",$B$6:$BB$373,ROW($A124)-5,FALSE))</f>
        <v>0</v>
      </c>
      <c r="P124" s="10">
        <f ca="1">IF(P$5&lt;&gt;"",HLOOKUP(P$5,Functionalization!$G$6:$R$373,ROW($A124)-5,FALSE),IFERROR(INDEX(P$337:P$373,MATCH($F124,$B$337:$B$373,0))/VLOOKUP($F124,$B$337:$BB$373,MATCH(LEFT(TRIM(P$6),FIND("~",SUBSTITUTE(P$6,"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124))*HLOOKUP(LEFT(TRIM(P$6),FIND("~",SUBSTITUTE(P$6," ","~",LEN(TRIM(P$6))-LEN(SUBSTITUTE(TRIM(P$6)," ",""))))-1)&amp;" Total",$B$6:$BB$373,ROW($A124)-5,FALSE))</f>
        <v>0</v>
      </c>
      <c r="Q124" s="10">
        <f ca="1">IF(Q$5&lt;&gt;"",HLOOKUP(Q$5,Functionalization!$G$6:$R$373,ROW($A124)-5,FALSE),IFERROR(INDEX(Q$337:Q$373,MATCH($F124,$B$337:$B$373,0))/VLOOKUP($F124,$B$337:$BB$373,MATCH(LEFT(TRIM(Q$6),FIND("~",SUBSTITUTE(Q$6,"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124))*HLOOKUP(LEFT(TRIM(Q$6),FIND("~",SUBSTITUTE(Q$6," ","~",LEN(TRIM(Q$6))-LEN(SUBSTITUTE(TRIM(Q$6)," ",""))))-1)&amp;" Total",$B$6:$BB$373,ROW($A124)-5,FALSE))</f>
        <v>0</v>
      </c>
      <c r="R124" s="10">
        <f ca="1">IF(R$5&lt;&gt;"",HLOOKUP(R$5,Functionalization!$G$6:$R$373,ROW($A124)-5,FALSE),IFERROR(INDEX(R$337:R$373,MATCH($F124,$B$337:$B$373,0))/VLOOKUP($F124,$B$337:$BB$373,MATCH(LEFT(TRIM(R$6),FIND("~",SUBSTITUTE(R$6,"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124))*HLOOKUP(LEFT(TRIM(R$6),FIND("~",SUBSTITUTE(R$6," ","~",LEN(TRIM(R$6))-LEN(SUBSTITUTE(TRIM(R$6)," ",""))))-1)&amp;" Total",$B$6:$BB$373,ROW($A124)-5,FALSE))</f>
        <v>0</v>
      </c>
      <c r="S124" s="10">
        <f ca="1">IF(S$5&lt;&gt;"",HLOOKUP(S$5,Functionalization!$G$6:$R$373,ROW($A124)-5,FALSE),IFERROR(INDEX(S$337:S$373,MATCH($F124,$B$337:$B$373,0))/VLOOKUP($F124,$B$337:$BB$373,MATCH(LEFT(TRIM(S$6),FIND("~",SUBSTITUTE(S$6,"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124))*HLOOKUP(LEFT(TRIM(S$6),FIND("~",SUBSTITUTE(S$6," ","~",LEN(TRIM(S$6))-LEN(SUBSTITUTE(TRIM(S$6)," ",""))))-1)&amp;" Total",$B$6:$BB$373,ROW($A124)-5,FALSE))</f>
        <v>0</v>
      </c>
      <c r="T124" s="10">
        <f ca="1">IF(T$5&lt;&gt;"",HLOOKUP(T$5,Functionalization!$G$6:$R$373,ROW($A124)-5,FALSE),IFERROR(INDEX(T$337:T$373,MATCH($F124,$B$337:$B$373,0))/VLOOKUP($F124,$B$337:$BB$373,MATCH(LEFT(TRIM(T$6),FIND("~",SUBSTITUTE(T$6,"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124))*HLOOKUP(LEFT(TRIM(T$6),FIND("~",SUBSTITUTE(T$6," ","~",LEN(TRIM(T$6))-LEN(SUBSTITUTE(TRIM(T$6)," ",""))))-1)&amp;" Total",$B$6:$BB$373,ROW($A124)-5,FALSE))</f>
        <v>0</v>
      </c>
      <c r="U124" s="10">
        <f ca="1">IF(U$5&lt;&gt;"",HLOOKUP(U$5,Functionalization!$G$6:$R$373,ROW($A124)-5,FALSE),IFERROR(INDEX(U$337:U$373,MATCH($F124,$B$337:$B$373,0))/VLOOKUP($F124,$B$337:$BB$373,MATCH(LEFT(TRIM(U$6),FIND("~",SUBSTITUTE(U$6,"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124))*HLOOKUP(LEFT(TRIM(U$6),FIND("~",SUBSTITUTE(U$6," ","~",LEN(TRIM(U$6))-LEN(SUBSTITUTE(TRIM(U$6)," ",""))))-1)&amp;" Total",$B$6:$BB$373,ROW($A124)-5,FALSE))</f>
        <v>0</v>
      </c>
      <c r="V124" s="10">
        <f ca="1">IF(V$5&lt;&gt;"",HLOOKUP(V$5,Functionalization!$G$6:$R$373,ROW($A124)-5,FALSE),IFERROR(INDEX(V$337:V$373,MATCH($F124,$B$337:$B$373,0))/VLOOKUP($F124,$B$337:$BB$373,MATCH(LEFT(TRIM(V$6),FIND("~",SUBSTITUTE(V$6,"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124))*HLOOKUP(LEFT(TRIM(V$6),FIND("~",SUBSTITUTE(V$6," ","~",LEN(TRIM(V$6))-LEN(SUBSTITUTE(TRIM(V$6)," ",""))))-1)&amp;" Total",$B$6:$BB$373,ROW($A124)-5,FALSE))</f>
        <v>0</v>
      </c>
      <c r="W124" s="10">
        <f ca="1">IF(W$5&lt;&gt;"",HLOOKUP(W$5,Functionalization!$G$6:$R$373,ROW($A124)-5,FALSE),IFERROR(INDEX(W$337:W$373,MATCH($F124,$B$337:$B$373,0))/VLOOKUP($F124,$B$337:$BB$373,MATCH(LEFT(TRIM(W$6),FIND("~",SUBSTITUTE(W$6,"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124))*HLOOKUP(LEFT(TRIM(W$6),FIND("~",SUBSTITUTE(W$6," ","~",LEN(TRIM(W$6))-LEN(SUBSTITUTE(TRIM(W$6)," ",""))))-1)&amp;" Total",$B$6:$BB$373,ROW($A124)-5,FALSE))</f>
        <v>0</v>
      </c>
      <c r="X124" s="10">
        <f ca="1">IF(X$5&lt;&gt;"",HLOOKUP(X$5,Functionalization!$G$6:$R$373,ROW($A124)-5,FALSE),IFERROR(INDEX(X$337:X$373,MATCH($F124,$B$337:$B$373,0))/VLOOKUP($F124,$B$337:$BB$373,MATCH(LEFT(TRIM(X$6),FIND("~",SUBSTITUTE(X$6,"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124))*HLOOKUP(LEFT(TRIM(X$6),FIND("~",SUBSTITUTE(X$6," ","~",LEN(TRIM(X$6))-LEN(SUBSTITUTE(TRIM(X$6)," ",""))))-1)&amp;" Total",$B$6:$BB$373,ROW($A124)-5,FALSE))</f>
        <v>0</v>
      </c>
      <c r="Y124" s="10">
        <f ca="1">IF(Y$5&lt;&gt;"",HLOOKUP(Y$5,Functionalization!$G$6:$R$373,ROW($A124)-5,FALSE),IFERROR(INDEX(Y$337:Y$373,MATCH($F124,$B$337:$B$373,0))/VLOOKUP($F124,$B$337:$BB$373,MATCH(LEFT(TRIM(Y$6),FIND("~",SUBSTITUTE(Y$6,"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124))*HLOOKUP(LEFT(TRIM(Y$6),FIND("~",SUBSTITUTE(Y$6," ","~",LEN(TRIM(Y$6))-LEN(SUBSTITUTE(TRIM(Y$6)," ",""))))-1)&amp;" Total",$B$6:$BB$373,ROW($A124)-5,FALSE))</f>
        <v>0</v>
      </c>
      <c r="Z124" s="10">
        <f ca="1">IF(Z$5&lt;&gt;"",HLOOKUP(Z$5,Functionalization!$G$6:$R$373,ROW($A124)-5,FALSE),IFERROR(INDEX(Z$337:Z$373,MATCH($F124,$B$337:$B$373,0))/VLOOKUP($F124,$B$337:$BB$373,MATCH(LEFT(TRIM(Z$6),FIND("~",SUBSTITUTE(Z$6,"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124))*HLOOKUP(LEFT(TRIM(Z$6),FIND("~",SUBSTITUTE(Z$6," ","~",LEN(TRIM(Z$6))-LEN(SUBSTITUTE(TRIM(Z$6)," ",""))))-1)&amp;" Total",$B$6:$BB$373,ROW($A124)-5,FALSE))</f>
        <v>0</v>
      </c>
      <c r="AA124" s="10">
        <f ca="1">IF(AA$5&lt;&gt;"",HLOOKUP(AA$5,Functionalization!$G$6:$R$373,ROW($A124)-5,FALSE),IFERROR(INDEX(AA$337:AA$373,MATCH($F124,$B$337:$B$373,0))/VLOOKUP($F124,$B$337:$BB$373,MATCH(LEFT(TRIM(AA$6),FIND("~",SUBSTITUTE(AA$6,"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124))*HLOOKUP(LEFT(TRIM(AA$6),FIND("~",SUBSTITUTE(AA$6," ","~",LEN(TRIM(AA$6))-LEN(SUBSTITUTE(TRIM(AA$6)," ",""))))-1)&amp;" Total",$B$6:$BB$373,ROW($A124)-5,FALSE))</f>
        <v>0</v>
      </c>
      <c r="AB124" s="10">
        <f ca="1">IF(AB$5&lt;&gt;"",HLOOKUP(AB$5,Functionalization!$G$6:$R$373,ROW($A124)-5,FALSE),IFERROR(INDEX(AB$337:AB$373,MATCH($F124,$B$337:$B$373,0))/VLOOKUP($F124,$B$337:$BB$373,MATCH(LEFT(TRIM(AB$6),FIND("~",SUBSTITUTE(AB$6,"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124))*HLOOKUP(LEFT(TRIM(AB$6),FIND("~",SUBSTITUTE(AB$6," ","~",LEN(TRIM(AB$6))-LEN(SUBSTITUTE(TRIM(AB$6)," ",""))))-1)&amp;" Total",$B$6:$BB$373,ROW($A124)-5,FALSE))</f>
        <v>0</v>
      </c>
      <c r="AC124" s="10">
        <f ca="1">IF(AC$5&lt;&gt;"",HLOOKUP(AC$5,Functionalization!$G$6:$R$373,ROW($A124)-5,FALSE),IFERROR(INDEX(AC$337:AC$373,MATCH($F124,$B$337:$B$373,0))/VLOOKUP($F124,$B$337:$BB$373,MATCH(LEFT(TRIM(AC$6),FIND("~",SUBSTITUTE(AC$6,"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124))*HLOOKUP(LEFT(TRIM(AC$6),FIND("~",SUBSTITUTE(AC$6," ","~",LEN(TRIM(AC$6))-LEN(SUBSTITUTE(TRIM(AC$6)," ",""))))-1)&amp;" Total",$B$6:$BB$373,ROW($A124)-5,FALSE))</f>
        <v>0</v>
      </c>
      <c r="AD124" s="10">
        <f ca="1">IF(AD$5&lt;&gt;"",HLOOKUP(AD$5,Functionalization!$G$6:$R$373,ROW($A124)-5,FALSE),IFERROR(INDEX(AD$337:AD$373,MATCH($F124,$B$337:$B$373,0))/VLOOKUP($F124,$B$337:$BB$373,MATCH(LEFT(TRIM(AD$6),FIND("~",SUBSTITUTE(AD$6,"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124))*HLOOKUP(LEFT(TRIM(AD$6),FIND("~",SUBSTITUTE(AD$6," ","~",LEN(TRIM(AD$6))-LEN(SUBSTITUTE(TRIM(AD$6)," ",""))))-1)&amp;" Total",$B$6:$BB$373,ROW($A124)-5,FALSE))</f>
        <v>0</v>
      </c>
      <c r="AE124" s="10">
        <f ca="1">IF(AE$5&lt;&gt;"",HLOOKUP(AE$5,Functionalization!$G$6:$R$373,ROW($A124)-5,FALSE),IFERROR(INDEX(AE$337:AE$373,MATCH($F124,$B$337:$B$373,0))/VLOOKUP($F124,$B$337:$BB$373,MATCH(LEFT(TRIM(AE$6),FIND("~",SUBSTITUTE(AE$6,"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124))*HLOOKUP(LEFT(TRIM(AE$6),FIND("~",SUBSTITUTE(AE$6," ","~",LEN(TRIM(AE$6))-LEN(SUBSTITUTE(TRIM(AE$6)," ",""))))-1)&amp;" Total",$B$6:$BB$373,ROW($A124)-5,FALSE))</f>
        <v>0</v>
      </c>
      <c r="AF124" s="10">
        <f ca="1">IF(AF$5&lt;&gt;"",HLOOKUP(AF$5,Functionalization!$G$6:$R$373,ROW($A124)-5,FALSE),IFERROR(INDEX(AF$337:AF$373,MATCH($F124,$B$337:$B$373,0))/VLOOKUP($F124,$B$337:$BB$373,MATCH(LEFT(TRIM(AF$6),FIND("~",SUBSTITUTE(AF$6,"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124))*HLOOKUP(LEFT(TRIM(AF$6),FIND("~",SUBSTITUTE(AF$6," ","~",LEN(TRIM(AF$6))-LEN(SUBSTITUTE(TRIM(AF$6)," ",""))))-1)&amp;" Total",$B$6:$BB$373,ROW($A124)-5,FALSE))</f>
        <v>0</v>
      </c>
      <c r="AG124" s="10">
        <f ca="1">IF(AG$5&lt;&gt;"",HLOOKUP(AG$5,Functionalization!$G$6:$R$373,ROW($A124)-5,FALSE),IFERROR(INDEX(AG$337:AG$373,MATCH($F124,$B$337:$B$373,0))/VLOOKUP($F124,$B$337:$BB$373,MATCH(LEFT(TRIM(AG$6),FIND("~",SUBSTITUTE(AG$6,"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124))*HLOOKUP(LEFT(TRIM(AG$6),FIND("~",SUBSTITUTE(AG$6," ","~",LEN(TRIM(AG$6))-LEN(SUBSTITUTE(TRIM(AG$6)," ",""))))-1)&amp;" Total",$B$6:$BB$373,ROW($A124)-5,FALSE))</f>
        <v>0</v>
      </c>
      <c r="AH124" s="10">
        <f ca="1">IF(AH$5&lt;&gt;"",HLOOKUP(AH$5,Functionalization!$G$6:$R$373,ROW($A124)-5,FALSE),IFERROR(INDEX(AH$337:AH$373,MATCH($F124,$B$337:$B$373,0))/VLOOKUP($F124,$B$337:$BB$373,MATCH(LEFT(TRIM(AH$6),FIND("~",SUBSTITUTE(AH$6,"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124))*HLOOKUP(LEFT(TRIM(AH$6),FIND("~",SUBSTITUTE(AH$6," ","~",LEN(TRIM(AH$6))-LEN(SUBSTITUTE(TRIM(AH$6)," ",""))))-1)&amp;" Total",$B$6:$BB$373,ROW($A124)-5,FALSE))</f>
        <v>0</v>
      </c>
      <c r="AI124" s="10">
        <f ca="1">IF(AI$5&lt;&gt;"",HLOOKUP(AI$5,Functionalization!$G$6:$R$373,ROW($A124)-5,FALSE),IFERROR(INDEX(AI$337:AI$373,MATCH($F124,$B$337:$B$373,0))/VLOOKUP($F124,$B$337:$BB$373,MATCH(LEFT(TRIM(AI$6),FIND("~",SUBSTITUTE(AI$6,"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124))*HLOOKUP(LEFT(TRIM(AI$6),FIND("~",SUBSTITUTE(AI$6," ","~",LEN(TRIM(AI$6))-LEN(SUBSTITUTE(TRIM(AI$6)," ",""))))-1)&amp;" Total",$B$6:$BB$373,ROW($A124)-5,FALSE))</f>
        <v>0</v>
      </c>
      <c r="AJ124" s="10">
        <f ca="1">IF(AJ$5&lt;&gt;"",HLOOKUP(AJ$5,Functionalization!$G$6:$R$373,ROW($A124)-5,FALSE),IFERROR(INDEX(AJ$337:AJ$373,MATCH($F124,$B$337:$B$373,0))/VLOOKUP($F124,$B$337:$BB$373,MATCH(LEFT(TRIM(AJ$6),FIND("~",SUBSTITUTE(AJ$6,"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124))*HLOOKUP(LEFT(TRIM(AJ$6),FIND("~",SUBSTITUTE(AJ$6," ","~",LEN(TRIM(AJ$6))-LEN(SUBSTITUTE(TRIM(AJ$6)," ",""))))-1)&amp;" Total",$B$6:$BB$373,ROW($A124)-5,FALSE))</f>
        <v>0</v>
      </c>
      <c r="AK124" s="10">
        <f ca="1">IF(AK$5&lt;&gt;"",HLOOKUP(AK$5,Functionalization!$G$6:$R$373,ROW($A124)-5,FALSE),IFERROR(INDEX(AK$337:AK$373,MATCH($F124,$B$337:$B$373,0))/VLOOKUP($F124,$B$337:$BB$373,MATCH(LEFT(TRIM(AK$6),FIND("~",SUBSTITUTE(AK$6,"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124))*HLOOKUP(LEFT(TRIM(AK$6),FIND("~",SUBSTITUTE(AK$6," ","~",LEN(TRIM(AK$6))-LEN(SUBSTITUTE(TRIM(AK$6)," ",""))))-1)&amp;" Total",$B$6:$BB$373,ROW($A124)-5,FALSE))</f>
        <v>0</v>
      </c>
      <c r="AL124" s="10">
        <f ca="1">IF(AL$5&lt;&gt;"",HLOOKUP(AL$5,Functionalization!$G$6:$R$373,ROW($A124)-5,FALSE),IFERROR(INDEX(AL$337:AL$373,MATCH($F124,$B$337:$B$373,0))/VLOOKUP($F124,$B$337:$BB$373,MATCH(LEFT(TRIM(AL$6),FIND("~",SUBSTITUTE(AL$6,"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124))*HLOOKUP(LEFT(TRIM(AL$6),FIND("~",SUBSTITUTE(AL$6," ","~",LEN(TRIM(AL$6))-LEN(SUBSTITUTE(TRIM(AL$6)," ",""))))-1)&amp;" Total",$B$6:$BB$373,ROW($A124)-5,FALSE))</f>
        <v>0</v>
      </c>
      <c r="AM124" s="10">
        <f ca="1">IF(AM$5&lt;&gt;"",HLOOKUP(AM$5,Functionalization!$G$6:$R$373,ROW($A124)-5,FALSE),IFERROR(INDEX(AM$337:AM$373,MATCH($F124,$B$337:$B$373,0))/VLOOKUP($F124,$B$337:$BB$373,MATCH(LEFT(TRIM(AM$6),FIND("~",SUBSTITUTE(AM$6,"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124))*HLOOKUP(LEFT(TRIM(AM$6),FIND("~",SUBSTITUTE(AM$6," ","~",LEN(TRIM(AM$6))-LEN(SUBSTITUTE(TRIM(AM$6)," ",""))))-1)&amp;" Total",$B$6:$BB$373,ROW($A124)-5,FALSE))</f>
        <v>0</v>
      </c>
      <c r="AN124" s="10">
        <f ca="1">IF(AN$5&lt;&gt;"",HLOOKUP(AN$5,Functionalization!$G$6:$R$373,ROW($A124)-5,FALSE),IFERROR(INDEX(AN$337:AN$373,MATCH($F124,$B$337:$B$373,0))/VLOOKUP($F124,$B$337:$BB$373,MATCH(LEFT(TRIM(AN$6),FIND("~",SUBSTITUTE(AN$6,"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124))*HLOOKUP(LEFT(TRIM(AN$6),FIND("~",SUBSTITUTE(AN$6," ","~",LEN(TRIM(AN$6))-LEN(SUBSTITUTE(TRIM(AN$6)," ",""))))-1)&amp;" Total",$B$6:$BB$373,ROW($A124)-5,FALSE))</f>
        <v>0</v>
      </c>
      <c r="AO124" s="10">
        <f ca="1">IF(AO$5&lt;&gt;"",HLOOKUP(AO$5,Functionalization!$G$6:$R$373,ROW($A124)-5,FALSE),IFERROR(INDEX(AO$337:AO$373,MATCH($F124,$B$337:$B$373,0))/VLOOKUP($F124,$B$337:$BB$373,MATCH(LEFT(TRIM(AO$6),FIND("~",SUBSTITUTE(AO$6,"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124))*HLOOKUP(LEFT(TRIM(AO$6),FIND("~",SUBSTITUTE(AO$6," ","~",LEN(TRIM(AO$6))-LEN(SUBSTITUTE(TRIM(AO$6)," ",""))))-1)&amp;" Total",$B$6:$BB$373,ROW($A124)-5,FALSE))</f>
        <v>0</v>
      </c>
      <c r="AP124" s="10">
        <f ca="1">IF(AP$5&lt;&gt;"",HLOOKUP(AP$5,Functionalization!$G$6:$R$373,ROW($A124)-5,FALSE),IFERROR(INDEX(AP$337:AP$373,MATCH($F124,$B$337:$B$373,0))/VLOOKUP($F124,$B$337:$BB$373,MATCH(LEFT(TRIM(AP$6),FIND("~",SUBSTITUTE(AP$6,"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124))*HLOOKUP(LEFT(TRIM(AP$6),FIND("~",SUBSTITUTE(AP$6," ","~",LEN(TRIM(AP$6))-LEN(SUBSTITUTE(TRIM(AP$6)," ",""))))-1)&amp;" Total",$B$6:$BB$373,ROW($A124)-5,FALSE))</f>
        <v>0</v>
      </c>
      <c r="AQ124" s="10">
        <f ca="1">IF(AQ$5&lt;&gt;"",HLOOKUP(AQ$5,Functionalization!$G$6:$R$373,ROW($A124)-5,FALSE),IFERROR(INDEX(AQ$337:AQ$373,MATCH($F124,$B$337:$B$373,0))/VLOOKUP($F124,$B$337:$BB$373,MATCH(LEFT(TRIM(AQ$6),FIND("~",SUBSTITUTE(AQ$6,"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124))*HLOOKUP(LEFT(TRIM(AQ$6),FIND("~",SUBSTITUTE(AQ$6," ","~",LEN(TRIM(AQ$6))-LEN(SUBSTITUTE(TRIM(AQ$6)," ",""))))-1)&amp;" Total",$B$6:$BB$373,ROW($A124)-5,FALSE))</f>
        <v>0</v>
      </c>
      <c r="AR124" s="10">
        <f ca="1">IF(AR$5&lt;&gt;"",HLOOKUP(AR$5,Functionalization!$G$6:$R$373,ROW($A124)-5,FALSE),IFERROR(INDEX(AR$337:AR$373,MATCH($F124,$B$337:$B$373,0))/VLOOKUP($F124,$B$337:$BB$373,MATCH(LEFT(TRIM(AR$6),FIND("~",SUBSTITUTE(AR$6,"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124))*HLOOKUP(LEFT(TRIM(AR$6),FIND("~",SUBSTITUTE(AR$6," ","~",LEN(TRIM(AR$6))-LEN(SUBSTITUTE(TRIM(AR$6)," ",""))))-1)&amp;" Total",$B$6:$BB$373,ROW($A124)-5,FALSE))</f>
        <v>0</v>
      </c>
      <c r="AS124" s="10">
        <f ca="1">IF(AS$5&lt;&gt;"",HLOOKUP(AS$5,Functionalization!$G$6:$R$373,ROW($A124)-5,FALSE),IFERROR(INDEX(AS$337:AS$373,MATCH($F124,$B$337:$B$373,0))/VLOOKUP($F124,$B$337:$BB$373,MATCH(LEFT(TRIM(AS$6),FIND("~",SUBSTITUTE(AS$6,"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124))*HLOOKUP(LEFT(TRIM(AS$6),FIND("~",SUBSTITUTE(AS$6," ","~",LEN(TRIM(AS$6))-LEN(SUBSTITUTE(TRIM(AS$6)," ",""))))-1)&amp;" Total",$B$6:$BB$373,ROW($A124)-5,FALSE))</f>
        <v>0</v>
      </c>
      <c r="AT124" s="10">
        <f ca="1">IF(AT$5&lt;&gt;"",HLOOKUP(AT$5,Functionalization!$G$6:$R$373,ROW($A124)-5,FALSE),IFERROR(INDEX(AT$337:AT$373,MATCH($F124,$B$337:$B$373,0))/VLOOKUP($F124,$B$337:$BB$373,MATCH(LEFT(TRIM(AT$6),FIND("~",SUBSTITUTE(AT$6,"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124))*HLOOKUP(LEFT(TRIM(AT$6),FIND("~",SUBSTITUTE(AT$6," ","~",LEN(TRIM(AT$6))-LEN(SUBSTITUTE(TRIM(AT$6)," ",""))))-1)&amp;" Total",$B$6:$BB$373,ROW($A124)-5,FALSE))</f>
        <v>0</v>
      </c>
      <c r="AU124" s="10">
        <f ca="1">IF(AU$5&lt;&gt;"",HLOOKUP(AU$5,Functionalization!$G$6:$R$373,ROW($A124)-5,FALSE),IFERROR(INDEX(AU$337:AU$373,MATCH($F124,$B$337:$B$373,0))/VLOOKUP($F124,$B$337:$BB$373,MATCH(LEFT(TRIM(AU$6),FIND("~",SUBSTITUTE(AU$6,"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124))*HLOOKUP(LEFT(TRIM(AU$6),FIND("~",SUBSTITUTE(AU$6," ","~",LEN(TRIM(AU$6))-LEN(SUBSTITUTE(TRIM(AU$6)," ",""))))-1)&amp;" Total",$B$6:$BB$373,ROW($A124)-5,FALSE))</f>
        <v>0</v>
      </c>
      <c r="AV124" s="10">
        <f ca="1">IF(AV$5&lt;&gt;"",HLOOKUP(AV$5,Functionalization!$G$6:$R$373,ROW($A124)-5,FALSE),IFERROR(INDEX(AV$337:AV$373,MATCH($F124,$B$337:$B$373,0))/VLOOKUP($F124,$B$337:$BB$373,MATCH(LEFT(TRIM(AV$6),FIND("~",SUBSTITUTE(AV$6,"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124))*HLOOKUP(LEFT(TRIM(AV$6),FIND("~",SUBSTITUTE(AV$6," ","~",LEN(TRIM(AV$6))-LEN(SUBSTITUTE(TRIM(AV$6)," ",""))))-1)&amp;" Total",$B$6:$BB$373,ROW($A124)-5,FALSE))</f>
        <v>0</v>
      </c>
      <c r="AW124" s="10">
        <f ca="1">IF(AW$5&lt;&gt;"",HLOOKUP(AW$5,Functionalization!$G$6:$R$373,ROW($A124)-5,FALSE),IFERROR(INDEX(AW$337:AW$373,MATCH($F124,$B$337:$B$373,0))/VLOOKUP($F124,$B$337:$BB$373,MATCH(LEFT(TRIM(AW$6),FIND("~",SUBSTITUTE(AW$6,"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124))*HLOOKUP(LEFT(TRIM(AW$6),FIND("~",SUBSTITUTE(AW$6," ","~",LEN(TRIM(AW$6))-LEN(SUBSTITUTE(TRIM(AW$6)," ",""))))-1)&amp;" Total",$B$6:$BB$373,ROW($A124)-5,FALSE))</f>
        <v>0</v>
      </c>
      <c r="AX124" s="10">
        <f ca="1">IF(AX$5&lt;&gt;"",HLOOKUP(AX$5,Functionalization!$G$6:$R$373,ROW($A124)-5,FALSE),IFERROR(INDEX(AX$337:AX$373,MATCH($F124,$B$337:$B$373,0))/VLOOKUP($F124,$B$337:$BB$373,MATCH(LEFT(TRIM(AX$6),FIND("~",SUBSTITUTE(AX$6,"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124))*HLOOKUP(LEFT(TRIM(AX$6),FIND("~",SUBSTITUTE(AX$6," ","~",LEN(TRIM(AX$6))-LEN(SUBSTITUTE(TRIM(AX$6)," ",""))))-1)&amp;" Total",$B$6:$BB$373,ROW($A124)-5,FALSE))</f>
        <v>0</v>
      </c>
      <c r="AY124" s="10">
        <f ca="1">IF(AY$5&lt;&gt;"",HLOOKUP(AY$5,Functionalization!$G$6:$R$373,ROW($A124)-5,FALSE),IFERROR(INDEX(AY$337:AY$373,MATCH($F124,$B$337:$B$373,0))/VLOOKUP($F124,$B$337:$BB$373,MATCH(LEFT(TRIM(AY$6),FIND("~",SUBSTITUTE(AY$6,"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124))*HLOOKUP(LEFT(TRIM(AY$6),FIND("~",SUBSTITUTE(AY$6," ","~",LEN(TRIM(AY$6))-LEN(SUBSTITUTE(TRIM(AY$6)," ",""))))-1)&amp;" Total",$B$6:$BB$373,ROW($A124)-5,FALSE))</f>
        <v>0</v>
      </c>
      <c r="AZ124" s="10">
        <f ca="1">IF(AZ$5&lt;&gt;"",HLOOKUP(AZ$5,Functionalization!$G$6:$R$373,ROW($A124)-5,FALSE),IFERROR(INDEX(AZ$337:AZ$373,MATCH($F124,$B$337:$B$373,0))/VLOOKUP($F124,$B$337:$BB$373,MATCH(LEFT(TRIM(AZ$6),FIND("~",SUBSTITUTE(AZ$6,"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124))*HLOOKUP(LEFT(TRIM(AZ$6),FIND("~",SUBSTITUTE(AZ$6," ","~",LEN(TRIM(AZ$6))-LEN(SUBSTITUTE(TRIM(AZ$6)," ",""))))-1)&amp;" Total",$B$6:$BB$373,ROW($A124)-5,FALSE))</f>
        <v>0</v>
      </c>
      <c r="BA124" s="10">
        <f ca="1">IF(BA$5&lt;&gt;"",HLOOKUP(BA$5,Functionalization!$G$6:$R$373,ROW($A124)-5,FALSE),IFERROR(INDEX(BA$337:BA$373,MATCH($F124,$B$337:$B$373,0))/VLOOKUP($F124,$B$337:$BB$373,MATCH(LEFT(TRIM(BA$6),FIND("~",SUBSTITUTE(BA$6,"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124))*HLOOKUP(LEFT(TRIM(BA$6),FIND("~",SUBSTITUTE(BA$6," ","~",LEN(TRIM(BA$6))-LEN(SUBSTITUTE(TRIM(BA$6)," ",""))))-1)&amp;" Total",$B$6:$BB$373,ROW($A124)-5,FALSE))</f>
        <v>0</v>
      </c>
      <c r="BB124" s="10">
        <f ca="1">IF(BB$5&lt;&gt;"",HLOOKUP(BB$5,Functionalization!$G$6:$R$373,ROW($A124)-5,FALSE),IFERROR(INDEX(BB$337:BB$373,MATCH($F124,$B$337:$B$373,0))/VLOOKUP($F124,$B$337:$BB$373,MATCH(LEFT(TRIM(BB$6),FIND("~",SUBSTITUTE(BB$6,"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124))*HLOOKUP(LEFT(TRIM(BB$6),FIND("~",SUBSTITUTE(BB$6," ","~",LEN(TRIM(BB$6))-LEN(SUBSTITUTE(TRIM(BB$6)," ",""))))-1)&amp;" Total",$B$6:$BB$373,ROW($A124)-5,FALSE))</f>
        <v>0</v>
      </c>
      <c r="BD124">
        <f ca="1">IFERROR(IF(SUMIF($G$6:$BB$6,BD$6&amp;" Total",$G124:$BB124)-(SUMIF($G$6:$BB$6,BD$6&amp;" "&amp;'Input-Func_Class'!$D$22,$G124:$BB124)+IFERROR(SUMIF($G$6:$BB$6,BD$6&amp;" "&amp;'Input-Func_Class'!$E$22,$G124:$BB124),SUMIF($G$6:$BB$6,BD$6&amp;" "&amp;'Input-Func_Class'!$B$24,$G124:$BB124))+SUMIF($G$6:$BB$6,BD$6&amp;" "&amp;'Input-Func_Class'!$F$22,$G124:$BB124))&lt;Check_Limit,0,1),1)</f>
        <v>0</v>
      </c>
      <c r="BE124">
        <f ca="1">IFERROR(IF(SUMIF($G$6:$BB$6,BE$6&amp;" Total",$G124:$BB124)-(SUMIF($G$6:$BB$6,BE$6&amp;" "&amp;'Input-Func_Class'!$D$22,$G124:$BB124)+IFERROR(SUMIF($G$6:$BB$6,BE$6&amp;" "&amp;'Input-Func_Class'!$E$22,$G124:$BB124),SUMIF($G$6:$BB$6,BE$6&amp;" "&amp;'Input-Func_Class'!$B$24,$G124:$BB124))+SUMIF($G$6:$BB$6,BE$6&amp;" "&amp;'Input-Func_Class'!$F$22,$G124:$BB124))&lt;Check_Limit,0,1),1)</f>
        <v>0</v>
      </c>
      <c r="BF124">
        <f ca="1">IFERROR(IF(SUMIF($G$6:$BB$6,BF$6&amp;" Total",$G124:$BB124)-(SUMIF($G$6:$BB$6,BF$6&amp;" "&amp;'Input-Func_Class'!$D$22,$G124:$BB124)+IFERROR(SUMIF($G$6:$BB$6,BF$6&amp;" "&amp;'Input-Func_Class'!$E$22,$G124:$BB124),SUMIF($G$6:$BB$6,BF$6&amp;" "&amp;'Input-Func_Class'!$B$24,$G124:$BB124))+SUMIF($G$6:$BB$6,BF$6&amp;" "&amp;'Input-Func_Class'!$F$22,$G124:$BB124))&lt;Check_Limit,0,1),1)</f>
        <v>0</v>
      </c>
      <c r="BG124">
        <f ca="1">IFERROR(IF(SUMIF($G$6:$BB$6,BG$6&amp;" Total",$G124:$BB124)-(SUMIF($G$6:$BB$6,BG$6&amp;" "&amp;'Input-Func_Class'!$D$22,$G124:$BB124)+IFERROR(SUMIF($G$6:$BB$6,BG$6&amp;" "&amp;'Input-Func_Class'!$E$22,$G124:$BB124),SUMIF($G$6:$BB$6,BG$6&amp;" "&amp;'Input-Func_Class'!$B$24,$G124:$BB124))+SUMIF($G$6:$BB$6,BG$6&amp;" "&amp;'Input-Func_Class'!$F$22,$G124:$BB124))&lt;Check_Limit,0,1),1)</f>
        <v>0</v>
      </c>
      <c r="BH124">
        <f ca="1">IFERROR(IF(SUMIF($G$6:$BB$6,BH$6&amp;" Total",$G124:$BB124)-(SUMIF($G$6:$BB$6,BH$6&amp;" "&amp;'Input-Func_Class'!$D$22,$G124:$BB124)+IFERROR(SUMIF($G$6:$BB$6,BH$6&amp;" "&amp;'Input-Func_Class'!$E$22,$G124:$BB124),SUMIF($G$6:$BB$6,BH$6&amp;" "&amp;'Input-Func_Class'!$B$24,$G124:$BB124))+SUMIF($G$6:$BB$6,BH$6&amp;" "&amp;'Input-Func_Class'!$F$22,$G124:$BB124))&lt;Check_Limit,0,1),1)</f>
        <v>0</v>
      </c>
      <c r="BI124">
        <f ca="1">IFERROR(IF(SUMIF($G$6:$BB$6,BI$6&amp;" Total",$G124:$BB124)-(SUMIF($G$6:$BB$6,BI$6&amp;" "&amp;'Input-Func_Class'!$D$22,$G124:$BB124)+IFERROR(SUMIF($G$6:$BB$6,BI$6&amp;" "&amp;'Input-Func_Class'!$E$22,$G124:$BB124),SUMIF($G$6:$BB$6,BI$6&amp;" "&amp;'Input-Func_Class'!$B$24,$G124:$BB124))+SUMIF($G$6:$BB$6,BI$6&amp;" "&amp;'Input-Func_Class'!$F$22,$G124:$BB124))&lt;Check_Limit,0,1),1)</f>
        <v>0</v>
      </c>
      <c r="BJ124">
        <f ca="1">IFERROR(IF(SUMIF($G$6:$BB$6,BJ$6&amp;" Total",$G124:$BB124)-(SUMIF($G$6:$BB$6,BJ$6&amp;" "&amp;'Input-Func_Class'!$D$22,$G124:$BB124)+IFERROR(SUMIF($G$6:$BB$6,BJ$6&amp;" "&amp;'Input-Func_Class'!$E$22,$G124:$BB124),SUMIF($G$6:$BB$6,BJ$6&amp;" "&amp;'Input-Func_Class'!$B$24,$G124:$BB124))+SUMIF($G$6:$BB$6,BJ$6&amp;" "&amp;'Input-Func_Class'!$F$22,$G124:$BB124))&lt;Check_Limit,0,1),1)</f>
        <v>0</v>
      </c>
      <c r="BK124">
        <f ca="1">IFERROR(IF(SUMIF($G$6:$BB$6,BK$6&amp;" Total",$G124:$BB124)-(SUMIF($G$6:$BB$6,BK$6&amp;" "&amp;'Input-Func_Class'!$D$22,$G124:$BB124)+IFERROR(SUMIF($G$6:$BB$6,BK$6&amp;" "&amp;'Input-Func_Class'!$E$22,$G124:$BB124),SUMIF($G$6:$BB$6,BK$6&amp;" "&amp;'Input-Func_Class'!$B$24,$G124:$BB124))+SUMIF($G$6:$BB$6,BK$6&amp;" "&amp;'Input-Func_Class'!$F$22,$G124:$BB124))&lt;Check_Limit,0,1),1)</f>
        <v>0</v>
      </c>
      <c r="BL124">
        <f ca="1">IFERROR(IF(SUMIF($G$6:$BB$6,BL$6&amp;" Total",$G124:$BB124)-(SUMIF($G$6:$BB$6,BL$6&amp;" "&amp;'Input-Func_Class'!$D$22,$G124:$BB124)+IFERROR(SUMIF($G$6:$BB$6,BL$6&amp;" "&amp;'Input-Func_Class'!$E$22,$G124:$BB124),SUMIF($G$6:$BB$6,BL$6&amp;" "&amp;'Input-Func_Class'!$B$24,$G124:$BB124))+SUMIF($G$6:$BB$6,BL$6&amp;" "&amp;'Input-Func_Class'!$F$22,$G124:$BB124))&lt;Check_Limit,0,1),1)</f>
        <v>0</v>
      </c>
      <c r="BM124">
        <f ca="1">IFERROR(IF(SUMIF($G$6:$BB$6,BM$6&amp;" Total",$G124:$BB124)-(SUMIF($G$6:$BB$6,BM$6&amp;" "&amp;'Input-Func_Class'!$D$22,$G124:$BB124)+IFERROR(SUMIF($G$6:$BB$6,BM$6&amp;" "&amp;'Input-Func_Class'!$E$22,$G124:$BB124),SUMIF($G$6:$BB$6,BM$6&amp;" "&amp;'Input-Func_Class'!$B$24,$G124:$BB124))+SUMIF($G$6:$BB$6,BM$6&amp;" "&amp;'Input-Func_Class'!$F$22,$G124:$BB124))&lt;Check_Limit,0,1),1)</f>
        <v>0</v>
      </c>
      <c r="BN124">
        <f ca="1">IFERROR(IF(SUMIF($G$6:$BB$6,BN$6&amp;" Total",$G124:$BB124)-(SUMIF($G$6:$BB$6,BN$6&amp;" "&amp;'Input-Func_Class'!$D$22,$G124:$BB124)+IFERROR(SUMIF($G$6:$BB$6,BN$6&amp;" "&amp;'Input-Func_Class'!$E$22,$G124:$BB124),SUMIF($G$6:$BB$6,BN$6&amp;" "&amp;'Input-Func_Class'!$B$24,$G124:$BB124))+SUMIF($G$6:$BB$6,BN$6&amp;" "&amp;'Input-Func_Class'!$F$22,$G124:$BB124))&lt;Check_Limit,0,1),1)</f>
        <v>0</v>
      </c>
      <c r="BO124">
        <f ca="1">IFERROR(IF(SUMIF($G$6:$BB$6,BO$6&amp;" Total",$G124:$BB124)-(SUMIF($G$6:$BB$6,BO$6&amp;" "&amp;'Input-Func_Class'!$D$22,$G124:$BB124)+IFERROR(SUMIF($G$6:$BB$6,BO$6&amp;" "&amp;'Input-Func_Class'!$E$22,$G124:$BB124),SUMIF($G$6:$BB$6,BO$6&amp;" "&amp;'Input-Func_Class'!$B$24,$G124:$BB124))+SUMIF($G$6:$BB$6,BO$6&amp;" "&amp;'Input-Func_Class'!$F$22,$G124:$BB124))&lt;Check_Limit,0,1),1)</f>
        <v>0</v>
      </c>
    </row>
    <row r="125" spans="1:67" outlineLevel="1">
      <c r="A125" s="31">
        <f>IF(ISBLANK('Input-Accounts'!A125),"",'Input-Accounts'!A125)</f>
        <v>112</v>
      </c>
      <c r="B125" s="53" t="str">
        <f>IF(ISBLANK('Input-Accounts'!B125),"",'Input-Accounts'!B125)</f>
        <v>OFFICE FURN &amp; EQUIP-INFO SYSTEMS</v>
      </c>
      <c r="C125" s="31">
        <f>IF(ISBLANK('Input-Accounts'!C125),"",'Input-Accounts'!C125)</f>
        <v>391.12</v>
      </c>
      <c r="D125" s="10">
        <f>Functionalization!$D125</f>
        <v>-14070.47</v>
      </c>
      <c r="E125" s="10">
        <f t="shared" ca="1" si="20"/>
        <v>0</v>
      </c>
      <c r="F125" s="3" t="str">
        <f>IF($D125=0,"-",IF('Input-Accounts'!$E125&lt;&gt;0,'Input-Accounts'!$E125,'Input-Accounts'!$G125))</f>
        <v>INT_DISTPT_SUBTOTAL</v>
      </c>
      <c r="G125" s="10">
        <f ca="1">IF(G$5&lt;&gt;"",HLOOKUP(G$5,Functionalization!$G$6:$R$373,ROW($A125)-5,FALSE),IFERROR(INDEX(G$337:G$373,MATCH($F125,$B$337:$B$373,0))/VLOOKUP($F125,$B$337:$BB$373,MATCH(LEFT(TRIM(G$6),FIND("~",SUBSTITUTE(G$6,"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125))*HLOOKUP(LEFT(TRIM(G$6),FIND("~",SUBSTITUTE(G$6," ","~",LEN(TRIM(G$6))-LEN(SUBSTITUTE(TRIM(G$6)," ",""))))-1)&amp;" Total",$B$6:$BB$373,ROW($A125)-5,FALSE))</f>
        <v>-8962.3676023718981</v>
      </c>
      <c r="H125" s="10">
        <f ca="1">IF(H$5&lt;&gt;"",HLOOKUP(H$5,Functionalization!$G$6:$R$373,ROW($A125)-5,FALSE),IFERROR(INDEX(H$337:H$373,MATCH($F125,$B$337:$B$373,0))/VLOOKUP($F125,$B$337:$BB$373,MATCH(LEFT(TRIM(H$6),FIND("~",SUBSTITUTE(H$6,"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125))*HLOOKUP(LEFT(TRIM(H$6),FIND("~",SUBSTITUTE(H$6," ","~",LEN(TRIM(H$6))-LEN(SUBSTITUTE(TRIM(H$6)," ",""))))-1)&amp;" Total",$B$6:$BB$373,ROW($A125)-5,FALSE))</f>
        <v>-6649.8421075107899</v>
      </c>
      <c r="I125" s="10">
        <f ca="1">IF(I$5&lt;&gt;"",HLOOKUP(I$5,Functionalization!$G$6:$R$373,ROW($A125)-5,FALSE),IFERROR(INDEX(I$337:I$373,MATCH($F125,$B$337:$B$373,0))/VLOOKUP($F125,$B$337:$BB$373,MATCH(LEFT(TRIM(I$6),FIND("~",SUBSTITUTE(I$6,"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125))*HLOOKUP(LEFT(TRIM(I$6),FIND("~",SUBSTITUTE(I$6," ","~",LEN(TRIM(I$6))-LEN(SUBSTITUTE(TRIM(I$6)," ",""))))-1)&amp;" Total",$B$6:$BB$373,ROW($A125)-5,FALSE))</f>
        <v>0</v>
      </c>
      <c r="J125" s="10">
        <f ca="1">IF(J$5&lt;&gt;"",HLOOKUP(J$5,Functionalization!$G$6:$R$373,ROW($A125)-5,FALSE),IFERROR(INDEX(J$337:J$373,MATCH($F125,$B$337:$B$373,0))/VLOOKUP($F125,$B$337:$BB$373,MATCH(LEFT(TRIM(J$6),FIND("~",SUBSTITUTE(J$6,"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125))*HLOOKUP(LEFT(TRIM(J$6),FIND("~",SUBSTITUTE(J$6," ","~",LEN(TRIM(J$6))-LEN(SUBSTITUTE(TRIM(J$6)," ",""))))-1)&amp;" Total",$B$6:$BB$373,ROW($A125)-5,FALSE))</f>
        <v>-2312.5254948611068</v>
      </c>
      <c r="K125" s="10">
        <f ca="1">IF(K$5&lt;&gt;"",HLOOKUP(K$5,Functionalization!$G$6:$R$373,ROW($A125)-5,FALSE),IFERROR(INDEX(K$337:K$373,MATCH($F125,$B$337:$B$373,0))/VLOOKUP($F125,$B$337:$BB$373,MATCH(LEFT(TRIM(K$6),FIND("~",SUBSTITUTE(K$6,"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125))*HLOOKUP(LEFT(TRIM(K$6),FIND("~",SUBSTITUTE(K$6," ","~",LEN(TRIM(K$6))-LEN(SUBSTITUTE(TRIM(K$6)," ",""))))-1)&amp;" Total",$B$6:$BB$373,ROW($A125)-5,FALSE))</f>
        <v>-5108.1023976281003</v>
      </c>
      <c r="L125" s="10">
        <f ca="1">IF(L$5&lt;&gt;"",HLOOKUP(L$5,Functionalization!$G$6:$R$373,ROW($A125)-5,FALSE),IFERROR(INDEX(L$337:L$373,MATCH($F125,$B$337:$B$373,0))/VLOOKUP($F125,$B$337:$BB$373,MATCH(LEFT(TRIM(L$6),FIND("~",SUBSTITUTE(L$6,"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125))*HLOOKUP(LEFT(TRIM(L$6),FIND("~",SUBSTITUTE(L$6," ","~",LEN(TRIM(L$6))-LEN(SUBSTITUTE(TRIM(L$6)," ",""))))-1)&amp;" Total",$B$6:$BB$373,ROW($A125)-5,FALSE))</f>
        <v>0</v>
      </c>
      <c r="M125" s="10">
        <f ca="1">IF(M$5&lt;&gt;"",HLOOKUP(M$5,Functionalization!$G$6:$R$373,ROW($A125)-5,FALSE),IFERROR(INDEX(M$337:M$373,MATCH($F125,$B$337:$B$373,0))/VLOOKUP($F125,$B$337:$BB$373,MATCH(LEFT(TRIM(M$6),FIND("~",SUBSTITUTE(M$6,"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125))*HLOOKUP(LEFT(TRIM(M$6),FIND("~",SUBSTITUTE(M$6," ","~",LEN(TRIM(M$6))-LEN(SUBSTITUTE(TRIM(M$6)," ",""))))-1)&amp;" Total",$B$6:$BB$373,ROW($A125)-5,FALSE))</f>
        <v>0</v>
      </c>
      <c r="N125" s="10">
        <f ca="1">IF(N$5&lt;&gt;"",HLOOKUP(N$5,Functionalization!$G$6:$R$373,ROW($A125)-5,FALSE),IFERROR(INDEX(N$337:N$373,MATCH($F125,$B$337:$B$373,0))/VLOOKUP($F125,$B$337:$BB$373,MATCH(LEFT(TRIM(N$6),FIND("~",SUBSTITUTE(N$6,"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125))*HLOOKUP(LEFT(TRIM(N$6),FIND("~",SUBSTITUTE(N$6," ","~",LEN(TRIM(N$6))-LEN(SUBSTITUTE(TRIM(N$6)," ",""))))-1)&amp;" Total",$B$6:$BB$373,ROW($A125)-5,FALSE))</f>
        <v>-5108.1023976281003</v>
      </c>
      <c r="O125" s="10">
        <f ca="1">IF(O$5&lt;&gt;"",HLOOKUP(O$5,Functionalization!$G$6:$R$373,ROW($A125)-5,FALSE),IFERROR(INDEX(O$337:O$373,MATCH($F125,$B$337:$B$373,0))/VLOOKUP($F125,$B$337:$BB$373,MATCH(LEFT(TRIM(O$6),FIND("~",SUBSTITUTE(O$6,"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125))*HLOOKUP(LEFT(TRIM(O$6),FIND("~",SUBSTITUTE(O$6," ","~",LEN(TRIM(O$6))-LEN(SUBSTITUTE(TRIM(O$6)," ",""))))-1)&amp;" Total",$B$6:$BB$373,ROW($A125)-5,FALSE))</f>
        <v>0</v>
      </c>
      <c r="P125" s="10">
        <f ca="1">IF(P$5&lt;&gt;"",HLOOKUP(P$5,Functionalization!$G$6:$R$373,ROW($A125)-5,FALSE),IFERROR(INDEX(P$337:P$373,MATCH($F125,$B$337:$B$373,0))/VLOOKUP($F125,$B$337:$BB$373,MATCH(LEFT(TRIM(P$6),FIND("~",SUBSTITUTE(P$6,"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125))*HLOOKUP(LEFT(TRIM(P$6),FIND("~",SUBSTITUTE(P$6," ","~",LEN(TRIM(P$6))-LEN(SUBSTITUTE(TRIM(P$6)," ",""))))-1)&amp;" Total",$B$6:$BB$373,ROW($A125)-5,FALSE))</f>
        <v>0</v>
      </c>
      <c r="Q125" s="10">
        <f ca="1">IF(Q$5&lt;&gt;"",HLOOKUP(Q$5,Functionalization!$G$6:$R$373,ROW($A125)-5,FALSE),IFERROR(INDEX(Q$337:Q$373,MATCH($F125,$B$337:$B$373,0))/VLOOKUP($F125,$B$337:$BB$373,MATCH(LEFT(TRIM(Q$6),FIND("~",SUBSTITUTE(Q$6,"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125))*HLOOKUP(LEFT(TRIM(Q$6),FIND("~",SUBSTITUTE(Q$6," ","~",LEN(TRIM(Q$6))-LEN(SUBSTITUTE(TRIM(Q$6)," ",""))))-1)&amp;" Total",$B$6:$BB$373,ROW($A125)-5,FALSE))</f>
        <v>0</v>
      </c>
      <c r="R125" s="10">
        <f ca="1">IF(R$5&lt;&gt;"",HLOOKUP(R$5,Functionalization!$G$6:$R$373,ROW($A125)-5,FALSE),IFERROR(INDEX(R$337:R$373,MATCH($F125,$B$337:$B$373,0))/VLOOKUP($F125,$B$337:$BB$373,MATCH(LEFT(TRIM(R$6),FIND("~",SUBSTITUTE(R$6,"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125))*HLOOKUP(LEFT(TRIM(R$6),FIND("~",SUBSTITUTE(R$6," ","~",LEN(TRIM(R$6))-LEN(SUBSTITUTE(TRIM(R$6)," ",""))))-1)&amp;" Total",$B$6:$BB$373,ROW($A125)-5,FALSE))</f>
        <v>0</v>
      </c>
      <c r="S125" s="10">
        <f ca="1">IF(S$5&lt;&gt;"",HLOOKUP(S$5,Functionalization!$G$6:$R$373,ROW($A125)-5,FALSE),IFERROR(INDEX(S$337:S$373,MATCH($F125,$B$337:$B$373,0))/VLOOKUP($F125,$B$337:$BB$373,MATCH(LEFT(TRIM(S$6),FIND("~",SUBSTITUTE(S$6,"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125))*HLOOKUP(LEFT(TRIM(S$6),FIND("~",SUBSTITUTE(S$6," ","~",LEN(TRIM(S$6))-LEN(SUBSTITUTE(TRIM(S$6)," ",""))))-1)&amp;" Total",$B$6:$BB$373,ROW($A125)-5,FALSE))</f>
        <v>0</v>
      </c>
      <c r="T125" s="10">
        <f ca="1">IF(T$5&lt;&gt;"",HLOOKUP(T$5,Functionalization!$G$6:$R$373,ROW($A125)-5,FALSE),IFERROR(INDEX(T$337:T$373,MATCH($F125,$B$337:$B$373,0))/VLOOKUP($F125,$B$337:$BB$373,MATCH(LEFT(TRIM(T$6),FIND("~",SUBSTITUTE(T$6,"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125))*HLOOKUP(LEFT(TRIM(T$6),FIND("~",SUBSTITUTE(T$6," ","~",LEN(TRIM(T$6))-LEN(SUBSTITUTE(TRIM(T$6)," ",""))))-1)&amp;" Total",$B$6:$BB$373,ROW($A125)-5,FALSE))</f>
        <v>0</v>
      </c>
      <c r="U125" s="10">
        <f ca="1">IF(U$5&lt;&gt;"",HLOOKUP(U$5,Functionalization!$G$6:$R$373,ROW($A125)-5,FALSE),IFERROR(INDEX(U$337:U$373,MATCH($F125,$B$337:$B$373,0))/VLOOKUP($F125,$B$337:$BB$373,MATCH(LEFT(TRIM(U$6),FIND("~",SUBSTITUTE(U$6,"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125))*HLOOKUP(LEFT(TRIM(U$6),FIND("~",SUBSTITUTE(U$6," ","~",LEN(TRIM(U$6))-LEN(SUBSTITUTE(TRIM(U$6)," ",""))))-1)&amp;" Total",$B$6:$BB$373,ROW($A125)-5,FALSE))</f>
        <v>0</v>
      </c>
      <c r="V125" s="10">
        <f ca="1">IF(V$5&lt;&gt;"",HLOOKUP(V$5,Functionalization!$G$6:$R$373,ROW($A125)-5,FALSE),IFERROR(INDEX(V$337:V$373,MATCH($F125,$B$337:$B$373,0))/VLOOKUP($F125,$B$337:$BB$373,MATCH(LEFT(TRIM(V$6),FIND("~",SUBSTITUTE(V$6,"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125))*HLOOKUP(LEFT(TRIM(V$6),FIND("~",SUBSTITUTE(V$6," ","~",LEN(TRIM(V$6))-LEN(SUBSTITUTE(TRIM(V$6)," ",""))))-1)&amp;" Total",$B$6:$BB$373,ROW($A125)-5,FALSE))</f>
        <v>0</v>
      </c>
      <c r="W125" s="10">
        <f ca="1">IF(W$5&lt;&gt;"",HLOOKUP(W$5,Functionalization!$G$6:$R$373,ROW($A125)-5,FALSE),IFERROR(INDEX(W$337:W$373,MATCH($F125,$B$337:$B$373,0))/VLOOKUP($F125,$B$337:$BB$373,MATCH(LEFT(TRIM(W$6),FIND("~",SUBSTITUTE(W$6,"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125))*HLOOKUP(LEFT(TRIM(W$6),FIND("~",SUBSTITUTE(W$6," ","~",LEN(TRIM(W$6))-LEN(SUBSTITUTE(TRIM(W$6)," ",""))))-1)&amp;" Total",$B$6:$BB$373,ROW($A125)-5,FALSE))</f>
        <v>0</v>
      </c>
      <c r="X125" s="10">
        <f ca="1">IF(X$5&lt;&gt;"",HLOOKUP(X$5,Functionalization!$G$6:$R$373,ROW($A125)-5,FALSE),IFERROR(INDEX(X$337:X$373,MATCH($F125,$B$337:$B$373,0))/VLOOKUP($F125,$B$337:$BB$373,MATCH(LEFT(TRIM(X$6),FIND("~",SUBSTITUTE(X$6,"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125))*HLOOKUP(LEFT(TRIM(X$6),FIND("~",SUBSTITUTE(X$6," ","~",LEN(TRIM(X$6))-LEN(SUBSTITUTE(TRIM(X$6)," ",""))))-1)&amp;" Total",$B$6:$BB$373,ROW($A125)-5,FALSE))</f>
        <v>0</v>
      </c>
      <c r="Y125" s="10">
        <f ca="1">IF(Y$5&lt;&gt;"",HLOOKUP(Y$5,Functionalization!$G$6:$R$373,ROW($A125)-5,FALSE),IFERROR(INDEX(Y$337:Y$373,MATCH($F125,$B$337:$B$373,0))/VLOOKUP($F125,$B$337:$BB$373,MATCH(LEFT(TRIM(Y$6),FIND("~",SUBSTITUTE(Y$6,"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125))*HLOOKUP(LEFT(TRIM(Y$6),FIND("~",SUBSTITUTE(Y$6," ","~",LEN(TRIM(Y$6))-LEN(SUBSTITUTE(TRIM(Y$6)," ",""))))-1)&amp;" Total",$B$6:$BB$373,ROW($A125)-5,FALSE))</f>
        <v>0</v>
      </c>
      <c r="Z125" s="10">
        <f ca="1">IF(Z$5&lt;&gt;"",HLOOKUP(Z$5,Functionalization!$G$6:$R$373,ROW($A125)-5,FALSE),IFERROR(INDEX(Z$337:Z$373,MATCH($F125,$B$337:$B$373,0))/VLOOKUP($F125,$B$337:$BB$373,MATCH(LEFT(TRIM(Z$6),FIND("~",SUBSTITUTE(Z$6,"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125))*HLOOKUP(LEFT(TRIM(Z$6),FIND("~",SUBSTITUTE(Z$6," ","~",LEN(TRIM(Z$6))-LEN(SUBSTITUTE(TRIM(Z$6)," ",""))))-1)&amp;" Total",$B$6:$BB$373,ROW($A125)-5,FALSE))</f>
        <v>0</v>
      </c>
      <c r="AA125" s="10">
        <f ca="1">IF(AA$5&lt;&gt;"",HLOOKUP(AA$5,Functionalization!$G$6:$R$373,ROW($A125)-5,FALSE),IFERROR(INDEX(AA$337:AA$373,MATCH($F125,$B$337:$B$373,0))/VLOOKUP($F125,$B$337:$BB$373,MATCH(LEFT(TRIM(AA$6),FIND("~",SUBSTITUTE(AA$6,"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125))*HLOOKUP(LEFT(TRIM(AA$6),FIND("~",SUBSTITUTE(AA$6," ","~",LEN(TRIM(AA$6))-LEN(SUBSTITUTE(TRIM(AA$6)," ",""))))-1)&amp;" Total",$B$6:$BB$373,ROW($A125)-5,FALSE))</f>
        <v>0</v>
      </c>
      <c r="AB125" s="10">
        <f ca="1">IF(AB$5&lt;&gt;"",HLOOKUP(AB$5,Functionalization!$G$6:$R$373,ROW($A125)-5,FALSE),IFERROR(INDEX(AB$337:AB$373,MATCH($F125,$B$337:$B$373,0))/VLOOKUP($F125,$B$337:$BB$373,MATCH(LEFT(TRIM(AB$6),FIND("~",SUBSTITUTE(AB$6,"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125))*HLOOKUP(LEFT(TRIM(AB$6),FIND("~",SUBSTITUTE(AB$6," ","~",LEN(TRIM(AB$6))-LEN(SUBSTITUTE(TRIM(AB$6)," ",""))))-1)&amp;" Total",$B$6:$BB$373,ROW($A125)-5,FALSE))</f>
        <v>0</v>
      </c>
      <c r="AC125" s="10">
        <f ca="1">IF(AC$5&lt;&gt;"",HLOOKUP(AC$5,Functionalization!$G$6:$R$373,ROW($A125)-5,FALSE),IFERROR(INDEX(AC$337:AC$373,MATCH($F125,$B$337:$B$373,0))/VLOOKUP($F125,$B$337:$BB$373,MATCH(LEFT(TRIM(AC$6),FIND("~",SUBSTITUTE(AC$6,"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125))*HLOOKUP(LEFT(TRIM(AC$6),FIND("~",SUBSTITUTE(AC$6," ","~",LEN(TRIM(AC$6))-LEN(SUBSTITUTE(TRIM(AC$6)," ",""))))-1)&amp;" Total",$B$6:$BB$373,ROW($A125)-5,FALSE))</f>
        <v>0</v>
      </c>
      <c r="AD125" s="10">
        <f ca="1">IF(AD$5&lt;&gt;"",HLOOKUP(AD$5,Functionalization!$G$6:$R$373,ROW($A125)-5,FALSE),IFERROR(INDEX(AD$337:AD$373,MATCH($F125,$B$337:$B$373,0))/VLOOKUP($F125,$B$337:$BB$373,MATCH(LEFT(TRIM(AD$6),FIND("~",SUBSTITUTE(AD$6,"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125))*HLOOKUP(LEFT(TRIM(AD$6),FIND("~",SUBSTITUTE(AD$6," ","~",LEN(TRIM(AD$6))-LEN(SUBSTITUTE(TRIM(AD$6)," ",""))))-1)&amp;" Total",$B$6:$BB$373,ROW($A125)-5,FALSE))</f>
        <v>0</v>
      </c>
      <c r="AE125" s="10">
        <f ca="1">IF(AE$5&lt;&gt;"",HLOOKUP(AE$5,Functionalization!$G$6:$R$373,ROW($A125)-5,FALSE),IFERROR(INDEX(AE$337:AE$373,MATCH($F125,$B$337:$B$373,0))/VLOOKUP($F125,$B$337:$BB$373,MATCH(LEFT(TRIM(AE$6),FIND("~",SUBSTITUTE(AE$6,"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125))*HLOOKUP(LEFT(TRIM(AE$6),FIND("~",SUBSTITUTE(AE$6," ","~",LEN(TRIM(AE$6))-LEN(SUBSTITUTE(TRIM(AE$6)," ",""))))-1)&amp;" Total",$B$6:$BB$373,ROW($A125)-5,FALSE))</f>
        <v>0</v>
      </c>
      <c r="AF125" s="10">
        <f ca="1">IF(AF$5&lt;&gt;"",HLOOKUP(AF$5,Functionalization!$G$6:$R$373,ROW($A125)-5,FALSE),IFERROR(INDEX(AF$337:AF$373,MATCH($F125,$B$337:$B$373,0))/VLOOKUP($F125,$B$337:$BB$373,MATCH(LEFT(TRIM(AF$6),FIND("~",SUBSTITUTE(AF$6,"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125))*HLOOKUP(LEFT(TRIM(AF$6),FIND("~",SUBSTITUTE(AF$6," ","~",LEN(TRIM(AF$6))-LEN(SUBSTITUTE(TRIM(AF$6)," ",""))))-1)&amp;" Total",$B$6:$BB$373,ROW($A125)-5,FALSE))</f>
        <v>0</v>
      </c>
      <c r="AG125" s="10">
        <f ca="1">IF(AG$5&lt;&gt;"",HLOOKUP(AG$5,Functionalization!$G$6:$R$373,ROW($A125)-5,FALSE),IFERROR(INDEX(AG$337:AG$373,MATCH($F125,$B$337:$B$373,0))/VLOOKUP($F125,$B$337:$BB$373,MATCH(LEFT(TRIM(AG$6),FIND("~",SUBSTITUTE(AG$6,"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125))*HLOOKUP(LEFT(TRIM(AG$6),FIND("~",SUBSTITUTE(AG$6," ","~",LEN(TRIM(AG$6))-LEN(SUBSTITUTE(TRIM(AG$6)," ",""))))-1)&amp;" Total",$B$6:$BB$373,ROW($A125)-5,FALSE))</f>
        <v>0</v>
      </c>
      <c r="AH125" s="10">
        <f ca="1">IF(AH$5&lt;&gt;"",HLOOKUP(AH$5,Functionalization!$G$6:$R$373,ROW($A125)-5,FALSE),IFERROR(INDEX(AH$337:AH$373,MATCH($F125,$B$337:$B$373,0))/VLOOKUP($F125,$B$337:$BB$373,MATCH(LEFT(TRIM(AH$6),FIND("~",SUBSTITUTE(AH$6,"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125))*HLOOKUP(LEFT(TRIM(AH$6),FIND("~",SUBSTITUTE(AH$6," ","~",LEN(TRIM(AH$6))-LEN(SUBSTITUTE(TRIM(AH$6)," ",""))))-1)&amp;" Total",$B$6:$BB$373,ROW($A125)-5,FALSE))</f>
        <v>0</v>
      </c>
      <c r="AI125" s="10">
        <f ca="1">IF(AI$5&lt;&gt;"",HLOOKUP(AI$5,Functionalization!$G$6:$R$373,ROW($A125)-5,FALSE),IFERROR(INDEX(AI$337:AI$373,MATCH($F125,$B$337:$B$373,0))/VLOOKUP($F125,$B$337:$BB$373,MATCH(LEFT(TRIM(AI$6),FIND("~",SUBSTITUTE(AI$6,"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125))*HLOOKUP(LEFT(TRIM(AI$6),FIND("~",SUBSTITUTE(AI$6," ","~",LEN(TRIM(AI$6))-LEN(SUBSTITUTE(TRIM(AI$6)," ",""))))-1)&amp;" Total",$B$6:$BB$373,ROW($A125)-5,FALSE))</f>
        <v>0</v>
      </c>
      <c r="AJ125" s="10">
        <f ca="1">IF(AJ$5&lt;&gt;"",HLOOKUP(AJ$5,Functionalization!$G$6:$R$373,ROW($A125)-5,FALSE),IFERROR(INDEX(AJ$337:AJ$373,MATCH($F125,$B$337:$B$373,0))/VLOOKUP($F125,$B$337:$BB$373,MATCH(LEFT(TRIM(AJ$6),FIND("~",SUBSTITUTE(AJ$6,"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125))*HLOOKUP(LEFT(TRIM(AJ$6),FIND("~",SUBSTITUTE(AJ$6," ","~",LEN(TRIM(AJ$6))-LEN(SUBSTITUTE(TRIM(AJ$6)," ",""))))-1)&amp;" Total",$B$6:$BB$373,ROW($A125)-5,FALSE))</f>
        <v>0</v>
      </c>
      <c r="AK125" s="10">
        <f ca="1">IF(AK$5&lt;&gt;"",HLOOKUP(AK$5,Functionalization!$G$6:$R$373,ROW($A125)-5,FALSE),IFERROR(INDEX(AK$337:AK$373,MATCH($F125,$B$337:$B$373,0))/VLOOKUP($F125,$B$337:$BB$373,MATCH(LEFT(TRIM(AK$6),FIND("~",SUBSTITUTE(AK$6,"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125))*HLOOKUP(LEFT(TRIM(AK$6),FIND("~",SUBSTITUTE(AK$6," ","~",LEN(TRIM(AK$6))-LEN(SUBSTITUTE(TRIM(AK$6)," ",""))))-1)&amp;" Total",$B$6:$BB$373,ROW($A125)-5,FALSE))</f>
        <v>0</v>
      </c>
      <c r="AL125" s="10">
        <f ca="1">IF(AL$5&lt;&gt;"",HLOOKUP(AL$5,Functionalization!$G$6:$R$373,ROW($A125)-5,FALSE),IFERROR(INDEX(AL$337:AL$373,MATCH($F125,$B$337:$B$373,0))/VLOOKUP($F125,$B$337:$BB$373,MATCH(LEFT(TRIM(AL$6),FIND("~",SUBSTITUTE(AL$6,"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125))*HLOOKUP(LEFT(TRIM(AL$6),FIND("~",SUBSTITUTE(AL$6," ","~",LEN(TRIM(AL$6))-LEN(SUBSTITUTE(TRIM(AL$6)," ",""))))-1)&amp;" Total",$B$6:$BB$373,ROW($A125)-5,FALSE))</f>
        <v>0</v>
      </c>
      <c r="AM125" s="10">
        <f ca="1">IF(AM$5&lt;&gt;"",HLOOKUP(AM$5,Functionalization!$G$6:$R$373,ROW($A125)-5,FALSE),IFERROR(INDEX(AM$337:AM$373,MATCH($F125,$B$337:$B$373,0))/VLOOKUP($F125,$B$337:$BB$373,MATCH(LEFT(TRIM(AM$6),FIND("~",SUBSTITUTE(AM$6,"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125))*HLOOKUP(LEFT(TRIM(AM$6),FIND("~",SUBSTITUTE(AM$6," ","~",LEN(TRIM(AM$6))-LEN(SUBSTITUTE(TRIM(AM$6)," ",""))))-1)&amp;" Total",$B$6:$BB$373,ROW($A125)-5,FALSE))</f>
        <v>0</v>
      </c>
      <c r="AN125" s="10">
        <f ca="1">IF(AN$5&lt;&gt;"",HLOOKUP(AN$5,Functionalization!$G$6:$R$373,ROW($A125)-5,FALSE),IFERROR(INDEX(AN$337:AN$373,MATCH($F125,$B$337:$B$373,0))/VLOOKUP($F125,$B$337:$BB$373,MATCH(LEFT(TRIM(AN$6),FIND("~",SUBSTITUTE(AN$6,"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125))*HLOOKUP(LEFT(TRIM(AN$6),FIND("~",SUBSTITUTE(AN$6," ","~",LEN(TRIM(AN$6))-LEN(SUBSTITUTE(TRIM(AN$6)," ",""))))-1)&amp;" Total",$B$6:$BB$373,ROW($A125)-5,FALSE))</f>
        <v>0</v>
      </c>
      <c r="AO125" s="10">
        <f ca="1">IF(AO$5&lt;&gt;"",HLOOKUP(AO$5,Functionalization!$G$6:$R$373,ROW($A125)-5,FALSE),IFERROR(INDEX(AO$337:AO$373,MATCH($F125,$B$337:$B$373,0))/VLOOKUP($F125,$B$337:$BB$373,MATCH(LEFT(TRIM(AO$6),FIND("~",SUBSTITUTE(AO$6,"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125))*HLOOKUP(LEFT(TRIM(AO$6),FIND("~",SUBSTITUTE(AO$6," ","~",LEN(TRIM(AO$6))-LEN(SUBSTITUTE(TRIM(AO$6)," ",""))))-1)&amp;" Total",$B$6:$BB$373,ROW($A125)-5,FALSE))</f>
        <v>0</v>
      </c>
      <c r="AP125" s="10">
        <f ca="1">IF(AP$5&lt;&gt;"",HLOOKUP(AP$5,Functionalization!$G$6:$R$373,ROW($A125)-5,FALSE),IFERROR(INDEX(AP$337:AP$373,MATCH($F125,$B$337:$B$373,0))/VLOOKUP($F125,$B$337:$BB$373,MATCH(LEFT(TRIM(AP$6),FIND("~",SUBSTITUTE(AP$6,"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125))*HLOOKUP(LEFT(TRIM(AP$6),FIND("~",SUBSTITUTE(AP$6," ","~",LEN(TRIM(AP$6))-LEN(SUBSTITUTE(TRIM(AP$6)," ",""))))-1)&amp;" Total",$B$6:$BB$373,ROW($A125)-5,FALSE))</f>
        <v>0</v>
      </c>
      <c r="AQ125" s="10">
        <f ca="1">IF(AQ$5&lt;&gt;"",HLOOKUP(AQ$5,Functionalization!$G$6:$R$373,ROW($A125)-5,FALSE),IFERROR(INDEX(AQ$337:AQ$373,MATCH($F125,$B$337:$B$373,0))/VLOOKUP($F125,$B$337:$BB$373,MATCH(LEFT(TRIM(AQ$6),FIND("~",SUBSTITUTE(AQ$6,"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125))*HLOOKUP(LEFT(TRIM(AQ$6),FIND("~",SUBSTITUTE(AQ$6," ","~",LEN(TRIM(AQ$6))-LEN(SUBSTITUTE(TRIM(AQ$6)," ",""))))-1)&amp;" Total",$B$6:$BB$373,ROW($A125)-5,FALSE))</f>
        <v>0</v>
      </c>
      <c r="AR125" s="10">
        <f ca="1">IF(AR$5&lt;&gt;"",HLOOKUP(AR$5,Functionalization!$G$6:$R$373,ROW($A125)-5,FALSE),IFERROR(INDEX(AR$337:AR$373,MATCH($F125,$B$337:$B$373,0))/VLOOKUP($F125,$B$337:$BB$373,MATCH(LEFT(TRIM(AR$6),FIND("~",SUBSTITUTE(AR$6,"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125))*HLOOKUP(LEFT(TRIM(AR$6),FIND("~",SUBSTITUTE(AR$6," ","~",LEN(TRIM(AR$6))-LEN(SUBSTITUTE(TRIM(AR$6)," ",""))))-1)&amp;" Total",$B$6:$BB$373,ROW($A125)-5,FALSE))</f>
        <v>0</v>
      </c>
      <c r="AS125" s="10">
        <f ca="1">IF(AS$5&lt;&gt;"",HLOOKUP(AS$5,Functionalization!$G$6:$R$373,ROW($A125)-5,FALSE),IFERROR(INDEX(AS$337:AS$373,MATCH($F125,$B$337:$B$373,0))/VLOOKUP($F125,$B$337:$BB$373,MATCH(LEFT(TRIM(AS$6),FIND("~",SUBSTITUTE(AS$6,"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125))*HLOOKUP(LEFT(TRIM(AS$6),FIND("~",SUBSTITUTE(AS$6," ","~",LEN(TRIM(AS$6))-LEN(SUBSTITUTE(TRIM(AS$6)," ",""))))-1)&amp;" Total",$B$6:$BB$373,ROW($A125)-5,FALSE))</f>
        <v>0</v>
      </c>
      <c r="AT125" s="10">
        <f ca="1">IF(AT$5&lt;&gt;"",HLOOKUP(AT$5,Functionalization!$G$6:$R$373,ROW($A125)-5,FALSE),IFERROR(INDEX(AT$337:AT$373,MATCH($F125,$B$337:$B$373,0))/VLOOKUP($F125,$B$337:$BB$373,MATCH(LEFT(TRIM(AT$6),FIND("~",SUBSTITUTE(AT$6,"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125))*HLOOKUP(LEFT(TRIM(AT$6),FIND("~",SUBSTITUTE(AT$6," ","~",LEN(TRIM(AT$6))-LEN(SUBSTITUTE(TRIM(AT$6)," ",""))))-1)&amp;" Total",$B$6:$BB$373,ROW($A125)-5,FALSE))</f>
        <v>0</v>
      </c>
      <c r="AU125" s="10">
        <f ca="1">IF(AU$5&lt;&gt;"",HLOOKUP(AU$5,Functionalization!$G$6:$R$373,ROW($A125)-5,FALSE),IFERROR(INDEX(AU$337:AU$373,MATCH($F125,$B$337:$B$373,0))/VLOOKUP($F125,$B$337:$BB$373,MATCH(LEFT(TRIM(AU$6),FIND("~",SUBSTITUTE(AU$6,"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125))*HLOOKUP(LEFT(TRIM(AU$6),FIND("~",SUBSTITUTE(AU$6," ","~",LEN(TRIM(AU$6))-LEN(SUBSTITUTE(TRIM(AU$6)," ",""))))-1)&amp;" Total",$B$6:$BB$373,ROW($A125)-5,FALSE))</f>
        <v>0</v>
      </c>
      <c r="AV125" s="10">
        <f ca="1">IF(AV$5&lt;&gt;"",HLOOKUP(AV$5,Functionalization!$G$6:$R$373,ROW($A125)-5,FALSE),IFERROR(INDEX(AV$337:AV$373,MATCH($F125,$B$337:$B$373,0))/VLOOKUP($F125,$B$337:$BB$373,MATCH(LEFT(TRIM(AV$6),FIND("~",SUBSTITUTE(AV$6,"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125))*HLOOKUP(LEFT(TRIM(AV$6),FIND("~",SUBSTITUTE(AV$6," ","~",LEN(TRIM(AV$6))-LEN(SUBSTITUTE(TRIM(AV$6)," ",""))))-1)&amp;" Total",$B$6:$BB$373,ROW($A125)-5,FALSE))</f>
        <v>0</v>
      </c>
      <c r="AW125" s="10">
        <f ca="1">IF(AW$5&lt;&gt;"",HLOOKUP(AW$5,Functionalization!$G$6:$R$373,ROW($A125)-5,FALSE),IFERROR(INDEX(AW$337:AW$373,MATCH($F125,$B$337:$B$373,0))/VLOOKUP($F125,$B$337:$BB$373,MATCH(LEFT(TRIM(AW$6),FIND("~",SUBSTITUTE(AW$6,"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125))*HLOOKUP(LEFT(TRIM(AW$6),FIND("~",SUBSTITUTE(AW$6," ","~",LEN(TRIM(AW$6))-LEN(SUBSTITUTE(TRIM(AW$6)," ",""))))-1)&amp;" Total",$B$6:$BB$373,ROW($A125)-5,FALSE))</f>
        <v>0</v>
      </c>
      <c r="AX125" s="10">
        <f ca="1">IF(AX$5&lt;&gt;"",HLOOKUP(AX$5,Functionalization!$G$6:$R$373,ROW($A125)-5,FALSE),IFERROR(INDEX(AX$337:AX$373,MATCH($F125,$B$337:$B$373,0))/VLOOKUP($F125,$B$337:$BB$373,MATCH(LEFT(TRIM(AX$6),FIND("~",SUBSTITUTE(AX$6,"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125))*HLOOKUP(LEFT(TRIM(AX$6),FIND("~",SUBSTITUTE(AX$6," ","~",LEN(TRIM(AX$6))-LEN(SUBSTITUTE(TRIM(AX$6)," ",""))))-1)&amp;" Total",$B$6:$BB$373,ROW($A125)-5,FALSE))</f>
        <v>0</v>
      </c>
      <c r="AY125" s="10">
        <f ca="1">IF(AY$5&lt;&gt;"",HLOOKUP(AY$5,Functionalization!$G$6:$R$373,ROW($A125)-5,FALSE),IFERROR(INDEX(AY$337:AY$373,MATCH($F125,$B$337:$B$373,0))/VLOOKUP($F125,$B$337:$BB$373,MATCH(LEFT(TRIM(AY$6),FIND("~",SUBSTITUTE(AY$6,"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125))*HLOOKUP(LEFT(TRIM(AY$6),FIND("~",SUBSTITUTE(AY$6," ","~",LEN(TRIM(AY$6))-LEN(SUBSTITUTE(TRIM(AY$6)," ",""))))-1)&amp;" Total",$B$6:$BB$373,ROW($A125)-5,FALSE))</f>
        <v>0</v>
      </c>
      <c r="AZ125" s="10">
        <f ca="1">IF(AZ$5&lt;&gt;"",HLOOKUP(AZ$5,Functionalization!$G$6:$R$373,ROW($A125)-5,FALSE),IFERROR(INDEX(AZ$337:AZ$373,MATCH($F125,$B$337:$B$373,0))/VLOOKUP($F125,$B$337:$BB$373,MATCH(LEFT(TRIM(AZ$6),FIND("~",SUBSTITUTE(AZ$6,"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125))*HLOOKUP(LEFT(TRIM(AZ$6),FIND("~",SUBSTITUTE(AZ$6," ","~",LEN(TRIM(AZ$6))-LEN(SUBSTITUTE(TRIM(AZ$6)," ",""))))-1)&amp;" Total",$B$6:$BB$373,ROW($A125)-5,FALSE))</f>
        <v>0</v>
      </c>
      <c r="BA125" s="10">
        <f ca="1">IF(BA$5&lt;&gt;"",HLOOKUP(BA$5,Functionalization!$G$6:$R$373,ROW($A125)-5,FALSE),IFERROR(INDEX(BA$337:BA$373,MATCH($F125,$B$337:$B$373,0))/VLOOKUP($F125,$B$337:$BB$373,MATCH(LEFT(TRIM(BA$6),FIND("~",SUBSTITUTE(BA$6,"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125))*HLOOKUP(LEFT(TRIM(BA$6),FIND("~",SUBSTITUTE(BA$6," ","~",LEN(TRIM(BA$6))-LEN(SUBSTITUTE(TRIM(BA$6)," ",""))))-1)&amp;" Total",$B$6:$BB$373,ROW($A125)-5,FALSE))</f>
        <v>0</v>
      </c>
      <c r="BB125" s="10">
        <f ca="1">IF(BB$5&lt;&gt;"",HLOOKUP(BB$5,Functionalization!$G$6:$R$373,ROW($A125)-5,FALSE),IFERROR(INDEX(BB$337:BB$373,MATCH($F125,$B$337:$B$373,0))/VLOOKUP($F125,$B$337:$BB$373,MATCH(LEFT(TRIM(BB$6),FIND("~",SUBSTITUTE(BB$6,"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125))*HLOOKUP(LEFT(TRIM(BB$6),FIND("~",SUBSTITUTE(BB$6," ","~",LEN(TRIM(BB$6))-LEN(SUBSTITUTE(TRIM(BB$6)," ",""))))-1)&amp;" Total",$B$6:$BB$373,ROW($A125)-5,FALSE))</f>
        <v>0</v>
      </c>
      <c r="BD125">
        <f ca="1">IFERROR(IF(SUMIF($G$6:$BB$6,BD$6&amp;" Total",$G125:$BB125)-(SUMIF($G$6:$BB$6,BD$6&amp;" "&amp;'Input-Func_Class'!$D$22,$G125:$BB125)+IFERROR(SUMIF($G$6:$BB$6,BD$6&amp;" "&amp;'Input-Func_Class'!$E$22,$G125:$BB125),SUMIF($G$6:$BB$6,BD$6&amp;" "&amp;'Input-Func_Class'!$B$24,$G125:$BB125))+SUMIF($G$6:$BB$6,BD$6&amp;" "&amp;'Input-Func_Class'!$F$22,$G125:$BB125))&lt;Check_Limit,0,1),1)</f>
        <v>0</v>
      </c>
      <c r="BE125">
        <f ca="1">IFERROR(IF(SUMIF($G$6:$BB$6,BE$6&amp;" Total",$G125:$BB125)-(SUMIF($G$6:$BB$6,BE$6&amp;" "&amp;'Input-Func_Class'!$D$22,$G125:$BB125)+IFERROR(SUMIF($G$6:$BB$6,BE$6&amp;" "&amp;'Input-Func_Class'!$E$22,$G125:$BB125),SUMIF($G$6:$BB$6,BE$6&amp;" "&amp;'Input-Func_Class'!$B$24,$G125:$BB125))+SUMIF($G$6:$BB$6,BE$6&amp;" "&amp;'Input-Func_Class'!$F$22,$G125:$BB125))&lt;Check_Limit,0,1),1)</f>
        <v>0</v>
      </c>
      <c r="BF125">
        <f ca="1">IFERROR(IF(SUMIF($G$6:$BB$6,BF$6&amp;" Total",$G125:$BB125)-(SUMIF($G$6:$BB$6,BF$6&amp;" "&amp;'Input-Func_Class'!$D$22,$G125:$BB125)+IFERROR(SUMIF($G$6:$BB$6,BF$6&amp;" "&amp;'Input-Func_Class'!$E$22,$G125:$BB125),SUMIF($G$6:$BB$6,BF$6&amp;" "&amp;'Input-Func_Class'!$B$24,$G125:$BB125))+SUMIF($G$6:$BB$6,BF$6&amp;" "&amp;'Input-Func_Class'!$F$22,$G125:$BB125))&lt;Check_Limit,0,1),1)</f>
        <v>0</v>
      </c>
      <c r="BG125">
        <f ca="1">IFERROR(IF(SUMIF($G$6:$BB$6,BG$6&amp;" Total",$G125:$BB125)-(SUMIF($G$6:$BB$6,BG$6&amp;" "&amp;'Input-Func_Class'!$D$22,$G125:$BB125)+IFERROR(SUMIF($G$6:$BB$6,BG$6&amp;" "&amp;'Input-Func_Class'!$E$22,$G125:$BB125),SUMIF($G$6:$BB$6,BG$6&amp;" "&amp;'Input-Func_Class'!$B$24,$G125:$BB125))+SUMIF($G$6:$BB$6,BG$6&amp;" "&amp;'Input-Func_Class'!$F$22,$G125:$BB125))&lt;Check_Limit,0,1),1)</f>
        <v>0</v>
      </c>
      <c r="BH125">
        <f ca="1">IFERROR(IF(SUMIF($G$6:$BB$6,BH$6&amp;" Total",$G125:$BB125)-(SUMIF($G$6:$BB$6,BH$6&amp;" "&amp;'Input-Func_Class'!$D$22,$G125:$BB125)+IFERROR(SUMIF($G$6:$BB$6,BH$6&amp;" "&amp;'Input-Func_Class'!$E$22,$G125:$BB125),SUMIF($G$6:$BB$6,BH$6&amp;" "&amp;'Input-Func_Class'!$B$24,$G125:$BB125))+SUMIF($G$6:$BB$6,BH$6&amp;" "&amp;'Input-Func_Class'!$F$22,$G125:$BB125))&lt;Check_Limit,0,1),1)</f>
        <v>0</v>
      </c>
      <c r="BI125">
        <f ca="1">IFERROR(IF(SUMIF($G$6:$BB$6,BI$6&amp;" Total",$G125:$BB125)-(SUMIF($G$6:$BB$6,BI$6&amp;" "&amp;'Input-Func_Class'!$D$22,$G125:$BB125)+IFERROR(SUMIF($G$6:$BB$6,BI$6&amp;" "&amp;'Input-Func_Class'!$E$22,$G125:$BB125),SUMIF($G$6:$BB$6,BI$6&amp;" "&amp;'Input-Func_Class'!$B$24,$G125:$BB125))+SUMIF($G$6:$BB$6,BI$6&amp;" "&amp;'Input-Func_Class'!$F$22,$G125:$BB125))&lt;Check_Limit,0,1),1)</f>
        <v>0</v>
      </c>
      <c r="BJ125">
        <f ca="1">IFERROR(IF(SUMIF($G$6:$BB$6,BJ$6&amp;" Total",$G125:$BB125)-(SUMIF($G$6:$BB$6,BJ$6&amp;" "&amp;'Input-Func_Class'!$D$22,$G125:$BB125)+IFERROR(SUMIF($G$6:$BB$6,BJ$6&amp;" "&amp;'Input-Func_Class'!$E$22,$G125:$BB125),SUMIF($G$6:$BB$6,BJ$6&amp;" "&amp;'Input-Func_Class'!$B$24,$G125:$BB125))+SUMIF($G$6:$BB$6,BJ$6&amp;" "&amp;'Input-Func_Class'!$F$22,$G125:$BB125))&lt;Check_Limit,0,1),1)</f>
        <v>0</v>
      </c>
      <c r="BK125">
        <f ca="1">IFERROR(IF(SUMIF($G$6:$BB$6,BK$6&amp;" Total",$G125:$BB125)-(SUMIF($G$6:$BB$6,BK$6&amp;" "&amp;'Input-Func_Class'!$D$22,$G125:$BB125)+IFERROR(SUMIF($G$6:$BB$6,BK$6&amp;" "&amp;'Input-Func_Class'!$E$22,$G125:$BB125),SUMIF($G$6:$BB$6,BK$6&amp;" "&amp;'Input-Func_Class'!$B$24,$G125:$BB125))+SUMIF($G$6:$BB$6,BK$6&amp;" "&amp;'Input-Func_Class'!$F$22,$G125:$BB125))&lt;Check_Limit,0,1),1)</f>
        <v>0</v>
      </c>
      <c r="BL125">
        <f ca="1">IFERROR(IF(SUMIF($G$6:$BB$6,BL$6&amp;" Total",$G125:$BB125)-(SUMIF($G$6:$BB$6,BL$6&amp;" "&amp;'Input-Func_Class'!$D$22,$G125:$BB125)+IFERROR(SUMIF($G$6:$BB$6,BL$6&amp;" "&amp;'Input-Func_Class'!$E$22,$G125:$BB125),SUMIF($G$6:$BB$6,BL$6&amp;" "&amp;'Input-Func_Class'!$B$24,$G125:$BB125))+SUMIF($G$6:$BB$6,BL$6&amp;" "&amp;'Input-Func_Class'!$F$22,$G125:$BB125))&lt;Check_Limit,0,1),1)</f>
        <v>0</v>
      </c>
      <c r="BM125">
        <f ca="1">IFERROR(IF(SUMIF($G$6:$BB$6,BM$6&amp;" Total",$G125:$BB125)-(SUMIF($G$6:$BB$6,BM$6&amp;" "&amp;'Input-Func_Class'!$D$22,$G125:$BB125)+IFERROR(SUMIF($G$6:$BB$6,BM$6&amp;" "&amp;'Input-Func_Class'!$E$22,$G125:$BB125),SUMIF($G$6:$BB$6,BM$6&amp;" "&amp;'Input-Func_Class'!$B$24,$G125:$BB125))+SUMIF($G$6:$BB$6,BM$6&amp;" "&amp;'Input-Func_Class'!$F$22,$G125:$BB125))&lt;Check_Limit,0,1),1)</f>
        <v>0</v>
      </c>
      <c r="BN125">
        <f ca="1">IFERROR(IF(SUMIF($G$6:$BB$6,BN$6&amp;" Total",$G125:$BB125)-(SUMIF($G$6:$BB$6,BN$6&amp;" "&amp;'Input-Func_Class'!$D$22,$G125:$BB125)+IFERROR(SUMIF($G$6:$BB$6,BN$6&amp;" "&amp;'Input-Func_Class'!$E$22,$G125:$BB125),SUMIF($G$6:$BB$6,BN$6&amp;" "&amp;'Input-Func_Class'!$B$24,$G125:$BB125))+SUMIF($G$6:$BB$6,BN$6&amp;" "&amp;'Input-Func_Class'!$F$22,$G125:$BB125))&lt;Check_Limit,0,1),1)</f>
        <v>0</v>
      </c>
      <c r="BO125">
        <f ca="1">IFERROR(IF(SUMIF($G$6:$BB$6,BO$6&amp;" Total",$G125:$BB125)-(SUMIF($G$6:$BB$6,BO$6&amp;" "&amp;'Input-Func_Class'!$D$22,$G125:$BB125)+IFERROR(SUMIF($G$6:$BB$6,BO$6&amp;" "&amp;'Input-Func_Class'!$E$22,$G125:$BB125),SUMIF($G$6:$BB$6,BO$6&amp;" "&amp;'Input-Func_Class'!$B$24,$G125:$BB125))+SUMIF($G$6:$BB$6,BO$6&amp;" "&amp;'Input-Func_Class'!$F$22,$G125:$BB125))&lt;Check_Limit,0,1),1)</f>
        <v>0</v>
      </c>
    </row>
    <row r="126" spans="1:67" outlineLevel="1">
      <c r="A126" s="31">
        <f>IF(ISBLANK('Input-Accounts'!A126),"",'Input-Accounts'!A126)</f>
        <v>113</v>
      </c>
      <c r="B126" s="53" t="str">
        <f>IF(ISBLANK('Input-Accounts'!B126),"",'Input-Accounts'!B126)</f>
        <v>TRANS EQUIP-TRAILERS OVER $1,000</v>
      </c>
      <c r="C126" s="31">
        <f>IF(ISBLANK('Input-Accounts'!C126),"",'Input-Accounts'!C126)</f>
        <v>392.2</v>
      </c>
      <c r="D126" s="10">
        <f>Functionalization!$D126</f>
        <v>-17809.359999999961</v>
      </c>
      <c r="E126" s="10">
        <f t="shared" ca="1" si="20"/>
        <v>0</v>
      </c>
      <c r="F126" s="3" t="str">
        <f>IF($D126=0,"-",IF('Input-Accounts'!$E126&lt;&gt;0,'Input-Accounts'!$E126,'Input-Accounts'!$G126))</f>
        <v>INT_DISTPT_SUBTOTAL</v>
      </c>
      <c r="G126" s="10">
        <f ca="1">IF(G$5&lt;&gt;"",HLOOKUP(G$5,Functionalization!$G$6:$R$373,ROW($A126)-5,FALSE),IFERROR(INDEX(G$337:G$373,MATCH($F126,$B$337:$B$373,0))/VLOOKUP($F126,$B$337:$BB$373,MATCH(LEFT(TRIM(G$6),FIND("~",SUBSTITUTE(G$6,"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126))*HLOOKUP(LEFT(TRIM(G$6),FIND("~",SUBSTITUTE(G$6," ","~",LEN(TRIM(G$6))-LEN(SUBSTITUTE(TRIM(G$6)," ",""))))-1)&amp;" Total",$B$6:$BB$373,ROW($A126)-5,FALSE))</f>
        <v>-11343.901879821899</v>
      </c>
      <c r="H126" s="10">
        <f ca="1">IF(H$5&lt;&gt;"",HLOOKUP(H$5,Functionalization!$G$6:$R$373,ROW($A126)-5,FALSE),IFERROR(INDEX(H$337:H$373,MATCH($F126,$B$337:$B$373,0))/VLOOKUP($F126,$B$337:$BB$373,MATCH(LEFT(TRIM(H$6),FIND("~",SUBSTITUTE(H$6,"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126))*HLOOKUP(LEFT(TRIM(H$6),FIND("~",SUBSTITUTE(H$6," ","~",LEN(TRIM(H$6))-LEN(SUBSTITUTE(TRIM(H$6)," ",""))))-1)&amp;" Total",$B$6:$BB$373,ROW($A126)-5,FALSE))</f>
        <v>-8416.8781878514437</v>
      </c>
      <c r="I126" s="10">
        <f ca="1">IF(I$5&lt;&gt;"",HLOOKUP(I$5,Functionalization!$G$6:$R$373,ROW($A126)-5,FALSE),IFERROR(INDEX(I$337:I$373,MATCH($F126,$B$337:$B$373,0))/VLOOKUP($F126,$B$337:$BB$373,MATCH(LEFT(TRIM(I$6),FIND("~",SUBSTITUTE(I$6,"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126))*HLOOKUP(LEFT(TRIM(I$6),FIND("~",SUBSTITUTE(I$6," ","~",LEN(TRIM(I$6))-LEN(SUBSTITUTE(TRIM(I$6)," ",""))))-1)&amp;" Total",$B$6:$BB$373,ROW($A126)-5,FALSE))</f>
        <v>0</v>
      </c>
      <c r="J126" s="10">
        <f ca="1">IF(J$5&lt;&gt;"",HLOOKUP(J$5,Functionalization!$G$6:$R$373,ROW($A126)-5,FALSE),IFERROR(INDEX(J$337:J$373,MATCH($F126,$B$337:$B$373,0))/VLOOKUP($F126,$B$337:$BB$373,MATCH(LEFT(TRIM(J$6),FIND("~",SUBSTITUTE(J$6,"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126))*HLOOKUP(LEFT(TRIM(J$6),FIND("~",SUBSTITUTE(J$6," ","~",LEN(TRIM(J$6))-LEN(SUBSTITUTE(TRIM(J$6)," ",""))))-1)&amp;" Total",$B$6:$BB$373,ROW($A126)-5,FALSE))</f>
        <v>-2927.0236919704535</v>
      </c>
      <c r="K126" s="10">
        <f ca="1">IF(K$5&lt;&gt;"",HLOOKUP(K$5,Functionalization!$G$6:$R$373,ROW($A126)-5,FALSE),IFERROR(INDEX(K$337:K$373,MATCH($F126,$B$337:$B$373,0))/VLOOKUP($F126,$B$337:$BB$373,MATCH(LEFT(TRIM(K$6),FIND("~",SUBSTITUTE(K$6,"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126))*HLOOKUP(LEFT(TRIM(K$6),FIND("~",SUBSTITUTE(K$6," ","~",LEN(TRIM(K$6))-LEN(SUBSTITUTE(TRIM(K$6)," ",""))))-1)&amp;" Total",$B$6:$BB$373,ROW($A126)-5,FALSE))</f>
        <v>-6465.4581201780602</v>
      </c>
      <c r="L126" s="10">
        <f ca="1">IF(L$5&lt;&gt;"",HLOOKUP(L$5,Functionalization!$G$6:$R$373,ROW($A126)-5,FALSE),IFERROR(INDEX(L$337:L$373,MATCH($F126,$B$337:$B$373,0))/VLOOKUP($F126,$B$337:$BB$373,MATCH(LEFT(TRIM(L$6),FIND("~",SUBSTITUTE(L$6,"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126))*HLOOKUP(LEFT(TRIM(L$6),FIND("~",SUBSTITUTE(L$6," ","~",LEN(TRIM(L$6))-LEN(SUBSTITUTE(TRIM(L$6)," ",""))))-1)&amp;" Total",$B$6:$BB$373,ROW($A126)-5,FALSE))</f>
        <v>0</v>
      </c>
      <c r="M126" s="10">
        <f ca="1">IF(M$5&lt;&gt;"",HLOOKUP(M$5,Functionalization!$G$6:$R$373,ROW($A126)-5,FALSE),IFERROR(INDEX(M$337:M$373,MATCH($F126,$B$337:$B$373,0))/VLOOKUP($F126,$B$337:$BB$373,MATCH(LEFT(TRIM(M$6),FIND("~",SUBSTITUTE(M$6,"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126))*HLOOKUP(LEFT(TRIM(M$6),FIND("~",SUBSTITUTE(M$6," ","~",LEN(TRIM(M$6))-LEN(SUBSTITUTE(TRIM(M$6)," ",""))))-1)&amp;" Total",$B$6:$BB$373,ROW($A126)-5,FALSE))</f>
        <v>0</v>
      </c>
      <c r="N126" s="10">
        <f ca="1">IF(N$5&lt;&gt;"",HLOOKUP(N$5,Functionalization!$G$6:$R$373,ROW($A126)-5,FALSE),IFERROR(INDEX(N$337:N$373,MATCH($F126,$B$337:$B$373,0))/VLOOKUP($F126,$B$337:$BB$373,MATCH(LEFT(TRIM(N$6),FIND("~",SUBSTITUTE(N$6,"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126))*HLOOKUP(LEFT(TRIM(N$6),FIND("~",SUBSTITUTE(N$6," ","~",LEN(TRIM(N$6))-LEN(SUBSTITUTE(TRIM(N$6)," ",""))))-1)&amp;" Total",$B$6:$BB$373,ROW($A126)-5,FALSE))</f>
        <v>-6465.4581201780602</v>
      </c>
      <c r="O126" s="10">
        <f ca="1">IF(O$5&lt;&gt;"",HLOOKUP(O$5,Functionalization!$G$6:$R$373,ROW($A126)-5,FALSE),IFERROR(INDEX(O$337:O$373,MATCH($F126,$B$337:$B$373,0))/VLOOKUP($F126,$B$337:$BB$373,MATCH(LEFT(TRIM(O$6),FIND("~",SUBSTITUTE(O$6,"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126))*HLOOKUP(LEFT(TRIM(O$6),FIND("~",SUBSTITUTE(O$6," ","~",LEN(TRIM(O$6))-LEN(SUBSTITUTE(TRIM(O$6)," ",""))))-1)&amp;" Total",$B$6:$BB$373,ROW($A126)-5,FALSE))</f>
        <v>0</v>
      </c>
      <c r="P126" s="10">
        <f ca="1">IF(P$5&lt;&gt;"",HLOOKUP(P$5,Functionalization!$G$6:$R$373,ROW($A126)-5,FALSE),IFERROR(INDEX(P$337:P$373,MATCH($F126,$B$337:$B$373,0))/VLOOKUP($F126,$B$337:$BB$373,MATCH(LEFT(TRIM(P$6),FIND("~",SUBSTITUTE(P$6,"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126))*HLOOKUP(LEFT(TRIM(P$6),FIND("~",SUBSTITUTE(P$6," ","~",LEN(TRIM(P$6))-LEN(SUBSTITUTE(TRIM(P$6)," ",""))))-1)&amp;" Total",$B$6:$BB$373,ROW($A126)-5,FALSE))</f>
        <v>0</v>
      </c>
      <c r="Q126" s="10">
        <f ca="1">IF(Q$5&lt;&gt;"",HLOOKUP(Q$5,Functionalization!$G$6:$R$373,ROW($A126)-5,FALSE),IFERROR(INDEX(Q$337:Q$373,MATCH($F126,$B$337:$B$373,0))/VLOOKUP($F126,$B$337:$BB$373,MATCH(LEFT(TRIM(Q$6),FIND("~",SUBSTITUTE(Q$6,"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126))*HLOOKUP(LEFT(TRIM(Q$6),FIND("~",SUBSTITUTE(Q$6," ","~",LEN(TRIM(Q$6))-LEN(SUBSTITUTE(TRIM(Q$6)," ",""))))-1)&amp;" Total",$B$6:$BB$373,ROW($A126)-5,FALSE))</f>
        <v>0</v>
      </c>
      <c r="R126" s="10">
        <f ca="1">IF(R$5&lt;&gt;"",HLOOKUP(R$5,Functionalization!$G$6:$R$373,ROW($A126)-5,FALSE),IFERROR(INDEX(R$337:R$373,MATCH($F126,$B$337:$B$373,0))/VLOOKUP($F126,$B$337:$BB$373,MATCH(LEFT(TRIM(R$6),FIND("~",SUBSTITUTE(R$6,"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126))*HLOOKUP(LEFT(TRIM(R$6),FIND("~",SUBSTITUTE(R$6," ","~",LEN(TRIM(R$6))-LEN(SUBSTITUTE(TRIM(R$6)," ",""))))-1)&amp;" Total",$B$6:$BB$373,ROW($A126)-5,FALSE))</f>
        <v>0</v>
      </c>
      <c r="S126" s="10">
        <f ca="1">IF(S$5&lt;&gt;"",HLOOKUP(S$5,Functionalization!$G$6:$R$373,ROW($A126)-5,FALSE),IFERROR(INDEX(S$337:S$373,MATCH($F126,$B$337:$B$373,0))/VLOOKUP($F126,$B$337:$BB$373,MATCH(LEFT(TRIM(S$6),FIND("~",SUBSTITUTE(S$6,"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126))*HLOOKUP(LEFT(TRIM(S$6),FIND("~",SUBSTITUTE(S$6," ","~",LEN(TRIM(S$6))-LEN(SUBSTITUTE(TRIM(S$6)," ",""))))-1)&amp;" Total",$B$6:$BB$373,ROW($A126)-5,FALSE))</f>
        <v>0</v>
      </c>
      <c r="T126" s="10">
        <f ca="1">IF(T$5&lt;&gt;"",HLOOKUP(T$5,Functionalization!$G$6:$R$373,ROW($A126)-5,FALSE),IFERROR(INDEX(T$337:T$373,MATCH($F126,$B$337:$B$373,0))/VLOOKUP($F126,$B$337:$BB$373,MATCH(LEFT(TRIM(T$6),FIND("~",SUBSTITUTE(T$6,"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126))*HLOOKUP(LEFT(TRIM(T$6),FIND("~",SUBSTITUTE(T$6," ","~",LEN(TRIM(T$6))-LEN(SUBSTITUTE(TRIM(T$6)," ",""))))-1)&amp;" Total",$B$6:$BB$373,ROW($A126)-5,FALSE))</f>
        <v>0</v>
      </c>
      <c r="U126" s="10">
        <f ca="1">IF(U$5&lt;&gt;"",HLOOKUP(U$5,Functionalization!$G$6:$R$373,ROW($A126)-5,FALSE),IFERROR(INDEX(U$337:U$373,MATCH($F126,$B$337:$B$373,0))/VLOOKUP($F126,$B$337:$BB$373,MATCH(LEFT(TRIM(U$6),FIND("~",SUBSTITUTE(U$6,"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126))*HLOOKUP(LEFT(TRIM(U$6),FIND("~",SUBSTITUTE(U$6," ","~",LEN(TRIM(U$6))-LEN(SUBSTITUTE(TRIM(U$6)," ",""))))-1)&amp;" Total",$B$6:$BB$373,ROW($A126)-5,FALSE))</f>
        <v>0</v>
      </c>
      <c r="V126" s="10">
        <f ca="1">IF(V$5&lt;&gt;"",HLOOKUP(V$5,Functionalization!$G$6:$R$373,ROW($A126)-5,FALSE),IFERROR(INDEX(V$337:V$373,MATCH($F126,$B$337:$B$373,0))/VLOOKUP($F126,$B$337:$BB$373,MATCH(LEFT(TRIM(V$6),FIND("~",SUBSTITUTE(V$6,"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126))*HLOOKUP(LEFT(TRIM(V$6),FIND("~",SUBSTITUTE(V$6," ","~",LEN(TRIM(V$6))-LEN(SUBSTITUTE(TRIM(V$6)," ",""))))-1)&amp;" Total",$B$6:$BB$373,ROW($A126)-5,FALSE))</f>
        <v>0</v>
      </c>
      <c r="W126" s="10">
        <f ca="1">IF(W$5&lt;&gt;"",HLOOKUP(W$5,Functionalization!$G$6:$R$373,ROW($A126)-5,FALSE),IFERROR(INDEX(W$337:W$373,MATCH($F126,$B$337:$B$373,0))/VLOOKUP($F126,$B$337:$BB$373,MATCH(LEFT(TRIM(W$6),FIND("~",SUBSTITUTE(W$6,"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126))*HLOOKUP(LEFT(TRIM(W$6),FIND("~",SUBSTITUTE(W$6," ","~",LEN(TRIM(W$6))-LEN(SUBSTITUTE(TRIM(W$6)," ",""))))-1)&amp;" Total",$B$6:$BB$373,ROW($A126)-5,FALSE))</f>
        <v>0</v>
      </c>
      <c r="X126" s="10">
        <f ca="1">IF(X$5&lt;&gt;"",HLOOKUP(X$5,Functionalization!$G$6:$R$373,ROW($A126)-5,FALSE),IFERROR(INDEX(X$337:X$373,MATCH($F126,$B$337:$B$373,0))/VLOOKUP($F126,$B$337:$BB$373,MATCH(LEFT(TRIM(X$6),FIND("~",SUBSTITUTE(X$6,"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126))*HLOOKUP(LEFT(TRIM(X$6),FIND("~",SUBSTITUTE(X$6," ","~",LEN(TRIM(X$6))-LEN(SUBSTITUTE(TRIM(X$6)," ",""))))-1)&amp;" Total",$B$6:$BB$373,ROW($A126)-5,FALSE))</f>
        <v>0</v>
      </c>
      <c r="Y126" s="10">
        <f ca="1">IF(Y$5&lt;&gt;"",HLOOKUP(Y$5,Functionalization!$G$6:$R$373,ROW($A126)-5,FALSE),IFERROR(INDEX(Y$337:Y$373,MATCH($F126,$B$337:$B$373,0))/VLOOKUP($F126,$B$337:$BB$373,MATCH(LEFT(TRIM(Y$6),FIND("~",SUBSTITUTE(Y$6,"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126))*HLOOKUP(LEFT(TRIM(Y$6),FIND("~",SUBSTITUTE(Y$6," ","~",LEN(TRIM(Y$6))-LEN(SUBSTITUTE(TRIM(Y$6)," ",""))))-1)&amp;" Total",$B$6:$BB$373,ROW($A126)-5,FALSE))</f>
        <v>0</v>
      </c>
      <c r="Z126" s="10">
        <f ca="1">IF(Z$5&lt;&gt;"",HLOOKUP(Z$5,Functionalization!$G$6:$R$373,ROW($A126)-5,FALSE),IFERROR(INDEX(Z$337:Z$373,MATCH($F126,$B$337:$B$373,0))/VLOOKUP($F126,$B$337:$BB$373,MATCH(LEFT(TRIM(Z$6),FIND("~",SUBSTITUTE(Z$6,"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126))*HLOOKUP(LEFT(TRIM(Z$6),FIND("~",SUBSTITUTE(Z$6," ","~",LEN(TRIM(Z$6))-LEN(SUBSTITUTE(TRIM(Z$6)," ",""))))-1)&amp;" Total",$B$6:$BB$373,ROW($A126)-5,FALSE))</f>
        <v>0</v>
      </c>
      <c r="AA126" s="10">
        <f ca="1">IF(AA$5&lt;&gt;"",HLOOKUP(AA$5,Functionalization!$G$6:$R$373,ROW($A126)-5,FALSE),IFERROR(INDEX(AA$337:AA$373,MATCH($F126,$B$337:$B$373,0))/VLOOKUP($F126,$B$337:$BB$373,MATCH(LEFT(TRIM(AA$6),FIND("~",SUBSTITUTE(AA$6,"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126))*HLOOKUP(LEFT(TRIM(AA$6),FIND("~",SUBSTITUTE(AA$6," ","~",LEN(TRIM(AA$6))-LEN(SUBSTITUTE(TRIM(AA$6)," ",""))))-1)&amp;" Total",$B$6:$BB$373,ROW($A126)-5,FALSE))</f>
        <v>0</v>
      </c>
      <c r="AB126" s="10">
        <f ca="1">IF(AB$5&lt;&gt;"",HLOOKUP(AB$5,Functionalization!$G$6:$R$373,ROW($A126)-5,FALSE),IFERROR(INDEX(AB$337:AB$373,MATCH($F126,$B$337:$B$373,0))/VLOOKUP($F126,$B$337:$BB$373,MATCH(LEFT(TRIM(AB$6),FIND("~",SUBSTITUTE(AB$6,"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126))*HLOOKUP(LEFT(TRIM(AB$6),FIND("~",SUBSTITUTE(AB$6," ","~",LEN(TRIM(AB$6))-LEN(SUBSTITUTE(TRIM(AB$6)," ",""))))-1)&amp;" Total",$B$6:$BB$373,ROW($A126)-5,FALSE))</f>
        <v>0</v>
      </c>
      <c r="AC126" s="10">
        <f ca="1">IF(AC$5&lt;&gt;"",HLOOKUP(AC$5,Functionalization!$G$6:$R$373,ROW($A126)-5,FALSE),IFERROR(INDEX(AC$337:AC$373,MATCH($F126,$B$337:$B$373,0))/VLOOKUP($F126,$B$337:$BB$373,MATCH(LEFT(TRIM(AC$6),FIND("~",SUBSTITUTE(AC$6,"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126))*HLOOKUP(LEFT(TRIM(AC$6),FIND("~",SUBSTITUTE(AC$6," ","~",LEN(TRIM(AC$6))-LEN(SUBSTITUTE(TRIM(AC$6)," ",""))))-1)&amp;" Total",$B$6:$BB$373,ROW($A126)-5,FALSE))</f>
        <v>0</v>
      </c>
      <c r="AD126" s="10">
        <f ca="1">IF(AD$5&lt;&gt;"",HLOOKUP(AD$5,Functionalization!$G$6:$R$373,ROW($A126)-5,FALSE),IFERROR(INDEX(AD$337:AD$373,MATCH($F126,$B$337:$B$373,0))/VLOOKUP($F126,$B$337:$BB$373,MATCH(LEFT(TRIM(AD$6),FIND("~",SUBSTITUTE(AD$6,"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126))*HLOOKUP(LEFT(TRIM(AD$6),FIND("~",SUBSTITUTE(AD$6," ","~",LEN(TRIM(AD$6))-LEN(SUBSTITUTE(TRIM(AD$6)," ",""))))-1)&amp;" Total",$B$6:$BB$373,ROW($A126)-5,FALSE))</f>
        <v>0</v>
      </c>
      <c r="AE126" s="10">
        <f ca="1">IF(AE$5&lt;&gt;"",HLOOKUP(AE$5,Functionalization!$G$6:$R$373,ROW($A126)-5,FALSE),IFERROR(INDEX(AE$337:AE$373,MATCH($F126,$B$337:$B$373,0))/VLOOKUP($F126,$B$337:$BB$373,MATCH(LEFT(TRIM(AE$6),FIND("~",SUBSTITUTE(AE$6,"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126))*HLOOKUP(LEFT(TRIM(AE$6),FIND("~",SUBSTITUTE(AE$6," ","~",LEN(TRIM(AE$6))-LEN(SUBSTITUTE(TRIM(AE$6)," ",""))))-1)&amp;" Total",$B$6:$BB$373,ROW($A126)-5,FALSE))</f>
        <v>0</v>
      </c>
      <c r="AF126" s="10">
        <f ca="1">IF(AF$5&lt;&gt;"",HLOOKUP(AF$5,Functionalization!$G$6:$R$373,ROW($A126)-5,FALSE),IFERROR(INDEX(AF$337:AF$373,MATCH($F126,$B$337:$B$373,0))/VLOOKUP($F126,$B$337:$BB$373,MATCH(LEFT(TRIM(AF$6),FIND("~",SUBSTITUTE(AF$6,"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126))*HLOOKUP(LEFT(TRIM(AF$6),FIND("~",SUBSTITUTE(AF$6," ","~",LEN(TRIM(AF$6))-LEN(SUBSTITUTE(TRIM(AF$6)," ",""))))-1)&amp;" Total",$B$6:$BB$373,ROW($A126)-5,FALSE))</f>
        <v>0</v>
      </c>
      <c r="AG126" s="10">
        <f ca="1">IF(AG$5&lt;&gt;"",HLOOKUP(AG$5,Functionalization!$G$6:$R$373,ROW($A126)-5,FALSE),IFERROR(INDEX(AG$337:AG$373,MATCH($F126,$B$337:$B$373,0))/VLOOKUP($F126,$B$337:$BB$373,MATCH(LEFT(TRIM(AG$6),FIND("~",SUBSTITUTE(AG$6,"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126))*HLOOKUP(LEFT(TRIM(AG$6),FIND("~",SUBSTITUTE(AG$6," ","~",LEN(TRIM(AG$6))-LEN(SUBSTITUTE(TRIM(AG$6)," ",""))))-1)&amp;" Total",$B$6:$BB$373,ROW($A126)-5,FALSE))</f>
        <v>0</v>
      </c>
      <c r="AH126" s="10">
        <f ca="1">IF(AH$5&lt;&gt;"",HLOOKUP(AH$5,Functionalization!$G$6:$R$373,ROW($A126)-5,FALSE),IFERROR(INDEX(AH$337:AH$373,MATCH($F126,$B$337:$B$373,0))/VLOOKUP($F126,$B$337:$BB$373,MATCH(LEFT(TRIM(AH$6),FIND("~",SUBSTITUTE(AH$6,"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126))*HLOOKUP(LEFT(TRIM(AH$6),FIND("~",SUBSTITUTE(AH$6," ","~",LEN(TRIM(AH$6))-LEN(SUBSTITUTE(TRIM(AH$6)," ",""))))-1)&amp;" Total",$B$6:$BB$373,ROW($A126)-5,FALSE))</f>
        <v>0</v>
      </c>
      <c r="AI126" s="10">
        <f ca="1">IF(AI$5&lt;&gt;"",HLOOKUP(AI$5,Functionalization!$G$6:$R$373,ROW($A126)-5,FALSE),IFERROR(INDEX(AI$337:AI$373,MATCH($F126,$B$337:$B$373,0))/VLOOKUP($F126,$B$337:$BB$373,MATCH(LEFT(TRIM(AI$6),FIND("~",SUBSTITUTE(AI$6,"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126))*HLOOKUP(LEFT(TRIM(AI$6),FIND("~",SUBSTITUTE(AI$6," ","~",LEN(TRIM(AI$6))-LEN(SUBSTITUTE(TRIM(AI$6)," ",""))))-1)&amp;" Total",$B$6:$BB$373,ROW($A126)-5,FALSE))</f>
        <v>0</v>
      </c>
      <c r="AJ126" s="10">
        <f ca="1">IF(AJ$5&lt;&gt;"",HLOOKUP(AJ$5,Functionalization!$G$6:$R$373,ROW($A126)-5,FALSE),IFERROR(INDEX(AJ$337:AJ$373,MATCH($F126,$B$337:$B$373,0))/VLOOKUP($F126,$B$337:$BB$373,MATCH(LEFT(TRIM(AJ$6),FIND("~",SUBSTITUTE(AJ$6,"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126))*HLOOKUP(LEFT(TRIM(AJ$6),FIND("~",SUBSTITUTE(AJ$6," ","~",LEN(TRIM(AJ$6))-LEN(SUBSTITUTE(TRIM(AJ$6)," ",""))))-1)&amp;" Total",$B$6:$BB$373,ROW($A126)-5,FALSE))</f>
        <v>0</v>
      </c>
      <c r="AK126" s="10">
        <f ca="1">IF(AK$5&lt;&gt;"",HLOOKUP(AK$5,Functionalization!$G$6:$R$373,ROW($A126)-5,FALSE),IFERROR(INDEX(AK$337:AK$373,MATCH($F126,$B$337:$B$373,0))/VLOOKUP($F126,$B$337:$BB$373,MATCH(LEFT(TRIM(AK$6),FIND("~",SUBSTITUTE(AK$6,"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126))*HLOOKUP(LEFT(TRIM(AK$6),FIND("~",SUBSTITUTE(AK$6," ","~",LEN(TRIM(AK$6))-LEN(SUBSTITUTE(TRIM(AK$6)," ",""))))-1)&amp;" Total",$B$6:$BB$373,ROW($A126)-5,FALSE))</f>
        <v>0</v>
      </c>
      <c r="AL126" s="10">
        <f ca="1">IF(AL$5&lt;&gt;"",HLOOKUP(AL$5,Functionalization!$G$6:$R$373,ROW($A126)-5,FALSE),IFERROR(INDEX(AL$337:AL$373,MATCH($F126,$B$337:$B$373,0))/VLOOKUP($F126,$B$337:$BB$373,MATCH(LEFT(TRIM(AL$6),FIND("~",SUBSTITUTE(AL$6,"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126))*HLOOKUP(LEFT(TRIM(AL$6),FIND("~",SUBSTITUTE(AL$6," ","~",LEN(TRIM(AL$6))-LEN(SUBSTITUTE(TRIM(AL$6)," ",""))))-1)&amp;" Total",$B$6:$BB$373,ROW($A126)-5,FALSE))</f>
        <v>0</v>
      </c>
      <c r="AM126" s="10">
        <f ca="1">IF(AM$5&lt;&gt;"",HLOOKUP(AM$5,Functionalization!$G$6:$R$373,ROW($A126)-5,FALSE),IFERROR(INDEX(AM$337:AM$373,MATCH($F126,$B$337:$B$373,0))/VLOOKUP($F126,$B$337:$BB$373,MATCH(LEFT(TRIM(AM$6),FIND("~",SUBSTITUTE(AM$6,"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126))*HLOOKUP(LEFT(TRIM(AM$6),FIND("~",SUBSTITUTE(AM$6," ","~",LEN(TRIM(AM$6))-LEN(SUBSTITUTE(TRIM(AM$6)," ",""))))-1)&amp;" Total",$B$6:$BB$373,ROW($A126)-5,FALSE))</f>
        <v>0</v>
      </c>
      <c r="AN126" s="10">
        <f ca="1">IF(AN$5&lt;&gt;"",HLOOKUP(AN$5,Functionalization!$G$6:$R$373,ROW($A126)-5,FALSE),IFERROR(INDEX(AN$337:AN$373,MATCH($F126,$B$337:$B$373,0))/VLOOKUP($F126,$B$337:$BB$373,MATCH(LEFT(TRIM(AN$6),FIND("~",SUBSTITUTE(AN$6,"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126))*HLOOKUP(LEFT(TRIM(AN$6),FIND("~",SUBSTITUTE(AN$6," ","~",LEN(TRIM(AN$6))-LEN(SUBSTITUTE(TRIM(AN$6)," ",""))))-1)&amp;" Total",$B$6:$BB$373,ROW($A126)-5,FALSE))</f>
        <v>0</v>
      </c>
      <c r="AO126" s="10">
        <f ca="1">IF(AO$5&lt;&gt;"",HLOOKUP(AO$5,Functionalization!$G$6:$R$373,ROW($A126)-5,FALSE),IFERROR(INDEX(AO$337:AO$373,MATCH($F126,$B$337:$B$373,0))/VLOOKUP($F126,$B$337:$BB$373,MATCH(LEFT(TRIM(AO$6),FIND("~",SUBSTITUTE(AO$6,"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126))*HLOOKUP(LEFT(TRIM(AO$6),FIND("~",SUBSTITUTE(AO$6," ","~",LEN(TRIM(AO$6))-LEN(SUBSTITUTE(TRIM(AO$6)," ",""))))-1)&amp;" Total",$B$6:$BB$373,ROW($A126)-5,FALSE))</f>
        <v>0</v>
      </c>
      <c r="AP126" s="10">
        <f ca="1">IF(AP$5&lt;&gt;"",HLOOKUP(AP$5,Functionalization!$G$6:$R$373,ROW($A126)-5,FALSE),IFERROR(INDEX(AP$337:AP$373,MATCH($F126,$B$337:$B$373,0))/VLOOKUP($F126,$B$337:$BB$373,MATCH(LEFT(TRIM(AP$6),FIND("~",SUBSTITUTE(AP$6,"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126))*HLOOKUP(LEFT(TRIM(AP$6),FIND("~",SUBSTITUTE(AP$6," ","~",LEN(TRIM(AP$6))-LEN(SUBSTITUTE(TRIM(AP$6)," ",""))))-1)&amp;" Total",$B$6:$BB$373,ROW($A126)-5,FALSE))</f>
        <v>0</v>
      </c>
      <c r="AQ126" s="10">
        <f ca="1">IF(AQ$5&lt;&gt;"",HLOOKUP(AQ$5,Functionalization!$G$6:$R$373,ROW($A126)-5,FALSE),IFERROR(INDEX(AQ$337:AQ$373,MATCH($F126,$B$337:$B$373,0))/VLOOKUP($F126,$B$337:$BB$373,MATCH(LEFT(TRIM(AQ$6),FIND("~",SUBSTITUTE(AQ$6,"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126))*HLOOKUP(LEFT(TRIM(AQ$6),FIND("~",SUBSTITUTE(AQ$6," ","~",LEN(TRIM(AQ$6))-LEN(SUBSTITUTE(TRIM(AQ$6)," ",""))))-1)&amp;" Total",$B$6:$BB$373,ROW($A126)-5,FALSE))</f>
        <v>0</v>
      </c>
      <c r="AR126" s="10">
        <f ca="1">IF(AR$5&lt;&gt;"",HLOOKUP(AR$5,Functionalization!$G$6:$R$373,ROW($A126)-5,FALSE),IFERROR(INDEX(AR$337:AR$373,MATCH($F126,$B$337:$B$373,0))/VLOOKUP($F126,$B$337:$BB$373,MATCH(LEFT(TRIM(AR$6),FIND("~",SUBSTITUTE(AR$6,"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126))*HLOOKUP(LEFT(TRIM(AR$6),FIND("~",SUBSTITUTE(AR$6," ","~",LEN(TRIM(AR$6))-LEN(SUBSTITUTE(TRIM(AR$6)," ",""))))-1)&amp;" Total",$B$6:$BB$373,ROW($A126)-5,FALSE))</f>
        <v>0</v>
      </c>
      <c r="AS126" s="10">
        <f ca="1">IF(AS$5&lt;&gt;"",HLOOKUP(AS$5,Functionalization!$G$6:$R$373,ROW($A126)-5,FALSE),IFERROR(INDEX(AS$337:AS$373,MATCH($F126,$B$337:$B$373,0))/VLOOKUP($F126,$B$337:$BB$373,MATCH(LEFT(TRIM(AS$6),FIND("~",SUBSTITUTE(AS$6,"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126))*HLOOKUP(LEFT(TRIM(AS$6),FIND("~",SUBSTITUTE(AS$6," ","~",LEN(TRIM(AS$6))-LEN(SUBSTITUTE(TRIM(AS$6)," ",""))))-1)&amp;" Total",$B$6:$BB$373,ROW($A126)-5,FALSE))</f>
        <v>0</v>
      </c>
      <c r="AT126" s="10">
        <f ca="1">IF(AT$5&lt;&gt;"",HLOOKUP(AT$5,Functionalization!$G$6:$R$373,ROW($A126)-5,FALSE),IFERROR(INDEX(AT$337:AT$373,MATCH($F126,$B$337:$B$373,0))/VLOOKUP($F126,$B$337:$BB$373,MATCH(LEFT(TRIM(AT$6),FIND("~",SUBSTITUTE(AT$6,"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126))*HLOOKUP(LEFT(TRIM(AT$6),FIND("~",SUBSTITUTE(AT$6," ","~",LEN(TRIM(AT$6))-LEN(SUBSTITUTE(TRIM(AT$6)," ",""))))-1)&amp;" Total",$B$6:$BB$373,ROW($A126)-5,FALSE))</f>
        <v>0</v>
      </c>
      <c r="AU126" s="10">
        <f ca="1">IF(AU$5&lt;&gt;"",HLOOKUP(AU$5,Functionalization!$G$6:$R$373,ROW($A126)-5,FALSE),IFERROR(INDEX(AU$337:AU$373,MATCH($F126,$B$337:$B$373,0))/VLOOKUP($F126,$B$337:$BB$373,MATCH(LEFT(TRIM(AU$6),FIND("~",SUBSTITUTE(AU$6,"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126))*HLOOKUP(LEFT(TRIM(AU$6),FIND("~",SUBSTITUTE(AU$6," ","~",LEN(TRIM(AU$6))-LEN(SUBSTITUTE(TRIM(AU$6)," ",""))))-1)&amp;" Total",$B$6:$BB$373,ROW($A126)-5,FALSE))</f>
        <v>0</v>
      </c>
      <c r="AV126" s="10">
        <f ca="1">IF(AV$5&lt;&gt;"",HLOOKUP(AV$5,Functionalization!$G$6:$R$373,ROW($A126)-5,FALSE),IFERROR(INDEX(AV$337:AV$373,MATCH($F126,$B$337:$B$373,0))/VLOOKUP($F126,$B$337:$BB$373,MATCH(LEFT(TRIM(AV$6),FIND("~",SUBSTITUTE(AV$6,"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126))*HLOOKUP(LEFT(TRIM(AV$6),FIND("~",SUBSTITUTE(AV$6," ","~",LEN(TRIM(AV$6))-LEN(SUBSTITUTE(TRIM(AV$6)," ",""))))-1)&amp;" Total",$B$6:$BB$373,ROW($A126)-5,FALSE))</f>
        <v>0</v>
      </c>
      <c r="AW126" s="10">
        <f ca="1">IF(AW$5&lt;&gt;"",HLOOKUP(AW$5,Functionalization!$G$6:$R$373,ROW($A126)-5,FALSE),IFERROR(INDEX(AW$337:AW$373,MATCH($F126,$B$337:$B$373,0))/VLOOKUP($F126,$B$337:$BB$373,MATCH(LEFT(TRIM(AW$6),FIND("~",SUBSTITUTE(AW$6,"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126))*HLOOKUP(LEFT(TRIM(AW$6),FIND("~",SUBSTITUTE(AW$6," ","~",LEN(TRIM(AW$6))-LEN(SUBSTITUTE(TRIM(AW$6)," ",""))))-1)&amp;" Total",$B$6:$BB$373,ROW($A126)-5,FALSE))</f>
        <v>0</v>
      </c>
      <c r="AX126" s="10">
        <f ca="1">IF(AX$5&lt;&gt;"",HLOOKUP(AX$5,Functionalization!$G$6:$R$373,ROW($A126)-5,FALSE),IFERROR(INDEX(AX$337:AX$373,MATCH($F126,$B$337:$B$373,0))/VLOOKUP($F126,$B$337:$BB$373,MATCH(LEFT(TRIM(AX$6),FIND("~",SUBSTITUTE(AX$6,"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126))*HLOOKUP(LEFT(TRIM(AX$6),FIND("~",SUBSTITUTE(AX$6," ","~",LEN(TRIM(AX$6))-LEN(SUBSTITUTE(TRIM(AX$6)," ",""))))-1)&amp;" Total",$B$6:$BB$373,ROW($A126)-5,FALSE))</f>
        <v>0</v>
      </c>
      <c r="AY126" s="10">
        <f ca="1">IF(AY$5&lt;&gt;"",HLOOKUP(AY$5,Functionalization!$G$6:$R$373,ROW($A126)-5,FALSE),IFERROR(INDEX(AY$337:AY$373,MATCH($F126,$B$337:$B$373,0))/VLOOKUP($F126,$B$337:$BB$373,MATCH(LEFT(TRIM(AY$6),FIND("~",SUBSTITUTE(AY$6,"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126))*HLOOKUP(LEFT(TRIM(AY$6),FIND("~",SUBSTITUTE(AY$6," ","~",LEN(TRIM(AY$6))-LEN(SUBSTITUTE(TRIM(AY$6)," ",""))))-1)&amp;" Total",$B$6:$BB$373,ROW($A126)-5,FALSE))</f>
        <v>0</v>
      </c>
      <c r="AZ126" s="10">
        <f ca="1">IF(AZ$5&lt;&gt;"",HLOOKUP(AZ$5,Functionalization!$G$6:$R$373,ROW($A126)-5,FALSE),IFERROR(INDEX(AZ$337:AZ$373,MATCH($F126,$B$337:$B$373,0))/VLOOKUP($F126,$B$337:$BB$373,MATCH(LEFT(TRIM(AZ$6),FIND("~",SUBSTITUTE(AZ$6,"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126))*HLOOKUP(LEFT(TRIM(AZ$6),FIND("~",SUBSTITUTE(AZ$6," ","~",LEN(TRIM(AZ$6))-LEN(SUBSTITUTE(TRIM(AZ$6)," ",""))))-1)&amp;" Total",$B$6:$BB$373,ROW($A126)-5,FALSE))</f>
        <v>0</v>
      </c>
      <c r="BA126" s="10">
        <f ca="1">IF(BA$5&lt;&gt;"",HLOOKUP(BA$5,Functionalization!$G$6:$R$373,ROW($A126)-5,FALSE),IFERROR(INDEX(BA$337:BA$373,MATCH($F126,$B$337:$B$373,0))/VLOOKUP($F126,$B$337:$BB$373,MATCH(LEFT(TRIM(BA$6),FIND("~",SUBSTITUTE(BA$6,"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126))*HLOOKUP(LEFT(TRIM(BA$6),FIND("~",SUBSTITUTE(BA$6," ","~",LEN(TRIM(BA$6))-LEN(SUBSTITUTE(TRIM(BA$6)," ",""))))-1)&amp;" Total",$B$6:$BB$373,ROW($A126)-5,FALSE))</f>
        <v>0</v>
      </c>
      <c r="BB126" s="10">
        <f ca="1">IF(BB$5&lt;&gt;"",HLOOKUP(BB$5,Functionalization!$G$6:$R$373,ROW($A126)-5,FALSE),IFERROR(INDEX(BB$337:BB$373,MATCH($F126,$B$337:$B$373,0))/VLOOKUP($F126,$B$337:$BB$373,MATCH(LEFT(TRIM(BB$6),FIND("~",SUBSTITUTE(BB$6,"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126))*HLOOKUP(LEFT(TRIM(BB$6),FIND("~",SUBSTITUTE(BB$6," ","~",LEN(TRIM(BB$6))-LEN(SUBSTITUTE(TRIM(BB$6)," ",""))))-1)&amp;" Total",$B$6:$BB$373,ROW($A126)-5,FALSE))</f>
        <v>0</v>
      </c>
      <c r="BD126">
        <f ca="1">IFERROR(IF(SUMIF($G$6:$BB$6,BD$6&amp;" Total",$G126:$BB126)-(SUMIF($G$6:$BB$6,BD$6&amp;" "&amp;'Input-Func_Class'!$D$22,$G126:$BB126)+IFERROR(SUMIF($G$6:$BB$6,BD$6&amp;" "&amp;'Input-Func_Class'!$E$22,$G126:$BB126),SUMIF($G$6:$BB$6,BD$6&amp;" "&amp;'Input-Func_Class'!$B$24,$G126:$BB126))+SUMIF($G$6:$BB$6,BD$6&amp;" "&amp;'Input-Func_Class'!$F$22,$G126:$BB126))&lt;Check_Limit,0,1),1)</f>
        <v>0</v>
      </c>
      <c r="BE126">
        <f ca="1">IFERROR(IF(SUMIF($G$6:$BB$6,BE$6&amp;" Total",$G126:$BB126)-(SUMIF($G$6:$BB$6,BE$6&amp;" "&amp;'Input-Func_Class'!$D$22,$G126:$BB126)+IFERROR(SUMIF($G$6:$BB$6,BE$6&amp;" "&amp;'Input-Func_Class'!$E$22,$G126:$BB126),SUMIF($G$6:$BB$6,BE$6&amp;" "&amp;'Input-Func_Class'!$B$24,$G126:$BB126))+SUMIF($G$6:$BB$6,BE$6&amp;" "&amp;'Input-Func_Class'!$F$22,$G126:$BB126))&lt;Check_Limit,0,1),1)</f>
        <v>0</v>
      </c>
      <c r="BF126">
        <f ca="1">IFERROR(IF(SUMIF($G$6:$BB$6,BF$6&amp;" Total",$G126:$BB126)-(SUMIF($G$6:$BB$6,BF$6&amp;" "&amp;'Input-Func_Class'!$D$22,$G126:$BB126)+IFERROR(SUMIF($G$6:$BB$6,BF$6&amp;" "&amp;'Input-Func_Class'!$E$22,$G126:$BB126),SUMIF($G$6:$BB$6,BF$6&amp;" "&amp;'Input-Func_Class'!$B$24,$G126:$BB126))+SUMIF($G$6:$BB$6,BF$6&amp;" "&amp;'Input-Func_Class'!$F$22,$G126:$BB126))&lt;Check_Limit,0,1),1)</f>
        <v>0</v>
      </c>
      <c r="BG126">
        <f ca="1">IFERROR(IF(SUMIF($G$6:$BB$6,BG$6&amp;" Total",$G126:$BB126)-(SUMIF($G$6:$BB$6,BG$6&amp;" "&amp;'Input-Func_Class'!$D$22,$G126:$BB126)+IFERROR(SUMIF($G$6:$BB$6,BG$6&amp;" "&amp;'Input-Func_Class'!$E$22,$G126:$BB126),SUMIF($G$6:$BB$6,BG$6&amp;" "&amp;'Input-Func_Class'!$B$24,$G126:$BB126))+SUMIF($G$6:$BB$6,BG$6&amp;" "&amp;'Input-Func_Class'!$F$22,$G126:$BB126))&lt;Check_Limit,0,1),1)</f>
        <v>0</v>
      </c>
      <c r="BH126">
        <f ca="1">IFERROR(IF(SUMIF($G$6:$BB$6,BH$6&amp;" Total",$G126:$BB126)-(SUMIF($G$6:$BB$6,BH$6&amp;" "&amp;'Input-Func_Class'!$D$22,$G126:$BB126)+IFERROR(SUMIF($G$6:$BB$6,BH$6&amp;" "&amp;'Input-Func_Class'!$E$22,$G126:$BB126),SUMIF($G$6:$BB$6,BH$6&amp;" "&amp;'Input-Func_Class'!$B$24,$G126:$BB126))+SUMIF($G$6:$BB$6,BH$6&amp;" "&amp;'Input-Func_Class'!$F$22,$G126:$BB126))&lt;Check_Limit,0,1),1)</f>
        <v>0</v>
      </c>
      <c r="BI126">
        <f ca="1">IFERROR(IF(SUMIF($G$6:$BB$6,BI$6&amp;" Total",$G126:$BB126)-(SUMIF($G$6:$BB$6,BI$6&amp;" "&amp;'Input-Func_Class'!$D$22,$G126:$BB126)+IFERROR(SUMIF($G$6:$BB$6,BI$6&amp;" "&amp;'Input-Func_Class'!$E$22,$G126:$BB126),SUMIF($G$6:$BB$6,BI$6&amp;" "&amp;'Input-Func_Class'!$B$24,$G126:$BB126))+SUMIF($G$6:$BB$6,BI$6&amp;" "&amp;'Input-Func_Class'!$F$22,$G126:$BB126))&lt;Check_Limit,0,1),1)</f>
        <v>0</v>
      </c>
      <c r="BJ126">
        <f ca="1">IFERROR(IF(SUMIF($G$6:$BB$6,BJ$6&amp;" Total",$G126:$BB126)-(SUMIF($G$6:$BB$6,BJ$6&amp;" "&amp;'Input-Func_Class'!$D$22,$G126:$BB126)+IFERROR(SUMIF($G$6:$BB$6,BJ$6&amp;" "&amp;'Input-Func_Class'!$E$22,$G126:$BB126),SUMIF($G$6:$BB$6,BJ$6&amp;" "&amp;'Input-Func_Class'!$B$24,$G126:$BB126))+SUMIF($G$6:$BB$6,BJ$6&amp;" "&amp;'Input-Func_Class'!$F$22,$G126:$BB126))&lt;Check_Limit,0,1),1)</f>
        <v>0</v>
      </c>
      <c r="BK126">
        <f ca="1">IFERROR(IF(SUMIF($G$6:$BB$6,BK$6&amp;" Total",$G126:$BB126)-(SUMIF($G$6:$BB$6,BK$6&amp;" "&amp;'Input-Func_Class'!$D$22,$G126:$BB126)+IFERROR(SUMIF($G$6:$BB$6,BK$6&amp;" "&amp;'Input-Func_Class'!$E$22,$G126:$BB126),SUMIF($G$6:$BB$6,BK$6&amp;" "&amp;'Input-Func_Class'!$B$24,$G126:$BB126))+SUMIF($G$6:$BB$6,BK$6&amp;" "&amp;'Input-Func_Class'!$F$22,$G126:$BB126))&lt;Check_Limit,0,1),1)</f>
        <v>0</v>
      </c>
      <c r="BL126">
        <f ca="1">IFERROR(IF(SUMIF($G$6:$BB$6,BL$6&amp;" Total",$G126:$BB126)-(SUMIF($G$6:$BB$6,BL$6&amp;" "&amp;'Input-Func_Class'!$D$22,$G126:$BB126)+IFERROR(SUMIF($G$6:$BB$6,BL$6&amp;" "&amp;'Input-Func_Class'!$E$22,$G126:$BB126),SUMIF($G$6:$BB$6,BL$6&amp;" "&amp;'Input-Func_Class'!$B$24,$G126:$BB126))+SUMIF($G$6:$BB$6,BL$6&amp;" "&amp;'Input-Func_Class'!$F$22,$G126:$BB126))&lt;Check_Limit,0,1),1)</f>
        <v>0</v>
      </c>
      <c r="BM126">
        <f ca="1">IFERROR(IF(SUMIF($G$6:$BB$6,BM$6&amp;" Total",$G126:$BB126)-(SUMIF($G$6:$BB$6,BM$6&amp;" "&amp;'Input-Func_Class'!$D$22,$G126:$BB126)+IFERROR(SUMIF($G$6:$BB$6,BM$6&amp;" "&amp;'Input-Func_Class'!$E$22,$G126:$BB126),SUMIF($G$6:$BB$6,BM$6&amp;" "&amp;'Input-Func_Class'!$B$24,$G126:$BB126))+SUMIF($G$6:$BB$6,BM$6&amp;" "&amp;'Input-Func_Class'!$F$22,$G126:$BB126))&lt;Check_Limit,0,1),1)</f>
        <v>0</v>
      </c>
      <c r="BN126">
        <f ca="1">IFERROR(IF(SUMIF($G$6:$BB$6,BN$6&amp;" Total",$G126:$BB126)-(SUMIF($G$6:$BB$6,BN$6&amp;" "&amp;'Input-Func_Class'!$D$22,$G126:$BB126)+IFERROR(SUMIF($G$6:$BB$6,BN$6&amp;" "&amp;'Input-Func_Class'!$E$22,$G126:$BB126),SUMIF($G$6:$BB$6,BN$6&amp;" "&amp;'Input-Func_Class'!$B$24,$G126:$BB126))+SUMIF($G$6:$BB$6,BN$6&amp;" "&amp;'Input-Func_Class'!$F$22,$G126:$BB126))&lt;Check_Limit,0,1),1)</f>
        <v>0</v>
      </c>
      <c r="BO126">
        <f ca="1">IFERROR(IF(SUMIF($G$6:$BB$6,BO$6&amp;" Total",$G126:$BB126)-(SUMIF($G$6:$BB$6,BO$6&amp;" "&amp;'Input-Func_Class'!$D$22,$G126:$BB126)+IFERROR(SUMIF($G$6:$BB$6,BO$6&amp;" "&amp;'Input-Func_Class'!$E$22,$G126:$BB126),SUMIF($G$6:$BB$6,BO$6&amp;" "&amp;'Input-Func_Class'!$B$24,$G126:$BB126))+SUMIF($G$6:$BB$6,BO$6&amp;" "&amp;'Input-Func_Class'!$F$22,$G126:$BB126))&lt;Check_Limit,0,1),1)</f>
        <v>0</v>
      </c>
    </row>
    <row r="127" spans="1:67" outlineLevel="1">
      <c r="A127" s="31">
        <f>IF(ISBLANK('Input-Accounts'!A127),"",'Input-Accounts'!A127)</f>
        <v>114</v>
      </c>
      <c r="B127" s="53" t="str">
        <f>IF(ISBLANK('Input-Accounts'!B127),"",'Input-Accounts'!B127)</f>
        <v>TRANS EQUIP-TRAILERS $1,000 or LESS</v>
      </c>
      <c r="C127" s="31">
        <f>IF(ISBLANK('Input-Accounts'!C127),"",'Input-Accounts'!C127)</f>
        <v>392.21</v>
      </c>
      <c r="D127" s="10">
        <f>Functionalization!$D127</f>
        <v>-45042.01</v>
      </c>
      <c r="E127" s="10">
        <f t="shared" ca="1" si="20"/>
        <v>0</v>
      </c>
      <c r="F127" s="3" t="str">
        <f>IF($D127=0,"-",IF('Input-Accounts'!$E127&lt;&gt;0,'Input-Accounts'!$E127,'Input-Accounts'!$G127))</f>
        <v>INT_DISTPT_SUBTOTAL</v>
      </c>
      <c r="G127" s="10">
        <f ca="1">IF(G$5&lt;&gt;"",HLOOKUP(G$5,Functionalization!$G$6:$R$373,ROW($A127)-5,FALSE),IFERROR(INDEX(G$337:G$373,MATCH($F127,$B$337:$B$373,0))/VLOOKUP($F127,$B$337:$BB$373,MATCH(LEFT(TRIM(G$6),FIND("~",SUBSTITUTE(G$6,"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127))*HLOOKUP(LEFT(TRIM(G$6),FIND("~",SUBSTITUTE(G$6," ","~",LEN(TRIM(G$6))-LEN(SUBSTITUTE(TRIM(G$6)," ",""))))-1)&amp;" Total",$B$6:$BB$373,ROW($A127)-5,FALSE))</f>
        <v>-28690.090037483544</v>
      </c>
      <c r="H127" s="10">
        <f ca="1">IF(H$5&lt;&gt;"",HLOOKUP(H$5,Functionalization!$G$6:$R$373,ROW($A127)-5,FALSE),IFERROR(INDEX(H$337:H$373,MATCH($F127,$B$337:$B$373,0))/VLOOKUP($F127,$B$337:$BB$373,MATCH(LEFT(TRIM(H$6),FIND("~",SUBSTITUTE(H$6,"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127))*HLOOKUP(LEFT(TRIM(H$6),FIND("~",SUBSTITUTE(H$6," ","~",LEN(TRIM(H$6))-LEN(SUBSTITUTE(TRIM(H$6)," ",""))))-1)&amp;" Total",$B$6:$BB$373,ROW($A127)-5,FALSE))</f>
        <v>-21287.295641504661</v>
      </c>
      <c r="I127" s="10">
        <f ca="1">IF(I$5&lt;&gt;"",HLOOKUP(I$5,Functionalization!$G$6:$R$373,ROW($A127)-5,FALSE),IFERROR(INDEX(I$337:I$373,MATCH($F127,$B$337:$B$373,0))/VLOOKUP($F127,$B$337:$BB$373,MATCH(LEFT(TRIM(I$6),FIND("~",SUBSTITUTE(I$6,"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127))*HLOOKUP(LEFT(TRIM(I$6),FIND("~",SUBSTITUTE(I$6," ","~",LEN(TRIM(I$6))-LEN(SUBSTITUTE(TRIM(I$6)," ",""))))-1)&amp;" Total",$B$6:$BB$373,ROW($A127)-5,FALSE))</f>
        <v>0</v>
      </c>
      <c r="J127" s="10">
        <f ca="1">IF(J$5&lt;&gt;"",HLOOKUP(J$5,Functionalization!$G$6:$R$373,ROW($A127)-5,FALSE),IFERROR(INDEX(J$337:J$373,MATCH($F127,$B$337:$B$373,0))/VLOOKUP($F127,$B$337:$BB$373,MATCH(LEFT(TRIM(J$6),FIND("~",SUBSTITUTE(J$6,"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127))*HLOOKUP(LEFT(TRIM(J$6),FIND("~",SUBSTITUTE(J$6," ","~",LEN(TRIM(J$6))-LEN(SUBSTITUTE(TRIM(J$6)," ",""))))-1)&amp;" Total",$B$6:$BB$373,ROW($A127)-5,FALSE))</f>
        <v>-7402.7943959788781</v>
      </c>
      <c r="K127" s="10">
        <f ca="1">IF(K$5&lt;&gt;"",HLOOKUP(K$5,Functionalization!$G$6:$R$373,ROW($A127)-5,FALSE),IFERROR(INDEX(K$337:K$373,MATCH($F127,$B$337:$B$373,0))/VLOOKUP($F127,$B$337:$BB$373,MATCH(LEFT(TRIM(K$6),FIND("~",SUBSTITUTE(K$6,"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127))*HLOOKUP(LEFT(TRIM(K$6),FIND("~",SUBSTITUTE(K$6," ","~",LEN(TRIM(K$6))-LEN(SUBSTITUTE(TRIM(K$6)," ",""))))-1)&amp;" Total",$B$6:$BB$373,ROW($A127)-5,FALSE))</f>
        <v>-16351.919962516455</v>
      </c>
      <c r="L127" s="10">
        <f ca="1">IF(L$5&lt;&gt;"",HLOOKUP(L$5,Functionalization!$G$6:$R$373,ROW($A127)-5,FALSE),IFERROR(INDEX(L$337:L$373,MATCH($F127,$B$337:$B$373,0))/VLOOKUP($F127,$B$337:$BB$373,MATCH(LEFT(TRIM(L$6),FIND("~",SUBSTITUTE(L$6,"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127))*HLOOKUP(LEFT(TRIM(L$6),FIND("~",SUBSTITUTE(L$6," ","~",LEN(TRIM(L$6))-LEN(SUBSTITUTE(TRIM(L$6)," ",""))))-1)&amp;" Total",$B$6:$BB$373,ROW($A127)-5,FALSE))</f>
        <v>0</v>
      </c>
      <c r="M127" s="10">
        <f ca="1">IF(M$5&lt;&gt;"",HLOOKUP(M$5,Functionalization!$G$6:$R$373,ROW($A127)-5,FALSE),IFERROR(INDEX(M$337:M$373,MATCH($F127,$B$337:$B$373,0))/VLOOKUP($F127,$B$337:$BB$373,MATCH(LEFT(TRIM(M$6),FIND("~",SUBSTITUTE(M$6,"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127))*HLOOKUP(LEFT(TRIM(M$6),FIND("~",SUBSTITUTE(M$6," ","~",LEN(TRIM(M$6))-LEN(SUBSTITUTE(TRIM(M$6)," ",""))))-1)&amp;" Total",$B$6:$BB$373,ROW($A127)-5,FALSE))</f>
        <v>0</v>
      </c>
      <c r="N127" s="10">
        <f ca="1">IF(N$5&lt;&gt;"",HLOOKUP(N$5,Functionalization!$G$6:$R$373,ROW($A127)-5,FALSE),IFERROR(INDEX(N$337:N$373,MATCH($F127,$B$337:$B$373,0))/VLOOKUP($F127,$B$337:$BB$373,MATCH(LEFT(TRIM(N$6),FIND("~",SUBSTITUTE(N$6,"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127))*HLOOKUP(LEFT(TRIM(N$6),FIND("~",SUBSTITUTE(N$6," ","~",LEN(TRIM(N$6))-LEN(SUBSTITUTE(TRIM(N$6)," ",""))))-1)&amp;" Total",$B$6:$BB$373,ROW($A127)-5,FALSE))</f>
        <v>-16351.919962516455</v>
      </c>
      <c r="O127" s="10">
        <f ca="1">IF(O$5&lt;&gt;"",HLOOKUP(O$5,Functionalization!$G$6:$R$373,ROW($A127)-5,FALSE),IFERROR(INDEX(O$337:O$373,MATCH($F127,$B$337:$B$373,0))/VLOOKUP($F127,$B$337:$BB$373,MATCH(LEFT(TRIM(O$6),FIND("~",SUBSTITUTE(O$6,"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127))*HLOOKUP(LEFT(TRIM(O$6),FIND("~",SUBSTITUTE(O$6," ","~",LEN(TRIM(O$6))-LEN(SUBSTITUTE(TRIM(O$6)," ",""))))-1)&amp;" Total",$B$6:$BB$373,ROW($A127)-5,FALSE))</f>
        <v>0</v>
      </c>
      <c r="P127" s="10">
        <f ca="1">IF(P$5&lt;&gt;"",HLOOKUP(P$5,Functionalization!$G$6:$R$373,ROW($A127)-5,FALSE),IFERROR(INDEX(P$337:P$373,MATCH($F127,$B$337:$B$373,0))/VLOOKUP($F127,$B$337:$BB$373,MATCH(LEFT(TRIM(P$6),FIND("~",SUBSTITUTE(P$6,"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127))*HLOOKUP(LEFT(TRIM(P$6),FIND("~",SUBSTITUTE(P$6," ","~",LEN(TRIM(P$6))-LEN(SUBSTITUTE(TRIM(P$6)," ",""))))-1)&amp;" Total",$B$6:$BB$373,ROW($A127)-5,FALSE))</f>
        <v>0</v>
      </c>
      <c r="Q127" s="10">
        <f ca="1">IF(Q$5&lt;&gt;"",HLOOKUP(Q$5,Functionalization!$G$6:$R$373,ROW($A127)-5,FALSE),IFERROR(INDEX(Q$337:Q$373,MATCH($F127,$B$337:$B$373,0))/VLOOKUP($F127,$B$337:$BB$373,MATCH(LEFT(TRIM(Q$6),FIND("~",SUBSTITUTE(Q$6,"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127))*HLOOKUP(LEFT(TRIM(Q$6),FIND("~",SUBSTITUTE(Q$6," ","~",LEN(TRIM(Q$6))-LEN(SUBSTITUTE(TRIM(Q$6)," ",""))))-1)&amp;" Total",$B$6:$BB$373,ROW($A127)-5,FALSE))</f>
        <v>0</v>
      </c>
      <c r="R127" s="10">
        <f ca="1">IF(R$5&lt;&gt;"",HLOOKUP(R$5,Functionalization!$G$6:$R$373,ROW($A127)-5,FALSE),IFERROR(INDEX(R$337:R$373,MATCH($F127,$B$337:$B$373,0))/VLOOKUP($F127,$B$337:$BB$373,MATCH(LEFT(TRIM(R$6),FIND("~",SUBSTITUTE(R$6,"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127))*HLOOKUP(LEFT(TRIM(R$6),FIND("~",SUBSTITUTE(R$6," ","~",LEN(TRIM(R$6))-LEN(SUBSTITUTE(TRIM(R$6)," ",""))))-1)&amp;" Total",$B$6:$BB$373,ROW($A127)-5,FALSE))</f>
        <v>0</v>
      </c>
      <c r="S127" s="10">
        <f ca="1">IF(S$5&lt;&gt;"",HLOOKUP(S$5,Functionalization!$G$6:$R$373,ROW($A127)-5,FALSE),IFERROR(INDEX(S$337:S$373,MATCH($F127,$B$337:$B$373,0))/VLOOKUP($F127,$B$337:$BB$373,MATCH(LEFT(TRIM(S$6),FIND("~",SUBSTITUTE(S$6,"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127))*HLOOKUP(LEFT(TRIM(S$6),FIND("~",SUBSTITUTE(S$6," ","~",LEN(TRIM(S$6))-LEN(SUBSTITUTE(TRIM(S$6)," ",""))))-1)&amp;" Total",$B$6:$BB$373,ROW($A127)-5,FALSE))</f>
        <v>0</v>
      </c>
      <c r="T127" s="10">
        <f ca="1">IF(T$5&lt;&gt;"",HLOOKUP(T$5,Functionalization!$G$6:$R$373,ROW($A127)-5,FALSE),IFERROR(INDEX(T$337:T$373,MATCH($F127,$B$337:$B$373,0))/VLOOKUP($F127,$B$337:$BB$373,MATCH(LEFT(TRIM(T$6),FIND("~",SUBSTITUTE(T$6,"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127))*HLOOKUP(LEFT(TRIM(T$6),FIND("~",SUBSTITUTE(T$6," ","~",LEN(TRIM(T$6))-LEN(SUBSTITUTE(TRIM(T$6)," ",""))))-1)&amp;" Total",$B$6:$BB$373,ROW($A127)-5,FALSE))</f>
        <v>0</v>
      </c>
      <c r="U127" s="10">
        <f ca="1">IF(U$5&lt;&gt;"",HLOOKUP(U$5,Functionalization!$G$6:$R$373,ROW($A127)-5,FALSE),IFERROR(INDEX(U$337:U$373,MATCH($F127,$B$337:$B$373,0))/VLOOKUP($F127,$B$337:$BB$373,MATCH(LEFT(TRIM(U$6),FIND("~",SUBSTITUTE(U$6,"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127))*HLOOKUP(LEFT(TRIM(U$6),FIND("~",SUBSTITUTE(U$6," ","~",LEN(TRIM(U$6))-LEN(SUBSTITUTE(TRIM(U$6)," ",""))))-1)&amp;" Total",$B$6:$BB$373,ROW($A127)-5,FALSE))</f>
        <v>0</v>
      </c>
      <c r="V127" s="10">
        <f ca="1">IF(V$5&lt;&gt;"",HLOOKUP(V$5,Functionalization!$G$6:$R$373,ROW($A127)-5,FALSE),IFERROR(INDEX(V$337:V$373,MATCH($F127,$B$337:$B$373,0))/VLOOKUP($F127,$B$337:$BB$373,MATCH(LEFT(TRIM(V$6),FIND("~",SUBSTITUTE(V$6,"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127))*HLOOKUP(LEFT(TRIM(V$6),FIND("~",SUBSTITUTE(V$6," ","~",LEN(TRIM(V$6))-LEN(SUBSTITUTE(TRIM(V$6)," ",""))))-1)&amp;" Total",$B$6:$BB$373,ROW($A127)-5,FALSE))</f>
        <v>0</v>
      </c>
      <c r="W127" s="10">
        <f ca="1">IF(W$5&lt;&gt;"",HLOOKUP(W$5,Functionalization!$G$6:$R$373,ROW($A127)-5,FALSE),IFERROR(INDEX(W$337:W$373,MATCH($F127,$B$337:$B$373,0))/VLOOKUP($F127,$B$337:$BB$373,MATCH(LEFT(TRIM(W$6),FIND("~",SUBSTITUTE(W$6,"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127))*HLOOKUP(LEFT(TRIM(W$6),FIND("~",SUBSTITUTE(W$6," ","~",LEN(TRIM(W$6))-LEN(SUBSTITUTE(TRIM(W$6)," ",""))))-1)&amp;" Total",$B$6:$BB$373,ROW($A127)-5,FALSE))</f>
        <v>0</v>
      </c>
      <c r="X127" s="10">
        <f ca="1">IF(X$5&lt;&gt;"",HLOOKUP(X$5,Functionalization!$G$6:$R$373,ROW($A127)-5,FALSE),IFERROR(INDEX(X$337:X$373,MATCH($F127,$B$337:$B$373,0))/VLOOKUP($F127,$B$337:$BB$373,MATCH(LEFT(TRIM(X$6),FIND("~",SUBSTITUTE(X$6,"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127))*HLOOKUP(LEFT(TRIM(X$6),FIND("~",SUBSTITUTE(X$6," ","~",LEN(TRIM(X$6))-LEN(SUBSTITUTE(TRIM(X$6)," ",""))))-1)&amp;" Total",$B$6:$BB$373,ROW($A127)-5,FALSE))</f>
        <v>0</v>
      </c>
      <c r="Y127" s="10">
        <f ca="1">IF(Y$5&lt;&gt;"",HLOOKUP(Y$5,Functionalization!$G$6:$R$373,ROW($A127)-5,FALSE),IFERROR(INDEX(Y$337:Y$373,MATCH($F127,$B$337:$B$373,0))/VLOOKUP($F127,$B$337:$BB$373,MATCH(LEFT(TRIM(Y$6),FIND("~",SUBSTITUTE(Y$6,"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127))*HLOOKUP(LEFT(TRIM(Y$6),FIND("~",SUBSTITUTE(Y$6," ","~",LEN(TRIM(Y$6))-LEN(SUBSTITUTE(TRIM(Y$6)," ",""))))-1)&amp;" Total",$B$6:$BB$373,ROW($A127)-5,FALSE))</f>
        <v>0</v>
      </c>
      <c r="Z127" s="10">
        <f ca="1">IF(Z$5&lt;&gt;"",HLOOKUP(Z$5,Functionalization!$G$6:$R$373,ROW($A127)-5,FALSE),IFERROR(INDEX(Z$337:Z$373,MATCH($F127,$B$337:$B$373,0))/VLOOKUP($F127,$B$337:$BB$373,MATCH(LEFT(TRIM(Z$6),FIND("~",SUBSTITUTE(Z$6,"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127))*HLOOKUP(LEFT(TRIM(Z$6),FIND("~",SUBSTITUTE(Z$6," ","~",LEN(TRIM(Z$6))-LEN(SUBSTITUTE(TRIM(Z$6)," ",""))))-1)&amp;" Total",$B$6:$BB$373,ROW($A127)-5,FALSE))</f>
        <v>0</v>
      </c>
      <c r="AA127" s="10">
        <f ca="1">IF(AA$5&lt;&gt;"",HLOOKUP(AA$5,Functionalization!$G$6:$R$373,ROW($A127)-5,FALSE),IFERROR(INDEX(AA$337:AA$373,MATCH($F127,$B$337:$B$373,0))/VLOOKUP($F127,$B$337:$BB$373,MATCH(LEFT(TRIM(AA$6),FIND("~",SUBSTITUTE(AA$6,"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127))*HLOOKUP(LEFT(TRIM(AA$6),FIND("~",SUBSTITUTE(AA$6," ","~",LEN(TRIM(AA$6))-LEN(SUBSTITUTE(TRIM(AA$6)," ",""))))-1)&amp;" Total",$B$6:$BB$373,ROW($A127)-5,FALSE))</f>
        <v>0</v>
      </c>
      <c r="AB127" s="10">
        <f ca="1">IF(AB$5&lt;&gt;"",HLOOKUP(AB$5,Functionalization!$G$6:$R$373,ROW($A127)-5,FALSE),IFERROR(INDEX(AB$337:AB$373,MATCH($F127,$B$337:$B$373,0))/VLOOKUP($F127,$B$337:$BB$373,MATCH(LEFT(TRIM(AB$6),FIND("~",SUBSTITUTE(AB$6,"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127))*HLOOKUP(LEFT(TRIM(AB$6),FIND("~",SUBSTITUTE(AB$6," ","~",LEN(TRIM(AB$6))-LEN(SUBSTITUTE(TRIM(AB$6)," ",""))))-1)&amp;" Total",$B$6:$BB$373,ROW($A127)-5,FALSE))</f>
        <v>0</v>
      </c>
      <c r="AC127" s="10">
        <f ca="1">IF(AC$5&lt;&gt;"",HLOOKUP(AC$5,Functionalization!$G$6:$R$373,ROW($A127)-5,FALSE),IFERROR(INDEX(AC$337:AC$373,MATCH($F127,$B$337:$B$373,0))/VLOOKUP($F127,$B$337:$BB$373,MATCH(LEFT(TRIM(AC$6),FIND("~",SUBSTITUTE(AC$6,"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127))*HLOOKUP(LEFT(TRIM(AC$6),FIND("~",SUBSTITUTE(AC$6," ","~",LEN(TRIM(AC$6))-LEN(SUBSTITUTE(TRIM(AC$6)," ",""))))-1)&amp;" Total",$B$6:$BB$373,ROW($A127)-5,FALSE))</f>
        <v>0</v>
      </c>
      <c r="AD127" s="10">
        <f ca="1">IF(AD$5&lt;&gt;"",HLOOKUP(AD$5,Functionalization!$G$6:$R$373,ROW($A127)-5,FALSE),IFERROR(INDEX(AD$337:AD$373,MATCH($F127,$B$337:$B$373,0))/VLOOKUP($F127,$B$337:$BB$373,MATCH(LEFT(TRIM(AD$6),FIND("~",SUBSTITUTE(AD$6,"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127))*HLOOKUP(LEFT(TRIM(AD$6),FIND("~",SUBSTITUTE(AD$6," ","~",LEN(TRIM(AD$6))-LEN(SUBSTITUTE(TRIM(AD$6)," ",""))))-1)&amp;" Total",$B$6:$BB$373,ROW($A127)-5,FALSE))</f>
        <v>0</v>
      </c>
      <c r="AE127" s="10">
        <f ca="1">IF(AE$5&lt;&gt;"",HLOOKUP(AE$5,Functionalization!$G$6:$R$373,ROW($A127)-5,FALSE),IFERROR(INDEX(AE$337:AE$373,MATCH($F127,$B$337:$B$373,0))/VLOOKUP($F127,$B$337:$BB$373,MATCH(LEFT(TRIM(AE$6),FIND("~",SUBSTITUTE(AE$6,"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127))*HLOOKUP(LEFT(TRIM(AE$6),FIND("~",SUBSTITUTE(AE$6," ","~",LEN(TRIM(AE$6))-LEN(SUBSTITUTE(TRIM(AE$6)," ",""))))-1)&amp;" Total",$B$6:$BB$373,ROW($A127)-5,FALSE))</f>
        <v>0</v>
      </c>
      <c r="AF127" s="10">
        <f ca="1">IF(AF$5&lt;&gt;"",HLOOKUP(AF$5,Functionalization!$G$6:$R$373,ROW($A127)-5,FALSE),IFERROR(INDEX(AF$337:AF$373,MATCH($F127,$B$337:$B$373,0))/VLOOKUP($F127,$B$337:$BB$373,MATCH(LEFT(TRIM(AF$6),FIND("~",SUBSTITUTE(AF$6,"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127))*HLOOKUP(LEFT(TRIM(AF$6),FIND("~",SUBSTITUTE(AF$6," ","~",LEN(TRIM(AF$6))-LEN(SUBSTITUTE(TRIM(AF$6)," ",""))))-1)&amp;" Total",$B$6:$BB$373,ROW($A127)-5,FALSE))</f>
        <v>0</v>
      </c>
      <c r="AG127" s="10">
        <f ca="1">IF(AG$5&lt;&gt;"",HLOOKUP(AG$5,Functionalization!$G$6:$R$373,ROW($A127)-5,FALSE),IFERROR(INDEX(AG$337:AG$373,MATCH($F127,$B$337:$B$373,0))/VLOOKUP($F127,$B$337:$BB$373,MATCH(LEFT(TRIM(AG$6),FIND("~",SUBSTITUTE(AG$6,"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127))*HLOOKUP(LEFT(TRIM(AG$6),FIND("~",SUBSTITUTE(AG$6," ","~",LEN(TRIM(AG$6))-LEN(SUBSTITUTE(TRIM(AG$6)," ",""))))-1)&amp;" Total",$B$6:$BB$373,ROW($A127)-5,FALSE))</f>
        <v>0</v>
      </c>
      <c r="AH127" s="10">
        <f ca="1">IF(AH$5&lt;&gt;"",HLOOKUP(AH$5,Functionalization!$G$6:$R$373,ROW($A127)-5,FALSE),IFERROR(INDEX(AH$337:AH$373,MATCH($F127,$B$337:$B$373,0))/VLOOKUP($F127,$B$337:$BB$373,MATCH(LEFT(TRIM(AH$6),FIND("~",SUBSTITUTE(AH$6,"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127))*HLOOKUP(LEFT(TRIM(AH$6),FIND("~",SUBSTITUTE(AH$6," ","~",LEN(TRIM(AH$6))-LEN(SUBSTITUTE(TRIM(AH$6)," ",""))))-1)&amp;" Total",$B$6:$BB$373,ROW($A127)-5,FALSE))</f>
        <v>0</v>
      </c>
      <c r="AI127" s="10">
        <f ca="1">IF(AI$5&lt;&gt;"",HLOOKUP(AI$5,Functionalization!$G$6:$R$373,ROW($A127)-5,FALSE),IFERROR(INDEX(AI$337:AI$373,MATCH($F127,$B$337:$B$373,0))/VLOOKUP($F127,$B$337:$BB$373,MATCH(LEFT(TRIM(AI$6),FIND("~",SUBSTITUTE(AI$6,"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127))*HLOOKUP(LEFT(TRIM(AI$6),FIND("~",SUBSTITUTE(AI$6," ","~",LEN(TRIM(AI$6))-LEN(SUBSTITUTE(TRIM(AI$6)," ",""))))-1)&amp;" Total",$B$6:$BB$373,ROW($A127)-5,FALSE))</f>
        <v>0</v>
      </c>
      <c r="AJ127" s="10">
        <f ca="1">IF(AJ$5&lt;&gt;"",HLOOKUP(AJ$5,Functionalization!$G$6:$R$373,ROW($A127)-5,FALSE),IFERROR(INDEX(AJ$337:AJ$373,MATCH($F127,$B$337:$B$373,0))/VLOOKUP($F127,$B$337:$BB$373,MATCH(LEFT(TRIM(AJ$6),FIND("~",SUBSTITUTE(AJ$6,"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127))*HLOOKUP(LEFT(TRIM(AJ$6),FIND("~",SUBSTITUTE(AJ$6," ","~",LEN(TRIM(AJ$6))-LEN(SUBSTITUTE(TRIM(AJ$6)," ",""))))-1)&amp;" Total",$B$6:$BB$373,ROW($A127)-5,FALSE))</f>
        <v>0</v>
      </c>
      <c r="AK127" s="10">
        <f ca="1">IF(AK$5&lt;&gt;"",HLOOKUP(AK$5,Functionalization!$G$6:$R$373,ROW($A127)-5,FALSE),IFERROR(INDEX(AK$337:AK$373,MATCH($F127,$B$337:$B$373,0))/VLOOKUP($F127,$B$337:$BB$373,MATCH(LEFT(TRIM(AK$6),FIND("~",SUBSTITUTE(AK$6,"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127))*HLOOKUP(LEFT(TRIM(AK$6),FIND("~",SUBSTITUTE(AK$6," ","~",LEN(TRIM(AK$6))-LEN(SUBSTITUTE(TRIM(AK$6)," ",""))))-1)&amp;" Total",$B$6:$BB$373,ROW($A127)-5,FALSE))</f>
        <v>0</v>
      </c>
      <c r="AL127" s="10">
        <f ca="1">IF(AL$5&lt;&gt;"",HLOOKUP(AL$5,Functionalization!$G$6:$R$373,ROW($A127)-5,FALSE),IFERROR(INDEX(AL$337:AL$373,MATCH($F127,$B$337:$B$373,0))/VLOOKUP($F127,$B$337:$BB$373,MATCH(LEFT(TRIM(AL$6),FIND("~",SUBSTITUTE(AL$6,"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127))*HLOOKUP(LEFT(TRIM(AL$6),FIND("~",SUBSTITUTE(AL$6," ","~",LEN(TRIM(AL$6))-LEN(SUBSTITUTE(TRIM(AL$6)," ",""))))-1)&amp;" Total",$B$6:$BB$373,ROW($A127)-5,FALSE))</f>
        <v>0</v>
      </c>
      <c r="AM127" s="10">
        <f ca="1">IF(AM$5&lt;&gt;"",HLOOKUP(AM$5,Functionalization!$G$6:$R$373,ROW($A127)-5,FALSE),IFERROR(INDEX(AM$337:AM$373,MATCH($F127,$B$337:$B$373,0))/VLOOKUP($F127,$B$337:$BB$373,MATCH(LEFT(TRIM(AM$6),FIND("~",SUBSTITUTE(AM$6,"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127))*HLOOKUP(LEFT(TRIM(AM$6),FIND("~",SUBSTITUTE(AM$6," ","~",LEN(TRIM(AM$6))-LEN(SUBSTITUTE(TRIM(AM$6)," ",""))))-1)&amp;" Total",$B$6:$BB$373,ROW($A127)-5,FALSE))</f>
        <v>0</v>
      </c>
      <c r="AN127" s="10">
        <f ca="1">IF(AN$5&lt;&gt;"",HLOOKUP(AN$5,Functionalization!$G$6:$R$373,ROW($A127)-5,FALSE),IFERROR(INDEX(AN$337:AN$373,MATCH($F127,$B$337:$B$373,0))/VLOOKUP($F127,$B$337:$BB$373,MATCH(LEFT(TRIM(AN$6),FIND("~",SUBSTITUTE(AN$6,"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127))*HLOOKUP(LEFT(TRIM(AN$6),FIND("~",SUBSTITUTE(AN$6," ","~",LEN(TRIM(AN$6))-LEN(SUBSTITUTE(TRIM(AN$6)," ",""))))-1)&amp;" Total",$B$6:$BB$373,ROW($A127)-5,FALSE))</f>
        <v>0</v>
      </c>
      <c r="AO127" s="10">
        <f ca="1">IF(AO$5&lt;&gt;"",HLOOKUP(AO$5,Functionalization!$G$6:$R$373,ROW($A127)-5,FALSE),IFERROR(INDEX(AO$337:AO$373,MATCH($F127,$B$337:$B$373,0))/VLOOKUP($F127,$B$337:$BB$373,MATCH(LEFT(TRIM(AO$6),FIND("~",SUBSTITUTE(AO$6,"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127))*HLOOKUP(LEFT(TRIM(AO$6),FIND("~",SUBSTITUTE(AO$6," ","~",LEN(TRIM(AO$6))-LEN(SUBSTITUTE(TRIM(AO$6)," ",""))))-1)&amp;" Total",$B$6:$BB$373,ROW($A127)-5,FALSE))</f>
        <v>0</v>
      </c>
      <c r="AP127" s="10">
        <f ca="1">IF(AP$5&lt;&gt;"",HLOOKUP(AP$5,Functionalization!$G$6:$R$373,ROW($A127)-5,FALSE),IFERROR(INDEX(AP$337:AP$373,MATCH($F127,$B$337:$B$373,0))/VLOOKUP($F127,$B$337:$BB$373,MATCH(LEFT(TRIM(AP$6),FIND("~",SUBSTITUTE(AP$6,"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127))*HLOOKUP(LEFT(TRIM(AP$6),FIND("~",SUBSTITUTE(AP$6," ","~",LEN(TRIM(AP$6))-LEN(SUBSTITUTE(TRIM(AP$6)," ",""))))-1)&amp;" Total",$B$6:$BB$373,ROW($A127)-5,FALSE))</f>
        <v>0</v>
      </c>
      <c r="AQ127" s="10">
        <f ca="1">IF(AQ$5&lt;&gt;"",HLOOKUP(AQ$5,Functionalization!$G$6:$R$373,ROW($A127)-5,FALSE),IFERROR(INDEX(AQ$337:AQ$373,MATCH($F127,$B$337:$B$373,0))/VLOOKUP($F127,$B$337:$BB$373,MATCH(LEFT(TRIM(AQ$6),FIND("~",SUBSTITUTE(AQ$6,"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127))*HLOOKUP(LEFT(TRIM(AQ$6),FIND("~",SUBSTITUTE(AQ$6," ","~",LEN(TRIM(AQ$6))-LEN(SUBSTITUTE(TRIM(AQ$6)," ",""))))-1)&amp;" Total",$B$6:$BB$373,ROW($A127)-5,FALSE))</f>
        <v>0</v>
      </c>
      <c r="AR127" s="10">
        <f ca="1">IF(AR$5&lt;&gt;"",HLOOKUP(AR$5,Functionalization!$G$6:$R$373,ROW($A127)-5,FALSE),IFERROR(INDEX(AR$337:AR$373,MATCH($F127,$B$337:$B$373,0))/VLOOKUP($F127,$B$337:$BB$373,MATCH(LEFT(TRIM(AR$6),FIND("~",SUBSTITUTE(AR$6,"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127))*HLOOKUP(LEFT(TRIM(AR$6),FIND("~",SUBSTITUTE(AR$6," ","~",LEN(TRIM(AR$6))-LEN(SUBSTITUTE(TRIM(AR$6)," ",""))))-1)&amp;" Total",$B$6:$BB$373,ROW($A127)-5,FALSE))</f>
        <v>0</v>
      </c>
      <c r="AS127" s="10">
        <f ca="1">IF(AS$5&lt;&gt;"",HLOOKUP(AS$5,Functionalization!$G$6:$R$373,ROW($A127)-5,FALSE),IFERROR(INDEX(AS$337:AS$373,MATCH($F127,$B$337:$B$373,0))/VLOOKUP($F127,$B$337:$BB$373,MATCH(LEFT(TRIM(AS$6),FIND("~",SUBSTITUTE(AS$6,"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127))*HLOOKUP(LEFT(TRIM(AS$6),FIND("~",SUBSTITUTE(AS$6," ","~",LEN(TRIM(AS$6))-LEN(SUBSTITUTE(TRIM(AS$6)," ",""))))-1)&amp;" Total",$B$6:$BB$373,ROW($A127)-5,FALSE))</f>
        <v>0</v>
      </c>
      <c r="AT127" s="10">
        <f ca="1">IF(AT$5&lt;&gt;"",HLOOKUP(AT$5,Functionalization!$G$6:$R$373,ROW($A127)-5,FALSE),IFERROR(INDEX(AT$337:AT$373,MATCH($F127,$B$337:$B$373,0))/VLOOKUP($F127,$B$337:$BB$373,MATCH(LEFT(TRIM(AT$6),FIND("~",SUBSTITUTE(AT$6,"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127))*HLOOKUP(LEFT(TRIM(AT$6),FIND("~",SUBSTITUTE(AT$6," ","~",LEN(TRIM(AT$6))-LEN(SUBSTITUTE(TRIM(AT$6)," ",""))))-1)&amp;" Total",$B$6:$BB$373,ROW($A127)-5,FALSE))</f>
        <v>0</v>
      </c>
      <c r="AU127" s="10">
        <f ca="1">IF(AU$5&lt;&gt;"",HLOOKUP(AU$5,Functionalization!$G$6:$R$373,ROW($A127)-5,FALSE),IFERROR(INDEX(AU$337:AU$373,MATCH($F127,$B$337:$B$373,0))/VLOOKUP($F127,$B$337:$BB$373,MATCH(LEFT(TRIM(AU$6),FIND("~",SUBSTITUTE(AU$6,"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127))*HLOOKUP(LEFT(TRIM(AU$6),FIND("~",SUBSTITUTE(AU$6," ","~",LEN(TRIM(AU$6))-LEN(SUBSTITUTE(TRIM(AU$6)," ",""))))-1)&amp;" Total",$B$6:$BB$373,ROW($A127)-5,FALSE))</f>
        <v>0</v>
      </c>
      <c r="AV127" s="10">
        <f ca="1">IF(AV$5&lt;&gt;"",HLOOKUP(AV$5,Functionalization!$G$6:$R$373,ROW($A127)-5,FALSE),IFERROR(INDEX(AV$337:AV$373,MATCH($F127,$B$337:$B$373,0))/VLOOKUP($F127,$B$337:$BB$373,MATCH(LEFT(TRIM(AV$6),FIND("~",SUBSTITUTE(AV$6,"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127))*HLOOKUP(LEFT(TRIM(AV$6),FIND("~",SUBSTITUTE(AV$6," ","~",LEN(TRIM(AV$6))-LEN(SUBSTITUTE(TRIM(AV$6)," ",""))))-1)&amp;" Total",$B$6:$BB$373,ROW($A127)-5,FALSE))</f>
        <v>0</v>
      </c>
      <c r="AW127" s="10">
        <f ca="1">IF(AW$5&lt;&gt;"",HLOOKUP(AW$5,Functionalization!$G$6:$R$373,ROW($A127)-5,FALSE),IFERROR(INDEX(AW$337:AW$373,MATCH($F127,$B$337:$B$373,0))/VLOOKUP($F127,$B$337:$BB$373,MATCH(LEFT(TRIM(AW$6),FIND("~",SUBSTITUTE(AW$6,"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127))*HLOOKUP(LEFT(TRIM(AW$6),FIND("~",SUBSTITUTE(AW$6," ","~",LEN(TRIM(AW$6))-LEN(SUBSTITUTE(TRIM(AW$6)," ",""))))-1)&amp;" Total",$B$6:$BB$373,ROW($A127)-5,FALSE))</f>
        <v>0</v>
      </c>
      <c r="AX127" s="10">
        <f ca="1">IF(AX$5&lt;&gt;"",HLOOKUP(AX$5,Functionalization!$G$6:$R$373,ROW($A127)-5,FALSE),IFERROR(INDEX(AX$337:AX$373,MATCH($F127,$B$337:$B$373,0))/VLOOKUP($F127,$B$337:$BB$373,MATCH(LEFT(TRIM(AX$6),FIND("~",SUBSTITUTE(AX$6,"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127))*HLOOKUP(LEFT(TRIM(AX$6),FIND("~",SUBSTITUTE(AX$6," ","~",LEN(TRIM(AX$6))-LEN(SUBSTITUTE(TRIM(AX$6)," ",""))))-1)&amp;" Total",$B$6:$BB$373,ROW($A127)-5,FALSE))</f>
        <v>0</v>
      </c>
      <c r="AY127" s="10">
        <f ca="1">IF(AY$5&lt;&gt;"",HLOOKUP(AY$5,Functionalization!$G$6:$R$373,ROW($A127)-5,FALSE),IFERROR(INDEX(AY$337:AY$373,MATCH($F127,$B$337:$B$373,0))/VLOOKUP($F127,$B$337:$BB$373,MATCH(LEFT(TRIM(AY$6),FIND("~",SUBSTITUTE(AY$6,"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127))*HLOOKUP(LEFT(TRIM(AY$6),FIND("~",SUBSTITUTE(AY$6," ","~",LEN(TRIM(AY$6))-LEN(SUBSTITUTE(TRIM(AY$6)," ",""))))-1)&amp;" Total",$B$6:$BB$373,ROW($A127)-5,FALSE))</f>
        <v>0</v>
      </c>
      <c r="AZ127" s="10">
        <f ca="1">IF(AZ$5&lt;&gt;"",HLOOKUP(AZ$5,Functionalization!$G$6:$R$373,ROW($A127)-5,FALSE),IFERROR(INDEX(AZ$337:AZ$373,MATCH($F127,$B$337:$B$373,0))/VLOOKUP($F127,$B$337:$BB$373,MATCH(LEFT(TRIM(AZ$6),FIND("~",SUBSTITUTE(AZ$6,"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127))*HLOOKUP(LEFT(TRIM(AZ$6),FIND("~",SUBSTITUTE(AZ$6," ","~",LEN(TRIM(AZ$6))-LEN(SUBSTITUTE(TRIM(AZ$6)," ",""))))-1)&amp;" Total",$B$6:$BB$373,ROW($A127)-5,FALSE))</f>
        <v>0</v>
      </c>
      <c r="BA127" s="10">
        <f ca="1">IF(BA$5&lt;&gt;"",HLOOKUP(BA$5,Functionalization!$G$6:$R$373,ROW($A127)-5,FALSE),IFERROR(INDEX(BA$337:BA$373,MATCH($F127,$B$337:$B$373,0))/VLOOKUP($F127,$B$337:$BB$373,MATCH(LEFT(TRIM(BA$6),FIND("~",SUBSTITUTE(BA$6,"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127))*HLOOKUP(LEFT(TRIM(BA$6),FIND("~",SUBSTITUTE(BA$6," ","~",LEN(TRIM(BA$6))-LEN(SUBSTITUTE(TRIM(BA$6)," ",""))))-1)&amp;" Total",$B$6:$BB$373,ROW($A127)-5,FALSE))</f>
        <v>0</v>
      </c>
      <c r="BB127" s="10">
        <f ca="1">IF(BB$5&lt;&gt;"",HLOOKUP(BB$5,Functionalization!$G$6:$R$373,ROW($A127)-5,FALSE),IFERROR(INDEX(BB$337:BB$373,MATCH($F127,$B$337:$B$373,0))/VLOOKUP($F127,$B$337:$BB$373,MATCH(LEFT(TRIM(BB$6),FIND("~",SUBSTITUTE(BB$6,"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127))*HLOOKUP(LEFT(TRIM(BB$6),FIND("~",SUBSTITUTE(BB$6," ","~",LEN(TRIM(BB$6))-LEN(SUBSTITUTE(TRIM(BB$6)," ",""))))-1)&amp;" Total",$B$6:$BB$373,ROW($A127)-5,FALSE))</f>
        <v>0</v>
      </c>
      <c r="BD127">
        <f ca="1">IFERROR(IF(SUMIF($G$6:$BB$6,BD$6&amp;" Total",$G127:$BB127)-(SUMIF($G$6:$BB$6,BD$6&amp;" "&amp;'Input-Func_Class'!$D$22,$G127:$BB127)+IFERROR(SUMIF($G$6:$BB$6,BD$6&amp;" "&amp;'Input-Func_Class'!$E$22,$G127:$BB127),SUMIF($G$6:$BB$6,BD$6&amp;" "&amp;'Input-Func_Class'!$B$24,$G127:$BB127))+SUMIF($G$6:$BB$6,BD$6&amp;" "&amp;'Input-Func_Class'!$F$22,$G127:$BB127))&lt;Check_Limit,0,1),1)</f>
        <v>0</v>
      </c>
      <c r="BE127">
        <f ca="1">IFERROR(IF(SUMIF($G$6:$BB$6,BE$6&amp;" Total",$G127:$BB127)-(SUMIF($G$6:$BB$6,BE$6&amp;" "&amp;'Input-Func_Class'!$D$22,$G127:$BB127)+IFERROR(SUMIF($G$6:$BB$6,BE$6&amp;" "&amp;'Input-Func_Class'!$E$22,$G127:$BB127),SUMIF($G$6:$BB$6,BE$6&amp;" "&amp;'Input-Func_Class'!$B$24,$G127:$BB127))+SUMIF($G$6:$BB$6,BE$6&amp;" "&amp;'Input-Func_Class'!$F$22,$G127:$BB127))&lt;Check_Limit,0,1),1)</f>
        <v>0</v>
      </c>
      <c r="BF127">
        <f ca="1">IFERROR(IF(SUMIF($G$6:$BB$6,BF$6&amp;" Total",$G127:$BB127)-(SUMIF($G$6:$BB$6,BF$6&amp;" "&amp;'Input-Func_Class'!$D$22,$G127:$BB127)+IFERROR(SUMIF($G$6:$BB$6,BF$6&amp;" "&amp;'Input-Func_Class'!$E$22,$G127:$BB127),SUMIF($G$6:$BB$6,BF$6&amp;" "&amp;'Input-Func_Class'!$B$24,$G127:$BB127))+SUMIF($G$6:$BB$6,BF$6&amp;" "&amp;'Input-Func_Class'!$F$22,$G127:$BB127))&lt;Check_Limit,0,1),1)</f>
        <v>0</v>
      </c>
      <c r="BG127">
        <f ca="1">IFERROR(IF(SUMIF($G$6:$BB$6,BG$6&amp;" Total",$G127:$BB127)-(SUMIF($G$6:$BB$6,BG$6&amp;" "&amp;'Input-Func_Class'!$D$22,$G127:$BB127)+IFERROR(SUMIF($G$6:$BB$6,BG$6&amp;" "&amp;'Input-Func_Class'!$E$22,$G127:$BB127),SUMIF($G$6:$BB$6,BG$6&amp;" "&amp;'Input-Func_Class'!$B$24,$G127:$BB127))+SUMIF($G$6:$BB$6,BG$6&amp;" "&amp;'Input-Func_Class'!$F$22,$G127:$BB127))&lt;Check_Limit,0,1),1)</f>
        <v>0</v>
      </c>
      <c r="BH127">
        <f ca="1">IFERROR(IF(SUMIF($G$6:$BB$6,BH$6&amp;" Total",$G127:$BB127)-(SUMIF($G$6:$BB$6,BH$6&amp;" "&amp;'Input-Func_Class'!$D$22,$G127:$BB127)+IFERROR(SUMIF($G$6:$BB$6,BH$6&amp;" "&amp;'Input-Func_Class'!$E$22,$G127:$BB127),SUMIF($G$6:$BB$6,BH$6&amp;" "&amp;'Input-Func_Class'!$B$24,$G127:$BB127))+SUMIF($G$6:$BB$6,BH$6&amp;" "&amp;'Input-Func_Class'!$F$22,$G127:$BB127))&lt;Check_Limit,0,1),1)</f>
        <v>0</v>
      </c>
      <c r="BI127">
        <f ca="1">IFERROR(IF(SUMIF($G$6:$BB$6,BI$6&amp;" Total",$G127:$BB127)-(SUMIF($G$6:$BB$6,BI$6&amp;" "&amp;'Input-Func_Class'!$D$22,$G127:$BB127)+IFERROR(SUMIF($G$6:$BB$6,BI$6&amp;" "&amp;'Input-Func_Class'!$E$22,$G127:$BB127),SUMIF($G$6:$BB$6,BI$6&amp;" "&amp;'Input-Func_Class'!$B$24,$G127:$BB127))+SUMIF($G$6:$BB$6,BI$6&amp;" "&amp;'Input-Func_Class'!$F$22,$G127:$BB127))&lt;Check_Limit,0,1),1)</f>
        <v>0</v>
      </c>
      <c r="BJ127">
        <f ca="1">IFERROR(IF(SUMIF($G$6:$BB$6,BJ$6&amp;" Total",$G127:$BB127)-(SUMIF($G$6:$BB$6,BJ$6&amp;" "&amp;'Input-Func_Class'!$D$22,$G127:$BB127)+IFERROR(SUMIF($G$6:$BB$6,BJ$6&amp;" "&amp;'Input-Func_Class'!$E$22,$G127:$BB127),SUMIF($G$6:$BB$6,BJ$6&amp;" "&amp;'Input-Func_Class'!$B$24,$G127:$BB127))+SUMIF($G$6:$BB$6,BJ$6&amp;" "&amp;'Input-Func_Class'!$F$22,$G127:$BB127))&lt;Check_Limit,0,1),1)</f>
        <v>0</v>
      </c>
      <c r="BK127">
        <f ca="1">IFERROR(IF(SUMIF($G$6:$BB$6,BK$6&amp;" Total",$G127:$BB127)-(SUMIF($G$6:$BB$6,BK$6&amp;" "&amp;'Input-Func_Class'!$D$22,$G127:$BB127)+IFERROR(SUMIF($G$6:$BB$6,BK$6&amp;" "&amp;'Input-Func_Class'!$E$22,$G127:$BB127),SUMIF($G$6:$BB$6,BK$6&amp;" "&amp;'Input-Func_Class'!$B$24,$G127:$BB127))+SUMIF($G$6:$BB$6,BK$6&amp;" "&amp;'Input-Func_Class'!$F$22,$G127:$BB127))&lt;Check_Limit,0,1),1)</f>
        <v>0</v>
      </c>
      <c r="BL127">
        <f ca="1">IFERROR(IF(SUMIF($G$6:$BB$6,BL$6&amp;" Total",$G127:$BB127)-(SUMIF($G$6:$BB$6,BL$6&amp;" "&amp;'Input-Func_Class'!$D$22,$G127:$BB127)+IFERROR(SUMIF($G$6:$BB$6,BL$6&amp;" "&amp;'Input-Func_Class'!$E$22,$G127:$BB127),SUMIF($G$6:$BB$6,BL$6&amp;" "&amp;'Input-Func_Class'!$B$24,$G127:$BB127))+SUMIF($G$6:$BB$6,BL$6&amp;" "&amp;'Input-Func_Class'!$F$22,$G127:$BB127))&lt;Check_Limit,0,1),1)</f>
        <v>0</v>
      </c>
      <c r="BM127">
        <f ca="1">IFERROR(IF(SUMIF($G$6:$BB$6,BM$6&amp;" Total",$G127:$BB127)-(SUMIF($G$6:$BB$6,BM$6&amp;" "&amp;'Input-Func_Class'!$D$22,$G127:$BB127)+IFERROR(SUMIF($G$6:$BB$6,BM$6&amp;" "&amp;'Input-Func_Class'!$E$22,$G127:$BB127),SUMIF($G$6:$BB$6,BM$6&amp;" "&amp;'Input-Func_Class'!$B$24,$G127:$BB127))+SUMIF($G$6:$BB$6,BM$6&amp;" "&amp;'Input-Func_Class'!$F$22,$G127:$BB127))&lt;Check_Limit,0,1),1)</f>
        <v>0</v>
      </c>
      <c r="BN127">
        <f ca="1">IFERROR(IF(SUMIF($G$6:$BB$6,BN$6&amp;" Total",$G127:$BB127)-(SUMIF($G$6:$BB$6,BN$6&amp;" "&amp;'Input-Func_Class'!$D$22,$G127:$BB127)+IFERROR(SUMIF($G$6:$BB$6,BN$6&amp;" "&amp;'Input-Func_Class'!$E$22,$G127:$BB127),SUMIF($G$6:$BB$6,BN$6&amp;" "&amp;'Input-Func_Class'!$B$24,$G127:$BB127))+SUMIF($G$6:$BB$6,BN$6&amp;" "&amp;'Input-Func_Class'!$F$22,$G127:$BB127))&lt;Check_Limit,0,1),1)</f>
        <v>0</v>
      </c>
      <c r="BO127">
        <f ca="1">IFERROR(IF(SUMIF($G$6:$BB$6,BO$6&amp;" Total",$G127:$BB127)-(SUMIF($G$6:$BB$6,BO$6&amp;" "&amp;'Input-Func_Class'!$D$22,$G127:$BB127)+IFERROR(SUMIF($G$6:$BB$6,BO$6&amp;" "&amp;'Input-Func_Class'!$E$22,$G127:$BB127),SUMIF($G$6:$BB$6,BO$6&amp;" "&amp;'Input-Func_Class'!$B$24,$G127:$BB127))+SUMIF($G$6:$BB$6,BO$6&amp;" "&amp;'Input-Func_Class'!$F$22,$G127:$BB127))&lt;Check_Limit,0,1),1)</f>
        <v>0</v>
      </c>
    </row>
    <row r="128" spans="1:67" outlineLevel="1">
      <c r="A128" s="31">
        <f>IF(ISBLANK('Input-Accounts'!A128),"",'Input-Accounts'!A128)</f>
        <v>115</v>
      </c>
      <c r="B128" s="53" t="str">
        <f>IF(ISBLANK('Input-Accounts'!B128),"",'Input-Accounts'!B128)</f>
        <v>STORES EQUIPMENT</v>
      </c>
      <c r="C128" s="31">
        <f>IF(ISBLANK('Input-Accounts'!C128),"",'Input-Accounts'!C128)</f>
        <v>393</v>
      </c>
      <c r="D128" s="10">
        <f>Functionalization!$D128</f>
        <v>0</v>
      </c>
      <c r="E128" s="10">
        <f t="shared" si="20"/>
        <v>0</v>
      </c>
      <c r="F128" s="3" t="str">
        <f>IF($D128=0,"-",IF('Input-Accounts'!$E128&lt;&gt;0,'Input-Accounts'!$E128,'Input-Accounts'!$G128))</f>
        <v>-</v>
      </c>
      <c r="G128" s="10">
        <f ca="1">IF(G$5&lt;&gt;"",HLOOKUP(G$5,Functionalization!$G$6:$R$373,ROW($A128)-5,FALSE),IFERROR(INDEX(G$337:G$373,MATCH($F128,$B$337:$B$373,0))/VLOOKUP($F128,$B$337:$BB$373,MATCH(LEFT(TRIM(G$6),FIND("~",SUBSTITUTE(G$6,"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128))*HLOOKUP(LEFT(TRIM(G$6),FIND("~",SUBSTITUTE(G$6," ","~",LEN(TRIM(G$6))-LEN(SUBSTITUTE(TRIM(G$6)," ",""))))-1)&amp;" Total",$B$6:$BB$373,ROW($A128)-5,FALSE))</f>
        <v>0</v>
      </c>
      <c r="H128" s="10">
        <f ca="1">IF(H$5&lt;&gt;"",HLOOKUP(H$5,Functionalization!$G$6:$R$373,ROW($A128)-5,FALSE),IFERROR(INDEX(H$337:H$373,MATCH($F128,$B$337:$B$373,0))/VLOOKUP($F128,$B$337:$BB$373,MATCH(LEFT(TRIM(H$6),FIND("~",SUBSTITUTE(H$6,"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128))*HLOOKUP(LEFT(TRIM(H$6),FIND("~",SUBSTITUTE(H$6," ","~",LEN(TRIM(H$6))-LEN(SUBSTITUTE(TRIM(H$6)," ",""))))-1)&amp;" Total",$B$6:$BB$373,ROW($A128)-5,FALSE))</f>
        <v>0</v>
      </c>
      <c r="I128" s="10">
        <f ca="1">IF(I$5&lt;&gt;"",HLOOKUP(I$5,Functionalization!$G$6:$R$373,ROW($A128)-5,FALSE),IFERROR(INDEX(I$337:I$373,MATCH($F128,$B$337:$B$373,0))/VLOOKUP($F128,$B$337:$BB$373,MATCH(LEFT(TRIM(I$6),FIND("~",SUBSTITUTE(I$6,"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128))*HLOOKUP(LEFT(TRIM(I$6),FIND("~",SUBSTITUTE(I$6," ","~",LEN(TRIM(I$6))-LEN(SUBSTITUTE(TRIM(I$6)," ",""))))-1)&amp;" Total",$B$6:$BB$373,ROW($A128)-5,FALSE))</f>
        <v>0</v>
      </c>
      <c r="J128" s="10">
        <f ca="1">IF(J$5&lt;&gt;"",HLOOKUP(J$5,Functionalization!$G$6:$R$373,ROW($A128)-5,FALSE),IFERROR(INDEX(J$337:J$373,MATCH($F128,$B$337:$B$373,0))/VLOOKUP($F128,$B$337:$BB$373,MATCH(LEFT(TRIM(J$6),FIND("~",SUBSTITUTE(J$6,"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128))*HLOOKUP(LEFT(TRIM(J$6),FIND("~",SUBSTITUTE(J$6," ","~",LEN(TRIM(J$6))-LEN(SUBSTITUTE(TRIM(J$6)," ",""))))-1)&amp;" Total",$B$6:$BB$373,ROW($A128)-5,FALSE))</f>
        <v>0</v>
      </c>
      <c r="K128" s="10">
        <f ca="1">IF(K$5&lt;&gt;"",HLOOKUP(K$5,Functionalization!$G$6:$R$373,ROW($A128)-5,FALSE),IFERROR(INDEX(K$337:K$373,MATCH($F128,$B$337:$B$373,0))/VLOOKUP($F128,$B$337:$BB$373,MATCH(LEFT(TRIM(K$6),FIND("~",SUBSTITUTE(K$6,"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128))*HLOOKUP(LEFT(TRIM(K$6),FIND("~",SUBSTITUTE(K$6," ","~",LEN(TRIM(K$6))-LEN(SUBSTITUTE(TRIM(K$6)," ",""))))-1)&amp;" Total",$B$6:$BB$373,ROW($A128)-5,FALSE))</f>
        <v>0</v>
      </c>
      <c r="L128" s="10">
        <f ca="1">IF(L$5&lt;&gt;"",HLOOKUP(L$5,Functionalization!$G$6:$R$373,ROW($A128)-5,FALSE),IFERROR(INDEX(L$337:L$373,MATCH($F128,$B$337:$B$373,0))/VLOOKUP($F128,$B$337:$BB$373,MATCH(LEFT(TRIM(L$6),FIND("~",SUBSTITUTE(L$6,"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128))*HLOOKUP(LEFT(TRIM(L$6),FIND("~",SUBSTITUTE(L$6," ","~",LEN(TRIM(L$6))-LEN(SUBSTITUTE(TRIM(L$6)," ",""))))-1)&amp;" Total",$B$6:$BB$373,ROW($A128)-5,FALSE))</f>
        <v>0</v>
      </c>
      <c r="M128" s="10">
        <f ca="1">IF(M$5&lt;&gt;"",HLOOKUP(M$5,Functionalization!$G$6:$R$373,ROW($A128)-5,FALSE),IFERROR(INDEX(M$337:M$373,MATCH($F128,$B$337:$B$373,0))/VLOOKUP($F128,$B$337:$BB$373,MATCH(LEFT(TRIM(M$6),FIND("~",SUBSTITUTE(M$6,"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128))*HLOOKUP(LEFT(TRIM(M$6),FIND("~",SUBSTITUTE(M$6," ","~",LEN(TRIM(M$6))-LEN(SUBSTITUTE(TRIM(M$6)," ",""))))-1)&amp;" Total",$B$6:$BB$373,ROW($A128)-5,FALSE))</f>
        <v>0</v>
      </c>
      <c r="N128" s="10">
        <f ca="1">IF(N$5&lt;&gt;"",HLOOKUP(N$5,Functionalization!$G$6:$R$373,ROW($A128)-5,FALSE),IFERROR(INDEX(N$337:N$373,MATCH($F128,$B$337:$B$373,0))/VLOOKUP($F128,$B$337:$BB$373,MATCH(LEFT(TRIM(N$6),FIND("~",SUBSTITUTE(N$6,"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128))*HLOOKUP(LEFT(TRIM(N$6),FIND("~",SUBSTITUTE(N$6," ","~",LEN(TRIM(N$6))-LEN(SUBSTITUTE(TRIM(N$6)," ",""))))-1)&amp;" Total",$B$6:$BB$373,ROW($A128)-5,FALSE))</f>
        <v>0</v>
      </c>
      <c r="O128" s="10">
        <f ca="1">IF(O$5&lt;&gt;"",HLOOKUP(O$5,Functionalization!$G$6:$R$373,ROW($A128)-5,FALSE),IFERROR(INDEX(O$337:O$373,MATCH($F128,$B$337:$B$373,0))/VLOOKUP($F128,$B$337:$BB$373,MATCH(LEFT(TRIM(O$6),FIND("~",SUBSTITUTE(O$6,"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128))*HLOOKUP(LEFT(TRIM(O$6),FIND("~",SUBSTITUTE(O$6," ","~",LEN(TRIM(O$6))-LEN(SUBSTITUTE(TRIM(O$6)," ",""))))-1)&amp;" Total",$B$6:$BB$373,ROW($A128)-5,FALSE))</f>
        <v>0</v>
      </c>
      <c r="P128" s="10">
        <f ca="1">IF(P$5&lt;&gt;"",HLOOKUP(P$5,Functionalization!$G$6:$R$373,ROW($A128)-5,FALSE),IFERROR(INDEX(P$337:P$373,MATCH($F128,$B$337:$B$373,0))/VLOOKUP($F128,$B$337:$BB$373,MATCH(LEFT(TRIM(P$6),FIND("~",SUBSTITUTE(P$6,"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128))*HLOOKUP(LEFT(TRIM(P$6),FIND("~",SUBSTITUTE(P$6," ","~",LEN(TRIM(P$6))-LEN(SUBSTITUTE(TRIM(P$6)," ",""))))-1)&amp;" Total",$B$6:$BB$373,ROW($A128)-5,FALSE))</f>
        <v>0</v>
      </c>
      <c r="Q128" s="10">
        <f ca="1">IF(Q$5&lt;&gt;"",HLOOKUP(Q$5,Functionalization!$G$6:$R$373,ROW($A128)-5,FALSE),IFERROR(INDEX(Q$337:Q$373,MATCH($F128,$B$337:$B$373,0))/VLOOKUP($F128,$B$337:$BB$373,MATCH(LEFT(TRIM(Q$6),FIND("~",SUBSTITUTE(Q$6,"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128))*HLOOKUP(LEFT(TRIM(Q$6),FIND("~",SUBSTITUTE(Q$6," ","~",LEN(TRIM(Q$6))-LEN(SUBSTITUTE(TRIM(Q$6)," ",""))))-1)&amp;" Total",$B$6:$BB$373,ROW($A128)-5,FALSE))</f>
        <v>0</v>
      </c>
      <c r="R128" s="10">
        <f ca="1">IF(R$5&lt;&gt;"",HLOOKUP(R$5,Functionalization!$G$6:$R$373,ROW($A128)-5,FALSE),IFERROR(INDEX(R$337:R$373,MATCH($F128,$B$337:$B$373,0))/VLOOKUP($F128,$B$337:$BB$373,MATCH(LEFT(TRIM(R$6),FIND("~",SUBSTITUTE(R$6,"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128))*HLOOKUP(LEFT(TRIM(R$6),FIND("~",SUBSTITUTE(R$6," ","~",LEN(TRIM(R$6))-LEN(SUBSTITUTE(TRIM(R$6)," ",""))))-1)&amp;" Total",$B$6:$BB$373,ROW($A128)-5,FALSE))</f>
        <v>0</v>
      </c>
      <c r="S128" s="10">
        <f ca="1">IF(S$5&lt;&gt;"",HLOOKUP(S$5,Functionalization!$G$6:$R$373,ROW($A128)-5,FALSE),IFERROR(INDEX(S$337:S$373,MATCH($F128,$B$337:$B$373,0))/VLOOKUP($F128,$B$337:$BB$373,MATCH(LEFT(TRIM(S$6),FIND("~",SUBSTITUTE(S$6,"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128))*HLOOKUP(LEFT(TRIM(S$6),FIND("~",SUBSTITUTE(S$6," ","~",LEN(TRIM(S$6))-LEN(SUBSTITUTE(TRIM(S$6)," ",""))))-1)&amp;" Total",$B$6:$BB$373,ROW($A128)-5,FALSE))</f>
        <v>0</v>
      </c>
      <c r="T128" s="10">
        <f ca="1">IF(T$5&lt;&gt;"",HLOOKUP(T$5,Functionalization!$G$6:$R$373,ROW($A128)-5,FALSE),IFERROR(INDEX(T$337:T$373,MATCH($F128,$B$337:$B$373,0))/VLOOKUP($F128,$B$337:$BB$373,MATCH(LEFT(TRIM(T$6),FIND("~",SUBSTITUTE(T$6,"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128))*HLOOKUP(LEFT(TRIM(T$6),FIND("~",SUBSTITUTE(T$6," ","~",LEN(TRIM(T$6))-LEN(SUBSTITUTE(TRIM(T$6)," ",""))))-1)&amp;" Total",$B$6:$BB$373,ROW($A128)-5,FALSE))</f>
        <v>0</v>
      </c>
      <c r="U128" s="10">
        <f ca="1">IF(U$5&lt;&gt;"",HLOOKUP(U$5,Functionalization!$G$6:$R$373,ROW($A128)-5,FALSE),IFERROR(INDEX(U$337:U$373,MATCH($F128,$B$337:$B$373,0))/VLOOKUP($F128,$B$337:$BB$373,MATCH(LEFT(TRIM(U$6),FIND("~",SUBSTITUTE(U$6,"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128))*HLOOKUP(LEFT(TRIM(U$6),FIND("~",SUBSTITUTE(U$6," ","~",LEN(TRIM(U$6))-LEN(SUBSTITUTE(TRIM(U$6)," ",""))))-1)&amp;" Total",$B$6:$BB$373,ROW($A128)-5,FALSE))</f>
        <v>0</v>
      </c>
      <c r="V128" s="10">
        <f ca="1">IF(V$5&lt;&gt;"",HLOOKUP(V$5,Functionalization!$G$6:$R$373,ROW($A128)-5,FALSE),IFERROR(INDEX(V$337:V$373,MATCH($F128,$B$337:$B$373,0))/VLOOKUP($F128,$B$337:$BB$373,MATCH(LEFT(TRIM(V$6),FIND("~",SUBSTITUTE(V$6,"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128))*HLOOKUP(LEFT(TRIM(V$6),FIND("~",SUBSTITUTE(V$6," ","~",LEN(TRIM(V$6))-LEN(SUBSTITUTE(TRIM(V$6)," ",""))))-1)&amp;" Total",$B$6:$BB$373,ROW($A128)-5,FALSE))</f>
        <v>0</v>
      </c>
      <c r="W128" s="10">
        <f ca="1">IF(W$5&lt;&gt;"",HLOOKUP(W$5,Functionalization!$G$6:$R$373,ROW($A128)-5,FALSE),IFERROR(INDEX(W$337:W$373,MATCH($F128,$B$337:$B$373,0))/VLOOKUP($F128,$B$337:$BB$373,MATCH(LEFT(TRIM(W$6),FIND("~",SUBSTITUTE(W$6,"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128))*HLOOKUP(LEFT(TRIM(W$6),FIND("~",SUBSTITUTE(W$6," ","~",LEN(TRIM(W$6))-LEN(SUBSTITUTE(TRIM(W$6)," ",""))))-1)&amp;" Total",$B$6:$BB$373,ROW($A128)-5,FALSE))</f>
        <v>0</v>
      </c>
      <c r="X128" s="10">
        <f ca="1">IF(X$5&lt;&gt;"",HLOOKUP(X$5,Functionalization!$G$6:$R$373,ROW($A128)-5,FALSE),IFERROR(INDEX(X$337:X$373,MATCH($F128,$B$337:$B$373,0))/VLOOKUP($F128,$B$337:$BB$373,MATCH(LEFT(TRIM(X$6),FIND("~",SUBSTITUTE(X$6,"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128))*HLOOKUP(LEFT(TRIM(X$6),FIND("~",SUBSTITUTE(X$6," ","~",LEN(TRIM(X$6))-LEN(SUBSTITUTE(TRIM(X$6)," ",""))))-1)&amp;" Total",$B$6:$BB$373,ROW($A128)-5,FALSE))</f>
        <v>0</v>
      </c>
      <c r="Y128" s="10">
        <f ca="1">IF(Y$5&lt;&gt;"",HLOOKUP(Y$5,Functionalization!$G$6:$R$373,ROW($A128)-5,FALSE),IFERROR(INDEX(Y$337:Y$373,MATCH($F128,$B$337:$B$373,0))/VLOOKUP($F128,$B$337:$BB$373,MATCH(LEFT(TRIM(Y$6),FIND("~",SUBSTITUTE(Y$6,"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128))*HLOOKUP(LEFT(TRIM(Y$6),FIND("~",SUBSTITUTE(Y$6," ","~",LEN(TRIM(Y$6))-LEN(SUBSTITUTE(TRIM(Y$6)," ",""))))-1)&amp;" Total",$B$6:$BB$373,ROW($A128)-5,FALSE))</f>
        <v>0</v>
      </c>
      <c r="Z128" s="10">
        <f ca="1">IF(Z$5&lt;&gt;"",HLOOKUP(Z$5,Functionalization!$G$6:$R$373,ROW($A128)-5,FALSE),IFERROR(INDEX(Z$337:Z$373,MATCH($F128,$B$337:$B$373,0))/VLOOKUP($F128,$B$337:$BB$373,MATCH(LEFT(TRIM(Z$6),FIND("~",SUBSTITUTE(Z$6,"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128))*HLOOKUP(LEFT(TRIM(Z$6),FIND("~",SUBSTITUTE(Z$6," ","~",LEN(TRIM(Z$6))-LEN(SUBSTITUTE(TRIM(Z$6)," ",""))))-1)&amp;" Total",$B$6:$BB$373,ROW($A128)-5,FALSE))</f>
        <v>0</v>
      </c>
      <c r="AA128" s="10">
        <f ca="1">IF(AA$5&lt;&gt;"",HLOOKUP(AA$5,Functionalization!$G$6:$R$373,ROW($A128)-5,FALSE),IFERROR(INDEX(AA$337:AA$373,MATCH($F128,$B$337:$B$373,0))/VLOOKUP($F128,$B$337:$BB$373,MATCH(LEFT(TRIM(AA$6),FIND("~",SUBSTITUTE(AA$6,"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128))*HLOOKUP(LEFT(TRIM(AA$6),FIND("~",SUBSTITUTE(AA$6," ","~",LEN(TRIM(AA$6))-LEN(SUBSTITUTE(TRIM(AA$6)," ",""))))-1)&amp;" Total",$B$6:$BB$373,ROW($A128)-5,FALSE))</f>
        <v>0</v>
      </c>
      <c r="AB128" s="10">
        <f ca="1">IF(AB$5&lt;&gt;"",HLOOKUP(AB$5,Functionalization!$G$6:$R$373,ROW($A128)-5,FALSE),IFERROR(INDEX(AB$337:AB$373,MATCH($F128,$B$337:$B$373,0))/VLOOKUP($F128,$B$337:$BB$373,MATCH(LEFT(TRIM(AB$6),FIND("~",SUBSTITUTE(AB$6,"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128))*HLOOKUP(LEFT(TRIM(AB$6),FIND("~",SUBSTITUTE(AB$6," ","~",LEN(TRIM(AB$6))-LEN(SUBSTITUTE(TRIM(AB$6)," ",""))))-1)&amp;" Total",$B$6:$BB$373,ROW($A128)-5,FALSE))</f>
        <v>0</v>
      </c>
      <c r="AC128" s="10">
        <f ca="1">IF(AC$5&lt;&gt;"",HLOOKUP(AC$5,Functionalization!$G$6:$R$373,ROW($A128)-5,FALSE),IFERROR(INDEX(AC$337:AC$373,MATCH($F128,$B$337:$B$373,0))/VLOOKUP($F128,$B$337:$BB$373,MATCH(LEFT(TRIM(AC$6),FIND("~",SUBSTITUTE(AC$6,"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128))*HLOOKUP(LEFT(TRIM(AC$6),FIND("~",SUBSTITUTE(AC$6," ","~",LEN(TRIM(AC$6))-LEN(SUBSTITUTE(TRIM(AC$6)," ",""))))-1)&amp;" Total",$B$6:$BB$373,ROW($A128)-5,FALSE))</f>
        <v>0</v>
      </c>
      <c r="AD128" s="10">
        <f ca="1">IF(AD$5&lt;&gt;"",HLOOKUP(AD$5,Functionalization!$G$6:$R$373,ROW($A128)-5,FALSE),IFERROR(INDEX(AD$337:AD$373,MATCH($F128,$B$337:$B$373,0))/VLOOKUP($F128,$B$337:$BB$373,MATCH(LEFT(TRIM(AD$6),FIND("~",SUBSTITUTE(AD$6,"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128))*HLOOKUP(LEFT(TRIM(AD$6),FIND("~",SUBSTITUTE(AD$6," ","~",LEN(TRIM(AD$6))-LEN(SUBSTITUTE(TRIM(AD$6)," ",""))))-1)&amp;" Total",$B$6:$BB$373,ROW($A128)-5,FALSE))</f>
        <v>0</v>
      </c>
      <c r="AE128" s="10">
        <f ca="1">IF(AE$5&lt;&gt;"",HLOOKUP(AE$5,Functionalization!$G$6:$R$373,ROW($A128)-5,FALSE),IFERROR(INDEX(AE$337:AE$373,MATCH($F128,$B$337:$B$373,0))/VLOOKUP($F128,$B$337:$BB$373,MATCH(LEFT(TRIM(AE$6),FIND("~",SUBSTITUTE(AE$6,"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128))*HLOOKUP(LEFT(TRIM(AE$6),FIND("~",SUBSTITUTE(AE$6," ","~",LEN(TRIM(AE$6))-LEN(SUBSTITUTE(TRIM(AE$6)," ",""))))-1)&amp;" Total",$B$6:$BB$373,ROW($A128)-5,FALSE))</f>
        <v>0</v>
      </c>
      <c r="AF128" s="10">
        <f ca="1">IF(AF$5&lt;&gt;"",HLOOKUP(AF$5,Functionalization!$G$6:$R$373,ROW($A128)-5,FALSE),IFERROR(INDEX(AF$337:AF$373,MATCH($F128,$B$337:$B$373,0))/VLOOKUP($F128,$B$337:$BB$373,MATCH(LEFT(TRIM(AF$6),FIND("~",SUBSTITUTE(AF$6,"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128))*HLOOKUP(LEFT(TRIM(AF$6),FIND("~",SUBSTITUTE(AF$6," ","~",LEN(TRIM(AF$6))-LEN(SUBSTITUTE(TRIM(AF$6)," ",""))))-1)&amp;" Total",$B$6:$BB$373,ROW($A128)-5,FALSE))</f>
        <v>0</v>
      </c>
      <c r="AG128" s="10">
        <f ca="1">IF(AG$5&lt;&gt;"",HLOOKUP(AG$5,Functionalization!$G$6:$R$373,ROW($A128)-5,FALSE),IFERROR(INDEX(AG$337:AG$373,MATCH($F128,$B$337:$B$373,0))/VLOOKUP($F128,$B$337:$BB$373,MATCH(LEFT(TRIM(AG$6),FIND("~",SUBSTITUTE(AG$6,"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128))*HLOOKUP(LEFT(TRIM(AG$6),FIND("~",SUBSTITUTE(AG$6," ","~",LEN(TRIM(AG$6))-LEN(SUBSTITUTE(TRIM(AG$6)," ",""))))-1)&amp;" Total",$B$6:$BB$373,ROW($A128)-5,FALSE))</f>
        <v>0</v>
      </c>
      <c r="AH128" s="10">
        <f ca="1">IF(AH$5&lt;&gt;"",HLOOKUP(AH$5,Functionalization!$G$6:$R$373,ROW($A128)-5,FALSE),IFERROR(INDEX(AH$337:AH$373,MATCH($F128,$B$337:$B$373,0))/VLOOKUP($F128,$B$337:$BB$373,MATCH(LEFT(TRIM(AH$6),FIND("~",SUBSTITUTE(AH$6,"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128))*HLOOKUP(LEFT(TRIM(AH$6),FIND("~",SUBSTITUTE(AH$6," ","~",LEN(TRIM(AH$6))-LEN(SUBSTITUTE(TRIM(AH$6)," ",""))))-1)&amp;" Total",$B$6:$BB$373,ROW($A128)-5,FALSE))</f>
        <v>0</v>
      </c>
      <c r="AI128" s="10">
        <f ca="1">IF(AI$5&lt;&gt;"",HLOOKUP(AI$5,Functionalization!$G$6:$R$373,ROW($A128)-5,FALSE),IFERROR(INDEX(AI$337:AI$373,MATCH($F128,$B$337:$B$373,0))/VLOOKUP($F128,$B$337:$BB$373,MATCH(LEFT(TRIM(AI$6),FIND("~",SUBSTITUTE(AI$6,"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128))*HLOOKUP(LEFT(TRIM(AI$6),FIND("~",SUBSTITUTE(AI$6," ","~",LEN(TRIM(AI$6))-LEN(SUBSTITUTE(TRIM(AI$6)," ",""))))-1)&amp;" Total",$B$6:$BB$373,ROW($A128)-5,FALSE))</f>
        <v>0</v>
      </c>
      <c r="AJ128" s="10">
        <f ca="1">IF(AJ$5&lt;&gt;"",HLOOKUP(AJ$5,Functionalization!$G$6:$R$373,ROW($A128)-5,FALSE),IFERROR(INDEX(AJ$337:AJ$373,MATCH($F128,$B$337:$B$373,0))/VLOOKUP($F128,$B$337:$BB$373,MATCH(LEFT(TRIM(AJ$6),FIND("~",SUBSTITUTE(AJ$6,"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128))*HLOOKUP(LEFT(TRIM(AJ$6),FIND("~",SUBSTITUTE(AJ$6," ","~",LEN(TRIM(AJ$6))-LEN(SUBSTITUTE(TRIM(AJ$6)," ",""))))-1)&amp;" Total",$B$6:$BB$373,ROW($A128)-5,FALSE))</f>
        <v>0</v>
      </c>
      <c r="AK128" s="10">
        <f ca="1">IF(AK$5&lt;&gt;"",HLOOKUP(AK$5,Functionalization!$G$6:$R$373,ROW($A128)-5,FALSE),IFERROR(INDEX(AK$337:AK$373,MATCH($F128,$B$337:$B$373,0))/VLOOKUP($F128,$B$337:$BB$373,MATCH(LEFT(TRIM(AK$6),FIND("~",SUBSTITUTE(AK$6,"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128))*HLOOKUP(LEFT(TRIM(AK$6),FIND("~",SUBSTITUTE(AK$6," ","~",LEN(TRIM(AK$6))-LEN(SUBSTITUTE(TRIM(AK$6)," ",""))))-1)&amp;" Total",$B$6:$BB$373,ROW($A128)-5,FALSE))</f>
        <v>0</v>
      </c>
      <c r="AL128" s="10">
        <f ca="1">IF(AL$5&lt;&gt;"",HLOOKUP(AL$5,Functionalization!$G$6:$R$373,ROW($A128)-5,FALSE),IFERROR(INDEX(AL$337:AL$373,MATCH($F128,$B$337:$B$373,0))/VLOOKUP($F128,$B$337:$BB$373,MATCH(LEFT(TRIM(AL$6),FIND("~",SUBSTITUTE(AL$6,"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128))*HLOOKUP(LEFT(TRIM(AL$6),FIND("~",SUBSTITUTE(AL$6," ","~",LEN(TRIM(AL$6))-LEN(SUBSTITUTE(TRIM(AL$6)," ",""))))-1)&amp;" Total",$B$6:$BB$373,ROW($A128)-5,FALSE))</f>
        <v>0</v>
      </c>
      <c r="AM128" s="10">
        <f ca="1">IF(AM$5&lt;&gt;"",HLOOKUP(AM$5,Functionalization!$G$6:$R$373,ROW($A128)-5,FALSE),IFERROR(INDEX(AM$337:AM$373,MATCH($F128,$B$337:$B$373,0))/VLOOKUP($F128,$B$337:$BB$373,MATCH(LEFT(TRIM(AM$6),FIND("~",SUBSTITUTE(AM$6,"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128))*HLOOKUP(LEFT(TRIM(AM$6),FIND("~",SUBSTITUTE(AM$6," ","~",LEN(TRIM(AM$6))-LEN(SUBSTITUTE(TRIM(AM$6)," ",""))))-1)&amp;" Total",$B$6:$BB$373,ROW($A128)-5,FALSE))</f>
        <v>0</v>
      </c>
      <c r="AN128" s="10">
        <f ca="1">IF(AN$5&lt;&gt;"",HLOOKUP(AN$5,Functionalization!$G$6:$R$373,ROW($A128)-5,FALSE),IFERROR(INDEX(AN$337:AN$373,MATCH($F128,$B$337:$B$373,0))/VLOOKUP($F128,$B$337:$BB$373,MATCH(LEFT(TRIM(AN$6),FIND("~",SUBSTITUTE(AN$6,"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128))*HLOOKUP(LEFT(TRIM(AN$6),FIND("~",SUBSTITUTE(AN$6," ","~",LEN(TRIM(AN$6))-LEN(SUBSTITUTE(TRIM(AN$6)," ",""))))-1)&amp;" Total",$B$6:$BB$373,ROW($A128)-5,FALSE))</f>
        <v>0</v>
      </c>
      <c r="AO128" s="10">
        <f ca="1">IF(AO$5&lt;&gt;"",HLOOKUP(AO$5,Functionalization!$G$6:$R$373,ROW($A128)-5,FALSE),IFERROR(INDEX(AO$337:AO$373,MATCH($F128,$B$337:$B$373,0))/VLOOKUP($F128,$B$337:$BB$373,MATCH(LEFT(TRIM(AO$6),FIND("~",SUBSTITUTE(AO$6,"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128))*HLOOKUP(LEFT(TRIM(AO$6),FIND("~",SUBSTITUTE(AO$6," ","~",LEN(TRIM(AO$6))-LEN(SUBSTITUTE(TRIM(AO$6)," ",""))))-1)&amp;" Total",$B$6:$BB$373,ROW($A128)-5,FALSE))</f>
        <v>0</v>
      </c>
      <c r="AP128" s="10">
        <f ca="1">IF(AP$5&lt;&gt;"",HLOOKUP(AP$5,Functionalization!$G$6:$R$373,ROW($A128)-5,FALSE),IFERROR(INDEX(AP$337:AP$373,MATCH($F128,$B$337:$B$373,0))/VLOOKUP($F128,$B$337:$BB$373,MATCH(LEFT(TRIM(AP$6),FIND("~",SUBSTITUTE(AP$6,"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128))*HLOOKUP(LEFT(TRIM(AP$6),FIND("~",SUBSTITUTE(AP$6," ","~",LEN(TRIM(AP$6))-LEN(SUBSTITUTE(TRIM(AP$6)," ",""))))-1)&amp;" Total",$B$6:$BB$373,ROW($A128)-5,FALSE))</f>
        <v>0</v>
      </c>
      <c r="AQ128" s="10">
        <f ca="1">IF(AQ$5&lt;&gt;"",HLOOKUP(AQ$5,Functionalization!$G$6:$R$373,ROW($A128)-5,FALSE),IFERROR(INDEX(AQ$337:AQ$373,MATCH($F128,$B$337:$B$373,0))/VLOOKUP($F128,$B$337:$BB$373,MATCH(LEFT(TRIM(AQ$6),FIND("~",SUBSTITUTE(AQ$6,"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128))*HLOOKUP(LEFT(TRIM(AQ$6),FIND("~",SUBSTITUTE(AQ$6," ","~",LEN(TRIM(AQ$6))-LEN(SUBSTITUTE(TRIM(AQ$6)," ",""))))-1)&amp;" Total",$B$6:$BB$373,ROW($A128)-5,FALSE))</f>
        <v>0</v>
      </c>
      <c r="AR128" s="10">
        <f ca="1">IF(AR$5&lt;&gt;"",HLOOKUP(AR$5,Functionalization!$G$6:$R$373,ROW($A128)-5,FALSE),IFERROR(INDEX(AR$337:AR$373,MATCH($F128,$B$337:$B$373,0))/VLOOKUP($F128,$B$337:$BB$373,MATCH(LEFT(TRIM(AR$6),FIND("~",SUBSTITUTE(AR$6,"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128))*HLOOKUP(LEFT(TRIM(AR$6),FIND("~",SUBSTITUTE(AR$6," ","~",LEN(TRIM(AR$6))-LEN(SUBSTITUTE(TRIM(AR$6)," ",""))))-1)&amp;" Total",$B$6:$BB$373,ROW($A128)-5,FALSE))</f>
        <v>0</v>
      </c>
      <c r="AS128" s="10">
        <f ca="1">IF(AS$5&lt;&gt;"",HLOOKUP(AS$5,Functionalization!$G$6:$R$373,ROW($A128)-5,FALSE),IFERROR(INDEX(AS$337:AS$373,MATCH($F128,$B$337:$B$373,0))/VLOOKUP($F128,$B$337:$BB$373,MATCH(LEFT(TRIM(AS$6),FIND("~",SUBSTITUTE(AS$6,"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128))*HLOOKUP(LEFT(TRIM(AS$6),FIND("~",SUBSTITUTE(AS$6," ","~",LEN(TRIM(AS$6))-LEN(SUBSTITUTE(TRIM(AS$6)," ",""))))-1)&amp;" Total",$B$6:$BB$373,ROW($A128)-5,FALSE))</f>
        <v>0</v>
      </c>
      <c r="AT128" s="10">
        <f ca="1">IF(AT$5&lt;&gt;"",HLOOKUP(AT$5,Functionalization!$G$6:$R$373,ROW($A128)-5,FALSE),IFERROR(INDEX(AT$337:AT$373,MATCH($F128,$B$337:$B$373,0))/VLOOKUP($F128,$B$337:$BB$373,MATCH(LEFT(TRIM(AT$6),FIND("~",SUBSTITUTE(AT$6,"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128))*HLOOKUP(LEFT(TRIM(AT$6),FIND("~",SUBSTITUTE(AT$6," ","~",LEN(TRIM(AT$6))-LEN(SUBSTITUTE(TRIM(AT$6)," ",""))))-1)&amp;" Total",$B$6:$BB$373,ROW($A128)-5,FALSE))</f>
        <v>0</v>
      </c>
      <c r="AU128" s="10">
        <f ca="1">IF(AU$5&lt;&gt;"",HLOOKUP(AU$5,Functionalization!$G$6:$R$373,ROW($A128)-5,FALSE),IFERROR(INDEX(AU$337:AU$373,MATCH($F128,$B$337:$B$373,0))/VLOOKUP($F128,$B$337:$BB$373,MATCH(LEFT(TRIM(AU$6),FIND("~",SUBSTITUTE(AU$6,"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128))*HLOOKUP(LEFT(TRIM(AU$6),FIND("~",SUBSTITUTE(AU$6," ","~",LEN(TRIM(AU$6))-LEN(SUBSTITUTE(TRIM(AU$6)," ",""))))-1)&amp;" Total",$B$6:$BB$373,ROW($A128)-5,FALSE))</f>
        <v>0</v>
      </c>
      <c r="AV128" s="10">
        <f ca="1">IF(AV$5&lt;&gt;"",HLOOKUP(AV$5,Functionalization!$G$6:$R$373,ROW($A128)-5,FALSE),IFERROR(INDEX(AV$337:AV$373,MATCH($F128,$B$337:$B$373,0))/VLOOKUP($F128,$B$337:$BB$373,MATCH(LEFT(TRIM(AV$6),FIND("~",SUBSTITUTE(AV$6,"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128))*HLOOKUP(LEFT(TRIM(AV$6),FIND("~",SUBSTITUTE(AV$6," ","~",LEN(TRIM(AV$6))-LEN(SUBSTITUTE(TRIM(AV$6)," ",""))))-1)&amp;" Total",$B$6:$BB$373,ROW($A128)-5,FALSE))</f>
        <v>0</v>
      </c>
      <c r="AW128" s="10">
        <f ca="1">IF(AW$5&lt;&gt;"",HLOOKUP(AW$5,Functionalization!$G$6:$R$373,ROW($A128)-5,FALSE),IFERROR(INDEX(AW$337:AW$373,MATCH($F128,$B$337:$B$373,0))/VLOOKUP($F128,$B$337:$BB$373,MATCH(LEFT(TRIM(AW$6),FIND("~",SUBSTITUTE(AW$6,"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128))*HLOOKUP(LEFT(TRIM(AW$6),FIND("~",SUBSTITUTE(AW$6," ","~",LEN(TRIM(AW$6))-LEN(SUBSTITUTE(TRIM(AW$6)," ",""))))-1)&amp;" Total",$B$6:$BB$373,ROW($A128)-5,FALSE))</f>
        <v>0</v>
      </c>
      <c r="AX128" s="10">
        <f ca="1">IF(AX$5&lt;&gt;"",HLOOKUP(AX$5,Functionalization!$G$6:$R$373,ROW($A128)-5,FALSE),IFERROR(INDEX(AX$337:AX$373,MATCH($F128,$B$337:$B$373,0))/VLOOKUP($F128,$B$337:$BB$373,MATCH(LEFT(TRIM(AX$6),FIND("~",SUBSTITUTE(AX$6,"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128))*HLOOKUP(LEFT(TRIM(AX$6),FIND("~",SUBSTITUTE(AX$6," ","~",LEN(TRIM(AX$6))-LEN(SUBSTITUTE(TRIM(AX$6)," ",""))))-1)&amp;" Total",$B$6:$BB$373,ROW($A128)-5,FALSE))</f>
        <v>0</v>
      </c>
      <c r="AY128" s="10">
        <f ca="1">IF(AY$5&lt;&gt;"",HLOOKUP(AY$5,Functionalization!$G$6:$R$373,ROW($A128)-5,FALSE),IFERROR(INDEX(AY$337:AY$373,MATCH($F128,$B$337:$B$373,0))/VLOOKUP($F128,$B$337:$BB$373,MATCH(LEFT(TRIM(AY$6),FIND("~",SUBSTITUTE(AY$6,"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128))*HLOOKUP(LEFT(TRIM(AY$6),FIND("~",SUBSTITUTE(AY$6," ","~",LEN(TRIM(AY$6))-LEN(SUBSTITUTE(TRIM(AY$6)," ",""))))-1)&amp;" Total",$B$6:$BB$373,ROW($A128)-5,FALSE))</f>
        <v>0</v>
      </c>
      <c r="AZ128" s="10">
        <f ca="1">IF(AZ$5&lt;&gt;"",HLOOKUP(AZ$5,Functionalization!$G$6:$R$373,ROW($A128)-5,FALSE),IFERROR(INDEX(AZ$337:AZ$373,MATCH($F128,$B$337:$B$373,0))/VLOOKUP($F128,$B$337:$BB$373,MATCH(LEFT(TRIM(AZ$6),FIND("~",SUBSTITUTE(AZ$6,"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128))*HLOOKUP(LEFT(TRIM(AZ$6),FIND("~",SUBSTITUTE(AZ$6," ","~",LEN(TRIM(AZ$6))-LEN(SUBSTITUTE(TRIM(AZ$6)," ",""))))-1)&amp;" Total",$B$6:$BB$373,ROW($A128)-5,FALSE))</f>
        <v>0</v>
      </c>
      <c r="BA128" s="10">
        <f ca="1">IF(BA$5&lt;&gt;"",HLOOKUP(BA$5,Functionalization!$G$6:$R$373,ROW($A128)-5,FALSE),IFERROR(INDEX(BA$337:BA$373,MATCH($F128,$B$337:$B$373,0))/VLOOKUP($F128,$B$337:$BB$373,MATCH(LEFT(TRIM(BA$6),FIND("~",SUBSTITUTE(BA$6,"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128))*HLOOKUP(LEFT(TRIM(BA$6),FIND("~",SUBSTITUTE(BA$6," ","~",LEN(TRIM(BA$6))-LEN(SUBSTITUTE(TRIM(BA$6)," ",""))))-1)&amp;" Total",$B$6:$BB$373,ROW($A128)-5,FALSE))</f>
        <v>0</v>
      </c>
      <c r="BB128" s="10">
        <f ca="1">IF(BB$5&lt;&gt;"",HLOOKUP(BB$5,Functionalization!$G$6:$R$373,ROW($A128)-5,FALSE),IFERROR(INDEX(BB$337:BB$373,MATCH($F128,$B$337:$B$373,0))/VLOOKUP($F128,$B$337:$BB$373,MATCH(LEFT(TRIM(BB$6),FIND("~",SUBSTITUTE(BB$6,"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128))*HLOOKUP(LEFT(TRIM(BB$6),FIND("~",SUBSTITUTE(BB$6," ","~",LEN(TRIM(BB$6))-LEN(SUBSTITUTE(TRIM(BB$6)," ",""))))-1)&amp;" Total",$B$6:$BB$373,ROW($A128)-5,FALSE))</f>
        <v>0</v>
      </c>
      <c r="BD128">
        <f ca="1">IFERROR(IF(SUMIF($G$6:$BB$6,BD$6&amp;" Total",$G128:$BB128)-(SUMIF($G$6:$BB$6,BD$6&amp;" "&amp;'Input-Func_Class'!$D$22,$G128:$BB128)+IFERROR(SUMIF($G$6:$BB$6,BD$6&amp;" "&amp;'Input-Func_Class'!$E$22,$G128:$BB128),SUMIF($G$6:$BB$6,BD$6&amp;" "&amp;'Input-Func_Class'!$B$24,$G128:$BB128))+SUMIF($G$6:$BB$6,BD$6&amp;" "&amp;'Input-Func_Class'!$F$22,$G128:$BB128))&lt;Check_Limit,0,1),1)</f>
        <v>0</v>
      </c>
      <c r="BE128">
        <f ca="1">IFERROR(IF(SUMIF($G$6:$BB$6,BE$6&amp;" Total",$G128:$BB128)-(SUMIF($G$6:$BB$6,BE$6&amp;" "&amp;'Input-Func_Class'!$D$22,$G128:$BB128)+IFERROR(SUMIF($G$6:$BB$6,BE$6&amp;" "&amp;'Input-Func_Class'!$E$22,$G128:$BB128),SUMIF($G$6:$BB$6,BE$6&amp;" "&amp;'Input-Func_Class'!$B$24,$G128:$BB128))+SUMIF($G$6:$BB$6,BE$6&amp;" "&amp;'Input-Func_Class'!$F$22,$G128:$BB128))&lt;Check_Limit,0,1),1)</f>
        <v>0</v>
      </c>
      <c r="BF128">
        <f ca="1">IFERROR(IF(SUMIF($G$6:$BB$6,BF$6&amp;" Total",$G128:$BB128)-(SUMIF($G$6:$BB$6,BF$6&amp;" "&amp;'Input-Func_Class'!$D$22,$G128:$BB128)+IFERROR(SUMIF($G$6:$BB$6,BF$6&amp;" "&amp;'Input-Func_Class'!$E$22,$G128:$BB128),SUMIF($G$6:$BB$6,BF$6&amp;" "&amp;'Input-Func_Class'!$B$24,$G128:$BB128))+SUMIF($G$6:$BB$6,BF$6&amp;" "&amp;'Input-Func_Class'!$F$22,$G128:$BB128))&lt;Check_Limit,0,1),1)</f>
        <v>0</v>
      </c>
      <c r="BG128">
        <f ca="1">IFERROR(IF(SUMIF($G$6:$BB$6,BG$6&amp;" Total",$G128:$BB128)-(SUMIF($G$6:$BB$6,BG$6&amp;" "&amp;'Input-Func_Class'!$D$22,$G128:$BB128)+IFERROR(SUMIF($G$6:$BB$6,BG$6&amp;" "&amp;'Input-Func_Class'!$E$22,$G128:$BB128),SUMIF($G$6:$BB$6,BG$6&amp;" "&amp;'Input-Func_Class'!$B$24,$G128:$BB128))+SUMIF($G$6:$BB$6,BG$6&amp;" "&amp;'Input-Func_Class'!$F$22,$G128:$BB128))&lt;Check_Limit,0,1),1)</f>
        <v>0</v>
      </c>
      <c r="BH128">
        <f ca="1">IFERROR(IF(SUMIF($G$6:$BB$6,BH$6&amp;" Total",$G128:$BB128)-(SUMIF($G$6:$BB$6,BH$6&amp;" "&amp;'Input-Func_Class'!$D$22,$G128:$BB128)+IFERROR(SUMIF($G$6:$BB$6,BH$6&amp;" "&amp;'Input-Func_Class'!$E$22,$G128:$BB128),SUMIF($G$6:$BB$6,BH$6&amp;" "&amp;'Input-Func_Class'!$B$24,$G128:$BB128))+SUMIF($G$6:$BB$6,BH$6&amp;" "&amp;'Input-Func_Class'!$F$22,$G128:$BB128))&lt;Check_Limit,0,1),1)</f>
        <v>0</v>
      </c>
      <c r="BI128">
        <f ca="1">IFERROR(IF(SUMIF($G$6:$BB$6,BI$6&amp;" Total",$G128:$BB128)-(SUMIF($G$6:$BB$6,BI$6&amp;" "&amp;'Input-Func_Class'!$D$22,$G128:$BB128)+IFERROR(SUMIF($G$6:$BB$6,BI$6&amp;" "&amp;'Input-Func_Class'!$E$22,$G128:$BB128),SUMIF($G$6:$BB$6,BI$6&amp;" "&amp;'Input-Func_Class'!$B$24,$G128:$BB128))+SUMIF($G$6:$BB$6,BI$6&amp;" "&amp;'Input-Func_Class'!$F$22,$G128:$BB128))&lt;Check_Limit,0,1),1)</f>
        <v>0</v>
      </c>
      <c r="BJ128">
        <f ca="1">IFERROR(IF(SUMIF($G$6:$BB$6,BJ$6&amp;" Total",$G128:$BB128)-(SUMIF($G$6:$BB$6,BJ$6&amp;" "&amp;'Input-Func_Class'!$D$22,$G128:$BB128)+IFERROR(SUMIF($G$6:$BB$6,BJ$6&amp;" "&amp;'Input-Func_Class'!$E$22,$G128:$BB128),SUMIF($G$6:$BB$6,BJ$6&amp;" "&amp;'Input-Func_Class'!$B$24,$G128:$BB128))+SUMIF($G$6:$BB$6,BJ$6&amp;" "&amp;'Input-Func_Class'!$F$22,$G128:$BB128))&lt;Check_Limit,0,1),1)</f>
        <v>0</v>
      </c>
      <c r="BK128">
        <f ca="1">IFERROR(IF(SUMIF($G$6:$BB$6,BK$6&amp;" Total",$G128:$BB128)-(SUMIF($G$6:$BB$6,BK$6&amp;" "&amp;'Input-Func_Class'!$D$22,$G128:$BB128)+IFERROR(SUMIF($G$6:$BB$6,BK$6&amp;" "&amp;'Input-Func_Class'!$E$22,$G128:$BB128),SUMIF($G$6:$BB$6,BK$6&amp;" "&amp;'Input-Func_Class'!$B$24,$G128:$BB128))+SUMIF($G$6:$BB$6,BK$6&amp;" "&amp;'Input-Func_Class'!$F$22,$G128:$BB128))&lt;Check_Limit,0,1),1)</f>
        <v>0</v>
      </c>
      <c r="BL128">
        <f ca="1">IFERROR(IF(SUMIF($G$6:$BB$6,BL$6&amp;" Total",$G128:$BB128)-(SUMIF($G$6:$BB$6,BL$6&amp;" "&amp;'Input-Func_Class'!$D$22,$G128:$BB128)+IFERROR(SUMIF($G$6:$BB$6,BL$6&amp;" "&amp;'Input-Func_Class'!$E$22,$G128:$BB128),SUMIF($G$6:$BB$6,BL$6&amp;" "&amp;'Input-Func_Class'!$B$24,$G128:$BB128))+SUMIF($G$6:$BB$6,BL$6&amp;" "&amp;'Input-Func_Class'!$F$22,$G128:$BB128))&lt;Check_Limit,0,1),1)</f>
        <v>0</v>
      </c>
      <c r="BM128">
        <f ca="1">IFERROR(IF(SUMIF($G$6:$BB$6,BM$6&amp;" Total",$G128:$BB128)-(SUMIF($G$6:$BB$6,BM$6&amp;" "&amp;'Input-Func_Class'!$D$22,$G128:$BB128)+IFERROR(SUMIF($G$6:$BB$6,BM$6&amp;" "&amp;'Input-Func_Class'!$E$22,$G128:$BB128),SUMIF($G$6:$BB$6,BM$6&amp;" "&amp;'Input-Func_Class'!$B$24,$G128:$BB128))+SUMIF($G$6:$BB$6,BM$6&amp;" "&amp;'Input-Func_Class'!$F$22,$G128:$BB128))&lt;Check_Limit,0,1),1)</f>
        <v>0</v>
      </c>
      <c r="BN128">
        <f ca="1">IFERROR(IF(SUMIF($G$6:$BB$6,BN$6&amp;" Total",$G128:$BB128)-(SUMIF($G$6:$BB$6,BN$6&amp;" "&amp;'Input-Func_Class'!$D$22,$G128:$BB128)+IFERROR(SUMIF($G$6:$BB$6,BN$6&amp;" "&amp;'Input-Func_Class'!$E$22,$G128:$BB128),SUMIF($G$6:$BB$6,BN$6&amp;" "&amp;'Input-Func_Class'!$B$24,$G128:$BB128))+SUMIF($G$6:$BB$6,BN$6&amp;" "&amp;'Input-Func_Class'!$F$22,$G128:$BB128))&lt;Check_Limit,0,1),1)</f>
        <v>0</v>
      </c>
      <c r="BO128">
        <f ca="1">IFERROR(IF(SUMIF($G$6:$BB$6,BO$6&amp;" Total",$G128:$BB128)-(SUMIF($G$6:$BB$6,BO$6&amp;" "&amp;'Input-Func_Class'!$D$22,$G128:$BB128)+IFERROR(SUMIF($G$6:$BB$6,BO$6&amp;" "&amp;'Input-Func_Class'!$E$22,$G128:$BB128),SUMIF($G$6:$BB$6,BO$6&amp;" "&amp;'Input-Func_Class'!$B$24,$G128:$BB128))+SUMIF($G$6:$BB$6,BO$6&amp;" "&amp;'Input-Func_Class'!$F$22,$G128:$BB128))&lt;Check_Limit,0,1),1)</f>
        <v>0</v>
      </c>
    </row>
    <row r="129" spans="1:67" outlineLevel="1">
      <c r="A129" s="31">
        <f>IF(ISBLANK('Input-Accounts'!A129),"",'Input-Accounts'!A129)</f>
        <v>116</v>
      </c>
      <c r="B129" s="53" t="str">
        <f>IF(ISBLANK('Input-Accounts'!B129),"",'Input-Accounts'!B129)</f>
        <v xml:space="preserve">TOOLS,SHOP, &amp; GAR EQ-GARAGE &amp; SERV </v>
      </c>
      <c r="C129" s="31">
        <f>IF(ISBLANK('Input-Accounts'!C129),"",'Input-Accounts'!C129)</f>
        <v>394.1</v>
      </c>
      <c r="D129" s="10">
        <f>Functionalization!$D129</f>
        <v>-4652.0700000000006</v>
      </c>
      <c r="E129" s="10">
        <f t="shared" ca="1" si="20"/>
        <v>0</v>
      </c>
      <c r="F129" s="3" t="str">
        <f>IF($D129=0,"-",IF('Input-Accounts'!$E129&lt;&gt;0,'Input-Accounts'!$E129,'Input-Accounts'!$G129))</f>
        <v>INT_DISTPT_SUBTOTAL</v>
      </c>
      <c r="G129" s="10">
        <f ca="1">IF(G$5&lt;&gt;"",HLOOKUP(G$5,Functionalization!$G$6:$R$373,ROW($A129)-5,FALSE),IFERROR(INDEX(G$337:G$373,MATCH($F129,$B$337:$B$373,0))/VLOOKUP($F129,$B$337:$BB$373,MATCH(LEFT(TRIM(G$6),FIND("~",SUBSTITUTE(G$6,"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129))*HLOOKUP(LEFT(TRIM(G$6),FIND("~",SUBSTITUTE(G$6," ","~",LEN(TRIM(G$6))-LEN(SUBSTITUTE(TRIM(G$6)," ",""))))-1)&amp;" Total",$B$6:$BB$373,ROW($A129)-5,FALSE))</f>
        <v>-2963.1960731920285</v>
      </c>
      <c r="H129" s="10">
        <f ca="1">IF(H$5&lt;&gt;"",HLOOKUP(H$5,Functionalization!$G$6:$R$373,ROW($A129)-5,FALSE),IFERROR(INDEX(H$337:H$373,MATCH($F129,$B$337:$B$373,0))/VLOOKUP($F129,$B$337:$BB$373,MATCH(LEFT(TRIM(H$6),FIND("~",SUBSTITUTE(H$6,"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129))*HLOOKUP(LEFT(TRIM(H$6),FIND("~",SUBSTITUTE(H$6," ","~",LEN(TRIM(H$6))-LEN(SUBSTITUTE(TRIM(H$6)," ",""))))-1)&amp;" Total",$B$6:$BB$373,ROW($A129)-5,FALSE))</f>
        <v>-2198.613903664037</v>
      </c>
      <c r="I129" s="10">
        <f ca="1">IF(I$5&lt;&gt;"",HLOOKUP(I$5,Functionalization!$G$6:$R$373,ROW($A129)-5,FALSE),IFERROR(INDEX(I$337:I$373,MATCH($F129,$B$337:$B$373,0))/VLOOKUP($F129,$B$337:$BB$373,MATCH(LEFT(TRIM(I$6),FIND("~",SUBSTITUTE(I$6,"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129))*HLOOKUP(LEFT(TRIM(I$6),FIND("~",SUBSTITUTE(I$6," ","~",LEN(TRIM(I$6))-LEN(SUBSTITUTE(TRIM(I$6)," ",""))))-1)&amp;" Total",$B$6:$BB$373,ROW($A129)-5,FALSE))</f>
        <v>0</v>
      </c>
      <c r="J129" s="10">
        <f ca="1">IF(J$5&lt;&gt;"",HLOOKUP(J$5,Functionalization!$G$6:$R$373,ROW($A129)-5,FALSE),IFERROR(INDEX(J$337:J$373,MATCH($F129,$B$337:$B$373,0))/VLOOKUP($F129,$B$337:$BB$373,MATCH(LEFT(TRIM(J$6),FIND("~",SUBSTITUTE(J$6,"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129))*HLOOKUP(LEFT(TRIM(J$6),FIND("~",SUBSTITUTE(J$6," ","~",LEN(TRIM(J$6))-LEN(SUBSTITUTE(TRIM(J$6)," ",""))))-1)&amp;" Total",$B$6:$BB$373,ROW($A129)-5,FALSE))</f>
        <v>-764.58216952799091</v>
      </c>
      <c r="K129" s="10">
        <f ca="1">IF(K$5&lt;&gt;"",HLOOKUP(K$5,Functionalization!$G$6:$R$373,ROW($A129)-5,FALSE),IFERROR(INDEX(K$337:K$373,MATCH($F129,$B$337:$B$373,0))/VLOOKUP($F129,$B$337:$BB$373,MATCH(LEFT(TRIM(K$6),FIND("~",SUBSTITUTE(K$6,"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129))*HLOOKUP(LEFT(TRIM(K$6),FIND("~",SUBSTITUTE(K$6," ","~",LEN(TRIM(K$6))-LEN(SUBSTITUTE(TRIM(K$6)," ",""))))-1)&amp;" Total",$B$6:$BB$373,ROW($A129)-5,FALSE))</f>
        <v>-1688.8739268079717</v>
      </c>
      <c r="L129" s="10">
        <f ca="1">IF(L$5&lt;&gt;"",HLOOKUP(L$5,Functionalization!$G$6:$R$373,ROW($A129)-5,FALSE),IFERROR(INDEX(L$337:L$373,MATCH($F129,$B$337:$B$373,0))/VLOOKUP($F129,$B$337:$BB$373,MATCH(LEFT(TRIM(L$6),FIND("~",SUBSTITUTE(L$6,"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129))*HLOOKUP(LEFT(TRIM(L$6),FIND("~",SUBSTITUTE(L$6," ","~",LEN(TRIM(L$6))-LEN(SUBSTITUTE(TRIM(L$6)," ",""))))-1)&amp;" Total",$B$6:$BB$373,ROW($A129)-5,FALSE))</f>
        <v>0</v>
      </c>
      <c r="M129" s="10">
        <f ca="1">IF(M$5&lt;&gt;"",HLOOKUP(M$5,Functionalization!$G$6:$R$373,ROW($A129)-5,FALSE),IFERROR(INDEX(M$337:M$373,MATCH($F129,$B$337:$B$373,0))/VLOOKUP($F129,$B$337:$BB$373,MATCH(LEFT(TRIM(M$6),FIND("~",SUBSTITUTE(M$6,"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129))*HLOOKUP(LEFT(TRIM(M$6),FIND("~",SUBSTITUTE(M$6," ","~",LEN(TRIM(M$6))-LEN(SUBSTITUTE(TRIM(M$6)," ",""))))-1)&amp;" Total",$B$6:$BB$373,ROW($A129)-5,FALSE))</f>
        <v>0</v>
      </c>
      <c r="N129" s="10">
        <f ca="1">IF(N$5&lt;&gt;"",HLOOKUP(N$5,Functionalization!$G$6:$R$373,ROW($A129)-5,FALSE),IFERROR(INDEX(N$337:N$373,MATCH($F129,$B$337:$B$373,0))/VLOOKUP($F129,$B$337:$BB$373,MATCH(LEFT(TRIM(N$6),FIND("~",SUBSTITUTE(N$6,"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129))*HLOOKUP(LEFT(TRIM(N$6),FIND("~",SUBSTITUTE(N$6," ","~",LEN(TRIM(N$6))-LEN(SUBSTITUTE(TRIM(N$6)," ",""))))-1)&amp;" Total",$B$6:$BB$373,ROW($A129)-5,FALSE))</f>
        <v>-1688.8739268079717</v>
      </c>
      <c r="O129" s="10">
        <f ca="1">IF(O$5&lt;&gt;"",HLOOKUP(O$5,Functionalization!$G$6:$R$373,ROW($A129)-5,FALSE),IFERROR(INDEX(O$337:O$373,MATCH($F129,$B$337:$B$373,0))/VLOOKUP($F129,$B$337:$BB$373,MATCH(LEFT(TRIM(O$6),FIND("~",SUBSTITUTE(O$6,"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129))*HLOOKUP(LEFT(TRIM(O$6),FIND("~",SUBSTITUTE(O$6," ","~",LEN(TRIM(O$6))-LEN(SUBSTITUTE(TRIM(O$6)," ",""))))-1)&amp;" Total",$B$6:$BB$373,ROW($A129)-5,FALSE))</f>
        <v>0</v>
      </c>
      <c r="P129" s="10">
        <f ca="1">IF(P$5&lt;&gt;"",HLOOKUP(P$5,Functionalization!$G$6:$R$373,ROW($A129)-5,FALSE),IFERROR(INDEX(P$337:P$373,MATCH($F129,$B$337:$B$373,0))/VLOOKUP($F129,$B$337:$BB$373,MATCH(LEFT(TRIM(P$6),FIND("~",SUBSTITUTE(P$6,"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129))*HLOOKUP(LEFT(TRIM(P$6),FIND("~",SUBSTITUTE(P$6," ","~",LEN(TRIM(P$6))-LEN(SUBSTITUTE(TRIM(P$6)," ",""))))-1)&amp;" Total",$B$6:$BB$373,ROW($A129)-5,FALSE))</f>
        <v>0</v>
      </c>
      <c r="Q129" s="10">
        <f ca="1">IF(Q$5&lt;&gt;"",HLOOKUP(Q$5,Functionalization!$G$6:$R$373,ROW($A129)-5,FALSE),IFERROR(INDEX(Q$337:Q$373,MATCH($F129,$B$337:$B$373,0))/VLOOKUP($F129,$B$337:$BB$373,MATCH(LEFT(TRIM(Q$6),FIND("~",SUBSTITUTE(Q$6,"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129))*HLOOKUP(LEFT(TRIM(Q$6),FIND("~",SUBSTITUTE(Q$6," ","~",LEN(TRIM(Q$6))-LEN(SUBSTITUTE(TRIM(Q$6)," ",""))))-1)&amp;" Total",$B$6:$BB$373,ROW($A129)-5,FALSE))</f>
        <v>0</v>
      </c>
      <c r="R129" s="10">
        <f ca="1">IF(R$5&lt;&gt;"",HLOOKUP(R$5,Functionalization!$G$6:$R$373,ROW($A129)-5,FALSE),IFERROR(INDEX(R$337:R$373,MATCH($F129,$B$337:$B$373,0))/VLOOKUP($F129,$B$337:$BB$373,MATCH(LEFT(TRIM(R$6),FIND("~",SUBSTITUTE(R$6,"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129))*HLOOKUP(LEFT(TRIM(R$6),FIND("~",SUBSTITUTE(R$6," ","~",LEN(TRIM(R$6))-LEN(SUBSTITUTE(TRIM(R$6)," ",""))))-1)&amp;" Total",$B$6:$BB$373,ROW($A129)-5,FALSE))</f>
        <v>0</v>
      </c>
      <c r="S129" s="10">
        <f ca="1">IF(S$5&lt;&gt;"",HLOOKUP(S$5,Functionalization!$G$6:$R$373,ROW($A129)-5,FALSE),IFERROR(INDEX(S$337:S$373,MATCH($F129,$B$337:$B$373,0))/VLOOKUP($F129,$B$337:$BB$373,MATCH(LEFT(TRIM(S$6),FIND("~",SUBSTITUTE(S$6,"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129))*HLOOKUP(LEFT(TRIM(S$6),FIND("~",SUBSTITUTE(S$6," ","~",LEN(TRIM(S$6))-LEN(SUBSTITUTE(TRIM(S$6)," ",""))))-1)&amp;" Total",$B$6:$BB$373,ROW($A129)-5,FALSE))</f>
        <v>0</v>
      </c>
      <c r="T129" s="10">
        <f ca="1">IF(T$5&lt;&gt;"",HLOOKUP(T$5,Functionalization!$G$6:$R$373,ROW($A129)-5,FALSE),IFERROR(INDEX(T$337:T$373,MATCH($F129,$B$337:$B$373,0))/VLOOKUP($F129,$B$337:$BB$373,MATCH(LEFT(TRIM(T$6),FIND("~",SUBSTITUTE(T$6,"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129))*HLOOKUP(LEFT(TRIM(T$6),FIND("~",SUBSTITUTE(T$6," ","~",LEN(TRIM(T$6))-LEN(SUBSTITUTE(TRIM(T$6)," ",""))))-1)&amp;" Total",$B$6:$BB$373,ROW($A129)-5,FALSE))</f>
        <v>0</v>
      </c>
      <c r="U129" s="10">
        <f ca="1">IF(U$5&lt;&gt;"",HLOOKUP(U$5,Functionalization!$G$6:$R$373,ROW($A129)-5,FALSE),IFERROR(INDEX(U$337:U$373,MATCH($F129,$B$337:$B$373,0))/VLOOKUP($F129,$B$337:$BB$373,MATCH(LEFT(TRIM(U$6),FIND("~",SUBSTITUTE(U$6,"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129))*HLOOKUP(LEFT(TRIM(U$6),FIND("~",SUBSTITUTE(U$6," ","~",LEN(TRIM(U$6))-LEN(SUBSTITUTE(TRIM(U$6)," ",""))))-1)&amp;" Total",$B$6:$BB$373,ROW($A129)-5,FALSE))</f>
        <v>0</v>
      </c>
      <c r="V129" s="10">
        <f ca="1">IF(V$5&lt;&gt;"",HLOOKUP(V$5,Functionalization!$G$6:$R$373,ROW($A129)-5,FALSE),IFERROR(INDEX(V$337:V$373,MATCH($F129,$B$337:$B$373,0))/VLOOKUP($F129,$B$337:$BB$373,MATCH(LEFT(TRIM(V$6),FIND("~",SUBSTITUTE(V$6,"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129))*HLOOKUP(LEFT(TRIM(V$6),FIND("~",SUBSTITUTE(V$6," ","~",LEN(TRIM(V$6))-LEN(SUBSTITUTE(TRIM(V$6)," ",""))))-1)&amp;" Total",$B$6:$BB$373,ROW($A129)-5,FALSE))</f>
        <v>0</v>
      </c>
      <c r="W129" s="10">
        <f ca="1">IF(W$5&lt;&gt;"",HLOOKUP(W$5,Functionalization!$G$6:$R$373,ROW($A129)-5,FALSE),IFERROR(INDEX(W$337:W$373,MATCH($F129,$B$337:$B$373,0))/VLOOKUP($F129,$B$337:$BB$373,MATCH(LEFT(TRIM(W$6),FIND("~",SUBSTITUTE(W$6,"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129))*HLOOKUP(LEFT(TRIM(W$6),FIND("~",SUBSTITUTE(W$6," ","~",LEN(TRIM(W$6))-LEN(SUBSTITUTE(TRIM(W$6)," ",""))))-1)&amp;" Total",$B$6:$BB$373,ROW($A129)-5,FALSE))</f>
        <v>0</v>
      </c>
      <c r="X129" s="10">
        <f ca="1">IF(X$5&lt;&gt;"",HLOOKUP(X$5,Functionalization!$G$6:$R$373,ROW($A129)-5,FALSE),IFERROR(INDEX(X$337:X$373,MATCH($F129,$B$337:$B$373,0))/VLOOKUP($F129,$B$337:$BB$373,MATCH(LEFT(TRIM(X$6),FIND("~",SUBSTITUTE(X$6,"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129))*HLOOKUP(LEFT(TRIM(X$6),FIND("~",SUBSTITUTE(X$6," ","~",LEN(TRIM(X$6))-LEN(SUBSTITUTE(TRIM(X$6)," ",""))))-1)&amp;" Total",$B$6:$BB$373,ROW($A129)-5,FALSE))</f>
        <v>0</v>
      </c>
      <c r="Y129" s="10">
        <f ca="1">IF(Y$5&lt;&gt;"",HLOOKUP(Y$5,Functionalization!$G$6:$R$373,ROW($A129)-5,FALSE),IFERROR(INDEX(Y$337:Y$373,MATCH($F129,$B$337:$B$373,0))/VLOOKUP($F129,$B$337:$BB$373,MATCH(LEFT(TRIM(Y$6),FIND("~",SUBSTITUTE(Y$6,"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129))*HLOOKUP(LEFT(TRIM(Y$6),FIND("~",SUBSTITUTE(Y$6," ","~",LEN(TRIM(Y$6))-LEN(SUBSTITUTE(TRIM(Y$6)," ",""))))-1)&amp;" Total",$B$6:$BB$373,ROW($A129)-5,FALSE))</f>
        <v>0</v>
      </c>
      <c r="Z129" s="10">
        <f ca="1">IF(Z$5&lt;&gt;"",HLOOKUP(Z$5,Functionalization!$G$6:$R$373,ROW($A129)-5,FALSE),IFERROR(INDEX(Z$337:Z$373,MATCH($F129,$B$337:$B$373,0))/VLOOKUP($F129,$B$337:$BB$373,MATCH(LEFT(TRIM(Z$6),FIND("~",SUBSTITUTE(Z$6,"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129))*HLOOKUP(LEFT(TRIM(Z$6),FIND("~",SUBSTITUTE(Z$6," ","~",LEN(TRIM(Z$6))-LEN(SUBSTITUTE(TRIM(Z$6)," ",""))))-1)&amp;" Total",$B$6:$BB$373,ROW($A129)-5,FALSE))</f>
        <v>0</v>
      </c>
      <c r="AA129" s="10">
        <f ca="1">IF(AA$5&lt;&gt;"",HLOOKUP(AA$5,Functionalization!$G$6:$R$373,ROW($A129)-5,FALSE),IFERROR(INDEX(AA$337:AA$373,MATCH($F129,$B$337:$B$373,0))/VLOOKUP($F129,$B$337:$BB$373,MATCH(LEFT(TRIM(AA$6),FIND("~",SUBSTITUTE(AA$6,"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129))*HLOOKUP(LEFT(TRIM(AA$6),FIND("~",SUBSTITUTE(AA$6," ","~",LEN(TRIM(AA$6))-LEN(SUBSTITUTE(TRIM(AA$6)," ",""))))-1)&amp;" Total",$B$6:$BB$373,ROW($A129)-5,FALSE))</f>
        <v>0</v>
      </c>
      <c r="AB129" s="10">
        <f ca="1">IF(AB$5&lt;&gt;"",HLOOKUP(AB$5,Functionalization!$G$6:$R$373,ROW($A129)-5,FALSE),IFERROR(INDEX(AB$337:AB$373,MATCH($F129,$B$337:$B$373,0))/VLOOKUP($F129,$B$337:$BB$373,MATCH(LEFT(TRIM(AB$6),FIND("~",SUBSTITUTE(AB$6,"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129))*HLOOKUP(LEFT(TRIM(AB$6),FIND("~",SUBSTITUTE(AB$6," ","~",LEN(TRIM(AB$6))-LEN(SUBSTITUTE(TRIM(AB$6)," ",""))))-1)&amp;" Total",$B$6:$BB$373,ROW($A129)-5,FALSE))</f>
        <v>0</v>
      </c>
      <c r="AC129" s="10">
        <f ca="1">IF(AC$5&lt;&gt;"",HLOOKUP(AC$5,Functionalization!$G$6:$R$373,ROW($A129)-5,FALSE),IFERROR(INDEX(AC$337:AC$373,MATCH($F129,$B$337:$B$373,0))/VLOOKUP($F129,$B$337:$BB$373,MATCH(LEFT(TRIM(AC$6),FIND("~",SUBSTITUTE(AC$6,"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129))*HLOOKUP(LEFT(TRIM(AC$6),FIND("~",SUBSTITUTE(AC$6," ","~",LEN(TRIM(AC$6))-LEN(SUBSTITUTE(TRIM(AC$6)," ",""))))-1)&amp;" Total",$B$6:$BB$373,ROW($A129)-5,FALSE))</f>
        <v>0</v>
      </c>
      <c r="AD129" s="10">
        <f ca="1">IF(AD$5&lt;&gt;"",HLOOKUP(AD$5,Functionalization!$G$6:$R$373,ROW($A129)-5,FALSE),IFERROR(INDEX(AD$337:AD$373,MATCH($F129,$B$337:$B$373,0))/VLOOKUP($F129,$B$337:$BB$373,MATCH(LEFT(TRIM(AD$6),FIND("~",SUBSTITUTE(AD$6,"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129))*HLOOKUP(LEFT(TRIM(AD$6),FIND("~",SUBSTITUTE(AD$6," ","~",LEN(TRIM(AD$6))-LEN(SUBSTITUTE(TRIM(AD$6)," ",""))))-1)&amp;" Total",$B$6:$BB$373,ROW($A129)-5,FALSE))</f>
        <v>0</v>
      </c>
      <c r="AE129" s="10">
        <f ca="1">IF(AE$5&lt;&gt;"",HLOOKUP(AE$5,Functionalization!$G$6:$R$373,ROW($A129)-5,FALSE),IFERROR(INDEX(AE$337:AE$373,MATCH($F129,$B$337:$B$373,0))/VLOOKUP($F129,$B$337:$BB$373,MATCH(LEFT(TRIM(AE$6),FIND("~",SUBSTITUTE(AE$6,"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129))*HLOOKUP(LEFT(TRIM(AE$6),FIND("~",SUBSTITUTE(AE$6," ","~",LEN(TRIM(AE$6))-LEN(SUBSTITUTE(TRIM(AE$6)," ",""))))-1)&amp;" Total",$B$6:$BB$373,ROW($A129)-5,FALSE))</f>
        <v>0</v>
      </c>
      <c r="AF129" s="10">
        <f ca="1">IF(AF$5&lt;&gt;"",HLOOKUP(AF$5,Functionalization!$G$6:$R$373,ROW($A129)-5,FALSE),IFERROR(INDEX(AF$337:AF$373,MATCH($F129,$B$337:$B$373,0))/VLOOKUP($F129,$B$337:$BB$373,MATCH(LEFT(TRIM(AF$6),FIND("~",SUBSTITUTE(AF$6,"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129))*HLOOKUP(LEFT(TRIM(AF$6),FIND("~",SUBSTITUTE(AF$6," ","~",LEN(TRIM(AF$6))-LEN(SUBSTITUTE(TRIM(AF$6)," ",""))))-1)&amp;" Total",$B$6:$BB$373,ROW($A129)-5,FALSE))</f>
        <v>0</v>
      </c>
      <c r="AG129" s="10">
        <f ca="1">IF(AG$5&lt;&gt;"",HLOOKUP(AG$5,Functionalization!$G$6:$R$373,ROW($A129)-5,FALSE),IFERROR(INDEX(AG$337:AG$373,MATCH($F129,$B$337:$B$373,0))/VLOOKUP($F129,$B$337:$BB$373,MATCH(LEFT(TRIM(AG$6),FIND("~",SUBSTITUTE(AG$6,"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129))*HLOOKUP(LEFT(TRIM(AG$6),FIND("~",SUBSTITUTE(AG$6," ","~",LEN(TRIM(AG$6))-LEN(SUBSTITUTE(TRIM(AG$6)," ",""))))-1)&amp;" Total",$B$6:$BB$373,ROW($A129)-5,FALSE))</f>
        <v>0</v>
      </c>
      <c r="AH129" s="10">
        <f ca="1">IF(AH$5&lt;&gt;"",HLOOKUP(AH$5,Functionalization!$G$6:$R$373,ROW($A129)-5,FALSE),IFERROR(INDEX(AH$337:AH$373,MATCH($F129,$B$337:$B$373,0))/VLOOKUP($F129,$B$337:$BB$373,MATCH(LEFT(TRIM(AH$6),FIND("~",SUBSTITUTE(AH$6,"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129))*HLOOKUP(LEFT(TRIM(AH$6),FIND("~",SUBSTITUTE(AH$6," ","~",LEN(TRIM(AH$6))-LEN(SUBSTITUTE(TRIM(AH$6)," ",""))))-1)&amp;" Total",$B$6:$BB$373,ROW($A129)-5,FALSE))</f>
        <v>0</v>
      </c>
      <c r="AI129" s="10">
        <f ca="1">IF(AI$5&lt;&gt;"",HLOOKUP(AI$5,Functionalization!$G$6:$R$373,ROW($A129)-5,FALSE),IFERROR(INDEX(AI$337:AI$373,MATCH($F129,$B$337:$B$373,0))/VLOOKUP($F129,$B$337:$BB$373,MATCH(LEFT(TRIM(AI$6),FIND("~",SUBSTITUTE(AI$6,"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129))*HLOOKUP(LEFT(TRIM(AI$6),FIND("~",SUBSTITUTE(AI$6," ","~",LEN(TRIM(AI$6))-LEN(SUBSTITUTE(TRIM(AI$6)," ",""))))-1)&amp;" Total",$B$6:$BB$373,ROW($A129)-5,FALSE))</f>
        <v>0</v>
      </c>
      <c r="AJ129" s="10">
        <f ca="1">IF(AJ$5&lt;&gt;"",HLOOKUP(AJ$5,Functionalization!$G$6:$R$373,ROW($A129)-5,FALSE),IFERROR(INDEX(AJ$337:AJ$373,MATCH($F129,$B$337:$B$373,0))/VLOOKUP($F129,$B$337:$BB$373,MATCH(LEFT(TRIM(AJ$6),FIND("~",SUBSTITUTE(AJ$6,"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129))*HLOOKUP(LEFT(TRIM(AJ$6),FIND("~",SUBSTITUTE(AJ$6," ","~",LEN(TRIM(AJ$6))-LEN(SUBSTITUTE(TRIM(AJ$6)," ",""))))-1)&amp;" Total",$B$6:$BB$373,ROW($A129)-5,FALSE))</f>
        <v>0</v>
      </c>
      <c r="AK129" s="10">
        <f ca="1">IF(AK$5&lt;&gt;"",HLOOKUP(AK$5,Functionalization!$G$6:$R$373,ROW($A129)-5,FALSE),IFERROR(INDEX(AK$337:AK$373,MATCH($F129,$B$337:$B$373,0))/VLOOKUP($F129,$B$337:$BB$373,MATCH(LEFT(TRIM(AK$6),FIND("~",SUBSTITUTE(AK$6,"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129))*HLOOKUP(LEFT(TRIM(AK$6),FIND("~",SUBSTITUTE(AK$6," ","~",LEN(TRIM(AK$6))-LEN(SUBSTITUTE(TRIM(AK$6)," ",""))))-1)&amp;" Total",$B$6:$BB$373,ROW($A129)-5,FALSE))</f>
        <v>0</v>
      </c>
      <c r="AL129" s="10">
        <f ca="1">IF(AL$5&lt;&gt;"",HLOOKUP(AL$5,Functionalization!$G$6:$R$373,ROW($A129)-5,FALSE),IFERROR(INDEX(AL$337:AL$373,MATCH($F129,$B$337:$B$373,0))/VLOOKUP($F129,$B$337:$BB$373,MATCH(LEFT(TRIM(AL$6),FIND("~",SUBSTITUTE(AL$6,"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129))*HLOOKUP(LEFT(TRIM(AL$6),FIND("~",SUBSTITUTE(AL$6," ","~",LEN(TRIM(AL$6))-LEN(SUBSTITUTE(TRIM(AL$6)," ",""))))-1)&amp;" Total",$B$6:$BB$373,ROW($A129)-5,FALSE))</f>
        <v>0</v>
      </c>
      <c r="AM129" s="10">
        <f ca="1">IF(AM$5&lt;&gt;"",HLOOKUP(AM$5,Functionalization!$G$6:$R$373,ROW($A129)-5,FALSE),IFERROR(INDEX(AM$337:AM$373,MATCH($F129,$B$337:$B$373,0))/VLOOKUP($F129,$B$337:$BB$373,MATCH(LEFT(TRIM(AM$6),FIND("~",SUBSTITUTE(AM$6,"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129))*HLOOKUP(LEFT(TRIM(AM$6),FIND("~",SUBSTITUTE(AM$6," ","~",LEN(TRIM(AM$6))-LEN(SUBSTITUTE(TRIM(AM$6)," ",""))))-1)&amp;" Total",$B$6:$BB$373,ROW($A129)-5,FALSE))</f>
        <v>0</v>
      </c>
      <c r="AN129" s="10">
        <f ca="1">IF(AN$5&lt;&gt;"",HLOOKUP(AN$5,Functionalization!$G$6:$R$373,ROW($A129)-5,FALSE),IFERROR(INDEX(AN$337:AN$373,MATCH($F129,$B$337:$B$373,0))/VLOOKUP($F129,$B$337:$BB$373,MATCH(LEFT(TRIM(AN$6),FIND("~",SUBSTITUTE(AN$6,"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129))*HLOOKUP(LEFT(TRIM(AN$6),FIND("~",SUBSTITUTE(AN$6," ","~",LEN(TRIM(AN$6))-LEN(SUBSTITUTE(TRIM(AN$6)," ",""))))-1)&amp;" Total",$B$6:$BB$373,ROW($A129)-5,FALSE))</f>
        <v>0</v>
      </c>
      <c r="AO129" s="10">
        <f ca="1">IF(AO$5&lt;&gt;"",HLOOKUP(AO$5,Functionalization!$G$6:$R$373,ROW($A129)-5,FALSE),IFERROR(INDEX(AO$337:AO$373,MATCH($F129,$B$337:$B$373,0))/VLOOKUP($F129,$B$337:$BB$373,MATCH(LEFT(TRIM(AO$6),FIND("~",SUBSTITUTE(AO$6,"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129))*HLOOKUP(LEFT(TRIM(AO$6),FIND("~",SUBSTITUTE(AO$6," ","~",LEN(TRIM(AO$6))-LEN(SUBSTITUTE(TRIM(AO$6)," ",""))))-1)&amp;" Total",$B$6:$BB$373,ROW($A129)-5,FALSE))</f>
        <v>0</v>
      </c>
      <c r="AP129" s="10">
        <f ca="1">IF(AP$5&lt;&gt;"",HLOOKUP(AP$5,Functionalization!$G$6:$R$373,ROW($A129)-5,FALSE),IFERROR(INDEX(AP$337:AP$373,MATCH($F129,$B$337:$B$373,0))/VLOOKUP($F129,$B$337:$BB$373,MATCH(LEFT(TRIM(AP$6),FIND("~",SUBSTITUTE(AP$6,"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129))*HLOOKUP(LEFT(TRIM(AP$6),FIND("~",SUBSTITUTE(AP$6," ","~",LEN(TRIM(AP$6))-LEN(SUBSTITUTE(TRIM(AP$6)," ",""))))-1)&amp;" Total",$B$6:$BB$373,ROW($A129)-5,FALSE))</f>
        <v>0</v>
      </c>
      <c r="AQ129" s="10">
        <f ca="1">IF(AQ$5&lt;&gt;"",HLOOKUP(AQ$5,Functionalization!$G$6:$R$373,ROW($A129)-5,FALSE),IFERROR(INDEX(AQ$337:AQ$373,MATCH($F129,$B$337:$B$373,0))/VLOOKUP($F129,$B$337:$BB$373,MATCH(LEFT(TRIM(AQ$6),FIND("~",SUBSTITUTE(AQ$6,"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129))*HLOOKUP(LEFT(TRIM(AQ$6),FIND("~",SUBSTITUTE(AQ$6," ","~",LEN(TRIM(AQ$6))-LEN(SUBSTITUTE(TRIM(AQ$6)," ",""))))-1)&amp;" Total",$B$6:$BB$373,ROW($A129)-5,FALSE))</f>
        <v>0</v>
      </c>
      <c r="AR129" s="10">
        <f ca="1">IF(AR$5&lt;&gt;"",HLOOKUP(AR$5,Functionalization!$G$6:$R$373,ROW($A129)-5,FALSE),IFERROR(INDEX(AR$337:AR$373,MATCH($F129,$B$337:$B$373,0))/VLOOKUP($F129,$B$337:$BB$373,MATCH(LEFT(TRIM(AR$6),FIND("~",SUBSTITUTE(AR$6,"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129))*HLOOKUP(LEFT(TRIM(AR$6),FIND("~",SUBSTITUTE(AR$6," ","~",LEN(TRIM(AR$6))-LEN(SUBSTITUTE(TRIM(AR$6)," ",""))))-1)&amp;" Total",$B$6:$BB$373,ROW($A129)-5,FALSE))</f>
        <v>0</v>
      </c>
      <c r="AS129" s="10">
        <f ca="1">IF(AS$5&lt;&gt;"",HLOOKUP(AS$5,Functionalization!$G$6:$R$373,ROW($A129)-5,FALSE),IFERROR(INDEX(AS$337:AS$373,MATCH($F129,$B$337:$B$373,0))/VLOOKUP($F129,$B$337:$BB$373,MATCH(LEFT(TRIM(AS$6),FIND("~",SUBSTITUTE(AS$6,"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129))*HLOOKUP(LEFT(TRIM(AS$6),FIND("~",SUBSTITUTE(AS$6," ","~",LEN(TRIM(AS$6))-LEN(SUBSTITUTE(TRIM(AS$6)," ",""))))-1)&amp;" Total",$B$6:$BB$373,ROW($A129)-5,FALSE))</f>
        <v>0</v>
      </c>
      <c r="AT129" s="10">
        <f ca="1">IF(AT$5&lt;&gt;"",HLOOKUP(AT$5,Functionalization!$G$6:$R$373,ROW($A129)-5,FALSE),IFERROR(INDEX(AT$337:AT$373,MATCH($F129,$B$337:$B$373,0))/VLOOKUP($F129,$B$337:$BB$373,MATCH(LEFT(TRIM(AT$6),FIND("~",SUBSTITUTE(AT$6,"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129))*HLOOKUP(LEFT(TRIM(AT$6),FIND("~",SUBSTITUTE(AT$6," ","~",LEN(TRIM(AT$6))-LEN(SUBSTITUTE(TRIM(AT$6)," ",""))))-1)&amp;" Total",$B$6:$BB$373,ROW($A129)-5,FALSE))</f>
        <v>0</v>
      </c>
      <c r="AU129" s="10">
        <f ca="1">IF(AU$5&lt;&gt;"",HLOOKUP(AU$5,Functionalization!$G$6:$R$373,ROW($A129)-5,FALSE),IFERROR(INDEX(AU$337:AU$373,MATCH($F129,$B$337:$B$373,0))/VLOOKUP($F129,$B$337:$BB$373,MATCH(LEFT(TRIM(AU$6),FIND("~",SUBSTITUTE(AU$6,"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129))*HLOOKUP(LEFT(TRIM(AU$6),FIND("~",SUBSTITUTE(AU$6," ","~",LEN(TRIM(AU$6))-LEN(SUBSTITUTE(TRIM(AU$6)," ",""))))-1)&amp;" Total",$B$6:$BB$373,ROW($A129)-5,FALSE))</f>
        <v>0</v>
      </c>
      <c r="AV129" s="10">
        <f ca="1">IF(AV$5&lt;&gt;"",HLOOKUP(AV$5,Functionalization!$G$6:$R$373,ROW($A129)-5,FALSE),IFERROR(INDEX(AV$337:AV$373,MATCH($F129,$B$337:$B$373,0))/VLOOKUP($F129,$B$337:$BB$373,MATCH(LEFT(TRIM(AV$6),FIND("~",SUBSTITUTE(AV$6,"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129))*HLOOKUP(LEFT(TRIM(AV$6),FIND("~",SUBSTITUTE(AV$6," ","~",LEN(TRIM(AV$6))-LEN(SUBSTITUTE(TRIM(AV$6)," ",""))))-1)&amp;" Total",$B$6:$BB$373,ROW($A129)-5,FALSE))</f>
        <v>0</v>
      </c>
      <c r="AW129" s="10">
        <f ca="1">IF(AW$5&lt;&gt;"",HLOOKUP(AW$5,Functionalization!$G$6:$R$373,ROW($A129)-5,FALSE),IFERROR(INDEX(AW$337:AW$373,MATCH($F129,$B$337:$B$373,0))/VLOOKUP($F129,$B$337:$BB$373,MATCH(LEFT(TRIM(AW$6),FIND("~",SUBSTITUTE(AW$6,"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129))*HLOOKUP(LEFT(TRIM(AW$6),FIND("~",SUBSTITUTE(AW$6," ","~",LEN(TRIM(AW$6))-LEN(SUBSTITUTE(TRIM(AW$6)," ",""))))-1)&amp;" Total",$B$6:$BB$373,ROW($A129)-5,FALSE))</f>
        <v>0</v>
      </c>
      <c r="AX129" s="10">
        <f ca="1">IF(AX$5&lt;&gt;"",HLOOKUP(AX$5,Functionalization!$G$6:$R$373,ROW($A129)-5,FALSE),IFERROR(INDEX(AX$337:AX$373,MATCH($F129,$B$337:$B$373,0))/VLOOKUP($F129,$B$337:$BB$373,MATCH(LEFT(TRIM(AX$6),FIND("~",SUBSTITUTE(AX$6,"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129))*HLOOKUP(LEFT(TRIM(AX$6),FIND("~",SUBSTITUTE(AX$6," ","~",LEN(TRIM(AX$6))-LEN(SUBSTITUTE(TRIM(AX$6)," ",""))))-1)&amp;" Total",$B$6:$BB$373,ROW($A129)-5,FALSE))</f>
        <v>0</v>
      </c>
      <c r="AY129" s="10">
        <f ca="1">IF(AY$5&lt;&gt;"",HLOOKUP(AY$5,Functionalization!$G$6:$R$373,ROW($A129)-5,FALSE),IFERROR(INDEX(AY$337:AY$373,MATCH($F129,$B$337:$B$373,0))/VLOOKUP($F129,$B$337:$BB$373,MATCH(LEFT(TRIM(AY$6),FIND("~",SUBSTITUTE(AY$6,"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129))*HLOOKUP(LEFT(TRIM(AY$6),FIND("~",SUBSTITUTE(AY$6," ","~",LEN(TRIM(AY$6))-LEN(SUBSTITUTE(TRIM(AY$6)," ",""))))-1)&amp;" Total",$B$6:$BB$373,ROW($A129)-5,FALSE))</f>
        <v>0</v>
      </c>
      <c r="AZ129" s="10">
        <f ca="1">IF(AZ$5&lt;&gt;"",HLOOKUP(AZ$5,Functionalization!$G$6:$R$373,ROW($A129)-5,FALSE),IFERROR(INDEX(AZ$337:AZ$373,MATCH($F129,$B$337:$B$373,0))/VLOOKUP($F129,$B$337:$BB$373,MATCH(LEFT(TRIM(AZ$6),FIND("~",SUBSTITUTE(AZ$6,"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129))*HLOOKUP(LEFT(TRIM(AZ$6),FIND("~",SUBSTITUTE(AZ$6," ","~",LEN(TRIM(AZ$6))-LEN(SUBSTITUTE(TRIM(AZ$6)," ",""))))-1)&amp;" Total",$B$6:$BB$373,ROW($A129)-5,FALSE))</f>
        <v>0</v>
      </c>
      <c r="BA129" s="10">
        <f ca="1">IF(BA$5&lt;&gt;"",HLOOKUP(BA$5,Functionalization!$G$6:$R$373,ROW($A129)-5,FALSE),IFERROR(INDEX(BA$337:BA$373,MATCH($F129,$B$337:$B$373,0))/VLOOKUP($F129,$B$337:$BB$373,MATCH(LEFT(TRIM(BA$6),FIND("~",SUBSTITUTE(BA$6,"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129))*HLOOKUP(LEFT(TRIM(BA$6),FIND("~",SUBSTITUTE(BA$6," ","~",LEN(TRIM(BA$6))-LEN(SUBSTITUTE(TRIM(BA$6)," ",""))))-1)&amp;" Total",$B$6:$BB$373,ROW($A129)-5,FALSE))</f>
        <v>0</v>
      </c>
      <c r="BB129" s="10">
        <f ca="1">IF(BB$5&lt;&gt;"",HLOOKUP(BB$5,Functionalization!$G$6:$R$373,ROW($A129)-5,FALSE),IFERROR(INDEX(BB$337:BB$373,MATCH($F129,$B$337:$B$373,0))/VLOOKUP($F129,$B$337:$BB$373,MATCH(LEFT(TRIM(BB$6),FIND("~",SUBSTITUTE(BB$6,"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129))*HLOOKUP(LEFT(TRIM(BB$6),FIND("~",SUBSTITUTE(BB$6," ","~",LEN(TRIM(BB$6))-LEN(SUBSTITUTE(TRIM(BB$6)," ",""))))-1)&amp;" Total",$B$6:$BB$373,ROW($A129)-5,FALSE))</f>
        <v>0</v>
      </c>
      <c r="BD129">
        <f ca="1">IFERROR(IF(SUMIF($G$6:$BB$6,BD$6&amp;" Total",$G129:$BB129)-(SUMIF($G$6:$BB$6,BD$6&amp;" "&amp;'Input-Func_Class'!$D$22,$G129:$BB129)+IFERROR(SUMIF($G$6:$BB$6,BD$6&amp;" "&amp;'Input-Func_Class'!$E$22,$G129:$BB129),SUMIF($G$6:$BB$6,BD$6&amp;" "&amp;'Input-Func_Class'!$B$24,$G129:$BB129))+SUMIF($G$6:$BB$6,BD$6&amp;" "&amp;'Input-Func_Class'!$F$22,$G129:$BB129))&lt;Check_Limit,0,1),1)</f>
        <v>0</v>
      </c>
      <c r="BE129">
        <f ca="1">IFERROR(IF(SUMIF($G$6:$BB$6,BE$6&amp;" Total",$G129:$BB129)-(SUMIF($G$6:$BB$6,BE$6&amp;" "&amp;'Input-Func_Class'!$D$22,$G129:$BB129)+IFERROR(SUMIF($G$6:$BB$6,BE$6&amp;" "&amp;'Input-Func_Class'!$E$22,$G129:$BB129),SUMIF($G$6:$BB$6,BE$6&amp;" "&amp;'Input-Func_Class'!$B$24,$G129:$BB129))+SUMIF($G$6:$BB$6,BE$6&amp;" "&amp;'Input-Func_Class'!$F$22,$G129:$BB129))&lt;Check_Limit,0,1),1)</f>
        <v>0</v>
      </c>
      <c r="BF129">
        <f ca="1">IFERROR(IF(SUMIF($G$6:$BB$6,BF$6&amp;" Total",$G129:$BB129)-(SUMIF($G$6:$BB$6,BF$6&amp;" "&amp;'Input-Func_Class'!$D$22,$G129:$BB129)+IFERROR(SUMIF($G$6:$BB$6,BF$6&amp;" "&amp;'Input-Func_Class'!$E$22,$G129:$BB129),SUMIF($G$6:$BB$6,BF$6&amp;" "&amp;'Input-Func_Class'!$B$24,$G129:$BB129))+SUMIF($G$6:$BB$6,BF$6&amp;" "&amp;'Input-Func_Class'!$F$22,$G129:$BB129))&lt;Check_Limit,0,1),1)</f>
        <v>0</v>
      </c>
      <c r="BG129">
        <f ca="1">IFERROR(IF(SUMIF($G$6:$BB$6,BG$6&amp;" Total",$G129:$BB129)-(SUMIF($G$6:$BB$6,BG$6&amp;" "&amp;'Input-Func_Class'!$D$22,$G129:$BB129)+IFERROR(SUMIF($G$6:$BB$6,BG$6&amp;" "&amp;'Input-Func_Class'!$E$22,$G129:$BB129),SUMIF($G$6:$BB$6,BG$6&amp;" "&amp;'Input-Func_Class'!$B$24,$G129:$BB129))+SUMIF($G$6:$BB$6,BG$6&amp;" "&amp;'Input-Func_Class'!$F$22,$G129:$BB129))&lt;Check_Limit,0,1),1)</f>
        <v>0</v>
      </c>
      <c r="BH129">
        <f ca="1">IFERROR(IF(SUMIF($G$6:$BB$6,BH$6&amp;" Total",$G129:$BB129)-(SUMIF($G$6:$BB$6,BH$6&amp;" "&amp;'Input-Func_Class'!$D$22,$G129:$BB129)+IFERROR(SUMIF($G$6:$BB$6,BH$6&amp;" "&amp;'Input-Func_Class'!$E$22,$G129:$BB129),SUMIF($G$6:$BB$6,BH$6&amp;" "&amp;'Input-Func_Class'!$B$24,$G129:$BB129))+SUMIF($G$6:$BB$6,BH$6&amp;" "&amp;'Input-Func_Class'!$F$22,$G129:$BB129))&lt;Check_Limit,0,1),1)</f>
        <v>0</v>
      </c>
      <c r="BI129">
        <f ca="1">IFERROR(IF(SUMIF($G$6:$BB$6,BI$6&amp;" Total",$G129:$BB129)-(SUMIF($G$6:$BB$6,BI$6&amp;" "&amp;'Input-Func_Class'!$D$22,$G129:$BB129)+IFERROR(SUMIF($G$6:$BB$6,BI$6&amp;" "&amp;'Input-Func_Class'!$E$22,$G129:$BB129),SUMIF($G$6:$BB$6,BI$6&amp;" "&amp;'Input-Func_Class'!$B$24,$G129:$BB129))+SUMIF($G$6:$BB$6,BI$6&amp;" "&amp;'Input-Func_Class'!$F$22,$G129:$BB129))&lt;Check_Limit,0,1),1)</f>
        <v>0</v>
      </c>
      <c r="BJ129">
        <f ca="1">IFERROR(IF(SUMIF($G$6:$BB$6,BJ$6&amp;" Total",$G129:$BB129)-(SUMIF($G$6:$BB$6,BJ$6&amp;" "&amp;'Input-Func_Class'!$D$22,$G129:$BB129)+IFERROR(SUMIF($G$6:$BB$6,BJ$6&amp;" "&amp;'Input-Func_Class'!$E$22,$G129:$BB129),SUMIF($G$6:$BB$6,BJ$6&amp;" "&amp;'Input-Func_Class'!$B$24,$G129:$BB129))+SUMIF($G$6:$BB$6,BJ$6&amp;" "&amp;'Input-Func_Class'!$F$22,$G129:$BB129))&lt;Check_Limit,0,1),1)</f>
        <v>0</v>
      </c>
      <c r="BK129">
        <f ca="1">IFERROR(IF(SUMIF($G$6:$BB$6,BK$6&amp;" Total",$G129:$BB129)-(SUMIF($G$6:$BB$6,BK$6&amp;" "&amp;'Input-Func_Class'!$D$22,$G129:$BB129)+IFERROR(SUMIF($G$6:$BB$6,BK$6&amp;" "&amp;'Input-Func_Class'!$E$22,$G129:$BB129),SUMIF($G$6:$BB$6,BK$6&amp;" "&amp;'Input-Func_Class'!$B$24,$G129:$BB129))+SUMIF($G$6:$BB$6,BK$6&amp;" "&amp;'Input-Func_Class'!$F$22,$G129:$BB129))&lt;Check_Limit,0,1),1)</f>
        <v>0</v>
      </c>
      <c r="BL129">
        <f ca="1">IFERROR(IF(SUMIF($G$6:$BB$6,BL$6&amp;" Total",$G129:$BB129)-(SUMIF($G$6:$BB$6,BL$6&amp;" "&amp;'Input-Func_Class'!$D$22,$G129:$BB129)+IFERROR(SUMIF($G$6:$BB$6,BL$6&amp;" "&amp;'Input-Func_Class'!$E$22,$G129:$BB129),SUMIF($G$6:$BB$6,BL$6&amp;" "&amp;'Input-Func_Class'!$B$24,$G129:$BB129))+SUMIF($G$6:$BB$6,BL$6&amp;" "&amp;'Input-Func_Class'!$F$22,$G129:$BB129))&lt;Check_Limit,0,1),1)</f>
        <v>0</v>
      </c>
      <c r="BM129">
        <f ca="1">IFERROR(IF(SUMIF($G$6:$BB$6,BM$6&amp;" Total",$G129:$BB129)-(SUMIF($G$6:$BB$6,BM$6&amp;" "&amp;'Input-Func_Class'!$D$22,$G129:$BB129)+IFERROR(SUMIF($G$6:$BB$6,BM$6&amp;" "&amp;'Input-Func_Class'!$E$22,$G129:$BB129),SUMIF($G$6:$BB$6,BM$6&amp;" "&amp;'Input-Func_Class'!$B$24,$G129:$BB129))+SUMIF($G$6:$BB$6,BM$6&amp;" "&amp;'Input-Func_Class'!$F$22,$G129:$BB129))&lt;Check_Limit,0,1),1)</f>
        <v>0</v>
      </c>
      <c r="BN129">
        <f ca="1">IFERROR(IF(SUMIF($G$6:$BB$6,BN$6&amp;" Total",$G129:$BB129)-(SUMIF($G$6:$BB$6,BN$6&amp;" "&amp;'Input-Func_Class'!$D$22,$G129:$BB129)+IFERROR(SUMIF($G$6:$BB$6,BN$6&amp;" "&amp;'Input-Func_Class'!$E$22,$G129:$BB129),SUMIF($G$6:$BB$6,BN$6&amp;" "&amp;'Input-Func_Class'!$B$24,$G129:$BB129))+SUMIF($G$6:$BB$6,BN$6&amp;" "&amp;'Input-Func_Class'!$F$22,$G129:$BB129))&lt;Check_Limit,0,1),1)</f>
        <v>0</v>
      </c>
      <c r="BO129">
        <f ca="1">IFERROR(IF(SUMIF($G$6:$BB$6,BO$6&amp;" Total",$G129:$BB129)-(SUMIF($G$6:$BB$6,BO$6&amp;" "&amp;'Input-Func_Class'!$D$22,$G129:$BB129)+IFERROR(SUMIF($G$6:$BB$6,BO$6&amp;" "&amp;'Input-Func_Class'!$E$22,$G129:$BB129),SUMIF($G$6:$BB$6,BO$6&amp;" "&amp;'Input-Func_Class'!$B$24,$G129:$BB129))+SUMIF($G$6:$BB$6,BO$6&amp;" "&amp;'Input-Func_Class'!$F$22,$G129:$BB129))&lt;Check_Limit,0,1),1)</f>
        <v>0</v>
      </c>
    </row>
    <row r="130" spans="1:67" outlineLevel="1">
      <c r="A130" s="31">
        <f>IF(ISBLANK('Input-Accounts'!A130),"",'Input-Accounts'!A130)</f>
        <v>117</v>
      </c>
      <c r="B130" s="53" t="str">
        <f>IF(ISBLANK('Input-Accounts'!B130),"",'Input-Accounts'!B130)</f>
        <v>TOOLS,SHOP, &amp; GAR EQ-CNG STATIONARY</v>
      </c>
      <c r="C130" s="31">
        <f>IF(ISBLANK('Input-Accounts'!C130),"",'Input-Accounts'!C130)</f>
        <v>394.11</v>
      </c>
      <c r="D130" s="10">
        <f>Functionalization!$D130</f>
        <v>26071.5</v>
      </c>
      <c r="E130" s="10">
        <f t="shared" ref="E130" ca="1" si="33">IFERROR(IF(D130="",0,IF(D130=0,0,IF(ABS(D130-SUM(G130,K130,O130,S130,W130,AA130,AE130,AI130,AM130,AQ130,AU130,AY130))&lt;Check_Limit,0,1))),1)</f>
        <v>0</v>
      </c>
      <c r="F130" s="3" t="str">
        <f>IF($D130=0,"-",IF('Input-Accounts'!$E130&lt;&gt;0,'Input-Accounts'!$E130,'Input-Accounts'!$G130))</f>
        <v>INT_DISTPT_SUBTOTAL</v>
      </c>
      <c r="G130" s="10">
        <f ca="1">IF(G$5&lt;&gt;"",HLOOKUP(G$5,Functionalization!$G$6:$R$373,ROW($A130)-5,FALSE),IFERROR(INDEX(G$337:G$373,MATCH($F130,$B$337:$B$373,0))/VLOOKUP($F130,$B$337:$BB$373,MATCH(LEFT(TRIM(G$6),FIND("~",SUBSTITUTE(G$6,"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130))*HLOOKUP(LEFT(TRIM(G$6),FIND("~",SUBSTITUTE(G$6," ","~",LEN(TRIM(G$6))-LEN(SUBSTITUTE(TRIM(G$6)," ",""))))-1)&amp;" Total",$B$6:$BB$373,ROW($A130)-5,FALSE))</f>
        <v>16606.578667609465</v>
      </c>
      <c r="H130" s="10">
        <f ca="1">IF(H$5&lt;&gt;"",HLOOKUP(H$5,Functionalization!$G$6:$R$373,ROW($A130)-5,FALSE),IFERROR(INDEX(H$337:H$373,MATCH($F130,$B$337:$B$373,0))/VLOOKUP($F130,$B$337:$BB$373,MATCH(LEFT(TRIM(H$6),FIND("~",SUBSTITUTE(H$6,"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130))*HLOOKUP(LEFT(TRIM(H$6),FIND("~",SUBSTITUTE(H$6," ","~",LEN(TRIM(H$6))-LEN(SUBSTITUTE(TRIM(H$6)," ",""))))-1)&amp;" Total",$B$6:$BB$373,ROW($A130)-5,FALSE))</f>
        <v>12321.646576551286</v>
      </c>
      <c r="I130" s="10">
        <f ca="1">IF(I$5&lt;&gt;"",HLOOKUP(I$5,Functionalization!$G$6:$R$373,ROW($A130)-5,FALSE),IFERROR(INDEX(I$337:I$373,MATCH($F130,$B$337:$B$373,0))/VLOOKUP($F130,$B$337:$BB$373,MATCH(LEFT(TRIM(I$6),FIND("~",SUBSTITUTE(I$6,"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130))*HLOOKUP(LEFT(TRIM(I$6),FIND("~",SUBSTITUTE(I$6," ","~",LEN(TRIM(I$6))-LEN(SUBSTITUTE(TRIM(I$6)," ",""))))-1)&amp;" Total",$B$6:$BB$373,ROW($A130)-5,FALSE))</f>
        <v>0</v>
      </c>
      <c r="J130" s="10">
        <f ca="1">IF(J$5&lt;&gt;"",HLOOKUP(J$5,Functionalization!$G$6:$R$373,ROW($A130)-5,FALSE),IFERROR(INDEX(J$337:J$373,MATCH($F130,$B$337:$B$373,0))/VLOOKUP($F130,$B$337:$BB$373,MATCH(LEFT(TRIM(J$6),FIND("~",SUBSTITUTE(J$6,"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130))*HLOOKUP(LEFT(TRIM(J$6),FIND("~",SUBSTITUTE(J$6," ","~",LEN(TRIM(J$6))-LEN(SUBSTITUTE(TRIM(J$6)," ",""))))-1)&amp;" Total",$B$6:$BB$373,ROW($A130)-5,FALSE))</f>
        <v>4284.9320910581773</v>
      </c>
      <c r="K130" s="10">
        <f ca="1">IF(K$5&lt;&gt;"",HLOOKUP(K$5,Functionalization!$G$6:$R$373,ROW($A130)-5,FALSE),IFERROR(INDEX(K$337:K$373,MATCH($F130,$B$337:$B$373,0))/VLOOKUP($F130,$B$337:$BB$373,MATCH(LEFT(TRIM(K$6),FIND("~",SUBSTITUTE(K$6,"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130))*HLOOKUP(LEFT(TRIM(K$6),FIND("~",SUBSTITUTE(K$6," ","~",LEN(TRIM(K$6))-LEN(SUBSTITUTE(TRIM(K$6)," ",""))))-1)&amp;" Total",$B$6:$BB$373,ROW($A130)-5,FALSE))</f>
        <v>9464.9213323905333</v>
      </c>
      <c r="L130" s="10">
        <f ca="1">IF(L$5&lt;&gt;"",HLOOKUP(L$5,Functionalization!$G$6:$R$373,ROW($A130)-5,FALSE),IFERROR(INDEX(L$337:L$373,MATCH($F130,$B$337:$B$373,0))/VLOOKUP($F130,$B$337:$BB$373,MATCH(LEFT(TRIM(L$6),FIND("~",SUBSTITUTE(L$6,"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130))*HLOOKUP(LEFT(TRIM(L$6),FIND("~",SUBSTITUTE(L$6," ","~",LEN(TRIM(L$6))-LEN(SUBSTITUTE(TRIM(L$6)," ",""))))-1)&amp;" Total",$B$6:$BB$373,ROW($A130)-5,FALSE))</f>
        <v>0</v>
      </c>
      <c r="M130" s="10">
        <f ca="1">IF(M$5&lt;&gt;"",HLOOKUP(M$5,Functionalization!$G$6:$R$373,ROW($A130)-5,FALSE),IFERROR(INDEX(M$337:M$373,MATCH($F130,$B$337:$B$373,0))/VLOOKUP($F130,$B$337:$BB$373,MATCH(LEFT(TRIM(M$6),FIND("~",SUBSTITUTE(M$6,"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130))*HLOOKUP(LEFT(TRIM(M$6),FIND("~",SUBSTITUTE(M$6," ","~",LEN(TRIM(M$6))-LEN(SUBSTITUTE(TRIM(M$6)," ",""))))-1)&amp;" Total",$B$6:$BB$373,ROW($A130)-5,FALSE))</f>
        <v>0</v>
      </c>
      <c r="N130" s="10">
        <f ca="1">IF(N$5&lt;&gt;"",HLOOKUP(N$5,Functionalization!$G$6:$R$373,ROW($A130)-5,FALSE),IFERROR(INDEX(N$337:N$373,MATCH($F130,$B$337:$B$373,0))/VLOOKUP($F130,$B$337:$BB$373,MATCH(LEFT(TRIM(N$6),FIND("~",SUBSTITUTE(N$6,"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130))*HLOOKUP(LEFT(TRIM(N$6),FIND("~",SUBSTITUTE(N$6," ","~",LEN(TRIM(N$6))-LEN(SUBSTITUTE(TRIM(N$6)," ",""))))-1)&amp;" Total",$B$6:$BB$373,ROW($A130)-5,FALSE))</f>
        <v>9464.9213323905333</v>
      </c>
      <c r="O130" s="10">
        <f ca="1">IF(O$5&lt;&gt;"",HLOOKUP(O$5,Functionalization!$G$6:$R$373,ROW($A130)-5,FALSE),IFERROR(INDEX(O$337:O$373,MATCH($F130,$B$337:$B$373,0))/VLOOKUP($F130,$B$337:$BB$373,MATCH(LEFT(TRIM(O$6),FIND("~",SUBSTITUTE(O$6,"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130))*HLOOKUP(LEFT(TRIM(O$6),FIND("~",SUBSTITUTE(O$6," ","~",LEN(TRIM(O$6))-LEN(SUBSTITUTE(TRIM(O$6)," ",""))))-1)&amp;" Total",$B$6:$BB$373,ROW($A130)-5,FALSE))</f>
        <v>0</v>
      </c>
      <c r="P130" s="10">
        <f ca="1">IF(P$5&lt;&gt;"",HLOOKUP(P$5,Functionalization!$G$6:$R$373,ROW($A130)-5,FALSE),IFERROR(INDEX(P$337:P$373,MATCH($F130,$B$337:$B$373,0))/VLOOKUP($F130,$B$337:$BB$373,MATCH(LEFT(TRIM(P$6),FIND("~",SUBSTITUTE(P$6,"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130))*HLOOKUP(LEFT(TRIM(P$6),FIND("~",SUBSTITUTE(P$6," ","~",LEN(TRIM(P$6))-LEN(SUBSTITUTE(TRIM(P$6)," ",""))))-1)&amp;" Total",$B$6:$BB$373,ROW($A130)-5,FALSE))</f>
        <v>0</v>
      </c>
      <c r="Q130" s="10">
        <f ca="1">IF(Q$5&lt;&gt;"",HLOOKUP(Q$5,Functionalization!$G$6:$R$373,ROW($A130)-5,FALSE),IFERROR(INDEX(Q$337:Q$373,MATCH($F130,$B$337:$B$373,0))/VLOOKUP($F130,$B$337:$BB$373,MATCH(LEFT(TRIM(Q$6),FIND("~",SUBSTITUTE(Q$6,"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130))*HLOOKUP(LEFT(TRIM(Q$6),FIND("~",SUBSTITUTE(Q$6," ","~",LEN(TRIM(Q$6))-LEN(SUBSTITUTE(TRIM(Q$6)," ",""))))-1)&amp;" Total",$B$6:$BB$373,ROW($A130)-5,FALSE))</f>
        <v>0</v>
      </c>
      <c r="R130" s="10">
        <f ca="1">IF(R$5&lt;&gt;"",HLOOKUP(R$5,Functionalization!$G$6:$R$373,ROW($A130)-5,FALSE),IFERROR(INDEX(R$337:R$373,MATCH($F130,$B$337:$B$373,0))/VLOOKUP($F130,$B$337:$BB$373,MATCH(LEFT(TRIM(R$6),FIND("~",SUBSTITUTE(R$6,"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130))*HLOOKUP(LEFT(TRIM(R$6),FIND("~",SUBSTITUTE(R$6," ","~",LEN(TRIM(R$6))-LEN(SUBSTITUTE(TRIM(R$6)," ",""))))-1)&amp;" Total",$B$6:$BB$373,ROW($A130)-5,FALSE))</f>
        <v>0</v>
      </c>
      <c r="S130" s="10">
        <f ca="1">IF(S$5&lt;&gt;"",HLOOKUP(S$5,Functionalization!$G$6:$R$373,ROW($A130)-5,FALSE),IFERROR(INDEX(S$337:S$373,MATCH($F130,$B$337:$B$373,0))/VLOOKUP($F130,$B$337:$BB$373,MATCH(LEFT(TRIM(S$6),FIND("~",SUBSTITUTE(S$6,"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130))*HLOOKUP(LEFT(TRIM(S$6),FIND("~",SUBSTITUTE(S$6," ","~",LEN(TRIM(S$6))-LEN(SUBSTITUTE(TRIM(S$6)," ",""))))-1)&amp;" Total",$B$6:$BB$373,ROW($A130)-5,FALSE))</f>
        <v>0</v>
      </c>
      <c r="T130" s="10">
        <f ca="1">IF(T$5&lt;&gt;"",HLOOKUP(T$5,Functionalization!$G$6:$R$373,ROW($A130)-5,FALSE),IFERROR(INDEX(T$337:T$373,MATCH($F130,$B$337:$B$373,0))/VLOOKUP($F130,$B$337:$BB$373,MATCH(LEFT(TRIM(T$6),FIND("~",SUBSTITUTE(T$6,"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130))*HLOOKUP(LEFT(TRIM(T$6),FIND("~",SUBSTITUTE(T$6," ","~",LEN(TRIM(T$6))-LEN(SUBSTITUTE(TRIM(T$6)," ",""))))-1)&amp;" Total",$B$6:$BB$373,ROW($A130)-5,FALSE))</f>
        <v>0</v>
      </c>
      <c r="U130" s="10">
        <f ca="1">IF(U$5&lt;&gt;"",HLOOKUP(U$5,Functionalization!$G$6:$R$373,ROW($A130)-5,FALSE),IFERROR(INDEX(U$337:U$373,MATCH($F130,$B$337:$B$373,0))/VLOOKUP($F130,$B$337:$BB$373,MATCH(LEFT(TRIM(U$6),FIND("~",SUBSTITUTE(U$6,"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130))*HLOOKUP(LEFT(TRIM(U$6),FIND("~",SUBSTITUTE(U$6," ","~",LEN(TRIM(U$6))-LEN(SUBSTITUTE(TRIM(U$6)," ",""))))-1)&amp;" Total",$B$6:$BB$373,ROW($A130)-5,FALSE))</f>
        <v>0</v>
      </c>
      <c r="V130" s="10">
        <f ca="1">IF(V$5&lt;&gt;"",HLOOKUP(V$5,Functionalization!$G$6:$R$373,ROW($A130)-5,FALSE),IFERROR(INDEX(V$337:V$373,MATCH($F130,$B$337:$B$373,0))/VLOOKUP($F130,$B$337:$BB$373,MATCH(LEFT(TRIM(V$6),FIND("~",SUBSTITUTE(V$6,"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130))*HLOOKUP(LEFT(TRIM(V$6),FIND("~",SUBSTITUTE(V$6," ","~",LEN(TRIM(V$6))-LEN(SUBSTITUTE(TRIM(V$6)," ",""))))-1)&amp;" Total",$B$6:$BB$373,ROW($A130)-5,FALSE))</f>
        <v>0</v>
      </c>
      <c r="W130" s="10">
        <f ca="1">IF(W$5&lt;&gt;"",HLOOKUP(W$5,Functionalization!$G$6:$R$373,ROW($A130)-5,FALSE),IFERROR(INDEX(W$337:W$373,MATCH($F130,$B$337:$B$373,0))/VLOOKUP($F130,$B$337:$BB$373,MATCH(LEFT(TRIM(W$6),FIND("~",SUBSTITUTE(W$6,"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130))*HLOOKUP(LEFT(TRIM(W$6),FIND("~",SUBSTITUTE(W$6," ","~",LEN(TRIM(W$6))-LEN(SUBSTITUTE(TRIM(W$6)," ",""))))-1)&amp;" Total",$B$6:$BB$373,ROW($A130)-5,FALSE))</f>
        <v>0</v>
      </c>
      <c r="X130" s="10">
        <f ca="1">IF(X$5&lt;&gt;"",HLOOKUP(X$5,Functionalization!$G$6:$R$373,ROW($A130)-5,FALSE),IFERROR(INDEX(X$337:X$373,MATCH($F130,$B$337:$B$373,0))/VLOOKUP($F130,$B$337:$BB$373,MATCH(LEFT(TRIM(X$6),FIND("~",SUBSTITUTE(X$6,"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130))*HLOOKUP(LEFT(TRIM(X$6),FIND("~",SUBSTITUTE(X$6," ","~",LEN(TRIM(X$6))-LEN(SUBSTITUTE(TRIM(X$6)," ",""))))-1)&amp;" Total",$B$6:$BB$373,ROW($A130)-5,FALSE))</f>
        <v>0</v>
      </c>
      <c r="Y130" s="10">
        <f ca="1">IF(Y$5&lt;&gt;"",HLOOKUP(Y$5,Functionalization!$G$6:$R$373,ROW($A130)-5,FALSE),IFERROR(INDEX(Y$337:Y$373,MATCH($F130,$B$337:$B$373,0))/VLOOKUP($F130,$B$337:$BB$373,MATCH(LEFT(TRIM(Y$6),FIND("~",SUBSTITUTE(Y$6,"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130))*HLOOKUP(LEFT(TRIM(Y$6),FIND("~",SUBSTITUTE(Y$6," ","~",LEN(TRIM(Y$6))-LEN(SUBSTITUTE(TRIM(Y$6)," ",""))))-1)&amp;" Total",$B$6:$BB$373,ROW($A130)-5,FALSE))</f>
        <v>0</v>
      </c>
      <c r="Z130" s="10">
        <f ca="1">IF(Z$5&lt;&gt;"",HLOOKUP(Z$5,Functionalization!$G$6:$R$373,ROW($A130)-5,FALSE),IFERROR(INDEX(Z$337:Z$373,MATCH($F130,$B$337:$B$373,0))/VLOOKUP($F130,$B$337:$BB$373,MATCH(LEFT(TRIM(Z$6),FIND("~",SUBSTITUTE(Z$6,"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130))*HLOOKUP(LEFT(TRIM(Z$6),FIND("~",SUBSTITUTE(Z$6," ","~",LEN(TRIM(Z$6))-LEN(SUBSTITUTE(TRIM(Z$6)," ",""))))-1)&amp;" Total",$B$6:$BB$373,ROW($A130)-5,FALSE))</f>
        <v>0</v>
      </c>
      <c r="AA130" s="10">
        <f ca="1">IF(AA$5&lt;&gt;"",HLOOKUP(AA$5,Functionalization!$G$6:$R$373,ROW($A130)-5,FALSE),IFERROR(INDEX(AA$337:AA$373,MATCH($F130,$B$337:$B$373,0))/VLOOKUP($F130,$B$337:$BB$373,MATCH(LEFT(TRIM(AA$6),FIND("~",SUBSTITUTE(AA$6,"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130))*HLOOKUP(LEFT(TRIM(AA$6),FIND("~",SUBSTITUTE(AA$6," ","~",LEN(TRIM(AA$6))-LEN(SUBSTITUTE(TRIM(AA$6)," ",""))))-1)&amp;" Total",$B$6:$BB$373,ROW($A130)-5,FALSE))</f>
        <v>0</v>
      </c>
      <c r="AB130" s="10">
        <f ca="1">IF(AB$5&lt;&gt;"",HLOOKUP(AB$5,Functionalization!$G$6:$R$373,ROW($A130)-5,FALSE),IFERROR(INDEX(AB$337:AB$373,MATCH($F130,$B$337:$B$373,0))/VLOOKUP($F130,$B$337:$BB$373,MATCH(LEFT(TRIM(AB$6),FIND("~",SUBSTITUTE(AB$6,"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130))*HLOOKUP(LEFT(TRIM(AB$6),FIND("~",SUBSTITUTE(AB$6," ","~",LEN(TRIM(AB$6))-LEN(SUBSTITUTE(TRIM(AB$6)," ",""))))-1)&amp;" Total",$B$6:$BB$373,ROW($A130)-5,FALSE))</f>
        <v>0</v>
      </c>
      <c r="AC130" s="10">
        <f ca="1">IF(AC$5&lt;&gt;"",HLOOKUP(AC$5,Functionalization!$G$6:$R$373,ROW($A130)-5,FALSE),IFERROR(INDEX(AC$337:AC$373,MATCH($F130,$B$337:$B$373,0))/VLOOKUP($F130,$B$337:$BB$373,MATCH(LEFT(TRIM(AC$6),FIND("~",SUBSTITUTE(AC$6,"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130))*HLOOKUP(LEFT(TRIM(AC$6),FIND("~",SUBSTITUTE(AC$6," ","~",LEN(TRIM(AC$6))-LEN(SUBSTITUTE(TRIM(AC$6)," ",""))))-1)&amp;" Total",$B$6:$BB$373,ROW($A130)-5,FALSE))</f>
        <v>0</v>
      </c>
      <c r="AD130" s="10">
        <f ca="1">IF(AD$5&lt;&gt;"",HLOOKUP(AD$5,Functionalization!$G$6:$R$373,ROW($A130)-5,FALSE),IFERROR(INDEX(AD$337:AD$373,MATCH($F130,$B$337:$B$373,0))/VLOOKUP($F130,$B$337:$BB$373,MATCH(LEFT(TRIM(AD$6),FIND("~",SUBSTITUTE(AD$6,"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130))*HLOOKUP(LEFT(TRIM(AD$6),FIND("~",SUBSTITUTE(AD$6," ","~",LEN(TRIM(AD$6))-LEN(SUBSTITUTE(TRIM(AD$6)," ",""))))-1)&amp;" Total",$B$6:$BB$373,ROW($A130)-5,FALSE))</f>
        <v>0</v>
      </c>
      <c r="AE130" s="10">
        <f ca="1">IF(AE$5&lt;&gt;"",HLOOKUP(AE$5,Functionalization!$G$6:$R$373,ROW($A130)-5,FALSE),IFERROR(INDEX(AE$337:AE$373,MATCH($F130,$B$337:$B$373,0))/VLOOKUP($F130,$B$337:$BB$373,MATCH(LEFT(TRIM(AE$6),FIND("~",SUBSTITUTE(AE$6,"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130))*HLOOKUP(LEFT(TRIM(AE$6),FIND("~",SUBSTITUTE(AE$6," ","~",LEN(TRIM(AE$6))-LEN(SUBSTITUTE(TRIM(AE$6)," ",""))))-1)&amp;" Total",$B$6:$BB$373,ROW($A130)-5,FALSE))</f>
        <v>0</v>
      </c>
      <c r="AF130" s="10">
        <f ca="1">IF(AF$5&lt;&gt;"",HLOOKUP(AF$5,Functionalization!$G$6:$R$373,ROW($A130)-5,FALSE),IFERROR(INDEX(AF$337:AF$373,MATCH($F130,$B$337:$B$373,0))/VLOOKUP($F130,$B$337:$BB$373,MATCH(LEFT(TRIM(AF$6),FIND("~",SUBSTITUTE(AF$6,"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130))*HLOOKUP(LEFT(TRIM(AF$6),FIND("~",SUBSTITUTE(AF$6," ","~",LEN(TRIM(AF$6))-LEN(SUBSTITUTE(TRIM(AF$6)," ",""))))-1)&amp;" Total",$B$6:$BB$373,ROW($A130)-5,FALSE))</f>
        <v>0</v>
      </c>
      <c r="AG130" s="10">
        <f ca="1">IF(AG$5&lt;&gt;"",HLOOKUP(AG$5,Functionalization!$G$6:$R$373,ROW($A130)-5,FALSE),IFERROR(INDEX(AG$337:AG$373,MATCH($F130,$B$337:$B$373,0))/VLOOKUP($F130,$B$337:$BB$373,MATCH(LEFT(TRIM(AG$6),FIND("~",SUBSTITUTE(AG$6,"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130))*HLOOKUP(LEFT(TRIM(AG$6),FIND("~",SUBSTITUTE(AG$6," ","~",LEN(TRIM(AG$6))-LEN(SUBSTITUTE(TRIM(AG$6)," ",""))))-1)&amp;" Total",$B$6:$BB$373,ROW($A130)-5,FALSE))</f>
        <v>0</v>
      </c>
      <c r="AH130" s="10">
        <f ca="1">IF(AH$5&lt;&gt;"",HLOOKUP(AH$5,Functionalization!$G$6:$R$373,ROW($A130)-5,FALSE),IFERROR(INDEX(AH$337:AH$373,MATCH($F130,$B$337:$B$373,0))/VLOOKUP($F130,$B$337:$BB$373,MATCH(LEFT(TRIM(AH$6),FIND("~",SUBSTITUTE(AH$6,"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130))*HLOOKUP(LEFT(TRIM(AH$6),FIND("~",SUBSTITUTE(AH$6," ","~",LEN(TRIM(AH$6))-LEN(SUBSTITUTE(TRIM(AH$6)," ",""))))-1)&amp;" Total",$B$6:$BB$373,ROW($A130)-5,FALSE))</f>
        <v>0</v>
      </c>
      <c r="AI130" s="10">
        <f ca="1">IF(AI$5&lt;&gt;"",HLOOKUP(AI$5,Functionalization!$G$6:$R$373,ROW($A130)-5,FALSE),IFERROR(INDEX(AI$337:AI$373,MATCH($F130,$B$337:$B$373,0))/VLOOKUP($F130,$B$337:$BB$373,MATCH(LEFT(TRIM(AI$6),FIND("~",SUBSTITUTE(AI$6,"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130))*HLOOKUP(LEFT(TRIM(AI$6),FIND("~",SUBSTITUTE(AI$6," ","~",LEN(TRIM(AI$6))-LEN(SUBSTITUTE(TRIM(AI$6)," ",""))))-1)&amp;" Total",$B$6:$BB$373,ROW($A130)-5,FALSE))</f>
        <v>0</v>
      </c>
      <c r="AJ130" s="10">
        <f ca="1">IF(AJ$5&lt;&gt;"",HLOOKUP(AJ$5,Functionalization!$G$6:$R$373,ROW($A130)-5,FALSE),IFERROR(INDEX(AJ$337:AJ$373,MATCH($F130,$B$337:$B$373,0))/VLOOKUP($F130,$B$337:$BB$373,MATCH(LEFT(TRIM(AJ$6),FIND("~",SUBSTITUTE(AJ$6,"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130))*HLOOKUP(LEFT(TRIM(AJ$6),FIND("~",SUBSTITUTE(AJ$6," ","~",LEN(TRIM(AJ$6))-LEN(SUBSTITUTE(TRIM(AJ$6)," ",""))))-1)&amp;" Total",$B$6:$BB$373,ROW($A130)-5,FALSE))</f>
        <v>0</v>
      </c>
      <c r="AK130" s="10">
        <f ca="1">IF(AK$5&lt;&gt;"",HLOOKUP(AK$5,Functionalization!$G$6:$R$373,ROW($A130)-5,FALSE),IFERROR(INDEX(AK$337:AK$373,MATCH($F130,$B$337:$B$373,0))/VLOOKUP($F130,$B$337:$BB$373,MATCH(LEFT(TRIM(AK$6),FIND("~",SUBSTITUTE(AK$6,"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130))*HLOOKUP(LEFT(TRIM(AK$6),FIND("~",SUBSTITUTE(AK$6," ","~",LEN(TRIM(AK$6))-LEN(SUBSTITUTE(TRIM(AK$6)," ",""))))-1)&amp;" Total",$B$6:$BB$373,ROW($A130)-5,FALSE))</f>
        <v>0</v>
      </c>
      <c r="AL130" s="10">
        <f ca="1">IF(AL$5&lt;&gt;"",HLOOKUP(AL$5,Functionalization!$G$6:$R$373,ROW($A130)-5,FALSE),IFERROR(INDEX(AL$337:AL$373,MATCH($F130,$B$337:$B$373,0))/VLOOKUP($F130,$B$337:$BB$373,MATCH(LEFT(TRIM(AL$6),FIND("~",SUBSTITUTE(AL$6,"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130))*HLOOKUP(LEFT(TRIM(AL$6),FIND("~",SUBSTITUTE(AL$6," ","~",LEN(TRIM(AL$6))-LEN(SUBSTITUTE(TRIM(AL$6)," ",""))))-1)&amp;" Total",$B$6:$BB$373,ROW($A130)-5,FALSE))</f>
        <v>0</v>
      </c>
      <c r="AM130" s="10">
        <f ca="1">IF(AM$5&lt;&gt;"",HLOOKUP(AM$5,Functionalization!$G$6:$R$373,ROW($A130)-5,FALSE),IFERROR(INDEX(AM$337:AM$373,MATCH($F130,$B$337:$B$373,0))/VLOOKUP($F130,$B$337:$BB$373,MATCH(LEFT(TRIM(AM$6),FIND("~",SUBSTITUTE(AM$6,"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130))*HLOOKUP(LEFT(TRIM(AM$6),FIND("~",SUBSTITUTE(AM$6," ","~",LEN(TRIM(AM$6))-LEN(SUBSTITUTE(TRIM(AM$6)," ",""))))-1)&amp;" Total",$B$6:$BB$373,ROW($A130)-5,FALSE))</f>
        <v>0</v>
      </c>
      <c r="AN130" s="10">
        <f ca="1">IF(AN$5&lt;&gt;"",HLOOKUP(AN$5,Functionalization!$G$6:$R$373,ROW($A130)-5,FALSE),IFERROR(INDEX(AN$337:AN$373,MATCH($F130,$B$337:$B$373,0))/VLOOKUP($F130,$B$337:$BB$373,MATCH(LEFT(TRIM(AN$6),FIND("~",SUBSTITUTE(AN$6,"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130))*HLOOKUP(LEFT(TRIM(AN$6),FIND("~",SUBSTITUTE(AN$6," ","~",LEN(TRIM(AN$6))-LEN(SUBSTITUTE(TRIM(AN$6)," ",""))))-1)&amp;" Total",$B$6:$BB$373,ROW($A130)-5,FALSE))</f>
        <v>0</v>
      </c>
      <c r="AO130" s="10">
        <f ca="1">IF(AO$5&lt;&gt;"",HLOOKUP(AO$5,Functionalization!$G$6:$R$373,ROW($A130)-5,FALSE),IFERROR(INDEX(AO$337:AO$373,MATCH($F130,$B$337:$B$373,0))/VLOOKUP($F130,$B$337:$BB$373,MATCH(LEFT(TRIM(AO$6),FIND("~",SUBSTITUTE(AO$6,"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130))*HLOOKUP(LEFT(TRIM(AO$6),FIND("~",SUBSTITUTE(AO$6," ","~",LEN(TRIM(AO$6))-LEN(SUBSTITUTE(TRIM(AO$6)," ",""))))-1)&amp;" Total",$B$6:$BB$373,ROW($A130)-5,FALSE))</f>
        <v>0</v>
      </c>
      <c r="AP130" s="10">
        <f ca="1">IF(AP$5&lt;&gt;"",HLOOKUP(AP$5,Functionalization!$G$6:$R$373,ROW($A130)-5,FALSE),IFERROR(INDEX(AP$337:AP$373,MATCH($F130,$B$337:$B$373,0))/VLOOKUP($F130,$B$337:$BB$373,MATCH(LEFT(TRIM(AP$6),FIND("~",SUBSTITUTE(AP$6,"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130))*HLOOKUP(LEFT(TRIM(AP$6),FIND("~",SUBSTITUTE(AP$6," ","~",LEN(TRIM(AP$6))-LEN(SUBSTITUTE(TRIM(AP$6)," ",""))))-1)&amp;" Total",$B$6:$BB$373,ROW($A130)-5,FALSE))</f>
        <v>0</v>
      </c>
      <c r="AQ130" s="10">
        <f ca="1">IF(AQ$5&lt;&gt;"",HLOOKUP(AQ$5,Functionalization!$G$6:$R$373,ROW($A130)-5,FALSE),IFERROR(INDEX(AQ$337:AQ$373,MATCH($F130,$B$337:$B$373,0))/VLOOKUP($F130,$B$337:$BB$373,MATCH(LEFT(TRIM(AQ$6),FIND("~",SUBSTITUTE(AQ$6,"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130))*HLOOKUP(LEFT(TRIM(AQ$6),FIND("~",SUBSTITUTE(AQ$6," ","~",LEN(TRIM(AQ$6))-LEN(SUBSTITUTE(TRIM(AQ$6)," ",""))))-1)&amp;" Total",$B$6:$BB$373,ROW($A130)-5,FALSE))</f>
        <v>0</v>
      </c>
      <c r="AR130" s="10">
        <f ca="1">IF(AR$5&lt;&gt;"",HLOOKUP(AR$5,Functionalization!$G$6:$R$373,ROW($A130)-5,FALSE),IFERROR(INDEX(AR$337:AR$373,MATCH($F130,$B$337:$B$373,0))/VLOOKUP($F130,$B$337:$BB$373,MATCH(LEFT(TRIM(AR$6),FIND("~",SUBSTITUTE(AR$6,"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130))*HLOOKUP(LEFT(TRIM(AR$6),FIND("~",SUBSTITUTE(AR$6," ","~",LEN(TRIM(AR$6))-LEN(SUBSTITUTE(TRIM(AR$6)," ",""))))-1)&amp;" Total",$B$6:$BB$373,ROW($A130)-5,FALSE))</f>
        <v>0</v>
      </c>
      <c r="AS130" s="10">
        <f ca="1">IF(AS$5&lt;&gt;"",HLOOKUP(AS$5,Functionalization!$G$6:$R$373,ROW($A130)-5,FALSE),IFERROR(INDEX(AS$337:AS$373,MATCH($F130,$B$337:$B$373,0))/VLOOKUP($F130,$B$337:$BB$373,MATCH(LEFT(TRIM(AS$6),FIND("~",SUBSTITUTE(AS$6,"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130))*HLOOKUP(LEFT(TRIM(AS$6),FIND("~",SUBSTITUTE(AS$6," ","~",LEN(TRIM(AS$6))-LEN(SUBSTITUTE(TRIM(AS$6)," ",""))))-1)&amp;" Total",$B$6:$BB$373,ROW($A130)-5,FALSE))</f>
        <v>0</v>
      </c>
      <c r="AT130" s="10">
        <f ca="1">IF(AT$5&lt;&gt;"",HLOOKUP(AT$5,Functionalization!$G$6:$R$373,ROW($A130)-5,FALSE),IFERROR(INDEX(AT$337:AT$373,MATCH($F130,$B$337:$B$373,0))/VLOOKUP($F130,$B$337:$BB$373,MATCH(LEFT(TRIM(AT$6),FIND("~",SUBSTITUTE(AT$6,"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130))*HLOOKUP(LEFT(TRIM(AT$6),FIND("~",SUBSTITUTE(AT$6," ","~",LEN(TRIM(AT$6))-LEN(SUBSTITUTE(TRIM(AT$6)," ",""))))-1)&amp;" Total",$B$6:$BB$373,ROW($A130)-5,FALSE))</f>
        <v>0</v>
      </c>
      <c r="AU130" s="10">
        <f ca="1">IF(AU$5&lt;&gt;"",HLOOKUP(AU$5,Functionalization!$G$6:$R$373,ROW($A130)-5,FALSE),IFERROR(INDEX(AU$337:AU$373,MATCH($F130,$B$337:$B$373,0))/VLOOKUP($F130,$B$337:$BB$373,MATCH(LEFT(TRIM(AU$6),FIND("~",SUBSTITUTE(AU$6,"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130))*HLOOKUP(LEFT(TRIM(AU$6),FIND("~",SUBSTITUTE(AU$6," ","~",LEN(TRIM(AU$6))-LEN(SUBSTITUTE(TRIM(AU$6)," ",""))))-1)&amp;" Total",$B$6:$BB$373,ROW($A130)-5,FALSE))</f>
        <v>0</v>
      </c>
      <c r="AV130" s="10">
        <f ca="1">IF(AV$5&lt;&gt;"",HLOOKUP(AV$5,Functionalization!$G$6:$R$373,ROW($A130)-5,FALSE),IFERROR(INDEX(AV$337:AV$373,MATCH($F130,$B$337:$B$373,0))/VLOOKUP($F130,$B$337:$BB$373,MATCH(LEFT(TRIM(AV$6),FIND("~",SUBSTITUTE(AV$6,"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130))*HLOOKUP(LEFT(TRIM(AV$6),FIND("~",SUBSTITUTE(AV$6," ","~",LEN(TRIM(AV$6))-LEN(SUBSTITUTE(TRIM(AV$6)," ",""))))-1)&amp;" Total",$B$6:$BB$373,ROW($A130)-5,FALSE))</f>
        <v>0</v>
      </c>
      <c r="AW130" s="10">
        <f ca="1">IF(AW$5&lt;&gt;"",HLOOKUP(AW$5,Functionalization!$G$6:$R$373,ROW($A130)-5,FALSE),IFERROR(INDEX(AW$337:AW$373,MATCH($F130,$B$337:$B$373,0))/VLOOKUP($F130,$B$337:$BB$373,MATCH(LEFT(TRIM(AW$6),FIND("~",SUBSTITUTE(AW$6,"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130))*HLOOKUP(LEFT(TRIM(AW$6),FIND("~",SUBSTITUTE(AW$6," ","~",LEN(TRIM(AW$6))-LEN(SUBSTITUTE(TRIM(AW$6)," ",""))))-1)&amp;" Total",$B$6:$BB$373,ROW($A130)-5,FALSE))</f>
        <v>0</v>
      </c>
      <c r="AX130" s="10">
        <f ca="1">IF(AX$5&lt;&gt;"",HLOOKUP(AX$5,Functionalization!$G$6:$R$373,ROW($A130)-5,FALSE),IFERROR(INDEX(AX$337:AX$373,MATCH($F130,$B$337:$B$373,0))/VLOOKUP($F130,$B$337:$BB$373,MATCH(LEFT(TRIM(AX$6),FIND("~",SUBSTITUTE(AX$6,"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130))*HLOOKUP(LEFT(TRIM(AX$6),FIND("~",SUBSTITUTE(AX$6," ","~",LEN(TRIM(AX$6))-LEN(SUBSTITUTE(TRIM(AX$6)," ",""))))-1)&amp;" Total",$B$6:$BB$373,ROW($A130)-5,FALSE))</f>
        <v>0</v>
      </c>
      <c r="AY130" s="10">
        <f ca="1">IF(AY$5&lt;&gt;"",HLOOKUP(AY$5,Functionalization!$G$6:$R$373,ROW($A130)-5,FALSE),IFERROR(INDEX(AY$337:AY$373,MATCH($F130,$B$337:$B$373,0))/VLOOKUP($F130,$B$337:$BB$373,MATCH(LEFT(TRIM(AY$6),FIND("~",SUBSTITUTE(AY$6,"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130))*HLOOKUP(LEFT(TRIM(AY$6),FIND("~",SUBSTITUTE(AY$6," ","~",LEN(TRIM(AY$6))-LEN(SUBSTITUTE(TRIM(AY$6)," ",""))))-1)&amp;" Total",$B$6:$BB$373,ROW($A130)-5,FALSE))</f>
        <v>0</v>
      </c>
      <c r="AZ130" s="10">
        <f ca="1">IF(AZ$5&lt;&gt;"",HLOOKUP(AZ$5,Functionalization!$G$6:$R$373,ROW($A130)-5,FALSE),IFERROR(INDEX(AZ$337:AZ$373,MATCH($F130,$B$337:$B$373,0))/VLOOKUP($F130,$B$337:$BB$373,MATCH(LEFT(TRIM(AZ$6),FIND("~",SUBSTITUTE(AZ$6,"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130))*HLOOKUP(LEFT(TRIM(AZ$6),FIND("~",SUBSTITUTE(AZ$6," ","~",LEN(TRIM(AZ$6))-LEN(SUBSTITUTE(TRIM(AZ$6)," ",""))))-1)&amp;" Total",$B$6:$BB$373,ROW($A130)-5,FALSE))</f>
        <v>0</v>
      </c>
      <c r="BA130" s="10">
        <f ca="1">IF(BA$5&lt;&gt;"",HLOOKUP(BA$5,Functionalization!$G$6:$R$373,ROW($A130)-5,FALSE),IFERROR(INDEX(BA$337:BA$373,MATCH($F130,$B$337:$B$373,0))/VLOOKUP($F130,$B$337:$BB$373,MATCH(LEFT(TRIM(BA$6),FIND("~",SUBSTITUTE(BA$6,"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130))*HLOOKUP(LEFT(TRIM(BA$6),FIND("~",SUBSTITUTE(BA$6," ","~",LEN(TRIM(BA$6))-LEN(SUBSTITUTE(TRIM(BA$6)," ",""))))-1)&amp;" Total",$B$6:$BB$373,ROW($A130)-5,FALSE))</f>
        <v>0</v>
      </c>
      <c r="BB130" s="10">
        <f ca="1">IF(BB$5&lt;&gt;"",HLOOKUP(BB$5,Functionalization!$G$6:$R$373,ROW($A130)-5,FALSE),IFERROR(INDEX(BB$337:BB$373,MATCH($F130,$B$337:$B$373,0))/VLOOKUP($F130,$B$337:$BB$373,MATCH(LEFT(TRIM(BB$6),FIND("~",SUBSTITUTE(BB$6,"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130))*HLOOKUP(LEFT(TRIM(BB$6),FIND("~",SUBSTITUTE(BB$6," ","~",LEN(TRIM(BB$6))-LEN(SUBSTITUTE(TRIM(BB$6)," ",""))))-1)&amp;" Total",$B$6:$BB$373,ROW($A130)-5,FALSE))</f>
        <v>0</v>
      </c>
      <c r="BD130">
        <f ca="1">IFERROR(IF(SUMIF($G$6:$BB$6,BD$6&amp;" Total",$G130:$BB130)-(SUMIF($G$6:$BB$6,BD$6&amp;" "&amp;'Input-Func_Class'!$D$22,$G130:$BB130)+IFERROR(SUMIF($G$6:$BB$6,BD$6&amp;" "&amp;'Input-Func_Class'!$E$22,$G130:$BB130),SUMIF($G$6:$BB$6,BD$6&amp;" "&amp;'Input-Func_Class'!$B$24,$G130:$BB130))+SUMIF($G$6:$BB$6,BD$6&amp;" "&amp;'Input-Func_Class'!$F$22,$G130:$BB130))&lt;Check_Limit,0,1),1)</f>
        <v>0</v>
      </c>
      <c r="BE130">
        <f ca="1">IFERROR(IF(SUMIF($G$6:$BB$6,BE$6&amp;" Total",$G130:$BB130)-(SUMIF($G$6:$BB$6,BE$6&amp;" "&amp;'Input-Func_Class'!$D$22,$G130:$BB130)+IFERROR(SUMIF($G$6:$BB$6,BE$6&amp;" "&amp;'Input-Func_Class'!$E$22,$G130:$BB130),SUMIF($G$6:$BB$6,BE$6&amp;" "&amp;'Input-Func_Class'!$B$24,$G130:$BB130))+SUMIF($G$6:$BB$6,BE$6&amp;" "&amp;'Input-Func_Class'!$F$22,$G130:$BB130))&lt;Check_Limit,0,1),1)</f>
        <v>0</v>
      </c>
      <c r="BF130">
        <f ca="1">IFERROR(IF(SUMIF($G$6:$BB$6,BF$6&amp;" Total",$G130:$BB130)-(SUMIF($G$6:$BB$6,BF$6&amp;" "&amp;'Input-Func_Class'!$D$22,$G130:$BB130)+IFERROR(SUMIF($G$6:$BB$6,BF$6&amp;" "&amp;'Input-Func_Class'!$E$22,$G130:$BB130),SUMIF($G$6:$BB$6,BF$6&amp;" "&amp;'Input-Func_Class'!$B$24,$G130:$BB130))+SUMIF($G$6:$BB$6,BF$6&amp;" "&amp;'Input-Func_Class'!$F$22,$G130:$BB130))&lt;Check_Limit,0,1),1)</f>
        <v>0</v>
      </c>
      <c r="BG130">
        <f ca="1">IFERROR(IF(SUMIF($G$6:$BB$6,BG$6&amp;" Total",$G130:$BB130)-(SUMIF($G$6:$BB$6,BG$6&amp;" "&amp;'Input-Func_Class'!$D$22,$G130:$BB130)+IFERROR(SUMIF($G$6:$BB$6,BG$6&amp;" "&amp;'Input-Func_Class'!$E$22,$G130:$BB130),SUMIF($G$6:$BB$6,BG$6&amp;" "&amp;'Input-Func_Class'!$B$24,$G130:$BB130))+SUMIF($G$6:$BB$6,BG$6&amp;" "&amp;'Input-Func_Class'!$F$22,$G130:$BB130))&lt;Check_Limit,0,1),1)</f>
        <v>0</v>
      </c>
      <c r="BH130">
        <f ca="1">IFERROR(IF(SUMIF($G$6:$BB$6,BH$6&amp;" Total",$G130:$BB130)-(SUMIF($G$6:$BB$6,BH$6&amp;" "&amp;'Input-Func_Class'!$D$22,$G130:$BB130)+IFERROR(SUMIF($G$6:$BB$6,BH$6&amp;" "&amp;'Input-Func_Class'!$E$22,$G130:$BB130),SUMIF($G$6:$BB$6,BH$6&amp;" "&amp;'Input-Func_Class'!$B$24,$G130:$BB130))+SUMIF($G$6:$BB$6,BH$6&amp;" "&amp;'Input-Func_Class'!$F$22,$G130:$BB130))&lt;Check_Limit,0,1),1)</f>
        <v>0</v>
      </c>
      <c r="BI130">
        <f ca="1">IFERROR(IF(SUMIF($G$6:$BB$6,BI$6&amp;" Total",$G130:$BB130)-(SUMIF($G$6:$BB$6,BI$6&amp;" "&amp;'Input-Func_Class'!$D$22,$G130:$BB130)+IFERROR(SUMIF($G$6:$BB$6,BI$6&amp;" "&amp;'Input-Func_Class'!$E$22,$G130:$BB130),SUMIF($G$6:$BB$6,BI$6&amp;" "&amp;'Input-Func_Class'!$B$24,$G130:$BB130))+SUMIF($G$6:$BB$6,BI$6&amp;" "&amp;'Input-Func_Class'!$F$22,$G130:$BB130))&lt;Check_Limit,0,1),1)</f>
        <v>0</v>
      </c>
      <c r="BJ130">
        <f ca="1">IFERROR(IF(SUMIF($G$6:$BB$6,BJ$6&amp;" Total",$G130:$BB130)-(SUMIF($G$6:$BB$6,BJ$6&amp;" "&amp;'Input-Func_Class'!$D$22,$G130:$BB130)+IFERROR(SUMIF($G$6:$BB$6,BJ$6&amp;" "&amp;'Input-Func_Class'!$E$22,$G130:$BB130),SUMIF($G$6:$BB$6,BJ$6&amp;" "&amp;'Input-Func_Class'!$B$24,$G130:$BB130))+SUMIF($G$6:$BB$6,BJ$6&amp;" "&amp;'Input-Func_Class'!$F$22,$G130:$BB130))&lt;Check_Limit,0,1),1)</f>
        <v>0</v>
      </c>
      <c r="BK130">
        <f ca="1">IFERROR(IF(SUMIF($G$6:$BB$6,BK$6&amp;" Total",$G130:$BB130)-(SUMIF($G$6:$BB$6,BK$6&amp;" "&amp;'Input-Func_Class'!$D$22,$G130:$BB130)+IFERROR(SUMIF($G$6:$BB$6,BK$6&amp;" "&amp;'Input-Func_Class'!$E$22,$G130:$BB130),SUMIF($G$6:$BB$6,BK$6&amp;" "&amp;'Input-Func_Class'!$B$24,$G130:$BB130))+SUMIF($G$6:$BB$6,BK$6&amp;" "&amp;'Input-Func_Class'!$F$22,$G130:$BB130))&lt;Check_Limit,0,1),1)</f>
        <v>0</v>
      </c>
      <c r="BL130">
        <f ca="1">IFERROR(IF(SUMIF($G$6:$BB$6,BL$6&amp;" Total",$G130:$BB130)-(SUMIF($G$6:$BB$6,BL$6&amp;" "&amp;'Input-Func_Class'!$D$22,$G130:$BB130)+IFERROR(SUMIF($G$6:$BB$6,BL$6&amp;" "&amp;'Input-Func_Class'!$E$22,$G130:$BB130),SUMIF($G$6:$BB$6,BL$6&amp;" "&amp;'Input-Func_Class'!$B$24,$G130:$BB130))+SUMIF($G$6:$BB$6,BL$6&amp;" "&amp;'Input-Func_Class'!$F$22,$G130:$BB130))&lt;Check_Limit,0,1),1)</f>
        <v>0</v>
      </c>
      <c r="BM130">
        <f ca="1">IFERROR(IF(SUMIF($G$6:$BB$6,BM$6&amp;" Total",$G130:$BB130)-(SUMIF($G$6:$BB$6,BM$6&amp;" "&amp;'Input-Func_Class'!$D$22,$G130:$BB130)+IFERROR(SUMIF($G$6:$BB$6,BM$6&amp;" "&amp;'Input-Func_Class'!$E$22,$G130:$BB130),SUMIF($G$6:$BB$6,BM$6&amp;" "&amp;'Input-Func_Class'!$B$24,$G130:$BB130))+SUMIF($G$6:$BB$6,BM$6&amp;" "&amp;'Input-Func_Class'!$F$22,$G130:$BB130))&lt;Check_Limit,0,1),1)</f>
        <v>0</v>
      </c>
      <c r="BN130">
        <f ca="1">IFERROR(IF(SUMIF($G$6:$BB$6,BN$6&amp;" Total",$G130:$BB130)-(SUMIF($G$6:$BB$6,BN$6&amp;" "&amp;'Input-Func_Class'!$D$22,$G130:$BB130)+IFERROR(SUMIF($G$6:$BB$6,BN$6&amp;" "&amp;'Input-Func_Class'!$E$22,$G130:$BB130),SUMIF($G$6:$BB$6,BN$6&amp;" "&amp;'Input-Func_Class'!$B$24,$G130:$BB130))+SUMIF($G$6:$BB$6,BN$6&amp;" "&amp;'Input-Func_Class'!$F$22,$G130:$BB130))&lt;Check_Limit,0,1),1)</f>
        <v>0</v>
      </c>
      <c r="BO130">
        <f ca="1">IFERROR(IF(SUMIF($G$6:$BB$6,BO$6&amp;" Total",$G130:$BB130)-(SUMIF($G$6:$BB$6,BO$6&amp;" "&amp;'Input-Func_Class'!$D$22,$G130:$BB130)+IFERROR(SUMIF($G$6:$BB$6,BO$6&amp;" "&amp;'Input-Func_Class'!$E$22,$G130:$BB130),SUMIF($G$6:$BB$6,BO$6&amp;" "&amp;'Input-Func_Class'!$B$24,$G130:$BB130))+SUMIF($G$6:$BB$6,BO$6&amp;" "&amp;'Input-Func_Class'!$F$22,$G130:$BB130))&lt;Check_Limit,0,1),1)</f>
        <v>0</v>
      </c>
    </row>
    <row r="131" spans="1:67" outlineLevel="1">
      <c r="A131" s="31">
        <f>IF(ISBLANK('Input-Accounts'!A131),"",'Input-Accounts'!A131)</f>
        <v>118</v>
      </c>
      <c r="B131" s="53" t="str">
        <f>IF(ISBLANK('Input-Accounts'!B131),"",'Input-Accounts'!B131)</f>
        <v>TOOLS,SHOP, &amp; GAR EQ-UND TANK CLEANUP</v>
      </c>
      <c r="C131" s="31">
        <f>IF(ISBLANK('Input-Accounts'!C131),"",'Input-Accounts'!C131)</f>
        <v>394.13</v>
      </c>
      <c r="D131" s="10">
        <f>Functionalization!$D131</f>
        <v>-23735.35999999999</v>
      </c>
      <c r="E131" s="10">
        <f t="shared" ca="1" si="20"/>
        <v>0</v>
      </c>
      <c r="F131" s="3" t="str">
        <f>IF($D131=0,"-",IF('Input-Accounts'!$E131&lt;&gt;0,'Input-Accounts'!$E131,'Input-Accounts'!$G131))</f>
        <v>INT_DISTPT_SUBTOTAL</v>
      </c>
      <c r="G131" s="10">
        <f ca="1">IF(G$5&lt;&gt;"",HLOOKUP(G$5,Functionalization!$G$6:$R$373,ROW($A131)-5,FALSE),IFERROR(INDEX(G$337:G$373,MATCH($F131,$B$337:$B$373,0))/VLOOKUP($F131,$B$337:$BB$373,MATCH(LEFT(TRIM(G$6),FIND("~",SUBSTITUTE(G$6,"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131))*HLOOKUP(LEFT(TRIM(G$6),FIND("~",SUBSTITUTE(G$6," ","~",LEN(TRIM(G$6))-LEN(SUBSTITUTE(TRIM(G$6)," ",""))))-1)&amp;" Total",$B$6:$BB$373,ROW($A131)-5,FALSE))</f>
        <v>-15118.544120746057</v>
      </c>
      <c r="H131" s="10">
        <f ca="1">IF(H$5&lt;&gt;"",HLOOKUP(H$5,Functionalization!$G$6:$R$373,ROW($A131)-5,FALSE),IFERROR(INDEX(H$337:H$373,MATCH($F131,$B$337:$B$373,0))/VLOOKUP($F131,$B$337:$BB$373,MATCH(LEFT(TRIM(H$6),FIND("~",SUBSTITUTE(H$6,"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131))*HLOOKUP(LEFT(TRIM(H$6),FIND("~",SUBSTITUTE(H$6," ","~",LEN(TRIM(H$6))-LEN(SUBSTITUTE(TRIM(H$6)," ",""))))-1)&amp;" Total",$B$6:$BB$373,ROW($A131)-5,FALSE))</f>
        <v>-11217.563902622105</v>
      </c>
      <c r="I131" s="10">
        <f ca="1">IF(I$5&lt;&gt;"",HLOOKUP(I$5,Functionalization!$G$6:$R$373,ROW($A131)-5,FALSE),IFERROR(INDEX(I$337:I$373,MATCH($F131,$B$337:$B$373,0))/VLOOKUP($F131,$B$337:$BB$373,MATCH(LEFT(TRIM(I$6),FIND("~",SUBSTITUTE(I$6,"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131))*HLOOKUP(LEFT(TRIM(I$6),FIND("~",SUBSTITUTE(I$6," ","~",LEN(TRIM(I$6))-LEN(SUBSTITUTE(TRIM(I$6)," ",""))))-1)&amp;" Total",$B$6:$BB$373,ROW($A131)-5,FALSE))</f>
        <v>0</v>
      </c>
      <c r="J131" s="10">
        <f ca="1">IF(J$5&lt;&gt;"",HLOOKUP(J$5,Functionalization!$G$6:$R$373,ROW($A131)-5,FALSE),IFERROR(INDEX(J$337:J$373,MATCH($F131,$B$337:$B$373,0))/VLOOKUP($F131,$B$337:$BB$373,MATCH(LEFT(TRIM(J$6),FIND("~",SUBSTITUTE(J$6,"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131))*HLOOKUP(LEFT(TRIM(J$6),FIND("~",SUBSTITUTE(J$6," ","~",LEN(TRIM(J$6))-LEN(SUBSTITUTE(TRIM(J$6)," ",""))))-1)&amp;" Total",$B$6:$BB$373,ROW($A131)-5,FALSE))</f>
        <v>-3900.9802181239502</v>
      </c>
      <c r="K131" s="10">
        <f ca="1">IF(K$5&lt;&gt;"",HLOOKUP(K$5,Functionalization!$G$6:$R$373,ROW($A131)-5,FALSE),IFERROR(INDEX(K$337:K$373,MATCH($F131,$B$337:$B$373,0))/VLOOKUP($F131,$B$337:$BB$373,MATCH(LEFT(TRIM(K$6),FIND("~",SUBSTITUTE(K$6,"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131))*HLOOKUP(LEFT(TRIM(K$6),FIND("~",SUBSTITUTE(K$6," ","~",LEN(TRIM(K$6))-LEN(SUBSTITUTE(TRIM(K$6)," ",""))))-1)&amp;" Total",$B$6:$BB$373,ROW($A131)-5,FALSE))</f>
        <v>-8616.8158792539325</v>
      </c>
      <c r="L131" s="10">
        <f ca="1">IF(L$5&lt;&gt;"",HLOOKUP(L$5,Functionalization!$G$6:$R$373,ROW($A131)-5,FALSE),IFERROR(INDEX(L$337:L$373,MATCH($F131,$B$337:$B$373,0))/VLOOKUP($F131,$B$337:$BB$373,MATCH(LEFT(TRIM(L$6),FIND("~",SUBSTITUTE(L$6,"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131))*HLOOKUP(LEFT(TRIM(L$6),FIND("~",SUBSTITUTE(L$6," ","~",LEN(TRIM(L$6))-LEN(SUBSTITUTE(TRIM(L$6)," ",""))))-1)&amp;" Total",$B$6:$BB$373,ROW($A131)-5,FALSE))</f>
        <v>0</v>
      </c>
      <c r="M131" s="10">
        <f ca="1">IF(M$5&lt;&gt;"",HLOOKUP(M$5,Functionalization!$G$6:$R$373,ROW($A131)-5,FALSE),IFERROR(INDEX(M$337:M$373,MATCH($F131,$B$337:$B$373,0))/VLOOKUP($F131,$B$337:$BB$373,MATCH(LEFT(TRIM(M$6),FIND("~",SUBSTITUTE(M$6,"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131))*HLOOKUP(LEFT(TRIM(M$6),FIND("~",SUBSTITUTE(M$6," ","~",LEN(TRIM(M$6))-LEN(SUBSTITUTE(TRIM(M$6)," ",""))))-1)&amp;" Total",$B$6:$BB$373,ROW($A131)-5,FALSE))</f>
        <v>0</v>
      </c>
      <c r="N131" s="10">
        <f ca="1">IF(N$5&lt;&gt;"",HLOOKUP(N$5,Functionalization!$G$6:$R$373,ROW($A131)-5,FALSE),IFERROR(INDEX(N$337:N$373,MATCH($F131,$B$337:$B$373,0))/VLOOKUP($F131,$B$337:$BB$373,MATCH(LEFT(TRIM(N$6),FIND("~",SUBSTITUTE(N$6,"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131))*HLOOKUP(LEFT(TRIM(N$6),FIND("~",SUBSTITUTE(N$6," ","~",LEN(TRIM(N$6))-LEN(SUBSTITUTE(TRIM(N$6)," ",""))))-1)&amp;" Total",$B$6:$BB$373,ROW($A131)-5,FALSE))</f>
        <v>-8616.8158792539325</v>
      </c>
      <c r="O131" s="10">
        <f ca="1">IF(O$5&lt;&gt;"",HLOOKUP(O$5,Functionalization!$G$6:$R$373,ROW($A131)-5,FALSE),IFERROR(INDEX(O$337:O$373,MATCH($F131,$B$337:$B$373,0))/VLOOKUP($F131,$B$337:$BB$373,MATCH(LEFT(TRIM(O$6),FIND("~",SUBSTITUTE(O$6,"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131))*HLOOKUP(LEFT(TRIM(O$6),FIND("~",SUBSTITUTE(O$6," ","~",LEN(TRIM(O$6))-LEN(SUBSTITUTE(TRIM(O$6)," ",""))))-1)&amp;" Total",$B$6:$BB$373,ROW($A131)-5,FALSE))</f>
        <v>0</v>
      </c>
      <c r="P131" s="10">
        <f ca="1">IF(P$5&lt;&gt;"",HLOOKUP(P$5,Functionalization!$G$6:$R$373,ROW($A131)-5,FALSE),IFERROR(INDEX(P$337:P$373,MATCH($F131,$B$337:$B$373,0))/VLOOKUP($F131,$B$337:$BB$373,MATCH(LEFT(TRIM(P$6),FIND("~",SUBSTITUTE(P$6,"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131))*HLOOKUP(LEFT(TRIM(P$6),FIND("~",SUBSTITUTE(P$6," ","~",LEN(TRIM(P$6))-LEN(SUBSTITUTE(TRIM(P$6)," ",""))))-1)&amp;" Total",$B$6:$BB$373,ROW($A131)-5,FALSE))</f>
        <v>0</v>
      </c>
      <c r="Q131" s="10">
        <f ca="1">IF(Q$5&lt;&gt;"",HLOOKUP(Q$5,Functionalization!$G$6:$R$373,ROW($A131)-5,FALSE),IFERROR(INDEX(Q$337:Q$373,MATCH($F131,$B$337:$B$373,0))/VLOOKUP($F131,$B$337:$BB$373,MATCH(LEFT(TRIM(Q$6),FIND("~",SUBSTITUTE(Q$6,"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131))*HLOOKUP(LEFT(TRIM(Q$6),FIND("~",SUBSTITUTE(Q$6," ","~",LEN(TRIM(Q$6))-LEN(SUBSTITUTE(TRIM(Q$6)," ",""))))-1)&amp;" Total",$B$6:$BB$373,ROW($A131)-5,FALSE))</f>
        <v>0</v>
      </c>
      <c r="R131" s="10">
        <f ca="1">IF(R$5&lt;&gt;"",HLOOKUP(R$5,Functionalization!$G$6:$R$373,ROW($A131)-5,FALSE),IFERROR(INDEX(R$337:R$373,MATCH($F131,$B$337:$B$373,0))/VLOOKUP($F131,$B$337:$BB$373,MATCH(LEFT(TRIM(R$6),FIND("~",SUBSTITUTE(R$6,"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131))*HLOOKUP(LEFT(TRIM(R$6),FIND("~",SUBSTITUTE(R$6," ","~",LEN(TRIM(R$6))-LEN(SUBSTITUTE(TRIM(R$6)," ",""))))-1)&amp;" Total",$B$6:$BB$373,ROW($A131)-5,FALSE))</f>
        <v>0</v>
      </c>
      <c r="S131" s="10">
        <f ca="1">IF(S$5&lt;&gt;"",HLOOKUP(S$5,Functionalization!$G$6:$R$373,ROW($A131)-5,FALSE),IFERROR(INDEX(S$337:S$373,MATCH($F131,$B$337:$B$373,0))/VLOOKUP($F131,$B$337:$BB$373,MATCH(LEFT(TRIM(S$6),FIND("~",SUBSTITUTE(S$6,"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131))*HLOOKUP(LEFT(TRIM(S$6),FIND("~",SUBSTITUTE(S$6," ","~",LEN(TRIM(S$6))-LEN(SUBSTITUTE(TRIM(S$6)," ",""))))-1)&amp;" Total",$B$6:$BB$373,ROW($A131)-5,FALSE))</f>
        <v>0</v>
      </c>
      <c r="T131" s="10">
        <f ca="1">IF(T$5&lt;&gt;"",HLOOKUP(T$5,Functionalization!$G$6:$R$373,ROW($A131)-5,FALSE),IFERROR(INDEX(T$337:T$373,MATCH($F131,$B$337:$B$373,0))/VLOOKUP($F131,$B$337:$BB$373,MATCH(LEFT(TRIM(T$6),FIND("~",SUBSTITUTE(T$6,"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131))*HLOOKUP(LEFT(TRIM(T$6),FIND("~",SUBSTITUTE(T$6," ","~",LEN(TRIM(T$6))-LEN(SUBSTITUTE(TRIM(T$6)," ",""))))-1)&amp;" Total",$B$6:$BB$373,ROW($A131)-5,FALSE))</f>
        <v>0</v>
      </c>
      <c r="U131" s="10">
        <f ca="1">IF(U$5&lt;&gt;"",HLOOKUP(U$5,Functionalization!$G$6:$R$373,ROW($A131)-5,FALSE),IFERROR(INDEX(U$337:U$373,MATCH($F131,$B$337:$B$373,0))/VLOOKUP($F131,$B$337:$BB$373,MATCH(LEFT(TRIM(U$6),FIND("~",SUBSTITUTE(U$6,"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131))*HLOOKUP(LEFT(TRIM(U$6),FIND("~",SUBSTITUTE(U$6," ","~",LEN(TRIM(U$6))-LEN(SUBSTITUTE(TRIM(U$6)," ",""))))-1)&amp;" Total",$B$6:$BB$373,ROW($A131)-5,FALSE))</f>
        <v>0</v>
      </c>
      <c r="V131" s="10">
        <f ca="1">IF(V$5&lt;&gt;"",HLOOKUP(V$5,Functionalization!$G$6:$R$373,ROW($A131)-5,FALSE),IFERROR(INDEX(V$337:V$373,MATCH($F131,$B$337:$B$373,0))/VLOOKUP($F131,$B$337:$BB$373,MATCH(LEFT(TRIM(V$6),FIND("~",SUBSTITUTE(V$6,"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131))*HLOOKUP(LEFT(TRIM(V$6),FIND("~",SUBSTITUTE(V$6," ","~",LEN(TRIM(V$6))-LEN(SUBSTITUTE(TRIM(V$6)," ",""))))-1)&amp;" Total",$B$6:$BB$373,ROW($A131)-5,FALSE))</f>
        <v>0</v>
      </c>
      <c r="W131" s="10">
        <f ca="1">IF(W$5&lt;&gt;"",HLOOKUP(W$5,Functionalization!$G$6:$R$373,ROW($A131)-5,FALSE),IFERROR(INDEX(W$337:W$373,MATCH($F131,$B$337:$B$373,0))/VLOOKUP($F131,$B$337:$BB$373,MATCH(LEFT(TRIM(W$6),FIND("~",SUBSTITUTE(W$6,"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131))*HLOOKUP(LEFT(TRIM(W$6),FIND("~",SUBSTITUTE(W$6," ","~",LEN(TRIM(W$6))-LEN(SUBSTITUTE(TRIM(W$6)," ",""))))-1)&amp;" Total",$B$6:$BB$373,ROW($A131)-5,FALSE))</f>
        <v>0</v>
      </c>
      <c r="X131" s="10">
        <f ca="1">IF(X$5&lt;&gt;"",HLOOKUP(X$5,Functionalization!$G$6:$R$373,ROW($A131)-5,FALSE),IFERROR(INDEX(X$337:X$373,MATCH($F131,$B$337:$B$373,0))/VLOOKUP($F131,$B$337:$BB$373,MATCH(LEFT(TRIM(X$6),FIND("~",SUBSTITUTE(X$6,"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131))*HLOOKUP(LEFT(TRIM(X$6),FIND("~",SUBSTITUTE(X$6," ","~",LEN(TRIM(X$6))-LEN(SUBSTITUTE(TRIM(X$6)," ",""))))-1)&amp;" Total",$B$6:$BB$373,ROW($A131)-5,FALSE))</f>
        <v>0</v>
      </c>
      <c r="Y131" s="10">
        <f ca="1">IF(Y$5&lt;&gt;"",HLOOKUP(Y$5,Functionalization!$G$6:$R$373,ROW($A131)-5,FALSE),IFERROR(INDEX(Y$337:Y$373,MATCH($F131,$B$337:$B$373,0))/VLOOKUP($F131,$B$337:$BB$373,MATCH(LEFT(TRIM(Y$6),FIND("~",SUBSTITUTE(Y$6,"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131))*HLOOKUP(LEFT(TRIM(Y$6),FIND("~",SUBSTITUTE(Y$6," ","~",LEN(TRIM(Y$6))-LEN(SUBSTITUTE(TRIM(Y$6)," ",""))))-1)&amp;" Total",$B$6:$BB$373,ROW($A131)-5,FALSE))</f>
        <v>0</v>
      </c>
      <c r="Z131" s="10">
        <f ca="1">IF(Z$5&lt;&gt;"",HLOOKUP(Z$5,Functionalization!$G$6:$R$373,ROW($A131)-5,FALSE),IFERROR(INDEX(Z$337:Z$373,MATCH($F131,$B$337:$B$373,0))/VLOOKUP($F131,$B$337:$BB$373,MATCH(LEFT(TRIM(Z$6),FIND("~",SUBSTITUTE(Z$6,"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131))*HLOOKUP(LEFT(TRIM(Z$6),FIND("~",SUBSTITUTE(Z$6," ","~",LEN(TRIM(Z$6))-LEN(SUBSTITUTE(TRIM(Z$6)," ",""))))-1)&amp;" Total",$B$6:$BB$373,ROW($A131)-5,FALSE))</f>
        <v>0</v>
      </c>
      <c r="AA131" s="10">
        <f ca="1">IF(AA$5&lt;&gt;"",HLOOKUP(AA$5,Functionalization!$G$6:$R$373,ROW($A131)-5,FALSE),IFERROR(INDEX(AA$337:AA$373,MATCH($F131,$B$337:$B$373,0))/VLOOKUP($F131,$B$337:$BB$373,MATCH(LEFT(TRIM(AA$6),FIND("~",SUBSTITUTE(AA$6,"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131))*HLOOKUP(LEFT(TRIM(AA$6),FIND("~",SUBSTITUTE(AA$6," ","~",LEN(TRIM(AA$6))-LEN(SUBSTITUTE(TRIM(AA$6)," ",""))))-1)&amp;" Total",$B$6:$BB$373,ROW($A131)-5,FALSE))</f>
        <v>0</v>
      </c>
      <c r="AB131" s="10">
        <f ca="1">IF(AB$5&lt;&gt;"",HLOOKUP(AB$5,Functionalization!$G$6:$R$373,ROW($A131)-5,FALSE),IFERROR(INDEX(AB$337:AB$373,MATCH($F131,$B$337:$B$373,0))/VLOOKUP($F131,$B$337:$BB$373,MATCH(LEFT(TRIM(AB$6),FIND("~",SUBSTITUTE(AB$6,"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131))*HLOOKUP(LEFT(TRIM(AB$6),FIND("~",SUBSTITUTE(AB$6," ","~",LEN(TRIM(AB$6))-LEN(SUBSTITUTE(TRIM(AB$6)," ",""))))-1)&amp;" Total",$B$6:$BB$373,ROW($A131)-5,FALSE))</f>
        <v>0</v>
      </c>
      <c r="AC131" s="10">
        <f ca="1">IF(AC$5&lt;&gt;"",HLOOKUP(AC$5,Functionalization!$G$6:$R$373,ROW($A131)-5,FALSE),IFERROR(INDEX(AC$337:AC$373,MATCH($F131,$B$337:$B$373,0))/VLOOKUP($F131,$B$337:$BB$373,MATCH(LEFT(TRIM(AC$6),FIND("~",SUBSTITUTE(AC$6,"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131))*HLOOKUP(LEFT(TRIM(AC$6),FIND("~",SUBSTITUTE(AC$6," ","~",LEN(TRIM(AC$6))-LEN(SUBSTITUTE(TRIM(AC$6)," ",""))))-1)&amp;" Total",$B$6:$BB$373,ROW($A131)-5,FALSE))</f>
        <v>0</v>
      </c>
      <c r="AD131" s="10">
        <f ca="1">IF(AD$5&lt;&gt;"",HLOOKUP(AD$5,Functionalization!$G$6:$R$373,ROW($A131)-5,FALSE),IFERROR(INDEX(AD$337:AD$373,MATCH($F131,$B$337:$B$373,0))/VLOOKUP($F131,$B$337:$BB$373,MATCH(LEFT(TRIM(AD$6),FIND("~",SUBSTITUTE(AD$6,"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131))*HLOOKUP(LEFT(TRIM(AD$6),FIND("~",SUBSTITUTE(AD$6," ","~",LEN(TRIM(AD$6))-LEN(SUBSTITUTE(TRIM(AD$6)," ",""))))-1)&amp;" Total",$B$6:$BB$373,ROW($A131)-5,FALSE))</f>
        <v>0</v>
      </c>
      <c r="AE131" s="10">
        <f ca="1">IF(AE$5&lt;&gt;"",HLOOKUP(AE$5,Functionalization!$G$6:$R$373,ROW($A131)-5,FALSE),IFERROR(INDEX(AE$337:AE$373,MATCH($F131,$B$337:$B$373,0))/VLOOKUP($F131,$B$337:$BB$373,MATCH(LEFT(TRIM(AE$6),FIND("~",SUBSTITUTE(AE$6,"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131))*HLOOKUP(LEFT(TRIM(AE$6),FIND("~",SUBSTITUTE(AE$6," ","~",LEN(TRIM(AE$6))-LEN(SUBSTITUTE(TRIM(AE$6)," ",""))))-1)&amp;" Total",$B$6:$BB$373,ROW($A131)-5,FALSE))</f>
        <v>0</v>
      </c>
      <c r="AF131" s="10">
        <f ca="1">IF(AF$5&lt;&gt;"",HLOOKUP(AF$5,Functionalization!$G$6:$R$373,ROW($A131)-5,FALSE),IFERROR(INDEX(AF$337:AF$373,MATCH($F131,$B$337:$B$373,0))/VLOOKUP($F131,$B$337:$BB$373,MATCH(LEFT(TRIM(AF$6),FIND("~",SUBSTITUTE(AF$6,"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131))*HLOOKUP(LEFT(TRIM(AF$6),FIND("~",SUBSTITUTE(AF$6," ","~",LEN(TRIM(AF$6))-LEN(SUBSTITUTE(TRIM(AF$6)," ",""))))-1)&amp;" Total",$B$6:$BB$373,ROW($A131)-5,FALSE))</f>
        <v>0</v>
      </c>
      <c r="AG131" s="10">
        <f ca="1">IF(AG$5&lt;&gt;"",HLOOKUP(AG$5,Functionalization!$G$6:$R$373,ROW($A131)-5,FALSE),IFERROR(INDEX(AG$337:AG$373,MATCH($F131,$B$337:$B$373,0))/VLOOKUP($F131,$B$337:$BB$373,MATCH(LEFT(TRIM(AG$6),FIND("~",SUBSTITUTE(AG$6,"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131))*HLOOKUP(LEFT(TRIM(AG$6),FIND("~",SUBSTITUTE(AG$6," ","~",LEN(TRIM(AG$6))-LEN(SUBSTITUTE(TRIM(AG$6)," ",""))))-1)&amp;" Total",$B$6:$BB$373,ROW($A131)-5,FALSE))</f>
        <v>0</v>
      </c>
      <c r="AH131" s="10">
        <f ca="1">IF(AH$5&lt;&gt;"",HLOOKUP(AH$5,Functionalization!$G$6:$R$373,ROW($A131)-5,FALSE),IFERROR(INDEX(AH$337:AH$373,MATCH($F131,$B$337:$B$373,0))/VLOOKUP($F131,$B$337:$BB$373,MATCH(LEFT(TRIM(AH$6),FIND("~",SUBSTITUTE(AH$6,"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131))*HLOOKUP(LEFT(TRIM(AH$6),FIND("~",SUBSTITUTE(AH$6," ","~",LEN(TRIM(AH$6))-LEN(SUBSTITUTE(TRIM(AH$6)," ",""))))-1)&amp;" Total",$B$6:$BB$373,ROW($A131)-5,FALSE))</f>
        <v>0</v>
      </c>
      <c r="AI131" s="10">
        <f ca="1">IF(AI$5&lt;&gt;"",HLOOKUP(AI$5,Functionalization!$G$6:$R$373,ROW($A131)-5,FALSE),IFERROR(INDEX(AI$337:AI$373,MATCH($F131,$B$337:$B$373,0))/VLOOKUP($F131,$B$337:$BB$373,MATCH(LEFT(TRIM(AI$6),FIND("~",SUBSTITUTE(AI$6,"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131))*HLOOKUP(LEFT(TRIM(AI$6),FIND("~",SUBSTITUTE(AI$6," ","~",LEN(TRIM(AI$6))-LEN(SUBSTITUTE(TRIM(AI$6)," ",""))))-1)&amp;" Total",$B$6:$BB$373,ROW($A131)-5,FALSE))</f>
        <v>0</v>
      </c>
      <c r="AJ131" s="10">
        <f ca="1">IF(AJ$5&lt;&gt;"",HLOOKUP(AJ$5,Functionalization!$G$6:$R$373,ROW($A131)-5,FALSE),IFERROR(INDEX(AJ$337:AJ$373,MATCH($F131,$B$337:$B$373,0))/VLOOKUP($F131,$B$337:$BB$373,MATCH(LEFT(TRIM(AJ$6),FIND("~",SUBSTITUTE(AJ$6,"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131))*HLOOKUP(LEFT(TRIM(AJ$6),FIND("~",SUBSTITUTE(AJ$6," ","~",LEN(TRIM(AJ$6))-LEN(SUBSTITUTE(TRIM(AJ$6)," ",""))))-1)&amp;" Total",$B$6:$BB$373,ROW($A131)-5,FALSE))</f>
        <v>0</v>
      </c>
      <c r="AK131" s="10">
        <f ca="1">IF(AK$5&lt;&gt;"",HLOOKUP(AK$5,Functionalization!$G$6:$R$373,ROW($A131)-5,FALSE),IFERROR(INDEX(AK$337:AK$373,MATCH($F131,$B$337:$B$373,0))/VLOOKUP($F131,$B$337:$BB$373,MATCH(LEFT(TRIM(AK$6),FIND("~",SUBSTITUTE(AK$6,"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131))*HLOOKUP(LEFT(TRIM(AK$6),FIND("~",SUBSTITUTE(AK$6," ","~",LEN(TRIM(AK$6))-LEN(SUBSTITUTE(TRIM(AK$6)," ",""))))-1)&amp;" Total",$B$6:$BB$373,ROW($A131)-5,FALSE))</f>
        <v>0</v>
      </c>
      <c r="AL131" s="10">
        <f ca="1">IF(AL$5&lt;&gt;"",HLOOKUP(AL$5,Functionalization!$G$6:$R$373,ROW($A131)-5,FALSE),IFERROR(INDEX(AL$337:AL$373,MATCH($F131,$B$337:$B$373,0))/VLOOKUP($F131,$B$337:$BB$373,MATCH(LEFT(TRIM(AL$6),FIND("~",SUBSTITUTE(AL$6,"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131))*HLOOKUP(LEFT(TRIM(AL$6),FIND("~",SUBSTITUTE(AL$6," ","~",LEN(TRIM(AL$6))-LEN(SUBSTITUTE(TRIM(AL$6)," ",""))))-1)&amp;" Total",$B$6:$BB$373,ROW($A131)-5,FALSE))</f>
        <v>0</v>
      </c>
      <c r="AM131" s="10">
        <f ca="1">IF(AM$5&lt;&gt;"",HLOOKUP(AM$5,Functionalization!$G$6:$R$373,ROW($A131)-5,FALSE),IFERROR(INDEX(AM$337:AM$373,MATCH($F131,$B$337:$B$373,0))/VLOOKUP($F131,$B$337:$BB$373,MATCH(LEFT(TRIM(AM$6),FIND("~",SUBSTITUTE(AM$6,"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131))*HLOOKUP(LEFT(TRIM(AM$6),FIND("~",SUBSTITUTE(AM$6," ","~",LEN(TRIM(AM$6))-LEN(SUBSTITUTE(TRIM(AM$6)," ",""))))-1)&amp;" Total",$B$6:$BB$373,ROW($A131)-5,FALSE))</f>
        <v>0</v>
      </c>
      <c r="AN131" s="10">
        <f ca="1">IF(AN$5&lt;&gt;"",HLOOKUP(AN$5,Functionalization!$G$6:$R$373,ROW($A131)-5,FALSE),IFERROR(INDEX(AN$337:AN$373,MATCH($F131,$B$337:$B$373,0))/VLOOKUP($F131,$B$337:$BB$373,MATCH(LEFT(TRIM(AN$6),FIND("~",SUBSTITUTE(AN$6,"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131))*HLOOKUP(LEFT(TRIM(AN$6),FIND("~",SUBSTITUTE(AN$6," ","~",LEN(TRIM(AN$6))-LEN(SUBSTITUTE(TRIM(AN$6)," ",""))))-1)&amp;" Total",$B$6:$BB$373,ROW($A131)-5,FALSE))</f>
        <v>0</v>
      </c>
      <c r="AO131" s="10">
        <f ca="1">IF(AO$5&lt;&gt;"",HLOOKUP(AO$5,Functionalization!$G$6:$R$373,ROW($A131)-5,FALSE),IFERROR(INDEX(AO$337:AO$373,MATCH($F131,$B$337:$B$373,0))/VLOOKUP($F131,$B$337:$BB$373,MATCH(LEFT(TRIM(AO$6),FIND("~",SUBSTITUTE(AO$6,"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131))*HLOOKUP(LEFT(TRIM(AO$6),FIND("~",SUBSTITUTE(AO$6," ","~",LEN(TRIM(AO$6))-LEN(SUBSTITUTE(TRIM(AO$6)," ",""))))-1)&amp;" Total",$B$6:$BB$373,ROW($A131)-5,FALSE))</f>
        <v>0</v>
      </c>
      <c r="AP131" s="10">
        <f ca="1">IF(AP$5&lt;&gt;"",HLOOKUP(AP$5,Functionalization!$G$6:$R$373,ROW($A131)-5,FALSE),IFERROR(INDEX(AP$337:AP$373,MATCH($F131,$B$337:$B$373,0))/VLOOKUP($F131,$B$337:$BB$373,MATCH(LEFT(TRIM(AP$6),FIND("~",SUBSTITUTE(AP$6,"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131))*HLOOKUP(LEFT(TRIM(AP$6),FIND("~",SUBSTITUTE(AP$6," ","~",LEN(TRIM(AP$6))-LEN(SUBSTITUTE(TRIM(AP$6)," ",""))))-1)&amp;" Total",$B$6:$BB$373,ROW($A131)-5,FALSE))</f>
        <v>0</v>
      </c>
      <c r="AQ131" s="10">
        <f ca="1">IF(AQ$5&lt;&gt;"",HLOOKUP(AQ$5,Functionalization!$G$6:$R$373,ROW($A131)-5,FALSE),IFERROR(INDEX(AQ$337:AQ$373,MATCH($F131,$B$337:$B$373,0))/VLOOKUP($F131,$B$337:$BB$373,MATCH(LEFT(TRIM(AQ$6),FIND("~",SUBSTITUTE(AQ$6,"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131))*HLOOKUP(LEFT(TRIM(AQ$6),FIND("~",SUBSTITUTE(AQ$6," ","~",LEN(TRIM(AQ$6))-LEN(SUBSTITUTE(TRIM(AQ$6)," ",""))))-1)&amp;" Total",$B$6:$BB$373,ROW($A131)-5,FALSE))</f>
        <v>0</v>
      </c>
      <c r="AR131" s="10">
        <f ca="1">IF(AR$5&lt;&gt;"",HLOOKUP(AR$5,Functionalization!$G$6:$R$373,ROW($A131)-5,FALSE),IFERROR(INDEX(AR$337:AR$373,MATCH($F131,$B$337:$B$373,0))/VLOOKUP($F131,$B$337:$BB$373,MATCH(LEFT(TRIM(AR$6),FIND("~",SUBSTITUTE(AR$6,"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131))*HLOOKUP(LEFT(TRIM(AR$6),FIND("~",SUBSTITUTE(AR$6," ","~",LEN(TRIM(AR$6))-LEN(SUBSTITUTE(TRIM(AR$6)," ",""))))-1)&amp;" Total",$B$6:$BB$373,ROW($A131)-5,FALSE))</f>
        <v>0</v>
      </c>
      <c r="AS131" s="10">
        <f ca="1">IF(AS$5&lt;&gt;"",HLOOKUP(AS$5,Functionalization!$G$6:$R$373,ROW($A131)-5,FALSE),IFERROR(INDEX(AS$337:AS$373,MATCH($F131,$B$337:$B$373,0))/VLOOKUP($F131,$B$337:$BB$373,MATCH(LEFT(TRIM(AS$6),FIND("~",SUBSTITUTE(AS$6,"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131))*HLOOKUP(LEFT(TRIM(AS$6),FIND("~",SUBSTITUTE(AS$6," ","~",LEN(TRIM(AS$6))-LEN(SUBSTITUTE(TRIM(AS$6)," ",""))))-1)&amp;" Total",$B$6:$BB$373,ROW($A131)-5,FALSE))</f>
        <v>0</v>
      </c>
      <c r="AT131" s="10">
        <f ca="1">IF(AT$5&lt;&gt;"",HLOOKUP(AT$5,Functionalization!$G$6:$R$373,ROW($A131)-5,FALSE),IFERROR(INDEX(AT$337:AT$373,MATCH($F131,$B$337:$B$373,0))/VLOOKUP($F131,$B$337:$BB$373,MATCH(LEFT(TRIM(AT$6),FIND("~",SUBSTITUTE(AT$6,"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131))*HLOOKUP(LEFT(TRIM(AT$6),FIND("~",SUBSTITUTE(AT$6," ","~",LEN(TRIM(AT$6))-LEN(SUBSTITUTE(TRIM(AT$6)," ",""))))-1)&amp;" Total",$B$6:$BB$373,ROW($A131)-5,FALSE))</f>
        <v>0</v>
      </c>
      <c r="AU131" s="10">
        <f ca="1">IF(AU$5&lt;&gt;"",HLOOKUP(AU$5,Functionalization!$G$6:$R$373,ROW($A131)-5,FALSE),IFERROR(INDEX(AU$337:AU$373,MATCH($F131,$B$337:$B$373,0))/VLOOKUP($F131,$B$337:$BB$373,MATCH(LEFT(TRIM(AU$6),FIND("~",SUBSTITUTE(AU$6,"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131))*HLOOKUP(LEFT(TRIM(AU$6),FIND("~",SUBSTITUTE(AU$6," ","~",LEN(TRIM(AU$6))-LEN(SUBSTITUTE(TRIM(AU$6)," ",""))))-1)&amp;" Total",$B$6:$BB$373,ROW($A131)-5,FALSE))</f>
        <v>0</v>
      </c>
      <c r="AV131" s="10">
        <f ca="1">IF(AV$5&lt;&gt;"",HLOOKUP(AV$5,Functionalization!$G$6:$R$373,ROW($A131)-5,FALSE),IFERROR(INDEX(AV$337:AV$373,MATCH($F131,$B$337:$B$373,0))/VLOOKUP($F131,$B$337:$BB$373,MATCH(LEFT(TRIM(AV$6),FIND("~",SUBSTITUTE(AV$6,"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131))*HLOOKUP(LEFT(TRIM(AV$6),FIND("~",SUBSTITUTE(AV$6," ","~",LEN(TRIM(AV$6))-LEN(SUBSTITUTE(TRIM(AV$6)," ",""))))-1)&amp;" Total",$B$6:$BB$373,ROW($A131)-5,FALSE))</f>
        <v>0</v>
      </c>
      <c r="AW131" s="10">
        <f ca="1">IF(AW$5&lt;&gt;"",HLOOKUP(AW$5,Functionalization!$G$6:$R$373,ROW($A131)-5,FALSE),IFERROR(INDEX(AW$337:AW$373,MATCH($F131,$B$337:$B$373,0))/VLOOKUP($F131,$B$337:$BB$373,MATCH(LEFT(TRIM(AW$6),FIND("~",SUBSTITUTE(AW$6,"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131))*HLOOKUP(LEFT(TRIM(AW$6),FIND("~",SUBSTITUTE(AW$6," ","~",LEN(TRIM(AW$6))-LEN(SUBSTITUTE(TRIM(AW$6)," ",""))))-1)&amp;" Total",$B$6:$BB$373,ROW($A131)-5,FALSE))</f>
        <v>0</v>
      </c>
      <c r="AX131" s="10">
        <f ca="1">IF(AX$5&lt;&gt;"",HLOOKUP(AX$5,Functionalization!$G$6:$R$373,ROW($A131)-5,FALSE),IFERROR(INDEX(AX$337:AX$373,MATCH($F131,$B$337:$B$373,0))/VLOOKUP($F131,$B$337:$BB$373,MATCH(LEFT(TRIM(AX$6),FIND("~",SUBSTITUTE(AX$6,"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131))*HLOOKUP(LEFT(TRIM(AX$6),FIND("~",SUBSTITUTE(AX$6," ","~",LEN(TRIM(AX$6))-LEN(SUBSTITUTE(TRIM(AX$6)," ",""))))-1)&amp;" Total",$B$6:$BB$373,ROW($A131)-5,FALSE))</f>
        <v>0</v>
      </c>
      <c r="AY131" s="10">
        <f ca="1">IF(AY$5&lt;&gt;"",HLOOKUP(AY$5,Functionalization!$G$6:$R$373,ROW($A131)-5,FALSE),IFERROR(INDEX(AY$337:AY$373,MATCH($F131,$B$337:$B$373,0))/VLOOKUP($F131,$B$337:$BB$373,MATCH(LEFT(TRIM(AY$6),FIND("~",SUBSTITUTE(AY$6,"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131))*HLOOKUP(LEFT(TRIM(AY$6),FIND("~",SUBSTITUTE(AY$6," ","~",LEN(TRIM(AY$6))-LEN(SUBSTITUTE(TRIM(AY$6)," ",""))))-1)&amp;" Total",$B$6:$BB$373,ROW($A131)-5,FALSE))</f>
        <v>0</v>
      </c>
      <c r="AZ131" s="10">
        <f ca="1">IF(AZ$5&lt;&gt;"",HLOOKUP(AZ$5,Functionalization!$G$6:$R$373,ROW($A131)-5,FALSE),IFERROR(INDEX(AZ$337:AZ$373,MATCH($F131,$B$337:$B$373,0))/VLOOKUP($F131,$B$337:$BB$373,MATCH(LEFT(TRIM(AZ$6),FIND("~",SUBSTITUTE(AZ$6,"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131))*HLOOKUP(LEFT(TRIM(AZ$6),FIND("~",SUBSTITUTE(AZ$6," ","~",LEN(TRIM(AZ$6))-LEN(SUBSTITUTE(TRIM(AZ$6)," ",""))))-1)&amp;" Total",$B$6:$BB$373,ROW($A131)-5,FALSE))</f>
        <v>0</v>
      </c>
      <c r="BA131" s="10">
        <f ca="1">IF(BA$5&lt;&gt;"",HLOOKUP(BA$5,Functionalization!$G$6:$R$373,ROW($A131)-5,FALSE),IFERROR(INDEX(BA$337:BA$373,MATCH($F131,$B$337:$B$373,0))/VLOOKUP($F131,$B$337:$BB$373,MATCH(LEFT(TRIM(BA$6),FIND("~",SUBSTITUTE(BA$6,"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131))*HLOOKUP(LEFT(TRIM(BA$6),FIND("~",SUBSTITUTE(BA$6," ","~",LEN(TRIM(BA$6))-LEN(SUBSTITUTE(TRIM(BA$6)," ",""))))-1)&amp;" Total",$B$6:$BB$373,ROW($A131)-5,FALSE))</f>
        <v>0</v>
      </c>
      <c r="BB131" s="10">
        <f ca="1">IF(BB$5&lt;&gt;"",HLOOKUP(BB$5,Functionalization!$G$6:$R$373,ROW($A131)-5,FALSE),IFERROR(INDEX(BB$337:BB$373,MATCH($F131,$B$337:$B$373,0))/VLOOKUP($F131,$B$337:$BB$373,MATCH(LEFT(TRIM(BB$6),FIND("~",SUBSTITUTE(BB$6,"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131))*HLOOKUP(LEFT(TRIM(BB$6),FIND("~",SUBSTITUTE(BB$6," ","~",LEN(TRIM(BB$6))-LEN(SUBSTITUTE(TRIM(BB$6)," ",""))))-1)&amp;" Total",$B$6:$BB$373,ROW($A131)-5,FALSE))</f>
        <v>0</v>
      </c>
      <c r="BD131">
        <f ca="1">IFERROR(IF(SUMIF($G$6:$BB$6,BD$6&amp;" Total",$G131:$BB131)-(SUMIF($G$6:$BB$6,BD$6&amp;" "&amp;'Input-Func_Class'!$D$22,$G131:$BB131)+IFERROR(SUMIF($G$6:$BB$6,BD$6&amp;" "&amp;'Input-Func_Class'!$E$22,$G131:$BB131),SUMIF($G$6:$BB$6,BD$6&amp;" "&amp;'Input-Func_Class'!$B$24,$G131:$BB131))+SUMIF($G$6:$BB$6,BD$6&amp;" "&amp;'Input-Func_Class'!$F$22,$G131:$BB131))&lt;Check_Limit,0,1),1)</f>
        <v>0</v>
      </c>
      <c r="BE131">
        <f ca="1">IFERROR(IF(SUMIF($G$6:$BB$6,BE$6&amp;" Total",$G131:$BB131)-(SUMIF($G$6:$BB$6,BE$6&amp;" "&amp;'Input-Func_Class'!$D$22,$G131:$BB131)+IFERROR(SUMIF($G$6:$BB$6,BE$6&amp;" "&amp;'Input-Func_Class'!$E$22,$G131:$BB131),SUMIF($G$6:$BB$6,BE$6&amp;" "&amp;'Input-Func_Class'!$B$24,$G131:$BB131))+SUMIF($G$6:$BB$6,BE$6&amp;" "&amp;'Input-Func_Class'!$F$22,$G131:$BB131))&lt;Check_Limit,0,1),1)</f>
        <v>0</v>
      </c>
      <c r="BF131">
        <f ca="1">IFERROR(IF(SUMIF($G$6:$BB$6,BF$6&amp;" Total",$G131:$BB131)-(SUMIF($G$6:$BB$6,BF$6&amp;" "&amp;'Input-Func_Class'!$D$22,$G131:$BB131)+IFERROR(SUMIF($G$6:$BB$6,BF$6&amp;" "&amp;'Input-Func_Class'!$E$22,$G131:$BB131),SUMIF($G$6:$BB$6,BF$6&amp;" "&amp;'Input-Func_Class'!$B$24,$G131:$BB131))+SUMIF($G$6:$BB$6,BF$6&amp;" "&amp;'Input-Func_Class'!$F$22,$G131:$BB131))&lt;Check_Limit,0,1),1)</f>
        <v>0</v>
      </c>
      <c r="BG131">
        <f ca="1">IFERROR(IF(SUMIF($G$6:$BB$6,BG$6&amp;" Total",$G131:$BB131)-(SUMIF($G$6:$BB$6,BG$6&amp;" "&amp;'Input-Func_Class'!$D$22,$G131:$BB131)+IFERROR(SUMIF($G$6:$BB$6,BG$6&amp;" "&amp;'Input-Func_Class'!$E$22,$G131:$BB131),SUMIF($G$6:$BB$6,BG$6&amp;" "&amp;'Input-Func_Class'!$B$24,$G131:$BB131))+SUMIF($G$6:$BB$6,BG$6&amp;" "&amp;'Input-Func_Class'!$F$22,$G131:$BB131))&lt;Check_Limit,0,1),1)</f>
        <v>0</v>
      </c>
      <c r="BH131">
        <f ca="1">IFERROR(IF(SUMIF($G$6:$BB$6,BH$6&amp;" Total",$G131:$BB131)-(SUMIF($G$6:$BB$6,BH$6&amp;" "&amp;'Input-Func_Class'!$D$22,$G131:$BB131)+IFERROR(SUMIF($G$6:$BB$6,BH$6&amp;" "&amp;'Input-Func_Class'!$E$22,$G131:$BB131),SUMIF($G$6:$BB$6,BH$6&amp;" "&amp;'Input-Func_Class'!$B$24,$G131:$BB131))+SUMIF($G$6:$BB$6,BH$6&amp;" "&amp;'Input-Func_Class'!$F$22,$G131:$BB131))&lt;Check_Limit,0,1),1)</f>
        <v>0</v>
      </c>
      <c r="BI131">
        <f ca="1">IFERROR(IF(SUMIF($G$6:$BB$6,BI$6&amp;" Total",$G131:$BB131)-(SUMIF($G$6:$BB$6,BI$6&amp;" "&amp;'Input-Func_Class'!$D$22,$G131:$BB131)+IFERROR(SUMIF($G$6:$BB$6,BI$6&amp;" "&amp;'Input-Func_Class'!$E$22,$G131:$BB131),SUMIF($G$6:$BB$6,BI$6&amp;" "&amp;'Input-Func_Class'!$B$24,$G131:$BB131))+SUMIF($G$6:$BB$6,BI$6&amp;" "&amp;'Input-Func_Class'!$F$22,$G131:$BB131))&lt;Check_Limit,0,1),1)</f>
        <v>0</v>
      </c>
      <c r="BJ131">
        <f ca="1">IFERROR(IF(SUMIF($G$6:$BB$6,BJ$6&amp;" Total",$G131:$BB131)-(SUMIF($G$6:$BB$6,BJ$6&amp;" "&amp;'Input-Func_Class'!$D$22,$G131:$BB131)+IFERROR(SUMIF($G$6:$BB$6,BJ$6&amp;" "&amp;'Input-Func_Class'!$E$22,$G131:$BB131),SUMIF($G$6:$BB$6,BJ$6&amp;" "&amp;'Input-Func_Class'!$B$24,$G131:$BB131))+SUMIF($G$6:$BB$6,BJ$6&amp;" "&amp;'Input-Func_Class'!$F$22,$G131:$BB131))&lt;Check_Limit,0,1),1)</f>
        <v>0</v>
      </c>
      <c r="BK131">
        <f ca="1">IFERROR(IF(SUMIF($G$6:$BB$6,BK$6&amp;" Total",$G131:$BB131)-(SUMIF($G$6:$BB$6,BK$6&amp;" "&amp;'Input-Func_Class'!$D$22,$G131:$BB131)+IFERROR(SUMIF($G$6:$BB$6,BK$6&amp;" "&amp;'Input-Func_Class'!$E$22,$G131:$BB131),SUMIF($G$6:$BB$6,BK$6&amp;" "&amp;'Input-Func_Class'!$B$24,$G131:$BB131))+SUMIF($G$6:$BB$6,BK$6&amp;" "&amp;'Input-Func_Class'!$F$22,$G131:$BB131))&lt;Check_Limit,0,1),1)</f>
        <v>0</v>
      </c>
      <c r="BL131">
        <f ca="1">IFERROR(IF(SUMIF($G$6:$BB$6,BL$6&amp;" Total",$G131:$BB131)-(SUMIF($G$6:$BB$6,BL$6&amp;" "&amp;'Input-Func_Class'!$D$22,$G131:$BB131)+IFERROR(SUMIF($G$6:$BB$6,BL$6&amp;" "&amp;'Input-Func_Class'!$E$22,$G131:$BB131),SUMIF($G$6:$BB$6,BL$6&amp;" "&amp;'Input-Func_Class'!$B$24,$G131:$BB131))+SUMIF($G$6:$BB$6,BL$6&amp;" "&amp;'Input-Func_Class'!$F$22,$G131:$BB131))&lt;Check_Limit,0,1),1)</f>
        <v>0</v>
      </c>
      <c r="BM131">
        <f ca="1">IFERROR(IF(SUMIF($G$6:$BB$6,BM$6&amp;" Total",$G131:$BB131)-(SUMIF($G$6:$BB$6,BM$6&amp;" "&amp;'Input-Func_Class'!$D$22,$G131:$BB131)+IFERROR(SUMIF($G$6:$BB$6,BM$6&amp;" "&amp;'Input-Func_Class'!$E$22,$G131:$BB131),SUMIF($G$6:$BB$6,BM$6&amp;" "&amp;'Input-Func_Class'!$B$24,$G131:$BB131))+SUMIF($G$6:$BB$6,BM$6&amp;" "&amp;'Input-Func_Class'!$F$22,$G131:$BB131))&lt;Check_Limit,0,1),1)</f>
        <v>0</v>
      </c>
      <c r="BN131">
        <f ca="1">IFERROR(IF(SUMIF($G$6:$BB$6,BN$6&amp;" Total",$G131:$BB131)-(SUMIF($G$6:$BB$6,BN$6&amp;" "&amp;'Input-Func_Class'!$D$22,$G131:$BB131)+IFERROR(SUMIF($G$6:$BB$6,BN$6&amp;" "&amp;'Input-Func_Class'!$E$22,$G131:$BB131),SUMIF($G$6:$BB$6,BN$6&amp;" "&amp;'Input-Func_Class'!$B$24,$G131:$BB131))+SUMIF($G$6:$BB$6,BN$6&amp;" "&amp;'Input-Func_Class'!$F$22,$G131:$BB131))&lt;Check_Limit,0,1),1)</f>
        <v>0</v>
      </c>
      <c r="BO131">
        <f ca="1">IFERROR(IF(SUMIF($G$6:$BB$6,BO$6&amp;" Total",$G131:$BB131)-(SUMIF($G$6:$BB$6,BO$6&amp;" "&amp;'Input-Func_Class'!$D$22,$G131:$BB131)+IFERROR(SUMIF($G$6:$BB$6,BO$6&amp;" "&amp;'Input-Func_Class'!$E$22,$G131:$BB131),SUMIF($G$6:$BB$6,BO$6&amp;" "&amp;'Input-Func_Class'!$B$24,$G131:$BB131))+SUMIF($G$6:$BB$6,BO$6&amp;" "&amp;'Input-Func_Class'!$F$22,$G131:$BB131))&lt;Check_Limit,0,1),1)</f>
        <v>0</v>
      </c>
    </row>
    <row r="132" spans="1:67" outlineLevel="1">
      <c r="A132" s="31">
        <f>IF(ISBLANK('Input-Accounts'!A132),"",'Input-Accounts'!A132)</f>
        <v>119</v>
      </c>
      <c r="B132" s="53" t="str">
        <f>IF(ISBLANK('Input-Accounts'!B132),"",'Input-Accounts'!B132)</f>
        <v>TOOLS,SHOP, &amp; GAR EQ-SHOP EQUIP</v>
      </c>
      <c r="C132" s="31">
        <f>IF(ISBLANK('Input-Accounts'!C132),"",'Input-Accounts'!C132)</f>
        <v>394.2</v>
      </c>
      <c r="D132" s="10">
        <f>Functionalization!$D132</f>
        <v>-185.21</v>
      </c>
      <c r="E132" s="10">
        <f t="shared" ref="E132" ca="1" si="34">IFERROR(IF(D132="",0,IF(D132=0,0,IF(ABS(D132-SUM(G132,K132,O132,S132,W132,AA132,AE132,AI132,AM132,AQ132,AU132,AY132))&lt;Check_Limit,0,1))),1)</f>
        <v>0</v>
      </c>
      <c r="F132" s="3" t="str">
        <f>IF($D132=0,"-",IF('Input-Accounts'!$E132&lt;&gt;0,'Input-Accounts'!$E132,'Input-Accounts'!$G132))</f>
        <v>INT_DISTPT_SUBTOTAL</v>
      </c>
      <c r="G132" s="10">
        <f ca="1">IF(G$5&lt;&gt;"",HLOOKUP(G$5,Functionalization!$G$6:$R$373,ROW($A132)-5,FALSE),IFERROR(INDEX(G$337:G$373,MATCH($F132,$B$337:$B$373,0))/VLOOKUP($F132,$B$337:$BB$373,MATCH(LEFT(TRIM(G$6),FIND("~",SUBSTITUTE(G$6,"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132))*HLOOKUP(LEFT(TRIM(G$6),FIND("~",SUBSTITUTE(G$6," ","~",LEN(TRIM(G$6))-LEN(SUBSTITUTE(TRIM(G$6)," ",""))))-1)&amp;" Total",$B$6:$BB$373,ROW($A132)-5,FALSE))</f>
        <v>-117.97190169449203</v>
      </c>
      <c r="H132" s="10">
        <f ca="1">IF(H$5&lt;&gt;"",HLOOKUP(H$5,Functionalization!$G$6:$R$373,ROW($A132)-5,FALSE),IFERROR(INDEX(H$337:H$373,MATCH($F132,$B$337:$B$373,0))/VLOOKUP($F132,$B$337:$BB$373,MATCH(LEFT(TRIM(H$6),FIND("~",SUBSTITUTE(H$6,"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132))*HLOOKUP(LEFT(TRIM(H$6),FIND("~",SUBSTITUTE(H$6," ","~",LEN(TRIM(H$6))-LEN(SUBSTITUTE(TRIM(H$6)," ",""))))-1)&amp;" Total",$B$6:$BB$373,ROW($A132)-5,FALSE))</f>
        <v>-87.532062307234483</v>
      </c>
      <c r="I132" s="10">
        <f ca="1">IF(I$5&lt;&gt;"",HLOOKUP(I$5,Functionalization!$G$6:$R$373,ROW($A132)-5,FALSE),IFERROR(INDEX(I$337:I$373,MATCH($F132,$B$337:$B$373,0))/VLOOKUP($F132,$B$337:$BB$373,MATCH(LEFT(TRIM(I$6),FIND("~",SUBSTITUTE(I$6,"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132))*HLOOKUP(LEFT(TRIM(I$6),FIND("~",SUBSTITUTE(I$6," ","~",LEN(TRIM(I$6))-LEN(SUBSTITUTE(TRIM(I$6)," ",""))))-1)&amp;" Total",$B$6:$BB$373,ROW($A132)-5,FALSE))</f>
        <v>0</v>
      </c>
      <c r="J132" s="10">
        <f ca="1">IF(J$5&lt;&gt;"",HLOOKUP(J$5,Functionalization!$G$6:$R$373,ROW($A132)-5,FALSE),IFERROR(INDEX(J$337:J$373,MATCH($F132,$B$337:$B$373,0))/VLOOKUP($F132,$B$337:$BB$373,MATCH(LEFT(TRIM(J$6),FIND("~",SUBSTITUTE(J$6,"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132))*HLOOKUP(LEFT(TRIM(J$6),FIND("~",SUBSTITUTE(J$6," ","~",LEN(TRIM(J$6))-LEN(SUBSTITUTE(TRIM(J$6)," ",""))))-1)&amp;" Total",$B$6:$BB$373,ROW($A132)-5,FALSE))</f>
        <v>-30.439839387257543</v>
      </c>
      <c r="K132" s="10">
        <f ca="1">IF(K$5&lt;&gt;"",HLOOKUP(K$5,Functionalization!$G$6:$R$373,ROW($A132)-5,FALSE),IFERROR(INDEX(K$337:K$373,MATCH($F132,$B$337:$B$373,0))/VLOOKUP($F132,$B$337:$BB$373,MATCH(LEFT(TRIM(K$6),FIND("~",SUBSTITUTE(K$6,"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132))*HLOOKUP(LEFT(TRIM(K$6),FIND("~",SUBSTITUTE(K$6," ","~",LEN(TRIM(K$6))-LEN(SUBSTITUTE(TRIM(K$6)," ",""))))-1)&amp;" Total",$B$6:$BB$373,ROW($A132)-5,FALSE))</f>
        <v>-67.238098305507961</v>
      </c>
      <c r="L132" s="10">
        <f ca="1">IF(L$5&lt;&gt;"",HLOOKUP(L$5,Functionalization!$G$6:$R$373,ROW($A132)-5,FALSE),IFERROR(INDEX(L$337:L$373,MATCH($F132,$B$337:$B$373,0))/VLOOKUP($F132,$B$337:$BB$373,MATCH(LEFT(TRIM(L$6),FIND("~",SUBSTITUTE(L$6,"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132))*HLOOKUP(LEFT(TRIM(L$6),FIND("~",SUBSTITUTE(L$6," ","~",LEN(TRIM(L$6))-LEN(SUBSTITUTE(TRIM(L$6)," ",""))))-1)&amp;" Total",$B$6:$BB$373,ROW($A132)-5,FALSE))</f>
        <v>0</v>
      </c>
      <c r="M132" s="10">
        <f ca="1">IF(M$5&lt;&gt;"",HLOOKUP(M$5,Functionalization!$G$6:$R$373,ROW($A132)-5,FALSE),IFERROR(INDEX(M$337:M$373,MATCH($F132,$B$337:$B$373,0))/VLOOKUP($F132,$B$337:$BB$373,MATCH(LEFT(TRIM(M$6),FIND("~",SUBSTITUTE(M$6,"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132))*HLOOKUP(LEFT(TRIM(M$6),FIND("~",SUBSTITUTE(M$6," ","~",LEN(TRIM(M$6))-LEN(SUBSTITUTE(TRIM(M$6)," ",""))))-1)&amp;" Total",$B$6:$BB$373,ROW($A132)-5,FALSE))</f>
        <v>0</v>
      </c>
      <c r="N132" s="10">
        <f ca="1">IF(N$5&lt;&gt;"",HLOOKUP(N$5,Functionalization!$G$6:$R$373,ROW($A132)-5,FALSE),IFERROR(INDEX(N$337:N$373,MATCH($F132,$B$337:$B$373,0))/VLOOKUP($F132,$B$337:$BB$373,MATCH(LEFT(TRIM(N$6),FIND("~",SUBSTITUTE(N$6,"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132))*HLOOKUP(LEFT(TRIM(N$6),FIND("~",SUBSTITUTE(N$6," ","~",LEN(TRIM(N$6))-LEN(SUBSTITUTE(TRIM(N$6)," ",""))))-1)&amp;" Total",$B$6:$BB$373,ROW($A132)-5,FALSE))</f>
        <v>-67.238098305507961</v>
      </c>
      <c r="O132" s="10">
        <f ca="1">IF(O$5&lt;&gt;"",HLOOKUP(O$5,Functionalization!$G$6:$R$373,ROW($A132)-5,FALSE),IFERROR(INDEX(O$337:O$373,MATCH($F132,$B$337:$B$373,0))/VLOOKUP($F132,$B$337:$BB$373,MATCH(LEFT(TRIM(O$6),FIND("~",SUBSTITUTE(O$6,"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132))*HLOOKUP(LEFT(TRIM(O$6),FIND("~",SUBSTITUTE(O$6," ","~",LEN(TRIM(O$6))-LEN(SUBSTITUTE(TRIM(O$6)," ",""))))-1)&amp;" Total",$B$6:$BB$373,ROW($A132)-5,FALSE))</f>
        <v>0</v>
      </c>
      <c r="P132" s="10">
        <f ca="1">IF(P$5&lt;&gt;"",HLOOKUP(P$5,Functionalization!$G$6:$R$373,ROW($A132)-5,FALSE),IFERROR(INDEX(P$337:P$373,MATCH($F132,$B$337:$B$373,0))/VLOOKUP($F132,$B$337:$BB$373,MATCH(LEFT(TRIM(P$6),FIND("~",SUBSTITUTE(P$6,"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132))*HLOOKUP(LEFT(TRIM(P$6),FIND("~",SUBSTITUTE(P$6," ","~",LEN(TRIM(P$6))-LEN(SUBSTITUTE(TRIM(P$6)," ",""))))-1)&amp;" Total",$B$6:$BB$373,ROW($A132)-5,FALSE))</f>
        <v>0</v>
      </c>
      <c r="Q132" s="10">
        <f ca="1">IF(Q$5&lt;&gt;"",HLOOKUP(Q$5,Functionalization!$G$6:$R$373,ROW($A132)-5,FALSE),IFERROR(INDEX(Q$337:Q$373,MATCH($F132,$B$337:$B$373,0))/VLOOKUP($F132,$B$337:$BB$373,MATCH(LEFT(TRIM(Q$6),FIND("~",SUBSTITUTE(Q$6,"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132))*HLOOKUP(LEFT(TRIM(Q$6),FIND("~",SUBSTITUTE(Q$6," ","~",LEN(TRIM(Q$6))-LEN(SUBSTITUTE(TRIM(Q$6)," ",""))))-1)&amp;" Total",$B$6:$BB$373,ROW($A132)-5,FALSE))</f>
        <v>0</v>
      </c>
      <c r="R132" s="10">
        <f ca="1">IF(R$5&lt;&gt;"",HLOOKUP(R$5,Functionalization!$G$6:$R$373,ROW($A132)-5,FALSE),IFERROR(INDEX(R$337:R$373,MATCH($F132,$B$337:$B$373,0))/VLOOKUP($F132,$B$337:$BB$373,MATCH(LEFT(TRIM(R$6),FIND("~",SUBSTITUTE(R$6,"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132))*HLOOKUP(LEFT(TRIM(R$6),FIND("~",SUBSTITUTE(R$6," ","~",LEN(TRIM(R$6))-LEN(SUBSTITUTE(TRIM(R$6)," ",""))))-1)&amp;" Total",$B$6:$BB$373,ROW($A132)-5,FALSE))</f>
        <v>0</v>
      </c>
      <c r="S132" s="10">
        <f ca="1">IF(S$5&lt;&gt;"",HLOOKUP(S$5,Functionalization!$G$6:$R$373,ROW($A132)-5,FALSE),IFERROR(INDEX(S$337:S$373,MATCH($F132,$B$337:$B$373,0))/VLOOKUP($F132,$B$337:$BB$373,MATCH(LEFT(TRIM(S$6),FIND("~",SUBSTITUTE(S$6,"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132))*HLOOKUP(LEFT(TRIM(S$6),FIND("~",SUBSTITUTE(S$6," ","~",LEN(TRIM(S$6))-LEN(SUBSTITUTE(TRIM(S$6)," ",""))))-1)&amp;" Total",$B$6:$BB$373,ROW($A132)-5,FALSE))</f>
        <v>0</v>
      </c>
      <c r="T132" s="10">
        <f ca="1">IF(T$5&lt;&gt;"",HLOOKUP(T$5,Functionalization!$G$6:$R$373,ROW($A132)-5,FALSE),IFERROR(INDEX(T$337:T$373,MATCH($F132,$B$337:$B$373,0))/VLOOKUP($F132,$B$337:$BB$373,MATCH(LEFT(TRIM(T$6),FIND("~",SUBSTITUTE(T$6,"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132))*HLOOKUP(LEFT(TRIM(T$6),FIND("~",SUBSTITUTE(T$6," ","~",LEN(TRIM(T$6))-LEN(SUBSTITUTE(TRIM(T$6)," ",""))))-1)&amp;" Total",$B$6:$BB$373,ROW($A132)-5,FALSE))</f>
        <v>0</v>
      </c>
      <c r="U132" s="10">
        <f ca="1">IF(U$5&lt;&gt;"",HLOOKUP(U$5,Functionalization!$G$6:$R$373,ROW($A132)-5,FALSE),IFERROR(INDEX(U$337:U$373,MATCH($F132,$B$337:$B$373,0))/VLOOKUP($F132,$B$337:$BB$373,MATCH(LEFT(TRIM(U$6),FIND("~",SUBSTITUTE(U$6,"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132))*HLOOKUP(LEFT(TRIM(U$6),FIND("~",SUBSTITUTE(U$6," ","~",LEN(TRIM(U$6))-LEN(SUBSTITUTE(TRIM(U$6)," ",""))))-1)&amp;" Total",$B$6:$BB$373,ROW($A132)-5,FALSE))</f>
        <v>0</v>
      </c>
      <c r="V132" s="10">
        <f ca="1">IF(V$5&lt;&gt;"",HLOOKUP(V$5,Functionalization!$G$6:$R$373,ROW($A132)-5,FALSE),IFERROR(INDEX(V$337:V$373,MATCH($F132,$B$337:$B$373,0))/VLOOKUP($F132,$B$337:$BB$373,MATCH(LEFT(TRIM(V$6),FIND("~",SUBSTITUTE(V$6,"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132))*HLOOKUP(LEFT(TRIM(V$6),FIND("~",SUBSTITUTE(V$6," ","~",LEN(TRIM(V$6))-LEN(SUBSTITUTE(TRIM(V$6)," ",""))))-1)&amp;" Total",$B$6:$BB$373,ROW($A132)-5,FALSE))</f>
        <v>0</v>
      </c>
      <c r="W132" s="10">
        <f ca="1">IF(W$5&lt;&gt;"",HLOOKUP(W$5,Functionalization!$G$6:$R$373,ROW($A132)-5,FALSE),IFERROR(INDEX(W$337:W$373,MATCH($F132,$B$337:$B$373,0))/VLOOKUP($F132,$B$337:$BB$373,MATCH(LEFT(TRIM(W$6),FIND("~",SUBSTITUTE(W$6,"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132))*HLOOKUP(LEFT(TRIM(W$6),FIND("~",SUBSTITUTE(W$6," ","~",LEN(TRIM(W$6))-LEN(SUBSTITUTE(TRIM(W$6)," ",""))))-1)&amp;" Total",$B$6:$BB$373,ROW($A132)-5,FALSE))</f>
        <v>0</v>
      </c>
      <c r="X132" s="10">
        <f ca="1">IF(X$5&lt;&gt;"",HLOOKUP(X$5,Functionalization!$G$6:$R$373,ROW($A132)-5,FALSE),IFERROR(INDEX(X$337:X$373,MATCH($F132,$B$337:$B$373,0))/VLOOKUP($F132,$B$337:$BB$373,MATCH(LEFT(TRIM(X$6),FIND("~",SUBSTITUTE(X$6,"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132))*HLOOKUP(LEFT(TRIM(X$6),FIND("~",SUBSTITUTE(X$6," ","~",LEN(TRIM(X$6))-LEN(SUBSTITUTE(TRIM(X$6)," ",""))))-1)&amp;" Total",$B$6:$BB$373,ROW($A132)-5,FALSE))</f>
        <v>0</v>
      </c>
      <c r="Y132" s="10">
        <f ca="1">IF(Y$5&lt;&gt;"",HLOOKUP(Y$5,Functionalization!$G$6:$R$373,ROW($A132)-5,FALSE),IFERROR(INDEX(Y$337:Y$373,MATCH($F132,$B$337:$B$373,0))/VLOOKUP($F132,$B$337:$BB$373,MATCH(LEFT(TRIM(Y$6),FIND("~",SUBSTITUTE(Y$6,"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132))*HLOOKUP(LEFT(TRIM(Y$6),FIND("~",SUBSTITUTE(Y$6," ","~",LEN(TRIM(Y$6))-LEN(SUBSTITUTE(TRIM(Y$6)," ",""))))-1)&amp;" Total",$B$6:$BB$373,ROW($A132)-5,FALSE))</f>
        <v>0</v>
      </c>
      <c r="Z132" s="10">
        <f ca="1">IF(Z$5&lt;&gt;"",HLOOKUP(Z$5,Functionalization!$G$6:$R$373,ROW($A132)-5,FALSE),IFERROR(INDEX(Z$337:Z$373,MATCH($F132,$B$337:$B$373,0))/VLOOKUP($F132,$B$337:$BB$373,MATCH(LEFT(TRIM(Z$6),FIND("~",SUBSTITUTE(Z$6,"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132))*HLOOKUP(LEFT(TRIM(Z$6),FIND("~",SUBSTITUTE(Z$6," ","~",LEN(TRIM(Z$6))-LEN(SUBSTITUTE(TRIM(Z$6)," ",""))))-1)&amp;" Total",$B$6:$BB$373,ROW($A132)-5,FALSE))</f>
        <v>0</v>
      </c>
      <c r="AA132" s="10">
        <f ca="1">IF(AA$5&lt;&gt;"",HLOOKUP(AA$5,Functionalization!$G$6:$R$373,ROW($A132)-5,FALSE),IFERROR(INDEX(AA$337:AA$373,MATCH($F132,$B$337:$B$373,0))/VLOOKUP($F132,$B$337:$BB$373,MATCH(LEFT(TRIM(AA$6),FIND("~",SUBSTITUTE(AA$6,"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132))*HLOOKUP(LEFT(TRIM(AA$6),FIND("~",SUBSTITUTE(AA$6," ","~",LEN(TRIM(AA$6))-LEN(SUBSTITUTE(TRIM(AA$6)," ",""))))-1)&amp;" Total",$B$6:$BB$373,ROW($A132)-5,FALSE))</f>
        <v>0</v>
      </c>
      <c r="AB132" s="10">
        <f ca="1">IF(AB$5&lt;&gt;"",HLOOKUP(AB$5,Functionalization!$G$6:$R$373,ROW($A132)-5,FALSE),IFERROR(INDEX(AB$337:AB$373,MATCH($F132,$B$337:$B$373,0))/VLOOKUP($F132,$B$337:$BB$373,MATCH(LEFT(TRIM(AB$6),FIND("~",SUBSTITUTE(AB$6,"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132))*HLOOKUP(LEFT(TRIM(AB$6),FIND("~",SUBSTITUTE(AB$6," ","~",LEN(TRIM(AB$6))-LEN(SUBSTITUTE(TRIM(AB$6)," ",""))))-1)&amp;" Total",$B$6:$BB$373,ROW($A132)-5,FALSE))</f>
        <v>0</v>
      </c>
      <c r="AC132" s="10">
        <f ca="1">IF(AC$5&lt;&gt;"",HLOOKUP(AC$5,Functionalization!$G$6:$R$373,ROW($A132)-5,FALSE),IFERROR(INDEX(AC$337:AC$373,MATCH($F132,$B$337:$B$373,0))/VLOOKUP($F132,$B$337:$BB$373,MATCH(LEFT(TRIM(AC$6),FIND("~",SUBSTITUTE(AC$6,"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132))*HLOOKUP(LEFT(TRIM(AC$6),FIND("~",SUBSTITUTE(AC$6," ","~",LEN(TRIM(AC$6))-LEN(SUBSTITUTE(TRIM(AC$6)," ",""))))-1)&amp;" Total",$B$6:$BB$373,ROW($A132)-5,FALSE))</f>
        <v>0</v>
      </c>
      <c r="AD132" s="10">
        <f ca="1">IF(AD$5&lt;&gt;"",HLOOKUP(AD$5,Functionalization!$G$6:$R$373,ROW($A132)-5,FALSE),IFERROR(INDEX(AD$337:AD$373,MATCH($F132,$B$337:$B$373,0))/VLOOKUP($F132,$B$337:$BB$373,MATCH(LEFT(TRIM(AD$6),FIND("~",SUBSTITUTE(AD$6,"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132))*HLOOKUP(LEFT(TRIM(AD$6),FIND("~",SUBSTITUTE(AD$6," ","~",LEN(TRIM(AD$6))-LEN(SUBSTITUTE(TRIM(AD$6)," ",""))))-1)&amp;" Total",$B$6:$BB$373,ROW($A132)-5,FALSE))</f>
        <v>0</v>
      </c>
      <c r="AE132" s="10">
        <f ca="1">IF(AE$5&lt;&gt;"",HLOOKUP(AE$5,Functionalization!$G$6:$R$373,ROW($A132)-5,FALSE),IFERROR(INDEX(AE$337:AE$373,MATCH($F132,$B$337:$B$373,0))/VLOOKUP($F132,$B$337:$BB$373,MATCH(LEFT(TRIM(AE$6),FIND("~",SUBSTITUTE(AE$6,"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132))*HLOOKUP(LEFT(TRIM(AE$6),FIND("~",SUBSTITUTE(AE$6," ","~",LEN(TRIM(AE$6))-LEN(SUBSTITUTE(TRIM(AE$6)," ",""))))-1)&amp;" Total",$B$6:$BB$373,ROW($A132)-5,FALSE))</f>
        <v>0</v>
      </c>
      <c r="AF132" s="10">
        <f ca="1">IF(AF$5&lt;&gt;"",HLOOKUP(AF$5,Functionalization!$G$6:$R$373,ROW($A132)-5,FALSE),IFERROR(INDEX(AF$337:AF$373,MATCH($F132,$B$337:$B$373,0))/VLOOKUP($F132,$B$337:$BB$373,MATCH(LEFT(TRIM(AF$6),FIND("~",SUBSTITUTE(AF$6,"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132))*HLOOKUP(LEFT(TRIM(AF$6),FIND("~",SUBSTITUTE(AF$6," ","~",LEN(TRIM(AF$6))-LEN(SUBSTITUTE(TRIM(AF$6)," ",""))))-1)&amp;" Total",$B$6:$BB$373,ROW($A132)-5,FALSE))</f>
        <v>0</v>
      </c>
      <c r="AG132" s="10">
        <f ca="1">IF(AG$5&lt;&gt;"",HLOOKUP(AG$5,Functionalization!$G$6:$R$373,ROW($A132)-5,FALSE),IFERROR(INDEX(AG$337:AG$373,MATCH($F132,$B$337:$B$373,0))/VLOOKUP($F132,$B$337:$BB$373,MATCH(LEFT(TRIM(AG$6),FIND("~",SUBSTITUTE(AG$6,"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132))*HLOOKUP(LEFT(TRIM(AG$6),FIND("~",SUBSTITUTE(AG$6," ","~",LEN(TRIM(AG$6))-LEN(SUBSTITUTE(TRIM(AG$6)," ",""))))-1)&amp;" Total",$B$6:$BB$373,ROW($A132)-5,FALSE))</f>
        <v>0</v>
      </c>
      <c r="AH132" s="10">
        <f ca="1">IF(AH$5&lt;&gt;"",HLOOKUP(AH$5,Functionalization!$G$6:$R$373,ROW($A132)-5,FALSE),IFERROR(INDEX(AH$337:AH$373,MATCH($F132,$B$337:$B$373,0))/VLOOKUP($F132,$B$337:$BB$373,MATCH(LEFT(TRIM(AH$6),FIND("~",SUBSTITUTE(AH$6,"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132))*HLOOKUP(LEFT(TRIM(AH$6),FIND("~",SUBSTITUTE(AH$6," ","~",LEN(TRIM(AH$6))-LEN(SUBSTITUTE(TRIM(AH$6)," ",""))))-1)&amp;" Total",$B$6:$BB$373,ROW($A132)-5,FALSE))</f>
        <v>0</v>
      </c>
      <c r="AI132" s="10">
        <f ca="1">IF(AI$5&lt;&gt;"",HLOOKUP(AI$5,Functionalization!$G$6:$R$373,ROW($A132)-5,FALSE),IFERROR(INDEX(AI$337:AI$373,MATCH($F132,$B$337:$B$373,0))/VLOOKUP($F132,$B$337:$BB$373,MATCH(LEFT(TRIM(AI$6),FIND("~",SUBSTITUTE(AI$6,"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132))*HLOOKUP(LEFT(TRIM(AI$6),FIND("~",SUBSTITUTE(AI$6," ","~",LEN(TRIM(AI$6))-LEN(SUBSTITUTE(TRIM(AI$6)," ",""))))-1)&amp;" Total",$B$6:$BB$373,ROW($A132)-5,FALSE))</f>
        <v>0</v>
      </c>
      <c r="AJ132" s="10">
        <f ca="1">IF(AJ$5&lt;&gt;"",HLOOKUP(AJ$5,Functionalization!$G$6:$R$373,ROW($A132)-5,FALSE),IFERROR(INDEX(AJ$337:AJ$373,MATCH($F132,$B$337:$B$373,0))/VLOOKUP($F132,$B$337:$BB$373,MATCH(LEFT(TRIM(AJ$6),FIND("~",SUBSTITUTE(AJ$6,"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132))*HLOOKUP(LEFT(TRIM(AJ$6),FIND("~",SUBSTITUTE(AJ$6," ","~",LEN(TRIM(AJ$6))-LEN(SUBSTITUTE(TRIM(AJ$6)," ",""))))-1)&amp;" Total",$B$6:$BB$373,ROW($A132)-5,FALSE))</f>
        <v>0</v>
      </c>
      <c r="AK132" s="10">
        <f ca="1">IF(AK$5&lt;&gt;"",HLOOKUP(AK$5,Functionalization!$G$6:$R$373,ROW($A132)-5,FALSE),IFERROR(INDEX(AK$337:AK$373,MATCH($F132,$B$337:$B$373,0))/VLOOKUP($F132,$B$337:$BB$373,MATCH(LEFT(TRIM(AK$6),FIND("~",SUBSTITUTE(AK$6,"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132))*HLOOKUP(LEFT(TRIM(AK$6),FIND("~",SUBSTITUTE(AK$6," ","~",LEN(TRIM(AK$6))-LEN(SUBSTITUTE(TRIM(AK$6)," ",""))))-1)&amp;" Total",$B$6:$BB$373,ROW($A132)-5,FALSE))</f>
        <v>0</v>
      </c>
      <c r="AL132" s="10">
        <f ca="1">IF(AL$5&lt;&gt;"",HLOOKUP(AL$5,Functionalization!$G$6:$R$373,ROW($A132)-5,FALSE),IFERROR(INDEX(AL$337:AL$373,MATCH($F132,$B$337:$B$373,0))/VLOOKUP($F132,$B$337:$BB$373,MATCH(LEFT(TRIM(AL$6),FIND("~",SUBSTITUTE(AL$6,"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132))*HLOOKUP(LEFT(TRIM(AL$6),FIND("~",SUBSTITUTE(AL$6," ","~",LEN(TRIM(AL$6))-LEN(SUBSTITUTE(TRIM(AL$6)," ",""))))-1)&amp;" Total",$B$6:$BB$373,ROW($A132)-5,FALSE))</f>
        <v>0</v>
      </c>
      <c r="AM132" s="10">
        <f ca="1">IF(AM$5&lt;&gt;"",HLOOKUP(AM$5,Functionalization!$G$6:$R$373,ROW($A132)-5,FALSE),IFERROR(INDEX(AM$337:AM$373,MATCH($F132,$B$337:$B$373,0))/VLOOKUP($F132,$B$337:$BB$373,MATCH(LEFT(TRIM(AM$6),FIND("~",SUBSTITUTE(AM$6,"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132))*HLOOKUP(LEFT(TRIM(AM$6),FIND("~",SUBSTITUTE(AM$6," ","~",LEN(TRIM(AM$6))-LEN(SUBSTITUTE(TRIM(AM$6)," ",""))))-1)&amp;" Total",$B$6:$BB$373,ROW($A132)-5,FALSE))</f>
        <v>0</v>
      </c>
      <c r="AN132" s="10">
        <f ca="1">IF(AN$5&lt;&gt;"",HLOOKUP(AN$5,Functionalization!$G$6:$R$373,ROW($A132)-5,FALSE),IFERROR(INDEX(AN$337:AN$373,MATCH($F132,$B$337:$B$373,0))/VLOOKUP($F132,$B$337:$BB$373,MATCH(LEFT(TRIM(AN$6),FIND("~",SUBSTITUTE(AN$6,"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132))*HLOOKUP(LEFT(TRIM(AN$6),FIND("~",SUBSTITUTE(AN$6," ","~",LEN(TRIM(AN$6))-LEN(SUBSTITUTE(TRIM(AN$6)," ",""))))-1)&amp;" Total",$B$6:$BB$373,ROW($A132)-5,FALSE))</f>
        <v>0</v>
      </c>
      <c r="AO132" s="10">
        <f ca="1">IF(AO$5&lt;&gt;"",HLOOKUP(AO$5,Functionalization!$G$6:$R$373,ROW($A132)-5,FALSE),IFERROR(INDEX(AO$337:AO$373,MATCH($F132,$B$337:$B$373,0))/VLOOKUP($F132,$B$337:$BB$373,MATCH(LEFT(TRIM(AO$6),FIND("~",SUBSTITUTE(AO$6,"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132))*HLOOKUP(LEFT(TRIM(AO$6),FIND("~",SUBSTITUTE(AO$6," ","~",LEN(TRIM(AO$6))-LEN(SUBSTITUTE(TRIM(AO$6)," ",""))))-1)&amp;" Total",$B$6:$BB$373,ROW($A132)-5,FALSE))</f>
        <v>0</v>
      </c>
      <c r="AP132" s="10">
        <f ca="1">IF(AP$5&lt;&gt;"",HLOOKUP(AP$5,Functionalization!$G$6:$R$373,ROW($A132)-5,FALSE),IFERROR(INDEX(AP$337:AP$373,MATCH($F132,$B$337:$B$373,0))/VLOOKUP($F132,$B$337:$BB$373,MATCH(LEFT(TRIM(AP$6),FIND("~",SUBSTITUTE(AP$6,"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132))*HLOOKUP(LEFT(TRIM(AP$6),FIND("~",SUBSTITUTE(AP$6," ","~",LEN(TRIM(AP$6))-LEN(SUBSTITUTE(TRIM(AP$6)," ",""))))-1)&amp;" Total",$B$6:$BB$373,ROW($A132)-5,FALSE))</f>
        <v>0</v>
      </c>
      <c r="AQ132" s="10">
        <f ca="1">IF(AQ$5&lt;&gt;"",HLOOKUP(AQ$5,Functionalization!$G$6:$R$373,ROW($A132)-5,FALSE),IFERROR(INDEX(AQ$337:AQ$373,MATCH($F132,$B$337:$B$373,0))/VLOOKUP($F132,$B$337:$BB$373,MATCH(LEFT(TRIM(AQ$6),FIND("~",SUBSTITUTE(AQ$6,"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132))*HLOOKUP(LEFT(TRIM(AQ$6),FIND("~",SUBSTITUTE(AQ$6," ","~",LEN(TRIM(AQ$6))-LEN(SUBSTITUTE(TRIM(AQ$6)," ",""))))-1)&amp;" Total",$B$6:$BB$373,ROW($A132)-5,FALSE))</f>
        <v>0</v>
      </c>
      <c r="AR132" s="10">
        <f ca="1">IF(AR$5&lt;&gt;"",HLOOKUP(AR$5,Functionalization!$G$6:$R$373,ROW($A132)-5,FALSE),IFERROR(INDEX(AR$337:AR$373,MATCH($F132,$B$337:$B$373,0))/VLOOKUP($F132,$B$337:$BB$373,MATCH(LEFT(TRIM(AR$6),FIND("~",SUBSTITUTE(AR$6,"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132))*HLOOKUP(LEFT(TRIM(AR$6),FIND("~",SUBSTITUTE(AR$6," ","~",LEN(TRIM(AR$6))-LEN(SUBSTITUTE(TRIM(AR$6)," ",""))))-1)&amp;" Total",$B$6:$BB$373,ROW($A132)-5,FALSE))</f>
        <v>0</v>
      </c>
      <c r="AS132" s="10">
        <f ca="1">IF(AS$5&lt;&gt;"",HLOOKUP(AS$5,Functionalization!$G$6:$R$373,ROW($A132)-5,FALSE),IFERROR(INDEX(AS$337:AS$373,MATCH($F132,$B$337:$B$373,0))/VLOOKUP($F132,$B$337:$BB$373,MATCH(LEFT(TRIM(AS$6),FIND("~",SUBSTITUTE(AS$6,"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132))*HLOOKUP(LEFT(TRIM(AS$6),FIND("~",SUBSTITUTE(AS$6," ","~",LEN(TRIM(AS$6))-LEN(SUBSTITUTE(TRIM(AS$6)," ",""))))-1)&amp;" Total",$B$6:$BB$373,ROW($A132)-5,FALSE))</f>
        <v>0</v>
      </c>
      <c r="AT132" s="10">
        <f ca="1">IF(AT$5&lt;&gt;"",HLOOKUP(AT$5,Functionalization!$G$6:$R$373,ROW($A132)-5,FALSE),IFERROR(INDEX(AT$337:AT$373,MATCH($F132,$B$337:$B$373,0))/VLOOKUP($F132,$B$337:$BB$373,MATCH(LEFT(TRIM(AT$6),FIND("~",SUBSTITUTE(AT$6,"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132))*HLOOKUP(LEFT(TRIM(AT$6),FIND("~",SUBSTITUTE(AT$6," ","~",LEN(TRIM(AT$6))-LEN(SUBSTITUTE(TRIM(AT$6)," ",""))))-1)&amp;" Total",$B$6:$BB$373,ROW($A132)-5,FALSE))</f>
        <v>0</v>
      </c>
      <c r="AU132" s="10">
        <f ca="1">IF(AU$5&lt;&gt;"",HLOOKUP(AU$5,Functionalization!$G$6:$R$373,ROW($A132)-5,FALSE),IFERROR(INDEX(AU$337:AU$373,MATCH($F132,$B$337:$B$373,0))/VLOOKUP($F132,$B$337:$BB$373,MATCH(LEFT(TRIM(AU$6),FIND("~",SUBSTITUTE(AU$6,"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132))*HLOOKUP(LEFT(TRIM(AU$6),FIND("~",SUBSTITUTE(AU$6," ","~",LEN(TRIM(AU$6))-LEN(SUBSTITUTE(TRIM(AU$6)," ",""))))-1)&amp;" Total",$B$6:$BB$373,ROW($A132)-5,FALSE))</f>
        <v>0</v>
      </c>
      <c r="AV132" s="10">
        <f ca="1">IF(AV$5&lt;&gt;"",HLOOKUP(AV$5,Functionalization!$G$6:$R$373,ROW($A132)-5,FALSE),IFERROR(INDEX(AV$337:AV$373,MATCH($F132,$B$337:$B$373,0))/VLOOKUP($F132,$B$337:$BB$373,MATCH(LEFT(TRIM(AV$6),FIND("~",SUBSTITUTE(AV$6,"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132))*HLOOKUP(LEFT(TRIM(AV$6),FIND("~",SUBSTITUTE(AV$6," ","~",LEN(TRIM(AV$6))-LEN(SUBSTITUTE(TRIM(AV$6)," ",""))))-1)&amp;" Total",$B$6:$BB$373,ROW($A132)-5,FALSE))</f>
        <v>0</v>
      </c>
      <c r="AW132" s="10">
        <f ca="1">IF(AW$5&lt;&gt;"",HLOOKUP(AW$5,Functionalization!$G$6:$R$373,ROW($A132)-5,FALSE),IFERROR(INDEX(AW$337:AW$373,MATCH($F132,$B$337:$B$373,0))/VLOOKUP($F132,$B$337:$BB$373,MATCH(LEFT(TRIM(AW$6),FIND("~",SUBSTITUTE(AW$6,"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132))*HLOOKUP(LEFT(TRIM(AW$6),FIND("~",SUBSTITUTE(AW$6," ","~",LEN(TRIM(AW$6))-LEN(SUBSTITUTE(TRIM(AW$6)," ",""))))-1)&amp;" Total",$B$6:$BB$373,ROW($A132)-5,FALSE))</f>
        <v>0</v>
      </c>
      <c r="AX132" s="10">
        <f ca="1">IF(AX$5&lt;&gt;"",HLOOKUP(AX$5,Functionalization!$G$6:$R$373,ROW($A132)-5,FALSE),IFERROR(INDEX(AX$337:AX$373,MATCH($F132,$B$337:$B$373,0))/VLOOKUP($F132,$B$337:$BB$373,MATCH(LEFT(TRIM(AX$6),FIND("~",SUBSTITUTE(AX$6,"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132))*HLOOKUP(LEFT(TRIM(AX$6),FIND("~",SUBSTITUTE(AX$6," ","~",LEN(TRIM(AX$6))-LEN(SUBSTITUTE(TRIM(AX$6)," ",""))))-1)&amp;" Total",$B$6:$BB$373,ROW($A132)-5,FALSE))</f>
        <v>0</v>
      </c>
      <c r="AY132" s="10">
        <f ca="1">IF(AY$5&lt;&gt;"",HLOOKUP(AY$5,Functionalization!$G$6:$R$373,ROW($A132)-5,FALSE),IFERROR(INDEX(AY$337:AY$373,MATCH($F132,$B$337:$B$373,0))/VLOOKUP($F132,$B$337:$BB$373,MATCH(LEFT(TRIM(AY$6),FIND("~",SUBSTITUTE(AY$6,"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132))*HLOOKUP(LEFT(TRIM(AY$6),FIND("~",SUBSTITUTE(AY$6," ","~",LEN(TRIM(AY$6))-LEN(SUBSTITUTE(TRIM(AY$6)," ",""))))-1)&amp;" Total",$B$6:$BB$373,ROW($A132)-5,FALSE))</f>
        <v>0</v>
      </c>
      <c r="AZ132" s="10">
        <f ca="1">IF(AZ$5&lt;&gt;"",HLOOKUP(AZ$5,Functionalization!$G$6:$R$373,ROW($A132)-5,FALSE),IFERROR(INDEX(AZ$337:AZ$373,MATCH($F132,$B$337:$B$373,0))/VLOOKUP($F132,$B$337:$BB$373,MATCH(LEFT(TRIM(AZ$6),FIND("~",SUBSTITUTE(AZ$6,"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132))*HLOOKUP(LEFT(TRIM(AZ$6),FIND("~",SUBSTITUTE(AZ$6," ","~",LEN(TRIM(AZ$6))-LEN(SUBSTITUTE(TRIM(AZ$6)," ",""))))-1)&amp;" Total",$B$6:$BB$373,ROW($A132)-5,FALSE))</f>
        <v>0</v>
      </c>
      <c r="BA132" s="10">
        <f ca="1">IF(BA$5&lt;&gt;"",HLOOKUP(BA$5,Functionalization!$G$6:$R$373,ROW($A132)-5,FALSE),IFERROR(INDEX(BA$337:BA$373,MATCH($F132,$B$337:$B$373,0))/VLOOKUP($F132,$B$337:$BB$373,MATCH(LEFT(TRIM(BA$6),FIND("~",SUBSTITUTE(BA$6,"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132))*HLOOKUP(LEFT(TRIM(BA$6),FIND("~",SUBSTITUTE(BA$6," ","~",LEN(TRIM(BA$6))-LEN(SUBSTITUTE(TRIM(BA$6)," ",""))))-1)&amp;" Total",$B$6:$BB$373,ROW($A132)-5,FALSE))</f>
        <v>0</v>
      </c>
      <c r="BB132" s="10">
        <f ca="1">IF(BB$5&lt;&gt;"",HLOOKUP(BB$5,Functionalization!$G$6:$R$373,ROW($A132)-5,FALSE),IFERROR(INDEX(BB$337:BB$373,MATCH($F132,$B$337:$B$373,0))/VLOOKUP($F132,$B$337:$BB$373,MATCH(LEFT(TRIM(BB$6),FIND("~",SUBSTITUTE(BB$6,"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132))*HLOOKUP(LEFT(TRIM(BB$6),FIND("~",SUBSTITUTE(BB$6," ","~",LEN(TRIM(BB$6))-LEN(SUBSTITUTE(TRIM(BB$6)," ",""))))-1)&amp;" Total",$B$6:$BB$373,ROW($A132)-5,FALSE))</f>
        <v>0</v>
      </c>
      <c r="BD132">
        <f ca="1">IFERROR(IF(SUMIF($G$6:$BB$6,BD$6&amp;" Total",$G132:$BB132)-(SUMIF($G$6:$BB$6,BD$6&amp;" "&amp;'Input-Func_Class'!$D$22,$G132:$BB132)+IFERROR(SUMIF($G$6:$BB$6,BD$6&amp;" "&amp;'Input-Func_Class'!$E$22,$G132:$BB132),SUMIF($G$6:$BB$6,BD$6&amp;" "&amp;'Input-Func_Class'!$B$24,$G132:$BB132))+SUMIF($G$6:$BB$6,BD$6&amp;" "&amp;'Input-Func_Class'!$F$22,$G132:$BB132))&lt;Check_Limit,0,1),1)</f>
        <v>0</v>
      </c>
      <c r="BE132">
        <f ca="1">IFERROR(IF(SUMIF($G$6:$BB$6,BE$6&amp;" Total",$G132:$BB132)-(SUMIF($G$6:$BB$6,BE$6&amp;" "&amp;'Input-Func_Class'!$D$22,$G132:$BB132)+IFERROR(SUMIF($G$6:$BB$6,BE$6&amp;" "&amp;'Input-Func_Class'!$E$22,$G132:$BB132),SUMIF($G$6:$BB$6,BE$6&amp;" "&amp;'Input-Func_Class'!$B$24,$G132:$BB132))+SUMIF($G$6:$BB$6,BE$6&amp;" "&amp;'Input-Func_Class'!$F$22,$G132:$BB132))&lt;Check_Limit,0,1),1)</f>
        <v>0</v>
      </c>
      <c r="BF132">
        <f ca="1">IFERROR(IF(SUMIF($G$6:$BB$6,BF$6&amp;" Total",$G132:$BB132)-(SUMIF($G$6:$BB$6,BF$6&amp;" "&amp;'Input-Func_Class'!$D$22,$G132:$BB132)+IFERROR(SUMIF($G$6:$BB$6,BF$6&amp;" "&amp;'Input-Func_Class'!$E$22,$G132:$BB132),SUMIF($G$6:$BB$6,BF$6&amp;" "&amp;'Input-Func_Class'!$B$24,$G132:$BB132))+SUMIF($G$6:$BB$6,BF$6&amp;" "&amp;'Input-Func_Class'!$F$22,$G132:$BB132))&lt;Check_Limit,0,1),1)</f>
        <v>0</v>
      </c>
      <c r="BG132">
        <f ca="1">IFERROR(IF(SUMIF($G$6:$BB$6,BG$6&amp;" Total",$G132:$BB132)-(SUMIF($G$6:$BB$6,BG$6&amp;" "&amp;'Input-Func_Class'!$D$22,$G132:$BB132)+IFERROR(SUMIF($G$6:$BB$6,BG$6&amp;" "&amp;'Input-Func_Class'!$E$22,$G132:$BB132),SUMIF($G$6:$BB$6,BG$6&amp;" "&amp;'Input-Func_Class'!$B$24,$G132:$BB132))+SUMIF($G$6:$BB$6,BG$6&amp;" "&amp;'Input-Func_Class'!$F$22,$G132:$BB132))&lt;Check_Limit,0,1),1)</f>
        <v>0</v>
      </c>
      <c r="BH132">
        <f ca="1">IFERROR(IF(SUMIF($G$6:$BB$6,BH$6&amp;" Total",$G132:$BB132)-(SUMIF($G$6:$BB$6,BH$6&amp;" "&amp;'Input-Func_Class'!$D$22,$G132:$BB132)+IFERROR(SUMIF($G$6:$BB$6,BH$6&amp;" "&amp;'Input-Func_Class'!$E$22,$G132:$BB132),SUMIF($G$6:$BB$6,BH$6&amp;" "&amp;'Input-Func_Class'!$B$24,$G132:$BB132))+SUMIF($G$6:$BB$6,BH$6&amp;" "&amp;'Input-Func_Class'!$F$22,$G132:$BB132))&lt;Check_Limit,0,1),1)</f>
        <v>0</v>
      </c>
      <c r="BI132">
        <f ca="1">IFERROR(IF(SUMIF($G$6:$BB$6,BI$6&amp;" Total",$G132:$BB132)-(SUMIF($G$6:$BB$6,BI$6&amp;" "&amp;'Input-Func_Class'!$D$22,$G132:$BB132)+IFERROR(SUMIF($G$6:$BB$6,BI$6&amp;" "&amp;'Input-Func_Class'!$E$22,$G132:$BB132),SUMIF($G$6:$BB$6,BI$6&amp;" "&amp;'Input-Func_Class'!$B$24,$G132:$BB132))+SUMIF($G$6:$BB$6,BI$6&amp;" "&amp;'Input-Func_Class'!$F$22,$G132:$BB132))&lt;Check_Limit,0,1),1)</f>
        <v>0</v>
      </c>
      <c r="BJ132">
        <f ca="1">IFERROR(IF(SUMIF($G$6:$BB$6,BJ$6&amp;" Total",$G132:$BB132)-(SUMIF($G$6:$BB$6,BJ$6&amp;" "&amp;'Input-Func_Class'!$D$22,$G132:$BB132)+IFERROR(SUMIF($G$6:$BB$6,BJ$6&amp;" "&amp;'Input-Func_Class'!$E$22,$G132:$BB132),SUMIF($G$6:$BB$6,BJ$6&amp;" "&amp;'Input-Func_Class'!$B$24,$G132:$BB132))+SUMIF($G$6:$BB$6,BJ$6&amp;" "&amp;'Input-Func_Class'!$F$22,$G132:$BB132))&lt;Check_Limit,0,1),1)</f>
        <v>0</v>
      </c>
      <c r="BK132">
        <f ca="1">IFERROR(IF(SUMIF($G$6:$BB$6,BK$6&amp;" Total",$G132:$BB132)-(SUMIF($G$6:$BB$6,BK$6&amp;" "&amp;'Input-Func_Class'!$D$22,$G132:$BB132)+IFERROR(SUMIF($G$6:$BB$6,BK$6&amp;" "&amp;'Input-Func_Class'!$E$22,$G132:$BB132),SUMIF($G$6:$BB$6,BK$6&amp;" "&amp;'Input-Func_Class'!$B$24,$G132:$BB132))+SUMIF($G$6:$BB$6,BK$6&amp;" "&amp;'Input-Func_Class'!$F$22,$G132:$BB132))&lt;Check_Limit,0,1),1)</f>
        <v>0</v>
      </c>
      <c r="BL132">
        <f ca="1">IFERROR(IF(SUMIF($G$6:$BB$6,BL$6&amp;" Total",$G132:$BB132)-(SUMIF($G$6:$BB$6,BL$6&amp;" "&amp;'Input-Func_Class'!$D$22,$G132:$BB132)+IFERROR(SUMIF($G$6:$BB$6,BL$6&amp;" "&amp;'Input-Func_Class'!$E$22,$G132:$BB132),SUMIF($G$6:$BB$6,BL$6&amp;" "&amp;'Input-Func_Class'!$B$24,$G132:$BB132))+SUMIF($G$6:$BB$6,BL$6&amp;" "&amp;'Input-Func_Class'!$F$22,$G132:$BB132))&lt;Check_Limit,0,1),1)</f>
        <v>0</v>
      </c>
      <c r="BM132">
        <f ca="1">IFERROR(IF(SUMIF($G$6:$BB$6,BM$6&amp;" Total",$G132:$BB132)-(SUMIF($G$6:$BB$6,BM$6&amp;" "&amp;'Input-Func_Class'!$D$22,$G132:$BB132)+IFERROR(SUMIF($G$6:$BB$6,BM$6&amp;" "&amp;'Input-Func_Class'!$E$22,$G132:$BB132),SUMIF($G$6:$BB$6,BM$6&amp;" "&amp;'Input-Func_Class'!$B$24,$G132:$BB132))+SUMIF($G$6:$BB$6,BM$6&amp;" "&amp;'Input-Func_Class'!$F$22,$G132:$BB132))&lt;Check_Limit,0,1),1)</f>
        <v>0</v>
      </c>
      <c r="BN132">
        <f ca="1">IFERROR(IF(SUMIF($G$6:$BB$6,BN$6&amp;" Total",$G132:$BB132)-(SUMIF($G$6:$BB$6,BN$6&amp;" "&amp;'Input-Func_Class'!$D$22,$G132:$BB132)+IFERROR(SUMIF($G$6:$BB$6,BN$6&amp;" "&amp;'Input-Func_Class'!$E$22,$G132:$BB132),SUMIF($G$6:$BB$6,BN$6&amp;" "&amp;'Input-Func_Class'!$B$24,$G132:$BB132))+SUMIF($G$6:$BB$6,BN$6&amp;" "&amp;'Input-Func_Class'!$F$22,$G132:$BB132))&lt;Check_Limit,0,1),1)</f>
        <v>0</v>
      </c>
      <c r="BO132">
        <f ca="1">IFERROR(IF(SUMIF($G$6:$BB$6,BO$6&amp;" Total",$G132:$BB132)-(SUMIF($G$6:$BB$6,BO$6&amp;" "&amp;'Input-Func_Class'!$D$22,$G132:$BB132)+IFERROR(SUMIF($G$6:$BB$6,BO$6&amp;" "&amp;'Input-Func_Class'!$E$22,$G132:$BB132),SUMIF($G$6:$BB$6,BO$6&amp;" "&amp;'Input-Func_Class'!$B$24,$G132:$BB132))+SUMIF($G$6:$BB$6,BO$6&amp;" "&amp;'Input-Func_Class'!$F$22,$G132:$BB132))&lt;Check_Limit,0,1),1)</f>
        <v>0</v>
      </c>
    </row>
    <row r="133" spans="1:67" outlineLevel="1">
      <c r="A133" s="31">
        <f>IF(ISBLANK('Input-Accounts'!A133),"",'Input-Accounts'!A133)</f>
        <v>120</v>
      </c>
      <c r="B133" s="53" t="str">
        <f>IF(ISBLANK('Input-Accounts'!B133),"",'Input-Accounts'!B133)</f>
        <v>TOOLS,SHOP, &amp; GAR EQ-TOOLS &amp; OTHER</v>
      </c>
      <c r="C133" s="31">
        <f>IF(ISBLANK('Input-Accounts'!C133),"",'Input-Accounts'!C133)</f>
        <v>394.3</v>
      </c>
      <c r="D133" s="10">
        <f>Functionalization!$D133</f>
        <v>-1478473.1576923074</v>
      </c>
      <c r="E133" s="10">
        <f t="shared" ca="1" si="20"/>
        <v>0</v>
      </c>
      <c r="F133" s="3" t="str">
        <f>IF($D133=0,"-",IF('Input-Accounts'!$E133&lt;&gt;0,'Input-Accounts'!$E133,'Input-Accounts'!$G133))</f>
        <v>INT_DISTPT_SUBTOTAL</v>
      </c>
      <c r="G133" s="10">
        <f ca="1">IF(G$5&lt;&gt;"",HLOOKUP(G$5,Functionalization!$G$6:$R$373,ROW($A133)-5,FALSE),IFERROR(INDEX(G$337:G$373,MATCH($F133,$B$337:$B$373,0))/VLOOKUP($F133,$B$337:$BB$373,MATCH(LEFT(TRIM(G$6),FIND("~",SUBSTITUTE(G$6,"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133))*HLOOKUP(LEFT(TRIM(G$6),FIND("~",SUBSTITUTE(G$6," ","~",LEN(TRIM(G$6))-LEN(SUBSTITUTE(TRIM(G$6)," ",""))))-1)&amp;" Total",$B$6:$BB$373,ROW($A133)-5,FALSE))</f>
        <v>-941732.57392809296</v>
      </c>
      <c r="H133" s="10">
        <f ca="1">IF(H$5&lt;&gt;"",HLOOKUP(H$5,Functionalization!$G$6:$R$373,ROW($A133)-5,FALSE),IFERROR(INDEX(H$337:H$373,MATCH($F133,$B$337:$B$373,0))/VLOOKUP($F133,$B$337:$BB$373,MATCH(LEFT(TRIM(H$6),FIND("~",SUBSTITUTE(H$6,"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133))*HLOOKUP(LEFT(TRIM(H$6),FIND("~",SUBSTITUTE(H$6," ","~",LEN(TRIM(H$6))-LEN(SUBSTITUTE(TRIM(H$6)," ",""))))-1)&amp;" Total",$B$6:$BB$373,ROW($A133)-5,FALSE))</f>
        <v>-698740.9133345756</v>
      </c>
      <c r="I133" s="10">
        <f ca="1">IF(I$5&lt;&gt;"",HLOOKUP(I$5,Functionalization!$G$6:$R$373,ROW($A133)-5,FALSE),IFERROR(INDEX(I$337:I$373,MATCH($F133,$B$337:$B$373,0))/VLOOKUP($F133,$B$337:$BB$373,MATCH(LEFT(TRIM(I$6),FIND("~",SUBSTITUTE(I$6,"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133))*HLOOKUP(LEFT(TRIM(I$6),FIND("~",SUBSTITUTE(I$6," ","~",LEN(TRIM(I$6))-LEN(SUBSTITUTE(TRIM(I$6)," ",""))))-1)&amp;" Total",$B$6:$BB$373,ROW($A133)-5,FALSE))</f>
        <v>0</v>
      </c>
      <c r="J133" s="10">
        <f ca="1">IF(J$5&lt;&gt;"",HLOOKUP(J$5,Functionalization!$G$6:$R$373,ROW($A133)-5,FALSE),IFERROR(INDEX(J$337:J$373,MATCH($F133,$B$337:$B$373,0))/VLOOKUP($F133,$B$337:$BB$373,MATCH(LEFT(TRIM(J$6),FIND("~",SUBSTITUTE(J$6,"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133))*HLOOKUP(LEFT(TRIM(J$6),FIND("~",SUBSTITUTE(J$6," ","~",LEN(TRIM(J$6))-LEN(SUBSTITUTE(TRIM(J$6)," ",""))))-1)&amp;" Total",$B$6:$BB$373,ROW($A133)-5,FALSE))</f>
        <v>-242991.66059351724</v>
      </c>
      <c r="K133" s="10">
        <f ca="1">IF(K$5&lt;&gt;"",HLOOKUP(K$5,Functionalization!$G$6:$R$373,ROW($A133)-5,FALSE),IFERROR(INDEX(K$337:K$373,MATCH($F133,$B$337:$B$373,0))/VLOOKUP($F133,$B$337:$BB$373,MATCH(LEFT(TRIM(K$6),FIND("~",SUBSTITUTE(K$6,"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133))*HLOOKUP(LEFT(TRIM(K$6),FIND("~",SUBSTITUTE(K$6," ","~",LEN(TRIM(K$6))-LEN(SUBSTITUTE(TRIM(K$6)," ",""))))-1)&amp;" Total",$B$6:$BB$373,ROW($A133)-5,FALSE))</f>
        <v>-536740.5837642143</v>
      </c>
      <c r="L133" s="10">
        <f ca="1">IF(L$5&lt;&gt;"",HLOOKUP(L$5,Functionalization!$G$6:$R$373,ROW($A133)-5,FALSE),IFERROR(INDEX(L$337:L$373,MATCH($F133,$B$337:$B$373,0))/VLOOKUP($F133,$B$337:$BB$373,MATCH(LEFT(TRIM(L$6),FIND("~",SUBSTITUTE(L$6,"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133))*HLOOKUP(LEFT(TRIM(L$6),FIND("~",SUBSTITUTE(L$6," ","~",LEN(TRIM(L$6))-LEN(SUBSTITUTE(TRIM(L$6)," ",""))))-1)&amp;" Total",$B$6:$BB$373,ROW($A133)-5,FALSE))</f>
        <v>0</v>
      </c>
      <c r="M133" s="10">
        <f ca="1">IF(M$5&lt;&gt;"",HLOOKUP(M$5,Functionalization!$G$6:$R$373,ROW($A133)-5,FALSE),IFERROR(INDEX(M$337:M$373,MATCH($F133,$B$337:$B$373,0))/VLOOKUP($F133,$B$337:$BB$373,MATCH(LEFT(TRIM(M$6),FIND("~",SUBSTITUTE(M$6,"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133))*HLOOKUP(LEFT(TRIM(M$6),FIND("~",SUBSTITUTE(M$6," ","~",LEN(TRIM(M$6))-LEN(SUBSTITUTE(TRIM(M$6)," ",""))))-1)&amp;" Total",$B$6:$BB$373,ROW($A133)-5,FALSE))</f>
        <v>0</v>
      </c>
      <c r="N133" s="10">
        <f ca="1">IF(N$5&lt;&gt;"",HLOOKUP(N$5,Functionalization!$G$6:$R$373,ROW($A133)-5,FALSE),IFERROR(INDEX(N$337:N$373,MATCH($F133,$B$337:$B$373,0))/VLOOKUP($F133,$B$337:$BB$373,MATCH(LEFT(TRIM(N$6),FIND("~",SUBSTITUTE(N$6,"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133))*HLOOKUP(LEFT(TRIM(N$6),FIND("~",SUBSTITUTE(N$6," ","~",LEN(TRIM(N$6))-LEN(SUBSTITUTE(TRIM(N$6)," ",""))))-1)&amp;" Total",$B$6:$BB$373,ROW($A133)-5,FALSE))</f>
        <v>-536740.5837642143</v>
      </c>
      <c r="O133" s="10">
        <f ca="1">IF(O$5&lt;&gt;"",HLOOKUP(O$5,Functionalization!$G$6:$R$373,ROW($A133)-5,FALSE),IFERROR(INDEX(O$337:O$373,MATCH($F133,$B$337:$B$373,0))/VLOOKUP($F133,$B$337:$BB$373,MATCH(LEFT(TRIM(O$6),FIND("~",SUBSTITUTE(O$6,"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133))*HLOOKUP(LEFT(TRIM(O$6),FIND("~",SUBSTITUTE(O$6," ","~",LEN(TRIM(O$6))-LEN(SUBSTITUTE(TRIM(O$6)," ",""))))-1)&amp;" Total",$B$6:$BB$373,ROW($A133)-5,FALSE))</f>
        <v>0</v>
      </c>
      <c r="P133" s="10">
        <f ca="1">IF(P$5&lt;&gt;"",HLOOKUP(P$5,Functionalization!$G$6:$R$373,ROW($A133)-5,FALSE),IFERROR(INDEX(P$337:P$373,MATCH($F133,$B$337:$B$373,0))/VLOOKUP($F133,$B$337:$BB$373,MATCH(LEFT(TRIM(P$6),FIND("~",SUBSTITUTE(P$6,"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133))*HLOOKUP(LEFT(TRIM(P$6),FIND("~",SUBSTITUTE(P$6," ","~",LEN(TRIM(P$6))-LEN(SUBSTITUTE(TRIM(P$6)," ",""))))-1)&amp;" Total",$B$6:$BB$373,ROW($A133)-5,FALSE))</f>
        <v>0</v>
      </c>
      <c r="Q133" s="10">
        <f ca="1">IF(Q$5&lt;&gt;"",HLOOKUP(Q$5,Functionalization!$G$6:$R$373,ROW($A133)-5,FALSE),IFERROR(INDEX(Q$337:Q$373,MATCH($F133,$B$337:$B$373,0))/VLOOKUP($F133,$B$337:$BB$373,MATCH(LEFT(TRIM(Q$6),FIND("~",SUBSTITUTE(Q$6,"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133))*HLOOKUP(LEFT(TRIM(Q$6),FIND("~",SUBSTITUTE(Q$6," ","~",LEN(TRIM(Q$6))-LEN(SUBSTITUTE(TRIM(Q$6)," ",""))))-1)&amp;" Total",$B$6:$BB$373,ROW($A133)-5,FALSE))</f>
        <v>0</v>
      </c>
      <c r="R133" s="10">
        <f ca="1">IF(R$5&lt;&gt;"",HLOOKUP(R$5,Functionalization!$G$6:$R$373,ROW($A133)-5,FALSE),IFERROR(INDEX(R$337:R$373,MATCH($F133,$B$337:$B$373,0))/VLOOKUP($F133,$B$337:$BB$373,MATCH(LEFT(TRIM(R$6),FIND("~",SUBSTITUTE(R$6,"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133))*HLOOKUP(LEFT(TRIM(R$6),FIND("~",SUBSTITUTE(R$6," ","~",LEN(TRIM(R$6))-LEN(SUBSTITUTE(TRIM(R$6)," ",""))))-1)&amp;" Total",$B$6:$BB$373,ROW($A133)-5,FALSE))</f>
        <v>0</v>
      </c>
      <c r="S133" s="10">
        <f ca="1">IF(S$5&lt;&gt;"",HLOOKUP(S$5,Functionalization!$G$6:$R$373,ROW($A133)-5,FALSE),IFERROR(INDEX(S$337:S$373,MATCH($F133,$B$337:$B$373,0))/VLOOKUP($F133,$B$337:$BB$373,MATCH(LEFT(TRIM(S$6),FIND("~",SUBSTITUTE(S$6,"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133))*HLOOKUP(LEFT(TRIM(S$6),FIND("~",SUBSTITUTE(S$6," ","~",LEN(TRIM(S$6))-LEN(SUBSTITUTE(TRIM(S$6)," ",""))))-1)&amp;" Total",$B$6:$BB$373,ROW($A133)-5,FALSE))</f>
        <v>0</v>
      </c>
      <c r="T133" s="10">
        <f ca="1">IF(T$5&lt;&gt;"",HLOOKUP(T$5,Functionalization!$G$6:$R$373,ROW($A133)-5,FALSE),IFERROR(INDEX(T$337:T$373,MATCH($F133,$B$337:$B$373,0))/VLOOKUP($F133,$B$337:$BB$373,MATCH(LEFT(TRIM(T$6),FIND("~",SUBSTITUTE(T$6,"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133))*HLOOKUP(LEFT(TRIM(T$6),FIND("~",SUBSTITUTE(T$6," ","~",LEN(TRIM(T$6))-LEN(SUBSTITUTE(TRIM(T$6)," ",""))))-1)&amp;" Total",$B$6:$BB$373,ROW($A133)-5,FALSE))</f>
        <v>0</v>
      </c>
      <c r="U133" s="10">
        <f ca="1">IF(U$5&lt;&gt;"",HLOOKUP(U$5,Functionalization!$G$6:$R$373,ROW($A133)-5,FALSE),IFERROR(INDEX(U$337:U$373,MATCH($F133,$B$337:$B$373,0))/VLOOKUP($F133,$B$337:$BB$373,MATCH(LEFT(TRIM(U$6),FIND("~",SUBSTITUTE(U$6,"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133))*HLOOKUP(LEFT(TRIM(U$6),FIND("~",SUBSTITUTE(U$6," ","~",LEN(TRIM(U$6))-LEN(SUBSTITUTE(TRIM(U$6)," ",""))))-1)&amp;" Total",$B$6:$BB$373,ROW($A133)-5,FALSE))</f>
        <v>0</v>
      </c>
      <c r="V133" s="10">
        <f ca="1">IF(V$5&lt;&gt;"",HLOOKUP(V$5,Functionalization!$G$6:$R$373,ROW($A133)-5,FALSE),IFERROR(INDEX(V$337:V$373,MATCH($F133,$B$337:$B$373,0))/VLOOKUP($F133,$B$337:$BB$373,MATCH(LEFT(TRIM(V$6),FIND("~",SUBSTITUTE(V$6,"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133))*HLOOKUP(LEFT(TRIM(V$6),FIND("~",SUBSTITUTE(V$6," ","~",LEN(TRIM(V$6))-LEN(SUBSTITUTE(TRIM(V$6)," ",""))))-1)&amp;" Total",$B$6:$BB$373,ROW($A133)-5,FALSE))</f>
        <v>0</v>
      </c>
      <c r="W133" s="10">
        <f ca="1">IF(W$5&lt;&gt;"",HLOOKUP(W$5,Functionalization!$G$6:$R$373,ROW($A133)-5,FALSE),IFERROR(INDEX(W$337:W$373,MATCH($F133,$B$337:$B$373,0))/VLOOKUP($F133,$B$337:$BB$373,MATCH(LEFT(TRIM(W$6),FIND("~",SUBSTITUTE(W$6,"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133))*HLOOKUP(LEFT(TRIM(W$6),FIND("~",SUBSTITUTE(W$6," ","~",LEN(TRIM(W$6))-LEN(SUBSTITUTE(TRIM(W$6)," ",""))))-1)&amp;" Total",$B$6:$BB$373,ROW($A133)-5,FALSE))</f>
        <v>0</v>
      </c>
      <c r="X133" s="10">
        <f ca="1">IF(X$5&lt;&gt;"",HLOOKUP(X$5,Functionalization!$G$6:$R$373,ROW($A133)-5,FALSE),IFERROR(INDEX(X$337:X$373,MATCH($F133,$B$337:$B$373,0))/VLOOKUP($F133,$B$337:$BB$373,MATCH(LEFT(TRIM(X$6),FIND("~",SUBSTITUTE(X$6,"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133))*HLOOKUP(LEFT(TRIM(X$6),FIND("~",SUBSTITUTE(X$6," ","~",LEN(TRIM(X$6))-LEN(SUBSTITUTE(TRIM(X$6)," ",""))))-1)&amp;" Total",$B$6:$BB$373,ROW($A133)-5,FALSE))</f>
        <v>0</v>
      </c>
      <c r="Y133" s="10">
        <f ca="1">IF(Y$5&lt;&gt;"",HLOOKUP(Y$5,Functionalization!$G$6:$R$373,ROW($A133)-5,FALSE),IFERROR(INDEX(Y$337:Y$373,MATCH($F133,$B$337:$B$373,0))/VLOOKUP($F133,$B$337:$BB$373,MATCH(LEFT(TRIM(Y$6),FIND("~",SUBSTITUTE(Y$6,"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133))*HLOOKUP(LEFT(TRIM(Y$6),FIND("~",SUBSTITUTE(Y$6," ","~",LEN(TRIM(Y$6))-LEN(SUBSTITUTE(TRIM(Y$6)," ",""))))-1)&amp;" Total",$B$6:$BB$373,ROW($A133)-5,FALSE))</f>
        <v>0</v>
      </c>
      <c r="Z133" s="10">
        <f ca="1">IF(Z$5&lt;&gt;"",HLOOKUP(Z$5,Functionalization!$G$6:$R$373,ROW($A133)-5,FALSE),IFERROR(INDEX(Z$337:Z$373,MATCH($F133,$B$337:$B$373,0))/VLOOKUP($F133,$B$337:$BB$373,MATCH(LEFT(TRIM(Z$6),FIND("~",SUBSTITUTE(Z$6,"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133))*HLOOKUP(LEFT(TRIM(Z$6),FIND("~",SUBSTITUTE(Z$6," ","~",LEN(TRIM(Z$6))-LEN(SUBSTITUTE(TRIM(Z$6)," ",""))))-1)&amp;" Total",$B$6:$BB$373,ROW($A133)-5,FALSE))</f>
        <v>0</v>
      </c>
      <c r="AA133" s="10">
        <f ca="1">IF(AA$5&lt;&gt;"",HLOOKUP(AA$5,Functionalization!$G$6:$R$373,ROW($A133)-5,FALSE),IFERROR(INDEX(AA$337:AA$373,MATCH($F133,$B$337:$B$373,0))/VLOOKUP($F133,$B$337:$BB$373,MATCH(LEFT(TRIM(AA$6),FIND("~",SUBSTITUTE(AA$6,"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133))*HLOOKUP(LEFT(TRIM(AA$6),FIND("~",SUBSTITUTE(AA$6," ","~",LEN(TRIM(AA$6))-LEN(SUBSTITUTE(TRIM(AA$6)," ",""))))-1)&amp;" Total",$B$6:$BB$373,ROW($A133)-5,FALSE))</f>
        <v>0</v>
      </c>
      <c r="AB133" s="10">
        <f ca="1">IF(AB$5&lt;&gt;"",HLOOKUP(AB$5,Functionalization!$G$6:$R$373,ROW($A133)-5,FALSE),IFERROR(INDEX(AB$337:AB$373,MATCH($F133,$B$337:$B$373,0))/VLOOKUP($F133,$B$337:$BB$373,MATCH(LEFT(TRIM(AB$6),FIND("~",SUBSTITUTE(AB$6,"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133))*HLOOKUP(LEFT(TRIM(AB$6),FIND("~",SUBSTITUTE(AB$6," ","~",LEN(TRIM(AB$6))-LEN(SUBSTITUTE(TRIM(AB$6)," ",""))))-1)&amp;" Total",$B$6:$BB$373,ROW($A133)-5,FALSE))</f>
        <v>0</v>
      </c>
      <c r="AC133" s="10">
        <f ca="1">IF(AC$5&lt;&gt;"",HLOOKUP(AC$5,Functionalization!$G$6:$R$373,ROW($A133)-5,FALSE),IFERROR(INDEX(AC$337:AC$373,MATCH($F133,$B$337:$B$373,0))/VLOOKUP($F133,$B$337:$BB$373,MATCH(LEFT(TRIM(AC$6),FIND("~",SUBSTITUTE(AC$6,"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133))*HLOOKUP(LEFT(TRIM(AC$6),FIND("~",SUBSTITUTE(AC$6," ","~",LEN(TRIM(AC$6))-LEN(SUBSTITUTE(TRIM(AC$6)," ",""))))-1)&amp;" Total",$B$6:$BB$373,ROW($A133)-5,FALSE))</f>
        <v>0</v>
      </c>
      <c r="AD133" s="10">
        <f ca="1">IF(AD$5&lt;&gt;"",HLOOKUP(AD$5,Functionalization!$G$6:$R$373,ROW($A133)-5,FALSE),IFERROR(INDEX(AD$337:AD$373,MATCH($F133,$B$337:$B$373,0))/VLOOKUP($F133,$B$337:$BB$373,MATCH(LEFT(TRIM(AD$6),FIND("~",SUBSTITUTE(AD$6,"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133))*HLOOKUP(LEFT(TRIM(AD$6),FIND("~",SUBSTITUTE(AD$6," ","~",LEN(TRIM(AD$6))-LEN(SUBSTITUTE(TRIM(AD$6)," ",""))))-1)&amp;" Total",$B$6:$BB$373,ROW($A133)-5,FALSE))</f>
        <v>0</v>
      </c>
      <c r="AE133" s="10">
        <f ca="1">IF(AE$5&lt;&gt;"",HLOOKUP(AE$5,Functionalization!$G$6:$R$373,ROW($A133)-5,FALSE),IFERROR(INDEX(AE$337:AE$373,MATCH($F133,$B$337:$B$373,0))/VLOOKUP($F133,$B$337:$BB$373,MATCH(LEFT(TRIM(AE$6),FIND("~",SUBSTITUTE(AE$6,"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133))*HLOOKUP(LEFT(TRIM(AE$6),FIND("~",SUBSTITUTE(AE$6," ","~",LEN(TRIM(AE$6))-LEN(SUBSTITUTE(TRIM(AE$6)," ",""))))-1)&amp;" Total",$B$6:$BB$373,ROW($A133)-5,FALSE))</f>
        <v>0</v>
      </c>
      <c r="AF133" s="10">
        <f ca="1">IF(AF$5&lt;&gt;"",HLOOKUP(AF$5,Functionalization!$G$6:$R$373,ROW($A133)-5,FALSE),IFERROR(INDEX(AF$337:AF$373,MATCH($F133,$B$337:$B$373,0))/VLOOKUP($F133,$B$337:$BB$373,MATCH(LEFT(TRIM(AF$6),FIND("~",SUBSTITUTE(AF$6,"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133))*HLOOKUP(LEFT(TRIM(AF$6),FIND("~",SUBSTITUTE(AF$6," ","~",LEN(TRIM(AF$6))-LEN(SUBSTITUTE(TRIM(AF$6)," ",""))))-1)&amp;" Total",$B$6:$BB$373,ROW($A133)-5,FALSE))</f>
        <v>0</v>
      </c>
      <c r="AG133" s="10">
        <f ca="1">IF(AG$5&lt;&gt;"",HLOOKUP(AG$5,Functionalization!$G$6:$R$373,ROW($A133)-5,FALSE),IFERROR(INDEX(AG$337:AG$373,MATCH($F133,$B$337:$B$373,0))/VLOOKUP($F133,$B$337:$BB$373,MATCH(LEFT(TRIM(AG$6),FIND("~",SUBSTITUTE(AG$6,"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133))*HLOOKUP(LEFT(TRIM(AG$6),FIND("~",SUBSTITUTE(AG$6," ","~",LEN(TRIM(AG$6))-LEN(SUBSTITUTE(TRIM(AG$6)," ",""))))-1)&amp;" Total",$B$6:$BB$373,ROW($A133)-5,FALSE))</f>
        <v>0</v>
      </c>
      <c r="AH133" s="10">
        <f ca="1">IF(AH$5&lt;&gt;"",HLOOKUP(AH$5,Functionalization!$G$6:$R$373,ROW($A133)-5,FALSE),IFERROR(INDEX(AH$337:AH$373,MATCH($F133,$B$337:$B$373,0))/VLOOKUP($F133,$B$337:$BB$373,MATCH(LEFT(TRIM(AH$6),FIND("~",SUBSTITUTE(AH$6,"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133))*HLOOKUP(LEFT(TRIM(AH$6),FIND("~",SUBSTITUTE(AH$6," ","~",LEN(TRIM(AH$6))-LEN(SUBSTITUTE(TRIM(AH$6)," ",""))))-1)&amp;" Total",$B$6:$BB$373,ROW($A133)-5,FALSE))</f>
        <v>0</v>
      </c>
      <c r="AI133" s="10">
        <f ca="1">IF(AI$5&lt;&gt;"",HLOOKUP(AI$5,Functionalization!$G$6:$R$373,ROW($A133)-5,FALSE),IFERROR(INDEX(AI$337:AI$373,MATCH($F133,$B$337:$B$373,0))/VLOOKUP($F133,$B$337:$BB$373,MATCH(LEFT(TRIM(AI$6),FIND("~",SUBSTITUTE(AI$6,"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133))*HLOOKUP(LEFT(TRIM(AI$6),FIND("~",SUBSTITUTE(AI$6," ","~",LEN(TRIM(AI$6))-LEN(SUBSTITUTE(TRIM(AI$6)," ",""))))-1)&amp;" Total",$B$6:$BB$373,ROW($A133)-5,FALSE))</f>
        <v>0</v>
      </c>
      <c r="AJ133" s="10">
        <f ca="1">IF(AJ$5&lt;&gt;"",HLOOKUP(AJ$5,Functionalization!$G$6:$R$373,ROW($A133)-5,FALSE),IFERROR(INDEX(AJ$337:AJ$373,MATCH($F133,$B$337:$B$373,0))/VLOOKUP($F133,$B$337:$BB$373,MATCH(LEFT(TRIM(AJ$6),FIND("~",SUBSTITUTE(AJ$6,"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133))*HLOOKUP(LEFT(TRIM(AJ$6),FIND("~",SUBSTITUTE(AJ$6," ","~",LEN(TRIM(AJ$6))-LEN(SUBSTITUTE(TRIM(AJ$6)," ",""))))-1)&amp;" Total",$B$6:$BB$373,ROW($A133)-5,FALSE))</f>
        <v>0</v>
      </c>
      <c r="AK133" s="10">
        <f ca="1">IF(AK$5&lt;&gt;"",HLOOKUP(AK$5,Functionalization!$G$6:$R$373,ROW($A133)-5,FALSE),IFERROR(INDEX(AK$337:AK$373,MATCH($F133,$B$337:$B$373,0))/VLOOKUP($F133,$B$337:$BB$373,MATCH(LEFT(TRIM(AK$6),FIND("~",SUBSTITUTE(AK$6,"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133))*HLOOKUP(LEFT(TRIM(AK$6),FIND("~",SUBSTITUTE(AK$6," ","~",LEN(TRIM(AK$6))-LEN(SUBSTITUTE(TRIM(AK$6)," ",""))))-1)&amp;" Total",$B$6:$BB$373,ROW($A133)-5,FALSE))</f>
        <v>0</v>
      </c>
      <c r="AL133" s="10">
        <f ca="1">IF(AL$5&lt;&gt;"",HLOOKUP(AL$5,Functionalization!$G$6:$R$373,ROW($A133)-5,FALSE),IFERROR(INDEX(AL$337:AL$373,MATCH($F133,$B$337:$B$373,0))/VLOOKUP($F133,$B$337:$BB$373,MATCH(LEFT(TRIM(AL$6),FIND("~",SUBSTITUTE(AL$6,"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133))*HLOOKUP(LEFT(TRIM(AL$6),FIND("~",SUBSTITUTE(AL$6," ","~",LEN(TRIM(AL$6))-LEN(SUBSTITUTE(TRIM(AL$6)," ",""))))-1)&amp;" Total",$B$6:$BB$373,ROW($A133)-5,FALSE))</f>
        <v>0</v>
      </c>
      <c r="AM133" s="10">
        <f ca="1">IF(AM$5&lt;&gt;"",HLOOKUP(AM$5,Functionalization!$G$6:$R$373,ROW($A133)-5,FALSE),IFERROR(INDEX(AM$337:AM$373,MATCH($F133,$B$337:$B$373,0))/VLOOKUP($F133,$B$337:$BB$373,MATCH(LEFT(TRIM(AM$6),FIND("~",SUBSTITUTE(AM$6,"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133))*HLOOKUP(LEFT(TRIM(AM$6),FIND("~",SUBSTITUTE(AM$6," ","~",LEN(TRIM(AM$6))-LEN(SUBSTITUTE(TRIM(AM$6)," ",""))))-1)&amp;" Total",$B$6:$BB$373,ROW($A133)-5,FALSE))</f>
        <v>0</v>
      </c>
      <c r="AN133" s="10">
        <f ca="1">IF(AN$5&lt;&gt;"",HLOOKUP(AN$5,Functionalization!$G$6:$R$373,ROW($A133)-5,FALSE),IFERROR(INDEX(AN$337:AN$373,MATCH($F133,$B$337:$B$373,0))/VLOOKUP($F133,$B$337:$BB$373,MATCH(LEFT(TRIM(AN$6),FIND("~",SUBSTITUTE(AN$6,"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133))*HLOOKUP(LEFT(TRIM(AN$6),FIND("~",SUBSTITUTE(AN$6," ","~",LEN(TRIM(AN$6))-LEN(SUBSTITUTE(TRIM(AN$6)," ",""))))-1)&amp;" Total",$B$6:$BB$373,ROW($A133)-5,FALSE))</f>
        <v>0</v>
      </c>
      <c r="AO133" s="10">
        <f ca="1">IF(AO$5&lt;&gt;"",HLOOKUP(AO$5,Functionalization!$G$6:$R$373,ROW($A133)-5,FALSE),IFERROR(INDEX(AO$337:AO$373,MATCH($F133,$B$337:$B$373,0))/VLOOKUP($F133,$B$337:$BB$373,MATCH(LEFT(TRIM(AO$6),FIND("~",SUBSTITUTE(AO$6,"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133))*HLOOKUP(LEFT(TRIM(AO$6),FIND("~",SUBSTITUTE(AO$6," ","~",LEN(TRIM(AO$6))-LEN(SUBSTITUTE(TRIM(AO$6)," ",""))))-1)&amp;" Total",$B$6:$BB$373,ROW($A133)-5,FALSE))</f>
        <v>0</v>
      </c>
      <c r="AP133" s="10">
        <f ca="1">IF(AP$5&lt;&gt;"",HLOOKUP(AP$5,Functionalization!$G$6:$R$373,ROW($A133)-5,FALSE),IFERROR(INDEX(AP$337:AP$373,MATCH($F133,$B$337:$B$373,0))/VLOOKUP($F133,$B$337:$BB$373,MATCH(LEFT(TRIM(AP$6),FIND("~",SUBSTITUTE(AP$6,"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133))*HLOOKUP(LEFT(TRIM(AP$6),FIND("~",SUBSTITUTE(AP$6," ","~",LEN(TRIM(AP$6))-LEN(SUBSTITUTE(TRIM(AP$6)," ",""))))-1)&amp;" Total",$B$6:$BB$373,ROW($A133)-5,FALSE))</f>
        <v>0</v>
      </c>
      <c r="AQ133" s="10">
        <f ca="1">IF(AQ$5&lt;&gt;"",HLOOKUP(AQ$5,Functionalization!$G$6:$R$373,ROW($A133)-5,FALSE),IFERROR(INDEX(AQ$337:AQ$373,MATCH($F133,$B$337:$B$373,0))/VLOOKUP($F133,$B$337:$BB$373,MATCH(LEFT(TRIM(AQ$6),FIND("~",SUBSTITUTE(AQ$6,"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133))*HLOOKUP(LEFT(TRIM(AQ$6),FIND("~",SUBSTITUTE(AQ$6," ","~",LEN(TRIM(AQ$6))-LEN(SUBSTITUTE(TRIM(AQ$6)," ",""))))-1)&amp;" Total",$B$6:$BB$373,ROW($A133)-5,FALSE))</f>
        <v>0</v>
      </c>
      <c r="AR133" s="10">
        <f ca="1">IF(AR$5&lt;&gt;"",HLOOKUP(AR$5,Functionalization!$G$6:$R$373,ROW($A133)-5,FALSE),IFERROR(INDEX(AR$337:AR$373,MATCH($F133,$B$337:$B$373,0))/VLOOKUP($F133,$B$337:$BB$373,MATCH(LEFT(TRIM(AR$6),FIND("~",SUBSTITUTE(AR$6,"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133))*HLOOKUP(LEFT(TRIM(AR$6),FIND("~",SUBSTITUTE(AR$6," ","~",LEN(TRIM(AR$6))-LEN(SUBSTITUTE(TRIM(AR$6)," ",""))))-1)&amp;" Total",$B$6:$BB$373,ROW($A133)-5,FALSE))</f>
        <v>0</v>
      </c>
      <c r="AS133" s="10">
        <f ca="1">IF(AS$5&lt;&gt;"",HLOOKUP(AS$5,Functionalization!$G$6:$R$373,ROW($A133)-5,FALSE),IFERROR(INDEX(AS$337:AS$373,MATCH($F133,$B$337:$B$373,0))/VLOOKUP($F133,$B$337:$BB$373,MATCH(LEFT(TRIM(AS$6),FIND("~",SUBSTITUTE(AS$6,"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133))*HLOOKUP(LEFT(TRIM(AS$6),FIND("~",SUBSTITUTE(AS$6," ","~",LEN(TRIM(AS$6))-LEN(SUBSTITUTE(TRIM(AS$6)," ",""))))-1)&amp;" Total",$B$6:$BB$373,ROW($A133)-5,FALSE))</f>
        <v>0</v>
      </c>
      <c r="AT133" s="10">
        <f ca="1">IF(AT$5&lt;&gt;"",HLOOKUP(AT$5,Functionalization!$G$6:$R$373,ROW($A133)-5,FALSE),IFERROR(INDEX(AT$337:AT$373,MATCH($F133,$B$337:$B$373,0))/VLOOKUP($F133,$B$337:$BB$373,MATCH(LEFT(TRIM(AT$6),FIND("~",SUBSTITUTE(AT$6,"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133))*HLOOKUP(LEFT(TRIM(AT$6),FIND("~",SUBSTITUTE(AT$6," ","~",LEN(TRIM(AT$6))-LEN(SUBSTITUTE(TRIM(AT$6)," ",""))))-1)&amp;" Total",$B$6:$BB$373,ROW($A133)-5,FALSE))</f>
        <v>0</v>
      </c>
      <c r="AU133" s="10">
        <f ca="1">IF(AU$5&lt;&gt;"",HLOOKUP(AU$5,Functionalization!$G$6:$R$373,ROW($A133)-5,FALSE),IFERROR(INDEX(AU$337:AU$373,MATCH($F133,$B$337:$B$373,0))/VLOOKUP($F133,$B$337:$BB$373,MATCH(LEFT(TRIM(AU$6),FIND("~",SUBSTITUTE(AU$6,"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133))*HLOOKUP(LEFT(TRIM(AU$6),FIND("~",SUBSTITUTE(AU$6," ","~",LEN(TRIM(AU$6))-LEN(SUBSTITUTE(TRIM(AU$6)," ",""))))-1)&amp;" Total",$B$6:$BB$373,ROW($A133)-5,FALSE))</f>
        <v>0</v>
      </c>
      <c r="AV133" s="10">
        <f ca="1">IF(AV$5&lt;&gt;"",HLOOKUP(AV$5,Functionalization!$G$6:$R$373,ROW($A133)-5,FALSE),IFERROR(INDEX(AV$337:AV$373,MATCH($F133,$B$337:$B$373,0))/VLOOKUP($F133,$B$337:$BB$373,MATCH(LEFT(TRIM(AV$6),FIND("~",SUBSTITUTE(AV$6,"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133))*HLOOKUP(LEFT(TRIM(AV$6),FIND("~",SUBSTITUTE(AV$6," ","~",LEN(TRIM(AV$6))-LEN(SUBSTITUTE(TRIM(AV$6)," ",""))))-1)&amp;" Total",$B$6:$BB$373,ROW($A133)-5,FALSE))</f>
        <v>0</v>
      </c>
      <c r="AW133" s="10">
        <f ca="1">IF(AW$5&lt;&gt;"",HLOOKUP(AW$5,Functionalization!$G$6:$R$373,ROW($A133)-5,FALSE),IFERROR(INDEX(AW$337:AW$373,MATCH($F133,$B$337:$B$373,0))/VLOOKUP($F133,$B$337:$BB$373,MATCH(LEFT(TRIM(AW$6),FIND("~",SUBSTITUTE(AW$6,"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133))*HLOOKUP(LEFT(TRIM(AW$6),FIND("~",SUBSTITUTE(AW$6," ","~",LEN(TRIM(AW$6))-LEN(SUBSTITUTE(TRIM(AW$6)," ",""))))-1)&amp;" Total",$B$6:$BB$373,ROW($A133)-5,FALSE))</f>
        <v>0</v>
      </c>
      <c r="AX133" s="10">
        <f ca="1">IF(AX$5&lt;&gt;"",HLOOKUP(AX$5,Functionalization!$G$6:$R$373,ROW($A133)-5,FALSE),IFERROR(INDEX(AX$337:AX$373,MATCH($F133,$B$337:$B$373,0))/VLOOKUP($F133,$B$337:$BB$373,MATCH(LEFT(TRIM(AX$6),FIND("~",SUBSTITUTE(AX$6,"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133))*HLOOKUP(LEFT(TRIM(AX$6),FIND("~",SUBSTITUTE(AX$6," ","~",LEN(TRIM(AX$6))-LEN(SUBSTITUTE(TRIM(AX$6)," ",""))))-1)&amp;" Total",$B$6:$BB$373,ROW($A133)-5,FALSE))</f>
        <v>0</v>
      </c>
      <c r="AY133" s="10">
        <f ca="1">IF(AY$5&lt;&gt;"",HLOOKUP(AY$5,Functionalization!$G$6:$R$373,ROW($A133)-5,FALSE),IFERROR(INDEX(AY$337:AY$373,MATCH($F133,$B$337:$B$373,0))/VLOOKUP($F133,$B$337:$BB$373,MATCH(LEFT(TRIM(AY$6),FIND("~",SUBSTITUTE(AY$6,"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133))*HLOOKUP(LEFT(TRIM(AY$6),FIND("~",SUBSTITUTE(AY$6," ","~",LEN(TRIM(AY$6))-LEN(SUBSTITUTE(TRIM(AY$6)," ",""))))-1)&amp;" Total",$B$6:$BB$373,ROW($A133)-5,FALSE))</f>
        <v>0</v>
      </c>
      <c r="AZ133" s="10">
        <f ca="1">IF(AZ$5&lt;&gt;"",HLOOKUP(AZ$5,Functionalization!$G$6:$R$373,ROW($A133)-5,FALSE),IFERROR(INDEX(AZ$337:AZ$373,MATCH($F133,$B$337:$B$373,0))/VLOOKUP($F133,$B$337:$BB$373,MATCH(LEFT(TRIM(AZ$6),FIND("~",SUBSTITUTE(AZ$6,"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133))*HLOOKUP(LEFT(TRIM(AZ$6),FIND("~",SUBSTITUTE(AZ$6," ","~",LEN(TRIM(AZ$6))-LEN(SUBSTITUTE(TRIM(AZ$6)," ",""))))-1)&amp;" Total",$B$6:$BB$373,ROW($A133)-5,FALSE))</f>
        <v>0</v>
      </c>
      <c r="BA133" s="10">
        <f ca="1">IF(BA$5&lt;&gt;"",HLOOKUP(BA$5,Functionalization!$G$6:$R$373,ROW($A133)-5,FALSE),IFERROR(INDEX(BA$337:BA$373,MATCH($F133,$B$337:$B$373,0))/VLOOKUP($F133,$B$337:$BB$373,MATCH(LEFT(TRIM(BA$6),FIND("~",SUBSTITUTE(BA$6,"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133))*HLOOKUP(LEFT(TRIM(BA$6),FIND("~",SUBSTITUTE(BA$6," ","~",LEN(TRIM(BA$6))-LEN(SUBSTITUTE(TRIM(BA$6)," ",""))))-1)&amp;" Total",$B$6:$BB$373,ROW($A133)-5,FALSE))</f>
        <v>0</v>
      </c>
      <c r="BB133" s="10">
        <f ca="1">IF(BB$5&lt;&gt;"",HLOOKUP(BB$5,Functionalization!$G$6:$R$373,ROW($A133)-5,FALSE),IFERROR(INDEX(BB$337:BB$373,MATCH($F133,$B$337:$B$373,0))/VLOOKUP($F133,$B$337:$BB$373,MATCH(LEFT(TRIM(BB$6),FIND("~",SUBSTITUTE(BB$6,"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133))*HLOOKUP(LEFT(TRIM(BB$6),FIND("~",SUBSTITUTE(BB$6," ","~",LEN(TRIM(BB$6))-LEN(SUBSTITUTE(TRIM(BB$6)," ",""))))-1)&amp;" Total",$B$6:$BB$373,ROW($A133)-5,FALSE))</f>
        <v>0</v>
      </c>
      <c r="BD133">
        <f ca="1">IFERROR(IF(SUMIF($G$6:$BB$6,BD$6&amp;" Total",$G133:$BB133)-(SUMIF($G$6:$BB$6,BD$6&amp;" "&amp;'Input-Func_Class'!$D$22,$G133:$BB133)+IFERROR(SUMIF($G$6:$BB$6,BD$6&amp;" "&amp;'Input-Func_Class'!$E$22,$G133:$BB133),SUMIF($G$6:$BB$6,BD$6&amp;" "&amp;'Input-Func_Class'!$B$24,$G133:$BB133))+SUMIF($G$6:$BB$6,BD$6&amp;" "&amp;'Input-Func_Class'!$F$22,$G133:$BB133))&lt;Check_Limit,0,1),1)</f>
        <v>0</v>
      </c>
      <c r="BE133">
        <f ca="1">IFERROR(IF(SUMIF($G$6:$BB$6,BE$6&amp;" Total",$G133:$BB133)-(SUMIF($G$6:$BB$6,BE$6&amp;" "&amp;'Input-Func_Class'!$D$22,$G133:$BB133)+IFERROR(SUMIF($G$6:$BB$6,BE$6&amp;" "&amp;'Input-Func_Class'!$E$22,$G133:$BB133),SUMIF($G$6:$BB$6,BE$6&amp;" "&amp;'Input-Func_Class'!$B$24,$G133:$BB133))+SUMIF($G$6:$BB$6,BE$6&amp;" "&amp;'Input-Func_Class'!$F$22,$G133:$BB133))&lt;Check_Limit,0,1),1)</f>
        <v>0</v>
      </c>
      <c r="BF133">
        <f ca="1">IFERROR(IF(SUMIF($G$6:$BB$6,BF$6&amp;" Total",$G133:$BB133)-(SUMIF($G$6:$BB$6,BF$6&amp;" "&amp;'Input-Func_Class'!$D$22,$G133:$BB133)+IFERROR(SUMIF($G$6:$BB$6,BF$6&amp;" "&amp;'Input-Func_Class'!$E$22,$G133:$BB133),SUMIF($G$6:$BB$6,BF$6&amp;" "&amp;'Input-Func_Class'!$B$24,$G133:$BB133))+SUMIF($G$6:$BB$6,BF$6&amp;" "&amp;'Input-Func_Class'!$F$22,$G133:$BB133))&lt;Check_Limit,0,1),1)</f>
        <v>0</v>
      </c>
      <c r="BG133">
        <f ca="1">IFERROR(IF(SUMIF($G$6:$BB$6,BG$6&amp;" Total",$G133:$BB133)-(SUMIF($G$6:$BB$6,BG$6&amp;" "&amp;'Input-Func_Class'!$D$22,$G133:$BB133)+IFERROR(SUMIF($G$6:$BB$6,BG$6&amp;" "&amp;'Input-Func_Class'!$E$22,$G133:$BB133),SUMIF($G$6:$BB$6,BG$6&amp;" "&amp;'Input-Func_Class'!$B$24,$G133:$BB133))+SUMIF($G$6:$BB$6,BG$6&amp;" "&amp;'Input-Func_Class'!$F$22,$G133:$BB133))&lt;Check_Limit,0,1),1)</f>
        <v>0</v>
      </c>
      <c r="BH133">
        <f ca="1">IFERROR(IF(SUMIF($G$6:$BB$6,BH$6&amp;" Total",$G133:$BB133)-(SUMIF($G$6:$BB$6,BH$6&amp;" "&amp;'Input-Func_Class'!$D$22,$G133:$BB133)+IFERROR(SUMIF($G$6:$BB$6,BH$6&amp;" "&amp;'Input-Func_Class'!$E$22,$G133:$BB133),SUMIF($G$6:$BB$6,BH$6&amp;" "&amp;'Input-Func_Class'!$B$24,$G133:$BB133))+SUMIF($G$6:$BB$6,BH$6&amp;" "&amp;'Input-Func_Class'!$F$22,$G133:$BB133))&lt;Check_Limit,0,1),1)</f>
        <v>0</v>
      </c>
      <c r="BI133">
        <f ca="1">IFERROR(IF(SUMIF($G$6:$BB$6,BI$6&amp;" Total",$G133:$BB133)-(SUMIF($G$6:$BB$6,BI$6&amp;" "&amp;'Input-Func_Class'!$D$22,$G133:$BB133)+IFERROR(SUMIF($G$6:$BB$6,BI$6&amp;" "&amp;'Input-Func_Class'!$E$22,$G133:$BB133),SUMIF($G$6:$BB$6,BI$6&amp;" "&amp;'Input-Func_Class'!$B$24,$G133:$BB133))+SUMIF($G$6:$BB$6,BI$6&amp;" "&amp;'Input-Func_Class'!$F$22,$G133:$BB133))&lt;Check_Limit,0,1),1)</f>
        <v>0</v>
      </c>
      <c r="BJ133">
        <f ca="1">IFERROR(IF(SUMIF($G$6:$BB$6,BJ$6&amp;" Total",$G133:$BB133)-(SUMIF($G$6:$BB$6,BJ$6&amp;" "&amp;'Input-Func_Class'!$D$22,$G133:$BB133)+IFERROR(SUMIF($G$6:$BB$6,BJ$6&amp;" "&amp;'Input-Func_Class'!$E$22,$G133:$BB133),SUMIF($G$6:$BB$6,BJ$6&amp;" "&amp;'Input-Func_Class'!$B$24,$G133:$BB133))+SUMIF($G$6:$BB$6,BJ$6&amp;" "&amp;'Input-Func_Class'!$F$22,$G133:$BB133))&lt;Check_Limit,0,1),1)</f>
        <v>0</v>
      </c>
      <c r="BK133">
        <f ca="1">IFERROR(IF(SUMIF($G$6:$BB$6,BK$6&amp;" Total",$G133:$BB133)-(SUMIF($G$6:$BB$6,BK$6&amp;" "&amp;'Input-Func_Class'!$D$22,$G133:$BB133)+IFERROR(SUMIF($G$6:$BB$6,BK$6&amp;" "&amp;'Input-Func_Class'!$E$22,$G133:$BB133),SUMIF($G$6:$BB$6,BK$6&amp;" "&amp;'Input-Func_Class'!$B$24,$G133:$BB133))+SUMIF($G$6:$BB$6,BK$6&amp;" "&amp;'Input-Func_Class'!$F$22,$G133:$BB133))&lt;Check_Limit,0,1),1)</f>
        <v>0</v>
      </c>
      <c r="BL133">
        <f ca="1">IFERROR(IF(SUMIF($G$6:$BB$6,BL$6&amp;" Total",$G133:$BB133)-(SUMIF($G$6:$BB$6,BL$6&amp;" "&amp;'Input-Func_Class'!$D$22,$G133:$BB133)+IFERROR(SUMIF($G$6:$BB$6,BL$6&amp;" "&amp;'Input-Func_Class'!$E$22,$G133:$BB133),SUMIF($G$6:$BB$6,BL$6&amp;" "&amp;'Input-Func_Class'!$B$24,$G133:$BB133))+SUMIF($G$6:$BB$6,BL$6&amp;" "&amp;'Input-Func_Class'!$F$22,$G133:$BB133))&lt;Check_Limit,0,1),1)</f>
        <v>0</v>
      </c>
      <c r="BM133">
        <f ca="1">IFERROR(IF(SUMIF($G$6:$BB$6,BM$6&amp;" Total",$G133:$BB133)-(SUMIF($G$6:$BB$6,BM$6&amp;" "&amp;'Input-Func_Class'!$D$22,$G133:$BB133)+IFERROR(SUMIF($G$6:$BB$6,BM$6&amp;" "&amp;'Input-Func_Class'!$E$22,$G133:$BB133),SUMIF($G$6:$BB$6,BM$6&amp;" "&amp;'Input-Func_Class'!$B$24,$G133:$BB133))+SUMIF($G$6:$BB$6,BM$6&amp;" "&amp;'Input-Func_Class'!$F$22,$G133:$BB133))&lt;Check_Limit,0,1),1)</f>
        <v>0</v>
      </c>
      <c r="BN133">
        <f ca="1">IFERROR(IF(SUMIF($G$6:$BB$6,BN$6&amp;" Total",$G133:$BB133)-(SUMIF($G$6:$BB$6,BN$6&amp;" "&amp;'Input-Func_Class'!$D$22,$G133:$BB133)+IFERROR(SUMIF($G$6:$BB$6,BN$6&amp;" "&amp;'Input-Func_Class'!$E$22,$G133:$BB133),SUMIF($G$6:$BB$6,BN$6&amp;" "&amp;'Input-Func_Class'!$B$24,$G133:$BB133))+SUMIF($G$6:$BB$6,BN$6&amp;" "&amp;'Input-Func_Class'!$F$22,$G133:$BB133))&lt;Check_Limit,0,1),1)</f>
        <v>0</v>
      </c>
      <c r="BO133">
        <f ca="1">IFERROR(IF(SUMIF($G$6:$BB$6,BO$6&amp;" Total",$G133:$BB133)-(SUMIF($G$6:$BB$6,BO$6&amp;" "&amp;'Input-Func_Class'!$D$22,$G133:$BB133)+IFERROR(SUMIF($G$6:$BB$6,BO$6&amp;" "&amp;'Input-Func_Class'!$E$22,$G133:$BB133),SUMIF($G$6:$BB$6,BO$6&amp;" "&amp;'Input-Func_Class'!$B$24,$G133:$BB133))+SUMIF($G$6:$BB$6,BO$6&amp;" "&amp;'Input-Func_Class'!$F$22,$G133:$BB133))&lt;Check_Limit,0,1),1)</f>
        <v>0</v>
      </c>
    </row>
    <row r="134" spans="1:67" outlineLevel="1">
      <c r="A134" s="31">
        <f>IF(ISBLANK('Input-Accounts'!A134),"",'Input-Accounts'!A134)</f>
        <v>121</v>
      </c>
      <c r="B134" s="53" t="str">
        <f>IF(ISBLANK('Input-Accounts'!B134),"",'Input-Accounts'!B134)</f>
        <v>LABORATORY EQUIPMENT</v>
      </c>
      <c r="C134" s="31">
        <f>IF(ISBLANK('Input-Accounts'!C134),"",'Input-Accounts'!C134)</f>
        <v>395</v>
      </c>
      <c r="D134" s="10">
        <f>Functionalization!$D134</f>
        <v>150.19999999999845</v>
      </c>
      <c r="E134" s="10">
        <f t="shared" ref="E134" ca="1" si="35">IFERROR(IF(D134="",0,IF(D134=0,0,IF(ABS(D134-SUM(G134,K134,O134,S134,W134,AA134,AE134,AI134,AM134,AQ134,AU134,AY134))&lt;Check_Limit,0,1))),1)</f>
        <v>0</v>
      </c>
      <c r="F134" s="3" t="str">
        <f>IF($D134=0,"-",IF('Input-Accounts'!$E134&lt;&gt;0,'Input-Accounts'!$E134,'Input-Accounts'!$G134))</f>
        <v>INT_DISTPT_SUBTOTAL</v>
      </c>
      <c r="G134" s="10">
        <f ca="1">IF(G$5&lt;&gt;"",HLOOKUP(G$5,Functionalization!$G$6:$R$373,ROW($A134)-5,FALSE),IFERROR(INDEX(G$337:G$373,MATCH($F134,$B$337:$B$373,0))/VLOOKUP($F134,$B$337:$BB$373,MATCH(LEFT(TRIM(G$6),FIND("~",SUBSTITUTE(G$6,"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134))*HLOOKUP(LEFT(TRIM(G$6),FIND("~",SUBSTITUTE(G$6," ","~",LEN(TRIM(G$6))-LEN(SUBSTITUTE(TRIM(G$6)," ",""))))-1)&amp;" Total",$B$6:$BB$373,ROW($A134)-5,FALSE))</f>
        <v>95.671830001147455</v>
      </c>
      <c r="H134" s="10">
        <f ca="1">IF(H$5&lt;&gt;"",HLOOKUP(H$5,Functionalization!$G$6:$R$373,ROW($A134)-5,FALSE),IFERROR(INDEX(H$337:H$373,MATCH($F134,$B$337:$B$373,0))/VLOOKUP($F134,$B$337:$BB$373,MATCH(LEFT(TRIM(H$6),FIND("~",SUBSTITUTE(H$6,"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134))*HLOOKUP(LEFT(TRIM(H$6),FIND("~",SUBSTITUTE(H$6," ","~",LEN(TRIM(H$6))-LEN(SUBSTITUTE(TRIM(H$6)," ",""))))-1)&amp;" Total",$B$6:$BB$373,ROW($A134)-5,FALSE))</f>
        <v>70.985992973092607</v>
      </c>
      <c r="I134" s="10">
        <f ca="1">IF(I$5&lt;&gt;"",HLOOKUP(I$5,Functionalization!$G$6:$R$373,ROW($A134)-5,FALSE),IFERROR(INDEX(I$337:I$373,MATCH($F134,$B$337:$B$373,0))/VLOOKUP($F134,$B$337:$BB$373,MATCH(LEFT(TRIM(I$6),FIND("~",SUBSTITUTE(I$6,"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134))*HLOOKUP(LEFT(TRIM(I$6),FIND("~",SUBSTITUTE(I$6," ","~",LEN(TRIM(I$6))-LEN(SUBSTITUTE(TRIM(I$6)," ",""))))-1)&amp;" Total",$B$6:$BB$373,ROW($A134)-5,FALSE))</f>
        <v>0</v>
      </c>
      <c r="J134" s="10">
        <f ca="1">IF(J$5&lt;&gt;"",HLOOKUP(J$5,Functionalization!$G$6:$R$373,ROW($A134)-5,FALSE),IFERROR(INDEX(J$337:J$373,MATCH($F134,$B$337:$B$373,0))/VLOOKUP($F134,$B$337:$BB$373,MATCH(LEFT(TRIM(J$6),FIND("~",SUBSTITUTE(J$6,"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134))*HLOOKUP(LEFT(TRIM(J$6),FIND("~",SUBSTITUTE(J$6," ","~",LEN(TRIM(J$6))-LEN(SUBSTITUTE(TRIM(J$6)," ",""))))-1)&amp;" Total",$B$6:$BB$373,ROW($A134)-5,FALSE))</f>
        <v>24.685837028054831</v>
      </c>
      <c r="K134" s="10">
        <f ca="1">IF(K$5&lt;&gt;"",HLOOKUP(K$5,Functionalization!$G$6:$R$373,ROW($A134)-5,FALSE),IFERROR(INDEX(K$337:K$373,MATCH($F134,$B$337:$B$373,0))/VLOOKUP($F134,$B$337:$BB$373,MATCH(LEFT(TRIM(K$6),FIND("~",SUBSTITUTE(K$6,"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134))*HLOOKUP(LEFT(TRIM(K$6),FIND("~",SUBSTITUTE(K$6," ","~",LEN(TRIM(K$6))-LEN(SUBSTITUTE(TRIM(K$6)," ",""))))-1)&amp;" Total",$B$6:$BB$373,ROW($A134)-5,FALSE))</f>
        <v>54.528169998850984</v>
      </c>
      <c r="L134" s="10">
        <f ca="1">IF(L$5&lt;&gt;"",HLOOKUP(L$5,Functionalization!$G$6:$R$373,ROW($A134)-5,FALSE),IFERROR(INDEX(L$337:L$373,MATCH($F134,$B$337:$B$373,0))/VLOOKUP($F134,$B$337:$BB$373,MATCH(LEFT(TRIM(L$6),FIND("~",SUBSTITUTE(L$6,"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134))*HLOOKUP(LEFT(TRIM(L$6),FIND("~",SUBSTITUTE(L$6," ","~",LEN(TRIM(L$6))-LEN(SUBSTITUTE(TRIM(L$6)," ",""))))-1)&amp;" Total",$B$6:$BB$373,ROW($A134)-5,FALSE))</f>
        <v>0</v>
      </c>
      <c r="M134" s="10">
        <f ca="1">IF(M$5&lt;&gt;"",HLOOKUP(M$5,Functionalization!$G$6:$R$373,ROW($A134)-5,FALSE),IFERROR(INDEX(M$337:M$373,MATCH($F134,$B$337:$B$373,0))/VLOOKUP($F134,$B$337:$BB$373,MATCH(LEFT(TRIM(M$6),FIND("~",SUBSTITUTE(M$6,"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134))*HLOOKUP(LEFT(TRIM(M$6),FIND("~",SUBSTITUTE(M$6," ","~",LEN(TRIM(M$6))-LEN(SUBSTITUTE(TRIM(M$6)," ",""))))-1)&amp;" Total",$B$6:$BB$373,ROW($A134)-5,FALSE))</f>
        <v>0</v>
      </c>
      <c r="N134" s="10">
        <f ca="1">IF(N$5&lt;&gt;"",HLOOKUP(N$5,Functionalization!$G$6:$R$373,ROW($A134)-5,FALSE),IFERROR(INDEX(N$337:N$373,MATCH($F134,$B$337:$B$373,0))/VLOOKUP($F134,$B$337:$BB$373,MATCH(LEFT(TRIM(N$6),FIND("~",SUBSTITUTE(N$6,"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134))*HLOOKUP(LEFT(TRIM(N$6),FIND("~",SUBSTITUTE(N$6," ","~",LEN(TRIM(N$6))-LEN(SUBSTITUTE(TRIM(N$6)," ",""))))-1)&amp;" Total",$B$6:$BB$373,ROW($A134)-5,FALSE))</f>
        <v>54.528169998850984</v>
      </c>
      <c r="O134" s="10">
        <f ca="1">IF(O$5&lt;&gt;"",HLOOKUP(O$5,Functionalization!$G$6:$R$373,ROW($A134)-5,FALSE),IFERROR(INDEX(O$337:O$373,MATCH($F134,$B$337:$B$373,0))/VLOOKUP($F134,$B$337:$BB$373,MATCH(LEFT(TRIM(O$6),FIND("~",SUBSTITUTE(O$6,"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134))*HLOOKUP(LEFT(TRIM(O$6),FIND("~",SUBSTITUTE(O$6," ","~",LEN(TRIM(O$6))-LEN(SUBSTITUTE(TRIM(O$6)," ",""))))-1)&amp;" Total",$B$6:$BB$373,ROW($A134)-5,FALSE))</f>
        <v>0</v>
      </c>
      <c r="P134" s="10">
        <f ca="1">IF(P$5&lt;&gt;"",HLOOKUP(P$5,Functionalization!$G$6:$R$373,ROW($A134)-5,FALSE),IFERROR(INDEX(P$337:P$373,MATCH($F134,$B$337:$B$373,0))/VLOOKUP($F134,$B$337:$BB$373,MATCH(LEFT(TRIM(P$6),FIND("~",SUBSTITUTE(P$6,"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134))*HLOOKUP(LEFT(TRIM(P$6),FIND("~",SUBSTITUTE(P$6," ","~",LEN(TRIM(P$6))-LEN(SUBSTITUTE(TRIM(P$6)," ",""))))-1)&amp;" Total",$B$6:$BB$373,ROW($A134)-5,FALSE))</f>
        <v>0</v>
      </c>
      <c r="Q134" s="10">
        <f ca="1">IF(Q$5&lt;&gt;"",HLOOKUP(Q$5,Functionalization!$G$6:$R$373,ROW($A134)-5,FALSE),IFERROR(INDEX(Q$337:Q$373,MATCH($F134,$B$337:$B$373,0))/VLOOKUP($F134,$B$337:$BB$373,MATCH(LEFT(TRIM(Q$6),FIND("~",SUBSTITUTE(Q$6,"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134))*HLOOKUP(LEFT(TRIM(Q$6),FIND("~",SUBSTITUTE(Q$6," ","~",LEN(TRIM(Q$6))-LEN(SUBSTITUTE(TRIM(Q$6)," ",""))))-1)&amp;" Total",$B$6:$BB$373,ROW($A134)-5,FALSE))</f>
        <v>0</v>
      </c>
      <c r="R134" s="10">
        <f ca="1">IF(R$5&lt;&gt;"",HLOOKUP(R$5,Functionalization!$G$6:$R$373,ROW($A134)-5,FALSE),IFERROR(INDEX(R$337:R$373,MATCH($F134,$B$337:$B$373,0))/VLOOKUP($F134,$B$337:$BB$373,MATCH(LEFT(TRIM(R$6),FIND("~",SUBSTITUTE(R$6,"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134))*HLOOKUP(LEFT(TRIM(R$6),FIND("~",SUBSTITUTE(R$6," ","~",LEN(TRIM(R$6))-LEN(SUBSTITUTE(TRIM(R$6)," ",""))))-1)&amp;" Total",$B$6:$BB$373,ROW($A134)-5,FALSE))</f>
        <v>0</v>
      </c>
      <c r="S134" s="10">
        <f ca="1">IF(S$5&lt;&gt;"",HLOOKUP(S$5,Functionalization!$G$6:$R$373,ROW($A134)-5,FALSE),IFERROR(INDEX(S$337:S$373,MATCH($F134,$B$337:$B$373,0))/VLOOKUP($F134,$B$337:$BB$373,MATCH(LEFT(TRIM(S$6),FIND("~",SUBSTITUTE(S$6,"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134))*HLOOKUP(LEFT(TRIM(S$6),FIND("~",SUBSTITUTE(S$6," ","~",LEN(TRIM(S$6))-LEN(SUBSTITUTE(TRIM(S$6)," ",""))))-1)&amp;" Total",$B$6:$BB$373,ROW($A134)-5,FALSE))</f>
        <v>0</v>
      </c>
      <c r="T134" s="10">
        <f ca="1">IF(T$5&lt;&gt;"",HLOOKUP(T$5,Functionalization!$G$6:$R$373,ROW($A134)-5,FALSE),IFERROR(INDEX(T$337:T$373,MATCH($F134,$B$337:$B$373,0))/VLOOKUP($F134,$B$337:$BB$373,MATCH(LEFT(TRIM(T$6),FIND("~",SUBSTITUTE(T$6,"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134))*HLOOKUP(LEFT(TRIM(T$6),FIND("~",SUBSTITUTE(T$6," ","~",LEN(TRIM(T$6))-LEN(SUBSTITUTE(TRIM(T$6)," ",""))))-1)&amp;" Total",$B$6:$BB$373,ROW($A134)-5,FALSE))</f>
        <v>0</v>
      </c>
      <c r="U134" s="10">
        <f ca="1">IF(U$5&lt;&gt;"",HLOOKUP(U$5,Functionalization!$G$6:$R$373,ROW($A134)-5,FALSE),IFERROR(INDEX(U$337:U$373,MATCH($F134,$B$337:$B$373,0))/VLOOKUP($F134,$B$337:$BB$373,MATCH(LEFT(TRIM(U$6),FIND("~",SUBSTITUTE(U$6,"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134))*HLOOKUP(LEFT(TRIM(U$6),FIND("~",SUBSTITUTE(U$6," ","~",LEN(TRIM(U$6))-LEN(SUBSTITUTE(TRIM(U$6)," ",""))))-1)&amp;" Total",$B$6:$BB$373,ROW($A134)-5,FALSE))</f>
        <v>0</v>
      </c>
      <c r="V134" s="10">
        <f ca="1">IF(V$5&lt;&gt;"",HLOOKUP(V$5,Functionalization!$G$6:$R$373,ROW($A134)-5,FALSE),IFERROR(INDEX(V$337:V$373,MATCH($F134,$B$337:$B$373,0))/VLOOKUP($F134,$B$337:$BB$373,MATCH(LEFT(TRIM(V$6),FIND("~",SUBSTITUTE(V$6,"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134))*HLOOKUP(LEFT(TRIM(V$6),FIND("~",SUBSTITUTE(V$6," ","~",LEN(TRIM(V$6))-LEN(SUBSTITUTE(TRIM(V$6)," ",""))))-1)&amp;" Total",$B$6:$BB$373,ROW($A134)-5,FALSE))</f>
        <v>0</v>
      </c>
      <c r="W134" s="10">
        <f ca="1">IF(W$5&lt;&gt;"",HLOOKUP(W$5,Functionalization!$G$6:$R$373,ROW($A134)-5,FALSE),IFERROR(INDEX(W$337:W$373,MATCH($F134,$B$337:$B$373,0))/VLOOKUP($F134,$B$337:$BB$373,MATCH(LEFT(TRIM(W$6),FIND("~",SUBSTITUTE(W$6,"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134))*HLOOKUP(LEFT(TRIM(W$6),FIND("~",SUBSTITUTE(W$6," ","~",LEN(TRIM(W$6))-LEN(SUBSTITUTE(TRIM(W$6)," ",""))))-1)&amp;" Total",$B$6:$BB$373,ROW($A134)-5,FALSE))</f>
        <v>0</v>
      </c>
      <c r="X134" s="10">
        <f ca="1">IF(X$5&lt;&gt;"",HLOOKUP(X$5,Functionalization!$G$6:$R$373,ROW($A134)-5,FALSE),IFERROR(INDEX(X$337:X$373,MATCH($F134,$B$337:$B$373,0))/VLOOKUP($F134,$B$337:$BB$373,MATCH(LEFT(TRIM(X$6),FIND("~",SUBSTITUTE(X$6,"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134))*HLOOKUP(LEFT(TRIM(X$6),FIND("~",SUBSTITUTE(X$6," ","~",LEN(TRIM(X$6))-LEN(SUBSTITUTE(TRIM(X$6)," ",""))))-1)&amp;" Total",$B$6:$BB$373,ROW($A134)-5,FALSE))</f>
        <v>0</v>
      </c>
      <c r="Y134" s="10">
        <f ca="1">IF(Y$5&lt;&gt;"",HLOOKUP(Y$5,Functionalization!$G$6:$R$373,ROW($A134)-5,FALSE),IFERROR(INDEX(Y$337:Y$373,MATCH($F134,$B$337:$B$373,0))/VLOOKUP($F134,$B$337:$BB$373,MATCH(LEFT(TRIM(Y$6),FIND("~",SUBSTITUTE(Y$6,"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134))*HLOOKUP(LEFT(TRIM(Y$6),FIND("~",SUBSTITUTE(Y$6," ","~",LEN(TRIM(Y$6))-LEN(SUBSTITUTE(TRIM(Y$6)," ",""))))-1)&amp;" Total",$B$6:$BB$373,ROW($A134)-5,FALSE))</f>
        <v>0</v>
      </c>
      <c r="Z134" s="10">
        <f ca="1">IF(Z$5&lt;&gt;"",HLOOKUP(Z$5,Functionalization!$G$6:$R$373,ROW($A134)-5,FALSE),IFERROR(INDEX(Z$337:Z$373,MATCH($F134,$B$337:$B$373,0))/VLOOKUP($F134,$B$337:$BB$373,MATCH(LEFT(TRIM(Z$6),FIND("~",SUBSTITUTE(Z$6,"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134))*HLOOKUP(LEFT(TRIM(Z$6),FIND("~",SUBSTITUTE(Z$6," ","~",LEN(TRIM(Z$6))-LEN(SUBSTITUTE(TRIM(Z$6)," ",""))))-1)&amp;" Total",$B$6:$BB$373,ROW($A134)-5,FALSE))</f>
        <v>0</v>
      </c>
      <c r="AA134" s="10">
        <f ca="1">IF(AA$5&lt;&gt;"",HLOOKUP(AA$5,Functionalization!$G$6:$R$373,ROW($A134)-5,FALSE),IFERROR(INDEX(AA$337:AA$373,MATCH($F134,$B$337:$B$373,0))/VLOOKUP($F134,$B$337:$BB$373,MATCH(LEFT(TRIM(AA$6),FIND("~",SUBSTITUTE(AA$6,"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134))*HLOOKUP(LEFT(TRIM(AA$6),FIND("~",SUBSTITUTE(AA$6," ","~",LEN(TRIM(AA$6))-LEN(SUBSTITUTE(TRIM(AA$6)," ",""))))-1)&amp;" Total",$B$6:$BB$373,ROW($A134)-5,FALSE))</f>
        <v>0</v>
      </c>
      <c r="AB134" s="10">
        <f ca="1">IF(AB$5&lt;&gt;"",HLOOKUP(AB$5,Functionalization!$G$6:$R$373,ROW($A134)-5,FALSE),IFERROR(INDEX(AB$337:AB$373,MATCH($F134,$B$337:$B$373,0))/VLOOKUP($F134,$B$337:$BB$373,MATCH(LEFT(TRIM(AB$6),FIND("~",SUBSTITUTE(AB$6,"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134))*HLOOKUP(LEFT(TRIM(AB$6),FIND("~",SUBSTITUTE(AB$6," ","~",LEN(TRIM(AB$6))-LEN(SUBSTITUTE(TRIM(AB$6)," ",""))))-1)&amp;" Total",$B$6:$BB$373,ROW($A134)-5,FALSE))</f>
        <v>0</v>
      </c>
      <c r="AC134" s="10">
        <f ca="1">IF(AC$5&lt;&gt;"",HLOOKUP(AC$5,Functionalization!$G$6:$R$373,ROW($A134)-5,FALSE),IFERROR(INDEX(AC$337:AC$373,MATCH($F134,$B$337:$B$373,0))/VLOOKUP($F134,$B$337:$BB$373,MATCH(LEFT(TRIM(AC$6),FIND("~",SUBSTITUTE(AC$6,"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134))*HLOOKUP(LEFT(TRIM(AC$6),FIND("~",SUBSTITUTE(AC$6," ","~",LEN(TRIM(AC$6))-LEN(SUBSTITUTE(TRIM(AC$6)," ",""))))-1)&amp;" Total",$B$6:$BB$373,ROW($A134)-5,FALSE))</f>
        <v>0</v>
      </c>
      <c r="AD134" s="10">
        <f ca="1">IF(AD$5&lt;&gt;"",HLOOKUP(AD$5,Functionalization!$G$6:$R$373,ROW($A134)-5,FALSE),IFERROR(INDEX(AD$337:AD$373,MATCH($F134,$B$337:$B$373,0))/VLOOKUP($F134,$B$337:$BB$373,MATCH(LEFT(TRIM(AD$6),FIND("~",SUBSTITUTE(AD$6,"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134))*HLOOKUP(LEFT(TRIM(AD$6),FIND("~",SUBSTITUTE(AD$6," ","~",LEN(TRIM(AD$6))-LEN(SUBSTITUTE(TRIM(AD$6)," ",""))))-1)&amp;" Total",$B$6:$BB$373,ROW($A134)-5,FALSE))</f>
        <v>0</v>
      </c>
      <c r="AE134" s="10">
        <f ca="1">IF(AE$5&lt;&gt;"",HLOOKUP(AE$5,Functionalization!$G$6:$R$373,ROW($A134)-5,FALSE),IFERROR(INDEX(AE$337:AE$373,MATCH($F134,$B$337:$B$373,0))/VLOOKUP($F134,$B$337:$BB$373,MATCH(LEFT(TRIM(AE$6),FIND("~",SUBSTITUTE(AE$6,"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134))*HLOOKUP(LEFT(TRIM(AE$6),FIND("~",SUBSTITUTE(AE$6," ","~",LEN(TRIM(AE$6))-LEN(SUBSTITUTE(TRIM(AE$6)," ",""))))-1)&amp;" Total",$B$6:$BB$373,ROW($A134)-5,FALSE))</f>
        <v>0</v>
      </c>
      <c r="AF134" s="10">
        <f ca="1">IF(AF$5&lt;&gt;"",HLOOKUP(AF$5,Functionalization!$G$6:$R$373,ROW($A134)-5,FALSE),IFERROR(INDEX(AF$337:AF$373,MATCH($F134,$B$337:$B$373,0))/VLOOKUP($F134,$B$337:$BB$373,MATCH(LEFT(TRIM(AF$6),FIND("~",SUBSTITUTE(AF$6,"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134))*HLOOKUP(LEFT(TRIM(AF$6),FIND("~",SUBSTITUTE(AF$6," ","~",LEN(TRIM(AF$6))-LEN(SUBSTITUTE(TRIM(AF$6)," ",""))))-1)&amp;" Total",$B$6:$BB$373,ROW($A134)-5,FALSE))</f>
        <v>0</v>
      </c>
      <c r="AG134" s="10">
        <f ca="1">IF(AG$5&lt;&gt;"",HLOOKUP(AG$5,Functionalization!$G$6:$R$373,ROW($A134)-5,FALSE),IFERROR(INDEX(AG$337:AG$373,MATCH($F134,$B$337:$B$373,0))/VLOOKUP($F134,$B$337:$BB$373,MATCH(LEFT(TRIM(AG$6),FIND("~",SUBSTITUTE(AG$6,"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134))*HLOOKUP(LEFT(TRIM(AG$6),FIND("~",SUBSTITUTE(AG$6," ","~",LEN(TRIM(AG$6))-LEN(SUBSTITUTE(TRIM(AG$6)," ",""))))-1)&amp;" Total",$B$6:$BB$373,ROW($A134)-5,FALSE))</f>
        <v>0</v>
      </c>
      <c r="AH134" s="10">
        <f ca="1">IF(AH$5&lt;&gt;"",HLOOKUP(AH$5,Functionalization!$G$6:$R$373,ROW($A134)-5,FALSE),IFERROR(INDEX(AH$337:AH$373,MATCH($F134,$B$337:$B$373,0))/VLOOKUP($F134,$B$337:$BB$373,MATCH(LEFT(TRIM(AH$6),FIND("~",SUBSTITUTE(AH$6,"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134))*HLOOKUP(LEFT(TRIM(AH$6),FIND("~",SUBSTITUTE(AH$6," ","~",LEN(TRIM(AH$6))-LEN(SUBSTITUTE(TRIM(AH$6)," ",""))))-1)&amp;" Total",$B$6:$BB$373,ROW($A134)-5,FALSE))</f>
        <v>0</v>
      </c>
      <c r="AI134" s="10">
        <f ca="1">IF(AI$5&lt;&gt;"",HLOOKUP(AI$5,Functionalization!$G$6:$R$373,ROW($A134)-5,FALSE),IFERROR(INDEX(AI$337:AI$373,MATCH($F134,$B$337:$B$373,0))/VLOOKUP($F134,$B$337:$BB$373,MATCH(LEFT(TRIM(AI$6),FIND("~",SUBSTITUTE(AI$6,"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134))*HLOOKUP(LEFT(TRIM(AI$6),FIND("~",SUBSTITUTE(AI$6," ","~",LEN(TRIM(AI$6))-LEN(SUBSTITUTE(TRIM(AI$6)," ",""))))-1)&amp;" Total",$B$6:$BB$373,ROW($A134)-5,FALSE))</f>
        <v>0</v>
      </c>
      <c r="AJ134" s="10">
        <f ca="1">IF(AJ$5&lt;&gt;"",HLOOKUP(AJ$5,Functionalization!$G$6:$R$373,ROW($A134)-5,FALSE),IFERROR(INDEX(AJ$337:AJ$373,MATCH($F134,$B$337:$B$373,0))/VLOOKUP($F134,$B$337:$BB$373,MATCH(LEFT(TRIM(AJ$6),FIND("~",SUBSTITUTE(AJ$6,"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134))*HLOOKUP(LEFT(TRIM(AJ$6),FIND("~",SUBSTITUTE(AJ$6," ","~",LEN(TRIM(AJ$6))-LEN(SUBSTITUTE(TRIM(AJ$6)," ",""))))-1)&amp;" Total",$B$6:$BB$373,ROW($A134)-5,FALSE))</f>
        <v>0</v>
      </c>
      <c r="AK134" s="10">
        <f ca="1">IF(AK$5&lt;&gt;"",HLOOKUP(AK$5,Functionalization!$G$6:$R$373,ROW($A134)-5,FALSE),IFERROR(INDEX(AK$337:AK$373,MATCH($F134,$B$337:$B$373,0))/VLOOKUP($F134,$B$337:$BB$373,MATCH(LEFT(TRIM(AK$6),FIND("~",SUBSTITUTE(AK$6,"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134))*HLOOKUP(LEFT(TRIM(AK$6),FIND("~",SUBSTITUTE(AK$6," ","~",LEN(TRIM(AK$6))-LEN(SUBSTITUTE(TRIM(AK$6)," ",""))))-1)&amp;" Total",$B$6:$BB$373,ROW($A134)-5,FALSE))</f>
        <v>0</v>
      </c>
      <c r="AL134" s="10">
        <f ca="1">IF(AL$5&lt;&gt;"",HLOOKUP(AL$5,Functionalization!$G$6:$R$373,ROW($A134)-5,FALSE),IFERROR(INDEX(AL$337:AL$373,MATCH($F134,$B$337:$B$373,0))/VLOOKUP($F134,$B$337:$BB$373,MATCH(LEFT(TRIM(AL$6),FIND("~",SUBSTITUTE(AL$6,"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134))*HLOOKUP(LEFT(TRIM(AL$6),FIND("~",SUBSTITUTE(AL$6," ","~",LEN(TRIM(AL$6))-LEN(SUBSTITUTE(TRIM(AL$6)," ",""))))-1)&amp;" Total",$B$6:$BB$373,ROW($A134)-5,FALSE))</f>
        <v>0</v>
      </c>
      <c r="AM134" s="10">
        <f ca="1">IF(AM$5&lt;&gt;"",HLOOKUP(AM$5,Functionalization!$G$6:$R$373,ROW($A134)-5,FALSE),IFERROR(INDEX(AM$337:AM$373,MATCH($F134,$B$337:$B$373,0))/VLOOKUP($F134,$B$337:$BB$373,MATCH(LEFT(TRIM(AM$6),FIND("~",SUBSTITUTE(AM$6,"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134))*HLOOKUP(LEFT(TRIM(AM$6),FIND("~",SUBSTITUTE(AM$6," ","~",LEN(TRIM(AM$6))-LEN(SUBSTITUTE(TRIM(AM$6)," ",""))))-1)&amp;" Total",$B$6:$BB$373,ROW($A134)-5,FALSE))</f>
        <v>0</v>
      </c>
      <c r="AN134" s="10">
        <f ca="1">IF(AN$5&lt;&gt;"",HLOOKUP(AN$5,Functionalization!$G$6:$R$373,ROW($A134)-5,FALSE),IFERROR(INDEX(AN$337:AN$373,MATCH($F134,$B$337:$B$373,0))/VLOOKUP($F134,$B$337:$BB$373,MATCH(LEFT(TRIM(AN$6),FIND("~",SUBSTITUTE(AN$6,"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134))*HLOOKUP(LEFT(TRIM(AN$6),FIND("~",SUBSTITUTE(AN$6," ","~",LEN(TRIM(AN$6))-LEN(SUBSTITUTE(TRIM(AN$6)," ",""))))-1)&amp;" Total",$B$6:$BB$373,ROW($A134)-5,FALSE))</f>
        <v>0</v>
      </c>
      <c r="AO134" s="10">
        <f ca="1">IF(AO$5&lt;&gt;"",HLOOKUP(AO$5,Functionalization!$G$6:$R$373,ROW($A134)-5,FALSE),IFERROR(INDEX(AO$337:AO$373,MATCH($F134,$B$337:$B$373,0))/VLOOKUP($F134,$B$337:$BB$373,MATCH(LEFT(TRIM(AO$6),FIND("~",SUBSTITUTE(AO$6,"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134))*HLOOKUP(LEFT(TRIM(AO$6),FIND("~",SUBSTITUTE(AO$6," ","~",LEN(TRIM(AO$6))-LEN(SUBSTITUTE(TRIM(AO$6)," ",""))))-1)&amp;" Total",$B$6:$BB$373,ROW($A134)-5,FALSE))</f>
        <v>0</v>
      </c>
      <c r="AP134" s="10">
        <f ca="1">IF(AP$5&lt;&gt;"",HLOOKUP(AP$5,Functionalization!$G$6:$R$373,ROW($A134)-5,FALSE),IFERROR(INDEX(AP$337:AP$373,MATCH($F134,$B$337:$B$373,0))/VLOOKUP($F134,$B$337:$BB$373,MATCH(LEFT(TRIM(AP$6),FIND("~",SUBSTITUTE(AP$6,"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134))*HLOOKUP(LEFT(TRIM(AP$6),FIND("~",SUBSTITUTE(AP$6," ","~",LEN(TRIM(AP$6))-LEN(SUBSTITUTE(TRIM(AP$6)," ",""))))-1)&amp;" Total",$B$6:$BB$373,ROW($A134)-5,FALSE))</f>
        <v>0</v>
      </c>
      <c r="AQ134" s="10">
        <f ca="1">IF(AQ$5&lt;&gt;"",HLOOKUP(AQ$5,Functionalization!$G$6:$R$373,ROW($A134)-5,FALSE),IFERROR(INDEX(AQ$337:AQ$373,MATCH($F134,$B$337:$B$373,0))/VLOOKUP($F134,$B$337:$BB$373,MATCH(LEFT(TRIM(AQ$6),FIND("~",SUBSTITUTE(AQ$6,"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134))*HLOOKUP(LEFT(TRIM(AQ$6),FIND("~",SUBSTITUTE(AQ$6," ","~",LEN(TRIM(AQ$6))-LEN(SUBSTITUTE(TRIM(AQ$6)," ",""))))-1)&amp;" Total",$B$6:$BB$373,ROW($A134)-5,FALSE))</f>
        <v>0</v>
      </c>
      <c r="AR134" s="10">
        <f ca="1">IF(AR$5&lt;&gt;"",HLOOKUP(AR$5,Functionalization!$G$6:$R$373,ROW($A134)-5,FALSE),IFERROR(INDEX(AR$337:AR$373,MATCH($F134,$B$337:$B$373,0))/VLOOKUP($F134,$B$337:$BB$373,MATCH(LEFT(TRIM(AR$6),FIND("~",SUBSTITUTE(AR$6,"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134))*HLOOKUP(LEFT(TRIM(AR$6),FIND("~",SUBSTITUTE(AR$6," ","~",LEN(TRIM(AR$6))-LEN(SUBSTITUTE(TRIM(AR$6)," ",""))))-1)&amp;" Total",$B$6:$BB$373,ROW($A134)-5,FALSE))</f>
        <v>0</v>
      </c>
      <c r="AS134" s="10">
        <f ca="1">IF(AS$5&lt;&gt;"",HLOOKUP(AS$5,Functionalization!$G$6:$R$373,ROW($A134)-5,FALSE),IFERROR(INDEX(AS$337:AS$373,MATCH($F134,$B$337:$B$373,0))/VLOOKUP($F134,$B$337:$BB$373,MATCH(LEFT(TRIM(AS$6),FIND("~",SUBSTITUTE(AS$6,"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134))*HLOOKUP(LEFT(TRIM(AS$6),FIND("~",SUBSTITUTE(AS$6," ","~",LEN(TRIM(AS$6))-LEN(SUBSTITUTE(TRIM(AS$6)," ",""))))-1)&amp;" Total",$B$6:$BB$373,ROW($A134)-5,FALSE))</f>
        <v>0</v>
      </c>
      <c r="AT134" s="10">
        <f ca="1">IF(AT$5&lt;&gt;"",HLOOKUP(AT$5,Functionalization!$G$6:$R$373,ROW($A134)-5,FALSE),IFERROR(INDEX(AT$337:AT$373,MATCH($F134,$B$337:$B$373,0))/VLOOKUP($F134,$B$337:$BB$373,MATCH(LEFT(TRIM(AT$6),FIND("~",SUBSTITUTE(AT$6,"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134))*HLOOKUP(LEFT(TRIM(AT$6),FIND("~",SUBSTITUTE(AT$6," ","~",LEN(TRIM(AT$6))-LEN(SUBSTITUTE(TRIM(AT$6)," ",""))))-1)&amp;" Total",$B$6:$BB$373,ROW($A134)-5,FALSE))</f>
        <v>0</v>
      </c>
      <c r="AU134" s="10">
        <f ca="1">IF(AU$5&lt;&gt;"",HLOOKUP(AU$5,Functionalization!$G$6:$R$373,ROW($A134)-5,FALSE),IFERROR(INDEX(AU$337:AU$373,MATCH($F134,$B$337:$B$373,0))/VLOOKUP($F134,$B$337:$BB$373,MATCH(LEFT(TRIM(AU$6),FIND("~",SUBSTITUTE(AU$6,"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134))*HLOOKUP(LEFT(TRIM(AU$6),FIND("~",SUBSTITUTE(AU$6," ","~",LEN(TRIM(AU$6))-LEN(SUBSTITUTE(TRIM(AU$6)," ",""))))-1)&amp;" Total",$B$6:$BB$373,ROW($A134)-5,FALSE))</f>
        <v>0</v>
      </c>
      <c r="AV134" s="10">
        <f ca="1">IF(AV$5&lt;&gt;"",HLOOKUP(AV$5,Functionalization!$G$6:$R$373,ROW($A134)-5,FALSE),IFERROR(INDEX(AV$337:AV$373,MATCH($F134,$B$337:$B$373,0))/VLOOKUP($F134,$B$337:$BB$373,MATCH(LEFT(TRIM(AV$6),FIND("~",SUBSTITUTE(AV$6,"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134))*HLOOKUP(LEFT(TRIM(AV$6),FIND("~",SUBSTITUTE(AV$6," ","~",LEN(TRIM(AV$6))-LEN(SUBSTITUTE(TRIM(AV$6)," ",""))))-1)&amp;" Total",$B$6:$BB$373,ROW($A134)-5,FALSE))</f>
        <v>0</v>
      </c>
      <c r="AW134" s="10">
        <f ca="1">IF(AW$5&lt;&gt;"",HLOOKUP(AW$5,Functionalization!$G$6:$R$373,ROW($A134)-5,FALSE),IFERROR(INDEX(AW$337:AW$373,MATCH($F134,$B$337:$B$373,0))/VLOOKUP($F134,$B$337:$BB$373,MATCH(LEFT(TRIM(AW$6),FIND("~",SUBSTITUTE(AW$6,"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134))*HLOOKUP(LEFT(TRIM(AW$6),FIND("~",SUBSTITUTE(AW$6," ","~",LEN(TRIM(AW$6))-LEN(SUBSTITUTE(TRIM(AW$6)," ",""))))-1)&amp;" Total",$B$6:$BB$373,ROW($A134)-5,FALSE))</f>
        <v>0</v>
      </c>
      <c r="AX134" s="10">
        <f ca="1">IF(AX$5&lt;&gt;"",HLOOKUP(AX$5,Functionalization!$G$6:$R$373,ROW($A134)-5,FALSE),IFERROR(INDEX(AX$337:AX$373,MATCH($F134,$B$337:$B$373,0))/VLOOKUP($F134,$B$337:$BB$373,MATCH(LEFT(TRIM(AX$6),FIND("~",SUBSTITUTE(AX$6,"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134))*HLOOKUP(LEFT(TRIM(AX$6),FIND("~",SUBSTITUTE(AX$6," ","~",LEN(TRIM(AX$6))-LEN(SUBSTITUTE(TRIM(AX$6)," ",""))))-1)&amp;" Total",$B$6:$BB$373,ROW($A134)-5,FALSE))</f>
        <v>0</v>
      </c>
      <c r="AY134" s="10">
        <f ca="1">IF(AY$5&lt;&gt;"",HLOOKUP(AY$5,Functionalization!$G$6:$R$373,ROW($A134)-5,FALSE),IFERROR(INDEX(AY$337:AY$373,MATCH($F134,$B$337:$B$373,0))/VLOOKUP($F134,$B$337:$BB$373,MATCH(LEFT(TRIM(AY$6),FIND("~",SUBSTITUTE(AY$6,"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134))*HLOOKUP(LEFT(TRIM(AY$6),FIND("~",SUBSTITUTE(AY$6," ","~",LEN(TRIM(AY$6))-LEN(SUBSTITUTE(TRIM(AY$6)," ",""))))-1)&amp;" Total",$B$6:$BB$373,ROW($A134)-5,FALSE))</f>
        <v>0</v>
      </c>
      <c r="AZ134" s="10">
        <f ca="1">IF(AZ$5&lt;&gt;"",HLOOKUP(AZ$5,Functionalization!$G$6:$R$373,ROW($A134)-5,FALSE),IFERROR(INDEX(AZ$337:AZ$373,MATCH($F134,$B$337:$B$373,0))/VLOOKUP($F134,$B$337:$BB$373,MATCH(LEFT(TRIM(AZ$6),FIND("~",SUBSTITUTE(AZ$6,"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134))*HLOOKUP(LEFT(TRIM(AZ$6),FIND("~",SUBSTITUTE(AZ$6," ","~",LEN(TRIM(AZ$6))-LEN(SUBSTITUTE(TRIM(AZ$6)," ",""))))-1)&amp;" Total",$B$6:$BB$373,ROW($A134)-5,FALSE))</f>
        <v>0</v>
      </c>
      <c r="BA134" s="10">
        <f ca="1">IF(BA$5&lt;&gt;"",HLOOKUP(BA$5,Functionalization!$G$6:$R$373,ROW($A134)-5,FALSE),IFERROR(INDEX(BA$337:BA$373,MATCH($F134,$B$337:$B$373,0))/VLOOKUP($F134,$B$337:$BB$373,MATCH(LEFT(TRIM(BA$6),FIND("~",SUBSTITUTE(BA$6,"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134))*HLOOKUP(LEFT(TRIM(BA$6),FIND("~",SUBSTITUTE(BA$6," ","~",LEN(TRIM(BA$6))-LEN(SUBSTITUTE(TRIM(BA$6)," ",""))))-1)&amp;" Total",$B$6:$BB$373,ROW($A134)-5,FALSE))</f>
        <v>0</v>
      </c>
      <c r="BB134" s="10">
        <f ca="1">IF(BB$5&lt;&gt;"",HLOOKUP(BB$5,Functionalization!$G$6:$R$373,ROW($A134)-5,FALSE),IFERROR(INDEX(BB$337:BB$373,MATCH($F134,$B$337:$B$373,0))/VLOOKUP($F134,$B$337:$BB$373,MATCH(LEFT(TRIM(BB$6),FIND("~",SUBSTITUTE(BB$6,"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134))*HLOOKUP(LEFT(TRIM(BB$6),FIND("~",SUBSTITUTE(BB$6," ","~",LEN(TRIM(BB$6))-LEN(SUBSTITUTE(TRIM(BB$6)," ",""))))-1)&amp;" Total",$B$6:$BB$373,ROW($A134)-5,FALSE))</f>
        <v>0</v>
      </c>
      <c r="BD134">
        <f ca="1">IFERROR(IF(SUMIF($G$6:$BB$6,BD$6&amp;" Total",$G134:$BB134)-(SUMIF($G$6:$BB$6,BD$6&amp;" "&amp;'Input-Func_Class'!$D$22,$G134:$BB134)+IFERROR(SUMIF($G$6:$BB$6,BD$6&amp;" "&amp;'Input-Func_Class'!$E$22,$G134:$BB134),SUMIF($G$6:$BB$6,BD$6&amp;" "&amp;'Input-Func_Class'!$B$24,$G134:$BB134))+SUMIF($G$6:$BB$6,BD$6&amp;" "&amp;'Input-Func_Class'!$F$22,$G134:$BB134))&lt;Check_Limit,0,1),1)</f>
        <v>0</v>
      </c>
      <c r="BE134">
        <f ca="1">IFERROR(IF(SUMIF($G$6:$BB$6,BE$6&amp;" Total",$G134:$BB134)-(SUMIF($G$6:$BB$6,BE$6&amp;" "&amp;'Input-Func_Class'!$D$22,$G134:$BB134)+IFERROR(SUMIF($G$6:$BB$6,BE$6&amp;" "&amp;'Input-Func_Class'!$E$22,$G134:$BB134),SUMIF($G$6:$BB$6,BE$6&amp;" "&amp;'Input-Func_Class'!$B$24,$G134:$BB134))+SUMIF($G$6:$BB$6,BE$6&amp;" "&amp;'Input-Func_Class'!$F$22,$G134:$BB134))&lt;Check_Limit,0,1),1)</f>
        <v>0</v>
      </c>
      <c r="BF134">
        <f ca="1">IFERROR(IF(SUMIF($G$6:$BB$6,BF$6&amp;" Total",$G134:$BB134)-(SUMIF($G$6:$BB$6,BF$6&amp;" "&amp;'Input-Func_Class'!$D$22,$G134:$BB134)+IFERROR(SUMIF($G$6:$BB$6,BF$6&amp;" "&amp;'Input-Func_Class'!$E$22,$G134:$BB134),SUMIF($G$6:$BB$6,BF$6&amp;" "&amp;'Input-Func_Class'!$B$24,$G134:$BB134))+SUMIF($G$6:$BB$6,BF$6&amp;" "&amp;'Input-Func_Class'!$F$22,$G134:$BB134))&lt;Check_Limit,0,1),1)</f>
        <v>0</v>
      </c>
      <c r="BG134">
        <f ca="1">IFERROR(IF(SUMIF($G$6:$BB$6,BG$6&amp;" Total",$G134:$BB134)-(SUMIF($G$6:$BB$6,BG$6&amp;" "&amp;'Input-Func_Class'!$D$22,$G134:$BB134)+IFERROR(SUMIF($G$6:$BB$6,BG$6&amp;" "&amp;'Input-Func_Class'!$E$22,$G134:$BB134),SUMIF($G$6:$BB$6,BG$6&amp;" "&amp;'Input-Func_Class'!$B$24,$G134:$BB134))+SUMIF($G$6:$BB$6,BG$6&amp;" "&amp;'Input-Func_Class'!$F$22,$G134:$BB134))&lt;Check_Limit,0,1),1)</f>
        <v>0</v>
      </c>
      <c r="BH134">
        <f ca="1">IFERROR(IF(SUMIF($G$6:$BB$6,BH$6&amp;" Total",$G134:$BB134)-(SUMIF($G$6:$BB$6,BH$6&amp;" "&amp;'Input-Func_Class'!$D$22,$G134:$BB134)+IFERROR(SUMIF($G$6:$BB$6,BH$6&amp;" "&amp;'Input-Func_Class'!$E$22,$G134:$BB134),SUMIF($G$6:$BB$6,BH$6&amp;" "&amp;'Input-Func_Class'!$B$24,$G134:$BB134))+SUMIF($G$6:$BB$6,BH$6&amp;" "&amp;'Input-Func_Class'!$F$22,$G134:$BB134))&lt;Check_Limit,0,1),1)</f>
        <v>0</v>
      </c>
      <c r="BI134">
        <f ca="1">IFERROR(IF(SUMIF($G$6:$BB$6,BI$6&amp;" Total",$G134:$BB134)-(SUMIF($G$6:$BB$6,BI$6&amp;" "&amp;'Input-Func_Class'!$D$22,$G134:$BB134)+IFERROR(SUMIF($G$6:$BB$6,BI$6&amp;" "&amp;'Input-Func_Class'!$E$22,$G134:$BB134),SUMIF($G$6:$BB$6,BI$6&amp;" "&amp;'Input-Func_Class'!$B$24,$G134:$BB134))+SUMIF($G$6:$BB$6,BI$6&amp;" "&amp;'Input-Func_Class'!$F$22,$G134:$BB134))&lt;Check_Limit,0,1),1)</f>
        <v>0</v>
      </c>
      <c r="BJ134">
        <f ca="1">IFERROR(IF(SUMIF($G$6:$BB$6,BJ$6&amp;" Total",$G134:$BB134)-(SUMIF($G$6:$BB$6,BJ$6&amp;" "&amp;'Input-Func_Class'!$D$22,$G134:$BB134)+IFERROR(SUMIF($G$6:$BB$6,BJ$6&amp;" "&amp;'Input-Func_Class'!$E$22,$G134:$BB134),SUMIF($G$6:$BB$6,BJ$6&amp;" "&amp;'Input-Func_Class'!$B$24,$G134:$BB134))+SUMIF($G$6:$BB$6,BJ$6&amp;" "&amp;'Input-Func_Class'!$F$22,$G134:$BB134))&lt;Check_Limit,0,1),1)</f>
        <v>0</v>
      </c>
      <c r="BK134">
        <f ca="1">IFERROR(IF(SUMIF($G$6:$BB$6,BK$6&amp;" Total",$G134:$BB134)-(SUMIF($G$6:$BB$6,BK$6&amp;" "&amp;'Input-Func_Class'!$D$22,$G134:$BB134)+IFERROR(SUMIF($G$6:$BB$6,BK$6&amp;" "&amp;'Input-Func_Class'!$E$22,$G134:$BB134),SUMIF($G$6:$BB$6,BK$6&amp;" "&amp;'Input-Func_Class'!$B$24,$G134:$BB134))+SUMIF($G$6:$BB$6,BK$6&amp;" "&amp;'Input-Func_Class'!$F$22,$G134:$BB134))&lt;Check_Limit,0,1),1)</f>
        <v>0</v>
      </c>
      <c r="BL134">
        <f ca="1">IFERROR(IF(SUMIF($G$6:$BB$6,BL$6&amp;" Total",$G134:$BB134)-(SUMIF($G$6:$BB$6,BL$6&amp;" "&amp;'Input-Func_Class'!$D$22,$G134:$BB134)+IFERROR(SUMIF($G$6:$BB$6,BL$6&amp;" "&amp;'Input-Func_Class'!$E$22,$G134:$BB134),SUMIF($G$6:$BB$6,BL$6&amp;" "&amp;'Input-Func_Class'!$B$24,$G134:$BB134))+SUMIF($G$6:$BB$6,BL$6&amp;" "&amp;'Input-Func_Class'!$F$22,$G134:$BB134))&lt;Check_Limit,0,1),1)</f>
        <v>0</v>
      </c>
      <c r="BM134">
        <f ca="1">IFERROR(IF(SUMIF($G$6:$BB$6,BM$6&amp;" Total",$G134:$BB134)-(SUMIF($G$6:$BB$6,BM$6&amp;" "&amp;'Input-Func_Class'!$D$22,$G134:$BB134)+IFERROR(SUMIF($G$6:$BB$6,BM$6&amp;" "&amp;'Input-Func_Class'!$E$22,$G134:$BB134),SUMIF($G$6:$BB$6,BM$6&amp;" "&amp;'Input-Func_Class'!$B$24,$G134:$BB134))+SUMIF($G$6:$BB$6,BM$6&amp;" "&amp;'Input-Func_Class'!$F$22,$G134:$BB134))&lt;Check_Limit,0,1),1)</f>
        <v>0</v>
      </c>
      <c r="BN134">
        <f ca="1">IFERROR(IF(SUMIF($G$6:$BB$6,BN$6&amp;" Total",$G134:$BB134)-(SUMIF($G$6:$BB$6,BN$6&amp;" "&amp;'Input-Func_Class'!$D$22,$G134:$BB134)+IFERROR(SUMIF($G$6:$BB$6,BN$6&amp;" "&amp;'Input-Func_Class'!$E$22,$G134:$BB134),SUMIF($G$6:$BB$6,BN$6&amp;" "&amp;'Input-Func_Class'!$B$24,$G134:$BB134))+SUMIF($G$6:$BB$6,BN$6&amp;" "&amp;'Input-Func_Class'!$F$22,$G134:$BB134))&lt;Check_Limit,0,1),1)</f>
        <v>0</v>
      </c>
      <c r="BO134">
        <f ca="1">IFERROR(IF(SUMIF($G$6:$BB$6,BO$6&amp;" Total",$G134:$BB134)-(SUMIF($G$6:$BB$6,BO$6&amp;" "&amp;'Input-Func_Class'!$D$22,$G134:$BB134)+IFERROR(SUMIF($G$6:$BB$6,BO$6&amp;" "&amp;'Input-Func_Class'!$E$22,$G134:$BB134),SUMIF($G$6:$BB$6,BO$6&amp;" "&amp;'Input-Func_Class'!$B$24,$G134:$BB134))+SUMIF($G$6:$BB$6,BO$6&amp;" "&amp;'Input-Func_Class'!$F$22,$G134:$BB134))&lt;Check_Limit,0,1),1)</f>
        <v>0</v>
      </c>
    </row>
    <row r="135" spans="1:67" outlineLevel="1">
      <c r="A135" s="31">
        <f>IF(ISBLANK('Input-Accounts'!A135),"",'Input-Accounts'!A135)</f>
        <v>122</v>
      </c>
      <c r="B135" s="53" t="str">
        <f>IF(ISBLANK('Input-Accounts'!B135),"",'Input-Accounts'!B135)</f>
        <v>POWER OPERATED EQUIP-GENERAL TOOLS</v>
      </c>
      <c r="C135" s="31">
        <f>IF(ISBLANK('Input-Accounts'!C135),"",'Input-Accounts'!C135)</f>
        <v>396</v>
      </c>
      <c r="D135" s="10">
        <f>Functionalization!$D135</f>
        <v>-171938.14000000007</v>
      </c>
      <c r="E135" s="10">
        <f t="shared" ca="1" si="20"/>
        <v>0</v>
      </c>
      <c r="F135" s="3" t="str">
        <f>IF($D135=0,"-",IF('Input-Accounts'!$E135&lt;&gt;0,'Input-Accounts'!$E135,'Input-Accounts'!$G135))</f>
        <v>INT_DISTPT_SUBTOTAL</v>
      </c>
      <c r="G135" s="10">
        <f ca="1">IF(G$5&lt;&gt;"",HLOOKUP(G$5,Functionalization!$G$6:$R$373,ROW($A135)-5,FALSE),IFERROR(INDEX(G$337:G$373,MATCH($F135,$B$337:$B$373,0))/VLOOKUP($F135,$B$337:$BB$373,MATCH(LEFT(TRIM(G$6),FIND("~",SUBSTITUTE(G$6,"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135))*HLOOKUP(LEFT(TRIM(G$6),FIND("~",SUBSTITUTE(G$6," ","~",LEN(TRIM(G$6))-LEN(SUBSTITUTE(TRIM(G$6)," ",""))))-1)&amp;" Total",$B$6:$BB$373,ROW($A135)-5,FALSE))</f>
        <v>-109518.21904656237</v>
      </c>
      <c r="H135" s="10">
        <f ca="1">IF(H$5&lt;&gt;"",HLOOKUP(H$5,Functionalization!$G$6:$R$373,ROW($A135)-5,FALSE),IFERROR(INDEX(H$337:H$373,MATCH($F135,$B$337:$B$373,0))/VLOOKUP($F135,$B$337:$BB$373,MATCH(LEFT(TRIM(H$6),FIND("~",SUBSTITUTE(H$6,"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135))*HLOOKUP(LEFT(TRIM(H$6),FIND("~",SUBSTITUTE(H$6," ","~",LEN(TRIM(H$6))-LEN(SUBSTITUTE(TRIM(H$6)," ",""))))-1)&amp;" Total",$B$6:$BB$373,ROW($A135)-5,FALSE))</f>
        <v>-81259.65111748832</v>
      </c>
      <c r="I135" s="10">
        <f ca="1">IF(I$5&lt;&gt;"",HLOOKUP(I$5,Functionalization!$G$6:$R$373,ROW($A135)-5,FALSE),IFERROR(INDEX(I$337:I$373,MATCH($F135,$B$337:$B$373,0))/VLOOKUP($F135,$B$337:$BB$373,MATCH(LEFT(TRIM(I$6),FIND("~",SUBSTITUTE(I$6,"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135))*HLOOKUP(LEFT(TRIM(I$6),FIND("~",SUBSTITUTE(I$6," ","~",LEN(TRIM(I$6))-LEN(SUBSTITUTE(TRIM(I$6)," ",""))))-1)&amp;" Total",$B$6:$BB$373,ROW($A135)-5,FALSE))</f>
        <v>0</v>
      </c>
      <c r="J135" s="10">
        <f ca="1">IF(J$5&lt;&gt;"",HLOOKUP(J$5,Functionalization!$G$6:$R$373,ROW($A135)-5,FALSE),IFERROR(INDEX(J$337:J$373,MATCH($F135,$B$337:$B$373,0))/VLOOKUP($F135,$B$337:$BB$373,MATCH(LEFT(TRIM(J$6),FIND("~",SUBSTITUTE(J$6,"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135))*HLOOKUP(LEFT(TRIM(J$6),FIND("~",SUBSTITUTE(J$6," ","~",LEN(TRIM(J$6))-LEN(SUBSTITUTE(TRIM(J$6)," ",""))))-1)&amp;" Total",$B$6:$BB$373,ROW($A135)-5,FALSE))</f>
        <v>-28258.567929074045</v>
      </c>
      <c r="K135" s="10">
        <f ca="1">IF(K$5&lt;&gt;"",HLOOKUP(K$5,Functionalization!$G$6:$R$373,ROW($A135)-5,FALSE),IFERROR(INDEX(K$337:K$373,MATCH($F135,$B$337:$B$373,0))/VLOOKUP($F135,$B$337:$BB$373,MATCH(LEFT(TRIM(K$6),FIND("~",SUBSTITUTE(K$6,"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135))*HLOOKUP(LEFT(TRIM(K$6),FIND("~",SUBSTITUTE(K$6," ","~",LEN(TRIM(K$6))-LEN(SUBSTITUTE(TRIM(K$6)," ",""))))-1)&amp;" Total",$B$6:$BB$373,ROW($A135)-5,FALSE))</f>
        <v>-62419.920953437693</v>
      </c>
      <c r="L135" s="10">
        <f ca="1">IF(L$5&lt;&gt;"",HLOOKUP(L$5,Functionalization!$G$6:$R$373,ROW($A135)-5,FALSE),IFERROR(INDEX(L$337:L$373,MATCH($F135,$B$337:$B$373,0))/VLOOKUP($F135,$B$337:$BB$373,MATCH(LEFT(TRIM(L$6),FIND("~",SUBSTITUTE(L$6,"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135))*HLOOKUP(LEFT(TRIM(L$6),FIND("~",SUBSTITUTE(L$6," ","~",LEN(TRIM(L$6))-LEN(SUBSTITUTE(TRIM(L$6)," ",""))))-1)&amp;" Total",$B$6:$BB$373,ROW($A135)-5,FALSE))</f>
        <v>0</v>
      </c>
      <c r="M135" s="10">
        <f ca="1">IF(M$5&lt;&gt;"",HLOOKUP(M$5,Functionalization!$G$6:$R$373,ROW($A135)-5,FALSE),IFERROR(INDEX(M$337:M$373,MATCH($F135,$B$337:$B$373,0))/VLOOKUP($F135,$B$337:$BB$373,MATCH(LEFT(TRIM(M$6),FIND("~",SUBSTITUTE(M$6,"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135))*HLOOKUP(LEFT(TRIM(M$6),FIND("~",SUBSTITUTE(M$6," ","~",LEN(TRIM(M$6))-LEN(SUBSTITUTE(TRIM(M$6)," ",""))))-1)&amp;" Total",$B$6:$BB$373,ROW($A135)-5,FALSE))</f>
        <v>0</v>
      </c>
      <c r="N135" s="10">
        <f ca="1">IF(N$5&lt;&gt;"",HLOOKUP(N$5,Functionalization!$G$6:$R$373,ROW($A135)-5,FALSE),IFERROR(INDEX(N$337:N$373,MATCH($F135,$B$337:$B$373,0))/VLOOKUP($F135,$B$337:$BB$373,MATCH(LEFT(TRIM(N$6),FIND("~",SUBSTITUTE(N$6,"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135))*HLOOKUP(LEFT(TRIM(N$6),FIND("~",SUBSTITUTE(N$6," ","~",LEN(TRIM(N$6))-LEN(SUBSTITUTE(TRIM(N$6)," ",""))))-1)&amp;" Total",$B$6:$BB$373,ROW($A135)-5,FALSE))</f>
        <v>-62419.920953437693</v>
      </c>
      <c r="O135" s="10">
        <f ca="1">IF(O$5&lt;&gt;"",HLOOKUP(O$5,Functionalization!$G$6:$R$373,ROW($A135)-5,FALSE),IFERROR(INDEX(O$337:O$373,MATCH($F135,$B$337:$B$373,0))/VLOOKUP($F135,$B$337:$BB$373,MATCH(LEFT(TRIM(O$6),FIND("~",SUBSTITUTE(O$6,"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135))*HLOOKUP(LEFT(TRIM(O$6),FIND("~",SUBSTITUTE(O$6," ","~",LEN(TRIM(O$6))-LEN(SUBSTITUTE(TRIM(O$6)," ",""))))-1)&amp;" Total",$B$6:$BB$373,ROW($A135)-5,FALSE))</f>
        <v>0</v>
      </c>
      <c r="P135" s="10">
        <f ca="1">IF(P$5&lt;&gt;"",HLOOKUP(P$5,Functionalization!$G$6:$R$373,ROW($A135)-5,FALSE),IFERROR(INDEX(P$337:P$373,MATCH($F135,$B$337:$B$373,0))/VLOOKUP($F135,$B$337:$BB$373,MATCH(LEFT(TRIM(P$6),FIND("~",SUBSTITUTE(P$6,"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135))*HLOOKUP(LEFT(TRIM(P$6),FIND("~",SUBSTITUTE(P$6," ","~",LEN(TRIM(P$6))-LEN(SUBSTITUTE(TRIM(P$6)," ",""))))-1)&amp;" Total",$B$6:$BB$373,ROW($A135)-5,FALSE))</f>
        <v>0</v>
      </c>
      <c r="Q135" s="10">
        <f ca="1">IF(Q$5&lt;&gt;"",HLOOKUP(Q$5,Functionalization!$G$6:$R$373,ROW($A135)-5,FALSE),IFERROR(INDEX(Q$337:Q$373,MATCH($F135,$B$337:$B$373,0))/VLOOKUP($F135,$B$337:$BB$373,MATCH(LEFT(TRIM(Q$6),FIND("~",SUBSTITUTE(Q$6,"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135))*HLOOKUP(LEFT(TRIM(Q$6),FIND("~",SUBSTITUTE(Q$6," ","~",LEN(TRIM(Q$6))-LEN(SUBSTITUTE(TRIM(Q$6)," ",""))))-1)&amp;" Total",$B$6:$BB$373,ROW($A135)-5,FALSE))</f>
        <v>0</v>
      </c>
      <c r="R135" s="10">
        <f ca="1">IF(R$5&lt;&gt;"",HLOOKUP(R$5,Functionalization!$G$6:$R$373,ROW($A135)-5,FALSE),IFERROR(INDEX(R$337:R$373,MATCH($F135,$B$337:$B$373,0))/VLOOKUP($F135,$B$337:$BB$373,MATCH(LEFT(TRIM(R$6),FIND("~",SUBSTITUTE(R$6,"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135))*HLOOKUP(LEFT(TRIM(R$6),FIND("~",SUBSTITUTE(R$6," ","~",LEN(TRIM(R$6))-LEN(SUBSTITUTE(TRIM(R$6)," ",""))))-1)&amp;" Total",$B$6:$BB$373,ROW($A135)-5,FALSE))</f>
        <v>0</v>
      </c>
      <c r="S135" s="10">
        <f ca="1">IF(S$5&lt;&gt;"",HLOOKUP(S$5,Functionalization!$G$6:$R$373,ROW($A135)-5,FALSE),IFERROR(INDEX(S$337:S$373,MATCH($F135,$B$337:$B$373,0))/VLOOKUP($F135,$B$337:$BB$373,MATCH(LEFT(TRIM(S$6),FIND("~",SUBSTITUTE(S$6,"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135))*HLOOKUP(LEFT(TRIM(S$6),FIND("~",SUBSTITUTE(S$6," ","~",LEN(TRIM(S$6))-LEN(SUBSTITUTE(TRIM(S$6)," ",""))))-1)&amp;" Total",$B$6:$BB$373,ROW($A135)-5,FALSE))</f>
        <v>0</v>
      </c>
      <c r="T135" s="10">
        <f ca="1">IF(T$5&lt;&gt;"",HLOOKUP(T$5,Functionalization!$G$6:$R$373,ROW($A135)-5,FALSE),IFERROR(INDEX(T$337:T$373,MATCH($F135,$B$337:$B$373,0))/VLOOKUP($F135,$B$337:$BB$373,MATCH(LEFT(TRIM(T$6),FIND("~",SUBSTITUTE(T$6,"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135))*HLOOKUP(LEFT(TRIM(T$6),FIND("~",SUBSTITUTE(T$6," ","~",LEN(TRIM(T$6))-LEN(SUBSTITUTE(TRIM(T$6)," ",""))))-1)&amp;" Total",$B$6:$BB$373,ROW($A135)-5,FALSE))</f>
        <v>0</v>
      </c>
      <c r="U135" s="10">
        <f ca="1">IF(U$5&lt;&gt;"",HLOOKUP(U$5,Functionalization!$G$6:$R$373,ROW($A135)-5,FALSE),IFERROR(INDEX(U$337:U$373,MATCH($F135,$B$337:$B$373,0))/VLOOKUP($F135,$B$337:$BB$373,MATCH(LEFT(TRIM(U$6),FIND("~",SUBSTITUTE(U$6,"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135))*HLOOKUP(LEFT(TRIM(U$6),FIND("~",SUBSTITUTE(U$6," ","~",LEN(TRIM(U$6))-LEN(SUBSTITUTE(TRIM(U$6)," ",""))))-1)&amp;" Total",$B$6:$BB$373,ROW($A135)-5,FALSE))</f>
        <v>0</v>
      </c>
      <c r="V135" s="10">
        <f ca="1">IF(V$5&lt;&gt;"",HLOOKUP(V$5,Functionalization!$G$6:$R$373,ROW($A135)-5,FALSE),IFERROR(INDEX(V$337:V$373,MATCH($F135,$B$337:$B$373,0))/VLOOKUP($F135,$B$337:$BB$373,MATCH(LEFT(TRIM(V$6),FIND("~",SUBSTITUTE(V$6,"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135))*HLOOKUP(LEFT(TRIM(V$6),FIND("~",SUBSTITUTE(V$6," ","~",LEN(TRIM(V$6))-LEN(SUBSTITUTE(TRIM(V$6)," ",""))))-1)&amp;" Total",$B$6:$BB$373,ROW($A135)-5,FALSE))</f>
        <v>0</v>
      </c>
      <c r="W135" s="10">
        <f ca="1">IF(W$5&lt;&gt;"",HLOOKUP(W$5,Functionalization!$G$6:$R$373,ROW($A135)-5,FALSE),IFERROR(INDEX(W$337:W$373,MATCH($F135,$B$337:$B$373,0))/VLOOKUP($F135,$B$337:$BB$373,MATCH(LEFT(TRIM(W$6),FIND("~",SUBSTITUTE(W$6,"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135))*HLOOKUP(LEFT(TRIM(W$6),FIND("~",SUBSTITUTE(W$6," ","~",LEN(TRIM(W$6))-LEN(SUBSTITUTE(TRIM(W$6)," ",""))))-1)&amp;" Total",$B$6:$BB$373,ROW($A135)-5,FALSE))</f>
        <v>0</v>
      </c>
      <c r="X135" s="10">
        <f ca="1">IF(X$5&lt;&gt;"",HLOOKUP(X$5,Functionalization!$G$6:$R$373,ROW($A135)-5,FALSE),IFERROR(INDEX(X$337:X$373,MATCH($F135,$B$337:$B$373,0))/VLOOKUP($F135,$B$337:$BB$373,MATCH(LEFT(TRIM(X$6),FIND("~",SUBSTITUTE(X$6,"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135))*HLOOKUP(LEFT(TRIM(X$6),FIND("~",SUBSTITUTE(X$6," ","~",LEN(TRIM(X$6))-LEN(SUBSTITUTE(TRIM(X$6)," ",""))))-1)&amp;" Total",$B$6:$BB$373,ROW($A135)-5,FALSE))</f>
        <v>0</v>
      </c>
      <c r="Y135" s="10">
        <f ca="1">IF(Y$5&lt;&gt;"",HLOOKUP(Y$5,Functionalization!$G$6:$R$373,ROW($A135)-5,FALSE),IFERROR(INDEX(Y$337:Y$373,MATCH($F135,$B$337:$B$373,0))/VLOOKUP($F135,$B$337:$BB$373,MATCH(LEFT(TRIM(Y$6),FIND("~",SUBSTITUTE(Y$6,"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135))*HLOOKUP(LEFT(TRIM(Y$6),FIND("~",SUBSTITUTE(Y$6," ","~",LEN(TRIM(Y$6))-LEN(SUBSTITUTE(TRIM(Y$6)," ",""))))-1)&amp;" Total",$B$6:$BB$373,ROW($A135)-5,FALSE))</f>
        <v>0</v>
      </c>
      <c r="Z135" s="10">
        <f ca="1">IF(Z$5&lt;&gt;"",HLOOKUP(Z$5,Functionalization!$G$6:$R$373,ROW($A135)-5,FALSE),IFERROR(INDEX(Z$337:Z$373,MATCH($F135,$B$337:$B$373,0))/VLOOKUP($F135,$B$337:$BB$373,MATCH(LEFT(TRIM(Z$6),FIND("~",SUBSTITUTE(Z$6,"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135))*HLOOKUP(LEFT(TRIM(Z$6),FIND("~",SUBSTITUTE(Z$6," ","~",LEN(TRIM(Z$6))-LEN(SUBSTITUTE(TRIM(Z$6)," ",""))))-1)&amp;" Total",$B$6:$BB$373,ROW($A135)-5,FALSE))</f>
        <v>0</v>
      </c>
      <c r="AA135" s="10">
        <f ca="1">IF(AA$5&lt;&gt;"",HLOOKUP(AA$5,Functionalization!$G$6:$R$373,ROW($A135)-5,FALSE),IFERROR(INDEX(AA$337:AA$373,MATCH($F135,$B$337:$B$373,0))/VLOOKUP($F135,$B$337:$BB$373,MATCH(LEFT(TRIM(AA$6),FIND("~",SUBSTITUTE(AA$6,"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135))*HLOOKUP(LEFT(TRIM(AA$6),FIND("~",SUBSTITUTE(AA$6," ","~",LEN(TRIM(AA$6))-LEN(SUBSTITUTE(TRIM(AA$6)," ",""))))-1)&amp;" Total",$B$6:$BB$373,ROW($A135)-5,FALSE))</f>
        <v>0</v>
      </c>
      <c r="AB135" s="10">
        <f ca="1">IF(AB$5&lt;&gt;"",HLOOKUP(AB$5,Functionalization!$G$6:$R$373,ROW($A135)-5,FALSE),IFERROR(INDEX(AB$337:AB$373,MATCH($F135,$B$337:$B$373,0))/VLOOKUP($F135,$B$337:$BB$373,MATCH(LEFT(TRIM(AB$6),FIND("~",SUBSTITUTE(AB$6,"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135))*HLOOKUP(LEFT(TRIM(AB$6),FIND("~",SUBSTITUTE(AB$6," ","~",LEN(TRIM(AB$6))-LEN(SUBSTITUTE(TRIM(AB$6)," ",""))))-1)&amp;" Total",$B$6:$BB$373,ROW($A135)-5,FALSE))</f>
        <v>0</v>
      </c>
      <c r="AC135" s="10">
        <f ca="1">IF(AC$5&lt;&gt;"",HLOOKUP(AC$5,Functionalization!$G$6:$R$373,ROW($A135)-5,FALSE),IFERROR(INDEX(AC$337:AC$373,MATCH($F135,$B$337:$B$373,0))/VLOOKUP($F135,$B$337:$BB$373,MATCH(LEFT(TRIM(AC$6),FIND("~",SUBSTITUTE(AC$6,"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135))*HLOOKUP(LEFT(TRIM(AC$6),FIND("~",SUBSTITUTE(AC$6," ","~",LEN(TRIM(AC$6))-LEN(SUBSTITUTE(TRIM(AC$6)," ",""))))-1)&amp;" Total",$B$6:$BB$373,ROW($A135)-5,FALSE))</f>
        <v>0</v>
      </c>
      <c r="AD135" s="10">
        <f ca="1">IF(AD$5&lt;&gt;"",HLOOKUP(AD$5,Functionalization!$G$6:$R$373,ROW($A135)-5,FALSE),IFERROR(INDEX(AD$337:AD$373,MATCH($F135,$B$337:$B$373,0))/VLOOKUP($F135,$B$337:$BB$373,MATCH(LEFT(TRIM(AD$6),FIND("~",SUBSTITUTE(AD$6,"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135))*HLOOKUP(LEFT(TRIM(AD$6),FIND("~",SUBSTITUTE(AD$6," ","~",LEN(TRIM(AD$6))-LEN(SUBSTITUTE(TRIM(AD$6)," ",""))))-1)&amp;" Total",$B$6:$BB$373,ROW($A135)-5,FALSE))</f>
        <v>0</v>
      </c>
      <c r="AE135" s="10">
        <f ca="1">IF(AE$5&lt;&gt;"",HLOOKUP(AE$5,Functionalization!$G$6:$R$373,ROW($A135)-5,FALSE),IFERROR(INDEX(AE$337:AE$373,MATCH($F135,$B$337:$B$373,0))/VLOOKUP($F135,$B$337:$BB$373,MATCH(LEFT(TRIM(AE$6),FIND("~",SUBSTITUTE(AE$6,"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135))*HLOOKUP(LEFT(TRIM(AE$6),FIND("~",SUBSTITUTE(AE$6," ","~",LEN(TRIM(AE$6))-LEN(SUBSTITUTE(TRIM(AE$6)," ",""))))-1)&amp;" Total",$B$6:$BB$373,ROW($A135)-5,FALSE))</f>
        <v>0</v>
      </c>
      <c r="AF135" s="10">
        <f ca="1">IF(AF$5&lt;&gt;"",HLOOKUP(AF$5,Functionalization!$G$6:$R$373,ROW($A135)-5,FALSE),IFERROR(INDEX(AF$337:AF$373,MATCH($F135,$B$337:$B$373,0))/VLOOKUP($F135,$B$337:$BB$373,MATCH(LEFT(TRIM(AF$6),FIND("~",SUBSTITUTE(AF$6,"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135))*HLOOKUP(LEFT(TRIM(AF$6),FIND("~",SUBSTITUTE(AF$6," ","~",LEN(TRIM(AF$6))-LEN(SUBSTITUTE(TRIM(AF$6)," ",""))))-1)&amp;" Total",$B$6:$BB$373,ROW($A135)-5,FALSE))</f>
        <v>0</v>
      </c>
      <c r="AG135" s="10">
        <f ca="1">IF(AG$5&lt;&gt;"",HLOOKUP(AG$5,Functionalization!$G$6:$R$373,ROW($A135)-5,FALSE),IFERROR(INDEX(AG$337:AG$373,MATCH($F135,$B$337:$B$373,0))/VLOOKUP($F135,$B$337:$BB$373,MATCH(LEFT(TRIM(AG$6),FIND("~",SUBSTITUTE(AG$6,"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135))*HLOOKUP(LEFT(TRIM(AG$6),FIND("~",SUBSTITUTE(AG$6," ","~",LEN(TRIM(AG$6))-LEN(SUBSTITUTE(TRIM(AG$6)," ",""))))-1)&amp;" Total",$B$6:$BB$373,ROW($A135)-5,FALSE))</f>
        <v>0</v>
      </c>
      <c r="AH135" s="10">
        <f ca="1">IF(AH$5&lt;&gt;"",HLOOKUP(AH$5,Functionalization!$G$6:$R$373,ROW($A135)-5,FALSE),IFERROR(INDEX(AH$337:AH$373,MATCH($F135,$B$337:$B$373,0))/VLOOKUP($F135,$B$337:$BB$373,MATCH(LEFT(TRIM(AH$6),FIND("~",SUBSTITUTE(AH$6,"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135))*HLOOKUP(LEFT(TRIM(AH$6),FIND("~",SUBSTITUTE(AH$6," ","~",LEN(TRIM(AH$6))-LEN(SUBSTITUTE(TRIM(AH$6)," ",""))))-1)&amp;" Total",$B$6:$BB$373,ROW($A135)-5,FALSE))</f>
        <v>0</v>
      </c>
      <c r="AI135" s="10">
        <f ca="1">IF(AI$5&lt;&gt;"",HLOOKUP(AI$5,Functionalization!$G$6:$R$373,ROW($A135)-5,FALSE),IFERROR(INDEX(AI$337:AI$373,MATCH($F135,$B$337:$B$373,0))/VLOOKUP($F135,$B$337:$BB$373,MATCH(LEFT(TRIM(AI$6),FIND("~",SUBSTITUTE(AI$6,"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135))*HLOOKUP(LEFT(TRIM(AI$6),FIND("~",SUBSTITUTE(AI$6," ","~",LEN(TRIM(AI$6))-LEN(SUBSTITUTE(TRIM(AI$6)," ",""))))-1)&amp;" Total",$B$6:$BB$373,ROW($A135)-5,FALSE))</f>
        <v>0</v>
      </c>
      <c r="AJ135" s="10">
        <f ca="1">IF(AJ$5&lt;&gt;"",HLOOKUP(AJ$5,Functionalization!$G$6:$R$373,ROW($A135)-5,FALSE),IFERROR(INDEX(AJ$337:AJ$373,MATCH($F135,$B$337:$B$373,0))/VLOOKUP($F135,$B$337:$BB$373,MATCH(LEFT(TRIM(AJ$6),FIND("~",SUBSTITUTE(AJ$6,"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135))*HLOOKUP(LEFT(TRIM(AJ$6),FIND("~",SUBSTITUTE(AJ$6," ","~",LEN(TRIM(AJ$6))-LEN(SUBSTITUTE(TRIM(AJ$6)," ",""))))-1)&amp;" Total",$B$6:$BB$373,ROW($A135)-5,FALSE))</f>
        <v>0</v>
      </c>
      <c r="AK135" s="10">
        <f ca="1">IF(AK$5&lt;&gt;"",HLOOKUP(AK$5,Functionalization!$G$6:$R$373,ROW($A135)-5,FALSE),IFERROR(INDEX(AK$337:AK$373,MATCH($F135,$B$337:$B$373,0))/VLOOKUP($F135,$B$337:$BB$373,MATCH(LEFT(TRIM(AK$6),FIND("~",SUBSTITUTE(AK$6,"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135))*HLOOKUP(LEFT(TRIM(AK$6),FIND("~",SUBSTITUTE(AK$6," ","~",LEN(TRIM(AK$6))-LEN(SUBSTITUTE(TRIM(AK$6)," ",""))))-1)&amp;" Total",$B$6:$BB$373,ROW($A135)-5,FALSE))</f>
        <v>0</v>
      </c>
      <c r="AL135" s="10">
        <f ca="1">IF(AL$5&lt;&gt;"",HLOOKUP(AL$5,Functionalization!$G$6:$R$373,ROW($A135)-5,FALSE),IFERROR(INDEX(AL$337:AL$373,MATCH($F135,$B$337:$B$373,0))/VLOOKUP($F135,$B$337:$BB$373,MATCH(LEFT(TRIM(AL$6),FIND("~",SUBSTITUTE(AL$6,"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135))*HLOOKUP(LEFT(TRIM(AL$6),FIND("~",SUBSTITUTE(AL$6," ","~",LEN(TRIM(AL$6))-LEN(SUBSTITUTE(TRIM(AL$6)," ",""))))-1)&amp;" Total",$B$6:$BB$373,ROW($A135)-5,FALSE))</f>
        <v>0</v>
      </c>
      <c r="AM135" s="10">
        <f ca="1">IF(AM$5&lt;&gt;"",HLOOKUP(AM$5,Functionalization!$G$6:$R$373,ROW($A135)-5,FALSE),IFERROR(INDEX(AM$337:AM$373,MATCH($F135,$B$337:$B$373,0))/VLOOKUP($F135,$B$337:$BB$373,MATCH(LEFT(TRIM(AM$6),FIND("~",SUBSTITUTE(AM$6,"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135))*HLOOKUP(LEFT(TRIM(AM$6),FIND("~",SUBSTITUTE(AM$6," ","~",LEN(TRIM(AM$6))-LEN(SUBSTITUTE(TRIM(AM$6)," ",""))))-1)&amp;" Total",$B$6:$BB$373,ROW($A135)-5,FALSE))</f>
        <v>0</v>
      </c>
      <c r="AN135" s="10">
        <f ca="1">IF(AN$5&lt;&gt;"",HLOOKUP(AN$5,Functionalization!$G$6:$R$373,ROW($A135)-5,FALSE),IFERROR(INDEX(AN$337:AN$373,MATCH($F135,$B$337:$B$373,0))/VLOOKUP($F135,$B$337:$BB$373,MATCH(LEFT(TRIM(AN$6),FIND("~",SUBSTITUTE(AN$6,"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135))*HLOOKUP(LEFT(TRIM(AN$6),FIND("~",SUBSTITUTE(AN$6," ","~",LEN(TRIM(AN$6))-LEN(SUBSTITUTE(TRIM(AN$6)," ",""))))-1)&amp;" Total",$B$6:$BB$373,ROW($A135)-5,FALSE))</f>
        <v>0</v>
      </c>
      <c r="AO135" s="10">
        <f ca="1">IF(AO$5&lt;&gt;"",HLOOKUP(AO$5,Functionalization!$G$6:$R$373,ROW($A135)-5,FALSE),IFERROR(INDEX(AO$337:AO$373,MATCH($F135,$B$337:$B$373,0))/VLOOKUP($F135,$B$337:$BB$373,MATCH(LEFT(TRIM(AO$6),FIND("~",SUBSTITUTE(AO$6,"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135))*HLOOKUP(LEFT(TRIM(AO$6),FIND("~",SUBSTITUTE(AO$6," ","~",LEN(TRIM(AO$6))-LEN(SUBSTITUTE(TRIM(AO$6)," ",""))))-1)&amp;" Total",$B$6:$BB$373,ROW($A135)-5,FALSE))</f>
        <v>0</v>
      </c>
      <c r="AP135" s="10">
        <f ca="1">IF(AP$5&lt;&gt;"",HLOOKUP(AP$5,Functionalization!$G$6:$R$373,ROW($A135)-5,FALSE),IFERROR(INDEX(AP$337:AP$373,MATCH($F135,$B$337:$B$373,0))/VLOOKUP($F135,$B$337:$BB$373,MATCH(LEFT(TRIM(AP$6),FIND("~",SUBSTITUTE(AP$6,"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135))*HLOOKUP(LEFT(TRIM(AP$6),FIND("~",SUBSTITUTE(AP$6," ","~",LEN(TRIM(AP$6))-LEN(SUBSTITUTE(TRIM(AP$6)," ",""))))-1)&amp;" Total",$B$6:$BB$373,ROW($A135)-5,FALSE))</f>
        <v>0</v>
      </c>
      <c r="AQ135" s="10">
        <f ca="1">IF(AQ$5&lt;&gt;"",HLOOKUP(AQ$5,Functionalization!$G$6:$R$373,ROW($A135)-5,FALSE),IFERROR(INDEX(AQ$337:AQ$373,MATCH($F135,$B$337:$B$373,0))/VLOOKUP($F135,$B$337:$BB$373,MATCH(LEFT(TRIM(AQ$6),FIND("~",SUBSTITUTE(AQ$6,"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135))*HLOOKUP(LEFT(TRIM(AQ$6),FIND("~",SUBSTITUTE(AQ$6," ","~",LEN(TRIM(AQ$6))-LEN(SUBSTITUTE(TRIM(AQ$6)," ",""))))-1)&amp;" Total",$B$6:$BB$373,ROW($A135)-5,FALSE))</f>
        <v>0</v>
      </c>
      <c r="AR135" s="10">
        <f ca="1">IF(AR$5&lt;&gt;"",HLOOKUP(AR$5,Functionalization!$G$6:$R$373,ROW($A135)-5,FALSE),IFERROR(INDEX(AR$337:AR$373,MATCH($F135,$B$337:$B$373,0))/VLOOKUP($F135,$B$337:$BB$373,MATCH(LEFT(TRIM(AR$6),FIND("~",SUBSTITUTE(AR$6,"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135))*HLOOKUP(LEFT(TRIM(AR$6),FIND("~",SUBSTITUTE(AR$6," ","~",LEN(TRIM(AR$6))-LEN(SUBSTITUTE(TRIM(AR$6)," ",""))))-1)&amp;" Total",$B$6:$BB$373,ROW($A135)-5,FALSE))</f>
        <v>0</v>
      </c>
      <c r="AS135" s="10">
        <f ca="1">IF(AS$5&lt;&gt;"",HLOOKUP(AS$5,Functionalization!$G$6:$R$373,ROW($A135)-5,FALSE),IFERROR(INDEX(AS$337:AS$373,MATCH($F135,$B$337:$B$373,0))/VLOOKUP($F135,$B$337:$BB$373,MATCH(LEFT(TRIM(AS$6),FIND("~",SUBSTITUTE(AS$6,"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135))*HLOOKUP(LEFT(TRIM(AS$6),FIND("~",SUBSTITUTE(AS$6," ","~",LEN(TRIM(AS$6))-LEN(SUBSTITUTE(TRIM(AS$6)," ",""))))-1)&amp;" Total",$B$6:$BB$373,ROW($A135)-5,FALSE))</f>
        <v>0</v>
      </c>
      <c r="AT135" s="10">
        <f ca="1">IF(AT$5&lt;&gt;"",HLOOKUP(AT$5,Functionalization!$G$6:$R$373,ROW($A135)-5,FALSE),IFERROR(INDEX(AT$337:AT$373,MATCH($F135,$B$337:$B$373,0))/VLOOKUP($F135,$B$337:$BB$373,MATCH(LEFT(TRIM(AT$6),FIND("~",SUBSTITUTE(AT$6,"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135))*HLOOKUP(LEFT(TRIM(AT$6),FIND("~",SUBSTITUTE(AT$6," ","~",LEN(TRIM(AT$6))-LEN(SUBSTITUTE(TRIM(AT$6)," ",""))))-1)&amp;" Total",$B$6:$BB$373,ROW($A135)-5,FALSE))</f>
        <v>0</v>
      </c>
      <c r="AU135" s="10">
        <f ca="1">IF(AU$5&lt;&gt;"",HLOOKUP(AU$5,Functionalization!$G$6:$R$373,ROW($A135)-5,FALSE),IFERROR(INDEX(AU$337:AU$373,MATCH($F135,$B$337:$B$373,0))/VLOOKUP($F135,$B$337:$BB$373,MATCH(LEFT(TRIM(AU$6),FIND("~",SUBSTITUTE(AU$6,"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135))*HLOOKUP(LEFT(TRIM(AU$6),FIND("~",SUBSTITUTE(AU$6," ","~",LEN(TRIM(AU$6))-LEN(SUBSTITUTE(TRIM(AU$6)," ",""))))-1)&amp;" Total",$B$6:$BB$373,ROW($A135)-5,FALSE))</f>
        <v>0</v>
      </c>
      <c r="AV135" s="10">
        <f ca="1">IF(AV$5&lt;&gt;"",HLOOKUP(AV$5,Functionalization!$G$6:$R$373,ROW($A135)-5,FALSE),IFERROR(INDEX(AV$337:AV$373,MATCH($F135,$B$337:$B$373,0))/VLOOKUP($F135,$B$337:$BB$373,MATCH(LEFT(TRIM(AV$6),FIND("~",SUBSTITUTE(AV$6,"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135))*HLOOKUP(LEFT(TRIM(AV$6),FIND("~",SUBSTITUTE(AV$6," ","~",LEN(TRIM(AV$6))-LEN(SUBSTITUTE(TRIM(AV$6)," ",""))))-1)&amp;" Total",$B$6:$BB$373,ROW($A135)-5,FALSE))</f>
        <v>0</v>
      </c>
      <c r="AW135" s="10">
        <f ca="1">IF(AW$5&lt;&gt;"",HLOOKUP(AW$5,Functionalization!$G$6:$R$373,ROW($A135)-5,FALSE),IFERROR(INDEX(AW$337:AW$373,MATCH($F135,$B$337:$B$373,0))/VLOOKUP($F135,$B$337:$BB$373,MATCH(LEFT(TRIM(AW$6),FIND("~",SUBSTITUTE(AW$6,"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135))*HLOOKUP(LEFT(TRIM(AW$6),FIND("~",SUBSTITUTE(AW$6," ","~",LEN(TRIM(AW$6))-LEN(SUBSTITUTE(TRIM(AW$6)," ",""))))-1)&amp;" Total",$B$6:$BB$373,ROW($A135)-5,FALSE))</f>
        <v>0</v>
      </c>
      <c r="AX135" s="10">
        <f ca="1">IF(AX$5&lt;&gt;"",HLOOKUP(AX$5,Functionalization!$G$6:$R$373,ROW($A135)-5,FALSE),IFERROR(INDEX(AX$337:AX$373,MATCH($F135,$B$337:$B$373,0))/VLOOKUP($F135,$B$337:$BB$373,MATCH(LEFT(TRIM(AX$6),FIND("~",SUBSTITUTE(AX$6,"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135))*HLOOKUP(LEFT(TRIM(AX$6),FIND("~",SUBSTITUTE(AX$6," ","~",LEN(TRIM(AX$6))-LEN(SUBSTITUTE(TRIM(AX$6)," ",""))))-1)&amp;" Total",$B$6:$BB$373,ROW($A135)-5,FALSE))</f>
        <v>0</v>
      </c>
      <c r="AY135" s="10">
        <f ca="1">IF(AY$5&lt;&gt;"",HLOOKUP(AY$5,Functionalization!$G$6:$R$373,ROW($A135)-5,FALSE),IFERROR(INDEX(AY$337:AY$373,MATCH($F135,$B$337:$B$373,0))/VLOOKUP($F135,$B$337:$BB$373,MATCH(LEFT(TRIM(AY$6),FIND("~",SUBSTITUTE(AY$6,"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135))*HLOOKUP(LEFT(TRIM(AY$6),FIND("~",SUBSTITUTE(AY$6," ","~",LEN(TRIM(AY$6))-LEN(SUBSTITUTE(TRIM(AY$6)," ",""))))-1)&amp;" Total",$B$6:$BB$373,ROW($A135)-5,FALSE))</f>
        <v>0</v>
      </c>
      <c r="AZ135" s="10">
        <f ca="1">IF(AZ$5&lt;&gt;"",HLOOKUP(AZ$5,Functionalization!$G$6:$R$373,ROW($A135)-5,FALSE),IFERROR(INDEX(AZ$337:AZ$373,MATCH($F135,$B$337:$B$373,0))/VLOOKUP($F135,$B$337:$BB$373,MATCH(LEFT(TRIM(AZ$6),FIND("~",SUBSTITUTE(AZ$6,"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135))*HLOOKUP(LEFT(TRIM(AZ$6),FIND("~",SUBSTITUTE(AZ$6," ","~",LEN(TRIM(AZ$6))-LEN(SUBSTITUTE(TRIM(AZ$6)," ",""))))-1)&amp;" Total",$B$6:$BB$373,ROW($A135)-5,FALSE))</f>
        <v>0</v>
      </c>
      <c r="BA135" s="10">
        <f ca="1">IF(BA$5&lt;&gt;"",HLOOKUP(BA$5,Functionalization!$G$6:$R$373,ROW($A135)-5,FALSE),IFERROR(INDEX(BA$337:BA$373,MATCH($F135,$B$337:$B$373,0))/VLOOKUP($F135,$B$337:$BB$373,MATCH(LEFT(TRIM(BA$6),FIND("~",SUBSTITUTE(BA$6,"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135))*HLOOKUP(LEFT(TRIM(BA$6),FIND("~",SUBSTITUTE(BA$6," ","~",LEN(TRIM(BA$6))-LEN(SUBSTITUTE(TRIM(BA$6)," ",""))))-1)&amp;" Total",$B$6:$BB$373,ROW($A135)-5,FALSE))</f>
        <v>0</v>
      </c>
      <c r="BB135" s="10">
        <f ca="1">IF(BB$5&lt;&gt;"",HLOOKUP(BB$5,Functionalization!$G$6:$R$373,ROW($A135)-5,FALSE),IFERROR(INDEX(BB$337:BB$373,MATCH($F135,$B$337:$B$373,0))/VLOOKUP($F135,$B$337:$BB$373,MATCH(LEFT(TRIM(BB$6),FIND("~",SUBSTITUTE(BB$6,"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135))*HLOOKUP(LEFT(TRIM(BB$6),FIND("~",SUBSTITUTE(BB$6," ","~",LEN(TRIM(BB$6))-LEN(SUBSTITUTE(TRIM(BB$6)," ",""))))-1)&amp;" Total",$B$6:$BB$373,ROW($A135)-5,FALSE))</f>
        <v>0</v>
      </c>
      <c r="BD135">
        <f ca="1">IFERROR(IF(SUMIF($G$6:$BB$6,BD$6&amp;" Total",$G135:$BB135)-(SUMIF($G$6:$BB$6,BD$6&amp;" "&amp;'Input-Func_Class'!$D$22,$G135:$BB135)+IFERROR(SUMIF($G$6:$BB$6,BD$6&amp;" "&amp;'Input-Func_Class'!$E$22,$G135:$BB135),SUMIF($G$6:$BB$6,BD$6&amp;" "&amp;'Input-Func_Class'!$B$24,$G135:$BB135))+SUMIF($G$6:$BB$6,BD$6&amp;" "&amp;'Input-Func_Class'!$F$22,$G135:$BB135))&lt;Check_Limit,0,1),1)</f>
        <v>0</v>
      </c>
      <c r="BE135">
        <f ca="1">IFERROR(IF(SUMIF($G$6:$BB$6,BE$6&amp;" Total",$G135:$BB135)-(SUMIF($G$6:$BB$6,BE$6&amp;" "&amp;'Input-Func_Class'!$D$22,$G135:$BB135)+IFERROR(SUMIF($G$6:$BB$6,BE$6&amp;" "&amp;'Input-Func_Class'!$E$22,$G135:$BB135),SUMIF($G$6:$BB$6,BE$6&amp;" "&amp;'Input-Func_Class'!$B$24,$G135:$BB135))+SUMIF($G$6:$BB$6,BE$6&amp;" "&amp;'Input-Func_Class'!$F$22,$G135:$BB135))&lt;Check_Limit,0,1),1)</f>
        <v>0</v>
      </c>
      <c r="BF135">
        <f ca="1">IFERROR(IF(SUMIF($G$6:$BB$6,BF$6&amp;" Total",$G135:$BB135)-(SUMIF($G$6:$BB$6,BF$6&amp;" "&amp;'Input-Func_Class'!$D$22,$G135:$BB135)+IFERROR(SUMIF($G$6:$BB$6,BF$6&amp;" "&amp;'Input-Func_Class'!$E$22,$G135:$BB135),SUMIF($G$6:$BB$6,BF$6&amp;" "&amp;'Input-Func_Class'!$B$24,$G135:$BB135))+SUMIF($G$6:$BB$6,BF$6&amp;" "&amp;'Input-Func_Class'!$F$22,$G135:$BB135))&lt;Check_Limit,0,1),1)</f>
        <v>0</v>
      </c>
      <c r="BG135">
        <f ca="1">IFERROR(IF(SUMIF($G$6:$BB$6,BG$6&amp;" Total",$G135:$BB135)-(SUMIF($G$6:$BB$6,BG$6&amp;" "&amp;'Input-Func_Class'!$D$22,$G135:$BB135)+IFERROR(SUMIF($G$6:$BB$6,BG$6&amp;" "&amp;'Input-Func_Class'!$E$22,$G135:$BB135),SUMIF($G$6:$BB$6,BG$6&amp;" "&amp;'Input-Func_Class'!$B$24,$G135:$BB135))+SUMIF($G$6:$BB$6,BG$6&amp;" "&amp;'Input-Func_Class'!$F$22,$G135:$BB135))&lt;Check_Limit,0,1),1)</f>
        <v>0</v>
      </c>
      <c r="BH135">
        <f ca="1">IFERROR(IF(SUMIF($G$6:$BB$6,BH$6&amp;" Total",$G135:$BB135)-(SUMIF($G$6:$BB$6,BH$6&amp;" "&amp;'Input-Func_Class'!$D$22,$G135:$BB135)+IFERROR(SUMIF($G$6:$BB$6,BH$6&amp;" "&amp;'Input-Func_Class'!$E$22,$G135:$BB135),SUMIF($G$6:$BB$6,BH$6&amp;" "&amp;'Input-Func_Class'!$B$24,$G135:$BB135))+SUMIF($G$6:$BB$6,BH$6&amp;" "&amp;'Input-Func_Class'!$F$22,$G135:$BB135))&lt;Check_Limit,0,1),1)</f>
        <v>0</v>
      </c>
      <c r="BI135">
        <f ca="1">IFERROR(IF(SUMIF($G$6:$BB$6,BI$6&amp;" Total",$G135:$BB135)-(SUMIF($G$6:$BB$6,BI$6&amp;" "&amp;'Input-Func_Class'!$D$22,$G135:$BB135)+IFERROR(SUMIF($G$6:$BB$6,BI$6&amp;" "&amp;'Input-Func_Class'!$E$22,$G135:$BB135),SUMIF($G$6:$BB$6,BI$6&amp;" "&amp;'Input-Func_Class'!$B$24,$G135:$BB135))+SUMIF($G$6:$BB$6,BI$6&amp;" "&amp;'Input-Func_Class'!$F$22,$G135:$BB135))&lt;Check_Limit,0,1),1)</f>
        <v>0</v>
      </c>
      <c r="BJ135">
        <f ca="1">IFERROR(IF(SUMIF($G$6:$BB$6,BJ$6&amp;" Total",$G135:$BB135)-(SUMIF($G$6:$BB$6,BJ$6&amp;" "&amp;'Input-Func_Class'!$D$22,$G135:$BB135)+IFERROR(SUMIF($G$6:$BB$6,BJ$6&amp;" "&amp;'Input-Func_Class'!$E$22,$G135:$BB135),SUMIF($G$6:$BB$6,BJ$6&amp;" "&amp;'Input-Func_Class'!$B$24,$G135:$BB135))+SUMIF($G$6:$BB$6,BJ$6&amp;" "&amp;'Input-Func_Class'!$F$22,$G135:$BB135))&lt;Check_Limit,0,1),1)</f>
        <v>0</v>
      </c>
      <c r="BK135">
        <f ca="1">IFERROR(IF(SUMIF($G$6:$BB$6,BK$6&amp;" Total",$G135:$BB135)-(SUMIF($G$6:$BB$6,BK$6&amp;" "&amp;'Input-Func_Class'!$D$22,$G135:$BB135)+IFERROR(SUMIF($G$6:$BB$6,BK$6&amp;" "&amp;'Input-Func_Class'!$E$22,$G135:$BB135),SUMIF($G$6:$BB$6,BK$6&amp;" "&amp;'Input-Func_Class'!$B$24,$G135:$BB135))+SUMIF($G$6:$BB$6,BK$6&amp;" "&amp;'Input-Func_Class'!$F$22,$G135:$BB135))&lt;Check_Limit,0,1),1)</f>
        <v>0</v>
      </c>
      <c r="BL135">
        <f ca="1">IFERROR(IF(SUMIF($G$6:$BB$6,BL$6&amp;" Total",$G135:$BB135)-(SUMIF($G$6:$BB$6,BL$6&amp;" "&amp;'Input-Func_Class'!$D$22,$G135:$BB135)+IFERROR(SUMIF($G$6:$BB$6,BL$6&amp;" "&amp;'Input-Func_Class'!$E$22,$G135:$BB135),SUMIF($G$6:$BB$6,BL$6&amp;" "&amp;'Input-Func_Class'!$B$24,$G135:$BB135))+SUMIF($G$6:$BB$6,BL$6&amp;" "&amp;'Input-Func_Class'!$F$22,$G135:$BB135))&lt;Check_Limit,0,1),1)</f>
        <v>0</v>
      </c>
      <c r="BM135">
        <f ca="1">IFERROR(IF(SUMIF($G$6:$BB$6,BM$6&amp;" Total",$G135:$BB135)-(SUMIF($G$6:$BB$6,BM$6&amp;" "&amp;'Input-Func_Class'!$D$22,$G135:$BB135)+IFERROR(SUMIF($G$6:$BB$6,BM$6&amp;" "&amp;'Input-Func_Class'!$E$22,$G135:$BB135),SUMIF($G$6:$BB$6,BM$6&amp;" "&amp;'Input-Func_Class'!$B$24,$G135:$BB135))+SUMIF($G$6:$BB$6,BM$6&amp;" "&amp;'Input-Func_Class'!$F$22,$G135:$BB135))&lt;Check_Limit,0,1),1)</f>
        <v>0</v>
      </c>
      <c r="BN135">
        <f ca="1">IFERROR(IF(SUMIF($G$6:$BB$6,BN$6&amp;" Total",$G135:$BB135)-(SUMIF($G$6:$BB$6,BN$6&amp;" "&amp;'Input-Func_Class'!$D$22,$G135:$BB135)+IFERROR(SUMIF($G$6:$BB$6,BN$6&amp;" "&amp;'Input-Func_Class'!$E$22,$G135:$BB135),SUMIF($G$6:$BB$6,BN$6&amp;" "&amp;'Input-Func_Class'!$B$24,$G135:$BB135))+SUMIF($G$6:$BB$6,BN$6&amp;" "&amp;'Input-Func_Class'!$F$22,$G135:$BB135))&lt;Check_Limit,0,1),1)</f>
        <v>0</v>
      </c>
      <c r="BO135">
        <f ca="1">IFERROR(IF(SUMIF($G$6:$BB$6,BO$6&amp;" Total",$G135:$BB135)-(SUMIF($G$6:$BB$6,BO$6&amp;" "&amp;'Input-Func_Class'!$D$22,$G135:$BB135)+IFERROR(SUMIF($G$6:$BB$6,BO$6&amp;" "&amp;'Input-Func_Class'!$E$22,$G135:$BB135),SUMIF($G$6:$BB$6,BO$6&amp;" "&amp;'Input-Func_Class'!$B$24,$G135:$BB135))+SUMIF($G$6:$BB$6,BO$6&amp;" "&amp;'Input-Func_Class'!$F$22,$G135:$BB135))&lt;Check_Limit,0,1),1)</f>
        <v>0</v>
      </c>
    </row>
    <row r="136" spans="1:67" outlineLevel="1">
      <c r="A136" s="31">
        <f>IF(ISBLANK('Input-Accounts'!A136),"",'Input-Accounts'!A136)</f>
        <v>123</v>
      </c>
      <c r="B136" s="53" t="str">
        <f>IF(ISBLANK('Input-Accounts'!B136),"",'Input-Accounts'!B136)</f>
        <v>MISCELLANEOUS EQUIPMENT</v>
      </c>
      <c r="C136" s="31">
        <f>IF(ISBLANK('Input-Accounts'!C136),"",'Input-Accounts'!C136)</f>
        <v>398</v>
      </c>
      <c r="D136" s="10">
        <f>Functionalization!$D136</f>
        <v>-89690.549999999988</v>
      </c>
      <c r="E136" s="10">
        <f t="shared" ca="1" si="20"/>
        <v>0</v>
      </c>
      <c r="F136" s="3" t="str">
        <f>IF($D136=0,"-",IF('Input-Accounts'!$E136&lt;&gt;0,'Input-Accounts'!$E136,'Input-Accounts'!$G136))</f>
        <v>INT_DISTPT_SUBTOTAL</v>
      </c>
      <c r="G136" s="10">
        <f ca="1">IF(G$5&lt;&gt;"",HLOOKUP(G$5,Functionalization!$G$6:$R$373,ROW($A136)-5,FALSE),IFERROR(INDEX(G$337:G$373,MATCH($F136,$B$337:$B$373,0))/VLOOKUP($F136,$B$337:$BB$373,MATCH(LEFT(TRIM(G$6),FIND("~",SUBSTITUTE(G$6,"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136))*HLOOKUP(LEFT(TRIM(G$6),FIND("~",SUBSTITUTE(G$6," ","~",LEN(TRIM(G$6))-LEN(SUBSTITUTE(TRIM(G$6)," ",""))))-1)&amp;" Total",$B$6:$BB$373,ROW($A136)-5,FALSE))</f>
        <v>-57129.554276361538</v>
      </c>
      <c r="H136" s="10">
        <f ca="1">IF(H$5&lt;&gt;"",HLOOKUP(H$5,Functionalization!$G$6:$R$373,ROW($A136)-5,FALSE),IFERROR(INDEX(H$337:H$373,MATCH($F136,$B$337:$B$373,0))/VLOOKUP($F136,$B$337:$BB$373,MATCH(LEFT(TRIM(H$6),FIND("~",SUBSTITUTE(H$6,"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136))*HLOOKUP(LEFT(TRIM(H$6),FIND("~",SUBSTITUTE(H$6," ","~",LEN(TRIM(H$6))-LEN(SUBSTITUTE(TRIM(H$6)," ",""))))-1)&amp;" Total",$B$6:$BB$373,ROW($A136)-5,FALSE))</f>
        <v>-42388.633502349374</v>
      </c>
      <c r="I136" s="10">
        <f ca="1">IF(I$5&lt;&gt;"",HLOOKUP(I$5,Functionalization!$G$6:$R$373,ROW($A136)-5,FALSE),IFERROR(INDEX(I$337:I$373,MATCH($F136,$B$337:$B$373,0))/VLOOKUP($F136,$B$337:$BB$373,MATCH(LEFT(TRIM(I$6),FIND("~",SUBSTITUTE(I$6,"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136))*HLOOKUP(LEFT(TRIM(I$6),FIND("~",SUBSTITUTE(I$6," ","~",LEN(TRIM(I$6))-LEN(SUBSTITUTE(TRIM(I$6)," ",""))))-1)&amp;" Total",$B$6:$BB$373,ROW($A136)-5,FALSE))</f>
        <v>0</v>
      </c>
      <c r="J136" s="10">
        <f ca="1">IF(J$5&lt;&gt;"",HLOOKUP(J$5,Functionalization!$G$6:$R$373,ROW($A136)-5,FALSE),IFERROR(INDEX(J$337:J$373,MATCH($F136,$B$337:$B$373,0))/VLOOKUP($F136,$B$337:$BB$373,MATCH(LEFT(TRIM(J$6),FIND("~",SUBSTITUTE(J$6,"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136))*HLOOKUP(LEFT(TRIM(J$6),FIND("~",SUBSTITUTE(J$6," ","~",LEN(TRIM(J$6))-LEN(SUBSTITUTE(TRIM(J$6)," ",""))))-1)&amp;" Total",$B$6:$BB$373,ROW($A136)-5,FALSE))</f>
        <v>-14740.920774012156</v>
      </c>
      <c r="K136" s="10">
        <f ca="1">IF(K$5&lt;&gt;"",HLOOKUP(K$5,Functionalization!$G$6:$R$373,ROW($A136)-5,FALSE),IFERROR(INDEX(K$337:K$373,MATCH($F136,$B$337:$B$373,0))/VLOOKUP($F136,$B$337:$BB$373,MATCH(LEFT(TRIM(K$6),FIND("~",SUBSTITUTE(K$6,"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136))*HLOOKUP(LEFT(TRIM(K$6),FIND("~",SUBSTITUTE(K$6," ","~",LEN(TRIM(K$6))-LEN(SUBSTITUTE(TRIM(K$6)," ",""))))-1)&amp;" Total",$B$6:$BB$373,ROW($A136)-5,FALSE))</f>
        <v>-32560.995723638443</v>
      </c>
      <c r="L136" s="10">
        <f ca="1">IF(L$5&lt;&gt;"",HLOOKUP(L$5,Functionalization!$G$6:$R$373,ROW($A136)-5,FALSE),IFERROR(INDEX(L$337:L$373,MATCH($F136,$B$337:$B$373,0))/VLOOKUP($F136,$B$337:$BB$373,MATCH(LEFT(TRIM(L$6),FIND("~",SUBSTITUTE(L$6,"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136))*HLOOKUP(LEFT(TRIM(L$6),FIND("~",SUBSTITUTE(L$6," ","~",LEN(TRIM(L$6))-LEN(SUBSTITUTE(TRIM(L$6)," ",""))))-1)&amp;" Total",$B$6:$BB$373,ROW($A136)-5,FALSE))</f>
        <v>0</v>
      </c>
      <c r="M136" s="10">
        <f ca="1">IF(M$5&lt;&gt;"",HLOOKUP(M$5,Functionalization!$G$6:$R$373,ROW($A136)-5,FALSE),IFERROR(INDEX(M$337:M$373,MATCH($F136,$B$337:$B$373,0))/VLOOKUP($F136,$B$337:$BB$373,MATCH(LEFT(TRIM(M$6),FIND("~",SUBSTITUTE(M$6,"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136))*HLOOKUP(LEFT(TRIM(M$6),FIND("~",SUBSTITUTE(M$6," ","~",LEN(TRIM(M$6))-LEN(SUBSTITUTE(TRIM(M$6)," ",""))))-1)&amp;" Total",$B$6:$BB$373,ROW($A136)-5,FALSE))</f>
        <v>0</v>
      </c>
      <c r="N136" s="10">
        <f ca="1">IF(N$5&lt;&gt;"",HLOOKUP(N$5,Functionalization!$G$6:$R$373,ROW($A136)-5,FALSE),IFERROR(INDEX(N$337:N$373,MATCH($F136,$B$337:$B$373,0))/VLOOKUP($F136,$B$337:$BB$373,MATCH(LEFT(TRIM(N$6),FIND("~",SUBSTITUTE(N$6,"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136))*HLOOKUP(LEFT(TRIM(N$6),FIND("~",SUBSTITUTE(N$6," ","~",LEN(TRIM(N$6))-LEN(SUBSTITUTE(TRIM(N$6)," ",""))))-1)&amp;" Total",$B$6:$BB$373,ROW($A136)-5,FALSE))</f>
        <v>-32560.995723638443</v>
      </c>
      <c r="O136" s="10">
        <f ca="1">IF(O$5&lt;&gt;"",HLOOKUP(O$5,Functionalization!$G$6:$R$373,ROW($A136)-5,FALSE),IFERROR(INDEX(O$337:O$373,MATCH($F136,$B$337:$B$373,0))/VLOOKUP($F136,$B$337:$BB$373,MATCH(LEFT(TRIM(O$6),FIND("~",SUBSTITUTE(O$6,"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136))*HLOOKUP(LEFT(TRIM(O$6),FIND("~",SUBSTITUTE(O$6," ","~",LEN(TRIM(O$6))-LEN(SUBSTITUTE(TRIM(O$6)," ",""))))-1)&amp;" Total",$B$6:$BB$373,ROW($A136)-5,FALSE))</f>
        <v>0</v>
      </c>
      <c r="P136" s="10">
        <f ca="1">IF(P$5&lt;&gt;"",HLOOKUP(P$5,Functionalization!$G$6:$R$373,ROW($A136)-5,FALSE),IFERROR(INDEX(P$337:P$373,MATCH($F136,$B$337:$B$373,0))/VLOOKUP($F136,$B$337:$BB$373,MATCH(LEFT(TRIM(P$6),FIND("~",SUBSTITUTE(P$6,"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136))*HLOOKUP(LEFT(TRIM(P$6),FIND("~",SUBSTITUTE(P$6," ","~",LEN(TRIM(P$6))-LEN(SUBSTITUTE(TRIM(P$6)," ",""))))-1)&amp;" Total",$B$6:$BB$373,ROW($A136)-5,FALSE))</f>
        <v>0</v>
      </c>
      <c r="Q136" s="10">
        <f ca="1">IF(Q$5&lt;&gt;"",HLOOKUP(Q$5,Functionalization!$G$6:$R$373,ROW($A136)-5,FALSE),IFERROR(INDEX(Q$337:Q$373,MATCH($F136,$B$337:$B$373,0))/VLOOKUP($F136,$B$337:$BB$373,MATCH(LEFT(TRIM(Q$6),FIND("~",SUBSTITUTE(Q$6,"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136))*HLOOKUP(LEFT(TRIM(Q$6),FIND("~",SUBSTITUTE(Q$6," ","~",LEN(TRIM(Q$6))-LEN(SUBSTITUTE(TRIM(Q$6)," ",""))))-1)&amp;" Total",$B$6:$BB$373,ROW($A136)-5,FALSE))</f>
        <v>0</v>
      </c>
      <c r="R136" s="10">
        <f ca="1">IF(R$5&lt;&gt;"",HLOOKUP(R$5,Functionalization!$G$6:$R$373,ROW($A136)-5,FALSE),IFERROR(INDEX(R$337:R$373,MATCH($F136,$B$337:$B$373,0))/VLOOKUP($F136,$B$337:$BB$373,MATCH(LEFT(TRIM(R$6),FIND("~",SUBSTITUTE(R$6,"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136))*HLOOKUP(LEFT(TRIM(R$6),FIND("~",SUBSTITUTE(R$6," ","~",LEN(TRIM(R$6))-LEN(SUBSTITUTE(TRIM(R$6)," ",""))))-1)&amp;" Total",$B$6:$BB$373,ROW($A136)-5,FALSE))</f>
        <v>0</v>
      </c>
      <c r="S136" s="10">
        <f ca="1">IF(S$5&lt;&gt;"",HLOOKUP(S$5,Functionalization!$G$6:$R$373,ROW($A136)-5,FALSE),IFERROR(INDEX(S$337:S$373,MATCH($F136,$B$337:$B$373,0))/VLOOKUP($F136,$B$337:$BB$373,MATCH(LEFT(TRIM(S$6),FIND("~",SUBSTITUTE(S$6,"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136))*HLOOKUP(LEFT(TRIM(S$6),FIND("~",SUBSTITUTE(S$6," ","~",LEN(TRIM(S$6))-LEN(SUBSTITUTE(TRIM(S$6)," ",""))))-1)&amp;" Total",$B$6:$BB$373,ROW($A136)-5,FALSE))</f>
        <v>0</v>
      </c>
      <c r="T136" s="10">
        <f ca="1">IF(T$5&lt;&gt;"",HLOOKUP(T$5,Functionalization!$G$6:$R$373,ROW($A136)-5,FALSE),IFERROR(INDEX(T$337:T$373,MATCH($F136,$B$337:$B$373,0))/VLOOKUP($F136,$B$337:$BB$373,MATCH(LEFT(TRIM(T$6),FIND("~",SUBSTITUTE(T$6,"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136))*HLOOKUP(LEFT(TRIM(T$6),FIND("~",SUBSTITUTE(T$6," ","~",LEN(TRIM(T$6))-LEN(SUBSTITUTE(TRIM(T$6)," ",""))))-1)&amp;" Total",$B$6:$BB$373,ROW($A136)-5,FALSE))</f>
        <v>0</v>
      </c>
      <c r="U136" s="10">
        <f ca="1">IF(U$5&lt;&gt;"",HLOOKUP(U$5,Functionalization!$G$6:$R$373,ROW($A136)-5,FALSE),IFERROR(INDEX(U$337:U$373,MATCH($F136,$B$337:$B$373,0))/VLOOKUP($F136,$B$337:$BB$373,MATCH(LEFT(TRIM(U$6),FIND("~",SUBSTITUTE(U$6,"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136))*HLOOKUP(LEFT(TRIM(U$6),FIND("~",SUBSTITUTE(U$6," ","~",LEN(TRIM(U$6))-LEN(SUBSTITUTE(TRIM(U$6)," ",""))))-1)&amp;" Total",$B$6:$BB$373,ROW($A136)-5,FALSE))</f>
        <v>0</v>
      </c>
      <c r="V136" s="10">
        <f ca="1">IF(V$5&lt;&gt;"",HLOOKUP(V$5,Functionalization!$G$6:$R$373,ROW($A136)-5,FALSE),IFERROR(INDEX(V$337:V$373,MATCH($F136,$B$337:$B$373,0))/VLOOKUP($F136,$B$337:$BB$373,MATCH(LEFT(TRIM(V$6),FIND("~",SUBSTITUTE(V$6,"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136))*HLOOKUP(LEFT(TRIM(V$6),FIND("~",SUBSTITUTE(V$6," ","~",LEN(TRIM(V$6))-LEN(SUBSTITUTE(TRIM(V$6)," ",""))))-1)&amp;" Total",$B$6:$BB$373,ROW($A136)-5,FALSE))</f>
        <v>0</v>
      </c>
      <c r="W136" s="10">
        <f ca="1">IF(W$5&lt;&gt;"",HLOOKUP(W$5,Functionalization!$G$6:$R$373,ROW($A136)-5,FALSE),IFERROR(INDEX(W$337:W$373,MATCH($F136,$B$337:$B$373,0))/VLOOKUP($F136,$B$337:$BB$373,MATCH(LEFT(TRIM(W$6),FIND("~",SUBSTITUTE(W$6,"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136))*HLOOKUP(LEFT(TRIM(W$6),FIND("~",SUBSTITUTE(W$6," ","~",LEN(TRIM(W$6))-LEN(SUBSTITUTE(TRIM(W$6)," ",""))))-1)&amp;" Total",$B$6:$BB$373,ROW($A136)-5,FALSE))</f>
        <v>0</v>
      </c>
      <c r="X136" s="10">
        <f ca="1">IF(X$5&lt;&gt;"",HLOOKUP(X$5,Functionalization!$G$6:$R$373,ROW($A136)-5,FALSE),IFERROR(INDEX(X$337:X$373,MATCH($F136,$B$337:$B$373,0))/VLOOKUP($F136,$B$337:$BB$373,MATCH(LEFT(TRIM(X$6),FIND("~",SUBSTITUTE(X$6,"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136))*HLOOKUP(LEFT(TRIM(X$6),FIND("~",SUBSTITUTE(X$6," ","~",LEN(TRIM(X$6))-LEN(SUBSTITUTE(TRIM(X$6)," ",""))))-1)&amp;" Total",$B$6:$BB$373,ROW($A136)-5,FALSE))</f>
        <v>0</v>
      </c>
      <c r="Y136" s="10">
        <f ca="1">IF(Y$5&lt;&gt;"",HLOOKUP(Y$5,Functionalization!$G$6:$R$373,ROW($A136)-5,FALSE),IFERROR(INDEX(Y$337:Y$373,MATCH($F136,$B$337:$B$373,0))/VLOOKUP($F136,$B$337:$BB$373,MATCH(LEFT(TRIM(Y$6),FIND("~",SUBSTITUTE(Y$6,"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136))*HLOOKUP(LEFT(TRIM(Y$6),FIND("~",SUBSTITUTE(Y$6," ","~",LEN(TRIM(Y$6))-LEN(SUBSTITUTE(TRIM(Y$6)," ",""))))-1)&amp;" Total",$B$6:$BB$373,ROW($A136)-5,FALSE))</f>
        <v>0</v>
      </c>
      <c r="Z136" s="10">
        <f ca="1">IF(Z$5&lt;&gt;"",HLOOKUP(Z$5,Functionalization!$G$6:$R$373,ROW($A136)-5,FALSE),IFERROR(INDEX(Z$337:Z$373,MATCH($F136,$B$337:$B$373,0))/VLOOKUP($F136,$B$337:$BB$373,MATCH(LEFT(TRIM(Z$6),FIND("~",SUBSTITUTE(Z$6,"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136))*HLOOKUP(LEFT(TRIM(Z$6),FIND("~",SUBSTITUTE(Z$6," ","~",LEN(TRIM(Z$6))-LEN(SUBSTITUTE(TRIM(Z$6)," ",""))))-1)&amp;" Total",$B$6:$BB$373,ROW($A136)-5,FALSE))</f>
        <v>0</v>
      </c>
      <c r="AA136" s="10">
        <f ca="1">IF(AA$5&lt;&gt;"",HLOOKUP(AA$5,Functionalization!$G$6:$R$373,ROW($A136)-5,FALSE),IFERROR(INDEX(AA$337:AA$373,MATCH($F136,$B$337:$B$373,0))/VLOOKUP($F136,$B$337:$BB$373,MATCH(LEFT(TRIM(AA$6),FIND("~",SUBSTITUTE(AA$6,"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136))*HLOOKUP(LEFT(TRIM(AA$6),FIND("~",SUBSTITUTE(AA$6," ","~",LEN(TRIM(AA$6))-LEN(SUBSTITUTE(TRIM(AA$6)," ",""))))-1)&amp;" Total",$B$6:$BB$373,ROW($A136)-5,FALSE))</f>
        <v>0</v>
      </c>
      <c r="AB136" s="10">
        <f ca="1">IF(AB$5&lt;&gt;"",HLOOKUP(AB$5,Functionalization!$G$6:$R$373,ROW($A136)-5,FALSE),IFERROR(INDEX(AB$337:AB$373,MATCH($F136,$B$337:$B$373,0))/VLOOKUP($F136,$B$337:$BB$373,MATCH(LEFT(TRIM(AB$6),FIND("~",SUBSTITUTE(AB$6,"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136))*HLOOKUP(LEFT(TRIM(AB$6),FIND("~",SUBSTITUTE(AB$6," ","~",LEN(TRIM(AB$6))-LEN(SUBSTITUTE(TRIM(AB$6)," ",""))))-1)&amp;" Total",$B$6:$BB$373,ROW($A136)-5,FALSE))</f>
        <v>0</v>
      </c>
      <c r="AC136" s="10">
        <f ca="1">IF(AC$5&lt;&gt;"",HLOOKUP(AC$5,Functionalization!$G$6:$R$373,ROW($A136)-5,FALSE),IFERROR(INDEX(AC$337:AC$373,MATCH($F136,$B$337:$B$373,0))/VLOOKUP($F136,$B$337:$BB$373,MATCH(LEFT(TRIM(AC$6),FIND("~",SUBSTITUTE(AC$6,"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136))*HLOOKUP(LEFT(TRIM(AC$6),FIND("~",SUBSTITUTE(AC$6," ","~",LEN(TRIM(AC$6))-LEN(SUBSTITUTE(TRIM(AC$6)," ",""))))-1)&amp;" Total",$B$6:$BB$373,ROW($A136)-5,FALSE))</f>
        <v>0</v>
      </c>
      <c r="AD136" s="10">
        <f ca="1">IF(AD$5&lt;&gt;"",HLOOKUP(AD$5,Functionalization!$G$6:$R$373,ROW($A136)-5,FALSE),IFERROR(INDEX(AD$337:AD$373,MATCH($F136,$B$337:$B$373,0))/VLOOKUP($F136,$B$337:$BB$373,MATCH(LEFT(TRIM(AD$6),FIND("~",SUBSTITUTE(AD$6,"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136))*HLOOKUP(LEFT(TRIM(AD$6),FIND("~",SUBSTITUTE(AD$6," ","~",LEN(TRIM(AD$6))-LEN(SUBSTITUTE(TRIM(AD$6)," ",""))))-1)&amp;" Total",$B$6:$BB$373,ROW($A136)-5,FALSE))</f>
        <v>0</v>
      </c>
      <c r="AE136" s="10">
        <f ca="1">IF(AE$5&lt;&gt;"",HLOOKUP(AE$5,Functionalization!$G$6:$R$373,ROW($A136)-5,FALSE),IFERROR(INDEX(AE$337:AE$373,MATCH($F136,$B$337:$B$373,0))/VLOOKUP($F136,$B$337:$BB$373,MATCH(LEFT(TRIM(AE$6),FIND("~",SUBSTITUTE(AE$6,"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136))*HLOOKUP(LEFT(TRIM(AE$6),FIND("~",SUBSTITUTE(AE$6," ","~",LEN(TRIM(AE$6))-LEN(SUBSTITUTE(TRIM(AE$6)," ",""))))-1)&amp;" Total",$B$6:$BB$373,ROW($A136)-5,FALSE))</f>
        <v>0</v>
      </c>
      <c r="AF136" s="10">
        <f ca="1">IF(AF$5&lt;&gt;"",HLOOKUP(AF$5,Functionalization!$G$6:$R$373,ROW($A136)-5,FALSE),IFERROR(INDEX(AF$337:AF$373,MATCH($F136,$B$337:$B$373,0))/VLOOKUP($F136,$B$337:$BB$373,MATCH(LEFT(TRIM(AF$6),FIND("~",SUBSTITUTE(AF$6,"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136))*HLOOKUP(LEFT(TRIM(AF$6),FIND("~",SUBSTITUTE(AF$6," ","~",LEN(TRIM(AF$6))-LEN(SUBSTITUTE(TRIM(AF$6)," ",""))))-1)&amp;" Total",$B$6:$BB$373,ROW($A136)-5,FALSE))</f>
        <v>0</v>
      </c>
      <c r="AG136" s="10">
        <f ca="1">IF(AG$5&lt;&gt;"",HLOOKUP(AG$5,Functionalization!$G$6:$R$373,ROW($A136)-5,FALSE),IFERROR(INDEX(AG$337:AG$373,MATCH($F136,$B$337:$B$373,0))/VLOOKUP($F136,$B$337:$BB$373,MATCH(LEFT(TRIM(AG$6),FIND("~",SUBSTITUTE(AG$6,"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136))*HLOOKUP(LEFT(TRIM(AG$6),FIND("~",SUBSTITUTE(AG$6," ","~",LEN(TRIM(AG$6))-LEN(SUBSTITUTE(TRIM(AG$6)," ",""))))-1)&amp;" Total",$B$6:$BB$373,ROW($A136)-5,FALSE))</f>
        <v>0</v>
      </c>
      <c r="AH136" s="10">
        <f ca="1">IF(AH$5&lt;&gt;"",HLOOKUP(AH$5,Functionalization!$G$6:$R$373,ROW($A136)-5,FALSE),IFERROR(INDEX(AH$337:AH$373,MATCH($F136,$B$337:$B$373,0))/VLOOKUP($F136,$B$337:$BB$373,MATCH(LEFT(TRIM(AH$6),FIND("~",SUBSTITUTE(AH$6,"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136))*HLOOKUP(LEFT(TRIM(AH$6),FIND("~",SUBSTITUTE(AH$6," ","~",LEN(TRIM(AH$6))-LEN(SUBSTITUTE(TRIM(AH$6)," ",""))))-1)&amp;" Total",$B$6:$BB$373,ROW($A136)-5,FALSE))</f>
        <v>0</v>
      </c>
      <c r="AI136" s="10">
        <f ca="1">IF(AI$5&lt;&gt;"",HLOOKUP(AI$5,Functionalization!$G$6:$R$373,ROW($A136)-5,FALSE),IFERROR(INDEX(AI$337:AI$373,MATCH($F136,$B$337:$B$373,0))/VLOOKUP($F136,$B$337:$BB$373,MATCH(LEFT(TRIM(AI$6),FIND("~",SUBSTITUTE(AI$6,"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136))*HLOOKUP(LEFT(TRIM(AI$6),FIND("~",SUBSTITUTE(AI$6," ","~",LEN(TRIM(AI$6))-LEN(SUBSTITUTE(TRIM(AI$6)," ",""))))-1)&amp;" Total",$B$6:$BB$373,ROW($A136)-5,FALSE))</f>
        <v>0</v>
      </c>
      <c r="AJ136" s="10">
        <f ca="1">IF(AJ$5&lt;&gt;"",HLOOKUP(AJ$5,Functionalization!$G$6:$R$373,ROW($A136)-5,FALSE),IFERROR(INDEX(AJ$337:AJ$373,MATCH($F136,$B$337:$B$373,0))/VLOOKUP($F136,$B$337:$BB$373,MATCH(LEFT(TRIM(AJ$6),FIND("~",SUBSTITUTE(AJ$6,"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136))*HLOOKUP(LEFT(TRIM(AJ$6),FIND("~",SUBSTITUTE(AJ$6," ","~",LEN(TRIM(AJ$6))-LEN(SUBSTITUTE(TRIM(AJ$6)," ",""))))-1)&amp;" Total",$B$6:$BB$373,ROW($A136)-5,FALSE))</f>
        <v>0</v>
      </c>
      <c r="AK136" s="10">
        <f ca="1">IF(AK$5&lt;&gt;"",HLOOKUP(AK$5,Functionalization!$G$6:$R$373,ROW($A136)-5,FALSE),IFERROR(INDEX(AK$337:AK$373,MATCH($F136,$B$337:$B$373,0))/VLOOKUP($F136,$B$337:$BB$373,MATCH(LEFT(TRIM(AK$6),FIND("~",SUBSTITUTE(AK$6,"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136))*HLOOKUP(LEFT(TRIM(AK$6),FIND("~",SUBSTITUTE(AK$6," ","~",LEN(TRIM(AK$6))-LEN(SUBSTITUTE(TRIM(AK$6)," ",""))))-1)&amp;" Total",$B$6:$BB$373,ROW($A136)-5,FALSE))</f>
        <v>0</v>
      </c>
      <c r="AL136" s="10">
        <f ca="1">IF(AL$5&lt;&gt;"",HLOOKUP(AL$5,Functionalization!$G$6:$R$373,ROW($A136)-5,FALSE),IFERROR(INDEX(AL$337:AL$373,MATCH($F136,$B$337:$B$373,0))/VLOOKUP($F136,$B$337:$BB$373,MATCH(LEFT(TRIM(AL$6),FIND("~",SUBSTITUTE(AL$6,"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136))*HLOOKUP(LEFT(TRIM(AL$6),FIND("~",SUBSTITUTE(AL$6," ","~",LEN(TRIM(AL$6))-LEN(SUBSTITUTE(TRIM(AL$6)," ",""))))-1)&amp;" Total",$B$6:$BB$373,ROW($A136)-5,FALSE))</f>
        <v>0</v>
      </c>
      <c r="AM136" s="10">
        <f ca="1">IF(AM$5&lt;&gt;"",HLOOKUP(AM$5,Functionalization!$G$6:$R$373,ROW($A136)-5,FALSE),IFERROR(INDEX(AM$337:AM$373,MATCH($F136,$B$337:$B$373,0))/VLOOKUP($F136,$B$337:$BB$373,MATCH(LEFT(TRIM(AM$6),FIND("~",SUBSTITUTE(AM$6,"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136))*HLOOKUP(LEFT(TRIM(AM$6),FIND("~",SUBSTITUTE(AM$6," ","~",LEN(TRIM(AM$6))-LEN(SUBSTITUTE(TRIM(AM$6)," ",""))))-1)&amp;" Total",$B$6:$BB$373,ROW($A136)-5,FALSE))</f>
        <v>0</v>
      </c>
      <c r="AN136" s="10">
        <f ca="1">IF(AN$5&lt;&gt;"",HLOOKUP(AN$5,Functionalization!$G$6:$R$373,ROW($A136)-5,FALSE),IFERROR(INDEX(AN$337:AN$373,MATCH($F136,$B$337:$B$373,0))/VLOOKUP($F136,$B$337:$BB$373,MATCH(LEFT(TRIM(AN$6),FIND("~",SUBSTITUTE(AN$6,"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136))*HLOOKUP(LEFT(TRIM(AN$6),FIND("~",SUBSTITUTE(AN$6," ","~",LEN(TRIM(AN$6))-LEN(SUBSTITUTE(TRIM(AN$6)," ",""))))-1)&amp;" Total",$B$6:$BB$373,ROW($A136)-5,FALSE))</f>
        <v>0</v>
      </c>
      <c r="AO136" s="10">
        <f ca="1">IF(AO$5&lt;&gt;"",HLOOKUP(AO$5,Functionalization!$G$6:$R$373,ROW($A136)-5,FALSE),IFERROR(INDEX(AO$337:AO$373,MATCH($F136,$B$337:$B$373,0))/VLOOKUP($F136,$B$337:$BB$373,MATCH(LEFT(TRIM(AO$6),FIND("~",SUBSTITUTE(AO$6,"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136))*HLOOKUP(LEFT(TRIM(AO$6),FIND("~",SUBSTITUTE(AO$6," ","~",LEN(TRIM(AO$6))-LEN(SUBSTITUTE(TRIM(AO$6)," ",""))))-1)&amp;" Total",$B$6:$BB$373,ROW($A136)-5,FALSE))</f>
        <v>0</v>
      </c>
      <c r="AP136" s="10">
        <f ca="1">IF(AP$5&lt;&gt;"",HLOOKUP(AP$5,Functionalization!$G$6:$R$373,ROW($A136)-5,FALSE),IFERROR(INDEX(AP$337:AP$373,MATCH($F136,$B$337:$B$373,0))/VLOOKUP($F136,$B$337:$BB$373,MATCH(LEFT(TRIM(AP$6),FIND("~",SUBSTITUTE(AP$6,"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136))*HLOOKUP(LEFT(TRIM(AP$6),FIND("~",SUBSTITUTE(AP$6," ","~",LEN(TRIM(AP$6))-LEN(SUBSTITUTE(TRIM(AP$6)," ",""))))-1)&amp;" Total",$B$6:$BB$373,ROW($A136)-5,FALSE))</f>
        <v>0</v>
      </c>
      <c r="AQ136" s="10">
        <f ca="1">IF(AQ$5&lt;&gt;"",HLOOKUP(AQ$5,Functionalization!$G$6:$R$373,ROW($A136)-5,FALSE),IFERROR(INDEX(AQ$337:AQ$373,MATCH($F136,$B$337:$B$373,0))/VLOOKUP($F136,$B$337:$BB$373,MATCH(LEFT(TRIM(AQ$6),FIND("~",SUBSTITUTE(AQ$6,"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136))*HLOOKUP(LEFT(TRIM(AQ$6),FIND("~",SUBSTITUTE(AQ$6," ","~",LEN(TRIM(AQ$6))-LEN(SUBSTITUTE(TRIM(AQ$6)," ",""))))-1)&amp;" Total",$B$6:$BB$373,ROW($A136)-5,FALSE))</f>
        <v>0</v>
      </c>
      <c r="AR136" s="10">
        <f ca="1">IF(AR$5&lt;&gt;"",HLOOKUP(AR$5,Functionalization!$G$6:$R$373,ROW($A136)-5,FALSE),IFERROR(INDEX(AR$337:AR$373,MATCH($F136,$B$337:$B$373,0))/VLOOKUP($F136,$B$337:$BB$373,MATCH(LEFT(TRIM(AR$6),FIND("~",SUBSTITUTE(AR$6,"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136))*HLOOKUP(LEFT(TRIM(AR$6),FIND("~",SUBSTITUTE(AR$6," ","~",LEN(TRIM(AR$6))-LEN(SUBSTITUTE(TRIM(AR$6)," ",""))))-1)&amp;" Total",$B$6:$BB$373,ROW($A136)-5,FALSE))</f>
        <v>0</v>
      </c>
      <c r="AS136" s="10">
        <f ca="1">IF(AS$5&lt;&gt;"",HLOOKUP(AS$5,Functionalization!$G$6:$R$373,ROW($A136)-5,FALSE),IFERROR(INDEX(AS$337:AS$373,MATCH($F136,$B$337:$B$373,0))/VLOOKUP($F136,$B$337:$BB$373,MATCH(LEFT(TRIM(AS$6),FIND("~",SUBSTITUTE(AS$6,"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136))*HLOOKUP(LEFT(TRIM(AS$6),FIND("~",SUBSTITUTE(AS$6," ","~",LEN(TRIM(AS$6))-LEN(SUBSTITUTE(TRIM(AS$6)," ",""))))-1)&amp;" Total",$B$6:$BB$373,ROW($A136)-5,FALSE))</f>
        <v>0</v>
      </c>
      <c r="AT136" s="10">
        <f ca="1">IF(AT$5&lt;&gt;"",HLOOKUP(AT$5,Functionalization!$G$6:$R$373,ROW($A136)-5,FALSE),IFERROR(INDEX(AT$337:AT$373,MATCH($F136,$B$337:$B$373,0))/VLOOKUP($F136,$B$337:$BB$373,MATCH(LEFT(TRIM(AT$6),FIND("~",SUBSTITUTE(AT$6,"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136))*HLOOKUP(LEFT(TRIM(AT$6),FIND("~",SUBSTITUTE(AT$6," ","~",LEN(TRIM(AT$6))-LEN(SUBSTITUTE(TRIM(AT$6)," ",""))))-1)&amp;" Total",$B$6:$BB$373,ROW($A136)-5,FALSE))</f>
        <v>0</v>
      </c>
      <c r="AU136" s="10">
        <f ca="1">IF(AU$5&lt;&gt;"",HLOOKUP(AU$5,Functionalization!$G$6:$R$373,ROW($A136)-5,FALSE),IFERROR(INDEX(AU$337:AU$373,MATCH($F136,$B$337:$B$373,0))/VLOOKUP($F136,$B$337:$BB$373,MATCH(LEFT(TRIM(AU$6),FIND("~",SUBSTITUTE(AU$6,"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136))*HLOOKUP(LEFT(TRIM(AU$6),FIND("~",SUBSTITUTE(AU$6," ","~",LEN(TRIM(AU$6))-LEN(SUBSTITUTE(TRIM(AU$6)," ",""))))-1)&amp;" Total",$B$6:$BB$373,ROW($A136)-5,FALSE))</f>
        <v>0</v>
      </c>
      <c r="AV136" s="10">
        <f ca="1">IF(AV$5&lt;&gt;"",HLOOKUP(AV$5,Functionalization!$G$6:$R$373,ROW($A136)-5,FALSE),IFERROR(INDEX(AV$337:AV$373,MATCH($F136,$B$337:$B$373,0))/VLOOKUP($F136,$B$337:$BB$373,MATCH(LEFT(TRIM(AV$6),FIND("~",SUBSTITUTE(AV$6,"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136))*HLOOKUP(LEFT(TRIM(AV$6),FIND("~",SUBSTITUTE(AV$6," ","~",LEN(TRIM(AV$6))-LEN(SUBSTITUTE(TRIM(AV$6)," ",""))))-1)&amp;" Total",$B$6:$BB$373,ROW($A136)-5,FALSE))</f>
        <v>0</v>
      </c>
      <c r="AW136" s="10">
        <f ca="1">IF(AW$5&lt;&gt;"",HLOOKUP(AW$5,Functionalization!$G$6:$R$373,ROW($A136)-5,FALSE),IFERROR(INDEX(AW$337:AW$373,MATCH($F136,$B$337:$B$373,0))/VLOOKUP($F136,$B$337:$BB$373,MATCH(LEFT(TRIM(AW$6),FIND("~",SUBSTITUTE(AW$6,"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136))*HLOOKUP(LEFT(TRIM(AW$6),FIND("~",SUBSTITUTE(AW$6," ","~",LEN(TRIM(AW$6))-LEN(SUBSTITUTE(TRIM(AW$6)," ",""))))-1)&amp;" Total",$B$6:$BB$373,ROW($A136)-5,FALSE))</f>
        <v>0</v>
      </c>
      <c r="AX136" s="10">
        <f ca="1">IF(AX$5&lt;&gt;"",HLOOKUP(AX$5,Functionalization!$G$6:$R$373,ROW($A136)-5,FALSE),IFERROR(INDEX(AX$337:AX$373,MATCH($F136,$B$337:$B$373,0))/VLOOKUP($F136,$B$337:$BB$373,MATCH(LEFT(TRIM(AX$6),FIND("~",SUBSTITUTE(AX$6,"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136))*HLOOKUP(LEFT(TRIM(AX$6),FIND("~",SUBSTITUTE(AX$6," ","~",LEN(TRIM(AX$6))-LEN(SUBSTITUTE(TRIM(AX$6)," ",""))))-1)&amp;" Total",$B$6:$BB$373,ROW($A136)-5,FALSE))</f>
        <v>0</v>
      </c>
      <c r="AY136" s="10">
        <f ca="1">IF(AY$5&lt;&gt;"",HLOOKUP(AY$5,Functionalization!$G$6:$R$373,ROW($A136)-5,FALSE),IFERROR(INDEX(AY$337:AY$373,MATCH($F136,$B$337:$B$373,0))/VLOOKUP($F136,$B$337:$BB$373,MATCH(LEFT(TRIM(AY$6),FIND("~",SUBSTITUTE(AY$6,"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136))*HLOOKUP(LEFT(TRIM(AY$6),FIND("~",SUBSTITUTE(AY$6," ","~",LEN(TRIM(AY$6))-LEN(SUBSTITUTE(TRIM(AY$6)," ",""))))-1)&amp;" Total",$B$6:$BB$373,ROW($A136)-5,FALSE))</f>
        <v>0</v>
      </c>
      <c r="AZ136" s="10">
        <f ca="1">IF(AZ$5&lt;&gt;"",HLOOKUP(AZ$5,Functionalization!$G$6:$R$373,ROW($A136)-5,FALSE),IFERROR(INDEX(AZ$337:AZ$373,MATCH($F136,$B$337:$B$373,0))/VLOOKUP($F136,$B$337:$BB$373,MATCH(LEFT(TRIM(AZ$6),FIND("~",SUBSTITUTE(AZ$6,"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136))*HLOOKUP(LEFT(TRIM(AZ$6),FIND("~",SUBSTITUTE(AZ$6," ","~",LEN(TRIM(AZ$6))-LEN(SUBSTITUTE(TRIM(AZ$6)," ",""))))-1)&amp;" Total",$B$6:$BB$373,ROW($A136)-5,FALSE))</f>
        <v>0</v>
      </c>
      <c r="BA136" s="10">
        <f ca="1">IF(BA$5&lt;&gt;"",HLOOKUP(BA$5,Functionalization!$G$6:$R$373,ROW($A136)-5,FALSE),IFERROR(INDEX(BA$337:BA$373,MATCH($F136,$B$337:$B$373,0))/VLOOKUP($F136,$B$337:$BB$373,MATCH(LEFT(TRIM(BA$6),FIND("~",SUBSTITUTE(BA$6,"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136))*HLOOKUP(LEFT(TRIM(BA$6),FIND("~",SUBSTITUTE(BA$6," ","~",LEN(TRIM(BA$6))-LEN(SUBSTITUTE(TRIM(BA$6)," ",""))))-1)&amp;" Total",$B$6:$BB$373,ROW($A136)-5,FALSE))</f>
        <v>0</v>
      </c>
      <c r="BB136" s="10">
        <f ca="1">IF(BB$5&lt;&gt;"",HLOOKUP(BB$5,Functionalization!$G$6:$R$373,ROW($A136)-5,FALSE),IFERROR(INDEX(BB$337:BB$373,MATCH($F136,$B$337:$B$373,0))/VLOOKUP($F136,$B$337:$BB$373,MATCH(LEFT(TRIM(BB$6),FIND("~",SUBSTITUTE(BB$6,"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136))*HLOOKUP(LEFT(TRIM(BB$6),FIND("~",SUBSTITUTE(BB$6," ","~",LEN(TRIM(BB$6))-LEN(SUBSTITUTE(TRIM(BB$6)," ",""))))-1)&amp;" Total",$B$6:$BB$373,ROW($A136)-5,FALSE))</f>
        <v>0</v>
      </c>
      <c r="BD136">
        <f ca="1">IFERROR(IF(SUMIF($G$6:$BB$6,BD$6&amp;" Total",$G136:$BB136)-(SUMIF($G$6:$BB$6,BD$6&amp;" "&amp;'Input-Func_Class'!$D$22,$G136:$BB136)+IFERROR(SUMIF($G$6:$BB$6,BD$6&amp;" "&amp;'Input-Func_Class'!$E$22,$G136:$BB136),SUMIF($G$6:$BB$6,BD$6&amp;" "&amp;'Input-Func_Class'!$B$24,$G136:$BB136))+SUMIF($G$6:$BB$6,BD$6&amp;" "&amp;'Input-Func_Class'!$F$22,$G136:$BB136))&lt;Check_Limit,0,1),1)</f>
        <v>0</v>
      </c>
      <c r="BE136">
        <f ca="1">IFERROR(IF(SUMIF($G$6:$BB$6,BE$6&amp;" Total",$G136:$BB136)-(SUMIF($G$6:$BB$6,BE$6&amp;" "&amp;'Input-Func_Class'!$D$22,$G136:$BB136)+IFERROR(SUMIF($G$6:$BB$6,BE$6&amp;" "&amp;'Input-Func_Class'!$E$22,$G136:$BB136),SUMIF($G$6:$BB$6,BE$6&amp;" "&amp;'Input-Func_Class'!$B$24,$G136:$BB136))+SUMIF($G$6:$BB$6,BE$6&amp;" "&amp;'Input-Func_Class'!$F$22,$G136:$BB136))&lt;Check_Limit,0,1),1)</f>
        <v>0</v>
      </c>
      <c r="BF136">
        <f ca="1">IFERROR(IF(SUMIF($G$6:$BB$6,BF$6&amp;" Total",$G136:$BB136)-(SUMIF($G$6:$BB$6,BF$6&amp;" "&amp;'Input-Func_Class'!$D$22,$G136:$BB136)+IFERROR(SUMIF($G$6:$BB$6,BF$6&amp;" "&amp;'Input-Func_Class'!$E$22,$G136:$BB136),SUMIF($G$6:$BB$6,BF$6&amp;" "&amp;'Input-Func_Class'!$B$24,$G136:$BB136))+SUMIF($G$6:$BB$6,BF$6&amp;" "&amp;'Input-Func_Class'!$F$22,$G136:$BB136))&lt;Check_Limit,0,1),1)</f>
        <v>0</v>
      </c>
      <c r="BG136">
        <f ca="1">IFERROR(IF(SUMIF($G$6:$BB$6,BG$6&amp;" Total",$G136:$BB136)-(SUMIF($G$6:$BB$6,BG$6&amp;" "&amp;'Input-Func_Class'!$D$22,$G136:$BB136)+IFERROR(SUMIF($G$6:$BB$6,BG$6&amp;" "&amp;'Input-Func_Class'!$E$22,$G136:$BB136),SUMIF($G$6:$BB$6,BG$6&amp;" "&amp;'Input-Func_Class'!$B$24,$G136:$BB136))+SUMIF($G$6:$BB$6,BG$6&amp;" "&amp;'Input-Func_Class'!$F$22,$G136:$BB136))&lt;Check_Limit,0,1),1)</f>
        <v>0</v>
      </c>
      <c r="BH136">
        <f ca="1">IFERROR(IF(SUMIF($G$6:$BB$6,BH$6&amp;" Total",$G136:$BB136)-(SUMIF($G$6:$BB$6,BH$6&amp;" "&amp;'Input-Func_Class'!$D$22,$G136:$BB136)+IFERROR(SUMIF($G$6:$BB$6,BH$6&amp;" "&amp;'Input-Func_Class'!$E$22,$G136:$BB136),SUMIF($G$6:$BB$6,BH$6&amp;" "&amp;'Input-Func_Class'!$B$24,$G136:$BB136))+SUMIF($G$6:$BB$6,BH$6&amp;" "&amp;'Input-Func_Class'!$F$22,$G136:$BB136))&lt;Check_Limit,0,1),1)</f>
        <v>0</v>
      </c>
      <c r="BI136">
        <f ca="1">IFERROR(IF(SUMIF($G$6:$BB$6,BI$6&amp;" Total",$G136:$BB136)-(SUMIF($G$6:$BB$6,BI$6&amp;" "&amp;'Input-Func_Class'!$D$22,$G136:$BB136)+IFERROR(SUMIF($G$6:$BB$6,BI$6&amp;" "&amp;'Input-Func_Class'!$E$22,$G136:$BB136),SUMIF($G$6:$BB$6,BI$6&amp;" "&amp;'Input-Func_Class'!$B$24,$G136:$BB136))+SUMIF($G$6:$BB$6,BI$6&amp;" "&amp;'Input-Func_Class'!$F$22,$G136:$BB136))&lt;Check_Limit,0,1),1)</f>
        <v>0</v>
      </c>
      <c r="BJ136">
        <f ca="1">IFERROR(IF(SUMIF($G$6:$BB$6,BJ$6&amp;" Total",$G136:$BB136)-(SUMIF($G$6:$BB$6,BJ$6&amp;" "&amp;'Input-Func_Class'!$D$22,$G136:$BB136)+IFERROR(SUMIF($G$6:$BB$6,BJ$6&amp;" "&amp;'Input-Func_Class'!$E$22,$G136:$BB136),SUMIF($G$6:$BB$6,BJ$6&amp;" "&amp;'Input-Func_Class'!$B$24,$G136:$BB136))+SUMIF($G$6:$BB$6,BJ$6&amp;" "&amp;'Input-Func_Class'!$F$22,$G136:$BB136))&lt;Check_Limit,0,1),1)</f>
        <v>0</v>
      </c>
      <c r="BK136">
        <f ca="1">IFERROR(IF(SUMIF($G$6:$BB$6,BK$6&amp;" Total",$G136:$BB136)-(SUMIF($G$6:$BB$6,BK$6&amp;" "&amp;'Input-Func_Class'!$D$22,$G136:$BB136)+IFERROR(SUMIF($G$6:$BB$6,BK$6&amp;" "&amp;'Input-Func_Class'!$E$22,$G136:$BB136),SUMIF($G$6:$BB$6,BK$6&amp;" "&amp;'Input-Func_Class'!$B$24,$G136:$BB136))+SUMIF($G$6:$BB$6,BK$6&amp;" "&amp;'Input-Func_Class'!$F$22,$G136:$BB136))&lt;Check_Limit,0,1),1)</f>
        <v>0</v>
      </c>
      <c r="BL136">
        <f ca="1">IFERROR(IF(SUMIF($G$6:$BB$6,BL$6&amp;" Total",$G136:$BB136)-(SUMIF($G$6:$BB$6,BL$6&amp;" "&amp;'Input-Func_Class'!$D$22,$G136:$BB136)+IFERROR(SUMIF($G$6:$BB$6,BL$6&amp;" "&amp;'Input-Func_Class'!$E$22,$G136:$BB136),SUMIF($G$6:$BB$6,BL$6&amp;" "&amp;'Input-Func_Class'!$B$24,$G136:$BB136))+SUMIF($G$6:$BB$6,BL$6&amp;" "&amp;'Input-Func_Class'!$F$22,$G136:$BB136))&lt;Check_Limit,0,1),1)</f>
        <v>0</v>
      </c>
      <c r="BM136">
        <f ca="1">IFERROR(IF(SUMIF($G$6:$BB$6,BM$6&amp;" Total",$G136:$BB136)-(SUMIF($G$6:$BB$6,BM$6&amp;" "&amp;'Input-Func_Class'!$D$22,$G136:$BB136)+IFERROR(SUMIF($G$6:$BB$6,BM$6&amp;" "&amp;'Input-Func_Class'!$E$22,$G136:$BB136),SUMIF($G$6:$BB$6,BM$6&amp;" "&amp;'Input-Func_Class'!$B$24,$G136:$BB136))+SUMIF($G$6:$BB$6,BM$6&amp;" "&amp;'Input-Func_Class'!$F$22,$G136:$BB136))&lt;Check_Limit,0,1),1)</f>
        <v>0</v>
      </c>
      <c r="BN136">
        <f ca="1">IFERROR(IF(SUMIF($G$6:$BB$6,BN$6&amp;" Total",$G136:$BB136)-(SUMIF($G$6:$BB$6,BN$6&amp;" "&amp;'Input-Func_Class'!$D$22,$G136:$BB136)+IFERROR(SUMIF($G$6:$BB$6,BN$6&amp;" "&amp;'Input-Func_Class'!$E$22,$G136:$BB136),SUMIF($G$6:$BB$6,BN$6&amp;" "&amp;'Input-Func_Class'!$B$24,$G136:$BB136))+SUMIF($G$6:$BB$6,BN$6&amp;" "&amp;'Input-Func_Class'!$F$22,$G136:$BB136))&lt;Check_Limit,0,1),1)</f>
        <v>0</v>
      </c>
      <c r="BO136">
        <f ca="1">IFERROR(IF(SUMIF($G$6:$BB$6,BO$6&amp;" Total",$G136:$BB136)-(SUMIF($G$6:$BB$6,BO$6&amp;" "&amp;'Input-Func_Class'!$D$22,$G136:$BB136)+IFERROR(SUMIF($G$6:$BB$6,BO$6&amp;" "&amp;'Input-Func_Class'!$E$22,$G136:$BB136),SUMIF($G$6:$BB$6,BO$6&amp;" "&amp;'Input-Func_Class'!$B$24,$G136:$BB136))+SUMIF($G$6:$BB$6,BO$6&amp;" "&amp;'Input-Func_Class'!$F$22,$G136:$BB136))&lt;Check_Limit,0,1),1)</f>
        <v>0</v>
      </c>
    </row>
    <row r="137" spans="1:67" outlineLevel="1">
      <c r="A137" s="31">
        <f>IF(ISBLANK('Input-Accounts'!A137),"",'Input-Accounts'!A137)</f>
        <v>124</v>
      </c>
      <c r="B137" t="str">
        <f>IF(ISBLANK('Input-Accounts'!B137),"",'Input-Accounts'!B137)</f>
        <v>Subtotal - General Plant</v>
      </c>
      <c r="C137" s="31" t="str">
        <f>IF(ISBLANK('Input-Accounts'!C137),"",'Input-Accounts'!C137)</f>
        <v/>
      </c>
      <c r="D137" s="123">
        <f>SUBTOTAL(9,D123:D136)</f>
        <v>-2080383.2076923077</v>
      </c>
      <c r="E137" s="10">
        <f t="shared" ca="1" si="20"/>
        <v>0</v>
      </c>
      <c r="G137" s="123">
        <f t="shared" ref="G137:BB137" ca="1" si="36">SUBTOTAL(9,G123:G136)</f>
        <v>-1325126.9546177255</v>
      </c>
      <c r="H137" s="123">
        <f t="shared" ca="1" si="36"/>
        <v>-983209.50574292615</v>
      </c>
      <c r="I137" s="123">
        <f t="shared" ca="1" si="36"/>
        <v>0</v>
      </c>
      <c r="J137" s="123">
        <f t="shared" ca="1" si="36"/>
        <v>-341917.44887479878</v>
      </c>
      <c r="K137" s="123">
        <f t="shared" ca="1" si="36"/>
        <v>-755256.25307458197</v>
      </c>
      <c r="L137" s="123">
        <f t="shared" ca="1" si="36"/>
        <v>0</v>
      </c>
      <c r="M137" s="123">
        <f t="shared" ca="1" si="36"/>
        <v>0</v>
      </c>
      <c r="N137" s="123">
        <f t="shared" ca="1" si="36"/>
        <v>-755256.25307458197</v>
      </c>
      <c r="O137" s="123">
        <f t="shared" ca="1" si="36"/>
        <v>0</v>
      </c>
      <c r="P137" s="123">
        <f t="shared" ca="1" si="36"/>
        <v>0</v>
      </c>
      <c r="Q137" s="123">
        <f t="shared" ca="1" si="36"/>
        <v>0</v>
      </c>
      <c r="R137" s="123">
        <f t="shared" ca="1" si="36"/>
        <v>0</v>
      </c>
      <c r="S137" s="123">
        <f t="shared" ca="1" si="36"/>
        <v>0</v>
      </c>
      <c r="T137" s="123">
        <f t="shared" ca="1" si="36"/>
        <v>0</v>
      </c>
      <c r="U137" s="123">
        <f t="shared" ca="1" si="36"/>
        <v>0</v>
      </c>
      <c r="V137" s="123">
        <f t="shared" ca="1" si="36"/>
        <v>0</v>
      </c>
      <c r="W137" s="123">
        <f t="shared" ca="1" si="36"/>
        <v>0</v>
      </c>
      <c r="X137" s="123">
        <f t="shared" ca="1" si="36"/>
        <v>0</v>
      </c>
      <c r="Y137" s="123">
        <f t="shared" ca="1" si="36"/>
        <v>0</v>
      </c>
      <c r="Z137" s="123">
        <f t="shared" ca="1" si="36"/>
        <v>0</v>
      </c>
      <c r="AA137" s="123">
        <f t="shared" ca="1" si="36"/>
        <v>0</v>
      </c>
      <c r="AB137" s="123">
        <f t="shared" ca="1" si="36"/>
        <v>0</v>
      </c>
      <c r="AC137" s="123">
        <f t="shared" ca="1" si="36"/>
        <v>0</v>
      </c>
      <c r="AD137" s="123">
        <f t="shared" ca="1" si="36"/>
        <v>0</v>
      </c>
      <c r="AE137" s="123">
        <f t="shared" ca="1" si="36"/>
        <v>0</v>
      </c>
      <c r="AF137" s="123">
        <f t="shared" ca="1" si="36"/>
        <v>0</v>
      </c>
      <c r="AG137" s="123">
        <f t="shared" ca="1" si="36"/>
        <v>0</v>
      </c>
      <c r="AH137" s="123">
        <f t="shared" ca="1" si="36"/>
        <v>0</v>
      </c>
      <c r="AI137" s="123">
        <f t="shared" ca="1" si="36"/>
        <v>0</v>
      </c>
      <c r="AJ137" s="123">
        <f t="shared" ca="1" si="36"/>
        <v>0</v>
      </c>
      <c r="AK137" s="123">
        <f t="shared" ca="1" si="36"/>
        <v>0</v>
      </c>
      <c r="AL137" s="123">
        <f t="shared" ca="1" si="36"/>
        <v>0</v>
      </c>
      <c r="AM137" s="123">
        <f t="shared" ca="1" si="36"/>
        <v>0</v>
      </c>
      <c r="AN137" s="123">
        <f t="shared" ca="1" si="36"/>
        <v>0</v>
      </c>
      <c r="AO137" s="123">
        <f t="shared" ca="1" si="36"/>
        <v>0</v>
      </c>
      <c r="AP137" s="123">
        <f t="shared" ca="1" si="36"/>
        <v>0</v>
      </c>
      <c r="AQ137" s="123">
        <f t="shared" ca="1" si="36"/>
        <v>0</v>
      </c>
      <c r="AR137" s="123">
        <f t="shared" ca="1" si="36"/>
        <v>0</v>
      </c>
      <c r="AS137" s="123">
        <f t="shared" ca="1" si="36"/>
        <v>0</v>
      </c>
      <c r="AT137" s="123">
        <f t="shared" ca="1" si="36"/>
        <v>0</v>
      </c>
      <c r="AU137" s="123">
        <f t="shared" ca="1" si="36"/>
        <v>0</v>
      </c>
      <c r="AV137" s="123">
        <f t="shared" ca="1" si="36"/>
        <v>0</v>
      </c>
      <c r="AW137" s="123">
        <f t="shared" ca="1" si="36"/>
        <v>0</v>
      </c>
      <c r="AX137" s="123">
        <f t="shared" ca="1" si="36"/>
        <v>0</v>
      </c>
      <c r="AY137" s="123">
        <f t="shared" ca="1" si="36"/>
        <v>0</v>
      </c>
      <c r="AZ137" s="123">
        <f t="shared" ca="1" si="36"/>
        <v>0</v>
      </c>
      <c r="BA137" s="123">
        <f t="shared" ca="1" si="36"/>
        <v>0</v>
      </c>
      <c r="BB137" s="123">
        <f t="shared" ca="1" si="36"/>
        <v>0</v>
      </c>
      <c r="BD137">
        <f ca="1">IFERROR(IF(SUMIF($G$6:$BB$6,BD$6&amp;" Total",$G137:$BB137)-(SUMIF($G$6:$BB$6,BD$6&amp;" "&amp;'Input-Func_Class'!$D$22,$G137:$BB137)+IFERROR(SUMIF($G$6:$BB$6,BD$6&amp;" "&amp;'Input-Func_Class'!$E$22,$G137:$BB137),SUMIF($G$6:$BB$6,BD$6&amp;" "&amp;'Input-Func_Class'!$B$24,$G137:$BB137))+SUMIF($G$6:$BB$6,BD$6&amp;" "&amp;'Input-Func_Class'!$F$22,$G137:$BB137))&lt;Check_Limit,0,1),1)</f>
        <v>0</v>
      </c>
      <c r="BE137">
        <f ca="1">IFERROR(IF(SUMIF($G$6:$BB$6,BE$6&amp;" Total",$G137:$BB137)-(SUMIF($G$6:$BB$6,BE$6&amp;" "&amp;'Input-Func_Class'!$D$22,$G137:$BB137)+IFERROR(SUMIF($G$6:$BB$6,BE$6&amp;" "&amp;'Input-Func_Class'!$E$22,$G137:$BB137),SUMIF($G$6:$BB$6,BE$6&amp;" "&amp;'Input-Func_Class'!$B$24,$G137:$BB137))+SUMIF($G$6:$BB$6,BE$6&amp;" "&amp;'Input-Func_Class'!$F$22,$G137:$BB137))&lt;Check_Limit,0,1),1)</f>
        <v>0</v>
      </c>
      <c r="BF137">
        <f ca="1">IFERROR(IF(SUMIF($G$6:$BB$6,BF$6&amp;" Total",$G137:$BB137)-(SUMIF($G$6:$BB$6,BF$6&amp;" "&amp;'Input-Func_Class'!$D$22,$G137:$BB137)+IFERROR(SUMIF($G$6:$BB$6,BF$6&amp;" "&amp;'Input-Func_Class'!$E$22,$G137:$BB137),SUMIF($G$6:$BB$6,BF$6&amp;" "&amp;'Input-Func_Class'!$B$24,$G137:$BB137))+SUMIF($G$6:$BB$6,BF$6&amp;" "&amp;'Input-Func_Class'!$F$22,$G137:$BB137))&lt;Check_Limit,0,1),1)</f>
        <v>0</v>
      </c>
      <c r="BG137">
        <f ca="1">IFERROR(IF(SUMIF($G$6:$BB$6,BG$6&amp;" Total",$G137:$BB137)-(SUMIF($G$6:$BB$6,BG$6&amp;" "&amp;'Input-Func_Class'!$D$22,$G137:$BB137)+IFERROR(SUMIF($G$6:$BB$6,BG$6&amp;" "&amp;'Input-Func_Class'!$E$22,$G137:$BB137),SUMIF($G$6:$BB$6,BG$6&amp;" "&amp;'Input-Func_Class'!$B$24,$G137:$BB137))+SUMIF($G$6:$BB$6,BG$6&amp;" "&amp;'Input-Func_Class'!$F$22,$G137:$BB137))&lt;Check_Limit,0,1),1)</f>
        <v>0</v>
      </c>
      <c r="BH137">
        <f ca="1">IFERROR(IF(SUMIF($G$6:$BB$6,BH$6&amp;" Total",$G137:$BB137)-(SUMIF($G$6:$BB$6,BH$6&amp;" "&amp;'Input-Func_Class'!$D$22,$G137:$BB137)+IFERROR(SUMIF($G$6:$BB$6,BH$6&amp;" "&amp;'Input-Func_Class'!$E$22,$G137:$BB137),SUMIF($G$6:$BB$6,BH$6&amp;" "&amp;'Input-Func_Class'!$B$24,$G137:$BB137))+SUMIF($G$6:$BB$6,BH$6&amp;" "&amp;'Input-Func_Class'!$F$22,$G137:$BB137))&lt;Check_Limit,0,1),1)</f>
        <v>0</v>
      </c>
      <c r="BI137">
        <f ca="1">IFERROR(IF(SUMIF($G$6:$BB$6,BI$6&amp;" Total",$G137:$BB137)-(SUMIF($G$6:$BB$6,BI$6&amp;" "&amp;'Input-Func_Class'!$D$22,$G137:$BB137)+IFERROR(SUMIF($G$6:$BB$6,BI$6&amp;" "&amp;'Input-Func_Class'!$E$22,$G137:$BB137),SUMIF($G$6:$BB$6,BI$6&amp;" "&amp;'Input-Func_Class'!$B$24,$G137:$BB137))+SUMIF($G$6:$BB$6,BI$6&amp;" "&amp;'Input-Func_Class'!$F$22,$G137:$BB137))&lt;Check_Limit,0,1),1)</f>
        <v>0</v>
      </c>
      <c r="BJ137">
        <f ca="1">IFERROR(IF(SUMIF($G$6:$BB$6,BJ$6&amp;" Total",$G137:$BB137)-(SUMIF($G$6:$BB$6,BJ$6&amp;" "&amp;'Input-Func_Class'!$D$22,$G137:$BB137)+IFERROR(SUMIF($G$6:$BB$6,BJ$6&amp;" "&amp;'Input-Func_Class'!$E$22,$G137:$BB137),SUMIF($G$6:$BB$6,BJ$6&amp;" "&amp;'Input-Func_Class'!$B$24,$G137:$BB137))+SUMIF($G$6:$BB$6,BJ$6&amp;" "&amp;'Input-Func_Class'!$F$22,$G137:$BB137))&lt;Check_Limit,0,1),1)</f>
        <v>0</v>
      </c>
      <c r="BK137">
        <f ca="1">IFERROR(IF(SUMIF($G$6:$BB$6,BK$6&amp;" Total",$G137:$BB137)-(SUMIF($G$6:$BB$6,BK$6&amp;" "&amp;'Input-Func_Class'!$D$22,$G137:$BB137)+IFERROR(SUMIF($G$6:$BB$6,BK$6&amp;" "&amp;'Input-Func_Class'!$E$22,$G137:$BB137),SUMIF($G$6:$BB$6,BK$6&amp;" "&amp;'Input-Func_Class'!$B$24,$G137:$BB137))+SUMIF($G$6:$BB$6,BK$6&amp;" "&amp;'Input-Func_Class'!$F$22,$G137:$BB137))&lt;Check_Limit,0,1),1)</f>
        <v>0</v>
      </c>
      <c r="BL137">
        <f ca="1">IFERROR(IF(SUMIF($G$6:$BB$6,BL$6&amp;" Total",$G137:$BB137)-(SUMIF($G$6:$BB$6,BL$6&amp;" "&amp;'Input-Func_Class'!$D$22,$G137:$BB137)+IFERROR(SUMIF($G$6:$BB$6,BL$6&amp;" "&amp;'Input-Func_Class'!$E$22,$G137:$BB137),SUMIF($G$6:$BB$6,BL$6&amp;" "&amp;'Input-Func_Class'!$B$24,$G137:$BB137))+SUMIF($G$6:$BB$6,BL$6&amp;" "&amp;'Input-Func_Class'!$F$22,$G137:$BB137))&lt;Check_Limit,0,1),1)</f>
        <v>0</v>
      </c>
      <c r="BM137">
        <f ca="1">IFERROR(IF(SUMIF($G$6:$BB$6,BM$6&amp;" Total",$G137:$BB137)-(SUMIF($G$6:$BB$6,BM$6&amp;" "&amp;'Input-Func_Class'!$D$22,$G137:$BB137)+IFERROR(SUMIF($G$6:$BB$6,BM$6&amp;" "&amp;'Input-Func_Class'!$E$22,$G137:$BB137),SUMIF($G$6:$BB$6,BM$6&amp;" "&amp;'Input-Func_Class'!$B$24,$G137:$BB137))+SUMIF($G$6:$BB$6,BM$6&amp;" "&amp;'Input-Func_Class'!$F$22,$G137:$BB137))&lt;Check_Limit,0,1),1)</f>
        <v>0</v>
      </c>
      <c r="BN137">
        <f ca="1">IFERROR(IF(SUMIF($G$6:$BB$6,BN$6&amp;" Total",$G137:$BB137)-(SUMIF($G$6:$BB$6,BN$6&amp;" "&amp;'Input-Func_Class'!$D$22,$G137:$BB137)+IFERROR(SUMIF($G$6:$BB$6,BN$6&amp;" "&amp;'Input-Func_Class'!$E$22,$G137:$BB137),SUMIF($G$6:$BB$6,BN$6&amp;" "&amp;'Input-Func_Class'!$B$24,$G137:$BB137))+SUMIF($G$6:$BB$6,BN$6&amp;" "&amp;'Input-Func_Class'!$F$22,$G137:$BB137))&lt;Check_Limit,0,1),1)</f>
        <v>0</v>
      </c>
      <c r="BO137">
        <f ca="1">IFERROR(IF(SUMIF($G$6:$BB$6,BO$6&amp;" Total",$G137:$BB137)-(SUMIF($G$6:$BB$6,BO$6&amp;" "&amp;'Input-Func_Class'!$D$22,$G137:$BB137)+IFERROR(SUMIF($G$6:$BB$6,BO$6&amp;" "&amp;'Input-Func_Class'!$E$22,$G137:$BB137),SUMIF($G$6:$BB$6,BO$6&amp;" "&amp;'Input-Func_Class'!$B$24,$G137:$BB137))+SUMIF($G$6:$BB$6,BO$6&amp;" "&amp;'Input-Func_Class'!$F$22,$G137:$BB137))&lt;Check_Limit,0,1),1)</f>
        <v>0</v>
      </c>
    </row>
    <row r="138" spans="1:67" outlineLevel="1">
      <c r="A138" s="31" t="str">
        <f>IF(ISBLANK('Input-Accounts'!A138),"",'Input-Accounts'!A138)</f>
        <v/>
      </c>
      <c r="B138" t="str">
        <f>IF(ISBLANK('Input-Accounts'!B138),"",'Input-Accounts'!B138)</f>
        <v/>
      </c>
      <c r="C138" s="31" t="str">
        <f>IF(ISBLANK('Input-Accounts'!C138),"",'Input-Accounts'!C138)</f>
        <v/>
      </c>
      <c r="D138" s="10"/>
      <c r="E138" s="10">
        <f t="shared" si="20"/>
        <v>0</v>
      </c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  <c r="AA138" s="10"/>
      <c r="AB138" s="10"/>
      <c r="AC138" s="10"/>
      <c r="AD138" s="10"/>
      <c r="AE138" s="10"/>
      <c r="AF138" s="10"/>
      <c r="AG138" s="10"/>
      <c r="AH138" s="10"/>
      <c r="AI138" s="10"/>
      <c r="AJ138" s="10"/>
      <c r="AK138" s="10"/>
      <c r="AL138" s="10"/>
      <c r="AM138" s="10"/>
      <c r="AN138" s="10"/>
      <c r="AO138" s="10"/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D138">
        <f>IFERROR(IF(SUMIF($G$6:$BB$6,BD$6&amp;" Total",$G138:$BB138)-(SUMIF($G$6:$BB$6,BD$6&amp;" "&amp;'Input-Func_Class'!$D$22,$G138:$BB138)+IFERROR(SUMIF($G$6:$BB$6,BD$6&amp;" "&amp;'Input-Func_Class'!$E$22,$G138:$BB138),SUMIF($G$6:$BB$6,BD$6&amp;" "&amp;'Input-Func_Class'!$B$24,$G138:$BB138))+SUMIF($G$6:$BB$6,BD$6&amp;" "&amp;'Input-Func_Class'!$F$22,$G138:$BB138))&lt;Check_Limit,0,1),1)</f>
        <v>0</v>
      </c>
      <c r="BE138">
        <f>IFERROR(IF(SUMIF($G$6:$BB$6,BE$6&amp;" Total",$G138:$BB138)-(SUMIF($G$6:$BB$6,BE$6&amp;" "&amp;'Input-Func_Class'!$D$22,$G138:$BB138)+IFERROR(SUMIF($G$6:$BB$6,BE$6&amp;" "&amp;'Input-Func_Class'!$E$22,$G138:$BB138),SUMIF($G$6:$BB$6,BE$6&amp;" "&amp;'Input-Func_Class'!$B$24,$G138:$BB138))+SUMIF($G$6:$BB$6,BE$6&amp;" "&amp;'Input-Func_Class'!$F$22,$G138:$BB138))&lt;Check_Limit,0,1),1)</f>
        <v>0</v>
      </c>
      <c r="BF138">
        <f>IFERROR(IF(SUMIF($G$6:$BB$6,BF$6&amp;" Total",$G138:$BB138)-(SUMIF($G$6:$BB$6,BF$6&amp;" "&amp;'Input-Func_Class'!$D$22,$G138:$BB138)+IFERROR(SUMIF($G$6:$BB$6,BF$6&amp;" "&amp;'Input-Func_Class'!$E$22,$G138:$BB138),SUMIF($G$6:$BB$6,BF$6&amp;" "&amp;'Input-Func_Class'!$B$24,$G138:$BB138))+SUMIF($G$6:$BB$6,BF$6&amp;" "&amp;'Input-Func_Class'!$F$22,$G138:$BB138))&lt;Check_Limit,0,1),1)</f>
        <v>0</v>
      </c>
      <c r="BG138">
        <f>IFERROR(IF(SUMIF($G$6:$BB$6,BG$6&amp;" Total",$G138:$BB138)-(SUMIF($G$6:$BB$6,BG$6&amp;" "&amp;'Input-Func_Class'!$D$22,$G138:$BB138)+IFERROR(SUMIF($G$6:$BB$6,BG$6&amp;" "&amp;'Input-Func_Class'!$E$22,$G138:$BB138),SUMIF($G$6:$BB$6,BG$6&amp;" "&amp;'Input-Func_Class'!$B$24,$G138:$BB138))+SUMIF($G$6:$BB$6,BG$6&amp;" "&amp;'Input-Func_Class'!$F$22,$G138:$BB138))&lt;Check_Limit,0,1),1)</f>
        <v>0</v>
      </c>
      <c r="BH138">
        <f>IFERROR(IF(SUMIF($G$6:$BB$6,BH$6&amp;" Total",$G138:$BB138)-(SUMIF($G$6:$BB$6,BH$6&amp;" "&amp;'Input-Func_Class'!$D$22,$G138:$BB138)+IFERROR(SUMIF($G$6:$BB$6,BH$6&amp;" "&amp;'Input-Func_Class'!$E$22,$G138:$BB138),SUMIF($G$6:$BB$6,BH$6&amp;" "&amp;'Input-Func_Class'!$B$24,$G138:$BB138))+SUMIF($G$6:$BB$6,BH$6&amp;" "&amp;'Input-Func_Class'!$F$22,$G138:$BB138))&lt;Check_Limit,0,1),1)</f>
        <v>0</v>
      </c>
      <c r="BI138">
        <f>IFERROR(IF(SUMIF($G$6:$BB$6,BI$6&amp;" Total",$G138:$BB138)-(SUMIF($G$6:$BB$6,BI$6&amp;" "&amp;'Input-Func_Class'!$D$22,$G138:$BB138)+IFERROR(SUMIF($G$6:$BB$6,BI$6&amp;" "&amp;'Input-Func_Class'!$E$22,$G138:$BB138),SUMIF($G$6:$BB$6,BI$6&amp;" "&amp;'Input-Func_Class'!$B$24,$G138:$BB138))+SUMIF($G$6:$BB$6,BI$6&amp;" "&amp;'Input-Func_Class'!$F$22,$G138:$BB138))&lt;Check_Limit,0,1),1)</f>
        <v>0</v>
      </c>
      <c r="BJ138">
        <f>IFERROR(IF(SUMIF($G$6:$BB$6,BJ$6&amp;" Total",$G138:$BB138)-(SUMIF($G$6:$BB$6,BJ$6&amp;" "&amp;'Input-Func_Class'!$D$22,$G138:$BB138)+IFERROR(SUMIF($G$6:$BB$6,BJ$6&amp;" "&amp;'Input-Func_Class'!$E$22,$G138:$BB138),SUMIF($G$6:$BB$6,BJ$6&amp;" "&amp;'Input-Func_Class'!$B$24,$G138:$BB138))+SUMIF($G$6:$BB$6,BJ$6&amp;" "&amp;'Input-Func_Class'!$F$22,$G138:$BB138))&lt;Check_Limit,0,1),1)</f>
        <v>0</v>
      </c>
      <c r="BK138">
        <f>IFERROR(IF(SUMIF($G$6:$BB$6,BK$6&amp;" Total",$G138:$BB138)-(SUMIF($G$6:$BB$6,BK$6&amp;" "&amp;'Input-Func_Class'!$D$22,$G138:$BB138)+IFERROR(SUMIF($G$6:$BB$6,BK$6&amp;" "&amp;'Input-Func_Class'!$E$22,$G138:$BB138),SUMIF($G$6:$BB$6,BK$6&amp;" "&amp;'Input-Func_Class'!$B$24,$G138:$BB138))+SUMIF($G$6:$BB$6,BK$6&amp;" "&amp;'Input-Func_Class'!$F$22,$G138:$BB138))&lt;Check_Limit,0,1),1)</f>
        <v>0</v>
      </c>
      <c r="BL138">
        <f>IFERROR(IF(SUMIF($G$6:$BB$6,BL$6&amp;" Total",$G138:$BB138)-(SUMIF($G$6:$BB$6,BL$6&amp;" "&amp;'Input-Func_Class'!$D$22,$G138:$BB138)+IFERROR(SUMIF($G$6:$BB$6,BL$6&amp;" "&amp;'Input-Func_Class'!$E$22,$G138:$BB138),SUMIF($G$6:$BB$6,BL$6&amp;" "&amp;'Input-Func_Class'!$B$24,$G138:$BB138))+SUMIF($G$6:$BB$6,BL$6&amp;" "&amp;'Input-Func_Class'!$F$22,$G138:$BB138))&lt;Check_Limit,0,1),1)</f>
        <v>0</v>
      </c>
      <c r="BM138">
        <f>IFERROR(IF(SUMIF($G$6:$BB$6,BM$6&amp;" Total",$G138:$BB138)-(SUMIF($G$6:$BB$6,BM$6&amp;" "&amp;'Input-Func_Class'!$D$22,$G138:$BB138)+IFERROR(SUMIF($G$6:$BB$6,BM$6&amp;" "&amp;'Input-Func_Class'!$E$22,$G138:$BB138),SUMIF($G$6:$BB$6,BM$6&amp;" "&amp;'Input-Func_Class'!$B$24,$G138:$BB138))+SUMIF($G$6:$BB$6,BM$6&amp;" "&amp;'Input-Func_Class'!$F$22,$G138:$BB138))&lt;Check_Limit,0,1),1)</f>
        <v>0</v>
      </c>
      <c r="BN138">
        <f>IFERROR(IF(SUMIF($G$6:$BB$6,BN$6&amp;" Total",$G138:$BB138)-(SUMIF($G$6:$BB$6,BN$6&amp;" "&amp;'Input-Func_Class'!$D$22,$G138:$BB138)+IFERROR(SUMIF($G$6:$BB$6,BN$6&amp;" "&amp;'Input-Func_Class'!$E$22,$G138:$BB138),SUMIF($G$6:$BB$6,BN$6&amp;" "&amp;'Input-Func_Class'!$B$24,$G138:$BB138))+SUMIF($G$6:$BB$6,BN$6&amp;" "&amp;'Input-Func_Class'!$F$22,$G138:$BB138))&lt;Check_Limit,0,1),1)</f>
        <v>0</v>
      </c>
      <c r="BO138">
        <f>IFERROR(IF(SUMIF($G$6:$BB$6,BO$6&amp;" Total",$G138:$BB138)-(SUMIF($G$6:$BB$6,BO$6&amp;" "&amp;'Input-Func_Class'!$D$22,$G138:$BB138)+IFERROR(SUMIF($G$6:$BB$6,BO$6&amp;" "&amp;'Input-Func_Class'!$E$22,$G138:$BB138),SUMIF($G$6:$BB$6,BO$6&amp;" "&amp;'Input-Func_Class'!$B$24,$G138:$BB138))+SUMIF($G$6:$BB$6,BO$6&amp;" "&amp;'Input-Func_Class'!$F$22,$G138:$BB138))&lt;Check_Limit,0,1),1)</f>
        <v>0</v>
      </c>
    </row>
    <row r="139" spans="1:67" outlineLevel="1">
      <c r="A139" s="31">
        <f>IF(ISBLANK('Input-Accounts'!A139),"",'Input-Accounts'!A139)</f>
        <v>125</v>
      </c>
      <c r="B139" s="1" t="str">
        <f>IF(ISBLANK('Input-Accounts'!B139),"",'Input-Accounts'!B139)</f>
        <v>Other Assets</v>
      </c>
      <c r="C139" s="31" t="str">
        <f>IF(ISBLANK('Input-Accounts'!C139),"",'Input-Accounts'!C139)</f>
        <v/>
      </c>
      <c r="D139" s="10"/>
      <c r="E139" s="10">
        <f t="shared" si="20"/>
        <v>0</v>
      </c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10"/>
      <c r="AM139" s="10"/>
      <c r="AN139" s="10"/>
      <c r="AO139" s="10"/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D139">
        <f>IFERROR(IF(SUMIF($G$6:$BB$6,BD$6&amp;" Total",$G139:$BB139)-(SUMIF($G$6:$BB$6,BD$6&amp;" "&amp;'Input-Func_Class'!$D$22,$G139:$BB139)+IFERROR(SUMIF($G$6:$BB$6,BD$6&amp;" "&amp;'Input-Func_Class'!$E$22,$G139:$BB139),SUMIF($G$6:$BB$6,BD$6&amp;" "&amp;'Input-Func_Class'!$B$24,$G139:$BB139))+SUMIF($G$6:$BB$6,BD$6&amp;" "&amp;'Input-Func_Class'!$F$22,$G139:$BB139))&lt;Check_Limit,0,1),1)</f>
        <v>0</v>
      </c>
      <c r="BE139">
        <f>IFERROR(IF(SUMIF($G$6:$BB$6,BE$6&amp;" Total",$G139:$BB139)-(SUMIF($G$6:$BB$6,BE$6&amp;" "&amp;'Input-Func_Class'!$D$22,$G139:$BB139)+IFERROR(SUMIF($G$6:$BB$6,BE$6&amp;" "&amp;'Input-Func_Class'!$E$22,$G139:$BB139),SUMIF($G$6:$BB$6,BE$6&amp;" "&amp;'Input-Func_Class'!$B$24,$G139:$BB139))+SUMIF($G$6:$BB$6,BE$6&amp;" "&amp;'Input-Func_Class'!$F$22,$G139:$BB139))&lt;Check_Limit,0,1),1)</f>
        <v>0</v>
      </c>
      <c r="BF139">
        <f>IFERROR(IF(SUMIF($G$6:$BB$6,BF$6&amp;" Total",$G139:$BB139)-(SUMIF($G$6:$BB$6,BF$6&amp;" "&amp;'Input-Func_Class'!$D$22,$G139:$BB139)+IFERROR(SUMIF($G$6:$BB$6,BF$6&amp;" "&amp;'Input-Func_Class'!$E$22,$G139:$BB139),SUMIF($G$6:$BB$6,BF$6&amp;" "&amp;'Input-Func_Class'!$B$24,$G139:$BB139))+SUMIF($G$6:$BB$6,BF$6&amp;" "&amp;'Input-Func_Class'!$F$22,$G139:$BB139))&lt;Check_Limit,0,1),1)</f>
        <v>0</v>
      </c>
      <c r="BG139">
        <f>IFERROR(IF(SUMIF($G$6:$BB$6,BG$6&amp;" Total",$G139:$BB139)-(SUMIF($G$6:$BB$6,BG$6&amp;" "&amp;'Input-Func_Class'!$D$22,$G139:$BB139)+IFERROR(SUMIF($G$6:$BB$6,BG$6&amp;" "&amp;'Input-Func_Class'!$E$22,$G139:$BB139),SUMIF($G$6:$BB$6,BG$6&amp;" "&amp;'Input-Func_Class'!$B$24,$G139:$BB139))+SUMIF($G$6:$BB$6,BG$6&amp;" "&amp;'Input-Func_Class'!$F$22,$G139:$BB139))&lt;Check_Limit,0,1),1)</f>
        <v>0</v>
      </c>
      <c r="BH139">
        <f>IFERROR(IF(SUMIF($G$6:$BB$6,BH$6&amp;" Total",$G139:$BB139)-(SUMIF($G$6:$BB$6,BH$6&amp;" "&amp;'Input-Func_Class'!$D$22,$G139:$BB139)+IFERROR(SUMIF($G$6:$BB$6,BH$6&amp;" "&amp;'Input-Func_Class'!$E$22,$G139:$BB139),SUMIF($G$6:$BB$6,BH$6&amp;" "&amp;'Input-Func_Class'!$B$24,$G139:$BB139))+SUMIF($G$6:$BB$6,BH$6&amp;" "&amp;'Input-Func_Class'!$F$22,$G139:$BB139))&lt;Check_Limit,0,1),1)</f>
        <v>0</v>
      </c>
      <c r="BI139">
        <f>IFERROR(IF(SUMIF($G$6:$BB$6,BI$6&amp;" Total",$G139:$BB139)-(SUMIF($G$6:$BB$6,BI$6&amp;" "&amp;'Input-Func_Class'!$D$22,$G139:$BB139)+IFERROR(SUMIF($G$6:$BB$6,BI$6&amp;" "&amp;'Input-Func_Class'!$E$22,$G139:$BB139),SUMIF($G$6:$BB$6,BI$6&amp;" "&amp;'Input-Func_Class'!$B$24,$G139:$BB139))+SUMIF($G$6:$BB$6,BI$6&amp;" "&amp;'Input-Func_Class'!$F$22,$G139:$BB139))&lt;Check_Limit,0,1),1)</f>
        <v>0</v>
      </c>
      <c r="BJ139">
        <f>IFERROR(IF(SUMIF($G$6:$BB$6,BJ$6&amp;" Total",$G139:$BB139)-(SUMIF($G$6:$BB$6,BJ$6&amp;" "&amp;'Input-Func_Class'!$D$22,$G139:$BB139)+IFERROR(SUMIF($G$6:$BB$6,BJ$6&amp;" "&amp;'Input-Func_Class'!$E$22,$G139:$BB139),SUMIF($G$6:$BB$6,BJ$6&amp;" "&amp;'Input-Func_Class'!$B$24,$G139:$BB139))+SUMIF($G$6:$BB$6,BJ$6&amp;" "&amp;'Input-Func_Class'!$F$22,$G139:$BB139))&lt;Check_Limit,0,1),1)</f>
        <v>0</v>
      </c>
      <c r="BK139">
        <f>IFERROR(IF(SUMIF($G$6:$BB$6,BK$6&amp;" Total",$G139:$BB139)-(SUMIF($G$6:$BB$6,BK$6&amp;" "&amp;'Input-Func_Class'!$D$22,$G139:$BB139)+IFERROR(SUMIF($G$6:$BB$6,BK$6&amp;" "&amp;'Input-Func_Class'!$E$22,$G139:$BB139),SUMIF($G$6:$BB$6,BK$6&amp;" "&amp;'Input-Func_Class'!$B$24,$G139:$BB139))+SUMIF($G$6:$BB$6,BK$6&amp;" "&amp;'Input-Func_Class'!$F$22,$G139:$BB139))&lt;Check_Limit,0,1),1)</f>
        <v>0</v>
      </c>
      <c r="BL139">
        <f>IFERROR(IF(SUMIF($G$6:$BB$6,BL$6&amp;" Total",$G139:$BB139)-(SUMIF($G$6:$BB$6,BL$6&amp;" "&amp;'Input-Func_Class'!$D$22,$G139:$BB139)+IFERROR(SUMIF($G$6:$BB$6,BL$6&amp;" "&amp;'Input-Func_Class'!$E$22,$G139:$BB139),SUMIF($G$6:$BB$6,BL$6&amp;" "&amp;'Input-Func_Class'!$B$24,$G139:$BB139))+SUMIF($G$6:$BB$6,BL$6&amp;" "&amp;'Input-Func_Class'!$F$22,$G139:$BB139))&lt;Check_Limit,0,1),1)</f>
        <v>0</v>
      </c>
      <c r="BM139">
        <f>IFERROR(IF(SUMIF($G$6:$BB$6,BM$6&amp;" Total",$G139:$BB139)-(SUMIF($G$6:$BB$6,BM$6&amp;" "&amp;'Input-Func_Class'!$D$22,$G139:$BB139)+IFERROR(SUMIF($G$6:$BB$6,BM$6&amp;" "&amp;'Input-Func_Class'!$E$22,$G139:$BB139),SUMIF($G$6:$BB$6,BM$6&amp;" "&amp;'Input-Func_Class'!$B$24,$G139:$BB139))+SUMIF($G$6:$BB$6,BM$6&amp;" "&amp;'Input-Func_Class'!$F$22,$G139:$BB139))&lt;Check_Limit,0,1),1)</f>
        <v>0</v>
      </c>
      <c r="BN139">
        <f>IFERROR(IF(SUMIF($G$6:$BB$6,BN$6&amp;" Total",$G139:$BB139)-(SUMIF($G$6:$BB$6,BN$6&amp;" "&amp;'Input-Func_Class'!$D$22,$G139:$BB139)+IFERROR(SUMIF($G$6:$BB$6,BN$6&amp;" "&amp;'Input-Func_Class'!$E$22,$G139:$BB139),SUMIF($G$6:$BB$6,BN$6&amp;" "&amp;'Input-Func_Class'!$B$24,$G139:$BB139))+SUMIF($G$6:$BB$6,BN$6&amp;" "&amp;'Input-Func_Class'!$F$22,$G139:$BB139))&lt;Check_Limit,0,1),1)</f>
        <v>0</v>
      </c>
      <c r="BO139">
        <f>IFERROR(IF(SUMIF($G$6:$BB$6,BO$6&amp;" Total",$G139:$BB139)-(SUMIF($G$6:$BB$6,BO$6&amp;" "&amp;'Input-Func_Class'!$D$22,$G139:$BB139)+IFERROR(SUMIF($G$6:$BB$6,BO$6&amp;" "&amp;'Input-Func_Class'!$E$22,$G139:$BB139),SUMIF($G$6:$BB$6,BO$6&amp;" "&amp;'Input-Func_Class'!$B$24,$G139:$BB139))+SUMIF($G$6:$BB$6,BO$6&amp;" "&amp;'Input-Func_Class'!$F$22,$G139:$BB139))&lt;Check_Limit,0,1),1)</f>
        <v>0</v>
      </c>
    </row>
    <row r="140" spans="1:67" outlineLevel="1">
      <c r="A140" s="31">
        <f>IF(ISBLANK('Input-Accounts'!A140),"",'Input-Accounts'!A140)</f>
        <v>126</v>
      </c>
      <c r="B140" s="53" t="str">
        <f>IF(ISBLANK('Input-Accounts'!B140),"",'Input-Accounts'!B140)</f>
        <v>Retirement Work in Progress</v>
      </c>
      <c r="C140" s="31" t="str">
        <f>IF(ISBLANK('Input-Accounts'!C140),"",'Input-Accounts'!C140)</f>
        <v>N/A</v>
      </c>
      <c r="D140" s="10">
        <f>Functionalization!$D140</f>
        <v>6687302.709999999</v>
      </c>
      <c r="E140" s="10">
        <f t="shared" ca="1" si="20"/>
        <v>0</v>
      </c>
      <c r="F140" s="3" t="str">
        <f>IF($D140=0,"-",IF('Input-Accounts'!$E140&lt;&gt;0,'Input-Accounts'!$E140,'Input-Accounts'!$G140))</f>
        <v>INT_MAINS_PLANT</v>
      </c>
      <c r="G140" s="10">
        <f ca="1">IF(G$5&lt;&gt;"",HLOOKUP(G$5,Functionalization!$G$6:$R$373,ROW($A140)-5,FALSE),IFERROR(INDEX(G$337:G$373,MATCH($F140,$B$337:$B$373,0))/VLOOKUP($F140,$B$337:$BB$373,MATCH(LEFT(TRIM(G$6),FIND("~",SUBSTITUTE(G$6,"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140))*HLOOKUP(LEFT(TRIM(G$6),FIND("~",SUBSTITUTE(G$6," ","~",LEN(TRIM(G$6))-LEN(SUBSTITUTE(TRIM(G$6)," ",""))))-1)&amp;" Total",$B$6:$BB$373,ROW($A140)-5,FALSE))</f>
        <v>6687302.709999999</v>
      </c>
      <c r="H140" s="10">
        <f ca="1">IF(H$5&lt;&gt;"",HLOOKUP(H$5,Functionalization!$G$6:$R$373,ROW($A140)-5,FALSE),IFERROR(INDEX(H$337:H$373,MATCH($F140,$B$337:$B$373,0))/VLOOKUP($F140,$B$337:$BB$373,MATCH(LEFT(TRIM(H$6),FIND("~",SUBSTITUTE(H$6,"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140))*HLOOKUP(LEFT(TRIM(H$6),FIND("~",SUBSTITUTE(H$6," ","~",LEN(TRIM(H$6))-LEN(SUBSTITUTE(TRIM(H$6)," ",""))))-1)&amp;" Total",$B$6:$BB$373,ROW($A140)-5,FALSE))</f>
        <v>4961803.5233078506</v>
      </c>
      <c r="I140" s="10">
        <f ca="1">IF(I$5&lt;&gt;"",HLOOKUP(I$5,Functionalization!$G$6:$R$373,ROW($A140)-5,FALSE),IFERROR(INDEX(I$337:I$373,MATCH($F140,$B$337:$B$373,0))/VLOOKUP($F140,$B$337:$BB$373,MATCH(LEFT(TRIM(I$6),FIND("~",SUBSTITUTE(I$6,"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140))*HLOOKUP(LEFT(TRIM(I$6),FIND("~",SUBSTITUTE(I$6," ","~",LEN(TRIM(I$6))-LEN(SUBSTITUTE(TRIM(I$6)," ",""))))-1)&amp;" Total",$B$6:$BB$373,ROW($A140)-5,FALSE))</f>
        <v>0</v>
      </c>
      <c r="J140" s="10">
        <f ca="1">IF(J$5&lt;&gt;"",HLOOKUP(J$5,Functionalization!$G$6:$R$373,ROW($A140)-5,FALSE),IFERROR(INDEX(J$337:J$373,MATCH($F140,$B$337:$B$373,0))/VLOOKUP($F140,$B$337:$BB$373,MATCH(LEFT(TRIM(J$6),FIND("~",SUBSTITUTE(J$6,"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140))*HLOOKUP(LEFT(TRIM(J$6),FIND("~",SUBSTITUTE(J$6," ","~",LEN(TRIM(J$6))-LEN(SUBSTITUTE(TRIM(J$6)," ",""))))-1)&amp;" Total",$B$6:$BB$373,ROW($A140)-5,FALSE))</f>
        <v>1725499.1866921482</v>
      </c>
      <c r="K140" s="10">
        <f ca="1">IF(K$5&lt;&gt;"",HLOOKUP(K$5,Functionalization!$G$6:$R$373,ROW($A140)-5,FALSE),IFERROR(INDEX(K$337:K$373,MATCH($F140,$B$337:$B$373,0))/VLOOKUP($F140,$B$337:$BB$373,MATCH(LEFT(TRIM(K$6),FIND("~",SUBSTITUTE(K$6,"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140))*HLOOKUP(LEFT(TRIM(K$6),FIND("~",SUBSTITUTE(K$6," ","~",LEN(TRIM(K$6))-LEN(SUBSTITUTE(TRIM(K$6)," ",""))))-1)&amp;" Total",$B$6:$BB$373,ROW($A140)-5,FALSE))</f>
        <v>0</v>
      </c>
      <c r="L140" s="10">
        <f ca="1">IF(L$5&lt;&gt;"",HLOOKUP(L$5,Functionalization!$G$6:$R$373,ROW($A140)-5,FALSE),IFERROR(INDEX(L$337:L$373,MATCH($F140,$B$337:$B$373,0))/VLOOKUP($F140,$B$337:$BB$373,MATCH(LEFT(TRIM(L$6),FIND("~",SUBSTITUTE(L$6,"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140))*HLOOKUP(LEFT(TRIM(L$6),FIND("~",SUBSTITUTE(L$6," ","~",LEN(TRIM(L$6))-LEN(SUBSTITUTE(TRIM(L$6)," ",""))))-1)&amp;" Total",$B$6:$BB$373,ROW($A140)-5,FALSE))</f>
        <v>0</v>
      </c>
      <c r="M140" s="10">
        <f ca="1">IF(M$5&lt;&gt;"",HLOOKUP(M$5,Functionalization!$G$6:$R$373,ROW($A140)-5,FALSE),IFERROR(INDEX(M$337:M$373,MATCH($F140,$B$337:$B$373,0))/VLOOKUP($F140,$B$337:$BB$373,MATCH(LEFT(TRIM(M$6),FIND("~",SUBSTITUTE(M$6,"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140))*HLOOKUP(LEFT(TRIM(M$6),FIND("~",SUBSTITUTE(M$6," ","~",LEN(TRIM(M$6))-LEN(SUBSTITUTE(TRIM(M$6)," ",""))))-1)&amp;" Total",$B$6:$BB$373,ROW($A140)-5,FALSE))</f>
        <v>0</v>
      </c>
      <c r="N140" s="10">
        <f ca="1">IF(N$5&lt;&gt;"",HLOOKUP(N$5,Functionalization!$G$6:$R$373,ROW($A140)-5,FALSE),IFERROR(INDEX(N$337:N$373,MATCH($F140,$B$337:$B$373,0))/VLOOKUP($F140,$B$337:$BB$373,MATCH(LEFT(TRIM(N$6),FIND("~",SUBSTITUTE(N$6,"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140))*HLOOKUP(LEFT(TRIM(N$6),FIND("~",SUBSTITUTE(N$6," ","~",LEN(TRIM(N$6))-LEN(SUBSTITUTE(TRIM(N$6)," ",""))))-1)&amp;" Total",$B$6:$BB$373,ROW($A140)-5,FALSE))</f>
        <v>0</v>
      </c>
      <c r="O140" s="10">
        <f ca="1">IF(O$5&lt;&gt;"",HLOOKUP(O$5,Functionalization!$G$6:$R$373,ROW($A140)-5,FALSE),IFERROR(INDEX(O$337:O$373,MATCH($F140,$B$337:$B$373,0))/VLOOKUP($F140,$B$337:$BB$373,MATCH(LEFT(TRIM(O$6),FIND("~",SUBSTITUTE(O$6,"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140))*HLOOKUP(LEFT(TRIM(O$6),FIND("~",SUBSTITUTE(O$6," ","~",LEN(TRIM(O$6))-LEN(SUBSTITUTE(TRIM(O$6)," ",""))))-1)&amp;" Total",$B$6:$BB$373,ROW($A140)-5,FALSE))</f>
        <v>0</v>
      </c>
      <c r="P140" s="10">
        <f ca="1">IF(P$5&lt;&gt;"",HLOOKUP(P$5,Functionalization!$G$6:$R$373,ROW($A140)-5,FALSE),IFERROR(INDEX(P$337:P$373,MATCH($F140,$B$337:$B$373,0))/VLOOKUP($F140,$B$337:$BB$373,MATCH(LEFT(TRIM(P$6),FIND("~",SUBSTITUTE(P$6,"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140))*HLOOKUP(LEFT(TRIM(P$6),FIND("~",SUBSTITUTE(P$6," ","~",LEN(TRIM(P$6))-LEN(SUBSTITUTE(TRIM(P$6)," ",""))))-1)&amp;" Total",$B$6:$BB$373,ROW($A140)-5,FALSE))</f>
        <v>0</v>
      </c>
      <c r="Q140" s="10">
        <f ca="1">IF(Q$5&lt;&gt;"",HLOOKUP(Q$5,Functionalization!$G$6:$R$373,ROW($A140)-5,FALSE),IFERROR(INDEX(Q$337:Q$373,MATCH($F140,$B$337:$B$373,0))/VLOOKUP($F140,$B$337:$BB$373,MATCH(LEFT(TRIM(Q$6),FIND("~",SUBSTITUTE(Q$6,"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140))*HLOOKUP(LEFT(TRIM(Q$6),FIND("~",SUBSTITUTE(Q$6," ","~",LEN(TRIM(Q$6))-LEN(SUBSTITUTE(TRIM(Q$6)," ",""))))-1)&amp;" Total",$B$6:$BB$373,ROW($A140)-5,FALSE))</f>
        <v>0</v>
      </c>
      <c r="R140" s="10">
        <f ca="1">IF(R$5&lt;&gt;"",HLOOKUP(R$5,Functionalization!$G$6:$R$373,ROW($A140)-5,FALSE),IFERROR(INDEX(R$337:R$373,MATCH($F140,$B$337:$B$373,0))/VLOOKUP($F140,$B$337:$BB$373,MATCH(LEFT(TRIM(R$6),FIND("~",SUBSTITUTE(R$6,"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140))*HLOOKUP(LEFT(TRIM(R$6),FIND("~",SUBSTITUTE(R$6," ","~",LEN(TRIM(R$6))-LEN(SUBSTITUTE(TRIM(R$6)," ",""))))-1)&amp;" Total",$B$6:$BB$373,ROW($A140)-5,FALSE))</f>
        <v>0</v>
      </c>
      <c r="S140" s="10">
        <f ca="1">IF(S$5&lt;&gt;"",HLOOKUP(S$5,Functionalization!$G$6:$R$373,ROW($A140)-5,FALSE),IFERROR(INDEX(S$337:S$373,MATCH($F140,$B$337:$B$373,0))/VLOOKUP($F140,$B$337:$BB$373,MATCH(LEFT(TRIM(S$6),FIND("~",SUBSTITUTE(S$6,"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140))*HLOOKUP(LEFT(TRIM(S$6),FIND("~",SUBSTITUTE(S$6," ","~",LEN(TRIM(S$6))-LEN(SUBSTITUTE(TRIM(S$6)," ",""))))-1)&amp;" Total",$B$6:$BB$373,ROW($A140)-5,FALSE))</f>
        <v>0</v>
      </c>
      <c r="T140" s="10">
        <f ca="1">IF(T$5&lt;&gt;"",HLOOKUP(T$5,Functionalization!$G$6:$R$373,ROW($A140)-5,FALSE),IFERROR(INDEX(T$337:T$373,MATCH($F140,$B$337:$B$373,0))/VLOOKUP($F140,$B$337:$BB$373,MATCH(LEFT(TRIM(T$6),FIND("~",SUBSTITUTE(T$6,"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140))*HLOOKUP(LEFT(TRIM(T$6),FIND("~",SUBSTITUTE(T$6," ","~",LEN(TRIM(T$6))-LEN(SUBSTITUTE(TRIM(T$6)," ",""))))-1)&amp;" Total",$B$6:$BB$373,ROW($A140)-5,FALSE))</f>
        <v>0</v>
      </c>
      <c r="U140" s="10">
        <f ca="1">IF(U$5&lt;&gt;"",HLOOKUP(U$5,Functionalization!$G$6:$R$373,ROW($A140)-5,FALSE),IFERROR(INDEX(U$337:U$373,MATCH($F140,$B$337:$B$373,0))/VLOOKUP($F140,$B$337:$BB$373,MATCH(LEFT(TRIM(U$6),FIND("~",SUBSTITUTE(U$6,"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140))*HLOOKUP(LEFT(TRIM(U$6),FIND("~",SUBSTITUTE(U$6," ","~",LEN(TRIM(U$6))-LEN(SUBSTITUTE(TRIM(U$6)," ",""))))-1)&amp;" Total",$B$6:$BB$373,ROW($A140)-5,FALSE))</f>
        <v>0</v>
      </c>
      <c r="V140" s="10">
        <f ca="1">IF(V$5&lt;&gt;"",HLOOKUP(V$5,Functionalization!$G$6:$R$373,ROW($A140)-5,FALSE),IFERROR(INDEX(V$337:V$373,MATCH($F140,$B$337:$B$373,0))/VLOOKUP($F140,$B$337:$BB$373,MATCH(LEFT(TRIM(V$6),FIND("~",SUBSTITUTE(V$6,"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140))*HLOOKUP(LEFT(TRIM(V$6),FIND("~",SUBSTITUTE(V$6," ","~",LEN(TRIM(V$6))-LEN(SUBSTITUTE(TRIM(V$6)," ",""))))-1)&amp;" Total",$B$6:$BB$373,ROW($A140)-5,FALSE))</f>
        <v>0</v>
      </c>
      <c r="W140" s="10">
        <f ca="1">IF(W$5&lt;&gt;"",HLOOKUP(W$5,Functionalization!$G$6:$R$373,ROW($A140)-5,FALSE),IFERROR(INDEX(W$337:W$373,MATCH($F140,$B$337:$B$373,0))/VLOOKUP($F140,$B$337:$BB$373,MATCH(LEFT(TRIM(W$6),FIND("~",SUBSTITUTE(W$6,"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140))*HLOOKUP(LEFT(TRIM(W$6),FIND("~",SUBSTITUTE(W$6," ","~",LEN(TRIM(W$6))-LEN(SUBSTITUTE(TRIM(W$6)," ",""))))-1)&amp;" Total",$B$6:$BB$373,ROW($A140)-5,FALSE))</f>
        <v>0</v>
      </c>
      <c r="X140" s="10">
        <f ca="1">IF(X$5&lt;&gt;"",HLOOKUP(X$5,Functionalization!$G$6:$R$373,ROW($A140)-5,FALSE),IFERROR(INDEX(X$337:X$373,MATCH($F140,$B$337:$B$373,0))/VLOOKUP($F140,$B$337:$BB$373,MATCH(LEFT(TRIM(X$6),FIND("~",SUBSTITUTE(X$6,"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140))*HLOOKUP(LEFT(TRIM(X$6),FIND("~",SUBSTITUTE(X$6," ","~",LEN(TRIM(X$6))-LEN(SUBSTITUTE(TRIM(X$6)," ",""))))-1)&amp;" Total",$B$6:$BB$373,ROW($A140)-5,FALSE))</f>
        <v>0</v>
      </c>
      <c r="Y140" s="10">
        <f ca="1">IF(Y$5&lt;&gt;"",HLOOKUP(Y$5,Functionalization!$G$6:$R$373,ROW($A140)-5,FALSE),IFERROR(INDEX(Y$337:Y$373,MATCH($F140,$B$337:$B$373,0))/VLOOKUP($F140,$B$337:$BB$373,MATCH(LEFT(TRIM(Y$6),FIND("~",SUBSTITUTE(Y$6,"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140))*HLOOKUP(LEFT(TRIM(Y$6),FIND("~",SUBSTITUTE(Y$6," ","~",LEN(TRIM(Y$6))-LEN(SUBSTITUTE(TRIM(Y$6)," ",""))))-1)&amp;" Total",$B$6:$BB$373,ROW($A140)-5,FALSE))</f>
        <v>0</v>
      </c>
      <c r="Z140" s="10">
        <f ca="1">IF(Z$5&lt;&gt;"",HLOOKUP(Z$5,Functionalization!$G$6:$R$373,ROW($A140)-5,FALSE),IFERROR(INDEX(Z$337:Z$373,MATCH($F140,$B$337:$B$373,0))/VLOOKUP($F140,$B$337:$BB$373,MATCH(LEFT(TRIM(Z$6),FIND("~",SUBSTITUTE(Z$6,"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140))*HLOOKUP(LEFT(TRIM(Z$6),FIND("~",SUBSTITUTE(Z$6," ","~",LEN(TRIM(Z$6))-LEN(SUBSTITUTE(TRIM(Z$6)," ",""))))-1)&amp;" Total",$B$6:$BB$373,ROW($A140)-5,FALSE))</f>
        <v>0</v>
      </c>
      <c r="AA140" s="10">
        <f ca="1">IF(AA$5&lt;&gt;"",HLOOKUP(AA$5,Functionalization!$G$6:$R$373,ROW($A140)-5,FALSE),IFERROR(INDEX(AA$337:AA$373,MATCH($F140,$B$337:$B$373,0))/VLOOKUP($F140,$B$337:$BB$373,MATCH(LEFT(TRIM(AA$6),FIND("~",SUBSTITUTE(AA$6,"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140))*HLOOKUP(LEFT(TRIM(AA$6),FIND("~",SUBSTITUTE(AA$6," ","~",LEN(TRIM(AA$6))-LEN(SUBSTITUTE(TRIM(AA$6)," ",""))))-1)&amp;" Total",$B$6:$BB$373,ROW($A140)-5,FALSE))</f>
        <v>0</v>
      </c>
      <c r="AB140" s="10">
        <f ca="1">IF(AB$5&lt;&gt;"",HLOOKUP(AB$5,Functionalization!$G$6:$R$373,ROW($A140)-5,FALSE),IFERROR(INDEX(AB$337:AB$373,MATCH($F140,$B$337:$B$373,0))/VLOOKUP($F140,$B$337:$BB$373,MATCH(LEFT(TRIM(AB$6),FIND("~",SUBSTITUTE(AB$6,"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140))*HLOOKUP(LEFT(TRIM(AB$6),FIND("~",SUBSTITUTE(AB$6," ","~",LEN(TRIM(AB$6))-LEN(SUBSTITUTE(TRIM(AB$6)," ",""))))-1)&amp;" Total",$B$6:$BB$373,ROW($A140)-5,FALSE))</f>
        <v>0</v>
      </c>
      <c r="AC140" s="10">
        <f ca="1">IF(AC$5&lt;&gt;"",HLOOKUP(AC$5,Functionalization!$G$6:$R$373,ROW($A140)-5,FALSE),IFERROR(INDEX(AC$337:AC$373,MATCH($F140,$B$337:$B$373,0))/VLOOKUP($F140,$B$337:$BB$373,MATCH(LEFT(TRIM(AC$6),FIND("~",SUBSTITUTE(AC$6,"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140))*HLOOKUP(LEFT(TRIM(AC$6),FIND("~",SUBSTITUTE(AC$6," ","~",LEN(TRIM(AC$6))-LEN(SUBSTITUTE(TRIM(AC$6)," ",""))))-1)&amp;" Total",$B$6:$BB$373,ROW($A140)-5,FALSE))</f>
        <v>0</v>
      </c>
      <c r="AD140" s="10">
        <f ca="1">IF(AD$5&lt;&gt;"",HLOOKUP(AD$5,Functionalization!$G$6:$R$373,ROW($A140)-5,FALSE),IFERROR(INDEX(AD$337:AD$373,MATCH($F140,$B$337:$B$373,0))/VLOOKUP($F140,$B$337:$BB$373,MATCH(LEFT(TRIM(AD$6),FIND("~",SUBSTITUTE(AD$6,"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140))*HLOOKUP(LEFT(TRIM(AD$6),FIND("~",SUBSTITUTE(AD$6," ","~",LEN(TRIM(AD$6))-LEN(SUBSTITUTE(TRIM(AD$6)," ",""))))-1)&amp;" Total",$B$6:$BB$373,ROW($A140)-5,FALSE))</f>
        <v>0</v>
      </c>
      <c r="AE140" s="10">
        <f ca="1">IF(AE$5&lt;&gt;"",HLOOKUP(AE$5,Functionalization!$G$6:$R$373,ROW($A140)-5,FALSE),IFERROR(INDEX(AE$337:AE$373,MATCH($F140,$B$337:$B$373,0))/VLOOKUP($F140,$B$337:$BB$373,MATCH(LEFT(TRIM(AE$6),FIND("~",SUBSTITUTE(AE$6,"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140))*HLOOKUP(LEFT(TRIM(AE$6),FIND("~",SUBSTITUTE(AE$6," ","~",LEN(TRIM(AE$6))-LEN(SUBSTITUTE(TRIM(AE$6)," ",""))))-1)&amp;" Total",$B$6:$BB$373,ROW($A140)-5,FALSE))</f>
        <v>0</v>
      </c>
      <c r="AF140" s="10">
        <f ca="1">IF(AF$5&lt;&gt;"",HLOOKUP(AF$5,Functionalization!$G$6:$R$373,ROW($A140)-5,FALSE),IFERROR(INDEX(AF$337:AF$373,MATCH($F140,$B$337:$B$373,0))/VLOOKUP($F140,$B$337:$BB$373,MATCH(LEFT(TRIM(AF$6),FIND("~",SUBSTITUTE(AF$6,"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140))*HLOOKUP(LEFT(TRIM(AF$6),FIND("~",SUBSTITUTE(AF$6," ","~",LEN(TRIM(AF$6))-LEN(SUBSTITUTE(TRIM(AF$6)," ",""))))-1)&amp;" Total",$B$6:$BB$373,ROW($A140)-5,FALSE))</f>
        <v>0</v>
      </c>
      <c r="AG140" s="10">
        <f ca="1">IF(AG$5&lt;&gt;"",HLOOKUP(AG$5,Functionalization!$G$6:$R$373,ROW($A140)-5,FALSE),IFERROR(INDEX(AG$337:AG$373,MATCH($F140,$B$337:$B$373,0))/VLOOKUP($F140,$B$337:$BB$373,MATCH(LEFT(TRIM(AG$6),FIND("~",SUBSTITUTE(AG$6,"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140))*HLOOKUP(LEFT(TRIM(AG$6),FIND("~",SUBSTITUTE(AG$6," ","~",LEN(TRIM(AG$6))-LEN(SUBSTITUTE(TRIM(AG$6)," ",""))))-1)&amp;" Total",$B$6:$BB$373,ROW($A140)-5,FALSE))</f>
        <v>0</v>
      </c>
      <c r="AH140" s="10">
        <f ca="1">IF(AH$5&lt;&gt;"",HLOOKUP(AH$5,Functionalization!$G$6:$R$373,ROW($A140)-5,FALSE),IFERROR(INDEX(AH$337:AH$373,MATCH($F140,$B$337:$B$373,0))/VLOOKUP($F140,$B$337:$BB$373,MATCH(LEFT(TRIM(AH$6),FIND("~",SUBSTITUTE(AH$6,"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140))*HLOOKUP(LEFT(TRIM(AH$6),FIND("~",SUBSTITUTE(AH$6," ","~",LEN(TRIM(AH$6))-LEN(SUBSTITUTE(TRIM(AH$6)," ",""))))-1)&amp;" Total",$B$6:$BB$373,ROW($A140)-5,FALSE))</f>
        <v>0</v>
      </c>
      <c r="AI140" s="10">
        <f ca="1">IF(AI$5&lt;&gt;"",HLOOKUP(AI$5,Functionalization!$G$6:$R$373,ROW($A140)-5,FALSE),IFERROR(INDEX(AI$337:AI$373,MATCH($F140,$B$337:$B$373,0))/VLOOKUP($F140,$B$337:$BB$373,MATCH(LEFT(TRIM(AI$6),FIND("~",SUBSTITUTE(AI$6,"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140))*HLOOKUP(LEFT(TRIM(AI$6),FIND("~",SUBSTITUTE(AI$6," ","~",LEN(TRIM(AI$6))-LEN(SUBSTITUTE(TRIM(AI$6)," ",""))))-1)&amp;" Total",$B$6:$BB$373,ROW($A140)-5,FALSE))</f>
        <v>0</v>
      </c>
      <c r="AJ140" s="10">
        <f ca="1">IF(AJ$5&lt;&gt;"",HLOOKUP(AJ$5,Functionalization!$G$6:$R$373,ROW($A140)-5,FALSE),IFERROR(INDEX(AJ$337:AJ$373,MATCH($F140,$B$337:$B$373,0))/VLOOKUP($F140,$B$337:$BB$373,MATCH(LEFT(TRIM(AJ$6),FIND("~",SUBSTITUTE(AJ$6,"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140))*HLOOKUP(LEFT(TRIM(AJ$6),FIND("~",SUBSTITUTE(AJ$6," ","~",LEN(TRIM(AJ$6))-LEN(SUBSTITUTE(TRIM(AJ$6)," ",""))))-1)&amp;" Total",$B$6:$BB$373,ROW($A140)-5,FALSE))</f>
        <v>0</v>
      </c>
      <c r="AK140" s="10">
        <f ca="1">IF(AK$5&lt;&gt;"",HLOOKUP(AK$5,Functionalization!$G$6:$R$373,ROW($A140)-5,FALSE),IFERROR(INDEX(AK$337:AK$373,MATCH($F140,$B$337:$B$373,0))/VLOOKUP($F140,$B$337:$BB$373,MATCH(LEFT(TRIM(AK$6),FIND("~",SUBSTITUTE(AK$6,"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140))*HLOOKUP(LEFT(TRIM(AK$6),FIND("~",SUBSTITUTE(AK$6," ","~",LEN(TRIM(AK$6))-LEN(SUBSTITUTE(TRIM(AK$6)," ",""))))-1)&amp;" Total",$B$6:$BB$373,ROW($A140)-5,FALSE))</f>
        <v>0</v>
      </c>
      <c r="AL140" s="10">
        <f ca="1">IF(AL$5&lt;&gt;"",HLOOKUP(AL$5,Functionalization!$G$6:$R$373,ROW($A140)-5,FALSE),IFERROR(INDEX(AL$337:AL$373,MATCH($F140,$B$337:$B$373,0))/VLOOKUP($F140,$B$337:$BB$373,MATCH(LEFT(TRIM(AL$6),FIND("~",SUBSTITUTE(AL$6,"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140))*HLOOKUP(LEFT(TRIM(AL$6),FIND("~",SUBSTITUTE(AL$6," ","~",LEN(TRIM(AL$6))-LEN(SUBSTITUTE(TRIM(AL$6)," ",""))))-1)&amp;" Total",$B$6:$BB$373,ROW($A140)-5,FALSE))</f>
        <v>0</v>
      </c>
      <c r="AM140" s="10">
        <f ca="1">IF(AM$5&lt;&gt;"",HLOOKUP(AM$5,Functionalization!$G$6:$R$373,ROW($A140)-5,FALSE),IFERROR(INDEX(AM$337:AM$373,MATCH($F140,$B$337:$B$373,0))/VLOOKUP($F140,$B$337:$BB$373,MATCH(LEFT(TRIM(AM$6),FIND("~",SUBSTITUTE(AM$6,"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140))*HLOOKUP(LEFT(TRIM(AM$6),FIND("~",SUBSTITUTE(AM$6," ","~",LEN(TRIM(AM$6))-LEN(SUBSTITUTE(TRIM(AM$6)," ",""))))-1)&amp;" Total",$B$6:$BB$373,ROW($A140)-5,FALSE))</f>
        <v>0</v>
      </c>
      <c r="AN140" s="10">
        <f ca="1">IF(AN$5&lt;&gt;"",HLOOKUP(AN$5,Functionalization!$G$6:$R$373,ROW($A140)-5,FALSE),IFERROR(INDEX(AN$337:AN$373,MATCH($F140,$B$337:$B$373,0))/VLOOKUP($F140,$B$337:$BB$373,MATCH(LEFT(TRIM(AN$6),FIND("~",SUBSTITUTE(AN$6,"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140))*HLOOKUP(LEFT(TRIM(AN$6),FIND("~",SUBSTITUTE(AN$6," ","~",LEN(TRIM(AN$6))-LEN(SUBSTITUTE(TRIM(AN$6)," ",""))))-1)&amp;" Total",$B$6:$BB$373,ROW($A140)-5,FALSE))</f>
        <v>0</v>
      </c>
      <c r="AO140" s="10">
        <f ca="1">IF(AO$5&lt;&gt;"",HLOOKUP(AO$5,Functionalization!$G$6:$R$373,ROW($A140)-5,FALSE),IFERROR(INDEX(AO$337:AO$373,MATCH($F140,$B$337:$B$373,0))/VLOOKUP($F140,$B$337:$BB$373,MATCH(LEFT(TRIM(AO$6),FIND("~",SUBSTITUTE(AO$6,"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140))*HLOOKUP(LEFT(TRIM(AO$6),FIND("~",SUBSTITUTE(AO$6," ","~",LEN(TRIM(AO$6))-LEN(SUBSTITUTE(TRIM(AO$6)," ",""))))-1)&amp;" Total",$B$6:$BB$373,ROW($A140)-5,FALSE))</f>
        <v>0</v>
      </c>
      <c r="AP140" s="10">
        <f ca="1">IF(AP$5&lt;&gt;"",HLOOKUP(AP$5,Functionalization!$G$6:$R$373,ROW($A140)-5,FALSE),IFERROR(INDEX(AP$337:AP$373,MATCH($F140,$B$337:$B$373,0))/VLOOKUP($F140,$B$337:$BB$373,MATCH(LEFT(TRIM(AP$6),FIND("~",SUBSTITUTE(AP$6,"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140))*HLOOKUP(LEFT(TRIM(AP$6),FIND("~",SUBSTITUTE(AP$6," ","~",LEN(TRIM(AP$6))-LEN(SUBSTITUTE(TRIM(AP$6)," ",""))))-1)&amp;" Total",$B$6:$BB$373,ROW($A140)-5,FALSE))</f>
        <v>0</v>
      </c>
      <c r="AQ140" s="10">
        <f ca="1">IF(AQ$5&lt;&gt;"",HLOOKUP(AQ$5,Functionalization!$G$6:$R$373,ROW($A140)-5,FALSE),IFERROR(INDEX(AQ$337:AQ$373,MATCH($F140,$B$337:$B$373,0))/VLOOKUP($F140,$B$337:$BB$373,MATCH(LEFT(TRIM(AQ$6),FIND("~",SUBSTITUTE(AQ$6,"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140))*HLOOKUP(LEFT(TRIM(AQ$6),FIND("~",SUBSTITUTE(AQ$6," ","~",LEN(TRIM(AQ$6))-LEN(SUBSTITUTE(TRIM(AQ$6)," ",""))))-1)&amp;" Total",$B$6:$BB$373,ROW($A140)-5,FALSE))</f>
        <v>0</v>
      </c>
      <c r="AR140" s="10">
        <f ca="1">IF(AR$5&lt;&gt;"",HLOOKUP(AR$5,Functionalization!$G$6:$R$373,ROW($A140)-5,FALSE),IFERROR(INDEX(AR$337:AR$373,MATCH($F140,$B$337:$B$373,0))/VLOOKUP($F140,$B$337:$BB$373,MATCH(LEFT(TRIM(AR$6),FIND("~",SUBSTITUTE(AR$6,"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140))*HLOOKUP(LEFT(TRIM(AR$6),FIND("~",SUBSTITUTE(AR$6," ","~",LEN(TRIM(AR$6))-LEN(SUBSTITUTE(TRIM(AR$6)," ",""))))-1)&amp;" Total",$B$6:$BB$373,ROW($A140)-5,FALSE))</f>
        <v>0</v>
      </c>
      <c r="AS140" s="10">
        <f ca="1">IF(AS$5&lt;&gt;"",HLOOKUP(AS$5,Functionalization!$G$6:$R$373,ROW($A140)-5,FALSE),IFERROR(INDEX(AS$337:AS$373,MATCH($F140,$B$337:$B$373,0))/VLOOKUP($F140,$B$337:$BB$373,MATCH(LEFT(TRIM(AS$6),FIND("~",SUBSTITUTE(AS$6,"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140))*HLOOKUP(LEFT(TRIM(AS$6),FIND("~",SUBSTITUTE(AS$6," ","~",LEN(TRIM(AS$6))-LEN(SUBSTITUTE(TRIM(AS$6)," ",""))))-1)&amp;" Total",$B$6:$BB$373,ROW($A140)-5,FALSE))</f>
        <v>0</v>
      </c>
      <c r="AT140" s="10">
        <f ca="1">IF(AT$5&lt;&gt;"",HLOOKUP(AT$5,Functionalization!$G$6:$R$373,ROW($A140)-5,FALSE),IFERROR(INDEX(AT$337:AT$373,MATCH($F140,$B$337:$B$373,0))/VLOOKUP($F140,$B$337:$BB$373,MATCH(LEFT(TRIM(AT$6),FIND("~",SUBSTITUTE(AT$6,"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140))*HLOOKUP(LEFT(TRIM(AT$6),FIND("~",SUBSTITUTE(AT$6," ","~",LEN(TRIM(AT$6))-LEN(SUBSTITUTE(TRIM(AT$6)," ",""))))-1)&amp;" Total",$B$6:$BB$373,ROW($A140)-5,FALSE))</f>
        <v>0</v>
      </c>
      <c r="AU140" s="10">
        <f ca="1">IF(AU$5&lt;&gt;"",HLOOKUP(AU$5,Functionalization!$G$6:$R$373,ROW($A140)-5,FALSE),IFERROR(INDEX(AU$337:AU$373,MATCH($F140,$B$337:$B$373,0))/VLOOKUP($F140,$B$337:$BB$373,MATCH(LEFT(TRIM(AU$6),FIND("~",SUBSTITUTE(AU$6,"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140))*HLOOKUP(LEFT(TRIM(AU$6),FIND("~",SUBSTITUTE(AU$6," ","~",LEN(TRIM(AU$6))-LEN(SUBSTITUTE(TRIM(AU$6)," ",""))))-1)&amp;" Total",$B$6:$BB$373,ROW($A140)-5,FALSE))</f>
        <v>0</v>
      </c>
      <c r="AV140" s="10">
        <f ca="1">IF(AV$5&lt;&gt;"",HLOOKUP(AV$5,Functionalization!$G$6:$R$373,ROW($A140)-5,FALSE),IFERROR(INDEX(AV$337:AV$373,MATCH($F140,$B$337:$B$373,0))/VLOOKUP($F140,$B$337:$BB$373,MATCH(LEFT(TRIM(AV$6),FIND("~",SUBSTITUTE(AV$6,"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140))*HLOOKUP(LEFT(TRIM(AV$6),FIND("~",SUBSTITUTE(AV$6," ","~",LEN(TRIM(AV$6))-LEN(SUBSTITUTE(TRIM(AV$6)," ",""))))-1)&amp;" Total",$B$6:$BB$373,ROW($A140)-5,FALSE))</f>
        <v>0</v>
      </c>
      <c r="AW140" s="10">
        <f ca="1">IF(AW$5&lt;&gt;"",HLOOKUP(AW$5,Functionalization!$G$6:$R$373,ROW($A140)-5,FALSE),IFERROR(INDEX(AW$337:AW$373,MATCH($F140,$B$337:$B$373,0))/VLOOKUP($F140,$B$337:$BB$373,MATCH(LEFT(TRIM(AW$6),FIND("~",SUBSTITUTE(AW$6,"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140))*HLOOKUP(LEFT(TRIM(AW$6),FIND("~",SUBSTITUTE(AW$6," ","~",LEN(TRIM(AW$6))-LEN(SUBSTITUTE(TRIM(AW$6)," ",""))))-1)&amp;" Total",$B$6:$BB$373,ROW($A140)-5,FALSE))</f>
        <v>0</v>
      </c>
      <c r="AX140" s="10">
        <f ca="1">IF(AX$5&lt;&gt;"",HLOOKUP(AX$5,Functionalization!$G$6:$R$373,ROW($A140)-5,FALSE),IFERROR(INDEX(AX$337:AX$373,MATCH($F140,$B$337:$B$373,0))/VLOOKUP($F140,$B$337:$BB$373,MATCH(LEFT(TRIM(AX$6),FIND("~",SUBSTITUTE(AX$6,"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140))*HLOOKUP(LEFT(TRIM(AX$6),FIND("~",SUBSTITUTE(AX$6," ","~",LEN(TRIM(AX$6))-LEN(SUBSTITUTE(TRIM(AX$6)," ",""))))-1)&amp;" Total",$B$6:$BB$373,ROW($A140)-5,FALSE))</f>
        <v>0</v>
      </c>
      <c r="AY140" s="10">
        <f ca="1">IF(AY$5&lt;&gt;"",HLOOKUP(AY$5,Functionalization!$G$6:$R$373,ROW($A140)-5,FALSE),IFERROR(INDEX(AY$337:AY$373,MATCH($F140,$B$337:$B$373,0))/VLOOKUP($F140,$B$337:$BB$373,MATCH(LEFT(TRIM(AY$6),FIND("~",SUBSTITUTE(AY$6,"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140))*HLOOKUP(LEFT(TRIM(AY$6),FIND("~",SUBSTITUTE(AY$6," ","~",LEN(TRIM(AY$6))-LEN(SUBSTITUTE(TRIM(AY$6)," ",""))))-1)&amp;" Total",$B$6:$BB$373,ROW($A140)-5,FALSE))</f>
        <v>0</v>
      </c>
      <c r="AZ140" s="10">
        <f ca="1">IF(AZ$5&lt;&gt;"",HLOOKUP(AZ$5,Functionalization!$G$6:$R$373,ROW($A140)-5,FALSE),IFERROR(INDEX(AZ$337:AZ$373,MATCH($F140,$B$337:$B$373,0))/VLOOKUP($F140,$B$337:$BB$373,MATCH(LEFT(TRIM(AZ$6),FIND("~",SUBSTITUTE(AZ$6,"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140))*HLOOKUP(LEFT(TRIM(AZ$6),FIND("~",SUBSTITUTE(AZ$6," ","~",LEN(TRIM(AZ$6))-LEN(SUBSTITUTE(TRIM(AZ$6)," ",""))))-1)&amp;" Total",$B$6:$BB$373,ROW($A140)-5,FALSE))</f>
        <v>0</v>
      </c>
      <c r="BA140" s="10">
        <f ca="1">IF(BA$5&lt;&gt;"",HLOOKUP(BA$5,Functionalization!$G$6:$R$373,ROW($A140)-5,FALSE),IFERROR(INDEX(BA$337:BA$373,MATCH($F140,$B$337:$B$373,0))/VLOOKUP($F140,$B$337:$BB$373,MATCH(LEFT(TRIM(BA$6),FIND("~",SUBSTITUTE(BA$6,"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140))*HLOOKUP(LEFT(TRIM(BA$6),FIND("~",SUBSTITUTE(BA$6," ","~",LEN(TRIM(BA$6))-LEN(SUBSTITUTE(TRIM(BA$6)," ",""))))-1)&amp;" Total",$B$6:$BB$373,ROW($A140)-5,FALSE))</f>
        <v>0</v>
      </c>
      <c r="BB140" s="10">
        <f ca="1">IF(BB$5&lt;&gt;"",HLOOKUP(BB$5,Functionalization!$G$6:$R$373,ROW($A140)-5,FALSE),IFERROR(INDEX(BB$337:BB$373,MATCH($F140,$B$337:$B$373,0))/VLOOKUP($F140,$B$337:$BB$373,MATCH(LEFT(TRIM(BB$6),FIND("~",SUBSTITUTE(BB$6,"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140))*HLOOKUP(LEFT(TRIM(BB$6),FIND("~",SUBSTITUTE(BB$6," ","~",LEN(TRIM(BB$6))-LEN(SUBSTITUTE(TRIM(BB$6)," ",""))))-1)&amp;" Total",$B$6:$BB$373,ROW($A140)-5,FALSE))</f>
        <v>0</v>
      </c>
      <c r="BD140">
        <f ca="1">IFERROR(IF(SUMIF($G$6:$BB$6,BD$6&amp;" Total",$G140:$BB140)-(SUMIF($G$6:$BB$6,BD$6&amp;" "&amp;'Input-Func_Class'!$D$22,$G140:$BB140)+IFERROR(SUMIF($G$6:$BB$6,BD$6&amp;" "&amp;'Input-Func_Class'!$E$22,$G140:$BB140),SUMIF($G$6:$BB$6,BD$6&amp;" "&amp;'Input-Func_Class'!$B$24,$G140:$BB140))+SUMIF($G$6:$BB$6,BD$6&amp;" "&amp;'Input-Func_Class'!$F$22,$G140:$BB140))&lt;Check_Limit,0,1),1)</f>
        <v>0</v>
      </c>
      <c r="BE140">
        <f ca="1">IFERROR(IF(SUMIF($G$6:$BB$6,BE$6&amp;" Total",$G140:$BB140)-(SUMIF($G$6:$BB$6,BE$6&amp;" "&amp;'Input-Func_Class'!$D$22,$G140:$BB140)+IFERROR(SUMIF($G$6:$BB$6,BE$6&amp;" "&amp;'Input-Func_Class'!$E$22,$G140:$BB140),SUMIF($G$6:$BB$6,BE$6&amp;" "&amp;'Input-Func_Class'!$B$24,$G140:$BB140))+SUMIF($G$6:$BB$6,BE$6&amp;" "&amp;'Input-Func_Class'!$F$22,$G140:$BB140))&lt;Check_Limit,0,1),1)</f>
        <v>0</v>
      </c>
      <c r="BF140">
        <f ca="1">IFERROR(IF(SUMIF($G$6:$BB$6,BF$6&amp;" Total",$G140:$BB140)-(SUMIF($G$6:$BB$6,BF$6&amp;" "&amp;'Input-Func_Class'!$D$22,$G140:$BB140)+IFERROR(SUMIF($G$6:$BB$6,BF$6&amp;" "&amp;'Input-Func_Class'!$E$22,$G140:$BB140),SUMIF($G$6:$BB$6,BF$6&amp;" "&amp;'Input-Func_Class'!$B$24,$G140:$BB140))+SUMIF($G$6:$BB$6,BF$6&amp;" "&amp;'Input-Func_Class'!$F$22,$G140:$BB140))&lt;Check_Limit,0,1),1)</f>
        <v>0</v>
      </c>
      <c r="BG140">
        <f ca="1">IFERROR(IF(SUMIF($G$6:$BB$6,BG$6&amp;" Total",$G140:$BB140)-(SUMIF($G$6:$BB$6,BG$6&amp;" "&amp;'Input-Func_Class'!$D$22,$G140:$BB140)+IFERROR(SUMIF($G$6:$BB$6,BG$6&amp;" "&amp;'Input-Func_Class'!$E$22,$G140:$BB140),SUMIF($G$6:$BB$6,BG$6&amp;" "&amp;'Input-Func_Class'!$B$24,$G140:$BB140))+SUMIF($G$6:$BB$6,BG$6&amp;" "&amp;'Input-Func_Class'!$F$22,$G140:$BB140))&lt;Check_Limit,0,1),1)</f>
        <v>0</v>
      </c>
      <c r="BH140">
        <f ca="1">IFERROR(IF(SUMIF($G$6:$BB$6,BH$6&amp;" Total",$G140:$BB140)-(SUMIF($G$6:$BB$6,BH$6&amp;" "&amp;'Input-Func_Class'!$D$22,$G140:$BB140)+IFERROR(SUMIF($G$6:$BB$6,BH$6&amp;" "&amp;'Input-Func_Class'!$E$22,$G140:$BB140),SUMIF($G$6:$BB$6,BH$6&amp;" "&amp;'Input-Func_Class'!$B$24,$G140:$BB140))+SUMIF($G$6:$BB$6,BH$6&amp;" "&amp;'Input-Func_Class'!$F$22,$G140:$BB140))&lt;Check_Limit,0,1),1)</f>
        <v>0</v>
      </c>
      <c r="BI140">
        <f ca="1">IFERROR(IF(SUMIF($G$6:$BB$6,BI$6&amp;" Total",$G140:$BB140)-(SUMIF($G$6:$BB$6,BI$6&amp;" "&amp;'Input-Func_Class'!$D$22,$G140:$BB140)+IFERROR(SUMIF($G$6:$BB$6,BI$6&amp;" "&amp;'Input-Func_Class'!$E$22,$G140:$BB140),SUMIF($G$6:$BB$6,BI$6&amp;" "&amp;'Input-Func_Class'!$B$24,$G140:$BB140))+SUMIF($G$6:$BB$6,BI$6&amp;" "&amp;'Input-Func_Class'!$F$22,$G140:$BB140))&lt;Check_Limit,0,1),1)</f>
        <v>0</v>
      </c>
      <c r="BJ140">
        <f ca="1">IFERROR(IF(SUMIF($G$6:$BB$6,BJ$6&amp;" Total",$G140:$BB140)-(SUMIF($G$6:$BB$6,BJ$6&amp;" "&amp;'Input-Func_Class'!$D$22,$G140:$BB140)+IFERROR(SUMIF($G$6:$BB$6,BJ$6&amp;" "&amp;'Input-Func_Class'!$E$22,$G140:$BB140),SUMIF($G$6:$BB$6,BJ$6&amp;" "&amp;'Input-Func_Class'!$B$24,$G140:$BB140))+SUMIF($G$6:$BB$6,BJ$6&amp;" "&amp;'Input-Func_Class'!$F$22,$G140:$BB140))&lt;Check_Limit,0,1),1)</f>
        <v>0</v>
      </c>
      <c r="BK140">
        <f ca="1">IFERROR(IF(SUMIF($G$6:$BB$6,BK$6&amp;" Total",$G140:$BB140)-(SUMIF($G$6:$BB$6,BK$6&amp;" "&amp;'Input-Func_Class'!$D$22,$G140:$BB140)+IFERROR(SUMIF($G$6:$BB$6,BK$6&amp;" "&amp;'Input-Func_Class'!$E$22,$G140:$BB140),SUMIF($G$6:$BB$6,BK$6&amp;" "&amp;'Input-Func_Class'!$B$24,$G140:$BB140))+SUMIF($G$6:$BB$6,BK$6&amp;" "&amp;'Input-Func_Class'!$F$22,$G140:$BB140))&lt;Check_Limit,0,1),1)</f>
        <v>0</v>
      </c>
      <c r="BL140">
        <f ca="1">IFERROR(IF(SUMIF($G$6:$BB$6,BL$6&amp;" Total",$G140:$BB140)-(SUMIF($G$6:$BB$6,BL$6&amp;" "&amp;'Input-Func_Class'!$D$22,$G140:$BB140)+IFERROR(SUMIF($G$6:$BB$6,BL$6&amp;" "&amp;'Input-Func_Class'!$E$22,$G140:$BB140),SUMIF($G$6:$BB$6,BL$6&amp;" "&amp;'Input-Func_Class'!$B$24,$G140:$BB140))+SUMIF($G$6:$BB$6,BL$6&amp;" "&amp;'Input-Func_Class'!$F$22,$G140:$BB140))&lt;Check_Limit,0,1),1)</f>
        <v>0</v>
      </c>
      <c r="BM140">
        <f ca="1">IFERROR(IF(SUMIF($G$6:$BB$6,BM$6&amp;" Total",$G140:$BB140)-(SUMIF($G$6:$BB$6,BM$6&amp;" "&amp;'Input-Func_Class'!$D$22,$G140:$BB140)+IFERROR(SUMIF($G$6:$BB$6,BM$6&amp;" "&amp;'Input-Func_Class'!$E$22,$G140:$BB140),SUMIF($G$6:$BB$6,BM$6&amp;" "&amp;'Input-Func_Class'!$B$24,$G140:$BB140))+SUMIF($G$6:$BB$6,BM$6&amp;" "&amp;'Input-Func_Class'!$F$22,$G140:$BB140))&lt;Check_Limit,0,1),1)</f>
        <v>0</v>
      </c>
      <c r="BN140">
        <f ca="1">IFERROR(IF(SUMIF($G$6:$BB$6,BN$6&amp;" Total",$G140:$BB140)-(SUMIF($G$6:$BB$6,BN$6&amp;" "&amp;'Input-Func_Class'!$D$22,$G140:$BB140)+IFERROR(SUMIF($G$6:$BB$6,BN$6&amp;" "&amp;'Input-Func_Class'!$E$22,$G140:$BB140),SUMIF($G$6:$BB$6,BN$6&amp;" "&amp;'Input-Func_Class'!$B$24,$G140:$BB140))+SUMIF($G$6:$BB$6,BN$6&amp;" "&amp;'Input-Func_Class'!$F$22,$G140:$BB140))&lt;Check_Limit,0,1),1)</f>
        <v>0</v>
      </c>
      <c r="BO140">
        <f ca="1">IFERROR(IF(SUMIF($G$6:$BB$6,BO$6&amp;" Total",$G140:$BB140)-(SUMIF($G$6:$BB$6,BO$6&amp;" "&amp;'Input-Func_Class'!$D$22,$G140:$BB140)+IFERROR(SUMIF($G$6:$BB$6,BO$6&amp;" "&amp;'Input-Func_Class'!$E$22,$G140:$BB140),SUMIF($G$6:$BB$6,BO$6&amp;" "&amp;'Input-Func_Class'!$B$24,$G140:$BB140))+SUMIF($G$6:$BB$6,BO$6&amp;" "&amp;'Input-Func_Class'!$F$22,$G140:$BB140))&lt;Check_Limit,0,1),1)</f>
        <v>0</v>
      </c>
    </row>
    <row r="141" spans="1:67" outlineLevel="1">
      <c r="A141" s="31">
        <f>IF(ISBLANK('Input-Accounts'!A141),"",'Input-Accounts'!A141)</f>
        <v>127</v>
      </c>
      <c r="B141" t="str">
        <f>IF(ISBLANK('Input-Accounts'!B141),"",'Input-Accounts'!B141)</f>
        <v>Subtotal - Other Assets</v>
      </c>
      <c r="C141" s="31" t="str">
        <f>IF(ISBLANK('Input-Accounts'!C141),"",'Input-Accounts'!C141)</f>
        <v/>
      </c>
      <c r="D141" s="123">
        <f>SUBTOTAL(9,D140:D140)</f>
        <v>6687302.709999999</v>
      </c>
      <c r="E141" s="10">
        <f ca="1">IFERROR(IF(D141="",0,IF(D141=0,0,IF(ABS(D141-SUM(G141,K141,O141,S141,W141,AA141,AE141,AI141,AM141,AQ141,AU141,AY141))&lt;Check_Limit,0,1))),1)</f>
        <v>0</v>
      </c>
      <c r="G141" s="123">
        <f t="shared" ref="G141:BB141" ca="1" si="37">SUBTOTAL(9,G140:G140)</f>
        <v>6687302.709999999</v>
      </c>
      <c r="H141" s="123">
        <f t="shared" ca="1" si="37"/>
        <v>4961803.5233078506</v>
      </c>
      <c r="I141" s="123">
        <f t="shared" ca="1" si="37"/>
        <v>0</v>
      </c>
      <c r="J141" s="123">
        <f t="shared" ca="1" si="37"/>
        <v>1725499.1866921482</v>
      </c>
      <c r="K141" s="123">
        <f t="shared" ca="1" si="37"/>
        <v>0</v>
      </c>
      <c r="L141" s="123">
        <f t="shared" ca="1" si="37"/>
        <v>0</v>
      </c>
      <c r="M141" s="123">
        <f t="shared" ca="1" si="37"/>
        <v>0</v>
      </c>
      <c r="N141" s="123">
        <f t="shared" ca="1" si="37"/>
        <v>0</v>
      </c>
      <c r="O141" s="123">
        <f t="shared" ca="1" si="37"/>
        <v>0</v>
      </c>
      <c r="P141" s="123">
        <f t="shared" ca="1" si="37"/>
        <v>0</v>
      </c>
      <c r="Q141" s="123">
        <f t="shared" ca="1" si="37"/>
        <v>0</v>
      </c>
      <c r="R141" s="123">
        <f t="shared" ca="1" si="37"/>
        <v>0</v>
      </c>
      <c r="S141" s="123">
        <f t="shared" ca="1" si="37"/>
        <v>0</v>
      </c>
      <c r="T141" s="123">
        <f t="shared" ca="1" si="37"/>
        <v>0</v>
      </c>
      <c r="U141" s="123">
        <f t="shared" ca="1" si="37"/>
        <v>0</v>
      </c>
      <c r="V141" s="123">
        <f t="shared" ca="1" si="37"/>
        <v>0</v>
      </c>
      <c r="W141" s="123">
        <f t="shared" ca="1" si="37"/>
        <v>0</v>
      </c>
      <c r="X141" s="123">
        <f t="shared" ca="1" si="37"/>
        <v>0</v>
      </c>
      <c r="Y141" s="123">
        <f t="shared" ca="1" si="37"/>
        <v>0</v>
      </c>
      <c r="Z141" s="123">
        <f t="shared" ca="1" si="37"/>
        <v>0</v>
      </c>
      <c r="AA141" s="123">
        <f t="shared" ca="1" si="37"/>
        <v>0</v>
      </c>
      <c r="AB141" s="123">
        <f t="shared" ca="1" si="37"/>
        <v>0</v>
      </c>
      <c r="AC141" s="123">
        <f t="shared" ca="1" si="37"/>
        <v>0</v>
      </c>
      <c r="AD141" s="123">
        <f t="shared" ca="1" si="37"/>
        <v>0</v>
      </c>
      <c r="AE141" s="123">
        <f t="shared" ca="1" si="37"/>
        <v>0</v>
      </c>
      <c r="AF141" s="123">
        <f t="shared" ca="1" si="37"/>
        <v>0</v>
      </c>
      <c r="AG141" s="123">
        <f t="shared" ca="1" si="37"/>
        <v>0</v>
      </c>
      <c r="AH141" s="123">
        <f t="shared" ca="1" si="37"/>
        <v>0</v>
      </c>
      <c r="AI141" s="123">
        <f t="shared" ca="1" si="37"/>
        <v>0</v>
      </c>
      <c r="AJ141" s="123">
        <f t="shared" ca="1" si="37"/>
        <v>0</v>
      </c>
      <c r="AK141" s="123">
        <f t="shared" ca="1" si="37"/>
        <v>0</v>
      </c>
      <c r="AL141" s="123">
        <f t="shared" ca="1" si="37"/>
        <v>0</v>
      </c>
      <c r="AM141" s="123">
        <f t="shared" ca="1" si="37"/>
        <v>0</v>
      </c>
      <c r="AN141" s="123">
        <f t="shared" ca="1" si="37"/>
        <v>0</v>
      </c>
      <c r="AO141" s="123">
        <f t="shared" ca="1" si="37"/>
        <v>0</v>
      </c>
      <c r="AP141" s="123">
        <f t="shared" ca="1" si="37"/>
        <v>0</v>
      </c>
      <c r="AQ141" s="123">
        <f t="shared" ca="1" si="37"/>
        <v>0</v>
      </c>
      <c r="AR141" s="123">
        <f t="shared" ca="1" si="37"/>
        <v>0</v>
      </c>
      <c r="AS141" s="123">
        <f t="shared" ca="1" si="37"/>
        <v>0</v>
      </c>
      <c r="AT141" s="123">
        <f t="shared" ca="1" si="37"/>
        <v>0</v>
      </c>
      <c r="AU141" s="123">
        <f t="shared" ca="1" si="37"/>
        <v>0</v>
      </c>
      <c r="AV141" s="123">
        <f t="shared" ca="1" si="37"/>
        <v>0</v>
      </c>
      <c r="AW141" s="123">
        <f t="shared" ca="1" si="37"/>
        <v>0</v>
      </c>
      <c r="AX141" s="123">
        <f t="shared" ca="1" si="37"/>
        <v>0</v>
      </c>
      <c r="AY141" s="123">
        <f t="shared" ca="1" si="37"/>
        <v>0</v>
      </c>
      <c r="AZ141" s="123">
        <f t="shared" ca="1" si="37"/>
        <v>0</v>
      </c>
      <c r="BA141" s="123">
        <f t="shared" ca="1" si="37"/>
        <v>0</v>
      </c>
      <c r="BB141" s="123">
        <f t="shared" ca="1" si="37"/>
        <v>0</v>
      </c>
      <c r="BD141">
        <f ca="1">IFERROR(IF(SUMIF($G$6:$BB$6,BD$6&amp;" Total",$G141:$BB141)-(SUMIF($G$6:$BB$6,BD$6&amp;" "&amp;'Input-Func_Class'!$D$22,$G141:$BB141)+IFERROR(SUMIF($G$6:$BB$6,BD$6&amp;" "&amp;'Input-Func_Class'!$E$22,$G141:$BB141),SUMIF($G$6:$BB$6,BD$6&amp;" "&amp;'Input-Func_Class'!$B$24,$G141:$BB141))+SUMIF($G$6:$BB$6,BD$6&amp;" "&amp;'Input-Func_Class'!$F$22,$G141:$BB141))&lt;Check_Limit,0,1),1)</f>
        <v>0</v>
      </c>
      <c r="BE141">
        <f ca="1">IFERROR(IF(SUMIF($G$6:$BB$6,BE$6&amp;" Total",$G141:$BB141)-(SUMIF($G$6:$BB$6,BE$6&amp;" "&amp;'Input-Func_Class'!$D$22,$G141:$BB141)+IFERROR(SUMIF($G$6:$BB$6,BE$6&amp;" "&amp;'Input-Func_Class'!$E$22,$G141:$BB141),SUMIF($G$6:$BB$6,BE$6&amp;" "&amp;'Input-Func_Class'!$B$24,$G141:$BB141))+SUMIF($G$6:$BB$6,BE$6&amp;" "&amp;'Input-Func_Class'!$F$22,$G141:$BB141))&lt;Check_Limit,0,1),1)</f>
        <v>0</v>
      </c>
      <c r="BF141">
        <f ca="1">IFERROR(IF(SUMIF($G$6:$BB$6,BF$6&amp;" Total",$G141:$BB141)-(SUMIF($G$6:$BB$6,BF$6&amp;" "&amp;'Input-Func_Class'!$D$22,$G141:$BB141)+IFERROR(SUMIF($G$6:$BB$6,BF$6&amp;" "&amp;'Input-Func_Class'!$E$22,$G141:$BB141),SUMIF($G$6:$BB$6,BF$6&amp;" "&amp;'Input-Func_Class'!$B$24,$G141:$BB141))+SUMIF($G$6:$BB$6,BF$6&amp;" "&amp;'Input-Func_Class'!$F$22,$G141:$BB141))&lt;Check_Limit,0,1),1)</f>
        <v>0</v>
      </c>
      <c r="BG141">
        <f ca="1">IFERROR(IF(SUMIF($G$6:$BB$6,BG$6&amp;" Total",$G141:$BB141)-(SUMIF($G$6:$BB$6,BG$6&amp;" "&amp;'Input-Func_Class'!$D$22,$G141:$BB141)+IFERROR(SUMIF($G$6:$BB$6,BG$6&amp;" "&amp;'Input-Func_Class'!$E$22,$G141:$BB141),SUMIF($G$6:$BB$6,BG$6&amp;" "&amp;'Input-Func_Class'!$B$24,$G141:$BB141))+SUMIF($G$6:$BB$6,BG$6&amp;" "&amp;'Input-Func_Class'!$F$22,$G141:$BB141))&lt;Check_Limit,0,1),1)</f>
        <v>0</v>
      </c>
      <c r="BH141">
        <f ca="1">IFERROR(IF(SUMIF($G$6:$BB$6,BH$6&amp;" Total",$G141:$BB141)-(SUMIF($G$6:$BB$6,BH$6&amp;" "&amp;'Input-Func_Class'!$D$22,$G141:$BB141)+IFERROR(SUMIF($G$6:$BB$6,BH$6&amp;" "&amp;'Input-Func_Class'!$E$22,$G141:$BB141),SUMIF($G$6:$BB$6,BH$6&amp;" "&amp;'Input-Func_Class'!$B$24,$G141:$BB141))+SUMIF($G$6:$BB$6,BH$6&amp;" "&amp;'Input-Func_Class'!$F$22,$G141:$BB141))&lt;Check_Limit,0,1),1)</f>
        <v>0</v>
      </c>
      <c r="BI141">
        <f ca="1">IFERROR(IF(SUMIF($G$6:$BB$6,BI$6&amp;" Total",$G141:$BB141)-(SUMIF($G$6:$BB$6,BI$6&amp;" "&amp;'Input-Func_Class'!$D$22,$G141:$BB141)+IFERROR(SUMIF($G$6:$BB$6,BI$6&amp;" "&amp;'Input-Func_Class'!$E$22,$G141:$BB141),SUMIF($G$6:$BB$6,BI$6&amp;" "&amp;'Input-Func_Class'!$B$24,$G141:$BB141))+SUMIF($G$6:$BB$6,BI$6&amp;" "&amp;'Input-Func_Class'!$F$22,$G141:$BB141))&lt;Check_Limit,0,1),1)</f>
        <v>0</v>
      </c>
      <c r="BJ141">
        <f ca="1">IFERROR(IF(SUMIF($G$6:$BB$6,BJ$6&amp;" Total",$G141:$BB141)-(SUMIF($G$6:$BB$6,BJ$6&amp;" "&amp;'Input-Func_Class'!$D$22,$G141:$BB141)+IFERROR(SUMIF($G$6:$BB$6,BJ$6&amp;" "&amp;'Input-Func_Class'!$E$22,$G141:$BB141),SUMIF($G$6:$BB$6,BJ$6&amp;" "&amp;'Input-Func_Class'!$B$24,$G141:$BB141))+SUMIF($G$6:$BB$6,BJ$6&amp;" "&amp;'Input-Func_Class'!$F$22,$G141:$BB141))&lt;Check_Limit,0,1),1)</f>
        <v>0</v>
      </c>
      <c r="BK141">
        <f ca="1">IFERROR(IF(SUMIF($G$6:$BB$6,BK$6&amp;" Total",$G141:$BB141)-(SUMIF($G$6:$BB$6,BK$6&amp;" "&amp;'Input-Func_Class'!$D$22,$G141:$BB141)+IFERROR(SUMIF($G$6:$BB$6,BK$6&amp;" "&amp;'Input-Func_Class'!$E$22,$G141:$BB141),SUMIF($G$6:$BB$6,BK$6&amp;" "&amp;'Input-Func_Class'!$B$24,$G141:$BB141))+SUMIF($G$6:$BB$6,BK$6&amp;" "&amp;'Input-Func_Class'!$F$22,$G141:$BB141))&lt;Check_Limit,0,1),1)</f>
        <v>0</v>
      </c>
      <c r="BL141">
        <f ca="1">IFERROR(IF(SUMIF($G$6:$BB$6,BL$6&amp;" Total",$G141:$BB141)-(SUMIF($G$6:$BB$6,BL$6&amp;" "&amp;'Input-Func_Class'!$D$22,$G141:$BB141)+IFERROR(SUMIF($G$6:$BB$6,BL$6&amp;" "&amp;'Input-Func_Class'!$E$22,$G141:$BB141),SUMIF($G$6:$BB$6,BL$6&amp;" "&amp;'Input-Func_Class'!$B$24,$G141:$BB141))+SUMIF($G$6:$BB$6,BL$6&amp;" "&amp;'Input-Func_Class'!$F$22,$G141:$BB141))&lt;Check_Limit,0,1),1)</f>
        <v>0</v>
      </c>
      <c r="BM141">
        <f ca="1">IFERROR(IF(SUMIF($G$6:$BB$6,BM$6&amp;" Total",$G141:$BB141)-(SUMIF($G$6:$BB$6,BM$6&amp;" "&amp;'Input-Func_Class'!$D$22,$G141:$BB141)+IFERROR(SUMIF($G$6:$BB$6,BM$6&amp;" "&amp;'Input-Func_Class'!$E$22,$G141:$BB141),SUMIF($G$6:$BB$6,BM$6&amp;" "&amp;'Input-Func_Class'!$B$24,$G141:$BB141))+SUMIF($G$6:$BB$6,BM$6&amp;" "&amp;'Input-Func_Class'!$F$22,$G141:$BB141))&lt;Check_Limit,0,1),1)</f>
        <v>0</v>
      </c>
      <c r="BN141">
        <f ca="1">IFERROR(IF(SUMIF($G$6:$BB$6,BN$6&amp;" Total",$G141:$BB141)-(SUMIF($G$6:$BB$6,BN$6&amp;" "&amp;'Input-Func_Class'!$D$22,$G141:$BB141)+IFERROR(SUMIF($G$6:$BB$6,BN$6&amp;" "&amp;'Input-Func_Class'!$E$22,$G141:$BB141),SUMIF($G$6:$BB$6,BN$6&amp;" "&amp;'Input-Func_Class'!$B$24,$G141:$BB141))+SUMIF($G$6:$BB$6,BN$6&amp;" "&amp;'Input-Func_Class'!$F$22,$G141:$BB141))&lt;Check_Limit,0,1),1)</f>
        <v>0</v>
      </c>
      <c r="BO141">
        <f ca="1">IFERROR(IF(SUMIF($G$6:$BB$6,BO$6&amp;" Total",$G141:$BB141)-(SUMIF($G$6:$BB$6,BO$6&amp;" "&amp;'Input-Func_Class'!$D$22,$G141:$BB141)+IFERROR(SUMIF($G$6:$BB$6,BO$6&amp;" "&amp;'Input-Func_Class'!$E$22,$G141:$BB141),SUMIF($G$6:$BB$6,BO$6&amp;" "&amp;'Input-Func_Class'!$B$24,$G141:$BB141))+SUMIF($G$6:$BB$6,BO$6&amp;" "&amp;'Input-Func_Class'!$F$22,$G141:$BB141))&lt;Check_Limit,0,1),1)</f>
        <v>0</v>
      </c>
    </row>
    <row r="142" spans="1:67" outlineLevel="1">
      <c r="A142" s="31" t="str">
        <f>IF(ISBLANK('Input-Accounts'!A142),"",'Input-Accounts'!A142)</f>
        <v/>
      </c>
      <c r="B142" t="str">
        <f>IF(ISBLANK('Input-Accounts'!B142),"",'Input-Accounts'!B142)</f>
        <v/>
      </c>
      <c r="C142" s="31" t="str">
        <f>IF(ISBLANK('Input-Accounts'!C142),"",'Input-Accounts'!C142)</f>
        <v/>
      </c>
      <c r="D142" s="10"/>
      <c r="E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10"/>
      <c r="AM142" s="10"/>
      <c r="AN142" s="10"/>
      <c r="AO142" s="10"/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D142">
        <f>IFERROR(IF(SUMIF($G$6:$BB$6,BD$6&amp;" Total",$G142:$BB142)-(SUMIF($G$6:$BB$6,BD$6&amp;" "&amp;'Input-Func_Class'!$D$22,$G142:$BB142)+IFERROR(SUMIF($G$6:$BB$6,BD$6&amp;" "&amp;'Input-Func_Class'!$E$22,$G142:$BB142),SUMIF($G$6:$BB$6,BD$6&amp;" "&amp;'Input-Func_Class'!$B$24,$G142:$BB142))+SUMIF($G$6:$BB$6,BD$6&amp;" "&amp;'Input-Func_Class'!$F$22,$G142:$BB142))&lt;Check_Limit,0,1),1)</f>
        <v>0</v>
      </c>
      <c r="BE142">
        <f>IFERROR(IF(SUMIF($G$6:$BB$6,BE$6&amp;" Total",$G142:$BB142)-(SUMIF($G$6:$BB$6,BE$6&amp;" "&amp;'Input-Func_Class'!$D$22,$G142:$BB142)+IFERROR(SUMIF($G$6:$BB$6,BE$6&amp;" "&amp;'Input-Func_Class'!$E$22,$G142:$BB142),SUMIF($G$6:$BB$6,BE$6&amp;" "&amp;'Input-Func_Class'!$B$24,$G142:$BB142))+SUMIF($G$6:$BB$6,BE$6&amp;" "&amp;'Input-Func_Class'!$F$22,$G142:$BB142))&lt;Check_Limit,0,1),1)</f>
        <v>0</v>
      </c>
      <c r="BF142">
        <f>IFERROR(IF(SUMIF($G$6:$BB$6,BF$6&amp;" Total",$G142:$BB142)-(SUMIF($G$6:$BB$6,BF$6&amp;" "&amp;'Input-Func_Class'!$D$22,$G142:$BB142)+IFERROR(SUMIF($G$6:$BB$6,BF$6&amp;" "&amp;'Input-Func_Class'!$E$22,$G142:$BB142),SUMIF($G$6:$BB$6,BF$6&amp;" "&amp;'Input-Func_Class'!$B$24,$G142:$BB142))+SUMIF($G$6:$BB$6,BF$6&amp;" "&amp;'Input-Func_Class'!$F$22,$G142:$BB142))&lt;Check_Limit,0,1),1)</f>
        <v>0</v>
      </c>
      <c r="BG142">
        <f>IFERROR(IF(SUMIF($G$6:$BB$6,BG$6&amp;" Total",$G142:$BB142)-(SUMIF($G$6:$BB$6,BG$6&amp;" "&amp;'Input-Func_Class'!$D$22,$G142:$BB142)+IFERROR(SUMIF($G$6:$BB$6,BG$6&amp;" "&amp;'Input-Func_Class'!$E$22,$G142:$BB142),SUMIF($G$6:$BB$6,BG$6&amp;" "&amp;'Input-Func_Class'!$B$24,$G142:$BB142))+SUMIF($G$6:$BB$6,BG$6&amp;" "&amp;'Input-Func_Class'!$F$22,$G142:$BB142))&lt;Check_Limit,0,1),1)</f>
        <v>0</v>
      </c>
      <c r="BH142">
        <f>IFERROR(IF(SUMIF($G$6:$BB$6,BH$6&amp;" Total",$G142:$BB142)-(SUMIF($G$6:$BB$6,BH$6&amp;" "&amp;'Input-Func_Class'!$D$22,$G142:$BB142)+IFERROR(SUMIF($G$6:$BB$6,BH$6&amp;" "&amp;'Input-Func_Class'!$E$22,$G142:$BB142),SUMIF($G$6:$BB$6,BH$6&amp;" "&amp;'Input-Func_Class'!$B$24,$G142:$BB142))+SUMIF($G$6:$BB$6,BH$6&amp;" "&amp;'Input-Func_Class'!$F$22,$G142:$BB142))&lt;Check_Limit,0,1),1)</f>
        <v>0</v>
      </c>
      <c r="BI142">
        <f>IFERROR(IF(SUMIF($G$6:$BB$6,BI$6&amp;" Total",$G142:$BB142)-(SUMIF($G$6:$BB$6,BI$6&amp;" "&amp;'Input-Func_Class'!$D$22,$G142:$BB142)+IFERROR(SUMIF($G$6:$BB$6,BI$6&amp;" "&amp;'Input-Func_Class'!$E$22,$G142:$BB142),SUMIF($G$6:$BB$6,BI$6&amp;" "&amp;'Input-Func_Class'!$B$24,$G142:$BB142))+SUMIF($G$6:$BB$6,BI$6&amp;" "&amp;'Input-Func_Class'!$F$22,$G142:$BB142))&lt;Check_Limit,0,1),1)</f>
        <v>0</v>
      </c>
      <c r="BJ142">
        <f>IFERROR(IF(SUMIF($G$6:$BB$6,BJ$6&amp;" Total",$G142:$BB142)-(SUMIF($G$6:$BB$6,BJ$6&amp;" "&amp;'Input-Func_Class'!$D$22,$G142:$BB142)+IFERROR(SUMIF($G$6:$BB$6,BJ$6&amp;" "&amp;'Input-Func_Class'!$E$22,$G142:$BB142),SUMIF($G$6:$BB$6,BJ$6&amp;" "&amp;'Input-Func_Class'!$B$24,$G142:$BB142))+SUMIF($G$6:$BB$6,BJ$6&amp;" "&amp;'Input-Func_Class'!$F$22,$G142:$BB142))&lt;Check_Limit,0,1),1)</f>
        <v>0</v>
      </c>
      <c r="BK142">
        <f>IFERROR(IF(SUMIF($G$6:$BB$6,BK$6&amp;" Total",$G142:$BB142)-(SUMIF($G$6:$BB$6,BK$6&amp;" "&amp;'Input-Func_Class'!$D$22,$G142:$BB142)+IFERROR(SUMIF($G$6:$BB$6,BK$6&amp;" "&amp;'Input-Func_Class'!$E$22,$G142:$BB142),SUMIF($G$6:$BB$6,BK$6&amp;" "&amp;'Input-Func_Class'!$B$24,$G142:$BB142))+SUMIF($G$6:$BB$6,BK$6&amp;" "&amp;'Input-Func_Class'!$F$22,$G142:$BB142))&lt;Check_Limit,0,1),1)</f>
        <v>0</v>
      </c>
      <c r="BL142">
        <f>IFERROR(IF(SUMIF($G$6:$BB$6,BL$6&amp;" Total",$G142:$BB142)-(SUMIF($G$6:$BB$6,BL$6&amp;" "&amp;'Input-Func_Class'!$D$22,$G142:$BB142)+IFERROR(SUMIF($G$6:$BB$6,BL$6&amp;" "&amp;'Input-Func_Class'!$E$22,$G142:$BB142),SUMIF($G$6:$BB$6,BL$6&amp;" "&amp;'Input-Func_Class'!$B$24,$G142:$BB142))+SUMIF($G$6:$BB$6,BL$6&amp;" "&amp;'Input-Func_Class'!$F$22,$G142:$BB142))&lt;Check_Limit,0,1),1)</f>
        <v>0</v>
      </c>
      <c r="BM142">
        <f>IFERROR(IF(SUMIF($G$6:$BB$6,BM$6&amp;" Total",$G142:$BB142)-(SUMIF($G$6:$BB$6,BM$6&amp;" "&amp;'Input-Func_Class'!$D$22,$G142:$BB142)+IFERROR(SUMIF($G$6:$BB$6,BM$6&amp;" "&amp;'Input-Func_Class'!$E$22,$G142:$BB142),SUMIF($G$6:$BB$6,BM$6&amp;" "&amp;'Input-Func_Class'!$B$24,$G142:$BB142))+SUMIF($G$6:$BB$6,BM$6&amp;" "&amp;'Input-Func_Class'!$F$22,$G142:$BB142))&lt;Check_Limit,0,1),1)</f>
        <v>0</v>
      </c>
      <c r="BN142">
        <f>IFERROR(IF(SUMIF($G$6:$BB$6,BN$6&amp;" Total",$G142:$BB142)-(SUMIF($G$6:$BB$6,BN$6&amp;" "&amp;'Input-Func_Class'!$D$22,$G142:$BB142)+IFERROR(SUMIF($G$6:$BB$6,BN$6&amp;" "&amp;'Input-Func_Class'!$E$22,$G142:$BB142),SUMIF($G$6:$BB$6,BN$6&amp;" "&amp;'Input-Func_Class'!$B$24,$G142:$BB142))+SUMIF($G$6:$BB$6,BN$6&amp;" "&amp;'Input-Func_Class'!$F$22,$G142:$BB142))&lt;Check_Limit,0,1),1)</f>
        <v>0</v>
      </c>
      <c r="BO142">
        <f>IFERROR(IF(SUMIF($G$6:$BB$6,BO$6&amp;" Total",$G142:$BB142)-(SUMIF($G$6:$BB$6,BO$6&amp;" "&amp;'Input-Func_Class'!$D$22,$G142:$BB142)+IFERROR(SUMIF($G$6:$BB$6,BO$6&amp;" "&amp;'Input-Func_Class'!$E$22,$G142:$BB142),SUMIF($G$6:$BB$6,BO$6&amp;" "&amp;'Input-Func_Class'!$B$24,$G142:$BB142))+SUMIF($G$6:$BB$6,BO$6&amp;" "&amp;'Input-Func_Class'!$F$22,$G142:$BB142))&lt;Check_Limit,0,1),1)</f>
        <v>0</v>
      </c>
    </row>
    <row r="143" spans="1:67" outlineLevel="1">
      <c r="A143" s="31">
        <f>IF(ISBLANK('Input-Accounts'!A143),"",'Input-Accounts'!A143)</f>
        <v>128</v>
      </c>
      <c r="B143" s="1" t="str">
        <f>IF(ISBLANK('Input-Accounts'!B143),"",'Input-Accounts'!B143)</f>
        <v>Accumulated Provision for Amortization</v>
      </c>
      <c r="C143" s="31" t="str">
        <f>IF(ISBLANK('Input-Accounts'!C143),"",'Input-Accounts'!C143)</f>
        <v/>
      </c>
      <c r="D143" s="10"/>
      <c r="E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10"/>
      <c r="AM143" s="10"/>
      <c r="AN143" s="10"/>
      <c r="AO143" s="10"/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D143">
        <f>IFERROR(IF(SUMIF($G$6:$BB$6,BD$6&amp;" Total",$G143:$BB143)-(SUMIF($G$6:$BB$6,BD$6&amp;" "&amp;'Input-Func_Class'!$D$22,$G143:$BB143)+IFERROR(SUMIF($G$6:$BB$6,BD$6&amp;" "&amp;'Input-Func_Class'!$E$22,$G143:$BB143),SUMIF($G$6:$BB$6,BD$6&amp;" "&amp;'Input-Func_Class'!$B$24,$G143:$BB143))+SUMIF($G$6:$BB$6,BD$6&amp;" "&amp;'Input-Func_Class'!$F$22,$G143:$BB143))&lt;Check_Limit,0,1),1)</f>
        <v>0</v>
      </c>
      <c r="BE143">
        <f>IFERROR(IF(SUMIF($G$6:$BB$6,BE$6&amp;" Total",$G143:$BB143)-(SUMIF($G$6:$BB$6,BE$6&amp;" "&amp;'Input-Func_Class'!$D$22,$G143:$BB143)+IFERROR(SUMIF($G$6:$BB$6,BE$6&amp;" "&amp;'Input-Func_Class'!$E$22,$G143:$BB143),SUMIF($G$6:$BB$6,BE$6&amp;" "&amp;'Input-Func_Class'!$B$24,$G143:$BB143))+SUMIF($G$6:$BB$6,BE$6&amp;" "&amp;'Input-Func_Class'!$F$22,$G143:$BB143))&lt;Check_Limit,0,1),1)</f>
        <v>0</v>
      </c>
      <c r="BF143">
        <f>IFERROR(IF(SUMIF($G$6:$BB$6,BF$6&amp;" Total",$G143:$BB143)-(SUMIF($G$6:$BB$6,BF$6&amp;" "&amp;'Input-Func_Class'!$D$22,$G143:$BB143)+IFERROR(SUMIF($G$6:$BB$6,BF$6&amp;" "&amp;'Input-Func_Class'!$E$22,$G143:$BB143),SUMIF($G$6:$BB$6,BF$6&amp;" "&amp;'Input-Func_Class'!$B$24,$G143:$BB143))+SUMIF($G$6:$BB$6,BF$6&amp;" "&amp;'Input-Func_Class'!$F$22,$G143:$BB143))&lt;Check_Limit,0,1),1)</f>
        <v>0</v>
      </c>
      <c r="BG143">
        <f>IFERROR(IF(SUMIF($G$6:$BB$6,BG$6&amp;" Total",$G143:$BB143)-(SUMIF($G$6:$BB$6,BG$6&amp;" "&amp;'Input-Func_Class'!$D$22,$G143:$BB143)+IFERROR(SUMIF($G$6:$BB$6,BG$6&amp;" "&amp;'Input-Func_Class'!$E$22,$G143:$BB143),SUMIF($G$6:$BB$6,BG$6&amp;" "&amp;'Input-Func_Class'!$B$24,$G143:$BB143))+SUMIF($G$6:$BB$6,BG$6&amp;" "&amp;'Input-Func_Class'!$F$22,$G143:$BB143))&lt;Check_Limit,0,1),1)</f>
        <v>0</v>
      </c>
      <c r="BH143">
        <f>IFERROR(IF(SUMIF($G$6:$BB$6,BH$6&amp;" Total",$G143:$BB143)-(SUMIF($G$6:$BB$6,BH$6&amp;" "&amp;'Input-Func_Class'!$D$22,$G143:$BB143)+IFERROR(SUMIF($G$6:$BB$6,BH$6&amp;" "&amp;'Input-Func_Class'!$E$22,$G143:$BB143),SUMIF($G$6:$BB$6,BH$6&amp;" "&amp;'Input-Func_Class'!$B$24,$G143:$BB143))+SUMIF($G$6:$BB$6,BH$6&amp;" "&amp;'Input-Func_Class'!$F$22,$G143:$BB143))&lt;Check_Limit,0,1),1)</f>
        <v>0</v>
      </c>
      <c r="BI143">
        <f>IFERROR(IF(SUMIF($G$6:$BB$6,BI$6&amp;" Total",$G143:$BB143)-(SUMIF($G$6:$BB$6,BI$6&amp;" "&amp;'Input-Func_Class'!$D$22,$G143:$BB143)+IFERROR(SUMIF($G$6:$BB$6,BI$6&amp;" "&amp;'Input-Func_Class'!$E$22,$G143:$BB143),SUMIF($G$6:$BB$6,BI$6&amp;" "&amp;'Input-Func_Class'!$B$24,$G143:$BB143))+SUMIF($G$6:$BB$6,BI$6&amp;" "&amp;'Input-Func_Class'!$F$22,$G143:$BB143))&lt;Check_Limit,0,1),1)</f>
        <v>0</v>
      </c>
      <c r="BJ143">
        <f>IFERROR(IF(SUMIF($G$6:$BB$6,BJ$6&amp;" Total",$G143:$BB143)-(SUMIF($G$6:$BB$6,BJ$6&amp;" "&amp;'Input-Func_Class'!$D$22,$G143:$BB143)+IFERROR(SUMIF($G$6:$BB$6,BJ$6&amp;" "&amp;'Input-Func_Class'!$E$22,$G143:$BB143),SUMIF($G$6:$BB$6,BJ$6&amp;" "&amp;'Input-Func_Class'!$B$24,$G143:$BB143))+SUMIF($G$6:$BB$6,BJ$6&amp;" "&amp;'Input-Func_Class'!$F$22,$G143:$BB143))&lt;Check_Limit,0,1),1)</f>
        <v>0</v>
      </c>
      <c r="BK143">
        <f>IFERROR(IF(SUMIF($G$6:$BB$6,BK$6&amp;" Total",$G143:$BB143)-(SUMIF($G$6:$BB$6,BK$6&amp;" "&amp;'Input-Func_Class'!$D$22,$G143:$BB143)+IFERROR(SUMIF($G$6:$BB$6,BK$6&amp;" "&amp;'Input-Func_Class'!$E$22,$G143:$BB143),SUMIF($G$6:$BB$6,BK$6&amp;" "&amp;'Input-Func_Class'!$B$24,$G143:$BB143))+SUMIF($G$6:$BB$6,BK$6&amp;" "&amp;'Input-Func_Class'!$F$22,$G143:$BB143))&lt;Check_Limit,0,1),1)</f>
        <v>0</v>
      </c>
      <c r="BL143">
        <f>IFERROR(IF(SUMIF($G$6:$BB$6,BL$6&amp;" Total",$G143:$BB143)-(SUMIF($G$6:$BB$6,BL$6&amp;" "&amp;'Input-Func_Class'!$D$22,$G143:$BB143)+IFERROR(SUMIF($G$6:$BB$6,BL$6&amp;" "&amp;'Input-Func_Class'!$E$22,$G143:$BB143),SUMIF($G$6:$BB$6,BL$6&amp;" "&amp;'Input-Func_Class'!$B$24,$G143:$BB143))+SUMIF($G$6:$BB$6,BL$6&amp;" "&amp;'Input-Func_Class'!$F$22,$G143:$BB143))&lt;Check_Limit,0,1),1)</f>
        <v>0</v>
      </c>
      <c r="BM143">
        <f>IFERROR(IF(SUMIF($G$6:$BB$6,BM$6&amp;" Total",$G143:$BB143)-(SUMIF($G$6:$BB$6,BM$6&amp;" "&amp;'Input-Func_Class'!$D$22,$G143:$BB143)+IFERROR(SUMIF($G$6:$BB$6,BM$6&amp;" "&amp;'Input-Func_Class'!$E$22,$G143:$BB143),SUMIF($G$6:$BB$6,BM$6&amp;" "&amp;'Input-Func_Class'!$B$24,$G143:$BB143))+SUMIF($G$6:$BB$6,BM$6&amp;" "&amp;'Input-Func_Class'!$F$22,$G143:$BB143))&lt;Check_Limit,0,1),1)</f>
        <v>0</v>
      </c>
      <c r="BN143">
        <f>IFERROR(IF(SUMIF($G$6:$BB$6,BN$6&amp;" Total",$G143:$BB143)-(SUMIF($G$6:$BB$6,BN$6&amp;" "&amp;'Input-Func_Class'!$D$22,$G143:$BB143)+IFERROR(SUMIF($G$6:$BB$6,BN$6&amp;" "&amp;'Input-Func_Class'!$E$22,$G143:$BB143),SUMIF($G$6:$BB$6,BN$6&amp;" "&amp;'Input-Func_Class'!$B$24,$G143:$BB143))+SUMIF($G$6:$BB$6,BN$6&amp;" "&amp;'Input-Func_Class'!$F$22,$G143:$BB143))&lt;Check_Limit,0,1),1)</f>
        <v>0</v>
      </c>
      <c r="BO143">
        <f>IFERROR(IF(SUMIF($G$6:$BB$6,BO$6&amp;" Total",$G143:$BB143)-(SUMIF($G$6:$BB$6,BO$6&amp;" "&amp;'Input-Func_Class'!$D$22,$G143:$BB143)+IFERROR(SUMIF($G$6:$BB$6,BO$6&amp;" "&amp;'Input-Func_Class'!$E$22,$G143:$BB143),SUMIF($G$6:$BB$6,BO$6&amp;" "&amp;'Input-Func_Class'!$B$24,$G143:$BB143))+SUMIF($G$6:$BB$6,BO$6&amp;" "&amp;'Input-Func_Class'!$F$22,$G143:$BB143))&lt;Check_Limit,0,1),1)</f>
        <v>0</v>
      </c>
    </row>
    <row r="144" spans="1:67" outlineLevel="1">
      <c r="A144" s="31">
        <f>IF(ISBLANK('Input-Accounts'!A144),"",'Input-Accounts'!A144)</f>
        <v>129</v>
      </c>
      <c r="B144" s="53" t="str">
        <f>IF(ISBLANK('Input-Accounts'!B144),"",'Input-Accounts'!B144)</f>
        <v>Reserved</v>
      </c>
      <c r="C144" s="31">
        <f>IF(ISBLANK('Input-Accounts'!C144),"",'Input-Accounts'!C144)</f>
        <v>111</v>
      </c>
      <c r="D144" s="10">
        <f>Functionalization!$D144</f>
        <v>0</v>
      </c>
      <c r="E144" s="10">
        <f t="shared" si="20"/>
        <v>0</v>
      </c>
      <c r="F144" s="3" t="str">
        <f>IF($D144=0,"-",IF('Input-Accounts'!$E144&lt;&gt;0,'Input-Accounts'!$E144,'Input-Accounts'!$G144))</f>
        <v>-</v>
      </c>
      <c r="G144" s="10">
        <f ca="1">IF(G$5&lt;&gt;"",HLOOKUP(G$5,Functionalization!$G$6:$R$373,ROW($A144)-5,FALSE),IFERROR(INDEX(G$337:G$373,MATCH($F144,$B$337:$B$373,0))/VLOOKUP($F144,$B$337:$BB$373,MATCH(LEFT(TRIM(G$6),FIND("~",SUBSTITUTE(G$6,"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144))*HLOOKUP(LEFT(TRIM(G$6),FIND("~",SUBSTITUTE(G$6," ","~",LEN(TRIM(G$6))-LEN(SUBSTITUTE(TRIM(G$6)," ",""))))-1)&amp;" Total",$B$6:$BB$373,ROW($A144)-5,FALSE))</f>
        <v>0</v>
      </c>
      <c r="H144" s="10">
        <f ca="1">IF(H$5&lt;&gt;"",HLOOKUP(H$5,Functionalization!$G$6:$R$373,ROW($A144)-5,FALSE),IFERROR(INDEX(H$337:H$373,MATCH($F144,$B$337:$B$373,0))/VLOOKUP($F144,$B$337:$BB$373,MATCH(LEFT(TRIM(H$6),FIND("~",SUBSTITUTE(H$6,"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144))*HLOOKUP(LEFT(TRIM(H$6),FIND("~",SUBSTITUTE(H$6," ","~",LEN(TRIM(H$6))-LEN(SUBSTITUTE(TRIM(H$6)," ",""))))-1)&amp;" Total",$B$6:$BB$373,ROW($A144)-5,FALSE))</f>
        <v>0</v>
      </c>
      <c r="I144" s="10">
        <f ca="1">IF(I$5&lt;&gt;"",HLOOKUP(I$5,Functionalization!$G$6:$R$373,ROW($A144)-5,FALSE),IFERROR(INDEX(I$337:I$373,MATCH($F144,$B$337:$B$373,0))/VLOOKUP($F144,$B$337:$BB$373,MATCH(LEFT(TRIM(I$6),FIND("~",SUBSTITUTE(I$6,"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144))*HLOOKUP(LEFT(TRIM(I$6),FIND("~",SUBSTITUTE(I$6," ","~",LEN(TRIM(I$6))-LEN(SUBSTITUTE(TRIM(I$6)," ",""))))-1)&amp;" Total",$B$6:$BB$373,ROW($A144)-5,FALSE))</f>
        <v>0</v>
      </c>
      <c r="J144" s="10">
        <f ca="1">IF(J$5&lt;&gt;"",HLOOKUP(J$5,Functionalization!$G$6:$R$373,ROW($A144)-5,FALSE),IFERROR(INDEX(J$337:J$373,MATCH($F144,$B$337:$B$373,0))/VLOOKUP($F144,$B$337:$BB$373,MATCH(LEFT(TRIM(J$6),FIND("~",SUBSTITUTE(J$6,"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144))*HLOOKUP(LEFT(TRIM(J$6),FIND("~",SUBSTITUTE(J$6," ","~",LEN(TRIM(J$6))-LEN(SUBSTITUTE(TRIM(J$6)," ",""))))-1)&amp;" Total",$B$6:$BB$373,ROW($A144)-5,FALSE))</f>
        <v>0</v>
      </c>
      <c r="K144" s="10">
        <f ca="1">IF(K$5&lt;&gt;"",HLOOKUP(K$5,Functionalization!$G$6:$R$373,ROW($A144)-5,FALSE),IFERROR(INDEX(K$337:K$373,MATCH($F144,$B$337:$B$373,0))/VLOOKUP($F144,$B$337:$BB$373,MATCH(LEFT(TRIM(K$6),FIND("~",SUBSTITUTE(K$6,"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144))*HLOOKUP(LEFT(TRIM(K$6),FIND("~",SUBSTITUTE(K$6," ","~",LEN(TRIM(K$6))-LEN(SUBSTITUTE(TRIM(K$6)," ",""))))-1)&amp;" Total",$B$6:$BB$373,ROW($A144)-5,FALSE))</f>
        <v>0</v>
      </c>
      <c r="L144" s="10">
        <f ca="1">IF(L$5&lt;&gt;"",HLOOKUP(L$5,Functionalization!$G$6:$R$373,ROW($A144)-5,FALSE),IFERROR(INDEX(L$337:L$373,MATCH($F144,$B$337:$B$373,0))/VLOOKUP($F144,$B$337:$BB$373,MATCH(LEFT(TRIM(L$6),FIND("~",SUBSTITUTE(L$6,"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144))*HLOOKUP(LEFT(TRIM(L$6),FIND("~",SUBSTITUTE(L$6," ","~",LEN(TRIM(L$6))-LEN(SUBSTITUTE(TRIM(L$6)," ",""))))-1)&amp;" Total",$B$6:$BB$373,ROW($A144)-5,FALSE))</f>
        <v>0</v>
      </c>
      <c r="M144" s="10">
        <f ca="1">IF(M$5&lt;&gt;"",HLOOKUP(M$5,Functionalization!$G$6:$R$373,ROW($A144)-5,FALSE),IFERROR(INDEX(M$337:M$373,MATCH($F144,$B$337:$B$373,0))/VLOOKUP($F144,$B$337:$BB$373,MATCH(LEFT(TRIM(M$6),FIND("~",SUBSTITUTE(M$6,"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144))*HLOOKUP(LEFT(TRIM(M$6),FIND("~",SUBSTITUTE(M$6," ","~",LEN(TRIM(M$6))-LEN(SUBSTITUTE(TRIM(M$6)," ",""))))-1)&amp;" Total",$B$6:$BB$373,ROW($A144)-5,FALSE))</f>
        <v>0</v>
      </c>
      <c r="N144" s="10">
        <f ca="1">IF(N$5&lt;&gt;"",HLOOKUP(N$5,Functionalization!$G$6:$R$373,ROW($A144)-5,FALSE),IFERROR(INDEX(N$337:N$373,MATCH($F144,$B$337:$B$373,0))/VLOOKUP($F144,$B$337:$BB$373,MATCH(LEFT(TRIM(N$6),FIND("~",SUBSTITUTE(N$6,"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144))*HLOOKUP(LEFT(TRIM(N$6),FIND("~",SUBSTITUTE(N$6," ","~",LEN(TRIM(N$6))-LEN(SUBSTITUTE(TRIM(N$6)," ",""))))-1)&amp;" Total",$B$6:$BB$373,ROW($A144)-5,FALSE))</f>
        <v>0</v>
      </c>
      <c r="O144" s="10">
        <f ca="1">IF(O$5&lt;&gt;"",HLOOKUP(O$5,Functionalization!$G$6:$R$373,ROW($A144)-5,FALSE),IFERROR(INDEX(O$337:O$373,MATCH($F144,$B$337:$B$373,0))/VLOOKUP($F144,$B$337:$BB$373,MATCH(LEFT(TRIM(O$6),FIND("~",SUBSTITUTE(O$6,"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144))*HLOOKUP(LEFT(TRIM(O$6),FIND("~",SUBSTITUTE(O$6," ","~",LEN(TRIM(O$6))-LEN(SUBSTITUTE(TRIM(O$6)," ",""))))-1)&amp;" Total",$B$6:$BB$373,ROW($A144)-5,FALSE))</f>
        <v>0</v>
      </c>
      <c r="P144" s="10">
        <f ca="1">IF(P$5&lt;&gt;"",HLOOKUP(P$5,Functionalization!$G$6:$R$373,ROW($A144)-5,FALSE),IFERROR(INDEX(P$337:P$373,MATCH($F144,$B$337:$B$373,0))/VLOOKUP($F144,$B$337:$BB$373,MATCH(LEFT(TRIM(P$6),FIND("~",SUBSTITUTE(P$6,"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144))*HLOOKUP(LEFT(TRIM(P$6),FIND("~",SUBSTITUTE(P$6," ","~",LEN(TRIM(P$6))-LEN(SUBSTITUTE(TRIM(P$6)," ",""))))-1)&amp;" Total",$B$6:$BB$373,ROW($A144)-5,FALSE))</f>
        <v>0</v>
      </c>
      <c r="Q144" s="10">
        <f ca="1">IF(Q$5&lt;&gt;"",HLOOKUP(Q$5,Functionalization!$G$6:$R$373,ROW($A144)-5,FALSE),IFERROR(INDEX(Q$337:Q$373,MATCH($F144,$B$337:$B$373,0))/VLOOKUP($F144,$B$337:$BB$373,MATCH(LEFT(TRIM(Q$6),FIND("~",SUBSTITUTE(Q$6,"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144))*HLOOKUP(LEFT(TRIM(Q$6),FIND("~",SUBSTITUTE(Q$6," ","~",LEN(TRIM(Q$6))-LEN(SUBSTITUTE(TRIM(Q$6)," ",""))))-1)&amp;" Total",$B$6:$BB$373,ROW($A144)-5,FALSE))</f>
        <v>0</v>
      </c>
      <c r="R144" s="10">
        <f ca="1">IF(R$5&lt;&gt;"",HLOOKUP(R$5,Functionalization!$G$6:$R$373,ROW($A144)-5,FALSE),IFERROR(INDEX(R$337:R$373,MATCH($F144,$B$337:$B$373,0))/VLOOKUP($F144,$B$337:$BB$373,MATCH(LEFT(TRIM(R$6),FIND("~",SUBSTITUTE(R$6,"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144))*HLOOKUP(LEFT(TRIM(R$6),FIND("~",SUBSTITUTE(R$6," ","~",LEN(TRIM(R$6))-LEN(SUBSTITUTE(TRIM(R$6)," ",""))))-1)&amp;" Total",$B$6:$BB$373,ROW($A144)-5,FALSE))</f>
        <v>0</v>
      </c>
      <c r="S144" s="10">
        <f ca="1">IF(S$5&lt;&gt;"",HLOOKUP(S$5,Functionalization!$G$6:$R$373,ROW($A144)-5,FALSE),IFERROR(INDEX(S$337:S$373,MATCH($F144,$B$337:$B$373,0))/VLOOKUP($F144,$B$337:$BB$373,MATCH(LEFT(TRIM(S$6),FIND("~",SUBSTITUTE(S$6,"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144))*HLOOKUP(LEFT(TRIM(S$6),FIND("~",SUBSTITUTE(S$6," ","~",LEN(TRIM(S$6))-LEN(SUBSTITUTE(TRIM(S$6)," ",""))))-1)&amp;" Total",$B$6:$BB$373,ROW($A144)-5,FALSE))</f>
        <v>0</v>
      </c>
      <c r="T144" s="10">
        <f ca="1">IF(T$5&lt;&gt;"",HLOOKUP(T$5,Functionalization!$G$6:$R$373,ROW($A144)-5,FALSE),IFERROR(INDEX(T$337:T$373,MATCH($F144,$B$337:$B$373,0))/VLOOKUP($F144,$B$337:$BB$373,MATCH(LEFT(TRIM(T$6),FIND("~",SUBSTITUTE(T$6,"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144))*HLOOKUP(LEFT(TRIM(T$6),FIND("~",SUBSTITUTE(T$6," ","~",LEN(TRIM(T$6))-LEN(SUBSTITUTE(TRIM(T$6)," ",""))))-1)&amp;" Total",$B$6:$BB$373,ROW($A144)-5,FALSE))</f>
        <v>0</v>
      </c>
      <c r="U144" s="10">
        <f ca="1">IF(U$5&lt;&gt;"",HLOOKUP(U$5,Functionalization!$G$6:$R$373,ROW($A144)-5,FALSE),IFERROR(INDEX(U$337:U$373,MATCH($F144,$B$337:$B$373,0))/VLOOKUP($F144,$B$337:$BB$373,MATCH(LEFT(TRIM(U$6),FIND("~",SUBSTITUTE(U$6,"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144))*HLOOKUP(LEFT(TRIM(U$6),FIND("~",SUBSTITUTE(U$6," ","~",LEN(TRIM(U$6))-LEN(SUBSTITUTE(TRIM(U$6)," ",""))))-1)&amp;" Total",$B$6:$BB$373,ROW($A144)-5,FALSE))</f>
        <v>0</v>
      </c>
      <c r="V144" s="10">
        <f ca="1">IF(V$5&lt;&gt;"",HLOOKUP(V$5,Functionalization!$G$6:$R$373,ROW($A144)-5,FALSE),IFERROR(INDEX(V$337:V$373,MATCH($F144,$B$337:$B$373,0))/VLOOKUP($F144,$B$337:$BB$373,MATCH(LEFT(TRIM(V$6),FIND("~",SUBSTITUTE(V$6,"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144))*HLOOKUP(LEFT(TRIM(V$6),FIND("~",SUBSTITUTE(V$6," ","~",LEN(TRIM(V$6))-LEN(SUBSTITUTE(TRIM(V$6)," ",""))))-1)&amp;" Total",$B$6:$BB$373,ROW($A144)-5,FALSE))</f>
        <v>0</v>
      </c>
      <c r="W144" s="10">
        <f ca="1">IF(W$5&lt;&gt;"",HLOOKUP(W$5,Functionalization!$G$6:$R$373,ROW($A144)-5,FALSE),IFERROR(INDEX(W$337:W$373,MATCH($F144,$B$337:$B$373,0))/VLOOKUP($F144,$B$337:$BB$373,MATCH(LEFT(TRIM(W$6),FIND("~",SUBSTITUTE(W$6,"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144))*HLOOKUP(LEFT(TRIM(W$6),FIND("~",SUBSTITUTE(W$6," ","~",LEN(TRIM(W$6))-LEN(SUBSTITUTE(TRIM(W$6)," ",""))))-1)&amp;" Total",$B$6:$BB$373,ROW($A144)-5,FALSE))</f>
        <v>0</v>
      </c>
      <c r="X144" s="10">
        <f ca="1">IF(X$5&lt;&gt;"",HLOOKUP(X$5,Functionalization!$G$6:$R$373,ROW($A144)-5,FALSE),IFERROR(INDEX(X$337:X$373,MATCH($F144,$B$337:$B$373,0))/VLOOKUP($F144,$B$337:$BB$373,MATCH(LEFT(TRIM(X$6),FIND("~",SUBSTITUTE(X$6,"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144))*HLOOKUP(LEFT(TRIM(X$6),FIND("~",SUBSTITUTE(X$6," ","~",LEN(TRIM(X$6))-LEN(SUBSTITUTE(TRIM(X$6)," ",""))))-1)&amp;" Total",$B$6:$BB$373,ROW($A144)-5,FALSE))</f>
        <v>0</v>
      </c>
      <c r="Y144" s="10">
        <f ca="1">IF(Y$5&lt;&gt;"",HLOOKUP(Y$5,Functionalization!$G$6:$R$373,ROW($A144)-5,FALSE),IFERROR(INDEX(Y$337:Y$373,MATCH($F144,$B$337:$B$373,0))/VLOOKUP($F144,$B$337:$BB$373,MATCH(LEFT(TRIM(Y$6),FIND("~",SUBSTITUTE(Y$6,"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144))*HLOOKUP(LEFT(TRIM(Y$6),FIND("~",SUBSTITUTE(Y$6," ","~",LEN(TRIM(Y$6))-LEN(SUBSTITUTE(TRIM(Y$6)," ",""))))-1)&amp;" Total",$B$6:$BB$373,ROW($A144)-5,FALSE))</f>
        <v>0</v>
      </c>
      <c r="Z144" s="10">
        <f ca="1">IF(Z$5&lt;&gt;"",HLOOKUP(Z$5,Functionalization!$G$6:$R$373,ROW($A144)-5,FALSE),IFERROR(INDEX(Z$337:Z$373,MATCH($F144,$B$337:$B$373,0))/VLOOKUP($F144,$B$337:$BB$373,MATCH(LEFT(TRIM(Z$6),FIND("~",SUBSTITUTE(Z$6,"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144))*HLOOKUP(LEFT(TRIM(Z$6),FIND("~",SUBSTITUTE(Z$6," ","~",LEN(TRIM(Z$6))-LEN(SUBSTITUTE(TRIM(Z$6)," ",""))))-1)&amp;" Total",$B$6:$BB$373,ROW($A144)-5,FALSE))</f>
        <v>0</v>
      </c>
      <c r="AA144" s="10">
        <f ca="1">IF(AA$5&lt;&gt;"",HLOOKUP(AA$5,Functionalization!$G$6:$R$373,ROW($A144)-5,FALSE),IFERROR(INDEX(AA$337:AA$373,MATCH($F144,$B$337:$B$373,0))/VLOOKUP($F144,$B$337:$BB$373,MATCH(LEFT(TRIM(AA$6),FIND("~",SUBSTITUTE(AA$6,"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144))*HLOOKUP(LEFT(TRIM(AA$6),FIND("~",SUBSTITUTE(AA$6," ","~",LEN(TRIM(AA$6))-LEN(SUBSTITUTE(TRIM(AA$6)," ",""))))-1)&amp;" Total",$B$6:$BB$373,ROW($A144)-5,FALSE))</f>
        <v>0</v>
      </c>
      <c r="AB144" s="10">
        <f ca="1">IF(AB$5&lt;&gt;"",HLOOKUP(AB$5,Functionalization!$G$6:$R$373,ROW($A144)-5,FALSE),IFERROR(INDEX(AB$337:AB$373,MATCH($F144,$B$337:$B$373,0))/VLOOKUP($F144,$B$337:$BB$373,MATCH(LEFT(TRIM(AB$6),FIND("~",SUBSTITUTE(AB$6,"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144))*HLOOKUP(LEFT(TRIM(AB$6),FIND("~",SUBSTITUTE(AB$6," ","~",LEN(TRIM(AB$6))-LEN(SUBSTITUTE(TRIM(AB$6)," ",""))))-1)&amp;" Total",$B$6:$BB$373,ROW($A144)-5,FALSE))</f>
        <v>0</v>
      </c>
      <c r="AC144" s="10">
        <f ca="1">IF(AC$5&lt;&gt;"",HLOOKUP(AC$5,Functionalization!$G$6:$R$373,ROW($A144)-5,FALSE),IFERROR(INDEX(AC$337:AC$373,MATCH($F144,$B$337:$B$373,0))/VLOOKUP($F144,$B$337:$BB$373,MATCH(LEFT(TRIM(AC$6),FIND("~",SUBSTITUTE(AC$6,"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144))*HLOOKUP(LEFT(TRIM(AC$6),FIND("~",SUBSTITUTE(AC$6," ","~",LEN(TRIM(AC$6))-LEN(SUBSTITUTE(TRIM(AC$6)," ",""))))-1)&amp;" Total",$B$6:$BB$373,ROW($A144)-5,FALSE))</f>
        <v>0</v>
      </c>
      <c r="AD144" s="10">
        <f ca="1">IF(AD$5&lt;&gt;"",HLOOKUP(AD$5,Functionalization!$G$6:$R$373,ROW($A144)-5,FALSE),IFERROR(INDEX(AD$337:AD$373,MATCH($F144,$B$337:$B$373,0))/VLOOKUP($F144,$B$337:$BB$373,MATCH(LEFT(TRIM(AD$6),FIND("~",SUBSTITUTE(AD$6,"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144))*HLOOKUP(LEFT(TRIM(AD$6),FIND("~",SUBSTITUTE(AD$6," ","~",LEN(TRIM(AD$6))-LEN(SUBSTITUTE(TRIM(AD$6)," ",""))))-1)&amp;" Total",$B$6:$BB$373,ROW($A144)-5,FALSE))</f>
        <v>0</v>
      </c>
      <c r="AE144" s="10">
        <f ca="1">IF(AE$5&lt;&gt;"",HLOOKUP(AE$5,Functionalization!$G$6:$R$373,ROW($A144)-5,FALSE),IFERROR(INDEX(AE$337:AE$373,MATCH($F144,$B$337:$B$373,0))/VLOOKUP($F144,$B$337:$BB$373,MATCH(LEFT(TRIM(AE$6),FIND("~",SUBSTITUTE(AE$6,"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144))*HLOOKUP(LEFT(TRIM(AE$6),FIND("~",SUBSTITUTE(AE$6," ","~",LEN(TRIM(AE$6))-LEN(SUBSTITUTE(TRIM(AE$6)," ",""))))-1)&amp;" Total",$B$6:$BB$373,ROW($A144)-5,FALSE))</f>
        <v>0</v>
      </c>
      <c r="AF144" s="10">
        <f ca="1">IF(AF$5&lt;&gt;"",HLOOKUP(AF$5,Functionalization!$G$6:$R$373,ROW($A144)-5,FALSE),IFERROR(INDEX(AF$337:AF$373,MATCH($F144,$B$337:$B$373,0))/VLOOKUP($F144,$B$337:$BB$373,MATCH(LEFT(TRIM(AF$6),FIND("~",SUBSTITUTE(AF$6,"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144))*HLOOKUP(LEFT(TRIM(AF$6),FIND("~",SUBSTITUTE(AF$6," ","~",LEN(TRIM(AF$6))-LEN(SUBSTITUTE(TRIM(AF$6)," ",""))))-1)&amp;" Total",$B$6:$BB$373,ROW($A144)-5,FALSE))</f>
        <v>0</v>
      </c>
      <c r="AG144" s="10">
        <f ca="1">IF(AG$5&lt;&gt;"",HLOOKUP(AG$5,Functionalization!$G$6:$R$373,ROW($A144)-5,FALSE),IFERROR(INDEX(AG$337:AG$373,MATCH($F144,$B$337:$B$373,0))/VLOOKUP($F144,$B$337:$BB$373,MATCH(LEFT(TRIM(AG$6),FIND("~",SUBSTITUTE(AG$6,"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144))*HLOOKUP(LEFT(TRIM(AG$6),FIND("~",SUBSTITUTE(AG$6," ","~",LEN(TRIM(AG$6))-LEN(SUBSTITUTE(TRIM(AG$6)," ",""))))-1)&amp;" Total",$B$6:$BB$373,ROW($A144)-5,FALSE))</f>
        <v>0</v>
      </c>
      <c r="AH144" s="10">
        <f ca="1">IF(AH$5&lt;&gt;"",HLOOKUP(AH$5,Functionalization!$G$6:$R$373,ROW($A144)-5,FALSE),IFERROR(INDEX(AH$337:AH$373,MATCH($F144,$B$337:$B$373,0))/VLOOKUP($F144,$B$337:$BB$373,MATCH(LEFT(TRIM(AH$6),FIND("~",SUBSTITUTE(AH$6,"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144))*HLOOKUP(LEFT(TRIM(AH$6),FIND("~",SUBSTITUTE(AH$6," ","~",LEN(TRIM(AH$6))-LEN(SUBSTITUTE(TRIM(AH$6)," ",""))))-1)&amp;" Total",$B$6:$BB$373,ROW($A144)-5,FALSE))</f>
        <v>0</v>
      </c>
      <c r="AI144" s="10">
        <f ca="1">IF(AI$5&lt;&gt;"",HLOOKUP(AI$5,Functionalization!$G$6:$R$373,ROW($A144)-5,FALSE),IFERROR(INDEX(AI$337:AI$373,MATCH($F144,$B$337:$B$373,0))/VLOOKUP($F144,$B$337:$BB$373,MATCH(LEFT(TRIM(AI$6),FIND("~",SUBSTITUTE(AI$6,"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144))*HLOOKUP(LEFT(TRIM(AI$6),FIND("~",SUBSTITUTE(AI$6," ","~",LEN(TRIM(AI$6))-LEN(SUBSTITUTE(TRIM(AI$6)," ",""))))-1)&amp;" Total",$B$6:$BB$373,ROW($A144)-5,FALSE))</f>
        <v>0</v>
      </c>
      <c r="AJ144" s="10">
        <f ca="1">IF(AJ$5&lt;&gt;"",HLOOKUP(AJ$5,Functionalization!$G$6:$R$373,ROW($A144)-5,FALSE),IFERROR(INDEX(AJ$337:AJ$373,MATCH($F144,$B$337:$B$373,0))/VLOOKUP($F144,$B$337:$BB$373,MATCH(LEFT(TRIM(AJ$6),FIND("~",SUBSTITUTE(AJ$6,"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144))*HLOOKUP(LEFT(TRIM(AJ$6),FIND("~",SUBSTITUTE(AJ$6," ","~",LEN(TRIM(AJ$6))-LEN(SUBSTITUTE(TRIM(AJ$6)," ",""))))-1)&amp;" Total",$B$6:$BB$373,ROW($A144)-5,FALSE))</f>
        <v>0</v>
      </c>
      <c r="AK144" s="10">
        <f ca="1">IF(AK$5&lt;&gt;"",HLOOKUP(AK$5,Functionalization!$G$6:$R$373,ROW($A144)-5,FALSE),IFERROR(INDEX(AK$337:AK$373,MATCH($F144,$B$337:$B$373,0))/VLOOKUP($F144,$B$337:$BB$373,MATCH(LEFT(TRIM(AK$6),FIND("~",SUBSTITUTE(AK$6,"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144))*HLOOKUP(LEFT(TRIM(AK$6),FIND("~",SUBSTITUTE(AK$6," ","~",LEN(TRIM(AK$6))-LEN(SUBSTITUTE(TRIM(AK$6)," ",""))))-1)&amp;" Total",$B$6:$BB$373,ROW($A144)-5,FALSE))</f>
        <v>0</v>
      </c>
      <c r="AL144" s="10">
        <f ca="1">IF(AL$5&lt;&gt;"",HLOOKUP(AL$5,Functionalization!$G$6:$R$373,ROW($A144)-5,FALSE),IFERROR(INDEX(AL$337:AL$373,MATCH($F144,$B$337:$B$373,0))/VLOOKUP($F144,$B$337:$BB$373,MATCH(LEFT(TRIM(AL$6),FIND("~",SUBSTITUTE(AL$6,"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144))*HLOOKUP(LEFT(TRIM(AL$6),FIND("~",SUBSTITUTE(AL$6," ","~",LEN(TRIM(AL$6))-LEN(SUBSTITUTE(TRIM(AL$6)," ",""))))-1)&amp;" Total",$B$6:$BB$373,ROW($A144)-5,FALSE))</f>
        <v>0</v>
      </c>
      <c r="AM144" s="10">
        <f ca="1">IF(AM$5&lt;&gt;"",HLOOKUP(AM$5,Functionalization!$G$6:$R$373,ROW($A144)-5,FALSE),IFERROR(INDEX(AM$337:AM$373,MATCH($F144,$B$337:$B$373,0))/VLOOKUP($F144,$B$337:$BB$373,MATCH(LEFT(TRIM(AM$6),FIND("~",SUBSTITUTE(AM$6,"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144))*HLOOKUP(LEFT(TRIM(AM$6),FIND("~",SUBSTITUTE(AM$6," ","~",LEN(TRIM(AM$6))-LEN(SUBSTITUTE(TRIM(AM$6)," ",""))))-1)&amp;" Total",$B$6:$BB$373,ROW($A144)-5,FALSE))</f>
        <v>0</v>
      </c>
      <c r="AN144" s="10">
        <f ca="1">IF(AN$5&lt;&gt;"",HLOOKUP(AN$5,Functionalization!$G$6:$R$373,ROW($A144)-5,FALSE),IFERROR(INDEX(AN$337:AN$373,MATCH($F144,$B$337:$B$373,0))/VLOOKUP($F144,$B$337:$BB$373,MATCH(LEFT(TRIM(AN$6),FIND("~",SUBSTITUTE(AN$6,"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144))*HLOOKUP(LEFT(TRIM(AN$6),FIND("~",SUBSTITUTE(AN$6," ","~",LEN(TRIM(AN$6))-LEN(SUBSTITUTE(TRIM(AN$6)," ",""))))-1)&amp;" Total",$B$6:$BB$373,ROW($A144)-5,FALSE))</f>
        <v>0</v>
      </c>
      <c r="AO144" s="10">
        <f ca="1">IF(AO$5&lt;&gt;"",HLOOKUP(AO$5,Functionalization!$G$6:$R$373,ROW($A144)-5,FALSE),IFERROR(INDEX(AO$337:AO$373,MATCH($F144,$B$337:$B$373,0))/VLOOKUP($F144,$B$337:$BB$373,MATCH(LEFT(TRIM(AO$6),FIND("~",SUBSTITUTE(AO$6,"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144))*HLOOKUP(LEFT(TRIM(AO$6),FIND("~",SUBSTITUTE(AO$6," ","~",LEN(TRIM(AO$6))-LEN(SUBSTITUTE(TRIM(AO$6)," ",""))))-1)&amp;" Total",$B$6:$BB$373,ROW($A144)-5,FALSE))</f>
        <v>0</v>
      </c>
      <c r="AP144" s="10">
        <f ca="1">IF(AP$5&lt;&gt;"",HLOOKUP(AP$5,Functionalization!$G$6:$R$373,ROW($A144)-5,FALSE),IFERROR(INDEX(AP$337:AP$373,MATCH($F144,$B$337:$B$373,0))/VLOOKUP($F144,$B$337:$BB$373,MATCH(LEFT(TRIM(AP$6),FIND("~",SUBSTITUTE(AP$6,"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144))*HLOOKUP(LEFT(TRIM(AP$6),FIND("~",SUBSTITUTE(AP$6," ","~",LEN(TRIM(AP$6))-LEN(SUBSTITUTE(TRIM(AP$6)," ",""))))-1)&amp;" Total",$B$6:$BB$373,ROW($A144)-5,FALSE))</f>
        <v>0</v>
      </c>
      <c r="AQ144" s="10">
        <f ca="1">IF(AQ$5&lt;&gt;"",HLOOKUP(AQ$5,Functionalization!$G$6:$R$373,ROW($A144)-5,FALSE),IFERROR(INDEX(AQ$337:AQ$373,MATCH($F144,$B$337:$B$373,0))/VLOOKUP($F144,$B$337:$BB$373,MATCH(LEFT(TRIM(AQ$6),FIND("~",SUBSTITUTE(AQ$6,"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144))*HLOOKUP(LEFT(TRIM(AQ$6),FIND("~",SUBSTITUTE(AQ$6," ","~",LEN(TRIM(AQ$6))-LEN(SUBSTITUTE(TRIM(AQ$6)," ",""))))-1)&amp;" Total",$B$6:$BB$373,ROW($A144)-5,FALSE))</f>
        <v>0</v>
      </c>
      <c r="AR144" s="10">
        <f ca="1">IF(AR$5&lt;&gt;"",HLOOKUP(AR$5,Functionalization!$G$6:$R$373,ROW($A144)-5,FALSE),IFERROR(INDEX(AR$337:AR$373,MATCH($F144,$B$337:$B$373,0))/VLOOKUP($F144,$B$337:$BB$373,MATCH(LEFT(TRIM(AR$6),FIND("~",SUBSTITUTE(AR$6,"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144))*HLOOKUP(LEFT(TRIM(AR$6),FIND("~",SUBSTITUTE(AR$6," ","~",LEN(TRIM(AR$6))-LEN(SUBSTITUTE(TRIM(AR$6)," ",""))))-1)&amp;" Total",$B$6:$BB$373,ROW($A144)-5,FALSE))</f>
        <v>0</v>
      </c>
      <c r="AS144" s="10">
        <f ca="1">IF(AS$5&lt;&gt;"",HLOOKUP(AS$5,Functionalization!$G$6:$R$373,ROW($A144)-5,FALSE),IFERROR(INDEX(AS$337:AS$373,MATCH($F144,$B$337:$B$373,0))/VLOOKUP($F144,$B$337:$BB$373,MATCH(LEFT(TRIM(AS$6),FIND("~",SUBSTITUTE(AS$6,"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144))*HLOOKUP(LEFT(TRIM(AS$6),FIND("~",SUBSTITUTE(AS$6," ","~",LEN(TRIM(AS$6))-LEN(SUBSTITUTE(TRIM(AS$6)," ",""))))-1)&amp;" Total",$B$6:$BB$373,ROW($A144)-5,FALSE))</f>
        <v>0</v>
      </c>
      <c r="AT144" s="10">
        <f ca="1">IF(AT$5&lt;&gt;"",HLOOKUP(AT$5,Functionalization!$G$6:$R$373,ROW($A144)-5,FALSE),IFERROR(INDEX(AT$337:AT$373,MATCH($F144,$B$337:$B$373,0))/VLOOKUP($F144,$B$337:$BB$373,MATCH(LEFT(TRIM(AT$6),FIND("~",SUBSTITUTE(AT$6,"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144))*HLOOKUP(LEFT(TRIM(AT$6),FIND("~",SUBSTITUTE(AT$6," ","~",LEN(TRIM(AT$6))-LEN(SUBSTITUTE(TRIM(AT$6)," ",""))))-1)&amp;" Total",$B$6:$BB$373,ROW($A144)-5,FALSE))</f>
        <v>0</v>
      </c>
      <c r="AU144" s="10">
        <f ca="1">IF(AU$5&lt;&gt;"",HLOOKUP(AU$5,Functionalization!$G$6:$R$373,ROW($A144)-5,FALSE),IFERROR(INDEX(AU$337:AU$373,MATCH($F144,$B$337:$B$373,0))/VLOOKUP($F144,$B$337:$BB$373,MATCH(LEFT(TRIM(AU$6),FIND("~",SUBSTITUTE(AU$6,"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144))*HLOOKUP(LEFT(TRIM(AU$6),FIND("~",SUBSTITUTE(AU$6," ","~",LEN(TRIM(AU$6))-LEN(SUBSTITUTE(TRIM(AU$6)," ",""))))-1)&amp;" Total",$B$6:$BB$373,ROW($A144)-5,FALSE))</f>
        <v>0</v>
      </c>
      <c r="AV144" s="10">
        <f ca="1">IF(AV$5&lt;&gt;"",HLOOKUP(AV$5,Functionalization!$G$6:$R$373,ROW($A144)-5,FALSE),IFERROR(INDEX(AV$337:AV$373,MATCH($F144,$B$337:$B$373,0))/VLOOKUP($F144,$B$337:$BB$373,MATCH(LEFT(TRIM(AV$6),FIND("~",SUBSTITUTE(AV$6,"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144))*HLOOKUP(LEFT(TRIM(AV$6),FIND("~",SUBSTITUTE(AV$6," ","~",LEN(TRIM(AV$6))-LEN(SUBSTITUTE(TRIM(AV$6)," ",""))))-1)&amp;" Total",$B$6:$BB$373,ROW($A144)-5,FALSE))</f>
        <v>0</v>
      </c>
      <c r="AW144" s="10">
        <f ca="1">IF(AW$5&lt;&gt;"",HLOOKUP(AW$5,Functionalization!$G$6:$R$373,ROW($A144)-5,FALSE),IFERROR(INDEX(AW$337:AW$373,MATCH($F144,$B$337:$B$373,0))/VLOOKUP($F144,$B$337:$BB$373,MATCH(LEFT(TRIM(AW$6),FIND("~",SUBSTITUTE(AW$6,"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144))*HLOOKUP(LEFT(TRIM(AW$6),FIND("~",SUBSTITUTE(AW$6," ","~",LEN(TRIM(AW$6))-LEN(SUBSTITUTE(TRIM(AW$6)," ",""))))-1)&amp;" Total",$B$6:$BB$373,ROW($A144)-5,FALSE))</f>
        <v>0</v>
      </c>
      <c r="AX144" s="10">
        <f ca="1">IF(AX$5&lt;&gt;"",HLOOKUP(AX$5,Functionalization!$G$6:$R$373,ROW($A144)-5,FALSE),IFERROR(INDEX(AX$337:AX$373,MATCH($F144,$B$337:$B$373,0))/VLOOKUP($F144,$B$337:$BB$373,MATCH(LEFT(TRIM(AX$6),FIND("~",SUBSTITUTE(AX$6,"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144))*HLOOKUP(LEFT(TRIM(AX$6),FIND("~",SUBSTITUTE(AX$6," ","~",LEN(TRIM(AX$6))-LEN(SUBSTITUTE(TRIM(AX$6)," ",""))))-1)&amp;" Total",$B$6:$BB$373,ROW($A144)-5,FALSE))</f>
        <v>0</v>
      </c>
      <c r="AY144" s="10">
        <f ca="1">IF(AY$5&lt;&gt;"",HLOOKUP(AY$5,Functionalization!$G$6:$R$373,ROW($A144)-5,FALSE),IFERROR(INDEX(AY$337:AY$373,MATCH($F144,$B$337:$B$373,0))/VLOOKUP($F144,$B$337:$BB$373,MATCH(LEFT(TRIM(AY$6),FIND("~",SUBSTITUTE(AY$6,"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144))*HLOOKUP(LEFT(TRIM(AY$6),FIND("~",SUBSTITUTE(AY$6," ","~",LEN(TRIM(AY$6))-LEN(SUBSTITUTE(TRIM(AY$6)," ",""))))-1)&amp;" Total",$B$6:$BB$373,ROW($A144)-5,FALSE))</f>
        <v>0</v>
      </c>
      <c r="AZ144" s="10">
        <f ca="1">IF(AZ$5&lt;&gt;"",HLOOKUP(AZ$5,Functionalization!$G$6:$R$373,ROW($A144)-5,FALSE),IFERROR(INDEX(AZ$337:AZ$373,MATCH($F144,$B$337:$B$373,0))/VLOOKUP($F144,$B$337:$BB$373,MATCH(LEFT(TRIM(AZ$6),FIND("~",SUBSTITUTE(AZ$6,"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144))*HLOOKUP(LEFT(TRIM(AZ$6),FIND("~",SUBSTITUTE(AZ$6," ","~",LEN(TRIM(AZ$6))-LEN(SUBSTITUTE(TRIM(AZ$6)," ",""))))-1)&amp;" Total",$B$6:$BB$373,ROW($A144)-5,FALSE))</f>
        <v>0</v>
      </c>
      <c r="BA144" s="10">
        <f ca="1">IF(BA$5&lt;&gt;"",HLOOKUP(BA$5,Functionalization!$G$6:$R$373,ROW($A144)-5,FALSE),IFERROR(INDEX(BA$337:BA$373,MATCH($F144,$B$337:$B$373,0))/VLOOKUP($F144,$B$337:$BB$373,MATCH(LEFT(TRIM(BA$6),FIND("~",SUBSTITUTE(BA$6,"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144))*HLOOKUP(LEFT(TRIM(BA$6),FIND("~",SUBSTITUTE(BA$6," ","~",LEN(TRIM(BA$6))-LEN(SUBSTITUTE(TRIM(BA$6)," ",""))))-1)&amp;" Total",$B$6:$BB$373,ROW($A144)-5,FALSE))</f>
        <v>0</v>
      </c>
      <c r="BB144" s="10">
        <f ca="1">IF(BB$5&lt;&gt;"",HLOOKUP(BB$5,Functionalization!$G$6:$R$373,ROW($A144)-5,FALSE),IFERROR(INDEX(BB$337:BB$373,MATCH($F144,$B$337:$B$373,0))/VLOOKUP($F144,$B$337:$BB$373,MATCH(LEFT(TRIM(BB$6),FIND("~",SUBSTITUTE(BB$6,"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144))*HLOOKUP(LEFT(TRIM(BB$6),FIND("~",SUBSTITUTE(BB$6," ","~",LEN(TRIM(BB$6))-LEN(SUBSTITUTE(TRIM(BB$6)," ",""))))-1)&amp;" Total",$B$6:$BB$373,ROW($A144)-5,FALSE))</f>
        <v>0</v>
      </c>
      <c r="BD144">
        <f ca="1">IFERROR(IF(SUMIF($G$6:$BB$6,BD$6&amp;" Total",$G144:$BB144)-(SUMIF($G$6:$BB$6,BD$6&amp;" "&amp;'Input-Func_Class'!$D$22,$G144:$BB144)+IFERROR(SUMIF($G$6:$BB$6,BD$6&amp;" "&amp;'Input-Func_Class'!$E$22,$G144:$BB144),SUMIF($G$6:$BB$6,BD$6&amp;" "&amp;'Input-Func_Class'!$B$24,$G144:$BB144))+SUMIF($G$6:$BB$6,BD$6&amp;" "&amp;'Input-Func_Class'!$F$22,$G144:$BB144))&lt;Check_Limit,0,1),1)</f>
        <v>0</v>
      </c>
      <c r="BE144">
        <f ca="1">IFERROR(IF(SUMIF($G$6:$BB$6,BE$6&amp;" Total",$G144:$BB144)-(SUMIF($G$6:$BB$6,BE$6&amp;" "&amp;'Input-Func_Class'!$D$22,$G144:$BB144)+IFERROR(SUMIF($G$6:$BB$6,BE$6&amp;" "&amp;'Input-Func_Class'!$E$22,$G144:$BB144),SUMIF($G$6:$BB$6,BE$6&amp;" "&amp;'Input-Func_Class'!$B$24,$G144:$BB144))+SUMIF($G$6:$BB$6,BE$6&amp;" "&amp;'Input-Func_Class'!$F$22,$G144:$BB144))&lt;Check_Limit,0,1),1)</f>
        <v>0</v>
      </c>
      <c r="BF144">
        <f ca="1">IFERROR(IF(SUMIF($G$6:$BB$6,BF$6&amp;" Total",$G144:$BB144)-(SUMIF($G$6:$BB$6,BF$6&amp;" "&amp;'Input-Func_Class'!$D$22,$G144:$BB144)+IFERROR(SUMIF($G$6:$BB$6,BF$6&amp;" "&amp;'Input-Func_Class'!$E$22,$G144:$BB144),SUMIF($G$6:$BB$6,BF$6&amp;" "&amp;'Input-Func_Class'!$B$24,$G144:$BB144))+SUMIF($G$6:$BB$6,BF$6&amp;" "&amp;'Input-Func_Class'!$F$22,$G144:$BB144))&lt;Check_Limit,0,1),1)</f>
        <v>0</v>
      </c>
      <c r="BG144">
        <f ca="1">IFERROR(IF(SUMIF($G$6:$BB$6,BG$6&amp;" Total",$G144:$BB144)-(SUMIF($G$6:$BB$6,BG$6&amp;" "&amp;'Input-Func_Class'!$D$22,$G144:$BB144)+IFERROR(SUMIF($G$6:$BB$6,BG$6&amp;" "&amp;'Input-Func_Class'!$E$22,$G144:$BB144),SUMIF($G$6:$BB$6,BG$6&amp;" "&amp;'Input-Func_Class'!$B$24,$G144:$BB144))+SUMIF($G$6:$BB$6,BG$6&amp;" "&amp;'Input-Func_Class'!$F$22,$G144:$BB144))&lt;Check_Limit,0,1),1)</f>
        <v>0</v>
      </c>
      <c r="BH144">
        <f ca="1">IFERROR(IF(SUMIF($G$6:$BB$6,BH$6&amp;" Total",$G144:$BB144)-(SUMIF($G$6:$BB$6,BH$6&amp;" "&amp;'Input-Func_Class'!$D$22,$G144:$BB144)+IFERROR(SUMIF($G$6:$BB$6,BH$6&amp;" "&amp;'Input-Func_Class'!$E$22,$G144:$BB144),SUMIF($G$6:$BB$6,BH$6&amp;" "&amp;'Input-Func_Class'!$B$24,$G144:$BB144))+SUMIF($G$6:$BB$6,BH$6&amp;" "&amp;'Input-Func_Class'!$F$22,$G144:$BB144))&lt;Check_Limit,0,1),1)</f>
        <v>0</v>
      </c>
      <c r="BI144">
        <f ca="1">IFERROR(IF(SUMIF($G$6:$BB$6,BI$6&amp;" Total",$G144:$BB144)-(SUMIF($G$6:$BB$6,BI$6&amp;" "&amp;'Input-Func_Class'!$D$22,$G144:$BB144)+IFERROR(SUMIF($G$6:$BB$6,BI$6&amp;" "&amp;'Input-Func_Class'!$E$22,$G144:$BB144),SUMIF($G$6:$BB$6,BI$6&amp;" "&amp;'Input-Func_Class'!$B$24,$G144:$BB144))+SUMIF($G$6:$BB$6,BI$6&amp;" "&amp;'Input-Func_Class'!$F$22,$G144:$BB144))&lt;Check_Limit,0,1),1)</f>
        <v>0</v>
      </c>
      <c r="BJ144">
        <f ca="1">IFERROR(IF(SUMIF($G$6:$BB$6,BJ$6&amp;" Total",$G144:$BB144)-(SUMIF($G$6:$BB$6,BJ$6&amp;" "&amp;'Input-Func_Class'!$D$22,$G144:$BB144)+IFERROR(SUMIF($G$6:$BB$6,BJ$6&amp;" "&amp;'Input-Func_Class'!$E$22,$G144:$BB144),SUMIF($G$6:$BB$6,BJ$6&amp;" "&amp;'Input-Func_Class'!$B$24,$G144:$BB144))+SUMIF($G$6:$BB$6,BJ$6&amp;" "&amp;'Input-Func_Class'!$F$22,$G144:$BB144))&lt;Check_Limit,0,1),1)</f>
        <v>0</v>
      </c>
      <c r="BK144">
        <f ca="1">IFERROR(IF(SUMIF($G$6:$BB$6,BK$6&amp;" Total",$G144:$BB144)-(SUMIF($G$6:$BB$6,BK$6&amp;" "&amp;'Input-Func_Class'!$D$22,$G144:$BB144)+IFERROR(SUMIF($G$6:$BB$6,BK$6&amp;" "&amp;'Input-Func_Class'!$E$22,$G144:$BB144),SUMIF($G$6:$BB$6,BK$6&amp;" "&amp;'Input-Func_Class'!$B$24,$G144:$BB144))+SUMIF($G$6:$BB$6,BK$6&amp;" "&amp;'Input-Func_Class'!$F$22,$G144:$BB144))&lt;Check_Limit,0,1),1)</f>
        <v>0</v>
      </c>
      <c r="BL144">
        <f ca="1">IFERROR(IF(SUMIF($G$6:$BB$6,BL$6&amp;" Total",$G144:$BB144)-(SUMIF($G$6:$BB$6,BL$6&amp;" "&amp;'Input-Func_Class'!$D$22,$G144:$BB144)+IFERROR(SUMIF($G$6:$BB$6,BL$6&amp;" "&amp;'Input-Func_Class'!$E$22,$G144:$BB144),SUMIF($G$6:$BB$6,BL$6&amp;" "&amp;'Input-Func_Class'!$B$24,$G144:$BB144))+SUMIF($G$6:$BB$6,BL$6&amp;" "&amp;'Input-Func_Class'!$F$22,$G144:$BB144))&lt;Check_Limit,0,1),1)</f>
        <v>0</v>
      </c>
      <c r="BM144">
        <f ca="1">IFERROR(IF(SUMIF($G$6:$BB$6,BM$6&amp;" Total",$G144:$BB144)-(SUMIF($G$6:$BB$6,BM$6&amp;" "&amp;'Input-Func_Class'!$D$22,$G144:$BB144)+IFERROR(SUMIF($G$6:$BB$6,BM$6&amp;" "&amp;'Input-Func_Class'!$E$22,$G144:$BB144),SUMIF($G$6:$BB$6,BM$6&amp;" "&amp;'Input-Func_Class'!$B$24,$G144:$BB144))+SUMIF($G$6:$BB$6,BM$6&amp;" "&amp;'Input-Func_Class'!$F$22,$G144:$BB144))&lt;Check_Limit,0,1),1)</f>
        <v>0</v>
      </c>
      <c r="BN144">
        <f ca="1">IFERROR(IF(SUMIF($G$6:$BB$6,BN$6&amp;" Total",$G144:$BB144)-(SUMIF($G$6:$BB$6,BN$6&amp;" "&amp;'Input-Func_Class'!$D$22,$G144:$BB144)+IFERROR(SUMIF($G$6:$BB$6,BN$6&amp;" "&amp;'Input-Func_Class'!$E$22,$G144:$BB144),SUMIF($G$6:$BB$6,BN$6&amp;" "&amp;'Input-Func_Class'!$B$24,$G144:$BB144))+SUMIF($G$6:$BB$6,BN$6&amp;" "&amp;'Input-Func_Class'!$F$22,$G144:$BB144))&lt;Check_Limit,0,1),1)</f>
        <v>0</v>
      </c>
      <c r="BO144">
        <f ca="1">IFERROR(IF(SUMIF($G$6:$BB$6,BO$6&amp;" Total",$G144:$BB144)-(SUMIF($G$6:$BB$6,BO$6&amp;" "&amp;'Input-Func_Class'!$D$22,$G144:$BB144)+IFERROR(SUMIF($G$6:$BB$6,BO$6&amp;" "&amp;'Input-Func_Class'!$E$22,$G144:$BB144),SUMIF($G$6:$BB$6,BO$6&amp;" "&amp;'Input-Func_Class'!$B$24,$G144:$BB144))+SUMIF($G$6:$BB$6,BO$6&amp;" "&amp;'Input-Func_Class'!$F$22,$G144:$BB144))&lt;Check_Limit,0,1),1)</f>
        <v>0</v>
      </c>
    </row>
    <row r="145" spans="1:67" outlineLevel="1">
      <c r="A145" s="31">
        <f>IF(ISBLANK('Input-Accounts'!A145),"",'Input-Accounts'!A145)</f>
        <v>130</v>
      </c>
      <c r="B145" s="53" t="str">
        <f>IF(ISBLANK('Input-Accounts'!B145),"",'Input-Accounts'!B145)</f>
        <v>Reserved</v>
      </c>
      <c r="C145" s="31">
        <f>IF(ISBLANK('Input-Accounts'!C145),"",'Input-Accounts'!C145)</f>
        <v>111</v>
      </c>
      <c r="D145" s="10">
        <f>Functionalization!$D145</f>
        <v>0</v>
      </c>
      <c r="E145" s="10">
        <f t="shared" si="20"/>
        <v>0</v>
      </c>
      <c r="F145" s="3" t="str">
        <f>IF($D145=0,"-",IF('Input-Accounts'!$E145&lt;&gt;0,'Input-Accounts'!$E145,'Input-Accounts'!$G145))</f>
        <v>-</v>
      </c>
      <c r="G145" s="10">
        <f ca="1">IF(G$5&lt;&gt;"",HLOOKUP(G$5,Functionalization!$G$6:$R$373,ROW($A145)-5,FALSE),IFERROR(INDEX(G$337:G$373,MATCH($F145,$B$337:$B$373,0))/VLOOKUP($F145,$B$337:$BB$373,MATCH(LEFT(TRIM(G$6),FIND("~",SUBSTITUTE(G$6,"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145))*HLOOKUP(LEFT(TRIM(G$6),FIND("~",SUBSTITUTE(G$6," ","~",LEN(TRIM(G$6))-LEN(SUBSTITUTE(TRIM(G$6)," ",""))))-1)&amp;" Total",$B$6:$BB$373,ROW($A145)-5,FALSE))</f>
        <v>0</v>
      </c>
      <c r="H145" s="10">
        <f ca="1">IF(H$5&lt;&gt;"",HLOOKUP(H$5,Functionalization!$G$6:$R$373,ROW($A145)-5,FALSE),IFERROR(INDEX(H$337:H$373,MATCH($F145,$B$337:$B$373,0))/VLOOKUP($F145,$B$337:$BB$373,MATCH(LEFT(TRIM(H$6),FIND("~",SUBSTITUTE(H$6,"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145))*HLOOKUP(LEFT(TRIM(H$6),FIND("~",SUBSTITUTE(H$6," ","~",LEN(TRIM(H$6))-LEN(SUBSTITUTE(TRIM(H$6)," ",""))))-1)&amp;" Total",$B$6:$BB$373,ROW($A145)-5,FALSE))</f>
        <v>0</v>
      </c>
      <c r="I145" s="10">
        <f ca="1">IF(I$5&lt;&gt;"",HLOOKUP(I$5,Functionalization!$G$6:$R$373,ROW($A145)-5,FALSE),IFERROR(INDEX(I$337:I$373,MATCH($F145,$B$337:$B$373,0))/VLOOKUP($F145,$B$337:$BB$373,MATCH(LEFT(TRIM(I$6),FIND("~",SUBSTITUTE(I$6,"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145))*HLOOKUP(LEFT(TRIM(I$6),FIND("~",SUBSTITUTE(I$6," ","~",LEN(TRIM(I$6))-LEN(SUBSTITUTE(TRIM(I$6)," ",""))))-1)&amp;" Total",$B$6:$BB$373,ROW($A145)-5,FALSE))</f>
        <v>0</v>
      </c>
      <c r="J145" s="10">
        <f ca="1">IF(J$5&lt;&gt;"",HLOOKUP(J$5,Functionalization!$G$6:$R$373,ROW($A145)-5,FALSE),IFERROR(INDEX(J$337:J$373,MATCH($F145,$B$337:$B$373,0))/VLOOKUP($F145,$B$337:$BB$373,MATCH(LEFT(TRIM(J$6),FIND("~",SUBSTITUTE(J$6,"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145))*HLOOKUP(LEFT(TRIM(J$6),FIND("~",SUBSTITUTE(J$6," ","~",LEN(TRIM(J$6))-LEN(SUBSTITUTE(TRIM(J$6)," ",""))))-1)&amp;" Total",$B$6:$BB$373,ROW($A145)-5,FALSE))</f>
        <v>0</v>
      </c>
      <c r="K145" s="10">
        <f ca="1">IF(K$5&lt;&gt;"",HLOOKUP(K$5,Functionalization!$G$6:$R$373,ROW($A145)-5,FALSE),IFERROR(INDEX(K$337:K$373,MATCH($F145,$B$337:$B$373,0))/VLOOKUP($F145,$B$337:$BB$373,MATCH(LEFT(TRIM(K$6),FIND("~",SUBSTITUTE(K$6,"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145))*HLOOKUP(LEFT(TRIM(K$6),FIND("~",SUBSTITUTE(K$6," ","~",LEN(TRIM(K$6))-LEN(SUBSTITUTE(TRIM(K$6)," ",""))))-1)&amp;" Total",$B$6:$BB$373,ROW($A145)-5,FALSE))</f>
        <v>0</v>
      </c>
      <c r="L145" s="10">
        <f ca="1">IF(L$5&lt;&gt;"",HLOOKUP(L$5,Functionalization!$G$6:$R$373,ROW($A145)-5,FALSE),IFERROR(INDEX(L$337:L$373,MATCH($F145,$B$337:$B$373,0))/VLOOKUP($F145,$B$337:$BB$373,MATCH(LEFT(TRIM(L$6),FIND("~",SUBSTITUTE(L$6,"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145))*HLOOKUP(LEFT(TRIM(L$6),FIND("~",SUBSTITUTE(L$6," ","~",LEN(TRIM(L$6))-LEN(SUBSTITUTE(TRIM(L$6)," ",""))))-1)&amp;" Total",$B$6:$BB$373,ROW($A145)-5,FALSE))</f>
        <v>0</v>
      </c>
      <c r="M145" s="10">
        <f ca="1">IF(M$5&lt;&gt;"",HLOOKUP(M$5,Functionalization!$G$6:$R$373,ROW($A145)-5,FALSE),IFERROR(INDEX(M$337:M$373,MATCH($F145,$B$337:$B$373,0))/VLOOKUP($F145,$B$337:$BB$373,MATCH(LEFT(TRIM(M$6),FIND("~",SUBSTITUTE(M$6,"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145))*HLOOKUP(LEFT(TRIM(M$6),FIND("~",SUBSTITUTE(M$6," ","~",LEN(TRIM(M$6))-LEN(SUBSTITUTE(TRIM(M$6)," ",""))))-1)&amp;" Total",$B$6:$BB$373,ROW($A145)-5,FALSE))</f>
        <v>0</v>
      </c>
      <c r="N145" s="10">
        <f ca="1">IF(N$5&lt;&gt;"",HLOOKUP(N$5,Functionalization!$G$6:$R$373,ROW($A145)-5,FALSE),IFERROR(INDEX(N$337:N$373,MATCH($F145,$B$337:$B$373,0))/VLOOKUP($F145,$B$337:$BB$373,MATCH(LEFT(TRIM(N$6),FIND("~",SUBSTITUTE(N$6,"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145))*HLOOKUP(LEFT(TRIM(N$6),FIND("~",SUBSTITUTE(N$6," ","~",LEN(TRIM(N$6))-LEN(SUBSTITUTE(TRIM(N$6)," ",""))))-1)&amp;" Total",$B$6:$BB$373,ROW($A145)-5,FALSE))</f>
        <v>0</v>
      </c>
      <c r="O145" s="10">
        <f ca="1">IF(O$5&lt;&gt;"",HLOOKUP(O$5,Functionalization!$G$6:$R$373,ROW($A145)-5,FALSE),IFERROR(INDEX(O$337:O$373,MATCH($F145,$B$337:$B$373,0))/VLOOKUP($F145,$B$337:$BB$373,MATCH(LEFT(TRIM(O$6),FIND("~",SUBSTITUTE(O$6,"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145))*HLOOKUP(LEFT(TRIM(O$6),FIND("~",SUBSTITUTE(O$6," ","~",LEN(TRIM(O$6))-LEN(SUBSTITUTE(TRIM(O$6)," ",""))))-1)&amp;" Total",$B$6:$BB$373,ROW($A145)-5,FALSE))</f>
        <v>0</v>
      </c>
      <c r="P145" s="10">
        <f ca="1">IF(P$5&lt;&gt;"",HLOOKUP(P$5,Functionalization!$G$6:$R$373,ROW($A145)-5,FALSE),IFERROR(INDEX(P$337:P$373,MATCH($F145,$B$337:$B$373,0))/VLOOKUP($F145,$B$337:$BB$373,MATCH(LEFT(TRIM(P$6),FIND("~",SUBSTITUTE(P$6,"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145))*HLOOKUP(LEFT(TRIM(P$6),FIND("~",SUBSTITUTE(P$6," ","~",LEN(TRIM(P$6))-LEN(SUBSTITUTE(TRIM(P$6)," ",""))))-1)&amp;" Total",$B$6:$BB$373,ROW($A145)-5,FALSE))</f>
        <v>0</v>
      </c>
      <c r="Q145" s="10">
        <f ca="1">IF(Q$5&lt;&gt;"",HLOOKUP(Q$5,Functionalization!$G$6:$R$373,ROW($A145)-5,FALSE),IFERROR(INDEX(Q$337:Q$373,MATCH($F145,$B$337:$B$373,0))/VLOOKUP($F145,$B$337:$BB$373,MATCH(LEFT(TRIM(Q$6),FIND("~",SUBSTITUTE(Q$6,"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145))*HLOOKUP(LEFT(TRIM(Q$6),FIND("~",SUBSTITUTE(Q$6," ","~",LEN(TRIM(Q$6))-LEN(SUBSTITUTE(TRIM(Q$6)," ",""))))-1)&amp;" Total",$B$6:$BB$373,ROW($A145)-5,FALSE))</f>
        <v>0</v>
      </c>
      <c r="R145" s="10">
        <f ca="1">IF(R$5&lt;&gt;"",HLOOKUP(R$5,Functionalization!$G$6:$R$373,ROW($A145)-5,FALSE),IFERROR(INDEX(R$337:R$373,MATCH($F145,$B$337:$B$373,0))/VLOOKUP($F145,$B$337:$BB$373,MATCH(LEFT(TRIM(R$6),FIND("~",SUBSTITUTE(R$6,"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145))*HLOOKUP(LEFT(TRIM(R$6),FIND("~",SUBSTITUTE(R$6," ","~",LEN(TRIM(R$6))-LEN(SUBSTITUTE(TRIM(R$6)," ",""))))-1)&amp;" Total",$B$6:$BB$373,ROW($A145)-5,FALSE))</f>
        <v>0</v>
      </c>
      <c r="S145" s="10">
        <f ca="1">IF(S$5&lt;&gt;"",HLOOKUP(S$5,Functionalization!$G$6:$R$373,ROW($A145)-5,FALSE),IFERROR(INDEX(S$337:S$373,MATCH($F145,$B$337:$B$373,0))/VLOOKUP($F145,$B$337:$BB$373,MATCH(LEFT(TRIM(S$6),FIND("~",SUBSTITUTE(S$6,"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145))*HLOOKUP(LEFT(TRIM(S$6),FIND("~",SUBSTITUTE(S$6," ","~",LEN(TRIM(S$6))-LEN(SUBSTITUTE(TRIM(S$6)," ",""))))-1)&amp;" Total",$B$6:$BB$373,ROW($A145)-5,FALSE))</f>
        <v>0</v>
      </c>
      <c r="T145" s="10">
        <f ca="1">IF(T$5&lt;&gt;"",HLOOKUP(T$5,Functionalization!$G$6:$R$373,ROW($A145)-5,FALSE),IFERROR(INDEX(T$337:T$373,MATCH($F145,$B$337:$B$373,0))/VLOOKUP($F145,$B$337:$BB$373,MATCH(LEFT(TRIM(T$6),FIND("~",SUBSTITUTE(T$6,"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145))*HLOOKUP(LEFT(TRIM(T$6),FIND("~",SUBSTITUTE(T$6," ","~",LEN(TRIM(T$6))-LEN(SUBSTITUTE(TRIM(T$6)," ",""))))-1)&amp;" Total",$B$6:$BB$373,ROW($A145)-5,FALSE))</f>
        <v>0</v>
      </c>
      <c r="U145" s="10">
        <f ca="1">IF(U$5&lt;&gt;"",HLOOKUP(U$5,Functionalization!$G$6:$R$373,ROW($A145)-5,FALSE),IFERROR(INDEX(U$337:U$373,MATCH($F145,$B$337:$B$373,0))/VLOOKUP($F145,$B$337:$BB$373,MATCH(LEFT(TRIM(U$6),FIND("~",SUBSTITUTE(U$6,"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145))*HLOOKUP(LEFT(TRIM(U$6),FIND("~",SUBSTITUTE(U$6," ","~",LEN(TRIM(U$6))-LEN(SUBSTITUTE(TRIM(U$6)," ",""))))-1)&amp;" Total",$B$6:$BB$373,ROW($A145)-5,FALSE))</f>
        <v>0</v>
      </c>
      <c r="V145" s="10">
        <f ca="1">IF(V$5&lt;&gt;"",HLOOKUP(V$5,Functionalization!$G$6:$R$373,ROW($A145)-5,FALSE),IFERROR(INDEX(V$337:V$373,MATCH($F145,$B$337:$B$373,0))/VLOOKUP($F145,$B$337:$BB$373,MATCH(LEFT(TRIM(V$6),FIND("~",SUBSTITUTE(V$6,"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145))*HLOOKUP(LEFT(TRIM(V$6),FIND("~",SUBSTITUTE(V$6," ","~",LEN(TRIM(V$6))-LEN(SUBSTITUTE(TRIM(V$6)," ",""))))-1)&amp;" Total",$B$6:$BB$373,ROW($A145)-5,FALSE))</f>
        <v>0</v>
      </c>
      <c r="W145" s="10">
        <f ca="1">IF(W$5&lt;&gt;"",HLOOKUP(W$5,Functionalization!$G$6:$R$373,ROW($A145)-5,FALSE),IFERROR(INDEX(W$337:W$373,MATCH($F145,$B$337:$B$373,0))/VLOOKUP($F145,$B$337:$BB$373,MATCH(LEFT(TRIM(W$6),FIND("~",SUBSTITUTE(W$6,"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145))*HLOOKUP(LEFT(TRIM(W$6),FIND("~",SUBSTITUTE(W$6," ","~",LEN(TRIM(W$6))-LEN(SUBSTITUTE(TRIM(W$6)," ",""))))-1)&amp;" Total",$B$6:$BB$373,ROW($A145)-5,FALSE))</f>
        <v>0</v>
      </c>
      <c r="X145" s="10">
        <f ca="1">IF(X$5&lt;&gt;"",HLOOKUP(X$5,Functionalization!$G$6:$R$373,ROW($A145)-5,FALSE),IFERROR(INDEX(X$337:X$373,MATCH($F145,$B$337:$B$373,0))/VLOOKUP($F145,$B$337:$BB$373,MATCH(LEFT(TRIM(X$6),FIND("~",SUBSTITUTE(X$6,"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145))*HLOOKUP(LEFT(TRIM(X$6),FIND("~",SUBSTITUTE(X$6," ","~",LEN(TRIM(X$6))-LEN(SUBSTITUTE(TRIM(X$6)," ",""))))-1)&amp;" Total",$B$6:$BB$373,ROW($A145)-5,FALSE))</f>
        <v>0</v>
      </c>
      <c r="Y145" s="10">
        <f ca="1">IF(Y$5&lt;&gt;"",HLOOKUP(Y$5,Functionalization!$G$6:$R$373,ROW($A145)-5,FALSE),IFERROR(INDEX(Y$337:Y$373,MATCH($F145,$B$337:$B$373,0))/VLOOKUP($F145,$B$337:$BB$373,MATCH(LEFT(TRIM(Y$6),FIND("~",SUBSTITUTE(Y$6,"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145))*HLOOKUP(LEFT(TRIM(Y$6),FIND("~",SUBSTITUTE(Y$6," ","~",LEN(TRIM(Y$6))-LEN(SUBSTITUTE(TRIM(Y$6)," ",""))))-1)&amp;" Total",$B$6:$BB$373,ROW($A145)-5,FALSE))</f>
        <v>0</v>
      </c>
      <c r="Z145" s="10">
        <f ca="1">IF(Z$5&lt;&gt;"",HLOOKUP(Z$5,Functionalization!$G$6:$R$373,ROW($A145)-5,FALSE),IFERROR(INDEX(Z$337:Z$373,MATCH($F145,$B$337:$B$373,0))/VLOOKUP($F145,$B$337:$BB$373,MATCH(LEFT(TRIM(Z$6),FIND("~",SUBSTITUTE(Z$6,"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145))*HLOOKUP(LEFT(TRIM(Z$6),FIND("~",SUBSTITUTE(Z$6," ","~",LEN(TRIM(Z$6))-LEN(SUBSTITUTE(TRIM(Z$6)," ",""))))-1)&amp;" Total",$B$6:$BB$373,ROW($A145)-5,FALSE))</f>
        <v>0</v>
      </c>
      <c r="AA145" s="10">
        <f ca="1">IF(AA$5&lt;&gt;"",HLOOKUP(AA$5,Functionalization!$G$6:$R$373,ROW($A145)-5,FALSE),IFERROR(INDEX(AA$337:AA$373,MATCH($F145,$B$337:$B$373,0))/VLOOKUP($F145,$B$337:$BB$373,MATCH(LEFT(TRIM(AA$6),FIND("~",SUBSTITUTE(AA$6,"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145))*HLOOKUP(LEFT(TRIM(AA$6),FIND("~",SUBSTITUTE(AA$6," ","~",LEN(TRIM(AA$6))-LEN(SUBSTITUTE(TRIM(AA$6)," ",""))))-1)&amp;" Total",$B$6:$BB$373,ROW($A145)-5,FALSE))</f>
        <v>0</v>
      </c>
      <c r="AB145" s="10">
        <f ca="1">IF(AB$5&lt;&gt;"",HLOOKUP(AB$5,Functionalization!$G$6:$R$373,ROW($A145)-5,FALSE),IFERROR(INDEX(AB$337:AB$373,MATCH($F145,$B$337:$B$373,0))/VLOOKUP($F145,$B$337:$BB$373,MATCH(LEFT(TRIM(AB$6),FIND("~",SUBSTITUTE(AB$6,"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145))*HLOOKUP(LEFT(TRIM(AB$6),FIND("~",SUBSTITUTE(AB$6," ","~",LEN(TRIM(AB$6))-LEN(SUBSTITUTE(TRIM(AB$6)," ",""))))-1)&amp;" Total",$B$6:$BB$373,ROW($A145)-5,FALSE))</f>
        <v>0</v>
      </c>
      <c r="AC145" s="10">
        <f ca="1">IF(AC$5&lt;&gt;"",HLOOKUP(AC$5,Functionalization!$G$6:$R$373,ROW($A145)-5,FALSE),IFERROR(INDEX(AC$337:AC$373,MATCH($F145,$B$337:$B$373,0))/VLOOKUP($F145,$B$337:$BB$373,MATCH(LEFT(TRIM(AC$6),FIND("~",SUBSTITUTE(AC$6,"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145))*HLOOKUP(LEFT(TRIM(AC$6),FIND("~",SUBSTITUTE(AC$6," ","~",LEN(TRIM(AC$6))-LEN(SUBSTITUTE(TRIM(AC$6)," ",""))))-1)&amp;" Total",$B$6:$BB$373,ROW($A145)-5,FALSE))</f>
        <v>0</v>
      </c>
      <c r="AD145" s="10">
        <f ca="1">IF(AD$5&lt;&gt;"",HLOOKUP(AD$5,Functionalization!$G$6:$R$373,ROW($A145)-5,FALSE),IFERROR(INDEX(AD$337:AD$373,MATCH($F145,$B$337:$B$373,0))/VLOOKUP($F145,$B$337:$BB$373,MATCH(LEFT(TRIM(AD$6),FIND("~",SUBSTITUTE(AD$6,"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145))*HLOOKUP(LEFT(TRIM(AD$6),FIND("~",SUBSTITUTE(AD$6," ","~",LEN(TRIM(AD$6))-LEN(SUBSTITUTE(TRIM(AD$6)," ",""))))-1)&amp;" Total",$B$6:$BB$373,ROW($A145)-5,FALSE))</f>
        <v>0</v>
      </c>
      <c r="AE145" s="10">
        <f ca="1">IF(AE$5&lt;&gt;"",HLOOKUP(AE$5,Functionalization!$G$6:$R$373,ROW($A145)-5,FALSE),IFERROR(INDEX(AE$337:AE$373,MATCH($F145,$B$337:$B$373,0))/VLOOKUP($F145,$B$337:$BB$373,MATCH(LEFT(TRIM(AE$6),FIND("~",SUBSTITUTE(AE$6,"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145))*HLOOKUP(LEFT(TRIM(AE$6),FIND("~",SUBSTITUTE(AE$6," ","~",LEN(TRIM(AE$6))-LEN(SUBSTITUTE(TRIM(AE$6)," ",""))))-1)&amp;" Total",$B$6:$BB$373,ROW($A145)-5,FALSE))</f>
        <v>0</v>
      </c>
      <c r="AF145" s="10">
        <f ca="1">IF(AF$5&lt;&gt;"",HLOOKUP(AF$5,Functionalization!$G$6:$R$373,ROW($A145)-5,FALSE),IFERROR(INDEX(AF$337:AF$373,MATCH($F145,$B$337:$B$373,0))/VLOOKUP($F145,$B$337:$BB$373,MATCH(LEFT(TRIM(AF$6),FIND("~",SUBSTITUTE(AF$6,"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145))*HLOOKUP(LEFT(TRIM(AF$6),FIND("~",SUBSTITUTE(AF$6," ","~",LEN(TRIM(AF$6))-LEN(SUBSTITUTE(TRIM(AF$6)," ",""))))-1)&amp;" Total",$B$6:$BB$373,ROW($A145)-5,FALSE))</f>
        <v>0</v>
      </c>
      <c r="AG145" s="10">
        <f ca="1">IF(AG$5&lt;&gt;"",HLOOKUP(AG$5,Functionalization!$G$6:$R$373,ROW($A145)-5,FALSE),IFERROR(INDEX(AG$337:AG$373,MATCH($F145,$B$337:$B$373,0))/VLOOKUP($F145,$B$337:$BB$373,MATCH(LEFT(TRIM(AG$6),FIND("~",SUBSTITUTE(AG$6,"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145))*HLOOKUP(LEFT(TRIM(AG$6),FIND("~",SUBSTITUTE(AG$6," ","~",LEN(TRIM(AG$6))-LEN(SUBSTITUTE(TRIM(AG$6)," ",""))))-1)&amp;" Total",$B$6:$BB$373,ROW($A145)-5,FALSE))</f>
        <v>0</v>
      </c>
      <c r="AH145" s="10">
        <f ca="1">IF(AH$5&lt;&gt;"",HLOOKUP(AH$5,Functionalization!$G$6:$R$373,ROW($A145)-5,FALSE),IFERROR(INDEX(AH$337:AH$373,MATCH($F145,$B$337:$B$373,0))/VLOOKUP($F145,$B$337:$BB$373,MATCH(LEFT(TRIM(AH$6),FIND("~",SUBSTITUTE(AH$6,"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145))*HLOOKUP(LEFT(TRIM(AH$6),FIND("~",SUBSTITUTE(AH$6," ","~",LEN(TRIM(AH$6))-LEN(SUBSTITUTE(TRIM(AH$6)," ",""))))-1)&amp;" Total",$B$6:$BB$373,ROW($A145)-5,FALSE))</f>
        <v>0</v>
      </c>
      <c r="AI145" s="10">
        <f ca="1">IF(AI$5&lt;&gt;"",HLOOKUP(AI$5,Functionalization!$G$6:$R$373,ROW($A145)-5,FALSE),IFERROR(INDEX(AI$337:AI$373,MATCH($F145,$B$337:$B$373,0))/VLOOKUP($F145,$B$337:$BB$373,MATCH(LEFT(TRIM(AI$6),FIND("~",SUBSTITUTE(AI$6,"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145))*HLOOKUP(LEFT(TRIM(AI$6),FIND("~",SUBSTITUTE(AI$6," ","~",LEN(TRIM(AI$6))-LEN(SUBSTITUTE(TRIM(AI$6)," ",""))))-1)&amp;" Total",$B$6:$BB$373,ROW($A145)-5,FALSE))</f>
        <v>0</v>
      </c>
      <c r="AJ145" s="10">
        <f ca="1">IF(AJ$5&lt;&gt;"",HLOOKUP(AJ$5,Functionalization!$G$6:$R$373,ROW($A145)-5,FALSE),IFERROR(INDEX(AJ$337:AJ$373,MATCH($F145,$B$337:$B$373,0))/VLOOKUP($F145,$B$337:$BB$373,MATCH(LEFT(TRIM(AJ$6),FIND("~",SUBSTITUTE(AJ$6,"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145))*HLOOKUP(LEFT(TRIM(AJ$6),FIND("~",SUBSTITUTE(AJ$6," ","~",LEN(TRIM(AJ$6))-LEN(SUBSTITUTE(TRIM(AJ$6)," ",""))))-1)&amp;" Total",$B$6:$BB$373,ROW($A145)-5,FALSE))</f>
        <v>0</v>
      </c>
      <c r="AK145" s="10">
        <f ca="1">IF(AK$5&lt;&gt;"",HLOOKUP(AK$5,Functionalization!$G$6:$R$373,ROW($A145)-5,FALSE),IFERROR(INDEX(AK$337:AK$373,MATCH($F145,$B$337:$B$373,0))/VLOOKUP($F145,$B$337:$BB$373,MATCH(LEFT(TRIM(AK$6),FIND("~",SUBSTITUTE(AK$6,"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145))*HLOOKUP(LEFT(TRIM(AK$6),FIND("~",SUBSTITUTE(AK$6," ","~",LEN(TRIM(AK$6))-LEN(SUBSTITUTE(TRIM(AK$6)," ",""))))-1)&amp;" Total",$B$6:$BB$373,ROW($A145)-5,FALSE))</f>
        <v>0</v>
      </c>
      <c r="AL145" s="10">
        <f ca="1">IF(AL$5&lt;&gt;"",HLOOKUP(AL$5,Functionalization!$G$6:$R$373,ROW($A145)-5,FALSE),IFERROR(INDEX(AL$337:AL$373,MATCH($F145,$B$337:$B$373,0))/VLOOKUP($F145,$B$337:$BB$373,MATCH(LEFT(TRIM(AL$6),FIND("~",SUBSTITUTE(AL$6,"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145))*HLOOKUP(LEFT(TRIM(AL$6),FIND("~",SUBSTITUTE(AL$6," ","~",LEN(TRIM(AL$6))-LEN(SUBSTITUTE(TRIM(AL$6)," ",""))))-1)&amp;" Total",$B$6:$BB$373,ROW($A145)-5,FALSE))</f>
        <v>0</v>
      </c>
      <c r="AM145" s="10">
        <f ca="1">IF(AM$5&lt;&gt;"",HLOOKUP(AM$5,Functionalization!$G$6:$R$373,ROW($A145)-5,FALSE),IFERROR(INDEX(AM$337:AM$373,MATCH($F145,$B$337:$B$373,0))/VLOOKUP($F145,$B$337:$BB$373,MATCH(LEFT(TRIM(AM$6),FIND("~",SUBSTITUTE(AM$6,"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145))*HLOOKUP(LEFT(TRIM(AM$6),FIND("~",SUBSTITUTE(AM$6," ","~",LEN(TRIM(AM$6))-LEN(SUBSTITUTE(TRIM(AM$6)," ",""))))-1)&amp;" Total",$B$6:$BB$373,ROW($A145)-5,FALSE))</f>
        <v>0</v>
      </c>
      <c r="AN145" s="10">
        <f ca="1">IF(AN$5&lt;&gt;"",HLOOKUP(AN$5,Functionalization!$G$6:$R$373,ROW($A145)-5,FALSE),IFERROR(INDEX(AN$337:AN$373,MATCH($F145,$B$337:$B$373,0))/VLOOKUP($F145,$B$337:$BB$373,MATCH(LEFT(TRIM(AN$6),FIND("~",SUBSTITUTE(AN$6,"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145))*HLOOKUP(LEFT(TRIM(AN$6),FIND("~",SUBSTITUTE(AN$6," ","~",LEN(TRIM(AN$6))-LEN(SUBSTITUTE(TRIM(AN$6)," ",""))))-1)&amp;" Total",$B$6:$BB$373,ROW($A145)-5,FALSE))</f>
        <v>0</v>
      </c>
      <c r="AO145" s="10">
        <f ca="1">IF(AO$5&lt;&gt;"",HLOOKUP(AO$5,Functionalization!$G$6:$R$373,ROW($A145)-5,FALSE),IFERROR(INDEX(AO$337:AO$373,MATCH($F145,$B$337:$B$373,0))/VLOOKUP($F145,$B$337:$BB$373,MATCH(LEFT(TRIM(AO$6),FIND("~",SUBSTITUTE(AO$6,"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145))*HLOOKUP(LEFT(TRIM(AO$6),FIND("~",SUBSTITUTE(AO$6," ","~",LEN(TRIM(AO$6))-LEN(SUBSTITUTE(TRIM(AO$6)," ",""))))-1)&amp;" Total",$B$6:$BB$373,ROW($A145)-5,FALSE))</f>
        <v>0</v>
      </c>
      <c r="AP145" s="10">
        <f ca="1">IF(AP$5&lt;&gt;"",HLOOKUP(AP$5,Functionalization!$G$6:$R$373,ROW($A145)-5,FALSE),IFERROR(INDEX(AP$337:AP$373,MATCH($F145,$B$337:$B$373,0))/VLOOKUP($F145,$B$337:$BB$373,MATCH(LEFT(TRIM(AP$6),FIND("~",SUBSTITUTE(AP$6,"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145))*HLOOKUP(LEFT(TRIM(AP$6),FIND("~",SUBSTITUTE(AP$6," ","~",LEN(TRIM(AP$6))-LEN(SUBSTITUTE(TRIM(AP$6)," ",""))))-1)&amp;" Total",$B$6:$BB$373,ROW($A145)-5,FALSE))</f>
        <v>0</v>
      </c>
      <c r="AQ145" s="10">
        <f ca="1">IF(AQ$5&lt;&gt;"",HLOOKUP(AQ$5,Functionalization!$G$6:$R$373,ROW($A145)-5,FALSE),IFERROR(INDEX(AQ$337:AQ$373,MATCH($F145,$B$337:$B$373,0))/VLOOKUP($F145,$B$337:$BB$373,MATCH(LEFT(TRIM(AQ$6),FIND("~",SUBSTITUTE(AQ$6,"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145))*HLOOKUP(LEFT(TRIM(AQ$6),FIND("~",SUBSTITUTE(AQ$6," ","~",LEN(TRIM(AQ$6))-LEN(SUBSTITUTE(TRIM(AQ$6)," ",""))))-1)&amp;" Total",$B$6:$BB$373,ROW($A145)-5,FALSE))</f>
        <v>0</v>
      </c>
      <c r="AR145" s="10">
        <f ca="1">IF(AR$5&lt;&gt;"",HLOOKUP(AR$5,Functionalization!$G$6:$R$373,ROW($A145)-5,FALSE),IFERROR(INDEX(AR$337:AR$373,MATCH($F145,$B$337:$B$373,0))/VLOOKUP($F145,$B$337:$BB$373,MATCH(LEFT(TRIM(AR$6),FIND("~",SUBSTITUTE(AR$6,"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145))*HLOOKUP(LEFT(TRIM(AR$6),FIND("~",SUBSTITUTE(AR$6," ","~",LEN(TRIM(AR$6))-LEN(SUBSTITUTE(TRIM(AR$6)," ",""))))-1)&amp;" Total",$B$6:$BB$373,ROW($A145)-5,FALSE))</f>
        <v>0</v>
      </c>
      <c r="AS145" s="10">
        <f ca="1">IF(AS$5&lt;&gt;"",HLOOKUP(AS$5,Functionalization!$G$6:$R$373,ROW($A145)-5,FALSE),IFERROR(INDEX(AS$337:AS$373,MATCH($F145,$B$337:$B$373,0))/VLOOKUP($F145,$B$337:$BB$373,MATCH(LEFT(TRIM(AS$6),FIND("~",SUBSTITUTE(AS$6,"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145))*HLOOKUP(LEFT(TRIM(AS$6),FIND("~",SUBSTITUTE(AS$6," ","~",LEN(TRIM(AS$6))-LEN(SUBSTITUTE(TRIM(AS$6)," ",""))))-1)&amp;" Total",$B$6:$BB$373,ROW($A145)-5,FALSE))</f>
        <v>0</v>
      </c>
      <c r="AT145" s="10">
        <f ca="1">IF(AT$5&lt;&gt;"",HLOOKUP(AT$5,Functionalization!$G$6:$R$373,ROW($A145)-5,FALSE),IFERROR(INDEX(AT$337:AT$373,MATCH($F145,$B$337:$B$373,0))/VLOOKUP($F145,$B$337:$BB$373,MATCH(LEFT(TRIM(AT$6),FIND("~",SUBSTITUTE(AT$6,"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145))*HLOOKUP(LEFT(TRIM(AT$6),FIND("~",SUBSTITUTE(AT$6," ","~",LEN(TRIM(AT$6))-LEN(SUBSTITUTE(TRIM(AT$6)," ",""))))-1)&amp;" Total",$B$6:$BB$373,ROW($A145)-5,FALSE))</f>
        <v>0</v>
      </c>
      <c r="AU145" s="10">
        <f ca="1">IF(AU$5&lt;&gt;"",HLOOKUP(AU$5,Functionalization!$G$6:$R$373,ROW($A145)-5,FALSE),IFERROR(INDEX(AU$337:AU$373,MATCH($F145,$B$337:$B$373,0))/VLOOKUP($F145,$B$337:$BB$373,MATCH(LEFT(TRIM(AU$6),FIND("~",SUBSTITUTE(AU$6,"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145))*HLOOKUP(LEFT(TRIM(AU$6),FIND("~",SUBSTITUTE(AU$6," ","~",LEN(TRIM(AU$6))-LEN(SUBSTITUTE(TRIM(AU$6)," ",""))))-1)&amp;" Total",$B$6:$BB$373,ROW($A145)-5,FALSE))</f>
        <v>0</v>
      </c>
      <c r="AV145" s="10">
        <f ca="1">IF(AV$5&lt;&gt;"",HLOOKUP(AV$5,Functionalization!$G$6:$R$373,ROW($A145)-5,FALSE),IFERROR(INDEX(AV$337:AV$373,MATCH($F145,$B$337:$B$373,0))/VLOOKUP($F145,$B$337:$BB$373,MATCH(LEFT(TRIM(AV$6),FIND("~",SUBSTITUTE(AV$6,"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145))*HLOOKUP(LEFT(TRIM(AV$6),FIND("~",SUBSTITUTE(AV$6," ","~",LEN(TRIM(AV$6))-LEN(SUBSTITUTE(TRIM(AV$6)," ",""))))-1)&amp;" Total",$B$6:$BB$373,ROW($A145)-5,FALSE))</f>
        <v>0</v>
      </c>
      <c r="AW145" s="10">
        <f ca="1">IF(AW$5&lt;&gt;"",HLOOKUP(AW$5,Functionalization!$G$6:$R$373,ROW($A145)-5,FALSE),IFERROR(INDEX(AW$337:AW$373,MATCH($F145,$B$337:$B$373,0))/VLOOKUP($F145,$B$337:$BB$373,MATCH(LEFT(TRIM(AW$6),FIND("~",SUBSTITUTE(AW$6,"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145))*HLOOKUP(LEFT(TRIM(AW$6),FIND("~",SUBSTITUTE(AW$6," ","~",LEN(TRIM(AW$6))-LEN(SUBSTITUTE(TRIM(AW$6)," ",""))))-1)&amp;" Total",$B$6:$BB$373,ROW($A145)-5,FALSE))</f>
        <v>0</v>
      </c>
      <c r="AX145" s="10">
        <f ca="1">IF(AX$5&lt;&gt;"",HLOOKUP(AX$5,Functionalization!$G$6:$R$373,ROW($A145)-5,FALSE),IFERROR(INDEX(AX$337:AX$373,MATCH($F145,$B$337:$B$373,0))/VLOOKUP($F145,$B$337:$BB$373,MATCH(LEFT(TRIM(AX$6),FIND("~",SUBSTITUTE(AX$6,"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145))*HLOOKUP(LEFT(TRIM(AX$6),FIND("~",SUBSTITUTE(AX$6," ","~",LEN(TRIM(AX$6))-LEN(SUBSTITUTE(TRIM(AX$6)," ",""))))-1)&amp;" Total",$B$6:$BB$373,ROW($A145)-5,FALSE))</f>
        <v>0</v>
      </c>
      <c r="AY145" s="10">
        <f ca="1">IF(AY$5&lt;&gt;"",HLOOKUP(AY$5,Functionalization!$G$6:$R$373,ROW($A145)-5,FALSE),IFERROR(INDEX(AY$337:AY$373,MATCH($F145,$B$337:$B$373,0))/VLOOKUP($F145,$B$337:$BB$373,MATCH(LEFT(TRIM(AY$6),FIND("~",SUBSTITUTE(AY$6,"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145))*HLOOKUP(LEFT(TRIM(AY$6),FIND("~",SUBSTITUTE(AY$6," ","~",LEN(TRIM(AY$6))-LEN(SUBSTITUTE(TRIM(AY$6)," ",""))))-1)&amp;" Total",$B$6:$BB$373,ROW($A145)-5,FALSE))</f>
        <v>0</v>
      </c>
      <c r="AZ145" s="10">
        <f ca="1">IF(AZ$5&lt;&gt;"",HLOOKUP(AZ$5,Functionalization!$G$6:$R$373,ROW($A145)-5,FALSE),IFERROR(INDEX(AZ$337:AZ$373,MATCH($F145,$B$337:$B$373,0))/VLOOKUP($F145,$B$337:$BB$373,MATCH(LEFT(TRIM(AZ$6),FIND("~",SUBSTITUTE(AZ$6,"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145))*HLOOKUP(LEFT(TRIM(AZ$6),FIND("~",SUBSTITUTE(AZ$6," ","~",LEN(TRIM(AZ$6))-LEN(SUBSTITUTE(TRIM(AZ$6)," ",""))))-1)&amp;" Total",$B$6:$BB$373,ROW($A145)-5,FALSE))</f>
        <v>0</v>
      </c>
      <c r="BA145" s="10">
        <f ca="1">IF(BA$5&lt;&gt;"",HLOOKUP(BA$5,Functionalization!$G$6:$R$373,ROW($A145)-5,FALSE),IFERROR(INDEX(BA$337:BA$373,MATCH($F145,$B$337:$B$373,0))/VLOOKUP($F145,$B$337:$BB$373,MATCH(LEFT(TRIM(BA$6),FIND("~",SUBSTITUTE(BA$6,"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145))*HLOOKUP(LEFT(TRIM(BA$6),FIND("~",SUBSTITUTE(BA$6," ","~",LEN(TRIM(BA$6))-LEN(SUBSTITUTE(TRIM(BA$6)," ",""))))-1)&amp;" Total",$B$6:$BB$373,ROW($A145)-5,FALSE))</f>
        <v>0</v>
      </c>
      <c r="BB145" s="10">
        <f ca="1">IF(BB$5&lt;&gt;"",HLOOKUP(BB$5,Functionalization!$G$6:$R$373,ROW($A145)-5,FALSE),IFERROR(INDEX(BB$337:BB$373,MATCH($F145,$B$337:$B$373,0))/VLOOKUP($F145,$B$337:$BB$373,MATCH(LEFT(TRIM(BB$6),FIND("~",SUBSTITUTE(BB$6,"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145))*HLOOKUP(LEFT(TRIM(BB$6),FIND("~",SUBSTITUTE(BB$6," ","~",LEN(TRIM(BB$6))-LEN(SUBSTITUTE(TRIM(BB$6)," ",""))))-1)&amp;" Total",$B$6:$BB$373,ROW($A145)-5,FALSE))</f>
        <v>0</v>
      </c>
      <c r="BD145">
        <f ca="1">IFERROR(IF(SUMIF($G$6:$BB$6,BD$6&amp;" Total",$G145:$BB145)-(SUMIF($G$6:$BB$6,BD$6&amp;" "&amp;'Input-Func_Class'!$D$22,$G145:$BB145)+IFERROR(SUMIF($G$6:$BB$6,BD$6&amp;" "&amp;'Input-Func_Class'!$E$22,$G145:$BB145),SUMIF($G$6:$BB$6,BD$6&amp;" "&amp;'Input-Func_Class'!$B$24,$G145:$BB145))+SUMIF($G$6:$BB$6,BD$6&amp;" "&amp;'Input-Func_Class'!$F$22,$G145:$BB145))&lt;Check_Limit,0,1),1)</f>
        <v>0</v>
      </c>
      <c r="BE145">
        <f ca="1">IFERROR(IF(SUMIF($G$6:$BB$6,BE$6&amp;" Total",$G145:$BB145)-(SUMIF($G$6:$BB$6,BE$6&amp;" "&amp;'Input-Func_Class'!$D$22,$G145:$BB145)+IFERROR(SUMIF($G$6:$BB$6,BE$6&amp;" "&amp;'Input-Func_Class'!$E$22,$G145:$BB145),SUMIF($G$6:$BB$6,BE$6&amp;" "&amp;'Input-Func_Class'!$B$24,$G145:$BB145))+SUMIF($G$6:$BB$6,BE$6&amp;" "&amp;'Input-Func_Class'!$F$22,$G145:$BB145))&lt;Check_Limit,0,1),1)</f>
        <v>0</v>
      </c>
      <c r="BF145">
        <f ca="1">IFERROR(IF(SUMIF($G$6:$BB$6,BF$6&amp;" Total",$G145:$BB145)-(SUMIF($G$6:$BB$6,BF$6&amp;" "&amp;'Input-Func_Class'!$D$22,$G145:$BB145)+IFERROR(SUMIF($G$6:$BB$6,BF$6&amp;" "&amp;'Input-Func_Class'!$E$22,$G145:$BB145),SUMIF($G$6:$BB$6,BF$6&amp;" "&amp;'Input-Func_Class'!$B$24,$G145:$BB145))+SUMIF($G$6:$BB$6,BF$6&amp;" "&amp;'Input-Func_Class'!$F$22,$G145:$BB145))&lt;Check_Limit,0,1),1)</f>
        <v>0</v>
      </c>
      <c r="BG145">
        <f ca="1">IFERROR(IF(SUMIF($G$6:$BB$6,BG$6&amp;" Total",$G145:$BB145)-(SUMIF($G$6:$BB$6,BG$6&amp;" "&amp;'Input-Func_Class'!$D$22,$G145:$BB145)+IFERROR(SUMIF($G$6:$BB$6,BG$6&amp;" "&amp;'Input-Func_Class'!$E$22,$G145:$BB145),SUMIF($G$6:$BB$6,BG$6&amp;" "&amp;'Input-Func_Class'!$B$24,$G145:$BB145))+SUMIF($G$6:$BB$6,BG$6&amp;" "&amp;'Input-Func_Class'!$F$22,$G145:$BB145))&lt;Check_Limit,0,1),1)</f>
        <v>0</v>
      </c>
      <c r="BH145">
        <f ca="1">IFERROR(IF(SUMIF($G$6:$BB$6,BH$6&amp;" Total",$G145:$BB145)-(SUMIF($G$6:$BB$6,BH$6&amp;" "&amp;'Input-Func_Class'!$D$22,$G145:$BB145)+IFERROR(SUMIF($G$6:$BB$6,BH$6&amp;" "&amp;'Input-Func_Class'!$E$22,$G145:$BB145),SUMIF($G$6:$BB$6,BH$6&amp;" "&amp;'Input-Func_Class'!$B$24,$G145:$BB145))+SUMIF($G$6:$BB$6,BH$6&amp;" "&amp;'Input-Func_Class'!$F$22,$G145:$BB145))&lt;Check_Limit,0,1),1)</f>
        <v>0</v>
      </c>
      <c r="BI145">
        <f ca="1">IFERROR(IF(SUMIF($G$6:$BB$6,BI$6&amp;" Total",$G145:$BB145)-(SUMIF($G$6:$BB$6,BI$6&amp;" "&amp;'Input-Func_Class'!$D$22,$G145:$BB145)+IFERROR(SUMIF($G$6:$BB$6,BI$6&amp;" "&amp;'Input-Func_Class'!$E$22,$G145:$BB145),SUMIF($G$6:$BB$6,BI$6&amp;" "&amp;'Input-Func_Class'!$B$24,$G145:$BB145))+SUMIF($G$6:$BB$6,BI$6&amp;" "&amp;'Input-Func_Class'!$F$22,$G145:$BB145))&lt;Check_Limit,0,1),1)</f>
        <v>0</v>
      </c>
      <c r="BJ145">
        <f ca="1">IFERROR(IF(SUMIF($G$6:$BB$6,BJ$6&amp;" Total",$G145:$BB145)-(SUMIF($G$6:$BB$6,BJ$6&amp;" "&amp;'Input-Func_Class'!$D$22,$G145:$BB145)+IFERROR(SUMIF($G$6:$BB$6,BJ$6&amp;" "&amp;'Input-Func_Class'!$E$22,$G145:$BB145),SUMIF($G$6:$BB$6,BJ$6&amp;" "&amp;'Input-Func_Class'!$B$24,$G145:$BB145))+SUMIF($G$6:$BB$6,BJ$6&amp;" "&amp;'Input-Func_Class'!$F$22,$G145:$BB145))&lt;Check_Limit,0,1),1)</f>
        <v>0</v>
      </c>
      <c r="BK145">
        <f ca="1">IFERROR(IF(SUMIF($G$6:$BB$6,BK$6&amp;" Total",$G145:$BB145)-(SUMIF($G$6:$BB$6,BK$6&amp;" "&amp;'Input-Func_Class'!$D$22,$G145:$BB145)+IFERROR(SUMIF($G$6:$BB$6,BK$6&amp;" "&amp;'Input-Func_Class'!$E$22,$G145:$BB145),SUMIF($G$6:$BB$6,BK$6&amp;" "&amp;'Input-Func_Class'!$B$24,$G145:$BB145))+SUMIF($G$6:$BB$6,BK$6&amp;" "&amp;'Input-Func_Class'!$F$22,$G145:$BB145))&lt;Check_Limit,0,1),1)</f>
        <v>0</v>
      </c>
      <c r="BL145">
        <f ca="1">IFERROR(IF(SUMIF($G$6:$BB$6,BL$6&amp;" Total",$G145:$BB145)-(SUMIF($G$6:$BB$6,BL$6&amp;" "&amp;'Input-Func_Class'!$D$22,$G145:$BB145)+IFERROR(SUMIF($G$6:$BB$6,BL$6&amp;" "&amp;'Input-Func_Class'!$E$22,$G145:$BB145),SUMIF($G$6:$BB$6,BL$6&amp;" "&amp;'Input-Func_Class'!$B$24,$G145:$BB145))+SUMIF($G$6:$BB$6,BL$6&amp;" "&amp;'Input-Func_Class'!$F$22,$G145:$BB145))&lt;Check_Limit,0,1),1)</f>
        <v>0</v>
      </c>
      <c r="BM145">
        <f ca="1">IFERROR(IF(SUMIF($G$6:$BB$6,BM$6&amp;" Total",$G145:$BB145)-(SUMIF($G$6:$BB$6,BM$6&amp;" "&amp;'Input-Func_Class'!$D$22,$G145:$BB145)+IFERROR(SUMIF($G$6:$BB$6,BM$6&amp;" "&amp;'Input-Func_Class'!$E$22,$G145:$BB145),SUMIF($G$6:$BB$6,BM$6&amp;" "&amp;'Input-Func_Class'!$B$24,$G145:$BB145))+SUMIF($G$6:$BB$6,BM$6&amp;" "&amp;'Input-Func_Class'!$F$22,$G145:$BB145))&lt;Check_Limit,0,1),1)</f>
        <v>0</v>
      </c>
      <c r="BN145">
        <f ca="1">IFERROR(IF(SUMIF($G$6:$BB$6,BN$6&amp;" Total",$G145:$BB145)-(SUMIF($G$6:$BB$6,BN$6&amp;" "&amp;'Input-Func_Class'!$D$22,$G145:$BB145)+IFERROR(SUMIF($G$6:$BB$6,BN$6&amp;" "&amp;'Input-Func_Class'!$E$22,$G145:$BB145),SUMIF($G$6:$BB$6,BN$6&amp;" "&amp;'Input-Func_Class'!$B$24,$G145:$BB145))+SUMIF($G$6:$BB$6,BN$6&amp;" "&amp;'Input-Func_Class'!$F$22,$G145:$BB145))&lt;Check_Limit,0,1),1)</f>
        <v>0</v>
      </c>
      <c r="BO145">
        <f ca="1">IFERROR(IF(SUMIF($G$6:$BB$6,BO$6&amp;" Total",$G145:$BB145)-(SUMIF($G$6:$BB$6,BO$6&amp;" "&amp;'Input-Func_Class'!$D$22,$G145:$BB145)+IFERROR(SUMIF($G$6:$BB$6,BO$6&amp;" "&amp;'Input-Func_Class'!$E$22,$G145:$BB145),SUMIF($G$6:$BB$6,BO$6&amp;" "&amp;'Input-Func_Class'!$B$24,$G145:$BB145))+SUMIF($G$6:$BB$6,BO$6&amp;" "&amp;'Input-Func_Class'!$F$22,$G145:$BB145))&lt;Check_Limit,0,1),1)</f>
        <v>0</v>
      </c>
    </row>
    <row r="146" spans="1:67" outlineLevel="1">
      <c r="A146" s="31">
        <f>IF(ISBLANK('Input-Accounts'!A146),"",'Input-Accounts'!A146)</f>
        <v>131</v>
      </c>
      <c r="B146" t="str">
        <f>IF(ISBLANK('Input-Accounts'!B146),"",'Input-Accounts'!B146)</f>
        <v>Subtotal - Accumulated Provision for Amortization</v>
      </c>
      <c r="C146" s="31" t="str">
        <f>IF(ISBLANK('Input-Accounts'!C146),"",'Input-Accounts'!C146)</f>
        <v/>
      </c>
      <c r="D146" s="123">
        <f>SUBTOTAL(9,D144:D145)</f>
        <v>0</v>
      </c>
      <c r="E146" s="10">
        <f t="shared" si="20"/>
        <v>0</v>
      </c>
      <c r="G146" s="123">
        <f t="shared" ref="G146:BB146" ca="1" si="38">SUBTOTAL(9,G144:G145)</f>
        <v>0</v>
      </c>
      <c r="H146" s="123">
        <f t="shared" ca="1" si="38"/>
        <v>0</v>
      </c>
      <c r="I146" s="123">
        <f t="shared" ca="1" si="38"/>
        <v>0</v>
      </c>
      <c r="J146" s="123">
        <f t="shared" ca="1" si="38"/>
        <v>0</v>
      </c>
      <c r="K146" s="123">
        <f t="shared" ca="1" si="38"/>
        <v>0</v>
      </c>
      <c r="L146" s="123">
        <f t="shared" ca="1" si="38"/>
        <v>0</v>
      </c>
      <c r="M146" s="123">
        <f t="shared" ca="1" si="38"/>
        <v>0</v>
      </c>
      <c r="N146" s="123">
        <f t="shared" ca="1" si="38"/>
        <v>0</v>
      </c>
      <c r="O146" s="123">
        <f t="shared" ca="1" si="38"/>
        <v>0</v>
      </c>
      <c r="P146" s="123">
        <f t="shared" ca="1" si="38"/>
        <v>0</v>
      </c>
      <c r="Q146" s="123">
        <f t="shared" ca="1" si="38"/>
        <v>0</v>
      </c>
      <c r="R146" s="123">
        <f t="shared" ca="1" si="38"/>
        <v>0</v>
      </c>
      <c r="S146" s="123">
        <f t="shared" ca="1" si="38"/>
        <v>0</v>
      </c>
      <c r="T146" s="123">
        <f t="shared" ca="1" si="38"/>
        <v>0</v>
      </c>
      <c r="U146" s="123">
        <f t="shared" ca="1" si="38"/>
        <v>0</v>
      </c>
      <c r="V146" s="123">
        <f t="shared" ca="1" si="38"/>
        <v>0</v>
      </c>
      <c r="W146" s="123">
        <f t="shared" ca="1" si="38"/>
        <v>0</v>
      </c>
      <c r="X146" s="123">
        <f t="shared" ca="1" si="38"/>
        <v>0</v>
      </c>
      <c r="Y146" s="123">
        <f t="shared" ca="1" si="38"/>
        <v>0</v>
      </c>
      <c r="Z146" s="123">
        <f t="shared" ca="1" si="38"/>
        <v>0</v>
      </c>
      <c r="AA146" s="123">
        <f t="shared" ca="1" si="38"/>
        <v>0</v>
      </c>
      <c r="AB146" s="123">
        <f t="shared" ca="1" si="38"/>
        <v>0</v>
      </c>
      <c r="AC146" s="123">
        <f t="shared" ca="1" si="38"/>
        <v>0</v>
      </c>
      <c r="AD146" s="123">
        <f t="shared" ca="1" si="38"/>
        <v>0</v>
      </c>
      <c r="AE146" s="123">
        <f t="shared" ca="1" si="38"/>
        <v>0</v>
      </c>
      <c r="AF146" s="123">
        <f t="shared" ca="1" si="38"/>
        <v>0</v>
      </c>
      <c r="AG146" s="123">
        <f t="shared" ca="1" si="38"/>
        <v>0</v>
      </c>
      <c r="AH146" s="123">
        <f t="shared" ca="1" si="38"/>
        <v>0</v>
      </c>
      <c r="AI146" s="123">
        <f t="shared" ca="1" si="38"/>
        <v>0</v>
      </c>
      <c r="AJ146" s="123">
        <f t="shared" ca="1" si="38"/>
        <v>0</v>
      </c>
      <c r="AK146" s="123">
        <f t="shared" ca="1" si="38"/>
        <v>0</v>
      </c>
      <c r="AL146" s="123">
        <f t="shared" ca="1" si="38"/>
        <v>0</v>
      </c>
      <c r="AM146" s="123">
        <f t="shared" ca="1" si="38"/>
        <v>0</v>
      </c>
      <c r="AN146" s="123">
        <f t="shared" ca="1" si="38"/>
        <v>0</v>
      </c>
      <c r="AO146" s="123">
        <f t="shared" ca="1" si="38"/>
        <v>0</v>
      </c>
      <c r="AP146" s="123">
        <f t="shared" ca="1" si="38"/>
        <v>0</v>
      </c>
      <c r="AQ146" s="123">
        <f t="shared" ca="1" si="38"/>
        <v>0</v>
      </c>
      <c r="AR146" s="123">
        <f t="shared" ca="1" si="38"/>
        <v>0</v>
      </c>
      <c r="AS146" s="123">
        <f t="shared" ca="1" si="38"/>
        <v>0</v>
      </c>
      <c r="AT146" s="123">
        <f t="shared" ca="1" si="38"/>
        <v>0</v>
      </c>
      <c r="AU146" s="123">
        <f t="shared" ca="1" si="38"/>
        <v>0</v>
      </c>
      <c r="AV146" s="123">
        <f t="shared" ca="1" si="38"/>
        <v>0</v>
      </c>
      <c r="AW146" s="123">
        <f t="shared" ca="1" si="38"/>
        <v>0</v>
      </c>
      <c r="AX146" s="123">
        <f t="shared" ca="1" si="38"/>
        <v>0</v>
      </c>
      <c r="AY146" s="123">
        <f t="shared" ca="1" si="38"/>
        <v>0</v>
      </c>
      <c r="AZ146" s="123">
        <f t="shared" ca="1" si="38"/>
        <v>0</v>
      </c>
      <c r="BA146" s="123">
        <f t="shared" ca="1" si="38"/>
        <v>0</v>
      </c>
      <c r="BB146" s="123">
        <f t="shared" ca="1" si="38"/>
        <v>0</v>
      </c>
      <c r="BD146">
        <f ca="1">IFERROR(IF(SUMIF($G$6:$BB$6,BD$6&amp;" Total",$G146:$BB146)-(SUMIF($G$6:$BB$6,BD$6&amp;" "&amp;'Input-Func_Class'!$D$22,$G146:$BB146)+IFERROR(SUMIF($G$6:$BB$6,BD$6&amp;" "&amp;'Input-Func_Class'!$E$22,$G146:$BB146),SUMIF($G$6:$BB$6,BD$6&amp;" "&amp;'Input-Func_Class'!$B$24,$G146:$BB146))+SUMIF($G$6:$BB$6,BD$6&amp;" "&amp;'Input-Func_Class'!$F$22,$G146:$BB146))&lt;Check_Limit,0,1),1)</f>
        <v>0</v>
      </c>
      <c r="BE146">
        <f ca="1">IFERROR(IF(SUMIF($G$6:$BB$6,BE$6&amp;" Total",$G146:$BB146)-(SUMIF($G$6:$BB$6,BE$6&amp;" "&amp;'Input-Func_Class'!$D$22,$G146:$BB146)+IFERROR(SUMIF($G$6:$BB$6,BE$6&amp;" "&amp;'Input-Func_Class'!$E$22,$G146:$BB146),SUMIF($G$6:$BB$6,BE$6&amp;" "&amp;'Input-Func_Class'!$B$24,$G146:$BB146))+SUMIF($G$6:$BB$6,BE$6&amp;" "&amp;'Input-Func_Class'!$F$22,$G146:$BB146))&lt;Check_Limit,0,1),1)</f>
        <v>0</v>
      </c>
      <c r="BF146">
        <f ca="1">IFERROR(IF(SUMIF($G$6:$BB$6,BF$6&amp;" Total",$G146:$BB146)-(SUMIF($G$6:$BB$6,BF$6&amp;" "&amp;'Input-Func_Class'!$D$22,$G146:$BB146)+IFERROR(SUMIF($G$6:$BB$6,BF$6&amp;" "&amp;'Input-Func_Class'!$E$22,$G146:$BB146),SUMIF($G$6:$BB$6,BF$6&amp;" "&amp;'Input-Func_Class'!$B$24,$G146:$BB146))+SUMIF($G$6:$BB$6,BF$6&amp;" "&amp;'Input-Func_Class'!$F$22,$G146:$BB146))&lt;Check_Limit,0,1),1)</f>
        <v>0</v>
      </c>
      <c r="BG146">
        <f ca="1">IFERROR(IF(SUMIF($G$6:$BB$6,BG$6&amp;" Total",$G146:$BB146)-(SUMIF($G$6:$BB$6,BG$6&amp;" "&amp;'Input-Func_Class'!$D$22,$G146:$BB146)+IFERROR(SUMIF($G$6:$BB$6,BG$6&amp;" "&amp;'Input-Func_Class'!$E$22,$G146:$BB146),SUMIF($G$6:$BB$6,BG$6&amp;" "&amp;'Input-Func_Class'!$B$24,$G146:$BB146))+SUMIF($G$6:$BB$6,BG$6&amp;" "&amp;'Input-Func_Class'!$F$22,$G146:$BB146))&lt;Check_Limit,0,1),1)</f>
        <v>0</v>
      </c>
      <c r="BH146">
        <f ca="1">IFERROR(IF(SUMIF($G$6:$BB$6,BH$6&amp;" Total",$G146:$BB146)-(SUMIF($G$6:$BB$6,BH$6&amp;" "&amp;'Input-Func_Class'!$D$22,$G146:$BB146)+IFERROR(SUMIF($G$6:$BB$6,BH$6&amp;" "&amp;'Input-Func_Class'!$E$22,$G146:$BB146),SUMIF($G$6:$BB$6,BH$6&amp;" "&amp;'Input-Func_Class'!$B$24,$G146:$BB146))+SUMIF($G$6:$BB$6,BH$6&amp;" "&amp;'Input-Func_Class'!$F$22,$G146:$BB146))&lt;Check_Limit,0,1),1)</f>
        <v>0</v>
      </c>
      <c r="BI146">
        <f ca="1">IFERROR(IF(SUMIF($G$6:$BB$6,BI$6&amp;" Total",$G146:$BB146)-(SUMIF($G$6:$BB$6,BI$6&amp;" "&amp;'Input-Func_Class'!$D$22,$G146:$BB146)+IFERROR(SUMIF($G$6:$BB$6,BI$6&amp;" "&amp;'Input-Func_Class'!$E$22,$G146:$BB146),SUMIF($G$6:$BB$6,BI$6&amp;" "&amp;'Input-Func_Class'!$B$24,$G146:$BB146))+SUMIF($G$6:$BB$6,BI$6&amp;" "&amp;'Input-Func_Class'!$F$22,$G146:$BB146))&lt;Check_Limit,0,1),1)</f>
        <v>0</v>
      </c>
      <c r="BJ146">
        <f ca="1">IFERROR(IF(SUMIF($G$6:$BB$6,BJ$6&amp;" Total",$G146:$BB146)-(SUMIF($G$6:$BB$6,BJ$6&amp;" "&amp;'Input-Func_Class'!$D$22,$G146:$BB146)+IFERROR(SUMIF($G$6:$BB$6,BJ$6&amp;" "&amp;'Input-Func_Class'!$E$22,$G146:$BB146),SUMIF($G$6:$BB$6,BJ$6&amp;" "&amp;'Input-Func_Class'!$B$24,$G146:$BB146))+SUMIF($G$6:$BB$6,BJ$6&amp;" "&amp;'Input-Func_Class'!$F$22,$G146:$BB146))&lt;Check_Limit,0,1),1)</f>
        <v>0</v>
      </c>
      <c r="BK146">
        <f ca="1">IFERROR(IF(SUMIF($G$6:$BB$6,BK$6&amp;" Total",$G146:$BB146)-(SUMIF($G$6:$BB$6,BK$6&amp;" "&amp;'Input-Func_Class'!$D$22,$G146:$BB146)+IFERROR(SUMIF($G$6:$BB$6,BK$6&amp;" "&amp;'Input-Func_Class'!$E$22,$G146:$BB146),SUMIF($G$6:$BB$6,BK$6&amp;" "&amp;'Input-Func_Class'!$B$24,$G146:$BB146))+SUMIF($G$6:$BB$6,BK$6&amp;" "&amp;'Input-Func_Class'!$F$22,$G146:$BB146))&lt;Check_Limit,0,1),1)</f>
        <v>0</v>
      </c>
      <c r="BL146">
        <f ca="1">IFERROR(IF(SUMIF($G$6:$BB$6,BL$6&amp;" Total",$G146:$BB146)-(SUMIF($G$6:$BB$6,BL$6&amp;" "&amp;'Input-Func_Class'!$D$22,$G146:$BB146)+IFERROR(SUMIF($G$6:$BB$6,BL$6&amp;" "&amp;'Input-Func_Class'!$E$22,$G146:$BB146),SUMIF($G$6:$BB$6,BL$6&amp;" "&amp;'Input-Func_Class'!$B$24,$G146:$BB146))+SUMIF($G$6:$BB$6,BL$6&amp;" "&amp;'Input-Func_Class'!$F$22,$G146:$BB146))&lt;Check_Limit,0,1),1)</f>
        <v>0</v>
      </c>
      <c r="BM146">
        <f ca="1">IFERROR(IF(SUMIF($G$6:$BB$6,BM$6&amp;" Total",$G146:$BB146)-(SUMIF($G$6:$BB$6,BM$6&amp;" "&amp;'Input-Func_Class'!$D$22,$G146:$BB146)+IFERROR(SUMIF($G$6:$BB$6,BM$6&amp;" "&amp;'Input-Func_Class'!$E$22,$G146:$BB146),SUMIF($G$6:$BB$6,BM$6&amp;" "&amp;'Input-Func_Class'!$B$24,$G146:$BB146))+SUMIF($G$6:$BB$6,BM$6&amp;" "&amp;'Input-Func_Class'!$F$22,$G146:$BB146))&lt;Check_Limit,0,1),1)</f>
        <v>0</v>
      </c>
      <c r="BN146">
        <f ca="1">IFERROR(IF(SUMIF($G$6:$BB$6,BN$6&amp;" Total",$G146:$BB146)-(SUMIF($G$6:$BB$6,BN$6&amp;" "&amp;'Input-Func_Class'!$D$22,$G146:$BB146)+IFERROR(SUMIF($G$6:$BB$6,BN$6&amp;" "&amp;'Input-Func_Class'!$E$22,$G146:$BB146),SUMIF($G$6:$BB$6,BN$6&amp;" "&amp;'Input-Func_Class'!$B$24,$G146:$BB146))+SUMIF($G$6:$BB$6,BN$6&amp;" "&amp;'Input-Func_Class'!$F$22,$G146:$BB146))&lt;Check_Limit,0,1),1)</f>
        <v>0</v>
      </c>
      <c r="BO146">
        <f ca="1">IFERROR(IF(SUMIF($G$6:$BB$6,BO$6&amp;" Total",$G146:$BB146)-(SUMIF($G$6:$BB$6,BO$6&amp;" "&amp;'Input-Func_Class'!$D$22,$G146:$BB146)+IFERROR(SUMIF($G$6:$BB$6,BO$6&amp;" "&amp;'Input-Func_Class'!$E$22,$G146:$BB146),SUMIF($G$6:$BB$6,BO$6&amp;" "&amp;'Input-Func_Class'!$B$24,$G146:$BB146))+SUMIF($G$6:$BB$6,BO$6&amp;" "&amp;'Input-Func_Class'!$F$22,$G146:$BB146))&lt;Check_Limit,0,1),1)</f>
        <v>0</v>
      </c>
    </row>
    <row r="147" spans="1:67" outlineLevel="1">
      <c r="A147" s="31" t="str">
        <f>IF(ISBLANK('Input-Accounts'!A147),"",'Input-Accounts'!A147)</f>
        <v/>
      </c>
      <c r="B147" t="str">
        <f>IF(ISBLANK('Input-Accounts'!B147),"",'Input-Accounts'!B147)</f>
        <v/>
      </c>
      <c r="C147" s="31" t="str">
        <f>IF(ISBLANK('Input-Accounts'!C147),"",'Input-Accounts'!C147)</f>
        <v/>
      </c>
      <c r="D147" s="10"/>
      <c r="E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  <c r="AA147" s="10"/>
      <c r="AB147" s="10"/>
      <c r="AC147" s="10"/>
      <c r="AD147" s="10"/>
      <c r="AE147" s="10"/>
      <c r="AF147" s="10"/>
      <c r="AG147" s="10"/>
      <c r="AH147" s="10"/>
      <c r="AI147" s="10"/>
      <c r="AJ147" s="10"/>
      <c r="AK147" s="10"/>
      <c r="AL147" s="10"/>
      <c r="AM147" s="10"/>
      <c r="AN147" s="10"/>
      <c r="AO147" s="10"/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D147">
        <f>IFERROR(IF(SUMIF($G$6:$BB$6,BD$6&amp;" Total",$G147:$BB147)-(SUMIF($G$6:$BB$6,BD$6&amp;" "&amp;'Input-Func_Class'!$D$22,$G147:$BB147)+IFERROR(SUMIF($G$6:$BB$6,BD$6&amp;" "&amp;'Input-Func_Class'!$E$22,$G147:$BB147),SUMIF($G$6:$BB$6,BD$6&amp;" "&amp;'Input-Func_Class'!$B$24,$G147:$BB147))+SUMIF($G$6:$BB$6,BD$6&amp;" "&amp;'Input-Func_Class'!$F$22,$G147:$BB147))&lt;Check_Limit,0,1),1)</f>
        <v>0</v>
      </c>
      <c r="BE147">
        <f>IFERROR(IF(SUMIF($G$6:$BB$6,BE$6&amp;" Total",$G147:$BB147)-(SUMIF($G$6:$BB$6,BE$6&amp;" "&amp;'Input-Func_Class'!$D$22,$G147:$BB147)+IFERROR(SUMIF($G$6:$BB$6,BE$6&amp;" "&amp;'Input-Func_Class'!$E$22,$G147:$BB147),SUMIF($G$6:$BB$6,BE$6&amp;" "&amp;'Input-Func_Class'!$B$24,$G147:$BB147))+SUMIF($G$6:$BB$6,BE$6&amp;" "&amp;'Input-Func_Class'!$F$22,$G147:$BB147))&lt;Check_Limit,0,1),1)</f>
        <v>0</v>
      </c>
      <c r="BF147">
        <f>IFERROR(IF(SUMIF($G$6:$BB$6,BF$6&amp;" Total",$G147:$BB147)-(SUMIF($G$6:$BB$6,BF$6&amp;" "&amp;'Input-Func_Class'!$D$22,$G147:$BB147)+IFERROR(SUMIF($G$6:$BB$6,BF$6&amp;" "&amp;'Input-Func_Class'!$E$22,$G147:$BB147),SUMIF($G$6:$BB$6,BF$6&amp;" "&amp;'Input-Func_Class'!$B$24,$G147:$BB147))+SUMIF($G$6:$BB$6,BF$6&amp;" "&amp;'Input-Func_Class'!$F$22,$G147:$BB147))&lt;Check_Limit,0,1),1)</f>
        <v>0</v>
      </c>
      <c r="BG147">
        <f>IFERROR(IF(SUMIF($G$6:$BB$6,BG$6&amp;" Total",$G147:$BB147)-(SUMIF($G$6:$BB$6,BG$6&amp;" "&amp;'Input-Func_Class'!$D$22,$G147:$BB147)+IFERROR(SUMIF($G$6:$BB$6,BG$6&amp;" "&amp;'Input-Func_Class'!$E$22,$G147:$BB147),SUMIF($G$6:$BB$6,BG$6&amp;" "&amp;'Input-Func_Class'!$B$24,$G147:$BB147))+SUMIF($G$6:$BB$6,BG$6&amp;" "&amp;'Input-Func_Class'!$F$22,$G147:$BB147))&lt;Check_Limit,0,1),1)</f>
        <v>0</v>
      </c>
      <c r="BH147">
        <f>IFERROR(IF(SUMIF($G$6:$BB$6,BH$6&amp;" Total",$G147:$BB147)-(SUMIF($G$6:$BB$6,BH$6&amp;" "&amp;'Input-Func_Class'!$D$22,$G147:$BB147)+IFERROR(SUMIF($G$6:$BB$6,BH$6&amp;" "&amp;'Input-Func_Class'!$E$22,$G147:$BB147),SUMIF($G$6:$BB$6,BH$6&amp;" "&amp;'Input-Func_Class'!$B$24,$G147:$BB147))+SUMIF($G$6:$BB$6,BH$6&amp;" "&amp;'Input-Func_Class'!$F$22,$G147:$BB147))&lt;Check_Limit,0,1),1)</f>
        <v>0</v>
      </c>
      <c r="BI147">
        <f>IFERROR(IF(SUMIF($G$6:$BB$6,BI$6&amp;" Total",$G147:$BB147)-(SUMIF($G$6:$BB$6,BI$6&amp;" "&amp;'Input-Func_Class'!$D$22,$G147:$BB147)+IFERROR(SUMIF($G$6:$BB$6,BI$6&amp;" "&amp;'Input-Func_Class'!$E$22,$G147:$BB147),SUMIF($G$6:$BB$6,BI$6&amp;" "&amp;'Input-Func_Class'!$B$24,$G147:$BB147))+SUMIF($G$6:$BB$6,BI$6&amp;" "&amp;'Input-Func_Class'!$F$22,$G147:$BB147))&lt;Check_Limit,0,1),1)</f>
        <v>0</v>
      </c>
      <c r="BJ147">
        <f>IFERROR(IF(SUMIF($G$6:$BB$6,BJ$6&amp;" Total",$G147:$BB147)-(SUMIF($G$6:$BB$6,BJ$6&amp;" "&amp;'Input-Func_Class'!$D$22,$G147:$BB147)+IFERROR(SUMIF($G$6:$BB$6,BJ$6&amp;" "&amp;'Input-Func_Class'!$E$22,$G147:$BB147),SUMIF($G$6:$BB$6,BJ$6&amp;" "&amp;'Input-Func_Class'!$B$24,$G147:$BB147))+SUMIF($G$6:$BB$6,BJ$6&amp;" "&amp;'Input-Func_Class'!$F$22,$G147:$BB147))&lt;Check_Limit,0,1),1)</f>
        <v>0</v>
      </c>
      <c r="BK147">
        <f>IFERROR(IF(SUMIF($G$6:$BB$6,BK$6&amp;" Total",$G147:$BB147)-(SUMIF($G$6:$BB$6,BK$6&amp;" "&amp;'Input-Func_Class'!$D$22,$G147:$BB147)+IFERROR(SUMIF($G$6:$BB$6,BK$6&amp;" "&amp;'Input-Func_Class'!$E$22,$G147:$BB147),SUMIF($G$6:$BB$6,BK$6&amp;" "&amp;'Input-Func_Class'!$B$24,$G147:$BB147))+SUMIF($G$6:$BB$6,BK$6&amp;" "&amp;'Input-Func_Class'!$F$22,$G147:$BB147))&lt;Check_Limit,0,1),1)</f>
        <v>0</v>
      </c>
      <c r="BL147">
        <f>IFERROR(IF(SUMIF($G$6:$BB$6,BL$6&amp;" Total",$G147:$BB147)-(SUMIF($G$6:$BB$6,BL$6&amp;" "&amp;'Input-Func_Class'!$D$22,$G147:$BB147)+IFERROR(SUMIF($G$6:$BB$6,BL$6&amp;" "&amp;'Input-Func_Class'!$E$22,$G147:$BB147),SUMIF($G$6:$BB$6,BL$6&amp;" "&amp;'Input-Func_Class'!$B$24,$G147:$BB147))+SUMIF($G$6:$BB$6,BL$6&amp;" "&amp;'Input-Func_Class'!$F$22,$G147:$BB147))&lt;Check_Limit,0,1),1)</f>
        <v>0</v>
      </c>
      <c r="BM147">
        <f>IFERROR(IF(SUMIF($G$6:$BB$6,BM$6&amp;" Total",$G147:$BB147)-(SUMIF($G$6:$BB$6,BM$6&amp;" "&amp;'Input-Func_Class'!$D$22,$G147:$BB147)+IFERROR(SUMIF($G$6:$BB$6,BM$6&amp;" "&amp;'Input-Func_Class'!$E$22,$G147:$BB147),SUMIF($G$6:$BB$6,BM$6&amp;" "&amp;'Input-Func_Class'!$B$24,$G147:$BB147))+SUMIF($G$6:$BB$6,BM$6&amp;" "&amp;'Input-Func_Class'!$F$22,$G147:$BB147))&lt;Check_Limit,0,1),1)</f>
        <v>0</v>
      </c>
      <c r="BN147">
        <f>IFERROR(IF(SUMIF($G$6:$BB$6,BN$6&amp;" Total",$G147:$BB147)-(SUMIF($G$6:$BB$6,BN$6&amp;" "&amp;'Input-Func_Class'!$D$22,$G147:$BB147)+IFERROR(SUMIF($G$6:$BB$6,BN$6&amp;" "&amp;'Input-Func_Class'!$E$22,$G147:$BB147),SUMIF($G$6:$BB$6,BN$6&amp;" "&amp;'Input-Func_Class'!$B$24,$G147:$BB147))+SUMIF($G$6:$BB$6,BN$6&amp;" "&amp;'Input-Func_Class'!$F$22,$G147:$BB147))&lt;Check_Limit,0,1),1)</f>
        <v>0</v>
      </c>
      <c r="BO147">
        <f>IFERROR(IF(SUMIF($G$6:$BB$6,BO$6&amp;" Total",$G147:$BB147)-(SUMIF($G$6:$BB$6,BO$6&amp;" "&amp;'Input-Func_Class'!$D$22,$G147:$BB147)+IFERROR(SUMIF($G$6:$BB$6,BO$6&amp;" "&amp;'Input-Func_Class'!$E$22,$G147:$BB147),SUMIF($G$6:$BB$6,BO$6&amp;" "&amp;'Input-Func_Class'!$B$24,$G147:$BB147))+SUMIF($G$6:$BB$6,BO$6&amp;" "&amp;'Input-Func_Class'!$F$22,$G147:$BB147))&lt;Check_Limit,0,1),1)</f>
        <v>0</v>
      </c>
    </row>
    <row r="148" spans="1:67">
      <c r="A148" s="31">
        <f>IF(ISBLANK('Input-Accounts'!A148),"",'Input-Accounts'!A148)</f>
        <v>132</v>
      </c>
      <c r="B148" s="7" t="str">
        <f>IF(ISBLANK('Input-Accounts'!B148),"",'Input-Accounts'!B148)</f>
        <v>Total Accumulated Depreciation &amp; Amortization</v>
      </c>
      <c r="C148" s="31" t="str">
        <f>IF(ISBLANK('Input-Accounts'!C148),"",'Input-Accounts'!C148)</f>
        <v/>
      </c>
      <c r="D148" s="10">
        <f>SUBTOTAL(9,D77:D146)</f>
        <v>-194991110.37219501</v>
      </c>
      <c r="E148" s="10">
        <f ca="1">IFERROR(IF(D148="",0,IF(D148=0,0,IF(ABS(D148-SUM(G148,K148,O148,S148,W148,AA148,AE148,AI148,AM148,AQ148,AU148,AY148))&lt;Check_Limit,0,1))),1)</f>
        <v>0</v>
      </c>
      <c r="F148" s="3"/>
      <c r="G148" s="10">
        <f t="shared" ref="G148:BB148" ca="1" si="39">SUBTOTAL(9,G77:G146)</f>
        <v>-98000188.805345669</v>
      </c>
      <c r="H148" s="10">
        <f t="shared" ca="1" si="39"/>
        <v>-72713574.244525105</v>
      </c>
      <c r="I148" s="10">
        <f t="shared" ca="1" si="39"/>
        <v>0</v>
      </c>
      <c r="J148" s="10">
        <f t="shared" ca="1" si="39"/>
        <v>-25286614.560820587</v>
      </c>
      <c r="K148" s="10">
        <f t="shared" ca="1" si="39"/>
        <v>-96990921.566849306</v>
      </c>
      <c r="L148" s="10">
        <f t="shared" ca="1" si="39"/>
        <v>0</v>
      </c>
      <c r="M148" s="10">
        <f t="shared" ca="1" si="39"/>
        <v>0</v>
      </c>
      <c r="N148" s="10">
        <f t="shared" ca="1" si="39"/>
        <v>-96990921.566849306</v>
      </c>
      <c r="O148" s="10">
        <f t="shared" ca="1" si="39"/>
        <v>0</v>
      </c>
      <c r="P148" s="10">
        <f t="shared" ca="1" si="39"/>
        <v>0</v>
      </c>
      <c r="Q148" s="10">
        <f t="shared" ca="1" si="39"/>
        <v>0</v>
      </c>
      <c r="R148" s="10">
        <f t="shared" ca="1" si="39"/>
        <v>0</v>
      </c>
      <c r="S148" s="10">
        <f t="shared" ca="1" si="39"/>
        <v>0</v>
      </c>
      <c r="T148" s="10">
        <f t="shared" ca="1" si="39"/>
        <v>0</v>
      </c>
      <c r="U148" s="10">
        <f t="shared" ca="1" si="39"/>
        <v>0</v>
      </c>
      <c r="V148" s="10">
        <f t="shared" ca="1" si="39"/>
        <v>0</v>
      </c>
      <c r="W148" s="10">
        <f t="shared" ca="1" si="39"/>
        <v>0</v>
      </c>
      <c r="X148" s="10">
        <f t="shared" ca="1" si="39"/>
        <v>0</v>
      </c>
      <c r="Y148" s="10">
        <f t="shared" ca="1" si="39"/>
        <v>0</v>
      </c>
      <c r="Z148" s="10">
        <f t="shared" ca="1" si="39"/>
        <v>0</v>
      </c>
      <c r="AA148" s="10">
        <f t="shared" ca="1" si="39"/>
        <v>0</v>
      </c>
      <c r="AB148" s="10">
        <f t="shared" ca="1" si="39"/>
        <v>0</v>
      </c>
      <c r="AC148" s="10">
        <f t="shared" ca="1" si="39"/>
        <v>0</v>
      </c>
      <c r="AD148" s="10">
        <f t="shared" ca="1" si="39"/>
        <v>0</v>
      </c>
      <c r="AE148" s="10">
        <f t="shared" ca="1" si="39"/>
        <v>0</v>
      </c>
      <c r="AF148" s="10">
        <f t="shared" ca="1" si="39"/>
        <v>0</v>
      </c>
      <c r="AG148" s="10">
        <f t="shared" ca="1" si="39"/>
        <v>0</v>
      </c>
      <c r="AH148" s="10">
        <f t="shared" ca="1" si="39"/>
        <v>0</v>
      </c>
      <c r="AI148" s="10">
        <f t="shared" ca="1" si="39"/>
        <v>0</v>
      </c>
      <c r="AJ148" s="10">
        <f t="shared" ca="1" si="39"/>
        <v>0</v>
      </c>
      <c r="AK148" s="10">
        <f t="shared" ca="1" si="39"/>
        <v>0</v>
      </c>
      <c r="AL148" s="10">
        <f t="shared" ca="1" si="39"/>
        <v>0</v>
      </c>
      <c r="AM148" s="10">
        <f t="shared" ca="1" si="39"/>
        <v>0</v>
      </c>
      <c r="AN148" s="10">
        <f t="shared" ca="1" si="39"/>
        <v>0</v>
      </c>
      <c r="AO148" s="10">
        <f t="shared" ca="1" si="39"/>
        <v>0</v>
      </c>
      <c r="AP148" s="10">
        <f t="shared" ca="1" si="39"/>
        <v>0</v>
      </c>
      <c r="AQ148" s="10">
        <f t="shared" ca="1" si="39"/>
        <v>0</v>
      </c>
      <c r="AR148" s="10">
        <f t="shared" ca="1" si="39"/>
        <v>0</v>
      </c>
      <c r="AS148" s="10">
        <f t="shared" ca="1" si="39"/>
        <v>0</v>
      </c>
      <c r="AT148" s="10">
        <f t="shared" ca="1" si="39"/>
        <v>0</v>
      </c>
      <c r="AU148" s="10">
        <f t="shared" ca="1" si="39"/>
        <v>0</v>
      </c>
      <c r="AV148" s="10">
        <f t="shared" ca="1" si="39"/>
        <v>0</v>
      </c>
      <c r="AW148" s="10">
        <f t="shared" ca="1" si="39"/>
        <v>0</v>
      </c>
      <c r="AX148" s="10">
        <f t="shared" ca="1" si="39"/>
        <v>0</v>
      </c>
      <c r="AY148" s="10">
        <f t="shared" ca="1" si="39"/>
        <v>0</v>
      </c>
      <c r="AZ148" s="10">
        <f t="shared" ca="1" si="39"/>
        <v>0</v>
      </c>
      <c r="BA148" s="10">
        <f t="shared" ca="1" si="39"/>
        <v>0</v>
      </c>
      <c r="BB148" s="10">
        <f t="shared" ca="1" si="39"/>
        <v>0</v>
      </c>
      <c r="BD148">
        <f ca="1">IFERROR(IF(SUMIF($G$6:$BB$6,BD$6&amp;" Total",$G148:$BB148)-(SUMIF($G$6:$BB$6,BD$6&amp;" "&amp;'Input-Func_Class'!$D$22,$G148:$BB148)+IFERROR(SUMIF($G$6:$BB$6,BD$6&amp;" "&amp;'Input-Func_Class'!$E$22,$G148:$BB148),SUMIF($G$6:$BB$6,BD$6&amp;" "&amp;'Input-Func_Class'!$B$24,$G148:$BB148))+SUMIF($G$6:$BB$6,BD$6&amp;" "&amp;'Input-Func_Class'!$F$22,$G148:$BB148))&lt;Check_Limit,0,1),1)</f>
        <v>0</v>
      </c>
      <c r="BE148">
        <f ca="1">IFERROR(IF(SUMIF($G$6:$BB$6,BE$6&amp;" Total",$G148:$BB148)-(SUMIF($G$6:$BB$6,BE$6&amp;" "&amp;'Input-Func_Class'!$D$22,$G148:$BB148)+IFERROR(SUMIF($G$6:$BB$6,BE$6&amp;" "&amp;'Input-Func_Class'!$E$22,$G148:$BB148),SUMIF($G$6:$BB$6,BE$6&amp;" "&amp;'Input-Func_Class'!$B$24,$G148:$BB148))+SUMIF($G$6:$BB$6,BE$6&amp;" "&amp;'Input-Func_Class'!$F$22,$G148:$BB148))&lt;Check_Limit,0,1),1)</f>
        <v>0</v>
      </c>
      <c r="BF148">
        <f ca="1">IFERROR(IF(SUMIF($G$6:$BB$6,BF$6&amp;" Total",$G148:$BB148)-(SUMIF($G$6:$BB$6,BF$6&amp;" "&amp;'Input-Func_Class'!$D$22,$G148:$BB148)+IFERROR(SUMIF($G$6:$BB$6,BF$6&amp;" "&amp;'Input-Func_Class'!$E$22,$G148:$BB148),SUMIF($G$6:$BB$6,BF$6&amp;" "&amp;'Input-Func_Class'!$B$24,$G148:$BB148))+SUMIF($G$6:$BB$6,BF$6&amp;" "&amp;'Input-Func_Class'!$F$22,$G148:$BB148))&lt;Check_Limit,0,1),1)</f>
        <v>0</v>
      </c>
      <c r="BG148">
        <f ca="1">IFERROR(IF(SUMIF($G$6:$BB$6,BG$6&amp;" Total",$G148:$BB148)-(SUMIF($G$6:$BB$6,BG$6&amp;" "&amp;'Input-Func_Class'!$D$22,$G148:$BB148)+IFERROR(SUMIF($G$6:$BB$6,BG$6&amp;" "&amp;'Input-Func_Class'!$E$22,$G148:$BB148),SUMIF($G$6:$BB$6,BG$6&amp;" "&amp;'Input-Func_Class'!$B$24,$G148:$BB148))+SUMIF($G$6:$BB$6,BG$6&amp;" "&amp;'Input-Func_Class'!$F$22,$G148:$BB148))&lt;Check_Limit,0,1),1)</f>
        <v>0</v>
      </c>
      <c r="BH148">
        <f ca="1">IFERROR(IF(SUMIF($G$6:$BB$6,BH$6&amp;" Total",$G148:$BB148)-(SUMIF($G$6:$BB$6,BH$6&amp;" "&amp;'Input-Func_Class'!$D$22,$G148:$BB148)+IFERROR(SUMIF($G$6:$BB$6,BH$6&amp;" "&amp;'Input-Func_Class'!$E$22,$G148:$BB148),SUMIF($G$6:$BB$6,BH$6&amp;" "&amp;'Input-Func_Class'!$B$24,$G148:$BB148))+SUMIF($G$6:$BB$6,BH$6&amp;" "&amp;'Input-Func_Class'!$F$22,$G148:$BB148))&lt;Check_Limit,0,1),1)</f>
        <v>0</v>
      </c>
      <c r="BI148">
        <f ca="1">IFERROR(IF(SUMIF($G$6:$BB$6,BI$6&amp;" Total",$G148:$BB148)-(SUMIF($G$6:$BB$6,BI$6&amp;" "&amp;'Input-Func_Class'!$D$22,$G148:$BB148)+IFERROR(SUMIF($G$6:$BB$6,BI$6&amp;" "&amp;'Input-Func_Class'!$E$22,$G148:$BB148),SUMIF($G$6:$BB$6,BI$6&amp;" "&amp;'Input-Func_Class'!$B$24,$G148:$BB148))+SUMIF($G$6:$BB$6,BI$6&amp;" "&amp;'Input-Func_Class'!$F$22,$G148:$BB148))&lt;Check_Limit,0,1),1)</f>
        <v>0</v>
      </c>
      <c r="BJ148">
        <f ca="1">IFERROR(IF(SUMIF($G$6:$BB$6,BJ$6&amp;" Total",$G148:$BB148)-(SUMIF($G$6:$BB$6,BJ$6&amp;" "&amp;'Input-Func_Class'!$D$22,$G148:$BB148)+IFERROR(SUMIF($G$6:$BB$6,BJ$6&amp;" "&amp;'Input-Func_Class'!$E$22,$G148:$BB148),SUMIF($G$6:$BB$6,BJ$6&amp;" "&amp;'Input-Func_Class'!$B$24,$G148:$BB148))+SUMIF($G$6:$BB$6,BJ$6&amp;" "&amp;'Input-Func_Class'!$F$22,$G148:$BB148))&lt;Check_Limit,0,1),1)</f>
        <v>0</v>
      </c>
      <c r="BK148">
        <f ca="1">IFERROR(IF(SUMIF($G$6:$BB$6,BK$6&amp;" Total",$G148:$BB148)-(SUMIF($G$6:$BB$6,BK$6&amp;" "&amp;'Input-Func_Class'!$D$22,$G148:$BB148)+IFERROR(SUMIF($G$6:$BB$6,BK$6&amp;" "&amp;'Input-Func_Class'!$E$22,$G148:$BB148),SUMIF($G$6:$BB$6,BK$6&amp;" "&amp;'Input-Func_Class'!$B$24,$G148:$BB148))+SUMIF($G$6:$BB$6,BK$6&amp;" "&amp;'Input-Func_Class'!$F$22,$G148:$BB148))&lt;Check_Limit,0,1),1)</f>
        <v>0</v>
      </c>
      <c r="BL148">
        <f ca="1">IFERROR(IF(SUMIF($G$6:$BB$6,BL$6&amp;" Total",$G148:$BB148)-(SUMIF($G$6:$BB$6,BL$6&amp;" "&amp;'Input-Func_Class'!$D$22,$G148:$BB148)+IFERROR(SUMIF($G$6:$BB$6,BL$6&amp;" "&amp;'Input-Func_Class'!$E$22,$G148:$BB148),SUMIF($G$6:$BB$6,BL$6&amp;" "&amp;'Input-Func_Class'!$B$24,$G148:$BB148))+SUMIF($G$6:$BB$6,BL$6&amp;" "&amp;'Input-Func_Class'!$F$22,$G148:$BB148))&lt;Check_Limit,0,1),1)</f>
        <v>0</v>
      </c>
      <c r="BM148">
        <f ca="1">IFERROR(IF(SUMIF($G$6:$BB$6,BM$6&amp;" Total",$G148:$BB148)-(SUMIF($G$6:$BB$6,BM$6&amp;" "&amp;'Input-Func_Class'!$D$22,$G148:$BB148)+IFERROR(SUMIF($G$6:$BB$6,BM$6&amp;" "&amp;'Input-Func_Class'!$E$22,$G148:$BB148),SUMIF($G$6:$BB$6,BM$6&amp;" "&amp;'Input-Func_Class'!$B$24,$G148:$BB148))+SUMIF($G$6:$BB$6,BM$6&amp;" "&amp;'Input-Func_Class'!$F$22,$G148:$BB148))&lt;Check_Limit,0,1),1)</f>
        <v>0</v>
      </c>
      <c r="BN148">
        <f ca="1">IFERROR(IF(SUMIF($G$6:$BB$6,BN$6&amp;" Total",$G148:$BB148)-(SUMIF($G$6:$BB$6,BN$6&amp;" "&amp;'Input-Func_Class'!$D$22,$G148:$BB148)+IFERROR(SUMIF($G$6:$BB$6,BN$6&amp;" "&amp;'Input-Func_Class'!$E$22,$G148:$BB148),SUMIF($G$6:$BB$6,BN$6&amp;" "&amp;'Input-Func_Class'!$B$24,$G148:$BB148))+SUMIF($G$6:$BB$6,BN$6&amp;" "&amp;'Input-Func_Class'!$F$22,$G148:$BB148))&lt;Check_Limit,0,1),1)</f>
        <v>0</v>
      </c>
      <c r="BO148">
        <f ca="1">IFERROR(IF(SUMIF($G$6:$BB$6,BO$6&amp;" Total",$G148:$BB148)-(SUMIF($G$6:$BB$6,BO$6&amp;" "&amp;'Input-Func_Class'!$D$22,$G148:$BB148)+IFERROR(SUMIF($G$6:$BB$6,BO$6&amp;" "&amp;'Input-Func_Class'!$E$22,$G148:$BB148),SUMIF($G$6:$BB$6,BO$6&amp;" "&amp;'Input-Func_Class'!$B$24,$G148:$BB148))+SUMIF($G$6:$BB$6,BO$6&amp;" "&amp;'Input-Func_Class'!$F$22,$G148:$BB148))&lt;Check_Limit,0,1),1)</f>
        <v>0</v>
      </c>
    </row>
    <row r="149" spans="1:67">
      <c r="A149" s="31" t="str">
        <f>IF(ISBLANK('Input-Accounts'!A149),"",'Input-Accounts'!A149)</f>
        <v/>
      </c>
      <c r="B149" t="str">
        <f>IF(ISBLANK('Input-Accounts'!B149),"",'Input-Accounts'!B149)</f>
        <v/>
      </c>
      <c r="C149" s="31" t="str">
        <f>IF(ISBLANK('Input-Accounts'!C149),"",'Input-Accounts'!C149)</f>
        <v/>
      </c>
      <c r="D149" s="123"/>
      <c r="E149" s="10"/>
      <c r="G149" s="123"/>
      <c r="H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3"/>
      <c r="Z149" s="123"/>
      <c r="AA149" s="123"/>
      <c r="AB149" s="123"/>
      <c r="AC149" s="123"/>
      <c r="AD149" s="123"/>
      <c r="AE149" s="123"/>
      <c r="AF149" s="123"/>
      <c r="AG149" s="123"/>
      <c r="AH149" s="123"/>
      <c r="AI149" s="123"/>
      <c r="AJ149" s="123"/>
      <c r="AK149" s="123"/>
      <c r="AL149" s="123"/>
      <c r="AM149" s="123"/>
      <c r="AN149" s="123"/>
      <c r="AO149" s="123"/>
      <c r="AP149" s="123"/>
      <c r="AQ149" s="123"/>
      <c r="AR149" s="123"/>
      <c r="AS149" s="123"/>
      <c r="AT149" s="123"/>
      <c r="AU149" s="123"/>
      <c r="AV149" s="123"/>
      <c r="AW149" s="123"/>
      <c r="AX149" s="123"/>
      <c r="AY149" s="123"/>
      <c r="AZ149" s="123"/>
      <c r="BA149" s="123"/>
      <c r="BB149" s="123"/>
      <c r="BD149">
        <f>IFERROR(IF(SUMIF($G$6:$BB$6,BD$6&amp;" Total",$G149:$BB149)-(SUMIF($G$6:$BB$6,BD$6&amp;" "&amp;'Input-Func_Class'!$D$22,$G149:$BB149)+IFERROR(SUMIF($G$6:$BB$6,BD$6&amp;" "&amp;'Input-Func_Class'!$E$22,$G149:$BB149),SUMIF($G$6:$BB$6,BD$6&amp;" "&amp;'Input-Func_Class'!$B$24,$G149:$BB149))+SUMIF($G$6:$BB$6,BD$6&amp;" "&amp;'Input-Func_Class'!$F$22,$G149:$BB149))&lt;Check_Limit,0,1),1)</f>
        <v>0</v>
      </c>
      <c r="BE149">
        <f>IFERROR(IF(SUMIF($G$6:$BB$6,BE$6&amp;" Total",$G149:$BB149)-(SUMIF($G$6:$BB$6,BE$6&amp;" "&amp;'Input-Func_Class'!$D$22,$G149:$BB149)+IFERROR(SUMIF($G$6:$BB$6,BE$6&amp;" "&amp;'Input-Func_Class'!$E$22,$G149:$BB149),SUMIF($G$6:$BB$6,BE$6&amp;" "&amp;'Input-Func_Class'!$B$24,$G149:$BB149))+SUMIF($G$6:$BB$6,BE$6&amp;" "&amp;'Input-Func_Class'!$F$22,$G149:$BB149))&lt;Check_Limit,0,1),1)</f>
        <v>0</v>
      </c>
      <c r="BF149">
        <f>IFERROR(IF(SUMIF($G$6:$BB$6,BF$6&amp;" Total",$G149:$BB149)-(SUMIF($G$6:$BB$6,BF$6&amp;" "&amp;'Input-Func_Class'!$D$22,$G149:$BB149)+IFERROR(SUMIF($G$6:$BB$6,BF$6&amp;" "&amp;'Input-Func_Class'!$E$22,$G149:$BB149),SUMIF($G$6:$BB$6,BF$6&amp;" "&amp;'Input-Func_Class'!$B$24,$G149:$BB149))+SUMIF($G$6:$BB$6,BF$6&amp;" "&amp;'Input-Func_Class'!$F$22,$G149:$BB149))&lt;Check_Limit,0,1),1)</f>
        <v>0</v>
      </c>
      <c r="BG149">
        <f>IFERROR(IF(SUMIF($G$6:$BB$6,BG$6&amp;" Total",$G149:$BB149)-(SUMIF($G$6:$BB$6,BG$6&amp;" "&amp;'Input-Func_Class'!$D$22,$G149:$BB149)+IFERROR(SUMIF($G$6:$BB$6,BG$6&amp;" "&amp;'Input-Func_Class'!$E$22,$G149:$BB149),SUMIF($G$6:$BB$6,BG$6&amp;" "&amp;'Input-Func_Class'!$B$24,$G149:$BB149))+SUMIF($G$6:$BB$6,BG$6&amp;" "&amp;'Input-Func_Class'!$F$22,$G149:$BB149))&lt;Check_Limit,0,1),1)</f>
        <v>0</v>
      </c>
      <c r="BH149">
        <f>IFERROR(IF(SUMIF($G$6:$BB$6,BH$6&amp;" Total",$G149:$BB149)-(SUMIF($G$6:$BB$6,BH$6&amp;" "&amp;'Input-Func_Class'!$D$22,$G149:$BB149)+IFERROR(SUMIF($G$6:$BB$6,BH$6&amp;" "&amp;'Input-Func_Class'!$E$22,$G149:$BB149),SUMIF($G$6:$BB$6,BH$6&amp;" "&amp;'Input-Func_Class'!$B$24,$G149:$BB149))+SUMIF($G$6:$BB$6,BH$6&amp;" "&amp;'Input-Func_Class'!$F$22,$G149:$BB149))&lt;Check_Limit,0,1),1)</f>
        <v>0</v>
      </c>
      <c r="BI149">
        <f>IFERROR(IF(SUMIF($G$6:$BB$6,BI$6&amp;" Total",$G149:$BB149)-(SUMIF($G$6:$BB$6,BI$6&amp;" "&amp;'Input-Func_Class'!$D$22,$G149:$BB149)+IFERROR(SUMIF($G$6:$BB$6,BI$6&amp;" "&amp;'Input-Func_Class'!$E$22,$G149:$BB149),SUMIF($G$6:$BB$6,BI$6&amp;" "&amp;'Input-Func_Class'!$B$24,$G149:$BB149))+SUMIF($G$6:$BB$6,BI$6&amp;" "&amp;'Input-Func_Class'!$F$22,$G149:$BB149))&lt;Check_Limit,0,1),1)</f>
        <v>0</v>
      </c>
      <c r="BJ149">
        <f>IFERROR(IF(SUMIF($G$6:$BB$6,BJ$6&amp;" Total",$G149:$BB149)-(SUMIF($G$6:$BB$6,BJ$6&amp;" "&amp;'Input-Func_Class'!$D$22,$G149:$BB149)+IFERROR(SUMIF($G$6:$BB$6,BJ$6&amp;" "&amp;'Input-Func_Class'!$E$22,$G149:$BB149),SUMIF($G$6:$BB$6,BJ$6&amp;" "&amp;'Input-Func_Class'!$B$24,$G149:$BB149))+SUMIF($G$6:$BB$6,BJ$6&amp;" "&amp;'Input-Func_Class'!$F$22,$G149:$BB149))&lt;Check_Limit,0,1),1)</f>
        <v>0</v>
      </c>
      <c r="BK149">
        <f>IFERROR(IF(SUMIF($G$6:$BB$6,BK$6&amp;" Total",$G149:$BB149)-(SUMIF($G$6:$BB$6,BK$6&amp;" "&amp;'Input-Func_Class'!$D$22,$G149:$BB149)+IFERROR(SUMIF($G$6:$BB$6,BK$6&amp;" "&amp;'Input-Func_Class'!$E$22,$G149:$BB149),SUMIF($G$6:$BB$6,BK$6&amp;" "&amp;'Input-Func_Class'!$B$24,$G149:$BB149))+SUMIF($G$6:$BB$6,BK$6&amp;" "&amp;'Input-Func_Class'!$F$22,$G149:$BB149))&lt;Check_Limit,0,1),1)</f>
        <v>0</v>
      </c>
      <c r="BL149">
        <f>IFERROR(IF(SUMIF($G$6:$BB$6,BL$6&amp;" Total",$G149:$BB149)-(SUMIF($G$6:$BB$6,BL$6&amp;" "&amp;'Input-Func_Class'!$D$22,$G149:$BB149)+IFERROR(SUMIF($G$6:$BB$6,BL$6&amp;" "&amp;'Input-Func_Class'!$E$22,$G149:$BB149),SUMIF($G$6:$BB$6,BL$6&amp;" "&amp;'Input-Func_Class'!$B$24,$G149:$BB149))+SUMIF($G$6:$BB$6,BL$6&amp;" "&amp;'Input-Func_Class'!$F$22,$G149:$BB149))&lt;Check_Limit,0,1),1)</f>
        <v>0</v>
      </c>
      <c r="BM149">
        <f>IFERROR(IF(SUMIF($G$6:$BB$6,BM$6&amp;" Total",$G149:$BB149)-(SUMIF($G$6:$BB$6,BM$6&amp;" "&amp;'Input-Func_Class'!$D$22,$G149:$BB149)+IFERROR(SUMIF($G$6:$BB$6,BM$6&amp;" "&amp;'Input-Func_Class'!$E$22,$G149:$BB149),SUMIF($G$6:$BB$6,BM$6&amp;" "&amp;'Input-Func_Class'!$B$24,$G149:$BB149))+SUMIF($G$6:$BB$6,BM$6&amp;" "&amp;'Input-Func_Class'!$F$22,$G149:$BB149))&lt;Check_Limit,0,1),1)</f>
        <v>0</v>
      </c>
      <c r="BN149">
        <f>IFERROR(IF(SUMIF($G$6:$BB$6,BN$6&amp;" Total",$G149:$BB149)-(SUMIF($G$6:$BB$6,BN$6&amp;" "&amp;'Input-Func_Class'!$D$22,$G149:$BB149)+IFERROR(SUMIF($G$6:$BB$6,BN$6&amp;" "&amp;'Input-Func_Class'!$E$22,$G149:$BB149),SUMIF($G$6:$BB$6,BN$6&amp;" "&amp;'Input-Func_Class'!$B$24,$G149:$BB149))+SUMIF($G$6:$BB$6,BN$6&amp;" "&amp;'Input-Func_Class'!$F$22,$G149:$BB149))&lt;Check_Limit,0,1),1)</f>
        <v>0</v>
      </c>
      <c r="BO149">
        <f>IFERROR(IF(SUMIF($G$6:$BB$6,BO$6&amp;" Total",$G149:$BB149)-(SUMIF($G$6:$BB$6,BO$6&amp;" "&amp;'Input-Func_Class'!$D$22,$G149:$BB149)+IFERROR(SUMIF($G$6:$BB$6,BO$6&amp;" "&amp;'Input-Func_Class'!$E$22,$G149:$BB149),SUMIF($G$6:$BB$6,BO$6&amp;" "&amp;'Input-Func_Class'!$B$24,$G149:$BB149))+SUMIF($G$6:$BB$6,BO$6&amp;" "&amp;'Input-Func_Class'!$F$22,$G149:$BB149))&lt;Check_Limit,0,1),1)</f>
        <v>0</v>
      </c>
    </row>
    <row r="150" spans="1:67">
      <c r="A150" s="31">
        <f>IF(ISBLANK('Input-Accounts'!A150),"",'Input-Accounts'!A150)</f>
        <v>133</v>
      </c>
      <c r="B150" s="1" t="str">
        <f>IF(ISBLANK('Input-Accounts'!B150),"",'Input-Accounts'!B150)</f>
        <v>Other Rate Base Items</v>
      </c>
      <c r="C150" s="31" t="str">
        <f>IF(ISBLANK('Input-Accounts'!C150),"",'Input-Accounts'!C150)</f>
        <v/>
      </c>
      <c r="D150" s="10"/>
      <c r="E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  <c r="AB150" s="10"/>
      <c r="AC150" s="10"/>
      <c r="AD150" s="10"/>
      <c r="AE150" s="10"/>
      <c r="AF150" s="10"/>
      <c r="AG150" s="10"/>
      <c r="AH150" s="10"/>
      <c r="AI150" s="10"/>
      <c r="AJ150" s="10"/>
      <c r="AK150" s="10"/>
      <c r="AL150" s="10"/>
      <c r="AM150" s="10"/>
      <c r="AN150" s="10"/>
      <c r="AO150" s="10"/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D150">
        <f>IFERROR(IF(SUMIF($G$6:$BB$6,BD$6&amp;" Total",$G150:$BB150)-(SUMIF($G$6:$BB$6,BD$6&amp;" "&amp;'Input-Func_Class'!$D$22,$G150:$BB150)+IFERROR(SUMIF($G$6:$BB$6,BD$6&amp;" "&amp;'Input-Func_Class'!$E$22,$G150:$BB150),SUMIF($G$6:$BB$6,BD$6&amp;" "&amp;'Input-Func_Class'!$B$24,$G150:$BB150))+SUMIF($G$6:$BB$6,BD$6&amp;" "&amp;'Input-Func_Class'!$F$22,$G150:$BB150))&lt;Check_Limit,0,1),1)</f>
        <v>0</v>
      </c>
      <c r="BE150">
        <f>IFERROR(IF(SUMIF($G$6:$BB$6,BE$6&amp;" Total",$G150:$BB150)-(SUMIF($G$6:$BB$6,BE$6&amp;" "&amp;'Input-Func_Class'!$D$22,$G150:$BB150)+IFERROR(SUMIF($G$6:$BB$6,BE$6&amp;" "&amp;'Input-Func_Class'!$E$22,$G150:$BB150),SUMIF($G$6:$BB$6,BE$6&amp;" "&amp;'Input-Func_Class'!$B$24,$G150:$BB150))+SUMIF($G$6:$BB$6,BE$6&amp;" "&amp;'Input-Func_Class'!$F$22,$G150:$BB150))&lt;Check_Limit,0,1),1)</f>
        <v>0</v>
      </c>
      <c r="BF150">
        <f>IFERROR(IF(SUMIF($G$6:$BB$6,BF$6&amp;" Total",$G150:$BB150)-(SUMIF($G$6:$BB$6,BF$6&amp;" "&amp;'Input-Func_Class'!$D$22,$G150:$BB150)+IFERROR(SUMIF($G$6:$BB$6,BF$6&amp;" "&amp;'Input-Func_Class'!$E$22,$G150:$BB150),SUMIF($G$6:$BB$6,BF$6&amp;" "&amp;'Input-Func_Class'!$B$24,$G150:$BB150))+SUMIF($G$6:$BB$6,BF$6&amp;" "&amp;'Input-Func_Class'!$F$22,$G150:$BB150))&lt;Check_Limit,0,1),1)</f>
        <v>0</v>
      </c>
      <c r="BG150">
        <f>IFERROR(IF(SUMIF($G$6:$BB$6,BG$6&amp;" Total",$G150:$BB150)-(SUMIF($G$6:$BB$6,BG$6&amp;" "&amp;'Input-Func_Class'!$D$22,$G150:$BB150)+IFERROR(SUMIF($G$6:$BB$6,BG$6&amp;" "&amp;'Input-Func_Class'!$E$22,$G150:$BB150),SUMIF($G$6:$BB$6,BG$6&amp;" "&amp;'Input-Func_Class'!$B$24,$G150:$BB150))+SUMIF($G$6:$BB$6,BG$6&amp;" "&amp;'Input-Func_Class'!$F$22,$G150:$BB150))&lt;Check_Limit,0,1),1)</f>
        <v>0</v>
      </c>
      <c r="BH150">
        <f>IFERROR(IF(SUMIF($G$6:$BB$6,BH$6&amp;" Total",$G150:$BB150)-(SUMIF($G$6:$BB$6,BH$6&amp;" "&amp;'Input-Func_Class'!$D$22,$G150:$BB150)+IFERROR(SUMIF($G$6:$BB$6,BH$6&amp;" "&amp;'Input-Func_Class'!$E$22,$G150:$BB150),SUMIF($G$6:$BB$6,BH$6&amp;" "&amp;'Input-Func_Class'!$B$24,$G150:$BB150))+SUMIF($G$6:$BB$6,BH$6&amp;" "&amp;'Input-Func_Class'!$F$22,$G150:$BB150))&lt;Check_Limit,0,1),1)</f>
        <v>0</v>
      </c>
      <c r="BI150">
        <f>IFERROR(IF(SUMIF($G$6:$BB$6,BI$6&amp;" Total",$G150:$BB150)-(SUMIF($G$6:$BB$6,BI$6&amp;" "&amp;'Input-Func_Class'!$D$22,$G150:$BB150)+IFERROR(SUMIF($G$6:$BB$6,BI$6&amp;" "&amp;'Input-Func_Class'!$E$22,$G150:$BB150),SUMIF($G$6:$BB$6,BI$6&amp;" "&amp;'Input-Func_Class'!$B$24,$G150:$BB150))+SUMIF($G$6:$BB$6,BI$6&amp;" "&amp;'Input-Func_Class'!$F$22,$G150:$BB150))&lt;Check_Limit,0,1),1)</f>
        <v>0</v>
      </c>
      <c r="BJ150">
        <f>IFERROR(IF(SUMIF($G$6:$BB$6,BJ$6&amp;" Total",$G150:$BB150)-(SUMIF($G$6:$BB$6,BJ$6&amp;" "&amp;'Input-Func_Class'!$D$22,$G150:$BB150)+IFERROR(SUMIF($G$6:$BB$6,BJ$6&amp;" "&amp;'Input-Func_Class'!$E$22,$G150:$BB150),SUMIF($G$6:$BB$6,BJ$6&amp;" "&amp;'Input-Func_Class'!$B$24,$G150:$BB150))+SUMIF($G$6:$BB$6,BJ$6&amp;" "&amp;'Input-Func_Class'!$F$22,$G150:$BB150))&lt;Check_Limit,0,1),1)</f>
        <v>0</v>
      </c>
      <c r="BK150">
        <f>IFERROR(IF(SUMIF($G$6:$BB$6,BK$6&amp;" Total",$G150:$BB150)-(SUMIF($G$6:$BB$6,BK$6&amp;" "&amp;'Input-Func_Class'!$D$22,$G150:$BB150)+IFERROR(SUMIF($G$6:$BB$6,BK$6&amp;" "&amp;'Input-Func_Class'!$E$22,$G150:$BB150),SUMIF($G$6:$BB$6,BK$6&amp;" "&amp;'Input-Func_Class'!$B$24,$G150:$BB150))+SUMIF($G$6:$BB$6,BK$6&amp;" "&amp;'Input-Func_Class'!$F$22,$G150:$BB150))&lt;Check_Limit,0,1),1)</f>
        <v>0</v>
      </c>
      <c r="BL150">
        <f>IFERROR(IF(SUMIF($G$6:$BB$6,BL$6&amp;" Total",$G150:$BB150)-(SUMIF($G$6:$BB$6,BL$6&amp;" "&amp;'Input-Func_Class'!$D$22,$G150:$BB150)+IFERROR(SUMIF($G$6:$BB$6,BL$6&amp;" "&amp;'Input-Func_Class'!$E$22,$G150:$BB150),SUMIF($G$6:$BB$6,BL$6&amp;" "&amp;'Input-Func_Class'!$B$24,$G150:$BB150))+SUMIF($G$6:$BB$6,BL$6&amp;" "&amp;'Input-Func_Class'!$F$22,$G150:$BB150))&lt;Check_Limit,0,1),1)</f>
        <v>0</v>
      </c>
      <c r="BM150">
        <f>IFERROR(IF(SUMIF($G$6:$BB$6,BM$6&amp;" Total",$G150:$BB150)-(SUMIF($G$6:$BB$6,BM$6&amp;" "&amp;'Input-Func_Class'!$D$22,$G150:$BB150)+IFERROR(SUMIF($G$6:$BB$6,BM$6&amp;" "&amp;'Input-Func_Class'!$E$22,$G150:$BB150),SUMIF($G$6:$BB$6,BM$6&amp;" "&amp;'Input-Func_Class'!$B$24,$G150:$BB150))+SUMIF($G$6:$BB$6,BM$6&amp;" "&amp;'Input-Func_Class'!$F$22,$G150:$BB150))&lt;Check_Limit,0,1),1)</f>
        <v>0</v>
      </c>
      <c r="BN150">
        <f>IFERROR(IF(SUMIF($G$6:$BB$6,BN$6&amp;" Total",$G150:$BB150)-(SUMIF($G$6:$BB$6,BN$6&amp;" "&amp;'Input-Func_Class'!$D$22,$G150:$BB150)+IFERROR(SUMIF($G$6:$BB$6,BN$6&amp;" "&amp;'Input-Func_Class'!$E$22,$G150:$BB150),SUMIF($G$6:$BB$6,BN$6&amp;" "&amp;'Input-Func_Class'!$B$24,$G150:$BB150))+SUMIF($G$6:$BB$6,BN$6&amp;" "&amp;'Input-Func_Class'!$F$22,$G150:$BB150))&lt;Check_Limit,0,1),1)</f>
        <v>0</v>
      </c>
      <c r="BO150">
        <f>IFERROR(IF(SUMIF($G$6:$BB$6,BO$6&amp;" Total",$G150:$BB150)-(SUMIF($G$6:$BB$6,BO$6&amp;" "&amp;'Input-Func_Class'!$D$22,$G150:$BB150)+IFERROR(SUMIF($G$6:$BB$6,BO$6&amp;" "&amp;'Input-Func_Class'!$E$22,$G150:$BB150),SUMIF($G$6:$BB$6,BO$6&amp;" "&amp;'Input-Func_Class'!$B$24,$G150:$BB150))+SUMIF($G$6:$BB$6,BO$6&amp;" "&amp;'Input-Func_Class'!$F$22,$G150:$BB150))&lt;Check_Limit,0,1),1)</f>
        <v>0</v>
      </c>
    </row>
    <row r="151" spans="1:67" outlineLevel="1">
      <c r="A151" s="31">
        <f>IF(ISBLANK('Input-Accounts'!A151),"",'Input-Accounts'!A151)</f>
        <v>134</v>
      </c>
      <c r="B151" s="53" t="str">
        <f>IF(ISBLANK('Input-Accounts'!B151),"",'Input-Accounts'!B151)</f>
        <v>Accumulated deferred income taxes</v>
      </c>
      <c r="C151" s="31">
        <f>IF(ISBLANK('Input-Accounts'!C151),"",'Input-Accounts'!C151)</f>
        <v>190</v>
      </c>
      <c r="D151" s="10">
        <f>Functionalization!$D151</f>
        <v>-98939609.218056589</v>
      </c>
      <c r="E151" s="10">
        <f t="shared" ref="E151" ca="1" si="40">IFERROR(IF(D151="",0,IF(D151=0,0,IF(ABS(D151-SUM(G151,K151,O151,S151,W151,AA151,AE151,AI151,AM151,AQ151,AU151,AY151))&lt;Check_Limit,0,1))),1)</f>
        <v>0</v>
      </c>
      <c r="F151" s="3" t="str">
        <f>IF($D151=0,"-",IF('Input-Accounts'!$E151&lt;&gt;0,'Input-Accounts'!$E151,'Input-Accounts'!$G151))</f>
        <v>INT_TOTAL PLANT</v>
      </c>
      <c r="G151" s="10">
        <f ca="1">IF(G$5&lt;&gt;"",HLOOKUP(G$5,Functionalization!$G$6:$R$373,ROW($A151)-5,FALSE),IFERROR(INDEX(G$337:G$373,MATCH($F151,$B$337:$B$373,0))/VLOOKUP($F151,$B$337:$BB$373,MATCH(LEFT(TRIM(G$6),FIND("~",SUBSTITUTE(G$6,"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151))*HLOOKUP(LEFT(TRIM(G$6),FIND("~",SUBSTITUTE(G$6," ","~",LEN(TRIM(G$6))-LEN(SUBSTITUTE(TRIM(G$6)," ",""))))-1)&amp;" Total",$B$6:$BB$373,ROW($A151)-5,FALSE))</f>
        <v>-63020862.007256754</v>
      </c>
      <c r="H151" s="10">
        <f ca="1">IF(H$5&lt;&gt;"",HLOOKUP(H$5,Functionalization!$G$6:$R$373,ROW($A151)-5,FALSE),IFERROR(INDEX(H$337:H$373,MATCH($F151,$B$337:$B$373,0))/VLOOKUP($F151,$B$337:$BB$373,MATCH(LEFT(TRIM(H$6),FIND("~",SUBSTITUTE(H$6,"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151))*HLOOKUP(LEFT(TRIM(H$6),FIND("~",SUBSTITUTE(H$6," ","~",LEN(TRIM(H$6))-LEN(SUBSTITUTE(TRIM(H$6)," ",""))))-1)&amp;" Total",$B$6:$BB$373,ROW($A151)-5,FALSE))</f>
        <v>-46759829.591967806</v>
      </c>
      <c r="I151" s="10">
        <f ca="1">IF(I$5&lt;&gt;"",HLOOKUP(I$5,Functionalization!$G$6:$R$373,ROW($A151)-5,FALSE),IFERROR(INDEX(I$337:I$373,MATCH($F151,$B$337:$B$373,0))/VLOOKUP($F151,$B$337:$BB$373,MATCH(LEFT(TRIM(I$6),FIND("~",SUBSTITUTE(I$6,"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151))*HLOOKUP(LEFT(TRIM(I$6),FIND("~",SUBSTITUTE(I$6," ","~",LEN(TRIM(I$6))-LEN(SUBSTITUTE(TRIM(I$6)," ",""))))-1)&amp;" Total",$B$6:$BB$373,ROW($A151)-5,FALSE))</f>
        <v>0</v>
      </c>
      <c r="J151" s="10">
        <f ca="1">IF(J$5&lt;&gt;"",HLOOKUP(J$5,Functionalization!$G$6:$R$373,ROW($A151)-5,FALSE),IFERROR(INDEX(J$337:J$373,MATCH($F151,$B$337:$B$373,0))/VLOOKUP($F151,$B$337:$BB$373,MATCH(LEFT(TRIM(J$6),FIND("~",SUBSTITUTE(J$6,"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151))*HLOOKUP(LEFT(TRIM(J$6),FIND("~",SUBSTITUTE(J$6," ","~",LEN(TRIM(J$6))-LEN(SUBSTITUTE(TRIM(J$6)," ",""))))-1)&amp;" Total",$B$6:$BB$373,ROW($A151)-5,FALSE))</f>
        <v>-16261032.415288959</v>
      </c>
      <c r="K151" s="10">
        <f ca="1">IF(K$5&lt;&gt;"",HLOOKUP(K$5,Functionalization!$G$6:$R$373,ROW($A151)-5,FALSE),IFERROR(INDEX(K$337:K$373,MATCH($F151,$B$337:$B$373,0))/VLOOKUP($F151,$B$337:$BB$373,MATCH(LEFT(TRIM(K$6),FIND("~",SUBSTITUTE(K$6,"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151))*HLOOKUP(LEFT(TRIM(K$6),FIND("~",SUBSTITUTE(K$6," ","~",LEN(TRIM(K$6))-LEN(SUBSTITUTE(TRIM(K$6)," ",""))))-1)&amp;" Total",$B$6:$BB$373,ROW($A151)-5,FALSE))</f>
        <v>-35918747.210799798</v>
      </c>
      <c r="L151" s="10">
        <f ca="1">IF(L$5&lt;&gt;"",HLOOKUP(L$5,Functionalization!$G$6:$R$373,ROW($A151)-5,FALSE),IFERROR(INDEX(L$337:L$373,MATCH($F151,$B$337:$B$373,0))/VLOOKUP($F151,$B$337:$BB$373,MATCH(LEFT(TRIM(L$6),FIND("~",SUBSTITUTE(L$6,"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151))*HLOOKUP(LEFT(TRIM(L$6),FIND("~",SUBSTITUTE(L$6," ","~",LEN(TRIM(L$6))-LEN(SUBSTITUTE(TRIM(L$6)," ",""))))-1)&amp;" Total",$B$6:$BB$373,ROW($A151)-5,FALSE))</f>
        <v>0</v>
      </c>
      <c r="M151" s="10">
        <f ca="1">IF(M$5&lt;&gt;"",HLOOKUP(M$5,Functionalization!$G$6:$R$373,ROW($A151)-5,FALSE),IFERROR(INDEX(M$337:M$373,MATCH($F151,$B$337:$B$373,0))/VLOOKUP($F151,$B$337:$BB$373,MATCH(LEFT(TRIM(M$6),FIND("~",SUBSTITUTE(M$6,"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151))*HLOOKUP(LEFT(TRIM(M$6),FIND("~",SUBSTITUTE(M$6," ","~",LEN(TRIM(M$6))-LEN(SUBSTITUTE(TRIM(M$6)," ",""))))-1)&amp;" Total",$B$6:$BB$373,ROW($A151)-5,FALSE))</f>
        <v>0</v>
      </c>
      <c r="N151" s="10">
        <f ca="1">IF(N$5&lt;&gt;"",HLOOKUP(N$5,Functionalization!$G$6:$R$373,ROW($A151)-5,FALSE),IFERROR(INDEX(N$337:N$373,MATCH($F151,$B$337:$B$373,0))/VLOOKUP($F151,$B$337:$BB$373,MATCH(LEFT(TRIM(N$6),FIND("~",SUBSTITUTE(N$6,"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151))*HLOOKUP(LEFT(TRIM(N$6),FIND("~",SUBSTITUTE(N$6," ","~",LEN(TRIM(N$6))-LEN(SUBSTITUTE(TRIM(N$6)," ",""))))-1)&amp;" Total",$B$6:$BB$373,ROW($A151)-5,FALSE))</f>
        <v>-35918747.210799798</v>
      </c>
      <c r="O151" s="10">
        <f ca="1">IF(O$5&lt;&gt;"",HLOOKUP(O$5,Functionalization!$G$6:$R$373,ROW($A151)-5,FALSE),IFERROR(INDEX(O$337:O$373,MATCH($F151,$B$337:$B$373,0))/VLOOKUP($F151,$B$337:$BB$373,MATCH(LEFT(TRIM(O$6),FIND("~",SUBSTITUTE(O$6,"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151))*HLOOKUP(LEFT(TRIM(O$6),FIND("~",SUBSTITUTE(O$6," ","~",LEN(TRIM(O$6))-LEN(SUBSTITUTE(TRIM(O$6)," ",""))))-1)&amp;" Total",$B$6:$BB$373,ROW($A151)-5,FALSE))</f>
        <v>0</v>
      </c>
      <c r="P151" s="10">
        <f ca="1">IF(P$5&lt;&gt;"",HLOOKUP(P$5,Functionalization!$G$6:$R$373,ROW($A151)-5,FALSE),IFERROR(INDEX(P$337:P$373,MATCH($F151,$B$337:$B$373,0))/VLOOKUP($F151,$B$337:$BB$373,MATCH(LEFT(TRIM(P$6),FIND("~",SUBSTITUTE(P$6,"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151))*HLOOKUP(LEFT(TRIM(P$6),FIND("~",SUBSTITUTE(P$6," ","~",LEN(TRIM(P$6))-LEN(SUBSTITUTE(TRIM(P$6)," ",""))))-1)&amp;" Total",$B$6:$BB$373,ROW($A151)-5,FALSE))</f>
        <v>0</v>
      </c>
      <c r="Q151" s="10">
        <f ca="1">IF(Q$5&lt;&gt;"",HLOOKUP(Q$5,Functionalization!$G$6:$R$373,ROW($A151)-5,FALSE),IFERROR(INDEX(Q$337:Q$373,MATCH($F151,$B$337:$B$373,0))/VLOOKUP($F151,$B$337:$BB$373,MATCH(LEFT(TRIM(Q$6),FIND("~",SUBSTITUTE(Q$6,"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151))*HLOOKUP(LEFT(TRIM(Q$6),FIND("~",SUBSTITUTE(Q$6," ","~",LEN(TRIM(Q$6))-LEN(SUBSTITUTE(TRIM(Q$6)," ",""))))-1)&amp;" Total",$B$6:$BB$373,ROW($A151)-5,FALSE))</f>
        <v>0</v>
      </c>
      <c r="R151" s="10">
        <f ca="1">IF(R$5&lt;&gt;"",HLOOKUP(R$5,Functionalization!$G$6:$R$373,ROW($A151)-5,FALSE),IFERROR(INDEX(R$337:R$373,MATCH($F151,$B$337:$B$373,0))/VLOOKUP($F151,$B$337:$BB$373,MATCH(LEFT(TRIM(R$6),FIND("~",SUBSTITUTE(R$6,"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151))*HLOOKUP(LEFT(TRIM(R$6),FIND("~",SUBSTITUTE(R$6," ","~",LEN(TRIM(R$6))-LEN(SUBSTITUTE(TRIM(R$6)," ",""))))-1)&amp;" Total",$B$6:$BB$373,ROW($A151)-5,FALSE))</f>
        <v>0</v>
      </c>
      <c r="S151" s="10">
        <f ca="1">IF(S$5&lt;&gt;"",HLOOKUP(S$5,Functionalization!$G$6:$R$373,ROW($A151)-5,FALSE),IFERROR(INDEX(S$337:S$373,MATCH($F151,$B$337:$B$373,0))/VLOOKUP($F151,$B$337:$BB$373,MATCH(LEFT(TRIM(S$6),FIND("~",SUBSTITUTE(S$6,"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151))*HLOOKUP(LEFT(TRIM(S$6),FIND("~",SUBSTITUTE(S$6," ","~",LEN(TRIM(S$6))-LEN(SUBSTITUTE(TRIM(S$6)," ",""))))-1)&amp;" Total",$B$6:$BB$373,ROW($A151)-5,FALSE))</f>
        <v>0</v>
      </c>
      <c r="T151" s="10">
        <f ca="1">IF(T$5&lt;&gt;"",HLOOKUP(T$5,Functionalization!$G$6:$R$373,ROW($A151)-5,FALSE),IFERROR(INDEX(T$337:T$373,MATCH($F151,$B$337:$B$373,0))/VLOOKUP($F151,$B$337:$BB$373,MATCH(LEFT(TRIM(T$6),FIND("~",SUBSTITUTE(T$6,"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151))*HLOOKUP(LEFT(TRIM(T$6),FIND("~",SUBSTITUTE(T$6," ","~",LEN(TRIM(T$6))-LEN(SUBSTITUTE(TRIM(T$6)," ",""))))-1)&amp;" Total",$B$6:$BB$373,ROW($A151)-5,FALSE))</f>
        <v>0</v>
      </c>
      <c r="U151" s="10">
        <f ca="1">IF(U$5&lt;&gt;"",HLOOKUP(U$5,Functionalization!$G$6:$R$373,ROW($A151)-5,FALSE),IFERROR(INDEX(U$337:U$373,MATCH($F151,$B$337:$B$373,0))/VLOOKUP($F151,$B$337:$BB$373,MATCH(LEFT(TRIM(U$6),FIND("~",SUBSTITUTE(U$6,"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151))*HLOOKUP(LEFT(TRIM(U$6),FIND("~",SUBSTITUTE(U$6," ","~",LEN(TRIM(U$6))-LEN(SUBSTITUTE(TRIM(U$6)," ",""))))-1)&amp;" Total",$B$6:$BB$373,ROW($A151)-5,FALSE))</f>
        <v>0</v>
      </c>
      <c r="V151" s="10">
        <f ca="1">IF(V$5&lt;&gt;"",HLOOKUP(V$5,Functionalization!$G$6:$R$373,ROW($A151)-5,FALSE),IFERROR(INDEX(V$337:V$373,MATCH($F151,$B$337:$B$373,0))/VLOOKUP($F151,$B$337:$BB$373,MATCH(LEFT(TRIM(V$6),FIND("~",SUBSTITUTE(V$6,"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151))*HLOOKUP(LEFT(TRIM(V$6),FIND("~",SUBSTITUTE(V$6," ","~",LEN(TRIM(V$6))-LEN(SUBSTITUTE(TRIM(V$6)," ",""))))-1)&amp;" Total",$B$6:$BB$373,ROW($A151)-5,FALSE))</f>
        <v>0</v>
      </c>
      <c r="W151" s="10">
        <f ca="1">IF(W$5&lt;&gt;"",HLOOKUP(W$5,Functionalization!$G$6:$R$373,ROW($A151)-5,FALSE),IFERROR(INDEX(W$337:W$373,MATCH($F151,$B$337:$B$373,0))/VLOOKUP($F151,$B$337:$BB$373,MATCH(LEFT(TRIM(W$6),FIND("~",SUBSTITUTE(W$6,"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151))*HLOOKUP(LEFT(TRIM(W$6),FIND("~",SUBSTITUTE(W$6," ","~",LEN(TRIM(W$6))-LEN(SUBSTITUTE(TRIM(W$6)," ",""))))-1)&amp;" Total",$B$6:$BB$373,ROW($A151)-5,FALSE))</f>
        <v>0</v>
      </c>
      <c r="X151" s="10">
        <f ca="1">IF(X$5&lt;&gt;"",HLOOKUP(X$5,Functionalization!$G$6:$R$373,ROW($A151)-5,FALSE),IFERROR(INDEX(X$337:X$373,MATCH($F151,$B$337:$B$373,0))/VLOOKUP($F151,$B$337:$BB$373,MATCH(LEFT(TRIM(X$6),FIND("~",SUBSTITUTE(X$6,"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151))*HLOOKUP(LEFT(TRIM(X$6),FIND("~",SUBSTITUTE(X$6," ","~",LEN(TRIM(X$6))-LEN(SUBSTITUTE(TRIM(X$6)," ",""))))-1)&amp;" Total",$B$6:$BB$373,ROW($A151)-5,FALSE))</f>
        <v>0</v>
      </c>
      <c r="Y151" s="10">
        <f ca="1">IF(Y$5&lt;&gt;"",HLOOKUP(Y$5,Functionalization!$G$6:$R$373,ROW($A151)-5,FALSE),IFERROR(INDEX(Y$337:Y$373,MATCH($F151,$B$337:$B$373,0))/VLOOKUP($F151,$B$337:$BB$373,MATCH(LEFT(TRIM(Y$6),FIND("~",SUBSTITUTE(Y$6,"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151))*HLOOKUP(LEFT(TRIM(Y$6),FIND("~",SUBSTITUTE(Y$6," ","~",LEN(TRIM(Y$6))-LEN(SUBSTITUTE(TRIM(Y$6)," ",""))))-1)&amp;" Total",$B$6:$BB$373,ROW($A151)-5,FALSE))</f>
        <v>0</v>
      </c>
      <c r="Z151" s="10">
        <f ca="1">IF(Z$5&lt;&gt;"",HLOOKUP(Z$5,Functionalization!$G$6:$R$373,ROW($A151)-5,FALSE),IFERROR(INDEX(Z$337:Z$373,MATCH($F151,$B$337:$B$373,0))/VLOOKUP($F151,$B$337:$BB$373,MATCH(LEFT(TRIM(Z$6),FIND("~",SUBSTITUTE(Z$6,"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151))*HLOOKUP(LEFT(TRIM(Z$6),FIND("~",SUBSTITUTE(Z$6," ","~",LEN(TRIM(Z$6))-LEN(SUBSTITUTE(TRIM(Z$6)," ",""))))-1)&amp;" Total",$B$6:$BB$373,ROW($A151)-5,FALSE))</f>
        <v>0</v>
      </c>
      <c r="AA151" s="10">
        <f ca="1">IF(AA$5&lt;&gt;"",HLOOKUP(AA$5,Functionalization!$G$6:$R$373,ROW($A151)-5,FALSE),IFERROR(INDEX(AA$337:AA$373,MATCH($F151,$B$337:$B$373,0))/VLOOKUP($F151,$B$337:$BB$373,MATCH(LEFT(TRIM(AA$6),FIND("~",SUBSTITUTE(AA$6,"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151))*HLOOKUP(LEFT(TRIM(AA$6),FIND("~",SUBSTITUTE(AA$6," ","~",LEN(TRIM(AA$6))-LEN(SUBSTITUTE(TRIM(AA$6)," ",""))))-1)&amp;" Total",$B$6:$BB$373,ROW($A151)-5,FALSE))</f>
        <v>0</v>
      </c>
      <c r="AB151" s="10">
        <f ca="1">IF(AB$5&lt;&gt;"",HLOOKUP(AB$5,Functionalization!$G$6:$R$373,ROW($A151)-5,FALSE),IFERROR(INDEX(AB$337:AB$373,MATCH($F151,$B$337:$B$373,0))/VLOOKUP($F151,$B$337:$BB$373,MATCH(LEFT(TRIM(AB$6),FIND("~",SUBSTITUTE(AB$6,"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151))*HLOOKUP(LEFT(TRIM(AB$6),FIND("~",SUBSTITUTE(AB$6," ","~",LEN(TRIM(AB$6))-LEN(SUBSTITUTE(TRIM(AB$6)," ",""))))-1)&amp;" Total",$B$6:$BB$373,ROW($A151)-5,FALSE))</f>
        <v>0</v>
      </c>
      <c r="AC151" s="10">
        <f ca="1">IF(AC$5&lt;&gt;"",HLOOKUP(AC$5,Functionalization!$G$6:$R$373,ROW($A151)-5,FALSE),IFERROR(INDEX(AC$337:AC$373,MATCH($F151,$B$337:$B$373,0))/VLOOKUP($F151,$B$337:$BB$373,MATCH(LEFT(TRIM(AC$6),FIND("~",SUBSTITUTE(AC$6,"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151))*HLOOKUP(LEFT(TRIM(AC$6),FIND("~",SUBSTITUTE(AC$6," ","~",LEN(TRIM(AC$6))-LEN(SUBSTITUTE(TRIM(AC$6)," ",""))))-1)&amp;" Total",$B$6:$BB$373,ROW($A151)-5,FALSE))</f>
        <v>0</v>
      </c>
      <c r="AD151" s="10">
        <f ca="1">IF(AD$5&lt;&gt;"",HLOOKUP(AD$5,Functionalization!$G$6:$R$373,ROW($A151)-5,FALSE),IFERROR(INDEX(AD$337:AD$373,MATCH($F151,$B$337:$B$373,0))/VLOOKUP($F151,$B$337:$BB$373,MATCH(LEFT(TRIM(AD$6),FIND("~",SUBSTITUTE(AD$6,"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151))*HLOOKUP(LEFT(TRIM(AD$6),FIND("~",SUBSTITUTE(AD$6," ","~",LEN(TRIM(AD$6))-LEN(SUBSTITUTE(TRIM(AD$6)," ",""))))-1)&amp;" Total",$B$6:$BB$373,ROW($A151)-5,FALSE))</f>
        <v>0</v>
      </c>
      <c r="AE151" s="10">
        <f ca="1">IF(AE$5&lt;&gt;"",HLOOKUP(AE$5,Functionalization!$G$6:$R$373,ROW($A151)-5,FALSE),IFERROR(INDEX(AE$337:AE$373,MATCH($F151,$B$337:$B$373,0))/VLOOKUP($F151,$B$337:$BB$373,MATCH(LEFT(TRIM(AE$6),FIND("~",SUBSTITUTE(AE$6,"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151))*HLOOKUP(LEFT(TRIM(AE$6),FIND("~",SUBSTITUTE(AE$6," ","~",LEN(TRIM(AE$6))-LEN(SUBSTITUTE(TRIM(AE$6)," ",""))))-1)&amp;" Total",$B$6:$BB$373,ROW($A151)-5,FALSE))</f>
        <v>0</v>
      </c>
      <c r="AF151" s="10">
        <f ca="1">IF(AF$5&lt;&gt;"",HLOOKUP(AF$5,Functionalization!$G$6:$R$373,ROW($A151)-5,FALSE),IFERROR(INDEX(AF$337:AF$373,MATCH($F151,$B$337:$B$373,0))/VLOOKUP($F151,$B$337:$BB$373,MATCH(LEFT(TRIM(AF$6),FIND("~",SUBSTITUTE(AF$6,"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151))*HLOOKUP(LEFT(TRIM(AF$6),FIND("~",SUBSTITUTE(AF$6," ","~",LEN(TRIM(AF$6))-LEN(SUBSTITUTE(TRIM(AF$6)," ",""))))-1)&amp;" Total",$B$6:$BB$373,ROW($A151)-5,FALSE))</f>
        <v>0</v>
      </c>
      <c r="AG151" s="10">
        <f ca="1">IF(AG$5&lt;&gt;"",HLOOKUP(AG$5,Functionalization!$G$6:$R$373,ROW($A151)-5,FALSE),IFERROR(INDEX(AG$337:AG$373,MATCH($F151,$B$337:$B$373,0))/VLOOKUP($F151,$B$337:$BB$373,MATCH(LEFT(TRIM(AG$6),FIND("~",SUBSTITUTE(AG$6,"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151))*HLOOKUP(LEFT(TRIM(AG$6),FIND("~",SUBSTITUTE(AG$6," ","~",LEN(TRIM(AG$6))-LEN(SUBSTITUTE(TRIM(AG$6)," ",""))))-1)&amp;" Total",$B$6:$BB$373,ROW($A151)-5,FALSE))</f>
        <v>0</v>
      </c>
      <c r="AH151" s="10">
        <f ca="1">IF(AH$5&lt;&gt;"",HLOOKUP(AH$5,Functionalization!$G$6:$R$373,ROW($A151)-5,FALSE),IFERROR(INDEX(AH$337:AH$373,MATCH($F151,$B$337:$B$373,0))/VLOOKUP($F151,$B$337:$BB$373,MATCH(LEFT(TRIM(AH$6),FIND("~",SUBSTITUTE(AH$6,"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151))*HLOOKUP(LEFT(TRIM(AH$6),FIND("~",SUBSTITUTE(AH$6," ","~",LEN(TRIM(AH$6))-LEN(SUBSTITUTE(TRIM(AH$6)," ",""))))-1)&amp;" Total",$B$6:$BB$373,ROW($A151)-5,FALSE))</f>
        <v>0</v>
      </c>
      <c r="AI151" s="10">
        <f ca="1">IF(AI$5&lt;&gt;"",HLOOKUP(AI$5,Functionalization!$G$6:$R$373,ROW($A151)-5,FALSE),IFERROR(INDEX(AI$337:AI$373,MATCH($F151,$B$337:$B$373,0))/VLOOKUP($F151,$B$337:$BB$373,MATCH(LEFT(TRIM(AI$6),FIND("~",SUBSTITUTE(AI$6,"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151))*HLOOKUP(LEFT(TRIM(AI$6),FIND("~",SUBSTITUTE(AI$6," ","~",LEN(TRIM(AI$6))-LEN(SUBSTITUTE(TRIM(AI$6)," ",""))))-1)&amp;" Total",$B$6:$BB$373,ROW($A151)-5,FALSE))</f>
        <v>0</v>
      </c>
      <c r="AJ151" s="10">
        <f ca="1">IF(AJ$5&lt;&gt;"",HLOOKUP(AJ$5,Functionalization!$G$6:$R$373,ROW($A151)-5,FALSE),IFERROR(INDEX(AJ$337:AJ$373,MATCH($F151,$B$337:$B$373,0))/VLOOKUP($F151,$B$337:$BB$373,MATCH(LEFT(TRIM(AJ$6),FIND("~",SUBSTITUTE(AJ$6,"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151))*HLOOKUP(LEFT(TRIM(AJ$6),FIND("~",SUBSTITUTE(AJ$6," ","~",LEN(TRIM(AJ$6))-LEN(SUBSTITUTE(TRIM(AJ$6)," ",""))))-1)&amp;" Total",$B$6:$BB$373,ROW($A151)-5,FALSE))</f>
        <v>0</v>
      </c>
      <c r="AK151" s="10">
        <f ca="1">IF(AK$5&lt;&gt;"",HLOOKUP(AK$5,Functionalization!$G$6:$R$373,ROW($A151)-5,FALSE),IFERROR(INDEX(AK$337:AK$373,MATCH($F151,$B$337:$B$373,0))/VLOOKUP($F151,$B$337:$BB$373,MATCH(LEFT(TRIM(AK$6),FIND("~",SUBSTITUTE(AK$6,"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151))*HLOOKUP(LEFT(TRIM(AK$6),FIND("~",SUBSTITUTE(AK$6," ","~",LEN(TRIM(AK$6))-LEN(SUBSTITUTE(TRIM(AK$6)," ",""))))-1)&amp;" Total",$B$6:$BB$373,ROW($A151)-5,FALSE))</f>
        <v>0</v>
      </c>
      <c r="AL151" s="10">
        <f ca="1">IF(AL$5&lt;&gt;"",HLOOKUP(AL$5,Functionalization!$G$6:$R$373,ROW($A151)-5,FALSE),IFERROR(INDEX(AL$337:AL$373,MATCH($F151,$B$337:$B$373,0))/VLOOKUP($F151,$B$337:$BB$373,MATCH(LEFT(TRIM(AL$6),FIND("~",SUBSTITUTE(AL$6,"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151))*HLOOKUP(LEFT(TRIM(AL$6),FIND("~",SUBSTITUTE(AL$6," ","~",LEN(TRIM(AL$6))-LEN(SUBSTITUTE(TRIM(AL$6)," ",""))))-1)&amp;" Total",$B$6:$BB$373,ROW($A151)-5,FALSE))</f>
        <v>0</v>
      </c>
      <c r="AM151" s="10">
        <f ca="1">IF(AM$5&lt;&gt;"",HLOOKUP(AM$5,Functionalization!$G$6:$R$373,ROW($A151)-5,FALSE),IFERROR(INDEX(AM$337:AM$373,MATCH($F151,$B$337:$B$373,0))/VLOOKUP($F151,$B$337:$BB$373,MATCH(LEFT(TRIM(AM$6),FIND("~",SUBSTITUTE(AM$6,"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151))*HLOOKUP(LEFT(TRIM(AM$6),FIND("~",SUBSTITUTE(AM$6," ","~",LEN(TRIM(AM$6))-LEN(SUBSTITUTE(TRIM(AM$6)," ",""))))-1)&amp;" Total",$B$6:$BB$373,ROW($A151)-5,FALSE))</f>
        <v>0</v>
      </c>
      <c r="AN151" s="10">
        <f ca="1">IF(AN$5&lt;&gt;"",HLOOKUP(AN$5,Functionalization!$G$6:$R$373,ROW($A151)-5,FALSE),IFERROR(INDEX(AN$337:AN$373,MATCH($F151,$B$337:$B$373,0))/VLOOKUP($F151,$B$337:$BB$373,MATCH(LEFT(TRIM(AN$6),FIND("~",SUBSTITUTE(AN$6,"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151))*HLOOKUP(LEFT(TRIM(AN$6),FIND("~",SUBSTITUTE(AN$6," ","~",LEN(TRIM(AN$6))-LEN(SUBSTITUTE(TRIM(AN$6)," ",""))))-1)&amp;" Total",$B$6:$BB$373,ROW($A151)-5,FALSE))</f>
        <v>0</v>
      </c>
      <c r="AO151" s="10">
        <f ca="1">IF(AO$5&lt;&gt;"",HLOOKUP(AO$5,Functionalization!$G$6:$R$373,ROW($A151)-5,FALSE),IFERROR(INDEX(AO$337:AO$373,MATCH($F151,$B$337:$B$373,0))/VLOOKUP($F151,$B$337:$BB$373,MATCH(LEFT(TRIM(AO$6),FIND("~",SUBSTITUTE(AO$6,"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151))*HLOOKUP(LEFT(TRIM(AO$6),FIND("~",SUBSTITUTE(AO$6," ","~",LEN(TRIM(AO$6))-LEN(SUBSTITUTE(TRIM(AO$6)," ",""))))-1)&amp;" Total",$B$6:$BB$373,ROW($A151)-5,FALSE))</f>
        <v>0</v>
      </c>
      <c r="AP151" s="10">
        <f ca="1">IF(AP$5&lt;&gt;"",HLOOKUP(AP$5,Functionalization!$G$6:$R$373,ROW($A151)-5,FALSE),IFERROR(INDEX(AP$337:AP$373,MATCH($F151,$B$337:$B$373,0))/VLOOKUP($F151,$B$337:$BB$373,MATCH(LEFT(TRIM(AP$6),FIND("~",SUBSTITUTE(AP$6,"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151))*HLOOKUP(LEFT(TRIM(AP$6),FIND("~",SUBSTITUTE(AP$6," ","~",LEN(TRIM(AP$6))-LEN(SUBSTITUTE(TRIM(AP$6)," ",""))))-1)&amp;" Total",$B$6:$BB$373,ROW($A151)-5,FALSE))</f>
        <v>0</v>
      </c>
      <c r="AQ151" s="10">
        <f ca="1">IF(AQ$5&lt;&gt;"",HLOOKUP(AQ$5,Functionalization!$G$6:$R$373,ROW($A151)-5,FALSE),IFERROR(INDEX(AQ$337:AQ$373,MATCH($F151,$B$337:$B$373,0))/VLOOKUP($F151,$B$337:$BB$373,MATCH(LEFT(TRIM(AQ$6),FIND("~",SUBSTITUTE(AQ$6,"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151))*HLOOKUP(LEFT(TRIM(AQ$6),FIND("~",SUBSTITUTE(AQ$6," ","~",LEN(TRIM(AQ$6))-LEN(SUBSTITUTE(TRIM(AQ$6)," ",""))))-1)&amp;" Total",$B$6:$BB$373,ROW($A151)-5,FALSE))</f>
        <v>0</v>
      </c>
      <c r="AR151" s="10">
        <f ca="1">IF(AR$5&lt;&gt;"",HLOOKUP(AR$5,Functionalization!$G$6:$R$373,ROW($A151)-5,FALSE),IFERROR(INDEX(AR$337:AR$373,MATCH($F151,$B$337:$B$373,0))/VLOOKUP($F151,$B$337:$BB$373,MATCH(LEFT(TRIM(AR$6),FIND("~",SUBSTITUTE(AR$6,"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151))*HLOOKUP(LEFT(TRIM(AR$6),FIND("~",SUBSTITUTE(AR$6," ","~",LEN(TRIM(AR$6))-LEN(SUBSTITUTE(TRIM(AR$6)," ",""))))-1)&amp;" Total",$B$6:$BB$373,ROW($A151)-5,FALSE))</f>
        <v>0</v>
      </c>
      <c r="AS151" s="10">
        <f ca="1">IF(AS$5&lt;&gt;"",HLOOKUP(AS$5,Functionalization!$G$6:$R$373,ROW($A151)-5,FALSE),IFERROR(INDEX(AS$337:AS$373,MATCH($F151,$B$337:$B$373,0))/VLOOKUP($F151,$B$337:$BB$373,MATCH(LEFT(TRIM(AS$6),FIND("~",SUBSTITUTE(AS$6,"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151))*HLOOKUP(LEFT(TRIM(AS$6),FIND("~",SUBSTITUTE(AS$6," ","~",LEN(TRIM(AS$6))-LEN(SUBSTITUTE(TRIM(AS$6)," ",""))))-1)&amp;" Total",$B$6:$BB$373,ROW($A151)-5,FALSE))</f>
        <v>0</v>
      </c>
      <c r="AT151" s="10">
        <f ca="1">IF(AT$5&lt;&gt;"",HLOOKUP(AT$5,Functionalization!$G$6:$R$373,ROW($A151)-5,FALSE),IFERROR(INDEX(AT$337:AT$373,MATCH($F151,$B$337:$B$373,0))/VLOOKUP($F151,$B$337:$BB$373,MATCH(LEFT(TRIM(AT$6),FIND("~",SUBSTITUTE(AT$6,"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151))*HLOOKUP(LEFT(TRIM(AT$6),FIND("~",SUBSTITUTE(AT$6," ","~",LEN(TRIM(AT$6))-LEN(SUBSTITUTE(TRIM(AT$6)," ",""))))-1)&amp;" Total",$B$6:$BB$373,ROW($A151)-5,FALSE))</f>
        <v>0</v>
      </c>
      <c r="AU151" s="10">
        <f ca="1">IF(AU$5&lt;&gt;"",HLOOKUP(AU$5,Functionalization!$G$6:$R$373,ROW($A151)-5,FALSE),IFERROR(INDEX(AU$337:AU$373,MATCH($F151,$B$337:$B$373,0))/VLOOKUP($F151,$B$337:$BB$373,MATCH(LEFT(TRIM(AU$6),FIND("~",SUBSTITUTE(AU$6,"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151))*HLOOKUP(LEFT(TRIM(AU$6),FIND("~",SUBSTITUTE(AU$6," ","~",LEN(TRIM(AU$6))-LEN(SUBSTITUTE(TRIM(AU$6)," ",""))))-1)&amp;" Total",$B$6:$BB$373,ROW($A151)-5,FALSE))</f>
        <v>0</v>
      </c>
      <c r="AV151" s="10">
        <f ca="1">IF(AV$5&lt;&gt;"",HLOOKUP(AV$5,Functionalization!$G$6:$R$373,ROW($A151)-5,FALSE),IFERROR(INDEX(AV$337:AV$373,MATCH($F151,$B$337:$B$373,0))/VLOOKUP($F151,$B$337:$BB$373,MATCH(LEFT(TRIM(AV$6),FIND("~",SUBSTITUTE(AV$6,"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151))*HLOOKUP(LEFT(TRIM(AV$6),FIND("~",SUBSTITUTE(AV$6," ","~",LEN(TRIM(AV$6))-LEN(SUBSTITUTE(TRIM(AV$6)," ",""))))-1)&amp;" Total",$B$6:$BB$373,ROW($A151)-5,FALSE))</f>
        <v>0</v>
      </c>
      <c r="AW151" s="10">
        <f ca="1">IF(AW$5&lt;&gt;"",HLOOKUP(AW$5,Functionalization!$G$6:$R$373,ROW($A151)-5,FALSE),IFERROR(INDEX(AW$337:AW$373,MATCH($F151,$B$337:$B$373,0))/VLOOKUP($F151,$B$337:$BB$373,MATCH(LEFT(TRIM(AW$6),FIND("~",SUBSTITUTE(AW$6,"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151))*HLOOKUP(LEFT(TRIM(AW$6),FIND("~",SUBSTITUTE(AW$6," ","~",LEN(TRIM(AW$6))-LEN(SUBSTITUTE(TRIM(AW$6)," ",""))))-1)&amp;" Total",$B$6:$BB$373,ROW($A151)-5,FALSE))</f>
        <v>0</v>
      </c>
      <c r="AX151" s="10">
        <f ca="1">IF(AX$5&lt;&gt;"",HLOOKUP(AX$5,Functionalization!$G$6:$R$373,ROW($A151)-5,FALSE),IFERROR(INDEX(AX$337:AX$373,MATCH($F151,$B$337:$B$373,0))/VLOOKUP($F151,$B$337:$BB$373,MATCH(LEFT(TRIM(AX$6),FIND("~",SUBSTITUTE(AX$6,"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151))*HLOOKUP(LEFT(TRIM(AX$6),FIND("~",SUBSTITUTE(AX$6," ","~",LEN(TRIM(AX$6))-LEN(SUBSTITUTE(TRIM(AX$6)," ",""))))-1)&amp;" Total",$B$6:$BB$373,ROW($A151)-5,FALSE))</f>
        <v>0</v>
      </c>
      <c r="AY151" s="10">
        <f ca="1">IF(AY$5&lt;&gt;"",HLOOKUP(AY$5,Functionalization!$G$6:$R$373,ROW($A151)-5,FALSE),IFERROR(INDEX(AY$337:AY$373,MATCH($F151,$B$337:$B$373,0))/VLOOKUP($F151,$B$337:$BB$373,MATCH(LEFT(TRIM(AY$6),FIND("~",SUBSTITUTE(AY$6,"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151))*HLOOKUP(LEFT(TRIM(AY$6),FIND("~",SUBSTITUTE(AY$6," ","~",LEN(TRIM(AY$6))-LEN(SUBSTITUTE(TRIM(AY$6)," ",""))))-1)&amp;" Total",$B$6:$BB$373,ROW($A151)-5,FALSE))</f>
        <v>0</v>
      </c>
      <c r="AZ151" s="10">
        <f ca="1">IF(AZ$5&lt;&gt;"",HLOOKUP(AZ$5,Functionalization!$G$6:$R$373,ROW($A151)-5,FALSE),IFERROR(INDEX(AZ$337:AZ$373,MATCH($F151,$B$337:$B$373,0))/VLOOKUP($F151,$B$337:$BB$373,MATCH(LEFT(TRIM(AZ$6),FIND("~",SUBSTITUTE(AZ$6,"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151))*HLOOKUP(LEFT(TRIM(AZ$6),FIND("~",SUBSTITUTE(AZ$6," ","~",LEN(TRIM(AZ$6))-LEN(SUBSTITUTE(TRIM(AZ$6)," ",""))))-1)&amp;" Total",$B$6:$BB$373,ROW($A151)-5,FALSE))</f>
        <v>0</v>
      </c>
      <c r="BA151" s="10">
        <f ca="1">IF(BA$5&lt;&gt;"",HLOOKUP(BA$5,Functionalization!$G$6:$R$373,ROW($A151)-5,FALSE),IFERROR(INDEX(BA$337:BA$373,MATCH($F151,$B$337:$B$373,0))/VLOOKUP($F151,$B$337:$BB$373,MATCH(LEFT(TRIM(BA$6),FIND("~",SUBSTITUTE(BA$6,"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151))*HLOOKUP(LEFT(TRIM(BA$6),FIND("~",SUBSTITUTE(BA$6," ","~",LEN(TRIM(BA$6))-LEN(SUBSTITUTE(TRIM(BA$6)," ",""))))-1)&amp;" Total",$B$6:$BB$373,ROW($A151)-5,FALSE))</f>
        <v>0</v>
      </c>
      <c r="BB151" s="10">
        <f ca="1">IF(BB$5&lt;&gt;"",HLOOKUP(BB$5,Functionalization!$G$6:$R$373,ROW($A151)-5,FALSE),IFERROR(INDEX(BB$337:BB$373,MATCH($F151,$B$337:$B$373,0))/VLOOKUP($F151,$B$337:$BB$373,MATCH(LEFT(TRIM(BB$6),FIND("~",SUBSTITUTE(BB$6,"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151))*HLOOKUP(LEFT(TRIM(BB$6),FIND("~",SUBSTITUTE(BB$6," ","~",LEN(TRIM(BB$6))-LEN(SUBSTITUTE(TRIM(BB$6)," ",""))))-1)&amp;" Total",$B$6:$BB$373,ROW($A151)-5,FALSE))</f>
        <v>0</v>
      </c>
      <c r="BD151">
        <f ca="1">IFERROR(IF(SUMIF($G$6:$BB$6,BD$6&amp;" Total",$G151:$BB151)-(SUMIF($G$6:$BB$6,BD$6&amp;" "&amp;'Input-Func_Class'!$D$22,$G151:$BB151)+IFERROR(SUMIF($G$6:$BB$6,BD$6&amp;" "&amp;'Input-Func_Class'!$E$22,$G151:$BB151),SUMIF($G$6:$BB$6,BD$6&amp;" "&amp;'Input-Func_Class'!$B$24,$G151:$BB151))+SUMIF($G$6:$BB$6,BD$6&amp;" "&amp;'Input-Func_Class'!$F$22,$G151:$BB151))&lt;Check_Limit,0,1),1)</f>
        <v>0</v>
      </c>
      <c r="BE151">
        <f ca="1">IFERROR(IF(SUMIF($G$6:$BB$6,BE$6&amp;" Total",$G151:$BB151)-(SUMIF($G$6:$BB$6,BE$6&amp;" "&amp;'Input-Func_Class'!$D$22,$G151:$BB151)+IFERROR(SUMIF($G$6:$BB$6,BE$6&amp;" "&amp;'Input-Func_Class'!$E$22,$G151:$BB151),SUMIF($G$6:$BB$6,BE$6&amp;" "&amp;'Input-Func_Class'!$B$24,$G151:$BB151))+SUMIF($G$6:$BB$6,BE$6&amp;" "&amp;'Input-Func_Class'!$F$22,$G151:$BB151))&lt;Check_Limit,0,1),1)</f>
        <v>0</v>
      </c>
      <c r="BF151">
        <f ca="1">IFERROR(IF(SUMIF($G$6:$BB$6,BF$6&amp;" Total",$G151:$BB151)-(SUMIF($G$6:$BB$6,BF$6&amp;" "&amp;'Input-Func_Class'!$D$22,$G151:$BB151)+IFERROR(SUMIF($G$6:$BB$6,BF$6&amp;" "&amp;'Input-Func_Class'!$E$22,$G151:$BB151),SUMIF($G$6:$BB$6,BF$6&amp;" "&amp;'Input-Func_Class'!$B$24,$G151:$BB151))+SUMIF($G$6:$BB$6,BF$6&amp;" "&amp;'Input-Func_Class'!$F$22,$G151:$BB151))&lt;Check_Limit,0,1),1)</f>
        <v>0</v>
      </c>
      <c r="BG151">
        <f ca="1">IFERROR(IF(SUMIF($G$6:$BB$6,BG$6&amp;" Total",$G151:$BB151)-(SUMIF($G$6:$BB$6,BG$6&amp;" "&amp;'Input-Func_Class'!$D$22,$G151:$BB151)+IFERROR(SUMIF($G$6:$BB$6,BG$6&amp;" "&amp;'Input-Func_Class'!$E$22,$G151:$BB151),SUMIF($G$6:$BB$6,BG$6&amp;" "&amp;'Input-Func_Class'!$B$24,$G151:$BB151))+SUMIF($G$6:$BB$6,BG$6&amp;" "&amp;'Input-Func_Class'!$F$22,$G151:$BB151))&lt;Check_Limit,0,1),1)</f>
        <v>0</v>
      </c>
      <c r="BH151">
        <f ca="1">IFERROR(IF(SUMIF($G$6:$BB$6,BH$6&amp;" Total",$G151:$BB151)-(SUMIF($G$6:$BB$6,BH$6&amp;" "&amp;'Input-Func_Class'!$D$22,$G151:$BB151)+IFERROR(SUMIF($G$6:$BB$6,BH$6&amp;" "&amp;'Input-Func_Class'!$E$22,$G151:$BB151),SUMIF($G$6:$BB$6,BH$6&amp;" "&amp;'Input-Func_Class'!$B$24,$G151:$BB151))+SUMIF($G$6:$BB$6,BH$6&amp;" "&amp;'Input-Func_Class'!$F$22,$G151:$BB151))&lt;Check_Limit,0,1),1)</f>
        <v>0</v>
      </c>
      <c r="BI151">
        <f ca="1">IFERROR(IF(SUMIF($G$6:$BB$6,BI$6&amp;" Total",$G151:$BB151)-(SUMIF($G$6:$BB$6,BI$6&amp;" "&amp;'Input-Func_Class'!$D$22,$G151:$BB151)+IFERROR(SUMIF($G$6:$BB$6,BI$6&amp;" "&amp;'Input-Func_Class'!$E$22,$G151:$BB151),SUMIF($G$6:$BB$6,BI$6&amp;" "&amp;'Input-Func_Class'!$B$24,$G151:$BB151))+SUMIF($G$6:$BB$6,BI$6&amp;" "&amp;'Input-Func_Class'!$F$22,$G151:$BB151))&lt;Check_Limit,0,1),1)</f>
        <v>0</v>
      </c>
      <c r="BJ151">
        <f ca="1">IFERROR(IF(SUMIF($G$6:$BB$6,BJ$6&amp;" Total",$G151:$BB151)-(SUMIF($G$6:$BB$6,BJ$6&amp;" "&amp;'Input-Func_Class'!$D$22,$G151:$BB151)+IFERROR(SUMIF($G$6:$BB$6,BJ$6&amp;" "&amp;'Input-Func_Class'!$E$22,$G151:$BB151),SUMIF($G$6:$BB$6,BJ$6&amp;" "&amp;'Input-Func_Class'!$B$24,$G151:$BB151))+SUMIF($G$6:$BB$6,BJ$6&amp;" "&amp;'Input-Func_Class'!$F$22,$G151:$BB151))&lt;Check_Limit,0,1),1)</f>
        <v>0</v>
      </c>
      <c r="BK151">
        <f ca="1">IFERROR(IF(SUMIF($G$6:$BB$6,BK$6&amp;" Total",$G151:$BB151)-(SUMIF($G$6:$BB$6,BK$6&amp;" "&amp;'Input-Func_Class'!$D$22,$G151:$BB151)+IFERROR(SUMIF($G$6:$BB$6,BK$6&amp;" "&amp;'Input-Func_Class'!$E$22,$G151:$BB151),SUMIF($G$6:$BB$6,BK$6&amp;" "&amp;'Input-Func_Class'!$B$24,$G151:$BB151))+SUMIF($G$6:$BB$6,BK$6&amp;" "&amp;'Input-Func_Class'!$F$22,$G151:$BB151))&lt;Check_Limit,0,1),1)</f>
        <v>0</v>
      </c>
      <c r="BL151">
        <f ca="1">IFERROR(IF(SUMIF($G$6:$BB$6,BL$6&amp;" Total",$G151:$BB151)-(SUMIF($G$6:$BB$6,BL$6&amp;" "&amp;'Input-Func_Class'!$D$22,$G151:$BB151)+IFERROR(SUMIF($G$6:$BB$6,BL$6&amp;" "&amp;'Input-Func_Class'!$E$22,$G151:$BB151),SUMIF($G$6:$BB$6,BL$6&amp;" "&amp;'Input-Func_Class'!$B$24,$G151:$BB151))+SUMIF($G$6:$BB$6,BL$6&amp;" "&amp;'Input-Func_Class'!$F$22,$G151:$BB151))&lt;Check_Limit,0,1),1)</f>
        <v>0</v>
      </c>
      <c r="BM151">
        <f ca="1">IFERROR(IF(SUMIF($G$6:$BB$6,BM$6&amp;" Total",$G151:$BB151)-(SUMIF($G$6:$BB$6,BM$6&amp;" "&amp;'Input-Func_Class'!$D$22,$G151:$BB151)+IFERROR(SUMIF($G$6:$BB$6,BM$6&amp;" "&amp;'Input-Func_Class'!$E$22,$G151:$BB151),SUMIF($G$6:$BB$6,BM$6&amp;" "&amp;'Input-Func_Class'!$B$24,$G151:$BB151))+SUMIF($G$6:$BB$6,BM$6&amp;" "&amp;'Input-Func_Class'!$F$22,$G151:$BB151))&lt;Check_Limit,0,1),1)</f>
        <v>0</v>
      </c>
      <c r="BN151">
        <f ca="1">IFERROR(IF(SUMIF($G$6:$BB$6,BN$6&amp;" Total",$G151:$BB151)-(SUMIF($G$6:$BB$6,BN$6&amp;" "&amp;'Input-Func_Class'!$D$22,$G151:$BB151)+IFERROR(SUMIF($G$6:$BB$6,BN$6&amp;" "&amp;'Input-Func_Class'!$E$22,$G151:$BB151),SUMIF($G$6:$BB$6,BN$6&amp;" "&amp;'Input-Func_Class'!$B$24,$G151:$BB151))+SUMIF($G$6:$BB$6,BN$6&amp;" "&amp;'Input-Func_Class'!$F$22,$G151:$BB151))&lt;Check_Limit,0,1),1)</f>
        <v>0</v>
      </c>
      <c r="BO151">
        <f ca="1">IFERROR(IF(SUMIF($G$6:$BB$6,BO$6&amp;" Total",$G151:$BB151)-(SUMIF($G$6:$BB$6,BO$6&amp;" "&amp;'Input-Func_Class'!$D$22,$G151:$BB151)+IFERROR(SUMIF($G$6:$BB$6,BO$6&amp;" "&amp;'Input-Func_Class'!$E$22,$G151:$BB151),SUMIF($G$6:$BB$6,BO$6&amp;" "&amp;'Input-Func_Class'!$B$24,$G151:$BB151))+SUMIF($G$6:$BB$6,BO$6&amp;" "&amp;'Input-Func_Class'!$F$22,$G151:$BB151))&lt;Check_Limit,0,1),1)</f>
        <v>0</v>
      </c>
    </row>
    <row r="152" spans="1:67" outlineLevel="1">
      <c r="A152" s="31">
        <f>IF(ISBLANK('Input-Accounts'!A152),"",'Input-Accounts'!A152)</f>
        <v>135</v>
      </c>
      <c r="B152" s="53" t="str">
        <f>IF(ISBLANK('Input-Accounts'!B152),"",'Input-Accounts'!B152)</f>
        <v>Materials &amp; Supplies</v>
      </c>
      <c r="C152" s="31">
        <f>IF(ISBLANK('Input-Accounts'!C152),"",'Input-Accounts'!C152)</f>
        <v>154</v>
      </c>
      <c r="D152" s="10">
        <f>Functionalization!$D152</f>
        <v>347374.73000000004</v>
      </c>
      <c r="E152" s="10">
        <f t="shared" ref="E152" ca="1" si="41">IFERROR(IF(D152="",0,IF(D152=0,0,IF(ABS(D152-SUM(G152,K152,O152,S152,W152,AA152,AE152,AI152,AM152,AQ152,AU152,AY152))&lt;Check_Limit,0,1))),1)</f>
        <v>0</v>
      </c>
      <c r="F152" s="3" t="str">
        <f>IF($D152=0,"-",IF('Input-Accounts'!$E152&lt;&gt;0,'Input-Accounts'!$E152,'Input-Accounts'!$G152))</f>
        <v>INT_DISTPT_SUBTOTAL</v>
      </c>
      <c r="G152" s="10">
        <f ca="1">IF(G$5&lt;&gt;"",HLOOKUP(G$5,Functionalization!$G$6:$R$373,ROW($A152)-5,FALSE),IFERROR(INDEX(G$337:G$373,MATCH($F152,$B$337:$B$373,0))/VLOOKUP($F152,$B$337:$BB$373,MATCH(LEFT(TRIM(G$6),FIND("~",SUBSTITUTE(G$6,"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152))*HLOOKUP(LEFT(TRIM(G$6),FIND("~",SUBSTITUTE(G$6," ","~",LEN(TRIM(G$6))-LEN(SUBSTITUTE(TRIM(G$6)," ",""))))-1)&amp;" Total",$B$6:$BB$373,ROW($A152)-5,FALSE))</f>
        <v>221264.82100702293</v>
      </c>
      <c r="H152" s="10">
        <f ca="1">IF(H$5&lt;&gt;"",HLOOKUP(H$5,Functionalization!$G$6:$R$373,ROW($A152)-5,FALSE),IFERROR(INDEX(H$337:H$373,MATCH($F152,$B$337:$B$373,0))/VLOOKUP($F152,$B$337:$BB$373,MATCH(LEFT(TRIM(H$6),FIND("~",SUBSTITUTE(H$6,"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152))*HLOOKUP(LEFT(TRIM(H$6),FIND("~",SUBSTITUTE(H$6," ","~",LEN(TRIM(H$6))-LEN(SUBSTITUTE(TRIM(H$6)," ",""))))-1)&amp;" Total",$B$6:$BB$373,ROW($A152)-5,FALSE))</f>
        <v>164172.70401338348</v>
      </c>
      <c r="I152" s="10">
        <f ca="1">IF(I$5&lt;&gt;"",HLOOKUP(I$5,Functionalization!$G$6:$R$373,ROW($A152)-5,FALSE),IFERROR(INDEX(I$337:I$373,MATCH($F152,$B$337:$B$373,0))/VLOOKUP($F152,$B$337:$BB$373,MATCH(LEFT(TRIM(I$6),FIND("~",SUBSTITUTE(I$6,"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152))*HLOOKUP(LEFT(TRIM(I$6),FIND("~",SUBSTITUTE(I$6," ","~",LEN(TRIM(I$6))-LEN(SUBSTITUTE(TRIM(I$6)," ",""))))-1)&amp;" Total",$B$6:$BB$373,ROW($A152)-5,FALSE))</f>
        <v>0</v>
      </c>
      <c r="J152" s="10">
        <f ca="1">IF(J$5&lt;&gt;"",HLOOKUP(J$5,Functionalization!$G$6:$R$373,ROW($A152)-5,FALSE),IFERROR(INDEX(J$337:J$373,MATCH($F152,$B$337:$B$373,0))/VLOOKUP($F152,$B$337:$BB$373,MATCH(LEFT(TRIM(J$6),FIND("~",SUBSTITUTE(J$6,"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152))*HLOOKUP(LEFT(TRIM(J$6),FIND("~",SUBSTITUTE(J$6," ","~",LEN(TRIM(J$6))-LEN(SUBSTITUTE(TRIM(J$6)," ",""))))-1)&amp;" Total",$B$6:$BB$373,ROW($A152)-5,FALSE))</f>
        <v>57092.116993639407</v>
      </c>
      <c r="K152" s="10">
        <f ca="1">IF(K$5&lt;&gt;"",HLOOKUP(K$5,Functionalization!$G$6:$R$373,ROW($A152)-5,FALSE),IFERROR(INDEX(K$337:K$373,MATCH($F152,$B$337:$B$373,0))/VLOOKUP($F152,$B$337:$BB$373,MATCH(LEFT(TRIM(K$6),FIND("~",SUBSTITUTE(K$6,"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152))*HLOOKUP(LEFT(TRIM(K$6),FIND("~",SUBSTITUTE(K$6," ","~",LEN(TRIM(K$6))-LEN(SUBSTITUTE(TRIM(K$6)," ",""))))-1)&amp;" Total",$B$6:$BB$373,ROW($A152)-5,FALSE))</f>
        <v>126109.90899297709</v>
      </c>
      <c r="L152" s="10">
        <f ca="1">IF(L$5&lt;&gt;"",HLOOKUP(L$5,Functionalization!$G$6:$R$373,ROW($A152)-5,FALSE),IFERROR(INDEX(L$337:L$373,MATCH($F152,$B$337:$B$373,0))/VLOOKUP($F152,$B$337:$BB$373,MATCH(LEFT(TRIM(L$6),FIND("~",SUBSTITUTE(L$6,"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152))*HLOOKUP(LEFT(TRIM(L$6),FIND("~",SUBSTITUTE(L$6," ","~",LEN(TRIM(L$6))-LEN(SUBSTITUTE(TRIM(L$6)," ",""))))-1)&amp;" Total",$B$6:$BB$373,ROW($A152)-5,FALSE))</f>
        <v>0</v>
      </c>
      <c r="M152" s="10">
        <f ca="1">IF(M$5&lt;&gt;"",HLOOKUP(M$5,Functionalization!$G$6:$R$373,ROW($A152)-5,FALSE),IFERROR(INDEX(M$337:M$373,MATCH($F152,$B$337:$B$373,0))/VLOOKUP($F152,$B$337:$BB$373,MATCH(LEFT(TRIM(M$6),FIND("~",SUBSTITUTE(M$6,"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152))*HLOOKUP(LEFT(TRIM(M$6),FIND("~",SUBSTITUTE(M$6," ","~",LEN(TRIM(M$6))-LEN(SUBSTITUTE(TRIM(M$6)," ",""))))-1)&amp;" Total",$B$6:$BB$373,ROW($A152)-5,FALSE))</f>
        <v>0</v>
      </c>
      <c r="N152" s="10">
        <f ca="1">IF(N$5&lt;&gt;"",HLOOKUP(N$5,Functionalization!$G$6:$R$373,ROW($A152)-5,FALSE),IFERROR(INDEX(N$337:N$373,MATCH($F152,$B$337:$B$373,0))/VLOOKUP($F152,$B$337:$BB$373,MATCH(LEFT(TRIM(N$6),FIND("~",SUBSTITUTE(N$6,"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152))*HLOOKUP(LEFT(TRIM(N$6),FIND("~",SUBSTITUTE(N$6," ","~",LEN(TRIM(N$6))-LEN(SUBSTITUTE(TRIM(N$6)," ",""))))-1)&amp;" Total",$B$6:$BB$373,ROW($A152)-5,FALSE))</f>
        <v>126109.90899297709</v>
      </c>
      <c r="O152" s="10">
        <f ca="1">IF(O$5&lt;&gt;"",HLOOKUP(O$5,Functionalization!$G$6:$R$373,ROW($A152)-5,FALSE),IFERROR(INDEX(O$337:O$373,MATCH($F152,$B$337:$B$373,0))/VLOOKUP($F152,$B$337:$BB$373,MATCH(LEFT(TRIM(O$6),FIND("~",SUBSTITUTE(O$6,"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152))*HLOOKUP(LEFT(TRIM(O$6),FIND("~",SUBSTITUTE(O$6," ","~",LEN(TRIM(O$6))-LEN(SUBSTITUTE(TRIM(O$6)," ",""))))-1)&amp;" Total",$B$6:$BB$373,ROW($A152)-5,FALSE))</f>
        <v>0</v>
      </c>
      <c r="P152" s="10">
        <f ca="1">IF(P$5&lt;&gt;"",HLOOKUP(P$5,Functionalization!$G$6:$R$373,ROW($A152)-5,FALSE),IFERROR(INDEX(P$337:P$373,MATCH($F152,$B$337:$B$373,0))/VLOOKUP($F152,$B$337:$BB$373,MATCH(LEFT(TRIM(P$6),FIND("~",SUBSTITUTE(P$6,"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152))*HLOOKUP(LEFT(TRIM(P$6),FIND("~",SUBSTITUTE(P$6," ","~",LEN(TRIM(P$6))-LEN(SUBSTITUTE(TRIM(P$6)," ",""))))-1)&amp;" Total",$B$6:$BB$373,ROW($A152)-5,FALSE))</f>
        <v>0</v>
      </c>
      <c r="Q152" s="10">
        <f ca="1">IF(Q$5&lt;&gt;"",HLOOKUP(Q$5,Functionalization!$G$6:$R$373,ROW($A152)-5,FALSE),IFERROR(INDEX(Q$337:Q$373,MATCH($F152,$B$337:$B$373,0))/VLOOKUP($F152,$B$337:$BB$373,MATCH(LEFT(TRIM(Q$6),FIND("~",SUBSTITUTE(Q$6,"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152))*HLOOKUP(LEFT(TRIM(Q$6),FIND("~",SUBSTITUTE(Q$6," ","~",LEN(TRIM(Q$6))-LEN(SUBSTITUTE(TRIM(Q$6)," ",""))))-1)&amp;" Total",$B$6:$BB$373,ROW($A152)-5,FALSE))</f>
        <v>0</v>
      </c>
      <c r="R152" s="10">
        <f ca="1">IF(R$5&lt;&gt;"",HLOOKUP(R$5,Functionalization!$G$6:$R$373,ROW($A152)-5,FALSE),IFERROR(INDEX(R$337:R$373,MATCH($F152,$B$337:$B$373,0))/VLOOKUP($F152,$B$337:$BB$373,MATCH(LEFT(TRIM(R$6),FIND("~",SUBSTITUTE(R$6,"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152))*HLOOKUP(LEFT(TRIM(R$6),FIND("~",SUBSTITUTE(R$6," ","~",LEN(TRIM(R$6))-LEN(SUBSTITUTE(TRIM(R$6)," ",""))))-1)&amp;" Total",$B$6:$BB$373,ROW($A152)-5,FALSE))</f>
        <v>0</v>
      </c>
      <c r="S152" s="10">
        <f ca="1">IF(S$5&lt;&gt;"",HLOOKUP(S$5,Functionalization!$G$6:$R$373,ROW($A152)-5,FALSE),IFERROR(INDEX(S$337:S$373,MATCH($F152,$B$337:$B$373,0))/VLOOKUP($F152,$B$337:$BB$373,MATCH(LEFT(TRIM(S$6),FIND("~",SUBSTITUTE(S$6,"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152))*HLOOKUP(LEFT(TRIM(S$6),FIND("~",SUBSTITUTE(S$6," ","~",LEN(TRIM(S$6))-LEN(SUBSTITUTE(TRIM(S$6)," ",""))))-1)&amp;" Total",$B$6:$BB$373,ROW($A152)-5,FALSE))</f>
        <v>0</v>
      </c>
      <c r="T152" s="10">
        <f ca="1">IF(T$5&lt;&gt;"",HLOOKUP(T$5,Functionalization!$G$6:$R$373,ROW($A152)-5,FALSE),IFERROR(INDEX(T$337:T$373,MATCH($F152,$B$337:$B$373,0))/VLOOKUP($F152,$B$337:$BB$373,MATCH(LEFT(TRIM(T$6),FIND("~",SUBSTITUTE(T$6,"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152))*HLOOKUP(LEFT(TRIM(T$6),FIND("~",SUBSTITUTE(T$6," ","~",LEN(TRIM(T$6))-LEN(SUBSTITUTE(TRIM(T$6)," ",""))))-1)&amp;" Total",$B$6:$BB$373,ROW($A152)-5,FALSE))</f>
        <v>0</v>
      </c>
      <c r="U152" s="10">
        <f ca="1">IF(U$5&lt;&gt;"",HLOOKUP(U$5,Functionalization!$G$6:$R$373,ROW($A152)-5,FALSE),IFERROR(INDEX(U$337:U$373,MATCH($F152,$B$337:$B$373,0))/VLOOKUP($F152,$B$337:$BB$373,MATCH(LEFT(TRIM(U$6),FIND("~",SUBSTITUTE(U$6,"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152))*HLOOKUP(LEFT(TRIM(U$6),FIND("~",SUBSTITUTE(U$6," ","~",LEN(TRIM(U$6))-LEN(SUBSTITUTE(TRIM(U$6)," ",""))))-1)&amp;" Total",$B$6:$BB$373,ROW($A152)-5,FALSE))</f>
        <v>0</v>
      </c>
      <c r="V152" s="10">
        <f ca="1">IF(V$5&lt;&gt;"",HLOOKUP(V$5,Functionalization!$G$6:$R$373,ROW($A152)-5,FALSE),IFERROR(INDEX(V$337:V$373,MATCH($F152,$B$337:$B$373,0))/VLOOKUP($F152,$B$337:$BB$373,MATCH(LEFT(TRIM(V$6),FIND("~",SUBSTITUTE(V$6,"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152))*HLOOKUP(LEFT(TRIM(V$6),FIND("~",SUBSTITUTE(V$6," ","~",LEN(TRIM(V$6))-LEN(SUBSTITUTE(TRIM(V$6)," ",""))))-1)&amp;" Total",$B$6:$BB$373,ROW($A152)-5,FALSE))</f>
        <v>0</v>
      </c>
      <c r="W152" s="10">
        <f ca="1">IF(W$5&lt;&gt;"",HLOOKUP(W$5,Functionalization!$G$6:$R$373,ROW($A152)-5,FALSE),IFERROR(INDEX(W$337:W$373,MATCH($F152,$B$337:$B$373,0))/VLOOKUP($F152,$B$337:$BB$373,MATCH(LEFT(TRIM(W$6),FIND("~",SUBSTITUTE(W$6,"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152))*HLOOKUP(LEFT(TRIM(W$6),FIND("~",SUBSTITUTE(W$6," ","~",LEN(TRIM(W$6))-LEN(SUBSTITUTE(TRIM(W$6)," ",""))))-1)&amp;" Total",$B$6:$BB$373,ROW($A152)-5,FALSE))</f>
        <v>0</v>
      </c>
      <c r="X152" s="10">
        <f ca="1">IF(X$5&lt;&gt;"",HLOOKUP(X$5,Functionalization!$G$6:$R$373,ROW($A152)-5,FALSE),IFERROR(INDEX(X$337:X$373,MATCH($F152,$B$337:$B$373,0))/VLOOKUP($F152,$B$337:$BB$373,MATCH(LEFT(TRIM(X$6),FIND("~",SUBSTITUTE(X$6,"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152))*HLOOKUP(LEFT(TRIM(X$6),FIND("~",SUBSTITUTE(X$6," ","~",LEN(TRIM(X$6))-LEN(SUBSTITUTE(TRIM(X$6)," ",""))))-1)&amp;" Total",$B$6:$BB$373,ROW($A152)-5,FALSE))</f>
        <v>0</v>
      </c>
      <c r="Y152" s="10">
        <f ca="1">IF(Y$5&lt;&gt;"",HLOOKUP(Y$5,Functionalization!$G$6:$R$373,ROW($A152)-5,FALSE),IFERROR(INDEX(Y$337:Y$373,MATCH($F152,$B$337:$B$373,0))/VLOOKUP($F152,$B$337:$BB$373,MATCH(LEFT(TRIM(Y$6),FIND("~",SUBSTITUTE(Y$6,"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152))*HLOOKUP(LEFT(TRIM(Y$6),FIND("~",SUBSTITUTE(Y$6," ","~",LEN(TRIM(Y$6))-LEN(SUBSTITUTE(TRIM(Y$6)," ",""))))-1)&amp;" Total",$B$6:$BB$373,ROW($A152)-5,FALSE))</f>
        <v>0</v>
      </c>
      <c r="Z152" s="10">
        <f ca="1">IF(Z$5&lt;&gt;"",HLOOKUP(Z$5,Functionalization!$G$6:$R$373,ROW($A152)-5,FALSE),IFERROR(INDEX(Z$337:Z$373,MATCH($F152,$B$337:$B$373,0))/VLOOKUP($F152,$B$337:$BB$373,MATCH(LEFT(TRIM(Z$6),FIND("~",SUBSTITUTE(Z$6,"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152))*HLOOKUP(LEFT(TRIM(Z$6),FIND("~",SUBSTITUTE(Z$6," ","~",LEN(TRIM(Z$6))-LEN(SUBSTITUTE(TRIM(Z$6)," ",""))))-1)&amp;" Total",$B$6:$BB$373,ROW($A152)-5,FALSE))</f>
        <v>0</v>
      </c>
      <c r="AA152" s="10">
        <f ca="1">IF(AA$5&lt;&gt;"",HLOOKUP(AA$5,Functionalization!$G$6:$R$373,ROW($A152)-5,FALSE),IFERROR(INDEX(AA$337:AA$373,MATCH($F152,$B$337:$B$373,0))/VLOOKUP($F152,$B$337:$BB$373,MATCH(LEFT(TRIM(AA$6),FIND("~",SUBSTITUTE(AA$6,"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152))*HLOOKUP(LEFT(TRIM(AA$6),FIND("~",SUBSTITUTE(AA$6," ","~",LEN(TRIM(AA$6))-LEN(SUBSTITUTE(TRIM(AA$6)," ",""))))-1)&amp;" Total",$B$6:$BB$373,ROW($A152)-5,FALSE))</f>
        <v>0</v>
      </c>
      <c r="AB152" s="10">
        <f ca="1">IF(AB$5&lt;&gt;"",HLOOKUP(AB$5,Functionalization!$G$6:$R$373,ROW($A152)-5,FALSE),IFERROR(INDEX(AB$337:AB$373,MATCH($F152,$B$337:$B$373,0))/VLOOKUP($F152,$B$337:$BB$373,MATCH(LEFT(TRIM(AB$6),FIND("~",SUBSTITUTE(AB$6,"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152))*HLOOKUP(LEFT(TRIM(AB$6),FIND("~",SUBSTITUTE(AB$6," ","~",LEN(TRIM(AB$6))-LEN(SUBSTITUTE(TRIM(AB$6)," ",""))))-1)&amp;" Total",$B$6:$BB$373,ROW($A152)-5,FALSE))</f>
        <v>0</v>
      </c>
      <c r="AC152" s="10">
        <f ca="1">IF(AC$5&lt;&gt;"",HLOOKUP(AC$5,Functionalization!$G$6:$R$373,ROW($A152)-5,FALSE),IFERROR(INDEX(AC$337:AC$373,MATCH($F152,$B$337:$B$373,0))/VLOOKUP($F152,$B$337:$BB$373,MATCH(LEFT(TRIM(AC$6),FIND("~",SUBSTITUTE(AC$6,"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152))*HLOOKUP(LEFT(TRIM(AC$6),FIND("~",SUBSTITUTE(AC$6," ","~",LEN(TRIM(AC$6))-LEN(SUBSTITUTE(TRIM(AC$6)," ",""))))-1)&amp;" Total",$B$6:$BB$373,ROW($A152)-5,FALSE))</f>
        <v>0</v>
      </c>
      <c r="AD152" s="10">
        <f ca="1">IF(AD$5&lt;&gt;"",HLOOKUP(AD$5,Functionalization!$G$6:$R$373,ROW($A152)-5,FALSE),IFERROR(INDEX(AD$337:AD$373,MATCH($F152,$B$337:$B$373,0))/VLOOKUP($F152,$B$337:$BB$373,MATCH(LEFT(TRIM(AD$6),FIND("~",SUBSTITUTE(AD$6,"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152))*HLOOKUP(LEFT(TRIM(AD$6),FIND("~",SUBSTITUTE(AD$6," ","~",LEN(TRIM(AD$6))-LEN(SUBSTITUTE(TRIM(AD$6)," ",""))))-1)&amp;" Total",$B$6:$BB$373,ROW($A152)-5,FALSE))</f>
        <v>0</v>
      </c>
      <c r="AE152" s="10">
        <f ca="1">IF(AE$5&lt;&gt;"",HLOOKUP(AE$5,Functionalization!$G$6:$R$373,ROW($A152)-5,FALSE),IFERROR(INDEX(AE$337:AE$373,MATCH($F152,$B$337:$B$373,0))/VLOOKUP($F152,$B$337:$BB$373,MATCH(LEFT(TRIM(AE$6),FIND("~",SUBSTITUTE(AE$6,"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152))*HLOOKUP(LEFT(TRIM(AE$6),FIND("~",SUBSTITUTE(AE$6," ","~",LEN(TRIM(AE$6))-LEN(SUBSTITUTE(TRIM(AE$6)," ",""))))-1)&amp;" Total",$B$6:$BB$373,ROW($A152)-5,FALSE))</f>
        <v>0</v>
      </c>
      <c r="AF152" s="10">
        <f ca="1">IF(AF$5&lt;&gt;"",HLOOKUP(AF$5,Functionalization!$G$6:$R$373,ROW($A152)-5,FALSE),IFERROR(INDEX(AF$337:AF$373,MATCH($F152,$B$337:$B$373,0))/VLOOKUP($F152,$B$337:$BB$373,MATCH(LEFT(TRIM(AF$6),FIND("~",SUBSTITUTE(AF$6,"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152))*HLOOKUP(LEFT(TRIM(AF$6),FIND("~",SUBSTITUTE(AF$6," ","~",LEN(TRIM(AF$6))-LEN(SUBSTITUTE(TRIM(AF$6)," ",""))))-1)&amp;" Total",$B$6:$BB$373,ROW($A152)-5,FALSE))</f>
        <v>0</v>
      </c>
      <c r="AG152" s="10">
        <f ca="1">IF(AG$5&lt;&gt;"",HLOOKUP(AG$5,Functionalization!$G$6:$R$373,ROW($A152)-5,FALSE),IFERROR(INDEX(AG$337:AG$373,MATCH($F152,$B$337:$B$373,0))/VLOOKUP($F152,$B$337:$BB$373,MATCH(LEFT(TRIM(AG$6),FIND("~",SUBSTITUTE(AG$6,"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152))*HLOOKUP(LEFT(TRIM(AG$6),FIND("~",SUBSTITUTE(AG$6," ","~",LEN(TRIM(AG$6))-LEN(SUBSTITUTE(TRIM(AG$6)," ",""))))-1)&amp;" Total",$B$6:$BB$373,ROW($A152)-5,FALSE))</f>
        <v>0</v>
      </c>
      <c r="AH152" s="10">
        <f ca="1">IF(AH$5&lt;&gt;"",HLOOKUP(AH$5,Functionalization!$G$6:$R$373,ROW($A152)-5,FALSE),IFERROR(INDEX(AH$337:AH$373,MATCH($F152,$B$337:$B$373,0))/VLOOKUP($F152,$B$337:$BB$373,MATCH(LEFT(TRIM(AH$6),FIND("~",SUBSTITUTE(AH$6,"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152))*HLOOKUP(LEFT(TRIM(AH$6),FIND("~",SUBSTITUTE(AH$6," ","~",LEN(TRIM(AH$6))-LEN(SUBSTITUTE(TRIM(AH$6)," ",""))))-1)&amp;" Total",$B$6:$BB$373,ROW($A152)-5,FALSE))</f>
        <v>0</v>
      </c>
      <c r="AI152" s="10">
        <f ca="1">IF(AI$5&lt;&gt;"",HLOOKUP(AI$5,Functionalization!$G$6:$R$373,ROW($A152)-5,FALSE),IFERROR(INDEX(AI$337:AI$373,MATCH($F152,$B$337:$B$373,0))/VLOOKUP($F152,$B$337:$BB$373,MATCH(LEFT(TRIM(AI$6),FIND("~",SUBSTITUTE(AI$6,"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152))*HLOOKUP(LEFT(TRIM(AI$6),FIND("~",SUBSTITUTE(AI$6," ","~",LEN(TRIM(AI$6))-LEN(SUBSTITUTE(TRIM(AI$6)," ",""))))-1)&amp;" Total",$B$6:$BB$373,ROW($A152)-5,FALSE))</f>
        <v>0</v>
      </c>
      <c r="AJ152" s="10">
        <f ca="1">IF(AJ$5&lt;&gt;"",HLOOKUP(AJ$5,Functionalization!$G$6:$R$373,ROW($A152)-5,FALSE),IFERROR(INDEX(AJ$337:AJ$373,MATCH($F152,$B$337:$B$373,0))/VLOOKUP($F152,$B$337:$BB$373,MATCH(LEFT(TRIM(AJ$6),FIND("~",SUBSTITUTE(AJ$6,"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152))*HLOOKUP(LEFT(TRIM(AJ$6),FIND("~",SUBSTITUTE(AJ$6," ","~",LEN(TRIM(AJ$6))-LEN(SUBSTITUTE(TRIM(AJ$6)," ",""))))-1)&amp;" Total",$B$6:$BB$373,ROW($A152)-5,FALSE))</f>
        <v>0</v>
      </c>
      <c r="AK152" s="10">
        <f ca="1">IF(AK$5&lt;&gt;"",HLOOKUP(AK$5,Functionalization!$G$6:$R$373,ROW($A152)-5,FALSE),IFERROR(INDEX(AK$337:AK$373,MATCH($F152,$B$337:$B$373,0))/VLOOKUP($F152,$B$337:$BB$373,MATCH(LEFT(TRIM(AK$6),FIND("~",SUBSTITUTE(AK$6,"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152))*HLOOKUP(LEFT(TRIM(AK$6),FIND("~",SUBSTITUTE(AK$6," ","~",LEN(TRIM(AK$6))-LEN(SUBSTITUTE(TRIM(AK$6)," ",""))))-1)&amp;" Total",$B$6:$BB$373,ROW($A152)-5,FALSE))</f>
        <v>0</v>
      </c>
      <c r="AL152" s="10">
        <f ca="1">IF(AL$5&lt;&gt;"",HLOOKUP(AL$5,Functionalization!$G$6:$R$373,ROW($A152)-5,FALSE),IFERROR(INDEX(AL$337:AL$373,MATCH($F152,$B$337:$B$373,0))/VLOOKUP($F152,$B$337:$BB$373,MATCH(LEFT(TRIM(AL$6),FIND("~",SUBSTITUTE(AL$6,"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152))*HLOOKUP(LEFT(TRIM(AL$6),FIND("~",SUBSTITUTE(AL$6," ","~",LEN(TRIM(AL$6))-LEN(SUBSTITUTE(TRIM(AL$6)," ",""))))-1)&amp;" Total",$B$6:$BB$373,ROW($A152)-5,FALSE))</f>
        <v>0</v>
      </c>
      <c r="AM152" s="10">
        <f ca="1">IF(AM$5&lt;&gt;"",HLOOKUP(AM$5,Functionalization!$G$6:$R$373,ROW($A152)-5,FALSE),IFERROR(INDEX(AM$337:AM$373,MATCH($F152,$B$337:$B$373,0))/VLOOKUP($F152,$B$337:$BB$373,MATCH(LEFT(TRIM(AM$6),FIND("~",SUBSTITUTE(AM$6,"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152))*HLOOKUP(LEFT(TRIM(AM$6),FIND("~",SUBSTITUTE(AM$6," ","~",LEN(TRIM(AM$6))-LEN(SUBSTITUTE(TRIM(AM$6)," ",""))))-1)&amp;" Total",$B$6:$BB$373,ROW($A152)-5,FALSE))</f>
        <v>0</v>
      </c>
      <c r="AN152" s="10">
        <f ca="1">IF(AN$5&lt;&gt;"",HLOOKUP(AN$5,Functionalization!$G$6:$R$373,ROW($A152)-5,FALSE),IFERROR(INDEX(AN$337:AN$373,MATCH($F152,$B$337:$B$373,0))/VLOOKUP($F152,$B$337:$BB$373,MATCH(LEFT(TRIM(AN$6),FIND("~",SUBSTITUTE(AN$6,"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152))*HLOOKUP(LEFT(TRIM(AN$6),FIND("~",SUBSTITUTE(AN$6," ","~",LEN(TRIM(AN$6))-LEN(SUBSTITUTE(TRIM(AN$6)," ",""))))-1)&amp;" Total",$B$6:$BB$373,ROW($A152)-5,FALSE))</f>
        <v>0</v>
      </c>
      <c r="AO152" s="10">
        <f ca="1">IF(AO$5&lt;&gt;"",HLOOKUP(AO$5,Functionalization!$G$6:$R$373,ROW($A152)-5,FALSE),IFERROR(INDEX(AO$337:AO$373,MATCH($F152,$B$337:$B$373,0))/VLOOKUP($F152,$B$337:$BB$373,MATCH(LEFT(TRIM(AO$6),FIND("~",SUBSTITUTE(AO$6,"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152))*HLOOKUP(LEFT(TRIM(AO$6),FIND("~",SUBSTITUTE(AO$6," ","~",LEN(TRIM(AO$6))-LEN(SUBSTITUTE(TRIM(AO$6)," ",""))))-1)&amp;" Total",$B$6:$BB$373,ROW($A152)-5,FALSE))</f>
        <v>0</v>
      </c>
      <c r="AP152" s="10">
        <f ca="1">IF(AP$5&lt;&gt;"",HLOOKUP(AP$5,Functionalization!$G$6:$R$373,ROW($A152)-5,FALSE),IFERROR(INDEX(AP$337:AP$373,MATCH($F152,$B$337:$B$373,0))/VLOOKUP($F152,$B$337:$BB$373,MATCH(LEFT(TRIM(AP$6),FIND("~",SUBSTITUTE(AP$6,"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152))*HLOOKUP(LEFT(TRIM(AP$6),FIND("~",SUBSTITUTE(AP$6," ","~",LEN(TRIM(AP$6))-LEN(SUBSTITUTE(TRIM(AP$6)," ",""))))-1)&amp;" Total",$B$6:$BB$373,ROW($A152)-5,FALSE))</f>
        <v>0</v>
      </c>
      <c r="AQ152" s="10">
        <f ca="1">IF(AQ$5&lt;&gt;"",HLOOKUP(AQ$5,Functionalization!$G$6:$R$373,ROW($A152)-5,FALSE),IFERROR(INDEX(AQ$337:AQ$373,MATCH($F152,$B$337:$B$373,0))/VLOOKUP($F152,$B$337:$BB$373,MATCH(LEFT(TRIM(AQ$6),FIND("~",SUBSTITUTE(AQ$6,"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152))*HLOOKUP(LEFT(TRIM(AQ$6),FIND("~",SUBSTITUTE(AQ$6," ","~",LEN(TRIM(AQ$6))-LEN(SUBSTITUTE(TRIM(AQ$6)," ",""))))-1)&amp;" Total",$B$6:$BB$373,ROW($A152)-5,FALSE))</f>
        <v>0</v>
      </c>
      <c r="AR152" s="10">
        <f ca="1">IF(AR$5&lt;&gt;"",HLOOKUP(AR$5,Functionalization!$G$6:$R$373,ROW($A152)-5,FALSE),IFERROR(INDEX(AR$337:AR$373,MATCH($F152,$B$337:$B$373,0))/VLOOKUP($F152,$B$337:$BB$373,MATCH(LEFT(TRIM(AR$6),FIND("~",SUBSTITUTE(AR$6,"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152))*HLOOKUP(LEFT(TRIM(AR$6),FIND("~",SUBSTITUTE(AR$6," ","~",LEN(TRIM(AR$6))-LEN(SUBSTITUTE(TRIM(AR$6)," ",""))))-1)&amp;" Total",$B$6:$BB$373,ROW($A152)-5,FALSE))</f>
        <v>0</v>
      </c>
      <c r="AS152" s="10">
        <f ca="1">IF(AS$5&lt;&gt;"",HLOOKUP(AS$5,Functionalization!$G$6:$R$373,ROW($A152)-5,FALSE),IFERROR(INDEX(AS$337:AS$373,MATCH($F152,$B$337:$B$373,0))/VLOOKUP($F152,$B$337:$BB$373,MATCH(LEFT(TRIM(AS$6),FIND("~",SUBSTITUTE(AS$6,"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152))*HLOOKUP(LEFT(TRIM(AS$6),FIND("~",SUBSTITUTE(AS$6," ","~",LEN(TRIM(AS$6))-LEN(SUBSTITUTE(TRIM(AS$6)," ",""))))-1)&amp;" Total",$B$6:$BB$373,ROW($A152)-5,FALSE))</f>
        <v>0</v>
      </c>
      <c r="AT152" s="10">
        <f ca="1">IF(AT$5&lt;&gt;"",HLOOKUP(AT$5,Functionalization!$G$6:$R$373,ROW($A152)-5,FALSE),IFERROR(INDEX(AT$337:AT$373,MATCH($F152,$B$337:$B$373,0))/VLOOKUP($F152,$B$337:$BB$373,MATCH(LEFT(TRIM(AT$6),FIND("~",SUBSTITUTE(AT$6,"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152))*HLOOKUP(LEFT(TRIM(AT$6),FIND("~",SUBSTITUTE(AT$6," ","~",LEN(TRIM(AT$6))-LEN(SUBSTITUTE(TRIM(AT$6)," ",""))))-1)&amp;" Total",$B$6:$BB$373,ROW($A152)-5,FALSE))</f>
        <v>0</v>
      </c>
      <c r="AU152" s="10">
        <f ca="1">IF(AU$5&lt;&gt;"",HLOOKUP(AU$5,Functionalization!$G$6:$R$373,ROW($A152)-5,FALSE),IFERROR(INDEX(AU$337:AU$373,MATCH($F152,$B$337:$B$373,0))/VLOOKUP($F152,$B$337:$BB$373,MATCH(LEFT(TRIM(AU$6),FIND("~",SUBSTITUTE(AU$6,"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152))*HLOOKUP(LEFT(TRIM(AU$6),FIND("~",SUBSTITUTE(AU$6," ","~",LEN(TRIM(AU$6))-LEN(SUBSTITUTE(TRIM(AU$6)," ",""))))-1)&amp;" Total",$B$6:$BB$373,ROW($A152)-5,FALSE))</f>
        <v>0</v>
      </c>
      <c r="AV152" s="10">
        <f ca="1">IF(AV$5&lt;&gt;"",HLOOKUP(AV$5,Functionalization!$G$6:$R$373,ROW($A152)-5,FALSE),IFERROR(INDEX(AV$337:AV$373,MATCH($F152,$B$337:$B$373,0))/VLOOKUP($F152,$B$337:$BB$373,MATCH(LEFT(TRIM(AV$6),FIND("~",SUBSTITUTE(AV$6,"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152))*HLOOKUP(LEFT(TRIM(AV$6),FIND("~",SUBSTITUTE(AV$6," ","~",LEN(TRIM(AV$6))-LEN(SUBSTITUTE(TRIM(AV$6)," ",""))))-1)&amp;" Total",$B$6:$BB$373,ROW($A152)-5,FALSE))</f>
        <v>0</v>
      </c>
      <c r="AW152" s="10">
        <f ca="1">IF(AW$5&lt;&gt;"",HLOOKUP(AW$5,Functionalization!$G$6:$R$373,ROW($A152)-5,FALSE),IFERROR(INDEX(AW$337:AW$373,MATCH($F152,$B$337:$B$373,0))/VLOOKUP($F152,$B$337:$BB$373,MATCH(LEFT(TRIM(AW$6),FIND("~",SUBSTITUTE(AW$6,"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152))*HLOOKUP(LEFT(TRIM(AW$6),FIND("~",SUBSTITUTE(AW$6," ","~",LEN(TRIM(AW$6))-LEN(SUBSTITUTE(TRIM(AW$6)," ",""))))-1)&amp;" Total",$B$6:$BB$373,ROW($A152)-5,FALSE))</f>
        <v>0</v>
      </c>
      <c r="AX152" s="10">
        <f ca="1">IF(AX$5&lt;&gt;"",HLOOKUP(AX$5,Functionalization!$G$6:$R$373,ROW($A152)-5,FALSE),IFERROR(INDEX(AX$337:AX$373,MATCH($F152,$B$337:$B$373,0))/VLOOKUP($F152,$B$337:$BB$373,MATCH(LEFT(TRIM(AX$6),FIND("~",SUBSTITUTE(AX$6,"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152))*HLOOKUP(LEFT(TRIM(AX$6),FIND("~",SUBSTITUTE(AX$6," ","~",LEN(TRIM(AX$6))-LEN(SUBSTITUTE(TRIM(AX$6)," ",""))))-1)&amp;" Total",$B$6:$BB$373,ROW($A152)-5,FALSE))</f>
        <v>0</v>
      </c>
      <c r="AY152" s="10">
        <f ca="1">IF(AY$5&lt;&gt;"",HLOOKUP(AY$5,Functionalization!$G$6:$R$373,ROW($A152)-5,FALSE),IFERROR(INDEX(AY$337:AY$373,MATCH($F152,$B$337:$B$373,0))/VLOOKUP($F152,$B$337:$BB$373,MATCH(LEFT(TRIM(AY$6),FIND("~",SUBSTITUTE(AY$6,"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152))*HLOOKUP(LEFT(TRIM(AY$6),FIND("~",SUBSTITUTE(AY$6," ","~",LEN(TRIM(AY$6))-LEN(SUBSTITUTE(TRIM(AY$6)," ",""))))-1)&amp;" Total",$B$6:$BB$373,ROW($A152)-5,FALSE))</f>
        <v>0</v>
      </c>
      <c r="AZ152" s="10">
        <f ca="1">IF(AZ$5&lt;&gt;"",HLOOKUP(AZ$5,Functionalization!$G$6:$R$373,ROW($A152)-5,FALSE),IFERROR(INDEX(AZ$337:AZ$373,MATCH($F152,$B$337:$B$373,0))/VLOOKUP($F152,$B$337:$BB$373,MATCH(LEFT(TRIM(AZ$6),FIND("~",SUBSTITUTE(AZ$6,"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152))*HLOOKUP(LEFT(TRIM(AZ$6),FIND("~",SUBSTITUTE(AZ$6," ","~",LEN(TRIM(AZ$6))-LEN(SUBSTITUTE(TRIM(AZ$6)," ",""))))-1)&amp;" Total",$B$6:$BB$373,ROW($A152)-5,FALSE))</f>
        <v>0</v>
      </c>
      <c r="BA152" s="10">
        <f ca="1">IF(BA$5&lt;&gt;"",HLOOKUP(BA$5,Functionalization!$G$6:$R$373,ROW($A152)-5,FALSE),IFERROR(INDEX(BA$337:BA$373,MATCH($F152,$B$337:$B$373,0))/VLOOKUP($F152,$B$337:$BB$373,MATCH(LEFT(TRIM(BA$6),FIND("~",SUBSTITUTE(BA$6,"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152))*HLOOKUP(LEFT(TRIM(BA$6),FIND("~",SUBSTITUTE(BA$6," ","~",LEN(TRIM(BA$6))-LEN(SUBSTITUTE(TRIM(BA$6)," ",""))))-1)&amp;" Total",$B$6:$BB$373,ROW($A152)-5,FALSE))</f>
        <v>0</v>
      </c>
      <c r="BB152" s="10">
        <f ca="1">IF(BB$5&lt;&gt;"",HLOOKUP(BB$5,Functionalization!$G$6:$R$373,ROW($A152)-5,FALSE),IFERROR(INDEX(BB$337:BB$373,MATCH($F152,$B$337:$B$373,0))/VLOOKUP($F152,$B$337:$BB$373,MATCH(LEFT(TRIM(BB$6),FIND("~",SUBSTITUTE(BB$6,"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152))*HLOOKUP(LEFT(TRIM(BB$6),FIND("~",SUBSTITUTE(BB$6," ","~",LEN(TRIM(BB$6))-LEN(SUBSTITUTE(TRIM(BB$6)," ",""))))-1)&amp;" Total",$B$6:$BB$373,ROW($A152)-5,FALSE))</f>
        <v>0</v>
      </c>
      <c r="BD152">
        <f ca="1">IFERROR(IF(SUMIF($G$6:$BB$6,BD$6&amp;" Total",$G152:$BB152)-(SUMIF($G$6:$BB$6,BD$6&amp;" "&amp;'Input-Func_Class'!$D$22,$G152:$BB152)+IFERROR(SUMIF($G$6:$BB$6,BD$6&amp;" "&amp;'Input-Func_Class'!$E$22,$G152:$BB152),SUMIF($G$6:$BB$6,BD$6&amp;" "&amp;'Input-Func_Class'!$B$24,$G152:$BB152))+SUMIF($G$6:$BB$6,BD$6&amp;" "&amp;'Input-Func_Class'!$F$22,$G152:$BB152))&lt;Check_Limit,0,1),1)</f>
        <v>0</v>
      </c>
      <c r="BE152">
        <f ca="1">IFERROR(IF(SUMIF($G$6:$BB$6,BE$6&amp;" Total",$G152:$BB152)-(SUMIF($G$6:$BB$6,BE$6&amp;" "&amp;'Input-Func_Class'!$D$22,$G152:$BB152)+IFERROR(SUMIF($G$6:$BB$6,BE$6&amp;" "&amp;'Input-Func_Class'!$E$22,$G152:$BB152),SUMIF($G$6:$BB$6,BE$6&amp;" "&amp;'Input-Func_Class'!$B$24,$G152:$BB152))+SUMIF($G$6:$BB$6,BE$6&amp;" "&amp;'Input-Func_Class'!$F$22,$G152:$BB152))&lt;Check_Limit,0,1),1)</f>
        <v>0</v>
      </c>
      <c r="BF152">
        <f ca="1">IFERROR(IF(SUMIF($G$6:$BB$6,BF$6&amp;" Total",$G152:$BB152)-(SUMIF($G$6:$BB$6,BF$6&amp;" "&amp;'Input-Func_Class'!$D$22,$G152:$BB152)+IFERROR(SUMIF($G$6:$BB$6,BF$6&amp;" "&amp;'Input-Func_Class'!$E$22,$G152:$BB152),SUMIF($G$6:$BB$6,BF$6&amp;" "&amp;'Input-Func_Class'!$B$24,$G152:$BB152))+SUMIF($G$6:$BB$6,BF$6&amp;" "&amp;'Input-Func_Class'!$F$22,$G152:$BB152))&lt;Check_Limit,0,1),1)</f>
        <v>0</v>
      </c>
      <c r="BG152">
        <f ca="1">IFERROR(IF(SUMIF($G$6:$BB$6,BG$6&amp;" Total",$G152:$BB152)-(SUMIF($G$6:$BB$6,BG$6&amp;" "&amp;'Input-Func_Class'!$D$22,$G152:$BB152)+IFERROR(SUMIF($G$6:$BB$6,BG$6&amp;" "&amp;'Input-Func_Class'!$E$22,$G152:$BB152),SUMIF($G$6:$BB$6,BG$6&amp;" "&amp;'Input-Func_Class'!$B$24,$G152:$BB152))+SUMIF($G$6:$BB$6,BG$6&amp;" "&amp;'Input-Func_Class'!$F$22,$G152:$BB152))&lt;Check_Limit,0,1),1)</f>
        <v>0</v>
      </c>
      <c r="BH152">
        <f ca="1">IFERROR(IF(SUMIF($G$6:$BB$6,BH$6&amp;" Total",$G152:$BB152)-(SUMIF($G$6:$BB$6,BH$6&amp;" "&amp;'Input-Func_Class'!$D$22,$G152:$BB152)+IFERROR(SUMIF($G$6:$BB$6,BH$6&amp;" "&amp;'Input-Func_Class'!$E$22,$G152:$BB152),SUMIF($G$6:$BB$6,BH$6&amp;" "&amp;'Input-Func_Class'!$B$24,$G152:$BB152))+SUMIF($G$6:$BB$6,BH$6&amp;" "&amp;'Input-Func_Class'!$F$22,$G152:$BB152))&lt;Check_Limit,0,1),1)</f>
        <v>0</v>
      </c>
      <c r="BI152">
        <f ca="1">IFERROR(IF(SUMIF($G$6:$BB$6,BI$6&amp;" Total",$G152:$BB152)-(SUMIF($G$6:$BB$6,BI$6&amp;" "&amp;'Input-Func_Class'!$D$22,$G152:$BB152)+IFERROR(SUMIF($G$6:$BB$6,BI$6&amp;" "&amp;'Input-Func_Class'!$E$22,$G152:$BB152),SUMIF($G$6:$BB$6,BI$6&amp;" "&amp;'Input-Func_Class'!$B$24,$G152:$BB152))+SUMIF($G$6:$BB$6,BI$6&amp;" "&amp;'Input-Func_Class'!$F$22,$G152:$BB152))&lt;Check_Limit,0,1),1)</f>
        <v>0</v>
      </c>
      <c r="BJ152">
        <f ca="1">IFERROR(IF(SUMIF($G$6:$BB$6,BJ$6&amp;" Total",$G152:$BB152)-(SUMIF($G$6:$BB$6,BJ$6&amp;" "&amp;'Input-Func_Class'!$D$22,$G152:$BB152)+IFERROR(SUMIF($G$6:$BB$6,BJ$6&amp;" "&amp;'Input-Func_Class'!$E$22,$G152:$BB152),SUMIF($G$6:$BB$6,BJ$6&amp;" "&amp;'Input-Func_Class'!$B$24,$G152:$BB152))+SUMIF($G$6:$BB$6,BJ$6&amp;" "&amp;'Input-Func_Class'!$F$22,$G152:$BB152))&lt;Check_Limit,0,1),1)</f>
        <v>0</v>
      </c>
      <c r="BK152">
        <f ca="1">IFERROR(IF(SUMIF($G$6:$BB$6,BK$6&amp;" Total",$G152:$BB152)-(SUMIF($G$6:$BB$6,BK$6&amp;" "&amp;'Input-Func_Class'!$D$22,$G152:$BB152)+IFERROR(SUMIF($G$6:$BB$6,BK$6&amp;" "&amp;'Input-Func_Class'!$E$22,$G152:$BB152),SUMIF($G$6:$BB$6,BK$6&amp;" "&amp;'Input-Func_Class'!$B$24,$G152:$BB152))+SUMIF($G$6:$BB$6,BK$6&amp;" "&amp;'Input-Func_Class'!$F$22,$G152:$BB152))&lt;Check_Limit,0,1),1)</f>
        <v>0</v>
      </c>
      <c r="BL152">
        <f ca="1">IFERROR(IF(SUMIF($G$6:$BB$6,BL$6&amp;" Total",$G152:$BB152)-(SUMIF($G$6:$BB$6,BL$6&amp;" "&amp;'Input-Func_Class'!$D$22,$G152:$BB152)+IFERROR(SUMIF($G$6:$BB$6,BL$6&amp;" "&amp;'Input-Func_Class'!$E$22,$G152:$BB152),SUMIF($G$6:$BB$6,BL$6&amp;" "&amp;'Input-Func_Class'!$B$24,$G152:$BB152))+SUMIF($G$6:$BB$6,BL$6&amp;" "&amp;'Input-Func_Class'!$F$22,$G152:$BB152))&lt;Check_Limit,0,1),1)</f>
        <v>0</v>
      </c>
      <c r="BM152">
        <f ca="1">IFERROR(IF(SUMIF($G$6:$BB$6,BM$6&amp;" Total",$G152:$BB152)-(SUMIF($G$6:$BB$6,BM$6&amp;" "&amp;'Input-Func_Class'!$D$22,$G152:$BB152)+IFERROR(SUMIF($G$6:$BB$6,BM$6&amp;" "&amp;'Input-Func_Class'!$E$22,$G152:$BB152),SUMIF($G$6:$BB$6,BM$6&amp;" "&amp;'Input-Func_Class'!$B$24,$G152:$BB152))+SUMIF($G$6:$BB$6,BM$6&amp;" "&amp;'Input-Func_Class'!$F$22,$G152:$BB152))&lt;Check_Limit,0,1),1)</f>
        <v>0</v>
      </c>
      <c r="BN152">
        <f ca="1">IFERROR(IF(SUMIF($G$6:$BB$6,BN$6&amp;" Total",$G152:$BB152)-(SUMIF($G$6:$BB$6,BN$6&amp;" "&amp;'Input-Func_Class'!$D$22,$G152:$BB152)+IFERROR(SUMIF($G$6:$BB$6,BN$6&amp;" "&amp;'Input-Func_Class'!$E$22,$G152:$BB152),SUMIF($G$6:$BB$6,BN$6&amp;" "&amp;'Input-Func_Class'!$B$24,$G152:$BB152))+SUMIF($G$6:$BB$6,BN$6&amp;" "&amp;'Input-Func_Class'!$F$22,$G152:$BB152))&lt;Check_Limit,0,1),1)</f>
        <v>0</v>
      </c>
      <c r="BO152">
        <f ca="1">IFERROR(IF(SUMIF($G$6:$BB$6,BO$6&amp;" Total",$G152:$BB152)-(SUMIF($G$6:$BB$6,BO$6&amp;" "&amp;'Input-Func_Class'!$D$22,$G152:$BB152)+IFERROR(SUMIF($G$6:$BB$6,BO$6&amp;" "&amp;'Input-Func_Class'!$E$22,$G152:$BB152),SUMIF($G$6:$BB$6,BO$6&amp;" "&amp;'Input-Func_Class'!$B$24,$G152:$BB152))+SUMIF($G$6:$BB$6,BO$6&amp;" "&amp;'Input-Func_Class'!$F$22,$G152:$BB152))&lt;Check_Limit,0,1),1)</f>
        <v>0</v>
      </c>
    </row>
    <row r="153" spans="1:67" outlineLevel="1">
      <c r="A153" s="31">
        <f>IF(ISBLANK('Input-Accounts'!A153),"",'Input-Accounts'!A153)</f>
        <v>136</v>
      </c>
      <c r="B153" s="53" t="str">
        <f>IF(ISBLANK('Input-Accounts'!B153),"",'Input-Accounts'!B153)</f>
        <v>Gas Stored Underground</v>
      </c>
      <c r="C153" s="31">
        <f>IF(ISBLANK('Input-Accounts'!C153),"",'Input-Accounts'!C153)</f>
        <v>164</v>
      </c>
      <c r="D153" s="10">
        <f>Functionalization!$D153</f>
        <v>37402515.758828245</v>
      </c>
      <c r="E153" s="10">
        <f t="shared" ca="1" si="20"/>
        <v>0</v>
      </c>
      <c r="F153" s="3" t="str">
        <f>IF($D153=0,"-",IF('Input-Accounts'!$E153&lt;&gt;0,'Input-Accounts'!$E153,'Input-Accounts'!$G153))</f>
        <v>DEMAND</v>
      </c>
      <c r="G153" s="10">
        <f ca="1">IF(G$5&lt;&gt;"",HLOOKUP(G$5,Functionalization!$G$6:$R$373,ROW($A153)-5,FALSE),IFERROR(INDEX(G$337:G$373,MATCH($F153,$B$337:$B$373,0))/VLOOKUP($F153,$B$337:$BB$373,MATCH(LEFT(TRIM(G$6),FIND("~",SUBSTITUTE(G$6,"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153))*HLOOKUP(LEFT(TRIM(G$6),FIND("~",SUBSTITUTE(G$6," ","~",LEN(TRIM(G$6))-LEN(SUBSTITUTE(TRIM(G$6)," ",""))))-1)&amp;" Total",$B$6:$BB$373,ROW($A153)-5,FALSE))</f>
        <v>37402515.758828245</v>
      </c>
      <c r="H153" s="10">
        <f ca="1">IF(H$5&lt;&gt;"",HLOOKUP(H$5,Functionalization!$G$6:$R$373,ROW($A153)-5,FALSE),IFERROR(INDEX(H$337:H$373,MATCH($F153,$B$337:$B$373,0))/VLOOKUP($F153,$B$337:$BB$373,MATCH(LEFT(TRIM(H$6),FIND("~",SUBSTITUTE(H$6,"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153))*HLOOKUP(LEFT(TRIM(H$6),FIND("~",SUBSTITUTE(H$6," ","~",LEN(TRIM(H$6))-LEN(SUBSTITUTE(TRIM(H$6)," ",""))))-1)&amp;" Total",$B$6:$BB$373,ROW($A153)-5,FALSE))</f>
        <v>37402515.758828245</v>
      </c>
      <c r="I153" s="10">
        <f ca="1">IF(I$5&lt;&gt;"",HLOOKUP(I$5,Functionalization!$G$6:$R$373,ROW($A153)-5,FALSE),IFERROR(INDEX(I$337:I$373,MATCH($F153,$B$337:$B$373,0))/VLOOKUP($F153,$B$337:$BB$373,MATCH(LEFT(TRIM(I$6),FIND("~",SUBSTITUTE(I$6,"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153))*HLOOKUP(LEFT(TRIM(I$6),FIND("~",SUBSTITUTE(I$6," ","~",LEN(TRIM(I$6))-LEN(SUBSTITUTE(TRIM(I$6)," ",""))))-1)&amp;" Total",$B$6:$BB$373,ROW($A153)-5,FALSE))</f>
        <v>0</v>
      </c>
      <c r="J153" s="10">
        <f ca="1">IF(J$5&lt;&gt;"",HLOOKUP(J$5,Functionalization!$G$6:$R$373,ROW($A153)-5,FALSE),IFERROR(INDEX(J$337:J$373,MATCH($F153,$B$337:$B$373,0))/VLOOKUP($F153,$B$337:$BB$373,MATCH(LEFT(TRIM(J$6),FIND("~",SUBSTITUTE(J$6,"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153))*HLOOKUP(LEFT(TRIM(J$6),FIND("~",SUBSTITUTE(J$6," ","~",LEN(TRIM(J$6))-LEN(SUBSTITUTE(TRIM(J$6)," ",""))))-1)&amp;" Total",$B$6:$BB$373,ROW($A153)-5,FALSE))</f>
        <v>0</v>
      </c>
      <c r="K153" s="10">
        <f ca="1">IF(K$5&lt;&gt;"",HLOOKUP(K$5,Functionalization!$G$6:$R$373,ROW($A153)-5,FALSE),IFERROR(INDEX(K$337:K$373,MATCH($F153,$B$337:$B$373,0))/VLOOKUP($F153,$B$337:$BB$373,MATCH(LEFT(TRIM(K$6),FIND("~",SUBSTITUTE(K$6,"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153))*HLOOKUP(LEFT(TRIM(K$6),FIND("~",SUBSTITUTE(K$6," ","~",LEN(TRIM(K$6))-LEN(SUBSTITUTE(TRIM(K$6)," ",""))))-1)&amp;" Total",$B$6:$BB$373,ROW($A153)-5,FALSE))</f>
        <v>0</v>
      </c>
      <c r="L153" s="10">
        <f ca="1">IF(L$5&lt;&gt;"",HLOOKUP(L$5,Functionalization!$G$6:$R$373,ROW($A153)-5,FALSE),IFERROR(INDEX(L$337:L$373,MATCH($F153,$B$337:$B$373,0))/VLOOKUP($F153,$B$337:$BB$373,MATCH(LEFT(TRIM(L$6),FIND("~",SUBSTITUTE(L$6,"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153))*HLOOKUP(LEFT(TRIM(L$6),FIND("~",SUBSTITUTE(L$6," ","~",LEN(TRIM(L$6))-LEN(SUBSTITUTE(TRIM(L$6)," ",""))))-1)&amp;" Total",$B$6:$BB$373,ROW($A153)-5,FALSE))</f>
        <v>0</v>
      </c>
      <c r="M153" s="10">
        <f ca="1">IF(M$5&lt;&gt;"",HLOOKUP(M$5,Functionalization!$G$6:$R$373,ROW($A153)-5,FALSE),IFERROR(INDEX(M$337:M$373,MATCH($F153,$B$337:$B$373,0))/VLOOKUP($F153,$B$337:$BB$373,MATCH(LEFT(TRIM(M$6),FIND("~",SUBSTITUTE(M$6,"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153))*HLOOKUP(LEFT(TRIM(M$6),FIND("~",SUBSTITUTE(M$6," ","~",LEN(TRIM(M$6))-LEN(SUBSTITUTE(TRIM(M$6)," ",""))))-1)&amp;" Total",$B$6:$BB$373,ROW($A153)-5,FALSE))</f>
        <v>0</v>
      </c>
      <c r="N153" s="10">
        <f ca="1">IF(N$5&lt;&gt;"",HLOOKUP(N$5,Functionalization!$G$6:$R$373,ROW($A153)-5,FALSE),IFERROR(INDEX(N$337:N$373,MATCH($F153,$B$337:$B$373,0))/VLOOKUP($F153,$B$337:$BB$373,MATCH(LEFT(TRIM(N$6),FIND("~",SUBSTITUTE(N$6,"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153))*HLOOKUP(LEFT(TRIM(N$6),FIND("~",SUBSTITUTE(N$6," ","~",LEN(TRIM(N$6))-LEN(SUBSTITUTE(TRIM(N$6)," ",""))))-1)&amp;" Total",$B$6:$BB$373,ROW($A153)-5,FALSE))</f>
        <v>0</v>
      </c>
      <c r="O153" s="10">
        <f ca="1">IF(O$5&lt;&gt;"",HLOOKUP(O$5,Functionalization!$G$6:$R$373,ROW($A153)-5,FALSE),IFERROR(INDEX(O$337:O$373,MATCH($F153,$B$337:$B$373,0))/VLOOKUP($F153,$B$337:$BB$373,MATCH(LEFT(TRIM(O$6),FIND("~",SUBSTITUTE(O$6,"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153))*HLOOKUP(LEFT(TRIM(O$6),FIND("~",SUBSTITUTE(O$6," ","~",LEN(TRIM(O$6))-LEN(SUBSTITUTE(TRIM(O$6)," ",""))))-1)&amp;" Total",$B$6:$BB$373,ROW($A153)-5,FALSE))</f>
        <v>0</v>
      </c>
      <c r="P153" s="10">
        <f ca="1">IF(P$5&lt;&gt;"",HLOOKUP(P$5,Functionalization!$G$6:$R$373,ROW($A153)-5,FALSE),IFERROR(INDEX(P$337:P$373,MATCH($F153,$B$337:$B$373,0))/VLOOKUP($F153,$B$337:$BB$373,MATCH(LEFT(TRIM(P$6),FIND("~",SUBSTITUTE(P$6,"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153))*HLOOKUP(LEFT(TRIM(P$6),FIND("~",SUBSTITUTE(P$6," ","~",LEN(TRIM(P$6))-LEN(SUBSTITUTE(TRIM(P$6)," ",""))))-1)&amp;" Total",$B$6:$BB$373,ROW($A153)-5,FALSE))</f>
        <v>0</v>
      </c>
      <c r="Q153" s="10">
        <f ca="1">IF(Q$5&lt;&gt;"",HLOOKUP(Q$5,Functionalization!$G$6:$R$373,ROW($A153)-5,FALSE),IFERROR(INDEX(Q$337:Q$373,MATCH($F153,$B$337:$B$373,0))/VLOOKUP($F153,$B$337:$BB$373,MATCH(LEFT(TRIM(Q$6),FIND("~",SUBSTITUTE(Q$6,"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153))*HLOOKUP(LEFT(TRIM(Q$6),FIND("~",SUBSTITUTE(Q$6," ","~",LEN(TRIM(Q$6))-LEN(SUBSTITUTE(TRIM(Q$6)," ",""))))-1)&amp;" Total",$B$6:$BB$373,ROW($A153)-5,FALSE))</f>
        <v>0</v>
      </c>
      <c r="R153" s="10">
        <f ca="1">IF(R$5&lt;&gt;"",HLOOKUP(R$5,Functionalization!$G$6:$R$373,ROW($A153)-5,FALSE),IFERROR(INDEX(R$337:R$373,MATCH($F153,$B$337:$B$373,0))/VLOOKUP($F153,$B$337:$BB$373,MATCH(LEFT(TRIM(R$6),FIND("~",SUBSTITUTE(R$6,"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153))*HLOOKUP(LEFT(TRIM(R$6),FIND("~",SUBSTITUTE(R$6," ","~",LEN(TRIM(R$6))-LEN(SUBSTITUTE(TRIM(R$6)," ",""))))-1)&amp;" Total",$B$6:$BB$373,ROW($A153)-5,FALSE))</f>
        <v>0</v>
      </c>
      <c r="S153" s="10">
        <f ca="1">IF(S$5&lt;&gt;"",HLOOKUP(S$5,Functionalization!$G$6:$R$373,ROW($A153)-5,FALSE),IFERROR(INDEX(S$337:S$373,MATCH($F153,$B$337:$B$373,0))/VLOOKUP($F153,$B$337:$BB$373,MATCH(LEFT(TRIM(S$6),FIND("~",SUBSTITUTE(S$6,"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153))*HLOOKUP(LEFT(TRIM(S$6),FIND("~",SUBSTITUTE(S$6," ","~",LEN(TRIM(S$6))-LEN(SUBSTITUTE(TRIM(S$6)," ",""))))-1)&amp;" Total",$B$6:$BB$373,ROW($A153)-5,FALSE))</f>
        <v>0</v>
      </c>
      <c r="T153" s="10">
        <f ca="1">IF(T$5&lt;&gt;"",HLOOKUP(T$5,Functionalization!$G$6:$R$373,ROW($A153)-5,FALSE),IFERROR(INDEX(T$337:T$373,MATCH($F153,$B$337:$B$373,0))/VLOOKUP($F153,$B$337:$BB$373,MATCH(LEFT(TRIM(T$6),FIND("~",SUBSTITUTE(T$6,"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153))*HLOOKUP(LEFT(TRIM(T$6),FIND("~",SUBSTITUTE(T$6," ","~",LEN(TRIM(T$6))-LEN(SUBSTITUTE(TRIM(T$6)," ",""))))-1)&amp;" Total",$B$6:$BB$373,ROW($A153)-5,FALSE))</f>
        <v>0</v>
      </c>
      <c r="U153" s="10">
        <f ca="1">IF(U$5&lt;&gt;"",HLOOKUP(U$5,Functionalization!$G$6:$R$373,ROW($A153)-5,FALSE),IFERROR(INDEX(U$337:U$373,MATCH($F153,$B$337:$B$373,0))/VLOOKUP($F153,$B$337:$BB$373,MATCH(LEFT(TRIM(U$6),FIND("~",SUBSTITUTE(U$6,"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153))*HLOOKUP(LEFT(TRIM(U$6),FIND("~",SUBSTITUTE(U$6," ","~",LEN(TRIM(U$6))-LEN(SUBSTITUTE(TRIM(U$6)," ",""))))-1)&amp;" Total",$B$6:$BB$373,ROW($A153)-5,FALSE))</f>
        <v>0</v>
      </c>
      <c r="V153" s="10">
        <f ca="1">IF(V$5&lt;&gt;"",HLOOKUP(V$5,Functionalization!$G$6:$R$373,ROW($A153)-5,FALSE),IFERROR(INDEX(V$337:V$373,MATCH($F153,$B$337:$B$373,0))/VLOOKUP($F153,$B$337:$BB$373,MATCH(LEFT(TRIM(V$6),FIND("~",SUBSTITUTE(V$6,"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153))*HLOOKUP(LEFT(TRIM(V$6),FIND("~",SUBSTITUTE(V$6," ","~",LEN(TRIM(V$6))-LEN(SUBSTITUTE(TRIM(V$6)," ",""))))-1)&amp;" Total",$B$6:$BB$373,ROW($A153)-5,FALSE))</f>
        <v>0</v>
      </c>
      <c r="W153" s="10">
        <f ca="1">IF(W$5&lt;&gt;"",HLOOKUP(W$5,Functionalization!$G$6:$R$373,ROW($A153)-5,FALSE),IFERROR(INDEX(W$337:W$373,MATCH($F153,$B$337:$B$373,0))/VLOOKUP($F153,$B$337:$BB$373,MATCH(LEFT(TRIM(W$6),FIND("~",SUBSTITUTE(W$6,"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153))*HLOOKUP(LEFT(TRIM(W$6),FIND("~",SUBSTITUTE(W$6," ","~",LEN(TRIM(W$6))-LEN(SUBSTITUTE(TRIM(W$6)," ",""))))-1)&amp;" Total",$B$6:$BB$373,ROW($A153)-5,FALSE))</f>
        <v>0</v>
      </c>
      <c r="X153" s="10">
        <f ca="1">IF(X$5&lt;&gt;"",HLOOKUP(X$5,Functionalization!$G$6:$R$373,ROW($A153)-5,FALSE),IFERROR(INDEX(X$337:X$373,MATCH($F153,$B$337:$B$373,0))/VLOOKUP($F153,$B$337:$BB$373,MATCH(LEFT(TRIM(X$6),FIND("~",SUBSTITUTE(X$6,"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153))*HLOOKUP(LEFT(TRIM(X$6),FIND("~",SUBSTITUTE(X$6," ","~",LEN(TRIM(X$6))-LEN(SUBSTITUTE(TRIM(X$6)," ",""))))-1)&amp;" Total",$B$6:$BB$373,ROW($A153)-5,FALSE))</f>
        <v>0</v>
      </c>
      <c r="Y153" s="10">
        <f ca="1">IF(Y$5&lt;&gt;"",HLOOKUP(Y$5,Functionalization!$G$6:$R$373,ROW($A153)-5,FALSE),IFERROR(INDEX(Y$337:Y$373,MATCH($F153,$B$337:$B$373,0))/VLOOKUP($F153,$B$337:$BB$373,MATCH(LEFT(TRIM(Y$6),FIND("~",SUBSTITUTE(Y$6,"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153))*HLOOKUP(LEFT(TRIM(Y$6),FIND("~",SUBSTITUTE(Y$6," ","~",LEN(TRIM(Y$6))-LEN(SUBSTITUTE(TRIM(Y$6)," ",""))))-1)&amp;" Total",$B$6:$BB$373,ROW($A153)-5,FALSE))</f>
        <v>0</v>
      </c>
      <c r="Z153" s="10">
        <f ca="1">IF(Z$5&lt;&gt;"",HLOOKUP(Z$5,Functionalization!$G$6:$R$373,ROW($A153)-5,FALSE),IFERROR(INDEX(Z$337:Z$373,MATCH($F153,$B$337:$B$373,0))/VLOOKUP($F153,$B$337:$BB$373,MATCH(LEFT(TRIM(Z$6),FIND("~",SUBSTITUTE(Z$6,"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153))*HLOOKUP(LEFT(TRIM(Z$6),FIND("~",SUBSTITUTE(Z$6," ","~",LEN(TRIM(Z$6))-LEN(SUBSTITUTE(TRIM(Z$6)," ",""))))-1)&amp;" Total",$B$6:$BB$373,ROW($A153)-5,FALSE))</f>
        <v>0</v>
      </c>
      <c r="AA153" s="10">
        <f ca="1">IF(AA$5&lt;&gt;"",HLOOKUP(AA$5,Functionalization!$G$6:$R$373,ROW($A153)-5,FALSE),IFERROR(INDEX(AA$337:AA$373,MATCH($F153,$B$337:$B$373,0))/VLOOKUP($F153,$B$337:$BB$373,MATCH(LEFT(TRIM(AA$6),FIND("~",SUBSTITUTE(AA$6,"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153))*HLOOKUP(LEFT(TRIM(AA$6),FIND("~",SUBSTITUTE(AA$6," ","~",LEN(TRIM(AA$6))-LEN(SUBSTITUTE(TRIM(AA$6)," ",""))))-1)&amp;" Total",$B$6:$BB$373,ROW($A153)-5,FALSE))</f>
        <v>0</v>
      </c>
      <c r="AB153" s="10">
        <f ca="1">IF(AB$5&lt;&gt;"",HLOOKUP(AB$5,Functionalization!$G$6:$R$373,ROW($A153)-5,FALSE),IFERROR(INDEX(AB$337:AB$373,MATCH($F153,$B$337:$B$373,0))/VLOOKUP($F153,$B$337:$BB$373,MATCH(LEFT(TRIM(AB$6),FIND("~",SUBSTITUTE(AB$6,"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153))*HLOOKUP(LEFT(TRIM(AB$6),FIND("~",SUBSTITUTE(AB$6," ","~",LEN(TRIM(AB$6))-LEN(SUBSTITUTE(TRIM(AB$6)," ",""))))-1)&amp;" Total",$B$6:$BB$373,ROW($A153)-5,FALSE))</f>
        <v>0</v>
      </c>
      <c r="AC153" s="10">
        <f ca="1">IF(AC$5&lt;&gt;"",HLOOKUP(AC$5,Functionalization!$G$6:$R$373,ROW($A153)-5,FALSE),IFERROR(INDEX(AC$337:AC$373,MATCH($F153,$B$337:$B$373,0))/VLOOKUP($F153,$B$337:$BB$373,MATCH(LEFT(TRIM(AC$6),FIND("~",SUBSTITUTE(AC$6,"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153))*HLOOKUP(LEFT(TRIM(AC$6),FIND("~",SUBSTITUTE(AC$6," ","~",LEN(TRIM(AC$6))-LEN(SUBSTITUTE(TRIM(AC$6)," ",""))))-1)&amp;" Total",$B$6:$BB$373,ROW($A153)-5,FALSE))</f>
        <v>0</v>
      </c>
      <c r="AD153" s="10">
        <f ca="1">IF(AD$5&lt;&gt;"",HLOOKUP(AD$5,Functionalization!$G$6:$R$373,ROW($A153)-5,FALSE),IFERROR(INDEX(AD$337:AD$373,MATCH($F153,$B$337:$B$373,0))/VLOOKUP($F153,$B$337:$BB$373,MATCH(LEFT(TRIM(AD$6),FIND("~",SUBSTITUTE(AD$6,"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153))*HLOOKUP(LEFT(TRIM(AD$6),FIND("~",SUBSTITUTE(AD$6," ","~",LEN(TRIM(AD$6))-LEN(SUBSTITUTE(TRIM(AD$6)," ",""))))-1)&amp;" Total",$B$6:$BB$373,ROW($A153)-5,FALSE))</f>
        <v>0</v>
      </c>
      <c r="AE153" s="10">
        <f ca="1">IF(AE$5&lt;&gt;"",HLOOKUP(AE$5,Functionalization!$G$6:$R$373,ROW($A153)-5,FALSE),IFERROR(INDEX(AE$337:AE$373,MATCH($F153,$B$337:$B$373,0))/VLOOKUP($F153,$B$337:$BB$373,MATCH(LEFT(TRIM(AE$6),FIND("~",SUBSTITUTE(AE$6,"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153))*HLOOKUP(LEFT(TRIM(AE$6),FIND("~",SUBSTITUTE(AE$6," ","~",LEN(TRIM(AE$6))-LEN(SUBSTITUTE(TRIM(AE$6)," ",""))))-1)&amp;" Total",$B$6:$BB$373,ROW($A153)-5,FALSE))</f>
        <v>0</v>
      </c>
      <c r="AF153" s="10">
        <f ca="1">IF(AF$5&lt;&gt;"",HLOOKUP(AF$5,Functionalization!$G$6:$R$373,ROW($A153)-5,FALSE),IFERROR(INDEX(AF$337:AF$373,MATCH($F153,$B$337:$B$373,0))/VLOOKUP($F153,$B$337:$BB$373,MATCH(LEFT(TRIM(AF$6),FIND("~",SUBSTITUTE(AF$6,"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153))*HLOOKUP(LEFT(TRIM(AF$6),FIND("~",SUBSTITUTE(AF$6," ","~",LEN(TRIM(AF$6))-LEN(SUBSTITUTE(TRIM(AF$6)," ",""))))-1)&amp;" Total",$B$6:$BB$373,ROW($A153)-5,FALSE))</f>
        <v>0</v>
      </c>
      <c r="AG153" s="10">
        <f ca="1">IF(AG$5&lt;&gt;"",HLOOKUP(AG$5,Functionalization!$G$6:$R$373,ROW($A153)-5,FALSE),IFERROR(INDEX(AG$337:AG$373,MATCH($F153,$B$337:$B$373,0))/VLOOKUP($F153,$B$337:$BB$373,MATCH(LEFT(TRIM(AG$6),FIND("~",SUBSTITUTE(AG$6,"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153))*HLOOKUP(LEFT(TRIM(AG$6),FIND("~",SUBSTITUTE(AG$6," ","~",LEN(TRIM(AG$6))-LEN(SUBSTITUTE(TRIM(AG$6)," ",""))))-1)&amp;" Total",$B$6:$BB$373,ROW($A153)-5,FALSE))</f>
        <v>0</v>
      </c>
      <c r="AH153" s="10">
        <f ca="1">IF(AH$5&lt;&gt;"",HLOOKUP(AH$5,Functionalization!$G$6:$R$373,ROW($A153)-5,FALSE),IFERROR(INDEX(AH$337:AH$373,MATCH($F153,$B$337:$B$373,0))/VLOOKUP($F153,$B$337:$BB$373,MATCH(LEFT(TRIM(AH$6),FIND("~",SUBSTITUTE(AH$6,"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153))*HLOOKUP(LEFT(TRIM(AH$6),FIND("~",SUBSTITUTE(AH$6," ","~",LEN(TRIM(AH$6))-LEN(SUBSTITUTE(TRIM(AH$6)," ",""))))-1)&amp;" Total",$B$6:$BB$373,ROW($A153)-5,FALSE))</f>
        <v>0</v>
      </c>
      <c r="AI153" s="10">
        <f ca="1">IF(AI$5&lt;&gt;"",HLOOKUP(AI$5,Functionalization!$G$6:$R$373,ROW($A153)-5,FALSE),IFERROR(INDEX(AI$337:AI$373,MATCH($F153,$B$337:$B$373,0))/VLOOKUP($F153,$B$337:$BB$373,MATCH(LEFT(TRIM(AI$6),FIND("~",SUBSTITUTE(AI$6,"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153))*HLOOKUP(LEFT(TRIM(AI$6),FIND("~",SUBSTITUTE(AI$6," ","~",LEN(TRIM(AI$6))-LEN(SUBSTITUTE(TRIM(AI$6)," ",""))))-1)&amp;" Total",$B$6:$BB$373,ROW($A153)-5,FALSE))</f>
        <v>0</v>
      </c>
      <c r="AJ153" s="10">
        <f ca="1">IF(AJ$5&lt;&gt;"",HLOOKUP(AJ$5,Functionalization!$G$6:$R$373,ROW($A153)-5,FALSE),IFERROR(INDEX(AJ$337:AJ$373,MATCH($F153,$B$337:$B$373,0))/VLOOKUP($F153,$B$337:$BB$373,MATCH(LEFT(TRIM(AJ$6),FIND("~",SUBSTITUTE(AJ$6,"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153))*HLOOKUP(LEFT(TRIM(AJ$6),FIND("~",SUBSTITUTE(AJ$6," ","~",LEN(TRIM(AJ$6))-LEN(SUBSTITUTE(TRIM(AJ$6)," ",""))))-1)&amp;" Total",$B$6:$BB$373,ROW($A153)-5,FALSE))</f>
        <v>0</v>
      </c>
      <c r="AK153" s="10">
        <f ca="1">IF(AK$5&lt;&gt;"",HLOOKUP(AK$5,Functionalization!$G$6:$R$373,ROW($A153)-5,FALSE),IFERROR(INDEX(AK$337:AK$373,MATCH($F153,$B$337:$B$373,0))/VLOOKUP($F153,$B$337:$BB$373,MATCH(LEFT(TRIM(AK$6),FIND("~",SUBSTITUTE(AK$6,"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153))*HLOOKUP(LEFT(TRIM(AK$6),FIND("~",SUBSTITUTE(AK$6," ","~",LEN(TRIM(AK$6))-LEN(SUBSTITUTE(TRIM(AK$6)," ",""))))-1)&amp;" Total",$B$6:$BB$373,ROW($A153)-5,FALSE))</f>
        <v>0</v>
      </c>
      <c r="AL153" s="10">
        <f ca="1">IF(AL$5&lt;&gt;"",HLOOKUP(AL$5,Functionalization!$G$6:$R$373,ROW($A153)-5,FALSE),IFERROR(INDEX(AL$337:AL$373,MATCH($F153,$B$337:$B$373,0))/VLOOKUP($F153,$B$337:$BB$373,MATCH(LEFT(TRIM(AL$6),FIND("~",SUBSTITUTE(AL$6,"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153))*HLOOKUP(LEFT(TRIM(AL$6),FIND("~",SUBSTITUTE(AL$6," ","~",LEN(TRIM(AL$6))-LEN(SUBSTITUTE(TRIM(AL$6)," ",""))))-1)&amp;" Total",$B$6:$BB$373,ROW($A153)-5,FALSE))</f>
        <v>0</v>
      </c>
      <c r="AM153" s="10">
        <f ca="1">IF(AM$5&lt;&gt;"",HLOOKUP(AM$5,Functionalization!$G$6:$R$373,ROW($A153)-5,FALSE),IFERROR(INDEX(AM$337:AM$373,MATCH($F153,$B$337:$B$373,0))/VLOOKUP($F153,$B$337:$BB$373,MATCH(LEFT(TRIM(AM$6),FIND("~",SUBSTITUTE(AM$6,"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153))*HLOOKUP(LEFT(TRIM(AM$6),FIND("~",SUBSTITUTE(AM$6," ","~",LEN(TRIM(AM$6))-LEN(SUBSTITUTE(TRIM(AM$6)," ",""))))-1)&amp;" Total",$B$6:$BB$373,ROW($A153)-5,FALSE))</f>
        <v>0</v>
      </c>
      <c r="AN153" s="10">
        <f ca="1">IF(AN$5&lt;&gt;"",HLOOKUP(AN$5,Functionalization!$G$6:$R$373,ROW($A153)-5,FALSE),IFERROR(INDEX(AN$337:AN$373,MATCH($F153,$B$337:$B$373,0))/VLOOKUP($F153,$B$337:$BB$373,MATCH(LEFT(TRIM(AN$6),FIND("~",SUBSTITUTE(AN$6,"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153))*HLOOKUP(LEFT(TRIM(AN$6),FIND("~",SUBSTITUTE(AN$6," ","~",LEN(TRIM(AN$6))-LEN(SUBSTITUTE(TRIM(AN$6)," ",""))))-1)&amp;" Total",$B$6:$BB$373,ROW($A153)-5,FALSE))</f>
        <v>0</v>
      </c>
      <c r="AO153" s="10">
        <f ca="1">IF(AO$5&lt;&gt;"",HLOOKUP(AO$5,Functionalization!$G$6:$R$373,ROW($A153)-5,FALSE),IFERROR(INDEX(AO$337:AO$373,MATCH($F153,$B$337:$B$373,0))/VLOOKUP($F153,$B$337:$BB$373,MATCH(LEFT(TRIM(AO$6),FIND("~",SUBSTITUTE(AO$6,"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153))*HLOOKUP(LEFT(TRIM(AO$6),FIND("~",SUBSTITUTE(AO$6," ","~",LEN(TRIM(AO$6))-LEN(SUBSTITUTE(TRIM(AO$6)," ",""))))-1)&amp;" Total",$B$6:$BB$373,ROW($A153)-5,FALSE))</f>
        <v>0</v>
      </c>
      <c r="AP153" s="10">
        <f ca="1">IF(AP$5&lt;&gt;"",HLOOKUP(AP$5,Functionalization!$G$6:$R$373,ROW($A153)-5,FALSE),IFERROR(INDEX(AP$337:AP$373,MATCH($F153,$B$337:$B$373,0))/VLOOKUP($F153,$B$337:$BB$373,MATCH(LEFT(TRIM(AP$6),FIND("~",SUBSTITUTE(AP$6,"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153))*HLOOKUP(LEFT(TRIM(AP$6),FIND("~",SUBSTITUTE(AP$6," ","~",LEN(TRIM(AP$6))-LEN(SUBSTITUTE(TRIM(AP$6)," ",""))))-1)&amp;" Total",$B$6:$BB$373,ROW($A153)-5,FALSE))</f>
        <v>0</v>
      </c>
      <c r="AQ153" s="10">
        <f ca="1">IF(AQ$5&lt;&gt;"",HLOOKUP(AQ$5,Functionalization!$G$6:$R$373,ROW($A153)-5,FALSE),IFERROR(INDEX(AQ$337:AQ$373,MATCH($F153,$B$337:$B$373,0))/VLOOKUP($F153,$B$337:$BB$373,MATCH(LEFT(TRIM(AQ$6),FIND("~",SUBSTITUTE(AQ$6,"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153))*HLOOKUP(LEFT(TRIM(AQ$6),FIND("~",SUBSTITUTE(AQ$6," ","~",LEN(TRIM(AQ$6))-LEN(SUBSTITUTE(TRIM(AQ$6)," ",""))))-1)&amp;" Total",$B$6:$BB$373,ROW($A153)-5,FALSE))</f>
        <v>0</v>
      </c>
      <c r="AR153" s="10">
        <f ca="1">IF(AR$5&lt;&gt;"",HLOOKUP(AR$5,Functionalization!$G$6:$R$373,ROW($A153)-5,FALSE),IFERROR(INDEX(AR$337:AR$373,MATCH($F153,$B$337:$B$373,0))/VLOOKUP($F153,$B$337:$BB$373,MATCH(LEFT(TRIM(AR$6),FIND("~",SUBSTITUTE(AR$6,"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153))*HLOOKUP(LEFT(TRIM(AR$6),FIND("~",SUBSTITUTE(AR$6," ","~",LEN(TRIM(AR$6))-LEN(SUBSTITUTE(TRIM(AR$6)," ",""))))-1)&amp;" Total",$B$6:$BB$373,ROW($A153)-5,FALSE))</f>
        <v>0</v>
      </c>
      <c r="AS153" s="10">
        <f ca="1">IF(AS$5&lt;&gt;"",HLOOKUP(AS$5,Functionalization!$G$6:$R$373,ROW($A153)-5,FALSE),IFERROR(INDEX(AS$337:AS$373,MATCH($F153,$B$337:$B$373,0))/VLOOKUP($F153,$B$337:$BB$373,MATCH(LEFT(TRIM(AS$6),FIND("~",SUBSTITUTE(AS$6,"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153))*HLOOKUP(LEFT(TRIM(AS$6),FIND("~",SUBSTITUTE(AS$6," ","~",LEN(TRIM(AS$6))-LEN(SUBSTITUTE(TRIM(AS$6)," ",""))))-1)&amp;" Total",$B$6:$BB$373,ROW($A153)-5,FALSE))</f>
        <v>0</v>
      </c>
      <c r="AT153" s="10">
        <f ca="1">IF(AT$5&lt;&gt;"",HLOOKUP(AT$5,Functionalization!$G$6:$R$373,ROW($A153)-5,FALSE),IFERROR(INDEX(AT$337:AT$373,MATCH($F153,$B$337:$B$373,0))/VLOOKUP($F153,$B$337:$BB$373,MATCH(LEFT(TRIM(AT$6),FIND("~",SUBSTITUTE(AT$6,"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153))*HLOOKUP(LEFT(TRIM(AT$6),FIND("~",SUBSTITUTE(AT$6," ","~",LEN(TRIM(AT$6))-LEN(SUBSTITUTE(TRIM(AT$6)," ",""))))-1)&amp;" Total",$B$6:$BB$373,ROW($A153)-5,FALSE))</f>
        <v>0</v>
      </c>
      <c r="AU153" s="10">
        <f ca="1">IF(AU$5&lt;&gt;"",HLOOKUP(AU$5,Functionalization!$G$6:$R$373,ROW($A153)-5,FALSE),IFERROR(INDEX(AU$337:AU$373,MATCH($F153,$B$337:$B$373,0))/VLOOKUP($F153,$B$337:$BB$373,MATCH(LEFT(TRIM(AU$6),FIND("~",SUBSTITUTE(AU$6,"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153))*HLOOKUP(LEFT(TRIM(AU$6),FIND("~",SUBSTITUTE(AU$6," ","~",LEN(TRIM(AU$6))-LEN(SUBSTITUTE(TRIM(AU$6)," ",""))))-1)&amp;" Total",$B$6:$BB$373,ROW($A153)-5,FALSE))</f>
        <v>0</v>
      </c>
      <c r="AV153" s="10">
        <f ca="1">IF(AV$5&lt;&gt;"",HLOOKUP(AV$5,Functionalization!$G$6:$R$373,ROW($A153)-5,FALSE),IFERROR(INDEX(AV$337:AV$373,MATCH($F153,$B$337:$B$373,0))/VLOOKUP($F153,$B$337:$BB$373,MATCH(LEFT(TRIM(AV$6),FIND("~",SUBSTITUTE(AV$6,"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153))*HLOOKUP(LEFT(TRIM(AV$6),FIND("~",SUBSTITUTE(AV$6," ","~",LEN(TRIM(AV$6))-LEN(SUBSTITUTE(TRIM(AV$6)," ",""))))-1)&amp;" Total",$B$6:$BB$373,ROW($A153)-5,FALSE))</f>
        <v>0</v>
      </c>
      <c r="AW153" s="10">
        <f ca="1">IF(AW$5&lt;&gt;"",HLOOKUP(AW$5,Functionalization!$G$6:$R$373,ROW($A153)-5,FALSE),IFERROR(INDEX(AW$337:AW$373,MATCH($F153,$B$337:$B$373,0))/VLOOKUP($F153,$B$337:$BB$373,MATCH(LEFT(TRIM(AW$6),FIND("~",SUBSTITUTE(AW$6,"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153))*HLOOKUP(LEFT(TRIM(AW$6),FIND("~",SUBSTITUTE(AW$6," ","~",LEN(TRIM(AW$6))-LEN(SUBSTITUTE(TRIM(AW$6)," ",""))))-1)&amp;" Total",$B$6:$BB$373,ROW($A153)-5,FALSE))</f>
        <v>0</v>
      </c>
      <c r="AX153" s="10">
        <f ca="1">IF(AX$5&lt;&gt;"",HLOOKUP(AX$5,Functionalization!$G$6:$R$373,ROW($A153)-5,FALSE),IFERROR(INDEX(AX$337:AX$373,MATCH($F153,$B$337:$B$373,0))/VLOOKUP($F153,$B$337:$BB$373,MATCH(LEFT(TRIM(AX$6),FIND("~",SUBSTITUTE(AX$6,"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153))*HLOOKUP(LEFT(TRIM(AX$6),FIND("~",SUBSTITUTE(AX$6," ","~",LEN(TRIM(AX$6))-LEN(SUBSTITUTE(TRIM(AX$6)," ",""))))-1)&amp;" Total",$B$6:$BB$373,ROW($A153)-5,FALSE))</f>
        <v>0</v>
      </c>
      <c r="AY153" s="10">
        <f ca="1">IF(AY$5&lt;&gt;"",HLOOKUP(AY$5,Functionalization!$G$6:$R$373,ROW($A153)-5,FALSE),IFERROR(INDEX(AY$337:AY$373,MATCH($F153,$B$337:$B$373,0))/VLOOKUP($F153,$B$337:$BB$373,MATCH(LEFT(TRIM(AY$6),FIND("~",SUBSTITUTE(AY$6,"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153))*HLOOKUP(LEFT(TRIM(AY$6),FIND("~",SUBSTITUTE(AY$6," ","~",LEN(TRIM(AY$6))-LEN(SUBSTITUTE(TRIM(AY$6)," ",""))))-1)&amp;" Total",$B$6:$BB$373,ROW($A153)-5,FALSE))</f>
        <v>0</v>
      </c>
      <c r="AZ153" s="10">
        <f ca="1">IF(AZ$5&lt;&gt;"",HLOOKUP(AZ$5,Functionalization!$G$6:$R$373,ROW($A153)-5,FALSE),IFERROR(INDEX(AZ$337:AZ$373,MATCH($F153,$B$337:$B$373,0))/VLOOKUP($F153,$B$337:$BB$373,MATCH(LEFT(TRIM(AZ$6),FIND("~",SUBSTITUTE(AZ$6,"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153))*HLOOKUP(LEFT(TRIM(AZ$6),FIND("~",SUBSTITUTE(AZ$6," ","~",LEN(TRIM(AZ$6))-LEN(SUBSTITUTE(TRIM(AZ$6)," ",""))))-1)&amp;" Total",$B$6:$BB$373,ROW($A153)-5,FALSE))</f>
        <v>0</v>
      </c>
      <c r="BA153" s="10">
        <f ca="1">IF(BA$5&lt;&gt;"",HLOOKUP(BA$5,Functionalization!$G$6:$R$373,ROW($A153)-5,FALSE),IFERROR(INDEX(BA$337:BA$373,MATCH($F153,$B$337:$B$373,0))/VLOOKUP($F153,$B$337:$BB$373,MATCH(LEFT(TRIM(BA$6),FIND("~",SUBSTITUTE(BA$6,"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153))*HLOOKUP(LEFT(TRIM(BA$6),FIND("~",SUBSTITUTE(BA$6," ","~",LEN(TRIM(BA$6))-LEN(SUBSTITUTE(TRIM(BA$6)," ",""))))-1)&amp;" Total",$B$6:$BB$373,ROW($A153)-5,FALSE))</f>
        <v>0</v>
      </c>
      <c r="BB153" s="10">
        <f ca="1">IF(BB$5&lt;&gt;"",HLOOKUP(BB$5,Functionalization!$G$6:$R$373,ROW($A153)-5,FALSE),IFERROR(INDEX(BB$337:BB$373,MATCH($F153,$B$337:$B$373,0))/VLOOKUP($F153,$B$337:$BB$373,MATCH(LEFT(TRIM(BB$6),FIND("~",SUBSTITUTE(BB$6,"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153))*HLOOKUP(LEFT(TRIM(BB$6),FIND("~",SUBSTITUTE(BB$6," ","~",LEN(TRIM(BB$6))-LEN(SUBSTITUTE(TRIM(BB$6)," ",""))))-1)&amp;" Total",$B$6:$BB$373,ROW($A153)-5,FALSE))</f>
        <v>0</v>
      </c>
      <c r="BD153">
        <f ca="1">IFERROR(IF(SUMIF($G$6:$BB$6,BD$6&amp;" Total",$G153:$BB153)-(SUMIF($G$6:$BB$6,BD$6&amp;" "&amp;'Input-Func_Class'!$D$22,$G153:$BB153)+IFERROR(SUMIF($G$6:$BB$6,BD$6&amp;" "&amp;'Input-Func_Class'!$E$22,$G153:$BB153),SUMIF($G$6:$BB$6,BD$6&amp;" "&amp;'Input-Func_Class'!$B$24,$G153:$BB153))+SUMIF($G$6:$BB$6,BD$6&amp;" "&amp;'Input-Func_Class'!$F$22,$G153:$BB153))&lt;Check_Limit,0,1),1)</f>
        <v>0</v>
      </c>
      <c r="BE153">
        <f ca="1">IFERROR(IF(SUMIF($G$6:$BB$6,BE$6&amp;" Total",$G153:$BB153)-(SUMIF($G$6:$BB$6,BE$6&amp;" "&amp;'Input-Func_Class'!$D$22,$G153:$BB153)+IFERROR(SUMIF($G$6:$BB$6,BE$6&amp;" "&amp;'Input-Func_Class'!$E$22,$G153:$BB153),SUMIF($G$6:$BB$6,BE$6&amp;" "&amp;'Input-Func_Class'!$B$24,$G153:$BB153))+SUMIF($G$6:$BB$6,BE$6&amp;" "&amp;'Input-Func_Class'!$F$22,$G153:$BB153))&lt;Check_Limit,0,1),1)</f>
        <v>0</v>
      </c>
      <c r="BF153">
        <f ca="1">IFERROR(IF(SUMIF($G$6:$BB$6,BF$6&amp;" Total",$G153:$BB153)-(SUMIF($G$6:$BB$6,BF$6&amp;" "&amp;'Input-Func_Class'!$D$22,$G153:$BB153)+IFERROR(SUMIF($G$6:$BB$6,BF$6&amp;" "&amp;'Input-Func_Class'!$E$22,$G153:$BB153),SUMIF($G$6:$BB$6,BF$6&amp;" "&amp;'Input-Func_Class'!$B$24,$G153:$BB153))+SUMIF($G$6:$BB$6,BF$6&amp;" "&amp;'Input-Func_Class'!$F$22,$G153:$BB153))&lt;Check_Limit,0,1),1)</f>
        <v>0</v>
      </c>
      <c r="BG153">
        <f ca="1">IFERROR(IF(SUMIF($G$6:$BB$6,BG$6&amp;" Total",$G153:$BB153)-(SUMIF($G$6:$BB$6,BG$6&amp;" "&amp;'Input-Func_Class'!$D$22,$G153:$BB153)+IFERROR(SUMIF($G$6:$BB$6,BG$6&amp;" "&amp;'Input-Func_Class'!$E$22,$G153:$BB153),SUMIF($G$6:$BB$6,BG$6&amp;" "&amp;'Input-Func_Class'!$B$24,$G153:$BB153))+SUMIF($G$6:$BB$6,BG$6&amp;" "&amp;'Input-Func_Class'!$F$22,$G153:$BB153))&lt;Check_Limit,0,1),1)</f>
        <v>0</v>
      </c>
      <c r="BH153">
        <f ca="1">IFERROR(IF(SUMIF($G$6:$BB$6,BH$6&amp;" Total",$G153:$BB153)-(SUMIF($G$6:$BB$6,BH$6&amp;" "&amp;'Input-Func_Class'!$D$22,$G153:$BB153)+IFERROR(SUMIF($G$6:$BB$6,BH$6&amp;" "&amp;'Input-Func_Class'!$E$22,$G153:$BB153),SUMIF($G$6:$BB$6,BH$6&amp;" "&amp;'Input-Func_Class'!$B$24,$G153:$BB153))+SUMIF($G$6:$BB$6,BH$6&amp;" "&amp;'Input-Func_Class'!$F$22,$G153:$BB153))&lt;Check_Limit,0,1),1)</f>
        <v>0</v>
      </c>
      <c r="BI153">
        <f ca="1">IFERROR(IF(SUMIF($G$6:$BB$6,BI$6&amp;" Total",$G153:$BB153)-(SUMIF($G$6:$BB$6,BI$6&amp;" "&amp;'Input-Func_Class'!$D$22,$G153:$BB153)+IFERROR(SUMIF($G$6:$BB$6,BI$6&amp;" "&amp;'Input-Func_Class'!$E$22,$G153:$BB153),SUMIF($G$6:$BB$6,BI$6&amp;" "&amp;'Input-Func_Class'!$B$24,$G153:$BB153))+SUMIF($G$6:$BB$6,BI$6&amp;" "&amp;'Input-Func_Class'!$F$22,$G153:$BB153))&lt;Check_Limit,0,1),1)</f>
        <v>0</v>
      </c>
      <c r="BJ153">
        <f ca="1">IFERROR(IF(SUMIF($G$6:$BB$6,BJ$6&amp;" Total",$G153:$BB153)-(SUMIF($G$6:$BB$6,BJ$6&amp;" "&amp;'Input-Func_Class'!$D$22,$G153:$BB153)+IFERROR(SUMIF($G$6:$BB$6,BJ$6&amp;" "&amp;'Input-Func_Class'!$E$22,$G153:$BB153),SUMIF($G$6:$BB$6,BJ$6&amp;" "&amp;'Input-Func_Class'!$B$24,$G153:$BB153))+SUMIF($G$6:$BB$6,BJ$6&amp;" "&amp;'Input-Func_Class'!$F$22,$G153:$BB153))&lt;Check_Limit,0,1),1)</f>
        <v>0</v>
      </c>
      <c r="BK153">
        <f ca="1">IFERROR(IF(SUMIF($G$6:$BB$6,BK$6&amp;" Total",$G153:$BB153)-(SUMIF($G$6:$BB$6,BK$6&amp;" "&amp;'Input-Func_Class'!$D$22,$G153:$BB153)+IFERROR(SUMIF($G$6:$BB$6,BK$6&amp;" "&amp;'Input-Func_Class'!$E$22,$G153:$BB153),SUMIF($G$6:$BB$6,BK$6&amp;" "&amp;'Input-Func_Class'!$B$24,$G153:$BB153))+SUMIF($G$6:$BB$6,BK$6&amp;" "&amp;'Input-Func_Class'!$F$22,$G153:$BB153))&lt;Check_Limit,0,1),1)</f>
        <v>0</v>
      </c>
      <c r="BL153">
        <f ca="1">IFERROR(IF(SUMIF($G$6:$BB$6,BL$6&amp;" Total",$G153:$BB153)-(SUMIF($G$6:$BB$6,BL$6&amp;" "&amp;'Input-Func_Class'!$D$22,$G153:$BB153)+IFERROR(SUMIF($G$6:$BB$6,BL$6&amp;" "&amp;'Input-Func_Class'!$E$22,$G153:$BB153),SUMIF($G$6:$BB$6,BL$6&amp;" "&amp;'Input-Func_Class'!$B$24,$G153:$BB153))+SUMIF($G$6:$BB$6,BL$6&amp;" "&amp;'Input-Func_Class'!$F$22,$G153:$BB153))&lt;Check_Limit,0,1),1)</f>
        <v>0</v>
      </c>
      <c r="BM153">
        <f ca="1">IFERROR(IF(SUMIF($G$6:$BB$6,BM$6&amp;" Total",$G153:$BB153)-(SUMIF($G$6:$BB$6,BM$6&amp;" "&amp;'Input-Func_Class'!$D$22,$G153:$BB153)+IFERROR(SUMIF($G$6:$BB$6,BM$6&amp;" "&amp;'Input-Func_Class'!$E$22,$G153:$BB153),SUMIF($G$6:$BB$6,BM$6&amp;" "&amp;'Input-Func_Class'!$B$24,$G153:$BB153))+SUMIF($G$6:$BB$6,BM$6&amp;" "&amp;'Input-Func_Class'!$F$22,$G153:$BB153))&lt;Check_Limit,0,1),1)</f>
        <v>0</v>
      </c>
      <c r="BN153">
        <f ca="1">IFERROR(IF(SUMIF($G$6:$BB$6,BN$6&amp;" Total",$G153:$BB153)-(SUMIF($G$6:$BB$6,BN$6&amp;" "&amp;'Input-Func_Class'!$D$22,$G153:$BB153)+IFERROR(SUMIF($G$6:$BB$6,BN$6&amp;" "&amp;'Input-Func_Class'!$E$22,$G153:$BB153),SUMIF($G$6:$BB$6,BN$6&amp;" "&amp;'Input-Func_Class'!$B$24,$G153:$BB153))+SUMIF($G$6:$BB$6,BN$6&amp;" "&amp;'Input-Func_Class'!$F$22,$G153:$BB153))&lt;Check_Limit,0,1),1)</f>
        <v>0</v>
      </c>
      <c r="BO153">
        <f ca="1">IFERROR(IF(SUMIF($G$6:$BB$6,BO$6&amp;" Total",$G153:$BB153)-(SUMIF($G$6:$BB$6,BO$6&amp;" "&amp;'Input-Func_Class'!$D$22,$G153:$BB153)+IFERROR(SUMIF($G$6:$BB$6,BO$6&amp;" "&amp;'Input-Func_Class'!$E$22,$G153:$BB153),SUMIF($G$6:$BB$6,BO$6&amp;" "&amp;'Input-Func_Class'!$B$24,$G153:$BB153))+SUMIF($G$6:$BB$6,BO$6&amp;" "&amp;'Input-Func_Class'!$F$22,$G153:$BB153))&lt;Check_Limit,0,1),1)</f>
        <v>0</v>
      </c>
    </row>
    <row r="154" spans="1:67">
      <c r="A154" s="31">
        <f>IF(ISBLANK('Input-Accounts'!A154),"",'Input-Accounts'!A154)</f>
        <v>137</v>
      </c>
      <c r="B154" t="str">
        <f>IF(ISBLANK('Input-Accounts'!B154),"",'Input-Accounts'!B154)</f>
        <v>Total Other Rate Base Items</v>
      </c>
      <c r="C154" s="31" t="str">
        <f>IF(ISBLANK('Input-Accounts'!C154),"",'Input-Accounts'!C154)</f>
        <v/>
      </c>
      <c r="D154" s="123">
        <f>SUBTOTAL(9,D151:D153)</f>
        <v>-61189718.72922834</v>
      </c>
      <c r="E154" s="10">
        <f t="shared" ca="1" si="20"/>
        <v>0</v>
      </c>
      <c r="G154" s="123">
        <f t="shared" ref="G154:BB154" ca="1" si="42">SUBTOTAL(9,G151:G153)</f>
        <v>-25397081.427421488</v>
      </c>
      <c r="H154" s="123">
        <f t="shared" ca="1" si="42"/>
        <v>-9193141.1291261762</v>
      </c>
      <c r="I154" s="123">
        <f t="shared" ca="1" si="42"/>
        <v>0</v>
      </c>
      <c r="J154" s="123">
        <f t="shared" ca="1" si="42"/>
        <v>-16203940.298295319</v>
      </c>
      <c r="K154" s="123">
        <f t="shared" ca="1" si="42"/>
        <v>-35792637.301806822</v>
      </c>
      <c r="L154" s="123">
        <f t="shared" ca="1" si="42"/>
        <v>0</v>
      </c>
      <c r="M154" s="123">
        <f t="shared" ca="1" si="42"/>
        <v>0</v>
      </c>
      <c r="N154" s="123">
        <f t="shared" ca="1" si="42"/>
        <v>-35792637.301806822</v>
      </c>
      <c r="O154" s="123">
        <f t="shared" ca="1" si="42"/>
        <v>0</v>
      </c>
      <c r="P154" s="123">
        <f t="shared" ca="1" si="42"/>
        <v>0</v>
      </c>
      <c r="Q154" s="123">
        <f t="shared" ca="1" si="42"/>
        <v>0</v>
      </c>
      <c r="R154" s="123">
        <f t="shared" ca="1" si="42"/>
        <v>0</v>
      </c>
      <c r="S154" s="123">
        <f t="shared" ca="1" si="42"/>
        <v>0</v>
      </c>
      <c r="T154" s="123">
        <f t="shared" ca="1" si="42"/>
        <v>0</v>
      </c>
      <c r="U154" s="123">
        <f t="shared" ca="1" si="42"/>
        <v>0</v>
      </c>
      <c r="V154" s="123">
        <f t="shared" ca="1" si="42"/>
        <v>0</v>
      </c>
      <c r="W154" s="123">
        <f t="shared" ca="1" si="42"/>
        <v>0</v>
      </c>
      <c r="X154" s="123">
        <f t="shared" ca="1" si="42"/>
        <v>0</v>
      </c>
      <c r="Y154" s="123">
        <f t="shared" ca="1" si="42"/>
        <v>0</v>
      </c>
      <c r="Z154" s="123">
        <f t="shared" ca="1" si="42"/>
        <v>0</v>
      </c>
      <c r="AA154" s="123">
        <f t="shared" ca="1" si="42"/>
        <v>0</v>
      </c>
      <c r="AB154" s="123">
        <f t="shared" ca="1" si="42"/>
        <v>0</v>
      </c>
      <c r="AC154" s="123">
        <f t="shared" ca="1" si="42"/>
        <v>0</v>
      </c>
      <c r="AD154" s="123">
        <f t="shared" ca="1" si="42"/>
        <v>0</v>
      </c>
      <c r="AE154" s="123">
        <f t="shared" ca="1" si="42"/>
        <v>0</v>
      </c>
      <c r="AF154" s="123">
        <f t="shared" ca="1" si="42"/>
        <v>0</v>
      </c>
      <c r="AG154" s="123">
        <f t="shared" ca="1" si="42"/>
        <v>0</v>
      </c>
      <c r="AH154" s="123">
        <f t="shared" ca="1" si="42"/>
        <v>0</v>
      </c>
      <c r="AI154" s="123">
        <f t="shared" ca="1" si="42"/>
        <v>0</v>
      </c>
      <c r="AJ154" s="123">
        <f t="shared" ca="1" si="42"/>
        <v>0</v>
      </c>
      <c r="AK154" s="123">
        <f t="shared" ca="1" si="42"/>
        <v>0</v>
      </c>
      <c r="AL154" s="123">
        <f t="shared" ca="1" si="42"/>
        <v>0</v>
      </c>
      <c r="AM154" s="123">
        <f t="shared" ca="1" si="42"/>
        <v>0</v>
      </c>
      <c r="AN154" s="123">
        <f t="shared" ca="1" si="42"/>
        <v>0</v>
      </c>
      <c r="AO154" s="123">
        <f t="shared" ca="1" si="42"/>
        <v>0</v>
      </c>
      <c r="AP154" s="123">
        <f t="shared" ca="1" si="42"/>
        <v>0</v>
      </c>
      <c r="AQ154" s="123">
        <f t="shared" ca="1" si="42"/>
        <v>0</v>
      </c>
      <c r="AR154" s="123">
        <f t="shared" ca="1" si="42"/>
        <v>0</v>
      </c>
      <c r="AS154" s="123">
        <f t="shared" ca="1" si="42"/>
        <v>0</v>
      </c>
      <c r="AT154" s="123">
        <f t="shared" ca="1" si="42"/>
        <v>0</v>
      </c>
      <c r="AU154" s="123">
        <f t="shared" ca="1" si="42"/>
        <v>0</v>
      </c>
      <c r="AV154" s="123">
        <f t="shared" ca="1" si="42"/>
        <v>0</v>
      </c>
      <c r="AW154" s="123">
        <f t="shared" ca="1" si="42"/>
        <v>0</v>
      </c>
      <c r="AX154" s="123">
        <f t="shared" ca="1" si="42"/>
        <v>0</v>
      </c>
      <c r="AY154" s="123">
        <f t="shared" ca="1" si="42"/>
        <v>0</v>
      </c>
      <c r="AZ154" s="123">
        <f t="shared" ca="1" si="42"/>
        <v>0</v>
      </c>
      <c r="BA154" s="123">
        <f t="shared" ca="1" si="42"/>
        <v>0</v>
      </c>
      <c r="BB154" s="123">
        <f t="shared" ca="1" si="42"/>
        <v>0</v>
      </c>
      <c r="BD154">
        <f ca="1">IFERROR(IF(SUMIF($G$6:$BB$6,BD$6&amp;" Total",$G154:$BB154)-(SUMIF($G$6:$BB$6,BD$6&amp;" "&amp;'Input-Func_Class'!$D$22,$G154:$BB154)+IFERROR(SUMIF($G$6:$BB$6,BD$6&amp;" "&amp;'Input-Func_Class'!$E$22,$G154:$BB154),SUMIF($G$6:$BB$6,BD$6&amp;" "&amp;'Input-Func_Class'!$B$24,$G154:$BB154))+SUMIF($G$6:$BB$6,BD$6&amp;" "&amp;'Input-Func_Class'!$F$22,$G154:$BB154))&lt;Check_Limit,0,1),1)</f>
        <v>0</v>
      </c>
      <c r="BE154">
        <f ca="1">IFERROR(IF(SUMIF($G$6:$BB$6,BE$6&amp;" Total",$G154:$BB154)-(SUMIF($G$6:$BB$6,BE$6&amp;" "&amp;'Input-Func_Class'!$D$22,$G154:$BB154)+IFERROR(SUMIF($G$6:$BB$6,BE$6&amp;" "&amp;'Input-Func_Class'!$E$22,$G154:$BB154),SUMIF($G$6:$BB$6,BE$6&amp;" "&amp;'Input-Func_Class'!$B$24,$G154:$BB154))+SUMIF($G$6:$BB$6,BE$6&amp;" "&amp;'Input-Func_Class'!$F$22,$G154:$BB154))&lt;Check_Limit,0,1),1)</f>
        <v>0</v>
      </c>
      <c r="BF154">
        <f ca="1">IFERROR(IF(SUMIF($G$6:$BB$6,BF$6&amp;" Total",$G154:$BB154)-(SUMIF($G$6:$BB$6,BF$6&amp;" "&amp;'Input-Func_Class'!$D$22,$G154:$BB154)+IFERROR(SUMIF($G$6:$BB$6,BF$6&amp;" "&amp;'Input-Func_Class'!$E$22,$G154:$BB154),SUMIF($G$6:$BB$6,BF$6&amp;" "&amp;'Input-Func_Class'!$B$24,$G154:$BB154))+SUMIF($G$6:$BB$6,BF$6&amp;" "&amp;'Input-Func_Class'!$F$22,$G154:$BB154))&lt;Check_Limit,0,1),1)</f>
        <v>0</v>
      </c>
      <c r="BG154">
        <f ca="1">IFERROR(IF(SUMIF($G$6:$BB$6,BG$6&amp;" Total",$G154:$BB154)-(SUMIF($G$6:$BB$6,BG$6&amp;" "&amp;'Input-Func_Class'!$D$22,$G154:$BB154)+IFERROR(SUMIF($G$6:$BB$6,BG$6&amp;" "&amp;'Input-Func_Class'!$E$22,$G154:$BB154),SUMIF($G$6:$BB$6,BG$6&amp;" "&amp;'Input-Func_Class'!$B$24,$G154:$BB154))+SUMIF($G$6:$BB$6,BG$6&amp;" "&amp;'Input-Func_Class'!$F$22,$G154:$BB154))&lt;Check_Limit,0,1),1)</f>
        <v>0</v>
      </c>
      <c r="BH154">
        <f ca="1">IFERROR(IF(SUMIF($G$6:$BB$6,BH$6&amp;" Total",$G154:$BB154)-(SUMIF($G$6:$BB$6,BH$6&amp;" "&amp;'Input-Func_Class'!$D$22,$G154:$BB154)+IFERROR(SUMIF($G$6:$BB$6,BH$6&amp;" "&amp;'Input-Func_Class'!$E$22,$G154:$BB154),SUMIF($G$6:$BB$6,BH$6&amp;" "&amp;'Input-Func_Class'!$B$24,$G154:$BB154))+SUMIF($G$6:$BB$6,BH$6&amp;" "&amp;'Input-Func_Class'!$F$22,$G154:$BB154))&lt;Check_Limit,0,1),1)</f>
        <v>0</v>
      </c>
      <c r="BI154">
        <f ca="1">IFERROR(IF(SUMIF($G$6:$BB$6,BI$6&amp;" Total",$G154:$BB154)-(SUMIF($G$6:$BB$6,BI$6&amp;" "&amp;'Input-Func_Class'!$D$22,$G154:$BB154)+IFERROR(SUMIF($G$6:$BB$6,BI$6&amp;" "&amp;'Input-Func_Class'!$E$22,$G154:$BB154),SUMIF($G$6:$BB$6,BI$6&amp;" "&amp;'Input-Func_Class'!$B$24,$G154:$BB154))+SUMIF($G$6:$BB$6,BI$6&amp;" "&amp;'Input-Func_Class'!$F$22,$G154:$BB154))&lt;Check_Limit,0,1),1)</f>
        <v>0</v>
      </c>
      <c r="BJ154">
        <f ca="1">IFERROR(IF(SUMIF($G$6:$BB$6,BJ$6&amp;" Total",$G154:$BB154)-(SUMIF($G$6:$BB$6,BJ$6&amp;" "&amp;'Input-Func_Class'!$D$22,$G154:$BB154)+IFERROR(SUMIF($G$6:$BB$6,BJ$6&amp;" "&amp;'Input-Func_Class'!$E$22,$G154:$BB154),SUMIF($G$6:$BB$6,BJ$6&amp;" "&amp;'Input-Func_Class'!$B$24,$G154:$BB154))+SUMIF($G$6:$BB$6,BJ$6&amp;" "&amp;'Input-Func_Class'!$F$22,$G154:$BB154))&lt;Check_Limit,0,1),1)</f>
        <v>0</v>
      </c>
      <c r="BK154">
        <f ca="1">IFERROR(IF(SUMIF($G$6:$BB$6,BK$6&amp;" Total",$G154:$BB154)-(SUMIF($G$6:$BB$6,BK$6&amp;" "&amp;'Input-Func_Class'!$D$22,$G154:$BB154)+IFERROR(SUMIF($G$6:$BB$6,BK$6&amp;" "&amp;'Input-Func_Class'!$E$22,$G154:$BB154),SUMIF($G$6:$BB$6,BK$6&amp;" "&amp;'Input-Func_Class'!$B$24,$G154:$BB154))+SUMIF($G$6:$BB$6,BK$6&amp;" "&amp;'Input-Func_Class'!$F$22,$G154:$BB154))&lt;Check_Limit,0,1),1)</f>
        <v>0</v>
      </c>
      <c r="BL154">
        <f ca="1">IFERROR(IF(SUMIF($G$6:$BB$6,BL$6&amp;" Total",$G154:$BB154)-(SUMIF($G$6:$BB$6,BL$6&amp;" "&amp;'Input-Func_Class'!$D$22,$G154:$BB154)+IFERROR(SUMIF($G$6:$BB$6,BL$6&amp;" "&amp;'Input-Func_Class'!$E$22,$G154:$BB154),SUMIF($G$6:$BB$6,BL$6&amp;" "&amp;'Input-Func_Class'!$B$24,$G154:$BB154))+SUMIF($G$6:$BB$6,BL$6&amp;" "&amp;'Input-Func_Class'!$F$22,$G154:$BB154))&lt;Check_Limit,0,1),1)</f>
        <v>0</v>
      </c>
      <c r="BM154">
        <f ca="1">IFERROR(IF(SUMIF($G$6:$BB$6,BM$6&amp;" Total",$G154:$BB154)-(SUMIF($G$6:$BB$6,BM$6&amp;" "&amp;'Input-Func_Class'!$D$22,$G154:$BB154)+IFERROR(SUMIF($G$6:$BB$6,BM$6&amp;" "&amp;'Input-Func_Class'!$E$22,$G154:$BB154),SUMIF($G$6:$BB$6,BM$6&amp;" "&amp;'Input-Func_Class'!$B$24,$G154:$BB154))+SUMIF($G$6:$BB$6,BM$6&amp;" "&amp;'Input-Func_Class'!$F$22,$G154:$BB154))&lt;Check_Limit,0,1),1)</f>
        <v>0</v>
      </c>
      <c r="BN154">
        <f ca="1">IFERROR(IF(SUMIF($G$6:$BB$6,BN$6&amp;" Total",$G154:$BB154)-(SUMIF($G$6:$BB$6,BN$6&amp;" "&amp;'Input-Func_Class'!$D$22,$G154:$BB154)+IFERROR(SUMIF($G$6:$BB$6,BN$6&amp;" "&amp;'Input-Func_Class'!$E$22,$G154:$BB154),SUMIF($G$6:$BB$6,BN$6&amp;" "&amp;'Input-Func_Class'!$B$24,$G154:$BB154))+SUMIF($G$6:$BB$6,BN$6&amp;" "&amp;'Input-Func_Class'!$F$22,$G154:$BB154))&lt;Check_Limit,0,1),1)</f>
        <v>0</v>
      </c>
      <c r="BO154">
        <f ca="1">IFERROR(IF(SUMIF($G$6:$BB$6,BO$6&amp;" Total",$G154:$BB154)-(SUMIF($G$6:$BB$6,BO$6&amp;" "&amp;'Input-Func_Class'!$D$22,$G154:$BB154)+IFERROR(SUMIF($G$6:$BB$6,BO$6&amp;" "&amp;'Input-Func_Class'!$E$22,$G154:$BB154),SUMIF($G$6:$BB$6,BO$6&amp;" "&amp;'Input-Func_Class'!$B$24,$G154:$BB154))+SUMIF($G$6:$BB$6,BO$6&amp;" "&amp;'Input-Func_Class'!$F$22,$G154:$BB154))&lt;Check_Limit,0,1),1)</f>
        <v>0</v>
      </c>
    </row>
    <row r="155" spans="1:67">
      <c r="A155" s="31" t="str">
        <f>IF(ISBLANK('Input-Accounts'!A155),"",'Input-Accounts'!A155)</f>
        <v/>
      </c>
      <c r="B155" t="str">
        <f>IF(ISBLANK('Input-Accounts'!B155),"",'Input-Accounts'!B155)</f>
        <v/>
      </c>
      <c r="C155" s="31" t="str">
        <f>IF(ISBLANK('Input-Accounts'!C155),"",'Input-Accounts'!C155)</f>
        <v/>
      </c>
      <c r="D155" s="31"/>
      <c r="E155" s="10"/>
      <c r="G155" s="31"/>
      <c r="H155" s="31"/>
      <c r="I155" s="31"/>
      <c r="J155" s="31"/>
      <c r="K155" s="31"/>
      <c r="L155" s="31"/>
      <c r="M155" s="31"/>
      <c r="N155" s="31"/>
      <c r="O155" s="31"/>
      <c r="P155" s="31"/>
      <c r="Q155" s="31"/>
      <c r="R155" s="31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H155" s="31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31"/>
      <c r="AT155" s="31"/>
      <c r="AU155" s="31"/>
      <c r="AV155" s="31"/>
      <c r="AW155" s="31"/>
      <c r="AX155" s="31"/>
      <c r="AY155" s="31"/>
      <c r="AZ155" s="31"/>
      <c r="BA155" s="31"/>
      <c r="BB155" s="31"/>
      <c r="BD155">
        <f>IFERROR(IF(SUMIF($G$6:$BB$6,BD$6&amp;" Total",$G155:$BB155)-(SUMIF($G$6:$BB$6,BD$6&amp;" "&amp;'Input-Func_Class'!$D$22,$G155:$BB155)+IFERROR(SUMIF($G$6:$BB$6,BD$6&amp;" "&amp;'Input-Func_Class'!$E$22,$G155:$BB155),SUMIF($G$6:$BB$6,BD$6&amp;" "&amp;'Input-Func_Class'!$B$24,$G155:$BB155))+SUMIF($G$6:$BB$6,BD$6&amp;" "&amp;'Input-Func_Class'!$F$22,$G155:$BB155))&lt;Check_Limit,0,1),1)</f>
        <v>0</v>
      </c>
      <c r="BE155">
        <f>IFERROR(IF(SUMIF($G$6:$BB$6,BE$6&amp;" Total",$G155:$BB155)-(SUMIF($G$6:$BB$6,BE$6&amp;" "&amp;'Input-Func_Class'!$D$22,$G155:$BB155)+IFERROR(SUMIF($G$6:$BB$6,BE$6&amp;" "&amp;'Input-Func_Class'!$E$22,$G155:$BB155),SUMIF($G$6:$BB$6,BE$6&amp;" "&amp;'Input-Func_Class'!$B$24,$G155:$BB155))+SUMIF($G$6:$BB$6,BE$6&amp;" "&amp;'Input-Func_Class'!$F$22,$G155:$BB155))&lt;Check_Limit,0,1),1)</f>
        <v>0</v>
      </c>
      <c r="BF155">
        <f>IFERROR(IF(SUMIF($G$6:$BB$6,BF$6&amp;" Total",$G155:$BB155)-(SUMIF($G$6:$BB$6,BF$6&amp;" "&amp;'Input-Func_Class'!$D$22,$G155:$BB155)+IFERROR(SUMIF($G$6:$BB$6,BF$6&amp;" "&amp;'Input-Func_Class'!$E$22,$G155:$BB155),SUMIF($G$6:$BB$6,BF$6&amp;" "&amp;'Input-Func_Class'!$B$24,$G155:$BB155))+SUMIF($G$6:$BB$6,BF$6&amp;" "&amp;'Input-Func_Class'!$F$22,$G155:$BB155))&lt;Check_Limit,0,1),1)</f>
        <v>0</v>
      </c>
      <c r="BG155">
        <f>IFERROR(IF(SUMIF($G$6:$BB$6,BG$6&amp;" Total",$G155:$BB155)-(SUMIF($G$6:$BB$6,BG$6&amp;" "&amp;'Input-Func_Class'!$D$22,$G155:$BB155)+IFERROR(SUMIF($G$6:$BB$6,BG$6&amp;" "&amp;'Input-Func_Class'!$E$22,$G155:$BB155),SUMIF($G$6:$BB$6,BG$6&amp;" "&amp;'Input-Func_Class'!$B$24,$G155:$BB155))+SUMIF($G$6:$BB$6,BG$6&amp;" "&amp;'Input-Func_Class'!$F$22,$G155:$BB155))&lt;Check_Limit,0,1),1)</f>
        <v>0</v>
      </c>
      <c r="BH155">
        <f>IFERROR(IF(SUMIF($G$6:$BB$6,BH$6&amp;" Total",$G155:$BB155)-(SUMIF($G$6:$BB$6,BH$6&amp;" "&amp;'Input-Func_Class'!$D$22,$G155:$BB155)+IFERROR(SUMIF($G$6:$BB$6,BH$6&amp;" "&amp;'Input-Func_Class'!$E$22,$G155:$BB155),SUMIF($G$6:$BB$6,BH$6&amp;" "&amp;'Input-Func_Class'!$B$24,$G155:$BB155))+SUMIF($G$6:$BB$6,BH$6&amp;" "&amp;'Input-Func_Class'!$F$22,$G155:$BB155))&lt;Check_Limit,0,1),1)</f>
        <v>0</v>
      </c>
      <c r="BI155">
        <f>IFERROR(IF(SUMIF($G$6:$BB$6,BI$6&amp;" Total",$G155:$BB155)-(SUMIF($G$6:$BB$6,BI$6&amp;" "&amp;'Input-Func_Class'!$D$22,$G155:$BB155)+IFERROR(SUMIF($G$6:$BB$6,BI$6&amp;" "&amp;'Input-Func_Class'!$E$22,$G155:$BB155),SUMIF($G$6:$BB$6,BI$6&amp;" "&amp;'Input-Func_Class'!$B$24,$G155:$BB155))+SUMIF($G$6:$BB$6,BI$6&amp;" "&amp;'Input-Func_Class'!$F$22,$G155:$BB155))&lt;Check_Limit,0,1),1)</f>
        <v>0</v>
      </c>
      <c r="BJ155">
        <f>IFERROR(IF(SUMIF($G$6:$BB$6,BJ$6&amp;" Total",$G155:$BB155)-(SUMIF($G$6:$BB$6,BJ$6&amp;" "&amp;'Input-Func_Class'!$D$22,$G155:$BB155)+IFERROR(SUMIF($G$6:$BB$6,BJ$6&amp;" "&amp;'Input-Func_Class'!$E$22,$G155:$BB155),SUMIF($G$6:$BB$6,BJ$6&amp;" "&amp;'Input-Func_Class'!$B$24,$G155:$BB155))+SUMIF($G$6:$BB$6,BJ$6&amp;" "&amp;'Input-Func_Class'!$F$22,$G155:$BB155))&lt;Check_Limit,0,1),1)</f>
        <v>0</v>
      </c>
      <c r="BK155">
        <f>IFERROR(IF(SUMIF($G$6:$BB$6,BK$6&amp;" Total",$G155:$BB155)-(SUMIF($G$6:$BB$6,BK$6&amp;" "&amp;'Input-Func_Class'!$D$22,$G155:$BB155)+IFERROR(SUMIF($G$6:$BB$6,BK$6&amp;" "&amp;'Input-Func_Class'!$E$22,$G155:$BB155),SUMIF($G$6:$BB$6,BK$6&amp;" "&amp;'Input-Func_Class'!$B$24,$G155:$BB155))+SUMIF($G$6:$BB$6,BK$6&amp;" "&amp;'Input-Func_Class'!$F$22,$G155:$BB155))&lt;Check_Limit,0,1),1)</f>
        <v>0</v>
      </c>
      <c r="BL155">
        <f>IFERROR(IF(SUMIF($G$6:$BB$6,BL$6&amp;" Total",$G155:$BB155)-(SUMIF($G$6:$BB$6,BL$6&amp;" "&amp;'Input-Func_Class'!$D$22,$G155:$BB155)+IFERROR(SUMIF($G$6:$BB$6,BL$6&amp;" "&amp;'Input-Func_Class'!$E$22,$G155:$BB155),SUMIF($G$6:$BB$6,BL$6&amp;" "&amp;'Input-Func_Class'!$B$24,$G155:$BB155))+SUMIF($G$6:$BB$6,BL$6&amp;" "&amp;'Input-Func_Class'!$F$22,$G155:$BB155))&lt;Check_Limit,0,1),1)</f>
        <v>0</v>
      </c>
      <c r="BM155">
        <f>IFERROR(IF(SUMIF($G$6:$BB$6,BM$6&amp;" Total",$G155:$BB155)-(SUMIF($G$6:$BB$6,BM$6&amp;" "&amp;'Input-Func_Class'!$D$22,$G155:$BB155)+IFERROR(SUMIF($G$6:$BB$6,BM$6&amp;" "&amp;'Input-Func_Class'!$E$22,$G155:$BB155),SUMIF($G$6:$BB$6,BM$6&amp;" "&amp;'Input-Func_Class'!$B$24,$G155:$BB155))+SUMIF($G$6:$BB$6,BM$6&amp;" "&amp;'Input-Func_Class'!$F$22,$G155:$BB155))&lt;Check_Limit,0,1),1)</f>
        <v>0</v>
      </c>
      <c r="BN155">
        <f>IFERROR(IF(SUMIF($G$6:$BB$6,BN$6&amp;" Total",$G155:$BB155)-(SUMIF($G$6:$BB$6,BN$6&amp;" "&amp;'Input-Func_Class'!$D$22,$G155:$BB155)+IFERROR(SUMIF($G$6:$BB$6,BN$6&amp;" "&amp;'Input-Func_Class'!$E$22,$G155:$BB155),SUMIF($G$6:$BB$6,BN$6&amp;" "&amp;'Input-Func_Class'!$B$24,$G155:$BB155))+SUMIF($G$6:$BB$6,BN$6&amp;" "&amp;'Input-Func_Class'!$F$22,$G155:$BB155))&lt;Check_Limit,0,1),1)</f>
        <v>0</v>
      </c>
      <c r="BO155">
        <f>IFERROR(IF(SUMIF($G$6:$BB$6,BO$6&amp;" Total",$G155:$BB155)-(SUMIF($G$6:$BB$6,BO$6&amp;" "&amp;'Input-Func_Class'!$D$22,$G155:$BB155)+IFERROR(SUMIF($G$6:$BB$6,BO$6&amp;" "&amp;'Input-Func_Class'!$E$22,$G155:$BB155),SUMIF($G$6:$BB$6,BO$6&amp;" "&amp;'Input-Func_Class'!$B$24,$G155:$BB155))+SUMIF($G$6:$BB$6,BO$6&amp;" "&amp;'Input-Func_Class'!$F$22,$G155:$BB155))&lt;Check_Limit,0,1),1)</f>
        <v>0</v>
      </c>
    </row>
    <row r="156" spans="1:67" ht="15" thickBot="1">
      <c r="A156" s="31">
        <f>IF(ISBLANK('Input-Accounts'!A156),"",'Input-Accounts'!A156)</f>
        <v>138</v>
      </c>
      <c r="B156" s="7" t="str">
        <f>IF(ISBLANK('Input-Accounts'!B156),"",'Input-Accounts'!B156)</f>
        <v>TOTAL RATE BASE</v>
      </c>
      <c r="C156" s="31" t="str">
        <f>IF(ISBLANK('Input-Accounts'!C156),"",'Input-Accounts'!C156)</f>
        <v/>
      </c>
      <c r="D156" s="125">
        <f>SUBTOTAL(9,D11:D155)</f>
        <v>518827311.76319569</v>
      </c>
      <c r="E156" s="10">
        <f t="shared" ref="E156:E169" ca="1" si="43">IFERROR(IF(D156="",0,IF(D156=0,0,IF(ABS(D156-SUM(G156,K156,O156,S156,W156,AA156,AE156,AI156,AM156,AQ156,AU156,AY156))&lt;Check_Limit,0,1))),1)</f>
        <v>0</v>
      </c>
      <c r="G156" s="125">
        <f t="shared" ref="G156:BB156" ca="1" si="44">SUBTOTAL(9,G11:G155)</f>
        <v>370254175.18871021</v>
      </c>
      <c r="H156" s="125">
        <f t="shared" ca="1" si="44"/>
        <v>284369732.30614889</v>
      </c>
      <c r="I156" s="125">
        <f t="shared" ca="1" si="44"/>
        <v>0</v>
      </c>
      <c r="J156" s="125">
        <f t="shared" ca="1" si="44"/>
        <v>85884442.88256149</v>
      </c>
      <c r="K156" s="125">
        <f t="shared" ca="1" si="44"/>
        <v>148573136.57448521</v>
      </c>
      <c r="L156" s="125">
        <f t="shared" ca="1" si="44"/>
        <v>0</v>
      </c>
      <c r="M156" s="125">
        <f t="shared" ca="1" si="44"/>
        <v>0</v>
      </c>
      <c r="N156" s="125">
        <f t="shared" ca="1" si="44"/>
        <v>148573136.57448521</v>
      </c>
      <c r="O156" s="125">
        <f t="shared" ca="1" si="44"/>
        <v>0</v>
      </c>
      <c r="P156" s="125">
        <f t="shared" ca="1" si="44"/>
        <v>0</v>
      </c>
      <c r="Q156" s="125">
        <f t="shared" ca="1" si="44"/>
        <v>0</v>
      </c>
      <c r="R156" s="125">
        <f t="shared" ca="1" si="44"/>
        <v>0</v>
      </c>
      <c r="S156" s="125">
        <f t="shared" ca="1" si="44"/>
        <v>0</v>
      </c>
      <c r="T156" s="125">
        <f t="shared" ca="1" si="44"/>
        <v>0</v>
      </c>
      <c r="U156" s="125">
        <f t="shared" ca="1" si="44"/>
        <v>0</v>
      </c>
      <c r="V156" s="125">
        <f t="shared" ca="1" si="44"/>
        <v>0</v>
      </c>
      <c r="W156" s="125">
        <f t="shared" ca="1" si="44"/>
        <v>0</v>
      </c>
      <c r="X156" s="125">
        <f t="shared" ca="1" si="44"/>
        <v>0</v>
      </c>
      <c r="Y156" s="125">
        <f t="shared" ca="1" si="44"/>
        <v>0</v>
      </c>
      <c r="Z156" s="125">
        <f t="shared" ca="1" si="44"/>
        <v>0</v>
      </c>
      <c r="AA156" s="125">
        <f t="shared" ca="1" si="44"/>
        <v>0</v>
      </c>
      <c r="AB156" s="125">
        <f t="shared" ca="1" si="44"/>
        <v>0</v>
      </c>
      <c r="AC156" s="125">
        <f t="shared" ca="1" si="44"/>
        <v>0</v>
      </c>
      <c r="AD156" s="125">
        <f t="shared" ca="1" si="44"/>
        <v>0</v>
      </c>
      <c r="AE156" s="125">
        <f t="shared" ca="1" si="44"/>
        <v>0</v>
      </c>
      <c r="AF156" s="125">
        <f t="shared" ca="1" si="44"/>
        <v>0</v>
      </c>
      <c r="AG156" s="125">
        <f t="shared" ca="1" si="44"/>
        <v>0</v>
      </c>
      <c r="AH156" s="125">
        <f t="shared" ca="1" si="44"/>
        <v>0</v>
      </c>
      <c r="AI156" s="125">
        <f t="shared" ca="1" si="44"/>
        <v>0</v>
      </c>
      <c r="AJ156" s="125">
        <f t="shared" ca="1" si="44"/>
        <v>0</v>
      </c>
      <c r="AK156" s="125">
        <f t="shared" ca="1" si="44"/>
        <v>0</v>
      </c>
      <c r="AL156" s="125">
        <f t="shared" ca="1" si="44"/>
        <v>0</v>
      </c>
      <c r="AM156" s="125">
        <f t="shared" ca="1" si="44"/>
        <v>0</v>
      </c>
      <c r="AN156" s="125">
        <f t="shared" ca="1" si="44"/>
        <v>0</v>
      </c>
      <c r="AO156" s="125">
        <f t="shared" ca="1" si="44"/>
        <v>0</v>
      </c>
      <c r="AP156" s="125">
        <f t="shared" ca="1" si="44"/>
        <v>0</v>
      </c>
      <c r="AQ156" s="125">
        <f t="shared" ca="1" si="44"/>
        <v>0</v>
      </c>
      <c r="AR156" s="125">
        <f t="shared" ca="1" si="44"/>
        <v>0</v>
      </c>
      <c r="AS156" s="125">
        <f t="shared" ca="1" si="44"/>
        <v>0</v>
      </c>
      <c r="AT156" s="125">
        <f t="shared" ca="1" si="44"/>
        <v>0</v>
      </c>
      <c r="AU156" s="125">
        <f t="shared" ca="1" si="44"/>
        <v>0</v>
      </c>
      <c r="AV156" s="125">
        <f t="shared" ca="1" si="44"/>
        <v>0</v>
      </c>
      <c r="AW156" s="125">
        <f t="shared" ca="1" si="44"/>
        <v>0</v>
      </c>
      <c r="AX156" s="125">
        <f t="shared" ca="1" si="44"/>
        <v>0</v>
      </c>
      <c r="AY156" s="125">
        <f t="shared" ca="1" si="44"/>
        <v>0</v>
      </c>
      <c r="AZ156" s="125">
        <f t="shared" ca="1" si="44"/>
        <v>0</v>
      </c>
      <c r="BA156" s="125">
        <f t="shared" ca="1" si="44"/>
        <v>0</v>
      </c>
      <c r="BB156" s="125">
        <f t="shared" ca="1" si="44"/>
        <v>0</v>
      </c>
      <c r="BD156">
        <f ca="1">IFERROR(IF(SUMIF($G$6:$BB$6,BD$6&amp;" Total",$G156:$BB156)-(SUMIF($G$6:$BB$6,BD$6&amp;" "&amp;'Input-Func_Class'!$D$22,$G156:$BB156)+IFERROR(SUMIF($G$6:$BB$6,BD$6&amp;" "&amp;'Input-Func_Class'!$E$22,$G156:$BB156),SUMIF($G$6:$BB$6,BD$6&amp;" "&amp;'Input-Func_Class'!$B$24,$G156:$BB156))+SUMIF($G$6:$BB$6,BD$6&amp;" "&amp;'Input-Func_Class'!$F$22,$G156:$BB156))&lt;Check_Limit,0,1),1)</f>
        <v>0</v>
      </c>
      <c r="BE156">
        <f ca="1">IFERROR(IF(SUMIF($G$6:$BB$6,BE$6&amp;" Total",$G156:$BB156)-(SUMIF($G$6:$BB$6,BE$6&amp;" "&amp;'Input-Func_Class'!$D$22,$G156:$BB156)+IFERROR(SUMIF($G$6:$BB$6,BE$6&amp;" "&amp;'Input-Func_Class'!$E$22,$G156:$BB156),SUMIF($G$6:$BB$6,BE$6&amp;" "&amp;'Input-Func_Class'!$B$24,$G156:$BB156))+SUMIF($G$6:$BB$6,BE$6&amp;" "&amp;'Input-Func_Class'!$F$22,$G156:$BB156))&lt;Check_Limit,0,1),1)</f>
        <v>0</v>
      </c>
      <c r="BF156">
        <f ca="1">IFERROR(IF(SUMIF($G$6:$BB$6,BF$6&amp;" Total",$G156:$BB156)-(SUMIF($G$6:$BB$6,BF$6&amp;" "&amp;'Input-Func_Class'!$D$22,$G156:$BB156)+IFERROR(SUMIF($G$6:$BB$6,BF$6&amp;" "&amp;'Input-Func_Class'!$E$22,$G156:$BB156),SUMIF($G$6:$BB$6,BF$6&amp;" "&amp;'Input-Func_Class'!$B$24,$G156:$BB156))+SUMIF($G$6:$BB$6,BF$6&amp;" "&amp;'Input-Func_Class'!$F$22,$G156:$BB156))&lt;Check_Limit,0,1),1)</f>
        <v>0</v>
      </c>
      <c r="BG156">
        <f ca="1">IFERROR(IF(SUMIF($G$6:$BB$6,BG$6&amp;" Total",$G156:$BB156)-(SUMIF($G$6:$BB$6,BG$6&amp;" "&amp;'Input-Func_Class'!$D$22,$G156:$BB156)+IFERROR(SUMIF($G$6:$BB$6,BG$6&amp;" "&amp;'Input-Func_Class'!$E$22,$G156:$BB156),SUMIF($G$6:$BB$6,BG$6&amp;" "&amp;'Input-Func_Class'!$B$24,$G156:$BB156))+SUMIF($G$6:$BB$6,BG$6&amp;" "&amp;'Input-Func_Class'!$F$22,$G156:$BB156))&lt;Check_Limit,0,1),1)</f>
        <v>0</v>
      </c>
      <c r="BH156">
        <f ca="1">IFERROR(IF(SUMIF($G$6:$BB$6,BH$6&amp;" Total",$G156:$BB156)-(SUMIF($G$6:$BB$6,BH$6&amp;" "&amp;'Input-Func_Class'!$D$22,$G156:$BB156)+IFERROR(SUMIF($G$6:$BB$6,BH$6&amp;" "&amp;'Input-Func_Class'!$E$22,$G156:$BB156),SUMIF($G$6:$BB$6,BH$6&amp;" "&amp;'Input-Func_Class'!$B$24,$G156:$BB156))+SUMIF($G$6:$BB$6,BH$6&amp;" "&amp;'Input-Func_Class'!$F$22,$G156:$BB156))&lt;Check_Limit,0,1),1)</f>
        <v>0</v>
      </c>
      <c r="BI156">
        <f ca="1">IFERROR(IF(SUMIF($G$6:$BB$6,BI$6&amp;" Total",$G156:$BB156)-(SUMIF($G$6:$BB$6,BI$6&amp;" "&amp;'Input-Func_Class'!$D$22,$G156:$BB156)+IFERROR(SUMIF($G$6:$BB$6,BI$6&amp;" "&amp;'Input-Func_Class'!$E$22,$G156:$BB156),SUMIF($G$6:$BB$6,BI$6&amp;" "&amp;'Input-Func_Class'!$B$24,$G156:$BB156))+SUMIF($G$6:$BB$6,BI$6&amp;" "&amp;'Input-Func_Class'!$F$22,$G156:$BB156))&lt;Check_Limit,0,1),1)</f>
        <v>0</v>
      </c>
      <c r="BJ156">
        <f ca="1">IFERROR(IF(SUMIF($G$6:$BB$6,BJ$6&amp;" Total",$G156:$BB156)-(SUMIF($G$6:$BB$6,BJ$6&amp;" "&amp;'Input-Func_Class'!$D$22,$G156:$BB156)+IFERROR(SUMIF($G$6:$BB$6,BJ$6&amp;" "&amp;'Input-Func_Class'!$E$22,$G156:$BB156),SUMIF($G$6:$BB$6,BJ$6&amp;" "&amp;'Input-Func_Class'!$B$24,$G156:$BB156))+SUMIF($G$6:$BB$6,BJ$6&amp;" "&amp;'Input-Func_Class'!$F$22,$G156:$BB156))&lt;Check_Limit,0,1),1)</f>
        <v>0</v>
      </c>
      <c r="BK156">
        <f ca="1">IFERROR(IF(SUMIF($G$6:$BB$6,BK$6&amp;" Total",$G156:$BB156)-(SUMIF($G$6:$BB$6,BK$6&amp;" "&amp;'Input-Func_Class'!$D$22,$G156:$BB156)+IFERROR(SUMIF($G$6:$BB$6,BK$6&amp;" "&amp;'Input-Func_Class'!$E$22,$G156:$BB156),SUMIF($G$6:$BB$6,BK$6&amp;" "&amp;'Input-Func_Class'!$B$24,$G156:$BB156))+SUMIF($G$6:$BB$6,BK$6&amp;" "&amp;'Input-Func_Class'!$F$22,$G156:$BB156))&lt;Check_Limit,0,1),1)</f>
        <v>0</v>
      </c>
      <c r="BL156">
        <f ca="1">IFERROR(IF(SUMIF($G$6:$BB$6,BL$6&amp;" Total",$G156:$BB156)-(SUMIF($G$6:$BB$6,BL$6&amp;" "&amp;'Input-Func_Class'!$D$22,$G156:$BB156)+IFERROR(SUMIF($G$6:$BB$6,BL$6&amp;" "&amp;'Input-Func_Class'!$E$22,$G156:$BB156),SUMIF($G$6:$BB$6,BL$6&amp;" "&amp;'Input-Func_Class'!$B$24,$G156:$BB156))+SUMIF($G$6:$BB$6,BL$6&amp;" "&amp;'Input-Func_Class'!$F$22,$G156:$BB156))&lt;Check_Limit,0,1),1)</f>
        <v>0</v>
      </c>
      <c r="BM156">
        <f ca="1">IFERROR(IF(SUMIF($G$6:$BB$6,BM$6&amp;" Total",$G156:$BB156)-(SUMIF($G$6:$BB$6,BM$6&amp;" "&amp;'Input-Func_Class'!$D$22,$G156:$BB156)+IFERROR(SUMIF($G$6:$BB$6,BM$6&amp;" "&amp;'Input-Func_Class'!$E$22,$G156:$BB156),SUMIF($G$6:$BB$6,BM$6&amp;" "&amp;'Input-Func_Class'!$B$24,$G156:$BB156))+SUMIF($G$6:$BB$6,BM$6&amp;" "&amp;'Input-Func_Class'!$F$22,$G156:$BB156))&lt;Check_Limit,0,1),1)</f>
        <v>0</v>
      </c>
      <c r="BN156">
        <f ca="1">IFERROR(IF(SUMIF($G$6:$BB$6,BN$6&amp;" Total",$G156:$BB156)-(SUMIF($G$6:$BB$6,BN$6&amp;" "&amp;'Input-Func_Class'!$D$22,$G156:$BB156)+IFERROR(SUMIF($G$6:$BB$6,BN$6&amp;" "&amp;'Input-Func_Class'!$E$22,$G156:$BB156),SUMIF($G$6:$BB$6,BN$6&amp;" "&amp;'Input-Func_Class'!$B$24,$G156:$BB156))+SUMIF($G$6:$BB$6,BN$6&amp;" "&amp;'Input-Func_Class'!$F$22,$G156:$BB156))&lt;Check_Limit,0,1),1)</f>
        <v>0</v>
      </c>
      <c r="BO156">
        <f ca="1">IFERROR(IF(SUMIF($G$6:$BB$6,BO$6&amp;" Total",$G156:$BB156)-(SUMIF($G$6:$BB$6,BO$6&amp;" "&amp;'Input-Func_Class'!$D$22,$G156:$BB156)+IFERROR(SUMIF($G$6:$BB$6,BO$6&amp;" "&amp;'Input-Func_Class'!$E$22,$G156:$BB156),SUMIF($G$6:$BB$6,BO$6&amp;" "&amp;'Input-Func_Class'!$B$24,$G156:$BB156))+SUMIF($G$6:$BB$6,BO$6&amp;" "&amp;'Input-Func_Class'!$F$22,$G156:$BB156))&lt;Check_Limit,0,1),1)</f>
        <v>0</v>
      </c>
    </row>
    <row r="157" spans="1:67" ht="15" thickTop="1">
      <c r="A157" s="31" t="str">
        <f>IF(ISBLANK('Input-Accounts'!A157),"",'Input-Accounts'!A157)</f>
        <v/>
      </c>
      <c r="B157" t="str">
        <f>IF(ISBLANK('Input-Accounts'!B157),"",'Input-Accounts'!B157)</f>
        <v/>
      </c>
      <c r="C157" s="31" t="str">
        <f>IF(ISBLANK('Input-Accounts'!C157),"",'Input-Accounts'!C157)</f>
        <v/>
      </c>
      <c r="D157" s="10"/>
      <c r="E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10"/>
      <c r="AM157" s="10"/>
      <c r="AN157" s="10"/>
      <c r="AO157" s="10"/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D157">
        <f>IFERROR(IF(SUMIF($G$6:$BB$6,BD$6&amp;" Total",$G157:$BB157)-(SUMIF($G$6:$BB$6,BD$6&amp;" "&amp;'Input-Func_Class'!$D$22,$G157:$BB157)+IFERROR(SUMIF($G$6:$BB$6,BD$6&amp;" "&amp;'Input-Func_Class'!$E$22,$G157:$BB157),SUMIF($G$6:$BB$6,BD$6&amp;" "&amp;'Input-Func_Class'!$B$24,$G157:$BB157))+SUMIF($G$6:$BB$6,BD$6&amp;" "&amp;'Input-Func_Class'!$F$22,$G157:$BB157))&lt;Check_Limit,0,1),1)</f>
        <v>0</v>
      </c>
      <c r="BE157">
        <f>IFERROR(IF(SUMIF($G$6:$BB$6,BE$6&amp;" Total",$G157:$BB157)-(SUMIF($G$6:$BB$6,BE$6&amp;" "&amp;'Input-Func_Class'!$D$22,$G157:$BB157)+IFERROR(SUMIF($G$6:$BB$6,BE$6&amp;" "&amp;'Input-Func_Class'!$E$22,$G157:$BB157),SUMIF($G$6:$BB$6,BE$6&amp;" "&amp;'Input-Func_Class'!$B$24,$G157:$BB157))+SUMIF($G$6:$BB$6,BE$6&amp;" "&amp;'Input-Func_Class'!$F$22,$G157:$BB157))&lt;Check_Limit,0,1),1)</f>
        <v>0</v>
      </c>
      <c r="BF157">
        <f>IFERROR(IF(SUMIF($G$6:$BB$6,BF$6&amp;" Total",$G157:$BB157)-(SUMIF($G$6:$BB$6,BF$6&amp;" "&amp;'Input-Func_Class'!$D$22,$G157:$BB157)+IFERROR(SUMIF($G$6:$BB$6,BF$6&amp;" "&amp;'Input-Func_Class'!$E$22,$G157:$BB157),SUMIF($G$6:$BB$6,BF$6&amp;" "&amp;'Input-Func_Class'!$B$24,$G157:$BB157))+SUMIF($G$6:$BB$6,BF$6&amp;" "&amp;'Input-Func_Class'!$F$22,$G157:$BB157))&lt;Check_Limit,0,1),1)</f>
        <v>0</v>
      </c>
      <c r="BG157">
        <f>IFERROR(IF(SUMIF($G$6:$BB$6,BG$6&amp;" Total",$G157:$BB157)-(SUMIF($G$6:$BB$6,BG$6&amp;" "&amp;'Input-Func_Class'!$D$22,$G157:$BB157)+IFERROR(SUMIF($G$6:$BB$6,BG$6&amp;" "&amp;'Input-Func_Class'!$E$22,$G157:$BB157),SUMIF($G$6:$BB$6,BG$6&amp;" "&amp;'Input-Func_Class'!$B$24,$G157:$BB157))+SUMIF($G$6:$BB$6,BG$6&amp;" "&amp;'Input-Func_Class'!$F$22,$G157:$BB157))&lt;Check_Limit,0,1),1)</f>
        <v>0</v>
      </c>
      <c r="BH157">
        <f>IFERROR(IF(SUMIF($G$6:$BB$6,BH$6&amp;" Total",$G157:$BB157)-(SUMIF($G$6:$BB$6,BH$6&amp;" "&amp;'Input-Func_Class'!$D$22,$G157:$BB157)+IFERROR(SUMIF($G$6:$BB$6,BH$6&amp;" "&amp;'Input-Func_Class'!$E$22,$G157:$BB157),SUMIF($G$6:$BB$6,BH$6&amp;" "&amp;'Input-Func_Class'!$B$24,$G157:$BB157))+SUMIF($G$6:$BB$6,BH$6&amp;" "&amp;'Input-Func_Class'!$F$22,$G157:$BB157))&lt;Check_Limit,0,1),1)</f>
        <v>0</v>
      </c>
      <c r="BI157">
        <f>IFERROR(IF(SUMIF($G$6:$BB$6,BI$6&amp;" Total",$G157:$BB157)-(SUMIF($G$6:$BB$6,BI$6&amp;" "&amp;'Input-Func_Class'!$D$22,$G157:$BB157)+IFERROR(SUMIF($G$6:$BB$6,BI$6&amp;" "&amp;'Input-Func_Class'!$E$22,$G157:$BB157),SUMIF($G$6:$BB$6,BI$6&amp;" "&amp;'Input-Func_Class'!$B$24,$G157:$BB157))+SUMIF($G$6:$BB$6,BI$6&amp;" "&amp;'Input-Func_Class'!$F$22,$G157:$BB157))&lt;Check_Limit,0,1),1)</f>
        <v>0</v>
      </c>
      <c r="BJ157">
        <f>IFERROR(IF(SUMIF($G$6:$BB$6,BJ$6&amp;" Total",$G157:$BB157)-(SUMIF($G$6:$BB$6,BJ$6&amp;" "&amp;'Input-Func_Class'!$D$22,$G157:$BB157)+IFERROR(SUMIF($G$6:$BB$6,BJ$6&amp;" "&amp;'Input-Func_Class'!$E$22,$G157:$BB157),SUMIF($G$6:$BB$6,BJ$6&amp;" "&amp;'Input-Func_Class'!$B$24,$G157:$BB157))+SUMIF($G$6:$BB$6,BJ$6&amp;" "&amp;'Input-Func_Class'!$F$22,$G157:$BB157))&lt;Check_Limit,0,1),1)</f>
        <v>0</v>
      </c>
      <c r="BK157">
        <f>IFERROR(IF(SUMIF($G$6:$BB$6,BK$6&amp;" Total",$G157:$BB157)-(SUMIF($G$6:$BB$6,BK$6&amp;" "&amp;'Input-Func_Class'!$D$22,$G157:$BB157)+IFERROR(SUMIF($G$6:$BB$6,BK$6&amp;" "&amp;'Input-Func_Class'!$E$22,$G157:$BB157),SUMIF($G$6:$BB$6,BK$6&amp;" "&amp;'Input-Func_Class'!$B$24,$G157:$BB157))+SUMIF($G$6:$BB$6,BK$6&amp;" "&amp;'Input-Func_Class'!$F$22,$G157:$BB157))&lt;Check_Limit,0,1),1)</f>
        <v>0</v>
      </c>
      <c r="BL157">
        <f>IFERROR(IF(SUMIF($G$6:$BB$6,BL$6&amp;" Total",$G157:$BB157)-(SUMIF($G$6:$BB$6,BL$6&amp;" "&amp;'Input-Func_Class'!$D$22,$G157:$BB157)+IFERROR(SUMIF($G$6:$BB$6,BL$6&amp;" "&amp;'Input-Func_Class'!$E$22,$G157:$BB157),SUMIF($G$6:$BB$6,BL$6&amp;" "&amp;'Input-Func_Class'!$B$24,$G157:$BB157))+SUMIF($G$6:$BB$6,BL$6&amp;" "&amp;'Input-Func_Class'!$F$22,$G157:$BB157))&lt;Check_Limit,0,1),1)</f>
        <v>0</v>
      </c>
      <c r="BM157">
        <f>IFERROR(IF(SUMIF($G$6:$BB$6,BM$6&amp;" Total",$G157:$BB157)-(SUMIF($G$6:$BB$6,BM$6&amp;" "&amp;'Input-Func_Class'!$D$22,$G157:$BB157)+IFERROR(SUMIF($G$6:$BB$6,BM$6&amp;" "&amp;'Input-Func_Class'!$E$22,$G157:$BB157),SUMIF($G$6:$BB$6,BM$6&amp;" "&amp;'Input-Func_Class'!$B$24,$G157:$BB157))+SUMIF($G$6:$BB$6,BM$6&amp;" "&amp;'Input-Func_Class'!$F$22,$G157:$BB157))&lt;Check_Limit,0,1),1)</f>
        <v>0</v>
      </c>
      <c r="BN157">
        <f>IFERROR(IF(SUMIF($G$6:$BB$6,BN$6&amp;" Total",$G157:$BB157)-(SUMIF($G$6:$BB$6,BN$6&amp;" "&amp;'Input-Func_Class'!$D$22,$G157:$BB157)+IFERROR(SUMIF($G$6:$BB$6,BN$6&amp;" "&amp;'Input-Func_Class'!$E$22,$G157:$BB157),SUMIF($G$6:$BB$6,BN$6&amp;" "&amp;'Input-Func_Class'!$B$24,$G157:$BB157))+SUMIF($G$6:$BB$6,BN$6&amp;" "&amp;'Input-Func_Class'!$F$22,$G157:$BB157))&lt;Check_Limit,0,1),1)</f>
        <v>0</v>
      </c>
      <c r="BO157">
        <f>IFERROR(IF(SUMIF($G$6:$BB$6,BO$6&amp;" Total",$G157:$BB157)-(SUMIF($G$6:$BB$6,BO$6&amp;" "&amp;'Input-Func_Class'!$D$22,$G157:$BB157)+IFERROR(SUMIF($G$6:$BB$6,BO$6&amp;" "&amp;'Input-Func_Class'!$E$22,$G157:$BB157),SUMIF($G$6:$BB$6,BO$6&amp;" "&amp;'Input-Func_Class'!$B$24,$G157:$BB157))+SUMIF($G$6:$BB$6,BO$6&amp;" "&amp;'Input-Func_Class'!$F$22,$G157:$BB157))&lt;Check_Limit,0,1),1)</f>
        <v>0</v>
      </c>
    </row>
    <row r="158" spans="1:67">
      <c r="A158" s="31">
        <f>IF(ISBLANK('Input-Accounts'!A158),"",'Input-Accounts'!A158)</f>
        <v>139</v>
      </c>
      <c r="B158" s="1" t="str">
        <f>IF(ISBLANK('Input-Accounts'!B158),"",'Input-Accounts'!B158)</f>
        <v>OPERATION AND MAINTENANCE EXPENSE</v>
      </c>
      <c r="C158" s="31" t="str">
        <f>IF(ISBLANK('Input-Accounts'!C158),"",'Input-Accounts'!C158)</f>
        <v/>
      </c>
      <c r="D158" s="10"/>
      <c r="E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  <c r="AA158" s="10"/>
      <c r="AB158" s="10"/>
      <c r="AC158" s="10"/>
      <c r="AD158" s="10"/>
      <c r="AE158" s="10"/>
      <c r="AF158" s="10"/>
      <c r="AG158" s="10"/>
      <c r="AH158" s="10"/>
      <c r="AI158" s="10"/>
      <c r="AJ158" s="10"/>
      <c r="AK158" s="10"/>
      <c r="AL158" s="10"/>
      <c r="AM158" s="10"/>
      <c r="AN158" s="10"/>
      <c r="AO158" s="10"/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D158">
        <f>IFERROR(IF(SUMIF($G$6:$BB$6,BD$6&amp;" Total",$G158:$BB158)-(SUMIF($G$6:$BB$6,BD$6&amp;" "&amp;'Input-Func_Class'!$D$22,$G158:$BB158)+IFERROR(SUMIF($G$6:$BB$6,BD$6&amp;" "&amp;'Input-Func_Class'!$E$22,$G158:$BB158),SUMIF($G$6:$BB$6,BD$6&amp;" "&amp;'Input-Func_Class'!$B$24,$G158:$BB158))+SUMIF($G$6:$BB$6,BD$6&amp;" "&amp;'Input-Func_Class'!$F$22,$G158:$BB158))&lt;Check_Limit,0,1),1)</f>
        <v>0</v>
      </c>
      <c r="BE158">
        <f>IFERROR(IF(SUMIF($G$6:$BB$6,BE$6&amp;" Total",$G158:$BB158)-(SUMIF($G$6:$BB$6,BE$6&amp;" "&amp;'Input-Func_Class'!$D$22,$G158:$BB158)+IFERROR(SUMIF($G$6:$BB$6,BE$6&amp;" "&amp;'Input-Func_Class'!$E$22,$G158:$BB158),SUMIF($G$6:$BB$6,BE$6&amp;" "&amp;'Input-Func_Class'!$B$24,$G158:$BB158))+SUMIF($G$6:$BB$6,BE$6&amp;" "&amp;'Input-Func_Class'!$F$22,$G158:$BB158))&lt;Check_Limit,0,1),1)</f>
        <v>0</v>
      </c>
      <c r="BF158">
        <f>IFERROR(IF(SUMIF($G$6:$BB$6,BF$6&amp;" Total",$G158:$BB158)-(SUMIF($G$6:$BB$6,BF$6&amp;" "&amp;'Input-Func_Class'!$D$22,$G158:$BB158)+IFERROR(SUMIF($G$6:$BB$6,BF$6&amp;" "&amp;'Input-Func_Class'!$E$22,$G158:$BB158),SUMIF($G$6:$BB$6,BF$6&amp;" "&amp;'Input-Func_Class'!$B$24,$G158:$BB158))+SUMIF($G$6:$BB$6,BF$6&amp;" "&amp;'Input-Func_Class'!$F$22,$G158:$BB158))&lt;Check_Limit,0,1),1)</f>
        <v>0</v>
      </c>
      <c r="BG158">
        <f>IFERROR(IF(SUMIF($G$6:$BB$6,BG$6&amp;" Total",$G158:$BB158)-(SUMIF($G$6:$BB$6,BG$6&amp;" "&amp;'Input-Func_Class'!$D$22,$G158:$BB158)+IFERROR(SUMIF($G$6:$BB$6,BG$6&amp;" "&amp;'Input-Func_Class'!$E$22,$G158:$BB158),SUMIF($G$6:$BB$6,BG$6&amp;" "&amp;'Input-Func_Class'!$B$24,$G158:$BB158))+SUMIF($G$6:$BB$6,BG$6&amp;" "&amp;'Input-Func_Class'!$F$22,$G158:$BB158))&lt;Check_Limit,0,1),1)</f>
        <v>0</v>
      </c>
      <c r="BH158">
        <f>IFERROR(IF(SUMIF($G$6:$BB$6,BH$6&amp;" Total",$G158:$BB158)-(SUMIF($G$6:$BB$6,BH$6&amp;" "&amp;'Input-Func_Class'!$D$22,$G158:$BB158)+IFERROR(SUMIF($G$6:$BB$6,BH$6&amp;" "&amp;'Input-Func_Class'!$E$22,$G158:$BB158),SUMIF($G$6:$BB$6,BH$6&amp;" "&amp;'Input-Func_Class'!$B$24,$G158:$BB158))+SUMIF($G$6:$BB$6,BH$6&amp;" "&amp;'Input-Func_Class'!$F$22,$G158:$BB158))&lt;Check_Limit,0,1),1)</f>
        <v>0</v>
      </c>
      <c r="BI158">
        <f>IFERROR(IF(SUMIF($G$6:$BB$6,BI$6&amp;" Total",$G158:$BB158)-(SUMIF($G$6:$BB$6,BI$6&amp;" "&amp;'Input-Func_Class'!$D$22,$G158:$BB158)+IFERROR(SUMIF($G$6:$BB$6,BI$6&amp;" "&amp;'Input-Func_Class'!$E$22,$G158:$BB158),SUMIF($G$6:$BB$6,BI$6&amp;" "&amp;'Input-Func_Class'!$B$24,$G158:$BB158))+SUMIF($G$6:$BB$6,BI$6&amp;" "&amp;'Input-Func_Class'!$F$22,$G158:$BB158))&lt;Check_Limit,0,1),1)</f>
        <v>0</v>
      </c>
      <c r="BJ158">
        <f>IFERROR(IF(SUMIF($G$6:$BB$6,BJ$6&amp;" Total",$G158:$BB158)-(SUMIF($G$6:$BB$6,BJ$6&amp;" "&amp;'Input-Func_Class'!$D$22,$G158:$BB158)+IFERROR(SUMIF($G$6:$BB$6,BJ$6&amp;" "&amp;'Input-Func_Class'!$E$22,$G158:$BB158),SUMIF($G$6:$BB$6,BJ$6&amp;" "&amp;'Input-Func_Class'!$B$24,$G158:$BB158))+SUMIF($G$6:$BB$6,BJ$6&amp;" "&amp;'Input-Func_Class'!$F$22,$G158:$BB158))&lt;Check_Limit,0,1),1)</f>
        <v>0</v>
      </c>
      <c r="BK158">
        <f>IFERROR(IF(SUMIF($G$6:$BB$6,BK$6&amp;" Total",$G158:$BB158)-(SUMIF($G$6:$BB$6,BK$6&amp;" "&amp;'Input-Func_Class'!$D$22,$G158:$BB158)+IFERROR(SUMIF($G$6:$BB$6,BK$6&amp;" "&amp;'Input-Func_Class'!$E$22,$G158:$BB158),SUMIF($G$6:$BB$6,BK$6&amp;" "&amp;'Input-Func_Class'!$B$24,$G158:$BB158))+SUMIF($G$6:$BB$6,BK$6&amp;" "&amp;'Input-Func_Class'!$F$22,$G158:$BB158))&lt;Check_Limit,0,1),1)</f>
        <v>0</v>
      </c>
      <c r="BL158">
        <f>IFERROR(IF(SUMIF($G$6:$BB$6,BL$6&amp;" Total",$G158:$BB158)-(SUMIF($G$6:$BB$6,BL$6&amp;" "&amp;'Input-Func_Class'!$D$22,$G158:$BB158)+IFERROR(SUMIF($G$6:$BB$6,BL$6&amp;" "&amp;'Input-Func_Class'!$E$22,$G158:$BB158),SUMIF($G$6:$BB$6,BL$6&amp;" "&amp;'Input-Func_Class'!$B$24,$G158:$BB158))+SUMIF($G$6:$BB$6,BL$6&amp;" "&amp;'Input-Func_Class'!$F$22,$G158:$BB158))&lt;Check_Limit,0,1),1)</f>
        <v>0</v>
      </c>
      <c r="BM158">
        <f>IFERROR(IF(SUMIF($G$6:$BB$6,BM$6&amp;" Total",$G158:$BB158)-(SUMIF($G$6:$BB$6,BM$6&amp;" "&amp;'Input-Func_Class'!$D$22,$G158:$BB158)+IFERROR(SUMIF($G$6:$BB$6,BM$6&amp;" "&amp;'Input-Func_Class'!$E$22,$G158:$BB158),SUMIF($G$6:$BB$6,BM$6&amp;" "&amp;'Input-Func_Class'!$B$24,$G158:$BB158))+SUMIF($G$6:$BB$6,BM$6&amp;" "&amp;'Input-Func_Class'!$F$22,$G158:$BB158))&lt;Check_Limit,0,1),1)</f>
        <v>0</v>
      </c>
      <c r="BN158">
        <f>IFERROR(IF(SUMIF($G$6:$BB$6,BN$6&amp;" Total",$G158:$BB158)-(SUMIF($G$6:$BB$6,BN$6&amp;" "&amp;'Input-Func_Class'!$D$22,$G158:$BB158)+IFERROR(SUMIF($G$6:$BB$6,BN$6&amp;" "&amp;'Input-Func_Class'!$E$22,$G158:$BB158),SUMIF($G$6:$BB$6,BN$6&amp;" "&amp;'Input-Func_Class'!$B$24,$G158:$BB158))+SUMIF($G$6:$BB$6,BN$6&amp;" "&amp;'Input-Func_Class'!$F$22,$G158:$BB158))&lt;Check_Limit,0,1),1)</f>
        <v>0</v>
      </c>
      <c r="BO158">
        <f>IFERROR(IF(SUMIF($G$6:$BB$6,BO$6&amp;" Total",$G158:$BB158)-(SUMIF($G$6:$BB$6,BO$6&amp;" "&amp;'Input-Func_Class'!$D$22,$G158:$BB158)+IFERROR(SUMIF($G$6:$BB$6,BO$6&amp;" "&amp;'Input-Func_Class'!$E$22,$G158:$BB158),SUMIF($G$6:$BB$6,BO$6&amp;" "&amp;'Input-Func_Class'!$B$24,$G158:$BB158))+SUMIF($G$6:$BB$6,BO$6&amp;" "&amp;'Input-Func_Class'!$F$22,$G158:$BB158))&lt;Check_Limit,0,1),1)</f>
        <v>0</v>
      </c>
    </row>
    <row r="159" spans="1:67">
      <c r="A159" s="31">
        <f>IF(ISBLANK('Input-Accounts'!A159),"",'Input-Accounts'!A159)</f>
        <v>140</v>
      </c>
      <c r="B159" s="1" t="str">
        <f>IF(ISBLANK('Input-Accounts'!B159),"",'Input-Accounts'!B159)</f>
        <v>Production, Storage, LNG, Transmission, and Distribution Expense</v>
      </c>
      <c r="C159" s="31" t="str">
        <f>IF(ISBLANK('Input-Accounts'!C159),"",'Input-Accounts'!C159)</f>
        <v/>
      </c>
      <c r="D159" s="10"/>
      <c r="E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  <c r="AB159" s="10"/>
      <c r="AC159" s="10"/>
      <c r="AD159" s="10"/>
      <c r="AE159" s="10"/>
      <c r="AF159" s="10"/>
      <c r="AG159" s="10"/>
      <c r="AH159" s="10"/>
      <c r="AI159" s="10"/>
      <c r="AJ159" s="10"/>
      <c r="AK159" s="10"/>
      <c r="AL159" s="10"/>
      <c r="AM159" s="10"/>
      <c r="AN159" s="10"/>
      <c r="AO159" s="10"/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D159">
        <f>IFERROR(IF(SUMIF($G$6:$BB$6,BD$6&amp;" Total",$G159:$BB159)-(SUMIF($G$6:$BB$6,BD$6&amp;" "&amp;'Input-Func_Class'!$D$22,$G159:$BB159)+IFERROR(SUMIF($G$6:$BB$6,BD$6&amp;" "&amp;'Input-Func_Class'!$E$22,$G159:$BB159),SUMIF($G$6:$BB$6,BD$6&amp;" "&amp;'Input-Func_Class'!$B$24,$G159:$BB159))+SUMIF($G$6:$BB$6,BD$6&amp;" "&amp;'Input-Func_Class'!$F$22,$G159:$BB159))&lt;Check_Limit,0,1),1)</f>
        <v>0</v>
      </c>
      <c r="BE159">
        <f>IFERROR(IF(SUMIF($G$6:$BB$6,BE$6&amp;" Total",$G159:$BB159)-(SUMIF($G$6:$BB$6,BE$6&amp;" "&amp;'Input-Func_Class'!$D$22,$G159:$BB159)+IFERROR(SUMIF($G$6:$BB$6,BE$6&amp;" "&amp;'Input-Func_Class'!$E$22,$G159:$BB159),SUMIF($G$6:$BB$6,BE$6&amp;" "&amp;'Input-Func_Class'!$B$24,$G159:$BB159))+SUMIF($G$6:$BB$6,BE$6&amp;" "&amp;'Input-Func_Class'!$F$22,$G159:$BB159))&lt;Check_Limit,0,1),1)</f>
        <v>0</v>
      </c>
      <c r="BF159">
        <f>IFERROR(IF(SUMIF($G$6:$BB$6,BF$6&amp;" Total",$G159:$BB159)-(SUMIF($G$6:$BB$6,BF$6&amp;" "&amp;'Input-Func_Class'!$D$22,$G159:$BB159)+IFERROR(SUMIF($G$6:$BB$6,BF$6&amp;" "&amp;'Input-Func_Class'!$E$22,$G159:$BB159),SUMIF($G$6:$BB$6,BF$6&amp;" "&amp;'Input-Func_Class'!$B$24,$G159:$BB159))+SUMIF($G$6:$BB$6,BF$6&amp;" "&amp;'Input-Func_Class'!$F$22,$G159:$BB159))&lt;Check_Limit,0,1),1)</f>
        <v>0</v>
      </c>
      <c r="BG159">
        <f>IFERROR(IF(SUMIF($G$6:$BB$6,BG$6&amp;" Total",$G159:$BB159)-(SUMIF($G$6:$BB$6,BG$6&amp;" "&amp;'Input-Func_Class'!$D$22,$G159:$BB159)+IFERROR(SUMIF($G$6:$BB$6,BG$6&amp;" "&amp;'Input-Func_Class'!$E$22,$G159:$BB159),SUMIF($G$6:$BB$6,BG$6&amp;" "&amp;'Input-Func_Class'!$B$24,$G159:$BB159))+SUMIF($G$6:$BB$6,BG$6&amp;" "&amp;'Input-Func_Class'!$F$22,$G159:$BB159))&lt;Check_Limit,0,1),1)</f>
        <v>0</v>
      </c>
      <c r="BH159">
        <f>IFERROR(IF(SUMIF($G$6:$BB$6,BH$6&amp;" Total",$G159:$BB159)-(SUMIF($G$6:$BB$6,BH$6&amp;" "&amp;'Input-Func_Class'!$D$22,$G159:$BB159)+IFERROR(SUMIF($G$6:$BB$6,BH$6&amp;" "&amp;'Input-Func_Class'!$E$22,$G159:$BB159),SUMIF($G$6:$BB$6,BH$6&amp;" "&amp;'Input-Func_Class'!$B$24,$G159:$BB159))+SUMIF($G$6:$BB$6,BH$6&amp;" "&amp;'Input-Func_Class'!$F$22,$G159:$BB159))&lt;Check_Limit,0,1),1)</f>
        <v>0</v>
      </c>
      <c r="BI159">
        <f>IFERROR(IF(SUMIF($G$6:$BB$6,BI$6&amp;" Total",$G159:$BB159)-(SUMIF($G$6:$BB$6,BI$6&amp;" "&amp;'Input-Func_Class'!$D$22,$G159:$BB159)+IFERROR(SUMIF($G$6:$BB$6,BI$6&amp;" "&amp;'Input-Func_Class'!$E$22,$G159:$BB159),SUMIF($G$6:$BB$6,BI$6&amp;" "&amp;'Input-Func_Class'!$B$24,$G159:$BB159))+SUMIF($G$6:$BB$6,BI$6&amp;" "&amp;'Input-Func_Class'!$F$22,$G159:$BB159))&lt;Check_Limit,0,1),1)</f>
        <v>0</v>
      </c>
      <c r="BJ159">
        <f>IFERROR(IF(SUMIF($G$6:$BB$6,BJ$6&amp;" Total",$G159:$BB159)-(SUMIF($G$6:$BB$6,BJ$6&amp;" "&amp;'Input-Func_Class'!$D$22,$G159:$BB159)+IFERROR(SUMIF($G$6:$BB$6,BJ$6&amp;" "&amp;'Input-Func_Class'!$E$22,$G159:$BB159),SUMIF($G$6:$BB$6,BJ$6&amp;" "&amp;'Input-Func_Class'!$B$24,$G159:$BB159))+SUMIF($G$6:$BB$6,BJ$6&amp;" "&amp;'Input-Func_Class'!$F$22,$G159:$BB159))&lt;Check_Limit,0,1),1)</f>
        <v>0</v>
      </c>
      <c r="BK159">
        <f>IFERROR(IF(SUMIF($G$6:$BB$6,BK$6&amp;" Total",$G159:$BB159)-(SUMIF($G$6:$BB$6,BK$6&amp;" "&amp;'Input-Func_Class'!$D$22,$G159:$BB159)+IFERROR(SUMIF($G$6:$BB$6,BK$6&amp;" "&amp;'Input-Func_Class'!$E$22,$G159:$BB159),SUMIF($G$6:$BB$6,BK$6&amp;" "&amp;'Input-Func_Class'!$B$24,$G159:$BB159))+SUMIF($G$6:$BB$6,BK$6&amp;" "&amp;'Input-Func_Class'!$F$22,$G159:$BB159))&lt;Check_Limit,0,1),1)</f>
        <v>0</v>
      </c>
      <c r="BL159">
        <f>IFERROR(IF(SUMIF($G$6:$BB$6,BL$6&amp;" Total",$G159:$BB159)-(SUMIF($G$6:$BB$6,BL$6&amp;" "&amp;'Input-Func_Class'!$D$22,$G159:$BB159)+IFERROR(SUMIF($G$6:$BB$6,BL$6&amp;" "&amp;'Input-Func_Class'!$E$22,$G159:$BB159),SUMIF($G$6:$BB$6,BL$6&amp;" "&amp;'Input-Func_Class'!$B$24,$G159:$BB159))+SUMIF($G$6:$BB$6,BL$6&amp;" "&amp;'Input-Func_Class'!$F$22,$G159:$BB159))&lt;Check_Limit,0,1),1)</f>
        <v>0</v>
      </c>
      <c r="BM159">
        <f>IFERROR(IF(SUMIF($G$6:$BB$6,BM$6&amp;" Total",$G159:$BB159)-(SUMIF($G$6:$BB$6,BM$6&amp;" "&amp;'Input-Func_Class'!$D$22,$G159:$BB159)+IFERROR(SUMIF($G$6:$BB$6,BM$6&amp;" "&amp;'Input-Func_Class'!$E$22,$G159:$BB159),SUMIF($G$6:$BB$6,BM$6&amp;" "&amp;'Input-Func_Class'!$B$24,$G159:$BB159))+SUMIF($G$6:$BB$6,BM$6&amp;" "&amp;'Input-Func_Class'!$F$22,$G159:$BB159))&lt;Check_Limit,0,1),1)</f>
        <v>0</v>
      </c>
      <c r="BN159">
        <f>IFERROR(IF(SUMIF($G$6:$BB$6,BN$6&amp;" Total",$G159:$BB159)-(SUMIF($G$6:$BB$6,BN$6&amp;" "&amp;'Input-Func_Class'!$D$22,$G159:$BB159)+IFERROR(SUMIF($G$6:$BB$6,BN$6&amp;" "&amp;'Input-Func_Class'!$E$22,$G159:$BB159),SUMIF($G$6:$BB$6,BN$6&amp;" "&amp;'Input-Func_Class'!$B$24,$G159:$BB159))+SUMIF($G$6:$BB$6,BN$6&amp;" "&amp;'Input-Func_Class'!$F$22,$G159:$BB159))&lt;Check_Limit,0,1),1)</f>
        <v>0</v>
      </c>
      <c r="BO159">
        <f>IFERROR(IF(SUMIF($G$6:$BB$6,BO$6&amp;" Total",$G159:$BB159)-(SUMIF($G$6:$BB$6,BO$6&amp;" "&amp;'Input-Func_Class'!$D$22,$G159:$BB159)+IFERROR(SUMIF($G$6:$BB$6,BO$6&amp;" "&amp;'Input-Func_Class'!$E$22,$G159:$BB159),SUMIF($G$6:$BB$6,BO$6&amp;" "&amp;'Input-Func_Class'!$B$24,$G159:$BB159))+SUMIF($G$6:$BB$6,BO$6&amp;" "&amp;'Input-Func_Class'!$F$22,$G159:$BB159))&lt;Check_Limit,0,1),1)</f>
        <v>0</v>
      </c>
    </row>
    <row r="160" spans="1:67" outlineLevel="1">
      <c r="A160" s="31">
        <f>IF(ISBLANK('Input-Accounts'!A160),"",'Input-Accounts'!A160)</f>
        <v>141</v>
      </c>
      <c r="B160" s="1" t="str">
        <f>IF(ISBLANK('Input-Accounts'!B160),"",'Input-Accounts'!B160)</f>
        <v>Other Gas Supply Expenses</v>
      </c>
      <c r="C160" s="31" t="str">
        <f>IF(ISBLANK('Input-Accounts'!C160),"",'Input-Accounts'!C160)</f>
        <v/>
      </c>
      <c r="D160" s="10"/>
      <c r="E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/>
      <c r="AB160" s="10"/>
      <c r="AC160" s="10"/>
      <c r="AD160" s="10"/>
      <c r="AE160" s="10"/>
      <c r="AF160" s="10"/>
      <c r="AG160" s="10"/>
      <c r="AH160" s="10"/>
      <c r="AI160" s="10"/>
      <c r="AJ160" s="10"/>
      <c r="AK160" s="10"/>
      <c r="AL160" s="10"/>
      <c r="AM160" s="10"/>
      <c r="AN160" s="10"/>
      <c r="AO160" s="10"/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D160">
        <f>IFERROR(IF(SUMIF($G$6:$BB$6,BD$6&amp;" Total",$G160:$BB160)-(SUMIF($G$6:$BB$6,BD$6&amp;" "&amp;'Input-Func_Class'!$D$22,$G160:$BB160)+IFERROR(SUMIF($G$6:$BB$6,BD$6&amp;" "&amp;'Input-Func_Class'!$E$22,$G160:$BB160),SUMIF($G$6:$BB$6,BD$6&amp;" "&amp;'Input-Func_Class'!$B$24,$G160:$BB160))+SUMIF($G$6:$BB$6,BD$6&amp;" "&amp;'Input-Func_Class'!$F$22,$G160:$BB160))&lt;Check_Limit,0,1),1)</f>
        <v>0</v>
      </c>
      <c r="BE160">
        <f>IFERROR(IF(SUMIF($G$6:$BB$6,BE$6&amp;" Total",$G160:$BB160)-(SUMIF($G$6:$BB$6,BE$6&amp;" "&amp;'Input-Func_Class'!$D$22,$G160:$BB160)+IFERROR(SUMIF($G$6:$BB$6,BE$6&amp;" "&amp;'Input-Func_Class'!$E$22,$G160:$BB160),SUMIF($G$6:$BB$6,BE$6&amp;" "&amp;'Input-Func_Class'!$B$24,$G160:$BB160))+SUMIF($G$6:$BB$6,BE$6&amp;" "&amp;'Input-Func_Class'!$F$22,$G160:$BB160))&lt;Check_Limit,0,1),1)</f>
        <v>0</v>
      </c>
      <c r="BF160">
        <f>IFERROR(IF(SUMIF($G$6:$BB$6,BF$6&amp;" Total",$G160:$BB160)-(SUMIF($G$6:$BB$6,BF$6&amp;" "&amp;'Input-Func_Class'!$D$22,$G160:$BB160)+IFERROR(SUMIF($G$6:$BB$6,BF$6&amp;" "&amp;'Input-Func_Class'!$E$22,$G160:$BB160),SUMIF($G$6:$BB$6,BF$6&amp;" "&amp;'Input-Func_Class'!$B$24,$G160:$BB160))+SUMIF($G$6:$BB$6,BF$6&amp;" "&amp;'Input-Func_Class'!$F$22,$G160:$BB160))&lt;Check_Limit,0,1),1)</f>
        <v>0</v>
      </c>
      <c r="BG160">
        <f>IFERROR(IF(SUMIF($G$6:$BB$6,BG$6&amp;" Total",$G160:$BB160)-(SUMIF($G$6:$BB$6,BG$6&amp;" "&amp;'Input-Func_Class'!$D$22,$G160:$BB160)+IFERROR(SUMIF($G$6:$BB$6,BG$6&amp;" "&amp;'Input-Func_Class'!$E$22,$G160:$BB160),SUMIF($G$6:$BB$6,BG$6&amp;" "&amp;'Input-Func_Class'!$B$24,$G160:$BB160))+SUMIF($G$6:$BB$6,BG$6&amp;" "&amp;'Input-Func_Class'!$F$22,$G160:$BB160))&lt;Check_Limit,0,1),1)</f>
        <v>0</v>
      </c>
      <c r="BH160">
        <f>IFERROR(IF(SUMIF($G$6:$BB$6,BH$6&amp;" Total",$G160:$BB160)-(SUMIF($G$6:$BB$6,BH$6&amp;" "&amp;'Input-Func_Class'!$D$22,$G160:$BB160)+IFERROR(SUMIF($G$6:$BB$6,BH$6&amp;" "&amp;'Input-Func_Class'!$E$22,$G160:$BB160),SUMIF($G$6:$BB$6,BH$6&amp;" "&amp;'Input-Func_Class'!$B$24,$G160:$BB160))+SUMIF($G$6:$BB$6,BH$6&amp;" "&amp;'Input-Func_Class'!$F$22,$G160:$BB160))&lt;Check_Limit,0,1),1)</f>
        <v>0</v>
      </c>
      <c r="BI160">
        <f>IFERROR(IF(SUMIF($G$6:$BB$6,BI$6&amp;" Total",$G160:$BB160)-(SUMIF($G$6:$BB$6,BI$6&amp;" "&amp;'Input-Func_Class'!$D$22,$G160:$BB160)+IFERROR(SUMIF($G$6:$BB$6,BI$6&amp;" "&amp;'Input-Func_Class'!$E$22,$G160:$BB160),SUMIF($G$6:$BB$6,BI$6&amp;" "&amp;'Input-Func_Class'!$B$24,$G160:$BB160))+SUMIF($G$6:$BB$6,BI$6&amp;" "&amp;'Input-Func_Class'!$F$22,$G160:$BB160))&lt;Check_Limit,0,1),1)</f>
        <v>0</v>
      </c>
      <c r="BJ160">
        <f>IFERROR(IF(SUMIF($G$6:$BB$6,BJ$6&amp;" Total",$G160:$BB160)-(SUMIF($G$6:$BB$6,BJ$6&amp;" "&amp;'Input-Func_Class'!$D$22,$G160:$BB160)+IFERROR(SUMIF($G$6:$BB$6,BJ$6&amp;" "&amp;'Input-Func_Class'!$E$22,$G160:$BB160),SUMIF($G$6:$BB$6,BJ$6&amp;" "&amp;'Input-Func_Class'!$B$24,$G160:$BB160))+SUMIF($G$6:$BB$6,BJ$6&amp;" "&amp;'Input-Func_Class'!$F$22,$G160:$BB160))&lt;Check_Limit,0,1),1)</f>
        <v>0</v>
      </c>
      <c r="BK160">
        <f>IFERROR(IF(SUMIF($G$6:$BB$6,BK$6&amp;" Total",$G160:$BB160)-(SUMIF($G$6:$BB$6,BK$6&amp;" "&amp;'Input-Func_Class'!$D$22,$G160:$BB160)+IFERROR(SUMIF($G$6:$BB$6,BK$6&amp;" "&amp;'Input-Func_Class'!$E$22,$G160:$BB160),SUMIF($G$6:$BB$6,BK$6&amp;" "&amp;'Input-Func_Class'!$B$24,$G160:$BB160))+SUMIF($G$6:$BB$6,BK$6&amp;" "&amp;'Input-Func_Class'!$F$22,$G160:$BB160))&lt;Check_Limit,0,1),1)</f>
        <v>0</v>
      </c>
      <c r="BL160">
        <f>IFERROR(IF(SUMIF($G$6:$BB$6,BL$6&amp;" Total",$G160:$BB160)-(SUMIF($G$6:$BB$6,BL$6&amp;" "&amp;'Input-Func_Class'!$D$22,$G160:$BB160)+IFERROR(SUMIF($G$6:$BB$6,BL$6&amp;" "&amp;'Input-Func_Class'!$E$22,$G160:$BB160),SUMIF($G$6:$BB$6,BL$6&amp;" "&amp;'Input-Func_Class'!$B$24,$G160:$BB160))+SUMIF($G$6:$BB$6,BL$6&amp;" "&amp;'Input-Func_Class'!$F$22,$G160:$BB160))&lt;Check_Limit,0,1),1)</f>
        <v>0</v>
      </c>
      <c r="BM160">
        <f>IFERROR(IF(SUMIF($G$6:$BB$6,BM$6&amp;" Total",$G160:$BB160)-(SUMIF($G$6:$BB$6,BM$6&amp;" "&amp;'Input-Func_Class'!$D$22,$G160:$BB160)+IFERROR(SUMIF($G$6:$BB$6,BM$6&amp;" "&amp;'Input-Func_Class'!$E$22,$G160:$BB160),SUMIF($G$6:$BB$6,BM$6&amp;" "&amp;'Input-Func_Class'!$B$24,$G160:$BB160))+SUMIF($G$6:$BB$6,BM$6&amp;" "&amp;'Input-Func_Class'!$F$22,$G160:$BB160))&lt;Check_Limit,0,1),1)</f>
        <v>0</v>
      </c>
      <c r="BN160">
        <f>IFERROR(IF(SUMIF($G$6:$BB$6,BN$6&amp;" Total",$G160:$BB160)-(SUMIF($G$6:$BB$6,BN$6&amp;" "&amp;'Input-Func_Class'!$D$22,$G160:$BB160)+IFERROR(SUMIF($G$6:$BB$6,BN$6&amp;" "&amp;'Input-Func_Class'!$E$22,$G160:$BB160),SUMIF($G$6:$BB$6,BN$6&amp;" "&amp;'Input-Func_Class'!$B$24,$G160:$BB160))+SUMIF($G$6:$BB$6,BN$6&amp;" "&amp;'Input-Func_Class'!$F$22,$G160:$BB160))&lt;Check_Limit,0,1),1)</f>
        <v>0</v>
      </c>
      <c r="BO160">
        <f>IFERROR(IF(SUMIF($G$6:$BB$6,BO$6&amp;" Total",$G160:$BB160)-(SUMIF($G$6:$BB$6,BO$6&amp;" "&amp;'Input-Func_Class'!$D$22,$G160:$BB160)+IFERROR(SUMIF($G$6:$BB$6,BO$6&amp;" "&amp;'Input-Func_Class'!$E$22,$G160:$BB160),SUMIF($G$6:$BB$6,BO$6&amp;" "&amp;'Input-Func_Class'!$B$24,$G160:$BB160))+SUMIF($G$6:$BB$6,BO$6&amp;" "&amp;'Input-Func_Class'!$F$22,$G160:$BB160))&lt;Check_Limit,0,1),1)</f>
        <v>0</v>
      </c>
    </row>
    <row r="161" spans="1:67" outlineLevel="1">
      <c r="A161" s="31">
        <f>IF(ISBLANK('Input-Accounts'!A161),"",'Input-Accounts'!A161)</f>
        <v>142</v>
      </c>
      <c r="B161" s="53" t="str">
        <f>IF(ISBLANK('Input-Accounts'!B161),"",'Input-Accounts'!B161)</f>
        <v>Natural gas well head purchases</v>
      </c>
      <c r="C161" s="31" t="str">
        <f>IF(ISBLANK('Input-Accounts'!C161),"",'Input-Accounts'!C161)</f>
        <v xml:space="preserve">801-803 </v>
      </c>
      <c r="D161" s="10">
        <f>Functionalization!$D161</f>
        <v>17663997.75</v>
      </c>
      <c r="E161" s="10">
        <f t="shared" ca="1" si="43"/>
        <v>0</v>
      </c>
      <c r="F161" s="3" t="str">
        <f>IF($D161=0,"-",IF('Input-Accounts'!$E161&lt;&gt;0,'Input-Accounts'!$E161,'Input-Accounts'!$G161))</f>
        <v>COMMODITY</v>
      </c>
      <c r="G161" s="10">
        <f ca="1">IF(G$5&lt;&gt;"",HLOOKUP(G$5,Functionalization!$G$6:$R$373,ROW($A161)-5,FALSE),IFERROR(INDEX(G$337:G$373,MATCH($F161,$B$337:$B$373,0))/VLOOKUP($F161,$B$337:$BB$373,MATCH(LEFT(TRIM(G$6),FIND("~",SUBSTITUTE(G$6,"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161))*HLOOKUP(LEFT(TRIM(G$6),FIND("~",SUBSTITUTE(G$6," ","~",LEN(TRIM(G$6))-LEN(SUBSTITUTE(TRIM(G$6)," ",""))))-1)&amp;" Total",$B$6:$BB$373,ROW($A161)-5,FALSE))</f>
        <v>0</v>
      </c>
      <c r="H161" s="10">
        <f ca="1">IF(H$5&lt;&gt;"",HLOOKUP(H$5,Functionalization!$G$6:$R$373,ROW($A161)-5,FALSE),IFERROR(INDEX(H$337:H$373,MATCH($F161,$B$337:$B$373,0))/VLOOKUP($F161,$B$337:$BB$373,MATCH(LEFT(TRIM(H$6),FIND("~",SUBSTITUTE(H$6,"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161))*HLOOKUP(LEFT(TRIM(H$6),FIND("~",SUBSTITUTE(H$6," ","~",LEN(TRIM(H$6))-LEN(SUBSTITUTE(TRIM(H$6)," ",""))))-1)&amp;" Total",$B$6:$BB$373,ROW($A161)-5,FALSE))</f>
        <v>0</v>
      </c>
      <c r="I161" s="10">
        <f ca="1">IF(I$5&lt;&gt;"",HLOOKUP(I$5,Functionalization!$G$6:$R$373,ROW($A161)-5,FALSE),IFERROR(INDEX(I$337:I$373,MATCH($F161,$B$337:$B$373,0))/VLOOKUP($F161,$B$337:$BB$373,MATCH(LEFT(TRIM(I$6),FIND("~",SUBSTITUTE(I$6,"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161))*HLOOKUP(LEFT(TRIM(I$6),FIND("~",SUBSTITUTE(I$6," ","~",LEN(TRIM(I$6))-LEN(SUBSTITUTE(TRIM(I$6)," ",""))))-1)&amp;" Total",$B$6:$BB$373,ROW($A161)-5,FALSE))</f>
        <v>0</v>
      </c>
      <c r="J161" s="10">
        <f ca="1">IF(J$5&lt;&gt;"",HLOOKUP(J$5,Functionalization!$G$6:$R$373,ROW($A161)-5,FALSE),IFERROR(INDEX(J$337:J$373,MATCH($F161,$B$337:$B$373,0))/VLOOKUP($F161,$B$337:$BB$373,MATCH(LEFT(TRIM(J$6),FIND("~",SUBSTITUTE(J$6,"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161))*HLOOKUP(LEFT(TRIM(J$6),FIND("~",SUBSTITUTE(J$6," ","~",LEN(TRIM(J$6))-LEN(SUBSTITUTE(TRIM(J$6)," ",""))))-1)&amp;" Total",$B$6:$BB$373,ROW($A161)-5,FALSE))</f>
        <v>0</v>
      </c>
      <c r="K161" s="10">
        <f ca="1">IF(K$5&lt;&gt;"",HLOOKUP(K$5,Functionalization!$G$6:$R$373,ROW($A161)-5,FALSE),IFERROR(INDEX(K$337:K$373,MATCH($F161,$B$337:$B$373,0))/VLOOKUP($F161,$B$337:$BB$373,MATCH(LEFT(TRIM(K$6),FIND("~",SUBSTITUTE(K$6,"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161))*HLOOKUP(LEFT(TRIM(K$6),FIND("~",SUBSTITUTE(K$6," ","~",LEN(TRIM(K$6))-LEN(SUBSTITUTE(TRIM(K$6)," ",""))))-1)&amp;" Total",$B$6:$BB$373,ROW($A161)-5,FALSE))</f>
        <v>0</v>
      </c>
      <c r="L161" s="10">
        <f ca="1">IF(L$5&lt;&gt;"",HLOOKUP(L$5,Functionalization!$G$6:$R$373,ROW($A161)-5,FALSE),IFERROR(INDEX(L$337:L$373,MATCH($F161,$B$337:$B$373,0))/VLOOKUP($F161,$B$337:$BB$373,MATCH(LEFT(TRIM(L$6),FIND("~",SUBSTITUTE(L$6,"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161))*HLOOKUP(LEFT(TRIM(L$6),FIND("~",SUBSTITUTE(L$6," ","~",LEN(TRIM(L$6))-LEN(SUBSTITUTE(TRIM(L$6)," ",""))))-1)&amp;" Total",$B$6:$BB$373,ROW($A161)-5,FALSE))</f>
        <v>0</v>
      </c>
      <c r="M161" s="10">
        <f ca="1">IF(M$5&lt;&gt;"",HLOOKUP(M$5,Functionalization!$G$6:$R$373,ROW($A161)-5,FALSE),IFERROR(INDEX(M$337:M$373,MATCH($F161,$B$337:$B$373,0))/VLOOKUP($F161,$B$337:$BB$373,MATCH(LEFT(TRIM(M$6),FIND("~",SUBSTITUTE(M$6,"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161))*HLOOKUP(LEFT(TRIM(M$6),FIND("~",SUBSTITUTE(M$6," ","~",LEN(TRIM(M$6))-LEN(SUBSTITUTE(TRIM(M$6)," ",""))))-1)&amp;" Total",$B$6:$BB$373,ROW($A161)-5,FALSE))</f>
        <v>0</v>
      </c>
      <c r="N161" s="10">
        <f ca="1">IF(N$5&lt;&gt;"",HLOOKUP(N$5,Functionalization!$G$6:$R$373,ROW($A161)-5,FALSE),IFERROR(INDEX(N$337:N$373,MATCH($F161,$B$337:$B$373,0))/VLOOKUP($F161,$B$337:$BB$373,MATCH(LEFT(TRIM(N$6),FIND("~",SUBSTITUTE(N$6,"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161))*HLOOKUP(LEFT(TRIM(N$6),FIND("~",SUBSTITUTE(N$6," ","~",LEN(TRIM(N$6))-LEN(SUBSTITUTE(TRIM(N$6)," ",""))))-1)&amp;" Total",$B$6:$BB$373,ROW($A161)-5,FALSE))</f>
        <v>0</v>
      </c>
      <c r="O161" s="10">
        <f ca="1">IF(O$5&lt;&gt;"",HLOOKUP(O$5,Functionalization!$G$6:$R$373,ROW($A161)-5,FALSE),IFERROR(INDEX(O$337:O$373,MATCH($F161,$B$337:$B$373,0))/VLOOKUP($F161,$B$337:$BB$373,MATCH(LEFT(TRIM(O$6),FIND("~",SUBSTITUTE(O$6,"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161))*HLOOKUP(LEFT(TRIM(O$6),FIND("~",SUBSTITUTE(O$6," ","~",LEN(TRIM(O$6))-LEN(SUBSTITUTE(TRIM(O$6)," ",""))))-1)&amp;" Total",$B$6:$BB$373,ROW($A161)-5,FALSE))</f>
        <v>0</v>
      </c>
      <c r="P161" s="10">
        <f ca="1">IF(P$5&lt;&gt;"",HLOOKUP(P$5,Functionalization!$G$6:$R$373,ROW($A161)-5,FALSE),IFERROR(INDEX(P$337:P$373,MATCH($F161,$B$337:$B$373,0))/VLOOKUP($F161,$B$337:$BB$373,MATCH(LEFT(TRIM(P$6),FIND("~",SUBSTITUTE(P$6,"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161))*HLOOKUP(LEFT(TRIM(P$6),FIND("~",SUBSTITUTE(P$6," ","~",LEN(TRIM(P$6))-LEN(SUBSTITUTE(TRIM(P$6)," ",""))))-1)&amp;" Total",$B$6:$BB$373,ROW($A161)-5,FALSE))</f>
        <v>0</v>
      </c>
      <c r="Q161" s="10">
        <f ca="1">IF(Q$5&lt;&gt;"",HLOOKUP(Q$5,Functionalization!$G$6:$R$373,ROW($A161)-5,FALSE),IFERROR(INDEX(Q$337:Q$373,MATCH($F161,$B$337:$B$373,0))/VLOOKUP($F161,$B$337:$BB$373,MATCH(LEFT(TRIM(Q$6),FIND("~",SUBSTITUTE(Q$6,"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161))*HLOOKUP(LEFT(TRIM(Q$6),FIND("~",SUBSTITUTE(Q$6," ","~",LEN(TRIM(Q$6))-LEN(SUBSTITUTE(TRIM(Q$6)," ",""))))-1)&amp;" Total",$B$6:$BB$373,ROW($A161)-5,FALSE))</f>
        <v>0</v>
      </c>
      <c r="R161" s="10">
        <f ca="1">IF(R$5&lt;&gt;"",HLOOKUP(R$5,Functionalization!$G$6:$R$373,ROW($A161)-5,FALSE),IFERROR(INDEX(R$337:R$373,MATCH($F161,$B$337:$B$373,0))/VLOOKUP($F161,$B$337:$BB$373,MATCH(LEFT(TRIM(R$6),FIND("~",SUBSTITUTE(R$6,"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161))*HLOOKUP(LEFT(TRIM(R$6),FIND("~",SUBSTITUTE(R$6," ","~",LEN(TRIM(R$6))-LEN(SUBSTITUTE(TRIM(R$6)," ",""))))-1)&amp;" Total",$B$6:$BB$373,ROW($A161)-5,FALSE))</f>
        <v>0</v>
      </c>
      <c r="S161" s="10">
        <f ca="1">IF(S$5&lt;&gt;"",HLOOKUP(S$5,Functionalization!$G$6:$R$373,ROW($A161)-5,FALSE),IFERROR(INDEX(S$337:S$373,MATCH($F161,$B$337:$B$373,0))/VLOOKUP($F161,$B$337:$BB$373,MATCH(LEFT(TRIM(S$6),FIND("~",SUBSTITUTE(S$6,"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161))*HLOOKUP(LEFT(TRIM(S$6),FIND("~",SUBSTITUTE(S$6," ","~",LEN(TRIM(S$6))-LEN(SUBSTITUTE(TRIM(S$6)," ",""))))-1)&amp;" Total",$B$6:$BB$373,ROW($A161)-5,FALSE))</f>
        <v>17663997.75</v>
      </c>
      <c r="T161" s="10">
        <f ca="1">IF(T$5&lt;&gt;"",HLOOKUP(T$5,Functionalization!$G$6:$R$373,ROW($A161)-5,FALSE),IFERROR(INDEX(T$337:T$373,MATCH($F161,$B$337:$B$373,0))/VLOOKUP($F161,$B$337:$BB$373,MATCH(LEFT(TRIM(T$6),FIND("~",SUBSTITUTE(T$6,"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161))*HLOOKUP(LEFT(TRIM(T$6),FIND("~",SUBSTITUTE(T$6," ","~",LEN(TRIM(T$6))-LEN(SUBSTITUTE(TRIM(T$6)," ",""))))-1)&amp;" Total",$B$6:$BB$373,ROW($A161)-5,FALSE))</f>
        <v>0</v>
      </c>
      <c r="U161" s="10">
        <f ca="1">IF(U$5&lt;&gt;"",HLOOKUP(U$5,Functionalization!$G$6:$R$373,ROW($A161)-5,FALSE),IFERROR(INDEX(U$337:U$373,MATCH($F161,$B$337:$B$373,0))/VLOOKUP($F161,$B$337:$BB$373,MATCH(LEFT(TRIM(U$6),FIND("~",SUBSTITUTE(U$6,"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161))*HLOOKUP(LEFT(TRIM(U$6),FIND("~",SUBSTITUTE(U$6," ","~",LEN(TRIM(U$6))-LEN(SUBSTITUTE(TRIM(U$6)," ",""))))-1)&amp;" Total",$B$6:$BB$373,ROW($A161)-5,FALSE))</f>
        <v>17663997.75</v>
      </c>
      <c r="V161" s="10">
        <f ca="1">IF(V$5&lt;&gt;"",HLOOKUP(V$5,Functionalization!$G$6:$R$373,ROW($A161)-5,FALSE),IFERROR(INDEX(V$337:V$373,MATCH($F161,$B$337:$B$373,0))/VLOOKUP($F161,$B$337:$BB$373,MATCH(LEFT(TRIM(V$6),FIND("~",SUBSTITUTE(V$6,"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161))*HLOOKUP(LEFT(TRIM(V$6),FIND("~",SUBSTITUTE(V$6," ","~",LEN(TRIM(V$6))-LEN(SUBSTITUTE(TRIM(V$6)," ",""))))-1)&amp;" Total",$B$6:$BB$373,ROW($A161)-5,FALSE))</f>
        <v>0</v>
      </c>
      <c r="W161" s="10">
        <f ca="1">IF(W$5&lt;&gt;"",HLOOKUP(W$5,Functionalization!$G$6:$R$373,ROW($A161)-5,FALSE),IFERROR(INDEX(W$337:W$373,MATCH($F161,$B$337:$B$373,0))/VLOOKUP($F161,$B$337:$BB$373,MATCH(LEFT(TRIM(W$6),FIND("~",SUBSTITUTE(W$6,"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161))*HLOOKUP(LEFT(TRIM(W$6),FIND("~",SUBSTITUTE(W$6," ","~",LEN(TRIM(W$6))-LEN(SUBSTITUTE(TRIM(W$6)," ",""))))-1)&amp;" Total",$B$6:$BB$373,ROW($A161)-5,FALSE))</f>
        <v>0</v>
      </c>
      <c r="X161" s="10">
        <f ca="1">IF(X$5&lt;&gt;"",HLOOKUP(X$5,Functionalization!$G$6:$R$373,ROW($A161)-5,FALSE),IFERROR(INDEX(X$337:X$373,MATCH($F161,$B$337:$B$373,0))/VLOOKUP($F161,$B$337:$BB$373,MATCH(LEFT(TRIM(X$6),FIND("~",SUBSTITUTE(X$6,"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161))*HLOOKUP(LEFT(TRIM(X$6),FIND("~",SUBSTITUTE(X$6," ","~",LEN(TRIM(X$6))-LEN(SUBSTITUTE(TRIM(X$6)," ",""))))-1)&amp;" Total",$B$6:$BB$373,ROW($A161)-5,FALSE))</f>
        <v>0</v>
      </c>
      <c r="Y161" s="10">
        <f ca="1">IF(Y$5&lt;&gt;"",HLOOKUP(Y$5,Functionalization!$G$6:$R$373,ROW($A161)-5,FALSE),IFERROR(INDEX(Y$337:Y$373,MATCH($F161,$B$337:$B$373,0))/VLOOKUP($F161,$B$337:$BB$373,MATCH(LEFT(TRIM(Y$6),FIND("~",SUBSTITUTE(Y$6,"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161))*HLOOKUP(LEFT(TRIM(Y$6),FIND("~",SUBSTITUTE(Y$6," ","~",LEN(TRIM(Y$6))-LEN(SUBSTITUTE(TRIM(Y$6)," ",""))))-1)&amp;" Total",$B$6:$BB$373,ROW($A161)-5,FALSE))</f>
        <v>0</v>
      </c>
      <c r="Z161" s="10">
        <f ca="1">IF(Z$5&lt;&gt;"",HLOOKUP(Z$5,Functionalization!$G$6:$R$373,ROW($A161)-5,FALSE),IFERROR(INDEX(Z$337:Z$373,MATCH($F161,$B$337:$B$373,0))/VLOOKUP($F161,$B$337:$BB$373,MATCH(LEFT(TRIM(Z$6),FIND("~",SUBSTITUTE(Z$6,"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161))*HLOOKUP(LEFT(TRIM(Z$6),FIND("~",SUBSTITUTE(Z$6," ","~",LEN(TRIM(Z$6))-LEN(SUBSTITUTE(TRIM(Z$6)," ",""))))-1)&amp;" Total",$B$6:$BB$373,ROW($A161)-5,FALSE))</f>
        <v>0</v>
      </c>
      <c r="AA161" s="10">
        <f ca="1">IF(AA$5&lt;&gt;"",HLOOKUP(AA$5,Functionalization!$G$6:$R$373,ROW($A161)-5,FALSE),IFERROR(INDEX(AA$337:AA$373,MATCH($F161,$B$337:$B$373,0))/VLOOKUP($F161,$B$337:$BB$373,MATCH(LEFT(TRIM(AA$6),FIND("~",SUBSTITUTE(AA$6,"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161))*HLOOKUP(LEFT(TRIM(AA$6),FIND("~",SUBSTITUTE(AA$6," ","~",LEN(TRIM(AA$6))-LEN(SUBSTITUTE(TRIM(AA$6)," ",""))))-1)&amp;" Total",$B$6:$BB$373,ROW($A161)-5,FALSE))</f>
        <v>0</v>
      </c>
      <c r="AB161" s="10">
        <f ca="1">IF(AB$5&lt;&gt;"",HLOOKUP(AB$5,Functionalization!$G$6:$R$373,ROW($A161)-5,FALSE),IFERROR(INDEX(AB$337:AB$373,MATCH($F161,$B$337:$B$373,0))/VLOOKUP($F161,$B$337:$BB$373,MATCH(LEFT(TRIM(AB$6),FIND("~",SUBSTITUTE(AB$6,"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161))*HLOOKUP(LEFT(TRIM(AB$6),FIND("~",SUBSTITUTE(AB$6," ","~",LEN(TRIM(AB$6))-LEN(SUBSTITUTE(TRIM(AB$6)," ",""))))-1)&amp;" Total",$B$6:$BB$373,ROW($A161)-5,FALSE))</f>
        <v>0</v>
      </c>
      <c r="AC161" s="10">
        <f ca="1">IF(AC$5&lt;&gt;"",HLOOKUP(AC$5,Functionalization!$G$6:$R$373,ROW($A161)-5,FALSE),IFERROR(INDEX(AC$337:AC$373,MATCH($F161,$B$337:$B$373,0))/VLOOKUP($F161,$B$337:$BB$373,MATCH(LEFT(TRIM(AC$6),FIND("~",SUBSTITUTE(AC$6,"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161))*HLOOKUP(LEFT(TRIM(AC$6),FIND("~",SUBSTITUTE(AC$6," ","~",LEN(TRIM(AC$6))-LEN(SUBSTITUTE(TRIM(AC$6)," ",""))))-1)&amp;" Total",$B$6:$BB$373,ROW($A161)-5,FALSE))</f>
        <v>0</v>
      </c>
      <c r="AD161" s="10">
        <f ca="1">IF(AD$5&lt;&gt;"",HLOOKUP(AD$5,Functionalization!$G$6:$R$373,ROW($A161)-5,FALSE),IFERROR(INDEX(AD$337:AD$373,MATCH($F161,$B$337:$B$373,0))/VLOOKUP($F161,$B$337:$BB$373,MATCH(LEFT(TRIM(AD$6),FIND("~",SUBSTITUTE(AD$6,"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161))*HLOOKUP(LEFT(TRIM(AD$6),FIND("~",SUBSTITUTE(AD$6," ","~",LEN(TRIM(AD$6))-LEN(SUBSTITUTE(TRIM(AD$6)," ",""))))-1)&amp;" Total",$B$6:$BB$373,ROW($A161)-5,FALSE))</f>
        <v>0</v>
      </c>
      <c r="AE161" s="10">
        <f ca="1">IF(AE$5&lt;&gt;"",HLOOKUP(AE$5,Functionalization!$G$6:$R$373,ROW($A161)-5,FALSE),IFERROR(INDEX(AE$337:AE$373,MATCH($F161,$B$337:$B$373,0))/VLOOKUP($F161,$B$337:$BB$373,MATCH(LEFT(TRIM(AE$6),FIND("~",SUBSTITUTE(AE$6,"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161))*HLOOKUP(LEFT(TRIM(AE$6),FIND("~",SUBSTITUTE(AE$6," ","~",LEN(TRIM(AE$6))-LEN(SUBSTITUTE(TRIM(AE$6)," ",""))))-1)&amp;" Total",$B$6:$BB$373,ROW($A161)-5,FALSE))</f>
        <v>0</v>
      </c>
      <c r="AF161" s="10">
        <f ca="1">IF(AF$5&lt;&gt;"",HLOOKUP(AF$5,Functionalization!$G$6:$R$373,ROW($A161)-5,FALSE),IFERROR(INDEX(AF$337:AF$373,MATCH($F161,$B$337:$B$373,0))/VLOOKUP($F161,$B$337:$BB$373,MATCH(LEFT(TRIM(AF$6),FIND("~",SUBSTITUTE(AF$6,"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161))*HLOOKUP(LEFT(TRIM(AF$6),FIND("~",SUBSTITUTE(AF$6," ","~",LEN(TRIM(AF$6))-LEN(SUBSTITUTE(TRIM(AF$6)," ",""))))-1)&amp;" Total",$B$6:$BB$373,ROW($A161)-5,FALSE))</f>
        <v>0</v>
      </c>
      <c r="AG161" s="10">
        <f ca="1">IF(AG$5&lt;&gt;"",HLOOKUP(AG$5,Functionalization!$G$6:$R$373,ROW($A161)-5,FALSE),IFERROR(INDEX(AG$337:AG$373,MATCH($F161,$B$337:$B$373,0))/VLOOKUP($F161,$B$337:$BB$373,MATCH(LEFT(TRIM(AG$6),FIND("~",SUBSTITUTE(AG$6,"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161))*HLOOKUP(LEFT(TRIM(AG$6),FIND("~",SUBSTITUTE(AG$6," ","~",LEN(TRIM(AG$6))-LEN(SUBSTITUTE(TRIM(AG$6)," ",""))))-1)&amp;" Total",$B$6:$BB$373,ROW($A161)-5,FALSE))</f>
        <v>0</v>
      </c>
      <c r="AH161" s="10">
        <f ca="1">IF(AH$5&lt;&gt;"",HLOOKUP(AH$5,Functionalization!$G$6:$R$373,ROW($A161)-5,FALSE),IFERROR(INDEX(AH$337:AH$373,MATCH($F161,$B$337:$B$373,0))/VLOOKUP($F161,$B$337:$BB$373,MATCH(LEFT(TRIM(AH$6),FIND("~",SUBSTITUTE(AH$6,"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161))*HLOOKUP(LEFT(TRIM(AH$6),FIND("~",SUBSTITUTE(AH$6," ","~",LEN(TRIM(AH$6))-LEN(SUBSTITUTE(TRIM(AH$6)," ",""))))-1)&amp;" Total",$B$6:$BB$373,ROW($A161)-5,FALSE))</f>
        <v>0</v>
      </c>
      <c r="AI161" s="10">
        <f ca="1">IF(AI$5&lt;&gt;"",HLOOKUP(AI$5,Functionalization!$G$6:$R$373,ROW($A161)-5,FALSE),IFERROR(INDEX(AI$337:AI$373,MATCH($F161,$B$337:$B$373,0))/VLOOKUP($F161,$B$337:$BB$373,MATCH(LEFT(TRIM(AI$6),FIND("~",SUBSTITUTE(AI$6,"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161))*HLOOKUP(LEFT(TRIM(AI$6),FIND("~",SUBSTITUTE(AI$6," ","~",LEN(TRIM(AI$6))-LEN(SUBSTITUTE(TRIM(AI$6)," ",""))))-1)&amp;" Total",$B$6:$BB$373,ROW($A161)-5,FALSE))</f>
        <v>0</v>
      </c>
      <c r="AJ161" s="10">
        <f ca="1">IF(AJ$5&lt;&gt;"",HLOOKUP(AJ$5,Functionalization!$G$6:$R$373,ROW($A161)-5,FALSE),IFERROR(INDEX(AJ$337:AJ$373,MATCH($F161,$B$337:$B$373,0))/VLOOKUP($F161,$B$337:$BB$373,MATCH(LEFT(TRIM(AJ$6),FIND("~",SUBSTITUTE(AJ$6,"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161))*HLOOKUP(LEFT(TRIM(AJ$6),FIND("~",SUBSTITUTE(AJ$6," ","~",LEN(TRIM(AJ$6))-LEN(SUBSTITUTE(TRIM(AJ$6)," ",""))))-1)&amp;" Total",$B$6:$BB$373,ROW($A161)-5,FALSE))</f>
        <v>0</v>
      </c>
      <c r="AK161" s="10">
        <f ca="1">IF(AK$5&lt;&gt;"",HLOOKUP(AK$5,Functionalization!$G$6:$R$373,ROW($A161)-5,FALSE),IFERROR(INDEX(AK$337:AK$373,MATCH($F161,$B$337:$B$373,0))/VLOOKUP($F161,$B$337:$BB$373,MATCH(LEFT(TRIM(AK$6),FIND("~",SUBSTITUTE(AK$6,"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161))*HLOOKUP(LEFT(TRIM(AK$6),FIND("~",SUBSTITUTE(AK$6," ","~",LEN(TRIM(AK$6))-LEN(SUBSTITUTE(TRIM(AK$6)," ",""))))-1)&amp;" Total",$B$6:$BB$373,ROW($A161)-5,FALSE))</f>
        <v>0</v>
      </c>
      <c r="AL161" s="10">
        <f ca="1">IF(AL$5&lt;&gt;"",HLOOKUP(AL$5,Functionalization!$G$6:$R$373,ROW($A161)-5,FALSE),IFERROR(INDEX(AL$337:AL$373,MATCH($F161,$B$337:$B$373,0))/VLOOKUP($F161,$B$337:$BB$373,MATCH(LEFT(TRIM(AL$6),FIND("~",SUBSTITUTE(AL$6,"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161))*HLOOKUP(LEFT(TRIM(AL$6),FIND("~",SUBSTITUTE(AL$6," ","~",LEN(TRIM(AL$6))-LEN(SUBSTITUTE(TRIM(AL$6)," ",""))))-1)&amp;" Total",$B$6:$BB$373,ROW($A161)-5,FALSE))</f>
        <v>0</v>
      </c>
      <c r="AM161" s="10">
        <f ca="1">IF(AM$5&lt;&gt;"",HLOOKUP(AM$5,Functionalization!$G$6:$R$373,ROW($A161)-5,FALSE),IFERROR(INDEX(AM$337:AM$373,MATCH($F161,$B$337:$B$373,0))/VLOOKUP($F161,$B$337:$BB$373,MATCH(LEFT(TRIM(AM$6),FIND("~",SUBSTITUTE(AM$6,"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161))*HLOOKUP(LEFT(TRIM(AM$6),FIND("~",SUBSTITUTE(AM$6," ","~",LEN(TRIM(AM$6))-LEN(SUBSTITUTE(TRIM(AM$6)," ",""))))-1)&amp;" Total",$B$6:$BB$373,ROW($A161)-5,FALSE))</f>
        <v>0</v>
      </c>
      <c r="AN161" s="10">
        <f ca="1">IF(AN$5&lt;&gt;"",HLOOKUP(AN$5,Functionalization!$G$6:$R$373,ROW($A161)-5,FALSE),IFERROR(INDEX(AN$337:AN$373,MATCH($F161,$B$337:$B$373,0))/VLOOKUP($F161,$B$337:$BB$373,MATCH(LEFT(TRIM(AN$6),FIND("~",SUBSTITUTE(AN$6,"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161))*HLOOKUP(LEFT(TRIM(AN$6),FIND("~",SUBSTITUTE(AN$6," ","~",LEN(TRIM(AN$6))-LEN(SUBSTITUTE(TRIM(AN$6)," ",""))))-1)&amp;" Total",$B$6:$BB$373,ROW($A161)-5,FALSE))</f>
        <v>0</v>
      </c>
      <c r="AO161" s="10">
        <f ca="1">IF(AO$5&lt;&gt;"",HLOOKUP(AO$5,Functionalization!$G$6:$R$373,ROW($A161)-5,FALSE),IFERROR(INDEX(AO$337:AO$373,MATCH($F161,$B$337:$B$373,0))/VLOOKUP($F161,$B$337:$BB$373,MATCH(LEFT(TRIM(AO$6),FIND("~",SUBSTITUTE(AO$6,"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161))*HLOOKUP(LEFT(TRIM(AO$6),FIND("~",SUBSTITUTE(AO$6," ","~",LEN(TRIM(AO$6))-LEN(SUBSTITUTE(TRIM(AO$6)," ",""))))-1)&amp;" Total",$B$6:$BB$373,ROW($A161)-5,FALSE))</f>
        <v>0</v>
      </c>
      <c r="AP161" s="10">
        <f ca="1">IF(AP$5&lt;&gt;"",HLOOKUP(AP$5,Functionalization!$G$6:$R$373,ROW($A161)-5,FALSE),IFERROR(INDEX(AP$337:AP$373,MATCH($F161,$B$337:$B$373,0))/VLOOKUP($F161,$B$337:$BB$373,MATCH(LEFT(TRIM(AP$6),FIND("~",SUBSTITUTE(AP$6,"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161))*HLOOKUP(LEFT(TRIM(AP$6),FIND("~",SUBSTITUTE(AP$6," ","~",LEN(TRIM(AP$6))-LEN(SUBSTITUTE(TRIM(AP$6)," ",""))))-1)&amp;" Total",$B$6:$BB$373,ROW($A161)-5,FALSE))</f>
        <v>0</v>
      </c>
      <c r="AQ161" s="10">
        <f ca="1">IF(AQ$5&lt;&gt;"",HLOOKUP(AQ$5,Functionalization!$G$6:$R$373,ROW($A161)-5,FALSE),IFERROR(INDEX(AQ$337:AQ$373,MATCH($F161,$B$337:$B$373,0))/VLOOKUP($F161,$B$337:$BB$373,MATCH(LEFT(TRIM(AQ$6),FIND("~",SUBSTITUTE(AQ$6,"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161))*HLOOKUP(LEFT(TRIM(AQ$6),FIND("~",SUBSTITUTE(AQ$6," ","~",LEN(TRIM(AQ$6))-LEN(SUBSTITUTE(TRIM(AQ$6)," ",""))))-1)&amp;" Total",$B$6:$BB$373,ROW($A161)-5,FALSE))</f>
        <v>0</v>
      </c>
      <c r="AR161" s="10">
        <f ca="1">IF(AR$5&lt;&gt;"",HLOOKUP(AR$5,Functionalization!$G$6:$R$373,ROW($A161)-5,FALSE),IFERROR(INDEX(AR$337:AR$373,MATCH($F161,$B$337:$B$373,0))/VLOOKUP($F161,$B$337:$BB$373,MATCH(LEFT(TRIM(AR$6),FIND("~",SUBSTITUTE(AR$6,"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161))*HLOOKUP(LEFT(TRIM(AR$6),FIND("~",SUBSTITUTE(AR$6," ","~",LEN(TRIM(AR$6))-LEN(SUBSTITUTE(TRIM(AR$6)," ",""))))-1)&amp;" Total",$B$6:$BB$373,ROW($A161)-5,FALSE))</f>
        <v>0</v>
      </c>
      <c r="AS161" s="10">
        <f ca="1">IF(AS$5&lt;&gt;"",HLOOKUP(AS$5,Functionalization!$G$6:$R$373,ROW($A161)-5,FALSE),IFERROR(INDEX(AS$337:AS$373,MATCH($F161,$B$337:$B$373,0))/VLOOKUP($F161,$B$337:$BB$373,MATCH(LEFT(TRIM(AS$6),FIND("~",SUBSTITUTE(AS$6,"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161))*HLOOKUP(LEFT(TRIM(AS$6),FIND("~",SUBSTITUTE(AS$6," ","~",LEN(TRIM(AS$6))-LEN(SUBSTITUTE(TRIM(AS$6)," ",""))))-1)&amp;" Total",$B$6:$BB$373,ROW($A161)-5,FALSE))</f>
        <v>0</v>
      </c>
      <c r="AT161" s="10">
        <f ca="1">IF(AT$5&lt;&gt;"",HLOOKUP(AT$5,Functionalization!$G$6:$R$373,ROW($A161)-5,FALSE),IFERROR(INDEX(AT$337:AT$373,MATCH($F161,$B$337:$B$373,0))/VLOOKUP($F161,$B$337:$BB$373,MATCH(LEFT(TRIM(AT$6),FIND("~",SUBSTITUTE(AT$6,"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161))*HLOOKUP(LEFT(TRIM(AT$6),FIND("~",SUBSTITUTE(AT$6," ","~",LEN(TRIM(AT$6))-LEN(SUBSTITUTE(TRIM(AT$6)," ",""))))-1)&amp;" Total",$B$6:$BB$373,ROW($A161)-5,FALSE))</f>
        <v>0</v>
      </c>
      <c r="AU161" s="10">
        <f ca="1">IF(AU$5&lt;&gt;"",HLOOKUP(AU$5,Functionalization!$G$6:$R$373,ROW($A161)-5,FALSE),IFERROR(INDEX(AU$337:AU$373,MATCH($F161,$B$337:$B$373,0))/VLOOKUP($F161,$B$337:$BB$373,MATCH(LEFT(TRIM(AU$6),FIND("~",SUBSTITUTE(AU$6,"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161))*HLOOKUP(LEFT(TRIM(AU$6),FIND("~",SUBSTITUTE(AU$6," ","~",LEN(TRIM(AU$6))-LEN(SUBSTITUTE(TRIM(AU$6)," ",""))))-1)&amp;" Total",$B$6:$BB$373,ROW($A161)-5,FALSE))</f>
        <v>0</v>
      </c>
      <c r="AV161" s="10">
        <f ca="1">IF(AV$5&lt;&gt;"",HLOOKUP(AV$5,Functionalization!$G$6:$R$373,ROW($A161)-5,FALSE),IFERROR(INDEX(AV$337:AV$373,MATCH($F161,$B$337:$B$373,0))/VLOOKUP($F161,$B$337:$BB$373,MATCH(LEFT(TRIM(AV$6),FIND("~",SUBSTITUTE(AV$6,"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161))*HLOOKUP(LEFT(TRIM(AV$6),FIND("~",SUBSTITUTE(AV$6," ","~",LEN(TRIM(AV$6))-LEN(SUBSTITUTE(TRIM(AV$6)," ",""))))-1)&amp;" Total",$B$6:$BB$373,ROW($A161)-5,FALSE))</f>
        <v>0</v>
      </c>
      <c r="AW161" s="10">
        <f ca="1">IF(AW$5&lt;&gt;"",HLOOKUP(AW$5,Functionalization!$G$6:$R$373,ROW($A161)-5,FALSE),IFERROR(INDEX(AW$337:AW$373,MATCH($F161,$B$337:$B$373,0))/VLOOKUP($F161,$B$337:$BB$373,MATCH(LEFT(TRIM(AW$6),FIND("~",SUBSTITUTE(AW$6,"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161))*HLOOKUP(LEFT(TRIM(AW$6),FIND("~",SUBSTITUTE(AW$6," ","~",LEN(TRIM(AW$6))-LEN(SUBSTITUTE(TRIM(AW$6)," ",""))))-1)&amp;" Total",$B$6:$BB$373,ROW($A161)-5,FALSE))</f>
        <v>0</v>
      </c>
      <c r="AX161" s="10">
        <f ca="1">IF(AX$5&lt;&gt;"",HLOOKUP(AX$5,Functionalization!$G$6:$R$373,ROW($A161)-5,FALSE),IFERROR(INDEX(AX$337:AX$373,MATCH($F161,$B$337:$B$373,0))/VLOOKUP($F161,$B$337:$BB$373,MATCH(LEFT(TRIM(AX$6),FIND("~",SUBSTITUTE(AX$6,"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161))*HLOOKUP(LEFT(TRIM(AX$6),FIND("~",SUBSTITUTE(AX$6," ","~",LEN(TRIM(AX$6))-LEN(SUBSTITUTE(TRIM(AX$6)," ",""))))-1)&amp;" Total",$B$6:$BB$373,ROW($A161)-5,FALSE))</f>
        <v>0</v>
      </c>
      <c r="AY161" s="10">
        <f ca="1">IF(AY$5&lt;&gt;"",HLOOKUP(AY$5,Functionalization!$G$6:$R$373,ROW($A161)-5,FALSE),IFERROR(INDEX(AY$337:AY$373,MATCH($F161,$B$337:$B$373,0))/VLOOKUP($F161,$B$337:$BB$373,MATCH(LEFT(TRIM(AY$6),FIND("~",SUBSTITUTE(AY$6,"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161))*HLOOKUP(LEFT(TRIM(AY$6),FIND("~",SUBSTITUTE(AY$6," ","~",LEN(TRIM(AY$6))-LEN(SUBSTITUTE(TRIM(AY$6)," ",""))))-1)&amp;" Total",$B$6:$BB$373,ROW($A161)-5,FALSE))</f>
        <v>0</v>
      </c>
      <c r="AZ161" s="10">
        <f ca="1">IF(AZ$5&lt;&gt;"",HLOOKUP(AZ$5,Functionalization!$G$6:$R$373,ROW($A161)-5,FALSE),IFERROR(INDEX(AZ$337:AZ$373,MATCH($F161,$B$337:$B$373,0))/VLOOKUP($F161,$B$337:$BB$373,MATCH(LEFT(TRIM(AZ$6),FIND("~",SUBSTITUTE(AZ$6,"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161))*HLOOKUP(LEFT(TRIM(AZ$6),FIND("~",SUBSTITUTE(AZ$6," ","~",LEN(TRIM(AZ$6))-LEN(SUBSTITUTE(TRIM(AZ$6)," ",""))))-1)&amp;" Total",$B$6:$BB$373,ROW($A161)-5,FALSE))</f>
        <v>0</v>
      </c>
      <c r="BA161" s="10">
        <f ca="1">IF(BA$5&lt;&gt;"",HLOOKUP(BA$5,Functionalization!$G$6:$R$373,ROW($A161)-5,FALSE),IFERROR(INDEX(BA$337:BA$373,MATCH($F161,$B$337:$B$373,0))/VLOOKUP($F161,$B$337:$BB$373,MATCH(LEFT(TRIM(BA$6),FIND("~",SUBSTITUTE(BA$6,"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161))*HLOOKUP(LEFT(TRIM(BA$6),FIND("~",SUBSTITUTE(BA$6," ","~",LEN(TRIM(BA$6))-LEN(SUBSTITUTE(TRIM(BA$6)," ",""))))-1)&amp;" Total",$B$6:$BB$373,ROW($A161)-5,FALSE))</f>
        <v>0</v>
      </c>
      <c r="BB161" s="10">
        <f ca="1">IF(BB$5&lt;&gt;"",HLOOKUP(BB$5,Functionalization!$G$6:$R$373,ROW($A161)-5,FALSE),IFERROR(INDEX(BB$337:BB$373,MATCH($F161,$B$337:$B$373,0))/VLOOKUP($F161,$B$337:$BB$373,MATCH(LEFT(TRIM(BB$6),FIND("~",SUBSTITUTE(BB$6,"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161))*HLOOKUP(LEFT(TRIM(BB$6),FIND("~",SUBSTITUTE(BB$6," ","~",LEN(TRIM(BB$6))-LEN(SUBSTITUTE(TRIM(BB$6)," ",""))))-1)&amp;" Total",$B$6:$BB$373,ROW($A161)-5,FALSE))</f>
        <v>0</v>
      </c>
      <c r="BD161">
        <f ca="1">IFERROR(IF(SUMIF($G$6:$BB$6,BD$6&amp;" Total",$G161:$BB161)-(SUMIF($G$6:$BB$6,BD$6&amp;" "&amp;'Input-Func_Class'!$D$22,$G161:$BB161)+IFERROR(SUMIF($G$6:$BB$6,BD$6&amp;" "&amp;'Input-Func_Class'!$E$22,$G161:$BB161),SUMIF($G$6:$BB$6,BD$6&amp;" "&amp;'Input-Func_Class'!$B$24,$G161:$BB161))+SUMIF($G$6:$BB$6,BD$6&amp;" "&amp;'Input-Func_Class'!$F$22,$G161:$BB161))&lt;Check_Limit,0,1),1)</f>
        <v>0</v>
      </c>
      <c r="BE161">
        <f ca="1">IFERROR(IF(SUMIF($G$6:$BB$6,BE$6&amp;" Total",$G161:$BB161)-(SUMIF($G$6:$BB$6,BE$6&amp;" "&amp;'Input-Func_Class'!$D$22,$G161:$BB161)+IFERROR(SUMIF($G$6:$BB$6,BE$6&amp;" "&amp;'Input-Func_Class'!$E$22,$G161:$BB161),SUMIF($G$6:$BB$6,BE$6&amp;" "&amp;'Input-Func_Class'!$B$24,$G161:$BB161))+SUMIF($G$6:$BB$6,BE$6&amp;" "&amp;'Input-Func_Class'!$F$22,$G161:$BB161))&lt;Check_Limit,0,1),1)</f>
        <v>0</v>
      </c>
      <c r="BF161">
        <f ca="1">IFERROR(IF(SUMIF($G$6:$BB$6,BF$6&amp;" Total",$G161:$BB161)-(SUMIF($G$6:$BB$6,BF$6&amp;" "&amp;'Input-Func_Class'!$D$22,$G161:$BB161)+IFERROR(SUMIF($G$6:$BB$6,BF$6&amp;" "&amp;'Input-Func_Class'!$E$22,$G161:$BB161),SUMIF($G$6:$BB$6,BF$6&amp;" "&amp;'Input-Func_Class'!$B$24,$G161:$BB161))+SUMIF($G$6:$BB$6,BF$6&amp;" "&amp;'Input-Func_Class'!$F$22,$G161:$BB161))&lt;Check_Limit,0,1),1)</f>
        <v>0</v>
      </c>
      <c r="BG161">
        <f ca="1">IFERROR(IF(SUMIF($G$6:$BB$6,BG$6&amp;" Total",$G161:$BB161)-(SUMIF($G$6:$BB$6,BG$6&amp;" "&amp;'Input-Func_Class'!$D$22,$G161:$BB161)+IFERROR(SUMIF($G$6:$BB$6,BG$6&amp;" "&amp;'Input-Func_Class'!$E$22,$G161:$BB161),SUMIF($G$6:$BB$6,BG$6&amp;" "&amp;'Input-Func_Class'!$B$24,$G161:$BB161))+SUMIF($G$6:$BB$6,BG$6&amp;" "&amp;'Input-Func_Class'!$F$22,$G161:$BB161))&lt;Check_Limit,0,1),1)</f>
        <v>0</v>
      </c>
      <c r="BH161">
        <f ca="1">IFERROR(IF(SUMIF($G$6:$BB$6,BH$6&amp;" Total",$G161:$BB161)-(SUMIF($G$6:$BB$6,BH$6&amp;" "&amp;'Input-Func_Class'!$D$22,$G161:$BB161)+IFERROR(SUMIF($G$6:$BB$6,BH$6&amp;" "&amp;'Input-Func_Class'!$E$22,$G161:$BB161),SUMIF($G$6:$BB$6,BH$6&amp;" "&amp;'Input-Func_Class'!$B$24,$G161:$BB161))+SUMIF($G$6:$BB$6,BH$6&amp;" "&amp;'Input-Func_Class'!$F$22,$G161:$BB161))&lt;Check_Limit,0,1),1)</f>
        <v>0</v>
      </c>
      <c r="BI161">
        <f ca="1">IFERROR(IF(SUMIF($G$6:$BB$6,BI$6&amp;" Total",$G161:$BB161)-(SUMIF($G$6:$BB$6,BI$6&amp;" "&amp;'Input-Func_Class'!$D$22,$G161:$BB161)+IFERROR(SUMIF($G$6:$BB$6,BI$6&amp;" "&amp;'Input-Func_Class'!$E$22,$G161:$BB161),SUMIF($G$6:$BB$6,BI$6&amp;" "&amp;'Input-Func_Class'!$B$24,$G161:$BB161))+SUMIF($G$6:$BB$6,BI$6&amp;" "&amp;'Input-Func_Class'!$F$22,$G161:$BB161))&lt;Check_Limit,0,1),1)</f>
        <v>0</v>
      </c>
      <c r="BJ161">
        <f ca="1">IFERROR(IF(SUMIF($G$6:$BB$6,BJ$6&amp;" Total",$G161:$BB161)-(SUMIF($G$6:$BB$6,BJ$6&amp;" "&amp;'Input-Func_Class'!$D$22,$G161:$BB161)+IFERROR(SUMIF($G$6:$BB$6,BJ$6&amp;" "&amp;'Input-Func_Class'!$E$22,$G161:$BB161),SUMIF($G$6:$BB$6,BJ$6&amp;" "&amp;'Input-Func_Class'!$B$24,$G161:$BB161))+SUMIF($G$6:$BB$6,BJ$6&amp;" "&amp;'Input-Func_Class'!$F$22,$G161:$BB161))&lt;Check_Limit,0,1),1)</f>
        <v>0</v>
      </c>
      <c r="BK161">
        <f ca="1">IFERROR(IF(SUMIF($G$6:$BB$6,BK$6&amp;" Total",$G161:$BB161)-(SUMIF($G$6:$BB$6,BK$6&amp;" "&amp;'Input-Func_Class'!$D$22,$G161:$BB161)+IFERROR(SUMIF($G$6:$BB$6,BK$6&amp;" "&amp;'Input-Func_Class'!$E$22,$G161:$BB161),SUMIF($G$6:$BB$6,BK$6&amp;" "&amp;'Input-Func_Class'!$B$24,$G161:$BB161))+SUMIF($G$6:$BB$6,BK$6&amp;" "&amp;'Input-Func_Class'!$F$22,$G161:$BB161))&lt;Check_Limit,0,1),1)</f>
        <v>0</v>
      </c>
      <c r="BL161">
        <f ca="1">IFERROR(IF(SUMIF($G$6:$BB$6,BL$6&amp;" Total",$G161:$BB161)-(SUMIF($G$6:$BB$6,BL$6&amp;" "&amp;'Input-Func_Class'!$D$22,$G161:$BB161)+IFERROR(SUMIF($G$6:$BB$6,BL$6&amp;" "&amp;'Input-Func_Class'!$E$22,$G161:$BB161),SUMIF($G$6:$BB$6,BL$6&amp;" "&amp;'Input-Func_Class'!$B$24,$G161:$BB161))+SUMIF($G$6:$BB$6,BL$6&amp;" "&amp;'Input-Func_Class'!$F$22,$G161:$BB161))&lt;Check_Limit,0,1),1)</f>
        <v>0</v>
      </c>
      <c r="BM161">
        <f ca="1">IFERROR(IF(SUMIF($G$6:$BB$6,BM$6&amp;" Total",$G161:$BB161)-(SUMIF($G$6:$BB$6,BM$6&amp;" "&amp;'Input-Func_Class'!$D$22,$G161:$BB161)+IFERROR(SUMIF($G$6:$BB$6,BM$6&amp;" "&amp;'Input-Func_Class'!$E$22,$G161:$BB161),SUMIF($G$6:$BB$6,BM$6&amp;" "&amp;'Input-Func_Class'!$B$24,$G161:$BB161))+SUMIF($G$6:$BB$6,BM$6&amp;" "&amp;'Input-Func_Class'!$F$22,$G161:$BB161))&lt;Check_Limit,0,1),1)</f>
        <v>0</v>
      </c>
      <c r="BN161">
        <f ca="1">IFERROR(IF(SUMIF($G$6:$BB$6,BN$6&amp;" Total",$G161:$BB161)-(SUMIF($G$6:$BB$6,BN$6&amp;" "&amp;'Input-Func_Class'!$D$22,$G161:$BB161)+IFERROR(SUMIF($G$6:$BB$6,BN$6&amp;" "&amp;'Input-Func_Class'!$E$22,$G161:$BB161),SUMIF($G$6:$BB$6,BN$6&amp;" "&amp;'Input-Func_Class'!$B$24,$G161:$BB161))+SUMIF($G$6:$BB$6,BN$6&amp;" "&amp;'Input-Func_Class'!$F$22,$G161:$BB161))&lt;Check_Limit,0,1),1)</f>
        <v>0</v>
      </c>
      <c r="BO161">
        <f ca="1">IFERROR(IF(SUMIF($G$6:$BB$6,BO$6&amp;" Total",$G161:$BB161)-(SUMIF($G$6:$BB$6,BO$6&amp;" "&amp;'Input-Func_Class'!$D$22,$G161:$BB161)+IFERROR(SUMIF($G$6:$BB$6,BO$6&amp;" "&amp;'Input-Func_Class'!$E$22,$G161:$BB161),SUMIF($G$6:$BB$6,BO$6&amp;" "&amp;'Input-Func_Class'!$B$24,$G161:$BB161))+SUMIF($G$6:$BB$6,BO$6&amp;" "&amp;'Input-Func_Class'!$F$22,$G161:$BB161))&lt;Check_Limit,0,1),1)</f>
        <v>0</v>
      </c>
    </row>
    <row r="162" spans="1:67" outlineLevel="1">
      <c r="A162" s="31">
        <f>IF(ISBLANK('Input-Accounts'!A162),"",'Input-Accounts'!A162)</f>
        <v>143</v>
      </c>
      <c r="B162" s="53" t="str">
        <f>IF(ISBLANK('Input-Accounts'!B162),"",'Input-Accounts'!B162)</f>
        <v>Natural Gas City Gate Purchases</v>
      </c>
      <c r="C162" s="31" t="str">
        <f>IF(ISBLANK('Input-Accounts'!C162),"",'Input-Accounts'!C162)</f>
        <v xml:space="preserve">804 </v>
      </c>
      <c r="D162" s="10">
        <f>Functionalization!$D162</f>
        <v>1158900.76</v>
      </c>
      <c r="E162" s="10">
        <f t="shared" ca="1" si="43"/>
        <v>0</v>
      </c>
      <c r="F162" s="3" t="str">
        <f>IF($D162=0,"-",IF('Input-Accounts'!$E162&lt;&gt;0,'Input-Accounts'!$E162,'Input-Accounts'!$G162))</f>
        <v>COMMODITY</v>
      </c>
      <c r="G162" s="10">
        <f ca="1">IF(G$5&lt;&gt;"",HLOOKUP(G$5,Functionalization!$G$6:$R$373,ROW($A162)-5,FALSE),IFERROR(INDEX(G$337:G$373,MATCH($F162,$B$337:$B$373,0))/VLOOKUP($F162,$B$337:$BB$373,MATCH(LEFT(TRIM(G$6),FIND("~",SUBSTITUTE(G$6,"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162))*HLOOKUP(LEFT(TRIM(G$6),FIND("~",SUBSTITUTE(G$6," ","~",LEN(TRIM(G$6))-LEN(SUBSTITUTE(TRIM(G$6)," ",""))))-1)&amp;" Total",$B$6:$BB$373,ROW($A162)-5,FALSE))</f>
        <v>0</v>
      </c>
      <c r="H162" s="10">
        <f ca="1">IF(H$5&lt;&gt;"",HLOOKUP(H$5,Functionalization!$G$6:$R$373,ROW($A162)-5,FALSE),IFERROR(INDEX(H$337:H$373,MATCH($F162,$B$337:$B$373,0))/VLOOKUP($F162,$B$337:$BB$373,MATCH(LEFT(TRIM(H$6),FIND("~",SUBSTITUTE(H$6,"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162))*HLOOKUP(LEFT(TRIM(H$6),FIND("~",SUBSTITUTE(H$6," ","~",LEN(TRIM(H$6))-LEN(SUBSTITUTE(TRIM(H$6)," ",""))))-1)&amp;" Total",$B$6:$BB$373,ROW($A162)-5,FALSE))</f>
        <v>0</v>
      </c>
      <c r="I162" s="10">
        <f ca="1">IF(I$5&lt;&gt;"",HLOOKUP(I$5,Functionalization!$G$6:$R$373,ROW($A162)-5,FALSE),IFERROR(INDEX(I$337:I$373,MATCH($F162,$B$337:$B$373,0))/VLOOKUP($F162,$B$337:$BB$373,MATCH(LEFT(TRIM(I$6),FIND("~",SUBSTITUTE(I$6,"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162))*HLOOKUP(LEFT(TRIM(I$6),FIND("~",SUBSTITUTE(I$6," ","~",LEN(TRIM(I$6))-LEN(SUBSTITUTE(TRIM(I$6)," ",""))))-1)&amp;" Total",$B$6:$BB$373,ROW($A162)-5,FALSE))</f>
        <v>0</v>
      </c>
      <c r="J162" s="10">
        <f ca="1">IF(J$5&lt;&gt;"",HLOOKUP(J$5,Functionalization!$G$6:$R$373,ROW($A162)-5,FALSE),IFERROR(INDEX(J$337:J$373,MATCH($F162,$B$337:$B$373,0))/VLOOKUP($F162,$B$337:$BB$373,MATCH(LEFT(TRIM(J$6),FIND("~",SUBSTITUTE(J$6,"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162))*HLOOKUP(LEFT(TRIM(J$6),FIND("~",SUBSTITUTE(J$6," ","~",LEN(TRIM(J$6))-LEN(SUBSTITUTE(TRIM(J$6)," ",""))))-1)&amp;" Total",$B$6:$BB$373,ROW($A162)-5,FALSE))</f>
        <v>0</v>
      </c>
      <c r="K162" s="10">
        <f ca="1">IF(K$5&lt;&gt;"",HLOOKUP(K$5,Functionalization!$G$6:$R$373,ROW($A162)-5,FALSE),IFERROR(INDEX(K$337:K$373,MATCH($F162,$B$337:$B$373,0))/VLOOKUP($F162,$B$337:$BB$373,MATCH(LEFT(TRIM(K$6),FIND("~",SUBSTITUTE(K$6,"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162))*HLOOKUP(LEFT(TRIM(K$6),FIND("~",SUBSTITUTE(K$6," ","~",LEN(TRIM(K$6))-LEN(SUBSTITUTE(TRIM(K$6)," ",""))))-1)&amp;" Total",$B$6:$BB$373,ROW($A162)-5,FALSE))</f>
        <v>0</v>
      </c>
      <c r="L162" s="10">
        <f ca="1">IF(L$5&lt;&gt;"",HLOOKUP(L$5,Functionalization!$G$6:$R$373,ROW($A162)-5,FALSE),IFERROR(INDEX(L$337:L$373,MATCH($F162,$B$337:$B$373,0))/VLOOKUP($F162,$B$337:$BB$373,MATCH(LEFT(TRIM(L$6),FIND("~",SUBSTITUTE(L$6,"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162))*HLOOKUP(LEFT(TRIM(L$6),FIND("~",SUBSTITUTE(L$6," ","~",LEN(TRIM(L$6))-LEN(SUBSTITUTE(TRIM(L$6)," ",""))))-1)&amp;" Total",$B$6:$BB$373,ROW($A162)-5,FALSE))</f>
        <v>0</v>
      </c>
      <c r="M162" s="10">
        <f ca="1">IF(M$5&lt;&gt;"",HLOOKUP(M$5,Functionalization!$G$6:$R$373,ROW($A162)-5,FALSE),IFERROR(INDEX(M$337:M$373,MATCH($F162,$B$337:$B$373,0))/VLOOKUP($F162,$B$337:$BB$373,MATCH(LEFT(TRIM(M$6),FIND("~",SUBSTITUTE(M$6,"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162))*HLOOKUP(LEFT(TRIM(M$6),FIND("~",SUBSTITUTE(M$6," ","~",LEN(TRIM(M$6))-LEN(SUBSTITUTE(TRIM(M$6)," ",""))))-1)&amp;" Total",$B$6:$BB$373,ROW($A162)-5,FALSE))</f>
        <v>0</v>
      </c>
      <c r="N162" s="10">
        <f ca="1">IF(N$5&lt;&gt;"",HLOOKUP(N$5,Functionalization!$G$6:$R$373,ROW($A162)-5,FALSE),IFERROR(INDEX(N$337:N$373,MATCH($F162,$B$337:$B$373,0))/VLOOKUP($F162,$B$337:$BB$373,MATCH(LEFT(TRIM(N$6),FIND("~",SUBSTITUTE(N$6,"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162))*HLOOKUP(LEFT(TRIM(N$6),FIND("~",SUBSTITUTE(N$6," ","~",LEN(TRIM(N$6))-LEN(SUBSTITUTE(TRIM(N$6)," ",""))))-1)&amp;" Total",$B$6:$BB$373,ROW($A162)-5,FALSE))</f>
        <v>0</v>
      </c>
      <c r="O162" s="10">
        <f ca="1">IF(O$5&lt;&gt;"",HLOOKUP(O$5,Functionalization!$G$6:$R$373,ROW($A162)-5,FALSE),IFERROR(INDEX(O$337:O$373,MATCH($F162,$B$337:$B$373,0))/VLOOKUP($F162,$B$337:$BB$373,MATCH(LEFT(TRIM(O$6),FIND("~",SUBSTITUTE(O$6,"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162))*HLOOKUP(LEFT(TRIM(O$6),FIND("~",SUBSTITUTE(O$6," ","~",LEN(TRIM(O$6))-LEN(SUBSTITUTE(TRIM(O$6)," ",""))))-1)&amp;" Total",$B$6:$BB$373,ROW($A162)-5,FALSE))</f>
        <v>0</v>
      </c>
      <c r="P162" s="10">
        <f ca="1">IF(P$5&lt;&gt;"",HLOOKUP(P$5,Functionalization!$G$6:$R$373,ROW($A162)-5,FALSE),IFERROR(INDEX(P$337:P$373,MATCH($F162,$B$337:$B$373,0))/VLOOKUP($F162,$B$337:$BB$373,MATCH(LEFT(TRIM(P$6),FIND("~",SUBSTITUTE(P$6,"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162))*HLOOKUP(LEFT(TRIM(P$6),FIND("~",SUBSTITUTE(P$6," ","~",LEN(TRIM(P$6))-LEN(SUBSTITUTE(TRIM(P$6)," ",""))))-1)&amp;" Total",$B$6:$BB$373,ROW($A162)-5,FALSE))</f>
        <v>0</v>
      </c>
      <c r="Q162" s="10">
        <f ca="1">IF(Q$5&lt;&gt;"",HLOOKUP(Q$5,Functionalization!$G$6:$R$373,ROW($A162)-5,FALSE),IFERROR(INDEX(Q$337:Q$373,MATCH($F162,$B$337:$B$373,0))/VLOOKUP($F162,$B$337:$BB$373,MATCH(LEFT(TRIM(Q$6),FIND("~",SUBSTITUTE(Q$6,"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162))*HLOOKUP(LEFT(TRIM(Q$6),FIND("~",SUBSTITUTE(Q$6," ","~",LEN(TRIM(Q$6))-LEN(SUBSTITUTE(TRIM(Q$6)," ",""))))-1)&amp;" Total",$B$6:$BB$373,ROW($A162)-5,FALSE))</f>
        <v>0</v>
      </c>
      <c r="R162" s="10">
        <f ca="1">IF(R$5&lt;&gt;"",HLOOKUP(R$5,Functionalization!$G$6:$R$373,ROW($A162)-5,FALSE),IFERROR(INDEX(R$337:R$373,MATCH($F162,$B$337:$B$373,0))/VLOOKUP($F162,$B$337:$BB$373,MATCH(LEFT(TRIM(R$6),FIND("~",SUBSTITUTE(R$6,"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162))*HLOOKUP(LEFT(TRIM(R$6),FIND("~",SUBSTITUTE(R$6," ","~",LEN(TRIM(R$6))-LEN(SUBSTITUTE(TRIM(R$6)," ",""))))-1)&amp;" Total",$B$6:$BB$373,ROW($A162)-5,FALSE))</f>
        <v>0</v>
      </c>
      <c r="S162" s="10">
        <f ca="1">IF(S$5&lt;&gt;"",HLOOKUP(S$5,Functionalization!$G$6:$R$373,ROW($A162)-5,FALSE),IFERROR(INDEX(S$337:S$373,MATCH($F162,$B$337:$B$373,0))/VLOOKUP($F162,$B$337:$BB$373,MATCH(LEFT(TRIM(S$6),FIND("~",SUBSTITUTE(S$6,"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162))*HLOOKUP(LEFT(TRIM(S$6),FIND("~",SUBSTITUTE(S$6," ","~",LEN(TRIM(S$6))-LEN(SUBSTITUTE(TRIM(S$6)," ",""))))-1)&amp;" Total",$B$6:$BB$373,ROW($A162)-5,FALSE))</f>
        <v>1158900.76</v>
      </c>
      <c r="T162" s="10">
        <f ca="1">IF(T$5&lt;&gt;"",HLOOKUP(T$5,Functionalization!$G$6:$R$373,ROW($A162)-5,FALSE),IFERROR(INDEX(T$337:T$373,MATCH($F162,$B$337:$B$373,0))/VLOOKUP($F162,$B$337:$BB$373,MATCH(LEFT(TRIM(T$6),FIND("~",SUBSTITUTE(T$6,"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162))*HLOOKUP(LEFT(TRIM(T$6),FIND("~",SUBSTITUTE(T$6," ","~",LEN(TRIM(T$6))-LEN(SUBSTITUTE(TRIM(T$6)," ",""))))-1)&amp;" Total",$B$6:$BB$373,ROW($A162)-5,FALSE))</f>
        <v>0</v>
      </c>
      <c r="U162" s="10">
        <f ca="1">IF(U$5&lt;&gt;"",HLOOKUP(U$5,Functionalization!$G$6:$R$373,ROW($A162)-5,FALSE),IFERROR(INDEX(U$337:U$373,MATCH($F162,$B$337:$B$373,0))/VLOOKUP($F162,$B$337:$BB$373,MATCH(LEFT(TRIM(U$6),FIND("~",SUBSTITUTE(U$6,"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162))*HLOOKUP(LEFT(TRIM(U$6),FIND("~",SUBSTITUTE(U$6," ","~",LEN(TRIM(U$6))-LEN(SUBSTITUTE(TRIM(U$6)," ",""))))-1)&amp;" Total",$B$6:$BB$373,ROW($A162)-5,FALSE))</f>
        <v>1158900.76</v>
      </c>
      <c r="V162" s="10">
        <f ca="1">IF(V$5&lt;&gt;"",HLOOKUP(V$5,Functionalization!$G$6:$R$373,ROW($A162)-5,FALSE),IFERROR(INDEX(V$337:V$373,MATCH($F162,$B$337:$B$373,0))/VLOOKUP($F162,$B$337:$BB$373,MATCH(LEFT(TRIM(V$6),FIND("~",SUBSTITUTE(V$6,"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162))*HLOOKUP(LEFT(TRIM(V$6),FIND("~",SUBSTITUTE(V$6," ","~",LEN(TRIM(V$6))-LEN(SUBSTITUTE(TRIM(V$6)," ",""))))-1)&amp;" Total",$B$6:$BB$373,ROW($A162)-5,FALSE))</f>
        <v>0</v>
      </c>
      <c r="W162" s="10">
        <f ca="1">IF(W$5&lt;&gt;"",HLOOKUP(W$5,Functionalization!$G$6:$R$373,ROW($A162)-5,FALSE),IFERROR(INDEX(W$337:W$373,MATCH($F162,$B$337:$B$373,0))/VLOOKUP($F162,$B$337:$BB$373,MATCH(LEFT(TRIM(W$6),FIND("~",SUBSTITUTE(W$6,"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162))*HLOOKUP(LEFT(TRIM(W$6),FIND("~",SUBSTITUTE(W$6," ","~",LEN(TRIM(W$6))-LEN(SUBSTITUTE(TRIM(W$6)," ",""))))-1)&amp;" Total",$B$6:$BB$373,ROW($A162)-5,FALSE))</f>
        <v>0</v>
      </c>
      <c r="X162" s="10">
        <f ca="1">IF(X$5&lt;&gt;"",HLOOKUP(X$5,Functionalization!$G$6:$R$373,ROW($A162)-5,FALSE),IFERROR(INDEX(X$337:X$373,MATCH($F162,$B$337:$B$373,0))/VLOOKUP($F162,$B$337:$BB$373,MATCH(LEFT(TRIM(X$6),FIND("~",SUBSTITUTE(X$6,"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162))*HLOOKUP(LEFT(TRIM(X$6),FIND("~",SUBSTITUTE(X$6," ","~",LEN(TRIM(X$6))-LEN(SUBSTITUTE(TRIM(X$6)," ",""))))-1)&amp;" Total",$B$6:$BB$373,ROW($A162)-5,FALSE))</f>
        <v>0</v>
      </c>
      <c r="Y162" s="10">
        <f ca="1">IF(Y$5&lt;&gt;"",HLOOKUP(Y$5,Functionalization!$G$6:$R$373,ROW($A162)-5,FALSE),IFERROR(INDEX(Y$337:Y$373,MATCH($F162,$B$337:$B$373,0))/VLOOKUP($F162,$B$337:$BB$373,MATCH(LEFT(TRIM(Y$6),FIND("~",SUBSTITUTE(Y$6,"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162))*HLOOKUP(LEFT(TRIM(Y$6),FIND("~",SUBSTITUTE(Y$6," ","~",LEN(TRIM(Y$6))-LEN(SUBSTITUTE(TRIM(Y$6)," ",""))))-1)&amp;" Total",$B$6:$BB$373,ROW($A162)-5,FALSE))</f>
        <v>0</v>
      </c>
      <c r="Z162" s="10">
        <f ca="1">IF(Z$5&lt;&gt;"",HLOOKUP(Z$5,Functionalization!$G$6:$R$373,ROW($A162)-5,FALSE),IFERROR(INDEX(Z$337:Z$373,MATCH($F162,$B$337:$B$373,0))/VLOOKUP($F162,$B$337:$BB$373,MATCH(LEFT(TRIM(Z$6),FIND("~",SUBSTITUTE(Z$6,"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162))*HLOOKUP(LEFT(TRIM(Z$6),FIND("~",SUBSTITUTE(Z$6," ","~",LEN(TRIM(Z$6))-LEN(SUBSTITUTE(TRIM(Z$6)," ",""))))-1)&amp;" Total",$B$6:$BB$373,ROW($A162)-5,FALSE))</f>
        <v>0</v>
      </c>
      <c r="AA162" s="10">
        <f ca="1">IF(AA$5&lt;&gt;"",HLOOKUP(AA$5,Functionalization!$G$6:$R$373,ROW($A162)-5,FALSE),IFERROR(INDEX(AA$337:AA$373,MATCH($F162,$B$337:$B$373,0))/VLOOKUP($F162,$B$337:$BB$373,MATCH(LEFT(TRIM(AA$6),FIND("~",SUBSTITUTE(AA$6,"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162))*HLOOKUP(LEFT(TRIM(AA$6),FIND("~",SUBSTITUTE(AA$6," ","~",LEN(TRIM(AA$6))-LEN(SUBSTITUTE(TRIM(AA$6)," ",""))))-1)&amp;" Total",$B$6:$BB$373,ROW($A162)-5,FALSE))</f>
        <v>0</v>
      </c>
      <c r="AB162" s="10">
        <f ca="1">IF(AB$5&lt;&gt;"",HLOOKUP(AB$5,Functionalization!$G$6:$R$373,ROW($A162)-5,FALSE),IFERROR(INDEX(AB$337:AB$373,MATCH($F162,$B$337:$B$373,0))/VLOOKUP($F162,$B$337:$BB$373,MATCH(LEFT(TRIM(AB$6),FIND("~",SUBSTITUTE(AB$6,"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162))*HLOOKUP(LEFT(TRIM(AB$6),FIND("~",SUBSTITUTE(AB$6," ","~",LEN(TRIM(AB$6))-LEN(SUBSTITUTE(TRIM(AB$6)," ",""))))-1)&amp;" Total",$B$6:$BB$373,ROW($A162)-5,FALSE))</f>
        <v>0</v>
      </c>
      <c r="AC162" s="10">
        <f ca="1">IF(AC$5&lt;&gt;"",HLOOKUP(AC$5,Functionalization!$G$6:$R$373,ROW($A162)-5,FALSE),IFERROR(INDEX(AC$337:AC$373,MATCH($F162,$B$337:$B$373,0))/VLOOKUP($F162,$B$337:$BB$373,MATCH(LEFT(TRIM(AC$6),FIND("~",SUBSTITUTE(AC$6,"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162))*HLOOKUP(LEFT(TRIM(AC$6),FIND("~",SUBSTITUTE(AC$6," ","~",LEN(TRIM(AC$6))-LEN(SUBSTITUTE(TRIM(AC$6)," ",""))))-1)&amp;" Total",$B$6:$BB$373,ROW($A162)-5,FALSE))</f>
        <v>0</v>
      </c>
      <c r="AD162" s="10">
        <f ca="1">IF(AD$5&lt;&gt;"",HLOOKUP(AD$5,Functionalization!$G$6:$R$373,ROW($A162)-5,FALSE),IFERROR(INDEX(AD$337:AD$373,MATCH($F162,$B$337:$B$373,0))/VLOOKUP($F162,$B$337:$BB$373,MATCH(LEFT(TRIM(AD$6),FIND("~",SUBSTITUTE(AD$6,"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162))*HLOOKUP(LEFT(TRIM(AD$6),FIND("~",SUBSTITUTE(AD$6," ","~",LEN(TRIM(AD$6))-LEN(SUBSTITUTE(TRIM(AD$6)," ",""))))-1)&amp;" Total",$B$6:$BB$373,ROW($A162)-5,FALSE))</f>
        <v>0</v>
      </c>
      <c r="AE162" s="10">
        <f ca="1">IF(AE$5&lt;&gt;"",HLOOKUP(AE$5,Functionalization!$G$6:$R$373,ROW($A162)-5,FALSE),IFERROR(INDEX(AE$337:AE$373,MATCH($F162,$B$337:$B$373,0))/VLOOKUP($F162,$B$337:$BB$373,MATCH(LEFT(TRIM(AE$6),FIND("~",SUBSTITUTE(AE$6,"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162))*HLOOKUP(LEFT(TRIM(AE$6),FIND("~",SUBSTITUTE(AE$6," ","~",LEN(TRIM(AE$6))-LEN(SUBSTITUTE(TRIM(AE$6)," ",""))))-1)&amp;" Total",$B$6:$BB$373,ROW($A162)-5,FALSE))</f>
        <v>0</v>
      </c>
      <c r="AF162" s="10">
        <f ca="1">IF(AF$5&lt;&gt;"",HLOOKUP(AF$5,Functionalization!$G$6:$R$373,ROW($A162)-5,FALSE),IFERROR(INDEX(AF$337:AF$373,MATCH($F162,$B$337:$B$373,0))/VLOOKUP($F162,$B$337:$BB$373,MATCH(LEFT(TRIM(AF$6),FIND("~",SUBSTITUTE(AF$6,"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162))*HLOOKUP(LEFT(TRIM(AF$6),FIND("~",SUBSTITUTE(AF$6," ","~",LEN(TRIM(AF$6))-LEN(SUBSTITUTE(TRIM(AF$6)," ",""))))-1)&amp;" Total",$B$6:$BB$373,ROW($A162)-5,FALSE))</f>
        <v>0</v>
      </c>
      <c r="AG162" s="10">
        <f ca="1">IF(AG$5&lt;&gt;"",HLOOKUP(AG$5,Functionalization!$G$6:$R$373,ROW($A162)-5,FALSE),IFERROR(INDEX(AG$337:AG$373,MATCH($F162,$B$337:$B$373,0))/VLOOKUP($F162,$B$337:$BB$373,MATCH(LEFT(TRIM(AG$6),FIND("~",SUBSTITUTE(AG$6,"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162))*HLOOKUP(LEFT(TRIM(AG$6),FIND("~",SUBSTITUTE(AG$6," ","~",LEN(TRIM(AG$6))-LEN(SUBSTITUTE(TRIM(AG$6)," ",""))))-1)&amp;" Total",$B$6:$BB$373,ROW($A162)-5,FALSE))</f>
        <v>0</v>
      </c>
      <c r="AH162" s="10">
        <f ca="1">IF(AH$5&lt;&gt;"",HLOOKUP(AH$5,Functionalization!$G$6:$R$373,ROW($A162)-5,FALSE),IFERROR(INDEX(AH$337:AH$373,MATCH($F162,$B$337:$B$373,0))/VLOOKUP($F162,$B$337:$BB$373,MATCH(LEFT(TRIM(AH$6),FIND("~",SUBSTITUTE(AH$6,"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162))*HLOOKUP(LEFT(TRIM(AH$6),FIND("~",SUBSTITUTE(AH$6," ","~",LEN(TRIM(AH$6))-LEN(SUBSTITUTE(TRIM(AH$6)," ",""))))-1)&amp;" Total",$B$6:$BB$373,ROW($A162)-5,FALSE))</f>
        <v>0</v>
      </c>
      <c r="AI162" s="10">
        <f ca="1">IF(AI$5&lt;&gt;"",HLOOKUP(AI$5,Functionalization!$G$6:$R$373,ROW($A162)-5,FALSE),IFERROR(INDEX(AI$337:AI$373,MATCH($F162,$B$337:$B$373,0))/VLOOKUP($F162,$B$337:$BB$373,MATCH(LEFT(TRIM(AI$6),FIND("~",SUBSTITUTE(AI$6,"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162))*HLOOKUP(LEFT(TRIM(AI$6),FIND("~",SUBSTITUTE(AI$6," ","~",LEN(TRIM(AI$6))-LEN(SUBSTITUTE(TRIM(AI$6)," ",""))))-1)&amp;" Total",$B$6:$BB$373,ROW($A162)-5,FALSE))</f>
        <v>0</v>
      </c>
      <c r="AJ162" s="10">
        <f ca="1">IF(AJ$5&lt;&gt;"",HLOOKUP(AJ$5,Functionalization!$G$6:$R$373,ROW($A162)-5,FALSE),IFERROR(INDEX(AJ$337:AJ$373,MATCH($F162,$B$337:$B$373,0))/VLOOKUP($F162,$B$337:$BB$373,MATCH(LEFT(TRIM(AJ$6),FIND("~",SUBSTITUTE(AJ$6,"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162))*HLOOKUP(LEFT(TRIM(AJ$6),FIND("~",SUBSTITUTE(AJ$6," ","~",LEN(TRIM(AJ$6))-LEN(SUBSTITUTE(TRIM(AJ$6)," ",""))))-1)&amp;" Total",$B$6:$BB$373,ROW($A162)-5,FALSE))</f>
        <v>0</v>
      </c>
      <c r="AK162" s="10">
        <f ca="1">IF(AK$5&lt;&gt;"",HLOOKUP(AK$5,Functionalization!$G$6:$R$373,ROW($A162)-5,FALSE),IFERROR(INDEX(AK$337:AK$373,MATCH($F162,$B$337:$B$373,0))/VLOOKUP($F162,$B$337:$BB$373,MATCH(LEFT(TRIM(AK$6),FIND("~",SUBSTITUTE(AK$6,"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162))*HLOOKUP(LEFT(TRIM(AK$6),FIND("~",SUBSTITUTE(AK$6," ","~",LEN(TRIM(AK$6))-LEN(SUBSTITUTE(TRIM(AK$6)," ",""))))-1)&amp;" Total",$B$6:$BB$373,ROW($A162)-5,FALSE))</f>
        <v>0</v>
      </c>
      <c r="AL162" s="10">
        <f ca="1">IF(AL$5&lt;&gt;"",HLOOKUP(AL$5,Functionalization!$G$6:$R$373,ROW($A162)-5,FALSE),IFERROR(INDEX(AL$337:AL$373,MATCH($F162,$B$337:$B$373,0))/VLOOKUP($F162,$B$337:$BB$373,MATCH(LEFT(TRIM(AL$6),FIND("~",SUBSTITUTE(AL$6,"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162))*HLOOKUP(LEFT(TRIM(AL$6),FIND("~",SUBSTITUTE(AL$6," ","~",LEN(TRIM(AL$6))-LEN(SUBSTITUTE(TRIM(AL$6)," ",""))))-1)&amp;" Total",$B$6:$BB$373,ROW($A162)-5,FALSE))</f>
        <v>0</v>
      </c>
      <c r="AM162" s="10">
        <f ca="1">IF(AM$5&lt;&gt;"",HLOOKUP(AM$5,Functionalization!$G$6:$R$373,ROW($A162)-5,FALSE),IFERROR(INDEX(AM$337:AM$373,MATCH($F162,$B$337:$B$373,0))/VLOOKUP($F162,$B$337:$BB$373,MATCH(LEFT(TRIM(AM$6),FIND("~",SUBSTITUTE(AM$6,"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162))*HLOOKUP(LEFT(TRIM(AM$6),FIND("~",SUBSTITUTE(AM$6," ","~",LEN(TRIM(AM$6))-LEN(SUBSTITUTE(TRIM(AM$6)," ",""))))-1)&amp;" Total",$B$6:$BB$373,ROW($A162)-5,FALSE))</f>
        <v>0</v>
      </c>
      <c r="AN162" s="10">
        <f ca="1">IF(AN$5&lt;&gt;"",HLOOKUP(AN$5,Functionalization!$G$6:$R$373,ROW($A162)-5,FALSE),IFERROR(INDEX(AN$337:AN$373,MATCH($F162,$B$337:$B$373,0))/VLOOKUP($F162,$B$337:$BB$373,MATCH(LEFT(TRIM(AN$6),FIND("~",SUBSTITUTE(AN$6,"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162))*HLOOKUP(LEFT(TRIM(AN$6),FIND("~",SUBSTITUTE(AN$6," ","~",LEN(TRIM(AN$6))-LEN(SUBSTITUTE(TRIM(AN$6)," ",""))))-1)&amp;" Total",$B$6:$BB$373,ROW($A162)-5,FALSE))</f>
        <v>0</v>
      </c>
      <c r="AO162" s="10">
        <f ca="1">IF(AO$5&lt;&gt;"",HLOOKUP(AO$5,Functionalization!$G$6:$R$373,ROW($A162)-5,FALSE),IFERROR(INDEX(AO$337:AO$373,MATCH($F162,$B$337:$B$373,0))/VLOOKUP($F162,$B$337:$BB$373,MATCH(LEFT(TRIM(AO$6),FIND("~",SUBSTITUTE(AO$6,"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162))*HLOOKUP(LEFT(TRIM(AO$6),FIND("~",SUBSTITUTE(AO$6," ","~",LEN(TRIM(AO$6))-LEN(SUBSTITUTE(TRIM(AO$6)," ",""))))-1)&amp;" Total",$B$6:$BB$373,ROW($A162)-5,FALSE))</f>
        <v>0</v>
      </c>
      <c r="AP162" s="10">
        <f ca="1">IF(AP$5&lt;&gt;"",HLOOKUP(AP$5,Functionalization!$G$6:$R$373,ROW($A162)-5,FALSE),IFERROR(INDEX(AP$337:AP$373,MATCH($F162,$B$337:$B$373,0))/VLOOKUP($F162,$B$337:$BB$373,MATCH(LEFT(TRIM(AP$6),FIND("~",SUBSTITUTE(AP$6,"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162))*HLOOKUP(LEFT(TRIM(AP$6),FIND("~",SUBSTITUTE(AP$6," ","~",LEN(TRIM(AP$6))-LEN(SUBSTITUTE(TRIM(AP$6)," ",""))))-1)&amp;" Total",$B$6:$BB$373,ROW($A162)-5,FALSE))</f>
        <v>0</v>
      </c>
      <c r="AQ162" s="10">
        <f ca="1">IF(AQ$5&lt;&gt;"",HLOOKUP(AQ$5,Functionalization!$G$6:$R$373,ROW($A162)-5,FALSE),IFERROR(INDEX(AQ$337:AQ$373,MATCH($F162,$B$337:$B$373,0))/VLOOKUP($F162,$B$337:$BB$373,MATCH(LEFT(TRIM(AQ$6),FIND("~",SUBSTITUTE(AQ$6,"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162))*HLOOKUP(LEFT(TRIM(AQ$6),FIND("~",SUBSTITUTE(AQ$6," ","~",LEN(TRIM(AQ$6))-LEN(SUBSTITUTE(TRIM(AQ$6)," ",""))))-1)&amp;" Total",$B$6:$BB$373,ROW($A162)-5,FALSE))</f>
        <v>0</v>
      </c>
      <c r="AR162" s="10">
        <f ca="1">IF(AR$5&lt;&gt;"",HLOOKUP(AR$5,Functionalization!$G$6:$R$373,ROW($A162)-5,FALSE),IFERROR(INDEX(AR$337:AR$373,MATCH($F162,$B$337:$B$373,0))/VLOOKUP($F162,$B$337:$BB$373,MATCH(LEFT(TRIM(AR$6),FIND("~",SUBSTITUTE(AR$6,"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162))*HLOOKUP(LEFT(TRIM(AR$6),FIND("~",SUBSTITUTE(AR$6," ","~",LEN(TRIM(AR$6))-LEN(SUBSTITUTE(TRIM(AR$6)," ",""))))-1)&amp;" Total",$B$6:$BB$373,ROW($A162)-5,FALSE))</f>
        <v>0</v>
      </c>
      <c r="AS162" s="10">
        <f ca="1">IF(AS$5&lt;&gt;"",HLOOKUP(AS$5,Functionalization!$G$6:$R$373,ROW($A162)-5,FALSE),IFERROR(INDEX(AS$337:AS$373,MATCH($F162,$B$337:$B$373,0))/VLOOKUP($F162,$B$337:$BB$373,MATCH(LEFT(TRIM(AS$6),FIND("~",SUBSTITUTE(AS$6,"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162))*HLOOKUP(LEFT(TRIM(AS$6),FIND("~",SUBSTITUTE(AS$6," ","~",LEN(TRIM(AS$6))-LEN(SUBSTITUTE(TRIM(AS$6)," ",""))))-1)&amp;" Total",$B$6:$BB$373,ROW($A162)-5,FALSE))</f>
        <v>0</v>
      </c>
      <c r="AT162" s="10">
        <f ca="1">IF(AT$5&lt;&gt;"",HLOOKUP(AT$5,Functionalization!$G$6:$R$373,ROW($A162)-5,FALSE),IFERROR(INDEX(AT$337:AT$373,MATCH($F162,$B$337:$B$373,0))/VLOOKUP($F162,$B$337:$BB$373,MATCH(LEFT(TRIM(AT$6),FIND("~",SUBSTITUTE(AT$6,"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162))*HLOOKUP(LEFT(TRIM(AT$6),FIND("~",SUBSTITUTE(AT$6," ","~",LEN(TRIM(AT$6))-LEN(SUBSTITUTE(TRIM(AT$6)," ",""))))-1)&amp;" Total",$B$6:$BB$373,ROW($A162)-5,FALSE))</f>
        <v>0</v>
      </c>
      <c r="AU162" s="10">
        <f ca="1">IF(AU$5&lt;&gt;"",HLOOKUP(AU$5,Functionalization!$G$6:$R$373,ROW($A162)-5,FALSE),IFERROR(INDEX(AU$337:AU$373,MATCH($F162,$B$337:$B$373,0))/VLOOKUP($F162,$B$337:$BB$373,MATCH(LEFT(TRIM(AU$6),FIND("~",SUBSTITUTE(AU$6,"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162))*HLOOKUP(LEFT(TRIM(AU$6),FIND("~",SUBSTITUTE(AU$6," ","~",LEN(TRIM(AU$6))-LEN(SUBSTITUTE(TRIM(AU$6)," ",""))))-1)&amp;" Total",$B$6:$BB$373,ROW($A162)-5,FALSE))</f>
        <v>0</v>
      </c>
      <c r="AV162" s="10">
        <f ca="1">IF(AV$5&lt;&gt;"",HLOOKUP(AV$5,Functionalization!$G$6:$R$373,ROW($A162)-5,FALSE),IFERROR(INDEX(AV$337:AV$373,MATCH($F162,$B$337:$B$373,0))/VLOOKUP($F162,$B$337:$BB$373,MATCH(LEFT(TRIM(AV$6),FIND("~",SUBSTITUTE(AV$6,"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162))*HLOOKUP(LEFT(TRIM(AV$6),FIND("~",SUBSTITUTE(AV$6," ","~",LEN(TRIM(AV$6))-LEN(SUBSTITUTE(TRIM(AV$6)," ",""))))-1)&amp;" Total",$B$6:$BB$373,ROW($A162)-5,FALSE))</f>
        <v>0</v>
      </c>
      <c r="AW162" s="10">
        <f ca="1">IF(AW$5&lt;&gt;"",HLOOKUP(AW$5,Functionalization!$G$6:$R$373,ROW($A162)-5,FALSE),IFERROR(INDEX(AW$337:AW$373,MATCH($F162,$B$337:$B$373,0))/VLOOKUP($F162,$B$337:$BB$373,MATCH(LEFT(TRIM(AW$6),FIND("~",SUBSTITUTE(AW$6,"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162))*HLOOKUP(LEFT(TRIM(AW$6),FIND("~",SUBSTITUTE(AW$6," ","~",LEN(TRIM(AW$6))-LEN(SUBSTITUTE(TRIM(AW$6)," ",""))))-1)&amp;" Total",$B$6:$BB$373,ROW($A162)-5,FALSE))</f>
        <v>0</v>
      </c>
      <c r="AX162" s="10">
        <f ca="1">IF(AX$5&lt;&gt;"",HLOOKUP(AX$5,Functionalization!$G$6:$R$373,ROW($A162)-5,FALSE),IFERROR(INDEX(AX$337:AX$373,MATCH($F162,$B$337:$B$373,0))/VLOOKUP($F162,$B$337:$BB$373,MATCH(LEFT(TRIM(AX$6),FIND("~",SUBSTITUTE(AX$6,"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162))*HLOOKUP(LEFT(TRIM(AX$6),FIND("~",SUBSTITUTE(AX$6," ","~",LEN(TRIM(AX$6))-LEN(SUBSTITUTE(TRIM(AX$6)," ",""))))-1)&amp;" Total",$B$6:$BB$373,ROW($A162)-5,FALSE))</f>
        <v>0</v>
      </c>
      <c r="AY162" s="10">
        <f ca="1">IF(AY$5&lt;&gt;"",HLOOKUP(AY$5,Functionalization!$G$6:$R$373,ROW($A162)-5,FALSE),IFERROR(INDEX(AY$337:AY$373,MATCH($F162,$B$337:$B$373,0))/VLOOKUP($F162,$B$337:$BB$373,MATCH(LEFT(TRIM(AY$6),FIND("~",SUBSTITUTE(AY$6,"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162))*HLOOKUP(LEFT(TRIM(AY$6),FIND("~",SUBSTITUTE(AY$6," ","~",LEN(TRIM(AY$6))-LEN(SUBSTITUTE(TRIM(AY$6)," ",""))))-1)&amp;" Total",$B$6:$BB$373,ROW($A162)-5,FALSE))</f>
        <v>0</v>
      </c>
      <c r="AZ162" s="10">
        <f ca="1">IF(AZ$5&lt;&gt;"",HLOOKUP(AZ$5,Functionalization!$G$6:$R$373,ROW($A162)-5,FALSE),IFERROR(INDEX(AZ$337:AZ$373,MATCH($F162,$B$337:$B$373,0))/VLOOKUP($F162,$B$337:$BB$373,MATCH(LEFT(TRIM(AZ$6),FIND("~",SUBSTITUTE(AZ$6,"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162))*HLOOKUP(LEFT(TRIM(AZ$6),FIND("~",SUBSTITUTE(AZ$6," ","~",LEN(TRIM(AZ$6))-LEN(SUBSTITUTE(TRIM(AZ$6)," ",""))))-1)&amp;" Total",$B$6:$BB$373,ROW($A162)-5,FALSE))</f>
        <v>0</v>
      </c>
      <c r="BA162" s="10">
        <f ca="1">IF(BA$5&lt;&gt;"",HLOOKUP(BA$5,Functionalization!$G$6:$R$373,ROW($A162)-5,FALSE),IFERROR(INDEX(BA$337:BA$373,MATCH($F162,$B$337:$B$373,0))/VLOOKUP($F162,$B$337:$BB$373,MATCH(LEFT(TRIM(BA$6),FIND("~",SUBSTITUTE(BA$6,"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162))*HLOOKUP(LEFT(TRIM(BA$6),FIND("~",SUBSTITUTE(BA$6," ","~",LEN(TRIM(BA$6))-LEN(SUBSTITUTE(TRIM(BA$6)," ",""))))-1)&amp;" Total",$B$6:$BB$373,ROW($A162)-5,FALSE))</f>
        <v>0</v>
      </c>
      <c r="BB162" s="10">
        <f ca="1">IF(BB$5&lt;&gt;"",HLOOKUP(BB$5,Functionalization!$G$6:$R$373,ROW($A162)-5,FALSE),IFERROR(INDEX(BB$337:BB$373,MATCH($F162,$B$337:$B$373,0))/VLOOKUP($F162,$B$337:$BB$373,MATCH(LEFT(TRIM(BB$6),FIND("~",SUBSTITUTE(BB$6,"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162))*HLOOKUP(LEFT(TRIM(BB$6),FIND("~",SUBSTITUTE(BB$6," ","~",LEN(TRIM(BB$6))-LEN(SUBSTITUTE(TRIM(BB$6)," ",""))))-1)&amp;" Total",$B$6:$BB$373,ROW($A162)-5,FALSE))</f>
        <v>0</v>
      </c>
      <c r="BD162">
        <f ca="1">IFERROR(IF(SUMIF($G$6:$BB$6,BD$6&amp;" Total",$G162:$BB162)-(SUMIF($G$6:$BB$6,BD$6&amp;" "&amp;'Input-Func_Class'!$D$22,$G162:$BB162)+IFERROR(SUMIF($G$6:$BB$6,BD$6&amp;" "&amp;'Input-Func_Class'!$E$22,$G162:$BB162),SUMIF($G$6:$BB$6,BD$6&amp;" "&amp;'Input-Func_Class'!$B$24,$G162:$BB162))+SUMIF($G$6:$BB$6,BD$6&amp;" "&amp;'Input-Func_Class'!$F$22,$G162:$BB162))&lt;Check_Limit,0,1),1)</f>
        <v>0</v>
      </c>
      <c r="BE162">
        <f ca="1">IFERROR(IF(SUMIF($G$6:$BB$6,BE$6&amp;" Total",$G162:$BB162)-(SUMIF($G$6:$BB$6,BE$6&amp;" "&amp;'Input-Func_Class'!$D$22,$G162:$BB162)+IFERROR(SUMIF($G$6:$BB$6,BE$6&amp;" "&amp;'Input-Func_Class'!$E$22,$G162:$BB162),SUMIF($G$6:$BB$6,BE$6&amp;" "&amp;'Input-Func_Class'!$B$24,$G162:$BB162))+SUMIF($G$6:$BB$6,BE$6&amp;" "&amp;'Input-Func_Class'!$F$22,$G162:$BB162))&lt;Check_Limit,0,1),1)</f>
        <v>0</v>
      </c>
      <c r="BF162">
        <f ca="1">IFERROR(IF(SUMIF($G$6:$BB$6,BF$6&amp;" Total",$G162:$BB162)-(SUMIF($G$6:$BB$6,BF$6&amp;" "&amp;'Input-Func_Class'!$D$22,$G162:$BB162)+IFERROR(SUMIF($G$6:$BB$6,BF$6&amp;" "&amp;'Input-Func_Class'!$E$22,$G162:$BB162),SUMIF($G$6:$BB$6,BF$6&amp;" "&amp;'Input-Func_Class'!$B$24,$G162:$BB162))+SUMIF($G$6:$BB$6,BF$6&amp;" "&amp;'Input-Func_Class'!$F$22,$G162:$BB162))&lt;Check_Limit,0,1),1)</f>
        <v>0</v>
      </c>
      <c r="BG162">
        <f ca="1">IFERROR(IF(SUMIF($G$6:$BB$6,BG$6&amp;" Total",$G162:$BB162)-(SUMIF($G$6:$BB$6,BG$6&amp;" "&amp;'Input-Func_Class'!$D$22,$G162:$BB162)+IFERROR(SUMIF($G$6:$BB$6,BG$6&amp;" "&amp;'Input-Func_Class'!$E$22,$G162:$BB162),SUMIF($G$6:$BB$6,BG$6&amp;" "&amp;'Input-Func_Class'!$B$24,$G162:$BB162))+SUMIF($G$6:$BB$6,BG$6&amp;" "&amp;'Input-Func_Class'!$F$22,$G162:$BB162))&lt;Check_Limit,0,1),1)</f>
        <v>0</v>
      </c>
      <c r="BH162">
        <f ca="1">IFERROR(IF(SUMIF($G$6:$BB$6,BH$6&amp;" Total",$G162:$BB162)-(SUMIF($G$6:$BB$6,BH$6&amp;" "&amp;'Input-Func_Class'!$D$22,$G162:$BB162)+IFERROR(SUMIF($G$6:$BB$6,BH$6&amp;" "&amp;'Input-Func_Class'!$E$22,$G162:$BB162),SUMIF($G$6:$BB$6,BH$6&amp;" "&amp;'Input-Func_Class'!$B$24,$G162:$BB162))+SUMIF($G$6:$BB$6,BH$6&amp;" "&amp;'Input-Func_Class'!$F$22,$G162:$BB162))&lt;Check_Limit,0,1),1)</f>
        <v>0</v>
      </c>
      <c r="BI162">
        <f ca="1">IFERROR(IF(SUMIF($G$6:$BB$6,BI$6&amp;" Total",$G162:$BB162)-(SUMIF($G$6:$BB$6,BI$6&amp;" "&amp;'Input-Func_Class'!$D$22,$G162:$BB162)+IFERROR(SUMIF($G$6:$BB$6,BI$6&amp;" "&amp;'Input-Func_Class'!$E$22,$G162:$BB162),SUMIF($G$6:$BB$6,BI$6&amp;" "&amp;'Input-Func_Class'!$B$24,$G162:$BB162))+SUMIF($G$6:$BB$6,BI$6&amp;" "&amp;'Input-Func_Class'!$F$22,$G162:$BB162))&lt;Check_Limit,0,1),1)</f>
        <v>0</v>
      </c>
      <c r="BJ162">
        <f ca="1">IFERROR(IF(SUMIF($G$6:$BB$6,BJ$6&amp;" Total",$G162:$BB162)-(SUMIF($G$6:$BB$6,BJ$6&amp;" "&amp;'Input-Func_Class'!$D$22,$G162:$BB162)+IFERROR(SUMIF($G$6:$BB$6,BJ$6&amp;" "&amp;'Input-Func_Class'!$E$22,$G162:$BB162),SUMIF($G$6:$BB$6,BJ$6&amp;" "&amp;'Input-Func_Class'!$B$24,$G162:$BB162))+SUMIF($G$6:$BB$6,BJ$6&amp;" "&amp;'Input-Func_Class'!$F$22,$G162:$BB162))&lt;Check_Limit,0,1),1)</f>
        <v>0</v>
      </c>
      <c r="BK162">
        <f ca="1">IFERROR(IF(SUMIF($G$6:$BB$6,BK$6&amp;" Total",$G162:$BB162)-(SUMIF($G$6:$BB$6,BK$6&amp;" "&amp;'Input-Func_Class'!$D$22,$G162:$BB162)+IFERROR(SUMIF($G$6:$BB$6,BK$6&amp;" "&amp;'Input-Func_Class'!$E$22,$G162:$BB162),SUMIF($G$6:$BB$6,BK$6&amp;" "&amp;'Input-Func_Class'!$B$24,$G162:$BB162))+SUMIF($G$6:$BB$6,BK$6&amp;" "&amp;'Input-Func_Class'!$F$22,$G162:$BB162))&lt;Check_Limit,0,1),1)</f>
        <v>0</v>
      </c>
      <c r="BL162">
        <f ca="1">IFERROR(IF(SUMIF($G$6:$BB$6,BL$6&amp;" Total",$G162:$BB162)-(SUMIF($G$6:$BB$6,BL$6&amp;" "&amp;'Input-Func_Class'!$D$22,$G162:$BB162)+IFERROR(SUMIF($G$6:$BB$6,BL$6&amp;" "&amp;'Input-Func_Class'!$E$22,$G162:$BB162),SUMIF($G$6:$BB$6,BL$6&amp;" "&amp;'Input-Func_Class'!$B$24,$G162:$BB162))+SUMIF($G$6:$BB$6,BL$6&amp;" "&amp;'Input-Func_Class'!$F$22,$G162:$BB162))&lt;Check_Limit,0,1),1)</f>
        <v>0</v>
      </c>
      <c r="BM162">
        <f ca="1">IFERROR(IF(SUMIF($G$6:$BB$6,BM$6&amp;" Total",$G162:$BB162)-(SUMIF($G$6:$BB$6,BM$6&amp;" "&amp;'Input-Func_Class'!$D$22,$G162:$BB162)+IFERROR(SUMIF($G$6:$BB$6,BM$6&amp;" "&amp;'Input-Func_Class'!$E$22,$G162:$BB162),SUMIF($G$6:$BB$6,BM$6&amp;" "&amp;'Input-Func_Class'!$B$24,$G162:$BB162))+SUMIF($G$6:$BB$6,BM$6&amp;" "&amp;'Input-Func_Class'!$F$22,$G162:$BB162))&lt;Check_Limit,0,1),1)</f>
        <v>0</v>
      </c>
      <c r="BN162">
        <f ca="1">IFERROR(IF(SUMIF($G$6:$BB$6,BN$6&amp;" Total",$G162:$BB162)-(SUMIF($G$6:$BB$6,BN$6&amp;" "&amp;'Input-Func_Class'!$D$22,$G162:$BB162)+IFERROR(SUMIF($G$6:$BB$6,BN$6&amp;" "&amp;'Input-Func_Class'!$E$22,$G162:$BB162),SUMIF($G$6:$BB$6,BN$6&amp;" "&amp;'Input-Func_Class'!$B$24,$G162:$BB162))+SUMIF($G$6:$BB$6,BN$6&amp;" "&amp;'Input-Func_Class'!$F$22,$G162:$BB162))&lt;Check_Limit,0,1),1)</f>
        <v>0</v>
      </c>
      <c r="BO162">
        <f ca="1">IFERROR(IF(SUMIF($G$6:$BB$6,BO$6&amp;" Total",$G162:$BB162)-(SUMIF($G$6:$BB$6,BO$6&amp;" "&amp;'Input-Func_Class'!$D$22,$G162:$BB162)+IFERROR(SUMIF($G$6:$BB$6,BO$6&amp;" "&amp;'Input-Func_Class'!$E$22,$G162:$BB162),SUMIF($G$6:$BB$6,BO$6&amp;" "&amp;'Input-Func_Class'!$B$24,$G162:$BB162))+SUMIF($G$6:$BB$6,BO$6&amp;" "&amp;'Input-Func_Class'!$F$22,$G162:$BB162))&lt;Check_Limit,0,1),1)</f>
        <v>0</v>
      </c>
    </row>
    <row r="163" spans="1:67" outlineLevel="1">
      <c r="A163" s="31">
        <f>IF(ISBLANK('Input-Accounts'!A163),"",'Input-Accounts'!A163)</f>
        <v>144</v>
      </c>
      <c r="B163" s="53" t="str">
        <f>IF(ISBLANK('Input-Accounts'!B163),"",'Input-Accounts'!B163)</f>
        <v>Other gas purchases</v>
      </c>
      <c r="C163" s="31" t="str">
        <f>IF(ISBLANK('Input-Accounts'!C163),"",'Input-Accounts'!C163)</f>
        <v xml:space="preserve">805 </v>
      </c>
      <c r="D163" s="10">
        <f>Functionalization!$D163</f>
        <v>15343424.85</v>
      </c>
      <c r="E163" s="10">
        <f t="shared" ca="1" si="43"/>
        <v>0</v>
      </c>
      <c r="F163" s="3" t="str">
        <f>IF($D163=0,"-",IF('Input-Accounts'!$E163&lt;&gt;0,'Input-Accounts'!$E163,'Input-Accounts'!$G163))</f>
        <v>COMMODITY</v>
      </c>
      <c r="G163" s="10">
        <f ca="1">IF(G$5&lt;&gt;"",HLOOKUP(G$5,Functionalization!$G$6:$R$373,ROW($A163)-5,FALSE),IFERROR(INDEX(G$337:G$373,MATCH($F163,$B$337:$B$373,0))/VLOOKUP($F163,$B$337:$BB$373,MATCH(LEFT(TRIM(G$6),FIND("~",SUBSTITUTE(G$6,"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163))*HLOOKUP(LEFT(TRIM(G$6),FIND("~",SUBSTITUTE(G$6," ","~",LEN(TRIM(G$6))-LEN(SUBSTITUTE(TRIM(G$6)," ",""))))-1)&amp;" Total",$B$6:$BB$373,ROW($A163)-5,FALSE))</f>
        <v>0</v>
      </c>
      <c r="H163" s="10">
        <f ca="1">IF(H$5&lt;&gt;"",HLOOKUP(H$5,Functionalization!$G$6:$R$373,ROW($A163)-5,FALSE),IFERROR(INDEX(H$337:H$373,MATCH($F163,$B$337:$B$373,0))/VLOOKUP($F163,$B$337:$BB$373,MATCH(LEFT(TRIM(H$6),FIND("~",SUBSTITUTE(H$6,"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163))*HLOOKUP(LEFT(TRIM(H$6),FIND("~",SUBSTITUTE(H$6," ","~",LEN(TRIM(H$6))-LEN(SUBSTITUTE(TRIM(H$6)," ",""))))-1)&amp;" Total",$B$6:$BB$373,ROW($A163)-5,FALSE))</f>
        <v>0</v>
      </c>
      <c r="I163" s="10">
        <f ca="1">IF(I$5&lt;&gt;"",HLOOKUP(I$5,Functionalization!$G$6:$R$373,ROW($A163)-5,FALSE),IFERROR(INDEX(I$337:I$373,MATCH($F163,$B$337:$B$373,0))/VLOOKUP($F163,$B$337:$BB$373,MATCH(LEFT(TRIM(I$6),FIND("~",SUBSTITUTE(I$6,"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163))*HLOOKUP(LEFT(TRIM(I$6),FIND("~",SUBSTITUTE(I$6," ","~",LEN(TRIM(I$6))-LEN(SUBSTITUTE(TRIM(I$6)," ",""))))-1)&amp;" Total",$B$6:$BB$373,ROW($A163)-5,FALSE))</f>
        <v>0</v>
      </c>
      <c r="J163" s="10">
        <f ca="1">IF(J$5&lt;&gt;"",HLOOKUP(J$5,Functionalization!$G$6:$R$373,ROW($A163)-5,FALSE),IFERROR(INDEX(J$337:J$373,MATCH($F163,$B$337:$B$373,0))/VLOOKUP($F163,$B$337:$BB$373,MATCH(LEFT(TRIM(J$6),FIND("~",SUBSTITUTE(J$6,"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163))*HLOOKUP(LEFT(TRIM(J$6),FIND("~",SUBSTITUTE(J$6," ","~",LEN(TRIM(J$6))-LEN(SUBSTITUTE(TRIM(J$6)," ",""))))-1)&amp;" Total",$B$6:$BB$373,ROW($A163)-5,FALSE))</f>
        <v>0</v>
      </c>
      <c r="K163" s="10">
        <f ca="1">IF(K$5&lt;&gt;"",HLOOKUP(K$5,Functionalization!$G$6:$R$373,ROW($A163)-5,FALSE),IFERROR(INDEX(K$337:K$373,MATCH($F163,$B$337:$B$373,0))/VLOOKUP($F163,$B$337:$BB$373,MATCH(LEFT(TRIM(K$6),FIND("~",SUBSTITUTE(K$6,"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163))*HLOOKUP(LEFT(TRIM(K$6),FIND("~",SUBSTITUTE(K$6," ","~",LEN(TRIM(K$6))-LEN(SUBSTITUTE(TRIM(K$6)," ",""))))-1)&amp;" Total",$B$6:$BB$373,ROW($A163)-5,FALSE))</f>
        <v>0</v>
      </c>
      <c r="L163" s="10">
        <f ca="1">IF(L$5&lt;&gt;"",HLOOKUP(L$5,Functionalization!$G$6:$R$373,ROW($A163)-5,FALSE),IFERROR(INDEX(L$337:L$373,MATCH($F163,$B$337:$B$373,0))/VLOOKUP($F163,$B$337:$BB$373,MATCH(LEFT(TRIM(L$6),FIND("~",SUBSTITUTE(L$6,"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163))*HLOOKUP(LEFT(TRIM(L$6),FIND("~",SUBSTITUTE(L$6," ","~",LEN(TRIM(L$6))-LEN(SUBSTITUTE(TRIM(L$6)," ",""))))-1)&amp;" Total",$B$6:$BB$373,ROW($A163)-5,FALSE))</f>
        <v>0</v>
      </c>
      <c r="M163" s="10">
        <f ca="1">IF(M$5&lt;&gt;"",HLOOKUP(M$5,Functionalization!$G$6:$R$373,ROW($A163)-5,FALSE),IFERROR(INDEX(M$337:M$373,MATCH($F163,$B$337:$B$373,0))/VLOOKUP($F163,$B$337:$BB$373,MATCH(LEFT(TRIM(M$6),FIND("~",SUBSTITUTE(M$6,"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163))*HLOOKUP(LEFT(TRIM(M$6),FIND("~",SUBSTITUTE(M$6," ","~",LEN(TRIM(M$6))-LEN(SUBSTITUTE(TRIM(M$6)," ",""))))-1)&amp;" Total",$B$6:$BB$373,ROW($A163)-5,FALSE))</f>
        <v>0</v>
      </c>
      <c r="N163" s="10">
        <f ca="1">IF(N$5&lt;&gt;"",HLOOKUP(N$5,Functionalization!$G$6:$R$373,ROW($A163)-5,FALSE),IFERROR(INDEX(N$337:N$373,MATCH($F163,$B$337:$B$373,0))/VLOOKUP($F163,$B$337:$BB$373,MATCH(LEFT(TRIM(N$6),FIND("~",SUBSTITUTE(N$6,"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163))*HLOOKUP(LEFT(TRIM(N$6),FIND("~",SUBSTITUTE(N$6," ","~",LEN(TRIM(N$6))-LEN(SUBSTITUTE(TRIM(N$6)," ",""))))-1)&amp;" Total",$B$6:$BB$373,ROW($A163)-5,FALSE))</f>
        <v>0</v>
      </c>
      <c r="O163" s="10">
        <f ca="1">IF(O$5&lt;&gt;"",HLOOKUP(O$5,Functionalization!$G$6:$R$373,ROW($A163)-5,FALSE),IFERROR(INDEX(O$337:O$373,MATCH($F163,$B$337:$B$373,0))/VLOOKUP($F163,$B$337:$BB$373,MATCH(LEFT(TRIM(O$6),FIND("~",SUBSTITUTE(O$6,"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163))*HLOOKUP(LEFT(TRIM(O$6),FIND("~",SUBSTITUTE(O$6," ","~",LEN(TRIM(O$6))-LEN(SUBSTITUTE(TRIM(O$6)," ",""))))-1)&amp;" Total",$B$6:$BB$373,ROW($A163)-5,FALSE))</f>
        <v>0</v>
      </c>
      <c r="P163" s="10">
        <f ca="1">IF(P$5&lt;&gt;"",HLOOKUP(P$5,Functionalization!$G$6:$R$373,ROW($A163)-5,FALSE),IFERROR(INDEX(P$337:P$373,MATCH($F163,$B$337:$B$373,0))/VLOOKUP($F163,$B$337:$BB$373,MATCH(LEFT(TRIM(P$6),FIND("~",SUBSTITUTE(P$6,"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163))*HLOOKUP(LEFT(TRIM(P$6),FIND("~",SUBSTITUTE(P$6," ","~",LEN(TRIM(P$6))-LEN(SUBSTITUTE(TRIM(P$6)," ",""))))-1)&amp;" Total",$B$6:$BB$373,ROW($A163)-5,FALSE))</f>
        <v>0</v>
      </c>
      <c r="Q163" s="10">
        <f ca="1">IF(Q$5&lt;&gt;"",HLOOKUP(Q$5,Functionalization!$G$6:$R$373,ROW($A163)-5,FALSE),IFERROR(INDEX(Q$337:Q$373,MATCH($F163,$B$337:$B$373,0))/VLOOKUP($F163,$B$337:$BB$373,MATCH(LEFT(TRIM(Q$6),FIND("~",SUBSTITUTE(Q$6,"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163))*HLOOKUP(LEFT(TRIM(Q$6),FIND("~",SUBSTITUTE(Q$6," ","~",LEN(TRIM(Q$6))-LEN(SUBSTITUTE(TRIM(Q$6)," ",""))))-1)&amp;" Total",$B$6:$BB$373,ROW($A163)-5,FALSE))</f>
        <v>0</v>
      </c>
      <c r="R163" s="10">
        <f ca="1">IF(R$5&lt;&gt;"",HLOOKUP(R$5,Functionalization!$G$6:$R$373,ROW($A163)-5,FALSE),IFERROR(INDEX(R$337:R$373,MATCH($F163,$B$337:$B$373,0))/VLOOKUP($F163,$B$337:$BB$373,MATCH(LEFT(TRIM(R$6),FIND("~",SUBSTITUTE(R$6,"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163))*HLOOKUP(LEFT(TRIM(R$6),FIND("~",SUBSTITUTE(R$6," ","~",LEN(TRIM(R$6))-LEN(SUBSTITUTE(TRIM(R$6)," ",""))))-1)&amp;" Total",$B$6:$BB$373,ROW($A163)-5,FALSE))</f>
        <v>0</v>
      </c>
      <c r="S163" s="10">
        <f ca="1">IF(S$5&lt;&gt;"",HLOOKUP(S$5,Functionalization!$G$6:$R$373,ROW($A163)-5,FALSE),IFERROR(INDEX(S$337:S$373,MATCH($F163,$B$337:$B$373,0))/VLOOKUP($F163,$B$337:$BB$373,MATCH(LEFT(TRIM(S$6),FIND("~",SUBSTITUTE(S$6,"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163))*HLOOKUP(LEFT(TRIM(S$6),FIND("~",SUBSTITUTE(S$6," ","~",LEN(TRIM(S$6))-LEN(SUBSTITUTE(TRIM(S$6)," ",""))))-1)&amp;" Total",$B$6:$BB$373,ROW($A163)-5,FALSE))</f>
        <v>15343424.85</v>
      </c>
      <c r="T163" s="10">
        <f ca="1">IF(T$5&lt;&gt;"",HLOOKUP(T$5,Functionalization!$G$6:$R$373,ROW($A163)-5,FALSE),IFERROR(INDEX(T$337:T$373,MATCH($F163,$B$337:$B$373,0))/VLOOKUP($F163,$B$337:$BB$373,MATCH(LEFT(TRIM(T$6),FIND("~",SUBSTITUTE(T$6,"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163))*HLOOKUP(LEFT(TRIM(T$6),FIND("~",SUBSTITUTE(T$6," ","~",LEN(TRIM(T$6))-LEN(SUBSTITUTE(TRIM(T$6)," ",""))))-1)&amp;" Total",$B$6:$BB$373,ROW($A163)-5,FALSE))</f>
        <v>0</v>
      </c>
      <c r="U163" s="10">
        <f ca="1">IF(U$5&lt;&gt;"",HLOOKUP(U$5,Functionalization!$G$6:$R$373,ROW($A163)-5,FALSE),IFERROR(INDEX(U$337:U$373,MATCH($F163,$B$337:$B$373,0))/VLOOKUP($F163,$B$337:$BB$373,MATCH(LEFT(TRIM(U$6),FIND("~",SUBSTITUTE(U$6,"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163))*HLOOKUP(LEFT(TRIM(U$6),FIND("~",SUBSTITUTE(U$6," ","~",LEN(TRIM(U$6))-LEN(SUBSTITUTE(TRIM(U$6)," ",""))))-1)&amp;" Total",$B$6:$BB$373,ROW($A163)-5,FALSE))</f>
        <v>15343424.85</v>
      </c>
      <c r="V163" s="10">
        <f ca="1">IF(V$5&lt;&gt;"",HLOOKUP(V$5,Functionalization!$G$6:$R$373,ROW($A163)-5,FALSE),IFERROR(INDEX(V$337:V$373,MATCH($F163,$B$337:$B$373,0))/VLOOKUP($F163,$B$337:$BB$373,MATCH(LEFT(TRIM(V$6),FIND("~",SUBSTITUTE(V$6,"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163))*HLOOKUP(LEFT(TRIM(V$6),FIND("~",SUBSTITUTE(V$6," ","~",LEN(TRIM(V$6))-LEN(SUBSTITUTE(TRIM(V$6)," ",""))))-1)&amp;" Total",$B$6:$BB$373,ROW($A163)-5,FALSE))</f>
        <v>0</v>
      </c>
      <c r="W163" s="10">
        <f ca="1">IF(W$5&lt;&gt;"",HLOOKUP(W$5,Functionalization!$G$6:$R$373,ROW($A163)-5,FALSE),IFERROR(INDEX(W$337:W$373,MATCH($F163,$B$337:$B$373,0))/VLOOKUP($F163,$B$337:$BB$373,MATCH(LEFT(TRIM(W$6),FIND("~",SUBSTITUTE(W$6,"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163))*HLOOKUP(LEFT(TRIM(W$6),FIND("~",SUBSTITUTE(W$6," ","~",LEN(TRIM(W$6))-LEN(SUBSTITUTE(TRIM(W$6)," ",""))))-1)&amp;" Total",$B$6:$BB$373,ROW($A163)-5,FALSE))</f>
        <v>0</v>
      </c>
      <c r="X163" s="10">
        <f ca="1">IF(X$5&lt;&gt;"",HLOOKUP(X$5,Functionalization!$G$6:$R$373,ROW($A163)-5,FALSE),IFERROR(INDEX(X$337:X$373,MATCH($F163,$B$337:$B$373,0))/VLOOKUP($F163,$B$337:$BB$373,MATCH(LEFT(TRIM(X$6),FIND("~",SUBSTITUTE(X$6,"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163))*HLOOKUP(LEFT(TRIM(X$6),FIND("~",SUBSTITUTE(X$6," ","~",LEN(TRIM(X$6))-LEN(SUBSTITUTE(TRIM(X$6)," ",""))))-1)&amp;" Total",$B$6:$BB$373,ROW($A163)-5,FALSE))</f>
        <v>0</v>
      </c>
      <c r="Y163" s="10">
        <f ca="1">IF(Y$5&lt;&gt;"",HLOOKUP(Y$5,Functionalization!$G$6:$R$373,ROW($A163)-5,FALSE),IFERROR(INDEX(Y$337:Y$373,MATCH($F163,$B$337:$B$373,0))/VLOOKUP($F163,$B$337:$BB$373,MATCH(LEFT(TRIM(Y$6),FIND("~",SUBSTITUTE(Y$6,"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163))*HLOOKUP(LEFT(TRIM(Y$6),FIND("~",SUBSTITUTE(Y$6," ","~",LEN(TRIM(Y$6))-LEN(SUBSTITUTE(TRIM(Y$6)," ",""))))-1)&amp;" Total",$B$6:$BB$373,ROW($A163)-5,FALSE))</f>
        <v>0</v>
      </c>
      <c r="Z163" s="10">
        <f ca="1">IF(Z$5&lt;&gt;"",HLOOKUP(Z$5,Functionalization!$G$6:$R$373,ROW($A163)-5,FALSE),IFERROR(INDEX(Z$337:Z$373,MATCH($F163,$B$337:$B$373,0))/VLOOKUP($F163,$B$337:$BB$373,MATCH(LEFT(TRIM(Z$6),FIND("~",SUBSTITUTE(Z$6,"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163))*HLOOKUP(LEFT(TRIM(Z$6),FIND("~",SUBSTITUTE(Z$6," ","~",LEN(TRIM(Z$6))-LEN(SUBSTITUTE(TRIM(Z$6)," ",""))))-1)&amp;" Total",$B$6:$BB$373,ROW($A163)-5,FALSE))</f>
        <v>0</v>
      </c>
      <c r="AA163" s="10">
        <f ca="1">IF(AA$5&lt;&gt;"",HLOOKUP(AA$5,Functionalization!$G$6:$R$373,ROW($A163)-5,FALSE),IFERROR(INDEX(AA$337:AA$373,MATCH($F163,$B$337:$B$373,0))/VLOOKUP($F163,$B$337:$BB$373,MATCH(LEFT(TRIM(AA$6),FIND("~",SUBSTITUTE(AA$6,"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163))*HLOOKUP(LEFT(TRIM(AA$6),FIND("~",SUBSTITUTE(AA$6," ","~",LEN(TRIM(AA$6))-LEN(SUBSTITUTE(TRIM(AA$6)," ",""))))-1)&amp;" Total",$B$6:$BB$373,ROW($A163)-5,FALSE))</f>
        <v>0</v>
      </c>
      <c r="AB163" s="10">
        <f ca="1">IF(AB$5&lt;&gt;"",HLOOKUP(AB$5,Functionalization!$G$6:$R$373,ROW($A163)-5,FALSE),IFERROR(INDEX(AB$337:AB$373,MATCH($F163,$B$337:$B$373,0))/VLOOKUP($F163,$B$337:$BB$373,MATCH(LEFT(TRIM(AB$6),FIND("~",SUBSTITUTE(AB$6,"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163))*HLOOKUP(LEFT(TRIM(AB$6),FIND("~",SUBSTITUTE(AB$6," ","~",LEN(TRIM(AB$6))-LEN(SUBSTITUTE(TRIM(AB$6)," ",""))))-1)&amp;" Total",$B$6:$BB$373,ROW($A163)-5,FALSE))</f>
        <v>0</v>
      </c>
      <c r="AC163" s="10">
        <f ca="1">IF(AC$5&lt;&gt;"",HLOOKUP(AC$5,Functionalization!$G$6:$R$373,ROW($A163)-5,FALSE),IFERROR(INDEX(AC$337:AC$373,MATCH($F163,$B$337:$B$373,0))/VLOOKUP($F163,$B$337:$BB$373,MATCH(LEFT(TRIM(AC$6),FIND("~",SUBSTITUTE(AC$6,"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163))*HLOOKUP(LEFT(TRIM(AC$6),FIND("~",SUBSTITUTE(AC$6," ","~",LEN(TRIM(AC$6))-LEN(SUBSTITUTE(TRIM(AC$6)," ",""))))-1)&amp;" Total",$B$6:$BB$373,ROW($A163)-5,FALSE))</f>
        <v>0</v>
      </c>
      <c r="AD163" s="10">
        <f ca="1">IF(AD$5&lt;&gt;"",HLOOKUP(AD$5,Functionalization!$G$6:$R$373,ROW($A163)-5,FALSE),IFERROR(INDEX(AD$337:AD$373,MATCH($F163,$B$337:$B$373,0))/VLOOKUP($F163,$B$337:$BB$373,MATCH(LEFT(TRIM(AD$6),FIND("~",SUBSTITUTE(AD$6,"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163))*HLOOKUP(LEFT(TRIM(AD$6),FIND("~",SUBSTITUTE(AD$6," ","~",LEN(TRIM(AD$6))-LEN(SUBSTITUTE(TRIM(AD$6)," ",""))))-1)&amp;" Total",$B$6:$BB$373,ROW($A163)-5,FALSE))</f>
        <v>0</v>
      </c>
      <c r="AE163" s="10">
        <f ca="1">IF(AE$5&lt;&gt;"",HLOOKUP(AE$5,Functionalization!$G$6:$R$373,ROW($A163)-5,FALSE),IFERROR(INDEX(AE$337:AE$373,MATCH($F163,$B$337:$B$373,0))/VLOOKUP($F163,$B$337:$BB$373,MATCH(LEFT(TRIM(AE$6),FIND("~",SUBSTITUTE(AE$6,"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163))*HLOOKUP(LEFT(TRIM(AE$6),FIND("~",SUBSTITUTE(AE$6," ","~",LEN(TRIM(AE$6))-LEN(SUBSTITUTE(TRIM(AE$6)," ",""))))-1)&amp;" Total",$B$6:$BB$373,ROW($A163)-5,FALSE))</f>
        <v>0</v>
      </c>
      <c r="AF163" s="10">
        <f ca="1">IF(AF$5&lt;&gt;"",HLOOKUP(AF$5,Functionalization!$G$6:$R$373,ROW($A163)-5,FALSE),IFERROR(INDEX(AF$337:AF$373,MATCH($F163,$B$337:$B$373,0))/VLOOKUP($F163,$B$337:$BB$373,MATCH(LEFT(TRIM(AF$6),FIND("~",SUBSTITUTE(AF$6,"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163))*HLOOKUP(LEFT(TRIM(AF$6),FIND("~",SUBSTITUTE(AF$6," ","~",LEN(TRIM(AF$6))-LEN(SUBSTITUTE(TRIM(AF$6)," ",""))))-1)&amp;" Total",$B$6:$BB$373,ROW($A163)-5,FALSE))</f>
        <v>0</v>
      </c>
      <c r="AG163" s="10">
        <f ca="1">IF(AG$5&lt;&gt;"",HLOOKUP(AG$5,Functionalization!$G$6:$R$373,ROW($A163)-5,FALSE),IFERROR(INDEX(AG$337:AG$373,MATCH($F163,$B$337:$B$373,0))/VLOOKUP($F163,$B$337:$BB$373,MATCH(LEFT(TRIM(AG$6),FIND("~",SUBSTITUTE(AG$6,"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163))*HLOOKUP(LEFT(TRIM(AG$6),FIND("~",SUBSTITUTE(AG$6," ","~",LEN(TRIM(AG$6))-LEN(SUBSTITUTE(TRIM(AG$6)," ",""))))-1)&amp;" Total",$B$6:$BB$373,ROW($A163)-5,FALSE))</f>
        <v>0</v>
      </c>
      <c r="AH163" s="10">
        <f ca="1">IF(AH$5&lt;&gt;"",HLOOKUP(AH$5,Functionalization!$G$6:$R$373,ROW($A163)-5,FALSE),IFERROR(INDEX(AH$337:AH$373,MATCH($F163,$B$337:$B$373,0))/VLOOKUP($F163,$B$337:$BB$373,MATCH(LEFT(TRIM(AH$6),FIND("~",SUBSTITUTE(AH$6,"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163))*HLOOKUP(LEFT(TRIM(AH$6),FIND("~",SUBSTITUTE(AH$6," ","~",LEN(TRIM(AH$6))-LEN(SUBSTITUTE(TRIM(AH$6)," ",""))))-1)&amp;" Total",$B$6:$BB$373,ROW($A163)-5,FALSE))</f>
        <v>0</v>
      </c>
      <c r="AI163" s="10">
        <f ca="1">IF(AI$5&lt;&gt;"",HLOOKUP(AI$5,Functionalization!$G$6:$R$373,ROW($A163)-5,FALSE),IFERROR(INDEX(AI$337:AI$373,MATCH($F163,$B$337:$B$373,0))/VLOOKUP($F163,$B$337:$BB$373,MATCH(LEFT(TRIM(AI$6),FIND("~",SUBSTITUTE(AI$6,"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163))*HLOOKUP(LEFT(TRIM(AI$6),FIND("~",SUBSTITUTE(AI$6," ","~",LEN(TRIM(AI$6))-LEN(SUBSTITUTE(TRIM(AI$6)," ",""))))-1)&amp;" Total",$B$6:$BB$373,ROW($A163)-5,FALSE))</f>
        <v>0</v>
      </c>
      <c r="AJ163" s="10">
        <f ca="1">IF(AJ$5&lt;&gt;"",HLOOKUP(AJ$5,Functionalization!$G$6:$R$373,ROW($A163)-5,FALSE),IFERROR(INDEX(AJ$337:AJ$373,MATCH($F163,$B$337:$B$373,0))/VLOOKUP($F163,$B$337:$BB$373,MATCH(LEFT(TRIM(AJ$6),FIND("~",SUBSTITUTE(AJ$6,"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163))*HLOOKUP(LEFT(TRIM(AJ$6),FIND("~",SUBSTITUTE(AJ$6," ","~",LEN(TRIM(AJ$6))-LEN(SUBSTITUTE(TRIM(AJ$6)," ",""))))-1)&amp;" Total",$B$6:$BB$373,ROW($A163)-5,FALSE))</f>
        <v>0</v>
      </c>
      <c r="AK163" s="10">
        <f ca="1">IF(AK$5&lt;&gt;"",HLOOKUP(AK$5,Functionalization!$G$6:$R$373,ROW($A163)-5,FALSE),IFERROR(INDEX(AK$337:AK$373,MATCH($F163,$B$337:$B$373,0))/VLOOKUP($F163,$B$337:$BB$373,MATCH(LEFT(TRIM(AK$6),FIND("~",SUBSTITUTE(AK$6,"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163))*HLOOKUP(LEFT(TRIM(AK$6),FIND("~",SUBSTITUTE(AK$6," ","~",LEN(TRIM(AK$6))-LEN(SUBSTITUTE(TRIM(AK$6)," ",""))))-1)&amp;" Total",$B$6:$BB$373,ROW($A163)-5,FALSE))</f>
        <v>0</v>
      </c>
      <c r="AL163" s="10">
        <f ca="1">IF(AL$5&lt;&gt;"",HLOOKUP(AL$5,Functionalization!$G$6:$R$373,ROW($A163)-5,FALSE),IFERROR(INDEX(AL$337:AL$373,MATCH($F163,$B$337:$B$373,0))/VLOOKUP($F163,$B$337:$BB$373,MATCH(LEFT(TRIM(AL$6),FIND("~",SUBSTITUTE(AL$6,"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163))*HLOOKUP(LEFT(TRIM(AL$6),FIND("~",SUBSTITUTE(AL$6," ","~",LEN(TRIM(AL$6))-LEN(SUBSTITUTE(TRIM(AL$6)," ",""))))-1)&amp;" Total",$B$6:$BB$373,ROW($A163)-5,FALSE))</f>
        <v>0</v>
      </c>
      <c r="AM163" s="10">
        <f ca="1">IF(AM$5&lt;&gt;"",HLOOKUP(AM$5,Functionalization!$G$6:$R$373,ROW($A163)-5,FALSE),IFERROR(INDEX(AM$337:AM$373,MATCH($F163,$B$337:$B$373,0))/VLOOKUP($F163,$B$337:$BB$373,MATCH(LEFT(TRIM(AM$6),FIND("~",SUBSTITUTE(AM$6,"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163))*HLOOKUP(LEFT(TRIM(AM$6),FIND("~",SUBSTITUTE(AM$6," ","~",LEN(TRIM(AM$6))-LEN(SUBSTITUTE(TRIM(AM$6)," ",""))))-1)&amp;" Total",$B$6:$BB$373,ROW($A163)-5,FALSE))</f>
        <v>0</v>
      </c>
      <c r="AN163" s="10">
        <f ca="1">IF(AN$5&lt;&gt;"",HLOOKUP(AN$5,Functionalization!$G$6:$R$373,ROW($A163)-5,FALSE),IFERROR(INDEX(AN$337:AN$373,MATCH($F163,$B$337:$B$373,0))/VLOOKUP($F163,$B$337:$BB$373,MATCH(LEFT(TRIM(AN$6),FIND("~",SUBSTITUTE(AN$6,"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163))*HLOOKUP(LEFT(TRIM(AN$6),FIND("~",SUBSTITUTE(AN$6," ","~",LEN(TRIM(AN$6))-LEN(SUBSTITUTE(TRIM(AN$6)," ",""))))-1)&amp;" Total",$B$6:$BB$373,ROW($A163)-5,FALSE))</f>
        <v>0</v>
      </c>
      <c r="AO163" s="10">
        <f ca="1">IF(AO$5&lt;&gt;"",HLOOKUP(AO$5,Functionalization!$G$6:$R$373,ROW($A163)-5,FALSE),IFERROR(INDEX(AO$337:AO$373,MATCH($F163,$B$337:$B$373,0))/VLOOKUP($F163,$B$337:$BB$373,MATCH(LEFT(TRIM(AO$6),FIND("~",SUBSTITUTE(AO$6,"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163))*HLOOKUP(LEFT(TRIM(AO$6),FIND("~",SUBSTITUTE(AO$6," ","~",LEN(TRIM(AO$6))-LEN(SUBSTITUTE(TRIM(AO$6)," ",""))))-1)&amp;" Total",$B$6:$BB$373,ROW($A163)-5,FALSE))</f>
        <v>0</v>
      </c>
      <c r="AP163" s="10">
        <f ca="1">IF(AP$5&lt;&gt;"",HLOOKUP(AP$5,Functionalization!$G$6:$R$373,ROW($A163)-5,FALSE),IFERROR(INDEX(AP$337:AP$373,MATCH($F163,$B$337:$B$373,0))/VLOOKUP($F163,$B$337:$BB$373,MATCH(LEFT(TRIM(AP$6),FIND("~",SUBSTITUTE(AP$6,"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163))*HLOOKUP(LEFT(TRIM(AP$6),FIND("~",SUBSTITUTE(AP$6," ","~",LEN(TRIM(AP$6))-LEN(SUBSTITUTE(TRIM(AP$6)," ",""))))-1)&amp;" Total",$B$6:$BB$373,ROW($A163)-5,FALSE))</f>
        <v>0</v>
      </c>
      <c r="AQ163" s="10">
        <f ca="1">IF(AQ$5&lt;&gt;"",HLOOKUP(AQ$5,Functionalization!$G$6:$R$373,ROW($A163)-5,FALSE),IFERROR(INDEX(AQ$337:AQ$373,MATCH($F163,$B$337:$B$373,0))/VLOOKUP($F163,$B$337:$BB$373,MATCH(LEFT(TRIM(AQ$6),FIND("~",SUBSTITUTE(AQ$6,"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163))*HLOOKUP(LEFT(TRIM(AQ$6),FIND("~",SUBSTITUTE(AQ$6," ","~",LEN(TRIM(AQ$6))-LEN(SUBSTITUTE(TRIM(AQ$6)," ",""))))-1)&amp;" Total",$B$6:$BB$373,ROW($A163)-5,FALSE))</f>
        <v>0</v>
      </c>
      <c r="AR163" s="10">
        <f ca="1">IF(AR$5&lt;&gt;"",HLOOKUP(AR$5,Functionalization!$G$6:$R$373,ROW($A163)-5,FALSE),IFERROR(INDEX(AR$337:AR$373,MATCH($F163,$B$337:$B$373,0))/VLOOKUP($F163,$B$337:$BB$373,MATCH(LEFT(TRIM(AR$6),FIND("~",SUBSTITUTE(AR$6,"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163))*HLOOKUP(LEFT(TRIM(AR$6),FIND("~",SUBSTITUTE(AR$6," ","~",LEN(TRIM(AR$6))-LEN(SUBSTITUTE(TRIM(AR$6)," ",""))))-1)&amp;" Total",$B$6:$BB$373,ROW($A163)-5,FALSE))</f>
        <v>0</v>
      </c>
      <c r="AS163" s="10">
        <f ca="1">IF(AS$5&lt;&gt;"",HLOOKUP(AS$5,Functionalization!$G$6:$R$373,ROW($A163)-5,FALSE),IFERROR(INDEX(AS$337:AS$373,MATCH($F163,$B$337:$B$373,0))/VLOOKUP($F163,$B$337:$BB$373,MATCH(LEFT(TRIM(AS$6),FIND("~",SUBSTITUTE(AS$6,"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163))*HLOOKUP(LEFT(TRIM(AS$6),FIND("~",SUBSTITUTE(AS$6," ","~",LEN(TRIM(AS$6))-LEN(SUBSTITUTE(TRIM(AS$6)," ",""))))-1)&amp;" Total",$B$6:$BB$373,ROW($A163)-5,FALSE))</f>
        <v>0</v>
      </c>
      <c r="AT163" s="10">
        <f ca="1">IF(AT$5&lt;&gt;"",HLOOKUP(AT$5,Functionalization!$G$6:$R$373,ROW($A163)-5,FALSE),IFERROR(INDEX(AT$337:AT$373,MATCH($F163,$B$337:$B$373,0))/VLOOKUP($F163,$B$337:$BB$373,MATCH(LEFT(TRIM(AT$6),FIND("~",SUBSTITUTE(AT$6,"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163))*HLOOKUP(LEFT(TRIM(AT$6),FIND("~",SUBSTITUTE(AT$6," ","~",LEN(TRIM(AT$6))-LEN(SUBSTITUTE(TRIM(AT$6)," ",""))))-1)&amp;" Total",$B$6:$BB$373,ROW($A163)-5,FALSE))</f>
        <v>0</v>
      </c>
      <c r="AU163" s="10">
        <f ca="1">IF(AU$5&lt;&gt;"",HLOOKUP(AU$5,Functionalization!$G$6:$R$373,ROW($A163)-5,FALSE),IFERROR(INDEX(AU$337:AU$373,MATCH($F163,$B$337:$B$373,0))/VLOOKUP($F163,$B$337:$BB$373,MATCH(LEFT(TRIM(AU$6),FIND("~",SUBSTITUTE(AU$6,"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163))*HLOOKUP(LEFT(TRIM(AU$6),FIND("~",SUBSTITUTE(AU$6," ","~",LEN(TRIM(AU$6))-LEN(SUBSTITUTE(TRIM(AU$6)," ",""))))-1)&amp;" Total",$B$6:$BB$373,ROW($A163)-5,FALSE))</f>
        <v>0</v>
      </c>
      <c r="AV163" s="10">
        <f ca="1">IF(AV$5&lt;&gt;"",HLOOKUP(AV$5,Functionalization!$G$6:$R$373,ROW($A163)-5,FALSE),IFERROR(INDEX(AV$337:AV$373,MATCH($F163,$B$337:$B$373,0))/VLOOKUP($F163,$B$337:$BB$373,MATCH(LEFT(TRIM(AV$6),FIND("~",SUBSTITUTE(AV$6,"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163))*HLOOKUP(LEFT(TRIM(AV$6),FIND("~",SUBSTITUTE(AV$6," ","~",LEN(TRIM(AV$6))-LEN(SUBSTITUTE(TRIM(AV$6)," ",""))))-1)&amp;" Total",$B$6:$BB$373,ROW($A163)-5,FALSE))</f>
        <v>0</v>
      </c>
      <c r="AW163" s="10">
        <f ca="1">IF(AW$5&lt;&gt;"",HLOOKUP(AW$5,Functionalization!$G$6:$R$373,ROW($A163)-5,FALSE),IFERROR(INDEX(AW$337:AW$373,MATCH($F163,$B$337:$B$373,0))/VLOOKUP($F163,$B$337:$BB$373,MATCH(LEFT(TRIM(AW$6),FIND("~",SUBSTITUTE(AW$6,"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163))*HLOOKUP(LEFT(TRIM(AW$6),FIND("~",SUBSTITUTE(AW$6," ","~",LEN(TRIM(AW$6))-LEN(SUBSTITUTE(TRIM(AW$6)," ",""))))-1)&amp;" Total",$B$6:$BB$373,ROW($A163)-5,FALSE))</f>
        <v>0</v>
      </c>
      <c r="AX163" s="10">
        <f ca="1">IF(AX$5&lt;&gt;"",HLOOKUP(AX$5,Functionalization!$G$6:$R$373,ROW($A163)-5,FALSE),IFERROR(INDEX(AX$337:AX$373,MATCH($F163,$B$337:$B$373,0))/VLOOKUP($F163,$B$337:$BB$373,MATCH(LEFT(TRIM(AX$6),FIND("~",SUBSTITUTE(AX$6,"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163))*HLOOKUP(LEFT(TRIM(AX$6),FIND("~",SUBSTITUTE(AX$6," ","~",LEN(TRIM(AX$6))-LEN(SUBSTITUTE(TRIM(AX$6)," ",""))))-1)&amp;" Total",$B$6:$BB$373,ROW($A163)-5,FALSE))</f>
        <v>0</v>
      </c>
      <c r="AY163" s="10">
        <f ca="1">IF(AY$5&lt;&gt;"",HLOOKUP(AY$5,Functionalization!$G$6:$R$373,ROW($A163)-5,FALSE),IFERROR(INDEX(AY$337:AY$373,MATCH($F163,$B$337:$B$373,0))/VLOOKUP($F163,$B$337:$BB$373,MATCH(LEFT(TRIM(AY$6),FIND("~",SUBSTITUTE(AY$6,"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163))*HLOOKUP(LEFT(TRIM(AY$6),FIND("~",SUBSTITUTE(AY$6," ","~",LEN(TRIM(AY$6))-LEN(SUBSTITUTE(TRIM(AY$6)," ",""))))-1)&amp;" Total",$B$6:$BB$373,ROW($A163)-5,FALSE))</f>
        <v>0</v>
      </c>
      <c r="AZ163" s="10">
        <f ca="1">IF(AZ$5&lt;&gt;"",HLOOKUP(AZ$5,Functionalization!$G$6:$R$373,ROW($A163)-5,FALSE),IFERROR(INDEX(AZ$337:AZ$373,MATCH($F163,$B$337:$B$373,0))/VLOOKUP($F163,$B$337:$BB$373,MATCH(LEFT(TRIM(AZ$6),FIND("~",SUBSTITUTE(AZ$6,"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163))*HLOOKUP(LEFT(TRIM(AZ$6),FIND("~",SUBSTITUTE(AZ$6," ","~",LEN(TRIM(AZ$6))-LEN(SUBSTITUTE(TRIM(AZ$6)," ",""))))-1)&amp;" Total",$B$6:$BB$373,ROW($A163)-5,FALSE))</f>
        <v>0</v>
      </c>
      <c r="BA163" s="10">
        <f ca="1">IF(BA$5&lt;&gt;"",HLOOKUP(BA$5,Functionalization!$G$6:$R$373,ROW($A163)-5,FALSE),IFERROR(INDEX(BA$337:BA$373,MATCH($F163,$B$337:$B$373,0))/VLOOKUP($F163,$B$337:$BB$373,MATCH(LEFT(TRIM(BA$6),FIND("~",SUBSTITUTE(BA$6,"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163))*HLOOKUP(LEFT(TRIM(BA$6),FIND("~",SUBSTITUTE(BA$6," ","~",LEN(TRIM(BA$6))-LEN(SUBSTITUTE(TRIM(BA$6)," ",""))))-1)&amp;" Total",$B$6:$BB$373,ROW($A163)-5,FALSE))</f>
        <v>0</v>
      </c>
      <c r="BB163" s="10">
        <f ca="1">IF(BB$5&lt;&gt;"",HLOOKUP(BB$5,Functionalization!$G$6:$R$373,ROW($A163)-5,FALSE),IFERROR(INDEX(BB$337:BB$373,MATCH($F163,$B$337:$B$373,0))/VLOOKUP($F163,$B$337:$BB$373,MATCH(LEFT(TRIM(BB$6),FIND("~",SUBSTITUTE(BB$6,"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163))*HLOOKUP(LEFT(TRIM(BB$6),FIND("~",SUBSTITUTE(BB$6," ","~",LEN(TRIM(BB$6))-LEN(SUBSTITUTE(TRIM(BB$6)," ",""))))-1)&amp;" Total",$B$6:$BB$373,ROW($A163)-5,FALSE))</f>
        <v>0</v>
      </c>
      <c r="BD163">
        <f ca="1">IFERROR(IF(SUMIF($G$6:$BB$6,BD$6&amp;" Total",$G163:$BB163)-(SUMIF($G$6:$BB$6,BD$6&amp;" "&amp;'Input-Func_Class'!$D$22,$G163:$BB163)+IFERROR(SUMIF($G$6:$BB$6,BD$6&amp;" "&amp;'Input-Func_Class'!$E$22,$G163:$BB163),SUMIF($G$6:$BB$6,BD$6&amp;" "&amp;'Input-Func_Class'!$B$24,$G163:$BB163))+SUMIF($G$6:$BB$6,BD$6&amp;" "&amp;'Input-Func_Class'!$F$22,$G163:$BB163))&lt;Check_Limit,0,1),1)</f>
        <v>0</v>
      </c>
      <c r="BE163">
        <f ca="1">IFERROR(IF(SUMIF($G$6:$BB$6,BE$6&amp;" Total",$G163:$BB163)-(SUMIF($G$6:$BB$6,BE$6&amp;" "&amp;'Input-Func_Class'!$D$22,$G163:$BB163)+IFERROR(SUMIF($G$6:$BB$6,BE$6&amp;" "&amp;'Input-Func_Class'!$E$22,$G163:$BB163),SUMIF($G$6:$BB$6,BE$6&amp;" "&amp;'Input-Func_Class'!$B$24,$G163:$BB163))+SUMIF($G$6:$BB$6,BE$6&amp;" "&amp;'Input-Func_Class'!$F$22,$G163:$BB163))&lt;Check_Limit,0,1),1)</f>
        <v>0</v>
      </c>
      <c r="BF163">
        <f ca="1">IFERROR(IF(SUMIF($G$6:$BB$6,BF$6&amp;" Total",$G163:$BB163)-(SUMIF($G$6:$BB$6,BF$6&amp;" "&amp;'Input-Func_Class'!$D$22,$G163:$BB163)+IFERROR(SUMIF($G$6:$BB$6,BF$6&amp;" "&amp;'Input-Func_Class'!$E$22,$G163:$BB163),SUMIF($G$6:$BB$6,BF$6&amp;" "&amp;'Input-Func_Class'!$B$24,$G163:$BB163))+SUMIF($G$6:$BB$6,BF$6&amp;" "&amp;'Input-Func_Class'!$F$22,$G163:$BB163))&lt;Check_Limit,0,1),1)</f>
        <v>0</v>
      </c>
      <c r="BG163">
        <f ca="1">IFERROR(IF(SUMIF($G$6:$BB$6,BG$6&amp;" Total",$G163:$BB163)-(SUMIF($G$6:$BB$6,BG$6&amp;" "&amp;'Input-Func_Class'!$D$22,$G163:$BB163)+IFERROR(SUMIF($G$6:$BB$6,BG$6&amp;" "&amp;'Input-Func_Class'!$E$22,$G163:$BB163),SUMIF($G$6:$BB$6,BG$6&amp;" "&amp;'Input-Func_Class'!$B$24,$G163:$BB163))+SUMIF($G$6:$BB$6,BG$6&amp;" "&amp;'Input-Func_Class'!$F$22,$G163:$BB163))&lt;Check_Limit,0,1),1)</f>
        <v>0</v>
      </c>
      <c r="BH163">
        <f ca="1">IFERROR(IF(SUMIF($G$6:$BB$6,BH$6&amp;" Total",$G163:$BB163)-(SUMIF($G$6:$BB$6,BH$6&amp;" "&amp;'Input-Func_Class'!$D$22,$G163:$BB163)+IFERROR(SUMIF($G$6:$BB$6,BH$6&amp;" "&amp;'Input-Func_Class'!$E$22,$G163:$BB163),SUMIF($G$6:$BB$6,BH$6&amp;" "&amp;'Input-Func_Class'!$B$24,$G163:$BB163))+SUMIF($G$6:$BB$6,BH$6&amp;" "&amp;'Input-Func_Class'!$F$22,$G163:$BB163))&lt;Check_Limit,0,1),1)</f>
        <v>0</v>
      </c>
      <c r="BI163">
        <f ca="1">IFERROR(IF(SUMIF($G$6:$BB$6,BI$6&amp;" Total",$G163:$BB163)-(SUMIF($G$6:$BB$6,BI$6&amp;" "&amp;'Input-Func_Class'!$D$22,$G163:$BB163)+IFERROR(SUMIF($G$6:$BB$6,BI$6&amp;" "&amp;'Input-Func_Class'!$E$22,$G163:$BB163),SUMIF($G$6:$BB$6,BI$6&amp;" "&amp;'Input-Func_Class'!$B$24,$G163:$BB163))+SUMIF($G$6:$BB$6,BI$6&amp;" "&amp;'Input-Func_Class'!$F$22,$G163:$BB163))&lt;Check_Limit,0,1),1)</f>
        <v>0</v>
      </c>
      <c r="BJ163">
        <f ca="1">IFERROR(IF(SUMIF($G$6:$BB$6,BJ$6&amp;" Total",$G163:$BB163)-(SUMIF($G$6:$BB$6,BJ$6&amp;" "&amp;'Input-Func_Class'!$D$22,$G163:$BB163)+IFERROR(SUMIF($G$6:$BB$6,BJ$6&amp;" "&amp;'Input-Func_Class'!$E$22,$G163:$BB163),SUMIF($G$6:$BB$6,BJ$6&amp;" "&amp;'Input-Func_Class'!$B$24,$G163:$BB163))+SUMIF($G$6:$BB$6,BJ$6&amp;" "&amp;'Input-Func_Class'!$F$22,$G163:$BB163))&lt;Check_Limit,0,1),1)</f>
        <v>0</v>
      </c>
      <c r="BK163">
        <f ca="1">IFERROR(IF(SUMIF($G$6:$BB$6,BK$6&amp;" Total",$G163:$BB163)-(SUMIF($G$6:$BB$6,BK$6&amp;" "&amp;'Input-Func_Class'!$D$22,$G163:$BB163)+IFERROR(SUMIF($G$6:$BB$6,BK$6&amp;" "&amp;'Input-Func_Class'!$E$22,$G163:$BB163),SUMIF($G$6:$BB$6,BK$6&amp;" "&amp;'Input-Func_Class'!$B$24,$G163:$BB163))+SUMIF($G$6:$BB$6,BK$6&amp;" "&amp;'Input-Func_Class'!$F$22,$G163:$BB163))&lt;Check_Limit,0,1),1)</f>
        <v>0</v>
      </c>
      <c r="BL163">
        <f ca="1">IFERROR(IF(SUMIF($G$6:$BB$6,BL$6&amp;" Total",$G163:$BB163)-(SUMIF($G$6:$BB$6,BL$6&amp;" "&amp;'Input-Func_Class'!$D$22,$G163:$BB163)+IFERROR(SUMIF($G$6:$BB$6,BL$6&amp;" "&amp;'Input-Func_Class'!$E$22,$G163:$BB163),SUMIF($G$6:$BB$6,BL$6&amp;" "&amp;'Input-Func_Class'!$B$24,$G163:$BB163))+SUMIF($G$6:$BB$6,BL$6&amp;" "&amp;'Input-Func_Class'!$F$22,$G163:$BB163))&lt;Check_Limit,0,1),1)</f>
        <v>0</v>
      </c>
      <c r="BM163">
        <f ca="1">IFERROR(IF(SUMIF($G$6:$BB$6,BM$6&amp;" Total",$G163:$BB163)-(SUMIF($G$6:$BB$6,BM$6&amp;" "&amp;'Input-Func_Class'!$D$22,$G163:$BB163)+IFERROR(SUMIF($G$6:$BB$6,BM$6&amp;" "&amp;'Input-Func_Class'!$E$22,$G163:$BB163),SUMIF($G$6:$BB$6,BM$6&amp;" "&amp;'Input-Func_Class'!$B$24,$G163:$BB163))+SUMIF($G$6:$BB$6,BM$6&amp;" "&amp;'Input-Func_Class'!$F$22,$G163:$BB163))&lt;Check_Limit,0,1),1)</f>
        <v>0</v>
      </c>
      <c r="BN163">
        <f ca="1">IFERROR(IF(SUMIF($G$6:$BB$6,BN$6&amp;" Total",$G163:$BB163)-(SUMIF($G$6:$BB$6,BN$6&amp;" "&amp;'Input-Func_Class'!$D$22,$G163:$BB163)+IFERROR(SUMIF($G$6:$BB$6,BN$6&amp;" "&amp;'Input-Func_Class'!$E$22,$G163:$BB163),SUMIF($G$6:$BB$6,BN$6&amp;" "&amp;'Input-Func_Class'!$B$24,$G163:$BB163))+SUMIF($G$6:$BB$6,BN$6&amp;" "&amp;'Input-Func_Class'!$F$22,$G163:$BB163))&lt;Check_Limit,0,1),1)</f>
        <v>0</v>
      </c>
      <c r="BO163">
        <f ca="1">IFERROR(IF(SUMIF($G$6:$BB$6,BO$6&amp;" Total",$G163:$BB163)-(SUMIF($G$6:$BB$6,BO$6&amp;" "&amp;'Input-Func_Class'!$D$22,$G163:$BB163)+IFERROR(SUMIF($G$6:$BB$6,BO$6&amp;" "&amp;'Input-Func_Class'!$E$22,$G163:$BB163),SUMIF($G$6:$BB$6,BO$6&amp;" "&amp;'Input-Func_Class'!$B$24,$G163:$BB163))+SUMIF($G$6:$BB$6,BO$6&amp;" "&amp;'Input-Func_Class'!$F$22,$G163:$BB163))&lt;Check_Limit,0,1),1)</f>
        <v>0</v>
      </c>
    </row>
    <row r="164" spans="1:67" outlineLevel="1">
      <c r="A164" s="31">
        <f>IF(ISBLANK('Input-Accounts'!A164),"",'Input-Accounts'!A164)</f>
        <v>145</v>
      </c>
      <c r="B164" s="53" t="str">
        <f>IF(ISBLANK('Input-Accounts'!B164),"",'Input-Accounts'!B164)</f>
        <v>Exchange gas</v>
      </c>
      <c r="C164" s="31" t="str">
        <f>IF(ISBLANK('Input-Accounts'!C164),"",'Input-Accounts'!C164)</f>
        <v xml:space="preserve">806 </v>
      </c>
      <c r="D164" s="10">
        <f>Functionalization!$D164</f>
        <v>1674085.1700000004</v>
      </c>
      <c r="E164" s="10">
        <f t="shared" ca="1" si="43"/>
        <v>0</v>
      </c>
      <c r="F164" s="3" t="str">
        <f>IF($D164=0,"-",IF('Input-Accounts'!$E164&lt;&gt;0,'Input-Accounts'!$E164,'Input-Accounts'!$G164))</f>
        <v>COMMODITY</v>
      </c>
      <c r="G164" s="10">
        <f ca="1">IF(G$5&lt;&gt;"",HLOOKUP(G$5,Functionalization!$G$6:$R$373,ROW($A164)-5,FALSE),IFERROR(INDEX(G$337:G$373,MATCH($F164,$B$337:$B$373,0))/VLOOKUP($F164,$B$337:$BB$373,MATCH(LEFT(TRIM(G$6),FIND("~",SUBSTITUTE(G$6,"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164))*HLOOKUP(LEFT(TRIM(G$6),FIND("~",SUBSTITUTE(G$6," ","~",LEN(TRIM(G$6))-LEN(SUBSTITUTE(TRIM(G$6)," ",""))))-1)&amp;" Total",$B$6:$BB$373,ROW($A164)-5,FALSE))</f>
        <v>0</v>
      </c>
      <c r="H164" s="10">
        <f ca="1">IF(H$5&lt;&gt;"",HLOOKUP(H$5,Functionalization!$G$6:$R$373,ROW($A164)-5,FALSE),IFERROR(INDEX(H$337:H$373,MATCH($F164,$B$337:$B$373,0))/VLOOKUP($F164,$B$337:$BB$373,MATCH(LEFT(TRIM(H$6),FIND("~",SUBSTITUTE(H$6,"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164))*HLOOKUP(LEFT(TRIM(H$6),FIND("~",SUBSTITUTE(H$6," ","~",LEN(TRIM(H$6))-LEN(SUBSTITUTE(TRIM(H$6)," ",""))))-1)&amp;" Total",$B$6:$BB$373,ROW($A164)-5,FALSE))</f>
        <v>0</v>
      </c>
      <c r="I164" s="10">
        <f ca="1">IF(I$5&lt;&gt;"",HLOOKUP(I$5,Functionalization!$G$6:$R$373,ROW($A164)-5,FALSE),IFERROR(INDEX(I$337:I$373,MATCH($F164,$B$337:$B$373,0))/VLOOKUP($F164,$B$337:$BB$373,MATCH(LEFT(TRIM(I$6),FIND("~",SUBSTITUTE(I$6,"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164))*HLOOKUP(LEFT(TRIM(I$6),FIND("~",SUBSTITUTE(I$6," ","~",LEN(TRIM(I$6))-LEN(SUBSTITUTE(TRIM(I$6)," ",""))))-1)&amp;" Total",$B$6:$BB$373,ROW($A164)-5,FALSE))</f>
        <v>0</v>
      </c>
      <c r="J164" s="10">
        <f ca="1">IF(J$5&lt;&gt;"",HLOOKUP(J$5,Functionalization!$G$6:$R$373,ROW($A164)-5,FALSE),IFERROR(INDEX(J$337:J$373,MATCH($F164,$B$337:$B$373,0))/VLOOKUP($F164,$B$337:$BB$373,MATCH(LEFT(TRIM(J$6),FIND("~",SUBSTITUTE(J$6,"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164))*HLOOKUP(LEFT(TRIM(J$6),FIND("~",SUBSTITUTE(J$6," ","~",LEN(TRIM(J$6))-LEN(SUBSTITUTE(TRIM(J$6)," ",""))))-1)&amp;" Total",$B$6:$BB$373,ROW($A164)-5,FALSE))</f>
        <v>0</v>
      </c>
      <c r="K164" s="10">
        <f ca="1">IF(K$5&lt;&gt;"",HLOOKUP(K$5,Functionalization!$G$6:$R$373,ROW($A164)-5,FALSE),IFERROR(INDEX(K$337:K$373,MATCH($F164,$B$337:$B$373,0))/VLOOKUP($F164,$B$337:$BB$373,MATCH(LEFT(TRIM(K$6),FIND("~",SUBSTITUTE(K$6,"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164))*HLOOKUP(LEFT(TRIM(K$6),FIND("~",SUBSTITUTE(K$6," ","~",LEN(TRIM(K$6))-LEN(SUBSTITUTE(TRIM(K$6)," ",""))))-1)&amp;" Total",$B$6:$BB$373,ROW($A164)-5,FALSE))</f>
        <v>0</v>
      </c>
      <c r="L164" s="10">
        <f ca="1">IF(L$5&lt;&gt;"",HLOOKUP(L$5,Functionalization!$G$6:$R$373,ROW($A164)-5,FALSE),IFERROR(INDEX(L$337:L$373,MATCH($F164,$B$337:$B$373,0))/VLOOKUP($F164,$B$337:$BB$373,MATCH(LEFT(TRIM(L$6),FIND("~",SUBSTITUTE(L$6,"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164))*HLOOKUP(LEFT(TRIM(L$6),FIND("~",SUBSTITUTE(L$6," ","~",LEN(TRIM(L$6))-LEN(SUBSTITUTE(TRIM(L$6)," ",""))))-1)&amp;" Total",$B$6:$BB$373,ROW($A164)-5,FALSE))</f>
        <v>0</v>
      </c>
      <c r="M164" s="10">
        <f ca="1">IF(M$5&lt;&gt;"",HLOOKUP(M$5,Functionalization!$G$6:$R$373,ROW($A164)-5,FALSE),IFERROR(INDEX(M$337:M$373,MATCH($F164,$B$337:$B$373,0))/VLOOKUP($F164,$B$337:$BB$373,MATCH(LEFT(TRIM(M$6),FIND("~",SUBSTITUTE(M$6,"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164))*HLOOKUP(LEFT(TRIM(M$6),FIND("~",SUBSTITUTE(M$6," ","~",LEN(TRIM(M$6))-LEN(SUBSTITUTE(TRIM(M$6)," ",""))))-1)&amp;" Total",$B$6:$BB$373,ROW($A164)-5,FALSE))</f>
        <v>0</v>
      </c>
      <c r="N164" s="10">
        <f ca="1">IF(N$5&lt;&gt;"",HLOOKUP(N$5,Functionalization!$G$6:$R$373,ROW($A164)-5,FALSE),IFERROR(INDEX(N$337:N$373,MATCH($F164,$B$337:$B$373,0))/VLOOKUP($F164,$B$337:$BB$373,MATCH(LEFT(TRIM(N$6),FIND("~",SUBSTITUTE(N$6,"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164))*HLOOKUP(LEFT(TRIM(N$6),FIND("~",SUBSTITUTE(N$6," ","~",LEN(TRIM(N$6))-LEN(SUBSTITUTE(TRIM(N$6)," ",""))))-1)&amp;" Total",$B$6:$BB$373,ROW($A164)-5,FALSE))</f>
        <v>0</v>
      </c>
      <c r="O164" s="10">
        <f ca="1">IF(O$5&lt;&gt;"",HLOOKUP(O$5,Functionalization!$G$6:$R$373,ROW($A164)-5,FALSE),IFERROR(INDEX(O$337:O$373,MATCH($F164,$B$337:$B$373,0))/VLOOKUP($F164,$B$337:$BB$373,MATCH(LEFT(TRIM(O$6),FIND("~",SUBSTITUTE(O$6,"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164))*HLOOKUP(LEFT(TRIM(O$6),FIND("~",SUBSTITUTE(O$6," ","~",LEN(TRIM(O$6))-LEN(SUBSTITUTE(TRIM(O$6)," ",""))))-1)&amp;" Total",$B$6:$BB$373,ROW($A164)-5,FALSE))</f>
        <v>0</v>
      </c>
      <c r="P164" s="10">
        <f ca="1">IF(P$5&lt;&gt;"",HLOOKUP(P$5,Functionalization!$G$6:$R$373,ROW($A164)-5,FALSE),IFERROR(INDEX(P$337:P$373,MATCH($F164,$B$337:$B$373,0))/VLOOKUP($F164,$B$337:$BB$373,MATCH(LEFT(TRIM(P$6),FIND("~",SUBSTITUTE(P$6,"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164))*HLOOKUP(LEFT(TRIM(P$6),FIND("~",SUBSTITUTE(P$6," ","~",LEN(TRIM(P$6))-LEN(SUBSTITUTE(TRIM(P$6)," ",""))))-1)&amp;" Total",$B$6:$BB$373,ROW($A164)-5,FALSE))</f>
        <v>0</v>
      </c>
      <c r="Q164" s="10">
        <f ca="1">IF(Q$5&lt;&gt;"",HLOOKUP(Q$5,Functionalization!$G$6:$R$373,ROW($A164)-5,FALSE),IFERROR(INDEX(Q$337:Q$373,MATCH($F164,$B$337:$B$373,0))/VLOOKUP($F164,$B$337:$BB$373,MATCH(LEFT(TRIM(Q$6),FIND("~",SUBSTITUTE(Q$6,"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164))*HLOOKUP(LEFT(TRIM(Q$6),FIND("~",SUBSTITUTE(Q$6," ","~",LEN(TRIM(Q$6))-LEN(SUBSTITUTE(TRIM(Q$6)," ",""))))-1)&amp;" Total",$B$6:$BB$373,ROW($A164)-5,FALSE))</f>
        <v>0</v>
      </c>
      <c r="R164" s="10">
        <f ca="1">IF(R$5&lt;&gt;"",HLOOKUP(R$5,Functionalization!$G$6:$R$373,ROW($A164)-5,FALSE),IFERROR(INDEX(R$337:R$373,MATCH($F164,$B$337:$B$373,0))/VLOOKUP($F164,$B$337:$BB$373,MATCH(LEFT(TRIM(R$6),FIND("~",SUBSTITUTE(R$6,"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164))*HLOOKUP(LEFT(TRIM(R$6),FIND("~",SUBSTITUTE(R$6," ","~",LEN(TRIM(R$6))-LEN(SUBSTITUTE(TRIM(R$6)," ",""))))-1)&amp;" Total",$B$6:$BB$373,ROW($A164)-5,FALSE))</f>
        <v>0</v>
      </c>
      <c r="S164" s="10">
        <f ca="1">IF(S$5&lt;&gt;"",HLOOKUP(S$5,Functionalization!$G$6:$R$373,ROW($A164)-5,FALSE),IFERROR(INDEX(S$337:S$373,MATCH($F164,$B$337:$B$373,0))/VLOOKUP($F164,$B$337:$BB$373,MATCH(LEFT(TRIM(S$6),FIND("~",SUBSTITUTE(S$6,"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164))*HLOOKUP(LEFT(TRIM(S$6),FIND("~",SUBSTITUTE(S$6," ","~",LEN(TRIM(S$6))-LEN(SUBSTITUTE(TRIM(S$6)," ",""))))-1)&amp;" Total",$B$6:$BB$373,ROW($A164)-5,FALSE))</f>
        <v>1674085.1700000004</v>
      </c>
      <c r="T164" s="10">
        <f ca="1">IF(T$5&lt;&gt;"",HLOOKUP(T$5,Functionalization!$G$6:$R$373,ROW($A164)-5,FALSE),IFERROR(INDEX(T$337:T$373,MATCH($F164,$B$337:$B$373,0))/VLOOKUP($F164,$B$337:$BB$373,MATCH(LEFT(TRIM(T$6),FIND("~",SUBSTITUTE(T$6,"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164))*HLOOKUP(LEFT(TRIM(T$6),FIND("~",SUBSTITUTE(T$6," ","~",LEN(TRIM(T$6))-LEN(SUBSTITUTE(TRIM(T$6)," ",""))))-1)&amp;" Total",$B$6:$BB$373,ROW($A164)-5,FALSE))</f>
        <v>0</v>
      </c>
      <c r="U164" s="10">
        <f ca="1">IF(U$5&lt;&gt;"",HLOOKUP(U$5,Functionalization!$G$6:$R$373,ROW($A164)-5,FALSE),IFERROR(INDEX(U$337:U$373,MATCH($F164,$B$337:$B$373,0))/VLOOKUP($F164,$B$337:$BB$373,MATCH(LEFT(TRIM(U$6),FIND("~",SUBSTITUTE(U$6,"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164))*HLOOKUP(LEFT(TRIM(U$6),FIND("~",SUBSTITUTE(U$6," ","~",LEN(TRIM(U$6))-LEN(SUBSTITUTE(TRIM(U$6)," ",""))))-1)&amp;" Total",$B$6:$BB$373,ROW($A164)-5,FALSE))</f>
        <v>1674085.1700000004</v>
      </c>
      <c r="V164" s="10">
        <f ca="1">IF(V$5&lt;&gt;"",HLOOKUP(V$5,Functionalization!$G$6:$R$373,ROW($A164)-5,FALSE),IFERROR(INDEX(V$337:V$373,MATCH($F164,$B$337:$B$373,0))/VLOOKUP($F164,$B$337:$BB$373,MATCH(LEFT(TRIM(V$6),FIND("~",SUBSTITUTE(V$6,"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164))*HLOOKUP(LEFT(TRIM(V$6),FIND("~",SUBSTITUTE(V$6," ","~",LEN(TRIM(V$6))-LEN(SUBSTITUTE(TRIM(V$6)," ",""))))-1)&amp;" Total",$B$6:$BB$373,ROW($A164)-5,FALSE))</f>
        <v>0</v>
      </c>
      <c r="W164" s="10">
        <f ca="1">IF(W$5&lt;&gt;"",HLOOKUP(W$5,Functionalization!$G$6:$R$373,ROW($A164)-5,FALSE),IFERROR(INDEX(W$337:W$373,MATCH($F164,$B$337:$B$373,0))/VLOOKUP($F164,$B$337:$BB$373,MATCH(LEFT(TRIM(W$6),FIND("~",SUBSTITUTE(W$6,"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164))*HLOOKUP(LEFT(TRIM(W$6),FIND("~",SUBSTITUTE(W$6," ","~",LEN(TRIM(W$6))-LEN(SUBSTITUTE(TRIM(W$6)," ",""))))-1)&amp;" Total",$B$6:$BB$373,ROW($A164)-5,FALSE))</f>
        <v>0</v>
      </c>
      <c r="X164" s="10">
        <f ca="1">IF(X$5&lt;&gt;"",HLOOKUP(X$5,Functionalization!$G$6:$R$373,ROW($A164)-5,FALSE),IFERROR(INDEX(X$337:X$373,MATCH($F164,$B$337:$B$373,0))/VLOOKUP($F164,$B$337:$BB$373,MATCH(LEFT(TRIM(X$6),FIND("~",SUBSTITUTE(X$6,"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164))*HLOOKUP(LEFT(TRIM(X$6),FIND("~",SUBSTITUTE(X$6," ","~",LEN(TRIM(X$6))-LEN(SUBSTITUTE(TRIM(X$6)," ",""))))-1)&amp;" Total",$B$6:$BB$373,ROW($A164)-5,FALSE))</f>
        <v>0</v>
      </c>
      <c r="Y164" s="10">
        <f ca="1">IF(Y$5&lt;&gt;"",HLOOKUP(Y$5,Functionalization!$G$6:$R$373,ROW($A164)-5,FALSE),IFERROR(INDEX(Y$337:Y$373,MATCH($F164,$B$337:$B$373,0))/VLOOKUP($F164,$B$337:$BB$373,MATCH(LEFT(TRIM(Y$6),FIND("~",SUBSTITUTE(Y$6,"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164))*HLOOKUP(LEFT(TRIM(Y$6),FIND("~",SUBSTITUTE(Y$6," ","~",LEN(TRIM(Y$6))-LEN(SUBSTITUTE(TRIM(Y$6)," ",""))))-1)&amp;" Total",$B$6:$BB$373,ROW($A164)-5,FALSE))</f>
        <v>0</v>
      </c>
      <c r="Z164" s="10">
        <f ca="1">IF(Z$5&lt;&gt;"",HLOOKUP(Z$5,Functionalization!$G$6:$R$373,ROW($A164)-5,FALSE),IFERROR(INDEX(Z$337:Z$373,MATCH($F164,$B$337:$B$373,0))/VLOOKUP($F164,$B$337:$BB$373,MATCH(LEFT(TRIM(Z$6),FIND("~",SUBSTITUTE(Z$6,"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164))*HLOOKUP(LEFT(TRIM(Z$6),FIND("~",SUBSTITUTE(Z$6," ","~",LEN(TRIM(Z$6))-LEN(SUBSTITUTE(TRIM(Z$6)," ",""))))-1)&amp;" Total",$B$6:$BB$373,ROW($A164)-5,FALSE))</f>
        <v>0</v>
      </c>
      <c r="AA164" s="10">
        <f ca="1">IF(AA$5&lt;&gt;"",HLOOKUP(AA$5,Functionalization!$G$6:$R$373,ROW($A164)-5,FALSE),IFERROR(INDEX(AA$337:AA$373,MATCH($F164,$B$337:$B$373,0))/VLOOKUP($F164,$B$337:$BB$373,MATCH(LEFT(TRIM(AA$6),FIND("~",SUBSTITUTE(AA$6,"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164))*HLOOKUP(LEFT(TRIM(AA$6),FIND("~",SUBSTITUTE(AA$6," ","~",LEN(TRIM(AA$6))-LEN(SUBSTITUTE(TRIM(AA$6)," ",""))))-1)&amp;" Total",$B$6:$BB$373,ROW($A164)-5,FALSE))</f>
        <v>0</v>
      </c>
      <c r="AB164" s="10">
        <f ca="1">IF(AB$5&lt;&gt;"",HLOOKUP(AB$5,Functionalization!$G$6:$R$373,ROW($A164)-5,FALSE),IFERROR(INDEX(AB$337:AB$373,MATCH($F164,$B$337:$B$373,0))/VLOOKUP($F164,$B$337:$BB$373,MATCH(LEFT(TRIM(AB$6),FIND("~",SUBSTITUTE(AB$6,"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164))*HLOOKUP(LEFT(TRIM(AB$6),FIND("~",SUBSTITUTE(AB$6," ","~",LEN(TRIM(AB$6))-LEN(SUBSTITUTE(TRIM(AB$6)," ",""))))-1)&amp;" Total",$B$6:$BB$373,ROW($A164)-5,FALSE))</f>
        <v>0</v>
      </c>
      <c r="AC164" s="10">
        <f ca="1">IF(AC$5&lt;&gt;"",HLOOKUP(AC$5,Functionalization!$G$6:$R$373,ROW($A164)-5,FALSE),IFERROR(INDEX(AC$337:AC$373,MATCH($F164,$B$337:$B$373,0))/VLOOKUP($F164,$B$337:$BB$373,MATCH(LEFT(TRIM(AC$6),FIND("~",SUBSTITUTE(AC$6,"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164))*HLOOKUP(LEFT(TRIM(AC$6),FIND("~",SUBSTITUTE(AC$6," ","~",LEN(TRIM(AC$6))-LEN(SUBSTITUTE(TRIM(AC$6)," ",""))))-1)&amp;" Total",$B$6:$BB$373,ROW($A164)-5,FALSE))</f>
        <v>0</v>
      </c>
      <c r="AD164" s="10">
        <f ca="1">IF(AD$5&lt;&gt;"",HLOOKUP(AD$5,Functionalization!$G$6:$R$373,ROW($A164)-5,FALSE),IFERROR(INDEX(AD$337:AD$373,MATCH($F164,$B$337:$B$373,0))/VLOOKUP($F164,$B$337:$BB$373,MATCH(LEFT(TRIM(AD$6),FIND("~",SUBSTITUTE(AD$6,"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164))*HLOOKUP(LEFT(TRIM(AD$6),FIND("~",SUBSTITUTE(AD$6," ","~",LEN(TRIM(AD$6))-LEN(SUBSTITUTE(TRIM(AD$6)," ",""))))-1)&amp;" Total",$B$6:$BB$373,ROW($A164)-5,FALSE))</f>
        <v>0</v>
      </c>
      <c r="AE164" s="10">
        <f ca="1">IF(AE$5&lt;&gt;"",HLOOKUP(AE$5,Functionalization!$G$6:$R$373,ROW($A164)-5,FALSE),IFERROR(INDEX(AE$337:AE$373,MATCH($F164,$B$337:$B$373,0))/VLOOKUP($F164,$B$337:$BB$373,MATCH(LEFT(TRIM(AE$6),FIND("~",SUBSTITUTE(AE$6,"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164))*HLOOKUP(LEFT(TRIM(AE$6),FIND("~",SUBSTITUTE(AE$6," ","~",LEN(TRIM(AE$6))-LEN(SUBSTITUTE(TRIM(AE$6)," ",""))))-1)&amp;" Total",$B$6:$BB$373,ROW($A164)-5,FALSE))</f>
        <v>0</v>
      </c>
      <c r="AF164" s="10">
        <f ca="1">IF(AF$5&lt;&gt;"",HLOOKUP(AF$5,Functionalization!$G$6:$R$373,ROW($A164)-5,FALSE),IFERROR(INDEX(AF$337:AF$373,MATCH($F164,$B$337:$B$373,0))/VLOOKUP($F164,$B$337:$BB$373,MATCH(LEFT(TRIM(AF$6),FIND("~",SUBSTITUTE(AF$6,"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164))*HLOOKUP(LEFT(TRIM(AF$6),FIND("~",SUBSTITUTE(AF$6," ","~",LEN(TRIM(AF$6))-LEN(SUBSTITUTE(TRIM(AF$6)," ",""))))-1)&amp;" Total",$B$6:$BB$373,ROW($A164)-5,FALSE))</f>
        <v>0</v>
      </c>
      <c r="AG164" s="10">
        <f ca="1">IF(AG$5&lt;&gt;"",HLOOKUP(AG$5,Functionalization!$G$6:$R$373,ROW($A164)-5,FALSE),IFERROR(INDEX(AG$337:AG$373,MATCH($F164,$B$337:$B$373,0))/VLOOKUP($F164,$B$337:$BB$373,MATCH(LEFT(TRIM(AG$6),FIND("~",SUBSTITUTE(AG$6,"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164))*HLOOKUP(LEFT(TRIM(AG$6),FIND("~",SUBSTITUTE(AG$6," ","~",LEN(TRIM(AG$6))-LEN(SUBSTITUTE(TRIM(AG$6)," ",""))))-1)&amp;" Total",$B$6:$BB$373,ROW($A164)-5,FALSE))</f>
        <v>0</v>
      </c>
      <c r="AH164" s="10">
        <f ca="1">IF(AH$5&lt;&gt;"",HLOOKUP(AH$5,Functionalization!$G$6:$R$373,ROW($A164)-5,FALSE),IFERROR(INDEX(AH$337:AH$373,MATCH($F164,$B$337:$B$373,0))/VLOOKUP($F164,$B$337:$BB$373,MATCH(LEFT(TRIM(AH$6),FIND("~",SUBSTITUTE(AH$6,"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164))*HLOOKUP(LEFT(TRIM(AH$6),FIND("~",SUBSTITUTE(AH$6," ","~",LEN(TRIM(AH$6))-LEN(SUBSTITUTE(TRIM(AH$6)," ",""))))-1)&amp;" Total",$B$6:$BB$373,ROW($A164)-5,FALSE))</f>
        <v>0</v>
      </c>
      <c r="AI164" s="10">
        <f ca="1">IF(AI$5&lt;&gt;"",HLOOKUP(AI$5,Functionalization!$G$6:$R$373,ROW($A164)-5,FALSE),IFERROR(INDEX(AI$337:AI$373,MATCH($F164,$B$337:$B$373,0))/VLOOKUP($F164,$B$337:$BB$373,MATCH(LEFT(TRIM(AI$6),FIND("~",SUBSTITUTE(AI$6,"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164))*HLOOKUP(LEFT(TRIM(AI$6),FIND("~",SUBSTITUTE(AI$6," ","~",LEN(TRIM(AI$6))-LEN(SUBSTITUTE(TRIM(AI$6)," ",""))))-1)&amp;" Total",$B$6:$BB$373,ROW($A164)-5,FALSE))</f>
        <v>0</v>
      </c>
      <c r="AJ164" s="10">
        <f ca="1">IF(AJ$5&lt;&gt;"",HLOOKUP(AJ$5,Functionalization!$G$6:$R$373,ROW($A164)-5,FALSE),IFERROR(INDEX(AJ$337:AJ$373,MATCH($F164,$B$337:$B$373,0))/VLOOKUP($F164,$B$337:$BB$373,MATCH(LEFT(TRIM(AJ$6),FIND("~",SUBSTITUTE(AJ$6,"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164))*HLOOKUP(LEFT(TRIM(AJ$6),FIND("~",SUBSTITUTE(AJ$6," ","~",LEN(TRIM(AJ$6))-LEN(SUBSTITUTE(TRIM(AJ$6)," ",""))))-1)&amp;" Total",$B$6:$BB$373,ROW($A164)-5,FALSE))</f>
        <v>0</v>
      </c>
      <c r="AK164" s="10">
        <f ca="1">IF(AK$5&lt;&gt;"",HLOOKUP(AK$5,Functionalization!$G$6:$R$373,ROW($A164)-5,FALSE),IFERROR(INDEX(AK$337:AK$373,MATCH($F164,$B$337:$B$373,0))/VLOOKUP($F164,$B$337:$BB$373,MATCH(LEFT(TRIM(AK$6),FIND("~",SUBSTITUTE(AK$6,"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164))*HLOOKUP(LEFT(TRIM(AK$6),FIND("~",SUBSTITUTE(AK$6," ","~",LEN(TRIM(AK$6))-LEN(SUBSTITUTE(TRIM(AK$6)," ",""))))-1)&amp;" Total",$B$6:$BB$373,ROW($A164)-5,FALSE))</f>
        <v>0</v>
      </c>
      <c r="AL164" s="10">
        <f ca="1">IF(AL$5&lt;&gt;"",HLOOKUP(AL$5,Functionalization!$G$6:$R$373,ROW($A164)-5,FALSE),IFERROR(INDEX(AL$337:AL$373,MATCH($F164,$B$337:$B$373,0))/VLOOKUP($F164,$B$337:$BB$373,MATCH(LEFT(TRIM(AL$6),FIND("~",SUBSTITUTE(AL$6,"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164))*HLOOKUP(LEFT(TRIM(AL$6),FIND("~",SUBSTITUTE(AL$6," ","~",LEN(TRIM(AL$6))-LEN(SUBSTITUTE(TRIM(AL$6)," ",""))))-1)&amp;" Total",$B$6:$BB$373,ROW($A164)-5,FALSE))</f>
        <v>0</v>
      </c>
      <c r="AM164" s="10">
        <f ca="1">IF(AM$5&lt;&gt;"",HLOOKUP(AM$5,Functionalization!$G$6:$R$373,ROW($A164)-5,FALSE),IFERROR(INDEX(AM$337:AM$373,MATCH($F164,$B$337:$B$373,0))/VLOOKUP($F164,$B$337:$BB$373,MATCH(LEFT(TRIM(AM$6),FIND("~",SUBSTITUTE(AM$6,"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164))*HLOOKUP(LEFT(TRIM(AM$6),FIND("~",SUBSTITUTE(AM$6," ","~",LEN(TRIM(AM$6))-LEN(SUBSTITUTE(TRIM(AM$6)," ",""))))-1)&amp;" Total",$B$6:$BB$373,ROW($A164)-5,FALSE))</f>
        <v>0</v>
      </c>
      <c r="AN164" s="10">
        <f ca="1">IF(AN$5&lt;&gt;"",HLOOKUP(AN$5,Functionalization!$G$6:$R$373,ROW($A164)-5,FALSE),IFERROR(INDEX(AN$337:AN$373,MATCH($F164,$B$337:$B$373,0))/VLOOKUP($F164,$B$337:$BB$373,MATCH(LEFT(TRIM(AN$6),FIND("~",SUBSTITUTE(AN$6,"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164))*HLOOKUP(LEFT(TRIM(AN$6),FIND("~",SUBSTITUTE(AN$6," ","~",LEN(TRIM(AN$6))-LEN(SUBSTITUTE(TRIM(AN$6)," ",""))))-1)&amp;" Total",$B$6:$BB$373,ROW($A164)-5,FALSE))</f>
        <v>0</v>
      </c>
      <c r="AO164" s="10">
        <f ca="1">IF(AO$5&lt;&gt;"",HLOOKUP(AO$5,Functionalization!$G$6:$R$373,ROW($A164)-5,FALSE),IFERROR(INDEX(AO$337:AO$373,MATCH($F164,$B$337:$B$373,0))/VLOOKUP($F164,$B$337:$BB$373,MATCH(LEFT(TRIM(AO$6),FIND("~",SUBSTITUTE(AO$6,"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164))*HLOOKUP(LEFT(TRIM(AO$6),FIND("~",SUBSTITUTE(AO$6," ","~",LEN(TRIM(AO$6))-LEN(SUBSTITUTE(TRIM(AO$6)," ",""))))-1)&amp;" Total",$B$6:$BB$373,ROW($A164)-5,FALSE))</f>
        <v>0</v>
      </c>
      <c r="AP164" s="10">
        <f ca="1">IF(AP$5&lt;&gt;"",HLOOKUP(AP$5,Functionalization!$G$6:$R$373,ROW($A164)-5,FALSE),IFERROR(INDEX(AP$337:AP$373,MATCH($F164,$B$337:$B$373,0))/VLOOKUP($F164,$B$337:$BB$373,MATCH(LEFT(TRIM(AP$6),FIND("~",SUBSTITUTE(AP$6,"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164))*HLOOKUP(LEFT(TRIM(AP$6),FIND("~",SUBSTITUTE(AP$6," ","~",LEN(TRIM(AP$6))-LEN(SUBSTITUTE(TRIM(AP$6)," ",""))))-1)&amp;" Total",$B$6:$BB$373,ROW($A164)-5,FALSE))</f>
        <v>0</v>
      </c>
      <c r="AQ164" s="10">
        <f ca="1">IF(AQ$5&lt;&gt;"",HLOOKUP(AQ$5,Functionalization!$G$6:$R$373,ROW($A164)-5,FALSE),IFERROR(INDEX(AQ$337:AQ$373,MATCH($F164,$B$337:$B$373,0))/VLOOKUP($F164,$B$337:$BB$373,MATCH(LEFT(TRIM(AQ$6),FIND("~",SUBSTITUTE(AQ$6,"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164))*HLOOKUP(LEFT(TRIM(AQ$6),FIND("~",SUBSTITUTE(AQ$6," ","~",LEN(TRIM(AQ$6))-LEN(SUBSTITUTE(TRIM(AQ$6)," ",""))))-1)&amp;" Total",$B$6:$BB$373,ROW($A164)-5,FALSE))</f>
        <v>0</v>
      </c>
      <c r="AR164" s="10">
        <f ca="1">IF(AR$5&lt;&gt;"",HLOOKUP(AR$5,Functionalization!$G$6:$R$373,ROW($A164)-5,FALSE),IFERROR(INDEX(AR$337:AR$373,MATCH($F164,$B$337:$B$373,0))/VLOOKUP($F164,$B$337:$BB$373,MATCH(LEFT(TRIM(AR$6),FIND("~",SUBSTITUTE(AR$6,"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164))*HLOOKUP(LEFT(TRIM(AR$6),FIND("~",SUBSTITUTE(AR$6," ","~",LEN(TRIM(AR$6))-LEN(SUBSTITUTE(TRIM(AR$6)," ",""))))-1)&amp;" Total",$B$6:$BB$373,ROW($A164)-5,FALSE))</f>
        <v>0</v>
      </c>
      <c r="AS164" s="10">
        <f ca="1">IF(AS$5&lt;&gt;"",HLOOKUP(AS$5,Functionalization!$G$6:$R$373,ROW($A164)-5,FALSE),IFERROR(INDEX(AS$337:AS$373,MATCH($F164,$B$337:$B$373,0))/VLOOKUP($F164,$B$337:$BB$373,MATCH(LEFT(TRIM(AS$6),FIND("~",SUBSTITUTE(AS$6,"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164))*HLOOKUP(LEFT(TRIM(AS$6),FIND("~",SUBSTITUTE(AS$6," ","~",LEN(TRIM(AS$6))-LEN(SUBSTITUTE(TRIM(AS$6)," ",""))))-1)&amp;" Total",$B$6:$BB$373,ROW($A164)-5,FALSE))</f>
        <v>0</v>
      </c>
      <c r="AT164" s="10">
        <f ca="1">IF(AT$5&lt;&gt;"",HLOOKUP(AT$5,Functionalization!$G$6:$R$373,ROW($A164)-5,FALSE),IFERROR(INDEX(AT$337:AT$373,MATCH($F164,$B$337:$B$373,0))/VLOOKUP($F164,$B$337:$BB$373,MATCH(LEFT(TRIM(AT$6),FIND("~",SUBSTITUTE(AT$6,"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164))*HLOOKUP(LEFT(TRIM(AT$6),FIND("~",SUBSTITUTE(AT$6," ","~",LEN(TRIM(AT$6))-LEN(SUBSTITUTE(TRIM(AT$6)," ",""))))-1)&amp;" Total",$B$6:$BB$373,ROW($A164)-5,FALSE))</f>
        <v>0</v>
      </c>
      <c r="AU164" s="10">
        <f ca="1">IF(AU$5&lt;&gt;"",HLOOKUP(AU$5,Functionalization!$G$6:$R$373,ROW($A164)-5,FALSE),IFERROR(INDEX(AU$337:AU$373,MATCH($F164,$B$337:$B$373,0))/VLOOKUP($F164,$B$337:$BB$373,MATCH(LEFT(TRIM(AU$6),FIND("~",SUBSTITUTE(AU$6,"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164))*HLOOKUP(LEFT(TRIM(AU$6),FIND("~",SUBSTITUTE(AU$6," ","~",LEN(TRIM(AU$6))-LEN(SUBSTITUTE(TRIM(AU$6)," ",""))))-1)&amp;" Total",$B$6:$BB$373,ROW($A164)-5,FALSE))</f>
        <v>0</v>
      </c>
      <c r="AV164" s="10">
        <f ca="1">IF(AV$5&lt;&gt;"",HLOOKUP(AV$5,Functionalization!$G$6:$R$373,ROW($A164)-5,FALSE),IFERROR(INDEX(AV$337:AV$373,MATCH($F164,$B$337:$B$373,0))/VLOOKUP($F164,$B$337:$BB$373,MATCH(LEFT(TRIM(AV$6),FIND("~",SUBSTITUTE(AV$6,"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164))*HLOOKUP(LEFT(TRIM(AV$6),FIND("~",SUBSTITUTE(AV$6," ","~",LEN(TRIM(AV$6))-LEN(SUBSTITUTE(TRIM(AV$6)," ",""))))-1)&amp;" Total",$B$6:$BB$373,ROW($A164)-5,FALSE))</f>
        <v>0</v>
      </c>
      <c r="AW164" s="10">
        <f ca="1">IF(AW$5&lt;&gt;"",HLOOKUP(AW$5,Functionalization!$G$6:$R$373,ROW($A164)-5,FALSE),IFERROR(INDEX(AW$337:AW$373,MATCH($F164,$B$337:$B$373,0))/VLOOKUP($F164,$B$337:$BB$373,MATCH(LEFT(TRIM(AW$6),FIND("~",SUBSTITUTE(AW$6,"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164))*HLOOKUP(LEFT(TRIM(AW$6),FIND("~",SUBSTITUTE(AW$6," ","~",LEN(TRIM(AW$6))-LEN(SUBSTITUTE(TRIM(AW$6)," ",""))))-1)&amp;" Total",$B$6:$BB$373,ROW($A164)-5,FALSE))</f>
        <v>0</v>
      </c>
      <c r="AX164" s="10">
        <f ca="1">IF(AX$5&lt;&gt;"",HLOOKUP(AX$5,Functionalization!$G$6:$R$373,ROW($A164)-5,FALSE),IFERROR(INDEX(AX$337:AX$373,MATCH($F164,$B$337:$B$373,0))/VLOOKUP($F164,$B$337:$BB$373,MATCH(LEFT(TRIM(AX$6),FIND("~",SUBSTITUTE(AX$6,"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164))*HLOOKUP(LEFT(TRIM(AX$6),FIND("~",SUBSTITUTE(AX$6," ","~",LEN(TRIM(AX$6))-LEN(SUBSTITUTE(TRIM(AX$6)," ",""))))-1)&amp;" Total",$B$6:$BB$373,ROW($A164)-5,FALSE))</f>
        <v>0</v>
      </c>
      <c r="AY164" s="10">
        <f ca="1">IF(AY$5&lt;&gt;"",HLOOKUP(AY$5,Functionalization!$G$6:$R$373,ROW($A164)-5,FALSE),IFERROR(INDEX(AY$337:AY$373,MATCH($F164,$B$337:$B$373,0))/VLOOKUP($F164,$B$337:$BB$373,MATCH(LEFT(TRIM(AY$6),FIND("~",SUBSTITUTE(AY$6,"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164))*HLOOKUP(LEFT(TRIM(AY$6),FIND("~",SUBSTITUTE(AY$6," ","~",LEN(TRIM(AY$6))-LEN(SUBSTITUTE(TRIM(AY$6)," ",""))))-1)&amp;" Total",$B$6:$BB$373,ROW($A164)-5,FALSE))</f>
        <v>0</v>
      </c>
      <c r="AZ164" s="10">
        <f ca="1">IF(AZ$5&lt;&gt;"",HLOOKUP(AZ$5,Functionalization!$G$6:$R$373,ROW($A164)-5,FALSE),IFERROR(INDEX(AZ$337:AZ$373,MATCH($F164,$B$337:$B$373,0))/VLOOKUP($F164,$B$337:$BB$373,MATCH(LEFT(TRIM(AZ$6),FIND("~",SUBSTITUTE(AZ$6,"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164))*HLOOKUP(LEFT(TRIM(AZ$6),FIND("~",SUBSTITUTE(AZ$6," ","~",LEN(TRIM(AZ$6))-LEN(SUBSTITUTE(TRIM(AZ$6)," ",""))))-1)&amp;" Total",$B$6:$BB$373,ROW($A164)-5,FALSE))</f>
        <v>0</v>
      </c>
      <c r="BA164" s="10">
        <f ca="1">IF(BA$5&lt;&gt;"",HLOOKUP(BA$5,Functionalization!$G$6:$R$373,ROW($A164)-5,FALSE),IFERROR(INDEX(BA$337:BA$373,MATCH($F164,$B$337:$B$373,0))/VLOOKUP($F164,$B$337:$BB$373,MATCH(LEFT(TRIM(BA$6),FIND("~",SUBSTITUTE(BA$6,"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164))*HLOOKUP(LEFT(TRIM(BA$6),FIND("~",SUBSTITUTE(BA$6," ","~",LEN(TRIM(BA$6))-LEN(SUBSTITUTE(TRIM(BA$6)," ",""))))-1)&amp;" Total",$B$6:$BB$373,ROW($A164)-5,FALSE))</f>
        <v>0</v>
      </c>
      <c r="BB164" s="10">
        <f ca="1">IF(BB$5&lt;&gt;"",HLOOKUP(BB$5,Functionalization!$G$6:$R$373,ROW($A164)-5,FALSE),IFERROR(INDEX(BB$337:BB$373,MATCH($F164,$B$337:$B$373,0))/VLOOKUP($F164,$B$337:$BB$373,MATCH(LEFT(TRIM(BB$6),FIND("~",SUBSTITUTE(BB$6,"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164))*HLOOKUP(LEFT(TRIM(BB$6),FIND("~",SUBSTITUTE(BB$6," ","~",LEN(TRIM(BB$6))-LEN(SUBSTITUTE(TRIM(BB$6)," ",""))))-1)&amp;" Total",$B$6:$BB$373,ROW($A164)-5,FALSE))</f>
        <v>0</v>
      </c>
      <c r="BD164">
        <f ca="1">IFERROR(IF(SUMIF($G$6:$BB$6,BD$6&amp;" Total",$G164:$BB164)-(SUMIF($G$6:$BB$6,BD$6&amp;" "&amp;'Input-Func_Class'!$D$22,$G164:$BB164)+IFERROR(SUMIF($G$6:$BB$6,BD$6&amp;" "&amp;'Input-Func_Class'!$E$22,$G164:$BB164),SUMIF($G$6:$BB$6,BD$6&amp;" "&amp;'Input-Func_Class'!$B$24,$G164:$BB164))+SUMIF($G$6:$BB$6,BD$6&amp;" "&amp;'Input-Func_Class'!$F$22,$G164:$BB164))&lt;Check_Limit,0,1),1)</f>
        <v>0</v>
      </c>
      <c r="BE164">
        <f ca="1">IFERROR(IF(SUMIF($G$6:$BB$6,BE$6&amp;" Total",$G164:$BB164)-(SUMIF($G$6:$BB$6,BE$6&amp;" "&amp;'Input-Func_Class'!$D$22,$G164:$BB164)+IFERROR(SUMIF($G$6:$BB$6,BE$6&amp;" "&amp;'Input-Func_Class'!$E$22,$G164:$BB164),SUMIF($G$6:$BB$6,BE$6&amp;" "&amp;'Input-Func_Class'!$B$24,$G164:$BB164))+SUMIF($G$6:$BB$6,BE$6&amp;" "&amp;'Input-Func_Class'!$F$22,$G164:$BB164))&lt;Check_Limit,0,1),1)</f>
        <v>0</v>
      </c>
      <c r="BF164">
        <f ca="1">IFERROR(IF(SUMIF($G$6:$BB$6,BF$6&amp;" Total",$G164:$BB164)-(SUMIF($G$6:$BB$6,BF$6&amp;" "&amp;'Input-Func_Class'!$D$22,$G164:$BB164)+IFERROR(SUMIF($G$6:$BB$6,BF$6&amp;" "&amp;'Input-Func_Class'!$E$22,$G164:$BB164),SUMIF($G$6:$BB$6,BF$6&amp;" "&amp;'Input-Func_Class'!$B$24,$G164:$BB164))+SUMIF($G$6:$BB$6,BF$6&amp;" "&amp;'Input-Func_Class'!$F$22,$G164:$BB164))&lt;Check_Limit,0,1),1)</f>
        <v>0</v>
      </c>
      <c r="BG164">
        <f ca="1">IFERROR(IF(SUMIF($G$6:$BB$6,BG$6&amp;" Total",$G164:$BB164)-(SUMIF($G$6:$BB$6,BG$6&amp;" "&amp;'Input-Func_Class'!$D$22,$G164:$BB164)+IFERROR(SUMIF($G$6:$BB$6,BG$6&amp;" "&amp;'Input-Func_Class'!$E$22,$G164:$BB164),SUMIF($G$6:$BB$6,BG$6&amp;" "&amp;'Input-Func_Class'!$B$24,$G164:$BB164))+SUMIF($G$6:$BB$6,BG$6&amp;" "&amp;'Input-Func_Class'!$F$22,$G164:$BB164))&lt;Check_Limit,0,1),1)</f>
        <v>0</v>
      </c>
      <c r="BH164">
        <f ca="1">IFERROR(IF(SUMIF($G$6:$BB$6,BH$6&amp;" Total",$G164:$BB164)-(SUMIF($G$6:$BB$6,BH$6&amp;" "&amp;'Input-Func_Class'!$D$22,$G164:$BB164)+IFERROR(SUMIF($G$6:$BB$6,BH$6&amp;" "&amp;'Input-Func_Class'!$E$22,$G164:$BB164),SUMIF($G$6:$BB$6,BH$6&amp;" "&amp;'Input-Func_Class'!$B$24,$G164:$BB164))+SUMIF($G$6:$BB$6,BH$6&amp;" "&amp;'Input-Func_Class'!$F$22,$G164:$BB164))&lt;Check_Limit,0,1),1)</f>
        <v>0</v>
      </c>
      <c r="BI164">
        <f ca="1">IFERROR(IF(SUMIF($G$6:$BB$6,BI$6&amp;" Total",$G164:$BB164)-(SUMIF($G$6:$BB$6,BI$6&amp;" "&amp;'Input-Func_Class'!$D$22,$G164:$BB164)+IFERROR(SUMIF($G$6:$BB$6,BI$6&amp;" "&amp;'Input-Func_Class'!$E$22,$G164:$BB164),SUMIF($G$6:$BB$6,BI$6&amp;" "&amp;'Input-Func_Class'!$B$24,$G164:$BB164))+SUMIF($G$6:$BB$6,BI$6&amp;" "&amp;'Input-Func_Class'!$F$22,$G164:$BB164))&lt;Check_Limit,0,1),1)</f>
        <v>0</v>
      </c>
      <c r="BJ164">
        <f ca="1">IFERROR(IF(SUMIF($G$6:$BB$6,BJ$6&amp;" Total",$G164:$BB164)-(SUMIF($G$6:$BB$6,BJ$6&amp;" "&amp;'Input-Func_Class'!$D$22,$G164:$BB164)+IFERROR(SUMIF($G$6:$BB$6,BJ$6&amp;" "&amp;'Input-Func_Class'!$E$22,$G164:$BB164),SUMIF($G$6:$BB$6,BJ$6&amp;" "&amp;'Input-Func_Class'!$B$24,$G164:$BB164))+SUMIF($G$6:$BB$6,BJ$6&amp;" "&amp;'Input-Func_Class'!$F$22,$G164:$BB164))&lt;Check_Limit,0,1),1)</f>
        <v>0</v>
      </c>
      <c r="BK164">
        <f ca="1">IFERROR(IF(SUMIF($G$6:$BB$6,BK$6&amp;" Total",$G164:$BB164)-(SUMIF($G$6:$BB$6,BK$6&amp;" "&amp;'Input-Func_Class'!$D$22,$G164:$BB164)+IFERROR(SUMIF($G$6:$BB$6,BK$6&amp;" "&amp;'Input-Func_Class'!$E$22,$G164:$BB164),SUMIF($G$6:$BB$6,BK$6&amp;" "&amp;'Input-Func_Class'!$B$24,$G164:$BB164))+SUMIF($G$6:$BB$6,BK$6&amp;" "&amp;'Input-Func_Class'!$F$22,$G164:$BB164))&lt;Check_Limit,0,1),1)</f>
        <v>0</v>
      </c>
      <c r="BL164">
        <f ca="1">IFERROR(IF(SUMIF($G$6:$BB$6,BL$6&amp;" Total",$G164:$BB164)-(SUMIF($G$6:$BB$6,BL$6&amp;" "&amp;'Input-Func_Class'!$D$22,$G164:$BB164)+IFERROR(SUMIF($G$6:$BB$6,BL$6&amp;" "&amp;'Input-Func_Class'!$E$22,$G164:$BB164),SUMIF($G$6:$BB$6,BL$6&amp;" "&amp;'Input-Func_Class'!$B$24,$G164:$BB164))+SUMIF($G$6:$BB$6,BL$6&amp;" "&amp;'Input-Func_Class'!$F$22,$G164:$BB164))&lt;Check_Limit,0,1),1)</f>
        <v>0</v>
      </c>
      <c r="BM164">
        <f ca="1">IFERROR(IF(SUMIF($G$6:$BB$6,BM$6&amp;" Total",$G164:$BB164)-(SUMIF($G$6:$BB$6,BM$6&amp;" "&amp;'Input-Func_Class'!$D$22,$G164:$BB164)+IFERROR(SUMIF($G$6:$BB$6,BM$6&amp;" "&amp;'Input-Func_Class'!$E$22,$G164:$BB164),SUMIF($G$6:$BB$6,BM$6&amp;" "&amp;'Input-Func_Class'!$B$24,$G164:$BB164))+SUMIF($G$6:$BB$6,BM$6&amp;" "&amp;'Input-Func_Class'!$F$22,$G164:$BB164))&lt;Check_Limit,0,1),1)</f>
        <v>0</v>
      </c>
      <c r="BN164">
        <f ca="1">IFERROR(IF(SUMIF($G$6:$BB$6,BN$6&amp;" Total",$G164:$BB164)-(SUMIF($G$6:$BB$6,BN$6&amp;" "&amp;'Input-Func_Class'!$D$22,$G164:$BB164)+IFERROR(SUMIF($G$6:$BB$6,BN$6&amp;" "&amp;'Input-Func_Class'!$E$22,$G164:$BB164),SUMIF($G$6:$BB$6,BN$6&amp;" "&amp;'Input-Func_Class'!$B$24,$G164:$BB164))+SUMIF($G$6:$BB$6,BN$6&amp;" "&amp;'Input-Func_Class'!$F$22,$G164:$BB164))&lt;Check_Limit,0,1),1)</f>
        <v>0</v>
      </c>
      <c r="BO164">
        <f ca="1">IFERROR(IF(SUMIF($G$6:$BB$6,BO$6&amp;" Total",$G164:$BB164)-(SUMIF($G$6:$BB$6,BO$6&amp;" "&amp;'Input-Func_Class'!$D$22,$G164:$BB164)+IFERROR(SUMIF($G$6:$BB$6,BO$6&amp;" "&amp;'Input-Func_Class'!$E$22,$G164:$BB164),SUMIF($G$6:$BB$6,BO$6&amp;" "&amp;'Input-Func_Class'!$B$24,$G164:$BB164))+SUMIF($G$6:$BB$6,BO$6&amp;" "&amp;'Input-Func_Class'!$F$22,$G164:$BB164))&lt;Check_Limit,0,1),1)</f>
        <v>0</v>
      </c>
    </row>
    <row r="165" spans="1:67" outlineLevel="1">
      <c r="A165" s="31">
        <f>IF(ISBLANK('Input-Accounts'!A165),"",'Input-Accounts'!A165)</f>
        <v>146</v>
      </c>
      <c r="B165" s="53" t="str">
        <f>IF(ISBLANK('Input-Accounts'!B165),"",'Input-Accounts'!B165)</f>
        <v>Gas Withdrawn from Storage</v>
      </c>
      <c r="C165" s="31" t="str">
        <f>IF(ISBLANK('Input-Accounts'!C165),"",'Input-Accounts'!C165)</f>
        <v xml:space="preserve">808 </v>
      </c>
      <c r="D165" s="10">
        <f>Functionalization!$D165</f>
        <v>-386972.68999999971</v>
      </c>
      <c r="E165" s="10">
        <f t="shared" ref="E165" ca="1" si="45">IFERROR(IF(D165="",0,IF(D165=0,0,IF(ABS(D165-SUM(G165,K165,O165,S165,W165,AA165,AE165,AI165,AM165,AQ165,AU165,AY165))&lt;Check_Limit,0,1))),1)</f>
        <v>0</v>
      </c>
      <c r="F165" s="3" t="str">
        <f>IF($D165=0,"-",IF('Input-Accounts'!$E165&lt;&gt;0,'Input-Accounts'!$E165,'Input-Accounts'!$G165))</f>
        <v>COMMODITY</v>
      </c>
      <c r="G165" s="10">
        <f ca="1">IF(G$5&lt;&gt;"",HLOOKUP(G$5,Functionalization!$G$6:$R$373,ROW($A165)-5,FALSE),IFERROR(INDEX(G$337:G$373,MATCH($F165,$B$337:$B$373,0))/VLOOKUP($F165,$B$337:$BB$373,MATCH(LEFT(TRIM(G$6),FIND("~",SUBSTITUTE(G$6,"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165))*HLOOKUP(LEFT(TRIM(G$6),FIND("~",SUBSTITUTE(G$6," ","~",LEN(TRIM(G$6))-LEN(SUBSTITUTE(TRIM(G$6)," ",""))))-1)&amp;" Total",$B$6:$BB$373,ROW($A165)-5,FALSE))</f>
        <v>0</v>
      </c>
      <c r="H165" s="10">
        <f ca="1">IF(H$5&lt;&gt;"",HLOOKUP(H$5,Functionalization!$G$6:$R$373,ROW($A165)-5,FALSE),IFERROR(INDEX(H$337:H$373,MATCH($F165,$B$337:$B$373,0))/VLOOKUP($F165,$B$337:$BB$373,MATCH(LEFT(TRIM(H$6),FIND("~",SUBSTITUTE(H$6,"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165))*HLOOKUP(LEFT(TRIM(H$6),FIND("~",SUBSTITUTE(H$6," ","~",LEN(TRIM(H$6))-LEN(SUBSTITUTE(TRIM(H$6)," ",""))))-1)&amp;" Total",$B$6:$BB$373,ROW($A165)-5,FALSE))</f>
        <v>0</v>
      </c>
      <c r="I165" s="10">
        <f ca="1">IF(I$5&lt;&gt;"",HLOOKUP(I$5,Functionalization!$G$6:$R$373,ROW($A165)-5,FALSE),IFERROR(INDEX(I$337:I$373,MATCH($F165,$B$337:$B$373,0))/VLOOKUP($F165,$B$337:$BB$373,MATCH(LEFT(TRIM(I$6),FIND("~",SUBSTITUTE(I$6,"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165))*HLOOKUP(LEFT(TRIM(I$6),FIND("~",SUBSTITUTE(I$6," ","~",LEN(TRIM(I$6))-LEN(SUBSTITUTE(TRIM(I$6)," ",""))))-1)&amp;" Total",$B$6:$BB$373,ROW($A165)-5,FALSE))</f>
        <v>0</v>
      </c>
      <c r="J165" s="10">
        <f ca="1">IF(J$5&lt;&gt;"",HLOOKUP(J$5,Functionalization!$G$6:$R$373,ROW($A165)-5,FALSE),IFERROR(INDEX(J$337:J$373,MATCH($F165,$B$337:$B$373,0))/VLOOKUP($F165,$B$337:$BB$373,MATCH(LEFT(TRIM(J$6),FIND("~",SUBSTITUTE(J$6,"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165))*HLOOKUP(LEFT(TRIM(J$6),FIND("~",SUBSTITUTE(J$6," ","~",LEN(TRIM(J$6))-LEN(SUBSTITUTE(TRIM(J$6)," ",""))))-1)&amp;" Total",$B$6:$BB$373,ROW($A165)-5,FALSE))</f>
        <v>0</v>
      </c>
      <c r="K165" s="10">
        <f ca="1">IF(K$5&lt;&gt;"",HLOOKUP(K$5,Functionalization!$G$6:$R$373,ROW($A165)-5,FALSE),IFERROR(INDEX(K$337:K$373,MATCH($F165,$B$337:$B$373,0))/VLOOKUP($F165,$B$337:$BB$373,MATCH(LEFT(TRIM(K$6),FIND("~",SUBSTITUTE(K$6,"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165))*HLOOKUP(LEFT(TRIM(K$6),FIND("~",SUBSTITUTE(K$6," ","~",LEN(TRIM(K$6))-LEN(SUBSTITUTE(TRIM(K$6)," ",""))))-1)&amp;" Total",$B$6:$BB$373,ROW($A165)-5,FALSE))</f>
        <v>0</v>
      </c>
      <c r="L165" s="10">
        <f ca="1">IF(L$5&lt;&gt;"",HLOOKUP(L$5,Functionalization!$G$6:$R$373,ROW($A165)-5,FALSE),IFERROR(INDEX(L$337:L$373,MATCH($F165,$B$337:$B$373,0))/VLOOKUP($F165,$B$337:$BB$373,MATCH(LEFT(TRIM(L$6),FIND("~",SUBSTITUTE(L$6,"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165))*HLOOKUP(LEFT(TRIM(L$6),FIND("~",SUBSTITUTE(L$6," ","~",LEN(TRIM(L$6))-LEN(SUBSTITUTE(TRIM(L$6)," ",""))))-1)&amp;" Total",$B$6:$BB$373,ROW($A165)-5,FALSE))</f>
        <v>0</v>
      </c>
      <c r="M165" s="10">
        <f ca="1">IF(M$5&lt;&gt;"",HLOOKUP(M$5,Functionalization!$G$6:$R$373,ROW($A165)-5,FALSE),IFERROR(INDEX(M$337:M$373,MATCH($F165,$B$337:$B$373,0))/VLOOKUP($F165,$B$337:$BB$373,MATCH(LEFT(TRIM(M$6),FIND("~",SUBSTITUTE(M$6,"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165))*HLOOKUP(LEFT(TRIM(M$6),FIND("~",SUBSTITUTE(M$6," ","~",LEN(TRIM(M$6))-LEN(SUBSTITUTE(TRIM(M$6)," ",""))))-1)&amp;" Total",$B$6:$BB$373,ROW($A165)-5,FALSE))</f>
        <v>0</v>
      </c>
      <c r="N165" s="10">
        <f ca="1">IF(N$5&lt;&gt;"",HLOOKUP(N$5,Functionalization!$G$6:$R$373,ROW($A165)-5,FALSE),IFERROR(INDEX(N$337:N$373,MATCH($F165,$B$337:$B$373,0))/VLOOKUP($F165,$B$337:$BB$373,MATCH(LEFT(TRIM(N$6),FIND("~",SUBSTITUTE(N$6,"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165))*HLOOKUP(LEFT(TRIM(N$6),FIND("~",SUBSTITUTE(N$6," ","~",LEN(TRIM(N$6))-LEN(SUBSTITUTE(TRIM(N$6)," ",""))))-1)&amp;" Total",$B$6:$BB$373,ROW($A165)-5,FALSE))</f>
        <v>0</v>
      </c>
      <c r="O165" s="10">
        <f ca="1">IF(O$5&lt;&gt;"",HLOOKUP(O$5,Functionalization!$G$6:$R$373,ROW($A165)-5,FALSE),IFERROR(INDEX(O$337:O$373,MATCH($F165,$B$337:$B$373,0))/VLOOKUP($F165,$B$337:$BB$373,MATCH(LEFT(TRIM(O$6),FIND("~",SUBSTITUTE(O$6,"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165))*HLOOKUP(LEFT(TRIM(O$6),FIND("~",SUBSTITUTE(O$6," ","~",LEN(TRIM(O$6))-LEN(SUBSTITUTE(TRIM(O$6)," ",""))))-1)&amp;" Total",$B$6:$BB$373,ROW($A165)-5,FALSE))</f>
        <v>0</v>
      </c>
      <c r="P165" s="10">
        <f ca="1">IF(P$5&lt;&gt;"",HLOOKUP(P$5,Functionalization!$G$6:$R$373,ROW($A165)-5,FALSE),IFERROR(INDEX(P$337:P$373,MATCH($F165,$B$337:$B$373,0))/VLOOKUP($F165,$B$337:$BB$373,MATCH(LEFT(TRIM(P$6),FIND("~",SUBSTITUTE(P$6,"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165))*HLOOKUP(LEFT(TRIM(P$6),FIND("~",SUBSTITUTE(P$6," ","~",LEN(TRIM(P$6))-LEN(SUBSTITUTE(TRIM(P$6)," ",""))))-1)&amp;" Total",$B$6:$BB$373,ROW($A165)-5,FALSE))</f>
        <v>0</v>
      </c>
      <c r="Q165" s="10">
        <f ca="1">IF(Q$5&lt;&gt;"",HLOOKUP(Q$5,Functionalization!$G$6:$R$373,ROW($A165)-5,FALSE),IFERROR(INDEX(Q$337:Q$373,MATCH($F165,$B$337:$B$373,0))/VLOOKUP($F165,$B$337:$BB$373,MATCH(LEFT(TRIM(Q$6),FIND("~",SUBSTITUTE(Q$6,"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165))*HLOOKUP(LEFT(TRIM(Q$6),FIND("~",SUBSTITUTE(Q$6," ","~",LEN(TRIM(Q$6))-LEN(SUBSTITUTE(TRIM(Q$6)," ",""))))-1)&amp;" Total",$B$6:$BB$373,ROW($A165)-5,FALSE))</f>
        <v>0</v>
      </c>
      <c r="R165" s="10">
        <f ca="1">IF(R$5&lt;&gt;"",HLOOKUP(R$5,Functionalization!$G$6:$R$373,ROW($A165)-5,FALSE),IFERROR(INDEX(R$337:R$373,MATCH($F165,$B$337:$B$373,0))/VLOOKUP($F165,$B$337:$BB$373,MATCH(LEFT(TRIM(R$6),FIND("~",SUBSTITUTE(R$6,"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165))*HLOOKUP(LEFT(TRIM(R$6),FIND("~",SUBSTITUTE(R$6," ","~",LEN(TRIM(R$6))-LEN(SUBSTITUTE(TRIM(R$6)," ",""))))-1)&amp;" Total",$B$6:$BB$373,ROW($A165)-5,FALSE))</f>
        <v>0</v>
      </c>
      <c r="S165" s="10">
        <f ca="1">IF(S$5&lt;&gt;"",HLOOKUP(S$5,Functionalization!$G$6:$R$373,ROW($A165)-5,FALSE),IFERROR(INDEX(S$337:S$373,MATCH($F165,$B$337:$B$373,0))/VLOOKUP($F165,$B$337:$BB$373,MATCH(LEFT(TRIM(S$6),FIND("~",SUBSTITUTE(S$6,"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165))*HLOOKUP(LEFT(TRIM(S$6),FIND("~",SUBSTITUTE(S$6," ","~",LEN(TRIM(S$6))-LEN(SUBSTITUTE(TRIM(S$6)," ",""))))-1)&amp;" Total",$B$6:$BB$373,ROW($A165)-5,FALSE))</f>
        <v>-386972.68999999971</v>
      </c>
      <c r="T165" s="10">
        <f ca="1">IF(T$5&lt;&gt;"",HLOOKUP(T$5,Functionalization!$G$6:$R$373,ROW($A165)-5,FALSE),IFERROR(INDEX(T$337:T$373,MATCH($F165,$B$337:$B$373,0))/VLOOKUP($F165,$B$337:$BB$373,MATCH(LEFT(TRIM(T$6),FIND("~",SUBSTITUTE(T$6,"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165))*HLOOKUP(LEFT(TRIM(T$6),FIND("~",SUBSTITUTE(T$6," ","~",LEN(TRIM(T$6))-LEN(SUBSTITUTE(TRIM(T$6)," ",""))))-1)&amp;" Total",$B$6:$BB$373,ROW($A165)-5,FALSE))</f>
        <v>0</v>
      </c>
      <c r="U165" s="10">
        <f ca="1">IF(U$5&lt;&gt;"",HLOOKUP(U$5,Functionalization!$G$6:$R$373,ROW($A165)-5,FALSE),IFERROR(INDEX(U$337:U$373,MATCH($F165,$B$337:$B$373,0))/VLOOKUP($F165,$B$337:$BB$373,MATCH(LEFT(TRIM(U$6),FIND("~",SUBSTITUTE(U$6,"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165))*HLOOKUP(LEFT(TRIM(U$6),FIND("~",SUBSTITUTE(U$6," ","~",LEN(TRIM(U$6))-LEN(SUBSTITUTE(TRIM(U$6)," ",""))))-1)&amp;" Total",$B$6:$BB$373,ROW($A165)-5,FALSE))</f>
        <v>-386972.68999999971</v>
      </c>
      <c r="V165" s="10">
        <f ca="1">IF(V$5&lt;&gt;"",HLOOKUP(V$5,Functionalization!$G$6:$R$373,ROW($A165)-5,FALSE),IFERROR(INDEX(V$337:V$373,MATCH($F165,$B$337:$B$373,0))/VLOOKUP($F165,$B$337:$BB$373,MATCH(LEFT(TRIM(V$6),FIND("~",SUBSTITUTE(V$6,"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165))*HLOOKUP(LEFT(TRIM(V$6),FIND("~",SUBSTITUTE(V$6," ","~",LEN(TRIM(V$6))-LEN(SUBSTITUTE(TRIM(V$6)," ",""))))-1)&amp;" Total",$B$6:$BB$373,ROW($A165)-5,FALSE))</f>
        <v>0</v>
      </c>
      <c r="W165" s="10">
        <f ca="1">IF(W$5&lt;&gt;"",HLOOKUP(W$5,Functionalization!$G$6:$R$373,ROW($A165)-5,FALSE),IFERROR(INDEX(W$337:W$373,MATCH($F165,$B$337:$B$373,0))/VLOOKUP($F165,$B$337:$BB$373,MATCH(LEFT(TRIM(W$6),FIND("~",SUBSTITUTE(W$6,"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165))*HLOOKUP(LEFT(TRIM(W$6),FIND("~",SUBSTITUTE(W$6," ","~",LEN(TRIM(W$6))-LEN(SUBSTITUTE(TRIM(W$6)," ",""))))-1)&amp;" Total",$B$6:$BB$373,ROW($A165)-5,FALSE))</f>
        <v>0</v>
      </c>
      <c r="X165" s="10">
        <f ca="1">IF(X$5&lt;&gt;"",HLOOKUP(X$5,Functionalization!$G$6:$R$373,ROW($A165)-5,FALSE),IFERROR(INDEX(X$337:X$373,MATCH($F165,$B$337:$B$373,0))/VLOOKUP($F165,$B$337:$BB$373,MATCH(LEFT(TRIM(X$6),FIND("~",SUBSTITUTE(X$6,"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165))*HLOOKUP(LEFT(TRIM(X$6),FIND("~",SUBSTITUTE(X$6," ","~",LEN(TRIM(X$6))-LEN(SUBSTITUTE(TRIM(X$6)," ",""))))-1)&amp;" Total",$B$6:$BB$373,ROW($A165)-5,FALSE))</f>
        <v>0</v>
      </c>
      <c r="Y165" s="10">
        <f ca="1">IF(Y$5&lt;&gt;"",HLOOKUP(Y$5,Functionalization!$G$6:$R$373,ROW($A165)-5,FALSE),IFERROR(INDEX(Y$337:Y$373,MATCH($F165,$B$337:$B$373,0))/VLOOKUP($F165,$B$337:$BB$373,MATCH(LEFT(TRIM(Y$6),FIND("~",SUBSTITUTE(Y$6,"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165))*HLOOKUP(LEFT(TRIM(Y$6),FIND("~",SUBSTITUTE(Y$6," ","~",LEN(TRIM(Y$6))-LEN(SUBSTITUTE(TRIM(Y$6)," ",""))))-1)&amp;" Total",$B$6:$BB$373,ROW($A165)-5,FALSE))</f>
        <v>0</v>
      </c>
      <c r="Z165" s="10">
        <f ca="1">IF(Z$5&lt;&gt;"",HLOOKUP(Z$5,Functionalization!$G$6:$R$373,ROW($A165)-5,FALSE),IFERROR(INDEX(Z$337:Z$373,MATCH($F165,$B$337:$B$373,0))/VLOOKUP($F165,$B$337:$BB$373,MATCH(LEFT(TRIM(Z$6),FIND("~",SUBSTITUTE(Z$6,"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165))*HLOOKUP(LEFT(TRIM(Z$6),FIND("~",SUBSTITUTE(Z$6," ","~",LEN(TRIM(Z$6))-LEN(SUBSTITUTE(TRIM(Z$6)," ",""))))-1)&amp;" Total",$B$6:$BB$373,ROW($A165)-5,FALSE))</f>
        <v>0</v>
      </c>
      <c r="AA165" s="10">
        <f ca="1">IF(AA$5&lt;&gt;"",HLOOKUP(AA$5,Functionalization!$G$6:$R$373,ROW($A165)-5,FALSE),IFERROR(INDEX(AA$337:AA$373,MATCH($F165,$B$337:$B$373,0))/VLOOKUP($F165,$B$337:$BB$373,MATCH(LEFT(TRIM(AA$6),FIND("~",SUBSTITUTE(AA$6,"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165))*HLOOKUP(LEFT(TRIM(AA$6),FIND("~",SUBSTITUTE(AA$6," ","~",LEN(TRIM(AA$6))-LEN(SUBSTITUTE(TRIM(AA$6)," ",""))))-1)&amp;" Total",$B$6:$BB$373,ROW($A165)-5,FALSE))</f>
        <v>0</v>
      </c>
      <c r="AB165" s="10">
        <f ca="1">IF(AB$5&lt;&gt;"",HLOOKUP(AB$5,Functionalization!$G$6:$R$373,ROW($A165)-5,FALSE),IFERROR(INDEX(AB$337:AB$373,MATCH($F165,$B$337:$B$373,0))/VLOOKUP($F165,$B$337:$BB$373,MATCH(LEFT(TRIM(AB$6),FIND("~",SUBSTITUTE(AB$6,"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165))*HLOOKUP(LEFT(TRIM(AB$6),FIND("~",SUBSTITUTE(AB$6," ","~",LEN(TRIM(AB$6))-LEN(SUBSTITUTE(TRIM(AB$6)," ",""))))-1)&amp;" Total",$B$6:$BB$373,ROW($A165)-5,FALSE))</f>
        <v>0</v>
      </c>
      <c r="AC165" s="10">
        <f ca="1">IF(AC$5&lt;&gt;"",HLOOKUP(AC$5,Functionalization!$G$6:$R$373,ROW($A165)-5,FALSE),IFERROR(INDEX(AC$337:AC$373,MATCH($F165,$B$337:$B$373,0))/VLOOKUP($F165,$B$337:$BB$373,MATCH(LEFT(TRIM(AC$6),FIND("~",SUBSTITUTE(AC$6,"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165))*HLOOKUP(LEFT(TRIM(AC$6),FIND("~",SUBSTITUTE(AC$6," ","~",LEN(TRIM(AC$6))-LEN(SUBSTITUTE(TRIM(AC$6)," ",""))))-1)&amp;" Total",$B$6:$BB$373,ROW($A165)-5,FALSE))</f>
        <v>0</v>
      </c>
      <c r="AD165" s="10">
        <f ca="1">IF(AD$5&lt;&gt;"",HLOOKUP(AD$5,Functionalization!$G$6:$R$373,ROW($A165)-5,FALSE),IFERROR(INDEX(AD$337:AD$373,MATCH($F165,$B$337:$B$373,0))/VLOOKUP($F165,$B$337:$BB$373,MATCH(LEFT(TRIM(AD$6),FIND("~",SUBSTITUTE(AD$6,"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165))*HLOOKUP(LEFT(TRIM(AD$6),FIND("~",SUBSTITUTE(AD$6," ","~",LEN(TRIM(AD$6))-LEN(SUBSTITUTE(TRIM(AD$6)," ",""))))-1)&amp;" Total",$B$6:$BB$373,ROW($A165)-5,FALSE))</f>
        <v>0</v>
      </c>
      <c r="AE165" s="10">
        <f ca="1">IF(AE$5&lt;&gt;"",HLOOKUP(AE$5,Functionalization!$G$6:$R$373,ROW($A165)-5,FALSE),IFERROR(INDEX(AE$337:AE$373,MATCH($F165,$B$337:$B$373,0))/VLOOKUP($F165,$B$337:$BB$373,MATCH(LEFT(TRIM(AE$6),FIND("~",SUBSTITUTE(AE$6,"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165))*HLOOKUP(LEFT(TRIM(AE$6),FIND("~",SUBSTITUTE(AE$6," ","~",LEN(TRIM(AE$6))-LEN(SUBSTITUTE(TRIM(AE$6)," ",""))))-1)&amp;" Total",$B$6:$BB$373,ROW($A165)-5,FALSE))</f>
        <v>0</v>
      </c>
      <c r="AF165" s="10">
        <f ca="1">IF(AF$5&lt;&gt;"",HLOOKUP(AF$5,Functionalization!$G$6:$R$373,ROW($A165)-5,FALSE),IFERROR(INDEX(AF$337:AF$373,MATCH($F165,$B$337:$B$373,0))/VLOOKUP($F165,$B$337:$BB$373,MATCH(LEFT(TRIM(AF$6),FIND("~",SUBSTITUTE(AF$6,"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165))*HLOOKUP(LEFT(TRIM(AF$6),FIND("~",SUBSTITUTE(AF$6," ","~",LEN(TRIM(AF$6))-LEN(SUBSTITUTE(TRIM(AF$6)," ",""))))-1)&amp;" Total",$B$6:$BB$373,ROW($A165)-5,FALSE))</f>
        <v>0</v>
      </c>
      <c r="AG165" s="10">
        <f ca="1">IF(AG$5&lt;&gt;"",HLOOKUP(AG$5,Functionalization!$G$6:$R$373,ROW($A165)-5,FALSE),IFERROR(INDEX(AG$337:AG$373,MATCH($F165,$B$337:$B$373,0))/VLOOKUP($F165,$B$337:$BB$373,MATCH(LEFT(TRIM(AG$6),FIND("~",SUBSTITUTE(AG$6,"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165))*HLOOKUP(LEFT(TRIM(AG$6),FIND("~",SUBSTITUTE(AG$6," ","~",LEN(TRIM(AG$6))-LEN(SUBSTITUTE(TRIM(AG$6)," ",""))))-1)&amp;" Total",$B$6:$BB$373,ROW($A165)-5,FALSE))</f>
        <v>0</v>
      </c>
      <c r="AH165" s="10">
        <f ca="1">IF(AH$5&lt;&gt;"",HLOOKUP(AH$5,Functionalization!$G$6:$R$373,ROW($A165)-5,FALSE),IFERROR(INDEX(AH$337:AH$373,MATCH($F165,$B$337:$B$373,0))/VLOOKUP($F165,$B$337:$BB$373,MATCH(LEFT(TRIM(AH$6),FIND("~",SUBSTITUTE(AH$6,"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165))*HLOOKUP(LEFT(TRIM(AH$6),FIND("~",SUBSTITUTE(AH$6," ","~",LEN(TRIM(AH$6))-LEN(SUBSTITUTE(TRIM(AH$6)," ",""))))-1)&amp;" Total",$B$6:$BB$373,ROW($A165)-5,FALSE))</f>
        <v>0</v>
      </c>
      <c r="AI165" s="10">
        <f ca="1">IF(AI$5&lt;&gt;"",HLOOKUP(AI$5,Functionalization!$G$6:$R$373,ROW($A165)-5,FALSE),IFERROR(INDEX(AI$337:AI$373,MATCH($F165,$B$337:$B$373,0))/VLOOKUP($F165,$B$337:$BB$373,MATCH(LEFT(TRIM(AI$6),FIND("~",SUBSTITUTE(AI$6,"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165))*HLOOKUP(LEFT(TRIM(AI$6),FIND("~",SUBSTITUTE(AI$6," ","~",LEN(TRIM(AI$6))-LEN(SUBSTITUTE(TRIM(AI$6)," ",""))))-1)&amp;" Total",$B$6:$BB$373,ROW($A165)-5,FALSE))</f>
        <v>0</v>
      </c>
      <c r="AJ165" s="10">
        <f ca="1">IF(AJ$5&lt;&gt;"",HLOOKUP(AJ$5,Functionalization!$G$6:$R$373,ROW($A165)-5,FALSE),IFERROR(INDEX(AJ$337:AJ$373,MATCH($F165,$B$337:$B$373,0))/VLOOKUP($F165,$B$337:$BB$373,MATCH(LEFT(TRIM(AJ$6),FIND("~",SUBSTITUTE(AJ$6,"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165))*HLOOKUP(LEFT(TRIM(AJ$6),FIND("~",SUBSTITUTE(AJ$6," ","~",LEN(TRIM(AJ$6))-LEN(SUBSTITUTE(TRIM(AJ$6)," ",""))))-1)&amp;" Total",$B$6:$BB$373,ROW($A165)-5,FALSE))</f>
        <v>0</v>
      </c>
      <c r="AK165" s="10">
        <f ca="1">IF(AK$5&lt;&gt;"",HLOOKUP(AK$5,Functionalization!$G$6:$R$373,ROW($A165)-5,FALSE),IFERROR(INDEX(AK$337:AK$373,MATCH($F165,$B$337:$B$373,0))/VLOOKUP($F165,$B$337:$BB$373,MATCH(LEFT(TRIM(AK$6),FIND("~",SUBSTITUTE(AK$6,"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165))*HLOOKUP(LEFT(TRIM(AK$6),FIND("~",SUBSTITUTE(AK$6," ","~",LEN(TRIM(AK$6))-LEN(SUBSTITUTE(TRIM(AK$6)," ",""))))-1)&amp;" Total",$B$6:$BB$373,ROW($A165)-5,FALSE))</f>
        <v>0</v>
      </c>
      <c r="AL165" s="10">
        <f ca="1">IF(AL$5&lt;&gt;"",HLOOKUP(AL$5,Functionalization!$G$6:$R$373,ROW($A165)-5,FALSE),IFERROR(INDEX(AL$337:AL$373,MATCH($F165,$B$337:$B$373,0))/VLOOKUP($F165,$B$337:$BB$373,MATCH(LEFT(TRIM(AL$6),FIND("~",SUBSTITUTE(AL$6,"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165))*HLOOKUP(LEFT(TRIM(AL$6),FIND("~",SUBSTITUTE(AL$6," ","~",LEN(TRIM(AL$6))-LEN(SUBSTITUTE(TRIM(AL$6)," ",""))))-1)&amp;" Total",$B$6:$BB$373,ROW($A165)-5,FALSE))</f>
        <v>0</v>
      </c>
      <c r="AM165" s="10">
        <f ca="1">IF(AM$5&lt;&gt;"",HLOOKUP(AM$5,Functionalization!$G$6:$R$373,ROW($A165)-5,FALSE),IFERROR(INDEX(AM$337:AM$373,MATCH($F165,$B$337:$B$373,0))/VLOOKUP($F165,$B$337:$BB$373,MATCH(LEFT(TRIM(AM$6),FIND("~",SUBSTITUTE(AM$6,"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165))*HLOOKUP(LEFT(TRIM(AM$6),FIND("~",SUBSTITUTE(AM$6," ","~",LEN(TRIM(AM$6))-LEN(SUBSTITUTE(TRIM(AM$6)," ",""))))-1)&amp;" Total",$B$6:$BB$373,ROW($A165)-5,FALSE))</f>
        <v>0</v>
      </c>
      <c r="AN165" s="10">
        <f ca="1">IF(AN$5&lt;&gt;"",HLOOKUP(AN$5,Functionalization!$G$6:$R$373,ROW($A165)-5,FALSE),IFERROR(INDEX(AN$337:AN$373,MATCH($F165,$B$337:$B$373,0))/VLOOKUP($F165,$B$337:$BB$373,MATCH(LEFT(TRIM(AN$6),FIND("~",SUBSTITUTE(AN$6,"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165))*HLOOKUP(LEFT(TRIM(AN$6),FIND("~",SUBSTITUTE(AN$6," ","~",LEN(TRIM(AN$6))-LEN(SUBSTITUTE(TRIM(AN$6)," ",""))))-1)&amp;" Total",$B$6:$BB$373,ROW($A165)-5,FALSE))</f>
        <v>0</v>
      </c>
      <c r="AO165" s="10">
        <f ca="1">IF(AO$5&lt;&gt;"",HLOOKUP(AO$5,Functionalization!$G$6:$R$373,ROW($A165)-5,FALSE),IFERROR(INDEX(AO$337:AO$373,MATCH($F165,$B$337:$B$373,0))/VLOOKUP($F165,$B$337:$BB$373,MATCH(LEFT(TRIM(AO$6),FIND("~",SUBSTITUTE(AO$6,"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165))*HLOOKUP(LEFT(TRIM(AO$6),FIND("~",SUBSTITUTE(AO$6," ","~",LEN(TRIM(AO$6))-LEN(SUBSTITUTE(TRIM(AO$6)," ",""))))-1)&amp;" Total",$B$6:$BB$373,ROW($A165)-5,FALSE))</f>
        <v>0</v>
      </c>
      <c r="AP165" s="10">
        <f ca="1">IF(AP$5&lt;&gt;"",HLOOKUP(AP$5,Functionalization!$G$6:$R$373,ROW($A165)-5,FALSE),IFERROR(INDEX(AP$337:AP$373,MATCH($F165,$B$337:$B$373,0))/VLOOKUP($F165,$B$337:$BB$373,MATCH(LEFT(TRIM(AP$6),FIND("~",SUBSTITUTE(AP$6,"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165))*HLOOKUP(LEFT(TRIM(AP$6),FIND("~",SUBSTITUTE(AP$6," ","~",LEN(TRIM(AP$6))-LEN(SUBSTITUTE(TRIM(AP$6)," ",""))))-1)&amp;" Total",$B$6:$BB$373,ROW($A165)-5,FALSE))</f>
        <v>0</v>
      </c>
      <c r="AQ165" s="10">
        <f ca="1">IF(AQ$5&lt;&gt;"",HLOOKUP(AQ$5,Functionalization!$G$6:$R$373,ROW($A165)-5,FALSE),IFERROR(INDEX(AQ$337:AQ$373,MATCH($F165,$B$337:$B$373,0))/VLOOKUP($F165,$B$337:$BB$373,MATCH(LEFT(TRIM(AQ$6),FIND("~",SUBSTITUTE(AQ$6,"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165))*HLOOKUP(LEFT(TRIM(AQ$6),FIND("~",SUBSTITUTE(AQ$6," ","~",LEN(TRIM(AQ$6))-LEN(SUBSTITUTE(TRIM(AQ$6)," ",""))))-1)&amp;" Total",$B$6:$BB$373,ROW($A165)-5,FALSE))</f>
        <v>0</v>
      </c>
      <c r="AR165" s="10">
        <f ca="1">IF(AR$5&lt;&gt;"",HLOOKUP(AR$5,Functionalization!$G$6:$R$373,ROW($A165)-5,FALSE),IFERROR(INDEX(AR$337:AR$373,MATCH($F165,$B$337:$B$373,0))/VLOOKUP($F165,$B$337:$BB$373,MATCH(LEFT(TRIM(AR$6),FIND("~",SUBSTITUTE(AR$6,"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165))*HLOOKUP(LEFT(TRIM(AR$6),FIND("~",SUBSTITUTE(AR$6," ","~",LEN(TRIM(AR$6))-LEN(SUBSTITUTE(TRIM(AR$6)," ",""))))-1)&amp;" Total",$B$6:$BB$373,ROW($A165)-5,FALSE))</f>
        <v>0</v>
      </c>
      <c r="AS165" s="10">
        <f ca="1">IF(AS$5&lt;&gt;"",HLOOKUP(AS$5,Functionalization!$G$6:$R$373,ROW($A165)-5,FALSE),IFERROR(INDEX(AS$337:AS$373,MATCH($F165,$B$337:$B$373,0))/VLOOKUP($F165,$B$337:$BB$373,MATCH(LEFT(TRIM(AS$6),FIND("~",SUBSTITUTE(AS$6,"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165))*HLOOKUP(LEFT(TRIM(AS$6),FIND("~",SUBSTITUTE(AS$6," ","~",LEN(TRIM(AS$6))-LEN(SUBSTITUTE(TRIM(AS$6)," ",""))))-1)&amp;" Total",$B$6:$BB$373,ROW($A165)-5,FALSE))</f>
        <v>0</v>
      </c>
      <c r="AT165" s="10">
        <f ca="1">IF(AT$5&lt;&gt;"",HLOOKUP(AT$5,Functionalization!$G$6:$R$373,ROW($A165)-5,FALSE),IFERROR(INDEX(AT$337:AT$373,MATCH($F165,$B$337:$B$373,0))/VLOOKUP($F165,$B$337:$BB$373,MATCH(LEFT(TRIM(AT$6),FIND("~",SUBSTITUTE(AT$6,"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165))*HLOOKUP(LEFT(TRIM(AT$6),FIND("~",SUBSTITUTE(AT$6," ","~",LEN(TRIM(AT$6))-LEN(SUBSTITUTE(TRIM(AT$6)," ",""))))-1)&amp;" Total",$B$6:$BB$373,ROW($A165)-5,FALSE))</f>
        <v>0</v>
      </c>
      <c r="AU165" s="10">
        <f ca="1">IF(AU$5&lt;&gt;"",HLOOKUP(AU$5,Functionalization!$G$6:$R$373,ROW($A165)-5,FALSE),IFERROR(INDEX(AU$337:AU$373,MATCH($F165,$B$337:$B$373,0))/VLOOKUP($F165,$B$337:$BB$373,MATCH(LEFT(TRIM(AU$6),FIND("~",SUBSTITUTE(AU$6,"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165))*HLOOKUP(LEFT(TRIM(AU$6),FIND("~",SUBSTITUTE(AU$6," ","~",LEN(TRIM(AU$6))-LEN(SUBSTITUTE(TRIM(AU$6)," ",""))))-1)&amp;" Total",$B$6:$BB$373,ROW($A165)-5,FALSE))</f>
        <v>0</v>
      </c>
      <c r="AV165" s="10">
        <f ca="1">IF(AV$5&lt;&gt;"",HLOOKUP(AV$5,Functionalization!$G$6:$R$373,ROW($A165)-5,FALSE),IFERROR(INDEX(AV$337:AV$373,MATCH($F165,$B$337:$B$373,0))/VLOOKUP($F165,$B$337:$BB$373,MATCH(LEFT(TRIM(AV$6),FIND("~",SUBSTITUTE(AV$6,"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165))*HLOOKUP(LEFT(TRIM(AV$6),FIND("~",SUBSTITUTE(AV$6," ","~",LEN(TRIM(AV$6))-LEN(SUBSTITUTE(TRIM(AV$6)," ",""))))-1)&amp;" Total",$B$6:$BB$373,ROW($A165)-5,FALSE))</f>
        <v>0</v>
      </c>
      <c r="AW165" s="10">
        <f ca="1">IF(AW$5&lt;&gt;"",HLOOKUP(AW$5,Functionalization!$G$6:$R$373,ROW($A165)-5,FALSE),IFERROR(INDEX(AW$337:AW$373,MATCH($F165,$B$337:$B$373,0))/VLOOKUP($F165,$B$337:$BB$373,MATCH(LEFT(TRIM(AW$6),FIND("~",SUBSTITUTE(AW$6,"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165))*HLOOKUP(LEFT(TRIM(AW$6),FIND("~",SUBSTITUTE(AW$6," ","~",LEN(TRIM(AW$6))-LEN(SUBSTITUTE(TRIM(AW$6)," ",""))))-1)&amp;" Total",$B$6:$BB$373,ROW($A165)-5,FALSE))</f>
        <v>0</v>
      </c>
      <c r="AX165" s="10">
        <f ca="1">IF(AX$5&lt;&gt;"",HLOOKUP(AX$5,Functionalization!$G$6:$R$373,ROW($A165)-5,FALSE),IFERROR(INDEX(AX$337:AX$373,MATCH($F165,$B$337:$B$373,0))/VLOOKUP($F165,$B$337:$BB$373,MATCH(LEFT(TRIM(AX$6),FIND("~",SUBSTITUTE(AX$6,"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165))*HLOOKUP(LEFT(TRIM(AX$6),FIND("~",SUBSTITUTE(AX$6," ","~",LEN(TRIM(AX$6))-LEN(SUBSTITUTE(TRIM(AX$6)," ",""))))-1)&amp;" Total",$B$6:$BB$373,ROW($A165)-5,FALSE))</f>
        <v>0</v>
      </c>
      <c r="AY165" s="10">
        <f ca="1">IF(AY$5&lt;&gt;"",HLOOKUP(AY$5,Functionalization!$G$6:$R$373,ROW($A165)-5,FALSE),IFERROR(INDEX(AY$337:AY$373,MATCH($F165,$B$337:$B$373,0))/VLOOKUP($F165,$B$337:$BB$373,MATCH(LEFT(TRIM(AY$6),FIND("~",SUBSTITUTE(AY$6,"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165))*HLOOKUP(LEFT(TRIM(AY$6),FIND("~",SUBSTITUTE(AY$6," ","~",LEN(TRIM(AY$6))-LEN(SUBSTITUTE(TRIM(AY$6)," ",""))))-1)&amp;" Total",$B$6:$BB$373,ROW($A165)-5,FALSE))</f>
        <v>0</v>
      </c>
      <c r="AZ165" s="10">
        <f ca="1">IF(AZ$5&lt;&gt;"",HLOOKUP(AZ$5,Functionalization!$G$6:$R$373,ROW($A165)-5,FALSE),IFERROR(INDEX(AZ$337:AZ$373,MATCH($F165,$B$337:$B$373,0))/VLOOKUP($F165,$B$337:$BB$373,MATCH(LEFT(TRIM(AZ$6),FIND("~",SUBSTITUTE(AZ$6,"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165))*HLOOKUP(LEFT(TRIM(AZ$6),FIND("~",SUBSTITUTE(AZ$6," ","~",LEN(TRIM(AZ$6))-LEN(SUBSTITUTE(TRIM(AZ$6)," ",""))))-1)&amp;" Total",$B$6:$BB$373,ROW($A165)-5,FALSE))</f>
        <v>0</v>
      </c>
      <c r="BA165" s="10">
        <f ca="1">IF(BA$5&lt;&gt;"",HLOOKUP(BA$5,Functionalization!$G$6:$R$373,ROW($A165)-5,FALSE),IFERROR(INDEX(BA$337:BA$373,MATCH($F165,$B$337:$B$373,0))/VLOOKUP($F165,$B$337:$BB$373,MATCH(LEFT(TRIM(BA$6),FIND("~",SUBSTITUTE(BA$6,"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165))*HLOOKUP(LEFT(TRIM(BA$6),FIND("~",SUBSTITUTE(BA$6," ","~",LEN(TRIM(BA$6))-LEN(SUBSTITUTE(TRIM(BA$6)," ",""))))-1)&amp;" Total",$B$6:$BB$373,ROW($A165)-5,FALSE))</f>
        <v>0</v>
      </c>
      <c r="BB165" s="10">
        <f ca="1">IF(BB$5&lt;&gt;"",HLOOKUP(BB$5,Functionalization!$G$6:$R$373,ROW($A165)-5,FALSE),IFERROR(INDEX(BB$337:BB$373,MATCH($F165,$B$337:$B$373,0))/VLOOKUP($F165,$B$337:$BB$373,MATCH(LEFT(TRIM(BB$6),FIND("~",SUBSTITUTE(BB$6,"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165))*HLOOKUP(LEFT(TRIM(BB$6),FIND("~",SUBSTITUTE(BB$6," ","~",LEN(TRIM(BB$6))-LEN(SUBSTITUTE(TRIM(BB$6)," ",""))))-1)&amp;" Total",$B$6:$BB$373,ROW($A165)-5,FALSE))</f>
        <v>0</v>
      </c>
      <c r="BD165">
        <f ca="1">IFERROR(IF(SUMIF($G$6:$BB$6,BD$6&amp;" Total",$G165:$BB165)-(SUMIF($G$6:$BB$6,BD$6&amp;" "&amp;'Input-Func_Class'!$D$22,$G165:$BB165)+IFERROR(SUMIF($G$6:$BB$6,BD$6&amp;" "&amp;'Input-Func_Class'!$E$22,$G165:$BB165),SUMIF($G$6:$BB$6,BD$6&amp;" "&amp;'Input-Func_Class'!$B$24,$G165:$BB165))+SUMIF($G$6:$BB$6,BD$6&amp;" "&amp;'Input-Func_Class'!$F$22,$G165:$BB165))&lt;Check_Limit,0,1),1)</f>
        <v>0</v>
      </c>
      <c r="BE165">
        <f ca="1">IFERROR(IF(SUMIF($G$6:$BB$6,BE$6&amp;" Total",$G165:$BB165)-(SUMIF($G$6:$BB$6,BE$6&amp;" "&amp;'Input-Func_Class'!$D$22,$G165:$BB165)+IFERROR(SUMIF($G$6:$BB$6,BE$6&amp;" "&amp;'Input-Func_Class'!$E$22,$G165:$BB165),SUMIF($G$6:$BB$6,BE$6&amp;" "&amp;'Input-Func_Class'!$B$24,$G165:$BB165))+SUMIF($G$6:$BB$6,BE$6&amp;" "&amp;'Input-Func_Class'!$F$22,$G165:$BB165))&lt;Check_Limit,0,1),1)</f>
        <v>0</v>
      </c>
      <c r="BF165">
        <f ca="1">IFERROR(IF(SUMIF($G$6:$BB$6,BF$6&amp;" Total",$G165:$BB165)-(SUMIF($G$6:$BB$6,BF$6&amp;" "&amp;'Input-Func_Class'!$D$22,$G165:$BB165)+IFERROR(SUMIF($G$6:$BB$6,BF$6&amp;" "&amp;'Input-Func_Class'!$E$22,$G165:$BB165),SUMIF($G$6:$BB$6,BF$6&amp;" "&amp;'Input-Func_Class'!$B$24,$G165:$BB165))+SUMIF($G$6:$BB$6,BF$6&amp;" "&amp;'Input-Func_Class'!$F$22,$G165:$BB165))&lt;Check_Limit,0,1),1)</f>
        <v>0</v>
      </c>
      <c r="BG165">
        <f ca="1">IFERROR(IF(SUMIF($G$6:$BB$6,BG$6&amp;" Total",$G165:$BB165)-(SUMIF($G$6:$BB$6,BG$6&amp;" "&amp;'Input-Func_Class'!$D$22,$G165:$BB165)+IFERROR(SUMIF($G$6:$BB$6,BG$6&amp;" "&amp;'Input-Func_Class'!$E$22,$G165:$BB165),SUMIF($G$6:$BB$6,BG$6&amp;" "&amp;'Input-Func_Class'!$B$24,$G165:$BB165))+SUMIF($G$6:$BB$6,BG$6&amp;" "&amp;'Input-Func_Class'!$F$22,$G165:$BB165))&lt;Check_Limit,0,1),1)</f>
        <v>0</v>
      </c>
      <c r="BH165">
        <f ca="1">IFERROR(IF(SUMIF($G$6:$BB$6,BH$6&amp;" Total",$G165:$BB165)-(SUMIF($G$6:$BB$6,BH$6&amp;" "&amp;'Input-Func_Class'!$D$22,$G165:$BB165)+IFERROR(SUMIF($G$6:$BB$6,BH$6&amp;" "&amp;'Input-Func_Class'!$E$22,$G165:$BB165),SUMIF($G$6:$BB$6,BH$6&amp;" "&amp;'Input-Func_Class'!$B$24,$G165:$BB165))+SUMIF($G$6:$BB$6,BH$6&amp;" "&amp;'Input-Func_Class'!$F$22,$G165:$BB165))&lt;Check_Limit,0,1),1)</f>
        <v>0</v>
      </c>
      <c r="BI165">
        <f ca="1">IFERROR(IF(SUMIF($G$6:$BB$6,BI$6&amp;" Total",$G165:$BB165)-(SUMIF($G$6:$BB$6,BI$6&amp;" "&amp;'Input-Func_Class'!$D$22,$G165:$BB165)+IFERROR(SUMIF($G$6:$BB$6,BI$6&amp;" "&amp;'Input-Func_Class'!$E$22,$G165:$BB165),SUMIF($G$6:$BB$6,BI$6&amp;" "&amp;'Input-Func_Class'!$B$24,$G165:$BB165))+SUMIF($G$6:$BB$6,BI$6&amp;" "&amp;'Input-Func_Class'!$F$22,$G165:$BB165))&lt;Check_Limit,0,1),1)</f>
        <v>0</v>
      </c>
      <c r="BJ165">
        <f ca="1">IFERROR(IF(SUMIF($G$6:$BB$6,BJ$6&amp;" Total",$G165:$BB165)-(SUMIF($G$6:$BB$6,BJ$6&amp;" "&amp;'Input-Func_Class'!$D$22,$G165:$BB165)+IFERROR(SUMIF($G$6:$BB$6,BJ$6&amp;" "&amp;'Input-Func_Class'!$E$22,$G165:$BB165),SUMIF($G$6:$BB$6,BJ$6&amp;" "&amp;'Input-Func_Class'!$B$24,$G165:$BB165))+SUMIF($G$6:$BB$6,BJ$6&amp;" "&amp;'Input-Func_Class'!$F$22,$G165:$BB165))&lt;Check_Limit,0,1),1)</f>
        <v>0</v>
      </c>
      <c r="BK165">
        <f ca="1">IFERROR(IF(SUMIF($G$6:$BB$6,BK$6&amp;" Total",$G165:$BB165)-(SUMIF($G$6:$BB$6,BK$6&amp;" "&amp;'Input-Func_Class'!$D$22,$G165:$BB165)+IFERROR(SUMIF($G$6:$BB$6,BK$6&amp;" "&amp;'Input-Func_Class'!$E$22,$G165:$BB165),SUMIF($G$6:$BB$6,BK$6&amp;" "&amp;'Input-Func_Class'!$B$24,$G165:$BB165))+SUMIF($G$6:$BB$6,BK$6&amp;" "&amp;'Input-Func_Class'!$F$22,$G165:$BB165))&lt;Check_Limit,0,1),1)</f>
        <v>0</v>
      </c>
      <c r="BL165">
        <f ca="1">IFERROR(IF(SUMIF($G$6:$BB$6,BL$6&amp;" Total",$G165:$BB165)-(SUMIF($G$6:$BB$6,BL$6&amp;" "&amp;'Input-Func_Class'!$D$22,$G165:$BB165)+IFERROR(SUMIF($G$6:$BB$6,BL$6&amp;" "&amp;'Input-Func_Class'!$E$22,$G165:$BB165),SUMIF($G$6:$BB$6,BL$6&amp;" "&amp;'Input-Func_Class'!$B$24,$G165:$BB165))+SUMIF($G$6:$BB$6,BL$6&amp;" "&amp;'Input-Func_Class'!$F$22,$G165:$BB165))&lt;Check_Limit,0,1),1)</f>
        <v>0</v>
      </c>
      <c r="BM165">
        <f ca="1">IFERROR(IF(SUMIF($G$6:$BB$6,BM$6&amp;" Total",$G165:$BB165)-(SUMIF($G$6:$BB$6,BM$6&amp;" "&amp;'Input-Func_Class'!$D$22,$G165:$BB165)+IFERROR(SUMIF($G$6:$BB$6,BM$6&amp;" "&amp;'Input-Func_Class'!$E$22,$G165:$BB165),SUMIF($G$6:$BB$6,BM$6&amp;" "&amp;'Input-Func_Class'!$B$24,$G165:$BB165))+SUMIF($G$6:$BB$6,BM$6&amp;" "&amp;'Input-Func_Class'!$F$22,$G165:$BB165))&lt;Check_Limit,0,1),1)</f>
        <v>0</v>
      </c>
      <c r="BN165">
        <f ca="1">IFERROR(IF(SUMIF($G$6:$BB$6,BN$6&amp;" Total",$G165:$BB165)-(SUMIF($G$6:$BB$6,BN$6&amp;" "&amp;'Input-Func_Class'!$D$22,$G165:$BB165)+IFERROR(SUMIF($G$6:$BB$6,BN$6&amp;" "&amp;'Input-Func_Class'!$E$22,$G165:$BB165),SUMIF($G$6:$BB$6,BN$6&amp;" "&amp;'Input-Func_Class'!$B$24,$G165:$BB165))+SUMIF($G$6:$BB$6,BN$6&amp;" "&amp;'Input-Func_Class'!$F$22,$G165:$BB165))&lt;Check_Limit,0,1),1)</f>
        <v>0</v>
      </c>
      <c r="BO165">
        <f ca="1">IFERROR(IF(SUMIF($G$6:$BB$6,BO$6&amp;" Total",$G165:$BB165)-(SUMIF($G$6:$BB$6,BO$6&amp;" "&amp;'Input-Func_Class'!$D$22,$G165:$BB165)+IFERROR(SUMIF($G$6:$BB$6,BO$6&amp;" "&amp;'Input-Func_Class'!$E$22,$G165:$BB165),SUMIF($G$6:$BB$6,BO$6&amp;" "&amp;'Input-Func_Class'!$B$24,$G165:$BB165))+SUMIF($G$6:$BB$6,BO$6&amp;" "&amp;'Input-Func_Class'!$F$22,$G165:$BB165))&lt;Check_Limit,0,1),1)</f>
        <v>0</v>
      </c>
    </row>
    <row r="166" spans="1:67" outlineLevel="1">
      <c r="A166" s="31">
        <f>IF(ISBLANK('Input-Accounts'!A166),"",'Input-Accounts'!A166)</f>
        <v>147</v>
      </c>
      <c r="B166" s="53" t="str">
        <f>IF(ISBLANK('Input-Accounts'!B166),"",'Input-Accounts'!B166)</f>
        <v>Gas Used for Other Utility Operations</v>
      </c>
      <c r="C166" s="31" t="str">
        <f>IF(ISBLANK('Input-Accounts'!C166),"",'Input-Accounts'!C166)</f>
        <v xml:space="preserve">812 </v>
      </c>
      <c r="D166" s="10">
        <f>Functionalization!$D166</f>
        <v>-40414.18</v>
      </c>
      <c r="E166" s="10">
        <f t="shared" ca="1" si="43"/>
        <v>0</v>
      </c>
      <c r="F166" s="3" t="str">
        <f>IF($D166=0,"-",IF('Input-Accounts'!$E166&lt;&gt;0,'Input-Accounts'!$E166,'Input-Accounts'!$G166))</f>
        <v>COMMODITY</v>
      </c>
      <c r="G166" s="10">
        <f ca="1">IF(G$5&lt;&gt;"",HLOOKUP(G$5,Functionalization!$G$6:$R$373,ROW($A166)-5,FALSE),IFERROR(INDEX(G$337:G$373,MATCH($F166,$B$337:$B$373,0))/VLOOKUP($F166,$B$337:$BB$373,MATCH(LEFT(TRIM(G$6),FIND("~",SUBSTITUTE(G$6,"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166))*HLOOKUP(LEFT(TRIM(G$6),FIND("~",SUBSTITUTE(G$6," ","~",LEN(TRIM(G$6))-LEN(SUBSTITUTE(TRIM(G$6)," ",""))))-1)&amp;" Total",$B$6:$BB$373,ROW($A166)-5,FALSE))</f>
        <v>0</v>
      </c>
      <c r="H166" s="10">
        <f ca="1">IF(H$5&lt;&gt;"",HLOOKUP(H$5,Functionalization!$G$6:$R$373,ROW($A166)-5,FALSE),IFERROR(INDEX(H$337:H$373,MATCH($F166,$B$337:$B$373,0))/VLOOKUP($F166,$B$337:$BB$373,MATCH(LEFT(TRIM(H$6),FIND("~",SUBSTITUTE(H$6,"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166))*HLOOKUP(LEFT(TRIM(H$6),FIND("~",SUBSTITUTE(H$6," ","~",LEN(TRIM(H$6))-LEN(SUBSTITUTE(TRIM(H$6)," ",""))))-1)&amp;" Total",$B$6:$BB$373,ROW($A166)-5,FALSE))</f>
        <v>0</v>
      </c>
      <c r="I166" s="10">
        <f ca="1">IF(I$5&lt;&gt;"",HLOOKUP(I$5,Functionalization!$G$6:$R$373,ROW($A166)-5,FALSE),IFERROR(INDEX(I$337:I$373,MATCH($F166,$B$337:$B$373,0))/VLOOKUP($F166,$B$337:$BB$373,MATCH(LEFT(TRIM(I$6),FIND("~",SUBSTITUTE(I$6,"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166))*HLOOKUP(LEFT(TRIM(I$6),FIND("~",SUBSTITUTE(I$6," ","~",LEN(TRIM(I$6))-LEN(SUBSTITUTE(TRIM(I$6)," ",""))))-1)&amp;" Total",$B$6:$BB$373,ROW($A166)-5,FALSE))</f>
        <v>0</v>
      </c>
      <c r="J166" s="10">
        <f ca="1">IF(J$5&lt;&gt;"",HLOOKUP(J$5,Functionalization!$G$6:$R$373,ROW($A166)-5,FALSE),IFERROR(INDEX(J$337:J$373,MATCH($F166,$B$337:$B$373,0))/VLOOKUP($F166,$B$337:$BB$373,MATCH(LEFT(TRIM(J$6),FIND("~",SUBSTITUTE(J$6,"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166))*HLOOKUP(LEFT(TRIM(J$6),FIND("~",SUBSTITUTE(J$6," ","~",LEN(TRIM(J$6))-LEN(SUBSTITUTE(TRIM(J$6)," ",""))))-1)&amp;" Total",$B$6:$BB$373,ROW($A166)-5,FALSE))</f>
        <v>0</v>
      </c>
      <c r="K166" s="10">
        <f ca="1">IF(K$5&lt;&gt;"",HLOOKUP(K$5,Functionalization!$G$6:$R$373,ROW($A166)-5,FALSE),IFERROR(INDEX(K$337:K$373,MATCH($F166,$B$337:$B$373,0))/VLOOKUP($F166,$B$337:$BB$373,MATCH(LEFT(TRIM(K$6),FIND("~",SUBSTITUTE(K$6,"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166))*HLOOKUP(LEFT(TRIM(K$6),FIND("~",SUBSTITUTE(K$6," ","~",LEN(TRIM(K$6))-LEN(SUBSTITUTE(TRIM(K$6)," ",""))))-1)&amp;" Total",$B$6:$BB$373,ROW($A166)-5,FALSE))</f>
        <v>0</v>
      </c>
      <c r="L166" s="10">
        <f ca="1">IF(L$5&lt;&gt;"",HLOOKUP(L$5,Functionalization!$G$6:$R$373,ROW($A166)-5,FALSE),IFERROR(INDEX(L$337:L$373,MATCH($F166,$B$337:$B$373,0))/VLOOKUP($F166,$B$337:$BB$373,MATCH(LEFT(TRIM(L$6),FIND("~",SUBSTITUTE(L$6,"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166))*HLOOKUP(LEFT(TRIM(L$6),FIND("~",SUBSTITUTE(L$6," ","~",LEN(TRIM(L$6))-LEN(SUBSTITUTE(TRIM(L$6)," ",""))))-1)&amp;" Total",$B$6:$BB$373,ROW($A166)-5,FALSE))</f>
        <v>0</v>
      </c>
      <c r="M166" s="10">
        <f ca="1">IF(M$5&lt;&gt;"",HLOOKUP(M$5,Functionalization!$G$6:$R$373,ROW($A166)-5,FALSE),IFERROR(INDEX(M$337:M$373,MATCH($F166,$B$337:$B$373,0))/VLOOKUP($F166,$B$337:$BB$373,MATCH(LEFT(TRIM(M$6),FIND("~",SUBSTITUTE(M$6,"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166))*HLOOKUP(LEFT(TRIM(M$6),FIND("~",SUBSTITUTE(M$6," ","~",LEN(TRIM(M$6))-LEN(SUBSTITUTE(TRIM(M$6)," ",""))))-1)&amp;" Total",$B$6:$BB$373,ROW($A166)-5,FALSE))</f>
        <v>0</v>
      </c>
      <c r="N166" s="10">
        <f ca="1">IF(N$5&lt;&gt;"",HLOOKUP(N$5,Functionalization!$G$6:$R$373,ROW($A166)-5,FALSE),IFERROR(INDEX(N$337:N$373,MATCH($F166,$B$337:$B$373,0))/VLOOKUP($F166,$B$337:$BB$373,MATCH(LEFT(TRIM(N$6),FIND("~",SUBSTITUTE(N$6,"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166))*HLOOKUP(LEFT(TRIM(N$6),FIND("~",SUBSTITUTE(N$6," ","~",LEN(TRIM(N$6))-LEN(SUBSTITUTE(TRIM(N$6)," ",""))))-1)&amp;" Total",$B$6:$BB$373,ROW($A166)-5,FALSE))</f>
        <v>0</v>
      </c>
      <c r="O166" s="10">
        <f ca="1">IF(O$5&lt;&gt;"",HLOOKUP(O$5,Functionalization!$G$6:$R$373,ROW($A166)-5,FALSE),IFERROR(INDEX(O$337:O$373,MATCH($F166,$B$337:$B$373,0))/VLOOKUP($F166,$B$337:$BB$373,MATCH(LEFT(TRIM(O$6),FIND("~",SUBSTITUTE(O$6,"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166))*HLOOKUP(LEFT(TRIM(O$6),FIND("~",SUBSTITUTE(O$6," ","~",LEN(TRIM(O$6))-LEN(SUBSTITUTE(TRIM(O$6)," ",""))))-1)&amp;" Total",$B$6:$BB$373,ROW($A166)-5,FALSE))</f>
        <v>0</v>
      </c>
      <c r="P166" s="10">
        <f ca="1">IF(P$5&lt;&gt;"",HLOOKUP(P$5,Functionalization!$G$6:$R$373,ROW($A166)-5,FALSE),IFERROR(INDEX(P$337:P$373,MATCH($F166,$B$337:$B$373,0))/VLOOKUP($F166,$B$337:$BB$373,MATCH(LEFT(TRIM(P$6),FIND("~",SUBSTITUTE(P$6,"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166))*HLOOKUP(LEFT(TRIM(P$6),FIND("~",SUBSTITUTE(P$6," ","~",LEN(TRIM(P$6))-LEN(SUBSTITUTE(TRIM(P$6)," ",""))))-1)&amp;" Total",$B$6:$BB$373,ROW($A166)-5,FALSE))</f>
        <v>0</v>
      </c>
      <c r="Q166" s="10">
        <f ca="1">IF(Q$5&lt;&gt;"",HLOOKUP(Q$5,Functionalization!$G$6:$R$373,ROW($A166)-5,FALSE),IFERROR(INDEX(Q$337:Q$373,MATCH($F166,$B$337:$B$373,0))/VLOOKUP($F166,$B$337:$BB$373,MATCH(LEFT(TRIM(Q$6),FIND("~",SUBSTITUTE(Q$6,"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166))*HLOOKUP(LEFT(TRIM(Q$6),FIND("~",SUBSTITUTE(Q$6," ","~",LEN(TRIM(Q$6))-LEN(SUBSTITUTE(TRIM(Q$6)," ",""))))-1)&amp;" Total",$B$6:$BB$373,ROW($A166)-5,FALSE))</f>
        <v>0</v>
      </c>
      <c r="R166" s="10">
        <f ca="1">IF(R$5&lt;&gt;"",HLOOKUP(R$5,Functionalization!$G$6:$R$373,ROW($A166)-5,FALSE),IFERROR(INDEX(R$337:R$373,MATCH($F166,$B$337:$B$373,0))/VLOOKUP($F166,$B$337:$BB$373,MATCH(LEFT(TRIM(R$6),FIND("~",SUBSTITUTE(R$6,"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166))*HLOOKUP(LEFT(TRIM(R$6),FIND("~",SUBSTITUTE(R$6," ","~",LEN(TRIM(R$6))-LEN(SUBSTITUTE(TRIM(R$6)," ",""))))-1)&amp;" Total",$B$6:$BB$373,ROW($A166)-5,FALSE))</f>
        <v>0</v>
      </c>
      <c r="S166" s="10">
        <f ca="1">IF(S$5&lt;&gt;"",HLOOKUP(S$5,Functionalization!$G$6:$R$373,ROW($A166)-5,FALSE),IFERROR(INDEX(S$337:S$373,MATCH($F166,$B$337:$B$373,0))/VLOOKUP($F166,$B$337:$BB$373,MATCH(LEFT(TRIM(S$6),FIND("~",SUBSTITUTE(S$6,"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166))*HLOOKUP(LEFT(TRIM(S$6),FIND("~",SUBSTITUTE(S$6," ","~",LEN(TRIM(S$6))-LEN(SUBSTITUTE(TRIM(S$6)," ",""))))-1)&amp;" Total",$B$6:$BB$373,ROW($A166)-5,FALSE))</f>
        <v>-40414.18</v>
      </c>
      <c r="T166" s="10">
        <f ca="1">IF(T$5&lt;&gt;"",HLOOKUP(T$5,Functionalization!$G$6:$R$373,ROW($A166)-5,FALSE),IFERROR(INDEX(T$337:T$373,MATCH($F166,$B$337:$B$373,0))/VLOOKUP($F166,$B$337:$BB$373,MATCH(LEFT(TRIM(T$6),FIND("~",SUBSTITUTE(T$6,"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166))*HLOOKUP(LEFT(TRIM(T$6),FIND("~",SUBSTITUTE(T$6," ","~",LEN(TRIM(T$6))-LEN(SUBSTITUTE(TRIM(T$6)," ",""))))-1)&amp;" Total",$B$6:$BB$373,ROW($A166)-5,FALSE))</f>
        <v>0</v>
      </c>
      <c r="U166" s="10">
        <f ca="1">IF(U$5&lt;&gt;"",HLOOKUP(U$5,Functionalization!$G$6:$R$373,ROW($A166)-5,FALSE),IFERROR(INDEX(U$337:U$373,MATCH($F166,$B$337:$B$373,0))/VLOOKUP($F166,$B$337:$BB$373,MATCH(LEFT(TRIM(U$6),FIND("~",SUBSTITUTE(U$6,"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166))*HLOOKUP(LEFT(TRIM(U$6),FIND("~",SUBSTITUTE(U$6," ","~",LEN(TRIM(U$6))-LEN(SUBSTITUTE(TRIM(U$6)," ",""))))-1)&amp;" Total",$B$6:$BB$373,ROW($A166)-5,FALSE))</f>
        <v>-40414.18</v>
      </c>
      <c r="V166" s="10">
        <f ca="1">IF(V$5&lt;&gt;"",HLOOKUP(V$5,Functionalization!$G$6:$R$373,ROW($A166)-5,FALSE),IFERROR(INDEX(V$337:V$373,MATCH($F166,$B$337:$B$373,0))/VLOOKUP($F166,$B$337:$BB$373,MATCH(LEFT(TRIM(V$6),FIND("~",SUBSTITUTE(V$6,"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166))*HLOOKUP(LEFT(TRIM(V$6),FIND("~",SUBSTITUTE(V$6," ","~",LEN(TRIM(V$6))-LEN(SUBSTITUTE(TRIM(V$6)," ",""))))-1)&amp;" Total",$B$6:$BB$373,ROW($A166)-5,FALSE))</f>
        <v>0</v>
      </c>
      <c r="W166" s="10">
        <f ca="1">IF(W$5&lt;&gt;"",HLOOKUP(W$5,Functionalization!$G$6:$R$373,ROW($A166)-5,FALSE),IFERROR(INDEX(W$337:W$373,MATCH($F166,$B$337:$B$373,0))/VLOOKUP($F166,$B$337:$BB$373,MATCH(LEFT(TRIM(W$6),FIND("~",SUBSTITUTE(W$6,"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166))*HLOOKUP(LEFT(TRIM(W$6),FIND("~",SUBSTITUTE(W$6," ","~",LEN(TRIM(W$6))-LEN(SUBSTITUTE(TRIM(W$6)," ",""))))-1)&amp;" Total",$B$6:$BB$373,ROW($A166)-5,FALSE))</f>
        <v>0</v>
      </c>
      <c r="X166" s="10">
        <f ca="1">IF(X$5&lt;&gt;"",HLOOKUP(X$5,Functionalization!$G$6:$R$373,ROW($A166)-5,FALSE),IFERROR(INDEX(X$337:X$373,MATCH($F166,$B$337:$B$373,0))/VLOOKUP($F166,$B$337:$BB$373,MATCH(LEFT(TRIM(X$6),FIND("~",SUBSTITUTE(X$6,"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166))*HLOOKUP(LEFT(TRIM(X$6),FIND("~",SUBSTITUTE(X$6," ","~",LEN(TRIM(X$6))-LEN(SUBSTITUTE(TRIM(X$6)," ",""))))-1)&amp;" Total",$B$6:$BB$373,ROW($A166)-5,FALSE))</f>
        <v>0</v>
      </c>
      <c r="Y166" s="10">
        <f ca="1">IF(Y$5&lt;&gt;"",HLOOKUP(Y$5,Functionalization!$G$6:$R$373,ROW($A166)-5,FALSE),IFERROR(INDEX(Y$337:Y$373,MATCH($F166,$B$337:$B$373,0))/VLOOKUP($F166,$B$337:$BB$373,MATCH(LEFT(TRIM(Y$6),FIND("~",SUBSTITUTE(Y$6,"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166))*HLOOKUP(LEFT(TRIM(Y$6),FIND("~",SUBSTITUTE(Y$6," ","~",LEN(TRIM(Y$6))-LEN(SUBSTITUTE(TRIM(Y$6)," ",""))))-1)&amp;" Total",$B$6:$BB$373,ROW($A166)-5,FALSE))</f>
        <v>0</v>
      </c>
      <c r="Z166" s="10">
        <f ca="1">IF(Z$5&lt;&gt;"",HLOOKUP(Z$5,Functionalization!$G$6:$R$373,ROW($A166)-5,FALSE),IFERROR(INDEX(Z$337:Z$373,MATCH($F166,$B$337:$B$373,0))/VLOOKUP($F166,$B$337:$BB$373,MATCH(LEFT(TRIM(Z$6),FIND("~",SUBSTITUTE(Z$6,"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166))*HLOOKUP(LEFT(TRIM(Z$6),FIND("~",SUBSTITUTE(Z$6," ","~",LEN(TRIM(Z$6))-LEN(SUBSTITUTE(TRIM(Z$6)," ",""))))-1)&amp;" Total",$B$6:$BB$373,ROW($A166)-5,FALSE))</f>
        <v>0</v>
      </c>
      <c r="AA166" s="10">
        <f ca="1">IF(AA$5&lt;&gt;"",HLOOKUP(AA$5,Functionalization!$G$6:$R$373,ROW($A166)-5,FALSE),IFERROR(INDEX(AA$337:AA$373,MATCH($F166,$B$337:$B$373,0))/VLOOKUP($F166,$B$337:$BB$373,MATCH(LEFT(TRIM(AA$6),FIND("~",SUBSTITUTE(AA$6,"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166))*HLOOKUP(LEFT(TRIM(AA$6),FIND("~",SUBSTITUTE(AA$6," ","~",LEN(TRIM(AA$6))-LEN(SUBSTITUTE(TRIM(AA$6)," ",""))))-1)&amp;" Total",$B$6:$BB$373,ROW($A166)-5,FALSE))</f>
        <v>0</v>
      </c>
      <c r="AB166" s="10">
        <f ca="1">IF(AB$5&lt;&gt;"",HLOOKUP(AB$5,Functionalization!$G$6:$R$373,ROW($A166)-5,FALSE),IFERROR(INDEX(AB$337:AB$373,MATCH($F166,$B$337:$B$373,0))/VLOOKUP($F166,$B$337:$BB$373,MATCH(LEFT(TRIM(AB$6),FIND("~",SUBSTITUTE(AB$6,"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166))*HLOOKUP(LEFT(TRIM(AB$6),FIND("~",SUBSTITUTE(AB$6," ","~",LEN(TRIM(AB$6))-LEN(SUBSTITUTE(TRIM(AB$6)," ",""))))-1)&amp;" Total",$B$6:$BB$373,ROW($A166)-5,FALSE))</f>
        <v>0</v>
      </c>
      <c r="AC166" s="10">
        <f ca="1">IF(AC$5&lt;&gt;"",HLOOKUP(AC$5,Functionalization!$G$6:$R$373,ROW($A166)-5,FALSE),IFERROR(INDEX(AC$337:AC$373,MATCH($F166,$B$337:$B$373,0))/VLOOKUP($F166,$B$337:$BB$373,MATCH(LEFT(TRIM(AC$6),FIND("~",SUBSTITUTE(AC$6,"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166))*HLOOKUP(LEFT(TRIM(AC$6),FIND("~",SUBSTITUTE(AC$6," ","~",LEN(TRIM(AC$6))-LEN(SUBSTITUTE(TRIM(AC$6)," ",""))))-1)&amp;" Total",$B$6:$BB$373,ROW($A166)-5,FALSE))</f>
        <v>0</v>
      </c>
      <c r="AD166" s="10">
        <f ca="1">IF(AD$5&lt;&gt;"",HLOOKUP(AD$5,Functionalization!$G$6:$R$373,ROW($A166)-5,FALSE),IFERROR(INDEX(AD$337:AD$373,MATCH($F166,$B$337:$B$373,0))/VLOOKUP($F166,$B$337:$BB$373,MATCH(LEFT(TRIM(AD$6),FIND("~",SUBSTITUTE(AD$6,"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166))*HLOOKUP(LEFT(TRIM(AD$6),FIND("~",SUBSTITUTE(AD$6," ","~",LEN(TRIM(AD$6))-LEN(SUBSTITUTE(TRIM(AD$6)," ",""))))-1)&amp;" Total",$B$6:$BB$373,ROW($A166)-5,FALSE))</f>
        <v>0</v>
      </c>
      <c r="AE166" s="10">
        <f ca="1">IF(AE$5&lt;&gt;"",HLOOKUP(AE$5,Functionalization!$G$6:$R$373,ROW($A166)-5,FALSE),IFERROR(INDEX(AE$337:AE$373,MATCH($F166,$B$337:$B$373,0))/VLOOKUP($F166,$B$337:$BB$373,MATCH(LEFT(TRIM(AE$6),FIND("~",SUBSTITUTE(AE$6,"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166))*HLOOKUP(LEFT(TRIM(AE$6),FIND("~",SUBSTITUTE(AE$6," ","~",LEN(TRIM(AE$6))-LEN(SUBSTITUTE(TRIM(AE$6)," ",""))))-1)&amp;" Total",$B$6:$BB$373,ROW($A166)-5,FALSE))</f>
        <v>0</v>
      </c>
      <c r="AF166" s="10">
        <f ca="1">IF(AF$5&lt;&gt;"",HLOOKUP(AF$5,Functionalization!$G$6:$R$373,ROW($A166)-5,FALSE),IFERROR(INDEX(AF$337:AF$373,MATCH($F166,$B$337:$B$373,0))/VLOOKUP($F166,$B$337:$BB$373,MATCH(LEFT(TRIM(AF$6),FIND("~",SUBSTITUTE(AF$6,"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166))*HLOOKUP(LEFT(TRIM(AF$6),FIND("~",SUBSTITUTE(AF$6," ","~",LEN(TRIM(AF$6))-LEN(SUBSTITUTE(TRIM(AF$6)," ",""))))-1)&amp;" Total",$B$6:$BB$373,ROW($A166)-5,FALSE))</f>
        <v>0</v>
      </c>
      <c r="AG166" s="10">
        <f ca="1">IF(AG$5&lt;&gt;"",HLOOKUP(AG$5,Functionalization!$G$6:$R$373,ROW($A166)-5,FALSE),IFERROR(INDEX(AG$337:AG$373,MATCH($F166,$B$337:$B$373,0))/VLOOKUP($F166,$B$337:$BB$373,MATCH(LEFT(TRIM(AG$6),FIND("~",SUBSTITUTE(AG$6,"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166))*HLOOKUP(LEFT(TRIM(AG$6),FIND("~",SUBSTITUTE(AG$6," ","~",LEN(TRIM(AG$6))-LEN(SUBSTITUTE(TRIM(AG$6)," ",""))))-1)&amp;" Total",$B$6:$BB$373,ROW($A166)-5,FALSE))</f>
        <v>0</v>
      </c>
      <c r="AH166" s="10">
        <f ca="1">IF(AH$5&lt;&gt;"",HLOOKUP(AH$5,Functionalization!$G$6:$R$373,ROW($A166)-5,FALSE),IFERROR(INDEX(AH$337:AH$373,MATCH($F166,$B$337:$B$373,0))/VLOOKUP($F166,$B$337:$BB$373,MATCH(LEFT(TRIM(AH$6),FIND("~",SUBSTITUTE(AH$6,"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166))*HLOOKUP(LEFT(TRIM(AH$6),FIND("~",SUBSTITUTE(AH$6," ","~",LEN(TRIM(AH$6))-LEN(SUBSTITUTE(TRIM(AH$6)," ",""))))-1)&amp;" Total",$B$6:$BB$373,ROW($A166)-5,FALSE))</f>
        <v>0</v>
      </c>
      <c r="AI166" s="10">
        <f ca="1">IF(AI$5&lt;&gt;"",HLOOKUP(AI$5,Functionalization!$G$6:$R$373,ROW($A166)-5,FALSE),IFERROR(INDEX(AI$337:AI$373,MATCH($F166,$B$337:$B$373,0))/VLOOKUP($F166,$B$337:$BB$373,MATCH(LEFT(TRIM(AI$6),FIND("~",SUBSTITUTE(AI$6,"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166))*HLOOKUP(LEFT(TRIM(AI$6),FIND("~",SUBSTITUTE(AI$6," ","~",LEN(TRIM(AI$6))-LEN(SUBSTITUTE(TRIM(AI$6)," ",""))))-1)&amp;" Total",$B$6:$BB$373,ROW($A166)-5,FALSE))</f>
        <v>0</v>
      </c>
      <c r="AJ166" s="10">
        <f ca="1">IF(AJ$5&lt;&gt;"",HLOOKUP(AJ$5,Functionalization!$G$6:$R$373,ROW($A166)-5,FALSE),IFERROR(INDEX(AJ$337:AJ$373,MATCH($F166,$B$337:$B$373,0))/VLOOKUP($F166,$B$337:$BB$373,MATCH(LEFT(TRIM(AJ$6),FIND("~",SUBSTITUTE(AJ$6,"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166))*HLOOKUP(LEFT(TRIM(AJ$6),FIND("~",SUBSTITUTE(AJ$6," ","~",LEN(TRIM(AJ$6))-LEN(SUBSTITUTE(TRIM(AJ$6)," ",""))))-1)&amp;" Total",$B$6:$BB$373,ROW($A166)-5,FALSE))</f>
        <v>0</v>
      </c>
      <c r="AK166" s="10">
        <f ca="1">IF(AK$5&lt;&gt;"",HLOOKUP(AK$5,Functionalization!$G$6:$R$373,ROW($A166)-5,FALSE),IFERROR(INDEX(AK$337:AK$373,MATCH($F166,$B$337:$B$373,0))/VLOOKUP($F166,$B$337:$BB$373,MATCH(LEFT(TRIM(AK$6),FIND("~",SUBSTITUTE(AK$6,"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166))*HLOOKUP(LEFT(TRIM(AK$6),FIND("~",SUBSTITUTE(AK$6," ","~",LEN(TRIM(AK$6))-LEN(SUBSTITUTE(TRIM(AK$6)," ",""))))-1)&amp;" Total",$B$6:$BB$373,ROW($A166)-5,FALSE))</f>
        <v>0</v>
      </c>
      <c r="AL166" s="10">
        <f ca="1">IF(AL$5&lt;&gt;"",HLOOKUP(AL$5,Functionalization!$G$6:$R$373,ROW($A166)-5,FALSE),IFERROR(INDEX(AL$337:AL$373,MATCH($F166,$B$337:$B$373,0))/VLOOKUP($F166,$B$337:$BB$373,MATCH(LEFT(TRIM(AL$6),FIND("~",SUBSTITUTE(AL$6,"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166))*HLOOKUP(LEFT(TRIM(AL$6),FIND("~",SUBSTITUTE(AL$6," ","~",LEN(TRIM(AL$6))-LEN(SUBSTITUTE(TRIM(AL$6)," ",""))))-1)&amp;" Total",$B$6:$BB$373,ROW($A166)-5,FALSE))</f>
        <v>0</v>
      </c>
      <c r="AM166" s="10">
        <f ca="1">IF(AM$5&lt;&gt;"",HLOOKUP(AM$5,Functionalization!$G$6:$R$373,ROW($A166)-5,FALSE),IFERROR(INDEX(AM$337:AM$373,MATCH($F166,$B$337:$B$373,0))/VLOOKUP($F166,$B$337:$BB$373,MATCH(LEFT(TRIM(AM$6),FIND("~",SUBSTITUTE(AM$6,"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166))*HLOOKUP(LEFT(TRIM(AM$6),FIND("~",SUBSTITUTE(AM$6," ","~",LEN(TRIM(AM$6))-LEN(SUBSTITUTE(TRIM(AM$6)," ",""))))-1)&amp;" Total",$B$6:$BB$373,ROW($A166)-5,FALSE))</f>
        <v>0</v>
      </c>
      <c r="AN166" s="10">
        <f ca="1">IF(AN$5&lt;&gt;"",HLOOKUP(AN$5,Functionalization!$G$6:$R$373,ROW($A166)-5,FALSE),IFERROR(INDEX(AN$337:AN$373,MATCH($F166,$B$337:$B$373,0))/VLOOKUP($F166,$B$337:$BB$373,MATCH(LEFT(TRIM(AN$6),FIND("~",SUBSTITUTE(AN$6,"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166))*HLOOKUP(LEFT(TRIM(AN$6),FIND("~",SUBSTITUTE(AN$6," ","~",LEN(TRIM(AN$6))-LEN(SUBSTITUTE(TRIM(AN$6)," ",""))))-1)&amp;" Total",$B$6:$BB$373,ROW($A166)-5,FALSE))</f>
        <v>0</v>
      </c>
      <c r="AO166" s="10">
        <f ca="1">IF(AO$5&lt;&gt;"",HLOOKUP(AO$5,Functionalization!$G$6:$R$373,ROW($A166)-5,FALSE),IFERROR(INDEX(AO$337:AO$373,MATCH($F166,$B$337:$B$373,0))/VLOOKUP($F166,$B$337:$BB$373,MATCH(LEFT(TRIM(AO$6),FIND("~",SUBSTITUTE(AO$6,"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166))*HLOOKUP(LEFT(TRIM(AO$6),FIND("~",SUBSTITUTE(AO$6," ","~",LEN(TRIM(AO$6))-LEN(SUBSTITUTE(TRIM(AO$6)," ",""))))-1)&amp;" Total",$B$6:$BB$373,ROW($A166)-5,FALSE))</f>
        <v>0</v>
      </c>
      <c r="AP166" s="10">
        <f ca="1">IF(AP$5&lt;&gt;"",HLOOKUP(AP$5,Functionalization!$G$6:$R$373,ROW($A166)-5,FALSE),IFERROR(INDEX(AP$337:AP$373,MATCH($F166,$B$337:$B$373,0))/VLOOKUP($F166,$B$337:$BB$373,MATCH(LEFT(TRIM(AP$6),FIND("~",SUBSTITUTE(AP$6,"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166))*HLOOKUP(LEFT(TRIM(AP$6),FIND("~",SUBSTITUTE(AP$6," ","~",LEN(TRIM(AP$6))-LEN(SUBSTITUTE(TRIM(AP$6)," ",""))))-1)&amp;" Total",$B$6:$BB$373,ROW($A166)-5,FALSE))</f>
        <v>0</v>
      </c>
      <c r="AQ166" s="10">
        <f ca="1">IF(AQ$5&lt;&gt;"",HLOOKUP(AQ$5,Functionalization!$G$6:$R$373,ROW($A166)-5,FALSE),IFERROR(INDEX(AQ$337:AQ$373,MATCH($F166,$B$337:$B$373,0))/VLOOKUP($F166,$B$337:$BB$373,MATCH(LEFT(TRIM(AQ$6),FIND("~",SUBSTITUTE(AQ$6,"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166))*HLOOKUP(LEFT(TRIM(AQ$6),FIND("~",SUBSTITUTE(AQ$6," ","~",LEN(TRIM(AQ$6))-LEN(SUBSTITUTE(TRIM(AQ$6)," ",""))))-1)&amp;" Total",$B$6:$BB$373,ROW($A166)-5,FALSE))</f>
        <v>0</v>
      </c>
      <c r="AR166" s="10">
        <f ca="1">IF(AR$5&lt;&gt;"",HLOOKUP(AR$5,Functionalization!$G$6:$R$373,ROW($A166)-5,FALSE),IFERROR(INDEX(AR$337:AR$373,MATCH($F166,$B$337:$B$373,0))/VLOOKUP($F166,$B$337:$BB$373,MATCH(LEFT(TRIM(AR$6),FIND("~",SUBSTITUTE(AR$6,"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166))*HLOOKUP(LEFT(TRIM(AR$6),FIND("~",SUBSTITUTE(AR$6," ","~",LEN(TRIM(AR$6))-LEN(SUBSTITUTE(TRIM(AR$6)," ",""))))-1)&amp;" Total",$B$6:$BB$373,ROW($A166)-5,FALSE))</f>
        <v>0</v>
      </c>
      <c r="AS166" s="10">
        <f ca="1">IF(AS$5&lt;&gt;"",HLOOKUP(AS$5,Functionalization!$G$6:$R$373,ROW($A166)-5,FALSE),IFERROR(INDEX(AS$337:AS$373,MATCH($F166,$B$337:$B$373,0))/VLOOKUP($F166,$B$337:$BB$373,MATCH(LEFT(TRIM(AS$6),FIND("~",SUBSTITUTE(AS$6,"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166))*HLOOKUP(LEFT(TRIM(AS$6),FIND("~",SUBSTITUTE(AS$6," ","~",LEN(TRIM(AS$6))-LEN(SUBSTITUTE(TRIM(AS$6)," ",""))))-1)&amp;" Total",$B$6:$BB$373,ROW($A166)-5,FALSE))</f>
        <v>0</v>
      </c>
      <c r="AT166" s="10">
        <f ca="1">IF(AT$5&lt;&gt;"",HLOOKUP(AT$5,Functionalization!$G$6:$R$373,ROW($A166)-5,FALSE),IFERROR(INDEX(AT$337:AT$373,MATCH($F166,$B$337:$B$373,0))/VLOOKUP($F166,$B$337:$BB$373,MATCH(LEFT(TRIM(AT$6),FIND("~",SUBSTITUTE(AT$6,"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166))*HLOOKUP(LEFT(TRIM(AT$6),FIND("~",SUBSTITUTE(AT$6," ","~",LEN(TRIM(AT$6))-LEN(SUBSTITUTE(TRIM(AT$6)," ",""))))-1)&amp;" Total",$B$6:$BB$373,ROW($A166)-5,FALSE))</f>
        <v>0</v>
      </c>
      <c r="AU166" s="10">
        <f ca="1">IF(AU$5&lt;&gt;"",HLOOKUP(AU$5,Functionalization!$G$6:$R$373,ROW($A166)-5,FALSE),IFERROR(INDEX(AU$337:AU$373,MATCH($F166,$B$337:$B$373,0))/VLOOKUP($F166,$B$337:$BB$373,MATCH(LEFT(TRIM(AU$6),FIND("~",SUBSTITUTE(AU$6,"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166))*HLOOKUP(LEFT(TRIM(AU$6),FIND("~",SUBSTITUTE(AU$6," ","~",LEN(TRIM(AU$6))-LEN(SUBSTITUTE(TRIM(AU$6)," ",""))))-1)&amp;" Total",$B$6:$BB$373,ROW($A166)-5,FALSE))</f>
        <v>0</v>
      </c>
      <c r="AV166" s="10">
        <f ca="1">IF(AV$5&lt;&gt;"",HLOOKUP(AV$5,Functionalization!$G$6:$R$373,ROW($A166)-5,FALSE),IFERROR(INDEX(AV$337:AV$373,MATCH($F166,$B$337:$B$373,0))/VLOOKUP($F166,$B$337:$BB$373,MATCH(LEFT(TRIM(AV$6),FIND("~",SUBSTITUTE(AV$6,"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166))*HLOOKUP(LEFT(TRIM(AV$6),FIND("~",SUBSTITUTE(AV$6," ","~",LEN(TRIM(AV$6))-LEN(SUBSTITUTE(TRIM(AV$6)," ",""))))-1)&amp;" Total",$B$6:$BB$373,ROW($A166)-5,FALSE))</f>
        <v>0</v>
      </c>
      <c r="AW166" s="10">
        <f ca="1">IF(AW$5&lt;&gt;"",HLOOKUP(AW$5,Functionalization!$G$6:$R$373,ROW($A166)-5,FALSE),IFERROR(INDEX(AW$337:AW$373,MATCH($F166,$B$337:$B$373,0))/VLOOKUP($F166,$B$337:$BB$373,MATCH(LEFT(TRIM(AW$6),FIND("~",SUBSTITUTE(AW$6,"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166))*HLOOKUP(LEFT(TRIM(AW$6),FIND("~",SUBSTITUTE(AW$6," ","~",LEN(TRIM(AW$6))-LEN(SUBSTITUTE(TRIM(AW$6)," ",""))))-1)&amp;" Total",$B$6:$BB$373,ROW($A166)-5,FALSE))</f>
        <v>0</v>
      </c>
      <c r="AX166" s="10">
        <f ca="1">IF(AX$5&lt;&gt;"",HLOOKUP(AX$5,Functionalization!$G$6:$R$373,ROW($A166)-5,FALSE),IFERROR(INDEX(AX$337:AX$373,MATCH($F166,$B$337:$B$373,0))/VLOOKUP($F166,$B$337:$BB$373,MATCH(LEFT(TRIM(AX$6),FIND("~",SUBSTITUTE(AX$6,"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166))*HLOOKUP(LEFT(TRIM(AX$6),FIND("~",SUBSTITUTE(AX$6," ","~",LEN(TRIM(AX$6))-LEN(SUBSTITUTE(TRIM(AX$6)," ",""))))-1)&amp;" Total",$B$6:$BB$373,ROW($A166)-5,FALSE))</f>
        <v>0</v>
      </c>
      <c r="AY166" s="10">
        <f ca="1">IF(AY$5&lt;&gt;"",HLOOKUP(AY$5,Functionalization!$G$6:$R$373,ROW($A166)-5,FALSE),IFERROR(INDEX(AY$337:AY$373,MATCH($F166,$B$337:$B$373,0))/VLOOKUP($F166,$B$337:$BB$373,MATCH(LEFT(TRIM(AY$6),FIND("~",SUBSTITUTE(AY$6,"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166))*HLOOKUP(LEFT(TRIM(AY$6),FIND("~",SUBSTITUTE(AY$6," ","~",LEN(TRIM(AY$6))-LEN(SUBSTITUTE(TRIM(AY$6)," ",""))))-1)&amp;" Total",$B$6:$BB$373,ROW($A166)-5,FALSE))</f>
        <v>0</v>
      </c>
      <c r="AZ166" s="10">
        <f ca="1">IF(AZ$5&lt;&gt;"",HLOOKUP(AZ$5,Functionalization!$G$6:$R$373,ROW($A166)-5,FALSE),IFERROR(INDEX(AZ$337:AZ$373,MATCH($F166,$B$337:$B$373,0))/VLOOKUP($F166,$B$337:$BB$373,MATCH(LEFT(TRIM(AZ$6),FIND("~",SUBSTITUTE(AZ$6,"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166))*HLOOKUP(LEFT(TRIM(AZ$6),FIND("~",SUBSTITUTE(AZ$6," ","~",LEN(TRIM(AZ$6))-LEN(SUBSTITUTE(TRIM(AZ$6)," ",""))))-1)&amp;" Total",$B$6:$BB$373,ROW($A166)-5,FALSE))</f>
        <v>0</v>
      </c>
      <c r="BA166" s="10">
        <f ca="1">IF(BA$5&lt;&gt;"",HLOOKUP(BA$5,Functionalization!$G$6:$R$373,ROW($A166)-5,FALSE),IFERROR(INDEX(BA$337:BA$373,MATCH($F166,$B$337:$B$373,0))/VLOOKUP($F166,$B$337:$BB$373,MATCH(LEFT(TRIM(BA$6),FIND("~",SUBSTITUTE(BA$6,"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166))*HLOOKUP(LEFT(TRIM(BA$6),FIND("~",SUBSTITUTE(BA$6," ","~",LEN(TRIM(BA$6))-LEN(SUBSTITUTE(TRIM(BA$6)," ",""))))-1)&amp;" Total",$B$6:$BB$373,ROW($A166)-5,FALSE))</f>
        <v>0</v>
      </c>
      <c r="BB166" s="10">
        <f ca="1">IF(BB$5&lt;&gt;"",HLOOKUP(BB$5,Functionalization!$G$6:$R$373,ROW($A166)-5,FALSE),IFERROR(INDEX(BB$337:BB$373,MATCH($F166,$B$337:$B$373,0))/VLOOKUP($F166,$B$337:$BB$373,MATCH(LEFT(TRIM(BB$6),FIND("~",SUBSTITUTE(BB$6,"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166))*HLOOKUP(LEFT(TRIM(BB$6),FIND("~",SUBSTITUTE(BB$6," ","~",LEN(TRIM(BB$6))-LEN(SUBSTITUTE(TRIM(BB$6)," ",""))))-1)&amp;" Total",$B$6:$BB$373,ROW($A166)-5,FALSE))</f>
        <v>0</v>
      </c>
      <c r="BD166">
        <f ca="1">IFERROR(IF(SUMIF($G$6:$BB$6,BD$6&amp;" Total",$G166:$BB166)-(SUMIF($G$6:$BB$6,BD$6&amp;" "&amp;'Input-Func_Class'!$D$22,$G166:$BB166)+IFERROR(SUMIF($G$6:$BB$6,BD$6&amp;" "&amp;'Input-Func_Class'!$E$22,$G166:$BB166),SUMIF($G$6:$BB$6,BD$6&amp;" "&amp;'Input-Func_Class'!$B$24,$G166:$BB166))+SUMIF($G$6:$BB$6,BD$6&amp;" "&amp;'Input-Func_Class'!$F$22,$G166:$BB166))&lt;Check_Limit,0,1),1)</f>
        <v>0</v>
      </c>
      <c r="BE166">
        <f ca="1">IFERROR(IF(SUMIF($G$6:$BB$6,BE$6&amp;" Total",$G166:$BB166)-(SUMIF($G$6:$BB$6,BE$6&amp;" "&amp;'Input-Func_Class'!$D$22,$G166:$BB166)+IFERROR(SUMIF($G$6:$BB$6,BE$6&amp;" "&amp;'Input-Func_Class'!$E$22,$G166:$BB166),SUMIF($G$6:$BB$6,BE$6&amp;" "&amp;'Input-Func_Class'!$B$24,$G166:$BB166))+SUMIF($G$6:$BB$6,BE$6&amp;" "&amp;'Input-Func_Class'!$F$22,$G166:$BB166))&lt;Check_Limit,0,1),1)</f>
        <v>0</v>
      </c>
      <c r="BF166">
        <f ca="1">IFERROR(IF(SUMIF($G$6:$BB$6,BF$6&amp;" Total",$G166:$BB166)-(SUMIF($G$6:$BB$6,BF$6&amp;" "&amp;'Input-Func_Class'!$D$22,$G166:$BB166)+IFERROR(SUMIF($G$6:$BB$6,BF$6&amp;" "&amp;'Input-Func_Class'!$E$22,$G166:$BB166),SUMIF($G$6:$BB$6,BF$6&amp;" "&amp;'Input-Func_Class'!$B$24,$G166:$BB166))+SUMIF($G$6:$BB$6,BF$6&amp;" "&amp;'Input-Func_Class'!$F$22,$G166:$BB166))&lt;Check_Limit,0,1),1)</f>
        <v>0</v>
      </c>
      <c r="BG166">
        <f ca="1">IFERROR(IF(SUMIF($G$6:$BB$6,BG$6&amp;" Total",$G166:$BB166)-(SUMIF($G$6:$BB$6,BG$6&amp;" "&amp;'Input-Func_Class'!$D$22,$G166:$BB166)+IFERROR(SUMIF($G$6:$BB$6,BG$6&amp;" "&amp;'Input-Func_Class'!$E$22,$G166:$BB166),SUMIF($G$6:$BB$6,BG$6&amp;" "&amp;'Input-Func_Class'!$B$24,$G166:$BB166))+SUMIF($G$6:$BB$6,BG$6&amp;" "&amp;'Input-Func_Class'!$F$22,$G166:$BB166))&lt;Check_Limit,0,1),1)</f>
        <v>0</v>
      </c>
      <c r="BH166">
        <f ca="1">IFERROR(IF(SUMIF($G$6:$BB$6,BH$6&amp;" Total",$G166:$BB166)-(SUMIF($G$6:$BB$6,BH$6&amp;" "&amp;'Input-Func_Class'!$D$22,$G166:$BB166)+IFERROR(SUMIF($G$6:$BB$6,BH$6&amp;" "&amp;'Input-Func_Class'!$E$22,$G166:$BB166),SUMIF($G$6:$BB$6,BH$6&amp;" "&amp;'Input-Func_Class'!$B$24,$G166:$BB166))+SUMIF($G$6:$BB$6,BH$6&amp;" "&amp;'Input-Func_Class'!$F$22,$G166:$BB166))&lt;Check_Limit,0,1),1)</f>
        <v>0</v>
      </c>
      <c r="BI166">
        <f ca="1">IFERROR(IF(SUMIF($G$6:$BB$6,BI$6&amp;" Total",$G166:$BB166)-(SUMIF($G$6:$BB$6,BI$6&amp;" "&amp;'Input-Func_Class'!$D$22,$G166:$BB166)+IFERROR(SUMIF($G$6:$BB$6,BI$6&amp;" "&amp;'Input-Func_Class'!$E$22,$G166:$BB166),SUMIF($G$6:$BB$6,BI$6&amp;" "&amp;'Input-Func_Class'!$B$24,$G166:$BB166))+SUMIF($G$6:$BB$6,BI$6&amp;" "&amp;'Input-Func_Class'!$F$22,$G166:$BB166))&lt;Check_Limit,0,1),1)</f>
        <v>0</v>
      </c>
      <c r="BJ166">
        <f ca="1">IFERROR(IF(SUMIF($G$6:$BB$6,BJ$6&amp;" Total",$G166:$BB166)-(SUMIF($G$6:$BB$6,BJ$6&amp;" "&amp;'Input-Func_Class'!$D$22,$G166:$BB166)+IFERROR(SUMIF($G$6:$BB$6,BJ$6&amp;" "&amp;'Input-Func_Class'!$E$22,$G166:$BB166),SUMIF($G$6:$BB$6,BJ$6&amp;" "&amp;'Input-Func_Class'!$B$24,$G166:$BB166))+SUMIF($G$6:$BB$6,BJ$6&amp;" "&amp;'Input-Func_Class'!$F$22,$G166:$BB166))&lt;Check_Limit,0,1),1)</f>
        <v>0</v>
      </c>
      <c r="BK166">
        <f ca="1">IFERROR(IF(SUMIF($G$6:$BB$6,BK$6&amp;" Total",$G166:$BB166)-(SUMIF($G$6:$BB$6,BK$6&amp;" "&amp;'Input-Func_Class'!$D$22,$G166:$BB166)+IFERROR(SUMIF($G$6:$BB$6,BK$6&amp;" "&amp;'Input-Func_Class'!$E$22,$G166:$BB166),SUMIF($G$6:$BB$6,BK$6&amp;" "&amp;'Input-Func_Class'!$B$24,$G166:$BB166))+SUMIF($G$6:$BB$6,BK$6&amp;" "&amp;'Input-Func_Class'!$F$22,$G166:$BB166))&lt;Check_Limit,0,1),1)</f>
        <v>0</v>
      </c>
      <c r="BL166">
        <f ca="1">IFERROR(IF(SUMIF($G$6:$BB$6,BL$6&amp;" Total",$G166:$BB166)-(SUMIF($G$6:$BB$6,BL$6&amp;" "&amp;'Input-Func_Class'!$D$22,$G166:$BB166)+IFERROR(SUMIF($G$6:$BB$6,BL$6&amp;" "&amp;'Input-Func_Class'!$E$22,$G166:$BB166),SUMIF($G$6:$BB$6,BL$6&amp;" "&amp;'Input-Func_Class'!$B$24,$G166:$BB166))+SUMIF($G$6:$BB$6,BL$6&amp;" "&amp;'Input-Func_Class'!$F$22,$G166:$BB166))&lt;Check_Limit,0,1),1)</f>
        <v>0</v>
      </c>
      <c r="BM166">
        <f ca="1">IFERROR(IF(SUMIF($G$6:$BB$6,BM$6&amp;" Total",$G166:$BB166)-(SUMIF($G$6:$BB$6,BM$6&amp;" "&amp;'Input-Func_Class'!$D$22,$G166:$BB166)+IFERROR(SUMIF($G$6:$BB$6,BM$6&amp;" "&amp;'Input-Func_Class'!$E$22,$G166:$BB166),SUMIF($G$6:$BB$6,BM$6&amp;" "&amp;'Input-Func_Class'!$B$24,$G166:$BB166))+SUMIF($G$6:$BB$6,BM$6&amp;" "&amp;'Input-Func_Class'!$F$22,$G166:$BB166))&lt;Check_Limit,0,1),1)</f>
        <v>0</v>
      </c>
      <c r="BN166">
        <f ca="1">IFERROR(IF(SUMIF($G$6:$BB$6,BN$6&amp;" Total",$G166:$BB166)-(SUMIF($G$6:$BB$6,BN$6&amp;" "&amp;'Input-Func_Class'!$D$22,$G166:$BB166)+IFERROR(SUMIF($G$6:$BB$6,BN$6&amp;" "&amp;'Input-Func_Class'!$E$22,$G166:$BB166),SUMIF($G$6:$BB$6,BN$6&amp;" "&amp;'Input-Func_Class'!$B$24,$G166:$BB166))+SUMIF($G$6:$BB$6,BN$6&amp;" "&amp;'Input-Func_Class'!$F$22,$G166:$BB166))&lt;Check_Limit,0,1),1)</f>
        <v>0</v>
      </c>
      <c r="BO166">
        <f ca="1">IFERROR(IF(SUMIF($G$6:$BB$6,BO$6&amp;" Total",$G166:$BB166)-(SUMIF($G$6:$BB$6,BO$6&amp;" "&amp;'Input-Func_Class'!$D$22,$G166:$BB166)+IFERROR(SUMIF($G$6:$BB$6,BO$6&amp;" "&amp;'Input-Func_Class'!$E$22,$G166:$BB166),SUMIF($G$6:$BB$6,BO$6&amp;" "&amp;'Input-Func_Class'!$B$24,$G166:$BB166))+SUMIF($G$6:$BB$6,BO$6&amp;" "&amp;'Input-Func_Class'!$F$22,$G166:$BB166))&lt;Check_Limit,0,1),1)</f>
        <v>0</v>
      </c>
    </row>
    <row r="167" spans="1:67" outlineLevel="1">
      <c r="A167" s="31">
        <f>IF(ISBLANK('Input-Accounts'!A167),"",'Input-Accounts'!A167)</f>
        <v>148</v>
      </c>
      <c r="B167" s="53" t="str">
        <f>IF(ISBLANK('Input-Accounts'!B167),"",'Input-Accounts'!B167)</f>
        <v>Exchange Fees</v>
      </c>
      <c r="C167" s="31" t="str">
        <f>IF(ISBLANK('Input-Accounts'!C167),"",'Input-Accounts'!C167)</f>
        <v xml:space="preserve">813 </v>
      </c>
      <c r="D167" s="10">
        <f>Functionalization!$D167</f>
        <v>0</v>
      </c>
      <c r="E167" s="10">
        <f t="shared" ref="E167" si="46">IFERROR(IF(D167="",0,IF(D167=0,0,IF(ABS(D167-SUM(G167,K167,O167,S167,W167,AA167,AE167,AI167,AM167,AQ167,AU167,AY167))&lt;Check_Limit,0,1))),1)</f>
        <v>0</v>
      </c>
      <c r="F167" s="3" t="str">
        <f>IF($D167=0,"-",IF('Input-Accounts'!$E167&lt;&gt;0,'Input-Accounts'!$E167,'Input-Accounts'!$G167))</f>
        <v>-</v>
      </c>
      <c r="G167" s="10">
        <f ca="1">IF(G$5&lt;&gt;"",HLOOKUP(G$5,Functionalization!$G$6:$R$373,ROW($A167)-5,FALSE),IFERROR(INDEX(G$337:G$373,MATCH($F167,$B$337:$B$373,0))/VLOOKUP($F167,$B$337:$BB$373,MATCH(LEFT(TRIM(G$6),FIND("~",SUBSTITUTE(G$6,"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167))*HLOOKUP(LEFT(TRIM(G$6),FIND("~",SUBSTITUTE(G$6," ","~",LEN(TRIM(G$6))-LEN(SUBSTITUTE(TRIM(G$6)," ",""))))-1)&amp;" Total",$B$6:$BB$373,ROW($A167)-5,FALSE))</f>
        <v>0</v>
      </c>
      <c r="H167" s="10">
        <f ca="1">IF(H$5&lt;&gt;"",HLOOKUP(H$5,Functionalization!$G$6:$R$373,ROW($A167)-5,FALSE),IFERROR(INDEX(H$337:H$373,MATCH($F167,$B$337:$B$373,0))/VLOOKUP($F167,$B$337:$BB$373,MATCH(LEFT(TRIM(H$6),FIND("~",SUBSTITUTE(H$6,"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167))*HLOOKUP(LEFT(TRIM(H$6),FIND("~",SUBSTITUTE(H$6," ","~",LEN(TRIM(H$6))-LEN(SUBSTITUTE(TRIM(H$6)," ",""))))-1)&amp;" Total",$B$6:$BB$373,ROW($A167)-5,FALSE))</f>
        <v>0</v>
      </c>
      <c r="I167" s="10">
        <f ca="1">IF(I$5&lt;&gt;"",HLOOKUP(I$5,Functionalization!$G$6:$R$373,ROW($A167)-5,FALSE),IFERROR(INDEX(I$337:I$373,MATCH($F167,$B$337:$B$373,0))/VLOOKUP($F167,$B$337:$BB$373,MATCH(LEFT(TRIM(I$6),FIND("~",SUBSTITUTE(I$6,"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167))*HLOOKUP(LEFT(TRIM(I$6),FIND("~",SUBSTITUTE(I$6," ","~",LEN(TRIM(I$6))-LEN(SUBSTITUTE(TRIM(I$6)," ",""))))-1)&amp;" Total",$B$6:$BB$373,ROW($A167)-5,FALSE))</f>
        <v>0</v>
      </c>
      <c r="J167" s="10">
        <f ca="1">IF(J$5&lt;&gt;"",HLOOKUP(J$5,Functionalization!$G$6:$R$373,ROW($A167)-5,FALSE),IFERROR(INDEX(J$337:J$373,MATCH($F167,$B$337:$B$373,0))/VLOOKUP($F167,$B$337:$BB$373,MATCH(LEFT(TRIM(J$6),FIND("~",SUBSTITUTE(J$6,"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167))*HLOOKUP(LEFT(TRIM(J$6),FIND("~",SUBSTITUTE(J$6," ","~",LEN(TRIM(J$6))-LEN(SUBSTITUTE(TRIM(J$6)," ",""))))-1)&amp;" Total",$B$6:$BB$373,ROW($A167)-5,FALSE))</f>
        <v>0</v>
      </c>
      <c r="K167" s="10">
        <f ca="1">IF(K$5&lt;&gt;"",HLOOKUP(K$5,Functionalization!$G$6:$R$373,ROW($A167)-5,FALSE),IFERROR(INDEX(K$337:K$373,MATCH($F167,$B$337:$B$373,0))/VLOOKUP($F167,$B$337:$BB$373,MATCH(LEFT(TRIM(K$6),FIND("~",SUBSTITUTE(K$6,"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167))*HLOOKUP(LEFT(TRIM(K$6),FIND("~",SUBSTITUTE(K$6," ","~",LEN(TRIM(K$6))-LEN(SUBSTITUTE(TRIM(K$6)," ",""))))-1)&amp;" Total",$B$6:$BB$373,ROW($A167)-5,FALSE))</f>
        <v>0</v>
      </c>
      <c r="L167" s="10">
        <f ca="1">IF(L$5&lt;&gt;"",HLOOKUP(L$5,Functionalization!$G$6:$R$373,ROW($A167)-5,FALSE),IFERROR(INDEX(L$337:L$373,MATCH($F167,$B$337:$B$373,0))/VLOOKUP($F167,$B$337:$BB$373,MATCH(LEFT(TRIM(L$6),FIND("~",SUBSTITUTE(L$6,"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167))*HLOOKUP(LEFT(TRIM(L$6),FIND("~",SUBSTITUTE(L$6," ","~",LEN(TRIM(L$6))-LEN(SUBSTITUTE(TRIM(L$6)," ",""))))-1)&amp;" Total",$B$6:$BB$373,ROW($A167)-5,FALSE))</f>
        <v>0</v>
      </c>
      <c r="M167" s="10">
        <f ca="1">IF(M$5&lt;&gt;"",HLOOKUP(M$5,Functionalization!$G$6:$R$373,ROW($A167)-5,FALSE),IFERROR(INDEX(M$337:M$373,MATCH($F167,$B$337:$B$373,0))/VLOOKUP($F167,$B$337:$BB$373,MATCH(LEFT(TRIM(M$6),FIND("~",SUBSTITUTE(M$6,"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167))*HLOOKUP(LEFT(TRIM(M$6),FIND("~",SUBSTITUTE(M$6," ","~",LEN(TRIM(M$6))-LEN(SUBSTITUTE(TRIM(M$6)," ",""))))-1)&amp;" Total",$B$6:$BB$373,ROW($A167)-5,FALSE))</f>
        <v>0</v>
      </c>
      <c r="N167" s="10">
        <f ca="1">IF(N$5&lt;&gt;"",HLOOKUP(N$5,Functionalization!$G$6:$R$373,ROW($A167)-5,FALSE),IFERROR(INDEX(N$337:N$373,MATCH($F167,$B$337:$B$373,0))/VLOOKUP($F167,$B$337:$BB$373,MATCH(LEFT(TRIM(N$6),FIND("~",SUBSTITUTE(N$6,"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167))*HLOOKUP(LEFT(TRIM(N$6),FIND("~",SUBSTITUTE(N$6," ","~",LEN(TRIM(N$6))-LEN(SUBSTITUTE(TRIM(N$6)," ",""))))-1)&amp;" Total",$B$6:$BB$373,ROW($A167)-5,FALSE))</f>
        <v>0</v>
      </c>
      <c r="O167" s="10">
        <f ca="1">IF(O$5&lt;&gt;"",HLOOKUP(O$5,Functionalization!$G$6:$R$373,ROW($A167)-5,FALSE),IFERROR(INDEX(O$337:O$373,MATCH($F167,$B$337:$B$373,0))/VLOOKUP($F167,$B$337:$BB$373,MATCH(LEFT(TRIM(O$6),FIND("~",SUBSTITUTE(O$6,"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167))*HLOOKUP(LEFT(TRIM(O$6),FIND("~",SUBSTITUTE(O$6," ","~",LEN(TRIM(O$6))-LEN(SUBSTITUTE(TRIM(O$6)," ",""))))-1)&amp;" Total",$B$6:$BB$373,ROW($A167)-5,FALSE))</f>
        <v>0</v>
      </c>
      <c r="P167" s="10">
        <f ca="1">IF(P$5&lt;&gt;"",HLOOKUP(P$5,Functionalization!$G$6:$R$373,ROW($A167)-5,FALSE),IFERROR(INDEX(P$337:P$373,MATCH($F167,$B$337:$B$373,0))/VLOOKUP($F167,$B$337:$BB$373,MATCH(LEFT(TRIM(P$6),FIND("~",SUBSTITUTE(P$6,"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167))*HLOOKUP(LEFT(TRIM(P$6),FIND("~",SUBSTITUTE(P$6," ","~",LEN(TRIM(P$6))-LEN(SUBSTITUTE(TRIM(P$6)," ",""))))-1)&amp;" Total",$B$6:$BB$373,ROW($A167)-5,FALSE))</f>
        <v>0</v>
      </c>
      <c r="Q167" s="10">
        <f ca="1">IF(Q$5&lt;&gt;"",HLOOKUP(Q$5,Functionalization!$G$6:$R$373,ROW($A167)-5,FALSE),IFERROR(INDEX(Q$337:Q$373,MATCH($F167,$B$337:$B$373,0))/VLOOKUP($F167,$B$337:$BB$373,MATCH(LEFT(TRIM(Q$6),FIND("~",SUBSTITUTE(Q$6,"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167))*HLOOKUP(LEFT(TRIM(Q$6),FIND("~",SUBSTITUTE(Q$6," ","~",LEN(TRIM(Q$6))-LEN(SUBSTITUTE(TRIM(Q$6)," ",""))))-1)&amp;" Total",$B$6:$BB$373,ROW($A167)-5,FALSE))</f>
        <v>0</v>
      </c>
      <c r="R167" s="10">
        <f ca="1">IF(R$5&lt;&gt;"",HLOOKUP(R$5,Functionalization!$G$6:$R$373,ROW($A167)-5,FALSE),IFERROR(INDEX(R$337:R$373,MATCH($F167,$B$337:$B$373,0))/VLOOKUP($F167,$B$337:$BB$373,MATCH(LEFT(TRIM(R$6),FIND("~",SUBSTITUTE(R$6,"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167))*HLOOKUP(LEFT(TRIM(R$6),FIND("~",SUBSTITUTE(R$6," ","~",LEN(TRIM(R$6))-LEN(SUBSTITUTE(TRIM(R$6)," ",""))))-1)&amp;" Total",$B$6:$BB$373,ROW($A167)-5,FALSE))</f>
        <v>0</v>
      </c>
      <c r="S167" s="10">
        <f ca="1">IF(S$5&lt;&gt;"",HLOOKUP(S$5,Functionalization!$G$6:$R$373,ROW($A167)-5,FALSE),IFERROR(INDEX(S$337:S$373,MATCH($F167,$B$337:$B$373,0))/VLOOKUP($F167,$B$337:$BB$373,MATCH(LEFT(TRIM(S$6),FIND("~",SUBSTITUTE(S$6,"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167))*HLOOKUP(LEFT(TRIM(S$6),FIND("~",SUBSTITUTE(S$6," ","~",LEN(TRIM(S$6))-LEN(SUBSTITUTE(TRIM(S$6)," ",""))))-1)&amp;" Total",$B$6:$BB$373,ROW($A167)-5,FALSE))</f>
        <v>0</v>
      </c>
      <c r="T167" s="10">
        <f ca="1">IF(T$5&lt;&gt;"",HLOOKUP(T$5,Functionalization!$G$6:$R$373,ROW($A167)-5,FALSE),IFERROR(INDEX(T$337:T$373,MATCH($F167,$B$337:$B$373,0))/VLOOKUP($F167,$B$337:$BB$373,MATCH(LEFT(TRIM(T$6),FIND("~",SUBSTITUTE(T$6,"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167))*HLOOKUP(LEFT(TRIM(T$6),FIND("~",SUBSTITUTE(T$6," ","~",LEN(TRIM(T$6))-LEN(SUBSTITUTE(TRIM(T$6)," ",""))))-1)&amp;" Total",$B$6:$BB$373,ROW($A167)-5,FALSE))</f>
        <v>0</v>
      </c>
      <c r="U167" s="10">
        <f ca="1">IF(U$5&lt;&gt;"",HLOOKUP(U$5,Functionalization!$G$6:$R$373,ROW($A167)-5,FALSE),IFERROR(INDEX(U$337:U$373,MATCH($F167,$B$337:$B$373,0))/VLOOKUP($F167,$B$337:$BB$373,MATCH(LEFT(TRIM(U$6),FIND("~",SUBSTITUTE(U$6,"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167))*HLOOKUP(LEFT(TRIM(U$6),FIND("~",SUBSTITUTE(U$6," ","~",LEN(TRIM(U$6))-LEN(SUBSTITUTE(TRIM(U$6)," ",""))))-1)&amp;" Total",$B$6:$BB$373,ROW($A167)-5,FALSE))</f>
        <v>0</v>
      </c>
      <c r="V167" s="10">
        <f ca="1">IF(V$5&lt;&gt;"",HLOOKUP(V$5,Functionalization!$G$6:$R$373,ROW($A167)-5,FALSE),IFERROR(INDEX(V$337:V$373,MATCH($F167,$B$337:$B$373,0))/VLOOKUP($F167,$B$337:$BB$373,MATCH(LEFT(TRIM(V$6),FIND("~",SUBSTITUTE(V$6,"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167))*HLOOKUP(LEFT(TRIM(V$6),FIND("~",SUBSTITUTE(V$6," ","~",LEN(TRIM(V$6))-LEN(SUBSTITUTE(TRIM(V$6)," ",""))))-1)&amp;" Total",$B$6:$BB$373,ROW($A167)-5,FALSE))</f>
        <v>0</v>
      </c>
      <c r="W167" s="10">
        <f ca="1">IF(W$5&lt;&gt;"",HLOOKUP(W$5,Functionalization!$G$6:$R$373,ROW($A167)-5,FALSE),IFERROR(INDEX(W$337:W$373,MATCH($F167,$B$337:$B$373,0))/VLOOKUP($F167,$B$337:$BB$373,MATCH(LEFT(TRIM(W$6),FIND("~",SUBSTITUTE(W$6,"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167))*HLOOKUP(LEFT(TRIM(W$6),FIND("~",SUBSTITUTE(W$6," ","~",LEN(TRIM(W$6))-LEN(SUBSTITUTE(TRIM(W$6)," ",""))))-1)&amp;" Total",$B$6:$BB$373,ROW($A167)-5,FALSE))</f>
        <v>0</v>
      </c>
      <c r="X167" s="10">
        <f ca="1">IF(X$5&lt;&gt;"",HLOOKUP(X$5,Functionalization!$G$6:$R$373,ROW($A167)-5,FALSE),IFERROR(INDEX(X$337:X$373,MATCH($F167,$B$337:$B$373,0))/VLOOKUP($F167,$B$337:$BB$373,MATCH(LEFT(TRIM(X$6),FIND("~",SUBSTITUTE(X$6,"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167))*HLOOKUP(LEFT(TRIM(X$6),FIND("~",SUBSTITUTE(X$6," ","~",LEN(TRIM(X$6))-LEN(SUBSTITUTE(TRIM(X$6)," ",""))))-1)&amp;" Total",$B$6:$BB$373,ROW($A167)-5,FALSE))</f>
        <v>0</v>
      </c>
      <c r="Y167" s="10">
        <f ca="1">IF(Y$5&lt;&gt;"",HLOOKUP(Y$5,Functionalization!$G$6:$R$373,ROW($A167)-5,FALSE),IFERROR(INDEX(Y$337:Y$373,MATCH($F167,$B$337:$B$373,0))/VLOOKUP($F167,$B$337:$BB$373,MATCH(LEFT(TRIM(Y$6),FIND("~",SUBSTITUTE(Y$6,"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167))*HLOOKUP(LEFT(TRIM(Y$6),FIND("~",SUBSTITUTE(Y$6," ","~",LEN(TRIM(Y$6))-LEN(SUBSTITUTE(TRIM(Y$6)," ",""))))-1)&amp;" Total",$B$6:$BB$373,ROW($A167)-5,FALSE))</f>
        <v>0</v>
      </c>
      <c r="Z167" s="10">
        <f ca="1">IF(Z$5&lt;&gt;"",HLOOKUP(Z$5,Functionalization!$G$6:$R$373,ROW($A167)-5,FALSE),IFERROR(INDEX(Z$337:Z$373,MATCH($F167,$B$337:$B$373,0))/VLOOKUP($F167,$B$337:$BB$373,MATCH(LEFT(TRIM(Z$6),FIND("~",SUBSTITUTE(Z$6,"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167))*HLOOKUP(LEFT(TRIM(Z$6),FIND("~",SUBSTITUTE(Z$6," ","~",LEN(TRIM(Z$6))-LEN(SUBSTITUTE(TRIM(Z$6)," ",""))))-1)&amp;" Total",$B$6:$BB$373,ROW($A167)-5,FALSE))</f>
        <v>0</v>
      </c>
      <c r="AA167" s="10">
        <f ca="1">IF(AA$5&lt;&gt;"",HLOOKUP(AA$5,Functionalization!$G$6:$R$373,ROW($A167)-5,FALSE),IFERROR(INDEX(AA$337:AA$373,MATCH($F167,$B$337:$B$373,0))/VLOOKUP($F167,$B$337:$BB$373,MATCH(LEFT(TRIM(AA$6),FIND("~",SUBSTITUTE(AA$6,"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167))*HLOOKUP(LEFT(TRIM(AA$6),FIND("~",SUBSTITUTE(AA$6," ","~",LEN(TRIM(AA$6))-LEN(SUBSTITUTE(TRIM(AA$6)," ",""))))-1)&amp;" Total",$B$6:$BB$373,ROW($A167)-5,FALSE))</f>
        <v>0</v>
      </c>
      <c r="AB167" s="10">
        <f ca="1">IF(AB$5&lt;&gt;"",HLOOKUP(AB$5,Functionalization!$G$6:$R$373,ROW($A167)-5,FALSE),IFERROR(INDEX(AB$337:AB$373,MATCH($F167,$B$337:$B$373,0))/VLOOKUP($F167,$B$337:$BB$373,MATCH(LEFT(TRIM(AB$6),FIND("~",SUBSTITUTE(AB$6,"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167))*HLOOKUP(LEFT(TRIM(AB$6),FIND("~",SUBSTITUTE(AB$6," ","~",LEN(TRIM(AB$6))-LEN(SUBSTITUTE(TRIM(AB$6)," ",""))))-1)&amp;" Total",$B$6:$BB$373,ROW($A167)-5,FALSE))</f>
        <v>0</v>
      </c>
      <c r="AC167" s="10">
        <f ca="1">IF(AC$5&lt;&gt;"",HLOOKUP(AC$5,Functionalization!$G$6:$R$373,ROW($A167)-5,FALSE),IFERROR(INDEX(AC$337:AC$373,MATCH($F167,$B$337:$B$373,0))/VLOOKUP($F167,$B$337:$BB$373,MATCH(LEFT(TRIM(AC$6),FIND("~",SUBSTITUTE(AC$6,"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167))*HLOOKUP(LEFT(TRIM(AC$6),FIND("~",SUBSTITUTE(AC$6," ","~",LEN(TRIM(AC$6))-LEN(SUBSTITUTE(TRIM(AC$6)," ",""))))-1)&amp;" Total",$B$6:$BB$373,ROW($A167)-5,FALSE))</f>
        <v>0</v>
      </c>
      <c r="AD167" s="10">
        <f ca="1">IF(AD$5&lt;&gt;"",HLOOKUP(AD$5,Functionalization!$G$6:$R$373,ROW($A167)-5,FALSE),IFERROR(INDEX(AD$337:AD$373,MATCH($F167,$B$337:$B$373,0))/VLOOKUP($F167,$B$337:$BB$373,MATCH(LEFT(TRIM(AD$6),FIND("~",SUBSTITUTE(AD$6,"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167))*HLOOKUP(LEFT(TRIM(AD$6),FIND("~",SUBSTITUTE(AD$6," ","~",LEN(TRIM(AD$6))-LEN(SUBSTITUTE(TRIM(AD$6)," ",""))))-1)&amp;" Total",$B$6:$BB$373,ROW($A167)-5,FALSE))</f>
        <v>0</v>
      </c>
      <c r="AE167" s="10">
        <f ca="1">IF(AE$5&lt;&gt;"",HLOOKUP(AE$5,Functionalization!$G$6:$R$373,ROW($A167)-5,FALSE),IFERROR(INDEX(AE$337:AE$373,MATCH($F167,$B$337:$B$373,0))/VLOOKUP($F167,$B$337:$BB$373,MATCH(LEFT(TRIM(AE$6),FIND("~",SUBSTITUTE(AE$6,"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167))*HLOOKUP(LEFT(TRIM(AE$6),FIND("~",SUBSTITUTE(AE$6," ","~",LEN(TRIM(AE$6))-LEN(SUBSTITUTE(TRIM(AE$6)," ",""))))-1)&amp;" Total",$B$6:$BB$373,ROW($A167)-5,FALSE))</f>
        <v>0</v>
      </c>
      <c r="AF167" s="10">
        <f ca="1">IF(AF$5&lt;&gt;"",HLOOKUP(AF$5,Functionalization!$G$6:$R$373,ROW($A167)-5,FALSE),IFERROR(INDEX(AF$337:AF$373,MATCH($F167,$B$337:$B$373,0))/VLOOKUP($F167,$B$337:$BB$373,MATCH(LEFT(TRIM(AF$6),FIND("~",SUBSTITUTE(AF$6,"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167))*HLOOKUP(LEFT(TRIM(AF$6),FIND("~",SUBSTITUTE(AF$6," ","~",LEN(TRIM(AF$6))-LEN(SUBSTITUTE(TRIM(AF$6)," ",""))))-1)&amp;" Total",$B$6:$BB$373,ROW($A167)-5,FALSE))</f>
        <v>0</v>
      </c>
      <c r="AG167" s="10">
        <f ca="1">IF(AG$5&lt;&gt;"",HLOOKUP(AG$5,Functionalization!$G$6:$R$373,ROW($A167)-5,FALSE),IFERROR(INDEX(AG$337:AG$373,MATCH($F167,$B$337:$B$373,0))/VLOOKUP($F167,$B$337:$BB$373,MATCH(LEFT(TRIM(AG$6),FIND("~",SUBSTITUTE(AG$6,"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167))*HLOOKUP(LEFT(TRIM(AG$6),FIND("~",SUBSTITUTE(AG$6," ","~",LEN(TRIM(AG$6))-LEN(SUBSTITUTE(TRIM(AG$6)," ",""))))-1)&amp;" Total",$B$6:$BB$373,ROW($A167)-5,FALSE))</f>
        <v>0</v>
      </c>
      <c r="AH167" s="10">
        <f ca="1">IF(AH$5&lt;&gt;"",HLOOKUP(AH$5,Functionalization!$G$6:$R$373,ROW($A167)-5,FALSE),IFERROR(INDEX(AH$337:AH$373,MATCH($F167,$B$337:$B$373,0))/VLOOKUP($F167,$B$337:$BB$373,MATCH(LEFT(TRIM(AH$6),FIND("~",SUBSTITUTE(AH$6,"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167))*HLOOKUP(LEFT(TRIM(AH$6),FIND("~",SUBSTITUTE(AH$6," ","~",LEN(TRIM(AH$6))-LEN(SUBSTITUTE(TRIM(AH$6)," ",""))))-1)&amp;" Total",$B$6:$BB$373,ROW($A167)-5,FALSE))</f>
        <v>0</v>
      </c>
      <c r="AI167" s="10">
        <f ca="1">IF(AI$5&lt;&gt;"",HLOOKUP(AI$5,Functionalization!$G$6:$R$373,ROW($A167)-5,FALSE),IFERROR(INDEX(AI$337:AI$373,MATCH($F167,$B$337:$B$373,0))/VLOOKUP($F167,$B$337:$BB$373,MATCH(LEFT(TRIM(AI$6),FIND("~",SUBSTITUTE(AI$6,"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167))*HLOOKUP(LEFT(TRIM(AI$6),FIND("~",SUBSTITUTE(AI$6," ","~",LEN(TRIM(AI$6))-LEN(SUBSTITUTE(TRIM(AI$6)," ",""))))-1)&amp;" Total",$B$6:$BB$373,ROW($A167)-5,FALSE))</f>
        <v>0</v>
      </c>
      <c r="AJ167" s="10">
        <f ca="1">IF(AJ$5&lt;&gt;"",HLOOKUP(AJ$5,Functionalization!$G$6:$R$373,ROW($A167)-5,FALSE),IFERROR(INDEX(AJ$337:AJ$373,MATCH($F167,$B$337:$B$373,0))/VLOOKUP($F167,$B$337:$BB$373,MATCH(LEFT(TRIM(AJ$6),FIND("~",SUBSTITUTE(AJ$6,"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167))*HLOOKUP(LEFT(TRIM(AJ$6),FIND("~",SUBSTITUTE(AJ$6," ","~",LEN(TRIM(AJ$6))-LEN(SUBSTITUTE(TRIM(AJ$6)," ",""))))-1)&amp;" Total",$B$6:$BB$373,ROW($A167)-5,FALSE))</f>
        <v>0</v>
      </c>
      <c r="AK167" s="10">
        <f ca="1">IF(AK$5&lt;&gt;"",HLOOKUP(AK$5,Functionalization!$G$6:$R$373,ROW($A167)-5,FALSE),IFERROR(INDEX(AK$337:AK$373,MATCH($F167,$B$337:$B$373,0))/VLOOKUP($F167,$B$337:$BB$373,MATCH(LEFT(TRIM(AK$6),FIND("~",SUBSTITUTE(AK$6,"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167))*HLOOKUP(LEFT(TRIM(AK$6),FIND("~",SUBSTITUTE(AK$6," ","~",LEN(TRIM(AK$6))-LEN(SUBSTITUTE(TRIM(AK$6)," ",""))))-1)&amp;" Total",$B$6:$BB$373,ROW($A167)-5,FALSE))</f>
        <v>0</v>
      </c>
      <c r="AL167" s="10">
        <f ca="1">IF(AL$5&lt;&gt;"",HLOOKUP(AL$5,Functionalization!$G$6:$R$373,ROW($A167)-5,FALSE),IFERROR(INDEX(AL$337:AL$373,MATCH($F167,$B$337:$B$373,0))/VLOOKUP($F167,$B$337:$BB$373,MATCH(LEFT(TRIM(AL$6),FIND("~",SUBSTITUTE(AL$6,"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167))*HLOOKUP(LEFT(TRIM(AL$6),FIND("~",SUBSTITUTE(AL$6," ","~",LEN(TRIM(AL$6))-LEN(SUBSTITUTE(TRIM(AL$6)," ",""))))-1)&amp;" Total",$B$6:$BB$373,ROW($A167)-5,FALSE))</f>
        <v>0</v>
      </c>
      <c r="AM167" s="10">
        <f ca="1">IF(AM$5&lt;&gt;"",HLOOKUP(AM$5,Functionalization!$G$6:$R$373,ROW($A167)-5,FALSE),IFERROR(INDEX(AM$337:AM$373,MATCH($F167,$B$337:$B$373,0))/VLOOKUP($F167,$B$337:$BB$373,MATCH(LEFT(TRIM(AM$6),FIND("~",SUBSTITUTE(AM$6,"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167))*HLOOKUP(LEFT(TRIM(AM$6),FIND("~",SUBSTITUTE(AM$6," ","~",LEN(TRIM(AM$6))-LEN(SUBSTITUTE(TRIM(AM$6)," ",""))))-1)&amp;" Total",$B$6:$BB$373,ROW($A167)-5,FALSE))</f>
        <v>0</v>
      </c>
      <c r="AN167" s="10">
        <f ca="1">IF(AN$5&lt;&gt;"",HLOOKUP(AN$5,Functionalization!$G$6:$R$373,ROW($A167)-5,FALSE),IFERROR(INDEX(AN$337:AN$373,MATCH($F167,$B$337:$B$373,0))/VLOOKUP($F167,$B$337:$BB$373,MATCH(LEFT(TRIM(AN$6),FIND("~",SUBSTITUTE(AN$6,"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167))*HLOOKUP(LEFT(TRIM(AN$6),FIND("~",SUBSTITUTE(AN$6," ","~",LEN(TRIM(AN$6))-LEN(SUBSTITUTE(TRIM(AN$6)," ",""))))-1)&amp;" Total",$B$6:$BB$373,ROW($A167)-5,FALSE))</f>
        <v>0</v>
      </c>
      <c r="AO167" s="10">
        <f ca="1">IF(AO$5&lt;&gt;"",HLOOKUP(AO$5,Functionalization!$G$6:$R$373,ROW($A167)-5,FALSE),IFERROR(INDEX(AO$337:AO$373,MATCH($F167,$B$337:$B$373,0))/VLOOKUP($F167,$B$337:$BB$373,MATCH(LEFT(TRIM(AO$6),FIND("~",SUBSTITUTE(AO$6,"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167))*HLOOKUP(LEFT(TRIM(AO$6),FIND("~",SUBSTITUTE(AO$6," ","~",LEN(TRIM(AO$6))-LEN(SUBSTITUTE(TRIM(AO$6)," ",""))))-1)&amp;" Total",$B$6:$BB$373,ROW($A167)-5,FALSE))</f>
        <v>0</v>
      </c>
      <c r="AP167" s="10">
        <f ca="1">IF(AP$5&lt;&gt;"",HLOOKUP(AP$5,Functionalization!$G$6:$R$373,ROW($A167)-5,FALSE),IFERROR(INDEX(AP$337:AP$373,MATCH($F167,$B$337:$B$373,0))/VLOOKUP($F167,$B$337:$BB$373,MATCH(LEFT(TRIM(AP$6),FIND("~",SUBSTITUTE(AP$6,"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167))*HLOOKUP(LEFT(TRIM(AP$6),FIND("~",SUBSTITUTE(AP$6," ","~",LEN(TRIM(AP$6))-LEN(SUBSTITUTE(TRIM(AP$6)," ",""))))-1)&amp;" Total",$B$6:$BB$373,ROW($A167)-5,FALSE))</f>
        <v>0</v>
      </c>
      <c r="AQ167" s="10">
        <f ca="1">IF(AQ$5&lt;&gt;"",HLOOKUP(AQ$5,Functionalization!$G$6:$R$373,ROW($A167)-5,FALSE),IFERROR(INDEX(AQ$337:AQ$373,MATCH($F167,$B$337:$B$373,0))/VLOOKUP($F167,$B$337:$BB$373,MATCH(LEFT(TRIM(AQ$6),FIND("~",SUBSTITUTE(AQ$6,"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167))*HLOOKUP(LEFT(TRIM(AQ$6),FIND("~",SUBSTITUTE(AQ$6," ","~",LEN(TRIM(AQ$6))-LEN(SUBSTITUTE(TRIM(AQ$6)," ",""))))-1)&amp;" Total",$B$6:$BB$373,ROW($A167)-5,FALSE))</f>
        <v>0</v>
      </c>
      <c r="AR167" s="10">
        <f ca="1">IF(AR$5&lt;&gt;"",HLOOKUP(AR$5,Functionalization!$G$6:$R$373,ROW($A167)-5,FALSE),IFERROR(INDEX(AR$337:AR$373,MATCH($F167,$B$337:$B$373,0))/VLOOKUP($F167,$B$337:$BB$373,MATCH(LEFT(TRIM(AR$6),FIND("~",SUBSTITUTE(AR$6,"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167))*HLOOKUP(LEFT(TRIM(AR$6),FIND("~",SUBSTITUTE(AR$6," ","~",LEN(TRIM(AR$6))-LEN(SUBSTITUTE(TRIM(AR$6)," ",""))))-1)&amp;" Total",$B$6:$BB$373,ROW($A167)-5,FALSE))</f>
        <v>0</v>
      </c>
      <c r="AS167" s="10">
        <f ca="1">IF(AS$5&lt;&gt;"",HLOOKUP(AS$5,Functionalization!$G$6:$R$373,ROW($A167)-5,FALSE),IFERROR(INDEX(AS$337:AS$373,MATCH($F167,$B$337:$B$373,0))/VLOOKUP($F167,$B$337:$BB$373,MATCH(LEFT(TRIM(AS$6),FIND("~",SUBSTITUTE(AS$6,"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167))*HLOOKUP(LEFT(TRIM(AS$6),FIND("~",SUBSTITUTE(AS$6," ","~",LEN(TRIM(AS$6))-LEN(SUBSTITUTE(TRIM(AS$6)," ",""))))-1)&amp;" Total",$B$6:$BB$373,ROW($A167)-5,FALSE))</f>
        <v>0</v>
      </c>
      <c r="AT167" s="10">
        <f ca="1">IF(AT$5&lt;&gt;"",HLOOKUP(AT$5,Functionalization!$G$6:$R$373,ROW($A167)-5,FALSE),IFERROR(INDEX(AT$337:AT$373,MATCH($F167,$B$337:$B$373,0))/VLOOKUP($F167,$B$337:$BB$373,MATCH(LEFT(TRIM(AT$6),FIND("~",SUBSTITUTE(AT$6,"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167))*HLOOKUP(LEFT(TRIM(AT$6),FIND("~",SUBSTITUTE(AT$6," ","~",LEN(TRIM(AT$6))-LEN(SUBSTITUTE(TRIM(AT$6)," ",""))))-1)&amp;" Total",$B$6:$BB$373,ROW($A167)-5,FALSE))</f>
        <v>0</v>
      </c>
      <c r="AU167" s="10">
        <f ca="1">IF(AU$5&lt;&gt;"",HLOOKUP(AU$5,Functionalization!$G$6:$R$373,ROW($A167)-5,FALSE),IFERROR(INDEX(AU$337:AU$373,MATCH($F167,$B$337:$B$373,0))/VLOOKUP($F167,$B$337:$BB$373,MATCH(LEFT(TRIM(AU$6),FIND("~",SUBSTITUTE(AU$6,"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167))*HLOOKUP(LEFT(TRIM(AU$6),FIND("~",SUBSTITUTE(AU$6," ","~",LEN(TRIM(AU$6))-LEN(SUBSTITUTE(TRIM(AU$6)," ",""))))-1)&amp;" Total",$B$6:$BB$373,ROW($A167)-5,FALSE))</f>
        <v>0</v>
      </c>
      <c r="AV167" s="10">
        <f ca="1">IF(AV$5&lt;&gt;"",HLOOKUP(AV$5,Functionalization!$G$6:$R$373,ROW($A167)-5,FALSE),IFERROR(INDEX(AV$337:AV$373,MATCH($F167,$B$337:$B$373,0))/VLOOKUP($F167,$B$337:$BB$373,MATCH(LEFT(TRIM(AV$6),FIND("~",SUBSTITUTE(AV$6,"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167))*HLOOKUP(LEFT(TRIM(AV$6),FIND("~",SUBSTITUTE(AV$6," ","~",LEN(TRIM(AV$6))-LEN(SUBSTITUTE(TRIM(AV$6)," ",""))))-1)&amp;" Total",$B$6:$BB$373,ROW($A167)-5,FALSE))</f>
        <v>0</v>
      </c>
      <c r="AW167" s="10">
        <f ca="1">IF(AW$5&lt;&gt;"",HLOOKUP(AW$5,Functionalization!$G$6:$R$373,ROW($A167)-5,FALSE),IFERROR(INDEX(AW$337:AW$373,MATCH($F167,$B$337:$B$373,0))/VLOOKUP($F167,$B$337:$BB$373,MATCH(LEFT(TRIM(AW$6),FIND("~",SUBSTITUTE(AW$6,"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167))*HLOOKUP(LEFT(TRIM(AW$6),FIND("~",SUBSTITUTE(AW$6," ","~",LEN(TRIM(AW$6))-LEN(SUBSTITUTE(TRIM(AW$6)," ",""))))-1)&amp;" Total",$B$6:$BB$373,ROW($A167)-5,FALSE))</f>
        <v>0</v>
      </c>
      <c r="AX167" s="10">
        <f ca="1">IF(AX$5&lt;&gt;"",HLOOKUP(AX$5,Functionalization!$G$6:$R$373,ROW($A167)-5,FALSE),IFERROR(INDEX(AX$337:AX$373,MATCH($F167,$B$337:$B$373,0))/VLOOKUP($F167,$B$337:$BB$373,MATCH(LEFT(TRIM(AX$6),FIND("~",SUBSTITUTE(AX$6,"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167))*HLOOKUP(LEFT(TRIM(AX$6),FIND("~",SUBSTITUTE(AX$6," ","~",LEN(TRIM(AX$6))-LEN(SUBSTITUTE(TRIM(AX$6)," ",""))))-1)&amp;" Total",$B$6:$BB$373,ROW($A167)-5,FALSE))</f>
        <v>0</v>
      </c>
      <c r="AY167" s="10">
        <f ca="1">IF(AY$5&lt;&gt;"",HLOOKUP(AY$5,Functionalization!$G$6:$R$373,ROW($A167)-5,FALSE),IFERROR(INDEX(AY$337:AY$373,MATCH($F167,$B$337:$B$373,0))/VLOOKUP($F167,$B$337:$BB$373,MATCH(LEFT(TRIM(AY$6),FIND("~",SUBSTITUTE(AY$6,"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167))*HLOOKUP(LEFT(TRIM(AY$6),FIND("~",SUBSTITUTE(AY$6," ","~",LEN(TRIM(AY$6))-LEN(SUBSTITUTE(TRIM(AY$6)," ",""))))-1)&amp;" Total",$B$6:$BB$373,ROW($A167)-5,FALSE))</f>
        <v>0</v>
      </c>
      <c r="AZ167" s="10">
        <f ca="1">IF(AZ$5&lt;&gt;"",HLOOKUP(AZ$5,Functionalization!$G$6:$R$373,ROW($A167)-5,FALSE),IFERROR(INDEX(AZ$337:AZ$373,MATCH($F167,$B$337:$B$373,0))/VLOOKUP($F167,$B$337:$BB$373,MATCH(LEFT(TRIM(AZ$6),FIND("~",SUBSTITUTE(AZ$6,"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167))*HLOOKUP(LEFT(TRIM(AZ$6),FIND("~",SUBSTITUTE(AZ$6," ","~",LEN(TRIM(AZ$6))-LEN(SUBSTITUTE(TRIM(AZ$6)," ",""))))-1)&amp;" Total",$B$6:$BB$373,ROW($A167)-5,FALSE))</f>
        <v>0</v>
      </c>
      <c r="BA167" s="10">
        <f ca="1">IF(BA$5&lt;&gt;"",HLOOKUP(BA$5,Functionalization!$G$6:$R$373,ROW($A167)-5,FALSE),IFERROR(INDEX(BA$337:BA$373,MATCH($F167,$B$337:$B$373,0))/VLOOKUP($F167,$B$337:$BB$373,MATCH(LEFT(TRIM(BA$6),FIND("~",SUBSTITUTE(BA$6,"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167))*HLOOKUP(LEFT(TRIM(BA$6),FIND("~",SUBSTITUTE(BA$6," ","~",LEN(TRIM(BA$6))-LEN(SUBSTITUTE(TRIM(BA$6)," ",""))))-1)&amp;" Total",$B$6:$BB$373,ROW($A167)-5,FALSE))</f>
        <v>0</v>
      </c>
      <c r="BB167" s="10">
        <f ca="1">IF(BB$5&lt;&gt;"",HLOOKUP(BB$5,Functionalization!$G$6:$R$373,ROW($A167)-5,FALSE),IFERROR(INDEX(BB$337:BB$373,MATCH($F167,$B$337:$B$373,0))/VLOOKUP($F167,$B$337:$BB$373,MATCH(LEFT(TRIM(BB$6),FIND("~",SUBSTITUTE(BB$6,"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167))*HLOOKUP(LEFT(TRIM(BB$6),FIND("~",SUBSTITUTE(BB$6," ","~",LEN(TRIM(BB$6))-LEN(SUBSTITUTE(TRIM(BB$6)," ",""))))-1)&amp;" Total",$B$6:$BB$373,ROW($A167)-5,FALSE))</f>
        <v>0</v>
      </c>
      <c r="BD167">
        <f ca="1">IFERROR(IF(SUMIF($G$6:$BB$6,BD$6&amp;" Total",$G167:$BB167)-(SUMIF($G$6:$BB$6,BD$6&amp;" "&amp;'Input-Func_Class'!$D$22,$G167:$BB167)+IFERROR(SUMIF($G$6:$BB$6,BD$6&amp;" "&amp;'Input-Func_Class'!$E$22,$G167:$BB167),SUMIF($G$6:$BB$6,BD$6&amp;" "&amp;'Input-Func_Class'!$B$24,$G167:$BB167))+SUMIF($G$6:$BB$6,BD$6&amp;" "&amp;'Input-Func_Class'!$F$22,$G167:$BB167))&lt;Check_Limit,0,1),1)</f>
        <v>0</v>
      </c>
      <c r="BE167">
        <f ca="1">IFERROR(IF(SUMIF($G$6:$BB$6,BE$6&amp;" Total",$G167:$BB167)-(SUMIF($G$6:$BB$6,BE$6&amp;" "&amp;'Input-Func_Class'!$D$22,$G167:$BB167)+IFERROR(SUMIF($G$6:$BB$6,BE$6&amp;" "&amp;'Input-Func_Class'!$E$22,$G167:$BB167),SUMIF($G$6:$BB$6,BE$6&amp;" "&amp;'Input-Func_Class'!$B$24,$G167:$BB167))+SUMIF($G$6:$BB$6,BE$6&amp;" "&amp;'Input-Func_Class'!$F$22,$G167:$BB167))&lt;Check_Limit,0,1),1)</f>
        <v>0</v>
      </c>
      <c r="BF167">
        <f ca="1">IFERROR(IF(SUMIF($G$6:$BB$6,BF$6&amp;" Total",$G167:$BB167)-(SUMIF($G$6:$BB$6,BF$6&amp;" "&amp;'Input-Func_Class'!$D$22,$G167:$BB167)+IFERROR(SUMIF($G$6:$BB$6,BF$6&amp;" "&amp;'Input-Func_Class'!$E$22,$G167:$BB167),SUMIF($G$6:$BB$6,BF$6&amp;" "&amp;'Input-Func_Class'!$B$24,$G167:$BB167))+SUMIF($G$6:$BB$6,BF$6&amp;" "&amp;'Input-Func_Class'!$F$22,$G167:$BB167))&lt;Check_Limit,0,1),1)</f>
        <v>0</v>
      </c>
      <c r="BG167">
        <f ca="1">IFERROR(IF(SUMIF($G$6:$BB$6,BG$6&amp;" Total",$G167:$BB167)-(SUMIF($G$6:$BB$6,BG$6&amp;" "&amp;'Input-Func_Class'!$D$22,$G167:$BB167)+IFERROR(SUMIF($G$6:$BB$6,BG$6&amp;" "&amp;'Input-Func_Class'!$E$22,$G167:$BB167),SUMIF($G$6:$BB$6,BG$6&amp;" "&amp;'Input-Func_Class'!$B$24,$G167:$BB167))+SUMIF($G$6:$BB$6,BG$6&amp;" "&amp;'Input-Func_Class'!$F$22,$G167:$BB167))&lt;Check_Limit,0,1),1)</f>
        <v>0</v>
      </c>
      <c r="BH167">
        <f ca="1">IFERROR(IF(SUMIF($G$6:$BB$6,BH$6&amp;" Total",$G167:$BB167)-(SUMIF($G$6:$BB$6,BH$6&amp;" "&amp;'Input-Func_Class'!$D$22,$G167:$BB167)+IFERROR(SUMIF($G$6:$BB$6,BH$6&amp;" "&amp;'Input-Func_Class'!$E$22,$G167:$BB167),SUMIF($G$6:$BB$6,BH$6&amp;" "&amp;'Input-Func_Class'!$B$24,$G167:$BB167))+SUMIF($G$6:$BB$6,BH$6&amp;" "&amp;'Input-Func_Class'!$F$22,$G167:$BB167))&lt;Check_Limit,0,1),1)</f>
        <v>0</v>
      </c>
      <c r="BI167">
        <f ca="1">IFERROR(IF(SUMIF($G$6:$BB$6,BI$6&amp;" Total",$G167:$BB167)-(SUMIF($G$6:$BB$6,BI$6&amp;" "&amp;'Input-Func_Class'!$D$22,$G167:$BB167)+IFERROR(SUMIF($G$6:$BB$6,BI$6&amp;" "&amp;'Input-Func_Class'!$E$22,$G167:$BB167),SUMIF($G$6:$BB$6,BI$6&amp;" "&amp;'Input-Func_Class'!$B$24,$G167:$BB167))+SUMIF($G$6:$BB$6,BI$6&amp;" "&amp;'Input-Func_Class'!$F$22,$G167:$BB167))&lt;Check_Limit,0,1),1)</f>
        <v>0</v>
      </c>
      <c r="BJ167">
        <f ca="1">IFERROR(IF(SUMIF($G$6:$BB$6,BJ$6&amp;" Total",$G167:$BB167)-(SUMIF($G$6:$BB$6,BJ$6&amp;" "&amp;'Input-Func_Class'!$D$22,$G167:$BB167)+IFERROR(SUMIF($G$6:$BB$6,BJ$6&amp;" "&amp;'Input-Func_Class'!$E$22,$G167:$BB167),SUMIF($G$6:$BB$6,BJ$6&amp;" "&amp;'Input-Func_Class'!$B$24,$G167:$BB167))+SUMIF($G$6:$BB$6,BJ$6&amp;" "&amp;'Input-Func_Class'!$F$22,$G167:$BB167))&lt;Check_Limit,0,1),1)</f>
        <v>0</v>
      </c>
      <c r="BK167">
        <f ca="1">IFERROR(IF(SUMIF($G$6:$BB$6,BK$6&amp;" Total",$G167:$BB167)-(SUMIF($G$6:$BB$6,BK$6&amp;" "&amp;'Input-Func_Class'!$D$22,$G167:$BB167)+IFERROR(SUMIF($G$6:$BB$6,BK$6&amp;" "&amp;'Input-Func_Class'!$E$22,$G167:$BB167),SUMIF($G$6:$BB$6,BK$6&amp;" "&amp;'Input-Func_Class'!$B$24,$G167:$BB167))+SUMIF($G$6:$BB$6,BK$6&amp;" "&amp;'Input-Func_Class'!$F$22,$G167:$BB167))&lt;Check_Limit,0,1),1)</f>
        <v>0</v>
      </c>
      <c r="BL167">
        <f ca="1">IFERROR(IF(SUMIF($G$6:$BB$6,BL$6&amp;" Total",$G167:$BB167)-(SUMIF($G$6:$BB$6,BL$6&amp;" "&amp;'Input-Func_Class'!$D$22,$G167:$BB167)+IFERROR(SUMIF($G$6:$BB$6,BL$6&amp;" "&amp;'Input-Func_Class'!$E$22,$G167:$BB167),SUMIF($G$6:$BB$6,BL$6&amp;" "&amp;'Input-Func_Class'!$B$24,$G167:$BB167))+SUMIF($G$6:$BB$6,BL$6&amp;" "&amp;'Input-Func_Class'!$F$22,$G167:$BB167))&lt;Check_Limit,0,1),1)</f>
        <v>0</v>
      </c>
      <c r="BM167">
        <f ca="1">IFERROR(IF(SUMIF($G$6:$BB$6,BM$6&amp;" Total",$G167:$BB167)-(SUMIF($G$6:$BB$6,BM$6&amp;" "&amp;'Input-Func_Class'!$D$22,$G167:$BB167)+IFERROR(SUMIF($G$6:$BB$6,BM$6&amp;" "&amp;'Input-Func_Class'!$E$22,$G167:$BB167),SUMIF($G$6:$BB$6,BM$6&amp;" "&amp;'Input-Func_Class'!$B$24,$G167:$BB167))+SUMIF($G$6:$BB$6,BM$6&amp;" "&amp;'Input-Func_Class'!$F$22,$G167:$BB167))&lt;Check_Limit,0,1),1)</f>
        <v>0</v>
      </c>
      <c r="BN167">
        <f ca="1">IFERROR(IF(SUMIF($G$6:$BB$6,BN$6&amp;" Total",$G167:$BB167)-(SUMIF($G$6:$BB$6,BN$6&amp;" "&amp;'Input-Func_Class'!$D$22,$G167:$BB167)+IFERROR(SUMIF($G$6:$BB$6,BN$6&amp;" "&amp;'Input-Func_Class'!$E$22,$G167:$BB167),SUMIF($G$6:$BB$6,BN$6&amp;" "&amp;'Input-Func_Class'!$B$24,$G167:$BB167))+SUMIF($G$6:$BB$6,BN$6&amp;" "&amp;'Input-Func_Class'!$F$22,$G167:$BB167))&lt;Check_Limit,0,1),1)</f>
        <v>0</v>
      </c>
      <c r="BO167">
        <f ca="1">IFERROR(IF(SUMIF($G$6:$BB$6,BO$6&amp;" Total",$G167:$BB167)-(SUMIF($G$6:$BB$6,BO$6&amp;" "&amp;'Input-Func_Class'!$D$22,$G167:$BB167)+IFERROR(SUMIF($G$6:$BB$6,BO$6&amp;" "&amp;'Input-Func_Class'!$E$22,$G167:$BB167),SUMIF($G$6:$BB$6,BO$6&amp;" "&amp;'Input-Func_Class'!$B$24,$G167:$BB167))+SUMIF($G$6:$BB$6,BO$6&amp;" "&amp;'Input-Func_Class'!$F$22,$G167:$BB167))&lt;Check_Limit,0,1),1)</f>
        <v>0</v>
      </c>
    </row>
    <row r="168" spans="1:67" outlineLevel="1">
      <c r="A168" s="31">
        <f>IF(ISBLANK('Input-Accounts'!A168),"",'Input-Accounts'!A168)</f>
        <v>149</v>
      </c>
      <c r="B168" s="53" t="str">
        <f>IF(ISBLANK('Input-Accounts'!B168),"",'Input-Accounts'!B168)</f>
        <v>Purchased Gas Expense</v>
      </c>
      <c r="C168" s="31">
        <f>IF(ISBLANK('Input-Accounts'!C168),"",'Input-Accounts'!C168)</f>
        <v>807</v>
      </c>
      <c r="D168" s="10">
        <f>Functionalization!$D168</f>
        <v>409263.17323596525</v>
      </c>
      <c r="E168" s="10">
        <f t="shared" ca="1" si="43"/>
        <v>0</v>
      </c>
      <c r="F168" s="3" t="str">
        <f>IF($D168=0,"-",IF('Input-Accounts'!$E168&lt;&gt;0,'Input-Accounts'!$E168,'Input-Accounts'!$G168))</f>
        <v>COMMODITY</v>
      </c>
      <c r="G168" s="10">
        <f ca="1">IF(G$5&lt;&gt;"",HLOOKUP(G$5,Functionalization!$G$6:$R$373,ROW($A168)-5,FALSE),IFERROR(INDEX(G$337:G$373,MATCH($F168,$B$337:$B$373,0))/VLOOKUP($F168,$B$337:$BB$373,MATCH(LEFT(TRIM(G$6),FIND("~",SUBSTITUTE(G$6,"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168))*HLOOKUP(LEFT(TRIM(G$6),FIND("~",SUBSTITUTE(G$6," ","~",LEN(TRIM(G$6))-LEN(SUBSTITUTE(TRIM(G$6)," ",""))))-1)&amp;" Total",$B$6:$BB$373,ROW($A168)-5,FALSE))</f>
        <v>409263.17323596525</v>
      </c>
      <c r="H168" s="10">
        <f ca="1">IF(H$5&lt;&gt;"",HLOOKUP(H$5,Functionalization!$G$6:$R$373,ROW($A168)-5,FALSE),IFERROR(INDEX(H$337:H$373,MATCH($F168,$B$337:$B$373,0))/VLOOKUP($F168,$B$337:$BB$373,MATCH(LEFT(TRIM(H$6),FIND("~",SUBSTITUTE(H$6,"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168))*HLOOKUP(LEFT(TRIM(H$6),FIND("~",SUBSTITUTE(H$6," ","~",LEN(TRIM(H$6))-LEN(SUBSTITUTE(TRIM(H$6)," ",""))))-1)&amp;" Total",$B$6:$BB$373,ROW($A168)-5,FALSE))</f>
        <v>0</v>
      </c>
      <c r="I168" s="10">
        <f ca="1">IF(I$5&lt;&gt;"",HLOOKUP(I$5,Functionalization!$G$6:$R$373,ROW($A168)-5,FALSE),IFERROR(INDEX(I$337:I$373,MATCH($F168,$B$337:$B$373,0))/VLOOKUP($F168,$B$337:$BB$373,MATCH(LEFT(TRIM(I$6),FIND("~",SUBSTITUTE(I$6,"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168))*HLOOKUP(LEFT(TRIM(I$6),FIND("~",SUBSTITUTE(I$6," ","~",LEN(TRIM(I$6))-LEN(SUBSTITUTE(TRIM(I$6)," ",""))))-1)&amp;" Total",$B$6:$BB$373,ROW($A168)-5,FALSE))</f>
        <v>409263.17323596525</v>
      </c>
      <c r="J168" s="10">
        <f ca="1">IF(J$5&lt;&gt;"",HLOOKUP(J$5,Functionalization!$G$6:$R$373,ROW($A168)-5,FALSE),IFERROR(INDEX(J$337:J$373,MATCH($F168,$B$337:$B$373,0))/VLOOKUP($F168,$B$337:$BB$373,MATCH(LEFT(TRIM(J$6),FIND("~",SUBSTITUTE(J$6,"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168))*HLOOKUP(LEFT(TRIM(J$6),FIND("~",SUBSTITUTE(J$6," ","~",LEN(TRIM(J$6))-LEN(SUBSTITUTE(TRIM(J$6)," ",""))))-1)&amp;" Total",$B$6:$BB$373,ROW($A168)-5,FALSE))</f>
        <v>0</v>
      </c>
      <c r="K168" s="10">
        <f ca="1">IF(K$5&lt;&gt;"",HLOOKUP(K$5,Functionalization!$G$6:$R$373,ROW($A168)-5,FALSE),IFERROR(INDEX(K$337:K$373,MATCH($F168,$B$337:$B$373,0))/VLOOKUP($F168,$B$337:$BB$373,MATCH(LEFT(TRIM(K$6),FIND("~",SUBSTITUTE(K$6,"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168))*HLOOKUP(LEFT(TRIM(K$6),FIND("~",SUBSTITUTE(K$6," ","~",LEN(TRIM(K$6))-LEN(SUBSTITUTE(TRIM(K$6)," ",""))))-1)&amp;" Total",$B$6:$BB$373,ROW($A168)-5,FALSE))</f>
        <v>0</v>
      </c>
      <c r="L168" s="10">
        <f ca="1">IF(L$5&lt;&gt;"",HLOOKUP(L$5,Functionalization!$G$6:$R$373,ROW($A168)-5,FALSE),IFERROR(INDEX(L$337:L$373,MATCH($F168,$B$337:$B$373,0))/VLOOKUP($F168,$B$337:$BB$373,MATCH(LEFT(TRIM(L$6),FIND("~",SUBSTITUTE(L$6,"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168))*HLOOKUP(LEFT(TRIM(L$6),FIND("~",SUBSTITUTE(L$6," ","~",LEN(TRIM(L$6))-LEN(SUBSTITUTE(TRIM(L$6)," ",""))))-1)&amp;" Total",$B$6:$BB$373,ROW($A168)-5,FALSE))</f>
        <v>0</v>
      </c>
      <c r="M168" s="10">
        <f ca="1">IF(M$5&lt;&gt;"",HLOOKUP(M$5,Functionalization!$G$6:$R$373,ROW($A168)-5,FALSE),IFERROR(INDEX(M$337:M$373,MATCH($F168,$B$337:$B$373,0))/VLOOKUP($F168,$B$337:$BB$373,MATCH(LEFT(TRIM(M$6),FIND("~",SUBSTITUTE(M$6,"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168))*HLOOKUP(LEFT(TRIM(M$6),FIND("~",SUBSTITUTE(M$6," ","~",LEN(TRIM(M$6))-LEN(SUBSTITUTE(TRIM(M$6)," ",""))))-1)&amp;" Total",$B$6:$BB$373,ROW($A168)-5,FALSE))</f>
        <v>0</v>
      </c>
      <c r="N168" s="10">
        <f ca="1">IF(N$5&lt;&gt;"",HLOOKUP(N$5,Functionalization!$G$6:$R$373,ROW($A168)-5,FALSE),IFERROR(INDEX(N$337:N$373,MATCH($F168,$B$337:$B$373,0))/VLOOKUP($F168,$B$337:$BB$373,MATCH(LEFT(TRIM(N$6),FIND("~",SUBSTITUTE(N$6,"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168))*HLOOKUP(LEFT(TRIM(N$6),FIND("~",SUBSTITUTE(N$6," ","~",LEN(TRIM(N$6))-LEN(SUBSTITUTE(TRIM(N$6)," ",""))))-1)&amp;" Total",$B$6:$BB$373,ROW($A168)-5,FALSE))</f>
        <v>0</v>
      </c>
      <c r="O168" s="10">
        <f ca="1">IF(O$5&lt;&gt;"",HLOOKUP(O$5,Functionalization!$G$6:$R$373,ROW($A168)-5,FALSE),IFERROR(INDEX(O$337:O$373,MATCH($F168,$B$337:$B$373,0))/VLOOKUP($F168,$B$337:$BB$373,MATCH(LEFT(TRIM(O$6),FIND("~",SUBSTITUTE(O$6,"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168))*HLOOKUP(LEFT(TRIM(O$6),FIND("~",SUBSTITUTE(O$6," ","~",LEN(TRIM(O$6))-LEN(SUBSTITUTE(TRIM(O$6)," ",""))))-1)&amp;" Total",$B$6:$BB$373,ROW($A168)-5,FALSE))</f>
        <v>0</v>
      </c>
      <c r="P168" s="10">
        <f ca="1">IF(P$5&lt;&gt;"",HLOOKUP(P$5,Functionalization!$G$6:$R$373,ROW($A168)-5,FALSE),IFERROR(INDEX(P$337:P$373,MATCH($F168,$B$337:$B$373,0))/VLOOKUP($F168,$B$337:$BB$373,MATCH(LEFT(TRIM(P$6),FIND("~",SUBSTITUTE(P$6,"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168))*HLOOKUP(LEFT(TRIM(P$6),FIND("~",SUBSTITUTE(P$6," ","~",LEN(TRIM(P$6))-LEN(SUBSTITUTE(TRIM(P$6)," ",""))))-1)&amp;" Total",$B$6:$BB$373,ROW($A168)-5,FALSE))</f>
        <v>0</v>
      </c>
      <c r="Q168" s="10">
        <f ca="1">IF(Q$5&lt;&gt;"",HLOOKUP(Q$5,Functionalization!$G$6:$R$373,ROW($A168)-5,FALSE),IFERROR(INDEX(Q$337:Q$373,MATCH($F168,$B$337:$B$373,0))/VLOOKUP($F168,$B$337:$BB$373,MATCH(LEFT(TRIM(Q$6),FIND("~",SUBSTITUTE(Q$6,"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168))*HLOOKUP(LEFT(TRIM(Q$6),FIND("~",SUBSTITUTE(Q$6," ","~",LEN(TRIM(Q$6))-LEN(SUBSTITUTE(TRIM(Q$6)," ",""))))-1)&amp;" Total",$B$6:$BB$373,ROW($A168)-5,FALSE))</f>
        <v>0</v>
      </c>
      <c r="R168" s="10">
        <f ca="1">IF(R$5&lt;&gt;"",HLOOKUP(R$5,Functionalization!$G$6:$R$373,ROW($A168)-5,FALSE),IFERROR(INDEX(R$337:R$373,MATCH($F168,$B$337:$B$373,0))/VLOOKUP($F168,$B$337:$BB$373,MATCH(LEFT(TRIM(R$6),FIND("~",SUBSTITUTE(R$6,"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168))*HLOOKUP(LEFT(TRIM(R$6),FIND("~",SUBSTITUTE(R$6," ","~",LEN(TRIM(R$6))-LEN(SUBSTITUTE(TRIM(R$6)," ",""))))-1)&amp;" Total",$B$6:$BB$373,ROW($A168)-5,FALSE))</f>
        <v>0</v>
      </c>
      <c r="S168" s="10">
        <f ca="1">IF(S$5&lt;&gt;"",HLOOKUP(S$5,Functionalization!$G$6:$R$373,ROW($A168)-5,FALSE),IFERROR(INDEX(S$337:S$373,MATCH($F168,$B$337:$B$373,0))/VLOOKUP($F168,$B$337:$BB$373,MATCH(LEFT(TRIM(S$6),FIND("~",SUBSTITUTE(S$6,"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168))*HLOOKUP(LEFT(TRIM(S$6),FIND("~",SUBSTITUTE(S$6," ","~",LEN(TRIM(S$6))-LEN(SUBSTITUTE(TRIM(S$6)," ",""))))-1)&amp;" Total",$B$6:$BB$373,ROW($A168)-5,FALSE))</f>
        <v>0</v>
      </c>
      <c r="T168" s="10">
        <f ca="1">IF(T$5&lt;&gt;"",HLOOKUP(T$5,Functionalization!$G$6:$R$373,ROW($A168)-5,FALSE),IFERROR(INDEX(T$337:T$373,MATCH($F168,$B$337:$B$373,0))/VLOOKUP($F168,$B$337:$BB$373,MATCH(LEFT(TRIM(T$6),FIND("~",SUBSTITUTE(T$6,"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168))*HLOOKUP(LEFT(TRIM(T$6),FIND("~",SUBSTITUTE(T$6," ","~",LEN(TRIM(T$6))-LEN(SUBSTITUTE(TRIM(T$6)," ",""))))-1)&amp;" Total",$B$6:$BB$373,ROW($A168)-5,FALSE))</f>
        <v>0</v>
      </c>
      <c r="U168" s="10">
        <f ca="1">IF(U$5&lt;&gt;"",HLOOKUP(U$5,Functionalization!$G$6:$R$373,ROW($A168)-5,FALSE),IFERROR(INDEX(U$337:U$373,MATCH($F168,$B$337:$B$373,0))/VLOOKUP($F168,$B$337:$BB$373,MATCH(LEFT(TRIM(U$6),FIND("~",SUBSTITUTE(U$6,"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168))*HLOOKUP(LEFT(TRIM(U$6),FIND("~",SUBSTITUTE(U$6," ","~",LEN(TRIM(U$6))-LEN(SUBSTITUTE(TRIM(U$6)," ",""))))-1)&amp;" Total",$B$6:$BB$373,ROW($A168)-5,FALSE))</f>
        <v>0</v>
      </c>
      <c r="V168" s="10">
        <f ca="1">IF(V$5&lt;&gt;"",HLOOKUP(V$5,Functionalization!$G$6:$R$373,ROW($A168)-5,FALSE),IFERROR(INDEX(V$337:V$373,MATCH($F168,$B$337:$B$373,0))/VLOOKUP($F168,$B$337:$BB$373,MATCH(LEFT(TRIM(V$6),FIND("~",SUBSTITUTE(V$6,"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168))*HLOOKUP(LEFT(TRIM(V$6),FIND("~",SUBSTITUTE(V$6," ","~",LEN(TRIM(V$6))-LEN(SUBSTITUTE(TRIM(V$6)," ",""))))-1)&amp;" Total",$B$6:$BB$373,ROW($A168)-5,FALSE))</f>
        <v>0</v>
      </c>
      <c r="W168" s="10">
        <f ca="1">IF(W$5&lt;&gt;"",HLOOKUP(W$5,Functionalization!$G$6:$R$373,ROW($A168)-5,FALSE),IFERROR(INDEX(W$337:W$373,MATCH($F168,$B$337:$B$373,0))/VLOOKUP($F168,$B$337:$BB$373,MATCH(LEFT(TRIM(W$6),FIND("~",SUBSTITUTE(W$6,"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168))*HLOOKUP(LEFT(TRIM(W$6),FIND("~",SUBSTITUTE(W$6," ","~",LEN(TRIM(W$6))-LEN(SUBSTITUTE(TRIM(W$6)," ",""))))-1)&amp;" Total",$B$6:$BB$373,ROW($A168)-5,FALSE))</f>
        <v>0</v>
      </c>
      <c r="X168" s="10">
        <f ca="1">IF(X$5&lt;&gt;"",HLOOKUP(X$5,Functionalization!$G$6:$R$373,ROW($A168)-5,FALSE),IFERROR(INDEX(X$337:X$373,MATCH($F168,$B$337:$B$373,0))/VLOOKUP($F168,$B$337:$BB$373,MATCH(LEFT(TRIM(X$6),FIND("~",SUBSTITUTE(X$6,"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168))*HLOOKUP(LEFT(TRIM(X$6),FIND("~",SUBSTITUTE(X$6," ","~",LEN(TRIM(X$6))-LEN(SUBSTITUTE(TRIM(X$6)," ",""))))-1)&amp;" Total",$B$6:$BB$373,ROW($A168)-5,FALSE))</f>
        <v>0</v>
      </c>
      <c r="Y168" s="10">
        <f ca="1">IF(Y$5&lt;&gt;"",HLOOKUP(Y$5,Functionalization!$G$6:$R$373,ROW($A168)-5,FALSE),IFERROR(INDEX(Y$337:Y$373,MATCH($F168,$B$337:$B$373,0))/VLOOKUP($F168,$B$337:$BB$373,MATCH(LEFT(TRIM(Y$6),FIND("~",SUBSTITUTE(Y$6,"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168))*HLOOKUP(LEFT(TRIM(Y$6),FIND("~",SUBSTITUTE(Y$6," ","~",LEN(TRIM(Y$6))-LEN(SUBSTITUTE(TRIM(Y$6)," ",""))))-1)&amp;" Total",$B$6:$BB$373,ROW($A168)-5,FALSE))</f>
        <v>0</v>
      </c>
      <c r="Z168" s="10">
        <f ca="1">IF(Z$5&lt;&gt;"",HLOOKUP(Z$5,Functionalization!$G$6:$R$373,ROW($A168)-5,FALSE),IFERROR(INDEX(Z$337:Z$373,MATCH($F168,$B$337:$B$373,0))/VLOOKUP($F168,$B$337:$BB$373,MATCH(LEFT(TRIM(Z$6),FIND("~",SUBSTITUTE(Z$6,"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168))*HLOOKUP(LEFT(TRIM(Z$6),FIND("~",SUBSTITUTE(Z$6," ","~",LEN(TRIM(Z$6))-LEN(SUBSTITUTE(TRIM(Z$6)," ",""))))-1)&amp;" Total",$B$6:$BB$373,ROW($A168)-5,FALSE))</f>
        <v>0</v>
      </c>
      <c r="AA168" s="10">
        <f ca="1">IF(AA$5&lt;&gt;"",HLOOKUP(AA$5,Functionalization!$G$6:$R$373,ROW($A168)-5,FALSE),IFERROR(INDEX(AA$337:AA$373,MATCH($F168,$B$337:$B$373,0))/VLOOKUP($F168,$B$337:$BB$373,MATCH(LEFT(TRIM(AA$6),FIND("~",SUBSTITUTE(AA$6,"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168))*HLOOKUP(LEFT(TRIM(AA$6),FIND("~",SUBSTITUTE(AA$6," ","~",LEN(TRIM(AA$6))-LEN(SUBSTITUTE(TRIM(AA$6)," ",""))))-1)&amp;" Total",$B$6:$BB$373,ROW($A168)-5,FALSE))</f>
        <v>0</v>
      </c>
      <c r="AB168" s="10">
        <f ca="1">IF(AB$5&lt;&gt;"",HLOOKUP(AB$5,Functionalization!$G$6:$R$373,ROW($A168)-5,FALSE),IFERROR(INDEX(AB$337:AB$373,MATCH($F168,$B$337:$B$373,0))/VLOOKUP($F168,$B$337:$BB$373,MATCH(LEFT(TRIM(AB$6),FIND("~",SUBSTITUTE(AB$6,"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168))*HLOOKUP(LEFT(TRIM(AB$6),FIND("~",SUBSTITUTE(AB$6," ","~",LEN(TRIM(AB$6))-LEN(SUBSTITUTE(TRIM(AB$6)," ",""))))-1)&amp;" Total",$B$6:$BB$373,ROW($A168)-5,FALSE))</f>
        <v>0</v>
      </c>
      <c r="AC168" s="10">
        <f ca="1">IF(AC$5&lt;&gt;"",HLOOKUP(AC$5,Functionalization!$G$6:$R$373,ROW($A168)-5,FALSE),IFERROR(INDEX(AC$337:AC$373,MATCH($F168,$B$337:$B$373,0))/VLOOKUP($F168,$B$337:$BB$373,MATCH(LEFT(TRIM(AC$6),FIND("~",SUBSTITUTE(AC$6,"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168))*HLOOKUP(LEFT(TRIM(AC$6),FIND("~",SUBSTITUTE(AC$6," ","~",LEN(TRIM(AC$6))-LEN(SUBSTITUTE(TRIM(AC$6)," ",""))))-1)&amp;" Total",$B$6:$BB$373,ROW($A168)-5,FALSE))</f>
        <v>0</v>
      </c>
      <c r="AD168" s="10">
        <f ca="1">IF(AD$5&lt;&gt;"",HLOOKUP(AD$5,Functionalization!$G$6:$R$373,ROW($A168)-5,FALSE),IFERROR(INDEX(AD$337:AD$373,MATCH($F168,$B$337:$B$373,0))/VLOOKUP($F168,$B$337:$BB$373,MATCH(LEFT(TRIM(AD$6),FIND("~",SUBSTITUTE(AD$6,"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168))*HLOOKUP(LEFT(TRIM(AD$6),FIND("~",SUBSTITUTE(AD$6," ","~",LEN(TRIM(AD$6))-LEN(SUBSTITUTE(TRIM(AD$6)," ",""))))-1)&amp;" Total",$B$6:$BB$373,ROW($A168)-5,FALSE))</f>
        <v>0</v>
      </c>
      <c r="AE168" s="10">
        <f ca="1">IF(AE$5&lt;&gt;"",HLOOKUP(AE$5,Functionalization!$G$6:$R$373,ROW($A168)-5,FALSE),IFERROR(INDEX(AE$337:AE$373,MATCH($F168,$B$337:$B$373,0))/VLOOKUP($F168,$B$337:$BB$373,MATCH(LEFT(TRIM(AE$6),FIND("~",SUBSTITUTE(AE$6,"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168))*HLOOKUP(LEFT(TRIM(AE$6),FIND("~",SUBSTITUTE(AE$6," ","~",LEN(TRIM(AE$6))-LEN(SUBSTITUTE(TRIM(AE$6)," ",""))))-1)&amp;" Total",$B$6:$BB$373,ROW($A168)-5,FALSE))</f>
        <v>0</v>
      </c>
      <c r="AF168" s="10">
        <f ca="1">IF(AF$5&lt;&gt;"",HLOOKUP(AF$5,Functionalization!$G$6:$R$373,ROW($A168)-5,FALSE),IFERROR(INDEX(AF$337:AF$373,MATCH($F168,$B$337:$B$373,0))/VLOOKUP($F168,$B$337:$BB$373,MATCH(LEFT(TRIM(AF$6),FIND("~",SUBSTITUTE(AF$6,"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168))*HLOOKUP(LEFT(TRIM(AF$6),FIND("~",SUBSTITUTE(AF$6," ","~",LEN(TRIM(AF$6))-LEN(SUBSTITUTE(TRIM(AF$6)," ",""))))-1)&amp;" Total",$B$6:$BB$373,ROW($A168)-5,FALSE))</f>
        <v>0</v>
      </c>
      <c r="AG168" s="10">
        <f ca="1">IF(AG$5&lt;&gt;"",HLOOKUP(AG$5,Functionalization!$G$6:$R$373,ROW($A168)-5,FALSE),IFERROR(INDEX(AG$337:AG$373,MATCH($F168,$B$337:$B$373,0))/VLOOKUP($F168,$B$337:$BB$373,MATCH(LEFT(TRIM(AG$6),FIND("~",SUBSTITUTE(AG$6,"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168))*HLOOKUP(LEFT(TRIM(AG$6),FIND("~",SUBSTITUTE(AG$6," ","~",LEN(TRIM(AG$6))-LEN(SUBSTITUTE(TRIM(AG$6)," ",""))))-1)&amp;" Total",$B$6:$BB$373,ROW($A168)-5,FALSE))</f>
        <v>0</v>
      </c>
      <c r="AH168" s="10">
        <f ca="1">IF(AH$5&lt;&gt;"",HLOOKUP(AH$5,Functionalization!$G$6:$R$373,ROW($A168)-5,FALSE),IFERROR(INDEX(AH$337:AH$373,MATCH($F168,$B$337:$B$373,0))/VLOOKUP($F168,$B$337:$BB$373,MATCH(LEFT(TRIM(AH$6),FIND("~",SUBSTITUTE(AH$6,"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168))*HLOOKUP(LEFT(TRIM(AH$6),FIND("~",SUBSTITUTE(AH$6," ","~",LEN(TRIM(AH$6))-LEN(SUBSTITUTE(TRIM(AH$6)," ",""))))-1)&amp;" Total",$B$6:$BB$373,ROW($A168)-5,FALSE))</f>
        <v>0</v>
      </c>
      <c r="AI168" s="10">
        <f ca="1">IF(AI$5&lt;&gt;"",HLOOKUP(AI$5,Functionalization!$G$6:$R$373,ROW($A168)-5,FALSE),IFERROR(INDEX(AI$337:AI$373,MATCH($F168,$B$337:$B$373,0))/VLOOKUP($F168,$B$337:$BB$373,MATCH(LEFT(TRIM(AI$6),FIND("~",SUBSTITUTE(AI$6,"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168))*HLOOKUP(LEFT(TRIM(AI$6),FIND("~",SUBSTITUTE(AI$6," ","~",LEN(TRIM(AI$6))-LEN(SUBSTITUTE(TRIM(AI$6)," ",""))))-1)&amp;" Total",$B$6:$BB$373,ROW($A168)-5,FALSE))</f>
        <v>0</v>
      </c>
      <c r="AJ168" s="10">
        <f ca="1">IF(AJ$5&lt;&gt;"",HLOOKUP(AJ$5,Functionalization!$G$6:$R$373,ROW($A168)-5,FALSE),IFERROR(INDEX(AJ$337:AJ$373,MATCH($F168,$B$337:$B$373,0))/VLOOKUP($F168,$B$337:$BB$373,MATCH(LEFT(TRIM(AJ$6),FIND("~",SUBSTITUTE(AJ$6,"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168))*HLOOKUP(LEFT(TRIM(AJ$6),FIND("~",SUBSTITUTE(AJ$6," ","~",LEN(TRIM(AJ$6))-LEN(SUBSTITUTE(TRIM(AJ$6)," ",""))))-1)&amp;" Total",$B$6:$BB$373,ROW($A168)-5,FALSE))</f>
        <v>0</v>
      </c>
      <c r="AK168" s="10">
        <f ca="1">IF(AK$5&lt;&gt;"",HLOOKUP(AK$5,Functionalization!$G$6:$R$373,ROW($A168)-5,FALSE),IFERROR(INDEX(AK$337:AK$373,MATCH($F168,$B$337:$B$373,0))/VLOOKUP($F168,$B$337:$BB$373,MATCH(LEFT(TRIM(AK$6),FIND("~",SUBSTITUTE(AK$6,"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168))*HLOOKUP(LEFT(TRIM(AK$6),FIND("~",SUBSTITUTE(AK$6," ","~",LEN(TRIM(AK$6))-LEN(SUBSTITUTE(TRIM(AK$6)," ",""))))-1)&amp;" Total",$B$6:$BB$373,ROW($A168)-5,FALSE))</f>
        <v>0</v>
      </c>
      <c r="AL168" s="10">
        <f ca="1">IF(AL$5&lt;&gt;"",HLOOKUP(AL$5,Functionalization!$G$6:$R$373,ROW($A168)-5,FALSE),IFERROR(INDEX(AL$337:AL$373,MATCH($F168,$B$337:$B$373,0))/VLOOKUP($F168,$B$337:$BB$373,MATCH(LEFT(TRIM(AL$6),FIND("~",SUBSTITUTE(AL$6,"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168))*HLOOKUP(LEFT(TRIM(AL$6),FIND("~",SUBSTITUTE(AL$6," ","~",LEN(TRIM(AL$6))-LEN(SUBSTITUTE(TRIM(AL$6)," ",""))))-1)&amp;" Total",$B$6:$BB$373,ROW($A168)-5,FALSE))</f>
        <v>0</v>
      </c>
      <c r="AM168" s="10">
        <f ca="1">IF(AM$5&lt;&gt;"",HLOOKUP(AM$5,Functionalization!$G$6:$R$373,ROW($A168)-5,FALSE),IFERROR(INDEX(AM$337:AM$373,MATCH($F168,$B$337:$B$373,0))/VLOOKUP($F168,$B$337:$BB$373,MATCH(LEFT(TRIM(AM$6),FIND("~",SUBSTITUTE(AM$6,"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168))*HLOOKUP(LEFT(TRIM(AM$6),FIND("~",SUBSTITUTE(AM$6," ","~",LEN(TRIM(AM$6))-LEN(SUBSTITUTE(TRIM(AM$6)," ",""))))-1)&amp;" Total",$B$6:$BB$373,ROW($A168)-5,FALSE))</f>
        <v>0</v>
      </c>
      <c r="AN168" s="10">
        <f ca="1">IF(AN$5&lt;&gt;"",HLOOKUP(AN$5,Functionalization!$G$6:$R$373,ROW($A168)-5,FALSE),IFERROR(INDEX(AN$337:AN$373,MATCH($F168,$B$337:$B$373,0))/VLOOKUP($F168,$B$337:$BB$373,MATCH(LEFT(TRIM(AN$6),FIND("~",SUBSTITUTE(AN$6,"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168))*HLOOKUP(LEFT(TRIM(AN$6),FIND("~",SUBSTITUTE(AN$6," ","~",LEN(TRIM(AN$6))-LEN(SUBSTITUTE(TRIM(AN$6)," ",""))))-1)&amp;" Total",$B$6:$BB$373,ROW($A168)-5,FALSE))</f>
        <v>0</v>
      </c>
      <c r="AO168" s="10">
        <f ca="1">IF(AO$5&lt;&gt;"",HLOOKUP(AO$5,Functionalization!$G$6:$R$373,ROW($A168)-5,FALSE),IFERROR(INDEX(AO$337:AO$373,MATCH($F168,$B$337:$B$373,0))/VLOOKUP($F168,$B$337:$BB$373,MATCH(LEFT(TRIM(AO$6),FIND("~",SUBSTITUTE(AO$6,"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168))*HLOOKUP(LEFT(TRIM(AO$6),FIND("~",SUBSTITUTE(AO$6," ","~",LEN(TRIM(AO$6))-LEN(SUBSTITUTE(TRIM(AO$6)," ",""))))-1)&amp;" Total",$B$6:$BB$373,ROW($A168)-5,FALSE))</f>
        <v>0</v>
      </c>
      <c r="AP168" s="10">
        <f ca="1">IF(AP$5&lt;&gt;"",HLOOKUP(AP$5,Functionalization!$G$6:$R$373,ROW($A168)-5,FALSE),IFERROR(INDEX(AP$337:AP$373,MATCH($F168,$B$337:$B$373,0))/VLOOKUP($F168,$B$337:$BB$373,MATCH(LEFT(TRIM(AP$6),FIND("~",SUBSTITUTE(AP$6,"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168))*HLOOKUP(LEFT(TRIM(AP$6),FIND("~",SUBSTITUTE(AP$6," ","~",LEN(TRIM(AP$6))-LEN(SUBSTITUTE(TRIM(AP$6)," ",""))))-1)&amp;" Total",$B$6:$BB$373,ROW($A168)-5,FALSE))</f>
        <v>0</v>
      </c>
      <c r="AQ168" s="10">
        <f ca="1">IF(AQ$5&lt;&gt;"",HLOOKUP(AQ$5,Functionalization!$G$6:$R$373,ROW($A168)-5,FALSE),IFERROR(INDEX(AQ$337:AQ$373,MATCH($F168,$B$337:$B$373,0))/VLOOKUP($F168,$B$337:$BB$373,MATCH(LEFT(TRIM(AQ$6),FIND("~",SUBSTITUTE(AQ$6,"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168))*HLOOKUP(LEFT(TRIM(AQ$6),FIND("~",SUBSTITUTE(AQ$6," ","~",LEN(TRIM(AQ$6))-LEN(SUBSTITUTE(TRIM(AQ$6)," ",""))))-1)&amp;" Total",$B$6:$BB$373,ROW($A168)-5,FALSE))</f>
        <v>0</v>
      </c>
      <c r="AR168" s="10">
        <f ca="1">IF(AR$5&lt;&gt;"",HLOOKUP(AR$5,Functionalization!$G$6:$R$373,ROW($A168)-5,FALSE),IFERROR(INDEX(AR$337:AR$373,MATCH($F168,$B$337:$B$373,0))/VLOOKUP($F168,$B$337:$BB$373,MATCH(LEFT(TRIM(AR$6),FIND("~",SUBSTITUTE(AR$6,"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168))*HLOOKUP(LEFT(TRIM(AR$6),FIND("~",SUBSTITUTE(AR$6," ","~",LEN(TRIM(AR$6))-LEN(SUBSTITUTE(TRIM(AR$6)," ",""))))-1)&amp;" Total",$B$6:$BB$373,ROW($A168)-5,FALSE))</f>
        <v>0</v>
      </c>
      <c r="AS168" s="10">
        <f ca="1">IF(AS$5&lt;&gt;"",HLOOKUP(AS$5,Functionalization!$G$6:$R$373,ROW($A168)-5,FALSE),IFERROR(INDEX(AS$337:AS$373,MATCH($F168,$B$337:$B$373,0))/VLOOKUP($F168,$B$337:$BB$373,MATCH(LEFT(TRIM(AS$6),FIND("~",SUBSTITUTE(AS$6,"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168))*HLOOKUP(LEFT(TRIM(AS$6),FIND("~",SUBSTITUTE(AS$6," ","~",LEN(TRIM(AS$6))-LEN(SUBSTITUTE(TRIM(AS$6)," ",""))))-1)&amp;" Total",$B$6:$BB$373,ROW($A168)-5,FALSE))</f>
        <v>0</v>
      </c>
      <c r="AT168" s="10">
        <f ca="1">IF(AT$5&lt;&gt;"",HLOOKUP(AT$5,Functionalization!$G$6:$R$373,ROW($A168)-5,FALSE),IFERROR(INDEX(AT$337:AT$373,MATCH($F168,$B$337:$B$373,0))/VLOOKUP($F168,$B$337:$BB$373,MATCH(LEFT(TRIM(AT$6),FIND("~",SUBSTITUTE(AT$6,"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168))*HLOOKUP(LEFT(TRIM(AT$6),FIND("~",SUBSTITUTE(AT$6," ","~",LEN(TRIM(AT$6))-LEN(SUBSTITUTE(TRIM(AT$6)," ",""))))-1)&amp;" Total",$B$6:$BB$373,ROW($A168)-5,FALSE))</f>
        <v>0</v>
      </c>
      <c r="AU168" s="10">
        <f ca="1">IF(AU$5&lt;&gt;"",HLOOKUP(AU$5,Functionalization!$G$6:$R$373,ROW($A168)-5,FALSE),IFERROR(INDEX(AU$337:AU$373,MATCH($F168,$B$337:$B$373,0))/VLOOKUP($F168,$B$337:$BB$373,MATCH(LEFT(TRIM(AU$6),FIND("~",SUBSTITUTE(AU$6,"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168))*HLOOKUP(LEFT(TRIM(AU$6),FIND("~",SUBSTITUTE(AU$6," ","~",LEN(TRIM(AU$6))-LEN(SUBSTITUTE(TRIM(AU$6)," ",""))))-1)&amp;" Total",$B$6:$BB$373,ROW($A168)-5,FALSE))</f>
        <v>0</v>
      </c>
      <c r="AV168" s="10">
        <f ca="1">IF(AV$5&lt;&gt;"",HLOOKUP(AV$5,Functionalization!$G$6:$R$373,ROW($A168)-5,FALSE),IFERROR(INDEX(AV$337:AV$373,MATCH($F168,$B$337:$B$373,0))/VLOOKUP($F168,$B$337:$BB$373,MATCH(LEFT(TRIM(AV$6),FIND("~",SUBSTITUTE(AV$6,"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168))*HLOOKUP(LEFT(TRIM(AV$6),FIND("~",SUBSTITUTE(AV$6," ","~",LEN(TRIM(AV$6))-LEN(SUBSTITUTE(TRIM(AV$6)," ",""))))-1)&amp;" Total",$B$6:$BB$373,ROW($A168)-5,FALSE))</f>
        <v>0</v>
      </c>
      <c r="AW168" s="10">
        <f ca="1">IF(AW$5&lt;&gt;"",HLOOKUP(AW$5,Functionalization!$G$6:$R$373,ROW($A168)-5,FALSE),IFERROR(INDEX(AW$337:AW$373,MATCH($F168,$B$337:$B$373,0))/VLOOKUP($F168,$B$337:$BB$373,MATCH(LEFT(TRIM(AW$6),FIND("~",SUBSTITUTE(AW$6,"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168))*HLOOKUP(LEFT(TRIM(AW$6),FIND("~",SUBSTITUTE(AW$6," ","~",LEN(TRIM(AW$6))-LEN(SUBSTITUTE(TRIM(AW$6)," ",""))))-1)&amp;" Total",$B$6:$BB$373,ROW($A168)-5,FALSE))</f>
        <v>0</v>
      </c>
      <c r="AX168" s="10">
        <f ca="1">IF(AX$5&lt;&gt;"",HLOOKUP(AX$5,Functionalization!$G$6:$R$373,ROW($A168)-5,FALSE),IFERROR(INDEX(AX$337:AX$373,MATCH($F168,$B$337:$B$373,0))/VLOOKUP($F168,$B$337:$BB$373,MATCH(LEFT(TRIM(AX$6),FIND("~",SUBSTITUTE(AX$6,"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168))*HLOOKUP(LEFT(TRIM(AX$6),FIND("~",SUBSTITUTE(AX$6," ","~",LEN(TRIM(AX$6))-LEN(SUBSTITUTE(TRIM(AX$6)," ",""))))-1)&amp;" Total",$B$6:$BB$373,ROW($A168)-5,FALSE))</f>
        <v>0</v>
      </c>
      <c r="AY168" s="10">
        <f ca="1">IF(AY$5&lt;&gt;"",HLOOKUP(AY$5,Functionalization!$G$6:$R$373,ROW($A168)-5,FALSE),IFERROR(INDEX(AY$337:AY$373,MATCH($F168,$B$337:$B$373,0))/VLOOKUP($F168,$B$337:$BB$373,MATCH(LEFT(TRIM(AY$6),FIND("~",SUBSTITUTE(AY$6,"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168))*HLOOKUP(LEFT(TRIM(AY$6),FIND("~",SUBSTITUTE(AY$6," ","~",LEN(TRIM(AY$6))-LEN(SUBSTITUTE(TRIM(AY$6)," ",""))))-1)&amp;" Total",$B$6:$BB$373,ROW($A168)-5,FALSE))</f>
        <v>0</v>
      </c>
      <c r="AZ168" s="10">
        <f ca="1">IF(AZ$5&lt;&gt;"",HLOOKUP(AZ$5,Functionalization!$G$6:$R$373,ROW($A168)-5,FALSE),IFERROR(INDEX(AZ$337:AZ$373,MATCH($F168,$B$337:$B$373,0))/VLOOKUP($F168,$B$337:$BB$373,MATCH(LEFT(TRIM(AZ$6),FIND("~",SUBSTITUTE(AZ$6,"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168))*HLOOKUP(LEFT(TRIM(AZ$6),FIND("~",SUBSTITUTE(AZ$6," ","~",LEN(TRIM(AZ$6))-LEN(SUBSTITUTE(TRIM(AZ$6)," ",""))))-1)&amp;" Total",$B$6:$BB$373,ROW($A168)-5,FALSE))</f>
        <v>0</v>
      </c>
      <c r="BA168" s="10">
        <f ca="1">IF(BA$5&lt;&gt;"",HLOOKUP(BA$5,Functionalization!$G$6:$R$373,ROW($A168)-5,FALSE),IFERROR(INDEX(BA$337:BA$373,MATCH($F168,$B$337:$B$373,0))/VLOOKUP($F168,$B$337:$BB$373,MATCH(LEFT(TRIM(BA$6),FIND("~",SUBSTITUTE(BA$6,"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168))*HLOOKUP(LEFT(TRIM(BA$6),FIND("~",SUBSTITUTE(BA$6," ","~",LEN(TRIM(BA$6))-LEN(SUBSTITUTE(TRIM(BA$6)," ",""))))-1)&amp;" Total",$B$6:$BB$373,ROW($A168)-5,FALSE))</f>
        <v>0</v>
      </c>
      <c r="BB168" s="10">
        <f ca="1">IF(BB$5&lt;&gt;"",HLOOKUP(BB$5,Functionalization!$G$6:$R$373,ROW($A168)-5,FALSE),IFERROR(INDEX(BB$337:BB$373,MATCH($F168,$B$337:$B$373,0))/VLOOKUP($F168,$B$337:$BB$373,MATCH(LEFT(TRIM(BB$6),FIND("~",SUBSTITUTE(BB$6,"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168))*HLOOKUP(LEFT(TRIM(BB$6),FIND("~",SUBSTITUTE(BB$6," ","~",LEN(TRIM(BB$6))-LEN(SUBSTITUTE(TRIM(BB$6)," ",""))))-1)&amp;" Total",$B$6:$BB$373,ROW($A168)-5,FALSE))</f>
        <v>0</v>
      </c>
      <c r="BD168">
        <f ca="1">IFERROR(IF(SUMIF($G$6:$BB$6,BD$6&amp;" Total",$G168:$BB168)-(SUMIF($G$6:$BB$6,BD$6&amp;" "&amp;'Input-Func_Class'!$D$22,$G168:$BB168)+IFERROR(SUMIF($G$6:$BB$6,BD$6&amp;" "&amp;'Input-Func_Class'!$E$22,$G168:$BB168),SUMIF($G$6:$BB$6,BD$6&amp;" "&amp;'Input-Func_Class'!$B$24,$G168:$BB168))+SUMIF($G$6:$BB$6,BD$6&amp;" "&amp;'Input-Func_Class'!$F$22,$G168:$BB168))&lt;Check_Limit,0,1),1)</f>
        <v>0</v>
      </c>
      <c r="BE168">
        <f ca="1">IFERROR(IF(SUMIF($G$6:$BB$6,BE$6&amp;" Total",$G168:$BB168)-(SUMIF($G$6:$BB$6,BE$6&amp;" "&amp;'Input-Func_Class'!$D$22,$G168:$BB168)+IFERROR(SUMIF($G$6:$BB$6,BE$6&amp;" "&amp;'Input-Func_Class'!$E$22,$G168:$BB168),SUMIF($G$6:$BB$6,BE$6&amp;" "&amp;'Input-Func_Class'!$B$24,$G168:$BB168))+SUMIF($G$6:$BB$6,BE$6&amp;" "&amp;'Input-Func_Class'!$F$22,$G168:$BB168))&lt;Check_Limit,0,1),1)</f>
        <v>0</v>
      </c>
      <c r="BF168">
        <f ca="1">IFERROR(IF(SUMIF($G$6:$BB$6,BF$6&amp;" Total",$G168:$BB168)-(SUMIF($G$6:$BB$6,BF$6&amp;" "&amp;'Input-Func_Class'!$D$22,$G168:$BB168)+IFERROR(SUMIF($G$6:$BB$6,BF$6&amp;" "&amp;'Input-Func_Class'!$E$22,$G168:$BB168),SUMIF($G$6:$BB$6,BF$6&amp;" "&amp;'Input-Func_Class'!$B$24,$G168:$BB168))+SUMIF($G$6:$BB$6,BF$6&amp;" "&amp;'Input-Func_Class'!$F$22,$G168:$BB168))&lt;Check_Limit,0,1),1)</f>
        <v>0</v>
      </c>
      <c r="BG168">
        <f ca="1">IFERROR(IF(SUMIF($G$6:$BB$6,BG$6&amp;" Total",$G168:$BB168)-(SUMIF($G$6:$BB$6,BG$6&amp;" "&amp;'Input-Func_Class'!$D$22,$G168:$BB168)+IFERROR(SUMIF($G$6:$BB$6,BG$6&amp;" "&amp;'Input-Func_Class'!$E$22,$G168:$BB168),SUMIF($G$6:$BB$6,BG$6&amp;" "&amp;'Input-Func_Class'!$B$24,$G168:$BB168))+SUMIF($G$6:$BB$6,BG$6&amp;" "&amp;'Input-Func_Class'!$F$22,$G168:$BB168))&lt;Check_Limit,0,1),1)</f>
        <v>0</v>
      </c>
      <c r="BH168">
        <f ca="1">IFERROR(IF(SUMIF($G$6:$BB$6,BH$6&amp;" Total",$G168:$BB168)-(SUMIF($G$6:$BB$6,BH$6&amp;" "&amp;'Input-Func_Class'!$D$22,$G168:$BB168)+IFERROR(SUMIF($G$6:$BB$6,BH$6&amp;" "&amp;'Input-Func_Class'!$E$22,$G168:$BB168),SUMIF($G$6:$BB$6,BH$6&amp;" "&amp;'Input-Func_Class'!$B$24,$G168:$BB168))+SUMIF($G$6:$BB$6,BH$6&amp;" "&amp;'Input-Func_Class'!$F$22,$G168:$BB168))&lt;Check_Limit,0,1),1)</f>
        <v>0</v>
      </c>
      <c r="BI168">
        <f ca="1">IFERROR(IF(SUMIF($G$6:$BB$6,BI$6&amp;" Total",$G168:$BB168)-(SUMIF($G$6:$BB$6,BI$6&amp;" "&amp;'Input-Func_Class'!$D$22,$G168:$BB168)+IFERROR(SUMIF($G$6:$BB$6,BI$6&amp;" "&amp;'Input-Func_Class'!$E$22,$G168:$BB168),SUMIF($G$6:$BB$6,BI$6&amp;" "&amp;'Input-Func_Class'!$B$24,$G168:$BB168))+SUMIF($G$6:$BB$6,BI$6&amp;" "&amp;'Input-Func_Class'!$F$22,$G168:$BB168))&lt;Check_Limit,0,1),1)</f>
        <v>0</v>
      </c>
      <c r="BJ168">
        <f ca="1">IFERROR(IF(SUMIF($G$6:$BB$6,BJ$6&amp;" Total",$G168:$BB168)-(SUMIF($G$6:$BB$6,BJ$6&amp;" "&amp;'Input-Func_Class'!$D$22,$G168:$BB168)+IFERROR(SUMIF($G$6:$BB$6,BJ$6&amp;" "&amp;'Input-Func_Class'!$E$22,$G168:$BB168),SUMIF($G$6:$BB$6,BJ$6&amp;" "&amp;'Input-Func_Class'!$B$24,$G168:$BB168))+SUMIF($G$6:$BB$6,BJ$6&amp;" "&amp;'Input-Func_Class'!$F$22,$G168:$BB168))&lt;Check_Limit,0,1),1)</f>
        <v>0</v>
      </c>
      <c r="BK168">
        <f ca="1">IFERROR(IF(SUMIF($G$6:$BB$6,BK$6&amp;" Total",$G168:$BB168)-(SUMIF($G$6:$BB$6,BK$6&amp;" "&amp;'Input-Func_Class'!$D$22,$G168:$BB168)+IFERROR(SUMIF($G$6:$BB$6,BK$6&amp;" "&amp;'Input-Func_Class'!$E$22,$G168:$BB168),SUMIF($G$6:$BB$6,BK$6&amp;" "&amp;'Input-Func_Class'!$B$24,$G168:$BB168))+SUMIF($G$6:$BB$6,BK$6&amp;" "&amp;'Input-Func_Class'!$F$22,$G168:$BB168))&lt;Check_Limit,0,1),1)</f>
        <v>0</v>
      </c>
      <c r="BL168">
        <f ca="1">IFERROR(IF(SUMIF($G$6:$BB$6,BL$6&amp;" Total",$G168:$BB168)-(SUMIF($G$6:$BB$6,BL$6&amp;" "&amp;'Input-Func_Class'!$D$22,$G168:$BB168)+IFERROR(SUMIF($G$6:$BB$6,BL$6&amp;" "&amp;'Input-Func_Class'!$E$22,$G168:$BB168),SUMIF($G$6:$BB$6,BL$6&amp;" "&amp;'Input-Func_Class'!$B$24,$G168:$BB168))+SUMIF($G$6:$BB$6,BL$6&amp;" "&amp;'Input-Func_Class'!$F$22,$G168:$BB168))&lt;Check_Limit,0,1),1)</f>
        <v>0</v>
      </c>
      <c r="BM168">
        <f ca="1">IFERROR(IF(SUMIF($G$6:$BB$6,BM$6&amp;" Total",$G168:$BB168)-(SUMIF($G$6:$BB$6,BM$6&amp;" "&amp;'Input-Func_Class'!$D$22,$G168:$BB168)+IFERROR(SUMIF($G$6:$BB$6,BM$6&amp;" "&amp;'Input-Func_Class'!$E$22,$G168:$BB168),SUMIF($G$6:$BB$6,BM$6&amp;" "&amp;'Input-Func_Class'!$B$24,$G168:$BB168))+SUMIF($G$6:$BB$6,BM$6&amp;" "&amp;'Input-Func_Class'!$F$22,$G168:$BB168))&lt;Check_Limit,0,1),1)</f>
        <v>0</v>
      </c>
      <c r="BN168">
        <f ca="1">IFERROR(IF(SUMIF($G$6:$BB$6,BN$6&amp;" Total",$G168:$BB168)-(SUMIF($G$6:$BB$6,BN$6&amp;" "&amp;'Input-Func_Class'!$D$22,$G168:$BB168)+IFERROR(SUMIF($G$6:$BB$6,BN$6&amp;" "&amp;'Input-Func_Class'!$E$22,$G168:$BB168),SUMIF($G$6:$BB$6,BN$6&amp;" "&amp;'Input-Func_Class'!$B$24,$G168:$BB168))+SUMIF($G$6:$BB$6,BN$6&amp;" "&amp;'Input-Func_Class'!$F$22,$G168:$BB168))&lt;Check_Limit,0,1),1)</f>
        <v>0</v>
      </c>
      <c r="BO168">
        <f ca="1">IFERROR(IF(SUMIF($G$6:$BB$6,BO$6&amp;" Total",$G168:$BB168)-(SUMIF($G$6:$BB$6,BO$6&amp;" "&amp;'Input-Func_Class'!$D$22,$G168:$BB168)+IFERROR(SUMIF($G$6:$BB$6,BO$6&amp;" "&amp;'Input-Func_Class'!$E$22,$G168:$BB168),SUMIF($G$6:$BB$6,BO$6&amp;" "&amp;'Input-Func_Class'!$B$24,$G168:$BB168))+SUMIF($G$6:$BB$6,BO$6&amp;" "&amp;'Input-Func_Class'!$F$22,$G168:$BB168))&lt;Check_Limit,0,1),1)</f>
        <v>0</v>
      </c>
    </row>
    <row r="169" spans="1:67" outlineLevel="1">
      <c r="A169" s="31">
        <f>IF(ISBLANK('Input-Accounts'!A169),"",'Input-Accounts'!A169)</f>
        <v>150</v>
      </c>
      <c r="B169" t="str">
        <f>IF(ISBLANK('Input-Accounts'!B169),"",'Input-Accounts'!B169)</f>
        <v>Subtotal - Other Gas Supply Expenses</v>
      </c>
      <c r="C169" s="31" t="str">
        <f>IF(ISBLANK('Input-Accounts'!C169),"",'Input-Accounts'!C169)</f>
        <v/>
      </c>
      <c r="D169" s="123">
        <f>SUBTOTAL(9,D161:D168)</f>
        <v>35822284.833235972</v>
      </c>
      <c r="E169" s="10">
        <f t="shared" ca="1" si="43"/>
        <v>0</v>
      </c>
      <c r="G169" s="123">
        <f t="shared" ref="G169:BB169" ca="1" si="47">SUBTOTAL(9,G161:G168)</f>
        <v>409263.17323596525</v>
      </c>
      <c r="H169" s="123">
        <f t="shared" ca="1" si="47"/>
        <v>0</v>
      </c>
      <c r="I169" s="123">
        <f t="shared" ca="1" si="47"/>
        <v>409263.17323596525</v>
      </c>
      <c r="J169" s="123">
        <f t="shared" ca="1" si="47"/>
        <v>0</v>
      </c>
      <c r="K169" s="123">
        <f t="shared" ca="1" si="47"/>
        <v>0</v>
      </c>
      <c r="L169" s="123">
        <f t="shared" ca="1" si="47"/>
        <v>0</v>
      </c>
      <c r="M169" s="123">
        <f t="shared" ca="1" si="47"/>
        <v>0</v>
      </c>
      <c r="N169" s="123">
        <f t="shared" ca="1" si="47"/>
        <v>0</v>
      </c>
      <c r="O169" s="123">
        <f t="shared" ca="1" si="47"/>
        <v>0</v>
      </c>
      <c r="P169" s="123">
        <f t="shared" ca="1" si="47"/>
        <v>0</v>
      </c>
      <c r="Q169" s="123">
        <f t="shared" ca="1" si="47"/>
        <v>0</v>
      </c>
      <c r="R169" s="123">
        <f t="shared" ca="1" si="47"/>
        <v>0</v>
      </c>
      <c r="S169" s="123">
        <f t="shared" ca="1" si="47"/>
        <v>35413021.660000004</v>
      </c>
      <c r="T169" s="123">
        <f t="shared" ca="1" si="47"/>
        <v>0</v>
      </c>
      <c r="U169" s="123">
        <f t="shared" ca="1" si="47"/>
        <v>35413021.660000004</v>
      </c>
      <c r="V169" s="123">
        <f t="shared" ca="1" si="47"/>
        <v>0</v>
      </c>
      <c r="W169" s="123">
        <f t="shared" ca="1" si="47"/>
        <v>0</v>
      </c>
      <c r="X169" s="123">
        <f t="shared" ca="1" si="47"/>
        <v>0</v>
      </c>
      <c r="Y169" s="123">
        <f t="shared" ca="1" si="47"/>
        <v>0</v>
      </c>
      <c r="Z169" s="123">
        <f t="shared" ca="1" si="47"/>
        <v>0</v>
      </c>
      <c r="AA169" s="123">
        <f t="shared" ca="1" si="47"/>
        <v>0</v>
      </c>
      <c r="AB169" s="123">
        <f t="shared" ca="1" si="47"/>
        <v>0</v>
      </c>
      <c r="AC169" s="123">
        <f t="shared" ca="1" si="47"/>
        <v>0</v>
      </c>
      <c r="AD169" s="123">
        <f t="shared" ca="1" si="47"/>
        <v>0</v>
      </c>
      <c r="AE169" s="123">
        <f t="shared" ca="1" si="47"/>
        <v>0</v>
      </c>
      <c r="AF169" s="123">
        <f t="shared" ca="1" si="47"/>
        <v>0</v>
      </c>
      <c r="AG169" s="123">
        <f t="shared" ca="1" si="47"/>
        <v>0</v>
      </c>
      <c r="AH169" s="123">
        <f t="shared" ca="1" si="47"/>
        <v>0</v>
      </c>
      <c r="AI169" s="123">
        <f t="shared" ca="1" si="47"/>
        <v>0</v>
      </c>
      <c r="AJ169" s="123">
        <f t="shared" ca="1" si="47"/>
        <v>0</v>
      </c>
      <c r="AK169" s="123">
        <f t="shared" ca="1" si="47"/>
        <v>0</v>
      </c>
      <c r="AL169" s="123">
        <f t="shared" ca="1" si="47"/>
        <v>0</v>
      </c>
      <c r="AM169" s="123">
        <f t="shared" ca="1" si="47"/>
        <v>0</v>
      </c>
      <c r="AN169" s="123">
        <f t="shared" ca="1" si="47"/>
        <v>0</v>
      </c>
      <c r="AO169" s="123">
        <f t="shared" ca="1" si="47"/>
        <v>0</v>
      </c>
      <c r="AP169" s="123">
        <f t="shared" ca="1" si="47"/>
        <v>0</v>
      </c>
      <c r="AQ169" s="123">
        <f t="shared" ca="1" si="47"/>
        <v>0</v>
      </c>
      <c r="AR169" s="123">
        <f t="shared" ca="1" si="47"/>
        <v>0</v>
      </c>
      <c r="AS169" s="123">
        <f t="shared" ca="1" si="47"/>
        <v>0</v>
      </c>
      <c r="AT169" s="123">
        <f t="shared" ca="1" si="47"/>
        <v>0</v>
      </c>
      <c r="AU169" s="123">
        <f t="shared" ca="1" si="47"/>
        <v>0</v>
      </c>
      <c r="AV169" s="123">
        <f t="shared" ca="1" si="47"/>
        <v>0</v>
      </c>
      <c r="AW169" s="123">
        <f t="shared" ca="1" si="47"/>
        <v>0</v>
      </c>
      <c r="AX169" s="123">
        <f t="shared" ca="1" si="47"/>
        <v>0</v>
      </c>
      <c r="AY169" s="123">
        <f t="shared" ca="1" si="47"/>
        <v>0</v>
      </c>
      <c r="AZ169" s="123">
        <f t="shared" ca="1" si="47"/>
        <v>0</v>
      </c>
      <c r="BA169" s="123">
        <f t="shared" ca="1" si="47"/>
        <v>0</v>
      </c>
      <c r="BB169" s="123">
        <f t="shared" ca="1" si="47"/>
        <v>0</v>
      </c>
      <c r="BD169">
        <f ca="1">IFERROR(IF(SUMIF($G$6:$BB$6,BD$6&amp;" Total",$G169:$BB169)-(SUMIF($G$6:$BB$6,BD$6&amp;" "&amp;'Input-Func_Class'!$D$22,$G169:$BB169)+IFERROR(SUMIF($G$6:$BB$6,BD$6&amp;" "&amp;'Input-Func_Class'!$E$22,$G169:$BB169),SUMIF($G$6:$BB$6,BD$6&amp;" "&amp;'Input-Func_Class'!$B$24,$G169:$BB169))+SUMIF($G$6:$BB$6,BD$6&amp;" "&amp;'Input-Func_Class'!$F$22,$G169:$BB169))&lt;Check_Limit,0,1),1)</f>
        <v>0</v>
      </c>
      <c r="BE169">
        <f ca="1">IFERROR(IF(SUMIF($G$6:$BB$6,BE$6&amp;" Total",$G169:$BB169)-(SUMIF($G$6:$BB$6,BE$6&amp;" "&amp;'Input-Func_Class'!$D$22,$G169:$BB169)+IFERROR(SUMIF($G$6:$BB$6,BE$6&amp;" "&amp;'Input-Func_Class'!$E$22,$G169:$BB169),SUMIF($G$6:$BB$6,BE$6&amp;" "&amp;'Input-Func_Class'!$B$24,$G169:$BB169))+SUMIF($G$6:$BB$6,BE$6&amp;" "&amp;'Input-Func_Class'!$F$22,$G169:$BB169))&lt;Check_Limit,0,1),1)</f>
        <v>0</v>
      </c>
      <c r="BF169">
        <f ca="1">IFERROR(IF(SUMIF($G$6:$BB$6,BF$6&amp;" Total",$G169:$BB169)-(SUMIF($G$6:$BB$6,BF$6&amp;" "&amp;'Input-Func_Class'!$D$22,$G169:$BB169)+IFERROR(SUMIF($G$6:$BB$6,BF$6&amp;" "&amp;'Input-Func_Class'!$E$22,$G169:$BB169),SUMIF($G$6:$BB$6,BF$6&amp;" "&amp;'Input-Func_Class'!$B$24,$G169:$BB169))+SUMIF($G$6:$BB$6,BF$6&amp;" "&amp;'Input-Func_Class'!$F$22,$G169:$BB169))&lt;Check_Limit,0,1),1)</f>
        <v>0</v>
      </c>
      <c r="BG169">
        <f ca="1">IFERROR(IF(SUMIF($G$6:$BB$6,BG$6&amp;" Total",$G169:$BB169)-(SUMIF($G$6:$BB$6,BG$6&amp;" "&amp;'Input-Func_Class'!$D$22,$G169:$BB169)+IFERROR(SUMIF($G$6:$BB$6,BG$6&amp;" "&amp;'Input-Func_Class'!$E$22,$G169:$BB169),SUMIF($G$6:$BB$6,BG$6&amp;" "&amp;'Input-Func_Class'!$B$24,$G169:$BB169))+SUMIF($G$6:$BB$6,BG$6&amp;" "&amp;'Input-Func_Class'!$F$22,$G169:$BB169))&lt;Check_Limit,0,1),1)</f>
        <v>0</v>
      </c>
      <c r="BH169">
        <f ca="1">IFERROR(IF(SUMIF($G$6:$BB$6,BH$6&amp;" Total",$G169:$BB169)-(SUMIF($G$6:$BB$6,BH$6&amp;" "&amp;'Input-Func_Class'!$D$22,$G169:$BB169)+IFERROR(SUMIF($G$6:$BB$6,BH$6&amp;" "&amp;'Input-Func_Class'!$E$22,$G169:$BB169),SUMIF($G$6:$BB$6,BH$6&amp;" "&amp;'Input-Func_Class'!$B$24,$G169:$BB169))+SUMIF($G$6:$BB$6,BH$6&amp;" "&amp;'Input-Func_Class'!$F$22,$G169:$BB169))&lt;Check_Limit,0,1),1)</f>
        <v>0</v>
      </c>
      <c r="BI169">
        <f ca="1">IFERROR(IF(SUMIF($G$6:$BB$6,BI$6&amp;" Total",$G169:$BB169)-(SUMIF($G$6:$BB$6,BI$6&amp;" "&amp;'Input-Func_Class'!$D$22,$G169:$BB169)+IFERROR(SUMIF($G$6:$BB$6,BI$6&amp;" "&amp;'Input-Func_Class'!$E$22,$G169:$BB169),SUMIF($G$6:$BB$6,BI$6&amp;" "&amp;'Input-Func_Class'!$B$24,$G169:$BB169))+SUMIF($G$6:$BB$6,BI$6&amp;" "&amp;'Input-Func_Class'!$F$22,$G169:$BB169))&lt;Check_Limit,0,1),1)</f>
        <v>0</v>
      </c>
      <c r="BJ169">
        <f ca="1">IFERROR(IF(SUMIF($G$6:$BB$6,BJ$6&amp;" Total",$G169:$BB169)-(SUMIF($G$6:$BB$6,BJ$6&amp;" "&amp;'Input-Func_Class'!$D$22,$G169:$BB169)+IFERROR(SUMIF($G$6:$BB$6,BJ$6&amp;" "&amp;'Input-Func_Class'!$E$22,$G169:$BB169),SUMIF($G$6:$BB$6,BJ$6&amp;" "&amp;'Input-Func_Class'!$B$24,$G169:$BB169))+SUMIF($G$6:$BB$6,BJ$6&amp;" "&amp;'Input-Func_Class'!$F$22,$G169:$BB169))&lt;Check_Limit,0,1),1)</f>
        <v>0</v>
      </c>
      <c r="BK169">
        <f ca="1">IFERROR(IF(SUMIF($G$6:$BB$6,BK$6&amp;" Total",$G169:$BB169)-(SUMIF($G$6:$BB$6,BK$6&amp;" "&amp;'Input-Func_Class'!$D$22,$G169:$BB169)+IFERROR(SUMIF($G$6:$BB$6,BK$6&amp;" "&amp;'Input-Func_Class'!$E$22,$G169:$BB169),SUMIF($G$6:$BB$6,BK$6&amp;" "&amp;'Input-Func_Class'!$B$24,$G169:$BB169))+SUMIF($G$6:$BB$6,BK$6&amp;" "&amp;'Input-Func_Class'!$F$22,$G169:$BB169))&lt;Check_Limit,0,1),1)</f>
        <v>0</v>
      </c>
      <c r="BL169">
        <f ca="1">IFERROR(IF(SUMIF($G$6:$BB$6,BL$6&amp;" Total",$G169:$BB169)-(SUMIF($G$6:$BB$6,BL$6&amp;" "&amp;'Input-Func_Class'!$D$22,$G169:$BB169)+IFERROR(SUMIF($G$6:$BB$6,BL$6&amp;" "&amp;'Input-Func_Class'!$E$22,$G169:$BB169),SUMIF($G$6:$BB$6,BL$6&amp;" "&amp;'Input-Func_Class'!$B$24,$G169:$BB169))+SUMIF($G$6:$BB$6,BL$6&amp;" "&amp;'Input-Func_Class'!$F$22,$G169:$BB169))&lt;Check_Limit,0,1),1)</f>
        <v>0</v>
      </c>
      <c r="BM169">
        <f ca="1">IFERROR(IF(SUMIF($G$6:$BB$6,BM$6&amp;" Total",$G169:$BB169)-(SUMIF($G$6:$BB$6,BM$6&amp;" "&amp;'Input-Func_Class'!$D$22,$G169:$BB169)+IFERROR(SUMIF($G$6:$BB$6,BM$6&amp;" "&amp;'Input-Func_Class'!$E$22,$G169:$BB169),SUMIF($G$6:$BB$6,BM$6&amp;" "&amp;'Input-Func_Class'!$B$24,$G169:$BB169))+SUMIF($G$6:$BB$6,BM$6&amp;" "&amp;'Input-Func_Class'!$F$22,$G169:$BB169))&lt;Check_Limit,0,1),1)</f>
        <v>0</v>
      </c>
      <c r="BN169">
        <f ca="1">IFERROR(IF(SUMIF($G$6:$BB$6,BN$6&amp;" Total",$G169:$BB169)-(SUMIF($G$6:$BB$6,BN$6&amp;" "&amp;'Input-Func_Class'!$D$22,$G169:$BB169)+IFERROR(SUMIF($G$6:$BB$6,BN$6&amp;" "&amp;'Input-Func_Class'!$E$22,$G169:$BB169),SUMIF($G$6:$BB$6,BN$6&amp;" "&amp;'Input-Func_Class'!$B$24,$G169:$BB169))+SUMIF($G$6:$BB$6,BN$6&amp;" "&amp;'Input-Func_Class'!$F$22,$G169:$BB169))&lt;Check_Limit,0,1),1)</f>
        <v>0</v>
      </c>
      <c r="BO169">
        <f ca="1">IFERROR(IF(SUMIF($G$6:$BB$6,BO$6&amp;" Total",$G169:$BB169)-(SUMIF($G$6:$BB$6,BO$6&amp;" "&amp;'Input-Func_Class'!$D$22,$G169:$BB169)+IFERROR(SUMIF($G$6:$BB$6,BO$6&amp;" "&amp;'Input-Func_Class'!$E$22,$G169:$BB169),SUMIF($G$6:$BB$6,BO$6&amp;" "&amp;'Input-Func_Class'!$B$24,$G169:$BB169))+SUMIF($G$6:$BB$6,BO$6&amp;" "&amp;'Input-Func_Class'!$F$22,$G169:$BB169))&lt;Check_Limit,0,1),1)</f>
        <v>0</v>
      </c>
    </row>
    <row r="170" spans="1:67" outlineLevel="1">
      <c r="A170" s="31" t="str">
        <f>IF(ISBLANK('Input-Accounts'!A170),"",'Input-Accounts'!A170)</f>
        <v/>
      </c>
      <c r="B170" t="str">
        <f>IF(ISBLANK('Input-Accounts'!B170),"",'Input-Accounts'!B170)</f>
        <v/>
      </c>
      <c r="C170" s="31" t="str">
        <f>IF(ISBLANK('Input-Accounts'!C170),"",'Input-Accounts'!C170)</f>
        <v/>
      </c>
      <c r="D170" s="10"/>
      <c r="E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10"/>
      <c r="AM170" s="10"/>
      <c r="AN170" s="10"/>
      <c r="AO170" s="10"/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D170">
        <f>IFERROR(IF(SUMIF($G$6:$BB$6,BD$6&amp;" Total",$G170:$BB170)-(SUMIF($G$6:$BB$6,BD$6&amp;" "&amp;'Input-Func_Class'!$D$22,$G170:$BB170)+IFERROR(SUMIF($G$6:$BB$6,BD$6&amp;" "&amp;'Input-Func_Class'!$E$22,$G170:$BB170),SUMIF($G$6:$BB$6,BD$6&amp;" "&amp;'Input-Func_Class'!$B$24,$G170:$BB170))+SUMIF($G$6:$BB$6,BD$6&amp;" "&amp;'Input-Func_Class'!$F$22,$G170:$BB170))&lt;Check_Limit,0,1),1)</f>
        <v>0</v>
      </c>
      <c r="BE170">
        <f>IFERROR(IF(SUMIF($G$6:$BB$6,BE$6&amp;" Total",$G170:$BB170)-(SUMIF($G$6:$BB$6,BE$6&amp;" "&amp;'Input-Func_Class'!$D$22,$G170:$BB170)+IFERROR(SUMIF($G$6:$BB$6,BE$6&amp;" "&amp;'Input-Func_Class'!$E$22,$G170:$BB170),SUMIF($G$6:$BB$6,BE$6&amp;" "&amp;'Input-Func_Class'!$B$24,$G170:$BB170))+SUMIF($G$6:$BB$6,BE$6&amp;" "&amp;'Input-Func_Class'!$F$22,$G170:$BB170))&lt;Check_Limit,0,1),1)</f>
        <v>0</v>
      </c>
      <c r="BF170">
        <f>IFERROR(IF(SUMIF($G$6:$BB$6,BF$6&amp;" Total",$G170:$BB170)-(SUMIF($G$6:$BB$6,BF$6&amp;" "&amp;'Input-Func_Class'!$D$22,$G170:$BB170)+IFERROR(SUMIF($G$6:$BB$6,BF$6&amp;" "&amp;'Input-Func_Class'!$E$22,$G170:$BB170),SUMIF($G$6:$BB$6,BF$6&amp;" "&amp;'Input-Func_Class'!$B$24,$G170:$BB170))+SUMIF($G$6:$BB$6,BF$6&amp;" "&amp;'Input-Func_Class'!$F$22,$G170:$BB170))&lt;Check_Limit,0,1),1)</f>
        <v>0</v>
      </c>
      <c r="BG170">
        <f>IFERROR(IF(SUMIF($G$6:$BB$6,BG$6&amp;" Total",$G170:$BB170)-(SUMIF($G$6:$BB$6,BG$6&amp;" "&amp;'Input-Func_Class'!$D$22,$G170:$BB170)+IFERROR(SUMIF($G$6:$BB$6,BG$6&amp;" "&amp;'Input-Func_Class'!$E$22,$G170:$BB170),SUMIF($G$6:$BB$6,BG$6&amp;" "&amp;'Input-Func_Class'!$B$24,$G170:$BB170))+SUMIF($G$6:$BB$6,BG$6&amp;" "&amp;'Input-Func_Class'!$F$22,$G170:$BB170))&lt;Check_Limit,0,1),1)</f>
        <v>0</v>
      </c>
      <c r="BH170">
        <f>IFERROR(IF(SUMIF($G$6:$BB$6,BH$6&amp;" Total",$G170:$BB170)-(SUMIF($G$6:$BB$6,BH$6&amp;" "&amp;'Input-Func_Class'!$D$22,$G170:$BB170)+IFERROR(SUMIF($G$6:$BB$6,BH$6&amp;" "&amp;'Input-Func_Class'!$E$22,$G170:$BB170),SUMIF($G$6:$BB$6,BH$6&amp;" "&amp;'Input-Func_Class'!$B$24,$G170:$BB170))+SUMIF($G$6:$BB$6,BH$6&amp;" "&amp;'Input-Func_Class'!$F$22,$G170:$BB170))&lt;Check_Limit,0,1),1)</f>
        <v>0</v>
      </c>
      <c r="BI170">
        <f>IFERROR(IF(SUMIF($G$6:$BB$6,BI$6&amp;" Total",$G170:$BB170)-(SUMIF($G$6:$BB$6,BI$6&amp;" "&amp;'Input-Func_Class'!$D$22,$G170:$BB170)+IFERROR(SUMIF($G$6:$BB$6,BI$6&amp;" "&amp;'Input-Func_Class'!$E$22,$G170:$BB170),SUMIF($G$6:$BB$6,BI$6&amp;" "&amp;'Input-Func_Class'!$B$24,$G170:$BB170))+SUMIF($G$6:$BB$6,BI$6&amp;" "&amp;'Input-Func_Class'!$F$22,$G170:$BB170))&lt;Check_Limit,0,1),1)</f>
        <v>0</v>
      </c>
      <c r="BJ170">
        <f>IFERROR(IF(SUMIF($G$6:$BB$6,BJ$6&amp;" Total",$G170:$BB170)-(SUMIF($G$6:$BB$6,BJ$6&amp;" "&amp;'Input-Func_Class'!$D$22,$G170:$BB170)+IFERROR(SUMIF($G$6:$BB$6,BJ$6&amp;" "&amp;'Input-Func_Class'!$E$22,$G170:$BB170),SUMIF($G$6:$BB$6,BJ$6&amp;" "&amp;'Input-Func_Class'!$B$24,$G170:$BB170))+SUMIF($G$6:$BB$6,BJ$6&amp;" "&amp;'Input-Func_Class'!$F$22,$G170:$BB170))&lt;Check_Limit,0,1),1)</f>
        <v>0</v>
      </c>
      <c r="BK170">
        <f>IFERROR(IF(SUMIF($G$6:$BB$6,BK$6&amp;" Total",$G170:$BB170)-(SUMIF($G$6:$BB$6,BK$6&amp;" "&amp;'Input-Func_Class'!$D$22,$G170:$BB170)+IFERROR(SUMIF($G$6:$BB$6,BK$6&amp;" "&amp;'Input-Func_Class'!$E$22,$G170:$BB170),SUMIF($G$6:$BB$6,BK$6&amp;" "&amp;'Input-Func_Class'!$B$24,$G170:$BB170))+SUMIF($G$6:$BB$6,BK$6&amp;" "&amp;'Input-Func_Class'!$F$22,$G170:$BB170))&lt;Check_Limit,0,1),1)</f>
        <v>0</v>
      </c>
      <c r="BL170">
        <f>IFERROR(IF(SUMIF($G$6:$BB$6,BL$6&amp;" Total",$G170:$BB170)-(SUMIF($G$6:$BB$6,BL$6&amp;" "&amp;'Input-Func_Class'!$D$22,$G170:$BB170)+IFERROR(SUMIF($G$6:$BB$6,BL$6&amp;" "&amp;'Input-Func_Class'!$E$22,$G170:$BB170),SUMIF($G$6:$BB$6,BL$6&amp;" "&amp;'Input-Func_Class'!$B$24,$G170:$BB170))+SUMIF($G$6:$BB$6,BL$6&amp;" "&amp;'Input-Func_Class'!$F$22,$G170:$BB170))&lt;Check_Limit,0,1),1)</f>
        <v>0</v>
      </c>
      <c r="BM170">
        <f>IFERROR(IF(SUMIF($G$6:$BB$6,BM$6&amp;" Total",$G170:$BB170)-(SUMIF($G$6:$BB$6,BM$6&amp;" "&amp;'Input-Func_Class'!$D$22,$G170:$BB170)+IFERROR(SUMIF($G$6:$BB$6,BM$6&amp;" "&amp;'Input-Func_Class'!$E$22,$G170:$BB170),SUMIF($G$6:$BB$6,BM$6&amp;" "&amp;'Input-Func_Class'!$B$24,$G170:$BB170))+SUMIF($G$6:$BB$6,BM$6&amp;" "&amp;'Input-Func_Class'!$F$22,$G170:$BB170))&lt;Check_Limit,0,1),1)</f>
        <v>0</v>
      </c>
      <c r="BN170">
        <f>IFERROR(IF(SUMIF($G$6:$BB$6,BN$6&amp;" Total",$G170:$BB170)-(SUMIF($G$6:$BB$6,BN$6&amp;" "&amp;'Input-Func_Class'!$D$22,$G170:$BB170)+IFERROR(SUMIF($G$6:$BB$6,BN$6&amp;" "&amp;'Input-Func_Class'!$E$22,$G170:$BB170),SUMIF($G$6:$BB$6,BN$6&amp;" "&amp;'Input-Func_Class'!$B$24,$G170:$BB170))+SUMIF($G$6:$BB$6,BN$6&amp;" "&amp;'Input-Func_Class'!$F$22,$G170:$BB170))&lt;Check_Limit,0,1),1)</f>
        <v>0</v>
      </c>
      <c r="BO170">
        <f>IFERROR(IF(SUMIF($G$6:$BB$6,BO$6&amp;" Total",$G170:$BB170)-(SUMIF($G$6:$BB$6,BO$6&amp;" "&amp;'Input-Func_Class'!$D$22,$G170:$BB170)+IFERROR(SUMIF($G$6:$BB$6,BO$6&amp;" "&amp;'Input-Func_Class'!$E$22,$G170:$BB170),SUMIF($G$6:$BB$6,BO$6&amp;" "&amp;'Input-Func_Class'!$B$24,$G170:$BB170))+SUMIF($G$6:$BB$6,BO$6&amp;" "&amp;'Input-Func_Class'!$F$22,$G170:$BB170))&lt;Check_Limit,0,1),1)</f>
        <v>0</v>
      </c>
    </row>
    <row r="171" spans="1:67" outlineLevel="1">
      <c r="A171" s="31">
        <f>IF(ISBLANK('Input-Accounts'!A171),"",'Input-Accounts'!A171)</f>
        <v>151</v>
      </c>
      <c r="B171" s="1" t="str">
        <f>IF(ISBLANK('Input-Accounts'!B171),"",'Input-Accounts'!B171)</f>
        <v>Operation Expenses</v>
      </c>
      <c r="C171" s="31" t="str">
        <f>IF(ISBLANK('Input-Accounts'!C171),"",'Input-Accounts'!C171)</f>
        <v/>
      </c>
      <c r="D171" s="10"/>
      <c r="E171" s="10"/>
      <c r="F171" s="3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10"/>
      <c r="AM171" s="10"/>
      <c r="AN171" s="10"/>
      <c r="AO171" s="10"/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D171">
        <f>IFERROR(IF(SUMIF($G$6:$BB$6,BD$6&amp;" Total",$G171:$BB171)-(SUMIF($G$6:$BB$6,BD$6&amp;" "&amp;'Input-Func_Class'!$D$22,$G171:$BB171)+IFERROR(SUMIF($G$6:$BB$6,BD$6&amp;" "&amp;'Input-Func_Class'!$E$22,$G171:$BB171),SUMIF($G$6:$BB$6,BD$6&amp;" "&amp;'Input-Func_Class'!$B$24,$G171:$BB171))+SUMIF($G$6:$BB$6,BD$6&amp;" "&amp;'Input-Func_Class'!$F$22,$G171:$BB171))&lt;Check_Limit,0,1),1)</f>
        <v>0</v>
      </c>
      <c r="BE171">
        <f>IFERROR(IF(SUMIF($G$6:$BB$6,BE$6&amp;" Total",$G171:$BB171)-(SUMIF($G$6:$BB$6,BE$6&amp;" "&amp;'Input-Func_Class'!$D$22,$G171:$BB171)+IFERROR(SUMIF($G$6:$BB$6,BE$6&amp;" "&amp;'Input-Func_Class'!$E$22,$G171:$BB171),SUMIF($G$6:$BB$6,BE$6&amp;" "&amp;'Input-Func_Class'!$B$24,$G171:$BB171))+SUMIF($G$6:$BB$6,BE$6&amp;" "&amp;'Input-Func_Class'!$F$22,$G171:$BB171))&lt;Check_Limit,0,1),1)</f>
        <v>0</v>
      </c>
      <c r="BF171">
        <f>IFERROR(IF(SUMIF($G$6:$BB$6,BF$6&amp;" Total",$G171:$BB171)-(SUMIF($G$6:$BB$6,BF$6&amp;" "&amp;'Input-Func_Class'!$D$22,$G171:$BB171)+IFERROR(SUMIF($G$6:$BB$6,BF$6&amp;" "&amp;'Input-Func_Class'!$E$22,$G171:$BB171),SUMIF($G$6:$BB$6,BF$6&amp;" "&amp;'Input-Func_Class'!$B$24,$G171:$BB171))+SUMIF($G$6:$BB$6,BF$6&amp;" "&amp;'Input-Func_Class'!$F$22,$G171:$BB171))&lt;Check_Limit,0,1),1)</f>
        <v>0</v>
      </c>
      <c r="BG171">
        <f>IFERROR(IF(SUMIF($G$6:$BB$6,BG$6&amp;" Total",$G171:$BB171)-(SUMIF($G$6:$BB$6,BG$6&amp;" "&amp;'Input-Func_Class'!$D$22,$G171:$BB171)+IFERROR(SUMIF($G$6:$BB$6,BG$6&amp;" "&amp;'Input-Func_Class'!$E$22,$G171:$BB171),SUMIF($G$6:$BB$6,BG$6&amp;" "&amp;'Input-Func_Class'!$B$24,$G171:$BB171))+SUMIF($G$6:$BB$6,BG$6&amp;" "&amp;'Input-Func_Class'!$F$22,$G171:$BB171))&lt;Check_Limit,0,1),1)</f>
        <v>0</v>
      </c>
      <c r="BH171">
        <f>IFERROR(IF(SUMIF($G$6:$BB$6,BH$6&amp;" Total",$G171:$BB171)-(SUMIF($G$6:$BB$6,BH$6&amp;" "&amp;'Input-Func_Class'!$D$22,$G171:$BB171)+IFERROR(SUMIF($G$6:$BB$6,BH$6&amp;" "&amp;'Input-Func_Class'!$E$22,$G171:$BB171),SUMIF($G$6:$BB$6,BH$6&amp;" "&amp;'Input-Func_Class'!$B$24,$G171:$BB171))+SUMIF($G$6:$BB$6,BH$6&amp;" "&amp;'Input-Func_Class'!$F$22,$G171:$BB171))&lt;Check_Limit,0,1),1)</f>
        <v>0</v>
      </c>
      <c r="BI171">
        <f>IFERROR(IF(SUMIF($G$6:$BB$6,BI$6&amp;" Total",$G171:$BB171)-(SUMIF($G$6:$BB$6,BI$6&amp;" "&amp;'Input-Func_Class'!$D$22,$G171:$BB171)+IFERROR(SUMIF($G$6:$BB$6,BI$6&amp;" "&amp;'Input-Func_Class'!$E$22,$G171:$BB171),SUMIF($G$6:$BB$6,BI$6&amp;" "&amp;'Input-Func_Class'!$B$24,$G171:$BB171))+SUMIF($G$6:$BB$6,BI$6&amp;" "&amp;'Input-Func_Class'!$F$22,$G171:$BB171))&lt;Check_Limit,0,1),1)</f>
        <v>0</v>
      </c>
      <c r="BJ171">
        <f>IFERROR(IF(SUMIF($G$6:$BB$6,BJ$6&amp;" Total",$G171:$BB171)-(SUMIF($G$6:$BB$6,BJ$6&amp;" "&amp;'Input-Func_Class'!$D$22,$G171:$BB171)+IFERROR(SUMIF($G$6:$BB$6,BJ$6&amp;" "&amp;'Input-Func_Class'!$E$22,$G171:$BB171),SUMIF($G$6:$BB$6,BJ$6&amp;" "&amp;'Input-Func_Class'!$B$24,$G171:$BB171))+SUMIF($G$6:$BB$6,BJ$6&amp;" "&amp;'Input-Func_Class'!$F$22,$G171:$BB171))&lt;Check_Limit,0,1),1)</f>
        <v>0</v>
      </c>
      <c r="BK171">
        <f>IFERROR(IF(SUMIF($G$6:$BB$6,BK$6&amp;" Total",$G171:$BB171)-(SUMIF($G$6:$BB$6,BK$6&amp;" "&amp;'Input-Func_Class'!$D$22,$G171:$BB171)+IFERROR(SUMIF($G$6:$BB$6,BK$6&amp;" "&amp;'Input-Func_Class'!$E$22,$G171:$BB171),SUMIF($G$6:$BB$6,BK$6&amp;" "&amp;'Input-Func_Class'!$B$24,$G171:$BB171))+SUMIF($G$6:$BB$6,BK$6&amp;" "&amp;'Input-Func_Class'!$F$22,$G171:$BB171))&lt;Check_Limit,0,1),1)</f>
        <v>0</v>
      </c>
      <c r="BL171">
        <f>IFERROR(IF(SUMIF($G$6:$BB$6,BL$6&amp;" Total",$G171:$BB171)-(SUMIF($G$6:$BB$6,BL$6&amp;" "&amp;'Input-Func_Class'!$D$22,$G171:$BB171)+IFERROR(SUMIF($G$6:$BB$6,BL$6&amp;" "&amp;'Input-Func_Class'!$E$22,$G171:$BB171),SUMIF($G$6:$BB$6,BL$6&amp;" "&amp;'Input-Func_Class'!$B$24,$G171:$BB171))+SUMIF($G$6:$BB$6,BL$6&amp;" "&amp;'Input-Func_Class'!$F$22,$G171:$BB171))&lt;Check_Limit,0,1),1)</f>
        <v>0</v>
      </c>
      <c r="BM171">
        <f>IFERROR(IF(SUMIF($G$6:$BB$6,BM$6&amp;" Total",$G171:$BB171)-(SUMIF($G$6:$BB$6,BM$6&amp;" "&amp;'Input-Func_Class'!$D$22,$G171:$BB171)+IFERROR(SUMIF($G$6:$BB$6,BM$6&amp;" "&amp;'Input-Func_Class'!$E$22,$G171:$BB171),SUMIF($G$6:$BB$6,BM$6&amp;" "&amp;'Input-Func_Class'!$B$24,$G171:$BB171))+SUMIF($G$6:$BB$6,BM$6&amp;" "&amp;'Input-Func_Class'!$F$22,$G171:$BB171))&lt;Check_Limit,0,1),1)</f>
        <v>0</v>
      </c>
      <c r="BN171">
        <f>IFERROR(IF(SUMIF($G$6:$BB$6,BN$6&amp;" Total",$G171:$BB171)-(SUMIF($G$6:$BB$6,BN$6&amp;" "&amp;'Input-Func_Class'!$D$22,$G171:$BB171)+IFERROR(SUMIF($G$6:$BB$6,BN$6&amp;" "&amp;'Input-Func_Class'!$E$22,$G171:$BB171),SUMIF($G$6:$BB$6,BN$6&amp;" "&amp;'Input-Func_Class'!$B$24,$G171:$BB171))+SUMIF($G$6:$BB$6,BN$6&amp;" "&amp;'Input-Func_Class'!$F$22,$G171:$BB171))&lt;Check_Limit,0,1),1)</f>
        <v>0</v>
      </c>
      <c r="BO171">
        <f>IFERROR(IF(SUMIF($G$6:$BB$6,BO$6&amp;" Total",$G171:$BB171)-(SUMIF($G$6:$BB$6,BO$6&amp;" "&amp;'Input-Func_Class'!$D$22,$G171:$BB171)+IFERROR(SUMIF($G$6:$BB$6,BO$6&amp;" "&amp;'Input-Func_Class'!$E$22,$G171:$BB171),SUMIF($G$6:$BB$6,BO$6&amp;" "&amp;'Input-Func_Class'!$B$24,$G171:$BB171))+SUMIF($G$6:$BB$6,BO$6&amp;" "&amp;'Input-Func_Class'!$F$22,$G171:$BB171))&lt;Check_Limit,0,1),1)</f>
        <v>0</v>
      </c>
    </row>
    <row r="172" spans="1:67" outlineLevel="1">
      <c r="A172" s="31">
        <f>IF(ISBLANK('Input-Accounts'!A172),"",'Input-Accounts'!A172)</f>
        <v>152</v>
      </c>
      <c r="B172" s="53" t="str">
        <f>IF(ISBLANK('Input-Accounts'!B172),"",'Input-Accounts'!B172)</f>
        <v>Transmission Expense - Operations</v>
      </c>
      <c r="C172" s="31" t="str">
        <f>IF(ISBLANK('Input-Accounts'!C172),"",'Input-Accounts'!C172)</f>
        <v>852</v>
      </c>
      <c r="D172" s="10">
        <f>Functionalization!$D172</f>
        <v>2561.7199999999998</v>
      </c>
      <c r="E172" s="10">
        <f t="shared" ref="E172:E220" ca="1" si="48">IFERROR(IF(D172="",0,IF(D172=0,0,IF(ABS(D172-SUM(G172,K172,O172,S172,W172,AA172,AE172,AI172,AM172,AQ172,AU172,AY172))&lt;Check_Limit,0,1))),1)</f>
        <v>0</v>
      </c>
      <c r="F172" s="3" t="str">
        <f>IF($D172=0,"-",IF('Input-Accounts'!$E172&lt;&gt;0,'Input-Accounts'!$E172,'Input-Accounts'!$G172))</f>
        <v>INT_MAINS_PLANT</v>
      </c>
      <c r="G172" s="10">
        <f ca="1">IF(G$5&lt;&gt;"",HLOOKUP(G$5,Functionalization!$G$6:$R$373,ROW($A172)-5,FALSE),IFERROR(INDEX(G$337:G$373,MATCH($F172,$B$337:$B$373,0))/VLOOKUP($F172,$B$337:$BB$373,MATCH(LEFT(TRIM(G$6),FIND("~",SUBSTITUTE(G$6,"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172))*HLOOKUP(LEFT(TRIM(G$6),FIND("~",SUBSTITUTE(G$6," ","~",LEN(TRIM(G$6))-LEN(SUBSTITUTE(TRIM(G$6)," ",""))))-1)&amp;" Total",$B$6:$BB$373,ROW($A172)-5,FALSE))</f>
        <v>2561.7199999999998</v>
      </c>
      <c r="H172" s="10">
        <f ca="1">IF(H$5&lt;&gt;"",HLOOKUP(H$5,Functionalization!$G$6:$R$373,ROW($A172)-5,FALSE),IFERROR(INDEX(H$337:H$373,MATCH($F172,$B$337:$B$373,0))/VLOOKUP($F172,$B$337:$BB$373,MATCH(LEFT(TRIM(H$6),FIND("~",SUBSTITUTE(H$6,"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172))*HLOOKUP(LEFT(TRIM(H$6),FIND("~",SUBSTITUTE(H$6," ","~",LEN(TRIM(H$6))-LEN(SUBSTITUTE(TRIM(H$6)," ",""))))-1)&amp;" Total",$B$6:$BB$373,ROW($A172)-5,FALSE))</f>
        <v>1900.7291688352759</v>
      </c>
      <c r="I172" s="10">
        <f ca="1">IF(I$5&lt;&gt;"",HLOOKUP(I$5,Functionalization!$G$6:$R$373,ROW($A172)-5,FALSE),IFERROR(INDEX(I$337:I$373,MATCH($F172,$B$337:$B$373,0))/VLOOKUP($F172,$B$337:$BB$373,MATCH(LEFT(TRIM(I$6),FIND("~",SUBSTITUTE(I$6,"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172))*HLOOKUP(LEFT(TRIM(I$6),FIND("~",SUBSTITUTE(I$6," ","~",LEN(TRIM(I$6))-LEN(SUBSTITUTE(TRIM(I$6)," ",""))))-1)&amp;" Total",$B$6:$BB$373,ROW($A172)-5,FALSE))</f>
        <v>0</v>
      </c>
      <c r="J172" s="10">
        <f ca="1">IF(J$5&lt;&gt;"",HLOOKUP(J$5,Functionalization!$G$6:$R$373,ROW($A172)-5,FALSE),IFERROR(INDEX(J$337:J$373,MATCH($F172,$B$337:$B$373,0))/VLOOKUP($F172,$B$337:$BB$373,MATCH(LEFT(TRIM(J$6),FIND("~",SUBSTITUTE(J$6,"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172))*HLOOKUP(LEFT(TRIM(J$6),FIND("~",SUBSTITUTE(J$6," ","~",LEN(TRIM(J$6))-LEN(SUBSTITUTE(TRIM(J$6)," ",""))))-1)&amp;" Total",$B$6:$BB$373,ROW($A172)-5,FALSE))</f>
        <v>660.99083116472389</v>
      </c>
      <c r="K172" s="10">
        <f ca="1">IF(K$5&lt;&gt;"",HLOOKUP(K$5,Functionalization!$G$6:$R$373,ROW($A172)-5,FALSE),IFERROR(INDEX(K$337:K$373,MATCH($F172,$B$337:$B$373,0))/VLOOKUP($F172,$B$337:$BB$373,MATCH(LEFT(TRIM(K$6),FIND("~",SUBSTITUTE(K$6,"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172))*HLOOKUP(LEFT(TRIM(K$6),FIND("~",SUBSTITUTE(K$6," ","~",LEN(TRIM(K$6))-LEN(SUBSTITUTE(TRIM(K$6)," ",""))))-1)&amp;" Total",$B$6:$BB$373,ROW($A172)-5,FALSE))</f>
        <v>0</v>
      </c>
      <c r="L172" s="10">
        <f ca="1">IF(L$5&lt;&gt;"",HLOOKUP(L$5,Functionalization!$G$6:$R$373,ROW($A172)-5,FALSE),IFERROR(INDEX(L$337:L$373,MATCH($F172,$B$337:$B$373,0))/VLOOKUP($F172,$B$337:$BB$373,MATCH(LEFT(TRIM(L$6),FIND("~",SUBSTITUTE(L$6,"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172))*HLOOKUP(LEFT(TRIM(L$6),FIND("~",SUBSTITUTE(L$6," ","~",LEN(TRIM(L$6))-LEN(SUBSTITUTE(TRIM(L$6)," ",""))))-1)&amp;" Total",$B$6:$BB$373,ROW($A172)-5,FALSE))</f>
        <v>0</v>
      </c>
      <c r="M172" s="10">
        <f ca="1">IF(M$5&lt;&gt;"",HLOOKUP(M$5,Functionalization!$G$6:$R$373,ROW($A172)-5,FALSE),IFERROR(INDEX(M$337:M$373,MATCH($F172,$B$337:$B$373,0))/VLOOKUP($F172,$B$337:$BB$373,MATCH(LEFT(TRIM(M$6),FIND("~",SUBSTITUTE(M$6,"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172))*HLOOKUP(LEFT(TRIM(M$6),FIND("~",SUBSTITUTE(M$6," ","~",LEN(TRIM(M$6))-LEN(SUBSTITUTE(TRIM(M$6)," ",""))))-1)&amp;" Total",$B$6:$BB$373,ROW($A172)-5,FALSE))</f>
        <v>0</v>
      </c>
      <c r="N172" s="10">
        <f ca="1">IF(N$5&lt;&gt;"",HLOOKUP(N$5,Functionalization!$G$6:$R$373,ROW($A172)-5,FALSE),IFERROR(INDEX(N$337:N$373,MATCH($F172,$B$337:$B$373,0))/VLOOKUP($F172,$B$337:$BB$373,MATCH(LEFT(TRIM(N$6),FIND("~",SUBSTITUTE(N$6,"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172))*HLOOKUP(LEFT(TRIM(N$6),FIND("~",SUBSTITUTE(N$6," ","~",LEN(TRIM(N$6))-LEN(SUBSTITUTE(TRIM(N$6)," ",""))))-1)&amp;" Total",$B$6:$BB$373,ROW($A172)-5,FALSE))</f>
        <v>0</v>
      </c>
      <c r="O172" s="10">
        <f ca="1">IF(O$5&lt;&gt;"",HLOOKUP(O$5,Functionalization!$G$6:$R$373,ROW($A172)-5,FALSE),IFERROR(INDEX(O$337:O$373,MATCH($F172,$B$337:$B$373,0))/VLOOKUP($F172,$B$337:$BB$373,MATCH(LEFT(TRIM(O$6),FIND("~",SUBSTITUTE(O$6,"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172))*HLOOKUP(LEFT(TRIM(O$6),FIND("~",SUBSTITUTE(O$6," ","~",LEN(TRIM(O$6))-LEN(SUBSTITUTE(TRIM(O$6)," ",""))))-1)&amp;" Total",$B$6:$BB$373,ROW($A172)-5,FALSE))</f>
        <v>0</v>
      </c>
      <c r="P172" s="10">
        <f ca="1">IF(P$5&lt;&gt;"",HLOOKUP(P$5,Functionalization!$G$6:$R$373,ROW($A172)-5,FALSE),IFERROR(INDEX(P$337:P$373,MATCH($F172,$B$337:$B$373,0))/VLOOKUP($F172,$B$337:$BB$373,MATCH(LEFT(TRIM(P$6),FIND("~",SUBSTITUTE(P$6,"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172))*HLOOKUP(LEFT(TRIM(P$6),FIND("~",SUBSTITUTE(P$6," ","~",LEN(TRIM(P$6))-LEN(SUBSTITUTE(TRIM(P$6)," ",""))))-1)&amp;" Total",$B$6:$BB$373,ROW($A172)-5,FALSE))</f>
        <v>0</v>
      </c>
      <c r="Q172" s="10">
        <f ca="1">IF(Q$5&lt;&gt;"",HLOOKUP(Q$5,Functionalization!$G$6:$R$373,ROW($A172)-5,FALSE),IFERROR(INDEX(Q$337:Q$373,MATCH($F172,$B$337:$B$373,0))/VLOOKUP($F172,$B$337:$BB$373,MATCH(LEFT(TRIM(Q$6),FIND("~",SUBSTITUTE(Q$6,"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172))*HLOOKUP(LEFT(TRIM(Q$6),FIND("~",SUBSTITUTE(Q$6," ","~",LEN(TRIM(Q$6))-LEN(SUBSTITUTE(TRIM(Q$6)," ",""))))-1)&amp;" Total",$B$6:$BB$373,ROW($A172)-5,FALSE))</f>
        <v>0</v>
      </c>
      <c r="R172" s="10">
        <f ca="1">IF(R$5&lt;&gt;"",HLOOKUP(R$5,Functionalization!$G$6:$R$373,ROW($A172)-5,FALSE),IFERROR(INDEX(R$337:R$373,MATCH($F172,$B$337:$B$373,0))/VLOOKUP($F172,$B$337:$BB$373,MATCH(LEFT(TRIM(R$6),FIND("~",SUBSTITUTE(R$6,"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172))*HLOOKUP(LEFT(TRIM(R$6),FIND("~",SUBSTITUTE(R$6," ","~",LEN(TRIM(R$6))-LEN(SUBSTITUTE(TRIM(R$6)," ",""))))-1)&amp;" Total",$B$6:$BB$373,ROW($A172)-5,FALSE))</f>
        <v>0</v>
      </c>
      <c r="S172" s="10">
        <f ca="1">IF(S$5&lt;&gt;"",HLOOKUP(S$5,Functionalization!$G$6:$R$373,ROW($A172)-5,FALSE),IFERROR(INDEX(S$337:S$373,MATCH($F172,$B$337:$B$373,0))/VLOOKUP($F172,$B$337:$BB$373,MATCH(LEFT(TRIM(S$6),FIND("~",SUBSTITUTE(S$6,"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172))*HLOOKUP(LEFT(TRIM(S$6),FIND("~",SUBSTITUTE(S$6," ","~",LEN(TRIM(S$6))-LEN(SUBSTITUTE(TRIM(S$6)," ",""))))-1)&amp;" Total",$B$6:$BB$373,ROW($A172)-5,FALSE))</f>
        <v>0</v>
      </c>
      <c r="T172" s="10">
        <f ca="1">IF(T$5&lt;&gt;"",HLOOKUP(T$5,Functionalization!$G$6:$R$373,ROW($A172)-5,FALSE),IFERROR(INDEX(T$337:T$373,MATCH($F172,$B$337:$B$373,0))/VLOOKUP($F172,$B$337:$BB$373,MATCH(LEFT(TRIM(T$6),FIND("~",SUBSTITUTE(T$6,"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172))*HLOOKUP(LEFT(TRIM(T$6),FIND("~",SUBSTITUTE(T$6," ","~",LEN(TRIM(T$6))-LEN(SUBSTITUTE(TRIM(T$6)," ",""))))-1)&amp;" Total",$B$6:$BB$373,ROW($A172)-5,FALSE))</f>
        <v>0</v>
      </c>
      <c r="U172" s="10">
        <f ca="1">IF(U$5&lt;&gt;"",HLOOKUP(U$5,Functionalization!$G$6:$R$373,ROW($A172)-5,FALSE),IFERROR(INDEX(U$337:U$373,MATCH($F172,$B$337:$B$373,0))/VLOOKUP($F172,$B$337:$BB$373,MATCH(LEFT(TRIM(U$6),FIND("~",SUBSTITUTE(U$6,"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172))*HLOOKUP(LEFT(TRIM(U$6),FIND("~",SUBSTITUTE(U$6," ","~",LEN(TRIM(U$6))-LEN(SUBSTITUTE(TRIM(U$6)," ",""))))-1)&amp;" Total",$B$6:$BB$373,ROW($A172)-5,FALSE))</f>
        <v>0</v>
      </c>
      <c r="V172" s="10">
        <f ca="1">IF(V$5&lt;&gt;"",HLOOKUP(V$5,Functionalization!$G$6:$R$373,ROW($A172)-5,FALSE),IFERROR(INDEX(V$337:V$373,MATCH($F172,$B$337:$B$373,0))/VLOOKUP($F172,$B$337:$BB$373,MATCH(LEFT(TRIM(V$6),FIND("~",SUBSTITUTE(V$6,"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172))*HLOOKUP(LEFT(TRIM(V$6),FIND("~",SUBSTITUTE(V$6," ","~",LEN(TRIM(V$6))-LEN(SUBSTITUTE(TRIM(V$6)," ",""))))-1)&amp;" Total",$B$6:$BB$373,ROW($A172)-5,FALSE))</f>
        <v>0</v>
      </c>
      <c r="W172" s="10">
        <f ca="1">IF(W$5&lt;&gt;"",HLOOKUP(W$5,Functionalization!$G$6:$R$373,ROW($A172)-5,FALSE),IFERROR(INDEX(W$337:W$373,MATCH($F172,$B$337:$B$373,0))/VLOOKUP($F172,$B$337:$BB$373,MATCH(LEFT(TRIM(W$6),FIND("~",SUBSTITUTE(W$6,"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172))*HLOOKUP(LEFT(TRIM(W$6),FIND("~",SUBSTITUTE(W$6," ","~",LEN(TRIM(W$6))-LEN(SUBSTITUTE(TRIM(W$6)," ",""))))-1)&amp;" Total",$B$6:$BB$373,ROW($A172)-5,FALSE))</f>
        <v>0</v>
      </c>
      <c r="X172" s="10">
        <f ca="1">IF(X$5&lt;&gt;"",HLOOKUP(X$5,Functionalization!$G$6:$R$373,ROW($A172)-5,FALSE),IFERROR(INDEX(X$337:X$373,MATCH($F172,$B$337:$B$373,0))/VLOOKUP($F172,$B$337:$BB$373,MATCH(LEFT(TRIM(X$6),FIND("~",SUBSTITUTE(X$6,"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172))*HLOOKUP(LEFT(TRIM(X$6),FIND("~",SUBSTITUTE(X$6," ","~",LEN(TRIM(X$6))-LEN(SUBSTITUTE(TRIM(X$6)," ",""))))-1)&amp;" Total",$B$6:$BB$373,ROW($A172)-5,FALSE))</f>
        <v>0</v>
      </c>
      <c r="Y172" s="10">
        <f ca="1">IF(Y$5&lt;&gt;"",HLOOKUP(Y$5,Functionalization!$G$6:$R$373,ROW($A172)-5,FALSE),IFERROR(INDEX(Y$337:Y$373,MATCH($F172,$B$337:$B$373,0))/VLOOKUP($F172,$B$337:$BB$373,MATCH(LEFT(TRIM(Y$6),FIND("~",SUBSTITUTE(Y$6,"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172))*HLOOKUP(LEFT(TRIM(Y$6),FIND("~",SUBSTITUTE(Y$6," ","~",LEN(TRIM(Y$6))-LEN(SUBSTITUTE(TRIM(Y$6)," ",""))))-1)&amp;" Total",$B$6:$BB$373,ROW($A172)-5,FALSE))</f>
        <v>0</v>
      </c>
      <c r="Z172" s="10">
        <f ca="1">IF(Z$5&lt;&gt;"",HLOOKUP(Z$5,Functionalization!$G$6:$R$373,ROW($A172)-5,FALSE),IFERROR(INDEX(Z$337:Z$373,MATCH($F172,$B$337:$B$373,0))/VLOOKUP($F172,$B$337:$BB$373,MATCH(LEFT(TRIM(Z$6),FIND("~",SUBSTITUTE(Z$6,"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172))*HLOOKUP(LEFT(TRIM(Z$6),FIND("~",SUBSTITUTE(Z$6," ","~",LEN(TRIM(Z$6))-LEN(SUBSTITUTE(TRIM(Z$6)," ",""))))-1)&amp;" Total",$B$6:$BB$373,ROW($A172)-5,FALSE))</f>
        <v>0</v>
      </c>
      <c r="AA172" s="10">
        <f ca="1">IF(AA$5&lt;&gt;"",HLOOKUP(AA$5,Functionalization!$G$6:$R$373,ROW($A172)-5,FALSE),IFERROR(INDEX(AA$337:AA$373,MATCH($F172,$B$337:$B$373,0))/VLOOKUP($F172,$B$337:$BB$373,MATCH(LEFT(TRIM(AA$6),FIND("~",SUBSTITUTE(AA$6,"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172))*HLOOKUP(LEFT(TRIM(AA$6),FIND("~",SUBSTITUTE(AA$6," ","~",LEN(TRIM(AA$6))-LEN(SUBSTITUTE(TRIM(AA$6)," ",""))))-1)&amp;" Total",$B$6:$BB$373,ROW($A172)-5,FALSE))</f>
        <v>0</v>
      </c>
      <c r="AB172" s="10">
        <f ca="1">IF(AB$5&lt;&gt;"",HLOOKUP(AB$5,Functionalization!$G$6:$R$373,ROW($A172)-5,FALSE),IFERROR(INDEX(AB$337:AB$373,MATCH($F172,$B$337:$B$373,0))/VLOOKUP($F172,$B$337:$BB$373,MATCH(LEFT(TRIM(AB$6),FIND("~",SUBSTITUTE(AB$6,"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172))*HLOOKUP(LEFT(TRIM(AB$6),FIND("~",SUBSTITUTE(AB$6," ","~",LEN(TRIM(AB$6))-LEN(SUBSTITUTE(TRIM(AB$6)," ",""))))-1)&amp;" Total",$B$6:$BB$373,ROW($A172)-5,FALSE))</f>
        <v>0</v>
      </c>
      <c r="AC172" s="10">
        <f ca="1">IF(AC$5&lt;&gt;"",HLOOKUP(AC$5,Functionalization!$G$6:$R$373,ROW($A172)-5,FALSE),IFERROR(INDEX(AC$337:AC$373,MATCH($F172,$B$337:$B$373,0))/VLOOKUP($F172,$B$337:$BB$373,MATCH(LEFT(TRIM(AC$6),FIND("~",SUBSTITUTE(AC$6,"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172))*HLOOKUP(LEFT(TRIM(AC$6),FIND("~",SUBSTITUTE(AC$6," ","~",LEN(TRIM(AC$6))-LEN(SUBSTITUTE(TRIM(AC$6)," ",""))))-1)&amp;" Total",$B$6:$BB$373,ROW($A172)-5,FALSE))</f>
        <v>0</v>
      </c>
      <c r="AD172" s="10">
        <f ca="1">IF(AD$5&lt;&gt;"",HLOOKUP(AD$5,Functionalization!$G$6:$R$373,ROW($A172)-5,FALSE),IFERROR(INDEX(AD$337:AD$373,MATCH($F172,$B$337:$B$373,0))/VLOOKUP($F172,$B$337:$BB$373,MATCH(LEFT(TRIM(AD$6),FIND("~",SUBSTITUTE(AD$6,"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172))*HLOOKUP(LEFT(TRIM(AD$6),FIND("~",SUBSTITUTE(AD$6," ","~",LEN(TRIM(AD$6))-LEN(SUBSTITUTE(TRIM(AD$6)," ",""))))-1)&amp;" Total",$B$6:$BB$373,ROW($A172)-5,FALSE))</f>
        <v>0</v>
      </c>
      <c r="AE172" s="10">
        <f ca="1">IF(AE$5&lt;&gt;"",HLOOKUP(AE$5,Functionalization!$G$6:$R$373,ROW($A172)-5,FALSE),IFERROR(INDEX(AE$337:AE$373,MATCH($F172,$B$337:$B$373,0))/VLOOKUP($F172,$B$337:$BB$373,MATCH(LEFT(TRIM(AE$6),FIND("~",SUBSTITUTE(AE$6,"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172))*HLOOKUP(LEFT(TRIM(AE$6),FIND("~",SUBSTITUTE(AE$6," ","~",LEN(TRIM(AE$6))-LEN(SUBSTITUTE(TRIM(AE$6)," ",""))))-1)&amp;" Total",$B$6:$BB$373,ROW($A172)-5,FALSE))</f>
        <v>0</v>
      </c>
      <c r="AF172" s="10">
        <f ca="1">IF(AF$5&lt;&gt;"",HLOOKUP(AF$5,Functionalization!$G$6:$R$373,ROW($A172)-5,FALSE),IFERROR(INDEX(AF$337:AF$373,MATCH($F172,$B$337:$B$373,0))/VLOOKUP($F172,$B$337:$BB$373,MATCH(LEFT(TRIM(AF$6),FIND("~",SUBSTITUTE(AF$6,"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172))*HLOOKUP(LEFT(TRIM(AF$6),FIND("~",SUBSTITUTE(AF$6," ","~",LEN(TRIM(AF$6))-LEN(SUBSTITUTE(TRIM(AF$6)," ",""))))-1)&amp;" Total",$B$6:$BB$373,ROW($A172)-5,FALSE))</f>
        <v>0</v>
      </c>
      <c r="AG172" s="10">
        <f ca="1">IF(AG$5&lt;&gt;"",HLOOKUP(AG$5,Functionalization!$G$6:$R$373,ROW($A172)-5,FALSE),IFERROR(INDEX(AG$337:AG$373,MATCH($F172,$B$337:$B$373,0))/VLOOKUP($F172,$B$337:$BB$373,MATCH(LEFT(TRIM(AG$6),FIND("~",SUBSTITUTE(AG$6,"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172))*HLOOKUP(LEFT(TRIM(AG$6),FIND("~",SUBSTITUTE(AG$6," ","~",LEN(TRIM(AG$6))-LEN(SUBSTITUTE(TRIM(AG$6)," ",""))))-1)&amp;" Total",$B$6:$BB$373,ROW($A172)-5,FALSE))</f>
        <v>0</v>
      </c>
      <c r="AH172" s="10">
        <f ca="1">IF(AH$5&lt;&gt;"",HLOOKUP(AH$5,Functionalization!$G$6:$R$373,ROW($A172)-5,FALSE),IFERROR(INDEX(AH$337:AH$373,MATCH($F172,$B$337:$B$373,0))/VLOOKUP($F172,$B$337:$BB$373,MATCH(LEFT(TRIM(AH$6),FIND("~",SUBSTITUTE(AH$6,"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172))*HLOOKUP(LEFT(TRIM(AH$6),FIND("~",SUBSTITUTE(AH$6," ","~",LEN(TRIM(AH$6))-LEN(SUBSTITUTE(TRIM(AH$6)," ",""))))-1)&amp;" Total",$B$6:$BB$373,ROW($A172)-5,FALSE))</f>
        <v>0</v>
      </c>
      <c r="AI172" s="10">
        <f ca="1">IF(AI$5&lt;&gt;"",HLOOKUP(AI$5,Functionalization!$G$6:$R$373,ROW($A172)-5,FALSE),IFERROR(INDEX(AI$337:AI$373,MATCH($F172,$B$337:$B$373,0))/VLOOKUP($F172,$B$337:$BB$373,MATCH(LEFT(TRIM(AI$6),FIND("~",SUBSTITUTE(AI$6,"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172))*HLOOKUP(LEFT(TRIM(AI$6),FIND("~",SUBSTITUTE(AI$6," ","~",LEN(TRIM(AI$6))-LEN(SUBSTITUTE(TRIM(AI$6)," ",""))))-1)&amp;" Total",$B$6:$BB$373,ROW($A172)-5,FALSE))</f>
        <v>0</v>
      </c>
      <c r="AJ172" s="10">
        <f ca="1">IF(AJ$5&lt;&gt;"",HLOOKUP(AJ$5,Functionalization!$G$6:$R$373,ROW($A172)-5,FALSE),IFERROR(INDEX(AJ$337:AJ$373,MATCH($F172,$B$337:$B$373,0))/VLOOKUP($F172,$B$337:$BB$373,MATCH(LEFT(TRIM(AJ$6),FIND("~",SUBSTITUTE(AJ$6,"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172))*HLOOKUP(LEFT(TRIM(AJ$6),FIND("~",SUBSTITUTE(AJ$6," ","~",LEN(TRIM(AJ$6))-LEN(SUBSTITUTE(TRIM(AJ$6)," ",""))))-1)&amp;" Total",$B$6:$BB$373,ROW($A172)-5,FALSE))</f>
        <v>0</v>
      </c>
      <c r="AK172" s="10">
        <f ca="1">IF(AK$5&lt;&gt;"",HLOOKUP(AK$5,Functionalization!$G$6:$R$373,ROW($A172)-5,FALSE),IFERROR(INDEX(AK$337:AK$373,MATCH($F172,$B$337:$B$373,0))/VLOOKUP($F172,$B$337:$BB$373,MATCH(LEFT(TRIM(AK$6),FIND("~",SUBSTITUTE(AK$6,"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172))*HLOOKUP(LEFT(TRIM(AK$6),FIND("~",SUBSTITUTE(AK$6," ","~",LEN(TRIM(AK$6))-LEN(SUBSTITUTE(TRIM(AK$6)," ",""))))-1)&amp;" Total",$B$6:$BB$373,ROW($A172)-5,FALSE))</f>
        <v>0</v>
      </c>
      <c r="AL172" s="10">
        <f ca="1">IF(AL$5&lt;&gt;"",HLOOKUP(AL$5,Functionalization!$G$6:$R$373,ROW($A172)-5,FALSE),IFERROR(INDEX(AL$337:AL$373,MATCH($F172,$B$337:$B$373,0))/VLOOKUP($F172,$B$337:$BB$373,MATCH(LEFT(TRIM(AL$6),FIND("~",SUBSTITUTE(AL$6,"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172))*HLOOKUP(LEFT(TRIM(AL$6),FIND("~",SUBSTITUTE(AL$6," ","~",LEN(TRIM(AL$6))-LEN(SUBSTITUTE(TRIM(AL$6)," ",""))))-1)&amp;" Total",$B$6:$BB$373,ROW($A172)-5,FALSE))</f>
        <v>0</v>
      </c>
      <c r="AM172" s="10">
        <f ca="1">IF(AM$5&lt;&gt;"",HLOOKUP(AM$5,Functionalization!$G$6:$R$373,ROW($A172)-5,FALSE),IFERROR(INDEX(AM$337:AM$373,MATCH($F172,$B$337:$B$373,0))/VLOOKUP($F172,$B$337:$BB$373,MATCH(LEFT(TRIM(AM$6),FIND("~",SUBSTITUTE(AM$6,"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172))*HLOOKUP(LEFT(TRIM(AM$6),FIND("~",SUBSTITUTE(AM$6," ","~",LEN(TRIM(AM$6))-LEN(SUBSTITUTE(TRIM(AM$6)," ",""))))-1)&amp;" Total",$B$6:$BB$373,ROW($A172)-5,FALSE))</f>
        <v>0</v>
      </c>
      <c r="AN172" s="10">
        <f ca="1">IF(AN$5&lt;&gt;"",HLOOKUP(AN$5,Functionalization!$G$6:$R$373,ROW($A172)-5,FALSE),IFERROR(INDEX(AN$337:AN$373,MATCH($F172,$B$337:$B$373,0))/VLOOKUP($F172,$B$337:$BB$373,MATCH(LEFT(TRIM(AN$6),FIND("~",SUBSTITUTE(AN$6,"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172))*HLOOKUP(LEFT(TRIM(AN$6),FIND("~",SUBSTITUTE(AN$6," ","~",LEN(TRIM(AN$6))-LEN(SUBSTITUTE(TRIM(AN$6)," ",""))))-1)&amp;" Total",$B$6:$BB$373,ROW($A172)-5,FALSE))</f>
        <v>0</v>
      </c>
      <c r="AO172" s="10">
        <f ca="1">IF(AO$5&lt;&gt;"",HLOOKUP(AO$5,Functionalization!$G$6:$R$373,ROW($A172)-5,FALSE),IFERROR(INDEX(AO$337:AO$373,MATCH($F172,$B$337:$B$373,0))/VLOOKUP($F172,$B$337:$BB$373,MATCH(LEFT(TRIM(AO$6),FIND("~",SUBSTITUTE(AO$6,"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172))*HLOOKUP(LEFT(TRIM(AO$6),FIND("~",SUBSTITUTE(AO$6," ","~",LEN(TRIM(AO$6))-LEN(SUBSTITUTE(TRIM(AO$6)," ",""))))-1)&amp;" Total",$B$6:$BB$373,ROW($A172)-5,FALSE))</f>
        <v>0</v>
      </c>
      <c r="AP172" s="10">
        <f ca="1">IF(AP$5&lt;&gt;"",HLOOKUP(AP$5,Functionalization!$G$6:$R$373,ROW($A172)-5,FALSE),IFERROR(INDEX(AP$337:AP$373,MATCH($F172,$B$337:$B$373,0))/VLOOKUP($F172,$B$337:$BB$373,MATCH(LEFT(TRIM(AP$6),FIND("~",SUBSTITUTE(AP$6,"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172))*HLOOKUP(LEFT(TRIM(AP$6),FIND("~",SUBSTITUTE(AP$6," ","~",LEN(TRIM(AP$6))-LEN(SUBSTITUTE(TRIM(AP$6)," ",""))))-1)&amp;" Total",$B$6:$BB$373,ROW($A172)-5,FALSE))</f>
        <v>0</v>
      </c>
      <c r="AQ172" s="10">
        <f ca="1">IF(AQ$5&lt;&gt;"",HLOOKUP(AQ$5,Functionalization!$G$6:$R$373,ROW($A172)-5,FALSE),IFERROR(INDEX(AQ$337:AQ$373,MATCH($F172,$B$337:$B$373,0))/VLOOKUP($F172,$B$337:$BB$373,MATCH(LEFT(TRIM(AQ$6),FIND("~",SUBSTITUTE(AQ$6,"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172))*HLOOKUP(LEFT(TRIM(AQ$6),FIND("~",SUBSTITUTE(AQ$6," ","~",LEN(TRIM(AQ$6))-LEN(SUBSTITUTE(TRIM(AQ$6)," ",""))))-1)&amp;" Total",$B$6:$BB$373,ROW($A172)-5,FALSE))</f>
        <v>0</v>
      </c>
      <c r="AR172" s="10">
        <f ca="1">IF(AR$5&lt;&gt;"",HLOOKUP(AR$5,Functionalization!$G$6:$R$373,ROW($A172)-5,FALSE),IFERROR(INDEX(AR$337:AR$373,MATCH($F172,$B$337:$B$373,0))/VLOOKUP($F172,$B$337:$BB$373,MATCH(LEFT(TRIM(AR$6),FIND("~",SUBSTITUTE(AR$6,"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172))*HLOOKUP(LEFT(TRIM(AR$6),FIND("~",SUBSTITUTE(AR$6," ","~",LEN(TRIM(AR$6))-LEN(SUBSTITUTE(TRIM(AR$6)," ",""))))-1)&amp;" Total",$B$6:$BB$373,ROW($A172)-5,FALSE))</f>
        <v>0</v>
      </c>
      <c r="AS172" s="10">
        <f ca="1">IF(AS$5&lt;&gt;"",HLOOKUP(AS$5,Functionalization!$G$6:$R$373,ROW($A172)-5,FALSE),IFERROR(INDEX(AS$337:AS$373,MATCH($F172,$B$337:$B$373,0))/VLOOKUP($F172,$B$337:$BB$373,MATCH(LEFT(TRIM(AS$6),FIND("~",SUBSTITUTE(AS$6,"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172))*HLOOKUP(LEFT(TRIM(AS$6),FIND("~",SUBSTITUTE(AS$6," ","~",LEN(TRIM(AS$6))-LEN(SUBSTITUTE(TRIM(AS$6)," ",""))))-1)&amp;" Total",$B$6:$BB$373,ROW($A172)-5,FALSE))</f>
        <v>0</v>
      </c>
      <c r="AT172" s="10">
        <f ca="1">IF(AT$5&lt;&gt;"",HLOOKUP(AT$5,Functionalization!$G$6:$R$373,ROW($A172)-5,FALSE),IFERROR(INDEX(AT$337:AT$373,MATCH($F172,$B$337:$B$373,0))/VLOOKUP($F172,$B$337:$BB$373,MATCH(LEFT(TRIM(AT$6),FIND("~",SUBSTITUTE(AT$6,"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172))*HLOOKUP(LEFT(TRIM(AT$6),FIND("~",SUBSTITUTE(AT$6," ","~",LEN(TRIM(AT$6))-LEN(SUBSTITUTE(TRIM(AT$6)," ",""))))-1)&amp;" Total",$B$6:$BB$373,ROW($A172)-5,FALSE))</f>
        <v>0</v>
      </c>
      <c r="AU172" s="10">
        <f ca="1">IF(AU$5&lt;&gt;"",HLOOKUP(AU$5,Functionalization!$G$6:$R$373,ROW($A172)-5,FALSE),IFERROR(INDEX(AU$337:AU$373,MATCH($F172,$B$337:$B$373,0))/VLOOKUP($F172,$B$337:$BB$373,MATCH(LEFT(TRIM(AU$6),FIND("~",SUBSTITUTE(AU$6,"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172))*HLOOKUP(LEFT(TRIM(AU$6),FIND("~",SUBSTITUTE(AU$6," ","~",LEN(TRIM(AU$6))-LEN(SUBSTITUTE(TRIM(AU$6)," ",""))))-1)&amp;" Total",$B$6:$BB$373,ROW($A172)-5,FALSE))</f>
        <v>0</v>
      </c>
      <c r="AV172" s="10">
        <f ca="1">IF(AV$5&lt;&gt;"",HLOOKUP(AV$5,Functionalization!$G$6:$R$373,ROW($A172)-5,FALSE),IFERROR(INDEX(AV$337:AV$373,MATCH($F172,$B$337:$B$373,0))/VLOOKUP($F172,$B$337:$BB$373,MATCH(LEFT(TRIM(AV$6),FIND("~",SUBSTITUTE(AV$6,"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172))*HLOOKUP(LEFT(TRIM(AV$6),FIND("~",SUBSTITUTE(AV$6," ","~",LEN(TRIM(AV$6))-LEN(SUBSTITUTE(TRIM(AV$6)," ",""))))-1)&amp;" Total",$B$6:$BB$373,ROW($A172)-5,FALSE))</f>
        <v>0</v>
      </c>
      <c r="AW172" s="10">
        <f ca="1">IF(AW$5&lt;&gt;"",HLOOKUP(AW$5,Functionalization!$G$6:$R$373,ROW($A172)-5,FALSE),IFERROR(INDEX(AW$337:AW$373,MATCH($F172,$B$337:$B$373,0))/VLOOKUP($F172,$B$337:$BB$373,MATCH(LEFT(TRIM(AW$6),FIND("~",SUBSTITUTE(AW$6,"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172))*HLOOKUP(LEFT(TRIM(AW$6),FIND("~",SUBSTITUTE(AW$6," ","~",LEN(TRIM(AW$6))-LEN(SUBSTITUTE(TRIM(AW$6)," ",""))))-1)&amp;" Total",$B$6:$BB$373,ROW($A172)-5,FALSE))</f>
        <v>0</v>
      </c>
      <c r="AX172" s="10">
        <f ca="1">IF(AX$5&lt;&gt;"",HLOOKUP(AX$5,Functionalization!$G$6:$R$373,ROW($A172)-5,FALSE),IFERROR(INDEX(AX$337:AX$373,MATCH($F172,$B$337:$B$373,0))/VLOOKUP($F172,$B$337:$BB$373,MATCH(LEFT(TRIM(AX$6),FIND("~",SUBSTITUTE(AX$6,"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172))*HLOOKUP(LEFT(TRIM(AX$6),FIND("~",SUBSTITUTE(AX$6," ","~",LEN(TRIM(AX$6))-LEN(SUBSTITUTE(TRIM(AX$6)," ",""))))-1)&amp;" Total",$B$6:$BB$373,ROW($A172)-5,FALSE))</f>
        <v>0</v>
      </c>
      <c r="AY172" s="10">
        <f ca="1">IF(AY$5&lt;&gt;"",HLOOKUP(AY$5,Functionalization!$G$6:$R$373,ROW($A172)-5,FALSE),IFERROR(INDEX(AY$337:AY$373,MATCH($F172,$B$337:$B$373,0))/VLOOKUP($F172,$B$337:$BB$373,MATCH(LEFT(TRIM(AY$6),FIND("~",SUBSTITUTE(AY$6,"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172))*HLOOKUP(LEFT(TRIM(AY$6),FIND("~",SUBSTITUTE(AY$6," ","~",LEN(TRIM(AY$6))-LEN(SUBSTITUTE(TRIM(AY$6)," ",""))))-1)&amp;" Total",$B$6:$BB$373,ROW($A172)-5,FALSE))</f>
        <v>0</v>
      </c>
      <c r="AZ172" s="10">
        <f ca="1">IF(AZ$5&lt;&gt;"",HLOOKUP(AZ$5,Functionalization!$G$6:$R$373,ROW($A172)-5,FALSE),IFERROR(INDEX(AZ$337:AZ$373,MATCH($F172,$B$337:$B$373,0))/VLOOKUP($F172,$B$337:$BB$373,MATCH(LEFT(TRIM(AZ$6),FIND("~",SUBSTITUTE(AZ$6,"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172))*HLOOKUP(LEFT(TRIM(AZ$6),FIND("~",SUBSTITUTE(AZ$6," ","~",LEN(TRIM(AZ$6))-LEN(SUBSTITUTE(TRIM(AZ$6)," ",""))))-1)&amp;" Total",$B$6:$BB$373,ROW($A172)-5,FALSE))</f>
        <v>0</v>
      </c>
      <c r="BA172" s="10">
        <f ca="1">IF(BA$5&lt;&gt;"",HLOOKUP(BA$5,Functionalization!$G$6:$R$373,ROW($A172)-5,FALSE),IFERROR(INDEX(BA$337:BA$373,MATCH($F172,$B$337:$B$373,0))/VLOOKUP($F172,$B$337:$BB$373,MATCH(LEFT(TRIM(BA$6),FIND("~",SUBSTITUTE(BA$6,"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172))*HLOOKUP(LEFT(TRIM(BA$6),FIND("~",SUBSTITUTE(BA$6," ","~",LEN(TRIM(BA$6))-LEN(SUBSTITUTE(TRIM(BA$6)," ",""))))-1)&amp;" Total",$B$6:$BB$373,ROW($A172)-5,FALSE))</f>
        <v>0</v>
      </c>
      <c r="BB172" s="10">
        <f ca="1">IF(BB$5&lt;&gt;"",HLOOKUP(BB$5,Functionalization!$G$6:$R$373,ROW($A172)-5,FALSE),IFERROR(INDEX(BB$337:BB$373,MATCH($F172,$B$337:$B$373,0))/VLOOKUP($F172,$B$337:$BB$373,MATCH(LEFT(TRIM(BB$6),FIND("~",SUBSTITUTE(BB$6,"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172))*HLOOKUP(LEFT(TRIM(BB$6),FIND("~",SUBSTITUTE(BB$6," ","~",LEN(TRIM(BB$6))-LEN(SUBSTITUTE(TRIM(BB$6)," ",""))))-1)&amp;" Total",$B$6:$BB$373,ROW($A172)-5,FALSE))</f>
        <v>0</v>
      </c>
      <c r="BD172">
        <f ca="1">IFERROR(IF(SUMIF($G$6:$BB$6,BD$6&amp;" Total",$G172:$BB172)-(SUMIF($G$6:$BB$6,BD$6&amp;" "&amp;'Input-Func_Class'!$D$22,$G172:$BB172)+IFERROR(SUMIF($G$6:$BB$6,BD$6&amp;" "&amp;'Input-Func_Class'!$E$22,$G172:$BB172),SUMIF($G$6:$BB$6,BD$6&amp;" "&amp;'Input-Func_Class'!$B$24,$G172:$BB172))+SUMIF($G$6:$BB$6,BD$6&amp;" "&amp;'Input-Func_Class'!$F$22,$G172:$BB172))&lt;Check_Limit,0,1),1)</f>
        <v>0</v>
      </c>
      <c r="BE172">
        <f ca="1">IFERROR(IF(SUMIF($G$6:$BB$6,BE$6&amp;" Total",$G172:$BB172)-(SUMIF($G$6:$BB$6,BE$6&amp;" "&amp;'Input-Func_Class'!$D$22,$G172:$BB172)+IFERROR(SUMIF($G$6:$BB$6,BE$6&amp;" "&amp;'Input-Func_Class'!$E$22,$G172:$BB172),SUMIF($G$6:$BB$6,BE$6&amp;" "&amp;'Input-Func_Class'!$B$24,$G172:$BB172))+SUMIF($G$6:$BB$6,BE$6&amp;" "&amp;'Input-Func_Class'!$F$22,$G172:$BB172))&lt;Check_Limit,0,1),1)</f>
        <v>0</v>
      </c>
      <c r="BF172">
        <f ca="1">IFERROR(IF(SUMIF($G$6:$BB$6,BF$6&amp;" Total",$G172:$BB172)-(SUMIF($G$6:$BB$6,BF$6&amp;" "&amp;'Input-Func_Class'!$D$22,$G172:$BB172)+IFERROR(SUMIF($G$6:$BB$6,BF$6&amp;" "&amp;'Input-Func_Class'!$E$22,$G172:$BB172),SUMIF($G$6:$BB$6,BF$6&amp;" "&amp;'Input-Func_Class'!$B$24,$G172:$BB172))+SUMIF($G$6:$BB$6,BF$6&amp;" "&amp;'Input-Func_Class'!$F$22,$G172:$BB172))&lt;Check_Limit,0,1),1)</f>
        <v>0</v>
      </c>
      <c r="BG172">
        <f ca="1">IFERROR(IF(SUMIF($G$6:$BB$6,BG$6&amp;" Total",$G172:$BB172)-(SUMIF($G$6:$BB$6,BG$6&amp;" "&amp;'Input-Func_Class'!$D$22,$G172:$BB172)+IFERROR(SUMIF($G$6:$BB$6,BG$6&amp;" "&amp;'Input-Func_Class'!$E$22,$G172:$BB172),SUMIF($G$6:$BB$6,BG$6&amp;" "&amp;'Input-Func_Class'!$B$24,$G172:$BB172))+SUMIF($G$6:$BB$6,BG$6&amp;" "&amp;'Input-Func_Class'!$F$22,$G172:$BB172))&lt;Check_Limit,0,1),1)</f>
        <v>0</v>
      </c>
      <c r="BH172">
        <f ca="1">IFERROR(IF(SUMIF($G$6:$BB$6,BH$6&amp;" Total",$G172:$BB172)-(SUMIF($G$6:$BB$6,BH$6&amp;" "&amp;'Input-Func_Class'!$D$22,$G172:$BB172)+IFERROR(SUMIF($G$6:$BB$6,BH$6&amp;" "&amp;'Input-Func_Class'!$E$22,$G172:$BB172),SUMIF($G$6:$BB$6,BH$6&amp;" "&amp;'Input-Func_Class'!$B$24,$G172:$BB172))+SUMIF($G$6:$BB$6,BH$6&amp;" "&amp;'Input-Func_Class'!$F$22,$G172:$BB172))&lt;Check_Limit,0,1),1)</f>
        <v>0</v>
      </c>
      <c r="BI172">
        <f ca="1">IFERROR(IF(SUMIF($G$6:$BB$6,BI$6&amp;" Total",$G172:$BB172)-(SUMIF($G$6:$BB$6,BI$6&amp;" "&amp;'Input-Func_Class'!$D$22,$G172:$BB172)+IFERROR(SUMIF($G$6:$BB$6,BI$6&amp;" "&amp;'Input-Func_Class'!$E$22,$G172:$BB172),SUMIF($G$6:$BB$6,BI$6&amp;" "&amp;'Input-Func_Class'!$B$24,$G172:$BB172))+SUMIF($G$6:$BB$6,BI$6&amp;" "&amp;'Input-Func_Class'!$F$22,$G172:$BB172))&lt;Check_Limit,0,1),1)</f>
        <v>0</v>
      </c>
      <c r="BJ172">
        <f ca="1">IFERROR(IF(SUMIF($G$6:$BB$6,BJ$6&amp;" Total",$G172:$BB172)-(SUMIF($G$6:$BB$6,BJ$6&amp;" "&amp;'Input-Func_Class'!$D$22,$G172:$BB172)+IFERROR(SUMIF($G$6:$BB$6,BJ$6&amp;" "&amp;'Input-Func_Class'!$E$22,$G172:$BB172),SUMIF($G$6:$BB$6,BJ$6&amp;" "&amp;'Input-Func_Class'!$B$24,$G172:$BB172))+SUMIF($G$6:$BB$6,BJ$6&amp;" "&amp;'Input-Func_Class'!$F$22,$G172:$BB172))&lt;Check_Limit,0,1),1)</f>
        <v>0</v>
      </c>
      <c r="BK172">
        <f ca="1">IFERROR(IF(SUMIF($G$6:$BB$6,BK$6&amp;" Total",$G172:$BB172)-(SUMIF($G$6:$BB$6,BK$6&amp;" "&amp;'Input-Func_Class'!$D$22,$G172:$BB172)+IFERROR(SUMIF($G$6:$BB$6,BK$6&amp;" "&amp;'Input-Func_Class'!$E$22,$G172:$BB172),SUMIF($G$6:$BB$6,BK$6&amp;" "&amp;'Input-Func_Class'!$B$24,$G172:$BB172))+SUMIF($G$6:$BB$6,BK$6&amp;" "&amp;'Input-Func_Class'!$F$22,$G172:$BB172))&lt;Check_Limit,0,1),1)</f>
        <v>0</v>
      </c>
      <c r="BL172">
        <f ca="1">IFERROR(IF(SUMIF($G$6:$BB$6,BL$6&amp;" Total",$G172:$BB172)-(SUMIF($G$6:$BB$6,BL$6&amp;" "&amp;'Input-Func_Class'!$D$22,$G172:$BB172)+IFERROR(SUMIF($G$6:$BB$6,BL$6&amp;" "&amp;'Input-Func_Class'!$E$22,$G172:$BB172),SUMIF($G$6:$BB$6,BL$6&amp;" "&amp;'Input-Func_Class'!$B$24,$G172:$BB172))+SUMIF($G$6:$BB$6,BL$6&amp;" "&amp;'Input-Func_Class'!$F$22,$G172:$BB172))&lt;Check_Limit,0,1),1)</f>
        <v>0</v>
      </c>
      <c r="BM172">
        <f ca="1">IFERROR(IF(SUMIF($G$6:$BB$6,BM$6&amp;" Total",$G172:$BB172)-(SUMIF($G$6:$BB$6,BM$6&amp;" "&amp;'Input-Func_Class'!$D$22,$G172:$BB172)+IFERROR(SUMIF($G$6:$BB$6,BM$6&amp;" "&amp;'Input-Func_Class'!$E$22,$G172:$BB172),SUMIF($G$6:$BB$6,BM$6&amp;" "&amp;'Input-Func_Class'!$B$24,$G172:$BB172))+SUMIF($G$6:$BB$6,BM$6&amp;" "&amp;'Input-Func_Class'!$F$22,$G172:$BB172))&lt;Check_Limit,0,1),1)</f>
        <v>0</v>
      </c>
      <c r="BN172">
        <f ca="1">IFERROR(IF(SUMIF($G$6:$BB$6,BN$6&amp;" Total",$G172:$BB172)-(SUMIF($G$6:$BB$6,BN$6&amp;" "&amp;'Input-Func_Class'!$D$22,$G172:$BB172)+IFERROR(SUMIF($G$6:$BB$6,BN$6&amp;" "&amp;'Input-Func_Class'!$E$22,$G172:$BB172),SUMIF($G$6:$BB$6,BN$6&amp;" "&amp;'Input-Func_Class'!$B$24,$G172:$BB172))+SUMIF($G$6:$BB$6,BN$6&amp;" "&amp;'Input-Func_Class'!$F$22,$G172:$BB172))&lt;Check_Limit,0,1),1)</f>
        <v>0</v>
      </c>
      <c r="BO172">
        <f ca="1">IFERROR(IF(SUMIF($G$6:$BB$6,BO$6&amp;" Total",$G172:$BB172)-(SUMIF($G$6:$BB$6,BO$6&amp;" "&amp;'Input-Func_Class'!$D$22,$G172:$BB172)+IFERROR(SUMIF($G$6:$BB$6,BO$6&amp;" "&amp;'Input-Func_Class'!$E$22,$G172:$BB172),SUMIF($G$6:$BB$6,BO$6&amp;" "&amp;'Input-Func_Class'!$B$24,$G172:$BB172))+SUMIF($G$6:$BB$6,BO$6&amp;" "&amp;'Input-Func_Class'!$F$22,$G172:$BB172))&lt;Check_Limit,0,1),1)</f>
        <v>0</v>
      </c>
    </row>
    <row r="173" spans="1:67" outlineLevel="1">
      <c r="A173" s="31">
        <f>IF(ISBLANK('Input-Accounts'!A173),"",'Input-Accounts'!A173)</f>
        <v>153</v>
      </c>
      <c r="B173" s="53" t="str">
        <f>IF(ISBLANK('Input-Accounts'!B173),"",'Input-Accounts'!B173)</f>
        <v>Other expenses</v>
      </c>
      <c r="C173" s="31" t="str">
        <f>IF(ISBLANK('Input-Accounts'!C173),"",'Input-Accounts'!C173)</f>
        <v>859</v>
      </c>
      <c r="D173" s="10">
        <f>Functionalization!$D173</f>
        <v>989.17897109269006</v>
      </c>
      <c r="E173" s="10">
        <f t="shared" ref="E173" ca="1" si="49">IFERROR(IF(D173="",0,IF(D173=0,0,IF(ABS(D173-SUM(G173,K173,O173,S173,W173,AA173,AE173,AI173,AM173,AQ173,AU173,AY173))&lt;Check_Limit,0,1))),1)</f>
        <v>0</v>
      </c>
      <c r="F173" s="3" t="str">
        <f>IF($D173=0,"-",IF('Input-Accounts'!$E173&lt;&gt;0,'Input-Accounts'!$E173,'Input-Accounts'!$G173))</f>
        <v>INT_MAINS_PLANT</v>
      </c>
      <c r="G173" s="10">
        <f ca="1">IF(G$5&lt;&gt;"",HLOOKUP(G$5,Functionalization!$G$6:$R$373,ROW($A173)-5,FALSE),IFERROR(INDEX(G$337:G$373,MATCH($F173,$B$337:$B$373,0))/VLOOKUP($F173,$B$337:$BB$373,MATCH(LEFT(TRIM(G$6),FIND("~",SUBSTITUTE(G$6,"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173))*HLOOKUP(LEFT(TRIM(G$6),FIND("~",SUBSTITUTE(G$6," ","~",LEN(TRIM(G$6))-LEN(SUBSTITUTE(TRIM(G$6)," ",""))))-1)&amp;" Total",$B$6:$BB$373,ROW($A173)-5,FALSE))</f>
        <v>989.17897109269006</v>
      </c>
      <c r="H173" s="10">
        <f ca="1">IF(H$5&lt;&gt;"",HLOOKUP(H$5,Functionalization!$G$6:$R$373,ROW($A173)-5,FALSE),IFERROR(INDEX(H$337:H$373,MATCH($F173,$B$337:$B$373,0))/VLOOKUP($F173,$B$337:$BB$373,MATCH(LEFT(TRIM(H$6),FIND("~",SUBSTITUTE(H$6,"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173))*HLOOKUP(LEFT(TRIM(H$6),FIND("~",SUBSTITUTE(H$6," ","~",LEN(TRIM(H$6))-LEN(SUBSTITUTE(TRIM(H$6)," ",""))))-1)&amp;" Total",$B$6:$BB$373,ROW($A173)-5,FALSE))</f>
        <v>733.94489778521552</v>
      </c>
      <c r="I173" s="10">
        <f ca="1">IF(I$5&lt;&gt;"",HLOOKUP(I$5,Functionalization!$G$6:$R$373,ROW($A173)-5,FALSE),IFERROR(INDEX(I$337:I$373,MATCH($F173,$B$337:$B$373,0))/VLOOKUP($F173,$B$337:$BB$373,MATCH(LEFT(TRIM(I$6),FIND("~",SUBSTITUTE(I$6,"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173))*HLOOKUP(LEFT(TRIM(I$6),FIND("~",SUBSTITUTE(I$6," ","~",LEN(TRIM(I$6))-LEN(SUBSTITUTE(TRIM(I$6)," ",""))))-1)&amp;" Total",$B$6:$BB$373,ROW($A173)-5,FALSE))</f>
        <v>0</v>
      </c>
      <c r="J173" s="10">
        <f ca="1">IF(J$5&lt;&gt;"",HLOOKUP(J$5,Functionalization!$G$6:$R$373,ROW($A173)-5,FALSE),IFERROR(INDEX(J$337:J$373,MATCH($F173,$B$337:$B$373,0))/VLOOKUP($F173,$B$337:$BB$373,MATCH(LEFT(TRIM(J$6),FIND("~",SUBSTITUTE(J$6,"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173))*HLOOKUP(LEFT(TRIM(J$6),FIND("~",SUBSTITUTE(J$6," ","~",LEN(TRIM(J$6))-LEN(SUBSTITUTE(TRIM(J$6)," ",""))))-1)&amp;" Total",$B$6:$BB$373,ROW($A173)-5,FALSE))</f>
        <v>255.23407330747452</v>
      </c>
      <c r="K173" s="10">
        <f ca="1">IF(K$5&lt;&gt;"",HLOOKUP(K$5,Functionalization!$G$6:$R$373,ROW($A173)-5,FALSE),IFERROR(INDEX(K$337:K$373,MATCH($F173,$B$337:$B$373,0))/VLOOKUP($F173,$B$337:$BB$373,MATCH(LEFT(TRIM(K$6),FIND("~",SUBSTITUTE(K$6,"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173))*HLOOKUP(LEFT(TRIM(K$6),FIND("~",SUBSTITUTE(K$6," ","~",LEN(TRIM(K$6))-LEN(SUBSTITUTE(TRIM(K$6)," ",""))))-1)&amp;" Total",$B$6:$BB$373,ROW($A173)-5,FALSE))</f>
        <v>0</v>
      </c>
      <c r="L173" s="10">
        <f ca="1">IF(L$5&lt;&gt;"",HLOOKUP(L$5,Functionalization!$G$6:$R$373,ROW($A173)-5,FALSE),IFERROR(INDEX(L$337:L$373,MATCH($F173,$B$337:$B$373,0))/VLOOKUP($F173,$B$337:$BB$373,MATCH(LEFT(TRIM(L$6),FIND("~",SUBSTITUTE(L$6,"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173))*HLOOKUP(LEFT(TRIM(L$6),FIND("~",SUBSTITUTE(L$6," ","~",LEN(TRIM(L$6))-LEN(SUBSTITUTE(TRIM(L$6)," ",""))))-1)&amp;" Total",$B$6:$BB$373,ROW($A173)-5,FALSE))</f>
        <v>0</v>
      </c>
      <c r="M173" s="10">
        <f ca="1">IF(M$5&lt;&gt;"",HLOOKUP(M$5,Functionalization!$G$6:$R$373,ROW($A173)-5,FALSE),IFERROR(INDEX(M$337:M$373,MATCH($F173,$B$337:$B$373,0))/VLOOKUP($F173,$B$337:$BB$373,MATCH(LEFT(TRIM(M$6),FIND("~",SUBSTITUTE(M$6,"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173))*HLOOKUP(LEFT(TRIM(M$6),FIND("~",SUBSTITUTE(M$6," ","~",LEN(TRIM(M$6))-LEN(SUBSTITUTE(TRIM(M$6)," ",""))))-1)&amp;" Total",$B$6:$BB$373,ROW($A173)-5,FALSE))</f>
        <v>0</v>
      </c>
      <c r="N173" s="10">
        <f ca="1">IF(N$5&lt;&gt;"",HLOOKUP(N$5,Functionalization!$G$6:$R$373,ROW($A173)-5,FALSE),IFERROR(INDEX(N$337:N$373,MATCH($F173,$B$337:$B$373,0))/VLOOKUP($F173,$B$337:$BB$373,MATCH(LEFT(TRIM(N$6),FIND("~",SUBSTITUTE(N$6,"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173))*HLOOKUP(LEFT(TRIM(N$6),FIND("~",SUBSTITUTE(N$6," ","~",LEN(TRIM(N$6))-LEN(SUBSTITUTE(TRIM(N$6)," ",""))))-1)&amp;" Total",$B$6:$BB$373,ROW($A173)-5,FALSE))</f>
        <v>0</v>
      </c>
      <c r="O173" s="10">
        <f ca="1">IF(O$5&lt;&gt;"",HLOOKUP(O$5,Functionalization!$G$6:$R$373,ROW($A173)-5,FALSE),IFERROR(INDEX(O$337:O$373,MATCH($F173,$B$337:$B$373,0))/VLOOKUP($F173,$B$337:$BB$373,MATCH(LEFT(TRIM(O$6),FIND("~",SUBSTITUTE(O$6,"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173))*HLOOKUP(LEFT(TRIM(O$6),FIND("~",SUBSTITUTE(O$6," ","~",LEN(TRIM(O$6))-LEN(SUBSTITUTE(TRIM(O$6)," ",""))))-1)&amp;" Total",$B$6:$BB$373,ROW($A173)-5,FALSE))</f>
        <v>0</v>
      </c>
      <c r="P173" s="10">
        <f ca="1">IF(P$5&lt;&gt;"",HLOOKUP(P$5,Functionalization!$G$6:$R$373,ROW($A173)-5,FALSE),IFERROR(INDEX(P$337:P$373,MATCH($F173,$B$337:$B$373,0))/VLOOKUP($F173,$B$337:$BB$373,MATCH(LEFT(TRIM(P$6),FIND("~",SUBSTITUTE(P$6,"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173))*HLOOKUP(LEFT(TRIM(P$6),FIND("~",SUBSTITUTE(P$6," ","~",LEN(TRIM(P$6))-LEN(SUBSTITUTE(TRIM(P$6)," ",""))))-1)&amp;" Total",$B$6:$BB$373,ROW($A173)-5,FALSE))</f>
        <v>0</v>
      </c>
      <c r="Q173" s="10">
        <f ca="1">IF(Q$5&lt;&gt;"",HLOOKUP(Q$5,Functionalization!$G$6:$R$373,ROW($A173)-5,FALSE),IFERROR(INDEX(Q$337:Q$373,MATCH($F173,$B$337:$B$373,0))/VLOOKUP($F173,$B$337:$BB$373,MATCH(LEFT(TRIM(Q$6),FIND("~",SUBSTITUTE(Q$6,"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173))*HLOOKUP(LEFT(TRIM(Q$6),FIND("~",SUBSTITUTE(Q$6," ","~",LEN(TRIM(Q$6))-LEN(SUBSTITUTE(TRIM(Q$6)," ",""))))-1)&amp;" Total",$B$6:$BB$373,ROW($A173)-5,FALSE))</f>
        <v>0</v>
      </c>
      <c r="R173" s="10">
        <f ca="1">IF(R$5&lt;&gt;"",HLOOKUP(R$5,Functionalization!$G$6:$R$373,ROW($A173)-5,FALSE),IFERROR(INDEX(R$337:R$373,MATCH($F173,$B$337:$B$373,0))/VLOOKUP($F173,$B$337:$BB$373,MATCH(LEFT(TRIM(R$6),FIND("~",SUBSTITUTE(R$6,"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173))*HLOOKUP(LEFT(TRIM(R$6),FIND("~",SUBSTITUTE(R$6," ","~",LEN(TRIM(R$6))-LEN(SUBSTITUTE(TRIM(R$6)," ",""))))-1)&amp;" Total",$B$6:$BB$373,ROW($A173)-5,FALSE))</f>
        <v>0</v>
      </c>
      <c r="S173" s="10">
        <f ca="1">IF(S$5&lt;&gt;"",HLOOKUP(S$5,Functionalization!$G$6:$R$373,ROW($A173)-5,FALSE),IFERROR(INDEX(S$337:S$373,MATCH($F173,$B$337:$B$373,0))/VLOOKUP($F173,$B$337:$BB$373,MATCH(LEFT(TRIM(S$6),FIND("~",SUBSTITUTE(S$6,"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173))*HLOOKUP(LEFT(TRIM(S$6),FIND("~",SUBSTITUTE(S$6," ","~",LEN(TRIM(S$6))-LEN(SUBSTITUTE(TRIM(S$6)," ",""))))-1)&amp;" Total",$B$6:$BB$373,ROW($A173)-5,FALSE))</f>
        <v>0</v>
      </c>
      <c r="T173" s="10">
        <f ca="1">IF(T$5&lt;&gt;"",HLOOKUP(T$5,Functionalization!$G$6:$R$373,ROW($A173)-5,FALSE),IFERROR(INDEX(T$337:T$373,MATCH($F173,$B$337:$B$373,0))/VLOOKUP($F173,$B$337:$BB$373,MATCH(LEFT(TRIM(T$6),FIND("~",SUBSTITUTE(T$6,"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173))*HLOOKUP(LEFT(TRIM(T$6),FIND("~",SUBSTITUTE(T$6," ","~",LEN(TRIM(T$6))-LEN(SUBSTITUTE(TRIM(T$6)," ",""))))-1)&amp;" Total",$B$6:$BB$373,ROW($A173)-5,FALSE))</f>
        <v>0</v>
      </c>
      <c r="U173" s="10">
        <f ca="1">IF(U$5&lt;&gt;"",HLOOKUP(U$5,Functionalization!$G$6:$R$373,ROW($A173)-5,FALSE),IFERROR(INDEX(U$337:U$373,MATCH($F173,$B$337:$B$373,0))/VLOOKUP($F173,$B$337:$BB$373,MATCH(LEFT(TRIM(U$6),FIND("~",SUBSTITUTE(U$6,"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173))*HLOOKUP(LEFT(TRIM(U$6),FIND("~",SUBSTITUTE(U$6," ","~",LEN(TRIM(U$6))-LEN(SUBSTITUTE(TRIM(U$6)," ",""))))-1)&amp;" Total",$B$6:$BB$373,ROW($A173)-5,FALSE))</f>
        <v>0</v>
      </c>
      <c r="V173" s="10">
        <f ca="1">IF(V$5&lt;&gt;"",HLOOKUP(V$5,Functionalization!$G$6:$R$373,ROW($A173)-5,FALSE),IFERROR(INDEX(V$337:V$373,MATCH($F173,$B$337:$B$373,0))/VLOOKUP($F173,$B$337:$BB$373,MATCH(LEFT(TRIM(V$6),FIND("~",SUBSTITUTE(V$6,"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173))*HLOOKUP(LEFT(TRIM(V$6),FIND("~",SUBSTITUTE(V$6," ","~",LEN(TRIM(V$6))-LEN(SUBSTITUTE(TRIM(V$6)," ",""))))-1)&amp;" Total",$B$6:$BB$373,ROW($A173)-5,FALSE))</f>
        <v>0</v>
      </c>
      <c r="W173" s="10">
        <f ca="1">IF(W$5&lt;&gt;"",HLOOKUP(W$5,Functionalization!$G$6:$R$373,ROW($A173)-5,FALSE),IFERROR(INDEX(W$337:W$373,MATCH($F173,$B$337:$B$373,0))/VLOOKUP($F173,$B$337:$BB$373,MATCH(LEFT(TRIM(W$6),FIND("~",SUBSTITUTE(W$6,"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173))*HLOOKUP(LEFT(TRIM(W$6),FIND("~",SUBSTITUTE(W$6," ","~",LEN(TRIM(W$6))-LEN(SUBSTITUTE(TRIM(W$6)," ",""))))-1)&amp;" Total",$B$6:$BB$373,ROW($A173)-5,FALSE))</f>
        <v>0</v>
      </c>
      <c r="X173" s="10">
        <f ca="1">IF(X$5&lt;&gt;"",HLOOKUP(X$5,Functionalization!$G$6:$R$373,ROW($A173)-5,FALSE),IFERROR(INDEX(X$337:X$373,MATCH($F173,$B$337:$B$373,0))/VLOOKUP($F173,$B$337:$BB$373,MATCH(LEFT(TRIM(X$6),FIND("~",SUBSTITUTE(X$6,"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173))*HLOOKUP(LEFT(TRIM(X$6),FIND("~",SUBSTITUTE(X$6," ","~",LEN(TRIM(X$6))-LEN(SUBSTITUTE(TRIM(X$6)," ",""))))-1)&amp;" Total",$B$6:$BB$373,ROW($A173)-5,FALSE))</f>
        <v>0</v>
      </c>
      <c r="Y173" s="10">
        <f ca="1">IF(Y$5&lt;&gt;"",HLOOKUP(Y$5,Functionalization!$G$6:$R$373,ROW($A173)-5,FALSE),IFERROR(INDEX(Y$337:Y$373,MATCH($F173,$B$337:$B$373,0))/VLOOKUP($F173,$B$337:$BB$373,MATCH(LEFT(TRIM(Y$6),FIND("~",SUBSTITUTE(Y$6,"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173))*HLOOKUP(LEFT(TRIM(Y$6),FIND("~",SUBSTITUTE(Y$6," ","~",LEN(TRIM(Y$6))-LEN(SUBSTITUTE(TRIM(Y$6)," ",""))))-1)&amp;" Total",$B$6:$BB$373,ROW($A173)-5,FALSE))</f>
        <v>0</v>
      </c>
      <c r="Z173" s="10">
        <f ca="1">IF(Z$5&lt;&gt;"",HLOOKUP(Z$5,Functionalization!$G$6:$R$373,ROW($A173)-5,FALSE),IFERROR(INDEX(Z$337:Z$373,MATCH($F173,$B$337:$B$373,0))/VLOOKUP($F173,$B$337:$BB$373,MATCH(LEFT(TRIM(Z$6),FIND("~",SUBSTITUTE(Z$6,"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173))*HLOOKUP(LEFT(TRIM(Z$6),FIND("~",SUBSTITUTE(Z$6," ","~",LEN(TRIM(Z$6))-LEN(SUBSTITUTE(TRIM(Z$6)," ",""))))-1)&amp;" Total",$B$6:$BB$373,ROW($A173)-5,FALSE))</f>
        <v>0</v>
      </c>
      <c r="AA173" s="10">
        <f ca="1">IF(AA$5&lt;&gt;"",HLOOKUP(AA$5,Functionalization!$G$6:$R$373,ROW($A173)-5,FALSE),IFERROR(INDEX(AA$337:AA$373,MATCH($F173,$B$337:$B$373,0))/VLOOKUP($F173,$B$337:$BB$373,MATCH(LEFT(TRIM(AA$6),FIND("~",SUBSTITUTE(AA$6,"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173))*HLOOKUP(LEFT(TRIM(AA$6),FIND("~",SUBSTITUTE(AA$6," ","~",LEN(TRIM(AA$6))-LEN(SUBSTITUTE(TRIM(AA$6)," ",""))))-1)&amp;" Total",$B$6:$BB$373,ROW($A173)-5,FALSE))</f>
        <v>0</v>
      </c>
      <c r="AB173" s="10">
        <f ca="1">IF(AB$5&lt;&gt;"",HLOOKUP(AB$5,Functionalization!$G$6:$R$373,ROW($A173)-5,FALSE),IFERROR(INDEX(AB$337:AB$373,MATCH($F173,$B$337:$B$373,0))/VLOOKUP($F173,$B$337:$BB$373,MATCH(LEFT(TRIM(AB$6),FIND("~",SUBSTITUTE(AB$6,"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173))*HLOOKUP(LEFT(TRIM(AB$6),FIND("~",SUBSTITUTE(AB$6," ","~",LEN(TRIM(AB$6))-LEN(SUBSTITUTE(TRIM(AB$6)," ",""))))-1)&amp;" Total",$B$6:$BB$373,ROW($A173)-5,FALSE))</f>
        <v>0</v>
      </c>
      <c r="AC173" s="10">
        <f ca="1">IF(AC$5&lt;&gt;"",HLOOKUP(AC$5,Functionalization!$G$6:$R$373,ROW($A173)-5,FALSE),IFERROR(INDEX(AC$337:AC$373,MATCH($F173,$B$337:$B$373,0))/VLOOKUP($F173,$B$337:$BB$373,MATCH(LEFT(TRIM(AC$6),FIND("~",SUBSTITUTE(AC$6,"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173))*HLOOKUP(LEFT(TRIM(AC$6),FIND("~",SUBSTITUTE(AC$6," ","~",LEN(TRIM(AC$6))-LEN(SUBSTITUTE(TRIM(AC$6)," ",""))))-1)&amp;" Total",$B$6:$BB$373,ROW($A173)-5,FALSE))</f>
        <v>0</v>
      </c>
      <c r="AD173" s="10">
        <f ca="1">IF(AD$5&lt;&gt;"",HLOOKUP(AD$5,Functionalization!$G$6:$R$373,ROW($A173)-5,FALSE),IFERROR(INDEX(AD$337:AD$373,MATCH($F173,$B$337:$B$373,0))/VLOOKUP($F173,$B$337:$BB$373,MATCH(LEFT(TRIM(AD$6),FIND("~",SUBSTITUTE(AD$6,"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173))*HLOOKUP(LEFT(TRIM(AD$6),FIND("~",SUBSTITUTE(AD$6," ","~",LEN(TRIM(AD$6))-LEN(SUBSTITUTE(TRIM(AD$6)," ",""))))-1)&amp;" Total",$B$6:$BB$373,ROW($A173)-5,FALSE))</f>
        <v>0</v>
      </c>
      <c r="AE173" s="10">
        <f ca="1">IF(AE$5&lt;&gt;"",HLOOKUP(AE$5,Functionalization!$G$6:$R$373,ROW($A173)-5,FALSE),IFERROR(INDEX(AE$337:AE$373,MATCH($F173,$B$337:$B$373,0))/VLOOKUP($F173,$B$337:$BB$373,MATCH(LEFT(TRIM(AE$6),FIND("~",SUBSTITUTE(AE$6,"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173))*HLOOKUP(LEFT(TRIM(AE$6),FIND("~",SUBSTITUTE(AE$6," ","~",LEN(TRIM(AE$6))-LEN(SUBSTITUTE(TRIM(AE$6)," ",""))))-1)&amp;" Total",$B$6:$BB$373,ROW($A173)-5,FALSE))</f>
        <v>0</v>
      </c>
      <c r="AF173" s="10">
        <f ca="1">IF(AF$5&lt;&gt;"",HLOOKUP(AF$5,Functionalization!$G$6:$R$373,ROW($A173)-5,FALSE),IFERROR(INDEX(AF$337:AF$373,MATCH($F173,$B$337:$B$373,0))/VLOOKUP($F173,$B$337:$BB$373,MATCH(LEFT(TRIM(AF$6),FIND("~",SUBSTITUTE(AF$6,"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173))*HLOOKUP(LEFT(TRIM(AF$6),FIND("~",SUBSTITUTE(AF$6," ","~",LEN(TRIM(AF$6))-LEN(SUBSTITUTE(TRIM(AF$6)," ",""))))-1)&amp;" Total",$B$6:$BB$373,ROW($A173)-5,FALSE))</f>
        <v>0</v>
      </c>
      <c r="AG173" s="10">
        <f ca="1">IF(AG$5&lt;&gt;"",HLOOKUP(AG$5,Functionalization!$G$6:$R$373,ROW($A173)-5,FALSE),IFERROR(INDEX(AG$337:AG$373,MATCH($F173,$B$337:$B$373,0))/VLOOKUP($F173,$B$337:$BB$373,MATCH(LEFT(TRIM(AG$6),FIND("~",SUBSTITUTE(AG$6,"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173))*HLOOKUP(LEFT(TRIM(AG$6),FIND("~",SUBSTITUTE(AG$6," ","~",LEN(TRIM(AG$6))-LEN(SUBSTITUTE(TRIM(AG$6)," ",""))))-1)&amp;" Total",$B$6:$BB$373,ROW($A173)-5,FALSE))</f>
        <v>0</v>
      </c>
      <c r="AH173" s="10">
        <f ca="1">IF(AH$5&lt;&gt;"",HLOOKUP(AH$5,Functionalization!$G$6:$R$373,ROW($A173)-5,FALSE),IFERROR(INDEX(AH$337:AH$373,MATCH($F173,$B$337:$B$373,0))/VLOOKUP($F173,$B$337:$BB$373,MATCH(LEFT(TRIM(AH$6),FIND("~",SUBSTITUTE(AH$6,"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173))*HLOOKUP(LEFT(TRIM(AH$6),FIND("~",SUBSTITUTE(AH$6," ","~",LEN(TRIM(AH$6))-LEN(SUBSTITUTE(TRIM(AH$6)," ",""))))-1)&amp;" Total",$B$6:$BB$373,ROW($A173)-5,FALSE))</f>
        <v>0</v>
      </c>
      <c r="AI173" s="10">
        <f ca="1">IF(AI$5&lt;&gt;"",HLOOKUP(AI$5,Functionalization!$G$6:$R$373,ROW($A173)-5,FALSE),IFERROR(INDEX(AI$337:AI$373,MATCH($F173,$B$337:$B$373,0))/VLOOKUP($F173,$B$337:$BB$373,MATCH(LEFT(TRIM(AI$6),FIND("~",SUBSTITUTE(AI$6,"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173))*HLOOKUP(LEFT(TRIM(AI$6),FIND("~",SUBSTITUTE(AI$6," ","~",LEN(TRIM(AI$6))-LEN(SUBSTITUTE(TRIM(AI$6)," ",""))))-1)&amp;" Total",$B$6:$BB$373,ROW($A173)-5,FALSE))</f>
        <v>0</v>
      </c>
      <c r="AJ173" s="10">
        <f ca="1">IF(AJ$5&lt;&gt;"",HLOOKUP(AJ$5,Functionalization!$G$6:$R$373,ROW($A173)-5,FALSE),IFERROR(INDEX(AJ$337:AJ$373,MATCH($F173,$B$337:$B$373,0))/VLOOKUP($F173,$B$337:$BB$373,MATCH(LEFT(TRIM(AJ$6),FIND("~",SUBSTITUTE(AJ$6,"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173))*HLOOKUP(LEFT(TRIM(AJ$6),FIND("~",SUBSTITUTE(AJ$6," ","~",LEN(TRIM(AJ$6))-LEN(SUBSTITUTE(TRIM(AJ$6)," ",""))))-1)&amp;" Total",$B$6:$BB$373,ROW($A173)-5,FALSE))</f>
        <v>0</v>
      </c>
      <c r="AK173" s="10">
        <f ca="1">IF(AK$5&lt;&gt;"",HLOOKUP(AK$5,Functionalization!$G$6:$R$373,ROW($A173)-5,FALSE),IFERROR(INDEX(AK$337:AK$373,MATCH($F173,$B$337:$B$373,0))/VLOOKUP($F173,$B$337:$BB$373,MATCH(LEFT(TRIM(AK$6),FIND("~",SUBSTITUTE(AK$6,"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173))*HLOOKUP(LEFT(TRIM(AK$6),FIND("~",SUBSTITUTE(AK$6," ","~",LEN(TRIM(AK$6))-LEN(SUBSTITUTE(TRIM(AK$6)," ",""))))-1)&amp;" Total",$B$6:$BB$373,ROW($A173)-5,FALSE))</f>
        <v>0</v>
      </c>
      <c r="AL173" s="10">
        <f ca="1">IF(AL$5&lt;&gt;"",HLOOKUP(AL$5,Functionalization!$G$6:$R$373,ROW($A173)-5,FALSE),IFERROR(INDEX(AL$337:AL$373,MATCH($F173,$B$337:$B$373,0))/VLOOKUP($F173,$B$337:$BB$373,MATCH(LEFT(TRIM(AL$6),FIND("~",SUBSTITUTE(AL$6,"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173))*HLOOKUP(LEFT(TRIM(AL$6),FIND("~",SUBSTITUTE(AL$6," ","~",LEN(TRIM(AL$6))-LEN(SUBSTITUTE(TRIM(AL$6)," ",""))))-1)&amp;" Total",$B$6:$BB$373,ROW($A173)-5,FALSE))</f>
        <v>0</v>
      </c>
      <c r="AM173" s="10">
        <f ca="1">IF(AM$5&lt;&gt;"",HLOOKUP(AM$5,Functionalization!$G$6:$R$373,ROW($A173)-5,FALSE),IFERROR(INDEX(AM$337:AM$373,MATCH($F173,$B$337:$B$373,0))/VLOOKUP($F173,$B$337:$BB$373,MATCH(LEFT(TRIM(AM$6),FIND("~",SUBSTITUTE(AM$6,"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173))*HLOOKUP(LEFT(TRIM(AM$6),FIND("~",SUBSTITUTE(AM$6," ","~",LEN(TRIM(AM$6))-LEN(SUBSTITUTE(TRIM(AM$6)," ",""))))-1)&amp;" Total",$B$6:$BB$373,ROW($A173)-5,FALSE))</f>
        <v>0</v>
      </c>
      <c r="AN173" s="10">
        <f ca="1">IF(AN$5&lt;&gt;"",HLOOKUP(AN$5,Functionalization!$G$6:$R$373,ROW($A173)-5,FALSE),IFERROR(INDEX(AN$337:AN$373,MATCH($F173,$B$337:$B$373,0))/VLOOKUP($F173,$B$337:$BB$373,MATCH(LEFT(TRIM(AN$6),FIND("~",SUBSTITUTE(AN$6,"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173))*HLOOKUP(LEFT(TRIM(AN$6),FIND("~",SUBSTITUTE(AN$6," ","~",LEN(TRIM(AN$6))-LEN(SUBSTITUTE(TRIM(AN$6)," ",""))))-1)&amp;" Total",$B$6:$BB$373,ROW($A173)-5,FALSE))</f>
        <v>0</v>
      </c>
      <c r="AO173" s="10">
        <f ca="1">IF(AO$5&lt;&gt;"",HLOOKUP(AO$5,Functionalization!$G$6:$R$373,ROW($A173)-5,FALSE),IFERROR(INDEX(AO$337:AO$373,MATCH($F173,$B$337:$B$373,0))/VLOOKUP($F173,$B$337:$BB$373,MATCH(LEFT(TRIM(AO$6),FIND("~",SUBSTITUTE(AO$6,"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173))*HLOOKUP(LEFT(TRIM(AO$6),FIND("~",SUBSTITUTE(AO$6," ","~",LEN(TRIM(AO$6))-LEN(SUBSTITUTE(TRIM(AO$6)," ",""))))-1)&amp;" Total",$B$6:$BB$373,ROW($A173)-5,FALSE))</f>
        <v>0</v>
      </c>
      <c r="AP173" s="10">
        <f ca="1">IF(AP$5&lt;&gt;"",HLOOKUP(AP$5,Functionalization!$G$6:$R$373,ROW($A173)-5,FALSE),IFERROR(INDEX(AP$337:AP$373,MATCH($F173,$B$337:$B$373,0))/VLOOKUP($F173,$B$337:$BB$373,MATCH(LEFT(TRIM(AP$6),FIND("~",SUBSTITUTE(AP$6,"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173))*HLOOKUP(LEFT(TRIM(AP$6),FIND("~",SUBSTITUTE(AP$6," ","~",LEN(TRIM(AP$6))-LEN(SUBSTITUTE(TRIM(AP$6)," ",""))))-1)&amp;" Total",$B$6:$BB$373,ROW($A173)-5,FALSE))</f>
        <v>0</v>
      </c>
      <c r="AQ173" s="10">
        <f ca="1">IF(AQ$5&lt;&gt;"",HLOOKUP(AQ$5,Functionalization!$G$6:$R$373,ROW($A173)-5,FALSE),IFERROR(INDEX(AQ$337:AQ$373,MATCH($F173,$B$337:$B$373,0))/VLOOKUP($F173,$B$337:$BB$373,MATCH(LEFT(TRIM(AQ$6),FIND("~",SUBSTITUTE(AQ$6,"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173))*HLOOKUP(LEFT(TRIM(AQ$6),FIND("~",SUBSTITUTE(AQ$6," ","~",LEN(TRIM(AQ$6))-LEN(SUBSTITUTE(TRIM(AQ$6)," ",""))))-1)&amp;" Total",$B$6:$BB$373,ROW($A173)-5,FALSE))</f>
        <v>0</v>
      </c>
      <c r="AR173" s="10">
        <f ca="1">IF(AR$5&lt;&gt;"",HLOOKUP(AR$5,Functionalization!$G$6:$R$373,ROW($A173)-5,FALSE),IFERROR(INDEX(AR$337:AR$373,MATCH($F173,$B$337:$B$373,0))/VLOOKUP($F173,$B$337:$BB$373,MATCH(LEFT(TRIM(AR$6),FIND("~",SUBSTITUTE(AR$6,"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173))*HLOOKUP(LEFT(TRIM(AR$6),FIND("~",SUBSTITUTE(AR$6," ","~",LEN(TRIM(AR$6))-LEN(SUBSTITUTE(TRIM(AR$6)," ",""))))-1)&amp;" Total",$B$6:$BB$373,ROW($A173)-5,FALSE))</f>
        <v>0</v>
      </c>
      <c r="AS173" s="10">
        <f ca="1">IF(AS$5&lt;&gt;"",HLOOKUP(AS$5,Functionalization!$G$6:$R$373,ROW($A173)-5,FALSE),IFERROR(INDEX(AS$337:AS$373,MATCH($F173,$B$337:$B$373,0))/VLOOKUP($F173,$B$337:$BB$373,MATCH(LEFT(TRIM(AS$6),FIND("~",SUBSTITUTE(AS$6,"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173))*HLOOKUP(LEFT(TRIM(AS$6),FIND("~",SUBSTITUTE(AS$6," ","~",LEN(TRIM(AS$6))-LEN(SUBSTITUTE(TRIM(AS$6)," ",""))))-1)&amp;" Total",$B$6:$BB$373,ROW($A173)-5,FALSE))</f>
        <v>0</v>
      </c>
      <c r="AT173" s="10">
        <f ca="1">IF(AT$5&lt;&gt;"",HLOOKUP(AT$5,Functionalization!$G$6:$R$373,ROW($A173)-5,FALSE),IFERROR(INDEX(AT$337:AT$373,MATCH($F173,$B$337:$B$373,0))/VLOOKUP($F173,$B$337:$BB$373,MATCH(LEFT(TRIM(AT$6),FIND("~",SUBSTITUTE(AT$6,"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173))*HLOOKUP(LEFT(TRIM(AT$6),FIND("~",SUBSTITUTE(AT$6," ","~",LEN(TRIM(AT$6))-LEN(SUBSTITUTE(TRIM(AT$6)," ",""))))-1)&amp;" Total",$B$6:$BB$373,ROW($A173)-5,FALSE))</f>
        <v>0</v>
      </c>
      <c r="AU173" s="10">
        <f ca="1">IF(AU$5&lt;&gt;"",HLOOKUP(AU$5,Functionalization!$G$6:$R$373,ROW($A173)-5,FALSE),IFERROR(INDEX(AU$337:AU$373,MATCH($F173,$B$337:$B$373,0))/VLOOKUP($F173,$B$337:$BB$373,MATCH(LEFT(TRIM(AU$6),FIND("~",SUBSTITUTE(AU$6,"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173))*HLOOKUP(LEFT(TRIM(AU$6),FIND("~",SUBSTITUTE(AU$6," ","~",LEN(TRIM(AU$6))-LEN(SUBSTITUTE(TRIM(AU$6)," ",""))))-1)&amp;" Total",$B$6:$BB$373,ROW($A173)-5,FALSE))</f>
        <v>0</v>
      </c>
      <c r="AV173" s="10">
        <f ca="1">IF(AV$5&lt;&gt;"",HLOOKUP(AV$5,Functionalization!$G$6:$R$373,ROW($A173)-5,FALSE),IFERROR(INDEX(AV$337:AV$373,MATCH($F173,$B$337:$B$373,0))/VLOOKUP($F173,$B$337:$BB$373,MATCH(LEFT(TRIM(AV$6),FIND("~",SUBSTITUTE(AV$6,"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173))*HLOOKUP(LEFT(TRIM(AV$6),FIND("~",SUBSTITUTE(AV$6," ","~",LEN(TRIM(AV$6))-LEN(SUBSTITUTE(TRIM(AV$6)," ",""))))-1)&amp;" Total",$B$6:$BB$373,ROW($A173)-5,FALSE))</f>
        <v>0</v>
      </c>
      <c r="AW173" s="10">
        <f ca="1">IF(AW$5&lt;&gt;"",HLOOKUP(AW$5,Functionalization!$G$6:$R$373,ROW($A173)-5,FALSE),IFERROR(INDEX(AW$337:AW$373,MATCH($F173,$B$337:$B$373,0))/VLOOKUP($F173,$B$337:$BB$373,MATCH(LEFT(TRIM(AW$6),FIND("~",SUBSTITUTE(AW$6,"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173))*HLOOKUP(LEFT(TRIM(AW$6),FIND("~",SUBSTITUTE(AW$6," ","~",LEN(TRIM(AW$6))-LEN(SUBSTITUTE(TRIM(AW$6)," ",""))))-1)&amp;" Total",$B$6:$BB$373,ROW($A173)-5,FALSE))</f>
        <v>0</v>
      </c>
      <c r="AX173" s="10">
        <f ca="1">IF(AX$5&lt;&gt;"",HLOOKUP(AX$5,Functionalization!$G$6:$R$373,ROW($A173)-5,FALSE),IFERROR(INDEX(AX$337:AX$373,MATCH($F173,$B$337:$B$373,0))/VLOOKUP($F173,$B$337:$BB$373,MATCH(LEFT(TRIM(AX$6),FIND("~",SUBSTITUTE(AX$6,"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173))*HLOOKUP(LEFT(TRIM(AX$6),FIND("~",SUBSTITUTE(AX$6," ","~",LEN(TRIM(AX$6))-LEN(SUBSTITUTE(TRIM(AX$6)," ",""))))-1)&amp;" Total",$B$6:$BB$373,ROW($A173)-5,FALSE))</f>
        <v>0</v>
      </c>
      <c r="AY173" s="10">
        <f ca="1">IF(AY$5&lt;&gt;"",HLOOKUP(AY$5,Functionalization!$G$6:$R$373,ROW($A173)-5,FALSE),IFERROR(INDEX(AY$337:AY$373,MATCH($F173,$B$337:$B$373,0))/VLOOKUP($F173,$B$337:$BB$373,MATCH(LEFT(TRIM(AY$6),FIND("~",SUBSTITUTE(AY$6,"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173))*HLOOKUP(LEFT(TRIM(AY$6),FIND("~",SUBSTITUTE(AY$6," ","~",LEN(TRIM(AY$6))-LEN(SUBSTITUTE(TRIM(AY$6)," ",""))))-1)&amp;" Total",$B$6:$BB$373,ROW($A173)-5,FALSE))</f>
        <v>0</v>
      </c>
      <c r="AZ173" s="10">
        <f ca="1">IF(AZ$5&lt;&gt;"",HLOOKUP(AZ$5,Functionalization!$G$6:$R$373,ROW($A173)-5,FALSE),IFERROR(INDEX(AZ$337:AZ$373,MATCH($F173,$B$337:$B$373,0))/VLOOKUP($F173,$B$337:$BB$373,MATCH(LEFT(TRIM(AZ$6),FIND("~",SUBSTITUTE(AZ$6,"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173))*HLOOKUP(LEFT(TRIM(AZ$6),FIND("~",SUBSTITUTE(AZ$6," ","~",LEN(TRIM(AZ$6))-LEN(SUBSTITUTE(TRIM(AZ$6)," ",""))))-1)&amp;" Total",$B$6:$BB$373,ROW($A173)-5,FALSE))</f>
        <v>0</v>
      </c>
      <c r="BA173" s="10">
        <f ca="1">IF(BA$5&lt;&gt;"",HLOOKUP(BA$5,Functionalization!$G$6:$R$373,ROW($A173)-5,FALSE),IFERROR(INDEX(BA$337:BA$373,MATCH($F173,$B$337:$B$373,0))/VLOOKUP($F173,$B$337:$BB$373,MATCH(LEFT(TRIM(BA$6),FIND("~",SUBSTITUTE(BA$6,"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173))*HLOOKUP(LEFT(TRIM(BA$6),FIND("~",SUBSTITUTE(BA$6," ","~",LEN(TRIM(BA$6))-LEN(SUBSTITUTE(TRIM(BA$6)," ",""))))-1)&amp;" Total",$B$6:$BB$373,ROW($A173)-5,FALSE))</f>
        <v>0</v>
      </c>
      <c r="BB173" s="10">
        <f ca="1">IF(BB$5&lt;&gt;"",HLOOKUP(BB$5,Functionalization!$G$6:$R$373,ROW($A173)-5,FALSE),IFERROR(INDEX(BB$337:BB$373,MATCH($F173,$B$337:$B$373,0))/VLOOKUP($F173,$B$337:$BB$373,MATCH(LEFT(TRIM(BB$6),FIND("~",SUBSTITUTE(BB$6,"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173))*HLOOKUP(LEFT(TRIM(BB$6),FIND("~",SUBSTITUTE(BB$6," ","~",LEN(TRIM(BB$6))-LEN(SUBSTITUTE(TRIM(BB$6)," ",""))))-1)&amp;" Total",$B$6:$BB$373,ROW($A173)-5,FALSE))</f>
        <v>0</v>
      </c>
      <c r="BD173">
        <f ca="1">IFERROR(IF(SUMIF($G$6:$BB$6,BD$6&amp;" Total",$G173:$BB173)-(SUMIF($G$6:$BB$6,BD$6&amp;" "&amp;'Input-Func_Class'!$D$22,$G173:$BB173)+IFERROR(SUMIF($G$6:$BB$6,BD$6&amp;" "&amp;'Input-Func_Class'!$E$22,$G173:$BB173),SUMIF($G$6:$BB$6,BD$6&amp;" "&amp;'Input-Func_Class'!$B$24,$G173:$BB173))+SUMIF($G$6:$BB$6,BD$6&amp;" "&amp;'Input-Func_Class'!$F$22,$G173:$BB173))&lt;Check_Limit,0,1),1)</f>
        <v>0</v>
      </c>
      <c r="BE173">
        <f ca="1">IFERROR(IF(SUMIF($G$6:$BB$6,BE$6&amp;" Total",$G173:$BB173)-(SUMIF($G$6:$BB$6,BE$6&amp;" "&amp;'Input-Func_Class'!$D$22,$G173:$BB173)+IFERROR(SUMIF($G$6:$BB$6,BE$6&amp;" "&amp;'Input-Func_Class'!$E$22,$G173:$BB173),SUMIF($G$6:$BB$6,BE$6&amp;" "&amp;'Input-Func_Class'!$B$24,$G173:$BB173))+SUMIF($G$6:$BB$6,BE$6&amp;" "&amp;'Input-Func_Class'!$F$22,$G173:$BB173))&lt;Check_Limit,0,1),1)</f>
        <v>0</v>
      </c>
      <c r="BF173">
        <f ca="1">IFERROR(IF(SUMIF($G$6:$BB$6,BF$6&amp;" Total",$G173:$BB173)-(SUMIF($G$6:$BB$6,BF$6&amp;" "&amp;'Input-Func_Class'!$D$22,$G173:$BB173)+IFERROR(SUMIF($G$6:$BB$6,BF$6&amp;" "&amp;'Input-Func_Class'!$E$22,$G173:$BB173),SUMIF($G$6:$BB$6,BF$6&amp;" "&amp;'Input-Func_Class'!$B$24,$G173:$BB173))+SUMIF($G$6:$BB$6,BF$6&amp;" "&amp;'Input-Func_Class'!$F$22,$G173:$BB173))&lt;Check_Limit,0,1),1)</f>
        <v>0</v>
      </c>
      <c r="BG173">
        <f ca="1">IFERROR(IF(SUMIF($G$6:$BB$6,BG$6&amp;" Total",$G173:$BB173)-(SUMIF($G$6:$BB$6,BG$6&amp;" "&amp;'Input-Func_Class'!$D$22,$G173:$BB173)+IFERROR(SUMIF($G$6:$BB$6,BG$6&amp;" "&amp;'Input-Func_Class'!$E$22,$G173:$BB173),SUMIF($G$6:$BB$6,BG$6&amp;" "&amp;'Input-Func_Class'!$B$24,$G173:$BB173))+SUMIF($G$6:$BB$6,BG$6&amp;" "&amp;'Input-Func_Class'!$F$22,$G173:$BB173))&lt;Check_Limit,0,1),1)</f>
        <v>0</v>
      </c>
      <c r="BH173">
        <f ca="1">IFERROR(IF(SUMIF($G$6:$BB$6,BH$6&amp;" Total",$G173:$BB173)-(SUMIF($G$6:$BB$6,BH$6&amp;" "&amp;'Input-Func_Class'!$D$22,$G173:$BB173)+IFERROR(SUMIF($G$6:$BB$6,BH$6&amp;" "&amp;'Input-Func_Class'!$E$22,$G173:$BB173),SUMIF($G$6:$BB$6,BH$6&amp;" "&amp;'Input-Func_Class'!$B$24,$G173:$BB173))+SUMIF($G$6:$BB$6,BH$6&amp;" "&amp;'Input-Func_Class'!$F$22,$G173:$BB173))&lt;Check_Limit,0,1),1)</f>
        <v>0</v>
      </c>
      <c r="BI173">
        <f ca="1">IFERROR(IF(SUMIF($G$6:$BB$6,BI$6&amp;" Total",$G173:$BB173)-(SUMIF($G$6:$BB$6,BI$6&amp;" "&amp;'Input-Func_Class'!$D$22,$G173:$BB173)+IFERROR(SUMIF($G$6:$BB$6,BI$6&amp;" "&amp;'Input-Func_Class'!$E$22,$G173:$BB173),SUMIF($G$6:$BB$6,BI$6&amp;" "&amp;'Input-Func_Class'!$B$24,$G173:$BB173))+SUMIF($G$6:$BB$6,BI$6&amp;" "&amp;'Input-Func_Class'!$F$22,$G173:$BB173))&lt;Check_Limit,0,1),1)</f>
        <v>0</v>
      </c>
      <c r="BJ173">
        <f ca="1">IFERROR(IF(SUMIF($G$6:$BB$6,BJ$6&amp;" Total",$G173:$BB173)-(SUMIF($G$6:$BB$6,BJ$6&amp;" "&amp;'Input-Func_Class'!$D$22,$G173:$BB173)+IFERROR(SUMIF($G$6:$BB$6,BJ$6&amp;" "&amp;'Input-Func_Class'!$E$22,$G173:$BB173),SUMIF($G$6:$BB$6,BJ$6&amp;" "&amp;'Input-Func_Class'!$B$24,$G173:$BB173))+SUMIF($G$6:$BB$6,BJ$6&amp;" "&amp;'Input-Func_Class'!$F$22,$G173:$BB173))&lt;Check_Limit,0,1),1)</f>
        <v>0</v>
      </c>
      <c r="BK173">
        <f ca="1">IFERROR(IF(SUMIF($G$6:$BB$6,BK$6&amp;" Total",$G173:$BB173)-(SUMIF($G$6:$BB$6,BK$6&amp;" "&amp;'Input-Func_Class'!$D$22,$G173:$BB173)+IFERROR(SUMIF($G$6:$BB$6,BK$6&amp;" "&amp;'Input-Func_Class'!$E$22,$G173:$BB173),SUMIF($G$6:$BB$6,BK$6&amp;" "&amp;'Input-Func_Class'!$B$24,$G173:$BB173))+SUMIF($G$6:$BB$6,BK$6&amp;" "&amp;'Input-Func_Class'!$F$22,$G173:$BB173))&lt;Check_Limit,0,1),1)</f>
        <v>0</v>
      </c>
      <c r="BL173">
        <f ca="1">IFERROR(IF(SUMIF($G$6:$BB$6,BL$6&amp;" Total",$G173:$BB173)-(SUMIF($G$6:$BB$6,BL$6&amp;" "&amp;'Input-Func_Class'!$D$22,$G173:$BB173)+IFERROR(SUMIF($G$6:$BB$6,BL$6&amp;" "&amp;'Input-Func_Class'!$E$22,$G173:$BB173),SUMIF($G$6:$BB$6,BL$6&amp;" "&amp;'Input-Func_Class'!$B$24,$G173:$BB173))+SUMIF($G$6:$BB$6,BL$6&amp;" "&amp;'Input-Func_Class'!$F$22,$G173:$BB173))&lt;Check_Limit,0,1),1)</f>
        <v>0</v>
      </c>
      <c r="BM173">
        <f ca="1">IFERROR(IF(SUMIF($G$6:$BB$6,BM$6&amp;" Total",$G173:$BB173)-(SUMIF($G$6:$BB$6,BM$6&amp;" "&amp;'Input-Func_Class'!$D$22,$G173:$BB173)+IFERROR(SUMIF($G$6:$BB$6,BM$6&amp;" "&amp;'Input-Func_Class'!$E$22,$G173:$BB173),SUMIF($G$6:$BB$6,BM$6&amp;" "&amp;'Input-Func_Class'!$B$24,$G173:$BB173))+SUMIF($G$6:$BB$6,BM$6&amp;" "&amp;'Input-Func_Class'!$F$22,$G173:$BB173))&lt;Check_Limit,0,1),1)</f>
        <v>0</v>
      </c>
      <c r="BN173">
        <f ca="1">IFERROR(IF(SUMIF($G$6:$BB$6,BN$6&amp;" Total",$G173:$BB173)-(SUMIF($G$6:$BB$6,BN$6&amp;" "&amp;'Input-Func_Class'!$D$22,$G173:$BB173)+IFERROR(SUMIF($G$6:$BB$6,BN$6&amp;" "&amp;'Input-Func_Class'!$E$22,$G173:$BB173),SUMIF($G$6:$BB$6,BN$6&amp;" "&amp;'Input-Func_Class'!$B$24,$G173:$BB173))+SUMIF($G$6:$BB$6,BN$6&amp;" "&amp;'Input-Func_Class'!$F$22,$G173:$BB173))&lt;Check_Limit,0,1),1)</f>
        <v>0</v>
      </c>
      <c r="BO173">
        <f ca="1">IFERROR(IF(SUMIF($G$6:$BB$6,BO$6&amp;" Total",$G173:$BB173)-(SUMIF($G$6:$BB$6,BO$6&amp;" "&amp;'Input-Func_Class'!$D$22,$G173:$BB173)+IFERROR(SUMIF($G$6:$BB$6,BO$6&amp;" "&amp;'Input-Func_Class'!$E$22,$G173:$BB173),SUMIF($G$6:$BB$6,BO$6&amp;" "&amp;'Input-Func_Class'!$B$24,$G173:$BB173))+SUMIF($G$6:$BB$6,BO$6&amp;" "&amp;'Input-Func_Class'!$F$22,$G173:$BB173))&lt;Check_Limit,0,1),1)</f>
        <v>0</v>
      </c>
    </row>
    <row r="174" spans="1:67" outlineLevel="1">
      <c r="A174" s="31">
        <f>IF(ISBLANK('Input-Accounts'!A174),"",'Input-Accounts'!A174)</f>
        <v>154</v>
      </c>
      <c r="B174" s="53" t="str">
        <f>IF(ISBLANK('Input-Accounts'!B174),"",'Input-Accounts'!B174)</f>
        <v xml:space="preserve">M&amp;R Station Equipment </v>
      </c>
      <c r="C174" s="31" t="str">
        <f>IF(ISBLANK('Input-Accounts'!C174),"",'Input-Accounts'!C174)</f>
        <v>865</v>
      </c>
      <c r="D174" s="10">
        <f>Functionalization!$D174</f>
        <v>831.12999999999988</v>
      </c>
      <c r="E174" s="10">
        <f t="shared" ca="1" si="48"/>
        <v>0</v>
      </c>
      <c r="F174" s="3" t="str">
        <f>IF($D174=0,"-",IF('Input-Accounts'!$E174&lt;&gt;0,'Input-Accounts'!$E174,'Input-Accounts'!$G174))</f>
        <v>INT_MAINS_PLANT</v>
      </c>
      <c r="G174" s="10">
        <f ca="1">IF(G$5&lt;&gt;"",HLOOKUP(G$5,Functionalization!$G$6:$R$373,ROW($A174)-5,FALSE),IFERROR(INDEX(G$337:G$373,MATCH($F174,$B$337:$B$373,0))/VLOOKUP($F174,$B$337:$BB$373,MATCH(LEFT(TRIM(G$6),FIND("~",SUBSTITUTE(G$6,"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174))*HLOOKUP(LEFT(TRIM(G$6),FIND("~",SUBSTITUTE(G$6," ","~",LEN(TRIM(G$6))-LEN(SUBSTITUTE(TRIM(G$6)," ",""))))-1)&amp;" Total",$B$6:$BB$373,ROW($A174)-5,FALSE))</f>
        <v>831.12999999999988</v>
      </c>
      <c r="H174" s="10">
        <f ca="1">IF(H$5&lt;&gt;"",HLOOKUP(H$5,Functionalization!$G$6:$R$373,ROW($A174)-5,FALSE),IFERROR(INDEX(H$337:H$373,MATCH($F174,$B$337:$B$373,0))/VLOOKUP($F174,$B$337:$BB$373,MATCH(LEFT(TRIM(H$6),FIND("~",SUBSTITUTE(H$6,"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174))*HLOOKUP(LEFT(TRIM(H$6),FIND("~",SUBSTITUTE(H$6," ","~",LEN(TRIM(H$6))-LEN(SUBSTITUTE(TRIM(H$6)," ",""))))-1)&amp;" Total",$B$6:$BB$373,ROW($A174)-5,FALSE))</f>
        <v>616.67669928566067</v>
      </c>
      <c r="I174" s="10">
        <f ca="1">IF(I$5&lt;&gt;"",HLOOKUP(I$5,Functionalization!$G$6:$R$373,ROW($A174)-5,FALSE),IFERROR(INDEX(I$337:I$373,MATCH($F174,$B$337:$B$373,0))/VLOOKUP($F174,$B$337:$BB$373,MATCH(LEFT(TRIM(I$6),FIND("~",SUBSTITUTE(I$6,"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174))*HLOOKUP(LEFT(TRIM(I$6),FIND("~",SUBSTITUTE(I$6," ","~",LEN(TRIM(I$6))-LEN(SUBSTITUTE(TRIM(I$6)," ",""))))-1)&amp;" Total",$B$6:$BB$373,ROW($A174)-5,FALSE))</f>
        <v>0</v>
      </c>
      <c r="J174" s="10">
        <f ca="1">IF(J$5&lt;&gt;"",HLOOKUP(J$5,Functionalization!$G$6:$R$373,ROW($A174)-5,FALSE),IFERROR(INDEX(J$337:J$373,MATCH($F174,$B$337:$B$373,0))/VLOOKUP($F174,$B$337:$BB$373,MATCH(LEFT(TRIM(J$6),FIND("~",SUBSTITUTE(J$6,"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174))*HLOOKUP(LEFT(TRIM(J$6),FIND("~",SUBSTITUTE(J$6," ","~",LEN(TRIM(J$6))-LEN(SUBSTITUTE(TRIM(J$6)," ",""))))-1)&amp;" Total",$B$6:$BB$373,ROW($A174)-5,FALSE))</f>
        <v>214.45330071433915</v>
      </c>
      <c r="K174" s="10">
        <f ca="1">IF(K$5&lt;&gt;"",HLOOKUP(K$5,Functionalization!$G$6:$R$373,ROW($A174)-5,FALSE),IFERROR(INDEX(K$337:K$373,MATCH($F174,$B$337:$B$373,0))/VLOOKUP($F174,$B$337:$BB$373,MATCH(LEFT(TRIM(K$6),FIND("~",SUBSTITUTE(K$6,"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174))*HLOOKUP(LEFT(TRIM(K$6),FIND("~",SUBSTITUTE(K$6," ","~",LEN(TRIM(K$6))-LEN(SUBSTITUTE(TRIM(K$6)," ",""))))-1)&amp;" Total",$B$6:$BB$373,ROW($A174)-5,FALSE))</f>
        <v>0</v>
      </c>
      <c r="L174" s="10">
        <f ca="1">IF(L$5&lt;&gt;"",HLOOKUP(L$5,Functionalization!$G$6:$R$373,ROW($A174)-5,FALSE),IFERROR(INDEX(L$337:L$373,MATCH($F174,$B$337:$B$373,0))/VLOOKUP($F174,$B$337:$BB$373,MATCH(LEFT(TRIM(L$6),FIND("~",SUBSTITUTE(L$6,"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174))*HLOOKUP(LEFT(TRIM(L$6),FIND("~",SUBSTITUTE(L$6," ","~",LEN(TRIM(L$6))-LEN(SUBSTITUTE(TRIM(L$6)," ",""))))-1)&amp;" Total",$B$6:$BB$373,ROW($A174)-5,FALSE))</f>
        <v>0</v>
      </c>
      <c r="M174" s="10">
        <f ca="1">IF(M$5&lt;&gt;"",HLOOKUP(M$5,Functionalization!$G$6:$R$373,ROW($A174)-5,FALSE),IFERROR(INDEX(M$337:M$373,MATCH($F174,$B$337:$B$373,0))/VLOOKUP($F174,$B$337:$BB$373,MATCH(LEFT(TRIM(M$6),FIND("~",SUBSTITUTE(M$6,"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174))*HLOOKUP(LEFT(TRIM(M$6),FIND("~",SUBSTITUTE(M$6," ","~",LEN(TRIM(M$6))-LEN(SUBSTITUTE(TRIM(M$6)," ",""))))-1)&amp;" Total",$B$6:$BB$373,ROW($A174)-5,FALSE))</f>
        <v>0</v>
      </c>
      <c r="N174" s="10">
        <f ca="1">IF(N$5&lt;&gt;"",HLOOKUP(N$5,Functionalization!$G$6:$R$373,ROW($A174)-5,FALSE),IFERROR(INDEX(N$337:N$373,MATCH($F174,$B$337:$B$373,0))/VLOOKUP($F174,$B$337:$BB$373,MATCH(LEFT(TRIM(N$6),FIND("~",SUBSTITUTE(N$6,"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174))*HLOOKUP(LEFT(TRIM(N$6),FIND("~",SUBSTITUTE(N$6," ","~",LEN(TRIM(N$6))-LEN(SUBSTITUTE(TRIM(N$6)," ",""))))-1)&amp;" Total",$B$6:$BB$373,ROW($A174)-5,FALSE))</f>
        <v>0</v>
      </c>
      <c r="O174" s="10">
        <f ca="1">IF(O$5&lt;&gt;"",HLOOKUP(O$5,Functionalization!$G$6:$R$373,ROW($A174)-5,FALSE),IFERROR(INDEX(O$337:O$373,MATCH($F174,$B$337:$B$373,0))/VLOOKUP($F174,$B$337:$BB$373,MATCH(LEFT(TRIM(O$6),FIND("~",SUBSTITUTE(O$6,"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174))*HLOOKUP(LEFT(TRIM(O$6),FIND("~",SUBSTITUTE(O$6," ","~",LEN(TRIM(O$6))-LEN(SUBSTITUTE(TRIM(O$6)," ",""))))-1)&amp;" Total",$B$6:$BB$373,ROW($A174)-5,FALSE))</f>
        <v>0</v>
      </c>
      <c r="P174" s="10">
        <f ca="1">IF(P$5&lt;&gt;"",HLOOKUP(P$5,Functionalization!$G$6:$R$373,ROW($A174)-5,FALSE),IFERROR(INDEX(P$337:P$373,MATCH($F174,$B$337:$B$373,0))/VLOOKUP($F174,$B$337:$BB$373,MATCH(LEFT(TRIM(P$6),FIND("~",SUBSTITUTE(P$6,"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174))*HLOOKUP(LEFT(TRIM(P$6),FIND("~",SUBSTITUTE(P$6," ","~",LEN(TRIM(P$6))-LEN(SUBSTITUTE(TRIM(P$6)," ",""))))-1)&amp;" Total",$B$6:$BB$373,ROW($A174)-5,FALSE))</f>
        <v>0</v>
      </c>
      <c r="Q174" s="10">
        <f ca="1">IF(Q$5&lt;&gt;"",HLOOKUP(Q$5,Functionalization!$G$6:$R$373,ROW($A174)-5,FALSE),IFERROR(INDEX(Q$337:Q$373,MATCH($F174,$B$337:$B$373,0))/VLOOKUP($F174,$B$337:$BB$373,MATCH(LEFT(TRIM(Q$6),FIND("~",SUBSTITUTE(Q$6,"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174))*HLOOKUP(LEFT(TRIM(Q$6),FIND("~",SUBSTITUTE(Q$6," ","~",LEN(TRIM(Q$6))-LEN(SUBSTITUTE(TRIM(Q$6)," ",""))))-1)&amp;" Total",$B$6:$BB$373,ROW($A174)-5,FALSE))</f>
        <v>0</v>
      </c>
      <c r="R174" s="10">
        <f ca="1">IF(R$5&lt;&gt;"",HLOOKUP(R$5,Functionalization!$G$6:$R$373,ROW($A174)-5,FALSE),IFERROR(INDEX(R$337:R$373,MATCH($F174,$B$337:$B$373,0))/VLOOKUP($F174,$B$337:$BB$373,MATCH(LEFT(TRIM(R$6),FIND("~",SUBSTITUTE(R$6,"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174))*HLOOKUP(LEFT(TRIM(R$6),FIND("~",SUBSTITUTE(R$6," ","~",LEN(TRIM(R$6))-LEN(SUBSTITUTE(TRIM(R$6)," ",""))))-1)&amp;" Total",$B$6:$BB$373,ROW($A174)-5,FALSE))</f>
        <v>0</v>
      </c>
      <c r="S174" s="10">
        <f ca="1">IF(S$5&lt;&gt;"",HLOOKUP(S$5,Functionalization!$G$6:$R$373,ROW($A174)-5,FALSE),IFERROR(INDEX(S$337:S$373,MATCH($F174,$B$337:$B$373,0))/VLOOKUP($F174,$B$337:$BB$373,MATCH(LEFT(TRIM(S$6),FIND("~",SUBSTITUTE(S$6,"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174))*HLOOKUP(LEFT(TRIM(S$6),FIND("~",SUBSTITUTE(S$6," ","~",LEN(TRIM(S$6))-LEN(SUBSTITUTE(TRIM(S$6)," ",""))))-1)&amp;" Total",$B$6:$BB$373,ROW($A174)-5,FALSE))</f>
        <v>0</v>
      </c>
      <c r="T174" s="10">
        <f ca="1">IF(T$5&lt;&gt;"",HLOOKUP(T$5,Functionalization!$G$6:$R$373,ROW($A174)-5,FALSE),IFERROR(INDEX(T$337:T$373,MATCH($F174,$B$337:$B$373,0))/VLOOKUP($F174,$B$337:$BB$373,MATCH(LEFT(TRIM(T$6),FIND("~",SUBSTITUTE(T$6,"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174))*HLOOKUP(LEFT(TRIM(T$6),FIND("~",SUBSTITUTE(T$6," ","~",LEN(TRIM(T$6))-LEN(SUBSTITUTE(TRIM(T$6)," ",""))))-1)&amp;" Total",$B$6:$BB$373,ROW($A174)-5,FALSE))</f>
        <v>0</v>
      </c>
      <c r="U174" s="10">
        <f ca="1">IF(U$5&lt;&gt;"",HLOOKUP(U$5,Functionalization!$G$6:$R$373,ROW($A174)-5,FALSE),IFERROR(INDEX(U$337:U$373,MATCH($F174,$B$337:$B$373,0))/VLOOKUP($F174,$B$337:$BB$373,MATCH(LEFT(TRIM(U$6),FIND("~",SUBSTITUTE(U$6,"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174))*HLOOKUP(LEFT(TRIM(U$6),FIND("~",SUBSTITUTE(U$6," ","~",LEN(TRIM(U$6))-LEN(SUBSTITUTE(TRIM(U$6)," ",""))))-1)&amp;" Total",$B$6:$BB$373,ROW($A174)-5,FALSE))</f>
        <v>0</v>
      </c>
      <c r="V174" s="10">
        <f ca="1">IF(V$5&lt;&gt;"",HLOOKUP(V$5,Functionalization!$G$6:$R$373,ROW($A174)-5,FALSE),IFERROR(INDEX(V$337:V$373,MATCH($F174,$B$337:$B$373,0))/VLOOKUP($F174,$B$337:$BB$373,MATCH(LEFT(TRIM(V$6),FIND("~",SUBSTITUTE(V$6,"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174))*HLOOKUP(LEFT(TRIM(V$6),FIND("~",SUBSTITUTE(V$6," ","~",LEN(TRIM(V$6))-LEN(SUBSTITUTE(TRIM(V$6)," ",""))))-1)&amp;" Total",$B$6:$BB$373,ROW($A174)-5,FALSE))</f>
        <v>0</v>
      </c>
      <c r="W174" s="10">
        <f ca="1">IF(W$5&lt;&gt;"",HLOOKUP(W$5,Functionalization!$G$6:$R$373,ROW($A174)-5,FALSE),IFERROR(INDEX(W$337:W$373,MATCH($F174,$B$337:$B$373,0))/VLOOKUP($F174,$B$337:$BB$373,MATCH(LEFT(TRIM(W$6),FIND("~",SUBSTITUTE(W$6,"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174))*HLOOKUP(LEFT(TRIM(W$6),FIND("~",SUBSTITUTE(W$6," ","~",LEN(TRIM(W$6))-LEN(SUBSTITUTE(TRIM(W$6)," ",""))))-1)&amp;" Total",$B$6:$BB$373,ROW($A174)-5,FALSE))</f>
        <v>0</v>
      </c>
      <c r="X174" s="10">
        <f ca="1">IF(X$5&lt;&gt;"",HLOOKUP(X$5,Functionalization!$G$6:$R$373,ROW($A174)-5,FALSE),IFERROR(INDEX(X$337:X$373,MATCH($F174,$B$337:$B$373,0))/VLOOKUP($F174,$B$337:$BB$373,MATCH(LEFT(TRIM(X$6),FIND("~",SUBSTITUTE(X$6,"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174))*HLOOKUP(LEFT(TRIM(X$6),FIND("~",SUBSTITUTE(X$6," ","~",LEN(TRIM(X$6))-LEN(SUBSTITUTE(TRIM(X$6)," ",""))))-1)&amp;" Total",$B$6:$BB$373,ROW($A174)-5,FALSE))</f>
        <v>0</v>
      </c>
      <c r="Y174" s="10">
        <f ca="1">IF(Y$5&lt;&gt;"",HLOOKUP(Y$5,Functionalization!$G$6:$R$373,ROW($A174)-5,FALSE),IFERROR(INDEX(Y$337:Y$373,MATCH($F174,$B$337:$B$373,0))/VLOOKUP($F174,$B$337:$BB$373,MATCH(LEFT(TRIM(Y$6),FIND("~",SUBSTITUTE(Y$6,"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174))*HLOOKUP(LEFT(TRIM(Y$6),FIND("~",SUBSTITUTE(Y$6," ","~",LEN(TRIM(Y$6))-LEN(SUBSTITUTE(TRIM(Y$6)," ",""))))-1)&amp;" Total",$B$6:$BB$373,ROW($A174)-5,FALSE))</f>
        <v>0</v>
      </c>
      <c r="Z174" s="10">
        <f ca="1">IF(Z$5&lt;&gt;"",HLOOKUP(Z$5,Functionalization!$G$6:$R$373,ROW($A174)-5,FALSE),IFERROR(INDEX(Z$337:Z$373,MATCH($F174,$B$337:$B$373,0))/VLOOKUP($F174,$B$337:$BB$373,MATCH(LEFT(TRIM(Z$6),FIND("~",SUBSTITUTE(Z$6,"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174))*HLOOKUP(LEFT(TRIM(Z$6),FIND("~",SUBSTITUTE(Z$6," ","~",LEN(TRIM(Z$6))-LEN(SUBSTITUTE(TRIM(Z$6)," ",""))))-1)&amp;" Total",$B$6:$BB$373,ROW($A174)-5,FALSE))</f>
        <v>0</v>
      </c>
      <c r="AA174" s="10">
        <f ca="1">IF(AA$5&lt;&gt;"",HLOOKUP(AA$5,Functionalization!$G$6:$R$373,ROW($A174)-5,FALSE),IFERROR(INDEX(AA$337:AA$373,MATCH($F174,$B$337:$B$373,0))/VLOOKUP($F174,$B$337:$BB$373,MATCH(LEFT(TRIM(AA$6),FIND("~",SUBSTITUTE(AA$6,"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174))*HLOOKUP(LEFT(TRIM(AA$6),FIND("~",SUBSTITUTE(AA$6," ","~",LEN(TRIM(AA$6))-LEN(SUBSTITUTE(TRIM(AA$6)," ",""))))-1)&amp;" Total",$B$6:$BB$373,ROW($A174)-5,FALSE))</f>
        <v>0</v>
      </c>
      <c r="AB174" s="10">
        <f ca="1">IF(AB$5&lt;&gt;"",HLOOKUP(AB$5,Functionalization!$G$6:$R$373,ROW($A174)-5,FALSE),IFERROR(INDEX(AB$337:AB$373,MATCH($F174,$B$337:$B$373,0))/VLOOKUP($F174,$B$337:$BB$373,MATCH(LEFT(TRIM(AB$6),FIND("~",SUBSTITUTE(AB$6,"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174))*HLOOKUP(LEFT(TRIM(AB$6),FIND("~",SUBSTITUTE(AB$6," ","~",LEN(TRIM(AB$6))-LEN(SUBSTITUTE(TRIM(AB$6)," ",""))))-1)&amp;" Total",$B$6:$BB$373,ROW($A174)-5,FALSE))</f>
        <v>0</v>
      </c>
      <c r="AC174" s="10">
        <f ca="1">IF(AC$5&lt;&gt;"",HLOOKUP(AC$5,Functionalization!$G$6:$R$373,ROW($A174)-5,FALSE),IFERROR(INDEX(AC$337:AC$373,MATCH($F174,$B$337:$B$373,0))/VLOOKUP($F174,$B$337:$BB$373,MATCH(LEFT(TRIM(AC$6),FIND("~",SUBSTITUTE(AC$6,"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174))*HLOOKUP(LEFT(TRIM(AC$6),FIND("~",SUBSTITUTE(AC$6," ","~",LEN(TRIM(AC$6))-LEN(SUBSTITUTE(TRIM(AC$6)," ",""))))-1)&amp;" Total",$B$6:$BB$373,ROW($A174)-5,FALSE))</f>
        <v>0</v>
      </c>
      <c r="AD174" s="10">
        <f ca="1">IF(AD$5&lt;&gt;"",HLOOKUP(AD$5,Functionalization!$G$6:$R$373,ROW($A174)-5,FALSE),IFERROR(INDEX(AD$337:AD$373,MATCH($F174,$B$337:$B$373,0))/VLOOKUP($F174,$B$337:$BB$373,MATCH(LEFT(TRIM(AD$6),FIND("~",SUBSTITUTE(AD$6,"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174))*HLOOKUP(LEFT(TRIM(AD$6),FIND("~",SUBSTITUTE(AD$6," ","~",LEN(TRIM(AD$6))-LEN(SUBSTITUTE(TRIM(AD$6)," ",""))))-1)&amp;" Total",$B$6:$BB$373,ROW($A174)-5,FALSE))</f>
        <v>0</v>
      </c>
      <c r="AE174" s="10">
        <f ca="1">IF(AE$5&lt;&gt;"",HLOOKUP(AE$5,Functionalization!$G$6:$R$373,ROW($A174)-5,FALSE),IFERROR(INDEX(AE$337:AE$373,MATCH($F174,$B$337:$B$373,0))/VLOOKUP($F174,$B$337:$BB$373,MATCH(LEFT(TRIM(AE$6),FIND("~",SUBSTITUTE(AE$6,"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174))*HLOOKUP(LEFT(TRIM(AE$6),FIND("~",SUBSTITUTE(AE$6," ","~",LEN(TRIM(AE$6))-LEN(SUBSTITUTE(TRIM(AE$6)," ",""))))-1)&amp;" Total",$B$6:$BB$373,ROW($A174)-5,FALSE))</f>
        <v>0</v>
      </c>
      <c r="AF174" s="10">
        <f ca="1">IF(AF$5&lt;&gt;"",HLOOKUP(AF$5,Functionalization!$G$6:$R$373,ROW($A174)-5,FALSE),IFERROR(INDEX(AF$337:AF$373,MATCH($F174,$B$337:$B$373,0))/VLOOKUP($F174,$B$337:$BB$373,MATCH(LEFT(TRIM(AF$6),FIND("~",SUBSTITUTE(AF$6,"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174))*HLOOKUP(LEFT(TRIM(AF$6),FIND("~",SUBSTITUTE(AF$6," ","~",LEN(TRIM(AF$6))-LEN(SUBSTITUTE(TRIM(AF$6)," ",""))))-1)&amp;" Total",$B$6:$BB$373,ROW($A174)-5,FALSE))</f>
        <v>0</v>
      </c>
      <c r="AG174" s="10">
        <f ca="1">IF(AG$5&lt;&gt;"",HLOOKUP(AG$5,Functionalization!$G$6:$R$373,ROW($A174)-5,FALSE),IFERROR(INDEX(AG$337:AG$373,MATCH($F174,$B$337:$B$373,0))/VLOOKUP($F174,$B$337:$BB$373,MATCH(LEFT(TRIM(AG$6),FIND("~",SUBSTITUTE(AG$6,"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174))*HLOOKUP(LEFT(TRIM(AG$6),FIND("~",SUBSTITUTE(AG$6," ","~",LEN(TRIM(AG$6))-LEN(SUBSTITUTE(TRIM(AG$6)," ",""))))-1)&amp;" Total",$B$6:$BB$373,ROW($A174)-5,FALSE))</f>
        <v>0</v>
      </c>
      <c r="AH174" s="10">
        <f ca="1">IF(AH$5&lt;&gt;"",HLOOKUP(AH$5,Functionalization!$G$6:$R$373,ROW($A174)-5,FALSE),IFERROR(INDEX(AH$337:AH$373,MATCH($F174,$B$337:$B$373,0))/VLOOKUP($F174,$B$337:$BB$373,MATCH(LEFT(TRIM(AH$6),FIND("~",SUBSTITUTE(AH$6,"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174))*HLOOKUP(LEFT(TRIM(AH$6),FIND("~",SUBSTITUTE(AH$6," ","~",LEN(TRIM(AH$6))-LEN(SUBSTITUTE(TRIM(AH$6)," ",""))))-1)&amp;" Total",$B$6:$BB$373,ROW($A174)-5,FALSE))</f>
        <v>0</v>
      </c>
      <c r="AI174" s="10">
        <f ca="1">IF(AI$5&lt;&gt;"",HLOOKUP(AI$5,Functionalization!$G$6:$R$373,ROW($A174)-5,FALSE),IFERROR(INDEX(AI$337:AI$373,MATCH($F174,$B$337:$B$373,0))/VLOOKUP($F174,$B$337:$BB$373,MATCH(LEFT(TRIM(AI$6),FIND("~",SUBSTITUTE(AI$6,"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174))*HLOOKUP(LEFT(TRIM(AI$6),FIND("~",SUBSTITUTE(AI$6," ","~",LEN(TRIM(AI$6))-LEN(SUBSTITUTE(TRIM(AI$6)," ",""))))-1)&amp;" Total",$B$6:$BB$373,ROW($A174)-5,FALSE))</f>
        <v>0</v>
      </c>
      <c r="AJ174" s="10">
        <f ca="1">IF(AJ$5&lt;&gt;"",HLOOKUP(AJ$5,Functionalization!$G$6:$R$373,ROW($A174)-5,FALSE),IFERROR(INDEX(AJ$337:AJ$373,MATCH($F174,$B$337:$B$373,0))/VLOOKUP($F174,$B$337:$BB$373,MATCH(LEFT(TRIM(AJ$6),FIND("~",SUBSTITUTE(AJ$6,"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174))*HLOOKUP(LEFT(TRIM(AJ$6),FIND("~",SUBSTITUTE(AJ$6," ","~",LEN(TRIM(AJ$6))-LEN(SUBSTITUTE(TRIM(AJ$6)," ",""))))-1)&amp;" Total",$B$6:$BB$373,ROW($A174)-5,FALSE))</f>
        <v>0</v>
      </c>
      <c r="AK174" s="10">
        <f ca="1">IF(AK$5&lt;&gt;"",HLOOKUP(AK$5,Functionalization!$G$6:$R$373,ROW($A174)-5,FALSE),IFERROR(INDEX(AK$337:AK$373,MATCH($F174,$B$337:$B$373,0))/VLOOKUP($F174,$B$337:$BB$373,MATCH(LEFT(TRIM(AK$6),FIND("~",SUBSTITUTE(AK$6,"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174))*HLOOKUP(LEFT(TRIM(AK$6),FIND("~",SUBSTITUTE(AK$6," ","~",LEN(TRIM(AK$6))-LEN(SUBSTITUTE(TRIM(AK$6)," ",""))))-1)&amp;" Total",$B$6:$BB$373,ROW($A174)-5,FALSE))</f>
        <v>0</v>
      </c>
      <c r="AL174" s="10">
        <f ca="1">IF(AL$5&lt;&gt;"",HLOOKUP(AL$5,Functionalization!$G$6:$R$373,ROW($A174)-5,FALSE),IFERROR(INDEX(AL$337:AL$373,MATCH($F174,$B$337:$B$373,0))/VLOOKUP($F174,$B$337:$BB$373,MATCH(LEFT(TRIM(AL$6),FIND("~",SUBSTITUTE(AL$6,"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174))*HLOOKUP(LEFT(TRIM(AL$6),FIND("~",SUBSTITUTE(AL$6," ","~",LEN(TRIM(AL$6))-LEN(SUBSTITUTE(TRIM(AL$6)," ",""))))-1)&amp;" Total",$B$6:$BB$373,ROW($A174)-5,FALSE))</f>
        <v>0</v>
      </c>
      <c r="AM174" s="10">
        <f ca="1">IF(AM$5&lt;&gt;"",HLOOKUP(AM$5,Functionalization!$G$6:$R$373,ROW($A174)-5,FALSE),IFERROR(INDEX(AM$337:AM$373,MATCH($F174,$B$337:$B$373,0))/VLOOKUP($F174,$B$337:$BB$373,MATCH(LEFT(TRIM(AM$6),FIND("~",SUBSTITUTE(AM$6,"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174))*HLOOKUP(LEFT(TRIM(AM$6),FIND("~",SUBSTITUTE(AM$6," ","~",LEN(TRIM(AM$6))-LEN(SUBSTITUTE(TRIM(AM$6)," ",""))))-1)&amp;" Total",$B$6:$BB$373,ROW($A174)-5,FALSE))</f>
        <v>0</v>
      </c>
      <c r="AN174" s="10">
        <f ca="1">IF(AN$5&lt;&gt;"",HLOOKUP(AN$5,Functionalization!$G$6:$R$373,ROW($A174)-5,FALSE),IFERROR(INDEX(AN$337:AN$373,MATCH($F174,$B$337:$B$373,0))/VLOOKUP($F174,$B$337:$BB$373,MATCH(LEFT(TRIM(AN$6),FIND("~",SUBSTITUTE(AN$6,"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174))*HLOOKUP(LEFT(TRIM(AN$6),FIND("~",SUBSTITUTE(AN$6," ","~",LEN(TRIM(AN$6))-LEN(SUBSTITUTE(TRIM(AN$6)," ",""))))-1)&amp;" Total",$B$6:$BB$373,ROW($A174)-5,FALSE))</f>
        <v>0</v>
      </c>
      <c r="AO174" s="10">
        <f ca="1">IF(AO$5&lt;&gt;"",HLOOKUP(AO$5,Functionalization!$G$6:$R$373,ROW($A174)-5,FALSE),IFERROR(INDEX(AO$337:AO$373,MATCH($F174,$B$337:$B$373,0))/VLOOKUP($F174,$B$337:$BB$373,MATCH(LEFT(TRIM(AO$6),FIND("~",SUBSTITUTE(AO$6,"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174))*HLOOKUP(LEFT(TRIM(AO$6),FIND("~",SUBSTITUTE(AO$6," ","~",LEN(TRIM(AO$6))-LEN(SUBSTITUTE(TRIM(AO$6)," ",""))))-1)&amp;" Total",$B$6:$BB$373,ROW($A174)-5,FALSE))</f>
        <v>0</v>
      </c>
      <c r="AP174" s="10">
        <f ca="1">IF(AP$5&lt;&gt;"",HLOOKUP(AP$5,Functionalization!$G$6:$R$373,ROW($A174)-5,FALSE),IFERROR(INDEX(AP$337:AP$373,MATCH($F174,$B$337:$B$373,0))/VLOOKUP($F174,$B$337:$BB$373,MATCH(LEFT(TRIM(AP$6),FIND("~",SUBSTITUTE(AP$6,"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174))*HLOOKUP(LEFT(TRIM(AP$6),FIND("~",SUBSTITUTE(AP$6," ","~",LEN(TRIM(AP$6))-LEN(SUBSTITUTE(TRIM(AP$6)," ",""))))-1)&amp;" Total",$B$6:$BB$373,ROW($A174)-5,FALSE))</f>
        <v>0</v>
      </c>
      <c r="AQ174" s="10">
        <f ca="1">IF(AQ$5&lt;&gt;"",HLOOKUP(AQ$5,Functionalization!$G$6:$R$373,ROW($A174)-5,FALSE),IFERROR(INDEX(AQ$337:AQ$373,MATCH($F174,$B$337:$B$373,0))/VLOOKUP($F174,$B$337:$BB$373,MATCH(LEFT(TRIM(AQ$6),FIND("~",SUBSTITUTE(AQ$6,"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174))*HLOOKUP(LEFT(TRIM(AQ$6),FIND("~",SUBSTITUTE(AQ$6," ","~",LEN(TRIM(AQ$6))-LEN(SUBSTITUTE(TRIM(AQ$6)," ",""))))-1)&amp;" Total",$B$6:$BB$373,ROW($A174)-5,FALSE))</f>
        <v>0</v>
      </c>
      <c r="AR174" s="10">
        <f ca="1">IF(AR$5&lt;&gt;"",HLOOKUP(AR$5,Functionalization!$G$6:$R$373,ROW($A174)-5,FALSE),IFERROR(INDEX(AR$337:AR$373,MATCH($F174,$B$337:$B$373,0))/VLOOKUP($F174,$B$337:$BB$373,MATCH(LEFT(TRIM(AR$6),FIND("~",SUBSTITUTE(AR$6,"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174))*HLOOKUP(LEFT(TRIM(AR$6),FIND("~",SUBSTITUTE(AR$6," ","~",LEN(TRIM(AR$6))-LEN(SUBSTITUTE(TRIM(AR$6)," ",""))))-1)&amp;" Total",$B$6:$BB$373,ROW($A174)-5,FALSE))</f>
        <v>0</v>
      </c>
      <c r="AS174" s="10">
        <f ca="1">IF(AS$5&lt;&gt;"",HLOOKUP(AS$5,Functionalization!$G$6:$R$373,ROW($A174)-5,FALSE),IFERROR(INDEX(AS$337:AS$373,MATCH($F174,$B$337:$B$373,0))/VLOOKUP($F174,$B$337:$BB$373,MATCH(LEFT(TRIM(AS$6),FIND("~",SUBSTITUTE(AS$6,"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174))*HLOOKUP(LEFT(TRIM(AS$6),FIND("~",SUBSTITUTE(AS$6," ","~",LEN(TRIM(AS$6))-LEN(SUBSTITUTE(TRIM(AS$6)," ",""))))-1)&amp;" Total",$B$6:$BB$373,ROW($A174)-5,FALSE))</f>
        <v>0</v>
      </c>
      <c r="AT174" s="10">
        <f ca="1">IF(AT$5&lt;&gt;"",HLOOKUP(AT$5,Functionalization!$G$6:$R$373,ROW($A174)-5,FALSE),IFERROR(INDEX(AT$337:AT$373,MATCH($F174,$B$337:$B$373,0))/VLOOKUP($F174,$B$337:$BB$373,MATCH(LEFT(TRIM(AT$6),FIND("~",SUBSTITUTE(AT$6,"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174))*HLOOKUP(LEFT(TRIM(AT$6),FIND("~",SUBSTITUTE(AT$6," ","~",LEN(TRIM(AT$6))-LEN(SUBSTITUTE(TRIM(AT$6)," ",""))))-1)&amp;" Total",$B$6:$BB$373,ROW($A174)-5,FALSE))</f>
        <v>0</v>
      </c>
      <c r="AU174" s="10">
        <f ca="1">IF(AU$5&lt;&gt;"",HLOOKUP(AU$5,Functionalization!$G$6:$R$373,ROW($A174)-5,FALSE),IFERROR(INDEX(AU$337:AU$373,MATCH($F174,$B$337:$B$373,0))/VLOOKUP($F174,$B$337:$BB$373,MATCH(LEFT(TRIM(AU$6),FIND("~",SUBSTITUTE(AU$6,"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174))*HLOOKUP(LEFT(TRIM(AU$6),FIND("~",SUBSTITUTE(AU$6," ","~",LEN(TRIM(AU$6))-LEN(SUBSTITUTE(TRIM(AU$6)," ",""))))-1)&amp;" Total",$B$6:$BB$373,ROW($A174)-5,FALSE))</f>
        <v>0</v>
      </c>
      <c r="AV174" s="10">
        <f ca="1">IF(AV$5&lt;&gt;"",HLOOKUP(AV$5,Functionalization!$G$6:$R$373,ROW($A174)-5,FALSE),IFERROR(INDEX(AV$337:AV$373,MATCH($F174,$B$337:$B$373,0))/VLOOKUP($F174,$B$337:$BB$373,MATCH(LEFT(TRIM(AV$6),FIND("~",SUBSTITUTE(AV$6,"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174))*HLOOKUP(LEFT(TRIM(AV$6),FIND("~",SUBSTITUTE(AV$6," ","~",LEN(TRIM(AV$6))-LEN(SUBSTITUTE(TRIM(AV$6)," ",""))))-1)&amp;" Total",$B$6:$BB$373,ROW($A174)-5,FALSE))</f>
        <v>0</v>
      </c>
      <c r="AW174" s="10">
        <f ca="1">IF(AW$5&lt;&gt;"",HLOOKUP(AW$5,Functionalization!$G$6:$R$373,ROW($A174)-5,FALSE),IFERROR(INDEX(AW$337:AW$373,MATCH($F174,$B$337:$B$373,0))/VLOOKUP($F174,$B$337:$BB$373,MATCH(LEFT(TRIM(AW$6),FIND("~",SUBSTITUTE(AW$6,"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174))*HLOOKUP(LEFT(TRIM(AW$6),FIND("~",SUBSTITUTE(AW$6," ","~",LEN(TRIM(AW$6))-LEN(SUBSTITUTE(TRIM(AW$6)," ",""))))-1)&amp;" Total",$B$6:$BB$373,ROW($A174)-5,FALSE))</f>
        <v>0</v>
      </c>
      <c r="AX174" s="10">
        <f ca="1">IF(AX$5&lt;&gt;"",HLOOKUP(AX$5,Functionalization!$G$6:$R$373,ROW($A174)-5,FALSE),IFERROR(INDEX(AX$337:AX$373,MATCH($F174,$B$337:$B$373,0))/VLOOKUP($F174,$B$337:$BB$373,MATCH(LEFT(TRIM(AX$6),FIND("~",SUBSTITUTE(AX$6,"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174))*HLOOKUP(LEFT(TRIM(AX$6),FIND("~",SUBSTITUTE(AX$6," ","~",LEN(TRIM(AX$6))-LEN(SUBSTITUTE(TRIM(AX$6)," ",""))))-1)&amp;" Total",$B$6:$BB$373,ROW($A174)-5,FALSE))</f>
        <v>0</v>
      </c>
      <c r="AY174" s="10">
        <f ca="1">IF(AY$5&lt;&gt;"",HLOOKUP(AY$5,Functionalization!$G$6:$R$373,ROW($A174)-5,FALSE),IFERROR(INDEX(AY$337:AY$373,MATCH($F174,$B$337:$B$373,0))/VLOOKUP($F174,$B$337:$BB$373,MATCH(LEFT(TRIM(AY$6),FIND("~",SUBSTITUTE(AY$6,"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174))*HLOOKUP(LEFT(TRIM(AY$6),FIND("~",SUBSTITUTE(AY$6," ","~",LEN(TRIM(AY$6))-LEN(SUBSTITUTE(TRIM(AY$6)," ",""))))-1)&amp;" Total",$B$6:$BB$373,ROW($A174)-5,FALSE))</f>
        <v>0</v>
      </c>
      <c r="AZ174" s="10">
        <f ca="1">IF(AZ$5&lt;&gt;"",HLOOKUP(AZ$5,Functionalization!$G$6:$R$373,ROW($A174)-5,FALSE),IFERROR(INDEX(AZ$337:AZ$373,MATCH($F174,$B$337:$B$373,0))/VLOOKUP($F174,$B$337:$BB$373,MATCH(LEFT(TRIM(AZ$6),FIND("~",SUBSTITUTE(AZ$6,"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174))*HLOOKUP(LEFT(TRIM(AZ$6),FIND("~",SUBSTITUTE(AZ$6," ","~",LEN(TRIM(AZ$6))-LEN(SUBSTITUTE(TRIM(AZ$6)," ",""))))-1)&amp;" Total",$B$6:$BB$373,ROW($A174)-5,FALSE))</f>
        <v>0</v>
      </c>
      <c r="BA174" s="10">
        <f ca="1">IF(BA$5&lt;&gt;"",HLOOKUP(BA$5,Functionalization!$G$6:$R$373,ROW($A174)-5,FALSE),IFERROR(INDEX(BA$337:BA$373,MATCH($F174,$B$337:$B$373,0))/VLOOKUP($F174,$B$337:$BB$373,MATCH(LEFT(TRIM(BA$6),FIND("~",SUBSTITUTE(BA$6,"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174))*HLOOKUP(LEFT(TRIM(BA$6),FIND("~",SUBSTITUTE(BA$6," ","~",LEN(TRIM(BA$6))-LEN(SUBSTITUTE(TRIM(BA$6)," ",""))))-1)&amp;" Total",$B$6:$BB$373,ROW($A174)-5,FALSE))</f>
        <v>0</v>
      </c>
      <c r="BB174" s="10">
        <f ca="1">IF(BB$5&lt;&gt;"",HLOOKUP(BB$5,Functionalization!$G$6:$R$373,ROW($A174)-5,FALSE),IFERROR(INDEX(BB$337:BB$373,MATCH($F174,$B$337:$B$373,0))/VLOOKUP($F174,$B$337:$BB$373,MATCH(LEFT(TRIM(BB$6),FIND("~",SUBSTITUTE(BB$6,"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174))*HLOOKUP(LEFT(TRIM(BB$6),FIND("~",SUBSTITUTE(BB$6," ","~",LEN(TRIM(BB$6))-LEN(SUBSTITUTE(TRIM(BB$6)," ",""))))-1)&amp;" Total",$B$6:$BB$373,ROW($A174)-5,FALSE))</f>
        <v>0</v>
      </c>
      <c r="BD174">
        <f ca="1">IFERROR(IF(SUMIF($G$6:$BB$6,BD$6&amp;" Total",$G174:$BB174)-(SUMIF($G$6:$BB$6,BD$6&amp;" "&amp;'Input-Func_Class'!$D$22,$G174:$BB174)+IFERROR(SUMIF($G$6:$BB$6,BD$6&amp;" "&amp;'Input-Func_Class'!$E$22,$G174:$BB174),SUMIF($G$6:$BB$6,BD$6&amp;" "&amp;'Input-Func_Class'!$B$24,$G174:$BB174))+SUMIF($G$6:$BB$6,BD$6&amp;" "&amp;'Input-Func_Class'!$F$22,$G174:$BB174))&lt;Check_Limit,0,1),1)</f>
        <v>0</v>
      </c>
      <c r="BE174">
        <f ca="1">IFERROR(IF(SUMIF($G$6:$BB$6,BE$6&amp;" Total",$G174:$BB174)-(SUMIF($G$6:$BB$6,BE$6&amp;" "&amp;'Input-Func_Class'!$D$22,$G174:$BB174)+IFERROR(SUMIF($G$6:$BB$6,BE$6&amp;" "&amp;'Input-Func_Class'!$E$22,$G174:$BB174),SUMIF($G$6:$BB$6,BE$6&amp;" "&amp;'Input-Func_Class'!$B$24,$G174:$BB174))+SUMIF($G$6:$BB$6,BE$6&amp;" "&amp;'Input-Func_Class'!$F$22,$G174:$BB174))&lt;Check_Limit,0,1),1)</f>
        <v>0</v>
      </c>
      <c r="BF174">
        <f ca="1">IFERROR(IF(SUMIF($G$6:$BB$6,BF$6&amp;" Total",$G174:$BB174)-(SUMIF($G$6:$BB$6,BF$6&amp;" "&amp;'Input-Func_Class'!$D$22,$G174:$BB174)+IFERROR(SUMIF($G$6:$BB$6,BF$6&amp;" "&amp;'Input-Func_Class'!$E$22,$G174:$BB174),SUMIF($G$6:$BB$6,BF$6&amp;" "&amp;'Input-Func_Class'!$B$24,$G174:$BB174))+SUMIF($G$6:$BB$6,BF$6&amp;" "&amp;'Input-Func_Class'!$F$22,$G174:$BB174))&lt;Check_Limit,0,1),1)</f>
        <v>0</v>
      </c>
      <c r="BG174">
        <f ca="1">IFERROR(IF(SUMIF($G$6:$BB$6,BG$6&amp;" Total",$G174:$BB174)-(SUMIF($G$6:$BB$6,BG$6&amp;" "&amp;'Input-Func_Class'!$D$22,$G174:$BB174)+IFERROR(SUMIF($G$6:$BB$6,BG$6&amp;" "&amp;'Input-Func_Class'!$E$22,$G174:$BB174),SUMIF($G$6:$BB$6,BG$6&amp;" "&amp;'Input-Func_Class'!$B$24,$G174:$BB174))+SUMIF($G$6:$BB$6,BG$6&amp;" "&amp;'Input-Func_Class'!$F$22,$G174:$BB174))&lt;Check_Limit,0,1),1)</f>
        <v>0</v>
      </c>
      <c r="BH174">
        <f ca="1">IFERROR(IF(SUMIF($G$6:$BB$6,BH$6&amp;" Total",$G174:$BB174)-(SUMIF($G$6:$BB$6,BH$6&amp;" "&amp;'Input-Func_Class'!$D$22,$G174:$BB174)+IFERROR(SUMIF($G$6:$BB$6,BH$6&amp;" "&amp;'Input-Func_Class'!$E$22,$G174:$BB174),SUMIF($G$6:$BB$6,BH$6&amp;" "&amp;'Input-Func_Class'!$B$24,$G174:$BB174))+SUMIF($G$6:$BB$6,BH$6&amp;" "&amp;'Input-Func_Class'!$F$22,$G174:$BB174))&lt;Check_Limit,0,1),1)</f>
        <v>0</v>
      </c>
      <c r="BI174">
        <f ca="1">IFERROR(IF(SUMIF($G$6:$BB$6,BI$6&amp;" Total",$G174:$BB174)-(SUMIF($G$6:$BB$6,BI$6&amp;" "&amp;'Input-Func_Class'!$D$22,$G174:$BB174)+IFERROR(SUMIF($G$6:$BB$6,BI$6&amp;" "&amp;'Input-Func_Class'!$E$22,$G174:$BB174),SUMIF($G$6:$BB$6,BI$6&amp;" "&amp;'Input-Func_Class'!$B$24,$G174:$BB174))+SUMIF($G$6:$BB$6,BI$6&amp;" "&amp;'Input-Func_Class'!$F$22,$G174:$BB174))&lt;Check_Limit,0,1),1)</f>
        <v>0</v>
      </c>
      <c r="BJ174">
        <f ca="1">IFERROR(IF(SUMIF($G$6:$BB$6,BJ$6&amp;" Total",$G174:$BB174)-(SUMIF($G$6:$BB$6,BJ$6&amp;" "&amp;'Input-Func_Class'!$D$22,$G174:$BB174)+IFERROR(SUMIF($G$6:$BB$6,BJ$6&amp;" "&amp;'Input-Func_Class'!$E$22,$G174:$BB174),SUMIF($G$6:$BB$6,BJ$6&amp;" "&amp;'Input-Func_Class'!$B$24,$G174:$BB174))+SUMIF($G$6:$BB$6,BJ$6&amp;" "&amp;'Input-Func_Class'!$F$22,$G174:$BB174))&lt;Check_Limit,0,1),1)</f>
        <v>0</v>
      </c>
      <c r="BK174">
        <f ca="1">IFERROR(IF(SUMIF($G$6:$BB$6,BK$6&amp;" Total",$G174:$BB174)-(SUMIF($G$6:$BB$6,BK$6&amp;" "&amp;'Input-Func_Class'!$D$22,$G174:$BB174)+IFERROR(SUMIF($G$6:$BB$6,BK$6&amp;" "&amp;'Input-Func_Class'!$E$22,$G174:$BB174),SUMIF($G$6:$BB$6,BK$6&amp;" "&amp;'Input-Func_Class'!$B$24,$G174:$BB174))+SUMIF($G$6:$BB$6,BK$6&amp;" "&amp;'Input-Func_Class'!$F$22,$G174:$BB174))&lt;Check_Limit,0,1),1)</f>
        <v>0</v>
      </c>
      <c r="BL174">
        <f ca="1">IFERROR(IF(SUMIF($G$6:$BB$6,BL$6&amp;" Total",$G174:$BB174)-(SUMIF($G$6:$BB$6,BL$6&amp;" "&amp;'Input-Func_Class'!$D$22,$G174:$BB174)+IFERROR(SUMIF($G$6:$BB$6,BL$6&amp;" "&amp;'Input-Func_Class'!$E$22,$G174:$BB174),SUMIF($G$6:$BB$6,BL$6&amp;" "&amp;'Input-Func_Class'!$B$24,$G174:$BB174))+SUMIF($G$6:$BB$6,BL$6&amp;" "&amp;'Input-Func_Class'!$F$22,$G174:$BB174))&lt;Check_Limit,0,1),1)</f>
        <v>0</v>
      </c>
      <c r="BM174">
        <f ca="1">IFERROR(IF(SUMIF($G$6:$BB$6,BM$6&amp;" Total",$G174:$BB174)-(SUMIF($G$6:$BB$6,BM$6&amp;" "&amp;'Input-Func_Class'!$D$22,$G174:$BB174)+IFERROR(SUMIF($G$6:$BB$6,BM$6&amp;" "&amp;'Input-Func_Class'!$E$22,$G174:$BB174),SUMIF($G$6:$BB$6,BM$6&amp;" "&amp;'Input-Func_Class'!$B$24,$G174:$BB174))+SUMIF($G$6:$BB$6,BM$6&amp;" "&amp;'Input-Func_Class'!$F$22,$G174:$BB174))&lt;Check_Limit,0,1),1)</f>
        <v>0</v>
      </c>
      <c r="BN174">
        <f ca="1">IFERROR(IF(SUMIF($G$6:$BB$6,BN$6&amp;" Total",$G174:$BB174)-(SUMIF($G$6:$BB$6,BN$6&amp;" "&amp;'Input-Func_Class'!$D$22,$G174:$BB174)+IFERROR(SUMIF($G$6:$BB$6,BN$6&amp;" "&amp;'Input-Func_Class'!$E$22,$G174:$BB174),SUMIF($G$6:$BB$6,BN$6&amp;" "&amp;'Input-Func_Class'!$B$24,$G174:$BB174))+SUMIF($G$6:$BB$6,BN$6&amp;" "&amp;'Input-Func_Class'!$F$22,$G174:$BB174))&lt;Check_Limit,0,1),1)</f>
        <v>0</v>
      </c>
      <c r="BO174">
        <f ca="1">IFERROR(IF(SUMIF($G$6:$BB$6,BO$6&amp;" Total",$G174:$BB174)-(SUMIF($G$6:$BB$6,BO$6&amp;" "&amp;'Input-Func_Class'!$D$22,$G174:$BB174)+IFERROR(SUMIF($G$6:$BB$6,BO$6&amp;" "&amp;'Input-Func_Class'!$E$22,$G174:$BB174),SUMIF($G$6:$BB$6,BO$6&amp;" "&amp;'Input-Func_Class'!$B$24,$G174:$BB174))+SUMIF($G$6:$BB$6,BO$6&amp;" "&amp;'Input-Func_Class'!$F$22,$G174:$BB174))&lt;Check_Limit,0,1),1)</f>
        <v>0</v>
      </c>
    </row>
    <row r="175" spans="1:67" outlineLevel="1">
      <c r="A175" s="31">
        <f>IF(ISBLANK('Input-Accounts'!A175),"",'Input-Accounts'!A175)</f>
        <v>155</v>
      </c>
      <c r="B175" s="53" t="str">
        <f>IF(ISBLANK('Input-Accounts'!B175),"",'Input-Accounts'!B175)</f>
        <v>Operation supervision and engineering</v>
      </c>
      <c r="C175" s="31">
        <f>IF(ISBLANK('Input-Accounts'!C175),"",'Input-Accounts'!C175)</f>
        <v>870</v>
      </c>
      <c r="D175" s="10">
        <f>Functionalization!$D175</f>
        <v>887728.61176689796</v>
      </c>
      <c r="E175" s="10">
        <f t="shared" ca="1" si="48"/>
        <v>0</v>
      </c>
      <c r="F175" s="3" t="str">
        <f>IF($D175=0,"-",IF('Input-Accounts'!$E175&lt;&gt;0,'Input-Accounts'!$E175,'Input-Accounts'!$G175))</f>
        <v>INT_871-879</v>
      </c>
      <c r="G175" s="10">
        <f ca="1">IF(G$5&lt;&gt;"",HLOOKUP(G$5,Functionalization!$G$6:$R$373,ROW($A175)-5,FALSE),IFERROR(INDEX(G$337:G$373,MATCH($F175,$B$337:$B$373,0))/VLOOKUP($F175,$B$337:$BB$373,MATCH(LEFT(TRIM(G$6),FIND("~",SUBSTITUTE(G$6,"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175))*HLOOKUP(LEFT(TRIM(G$6),FIND("~",SUBSTITUTE(G$6," ","~",LEN(TRIM(G$6))-LEN(SUBSTITUTE(TRIM(G$6)," ",""))))-1)&amp;" Total",$B$6:$BB$373,ROW($A175)-5,FALSE))</f>
        <v>356341.35620636435</v>
      </c>
      <c r="H175" s="10">
        <f ca="1">IF(H$5&lt;&gt;"",HLOOKUP(H$5,Functionalization!$G$6:$R$373,ROW($A175)-5,FALSE),IFERROR(INDEX(H$337:H$373,MATCH($F175,$B$337:$B$373,0))/VLOOKUP($F175,$B$337:$BB$373,MATCH(LEFT(TRIM(H$6),FIND("~",SUBSTITUTE(H$6,"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175))*HLOOKUP(LEFT(TRIM(H$6),FIND("~",SUBSTITUTE(H$6," ","~",LEN(TRIM(H$6))-LEN(SUBSTITUTE(TRIM(H$6)," ",""))))-1)&amp;" Total",$B$6:$BB$373,ROW($A175)-5,FALSE))</f>
        <v>250462.05183016101</v>
      </c>
      <c r="I175" s="10">
        <f ca="1">IF(I$5&lt;&gt;"",HLOOKUP(I$5,Functionalization!$G$6:$R$373,ROW($A175)-5,FALSE),IFERROR(INDEX(I$337:I$373,MATCH($F175,$B$337:$B$373,0))/VLOOKUP($F175,$B$337:$BB$373,MATCH(LEFT(TRIM(I$6),FIND("~",SUBSTITUTE(I$6,"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175))*HLOOKUP(LEFT(TRIM(I$6),FIND("~",SUBSTITUTE(I$6," ","~",LEN(TRIM(I$6))-LEN(SUBSTITUTE(TRIM(I$6)," ",""))))-1)&amp;" Total",$B$6:$BB$373,ROW($A175)-5,FALSE))</f>
        <v>0</v>
      </c>
      <c r="J175" s="10">
        <f ca="1">IF(J$5&lt;&gt;"",HLOOKUP(J$5,Functionalization!$G$6:$R$373,ROW($A175)-5,FALSE),IFERROR(INDEX(J$337:J$373,MATCH($F175,$B$337:$B$373,0))/VLOOKUP($F175,$B$337:$BB$373,MATCH(LEFT(TRIM(J$6),FIND("~",SUBSTITUTE(J$6,"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175))*HLOOKUP(LEFT(TRIM(J$6),FIND("~",SUBSTITUTE(J$6," ","~",LEN(TRIM(J$6))-LEN(SUBSTITUTE(TRIM(J$6)," ",""))))-1)&amp;" Total",$B$6:$BB$373,ROW($A175)-5,FALSE))</f>
        <v>105879.30437620328</v>
      </c>
      <c r="K175" s="10">
        <f ca="1">IF(K$5&lt;&gt;"",HLOOKUP(K$5,Functionalization!$G$6:$R$373,ROW($A175)-5,FALSE),IFERROR(INDEX(K$337:K$373,MATCH($F175,$B$337:$B$373,0))/VLOOKUP($F175,$B$337:$BB$373,MATCH(LEFT(TRIM(K$6),FIND("~",SUBSTITUTE(K$6,"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175))*HLOOKUP(LEFT(TRIM(K$6),FIND("~",SUBSTITUTE(K$6," ","~",LEN(TRIM(K$6))-LEN(SUBSTITUTE(TRIM(K$6)," ",""))))-1)&amp;" Total",$B$6:$BB$373,ROW($A175)-5,FALSE))</f>
        <v>531387.25556053384</v>
      </c>
      <c r="L175" s="10">
        <f ca="1">IF(L$5&lt;&gt;"",HLOOKUP(L$5,Functionalization!$G$6:$R$373,ROW($A175)-5,FALSE),IFERROR(INDEX(L$337:L$373,MATCH($F175,$B$337:$B$373,0))/VLOOKUP($F175,$B$337:$BB$373,MATCH(LEFT(TRIM(L$6),FIND("~",SUBSTITUTE(L$6,"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175))*HLOOKUP(LEFT(TRIM(L$6),FIND("~",SUBSTITUTE(L$6," ","~",LEN(TRIM(L$6))-LEN(SUBSTITUTE(TRIM(L$6)," ",""))))-1)&amp;" Total",$B$6:$BB$373,ROW($A175)-5,FALSE))</f>
        <v>0</v>
      </c>
      <c r="M175" s="10">
        <f ca="1">IF(M$5&lt;&gt;"",HLOOKUP(M$5,Functionalization!$G$6:$R$373,ROW($A175)-5,FALSE),IFERROR(INDEX(M$337:M$373,MATCH($F175,$B$337:$B$373,0))/VLOOKUP($F175,$B$337:$BB$373,MATCH(LEFT(TRIM(M$6),FIND("~",SUBSTITUTE(M$6,"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175))*HLOOKUP(LEFT(TRIM(M$6),FIND("~",SUBSTITUTE(M$6," ","~",LEN(TRIM(M$6))-LEN(SUBSTITUTE(TRIM(M$6)," ",""))))-1)&amp;" Total",$B$6:$BB$373,ROW($A175)-5,FALSE))</f>
        <v>0</v>
      </c>
      <c r="N175" s="10">
        <f ca="1">IF(N$5&lt;&gt;"",HLOOKUP(N$5,Functionalization!$G$6:$R$373,ROW($A175)-5,FALSE),IFERROR(INDEX(N$337:N$373,MATCH($F175,$B$337:$B$373,0))/VLOOKUP($F175,$B$337:$BB$373,MATCH(LEFT(TRIM(N$6),FIND("~",SUBSTITUTE(N$6,"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175))*HLOOKUP(LEFT(TRIM(N$6),FIND("~",SUBSTITUTE(N$6," ","~",LEN(TRIM(N$6))-LEN(SUBSTITUTE(TRIM(N$6)," ",""))))-1)&amp;" Total",$B$6:$BB$373,ROW($A175)-5,FALSE))</f>
        <v>531387.25556053384</v>
      </c>
      <c r="O175" s="10">
        <f ca="1">IF(O$5&lt;&gt;"",HLOOKUP(O$5,Functionalization!$G$6:$R$373,ROW($A175)-5,FALSE),IFERROR(INDEX(O$337:O$373,MATCH($F175,$B$337:$B$373,0))/VLOOKUP($F175,$B$337:$BB$373,MATCH(LEFT(TRIM(O$6),FIND("~",SUBSTITUTE(O$6,"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175))*HLOOKUP(LEFT(TRIM(O$6),FIND("~",SUBSTITUTE(O$6," ","~",LEN(TRIM(O$6))-LEN(SUBSTITUTE(TRIM(O$6)," ",""))))-1)&amp;" Total",$B$6:$BB$373,ROW($A175)-5,FALSE))</f>
        <v>0</v>
      </c>
      <c r="P175" s="10">
        <f ca="1">IF(P$5&lt;&gt;"",HLOOKUP(P$5,Functionalization!$G$6:$R$373,ROW($A175)-5,FALSE),IFERROR(INDEX(P$337:P$373,MATCH($F175,$B$337:$B$373,0))/VLOOKUP($F175,$B$337:$BB$373,MATCH(LEFT(TRIM(P$6),FIND("~",SUBSTITUTE(P$6,"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175))*HLOOKUP(LEFT(TRIM(P$6),FIND("~",SUBSTITUTE(P$6," ","~",LEN(TRIM(P$6))-LEN(SUBSTITUTE(TRIM(P$6)," ",""))))-1)&amp;" Total",$B$6:$BB$373,ROW($A175)-5,FALSE))</f>
        <v>0</v>
      </c>
      <c r="Q175" s="10">
        <f ca="1">IF(Q$5&lt;&gt;"",HLOOKUP(Q$5,Functionalization!$G$6:$R$373,ROW($A175)-5,FALSE),IFERROR(INDEX(Q$337:Q$373,MATCH($F175,$B$337:$B$373,0))/VLOOKUP($F175,$B$337:$BB$373,MATCH(LEFT(TRIM(Q$6),FIND("~",SUBSTITUTE(Q$6,"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175))*HLOOKUP(LEFT(TRIM(Q$6),FIND("~",SUBSTITUTE(Q$6," ","~",LEN(TRIM(Q$6))-LEN(SUBSTITUTE(TRIM(Q$6)," ",""))))-1)&amp;" Total",$B$6:$BB$373,ROW($A175)-5,FALSE))</f>
        <v>0</v>
      </c>
      <c r="R175" s="10">
        <f ca="1">IF(R$5&lt;&gt;"",HLOOKUP(R$5,Functionalization!$G$6:$R$373,ROW($A175)-5,FALSE),IFERROR(INDEX(R$337:R$373,MATCH($F175,$B$337:$B$373,0))/VLOOKUP($F175,$B$337:$BB$373,MATCH(LEFT(TRIM(R$6),FIND("~",SUBSTITUTE(R$6,"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175))*HLOOKUP(LEFT(TRIM(R$6),FIND("~",SUBSTITUTE(R$6," ","~",LEN(TRIM(R$6))-LEN(SUBSTITUTE(TRIM(R$6)," ",""))))-1)&amp;" Total",$B$6:$BB$373,ROW($A175)-5,FALSE))</f>
        <v>0</v>
      </c>
      <c r="S175" s="10">
        <f ca="1">IF(S$5&lt;&gt;"",HLOOKUP(S$5,Functionalization!$G$6:$R$373,ROW($A175)-5,FALSE),IFERROR(INDEX(S$337:S$373,MATCH($F175,$B$337:$B$373,0))/VLOOKUP($F175,$B$337:$BB$373,MATCH(LEFT(TRIM(S$6),FIND("~",SUBSTITUTE(S$6,"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175))*HLOOKUP(LEFT(TRIM(S$6),FIND("~",SUBSTITUTE(S$6," ","~",LEN(TRIM(S$6))-LEN(SUBSTITUTE(TRIM(S$6)," ",""))))-1)&amp;" Total",$B$6:$BB$373,ROW($A175)-5,FALSE))</f>
        <v>0</v>
      </c>
      <c r="T175" s="10">
        <f ca="1">IF(T$5&lt;&gt;"",HLOOKUP(T$5,Functionalization!$G$6:$R$373,ROW($A175)-5,FALSE),IFERROR(INDEX(T$337:T$373,MATCH($F175,$B$337:$B$373,0))/VLOOKUP($F175,$B$337:$BB$373,MATCH(LEFT(TRIM(T$6),FIND("~",SUBSTITUTE(T$6,"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175))*HLOOKUP(LEFT(TRIM(T$6),FIND("~",SUBSTITUTE(T$6," ","~",LEN(TRIM(T$6))-LEN(SUBSTITUTE(TRIM(T$6)," ",""))))-1)&amp;" Total",$B$6:$BB$373,ROW($A175)-5,FALSE))</f>
        <v>0</v>
      </c>
      <c r="U175" s="10">
        <f ca="1">IF(U$5&lt;&gt;"",HLOOKUP(U$5,Functionalization!$G$6:$R$373,ROW($A175)-5,FALSE),IFERROR(INDEX(U$337:U$373,MATCH($F175,$B$337:$B$373,0))/VLOOKUP($F175,$B$337:$BB$373,MATCH(LEFT(TRIM(U$6),FIND("~",SUBSTITUTE(U$6,"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175))*HLOOKUP(LEFT(TRIM(U$6),FIND("~",SUBSTITUTE(U$6," ","~",LEN(TRIM(U$6))-LEN(SUBSTITUTE(TRIM(U$6)," ",""))))-1)&amp;" Total",$B$6:$BB$373,ROW($A175)-5,FALSE))</f>
        <v>0</v>
      </c>
      <c r="V175" s="10">
        <f ca="1">IF(V$5&lt;&gt;"",HLOOKUP(V$5,Functionalization!$G$6:$R$373,ROW($A175)-5,FALSE),IFERROR(INDEX(V$337:V$373,MATCH($F175,$B$337:$B$373,0))/VLOOKUP($F175,$B$337:$BB$373,MATCH(LEFT(TRIM(V$6),FIND("~",SUBSTITUTE(V$6,"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175))*HLOOKUP(LEFT(TRIM(V$6),FIND("~",SUBSTITUTE(V$6," ","~",LEN(TRIM(V$6))-LEN(SUBSTITUTE(TRIM(V$6)," ",""))))-1)&amp;" Total",$B$6:$BB$373,ROW($A175)-5,FALSE))</f>
        <v>0</v>
      </c>
      <c r="W175" s="10">
        <f ca="1">IF(W$5&lt;&gt;"",HLOOKUP(W$5,Functionalization!$G$6:$R$373,ROW($A175)-5,FALSE),IFERROR(INDEX(W$337:W$373,MATCH($F175,$B$337:$B$373,0))/VLOOKUP($F175,$B$337:$BB$373,MATCH(LEFT(TRIM(W$6),FIND("~",SUBSTITUTE(W$6,"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175))*HLOOKUP(LEFT(TRIM(W$6),FIND("~",SUBSTITUTE(W$6," ","~",LEN(TRIM(W$6))-LEN(SUBSTITUTE(TRIM(W$6)," ",""))))-1)&amp;" Total",$B$6:$BB$373,ROW($A175)-5,FALSE))</f>
        <v>0</v>
      </c>
      <c r="X175" s="10">
        <f ca="1">IF(X$5&lt;&gt;"",HLOOKUP(X$5,Functionalization!$G$6:$R$373,ROW($A175)-5,FALSE),IFERROR(INDEX(X$337:X$373,MATCH($F175,$B$337:$B$373,0))/VLOOKUP($F175,$B$337:$BB$373,MATCH(LEFT(TRIM(X$6),FIND("~",SUBSTITUTE(X$6,"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175))*HLOOKUP(LEFT(TRIM(X$6),FIND("~",SUBSTITUTE(X$6," ","~",LEN(TRIM(X$6))-LEN(SUBSTITUTE(TRIM(X$6)," ",""))))-1)&amp;" Total",$B$6:$BB$373,ROW($A175)-5,FALSE))</f>
        <v>0</v>
      </c>
      <c r="Y175" s="10">
        <f ca="1">IF(Y$5&lt;&gt;"",HLOOKUP(Y$5,Functionalization!$G$6:$R$373,ROW($A175)-5,FALSE),IFERROR(INDEX(Y$337:Y$373,MATCH($F175,$B$337:$B$373,0))/VLOOKUP($F175,$B$337:$BB$373,MATCH(LEFT(TRIM(Y$6),FIND("~",SUBSTITUTE(Y$6,"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175))*HLOOKUP(LEFT(TRIM(Y$6),FIND("~",SUBSTITUTE(Y$6," ","~",LEN(TRIM(Y$6))-LEN(SUBSTITUTE(TRIM(Y$6)," ",""))))-1)&amp;" Total",$B$6:$BB$373,ROW($A175)-5,FALSE))</f>
        <v>0</v>
      </c>
      <c r="Z175" s="10">
        <f ca="1">IF(Z$5&lt;&gt;"",HLOOKUP(Z$5,Functionalization!$G$6:$R$373,ROW($A175)-5,FALSE),IFERROR(INDEX(Z$337:Z$373,MATCH($F175,$B$337:$B$373,0))/VLOOKUP($F175,$B$337:$BB$373,MATCH(LEFT(TRIM(Z$6),FIND("~",SUBSTITUTE(Z$6,"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175))*HLOOKUP(LEFT(TRIM(Z$6),FIND("~",SUBSTITUTE(Z$6," ","~",LEN(TRIM(Z$6))-LEN(SUBSTITUTE(TRIM(Z$6)," ",""))))-1)&amp;" Total",$B$6:$BB$373,ROW($A175)-5,FALSE))</f>
        <v>0</v>
      </c>
      <c r="AA175" s="10">
        <f ca="1">IF(AA$5&lt;&gt;"",HLOOKUP(AA$5,Functionalization!$G$6:$R$373,ROW($A175)-5,FALSE),IFERROR(INDEX(AA$337:AA$373,MATCH($F175,$B$337:$B$373,0))/VLOOKUP($F175,$B$337:$BB$373,MATCH(LEFT(TRIM(AA$6),FIND("~",SUBSTITUTE(AA$6,"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175))*HLOOKUP(LEFT(TRIM(AA$6),FIND("~",SUBSTITUTE(AA$6," ","~",LEN(TRIM(AA$6))-LEN(SUBSTITUTE(TRIM(AA$6)," ",""))))-1)&amp;" Total",$B$6:$BB$373,ROW($A175)-5,FALSE))</f>
        <v>0</v>
      </c>
      <c r="AB175" s="10">
        <f ca="1">IF(AB$5&lt;&gt;"",HLOOKUP(AB$5,Functionalization!$G$6:$R$373,ROW($A175)-5,FALSE),IFERROR(INDEX(AB$337:AB$373,MATCH($F175,$B$337:$B$373,0))/VLOOKUP($F175,$B$337:$BB$373,MATCH(LEFT(TRIM(AB$6),FIND("~",SUBSTITUTE(AB$6,"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175))*HLOOKUP(LEFT(TRIM(AB$6),FIND("~",SUBSTITUTE(AB$6," ","~",LEN(TRIM(AB$6))-LEN(SUBSTITUTE(TRIM(AB$6)," ",""))))-1)&amp;" Total",$B$6:$BB$373,ROW($A175)-5,FALSE))</f>
        <v>0</v>
      </c>
      <c r="AC175" s="10">
        <f ca="1">IF(AC$5&lt;&gt;"",HLOOKUP(AC$5,Functionalization!$G$6:$R$373,ROW($A175)-5,FALSE),IFERROR(INDEX(AC$337:AC$373,MATCH($F175,$B$337:$B$373,0))/VLOOKUP($F175,$B$337:$BB$373,MATCH(LEFT(TRIM(AC$6),FIND("~",SUBSTITUTE(AC$6,"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175))*HLOOKUP(LEFT(TRIM(AC$6),FIND("~",SUBSTITUTE(AC$6," ","~",LEN(TRIM(AC$6))-LEN(SUBSTITUTE(TRIM(AC$6)," ",""))))-1)&amp;" Total",$B$6:$BB$373,ROW($A175)-5,FALSE))</f>
        <v>0</v>
      </c>
      <c r="AD175" s="10">
        <f ca="1">IF(AD$5&lt;&gt;"",HLOOKUP(AD$5,Functionalization!$G$6:$R$373,ROW($A175)-5,FALSE),IFERROR(INDEX(AD$337:AD$373,MATCH($F175,$B$337:$B$373,0))/VLOOKUP($F175,$B$337:$BB$373,MATCH(LEFT(TRIM(AD$6),FIND("~",SUBSTITUTE(AD$6,"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175))*HLOOKUP(LEFT(TRIM(AD$6),FIND("~",SUBSTITUTE(AD$6," ","~",LEN(TRIM(AD$6))-LEN(SUBSTITUTE(TRIM(AD$6)," ",""))))-1)&amp;" Total",$B$6:$BB$373,ROW($A175)-5,FALSE))</f>
        <v>0</v>
      </c>
      <c r="AE175" s="10">
        <f ca="1">IF(AE$5&lt;&gt;"",HLOOKUP(AE$5,Functionalization!$G$6:$R$373,ROW($A175)-5,FALSE),IFERROR(INDEX(AE$337:AE$373,MATCH($F175,$B$337:$B$373,0))/VLOOKUP($F175,$B$337:$BB$373,MATCH(LEFT(TRIM(AE$6),FIND("~",SUBSTITUTE(AE$6,"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175))*HLOOKUP(LEFT(TRIM(AE$6),FIND("~",SUBSTITUTE(AE$6," ","~",LEN(TRIM(AE$6))-LEN(SUBSTITUTE(TRIM(AE$6)," ",""))))-1)&amp;" Total",$B$6:$BB$373,ROW($A175)-5,FALSE))</f>
        <v>0</v>
      </c>
      <c r="AF175" s="10">
        <f ca="1">IF(AF$5&lt;&gt;"",HLOOKUP(AF$5,Functionalization!$G$6:$R$373,ROW($A175)-5,FALSE),IFERROR(INDEX(AF$337:AF$373,MATCH($F175,$B$337:$B$373,0))/VLOOKUP($F175,$B$337:$BB$373,MATCH(LEFT(TRIM(AF$6),FIND("~",SUBSTITUTE(AF$6,"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175))*HLOOKUP(LEFT(TRIM(AF$6),FIND("~",SUBSTITUTE(AF$6," ","~",LEN(TRIM(AF$6))-LEN(SUBSTITUTE(TRIM(AF$6)," ",""))))-1)&amp;" Total",$B$6:$BB$373,ROW($A175)-5,FALSE))</f>
        <v>0</v>
      </c>
      <c r="AG175" s="10">
        <f ca="1">IF(AG$5&lt;&gt;"",HLOOKUP(AG$5,Functionalization!$G$6:$R$373,ROW($A175)-5,FALSE),IFERROR(INDEX(AG$337:AG$373,MATCH($F175,$B$337:$B$373,0))/VLOOKUP($F175,$B$337:$BB$373,MATCH(LEFT(TRIM(AG$6),FIND("~",SUBSTITUTE(AG$6,"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175))*HLOOKUP(LEFT(TRIM(AG$6),FIND("~",SUBSTITUTE(AG$6," ","~",LEN(TRIM(AG$6))-LEN(SUBSTITUTE(TRIM(AG$6)," ",""))))-1)&amp;" Total",$B$6:$BB$373,ROW($A175)-5,FALSE))</f>
        <v>0</v>
      </c>
      <c r="AH175" s="10">
        <f ca="1">IF(AH$5&lt;&gt;"",HLOOKUP(AH$5,Functionalization!$G$6:$R$373,ROW($A175)-5,FALSE),IFERROR(INDEX(AH$337:AH$373,MATCH($F175,$B$337:$B$373,0))/VLOOKUP($F175,$B$337:$BB$373,MATCH(LEFT(TRIM(AH$6),FIND("~",SUBSTITUTE(AH$6,"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175))*HLOOKUP(LEFT(TRIM(AH$6),FIND("~",SUBSTITUTE(AH$6," ","~",LEN(TRIM(AH$6))-LEN(SUBSTITUTE(TRIM(AH$6)," ",""))))-1)&amp;" Total",$B$6:$BB$373,ROW($A175)-5,FALSE))</f>
        <v>0</v>
      </c>
      <c r="AI175" s="10">
        <f ca="1">IF(AI$5&lt;&gt;"",HLOOKUP(AI$5,Functionalization!$G$6:$R$373,ROW($A175)-5,FALSE),IFERROR(INDEX(AI$337:AI$373,MATCH($F175,$B$337:$B$373,0))/VLOOKUP($F175,$B$337:$BB$373,MATCH(LEFT(TRIM(AI$6),FIND("~",SUBSTITUTE(AI$6,"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175))*HLOOKUP(LEFT(TRIM(AI$6),FIND("~",SUBSTITUTE(AI$6," ","~",LEN(TRIM(AI$6))-LEN(SUBSTITUTE(TRIM(AI$6)," ",""))))-1)&amp;" Total",$B$6:$BB$373,ROW($A175)-5,FALSE))</f>
        <v>0</v>
      </c>
      <c r="AJ175" s="10">
        <f ca="1">IF(AJ$5&lt;&gt;"",HLOOKUP(AJ$5,Functionalization!$G$6:$R$373,ROW($A175)-5,FALSE),IFERROR(INDEX(AJ$337:AJ$373,MATCH($F175,$B$337:$B$373,0))/VLOOKUP($F175,$B$337:$BB$373,MATCH(LEFT(TRIM(AJ$6),FIND("~",SUBSTITUTE(AJ$6,"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175))*HLOOKUP(LEFT(TRIM(AJ$6),FIND("~",SUBSTITUTE(AJ$6," ","~",LEN(TRIM(AJ$6))-LEN(SUBSTITUTE(TRIM(AJ$6)," ",""))))-1)&amp;" Total",$B$6:$BB$373,ROW($A175)-5,FALSE))</f>
        <v>0</v>
      </c>
      <c r="AK175" s="10">
        <f ca="1">IF(AK$5&lt;&gt;"",HLOOKUP(AK$5,Functionalization!$G$6:$R$373,ROW($A175)-5,FALSE),IFERROR(INDEX(AK$337:AK$373,MATCH($F175,$B$337:$B$373,0))/VLOOKUP($F175,$B$337:$BB$373,MATCH(LEFT(TRIM(AK$6),FIND("~",SUBSTITUTE(AK$6,"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175))*HLOOKUP(LEFT(TRIM(AK$6),FIND("~",SUBSTITUTE(AK$6," ","~",LEN(TRIM(AK$6))-LEN(SUBSTITUTE(TRIM(AK$6)," ",""))))-1)&amp;" Total",$B$6:$BB$373,ROW($A175)-5,FALSE))</f>
        <v>0</v>
      </c>
      <c r="AL175" s="10">
        <f ca="1">IF(AL$5&lt;&gt;"",HLOOKUP(AL$5,Functionalization!$G$6:$R$373,ROW($A175)-5,FALSE),IFERROR(INDEX(AL$337:AL$373,MATCH($F175,$B$337:$B$373,0))/VLOOKUP($F175,$B$337:$BB$373,MATCH(LEFT(TRIM(AL$6),FIND("~",SUBSTITUTE(AL$6,"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175))*HLOOKUP(LEFT(TRIM(AL$6),FIND("~",SUBSTITUTE(AL$6," ","~",LEN(TRIM(AL$6))-LEN(SUBSTITUTE(TRIM(AL$6)," ",""))))-1)&amp;" Total",$B$6:$BB$373,ROW($A175)-5,FALSE))</f>
        <v>0</v>
      </c>
      <c r="AM175" s="10">
        <f ca="1">IF(AM$5&lt;&gt;"",HLOOKUP(AM$5,Functionalization!$G$6:$R$373,ROW($A175)-5,FALSE),IFERROR(INDEX(AM$337:AM$373,MATCH($F175,$B$337:$B$373,0))/VLOOKUP($F175,$B$337:$BB$373,MATCH(LEFT(TRIM(AM$6),FIND("~",SUBSTITUTE(AM$6,"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175))*HLOOKUP(LEFT(TRIM(AM$6),FIND("~",SUBSTITUTE(AM$6," ","~",LEN(TRIM(AM$6))-LEN(SUBSTITUTE(TRIM(AM$6)," ",""))))-1)&amp;" Total",$B$6:$BB$373,ROW($A175)-5,FALSE))</f>
        <v>0</v>
      </c>
      <c r="AN175" s="10">
        <f ca="1">IF(AN$5&lt;&gt;"",HLOOKUP(AN$5,Functionalization!$G$6:$R$373,ROW($A175)-5,FALSE),IFERROR(INDEX(AN$337:AN$373,MATCH($F175,$B$337:$B$373,0))/VLOOKUP($F175,$B$337:$BB$373,MATCH(LEFT(TRIM(AN$6),FIND("~",SUBSTITUTE(AN$6,"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175))*HLOOKUP(LEFT(TRIM(AN$6),FIND("~",SUBSTITUTE(AN$6," ","~",LEN(TRIM(AN$6))-LEN(SUBSTITUTE(TRIM(AN$6)," ",""))))-1)&amp;" Total",$B$6:$BB$373,ROW($A175)-5,FALSE))</f>
        <v>0</v>
      </c>
      <c r="AO175" s="10">
        <f ca="1">IF(AO$5&lt;&gt;"",HLOOKUP(AO$5,Functionalization!$G$6:$R$373,ROW($A175)-5,FALSE),IFERROR(INDEX(AO$337:AO$373,MATCH($F175,$B$337:$B$373,0))/VLOOKUP($F175,$B$337:$BB$373,MATCH(LEFT(TRIM(AO$6),FIND("~",SUBSTITUTE(AO$6,"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175))*HLOOKUP(LEFT(TRIM(AO$6),FIND("~",SUBSTITUTE(AO$6," ","~",LEN(TRIM(AO$6))-LEN(SUBSTITUTE(TRIM(AO$6)," ",""))))-1)&amp;" Total",$B$6:$BB$373,ROW($A175)-5,FALSE))</f>
        <v>0</v>
      </c>
      <c r="AP175" s="10">
        <f ca="1">IF(AP$5&lt;&gt;"",HLOOKUP(AP$5,Functionalization!$G$6:$R$373,ROW($A175)-5,FALSE),IFERROR(INDEX(AP$337:AP$373,MATCH($F175,$B$337:$B$373,0))/VLOOKUP($F175,$B$337:$BB$373,MATCH(LEFT(TRIM(AP$6),FIND("~",SUBSTITUTE(AP$6,"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175))*HLOOKUP(LEFT(TRIM(AP$6),FIND("~",SUBSTITUTE(AP$6," ","~",LEN(TRIM(AP$6))-LEN(SUBSTITUTE(TRIM(AP$6)," ",""))))-1)&amp;" Total",$B$6:$BB$373,ROW($A175)-5,FALSE))</f>
        <v>0</v>
      </c>
      <c r="AQ175" s="10">
        <f ca="1">IF(AQ$5&lt;&gt;"",HLOOKUP(AQ$5,Functionalization!$G$6:$R$373,ROW($A175)-5,FALSE),IFERROR(INDEX(AQ$337:AQ$373,MATCH($F175,$B$337:$B$373,0))/VLOOKUP($F175,$B$337:$BB$373,MATCH(LEFT(TRIM(AQ$6),FIND("~",SUBSTITUTE(AQ$6,"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175))*HLOOKUP(LEFT(TRIM(AQ$6),FIND("~",SUBSTITUTE(AQ$6," ","~",LEN(TRIM(AQ$6))-LEN(SUBSTITUTE(TRIM(AQ$6)," ",""))))-1)&amp;" Total",$B$6:$BB$373,ROW($A175)-5,FALSE))</f>
        <v>0</v>
      </c>
      <c r="AR175" s="10">
        <f ca="1">IF(AR$5&lt;&gt;"",HLOOKUP(AR$5,Functionalization!$G$6:$R$373,ROW($A175)-5,FALSE),IFERROR(INDEX(AR$337:AR$373,MATCH($F175,$B$337:$B$373,0))/VLOOKUP($F175,$B$337:$BB$373,MATCH(LEFT(TRIM(AR$6),FIND("~",SUBSTITUTE(AR$6,"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175))*HLOOKUP(LEFT(TRIM(AR$6),FIND("~",SUBSTITUTE(AR$6," ","~",LEN(TRIM(AR$6))-LEN(SUBSTITUTE(TRIM(AR$6)," ",""))))-1)&amp;" Total",$B$6:$BB$373,ROW($A175)-5,FALSE))</f>
        <v>0</v>
      </c>
      <c r="AS175" s="10">
        <f ca="1">IF(AS$5&lt;&gt;"",HLOOKUP(AS$5,Functionalization!$G$6:$R$373,ROW($A175)-5,FALSE),IFERROR(INDEX(AS$337:AS$373,MATCH($F175,$B$337:$B$373,0))/VLOOKUP($F175,$B$337:$BB$373,MATCH(LEFT(TRIM(AS$6),FIND("~",SUBSTITUTE(AS$6,"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175))*HLOOKUP(LEFT(TRIM(AS$6),FIND("~",SUBSTITUTE(AS$6," ","~",LEN(TRIM(AS$6))-LEN(SUBSTITUTE(TRIM(AS$6)," ",""))))-1)&amp;" Total",$B$6:$BB$373,ROW($A175)-5,FALSE))</f>
        <v>0</v>
      </c>
      <c r="AT175" s="10">
        <f ca="1">IF(AT$5&lt;&gt;"",HLOOKUP(AT$5,Functionalization!$G$6:$R$373,ROW($A175)-5,FALSE),IFERROR(INDEX(AT$337:AT$373,MATCH($F175,$B$337:$B$373,0))/VLOOKUP($F175,$B$337:$BB$373,MATCH(LEFT(TRIM(AT$6),FIND("~",SUBSTITUTE(AT$6,"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175))*HLOOKUP(LEFT(TRIM(AT$6),FIND("~",SUBSTITUTE(AT$6," ","~",LEN(TRIM(AT$6))-LEN(SUBSTITUTE(TRIM(AT$6)," ",""))))-1)&amp;" Total",$B$6:$BB$373,ROW($A175)-5,FALSE))</f>
        <v>0</v>
      </c>
      <c r="AU175" s="10">
        <f ca="1">IF(AU$5&lt;&gt;"",HLOOKUP(AU$5,Functionalization!$G$6:$R$373,ROW($A175)-5,FALSE),IFERROR(INDEX(AU$337:AU$373,MATCH($F175,$B$337:$B$373,0))/VLOOKUP($F175,$B$337:$BB$373,MATCH(LEFT(TRIM(AU$6),FIND("~",SUBSTITUTE(AU$6,"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175))*HLOOKUP(LEFT(TRIM(AU$6),FIND("~",SUBSTITUTE(AU$6," ","~",LEN(TRIM(AU$6))-LEN(SUBSTITUTE(TRIM(AU$6)," ",""))))-1)&amp;" Total",$B$6:$BB$373,ROW($A175)-5,FALSE))</f>
        <v>0</v>
      </c>
      <c r="AV175" s="10">
        <f ca="1">IF(AV$5&lt;&gt;"",HLOOKUP(AV$5,Functionalization!$G$6:$R$373,ROW($A175)-5,FALSE),IFERROR(INDEX(AV$337:AV$373,MATCH($F175,$B$337:$B$373,0))/VLOOKUP($F175,$B$337:$BB$373,MATCH(LEFT(TRIM(AV$6),FIND("~",SUBSTITUTE(AV$6,"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175))*HLOOKUP(LEFT(TRIM(AV$6),FIND("~",SUBSTITUTE(AV$6," ","~",LEN(TRIM(AV$6))-LEN(SUBSTITUTE(TRIM(AV$6)," ",""))))-1)&amp;" Total",$B$6:$BB$373,ROW($A175)-5,FALSE))</f>
        <v>0</v>
      </c>
      <c r="AW175" s="10">
        <f ca="1">IF(AW$5&lt;&gt;"",HLOOKUP(AW$5,Functionalization!$G$6:$R$373,ROW($A175)-5,FALSE),IFERROR(INDEX(AW$337:AW$373,MATCH($F175,$B$337:$B$373,0))/VLOOKUP($F175,$B$337:$BB$373,MATCH(LEFT(TRIM(AW$6),FIND("~",SUBSTITUTE(AW$6,"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175))*HLOOKUP(LEFT(TRIM(AW$6),FIND("~",SUBSTITUTE(AW$6," ","~",LEN(TRIM(AW$6))-LEN(SUBSTITUTE(TRIM(AW$6)," ",""))))-1)&amp;" Total",$B$6:$BB$373,ROW($A175)-5,FALSE))</f>
        <v>0</v>
      </c>
      <c r="AX175" s="10">
        <f ca="1">IF(AX$5&lt;&gt;"",HLOOKUP(AX$5,Functionalization!$G$6:$R$373,ROW($A175)-5,FALSE),IFERROR(INDEX(AX$337:AX$373,MATCH($F175,$B$337:$B$373,0))/VLOOKUP($F175,$B$337:$BB$373,MATCH(LEFT(TRIM(AX$6),FIND("~",SUBSTITUTE(AX$6,"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175))*HLOOKUP(LEFT(TRIM(AX$6),FIND("~",SUBSTITUTE(AX$6," ","~",LEN(TRIM(AX$6))-LEN(SUBSTITUTE(TRIM(AX$6)," ",""))))-1)&amp;" Total",$B$6:$BB$373,ROW($A175)-5,FALSE))</f>
        <v>0</v>
      </c>
      <c r="AY175" s="10">
        <f ca="1">IF(AY$5&lt;&gt;"",HLOOKUP(AY$5,Functionalization!$G$6:$R$373,ROW($A175)-5,FALSE),IFERROR(INDEX(AY$337:AY$373,MATCH($F175,$B$337:$B$373,0))/VLOOKUP($F175,$B$337:$BB$373,MATCH(LEFT(TRIM(AY$6),FIND("~",SUBSTITUTE(AY$6,"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175))*HLOOKUP(LEFT(TRIM(AY$6),FIND("~",SUBSTITUTE(AY$6," ","~",LEN(TRIM(AY$6))-LEN(SUBSTITUTE(TRIM(AY$6)," ",""))))-1)&amp;" Total",$B$6:$BB$373,ROW($A175)-5,FALSE))</f>
        <v>0</v>
      </c>
      <c r="AZ175" s="10">
        <f ca="1">IF(AZ$5&lt;&gt;"",HLOOKUP(AZ$5,Functionalization!$G$6:$R$373,ROW($A175)-5,FALSE),IFERROR(INDEX(AZ$337:AZ$373,MATCH($F175,$B$337:$B$373,0))/VLOOKUP($F175,$B$337:$BB$373,MATCH(LEFT(TRIM(AZ$6),FIND("~",SUBSTITUTE(AZ$6,"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175))*HLOOKUP(LEFT(TRIM(AZ$6),FIND("~",SUBSTITUTE(AZ$6," ","~",LEN(TRIM(AZ$6))-LEN(SUBSTITUTE(TRIM(AZ$6)," ",""))))-1)&amp;" Total",$B$6:$BB$373,ROW($A175)-5,FALSE))</f>
        <v>0</v>
      </c>
      <c r="BA175" s="10">
        <f ca="1">IF(BA$5&lt;&gt;"",HLOOKUP(BA$5,Functionalization!$G$6:$R$373,ROW($A175)-5,FALSE),IFERROR(INDEX(BA$337:BA$373,MATCH($F175,$B$337:$B$373,0))/VLOOKUP($F175,$B$337:$BB$373,MATCH(LEFT(TRIM(BA$6),FIND("~",SUBSTITUTE(BA$6,"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175))*HLOOKUP(LEFT(TRIM(BA$6),FIND("~",SUBSTITUTE(BA$6," ","~",LEN(TRIM(BA$6))-LEN(SUBSTITUTE(TRIM(BA$6)," ",""))))-1)&amp;" Total",$B$6:$BB$373,ROW($A175)-5,FALSE))</f>
        <v>0</v>
      </c>
      <c r="BB175" s="10">
        <f ca="1">IF(BB$5&lt;&gt;"",HLOOKUP(BB$5,Functionalization!$G$6:$R$373,ROW($A175)-5,FALSE),IFERROR(INDEX(BB$337:BB$373,MATCH($F175,$B$337:$B$373,0))/VLOOKUP($F175,$B$337:$BB$373,MATCH(LEFT(TRIM(BB$6),FIND("~",SUBSTITUTE(BB$6,"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175))*HLOOKUP(LEFT(TRIM(BB$6),FIND("~",SUBSTITUTE(BB$6," ","~",LEN(TRIM(BB$6))-LEN(SUBSTITUTE(TRIM(BB$6)," ",""))))-1)&amp;" Total",$B$6:$BB$373,ROW($A175)-5,FALSE))</f>
        <v>0</v>
      </c>
      <c r="BD175">
        <f ca="1">IFERROR(IF(SUMIF($G$6:$BB$6,BD$6&amp;" Total",$G175:$BB175)-(SUMIF($G$6:$BB$6,BD$6&amp;" "&amp;'Input-Func_Class'!$D$22,$G175:$BB175)+IFERROR(SUMIF($G$6:$BB$6,BD$6&amp;" "&amp;'Input-Func_Class'!$E$22,$G175:$BB175),SUMIF($G$6:$BB$6,BD$6&amp;" "&amp;'Input-Func_Class'!$B$24,$G175:$BB175))+SUMIF($G$6:$BB$6,BD$6&amp;" "&amp;'Input-Func_Class'!$F$22,$G175:$BB175))&lt;Check_Limit,0,1),1)</f>
        <v>0</v>
      </c>
      <c r="BE175">
        <f ca="1">IFERROR(IF(SUMIF($G$6:$BB$6,BE$6&amp;" Total",$G175:$BB175)-(SUMIF($G$6:$BB$6,BE$6&amp;" "&amp;'Input-Func_Class'!$D$22,$G175:$BB175)+IFERROR(SUMIF($G$6:$BB$6,BE$6&amp;" "&amp;'Input-Func_Class'!$E$22,$G175:$BB175),SUMIF($G$6:$BB$6,BE$6&amp;" "&amp;'Input-Func_Class'!$B$24,$G175:$BB175))+SUMIF($G$6:$BB$6,BE$6&amp;" "&amp;'Input-Func_Class'!$F$22,$G175:$BB175))&lt;Check_Limit,0,1),1)</f>
        <v>0</v>
      </c>
      <c r="BF175">
        <f ca="1">IFERROR(IF(SUMIF($G$6:$BB$6,BF$6&amp;" Total",$G175:$BB175)-(SUMIF($G$6:$BB$6,BF$6&amp;" "&amp;'Input-Func_Class'!$D$22,$G175:$BB175)+IFERROR(SUMIF($G$6:$BB$6,BF$6&amp;" "&amp;'Input-Func_Class'!$E$22,$G175:$BB175),SUMIF($G$6:$BB$6,BF$6&amp;" "&amp;'Input-Func_Class'!$B$24,$G175:$BB175))+SUMIF($G$6:$BB$6,BF$6&amp;" "&amp;'Input-Func_Class'!$F$22,$G175:$BB175))&lt;Check_Limit,0,1),1)</f>
        <v>0</v>
      </c>
      <c r="BG175">
        <f ca="1">IFERROR(IF(SUMIF($G$6:$BB$6,BG$6&amp;" Total",$G175:$BB175)-(SUMIF($G$6:$BB$6,BG$6&amp;" "&amp;'Input-Func_Class'!$D$22,$G175:$BB175)+IFERROR(SUMIF($G$6:$BB$6,BG$6&amp;" "&amp;'Input-Func_Class'!$E$22,$G175:$BB175),SUMIF($G$6:$BB$6,BG$6&amp;" "&amp;'Input-Func_Class'!$B$24,$G175:$BB175))+SUMIF($G$6:$BB$6,BG$6&amp;" "&amp;'Input-Func_Class'!$F$22,$G175:$BB175))&lt;Check_Limit,0,1),1)</f>
        <v>0</v>
      </c>
      <c r="BH175">
        <f ca="1">IFERROR(IF(SUMIF($G$6:$BB$6,BH$6&amp;" Total",$G175:$BB175)-(SUMIF($G$6:$BB$6,BH$6&amp;" "&amp;'Input-Func_Class'!$D$22,$G175:$BB175)+IFERROR(SUMIF($G$6:$BB$6,BH$6&amp;" "&amp;'Input-Func_Class'!$E$22,$G175:$BB175),SUMIF($G$6:$BB$6,BH$6&amp;" "&amp;'Input-Func_Class'!$B$24,$G175:$BB175))+SUMIF($G$6:$BB$6,BH$6&amp;" "&amp;'Input-Func_Class'!$F$22,$G175:$BB175))&lt;Check_Limit,0,1),1)</f>
        <v>0</v>
      </c>
      <c r="BI175">
        <f ca="1">IFERROR(IF(SUMIF($G$6:$BB$6,BI$6&amp;" Total",$G175:$BB175)-(SUMIF($G$6:$BB$6,BI$6&amp;" "&amp;'Input-Func_Class'!$D$22,$G175:$BB175)+IFERROR(SUMIF($G$6:$BB$6,BI$6&amp;" "&amp;'Input-Func_Class'!$E$22,$G175:$BB175),SUMIF($G$6:$BB$6,BI$6&amp;" "&amp;'Input-Func_Class'!$B$24,$G175:$BB175))+SUMIF($G$6:$BB$6,BI$6&amp;" "&amp;'Input-Func_Class'!$F$22,$G175:$BB175))&lt;Check_Limit,0,1),1)</f>
        <v>0</v>
      </c>
      <c r="BJ175">
        <f ca="1">IFERROR(IF(SUMIF($G$6:$BB$6,BJ$6&amp;" Total",$G175:$BB175)-(SUMIF($G$6:$BB$6,BJ$6&amp;" "&amp;'Input-Func_Class'!$D$22,$G175:$BB175)+IFERROR(SUMIF($G$6:$BB$6,BJ$6&amp;" "&amp;'Input-Func_Class'!$E$22,$G175:$BB175),SUMIF($G$6:$BB$6,BJ$6&amp;" "&amp;'Input-Func_Class'!$B$24,$G175:$BB175))+SUMIF($G$6:$BB$6,BJ$6&amp;" "&amp;'Input-Func_Class'!$F$22,$G175:$BB175))&lt;Check_Limit,0,1),1)</f>
        <v>0</v>
      </c>
      <c r="BK175">
        <f ca="1">IFERROR(IF(SUMIF($G$6:$BB$6,BK$6&amp;" Total",$G175:$BB175)-(SUMIF($G$6:$BB$6,BK$6&amp;" "&amp;'Input-Func_Class'!$D$22,$G175:$BB175)+IFERROR(SUMIF($G$6:$BB$6,BK$6&amp;" "&amp;'Input-Func_Class'!$E$22,$G175:$BB175),SUMIF($G$6:$BB$6,BK$6&amp;" "&amp;'Input-Func_Class'!$B$24,$G175:$BB175))+SUMIF($G$6:$BB$6,BK$6&amp;" "&amp;'Input-Func_Class'!$F$22,$G175:$BB175))&lt;Check_Limit,0,1),1)</f>
        <v>0</v>
      </c>
      <c r="BL175">
        <f ca="1">IFERROR(IF(SUMIF($G$6:$BB$6,BL$6&amp;" Total",$G175:$BB175)-(SUMIF($G$6:$BB$6,BL$6&amp;" "&amp;'Input-Func_Class'!$D$22,$G175:$BB175)+IFERROR(SUMIF($G$6:$BB$6,BL$6&amp;" "&amp;'Input-Func_Class'!$E$22,$G175:$BB175),SUMIF($G$6:$BB$6,BL$6&amp;" "&amp;'Input-Func_Class'!$B$24,$G175:$BB175))+SUMIF($G$6:$BB$6,BL$6&amp;" "&amp;'Input-Func_Class'!$F$22,$G175:$BB175))&lt;Check_Limit,0,1),1)</f>
        <v>0</v>
      </c>
      <c r="BM175">
        <f ca="1">IFERROR(IF(SUMIF($G$6:$BB$6,BM$6&amp;" Total",$G175:$BB175)-(SUMIF($G$6:$BB$6,BM$6&amp;" "&amp;'Input-Func_Class'!$D$22,$G175:$BB175)+IFERROR(SUMIF($G$6:$BB$6,BM$6&amp;" "&amp;'Input-Func_Class'!$E$22,$G175:$BB175),SUMIF($G$6:$BB$6,BM$6&amp;" "&amp;'Input-Func_Class'!$B$24,$G175:$BB175))+SUMIF($G$6:$BB$6,BM$6&amp;" "&amp;'Input-Func_Class'!$F$22,$G175:$BB175))&lt;Check_Limit,0,1),1)</f>
        <v>0</v>
      </c>
      <c r="BN175">
        <f ca="1">IFERROR(IF(SUMIF($G$6:$BB$6,BN$6&amp;" Total",$G175:$BB175)-(SUMIF($G$6:$BB$6,BN$6&amp;" "&amp;'Input-Func_Class'!$D$22,$G175:$BB175)+IFERROR(SUMIF($G$6:$BB$6,BN$6&amp;" "&amp;'Input-Func_Class'!$E$22,$G175:$BB175),SUMIF($G$6:$BB$6,BN$6&amp;" "&amp;'Input-Func_Class'!$B$24,$G175:$BB175))+SUMIF($G$6:$BB$6,BN$6&amp;" "&amp;'Input-Func_Class'!$F$22,$G175:$BB175))&lt;Check_Limit,0,1),1)</f>
        <v>0</v>
      </c>
      <c r="BO175">
        <f ca="1">IFERROR(IF(SUMIF($G$6:$BB$6,BO$6&amp;" Total",$G175:$BB175)-(SUMIF($G$6:$BB$6,BO$6&amp;" "&amp;'Input-Func_Class'!$D$22,$G175:$BB175)+IFERROR(SUMIF($G$6:$BB$6,BO$6&amp;" "&amp;'Input-Func_Class'!$E$22,$G175:$BB175),SUMIF($G$6:$BB$6,BO$6&amp;" "&amp;'Input-Func_Class'!$B$24,$G175:$BB175))+SUMIF($G$6:$BB$6,BO$6&amp;" "&amp;'Input-Func_Class'!$F$22,$G175:$BB175))&lt;Check_Limit,0,1),1)</f>
        <v>0</v>
      </c>
    </row>
    <row r="176" spans="1:67" outlineLevel="1">
      <c r="A176" s="31">
        <f>IF(ISBLANK('Input-Accounts'!A176),"",'Input-Accounts'!A176)</f>
        <v>156</v>
      </c>
      <c r="B176" s="53" t="str">
        <f>IF(ISBLANK('Input-Accounts'!B176),"",'Input-Accounts'!B176)</f>
        <v>Distribution load dispatching</v>
      </c>
      <c r="C176" s="31">
        <f>IF(ISBLANK('Input-Accounts'!C176),"",'Input-Accounts'!C176)</f>
        <v>871</v>
      </c>
      <c r="D176" s="10">
        <f>Functionalization!$D176</f>
        <v>233563.39</v>
      </c>
      <c r="E176" s="10">
        <f t="shared" ca="1" si="48"/>
        <v>0</v>
      </c>
      <c r="F176" s="3" t="str">
        <f>IF($D176=0,"-",IF('Input-Accounts'!$E176&lt;&gt;0,'Input-Accounts'!$E176,'Input-Accounts'!$G176))</f>
        <v>CUSTOMER</v>
      </c>
      <c r="G176" s="10">
        <f ca="1">IF(G$5&lt;&gt;"",HLOOKUP(G$5,Functionalization!$G$6:$R$373,ROW($A176)-5,FALSE),IFERROR(INDEX(G$337:G$373,MATCH($F176,$B$337:$B$373,0))/VLOOKUP($F176,$B$337:$BB$373,MATCH(LEFT(TRIM(G$6),FIND("~",SUBSTITUTE(G$6,"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176))*HLOOKUP(LEFT(TRIM(G$6),FIND("~",SUBSTITUTE(G$6," ","~",LEN(TRIM(G$6))-LEN(SUBSTITUTE(TRIM(G$6)," ",""))))-1)&amp;" Total",$B$6:$BB$373,ROW($A176)-5,FALSE))</f>
        <v>233563.39</v>
      </c>
      <c r="H176" s="10">
        <f ca="1">IF(H$5&lt;&gt;"",HLOOKUP(H$5,Functionalization!$G$6:$R$373,ROW($A176)-5,FALSE),IFERROR(INDEX(H$337:H$373,MATCH($F176,$B$337:$B$373,0))/VLOOKUP($F176,$B$337:$BB$373,MATCH(LEFT(TRIM(H$6),FIND("~",SUBSTITUTE(H$6,"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176))*HLOOKUP(LEFT(TRIM(H$6),FIND("~",SUBSTITUTE(H$6," ","~",LEN(TRIM(H$6))-LEN(SUBSTITUTE(TRIM(H$6)," ",""))))-1)&amp;" Total",$B$6:$BB$373,ROW($A176)-5,FALSE))</f>
        <v>0</v>
      </c>
      <c r="I176" s="10">
        <f ca="1">IF(I$5&lt;&gt;"",HLOOKUP(I$5,Functionalization!$G$6:$R$373,ROW($A176)-5,FALSE),IFERROR(INDEX(I$337:I$373,MATCH($F176,$B$337:$B$373,0))/VLOOKUP($F176,$B$337:$BB$373,MATCH(LEFT(TRIM(I$6),FIND("~",SUBSTITUTE(I$6,"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176))*HLOOKUP(LEFT(TRIM(I$6),FIND("~",SUBSTITUTE(I$6," ","~",LEN(TRIM(I$6))-LEN(SUBSTITUTE(TRIM(I$6)," ",""))))-1)&amp;" Total",$B$6:$BB$373,ROW($A176)-5,FALSE))</f>
        <v>0</v>
      </c>
      <c r="J176" s="10">
        <f ca="1">IF(J$5&lt;&gt;"",HLOOKUP(J$5,Functionalization!$G$6:$R$373,ROW($A176)-5,FALSE),IFERROR(INDEX(J$337:J$373,MATCH($F176,$B$337:$B$373,0))/VLOOKUP($F176,$B$337:$BB$373,MATCH(LEFT(TRIM(J$6),FIND("~",SUBSTITUTE(J$6,"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176))*HLOOKUP(LEFT(TRIM(J$6),FIND("~",SUBSTITUTE(J$6," ","~",LEN(TRIM(J$6))-LEN(SUBSTITUTE(TRIM(J$6)," ",""))))-1)&amp;" Total",$B$6:$BB$373,ROW($A176)-5,FALSE))</f>
        <v>233563.39</v>
      </c>
      <c r="K176" s="10">
        <f ca="1">IF(K$5&lt;&gt;"",HLOOKUP(K$5,Functionalization!$G$6:$R$373,ROW($A176)-5,FALSE),IFERROR(INDEX(K$337:K$373,MATCH($F176,$B$337:$B$373,0))/VLOOKUP($F176,$B$337:$BB$373,MATCH(LEFT(TRIM(K$6),FIND("~",SUBSTITUTE(K$6,"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176))*HLOOKUP(LEFT(TRIM(K$6),FIND("~",SUBSTITUTE(K$6," ","~",LEN(TRIM(K$6))-LEN(SUBSTITUTE(TRIM(K$6)," ",""))))-1)&amp;" Total",$B$6:$BB$373,ROW($A176)-5,FALSE))</f>
        <v>0</v>
      </c>
      <c r="L176" s="10">
        <f ca="1">IF(L$5&lt;&gt;"",HLOOKUP(L$5,Functionalization!$G$6:$R$373,ROW($A176)-5,FALSE),IFERROR(INDEX(L$337:L$373,MATCH($F176,$B$337:$B$373,0))/VLOOKUP($F176,$B$337:$BB$373,MATCH(LEFT(TRIM(L$6),FIND("~",SUBSTITUTE(L$6,"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176))*HLOOKUP(LEFT(TRIM(L$6),FIND("~",SUBSTITUTE(L$6," ","~",LEN(TRIM(L$6))-LEN(SUBSTITUTE(TRIM(L$6)," ",""))))-1)&amp;" Total",$B$6:$BB$373,ROW($A176)-5,FALSE))</f>
        <v>0</v>
      </c>
      <c r="M176" s="10">
        <f ca="1">IF(M$5&lt;&gt;"",HLOOKUP(M$5,Functionalization!$G$6:$R$373,ROW($A176)-5,FALSE),IFERROR(INDEX(M$337:M$373,MATCH($F176,$B$337:$B$373,0))/VLOOKUP($F176,$B$337:$BB$373,MATCH(LEFT(TRIM(M$6),FIND("~",SUBSTITUTE(M$6,"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176))*HLOOKUP(LEFT(TRIM(M$6),FIND("~",SUBSTITUTE(M$6," ","~",LEN(TRIM(M$6))-LEN(SUBSTITUTE(TRIM(M$6)," ",""))))-1)&amp;" Total",$B$6:$BB$373,ROW($A176)-5,FALSE))</f>
        <v>0</v>
      </c>
      <c r="N176" s="10">
        <f ca="1">IF(N$5&lt;&gt;"",HLOOKUP(N$5,Functionalization!$G$6:$R$373,ROW($A176)-5,FALSE),IFERROR(INDEX(N$337:N$373,MATCH($F176,$B$337:$B$373,0))/VLOOKUP($F176,$B$337:$BB$373,MATCH(LEFT(TRIM(N$6),FIND("~",SUBSTITUTE(N$6,"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176))*HLOOKUP(LEFT(TRIM(N$6),FIND("~",SUBSTITUTE(N$6," ","~",LEN(TRIM(N$6))-LEN(SUBSTITUTE(TRIM(N$6)," ",""))))-1)&amp;" Total",$B$6:$BB$373,ROW($A176)-5,FALSE))</f>
        <v>0</v>
      </c>
      <c r="O176" s="10">
        <f ca="1">IF(O$5&lt;&gt;"",HLOOKUP(O$5,Functionalization!$G$6:$R$373,ROW($A176)-5,FALSE),IFERROR(INDEX(O$337:O$373,MATCH($F176,$B$337:$B$373,0))/VLOOKUP($F176,$B$337:$BB$373,MATCH(LEFT(TRIM(O$6),FIND("~",SUBSTITUTE(O$6,"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176))*HLOOKUP(LEFT(TRIM(O$6),FIND("~",SUBSTITUTE(O$6," ","~",LEN(TRIM(O$6))-LEN(SUBSTITUTE(TRIM(O$6)," ",""))))-1)&amp;" Total",$B$6:$BB$373,ROW($A176)-5,FALSE))</f>
        <v>0</v>
      </c>
      <c r="P176" s="10">
        <f ca="1">IF(P$5&lt;&gt;"",HLOOKUP(P$5,Functionalization!$G$6:$R$373,ROW($A176)-5,FALSE),IFERROR(INDEX(P$337:P$373,MATCH($F176,$B$337:$B$373,0))/VLOOKUP($F176,$B$337:$BB$373,MATCH(LEFT(TRIM(P$6),FIND("~",SUBSTITUTE(P$6,"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176))*HLOOKUP(LEFT(TRIM(P$6),FIND("~",SUBSTITUTE(P$6," ","~",LEN(TRIM(P$6))-LEN(SUBSTITUTE(TRIM(P$6)," ",""))))-1)&amp;" Total",$B$6:$BB$373,ROW($A176)-5,FALSE))</f>
        <v>0</v>
      </c>
      <c r="Q176" s="10">
        <f ca="1">IF(Q$5&lt;&gt;"",HLOOKUP(Q$5,Functionalization!$G$6:$R$373,ROW($A176)-5,FALSE),IFERROR(INDEX(Q$337:Q$373,MATCH($F176,$B$337:$B$373,0))/VLOOKUP($F176,$B$337:$BB$373,MATCH(LEFT(TRIM(Q$6),FIND("~",SUBSTITUTE(Q$6,"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176))*HLOOKUP(LEFT(TRIM(Q$6),FIND("~",SUBSTITUTE(Q$6," ","~",LEN(TRIM(Q$6))-LEN(SUBSTITUTE(TRIM(Q$6)," ",""))))-1)&amp;" Total",$B$6:$BB$373,ROW($A176)-5,FALSE))</f>
        <v>0</v>
      </c>
      <c r="R176" s="10">
        <f ca="1">IF(R$5&lt;&gt;"",HLOOKUP(R$5,Functionalization!$G$6:$R$373,ROW($A176)-5,FALSE),IFERROR(INDEX(R$337:R$373,MATCH($F176,$B$337:$B$373,0))/VLOOKUP($F176,$B$337:$BB$373,MATCH(LEFT(TRIM(R$6),FIND("~",SUBSTITUTE(R$6,"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176))*HLOOKUP(LEFT(TRIM(R$6),FIND("~",SUBSTITUTE(R$6," ","~",LEN(TRIM(R$6))-LEN(SUBSTITUTE(TRIM(R$6)," ",""))))-1)&amp;" Total",$B$6:$BB$373,ROW($A176)-5,FALSE))</f>
        <v>0</v>
      </c>
      <c r="S176" s="10">
        <f ca="1">IF(S$5&lt;&gt;"",HLOOKUP(S$5,Functionalization!$G$6:$R$373,ROW($A176)-5,FALSE),IFERROR(INDEX(S$337:S$373,MATCH($F176,$B$337:$B$373,0))/VLOOKUP($F176,$B$337:$BB$373,MATCH(LEFT(TRIM(S$6),FIND("~",SUBSTITUTE(S$6,"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176))*HLOOKUP(LEFT(TRIM(S$6),FIND("~",SUBSTITUTE(S$6," ","~",LEN(TRIM(S$6))-LEN(SUBSTITUTE(TRIM(S$6)," ",""))))-1)&amp;" Total",$B$6:$BB$373,ROW($A176)-5,FALSE))</f>
        <v>0</v>
      </c>
      <c r="T176" s="10">
        <f ca="1">IF(T$5&lt;&gt;"",HLOOKUP(T$5,Functionalization!$G$6:$R$373,ROW($A176)-5,FALSE),IFERROR(INDEX(T$337:T$373,MATCH($F176,$B$337:$B$373,0))/VLOOKUP($F176,$B$337:$BB$373,MATCH(LEFT(TRIM(T$6),FIND("~",SUBSTITUTE(T$6,"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176))*HLOOKUP(LEFT(TRIM(T$6),FIND("~",SUBSTITUTE(T$6," ","~",LEN(TRIM(T$6))-LEN(SUBSTITUTE(TRIM(T$6)," ",""))))-1)&amp;" Total",$B$6:$BB$373,ROW($A176)-5,FALSE))</f>
        <v>0</v>
      </c>
      <c r="U176" s="10">
        <f ca="1">IF(U$5&lt;&gt;"",HLOOKUP(U$5,Functionalization!$G$6:$R$373,ROW($A176)-5,FALSE),IFERROR(INDEX(U$337:U$373,MATCH($F176,$B$337:$B$373,0))/VLOOKUP($F176,$B$337:$BB$373,MATCH(LEFT(TRIM(U$6),FIND("~",SUBSTITUTE(U$6,"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176))*HLOOKUP(LEFT(TRIM(U$6),FIND("~",SUBSTITUTE(U$6," ","~",LEN(TRIM(U$6))-LEN(SUBSTITUTE(TRIM(U$6)," ",""))))-1)&amp;" Total",$B$6:$BB$373,ROW($A176)-5,FALSE))</f>
        <v>0</v>
      </c>
      <c r="V176" s="10">
        <f ca="1">IF(V$5&lt;&gt;"",HLOOKUP(V$5,Functionalization!$G$6:$R$373,ROW($A176)-5,FALSE),IFERROR(INDEX(V$337:V$373,MATCH($F176,$B$337:$B$373,0))/VLOOKUP($F176,$B$337:$BB$373,MATCH(LEFT(TRIM(V$6),FIND("~",SUBSTITUTE(V$6,"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176))*HLOOKUP(LEFT(TRIM(V$6),FIND("~",SUBSTITUTE(V$6," ","~",LEN(TRIM(V$6))-LEN(SUBSTITUTE(TRIM(V$6)," ",""))))-1)&amp;" Total",$B$6:$BB$373,ROW($A176)-5,FALSE))</f>
        <v>0</v>
      </c>
      <c r="W176" s="10">
        <f ca="1">IF(W$5&lt;&gt;"",HLOOKUP(W$5,Functionalization!$G$6:$R$373,ROW($A176)-5,FALSE),IFERROR(INDEX(W$337:W$373,MATCH($F176,$B$337:$B$373,0))/VLOOKUP($F176,$B$337:$BB$373,MATCH(LEFT(TRIM(W$6),FIND("~",SUBSTITUTE(W$6,"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176))*HLOOKUP(LEFT(TRIM(W$6),FIND("~",SUBSTITUTE(W$6," ","~",LEN(TRIM(W$6))-LEN(SUBSTITUTE(TRIM(W$6)," ",""))))-1)&amp;" Total",$B$6:$BB$373,ROW($A176)-5,FALSE))</f>
        <v>0</v>
      </c>
      <c r="X176" s="10">
        <f ca="1">IF(X$5&lt;&gt;"",HLOOKUP(X$5,Functionalization!$G$6:$R$373,ROW($A176)-5,FALSE),IFERROR(INDEX(X$337:X$373,MATCH($F176,$B$337:$B$373,0))/VLOOKUP($F176,$B$337:$BB$373,MATCH(LEFT(TRIM(X$6),FIND("~",SUBSTITUTE(X$6,"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176))*HLOOKUP(LEFT(TRIM(X$6),FIND("~",SUBSTITUTE(X$6," ","~",LEN(TRIM(X$6))-LEN(SUBSTITUTE(TRIM(X$6)," ",""))))-1)&amp;" Total",$B$6:$BB$373,ROW($A176)-5,FALSE))</f>
        <v>0</v>
      </c>
      <c r="Y176" s="10">
        <f ca="1">IF(Y$5&lt;&gt;"",HLOOKUP(Y$5,Functionalization!$G$6:$R$373,ROW($A176)-5,FALSE),IFERROR(INDEX(Y$337:Y$373,MATCH($F176,$B$337:$B$373,0))/VLOOKUP($F176,$B$337:$BB$373,MATCH(LEFT(TRIM(Y$6),FIND("~",SUBSTITUTE(Y$6,"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176))*HLOOKUP(LEFT(TRIM(Y$6),FIND("~",SUBSTITUTE(Y$6," ","~",LEN(TRIM(Y$6))-LEN(SUBSTITUTE(TRIM(Y$6)," ",""))))-1)&amp;" Total",$B$6:$BB$373,ROW($A176)-5,FALSE))</f>
        <v>0</v>
      </c>
      <c r="Z176" s="10">
        <f ca="1">IF(Z$5&lt;&gt;"",HLOOKUP(Z$5,Functionalization!$G$6:$R$373,ROW($A176)-5,FALSE),IFERROR(INDEX(Z$337:Z$373,MATCH($F176,$B$337:$B$373,0))/VLOOKUP($F176,$B$337:$BB$373,MATCH(LEFT(TRIM(Z$6),FIND("~",SUBSTITUTE(Z$6,"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176))*HLOOKUP(LEFT(TRIM(Z$6),FIND("~",SUBSTITUTE(Z$6," ","~",LEN(TRIM(Z$6))-LEN(SUBSTITUTE(TRIM(Z$6)," ",""))))-1)&amp;" Total",$B$6:$BB$373,ROW($A176)-5,FALSE))</f>
        <v>0</v>
      </c>
      <c r="AA176" s="10">
        <f ca="1">IF(AA$5&lt;&gt;"",HLOOKUP(AA$5,Functionalization!$G$6:$R$373,ROW($A176)-5,FALSE),IFERROR(INDEX(AA$337:AA$373,MATCH($F176,$B$337:$B$373,0))/VLOOKUP($F176,$B$337:$BB$373,MATCH(LEFT(TRIM(AA$6),FIND("~",SUBSTITUTE(AA$6,"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176))*HLOOKUP(LEFT(TRIM(AA$6),FIND("~",SUBSTITUTE(AA$6," ","~",LEN(TRIM(AA$6))-LEN(SUBSTITUTE(TRIM(AA$6)," ",""))))-1)&amp;" Total",$B$6:$BB$373,ROW($A176)-5,FALSE))</f>
        <v>0</v>
      </c>
      <c r="AB176" s="10">
        <f ca="1">IF(AB$5&lt;&gt;"",HLOOKUP(AB$5,Functionalization!$G$6:$R$373,ROW($A176)-5,FALSE),IFERROR(INDEX(AB$337:AB$373,MATCH($F176,$B$337:$B$373,0))/VLOOKUP($F176,$B$337:$BB$373,MATCH(LEFT(TRIM(AB$6),FIND("~",SUBSTITUTE(AB$6,"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176))*HLOOKUP(LEFT(TRIM(AB$6),FIND("~",SUBSTITUTE(AB$6," ","~",LEN(TRIM(AB$6))-LEN(SUBSTITUTE(TRIM(AB$6)," ",""))))-1)&amp;" Total",$B$6:$BB$373,ROW($A176)-5,FALSE))</f>
        <v>0</v>
      </c>
      <c r="AC176" s="10">
        <f ca="1">IF(AC$5&lt;&gt;"",HLOOKUP(AC$5,Functionalization!$G$6:$R$373,ROW($A176)-5,FALSE),IFERROR(INDEX(AC$337:AC$373,MATCH($F176,$B$337:$B$373,0))/VLOOKUP($F176,$B$337:$BB$373,MATCH(LEFT(TRIM(AC$6),FIND("~",SUBSTITUTE(AC$6,"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176))*HLOOKUP(LEFT(TRIM(AC$6),FIND("~",SUBSTITUTE(AC$6," ","~",LEN(TRIM(AC$6))-LEN(SUBSTITUTE(TRIM(AC$6)," ",""))))-1)&amp;" Total",$B$6:$BB$373,ROW($A176)-5,FALSE))</f>
        <v>0</v>
      </c>
      <c r="AD176" s="10">
        <f ca="1">IF(AD$5&lt;&gt;"",HLOOKUP(AD$5,Functionalization!$G$6:$R$373,ROW($A176)-5,FALSE),IFERROR(INDEX(AD$337:AD$373,MATCH($F176,$B$337:$B$373,0))/VLOOKUP($F176,$B$337:$BB$373,MATCH(LEFT(TRIM(AD$6),FIND("~",SUBSTITUTE(AD$6,"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176))*HLOOKUP(LEFT(TRIM(AD$6),FIND("~",SUBSTITUTE(AD$6," ","~",LEN(TRIM(AD$6))-LEN(SUBSTITUTE(TRIM(AD$6)," ",""))))-1)&amp;" Total",$B$6:$BB$373,ROW($A176)-5,FALSE))</f>
        <v>0</v>
      </c>
      <c r="AE176" s="10">
        <f ca="1">IF(AE$5&lt;&gt;"",HLOOKUP(AE$5,Functionalization!$G$6:$R$373,ROW($A176)-5,FALSE),IFERROR(INDEX(AE$337:AE$373,MATCH($F176,$B$337:$B$373,0))/VLOOKUP($F176,$B$337:$BB$373,MATCH(LEFT(TRIM(AE$6),FIND("~",SUBSTITUTE(AE$6,"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176))*HLOOKUP(LEFT(TRIM(AE$6),FIND("~",SUBSTITUTE(AE$6," ","~",LEN(TRIM(AE$6))-LEN(SUBSTITUTE(TRIM(AE$6)," ",""))))-1)&amp;" Total",$B$6:$BB$373,ROW($A176)-5,FALSE))</f>
        <v>0</v>
      </c>
      <c r="AF176" s="10">
        <f ca="1">IF(AF$5&lt;&gt;"",HLOOKUP(AF$5,Functionalization!$G$6:$R$373,ROW($A176)-5,FALSE),IFERROR(INDEX(AF$337:AF$373,MATCH($F176,$B$337:$B$373,0))/VLOOKUP($F176,$B$337:$BB$373,MATCH(LEFT(TRIM(AF$6),FIND("~",SUBSTITUTE(AF$6,"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176))*HLOOKUP(LEFT(TRIM(AF$6),FIND("~",SUBSTITUTE(AF$6," ","~",LEN(TRIM(AF$6))-LEN(SUBSTITUTE(TRIM(AF$6)," ",""))))-1)&amp;" Total",$B$6:$BB$373,ROW($A176)-5,FALSE))</f>
        <v>0</v>
      </c>
      <c r="AG176" s="10">
        <f ca="1">IF(AG$5&lt;&gt;"",HLOOKUP(AG$5,Functionalization!$G$6:$R$373,ROW($A176)-5,FALSE),IFERROR(INDEX(AG$337:AG$373,MATCH($F176,$B$337:$B$373,0))/VLOOKUP($F176,$B$337:$BB$373,MATCH(LEFT(TRIM(AG$6),FIND("~",SUBSTITUTE(AG$6,"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176))*HLOOKUP(LEFT(TRIM(AG$6),FIND("~",SUBSTITUTE(AG$6," ","~",LEN(TRIM(AG$6))-LEN(SUBSTITUTE(TRIM(AG$6)," ",""))))-1)&amp;" Total",$B$6:$BB$373,ROW($A176)-5,FALSE))</f>
        <v>0</v>
      </c>
      <c r="AH176" s="10">
        <f ca="1">IF(AH$5&lt;&gt;"",HLOOKUP(AH$5,Functionalization!$G$6:$R$373,ROW($A176)-5,FALSE),IFERROR(INDEX(AH$337:AH$373,MATCH($F176,$B$337:$B$373,0))/VLOOKUP($F176,$B$337:$BB$373,MATCH(LEFT(TRIM(AH$6),FIND("~",SUBSTITUTE(AH$6,"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176))*HLOOKUP(LEFT(TRIM(AH$6),FIND("~",SUBSTITUTE(AH$6," ","~",LEN(TRIM(AH$6))-LEN(SUBSTITUTE(TRIM(AH$6)," ",""))))-1)&amp;" Total",$B$6:$BB$373,ROW($A176)-5,FALSE))</f>
        <v>0</v>
      </c>
      <c r="AI176" s="10">
        <f ca="1">IF(AI$5&lt;&gt;"",HLOOKUP(AI$5,Functionalization!$G$6:$R$373,ROW($A176)-5,FALSE),IFERROR(INDEX(AI$337:AI$373,MATCH($F176,$B$337:$B$373,0))/VLOOKUP($F176,$B$337:$BB$373,MATCH(LEFT(TRIM(AI$6),FIND("~",SUBSTITUTE(AI$6,"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176))*HLOOKUP(LEFT(TRIM(AI$6),FIND("~",SUBSTITUTE(AI$6," ","~",LEN(TRIM(AI$6))-LEN(SUBSTITUTE(TRIM(AI$6)," ",""))))-1)&amp;" Total",$B$6:$BB$373,ROW($A176)-5,FALSE))</f>
        <v>0</v>
      </c>
      <c r="AJ176" s="10">
        <f ca="1">IF(AJ$5&lt;&gt;"",HLOOKUP(AJ$5,Functionalization!$G$6:$R$373,ROW($A176)-5,FALSE),IFERROR(INDEX(AJ$337:AJ$373,MATCH($F176,$B$337:$B$373,0))/VLOOKUP($F176,$B$337:$BB$373,MATCH(LEFT(TRIM(AJ$6),FIND("~",SUBSTITUTE(AJ$6,"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176))*HLOOKUP(LEFT(TRIM(AJ$6),FIND("~",SUBSTITUTE(AJ$6," ","~",LEN(TRIM(AJ$6))-LEN(SUBSTITUTE(TRIM(AJ$6)," ",""))))-1)&amp;" Total",$B$6:$BB$373,ROW($A176)-5,FALSE))</f>
        <v>0</v>
      </c>
      <c r="AK176" s="10">
        <f ca="1">IF(AK$5&lt;&gt;"",HLOOKUP(AK$5,Functionalization!$G$6:$R$373,ROW($A176)-5,FALSE),IFERROR(INDEX(AK$337:AK$373,MATCH($F176,$B$337:$B$373,0))/VLOOKUP($F176,$B$337:$BB$373,MATCH(LEFT(TRIM(AK$6),FIND("~",SUBSTITUTE(AK$6,"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176))*HLOOKUP(LEFT(TRIM(AK$6),FIND("~",SUBSTITUTE(AK$6," ","~",LEN(TRIM(AK$6))-LEN(SUBSTITUTE(TRIM(AK$6)," ",""))))-1)&amp;" Total",$B$6:$BB$373,ROW($A176)-5,FALSE))</f>
        <v>0</v>
      </c>
      <c r="AL176" s="10">
        <f ca="1">IF(AL$5&lt;&gt;"",HLOOKUP(AL$5,Functionalization!$G$6:$R$373,ROW($A176)-5,FALSE),IFERROR(INDEX(AL$337:AL$373,MATCH($F176,$B$337:$B$373,0))/VLOOKUP($F176,$B$337:$BB$373,MATCH(LEFT(TRIM(AL$6),FIND("~",SUBSTITUTE(AL$6,"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176))*HLOOKUP(LEFT(TRIM(AL$6),FIND("~",SUBSTITUTE(AL$6," ","~",LEN(TRIM(AL$6))-LEN(SUBSTITUTE(TRIM(AL$6)," ",""))))-1)&amp;" Total",$B$6:$BB$373,ROW($A176)-5,FALSE))</f>
        <v>0</v>
      </c>
      <c r="AM176" s="10">
        <f ca="1">IF(AM$5&lt;&gt;"",HLOOKUP(AM$5,Functionalization!$G$6:$R$373,ROW($A176)-5,FALSE),IFERROR(INDEX(AM$337:AM$373,MATCH($F176,$B$337:$B$373,0))/VLOOKUP($F176,$B$337:$BB$373,MATCH(LEFT(TRIM(AM$6),FIND("~",SUBSTITUTE(AM$6,"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176))*HLOOKUP(LEFT(TRIM(AM$6),FIND("~",SUBSTITUTE(AM$6," ","~",LEN(TRIM(AM$6))-LEN(SUBSTITUTE(TRIM(AM$6)," ",""))))-1)&amp;" Total",$B$6:$BB$373,ROW($A176)-5,FALSE))</f>
        <v>0</v>
      </c>
      <c r="AN176" s="10">
        <f ca="1">IF(AN$5&lt;&gt;"",HLOOKUP(AN$5,Functionalization!$G$6:$R$373,ROW($A176)-5,FALSE),IFERROR(INDEX(AN$337:AN$373,MATCH($F176,$B$337:$B$373,0))/VLOOKUP($F176,$B$337:$BB$373,MATCH(LEFT(TRIM(AN$6),FIND("~",SUBSTITUTE(AN$6,"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176))*HLOOKUP(LEFT(TRIM(AN$6),FIND("~",SUBSTITUTE(AN$6," ","~",LEN(TRIM(AN$6))-LEN(SUBSTITUTE(TRIM(AN$6)," ",""))))-1)&amp;" Total",$B$6:$BB$373,ROW($A176)-5,FALSE))</f>
        <v>0</v>
      </c>
      <c r="AO176" s="10">
        <f ca="1">IF(AO$5&lt;&gt;"",HLOOKUP(AO$5,Functionalization!$G$6:$R$373,ROW($A176)-5,FALSE),IFERROR(INDEX(AO$337:AO$373,MATCH($F176,$B$337:$B$373,0))/VLOOKUP($F176,$B$337:$BB$373,MATCH(LEFT(TRIM(AO$6),FIND("~",SUBSTITUTE(AO$6,"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176))*HLOOKUP(LEFT(TRIM(AO$6),FIND("~",SUBSTITUTE(AO$6," ","~",LEN(TRIM(AO$6))-LEN(SUBSTITUTE(TRIM(AO$6)," ",""))))-1)&amp;" Total",$B$6:$BB$373,ROW($A176)-5,FALSE))</f>
        <v>0</v>
      </c>
      <c r="AP176" s="10">
        <f ca="1">IF(AP$5&lt;&gt;"",HLOOKUP(AP$5,Functionalization!$G$6:$R$373,ROW($A176)-5,FALSE),IFERROR(INDEX(AP$337:AP$373,MATCH($F176,$B$337:$B$373,0))/VLOOKUP($F176,$B$337:$BB$373,MATCH(LEFT(TRIM(AP$6),FIND("~",SUBSTITUTE(AP$6,"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176))*HLOOKUP(LEFT(TRIM(AP$6),FIND("~",SUBSTITUTE(AP$6," ","~",LEN(TRIM(AP$6))-LEN(SUBSTITUTE(TRIM(AP$6)," ",""))))-1)&amp;" Total",$B$6:$BB$373,ROW($A176)-5,FALSE))</f>
        <v>0</v>
      </c>
      <c r="AQ176" s="10">
        <f ca="1">IF(AQ$5&lt;&gt;"",HLOOKUP(AQ$5,Functionalization!$G$6:$R$373,ROW($A176)-5,FALSE),IFERROR(INDEX(AQ$337:AQ$373,MATCH($F176,$B$337:$B$373,0))/VLOOKUP($F176,$B$337:$BB$373,MATCH(LEFT(TRIM(AQ$6),FIND("~",SUBSTITUTE(AQ$6,"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176))*HLOOKUP(LEFT(TRIM(AQ$6),FIND("~",SUBSTITUTE(AQ$6," ","~",LEN(TRIM(AQ$6))-LEN(SUBSTITUTE(TRIM(AQ$6)," ",""))))-1)&amp;" Total",$B$6:$BB$373,ROW($A176)-5,FALSE))</f>
        <v>0</v>
      </c>
      <c r="AR176" s="10">
        <f ca="1">IF(AR$5&lt;&gt;"",HLOOKUP(AR$5,Functionalization!$G$6:$R$373,ROW($A176)-5,FALSE),IFERROR(INDEX(AR$337:AR$373,MATCH($F176,$B$337:$B$373,0))/VLOOKUP($F176,$B$337:$BB$373,MATCH(LEFT(TRIM(AR$6),FIND("~",SUBSTITUTE(AR$6,"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176))*HLOOKUP(LEFT(TRIM(AR$6),FIND("~",SUBSTITUTE(AR$6," ","~",LEN(TRIM(AR$6))-LEN(SUBSTITUTE(TRIM(AR$6)," ",""))))-1)&amp;" Total",$B$6:$BB$373,ROW($A176)-5,FALSE))</f>
        <v>0</v>
      </c>
      <c r="AS176" s="10">
        <f ca="1">IF(AS$5&lt;&gt;"",HLOOKUP(AS$5,Functionalization!$G$6:$R$373,ROW($A176)-5,FALSE),IFERROR(INDEX(AS$337:AS$373,MATCH($F176,$B$337:$B$373,0))/VLOOKUP($F176,$B$337:$BB$373,MATCH(LEFT(TRIM(AS$6),FIND("~",SUBSTITUTE(AS$6,"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176))*HLOOKUP(LEFT(TRIM(AS$6),FIND("~",SUBSTITUTE(AS$6," ","~",LEN(TRIM(AS$6))-LEN(SUBSTITUTE(TRIM(AS$6)," ",""))))-1)&amp;" Total",$B$6:$BB$373,ROW($A176)-5,FALSE))</f>
        <v>0</v>
      </c>
      <c r="AT176" s="10">
        <f ca="1">IF(AT$5&lt;&gt;"",HLOOKUP(AT$5,Functionalization!$G$6:$R$373,ROW($A176)-5,FALSE),IFERROR(INDEX(AT$337:AT$373,MATCH($F176,$B$337:$B$373,0))/VLOOKUP($F176,$B$337:$BB$373,MATCH(LEFT(TRIM(AT$6),FIND("~",SUBSTITUTE(AT$6,"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176))*HLOOKUP(LEFT(TRIM(AT$6),FIND("~",SUBSTITUTE(AT$6," ","~",LEN(TRIM(AT$6))-LEN(SUBSTITUTE(TRIM(AT$6)," ",""))))-1)&amp;" Total",$B$6:$BB$373,ROW($A176)-5,FALSE))</f>
        <v>0</v>
      </c>
      <c r="AU176" s="10">
        <f ca="1">IF(AU$5&lt;&gt;"",HLOOKUP(AU$5,Functionalization!$G$6:$R$373,ROW($A176)-5,FALSE),IFERROR(INDEX(AU$337:AU$373,MATCH($F176,$B$337:$B$373,0))/VLOOKUP($F176,$B$337:$BB$373,MATCH(LEFT(TRIM(AU$6),FIND("~",SUBSTITUTE(AU$6,"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176))*HLOOKUP(LEFT(TRIM(AU$6),FIND("~",SUBSTITUTE(AU$6," ","~",LEN(TRIM(AU$6))-LEN(SUBSTITUTE(TRIM(AU$6)," ",""))))-1)&amp;" Total",$B$6:$BB$373,ROW($A176)-5,FALSE))</f>
        <v>0</v>
      </c>
      <c r="AV176" s="10">
        <f ca="1">IF(AV$5&lt;&gt;"",HLOOKUP(AV$5,Functionalization!$G$6:$R$373,ROW($A176)-5,FALSE),IFERROR(INDEX(AV$337:AV$373,MATCH($F176,$B$337:$B$373,0))/VLOOKUP($F176,$B$337:$BB$373,MATCH(LEFT(TRIM(AV$6),FIND("~",SUBSTITUTE(AV$6,"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176))*HLOOKUP(LEFT(TRIM(AV$6),FIND("~",SUBSTITUTE(AV$6," ","~",LEN(TRIM(AV$6))-LEN(SUBSTITUTE(TRIM(AV$6)," ",""))))-1)&amp;" Total",$B$6:$BB$373,ROW($A176)-5,FALSE))</f>
        <v>0</v>
      </c>
      <c r="AW176" s="10">
        <f ca="1">IF(AW$5&lt;&gt;"",HLOOKUP(AW$5,Functionalization!$G$6:$R$373,ROW($A176)-5,FALSE),IFERROR(INDEX(AW$337:AW$373,MATCH($F176,$B$337:$B$373,0))/VLOOKUP($F176,$B$337:$BB$373,MATCH(LEFT(TRIM(AW$6),FIND("~",SUBSTITUTE(AW$6,"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176))*HLOOKUP(LEFT(TRIM(AW$6),FIND("~",SUBSTITUTE(AW$6," ","~",LEN(TRIM(AW$6))-LEN(SUBSTITUTE(TRIM(AW$6)," ",""))))-1)&amp;" Total",$B$6:$BB$373,ROW($A176)-5,FALSE))</f>
        <v>0</v>
      </c>
      <c r="AX176" s="10">
        <f ca="1">IF(AX$5&lt;&gt;"",HLOOKUP(AX$5,Functionalization!$G$6:$R$373,ROW($A176)-5,FALSE),IFERROR(INDEX(AX$337:AX$373,MATCH($F176,$B$337:$B$373,0))/VLOOKUP($F176,$B$337:$BB$373,MATCH(LEFT(TRIM(AX$6),FIND("~",SUBSTITUTE(AX$6,"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176))*HLOOKUP(LEFT(TRIM(AX$6),FIND("~",SUBSTITUTE(AX$6," ","~",LEN(TRIM(AX$6))-LEN(SUBSTITUTE(TRIM(AX$6)," ",""))))-1)&amp;" Total",$B$6:$BB$373,ROW($A176)-5,FALSE))</f>
        <v>0</v>
      </c>
      <c r="AY176" s="10">
        <f ca="1">IF(AY$5&lt;&gt;"",HLOOKUP(AY$5,Functionalization!$G$6:$R$373,ROW($A176)-5,FALSE),IFERROR(INDEX(AY$337:AY$373,MATCH($F176,$B$337:$B$373,0))/VLOOKUP($F176,$B$337:$BB$373,MATCH(LEFT(TRIM(AY$6),FIND("~",SUBSTITUTE(AY$6,"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176))*HLOOKUP(LEFT(TRIM(AY$6),FIND("~",SUBSTITUTE(AY$6," ","~",LEN(TRIM(AY$6))-LEN(SUBSTITUTE(TRIM(AY$6)," ",""))))-1)&amp;" Total",$B$6:$BB$373,ROW($A176)-5,FALSE))</f>
        <v>0</v>
      </c>
      <c r="AZ176" s="10">
        <f ca="1">IF(AZ$5&lt;&gt;"",HLOOKUP(AZ$5,Functionalization!$G$6:$R$373,ROW($A176)-5,FALSE),IFERROR(INDEX(AZ$337:AZ$373,MATCH($F176,$B$337:$B$373,0))/VLOOKUP($F176,$B$337:$BB$373,MATCH(LEFT(TRIM(AZ$6),FIND("~",SUBSTITUTE(AZ$6,"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176))*HLOOKUP(LEFT(TRIM(AZ$6),FIND("~",SUBSTITUTE(AZ$6," ","~",LEN(TRIM(AZ$6))-LEN(SUBSTITUTE(TRIM(AZ$6)," ",""))))-1)&amp;" Total",$B$6:$BB$373,ROW($A176)-5,FALSE))</f>
        <v>0</v>
      </c>
      <c r="BA176" s="10">
        <f ca="1">IF(BA$5&lt;&gt;"",HLOOKUP(BA$5,Functionalization!$G$6:$R$373,ROW($A176)-5,FALSE),IFERROR(INDEX(BA$337:BA$373,MATCH($F176,$B$337:$B$373,0))/VLOOKUP($F176,$B$337:$BB$373,MATCH(LEFT(TRIM(BA$6),FIND("~",SUBSTITUTE(BA$6,"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176))*HLOOKUP(LEFT(TRIM(BA$6),FIND("~",SUBSTITUTE(BA$6," ","~",LEN(TRIM(BA$6))-LEN(SUBSTITUTE(TRIM(BA$6)," ",""))))-1)&amp;" Total",$B$6:$BB$373,ROW($A176)-5,FALSE))</f>
        <v>0</v>
      </c>
      <c r="BB176" s="10">
        <f ca="1">IF(BB$5&lt;&gt;"",HLOOKUP(BB$5,Functionalization!$G$6:$R$373,ROW($A176)-5,FALSE),IFERROR(INDEX(BB$337:BB$373,MATCH($F176,$B$337:$B$373,0))/VLOOKUP($F176,$B$337:$BB$373,MATCH(LEFT(TRIM(BB$6),FIND("~",SUBSTITUTE(BB$6,"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176))*HLOOKUP(LEFT(TRIM(BB$6),FIND("~",SUBSTITUTE(BB$6," ","~",LEN(TRIM(BB$6))-LEN(SUBSTITUTE(TRIM(BB$6)," ",""))))-1)&amp;" Total",$B$6:$BB$373,ROW($A176)-5,FALSE))</f>
        <v>0</v>
      </c>
      <c r="BD176">
        <f ca="1">IFERROR(IF(SUMIF($G$6:$BB$6,BD$6&amp;" Total",$G176:$BB176)-(SUMIF($G$6:$BB$6,BD$6&amp;" "&amp;'Input-Func_Class'!$D$22,$G176:$BB176)+IFERROR(SUMIF($G$6:$BB$6,BD$6&amp;" "&amp;'Input-Func_Class'!$E$22,$G176:$BB176),SUMIF($G$6:$BB$6,BD$6&amp;" "&amp;'Input-Func_Class'!$B$24,$G176:$BB176))+SUMIF($G$6:$BB$6,BD$6&amp;" "&amp;'Input-Func_Class'!$F$22,$G176:$BB176))&lt;Check_Limit,0,1),1)</f>
        <v>0</v>
      </c>
      <c r="BE176">
        <f ca="1">IFERROR(IF(SUMIF($G$6:$BB$6,BE$6&amp;" Total",$G176:$BB176)-(SUMIF($G$6:$BB$6,BE$6&amp;" "&amp;'Input-Func_Class'!$D$22,$G176:$BB176)+IFERROR(SUMIF($G$6:$BB$6,BE$6&amp;" "&amp;'Input-Func_Class'!$E$22,$G176:$BB176),SUMIF($G$6:$BB$6,BE$6&amp;" "&amp;'Input-Func_Class'!$B$24,$G176:$BB176))+SUMIF($G$6:$BB$6,BE$6&amp;" "&amp;'Input-Func_Class'!$F$22,$G176:$BB176))&lt;Check_Limit,0,1),1)</f>
        <v>0</v>
      </c>
      <c r="BF176">
        <f ca="1">IFERROR(IF(SUMIF($G$6:$BB$6,BF$6&amp;" Total",$G176:$BB176)-(SUMIF($G$6:$BB$6,BF$6&amp;" "&amp;'Input-Func_Class'!$D$22,$G176:$BB176)+IFERROR(SUMIF($G$6:$BB$6,BF$6&amp;" "&amp;'Input-Func_Class'!$E$22,$G176:$BB176),SUMIF($G$6:$BB$6,BF$6&amp;" "&amp;'Input-Func_Class'!$B$24,$G176:$BB176))+SUMIF($G$6:$BB$6,BF$6&amp;" "&amp;'Input-Func_Class'!$F$22,$G176:$BB176))&lt;Check_Limit,0,1),1)</f>
        <v>0</v>
      </c>
      <c r="BG176">
        <f ca="1">IFERROR(IF(SUMIF($G$6:$BB$6,BG$6&amp;" Total",$G176:$BB176)-(SUMIF($G$6:$BB$6,BG$6&amp;" "&amp;'Input-Func_Class'!$D$22,$G176:$BB176)+IFERROR(SUMIF($G$6:$BB$6,BG$6&amp;" "&amp;'Input-Func_Class'!$E$22,$G176:$BB176),SUMIF($G$6:$BB$6,BG$6&amp;" "&amp;'Input-Func_Class'!$B$24,$G176:$BB176))+SUMIF($G$6:$BB$6,BG$6&amp;" "&amp;'Input-Func_Class'!$F$22,$G176:$BB176))&lt;Check_Limit,0,1),1)</f>
        <v>0</v>
      </c>
      <c r="BH176">
        <f ca="1">IFERROR(IF(SUMIF($G$6:$BB$6,BH$6&amp;" Total",$G176:$BB176)-(SUMIF($G$6:$BB$6,BH$6&amp;" "&amp;'Input-Func_Class'!$D$22,$G176:$BB176)+IFERROR(SUMIF($G$6:$BB$6,BH$6&amp;" "&amp;'Input-Func_Class'!$E$22,$G176:$BB176),SUMIF($G$6:$BB$6,BH$6&amp;" "&amp;'Input-Func_Class'!$B$24,$G176:$BB176))+SUMIF($G$6:$BB$6,BH$6&amp;" "&amp;'Input-Func_Class'!$F$22,$G176:$BB176))&lt;Check_Limit,0,1),1)</f>
        <v>0</v>
      </c>
      <c r="BI176">
        <f ca="1">IFERROR(IF(SUMIF($G$6:$BB$6,BI$6&amp;" Total",$G176:$BB176)-(SUMIF($G$6:$BB$6,BI$6&amp;" "&amp;'Input-Func_Class'!$D$22,$G176:$BB176)+IFERROR(SUMIF($G$6:$BB$6,BI$6&amp;" "&amp;'Input-Func_Class'!$E$22,$G176:$BB176),SUMIF($G$6:$BB$6,BI$6&amp;" "&amp;'Input-Func_Class'!$B$24,$G176:$BB176))+SUMIF($G$6:$BB$6,BI$6&amp;" "&amp;'Input-Func_Class'!$F$22,$G176:$BB176))&lt;Check_Limit,0,1),1)</f>
        <v>0</v>
      </c>
      <c r="BJ176">
        <f ca="1">IFERROR(IF(SUMIF($G$6:$BB$6,BJ$6&amp;" Total",$G176:$BB176)-(SUMIF($G$6:$BB$6,BJ$6&amp;" "&amp;'Input-Func_Class'!$D$22,$G176:$BB176)+IFERROR(SUMIF($G$6:$BB$6,BJ$6&amp;" "&amp;'Input-Func_Class'!$E$22,$G176:$BB176),SUMIF($G$6:$BB$6,BJ$6&amp;" "&amp;'Input-Func_Class'!$B$24,$G176:$BB176))+SUMIF($G$6:$BB$6,BJ$6&amp;" "&amp;'Input-Func_Class'!$F$22,$G176:$BB176))&lt;Check_Limit,0,1),1)</f>
        <v>0</v>
      </c>
      <c r="BK176">
        <f ca="1">IFERROR(IF(SUMIF($G$6:$BB$6,BK$6&amp;" Total",$G176:$BB176)-(SUMIF($G$6:$BB$6,BK$6&amp;" "&amp;'Input-Func_Class'!$D$22,$G176:$BB176)+IFERROR(SUMIF($G$6:$BB$6,BK$6&amp;" "&amp;'Input-Func_Class'!$E$22,$G176:$BB176),SUMIF($G$6:$BB$6,BK$6&amp;" "&amp;'Input-Func_Class'!$B$24,$G176:$BB176))+SUMIF($G$6:$BB$6,BK$6&amp;" "&amp;'Input-Func_Class'!$F$22,$G176:$BB176))&lt;Check_Limit,0,1),1)</f>
        <v>0</v>
      </c>
      <c r="BL176">
        <f ca="1">IFERROR(IF(SUMIF($G$6:$BB$6,BL$6&amp;" Total",$G176:$BB176)-(SUMIF($G$6:$BB$6,BL$6&amp;" "&amp;'Input-Func_Class'!$D$22,$G176:$BB176)+IFERROR(SUMIF($G$6:$BB$6,BL$6&amp;" "&amp;'Input-Func_Class'!$E$22,$G176:$BB176),SUMIF($G$6:$BB$6,BL$6&amp;" "&amp;'Input-Func_Class'!$B$24,$G176:$BB176))+SUMIF($G$6:$BB$6,BL$6&amp;" "&amp;'Input-Func_Class'!$F$22,$G176:$BB176))&lt;Check_Limit,0,1),1)</f>
        <v>0</v>
      </c>
      <c r="BM176">
        <f ca="1">IFERROR(IF(SUMIF($G$6:$BB$6,BM$6&amp;" Total",$G176:$BB176)-(SUMIF($G$6:$BB$6,BM$6&amp;" "&amp;'Input-Func_Class'!$D$22,$G176:$BB176)+IFERROR(SUMIF($G$6:$BB$6,BM$6&amp;" "&amp;'Input-Func_Class'!$E$22,$G176:$BB176),SUMIF($G$6:$BB$6,BM$6&amp;" "&amp;'Input-Func_Class'!$B$24,$G176:$BB176))+SUMIF($G$6:$BB$6,BM$6&amp;" "&amp;'Input-Func_Class'!$F$22,$G176:$BB176))&lt;Check_Limit,0,1),1)</f>
        <v>0</v>
      </c>
      <c r="BN176">
        <f ca="1">IFERROR(IF(SUMIF($G$6:$BB$6,BN$6&amp;" Total",$G176:$BB176)-(SUMIF($G$6:$BB$6,BN$6&amp;" "&amp;'Input-Func_Class'!$D$22,$G176:$BB176)+IFERROR(SUMIF($G$6:$BB$6,BN$6&amp;" "&amp;'Input-Func_Class'!$E$22,$G176:$BB176),SUMIF($G$6:$BB$6,BN$6&amp;" "&amp;'Input-Func_Class'!$B$24,$G176:$BB176))+SUMIF($G$6:$BB$6,BN$6&amp;" "&amp;'Input-Func_Class'!$F$22,$G176:$BB176))&lt;Check_Limit,0,1),1)</f>
        <v>0</v>
      </c>
      <c r="BO176">
        <f ca="1">IFERROR(IF(SUMIF($G$6:$BB$6,BO$6&amp;" Total",$G176:$BB176)-(SUMIF($G$6:$BB$6,BO$6&amp;" "&amp;'Input-Func_Class'!$D$22,$G176:$BB176)+IFERROR(SUMIF($G$6:$BB$6,BO$6&amp;" "&amp;'Input-Func_Class'!$E$22,$G176:$BB176),SUMIF($G$6:$BB$6,BO$6&amp;" "&amp;'Input-Func_Class'!$B$24,$G176:$BB176))+SUMIF($G$6:$BB$6,BO$6&amp;" "&amp;'Input-Func_Class'!$F$22,$G176:$BB176))&lt;Check_Limit,0,1),1)</f>
        <v>0</v>
      </c>
    </row>
    <row r="177" spans="1:67" outlineLevel="1">
      <c r="A177" s="31">
        <f>IF(ISBLANK('Input-Accounts'!A177),"",'Input-Accounts'!A177)</f>
        <v>157</v>
      </c>
      <c r="B177" s="53" t="str">
        <f>IF(ISBLANK('Input-Accounts'!B177),"",'Input-Accounts'!B177)</f>
        <v>Mains and services expenses</v>
      </c>
      <c r="C177" s="31">
        <f>IF(ISBLANK('Input-Accounts'!C177),"",'Input-Accounts'!C177)</f>
        <v>874</v>
      </c>
      <c r="D177" s="10">
        <f>Functionalization!$D177</f>
        <v>5830264.5279545942</v>
      </c>
      <c r="E177" s="10">
        <f t="shared" ca="1" si="48"/>
        <v>0</v>
      </c>
      <c r="F177" s="3" t="str">
        <f>IF($D177=0,"-",IF('Input-Accounts'!$E177&lt;&gt;0,'Input-Accounts'!$E177,'Input-Accounts'!$G177))</f>
        <v>INT_MAINS_SERVICES</v>
      </c>
      <c r="G177" s="10">
        <f ca="1">IF(G$5&lt;&gt;"",HLOOKUP(G$5,Functionalization!$G$6:$R$373,ROW($A177)-5,FALSE),IFERROR(INDEX(G$337:G$373,MATCH($F177,$B$337:$B$373,0))/VLOOKUP($F177,$B$337:$BB$373,MATCH(LEFT(TRIM(G$6),FIND("~",SUBSTITUTE(G$6,"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177))*HLOOKUP(LEFT(TRIM(G$6),FIND("~",SUBSTITUTE(G$6," ","~",LEN(TRIM(G$6))-LEN(SUBSTITUTE(TRIM(G$6)," ",""))))-1)&amp;" Total",$B$6:$BB$373,ROW($A177)-5,FALSE))</f>
        <v>3915928.3105051727</v>
      </c>
      <c r="H177" s="10">
        <f ca="1">IF(H$5&lt;&gt;"",HLOOKUP(H$5,Functionalization!$G$6:$R$373,ROW($A177)-5,FALSE),IFERROR(INDEX(H$337:H$373,MATCH($F177,$B$337:$B$373,0))/VLOOKUP($F177,$B$337:$BB$373,MATCH(LEFT(TRIM(H$6),FIND("~",SUBSTITUTE(H$6,"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177))*HLOOKUP(LEFT(TRIM(H$6),FIND("~",SUBSTITUTE(H$6," ","~",LEN(TRIM(H$6))-LEN(SUBSTITUTE(TRIM(H$6)," ",""))))-1)&amp;" Total",$B$6:$BB$373,ROW($A177)-5,FALSE))</f>
        <v>2905516.2792362254</v>
      </c>
      <c r="I177" s="10">
        <f ca="1">IF(I$5&lt;&gt;"",HLOOKUP(I$5,Functionalization!$G$6:$R$373,ROW($A177)-5,FALSE),IFERROR(INDEX(I$337:I$373,MATCH($F177,$B$337:$B$373,0))/VLOOKUP($F177,$B$337:$BB$373,MATCH(LEFT(TRIM(I$6),FIND("~",SUBSTITUTE(I$6,"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177))*HLOOKUP(LEFT(TRIM(I$6),FIND("~",SUBSTITUTE(I$6," ","~",LEN(TRIM(I$6))-LEN(SUBSTITUTE(TRIM(I$6)," ",""))))-1)&amp;" Total",$B$6:$BB$373,ROW($A177)-5,FALSE))</f>
        <v>0</v>
      </c>
      <c r="J177" s="10">
        <f ca="1">IF(J$5&lt;&gt;"",HLOOKUP(J$5,Functionalization!$G$6:$R$373,ROW($A177)-5,FALSE),IFERROR(INDEX(J$337:J$373,MATCH($F177,$B$337:$B$373,0))/VLOOKUP($F177,$B$337:$BB$373,MATCH(LEFT(TRIM(J$6),FIND("~",SUBSTITUTE(J$6,"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177))*HLOOKUP(LEFT(TRIM(J$6),FIND("~",SUBSTITUTE(J$6," ","~",LEN(TRIM(J$6))-LEN(SUBSTITUTE(TRIM(J$6)," ",""))))-1)&amp;" Total",$B$6:$BB$373,ROW($A177)-5,FALSE))</f>
        <v>1010412.0312689471</v>
      </c>
      <c r="K177" s="10">
        <f ca="1">IF(K$5&lt;&gt;"",HLOOKUP(K$5,Functionalization!$G$6:$R$373,ROW($A177)-5,FALSE),IFERROR(INDEX(K$337:K$373,MATCH($F177,$B$337:$B$373,0))/VLOOKUP($F177,$B$337:$BB$373,MATCH(LEFT(TRIM(K$6),FIND("~",SUBSTITUTE(K$6,"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177))*HLOOKUP(LEFT(TRIM(K$6),FIND("~",SUBSTITUTE(K$6," ","~",LEN(TRIM(K$6))-LEN(SUBSTITUTE(TRIM(K$6)," ",""))))-1)&amp;" Total",$B$6:$BB$373,ROW($A177)-5,FALSE))</f>
        <v>1914336.2174494218</v>
      </c>
      <c r="L177" s="10">
        <f ca="1">IF(L$5&lt;&gt;"",HLOOKUP(L$5,Functionalization!$G$6:$R$373,ROW($A177)-5,FALSE),IFERROR(INDEX(L$337:L$373,MATCH($F177,$B$337:$B$373,0))/VLOOKUP($F177,$B$337:$BB$373,MATCH(LEFT(TRIM(L$6),FIND("~",SUBSTITUTE(L$6,"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177))*HLOOKUP(LEFT(TRIM(L$6),FIND("~",SUBSTITUTE(L$6," ","~",LEN(TRIM(L$6))-LEN(SUBSTITUTE(TRIM(L$6)," ",""))))-1)&amp;" Total",$B$6:$BB$373,ROW($A177)-5,FALSE))</f>
        <v>0</v>
      </c>
      <c r="M177" s="10">
        <f ca="1">IF(M$5&lt;&gt;"",HLOOKUP(M$5,Functionalization!$G$6:$R$373,ROW($A177)-5,FALSE),IFERROR(INDEX(M$337:M$373,MATCH($F177,$B$337:$B$373,0))/VLOOKUP($F177,$B$337:$BB$373,MATCH(LEFT(TRIM(M$6),FIND("~",SUBSTITUTE(M$6,"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177))*HLOOKUP(LEFT(TRIM(M$6),FIND("~",SUBSTITUTE(M$6," ","~",LEN(TRIM(M$6))-LEN(SUBSTITUTE(TRIM(M$6)," ",""))))-1)&amp;" Total",$B$6:$BB$373,ROW($A177)-5,FALSE))</f>
        <v>0</v>
      </c>
      <c r="N177" s="10">
        <f ca="1">IF(N$5&lt;&gt;"",HLOOKUP(N$5,Functionalization!$G$6:$R$373,ROW($A177)-5,FALSE),IFERROR(INDEX(N$337:N$373,MATCH($F177,$B$337:$B$373,0))/VLOOKUP($F177,$B$337:$BB$373,MATCH(LEFT(TRIM(N$6),FIND("~",SUBSTITUTE(N$6,"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177))*HLOOKUP(LEFT(TRIM(N$6),FIND("~",SUBSTITUTE(N$6," ","~",LEN(TRIM(N$6))-LEN(SUBSTITUTE(TRIM(N$6)," ",""))))-1)&amp;" Total",$B$6:$BB$373,ROW($A177)-5,FALSE))</f>
        <v>1914336.2174494218</v>
      </c>
      <c r="O177" s="10">
        <f ca="1">IF(O$5&lt;&gt;"",HLOOKUP(O$5,Functionalization!$G$6:$R$373,ROW($A177)-5,FALSE),IFERROR(INDEX(O$337:O$373,MATCH($F177,$B$337:$B$373,0))/VLOOKUP($F177,$B$337:$BB$373,MATCH(LEFT(TRIM(O$6),FIND("~",SUBSTITUTE(O$6,"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177))*HLOOKUP(LEFT(TRIM(O$6),FIND("~",SUBSTITUTE(O$6," ","~",LEN(TRIM(O$6))-LEN(SUBSTITUTE(TRIM(O$6)," ",""))))-1)&amp;" Total",$B$6:$BB$373,ROW($A177)-5,FALSE))</f>
        <v>0</v>
      </c>
      <c r="P177" s="10">
        <f ca="1">IF(P$5&lt;&gt;"",HLOOKUP(P$5,Functionalization!$G$6:$R$373,ROW($A177)-5,FALSE),IFERROR(INDEX(P$337:P$373,MATCH($F177,$B$337:$B$373,0))/VLOOKUP($F177,$B$337:$BB$373,MATCH(LEFT(TRIM(P$6),FIND("~",SUBSTITUTE(P$6,"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177))*HLOOKUP(LEFT(TRIM(P$6),FIND("~",SUBSTITUTE(P$6," ","~",LEN(TRIM(P$6))-LEN(SUBSTITUTE(TRIM(P$6)," ",""))))-1)&amp;" Total",$B$6:$BB$373,ROW($A177)-5,FALSE))</f>
        <v>0</v>
      </c>
      <c r="Q177" s="10">
        <f ca="1">IF(Q$5&lt;&gt;"",HLOOKUP(Q$5,Functionalization!$G$6:$R$373,ROW($A177)-5,FALSE),IFERROR(INDEX(Q$337:Q$373,MATCH($F177,$B$337:$B$373,0))/VLOOKUP($F177,$B$337:$BB$373,MATCH(LEFT(TRIM(Q$6),FIND("~",SUBSTITUTE(Q$6,"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177))*HLOOKUP(LEFT(TRIM(Q$6),FIND("~",SUBSTITUTE(Q$6," ","~",LEN(TRIM(Q$6))-LEN(SUBSTITUTE(TRIM(Q$6)," ",""))))-1)&amp;" Total",$B$6:$BB$373,ROW($A177)-5,FALSE))</f>
        <v>0</v>
      </c>
      <c r="R177" s="10">
        <f ca="1">IF(R$5&lt;&gt;"",HLOOKUP(R$5,Functionalization!$G$6:$R$373,ROW($A177)-5,FALSE),IFERROR(INDEX(R$337:R$373,MATCH($F177,$B$337:$B$373,0))/VLOOKUP($F177,$B$337:$BB$373,MATCH(LEFT(TRIM(R$6),FIND("~",SUBSTITUTE(R$6,"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177))*HLOOKUP(LEFT(TRIM(R$6),FIND("~",SUBSTITUTE(R$6," ","~",LEN(TRIM(R$6))-LEN(SUBSTITUTE(TRIM(R$6)," ",""))))-1)&amp;" Total",$B$6:$BB$373,ROW($A177)-5,FALSE))</f>
        <v>0</v>
      </c>
      <c r="S177" s="10">
        <f ca="1">IF(S$5&lt;&gt;"",HLOOKUP(S$5,Functionalization!$G$6:$R$373,ROW($A177)-5,FALSE),IFERROR(INDEX(S$337:S$373,MATCH($F177,$B$337:$B$373,0))/VLOOKUP($F177,$B$337:$BB$373,MATCH(LEFT(TRIM(S$6),FIND("~",SUBSTITUTE(S$6,"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177))*HLOOKUP(LEFT(TRIM(S$6),FIND("~",SUBSTITUTE(S$6," ","~",LEN(TRIM(S$6))-LEN(SUBSTITUTE(TRIM(S$6)," ",""))))-1)&amp;" Total",$B$6:$BB$373,ROW($A177)-5,FALSE))</f>
        <v>0</v>
      </c>
      <c r="T177" s="10">
        <f ca="1">IF(T$5&lt;&gt;"",HLOOKUP(T$5,Functionalization!$G$6:$R$373,ROW($A177)-5,FALSE),IFERROR(INDEX(T$337:T$373,MATCH($F177,$B$337:$B$373,0))/VLOOKUP($F177,$B$337:$BB$373,MATCH(LEFT(TRIM(T$6),FIND("~",SUBSTITUTE(T$6,"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177))*HLOOKUP(LEFT(TRIM(T$6),FIND("~",SUBSTITUTE(T$6," ","~",LEN(TRIM(T$6))-LEN(SUBSTITUTE(TRIM(T$6)," ",""))))-1)&amp;" Total",$B$6:$BB$373,ROW($A177)-5,FALSE))</f>
        <v>0</v>
      </c>
      <c r="U177" s="10">
        <f ca="1">IF(U$5&lt;&gt;"",HLOOKUP(U$5,Functionalization!$G$6:$R$373,ROW($A177)-5,FALSE),IFERROR(INDEX(U$337:U$373,MATCH($F177,$B$337:$B$373,0))/VLOOKUP($F177,$B$337:$BB$373,MATCH(LEFT(TRIM(U$6),FIND("~",SUBSTITUTE(U$6,"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177))*HLOOKUP(LEFT(TRIM(U$6),FIND("~",SUBSTITUTE(U$6," ","~",LEN(TRIM(U$6))-LEN(SUBSTITUTE(TRIM(U$6)," ",""))))-1)&amp;" Total",$B$6:$BB$373,ROW($A177)-5,FALSE))</f>
        <v>0</v>
      </c>
      <c r="V177" s="10">
        <f ca="1">IF(V$5&lt;&gt;"",HLOOKUP(V$5,Functionalization!$G$6:$R$373,ROW($A177)-5,FALSE),IFERROR(INDEX(V$337:V$373,MATCH($F177,$B$337:$B$373,0))/VLOOKUP($F177,$B$337:$BB$373,MATCH(LEFT(TRIM(V$6),FIND("~",SUBSTITUTE(V$6,"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177))*HLOOKUP(LEFT(TRIM(V$6),FIND("~",SUBSTITUTE(V$6," ","~",LEN(TRIM(V$6))-LEN(SUBSTITUTE(TRIM(V$6)," ",""))))-1)&amp;" Total",$B$6:$BB$373,ROW($A177)-5,FALSE))</f>
        <v>0</v>
      </c>
      <c r="W177" s="10">
        <f ca="1">IF(W$5&lt;&gt;"",HLOOKUP(W$5,Functionalization!$G$6:$R$373,ROW($A177)-5,FALSE),IFERROR(INDEX(W$337:W$373,MATCH($F177,$B$337:$B$373,0))/VLOOKUP($F177,$B$337:$BB$373,MATCH(LEFT(TRIM(W$6),FIND("~",SUBSTITUTE(W$6,"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177))*HLOOKUP(LEFT(TRIM(W$6),FIND("~",SUBSTITUTE(W$6," ","~",LEN(TRIM(W$6))-LEN(SUBSTITUTE(TRIM(W$6)," ",""))))-1)&amp;" Total",$B$6:$BB$373,ROW($A177)-5,FALSE))</f>
        <v>0</v>
      </c>
      <c r="X177" s="10">
        <f ca="1">IF(X$5&lt;&gt;"",HLOOKUP(X$5,Functionalization!$G$6:$R$373,ROW($A177)-5,FALSE),IFERROR(INDEX(X$337:X$373,MATCH($F177,$B$337:$B$373,0))/VLOOKUP($F177,$B$337:$BB$373,MATCH(LEFT(TRIM(X$6),FIND("~",SUBSTITUTE(X$6,"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177))*HLOOKUP(LEFT(TRIM(X$6),FIND("~",SUBSTITUTE(X$6," ","~",LEN(TRIM(X$6))-LEN(SUBSTITUTE(TRIM(X$6)," ",""))))-1)&amp;" Total",$B$6:$BB$373,ROW($A177)-5,FALSE))</f>
        <v>0</v>
      </c>
      <c r="Y177" s="10">
        <f ca="1">IF(Y$5&lt;&gt;"",HLOOKUP(Y$5,Functionalization!$G$6:$R$373,ROW($A177)-5,FALSE),IFERROR(INDEX(Y$337:Y$373,MATCH($F177,$B$337:$B$373,0))/VLOOKUP($F177,$B$337:$BB$373,MATCH(LEFT(TRIM(Y$6),FIND("~",SUBSTITUTE(Y$6,"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177))*HLOOKUP(LEFT(TRIM(Y$6),FIND("~",SUBSTITUTE(Y$6," ","~",LEN(TRIM(Y$6))-LEN(SUBSTITUTE(TRIM(Y$6)," ",""))))-1)&amp;" Total",$B$6:$BB$373,ROW($A177)-5,FALSE))</f>
        <v>0</v>
      </c>
      <c r="Z177" s="10">
        <f ca="1">IF(Z$5&lt;&gt;"",HLOOKUP(Z$5,Functionalization!$G$6:$R$373,ROW($A177)-5,FALSE),IFERROR(INDEX(Z$337:Z$373,MATCH($F177,$B$337:$B$373,0))/VLOOKUP($F177,$B$337:$BB$373,MATCH(LEFT(TRIM(Z$6),FIND("~",SUBSTITUTE(Z$6,"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177))*HLOOKUP(LEFT(TRIM(Z$6),FIND("~",SUBSTITUTE(Z$6," ","~",LEN(TRIM(Z$6))-LEN(SUBSTITUTE(TRIM(Z$6)," ",""))))-1)&amp;" Total",$B$6:$BB$373,ROW($A177)-5,FALSE))</f>
        <v>0</v>
      </c>
      <c r="AA177" s="10">
        <f ca="1">IF(AA$5&lt;&gt;"",HLOOKUP(AA$5,Functionalization!$G$6:$R$373,ROW($A177)-5,FALSE),IFERROR(INDEX(AA$337:AA$373,MATCH($F177,$B$337:$B$373,0))/VLOOKUP($F177,$B$337:$BB$373,MATCH(LEFT(TRIM(AA$6),FIND("~",SUBSTITUTE(AA$6,"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177))*HLOOKUP(LEFT(TRIM(AA$6),FIND("~",SUBSTITUTE(AA$6," ","~",LEN(TRIM(AA$6))-LEN(SUBSTITUTE(TRIM(AA$6)," ",""))))-1)&amp;" Total",$B$6:$BB$373,ROW($A177)-5,FALSE))</f>
        <v>0</v>
      </c>
      <c r="AB177" s="10">
        <f ca="1">IF(AB$5&lt;&gt;"",HLOOKUP(AB$5,Functionalization!$G$6:$R$373,ROW($A177)-5,FALSE),IFERROR(INDEX(AB$337:AB$373,MATCH($F177,$B$337:$B$373,0))/VLOOKUP($F177,$B$337:$BB$373,MATCH(LEFT(TRIM(AB$6),FIND("~",SUBSTITUTE(AB$6,"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177))*HLOOKUP(LEFT(TRIM(AB$6),FIND("~",SUBSTITUTE(AB$6," ","~",LEN(TRIM(AB$6))-LEN(SUBSTITUTE(TRIM(AB$6)," ",""))))-1)&amp;" Total",$B$6:$BB$373,ROW($A177)-5,FALSE))</f>
        <v>0</v>
      </c>
      <c r="AC177" s="10">
        <f ca="1">IF(AC$5&lt;&gt;"",HLOOKUP(AC$5,Functionalization!$G$6:$R$373,ROW($A177)-5,FALSE),IFERROR(INDEX(AC$337:AC$373,MATCH($F177,$B$337:$B$373,0))/VLOOKUP($F177,$B$337:$BB$373,MATCH(LEFT(TRIM(AC$6),FIND("~",SUBSTITUTE(AC$6,"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177))*HLOOKUP(LEFT(TRIM(AC$6),FIND("~",SUBSTITUTE(AC$6," ","~",LEN(TRIM(AC$6))-LEN(SUBSTITUTE(TRIM(AC$6)," ",""))))-1)&amp;" Total",$B$6:$BB$373,ROW($A177)-5,FALSE))</f>
        <v>0</v>
      </c>
      <c r="AD177" s="10">
        <f ca="1">IF(AD$5&lt;&gt;"",HLOOKUP(AD$5,Functionalization!$G$6:$R$373,ROW($A177)-5,FALSE),IFERROR(INDEX(AD$337:AD$373,MATCH($F177,$B$337:$B$373,0))/VLOOKUP($F177,$B$337:$BB$373,MATCH(LEFT(TRIM(AD$6),FIND("~",SUBSTITUTE(AD$6,"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177))*HLOOKUP(LEFT(TRIM(AD$6),FIND("~",SUBSTITUTE(AD$6," ","~",LEN(TRIM(AD$6))-LEN(SUBSTITUTE(TRIM(AD$6)," ",""))))-1)&amp;" Total",$B$6:$BB$373,ROW($A177)-5,FALSE))</f>
        <v>0</v>
      </c>
      <c r="AE177" s="10">
        <f ca="1">IF(AE$5&lt;&gt;"",HLOOKUP(AE$5,Functionalization!$G$6:$R$373,ROW($A177)-5,FALSE),IFERROR(INDEX(AE$337:AE$373,MATCH($F177,$B$337:$B$373,0))/VLOOKUP($F177,$B$337:$BB$373,MATCH(LEFT(TRIM(AE$6),FIND("~",SUBSTITUTE(AE$6,"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177))*HLOOKUP(LEFT(TRIM(AE$6),FIND("~",SUBSTITUTE(AE$6," ","~",LEN(TRIM(AE$6))-LEN(SUBSTITUTE(TRIM(AE$6)," ",""))))-1)&amp;" Total",$B$6:$BB$373,ROW($A177)-5,FALSE))</f>
        <v>0</v>
      </c>
      <c r="AF177" s="10">
        <f ca="1">IF(AF$5&lt;&gt;"",HLOOKUP(AF$5,Functionalization!$G$6:$R$373,ROW($A177)-5,FALSE),IFERROR(INDEX(AF$337:AF$373,MATCH($F177,$B$337:$B$373,0))/VLOOKUP($F177,$B$337:$BB$373,MATCH(LEFT(TRIM(AF$6),FIND("~",SUBSTITUTE(AF$6,"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177))*HLOOKUP(LEFT(TRIM(AF$6),FIND("~",SUBSTITUTE(AF$6," ","~",LEN(TRIM(AF$6))-LEN(SUBSTITUTE(TRIM(AF$6)," ",""))))-1)&amp;" Total",$B$6:$BB$373,ROW($A177)-5,FALSE))</f>
        <v>0</v>
      </c>
      <c r="AG177" s="10">
        <f ca="1">IF(AG$5&lt;&gt;"",HLOOKUP(AG$5,Functionalization!$G$6:$R$373,ROW($A177)-5,FALSE),IFERROR(INDEX(AG$337:AG$373,MATCH($F177,$B$337:$B$373,0))/VLOOKUP($F177,$B$337:$BB$373,MATCH(LEFT(TRIM(AG$6),FIND("~",SUBSTITUTE(AG$6,"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177))*HLOOKUP(LEFT(TRIM(AG$6),FIND("~",SUBSTITUTE(AG$6," ","~",LEN(TRIM(AG$6))-LEN(SUBSTITUTE(TRIM(AG$6)," ",""))))-1)&amp;" Total",$B$6:$BB$373,ROW($A177)-5,FALSE))</f>
        <v>0</v>
      </c>
      <c r="AH177" s="10">
        <f ca="1">IF(AH$5&lt;&gt;"",HLOOKUP(AH$5,Functionalization!$G$6:$R$373,ROW($A177)-5,FALSE),IFERROR(INDEX(AH$337:AH$373,MATCH($F177,$B$337:$B$373,0))/VLOOKUP($F177,$B$337:$BB$373,MATCH(LEFT(TRIM(AH$6),FIND("~",SUBSTITUTE(AH$6,"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177))*HLOOKUP(LEFT(TRIM(AH$6),FIND("~",SUBSTITUTE(AH$6," ","~",LEN(TRIM(AH$6))-LEN(SUBSTITUTE(TRIM(AH$6)," ",""))))-1)&amp;" Total",$B$6:$BB$373,ROW($A177)-5,FALSE))</f>
        <v>0</v>
      </c>
      <c r="AI177" s="10">
        <f ca="1">IF(AI$5&lt;&gt;"",HLOOKUP(AI$5,Functionalization!$G$6:$R$373,ROW($A177)-5,FALSE),IFERROR(INDEX(AI$337:AI$373,MATCH($F177,$B$337:$B$373,0))/VLOOKUP($F177,$B$337:$BB$373,MATCH(LEFT(TRIM(AI$6),FIND("~",SUBSTITUTE(AI$6,"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177))*HLOOKUP(LEFT(TRIM(AI$6),FIND("~",SUBSTITUTE(AI$6," ","~",LEN(TRIM(AI$6))-LEN(SUBSTITUTE(TRIM(AI$6)," ",""))))-1)&amp;" Total",$B$6:$BB$373,ROW($A177)-5,FALSE))</f>
        <v>0</v>
      </c>
      <c r="AJ177" s="10">
        <f ca="1">IF(AJ$5&lt;&gt;"",HLOOKUP(AJ$5,Functionalization!$G$6:$R$373,ROW($A177)-5,FALSE),IFERROR(INDEX(AJ$337:AJ$373,MATCH($F177,$B$337:$B$373,0))/VLOOKUP($F177,$B$337:$BB$373,MATCH(LEFT(TRIM(AJ$6),FIND("~",SUBSTITUTE(AJ$6,"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177))*HLOOKUP(LEFT(TRIM(AJ$6),FIND("~",SUBSTITUTE(AJ$6," ","~",LEN(TRIM(AJ$6))-LEN(SUBSTITUTE(TRIM(AJ$6)," ",""))))-1)&amp;" Total",$B$6:$BB$373,ROW($A177)-5,FALSE))</f>
        <v>0</v>
      </c>
      <c r="AK177" s="10">
        <f ca="1">IF(AK$5&lt;&gt;"",HLOOKUP(AK$5,Functionalization!$G$6:$R$373,ROW($A177)-5,FALSE),IFERROR(INDEX(AK$337:AK$373,MATCH($F177,$B$337:$B$373,0))/VLOOKUP($F177,$B$337:$BB$373,MATCH(LEFT(TRIM(AK$6),FIND("~",SUBSTITUTE(AK$6,"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177))*HLOOKUP(LEFT(TRIM(AK$6),FIND("~",SUBSTITUTE(AK$6," ","~",LEN(TRIM(AK$6))-LEN(SUBSTITUTE(TRIM(AK$6)," ",""))))-1)&amp;" Total",$B$6:$BB$373,ROW($A177)-5,FALSE))</f>
        <v>0</v>
      </c>
      <c r="AL177" s="10">
        <f ca="1">IF(AL$5&lt;&gt;"",HLOOKUP(AL$5,Functionalization!$G$6:$R$373,ROW($A177)-5,FALSE),IFERROR(INDEX(AL$337:AL$373,MATCH($F177,$B$337:$B$373,0))/VLOOKUP($F177,$B$337:$BB$373,MATCH(LEFT(TRIM(AL$6),FIND("~",SUBSTITUTE(AL$6,"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177))*HLOOKUP(LEFT(TRIM(AL$6),FIND("~",SUBSTITUTE(AL$6," ","~",LEN(TRIM(AL$6))-LEN(SUBSTITUTE(TRIM(AL$6)," ",""))))-1)&amp;" Total",$B$6:$BB$373,ROW($A177)-5,FALSE))</f>
        <v>0</v>
      </c>
      <c r="AM177" s="10">
        <f ca="1">IF(AM$5&lt;&gt;"",HLOOKUP(AM$5,Functionalization!$G$6:$R$373,ROW($A177)-5,FALSE),IFERROR(INDEX(AM$337:AM$373,MATCH($F177,$B$337:$B$373,0))/VLOOKUP($F177,$B$337:$BB$373,MATCH(LEFT(TRIM(AM$6),FIND("~",SUBSTITUTE(AM$6,"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177))*HLOOKUP(LEFT(TRIM(AM$6),FIND("~",SUBSTITUTE(AM$6," ","~",LEN(TRIM(AM$6))-LEN(SUBSTITUTE(TRIM(AM$6)," ",""))))-1)&amp;" Total",$B$6:$BB$373,ROW($A177)-5,FALSE))</f>
        <v>0</v>
      </c>
      <c r="AN177" s="10">
        <f ca="1">IF(AN$5&lt;&gt;"",HLOOKUP(AN$5,Functionalization!$G$6:$R$373,ROW($A177)-5,FALSE),IFERROR(INDEX(AN$337:AN$373,MATCH($F177,$B$337:$B$373,0))/VLOOKUP($F177,$B$337:$BB$373,MATCH(LEFT(TRIM(AN$6),FIND("~",SUBSTITUTE(AN$6,"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177))*HLOOKUP(LEFT(TRIM(AN$6),FIND("~",SUBSTITUTE(AN$6," ","~",LEN(TRIM(AN$6))-LEN(SUBSTITUTE(TRIM(AN$6)," ",""))))-1)&amp;" Total",$B$6:$BB$373,ROW($A177)-5,FALSE))</f>
        <v>0</v>
      </c>
      <c r="AO177" s="10">
        <f ca="1">IF(AO$5&lt;&gt;"",HLOOKUP(AO$5,Functionalization!$G$6:$R$373,ROW($A177)-5,FALSE),IFERROR(INDEX(AO$337:AO$373,MATCH($F177,$B$337:$B$373,0))/VLOOKUP($F177,$B$337:$BB$373,MATCH(LEFT(TRIM(AO$6),FIND("~",SUBSTITUTE(AO$6,"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177))*HLOOKUP(LEFT(TRIM(AO$6),FIND("~",SUBSTITUTE(AO$6," ","~",LEN(TRIM(AO$6))-LEN(SUBSTITUTE(TRIM(AO$6)," ",""))))-1)&amp;" Total",$B$6:$BB$373,ROW($A177)-5,FALSE))</f>
        <v>0</v>
      </c>
      <c r="AP177" s="10">
        <f ca="1">IF(AP$5&lt;&gt;"",HLOOKUP(AP$5,Functionalization!$G$6:$R$373,ROW($A177)-5,FALSE),IFERROR(INDEX(AP$337:AP$373,MATCH($F177,$B$337:$B$373,0))/VLOOKUP($F177,$B$337:$BB$373,MATCH(LEFT(TRIM(AP$6),FIND("~",SUBSTITUTE(AP$6,"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177))*HLOOKUP(LEFT(TRIM(AP$6),FIND("~",SUBSTITUTE(AP$6," ","~",LEN(TRIM(AP$6))-LEN(SUBSTITUTE(TRIM(AP$6)," ",""))))-1)&amp;" Total",$B$6:$BB$373,ROW($A177)-5,FALSE))</f>
        <v>0</v>
      </c>
      <c r="AQ177" s="10">
        <f ca="1">IF(AQ$5&lt;&gt;"",HLOOKUP(AQ$5,Functionalization!$G$6:$R$373,ROW($A177)-5,FALSE),IFERROR(INDEX(AQ$337:AQ$373,MATCH($F177,$B$337:$B$373,0))/VLOOKUP($F177,$B$337:$BB$373,MATCH(LEFT(TRIM(AQ$6),FIND("~",SUBSTITUTE(AQ$6,"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177))*HLOOKUP(LEFT(TRIM(AQ$6),FIND("~",SUBSTITUTE(AQ$6," ","~",LEN(TRIM(AQ$6))-LEN(SUBSTITUTE(TRIM(AQ$6)," ",""))))-1)&amp;" Total",$B$6:$BB$373,ROW($A177)-5,FALSE))</f>
        <v>0</v>
      </c>
      <c r="AR177" s="10">
        <f ca="1">IF(AR$5&lt;&gt;"",HLOOKUP(AR$5,Functionalization!$G$6:$R$373,ROW($A177)-5,FALSE),IFERROR(INDEX(AR$337:AR$373,MATCH($F177,$B$337:$B$373,0))/VLOOKUP($F177,$B$337:$BB$373,MATCH(LEFT(TRIM(AR$6),FIND("~",SUBSTITUTE(AR$6,"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177))*HLOOKUP(LEFT(TRIM(AR$6),FIND("~",SUBSTITUTE(AR$6," ","~",LEN(TRIM(AR$6))-LEN(SUBSTITUTE(TRIM(AR$6)," ",""))))-1)&amp;" Total",$B$6:$BB$373,ROW($A177)-5,FALSE))</f>
        <v>0</v>
      </c>
      <c r="AS177" s="10">
        <f ca="1">IF(AS$5&lt;&gt;"",HLOOKUP(AS$5,Functionalization!$G$6:$R$373,ROW($A177)-5,FALSE),IFERROR(INDEX(AS$337:AS$373,MATCH($F177,$B$337:$B$373,0))/VLOOKUP($F177,$B$337:$BB$373,MATCH(LEFT(TRIM(AS$6),FIND("~",SUBSTITUTE(AS$6,"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177))*HLOOKUP(LEFT(TRIM(AS$6),FIND("~",SUBSTITUTE(AS$6," ","~",LEN(TRIM(AS$6))-LEN(SUBSTITUTE(TRIM(AS$6)," ",""))))-1)&amp;" Total",$B$6:$BB$373,ROW($A177)-5,FALSE))</f>
        <v>0</v>
      </c>
      <c r="AT177" s="10">
        <f ca="1">IF(AT$5&lt;&gt;"",HLOOKUP(AT$5,Functionalization!$G$6:$R$373,ROW($A177)-5,FALSE),IFERROR(INDEX(AT$337:AT$373,MATCH($F177,$B$337:$B$373,0))/VLOOKUP($F177,$B$337:$BB$373,MATCH(LEFT(TRIM(AT$6),FIND("~",SUBSTITUTE(AT$6,"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177))*HLOOKUP(LEFT(TRIM(AT$6),FIND("~",SUBSTITUTE(AT$6," ","~",LEN(TRIM(AT$6))-LEN(SUBSTITUTE(TRIM(AT$6)," ",""))))-1)&amp;" Total",$B$6:$BB$373,ROW($A177)-5,FALSE))</f>
        <v>0</v>
      </c>
      <c r="AU177" s="10">
        <f ca="1">IF(AU$5&lt;&gt;"",HLOOKUP(AU$5,Functionalization!$G$6:$R$373,ROW($A177)-5,FALSE),IFERROR(INDEX(AU$337:AU$373,MATCH($F177,$B$337:$B$373,0))/VLOOKUP($F177,$B$337:$BB$373,MATCH(LEFT(TRIM(AU$6),FIND("~",SUBSTITUTE(AU$6,"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177))*HLOOKUP(LEFT(TRIM(AU$6),FIND("~",SUBSTITUTE(AU$6," ","~",LEN(TRIM(AU$6))-LEN(SUBSTITUTE(TRIM(AU$6)," ",""))))-1)&amp;" Total",$B$6:$BB$373,ROW($A177)-5,FALSE))</f>
        <v>0</v>
      </c>
      <c r="AV177" s="10">
        <f ca="1">IF(AV$5&lt;&gt;"",HLOOKUP(AV$5,Functionalization!$G$6:$R$373,ROW($A177)-5,FALSE),IFERROR(INDEX(AV$337:AV$373,MATCH($F177,$B$337:$B$373,0))/VLOOKUP($F177,$B$337:$BB$373,MATCH(LEFT(TRIM(AV$6),FIND("~",SUBSTITUTE(AV$6,"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177))*HLOOKUP(LEFT(TRIM(AV$6),FIND("~",SUBSTITUTE(AV$6," ","~",LEN(TRIM(AV$6))-LEN(SUBSTITUTE(TRIM(AV$6)," ",""))))-1)&amp;" Total",$B$6:$BB$373,ROW($A177)-5,FALSE))</f>
        <v>0</v>
      </c>
      <c r="AW177" s="10">
        <f ca="1">IF(AW$5&lt;&gt;"",HLOOKUP(AW$5,Functionalization!$G$6:$R$373,ROW($A177)-5,FALSE),IFERROR(INDEX(AW$337:AW$373,MATCH($F177,$B$337:$B$373,0))/VLOOKUP($F177,$B$337:$BB$373,MATCH(LEFT(TRIM(AW$6),FIND("~",SUBSTITUTE(AW$6,"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177))*HLOOKUP(LEFT(TRIM(AW$6),FIND("~",SUBSTITUTE(AW$6," ","~",LEN(TRIM(AW$6))-LEN(SUBSTITUTE(TRIM(AW$6)," ",""))))-1)&amp;" Total",$B$6:$BB$373,ROW($A177)-5,FALSE))</f>
        <v>0</v>
      </c>
      <c r="AX177" s="10">
        <f ca="1">IF(AX$5&lt;&gt;"",HLOOKUP(AX$5,Functionalization!$G$6:$R$373,ROW($A177)-5,FALSE),IFERROR(INDEX(AX$337:AX$373,MATCH($F177,$B$337:$B$373,0))/VLOOKUP($F177,$B$337:$BB$373,MATCH(LEFT(TRIM(AX$6),FIND("~",SUBSTITUTE(AX$6,"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177))*HLOOKUP(LEFT(TRIM(AX$6),FIND("~",SUBSTITUTE(AX$6," ","~",LEN(TRIM(AX$6))-LEN(SUBSTITUTE(TRIM(AX$6)," ",""))))-1)&amp;" Total",$B$6:$BB$373,ROW($A177)-5,FALSE))</f>
        <v>0</v>
      </c>
      <c r="AY177" s="10">
        <f ca="1">IF(AY$5&lt;&gt;"",HLOOKUP(AY$5,Functionalization!$G$6:$R$373,ROW($A177)-5,FALSE),IFERROR(INDEX(AY$337:AY$373,MATCH($F177,$B$337:$B$373,0))/VLOOKUP($F177,$B$337:$BB$373,MATCH(LEFT(TRIM(AY$6),FIND("~",SUBSTITUTE(AY$6,"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177))*HLOOKUP(LEFT(TRIM(AY$6),FIND("~",SUBSTITUTE(AY$6," ","~",LEN(TRIM(AY$6))-LEN(SUBSTITUTE(TRIM(AY$6)," ",""))))-1)&amp;" Total",$B$6:$BB$373,ROW($A177)-5,FALSE))</f>
        <v>0</v>
      </c>
      <c r="AZ177" s="10">
        <f ca="1">IF(AZ$5&lt;&gt;"",HLOOKUP(AZ$5,Functionalization!$G$6:$R$373,ROW($A177)-5,FALSE),IFERROR(INDEX(AZ$337:AZ$373,MATCH($F177,$B$337:$B$373,0))/VLOOKUP($F177,$B$337:$BB$373,MATCH(LEFT(TRIM(AZ$6),FIND("~",SUBSTITUTE(AZ$6,"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177))*HLOOKUP(LEFT(TRIM(AZ$6),FIND("~",SUBSTITUTE(AZ$6," ","~",LEN(TRIM(AZ$6))-LEN(SUBSTITUTE(TRIM(AZ$6)," ",""))))-1)&amp;" Total",$B$6:$BB$373,ROW($A177)-5,FALSE))</f>
        <v>0</v>
      </c>
      <c r="BA177" s="10">
        <f ca="1">IF(BA$5&lt;&gt;"",HLOOKUP(BA$5,Functionalization!$G$6:$R$373,ROW($A177)-5,FALSE),IFERROR(INDEX(BA$337:BA$373,MATCH($F177,$B$337:$B$373,0))/VLOOKUP($F177,$B$337:$BB$373,MATCH(LEFT(TRIM(BA$6),FIND("~",SUBSTITUTE(BA$6,"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177))*HLOOKUP(LEFT(TRIM(BA$6),FIND("~",SUBSTITUTE(BA$6," ","~",LEN(TRIM(BA$6))-LEN(SUBSTITUTE(TRIM(BA$6)," ",""))))-1)&amp;" Total",$B$6:$BB$373,ROW($A177)-5,FALSE))</f>
        <v>0</v>
      </c>
      <c r="BB177" s="10">
        <f ca="1">IF(BB$5&lt;&gt;"",HLOOKUP(BB$5,Functionalization!$G$6:$R$373,ROW($A177)-5,FALSE),IFERROR(INDEX(BB$337:BB$373,MATCH($F177,$B$337:$B$373,0))/VLOOKUP($F177,$B$337:$BB$373,MATCH(LEFT(TRIM(BB$6),FIND("~",SUBSTITUTE(BB$6,"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177))*HLOOKUP(LEFT(TRIM(BB$6),FIND("~",SUBSTITUTE(BB$6," ","~",LEN(TRIM(BB$6))-LEN(SUBSTITUTE(TRIM(BB$6)," ",""))))-1)&amp;" Total",$B$6:$BB$373,ROW($A177)-5,FALSE))</f>
        <v>0</v>
      </c>
      <c r="BD177">
        <f ca="1">IFERROR(IF(SUMIF($G$6:$BB$6,BD$6&amp;" Total",$G177:$BB177)-(SUMIF($G$6:$BB$6,BD$6&amp;" "&amp;'Input-Func_Class'!$D$22,$G177:$BB177)+IFERROR(SUMIF($G$6:$BB$6,BD$6&amp;" "&amp;'Input-Func_Class'!$E$22,$G177:$BB177),SUMIF($G$6:$BB$6,BD$6&amp;" "&amp;'Input-Func_Class'!$B$24,$G177:$BB177))+SUMIF($G$6:$BB$6,BD$6&amp;" "&amp;'Input-Func_Class'!$F$22,$G177:$BB177))&lt;Check_Limit,0,1),1)</f>
        <v>0</v>
      </c>
      <c r="BE177">
        <f ca="1">IFERROR(IF(SUMIF($G$6:$BB$6,BE$6&amp;" Total",$G177:$BB177)-(SUMIF($G$6:$BB$6,BE$6&amp;" "&amp;'Input-Func_Class'!$D$22,$G177:$BB177)+IFERROR(SUMIF($G$6:$BB$6,BE$6&amp;" "&amp;'Input-Func_Class'!$E$22,$G177:$BB177),SUMIF($G$6:$BB$6,BE$6&amp;" "&amp;'Input-Func_Class'!$B$24,$G177:$BB177))+SUMIF($G$6:$BB$6,BE$6&amp;" "&amp;'Input-Func_Class'!$F$22,$G177:$BB177))&lt;Check_Limit,0,1),1)</f>
        <v>0</v>
      </c>
      <c r="BF177">
        <f ca="1">IFERROR(IF(SUMIF($G$6:$BB$6,BF$6&amp;" Total",$G177:$BB177)-(SUMIF($G$6:$BB$6,BF$6&amp;" "&amp;'Input-Func_Class'!$D$22,$G177:$BB177)+IFERROR(SUMIF($G$6:$BB$6,BF$6&amp;" "&amp;'Input-Func_Class'!$E$22,$G177:$BB177),SUMIF($G$6:$BB$6,BF$6&amp;" "&amp;'Input-Func_Class'!$B$24,$G177:$BB177))+SUMIF($G$6:$BB$6,BF$6&amp;" "&amp;'Input-Func_Class'!$F$22,$G177:$BB177))&lt;Check_Limit,0,1),1)</f>
        <v>0</v>
      </c>
      <c r="BG177">
        <f ca="1">IFERROR(IF(SUMIF($G$6:$BB$6,BG$6&amp;" Total",$G177:$BB177)-(SUMIF($G$6:$BB$6,BG$6&amp;" "&amp;'Input-Func_Class'!$D$22,$G177:$BB177)+IFERROR(SUMIF($G$6:$BB$6,BG$6&amp;" "&amp;'Input-Func_Class'!$E$22,$G177:$BB177),SUMIF($G$6:$BB$6,BG$6&amp;" "&amp;'Input-Func_Class'!$B$24,$G177:$BB177))+SUMIF($G$6:$BB$6,BG$6&amp;" "&amp;'Input-Func_Class'!$F$22,$G177:$BB177))&lt;Check_Limit,0,1),1)</f>
        <v>0</v>
      </c>
      <c r="BH177">
        <f ca="1">IFERROR(IF(SUMIF($G$6:$BB$6,BH$6&amp;" Total",$G177:$BB177)-(SUMIF($G$6:$BB$6,BH$6&amp;" "&amp;'Input-Func_Class'!$D$22,$G177:$BB177)+IFERROR(SUMIF($G$6:$BB$6,BH$6&amp;" "&amp;'Input-Func_Class'!$E$22,$G177:$BB177),SUMIF($G$6:$BB$6,BH$6&amp;" "&amp;'Input-Func_Class'!$B$24,$G177:$BB177))+SUMIF($G$6:$BB$6,BH$6&amp;" "&amp;'Input-Func_Class'!$F$22,$G177:$BB177))&lt;Check_Limit,0,1),1)</f>
        <v>0</v>
      </c>
      <c r="BI177">
        <f ca="1">IFERROR(IF(SUMIF($G$6:$BB$6,BI$6&amp;" Total",$G177:$BB177)-(SUMIF($G$6:$BB$6,BI$6&amp;" "&amp;'Input-Func_Class'!$D$22,$G177:$BB177)+IFERROR(SUMIF($G$6:$BB$6,BI$6&amp;" "&amp;'Input-Func_Class'!$E$22,$G177:$BB177),SUMIF($G$6:$BB$6,BI$6&amp;" "&amp;'Input-Func_Class'!$B$24,$G177:$BB177))+SUMIF($G$6:$BB$6,BI$6&amp;" "&amp;'Input-Func_Class'!$F$22,$G177:$BB177))&lt;Check_Limit,0,1),1)</f>
        <v>0</v>
      </c>
      <c r="BJ177">
        <f ca="1">IFERROR(IF(SUMIF($G$6:$BB$6,BJ$6&amp;" Total",$G177:$BB177)-(SUMIF($G$6:$BB$6,BJ$6&amp;" "&amp;'Input-Func_Class'!$D$22,$G177:$BB177)+IFERROR(SUMIF($G$6:$BB$6,BJ$6&amp;" "&amp;'Input-Func_Class'!$E$22,$G177:$BB177),SUMIF($G$6:$BB$6,BJ$6&amp;" "&amp;'Input-Func_Class'!$B$24,$G177:$BB177))+SUMIF($G$6:$BB$6,BJ$6&amp;" "&amp;'Input-Func_Class'!$F$22,$G177:$BB177))&lt;Check_Limit,0,1),1)</f>
        <v>0</v>
      </c>
      <c r="BK177">
        <f ca="1">IFERROR(IF(SUMIF($G$6:$BB$6,BK$6&amp;" Total",$G177:$BB177)-(SUMIF($G$6:$BB$6,BK$6&amp;" "&amp;'Input-Func_Class'!$D$22,$G177:$BB177)+IFERROR(SUMIF($G$6:$BB$6,BK$6&amp;" "&amp;'Input-Func_Class'!$E$22,$G177:$BB177),SUMIF($G$6:$BB$6,BK$6&amp;" "&amp;'Input-Func_Class'!$B$24,$G177:$BB177))+SUMIF($G$6:$BB$6,BK$6&amp;" "&amp;'Input-Func_Class'!$F$22,$G177:$BB177))&lt;Check_Limit,0,1),1)</f>
        <v>0</v>
      </c>
      <c r="BL177">
        <f ca="1">IFERROR(IF(SUMIF($G$6:$BB$6,BL$6&amp;" Total",$G177:$BB177)-(SUMIF($G$6:$BB$6,BL$6&amp;" "&amp;'Input-Func_Class'!$D$22,$G177:$BB177)+IFERROR(SUMIF($G$6:$BB$6,BL$6&amp;" "&amp;'Input-Func_Class'!$E$22,$G177:$BB177),SUMIF($G$6:$BB$6,BL$6&amp;" "&amp;'Input-Func_Class'!$B$24,$G177:$BB177))+SUMIF($G$6:$BB$6,BL$6&amp;" "&amp;'Input-Func_Class'!$F$22,$G177:$BB177))&lt;Check_Limit,0,1),1)</f>
        <v>0</v>
      </c>
      <c r="BM177">
        <f ca="1">IFERROR(IF(SUMIF($G$6:$BB$6,BM$6&amp;" Total",$G177:$BB177)-(SUMIF($G$6:$BB$6,BM$6&amp;" "&amp;'Input-Func_Class'!$D$22,$G177:$BB177)+IFERROR(SUMIF($G$6:$BB$6,BM$6&amp;" "&amp;'Input-Func_Class'!$E$22,$G177:$BB177),SUMIF($G$6:$BB$6,BM$6&amp;" "&amp;'Input-Func_Class'!$B$24,$G177:$BB177))+SUMIF($G$6:$BB$6,BM$6&amp;" "&amp;'Input-Func_Class'!$F$22,$G177:$BB177))&lt;Check_Limit,0,1),1)</f>
        <v>0</v>
      </c>
      <c r="BN177">
        <f ca="1">IFERROR(IF(SUMIF($G$6:$BB$6,BN$6&amp;" Total",$G177:$BB177)-(SUMIF($G$6:$BB$6,BN$6&amp;" "&amp;'Input-Func_Class'!$D$22,$G177:$BB177)+IFERROR(SUMIF($G$6:$BB$6,BN$6&amp;" "&amp;'Input-Func_Class'!$E$22,$G177:$BB177),SUMIF($G$6:$BB$6,BN$6&amp;" "&amp;'Input-Func_Class'!$B$24,$G177:$BB177))+SUMIF($G$6:$BB$6,BN$6&amp;" "&amp;'Input-Func_Class'!$F$22,$G177:$BB177))&lt;Check_Limit,0,1),1)</f>
        <v>0</v>
      </c>
      <c r="BO177">
        <f ca="1">IFERROR(IF(SUMIF($G$6:$BB$6,BO$6&amp;" Total",$G177:$BB177)-(SUMIF($G$6:$BB$6,BO$6&amp;" "&amp;'Input-Func_Class'!$D$22,$G177:$BB177)+IFERROR(SUMIF($G$6:$BB$6,BO$6&amp;" "&amp;'Input-Func_Class'!$E$22,$G177:$BB177),SUMIF($G$6:$BB$6,BO$6&amp;" "&amp;'Input-Func_Class'!$B$24,$G177:$BB177))+SUMIF($G$6:$BB$6,BO$6&amp;" "&amp;'Input-Func_Class'!$F$22,$G177:$BB177))&lt;Check_Limit,0,1),1)</f>
        <v>0</v>
      </c>
    </row>
    <row r="178" spans="1:67" outlineLevel="1">
      <c r="A178" s="31">
        <f>IF(ISBLANK('Input-Accounts'!A178),"",'Input-Accounts'!A178)</f>
        <v>158</v>
      </c>
      <c r="B178" s="53" t="str">
        <f>IF(ISBLANK('Input-Accounts'!B178),"",'Input-Accounts'!B178)</f>
        <v>Measuring and regulating station expenses—general</v>
      </c>
      <c r="C178" s="31">
        <f>IF(ISBLANK('Input-Accounts'!C178),"",'Input-Accounts'!C178)</f>
        <v>875</v>
      </c>
      <c r="D178" s="10">
        <f>Functionalization!$D178</f>
        <v>282375.54498915526</v>
      </c>
      <c r="E178" s="10">
        <f t="shared" ca="1" si="48"/>
        <v>0</v>
      </c>
      <c r="F178" s="3" t="str">
        <f>IF($D178=0,"-",IF('Input-Accounts'!$E178&lt;&gt;0,'Input-Accounts'!$E178,'Input-Accounts'!$G178))</f>
        <v>INT_MAINS_PLANT</v>
      </c>
      <c r="G178" s="10">
        <f ca="1">IF(G$5&lt;&gt;"",HLOOKUP(G$5,Functionalization!$G$6:$R$373,ROW($A178)-5,FALSE),IFERROR(INDEX(G$337:G$373,MATCH($F178,$B$337:$B$373,0))/VLOOKUP($F178,$B$337:$BB$373,MATCH(LEFT(TRIM(G$6),FIND("~",SUBSTITUTE(G$6,"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178))*HLOOKUP(LEFT(TRIM(G$6),FIND("~",SUBSTITUTE(G$6," ","~",LEN(TRIM(G$6))-LEN(SUBSTITUTE(TRIM(G$6)," ",""))))-1)&amp;" Total",$B$6:$BB$373,ROW($A178)-5,FALSE))</f>
        <v>282375.54498915526</v>
      </c>
      <c r="H178" s="10">
        <f ca="1">IF(H$5&lt;&gt;"",HLOOKUP(H$5,Functionalization!$G$6:$R$373,ROW($A178)-5,FALSE),IFERROR(INDEX(H$337:H$373,MATCH($F178,$B$337:$B$373,0))/VLOOKUP($F178,$B$337:$BB$373,MATCH(LEFT(TRIM(H$6),FIND("~",SUBSTITUTE(H$6,"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178))*HLOOKUP(LEFT(TRIM(H$6),FIND("~",SUBSTITUTE(H$6," ","~",LEN(TRIM(H$6))-LEN(SUBSTITUTE(TRIM(H$6)," ",""))))-1)&amp;" Total",$B$6:$BB$373,ROW($A178)-5,FALSE))</f>
        <v>209515.26120210061</v>
      </c>
      <c r="I178" s="10">
        <f ca="1">IF(I$5&lt;&gt;"",HLOOKUP(I$5,Functionalization!$G$6:$R$373,ROW($A178)-5,FALSE),IFERROR(INDEX(I$337:I$373,MATCH($F178,$B$337:$B$373,0))/VLOOKUP($F178,$B$337:$BB$373,MATCH(LEFT(TRIM(I$6),FIND("~",SUBSTITUTE(I$6,"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178))*HLOOKUP(LEFT(TRIM(I$6),FIND("~",SUBSTITUTE(I$6," ","~",LEN(TRIM(I$6))-LEN(SUBSTITUTE(TRIM(I$6)," ",""))))-1)&amp;" Total",$B$6:$BB$373,ROW($A178)-5,FALSE))</f>
        <v>0</v>
      </c>
      <c r="J178" s="10">
        <f ca="1">IF(J$5&lt;&gt;"",HLOOKUP(J$5,Functionalization!$G$6:$R$373,ROW($A178)-5,FALSE),IFERROR(INDEX(J$337:J$373,MATCH($F178,$B$337:$B$373,0))/VLOOKUP($F178,$B$337:$BB$373,MATCH(LEFT(TRIM(J$6),FIND("~",SUBSTITUTE(J$6,"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178))*HLOOKUP(LEFT(TRIM(J$6),FIND("~",SUBSTITUTE(J$6," ","~",LEN(TRIM(J$6))-LEN(SUBSTITUTE(TRIM(J$6)," ",""))))-1)&amp;" Total",$B$6:$BB$373,ROW($A178)-5,FALSE))</f>
        <v>72860.28378705465</v>
      </c>
      <c r="K178" s="10">
        <f ca="1">IF(K$5&lt;&gt;"",HLOOKUP(K$5,Functionalization!$G$6:$R$373,ROW($A178)-5,FALSE),IFERROR(INDEX(K$337:K$373,MATCH($F178,$B$337:$B$373,0))/VLOOKUP($F178,$B$337:$BB$373,MATCH(LEFT(TRIM(K$6),FIND("~",SUBSTITUTE(K$6,"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178))*HLOOKUP(LEFT(TRIM(K$6),FIND("~",SUBSTITUTE(K$6," ","~",LEN(TRIM(K$6))-LEN(SUBSTITUTE(TRIM(K$6)," ",""))))-1)&amp;" Total",$B$6:$BB$373,ROW($A178)-5,FALSE))</f>
        <v>0</v>
      </c>
      <c r="L178" s="10">
        <f ca="1">IF(L$5&lt;&gt;"",HLOOKUP(L$5,Functionalization!$G$6:$R$373,ROW($A178)-5,FALSE),IFERROR(INDEX(L$337:L$373,MATCH($F178,$B$337:$B$373,0))/VLOOKUP($F178,$B$337:$BB$373,MATCH(LEFT(TRIM(L$6),FIND("~",SUBSTITUTE(L$6,"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178))*HLOOKUP(LEFT(TRIM(L$6),FIND("~",SUBSTITUTE(L$6," ","~",LEN(TRIM(L$6))-LEN(SUBSTITUTE(TRIM(L$6)," ",""))))-1)&amp;" Total",$B$6:$BB$373,ROW($A178)-5,FALSE))</f>
        <v>0</v>
      </c>
      <c r="M178" s="10">
        <f ca="1">IF(M$5&lt;&gt;"",HLOOKUP(M$5,Functionalization!$G$6:$R$373,ROW($A178)-5,FALSE),IFERROR(INDEX(M$337:M$373,MATCH($F178,$B$337:$B$373,0))/VLOOKUP($F178,$B$337:$BB$373,MATCH(LEFT(TRIM(M$6),FIND("~",SUBSTITUTE(M$6,"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178))*HLOOKUP(LEFT(TRIM(M$6),FIND("~",SUBSTITUTE(M$6," ","~",LEN(TRIM(M$6))-LEN(SUBSTITUTE(TRIM(M$6)," ",""))))-1)&amp;" Total",$B$6:$BB$373,ROW($A178)-5,FALSE))</f>
        <v>0</v>
      </c>
      <c r="N178" s="10">
        <f ca="1">IF(N$5&lt;&gt;"",HLOOKUP(N$5,Functionalization!$G$6:$R$373,ROW($A178)-5,FALSE),IFERROR(INDEX(N$337:N$373,MATCH($F178,$B$337:$B$373,0))/VLOOKUP($F178,$B$337:$BB$373,MATCH(LEFT(TRIM(N$6),FIND("~",SUBSTITUTE(N$6,"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178))*HLOOKUP(LEFT(TRIM(N$6),FIND("~",SUBSTITUTE(N$6," ","~",LEN(TRIM(N$6))-LEN(SUBSTITUTE(TRIM(N$6)," ",""))))-1)&amp;" Total",$B$6:$BB$373,ROW($A178)-5,FALSE))</f>
        <v>0</v>
      </c>
      <c r="O178" s="10">
        <f ca="1">IF(O$5&lt;&gt;"",HLOOKUP(O$5,Functionalization!$G$6:$R$373,ROW($A178)-5,FALSE),IFERROR(INDEX(O$337:O$373,MATCH($F178,$B$337:$B$373,0))/VLOOKUP($F178,$B$337:$BB$373,MATCH(LEFT(TRIM(O$6),FIND("~",SUBSTITUTE(O$6,"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178))*HLOOKUP(LEFT(TRIM(O$6),FIND("~",SUBSTITUTE(O$6," ","~",LEN(TRIM(O$6))-LEN(SUBSTITUTE(TRIM(O$6)," ",""))))-1)&amp;" Total",$B$6:$BB$373,ROW($A178)-5,FALSE))</f>
        <v>0</v>
      </c>
      <c r="P178" s="10">
        <f ca="1">IF(P$5&lt;&gt;"",HLOOKUP(P$5,Functionalization!$G$6:$R$373,ROW($A178)-5,FALSE),IFERROR(INDEX(P$337:P$373,MATCH($F178,$B$337:$B$373,0))/VLOOKUP($F178,$B$337:$BB$373,MATCH(LEFT(TRIM(P$6),FIND("~",SUBSTITUTE(P$6,"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178))*HLOOKUP(LEFT(TRIM(P$6),FIND("~",SUBSTITUTE(P$6," ","~",LEN(TRIM(P$6))-LEN(SUBSTITUTE(TRIM(P$6)," ",""))))-1)&amp;" Total",$B$6:$BB$373,ROW($A178)-5,FALSE))</f>
        <v>0</v>
      </c>
      <c r="Q178" s="10">
        <f ca="1">IF(Q$5&lt;&gt;"",HLOOKUP(Q$5,Functionalization!$G$6:$R$373,ROW($A178)-5,FALSE),IFERROR(INDEX(Q$337:Q$373,MATCH($F178,$B$337:$B$373,0))/VLOOKUP($F178,$B$337:$BB$373,MATCH(LEFT(TRIM(Q$6),FIND("~",SUBSTITUTE(Q$6,"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178))*HLOOKUP(LEFT(TRIM(Q$6),FIND("~",SUBSTITUTE(Q$6," ","~",LEN(TRIM(Q$6))-LEN(SUBSTITUTE(TRIM(Q$6)," ",""))))-1)&amp;" Total",$B$6:$BB$373,ROW($A178)-5,FALSE))</f>
        <v>0</v>
      </c>
      <c r="R178" s="10">
        <f ca="1">IF(R$5&lt;&gt;"",HLOOKUP(R$5,Functionalization!$G$6:$R$373,ROW($A178)-5,FALSE),IFERROR(INDEX(R$337:R$373,MATCH($F178,$B$337:$B$373,0))/VLOOKUP($F178,$B$337:$BB$373,MATCH(LEFT(TRIM(R$6),FIND("~",SUBSTITUTE(R$6,"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178))*HLOOKUP(LEFT(TRIM(R$6),FIND("~",SUBSTITUTE(R$6," ","~",LEN(TRIM(R$6))-LEN(SUBSTITUTE(TRIM(R$6)," ",""))))-1)&amp;" Total",$B$6:$BB$373,ROW($A178)-5,FALSE))</f>
        <v>0</v>
      </c>
      <c r="S178" s="10">
        <f ca="1">IF(S$5&lt;&gt;"",HLOOKUP(S$5,Functionalization!$G$6:$R$373,ROW($A178)-5,FALSE),IFERROR(INDEX(S$337:S$373,MATCH($F178,$B$337:$B$373,0))/VLOOKUP($F178,$B$337:$BB$373,MATCH(LEFT(TRIM(S$6),FIND("~",SUBSTITUTE(S$6,"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178))*HLOOKUP(LEFT(TRIM(S$6),FIND("~",SUBSTITUTE(S$6," ","~",LEN(TRIM(S$6))-LEN(SUBSTITUTE(TRIM(S$6)," ",""))))-1)&amp;" Total",$B$6:$BB$373,ROW($A178)-5,FALSE))</f>
        <v>0</v>
      </c>
      <c r="T178" s="10">
        <f ca="1">IF(T$5&lt;&gt;"",HLOOKUP(T$5,Functionalization!$G$6:$R$373,ROW($A178)-5,FALSE),IFERROR(INDEX(T$337:T$373,MATCH($F178,$B$337:$B$373,0))/VLOOKUP($F178,$B$337:$BB$373,MATCH(LEFT(TRIM(T$6),FIND("~",SUBSTITUTE(T$6,"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178))*HLOOKUP(LEFT(TRIM(T$6),FIND("~",SUBSTITUTE(T$6," ","~",LEN(TRIM(T$6))-LEN(SUBSTITUTE(TRIM(T$6)," ",""))))-1)&amp;" Total",$B$6:$BB$373,ROW($A178)-5,FALSE))</f>
        <v>0</v>
      </c>
      <c r="U178" s="10">
        <f ca="1">IF(U$5&lt;&gt;"",HLOOKUP(U$5,Functionalization!$G$6:$R$373,ROW($A178)-5,FALSE),IFERROR(INDEX(U$337:U$373,MATCH($F178,$B$337:$B$373,0))/VLOOKUP($F178,$B$337:$BB$373,MATCH(LEFT(TRIM(U$6),FIND("~",SUBSTITUTE(U$6,"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178))*HLOOKUP(LEFT(TRIM(U$6),FIND("~",SUBSTITUTE(U$6," ","~",LEN(TRIM(U$6))-LEN(SUBSTITUTE(TRIM(U$6)," ",""))))-1)&amp;" Total",$B$6:$BB$373,ROW($A178)-5,FALSE))</f>
        <v>0</v>
      </c>
      <c r="V178" s="10">
        <f ca="1">IF(V$5&lt;&gt;"",HLOOKUP(V$5,Functionalization!$G$6:$R$373,ROW($A178)-5,FALSE),IFERROR(INDEX(V$337:V$373,MATCH($F178,$B$337:$B$373,0))/VLOOKUP($F178,$B$337:$BB$373,MATCH(LEFT(TRIM(V$6),FIND("~",SUBSTITUTE(V$6,"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178))*HLOOKUP(LEFT(TRIM(V$6),FIND("~",SUBSTITUTE(V$6," ","~",LEN(TRIM(V$6))-LEN(SUBSTITUTE(TRIM(V$6)," ",""))))-1)&amp;" Total",$B$6:$BB$373,ROW($A178)-5,FALSE))</f>
        <v>0</v>
      </c>
      <c r="W178" s="10">
        <f ca="1">IF(W$5&lt;&gt;"",HLOOKUP(W$5,Functionalization!$G$6:$R$373,ROW($A178)-5,FALSE),IFERROR(INDEX(W$337:W$373,MATCH($F178,$B$337:$B$373,0))/VLOOKUP($F178,$B$337:$BB$373,MATCH(LEFT(TRIM(W$6),FIND("~",SUBSTITUTE(W$6,"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178))*HLOOKUP(LEFT(TRIM(W$6),FIND("~",SUBSTITUTE(W$6," ","~",LEN(TRIM(W$6))-LEN(SUBSTITUTE(TRIM(W$6)," ",""))))-1)&amp;" Total",$B$6:$BB$373,ROW($A178)-5,FALSE))</f>
        <v>0</v>
      </c>
      <c r="X178" s="10">
        <f ca="1">IF(X$5&lt;&gt;"",HLOOKUP(X$5,Functionalization!$G$6:$R$373,ROW($A178)-5,FALSE),IFERROR(INDEX(X$337:X$373,MATCH($F178,$B$337:$B$373,0))/VLOOKUP($F178,$B$337:$BB$373,MATCH(LEFT(TRIM(X$6),FIND("~",SUBSTITUTE(X$6,"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178))*HLOOKUP(LEFT(TRIM(X$6),FIND("~",SUBSTITUTE(X$6," ","~",LEN(TRIM(X$6))-LEN(SUBSTITUTE(TRIM(X$6)," ",""))))-1)&amp;" Total",$B$6:$BB$373,ROW($A178)-5,FALSE))</f>
        <v>0</v>
      </c>
      <c r="Y178" s="10">
        <f ca="1">IF(Y$5&lt;&gt;"",HLOOKUP(Y$5,Functionalization!$G$6:$R$373,ROW($A178)-5,FALSE),IFERROR(INDEX(Y$337:Y$373,MATCH($F178,$B$337:$B$373,0))/VLOOKUP($F178,$B$337:$BB$373,MATCH(LEFT(TRIM(Y$6),FIND("~",SUBSTITUTE(Y$6,"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178))*HLOOKUP(LEFT(TRIM(Y$6),FIND("~",SUBSTITUTE(Y$6," ","~",LEN(TRIM(Y$6))-LEN(SUBSTITUTE(TRIM(Y$6)," ",""))))-1)&amp;" Total",$B$6:$BB$373,ROW($A178)-5,FALSE))</f>
        <v>0</v>
      </c>
      <c r="Z178" s="10">
        <f ca="1">IF(Z$5&lt;&gt;"",HLOOKUP(Z$5,Functionalization!$G$6:$R$373,ROW($A178)-5,FALSE),IFERROR(INDEX(Z$337:Z$373,MATCH($F178,$B$337:$B$373,0))/VLOOKUP($F178,$B$337:$BB$373,MATCH(LEFT(TRIM(Z$6),FIND("~",SUBSTITUTE(Z$6,"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178))*HLOOKUP(LEFT(TRIM(Z$6),FIND("~",SUBSTITUTE(Z$6," ","~",LEN(TRIM(Z$6))-LEN(SUBSTITUTE(TRIM(Z$6)," ",""))))-1)&amp;" Total",$B$6:$BB$373,ROW($A178)-5,FALSE))</f>
        <v>0</v>
      </c>
      <c r="AA178" s="10">
        <f ca="1">IF(AA$5&lt;&gt;"",HLOOKUP(AA$5,Functionalization!$G$6:$R$373,ROW($A178)-5,FALSE),IFERROR(INDEX(AA$337:AA$373,MATCH($F178,$B$337:$B$373,0))/VLOOKUP($F178,$B$337:$BB$373,MATCH(LEFT(TRIM(AA$6),FIND("~",SUBSTITUTE(AA$6,"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178))*HLOOKUP(LEFT(TRIM(AA$6),FIND("~",SUBSTITUTE(AA$6," ","~",LEN(TRIM(AA$6))-LEN(SUBSTITUTE(TRIM(AA$6)," ",""))))-1)&amp;" Total",$B$6:$BB$373,ROW($A178)-5,FALSE))</f>
        <v>0</v>
      </c>
      <c r="AB178" s="10">
        <f ca="1">IF(AB$5&lt;&gt;"",HLOOKUP(AB$5,Functionalization!$G$6:$R$373,ROW($A178)-5,FALSE),IFERROR(INDEX(AB$337:AB$373,MATCH($F178,$B$337:$B$373,0))/VLOOKUP($F178,$B$337:$BB$373,MATCH(LEFT(TRIM(AB$6),FIND("~",SUBSTITUTE(AB$6,"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178))*HLOOKUP(LEFT(TRIM(AB$6),FIND("~",SUBSTITUTE(AB$6," ","~",LEN(TRIM(AB$6))-LEN(SUBSTITUTE(TRIM(AB$6)," ",""))))-1)&amp;" Total",$B$6:$BB$373,ROW($A178)-5,FALSE))</f>
        <v>0</v>
      </c>
      <c r="AC178" s="10">
        <f ca="1">IF(AC$5&lt;&gt;"",HLOOKUP(AC$5,Functionalization!$G$6:$R$373,ROW($A178)-5,FALSE),IFERROR(INDEX(AC$337:AC$373,MATCH($F178,$B$337:$B$373,0))/VLOOKUP($F178,$B$337:$BB$373,MATCH(LEFT(TRIM(AC$6),FIND("~",SUBSTITUTE(AC$6,"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178))*HLOOKUP(LEFT(TRIM(AC$6),FIND("~",SUBSTITUTE(AC$6," ","~",LEN(TRIM(AC$6))-LEN(SUBSTITUTE(TRIM(AC$6)," ",""))))-1)&amp;" Total",$B$6:$BB$373,ROW($A178)-5,FALSE))</f>
        <v>0</v>
      </c>
      <c r="AD178" s="10">
        <f ca="1">IF(AD$5&lt;&gt;"",HLOOKUP(AD$5,Functionalization!$G$6:$R$373,ROW($A178)-5,FALSE),IFERROR(INDEX(AD$337:AD$373,MATCH($F178,$B$337:$B$373,0))/VLOOKUP($F178,$B$337:$BB$373,MATCH(LEFT(TRIM(AD$6),FIND("~",SUBSTITUTE(AD$6,"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178))*HLOOKUP(LEFT(TRIM(AD$6),FIND("~",SUBSTITUTE(AD$6," ","~",LEN(TRIM(AD$6))-LEN(SUBSTITUTE(TRIM(AD$6)," ",""))))-1)&amp;" Total",$B$6:$BB$373,ROW($A178)-5,FALSE))</f>
        <v>0</v>
      </c>
      <c r="AE178" s="10">
        <f ca="1">IF(AE$5&lt;&gt;"",HLOOKUP(AE$5,Functionalization!$G$6:$R$373,ROW($A178)-5,FALSE),IFERROR(INDEX(AE$337:AE$373,MATCH($F178,$B$337:$B$373,0))/VLOOKUP($F178,$B$337:$BB$373,MATCH(LEFT(TRIM(AE$6),FIND("~",SUBSTITUTE(AE$6,"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178))*HLOOKUP(LEFT(TRIM(AE$6),FIND("~",SUBSTITUTE(AE$6," ","~",LEN(TRIM(AE$6))-LEN(SUBSTITUTE(TRIM(AE$6)," ",""))))-1)&amp;" Total",$B$6:$BB$373,ROW($A178)-5,FALSE))</f>
        <v>0</v>
      </c>
      <c r="AF178" s="10">
        <f ca="1">IF(AF$5&lt;&gt;"",HLOOKUP(AF$5,Functionalization!$G$6:$R$373,ROW($A178)-5,FALSE),IFERROR(INDEX(AF$337:AF$373,MATCH($F178,$B$337:$B$373,0))/VLOOKUP($F178,$B$337:$BB$373,MATCH(LEFT(TRIM(AF$6),FIND("~",SUBSTITUTE(AF$6,"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178))*HLOOKUP(LEFT(TRIM(AF$6),FIND("~",SUBSTITUTE(AF$6," ","~",LEN(TRIM(AF$6))-LEN(SUBSTITUTE(TRIM(AF$6)," ",""))))-1)&amp;" Total",$B$6:$BB$373,ROW($A178)-5,FALSE))</f>
        <v>0</v>
      </c>
      <c r="AG178" s="10">
        <f ca="1">IF(AG$5&lt;&gt;"",HLOOKUP(AG$5,Functionalization!$G$6:$R$373,ROW($A178)-5,FALSE),IFERROR(INDEX(AG$337:AG$373,MATCH($F178,$B$337:$B$373,0))/VLOOKUP($F178,$B$337:$BB$373,MATCH(LEFT(TRIM(AG$6),FIND("~",SUBSTITUTE(AG$6,"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178))*HLOOKUP(LEFT(TRIM(AG$6),FIND("~",SUBSTITUTE(AG$6," ","~",LEN(TRIM(AG$6))-LEN(SUBSTITUTE(TRIM(AG$6)," ",""))))-1)&amp;" Total",$B$6:$BB$373,ROW($A178)-5,FALSE))</f>
        <v>0</v>
      </c>
      <c r="AH178" s="10">
        <f ca="1">IF(AH$5&lt;&gt;"",HLOOKUP(AH$5,Functionalization!$G$6:$R$373,ROW($A178)-5,FALSE),IFERROR(INDEX(AH$337:AH$373,MATCH($F178,$B$337:$B$373,0))/VLOOKUP($F178,$B$337:$BB$373,MATCH(LEFT(TRIM(AH$6),FIND("~",SUBSTITUTE(AH$6,"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178))*HLOOKUP(LEFT(TRIM(AH$6),FIND("~",SUBSTITUTE(AH$6," ","~",LEN(TRIM(AH$6))-LEN(SUBSTITUTE(TRIM(AH$6)," ",""))))-1)&amp;" Total",$B$6:$BB$373,ROW($A178)-5,FALSE))</f>
        <v>0</v>
      </c>
      <c r="AI178" s="10">
        <f ca="1">IF(AI$5&lt;&gt;"",HLOOKUP(AI$5,Functionalization!$G$6:$R$373,ROW($A178)-5,FALSE),IFERROR(INDEX(AI$337:AI$373,MATCH($F178,$B$337:$B$373,0))/VLOOKUP($F178,$B$337:$BB$373,MATCH(LEFT(TRIM(AI$6),FIND("~",SUBSTITUTE(AI$6,"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178))*HLOOKUP(LEFT(TRIM(AI$6),FIND("~",SUBSTITUTE(AI$6," ","~",LEN(TRIM(AI$6))-LEN(SUBSTITUTE(TRIM(AI$6)," ",""))))-1)&amp;" Total",$B$6:$BB$373,ROW($A178)-5,FALSE))</f>
        <v>0</v>
      </c>
      <c r="AJ178" s="10">
        <f ca="1">IF(AJ$5&lt;&gt;"",HLOOKUP(AJ$5,Functionalization!$G$6:$R$373,ROW($A178)-5,FALSE),IFERROR(INDEX(AJ$337:AJ$373,MATCH($F178,$B$337:$B$373,0))/VLOOKUP($F178,$B$337:$BB$373,MATCH(LEFT(TRIM(AJ$6),FIND("~",SUBSTITUTE(AJ$6,"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178))*HLOOKUP(LEFT(TRIM(AJ$6),FIND("~",SUBSTITUTE(AJ$6," ","~",LEN(TRIM(AJ$6))-LEN(SUBSTITUTE(TRIM(AJ$6)," ",""))))-1)&amp;" Total",$B$6:$BB$373,ROW($A178)-5,FALSE))</f>
        <v>0</v>
      </c>
      <c r="AK178" s="10">
        <f ca="1">IF(AK$5&lt;&gt;"",HLOOKUP(AK$5,Functionalization!$G$6:$R$373,ROW($A178)-5,FALSE),IFERROR(INDEX(AK$337:AK$373,MATCH($F178,$B$337:$B$373,0))/VLOOKUP($F178,$B$337:$BB$373,MATCH(LEFT(TRIM(AK$6),FIND("~",SUBSTITUTE(AK$6,"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178))*HLOOKUP(LEFT(TRIM(AK$6),FIND("~",SUBSTITUTE(AK$6," ","~",LEN(TRIM(AK$6))-LEN(SUBSTITUTE(TRIM(AK$6)," ",""))))-1)&amp;" Total",$B$6:$BB$373,ROW($A178)-5,FALSE))</f>
        <v>0</v>
      </c>
      <c r="AL178" s="10">
        <f ca="1">IF(AL$5&lt;&gt;"",HLOOKUP(AL$5,Functionalization!$G$6:$R$373,ROW($A178)-5,FALSE),IFERROR(INDEX(AL$337:AL$373,MATCH($F178,$B$337:$B$373,0))/VLOOKUP($F178,$B$337:$BB$373,MATCH(LEFT(TRIM(AL$6),FIND("~",SUBSTITUTE(AL$6,"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178))*HLOOKUP(LEFT(TRIM(AL$6),FIND("~",SUBSTITUTE(AL$6," ","~",LEN(TRIM(AL$6))-LEN(SUBSTITUTE(TRIM(AL$6)," ",""))))-1)&amp;" Total",$B$6:$BB$373,ROW($A178)-5,FALSE))</f>
        <v>0</v>
      </c>
      <c r="AM178" s="10">
        <f ca="1">IF(AM$5&lt;&gt;"",HLOOKUP(AM$5,Functionalization!$G$6:$R$373,ROW($A178)-5,FALSE),IFERROR(INDEX(AM$337:AM$373,MATCH($F178,$B$337:$B$373,0))/VLOOKUP($F178,$B$337:$BB$373,MATCH(LEFT(TRIM(AM$6),FIND("~",SUBSTITUTE(AM$6,"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178))*HLOOKUP(LEFT(TRIM(AM$6),FIND("~",SUBSTITUTE(AM$6," ","~",LEN(TRIM(AM$6))-LEN(SUBSTITUTE(TRIM(AM$6)," ",""))))-1)&amp;" Total",$B$6:$BB$373,ROW($A178)-5,FALSE))</f>
        <v>0</v>
      </c>
      <c r="AN178" s="10">
        <f ca="1">IF(AN$5&lt;&gt;"",HLOOKUP(AN$5,Functionalization!$G$6:$R$373,ROW($A178)-5,FALSE),IFERROR(INDEX(AN$337:AN$373,MATCH($F178,$B$337:$B$373,0))/VLOOKUP($F178,$B$337:$BB$373,MATCH(LEFT(TRIM(AN$6),FIND("~",SUBSTITUTE(AN$6,"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178))*HLOOKUP(LEFT(TRIM(AN$6),FIND("~",SUBSTITUTE(AN$6," ","~",LEN(TRIM(AN$6))-LEN(SUBSTITUTE(TRIM(AN$6)," ",""))))-1)&amp;" Total",$B$6:$BB$373,ROW($A178)-5,FALSE))</f>
        <v>0</v>
      </c>
      <c r="AO178" s="10">
        <f ca="1">IF(AO$5&lt;&gt;"",HLOOKUP(AO$5,Functionalization!$G$6:$R$373,ROW($A178)-5,FALSE),IFERROR(INDEX(AO$337:AO$373,MATCH($F178,$B$337:$B$373,0))/VLOOKUP($F178,$B$337:$BB$373,MATCH(LEFT(TRIM(AO$6),FIND("~",SUBSTITUTE(AO$6,"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178))*HLOOKUP(LEFT(TRIM(AO$6),FIND("~",SUBSTITUTE(AO$6," ","~",LEN(TRIM(AO$6))-LEN(SUBSTITUTE(TRIM(AO$6)," ",""))))-1)&amp;" Total",$B$6:$BB$373,ROW($A178)-5,FALSE))</f>
        <v>0</v>
      </c>
      <c r="AP178" s="10">
        <f ca="1">IF(AP$5&lt;&gt;"",HLOOKUP(AP$5,Functionalization!$G$6:$R$373,ROW($A178)-5,FALSE),IFERROR(INDEX(AP$337:AP$373,MATCH($F178,$B$337:$B$373,0))/VLOOKUP($F178,$B$337:$BB$373,MATCH(LEFT(TRIM(AP$6),FIND("~",SUBSTITUTE(AP$6,"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178))*HLOOKUP(LEFT(TRIM(AP$6),FIND("~",SUBSTITUTE(AP$6," ","~",LEN(TRIM(AP$6))-LEN(SUBSTITUTE(TRIM(AP$6)," ",""))))-1)&amp;" Total",$B$6:$BB$373,ROW($A178)-5,FALSE))</f>
        <v>0</v>
      </c>
      <c r="AQ178" s="10">
        <f ca="1">IF(AQ$5&lt;&gt;"",HLOOKUP(AQ$5,Functionalization!$G$6:$R$373,ROW($A178)-5,FALSE),IFERROR(INDEX(AQ$337:AQ$373,MATCH($F178,$B$337:$B$373,0))/VLOOKUP($F178,$B$337:$BB$373,MATCH(LEFT(TRIM(AQ$6),FIND("~",SUBSTITUTE(AQ$6,"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178))*HLOOKUP(LEFT(TRIM(AQ$6),FIND("~",SUBSTITUTE(AQ$6," ","~",LEN(TRIM(AQ$6))-LEN(SUBSTITUTE(TRIM(AQ$6)," ",""))))-1)&amp;" Total",$B$6:$BB$373,ROW($A178)-5,FALSE))</f>
        <v>0</v>
      </c>
      <c r="AR178" s="10">
        <f ca="1">IF(AR$5&lt;&gt;"",HLOOKUP(AR$5,Functionalization!$G$6:$R$373,ROW($A178)-5,FALSE),IFERROR(INDEX(AR$337:AR$373,MATCH($F178,$B$337:$B$373,0))/VLOOKUP($F178,$B$337:$BB$373,MATCH(LEFT(TRIM(AR$6),FIND("~",SUBSTITUTE(AR$6,"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178))*HLOOKUP(LEFT(TRIM(AR$6),FIND("~",SUBSTITUTE(AR$6," ","~",LEN(TRIM(AR$6))-LEN(SUBSTITUTE(TRIM(AR$6)," ",""))))-1)&amp;" Total",$B$6:$BB$373,ROW($A178)-5,FALSE))</f>
        <v>0</v>
      </c>
      <c r="AS178" s="10">
        <f ca="1">IF(AS$5&lt;&gt;"",HLOOKUP(AS$5,Functionalization!$G$6:$R$373,ROW($A178)-5,FALSE),IFERROR(INDEX(AS$337:AS$373,MATCH($F178,$B$337:$B$373,0))/VLOOKUP($F178,$B$337:$BB$373,MATCH(LEFT(TRIM(AS$6),FIND("~",SUBSTITUTE(AS$6,"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178))*HLOOKUP(LEFT(TRIM(AS$6),FIND("~",SUBSTITUTE(AS$6," ","~",LEN(TRIM(AS$6))-LEN(SUBSTITUTE(TRIM(AS$6)," ",""))))-1)&amp;" Total",$B$6:$BB$373,ROW($A178)-5,FALSE))</f>
        <v>0</v>
      </c>
      <c r="AT178" s="10">
        <f ca="1">IF(AT$5&lt;&gt;"",HLOOKUP(AT$5,Functionalization!$G$6:$R$373,ROW($A178)-5,FALSE),IFERROR(INDEX(AT$337:AT$373,MATCH($F178,$B$337:$B$373,0))/VLOOKUP($F178,$B$337:$BB$373,MATCH(LEFT(TRIM(AT$6),FIND("~",SUBSTITUTE(AT$6,"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178))*HLOOKUP(LEFT(TRIM(AT$6),FIND("~",SUBSTITUTE(AT$6," ","~",LEN(TRIM(AT$6))-LEN(SUBSTITUTE(TRIM(AT$6)," ",""))))-1)&amp;" Total",$B$6:$BB$373,ROW($A178)-5,FALSE))</f>
        <v>0</v>
      </c>
      <c r="AU178" s="10">
        <f ca="1">IF(AU$5&lt;&gt;"",HLOOKUP(AU$5,Functionalization!$G$6:$R$373,ROW($A178)-5,FALSE),IFERROR(INDEX(AU$337:AU$373,MATCH($F178,$B$337:$B$373,0))/VLOOKUP($F178,$B$337:$BB$373,MATCH(LEFT(TRIM(AU$6),FIND("~",SUBSTITUTE(AU$6,"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178))*HLOOKUP(LEFT(TRIM(AU$6),FIND("~",SUBSTITUTE(AU$6," ","~",LEN(TRIM(AU$6))-LEN(SUBSTITUTE(TRIM(AU$6)," ",""))))-1)&amp;" Total",$B$6:$BB$373,ROW($A178)-5,FALSE))</f>
        <v>0</v>
      </c>
      <c r="AV178" s="10">
        <f ca="1">IF(AV$5&lt;&gt;"",HLOOKUP(AV$5,Functionalization!$G$6:$R$373,ROW($A178)-5,FALSE),IFERROR(INDEX(AV$337:AV$373,MATCH($F178,$B$337:$B$373,0))/VLOOKUP($F178,$B$337:$BB$373,MATCH(LEFT(TRIM(AV$6),FIND("~",SUBSTITUTE(AV$6,"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178))*HLOOKUP(LEFT(TRIM(AV$6),FIND("~",SUBSTITUTE(AV$6," ","~",LEN(TRIM(AV$6))-LEN(SUBSTITUTE(TRIM(AV$6)," ",""))))-1)&amp;" Total",$B$6:$BB$373,ROW($A178)-5,FALSE))</f>
        <v>0</v>
      </c>
      <c r="AW178" s="10">
        <f ca="1">IF(AW$5&lt;&gt;"",HLOOKUP(AW$5,Functionalization!$G$6:$R$373,ROW($A178)-5,FALSE),IFERROR(INDEX(AW$337:AW$373,MATCH($F178,$B$337:$B$373,0))/VLOOKUP($F178,$B$337:$BB$373,MATCH(LEFT(TRIM(AW$6),FIND("~",SUBSTITUTE(AW$6,"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178))*HLOOKUP(LEFT(TRIM(AW$6),FIND("~",SUBSTITUTE(AW$6," ","~",LEN(TRIM(AW$6))-LEN(SUBSTITUTE(TRIM(AW$6)," ",""))))-1)&amp;" Total",$B$6:$BB$373,ROW($A178)-5,FALSE))</f>
        <v>0</v>
      </c>
      <c r="AX178" s="10">
        <f ca="1">IF(AX$5&lt;&gt;"",HLOOKUP(AX$5,Functionalization!$G$6:$R$373,ROW($A178)-5,FALSE),IFERROR(INDEX(AX$337:AX$373,MATCH($F178,$B$337:$B$373,0))/VLOOKUP($F178,$B$337:$BB$373,MATCH(LEFT(TRIM(AX$6),FIND("~",SUBSTITUTE(AX$6,"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178))*HLOOKUP(LEFT(TRIM(AX$6),FIND("~",SUBSTITUTE(AX$6," ","~",LEN(TRIM(AX$6))-LEN(SUBSTITUTE(TRIM(AX$6)," ",""))))-1)&amp;" Total",$B$6:$BB$373,ROW($A178)-5,FALSE))</f>
        <v>0</v>
      </c>
      <c r="AY178" s="10">
        <f ca="1">IF(AY$5&lt;&gt;"",HLOOKUP(AY$5,Functionalization!$G$6:$R$373,ROW($A178)-5,FALSE),IFERROR(INDEX(AY$337:AY$373,MATCH($F178,$B$337:$B$373,0))/VLOOKUP($F178,$B$337:$BB$373,MATCH(LEFT(TRIM(AY$6),FIND("~",SUBSTITUTE(AY$6,"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178))*HLOOKUP(LEFT(TRIM(AY$6),FIND("~",SUBSTITUTE(AY$6," ","~",LEN(TRIM(AY$6))-LEN(SUBSTITUTE(TRIM(AY$6)," ",""))))-1)&amp;" Total",$B$6:$BB$373,ROW($A178)-5,FALSE))</f>
        <v>0</v>
      </c>
      <c r="AZ178" s="10">
        <f ca="1">IF(AZ$5&lt;&gt;"",HLOOKUP(AZ$5,Functionalization!$G$6:$R$373,ROW($A178)-5,FALSE),IFERROR(INDEX(AZ$337:AZ$373,MATCH($F178,$B$337:$B$373,0))/VLOOKUP($F178,$B$337:$BB$373,MATCH(LEFT(TRIM(AZ$6),FIND("~",SUBSTITUTE(AZ$6,"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178))*HLOOKUP(LEFT(TRIM(AZ$6),FIND("~",SUBSTITUTE(AZ$6," ","~",LEN(TRIM(AZ$6))-LEN(SUBSTITUTE(TRIM(AZ$6)," ",""))))-1)&amp;" Total",$B$6:$BB$373,ROW($A178)-5,FALSE))</f>
        <v>0</v>
      </c>
      <c r="BA178" s="10">
        <f ca="1">IF(BA$5&lt;&gt;"",HLOOKUP(BA$5,Functionalization!$G$6:$R$373,ROW($A178)-5,FALSE),IFERROR(INDEX(BA$337:BA$373,MATCH($F178,$B$337:$B$373,0))/VLOOKUP($F178,$B$337:$BB$373,MATCH(LEFT(TRIM(BA$6),FIND("~",SUBSTITUTE(BA$6,"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178))*HLOOKUP(LEFT(TRIM(BA$6),FIND("~",SUBSTITUTE(BA$6," ","~",LEN(TRIM(BA$6))-LEN(SUBSTITUTE(TRIM(BA$6)," ",""))))-1)&amp;" Total",$B$6:$BB$373,ROW($A178)-5,FALSE))</f>
        <v>0</v>
      </c>
      <c r="BB178" s="10">
        <f ca="1">IF(BB$5&lt;&gt;"",HLOOKUP(BB$5,Functionalization!$G$6:$R$373,ROW($A178)-5,FALSE),IFERROR(INDEX(BB$337:BB$373,MATCH($F178,$B$337:$B$373,0))/VLOOKUP($F178,$B$337:$BB$373,MATCH(LEFT(TRIM(BB$6),FIND("~",SUBSTITUTE(BB$6,"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178))*HLOOKUP(LEFT(TRIM(BB$6),FIND("~",SUBSTITUTE(BB$6," ","~",LEN(TRIM(BB$6))-LEN(SUBSTITUTE(TRIM(BB$6)," ",""))))-1)&amp;" Total",$B$6:$BB$373,ROW($A178)-5,FALSE))</f>
        <v>0</v>
      </c>
      <c r="BD178">
        <f ca="1">IFERROR(IF(SUMIF($G$6:$BB$6,BD$6&amp;" Total",$G178:$BB178)-(SUMIF($G$6:$BB$6,BD$6&amp;" "&amp;'Input-Func_Class'!$D$22,$G178:$BB178)+IFERROR(SUMIF($G$6:$BB$6,BD$6&amp;" "&amp;'Input-Func_Class'!$E$22,$G178:$BB178),SUMIF($G$6:$BB$6,BD$6&amp;" "&amp;'Input-Func_Class'!$B$24,$G178:$BB178))+SUMIF($G$6:$BB$6,BD$6&amp;" "&amp;'Input-Func_Class'!$F$22,$G178:$BB178))&lt;Check_Limit,0,1),1)</f>
        <v>0</v>
      </c>
      <c r="BE178">
        <f ca="1">IFERROR(IF(SUMIF($G$6:$BB$6,BE$6&amp;" Total",$G178:$BB178)-(SUMIF($G$6:$BB$6,BE$6&amp;" "&amp;'Input-Func_Class'!$D$22,$G178:$BB178)+IFERROR(SUMIF($G$6:$BB$6,BE$6&amp;" "&amp;'Input-Func_Class'!$E$22,$G178:$BB178),SUMIF($G$6:$BB$6,BE$6&amp;" "&amp;'Input-Func_Class'!$B$24,$G178:$BB178))+SUMIF($G$6:$BB$6,BE$6&amp;" "&amp;'Input-Func_Class'!$F$22,$G178:$BB178))&lt;Check_Limit,0,1),1)</f>
        <v>0</v>
      </c>
      <c r="BF178">
        <f ca="1">IFERROR(IF(SUMIF($G$6:$BB$6,BF$6&amp;" Total",$G178:$BB178)-(SUMIF($G$6:$BB$6,BF$6&amp;" "&amp;'Input-Func_Class'!$D$22,$G178:$BB178)+IFERROR(SUMIF($G$6:$BB$6,BF$6&amp;" "&amp;'Input-Func_Class'!$E$22,$G178:$BB178),SUMIF($G$6:$BB$6,BF$6&amp;" "&amp;'Input-Func_Class'!$B$24,$G178:$BB178))+SUMIF($G$6:$BB$6,BF$6&amp;" "&amp;'Input-Func_Class'!$F$22,$G178:$BB178))&lt;Check_Limit,0,1),1)</f>
        <v>0</v>
      </c>
      <c r="BG178">
        <f ca="1">IFERROR(IF(SUMIF($G$6:$BB$6,BG$6&amp;" Total",$G178:$BB178)-(SUMIF($G$6:$BB$6,BG$6&amp;" "&amp;'Input-Func_Class'!$D$22,$G178:$BB178)+IFERROR(SUMIF($G$6:$BB$6,BG$6&amp;" "&amp;'Input-Func_Class'!$E$22,$G178:$BB178),SUMIF($G$6:$BB$6,BG$6&amp;" "&amp;'Input-Func_Class'!$B$24,$G178:$BB178))+SUMIF($G$6:$BB$6,BG$6&amp;" "&amp;'Input-Func_Class'!$F$22,$G178:$BB178))&lt;Check_Limit,0,1),1)</f>
        <v>0</v>
      </c>
      <c r="BH178">
        <f ca="1">IFERROR(IF(SUMIF($G$6:$BB$6,BH$6&amp;" Total",$G178:$BB178)-(SUMIF($G$6:$BB$6,BH$6&amp;" "&amp;'Input-Func_Class'!$D$22,$G178:$BB178)+IFERROR(SUMIF($G$6:$BB$6,BH$6&amp;" "&amp;'Input-Func_Class'!$E$22,$G178:$BB178),SUMIF($G$6:$BB$6,BH$6&amp;" "&amp;'Input-Func_Class'!$B$24,$G178:$BB178))+SUMIF($G$6:$BB$6,BH$6&amp;" "&amp;'Input-Func_Class'!$F$22,$G178:$BB178))&lt;Check_Limit,0,1),1)</f>
        <v>0</v>
      </c>
      <c r="BI178">
        <f ca="1">IFERROR(IF(SUMIF($G$6:$BB$6,BI$6&amp;" Total",$G178:$BB178)-(SUMIF($G$6:$BB$6,BI$6&amp;" "&amp;'Input-Func_Class'!$D$22,$G178:$BB178)+IFERROR(SUMIF($G$6:$BB$6,BI$6&amp;" "&amp;'Input-Func_Class'!$E$22,$G178:$BB178),SUMIF($G$6:$BB$6,BI$6&amp;" "&amp;'Input-Func_Class'!$B$24,$G178:$BB178))+SUMIF($G$6:$BB$6,BI$6&amp;" "&amp;'Input-Func_Class'!$F$22,$G178:$BB178))&lt;Check_Limit,0,1),1)</f>
        <v>0</v>
      </c>
      <c r="BJ178">
        <f ca="1">IFERROR(IF(SUMIF($G$6:$BB$6,BJ$6&amp;" Total",$G178:$BB178)-(SUMIF($G$6:$BB$6,BJ$6&amp;" "&amp;'Input-Func_Class'!$D$22,$G178:$BB178)+IFERROR(SUMIF($G$6:$BB$6,BJ$6&amp;" "&amp;'Input-Func_Class'!$E$22,$G178:$BB178),SUMIF($G$6:$BB$6,BJ$6&amp;" "&amp;'Input-Func_Class'!$B$24,$G178:$BB178))+SUMIF($G$6:$BB$6,BJ$6&amp;" "&amp;'Input-Func_Class'!$F$22,$G178:$BB178))&lt;Check_Limit,0,1),1)</f>
        <v>0</v>
      </c>
      <c r="BK178">
        <f ca="1">IFERROR(IF(SUMIF($G$6:$BB$6,BK$6&amp;" Total",$G178:$BB178)-(SUMIF($G$6:$BB$6,BK$6&amp;" "&amp;'Input-Func_Class'!$D$22,$G178:$BB178)+IFERROR(SUMIF($G$6:$BB$6,BK$6&amp;" "&amp;'Input-Func_Class'!$E$22,$G178:$BB178),SUMIF($G$6:$BB$6,BK$6&amp;" "&amp;'Input-Func_Class'!$B$24,$G178:$BB178))+SUMIF($G$6:$BB$6,BK$6&amp;" "&amp;'Input-Func_Class'!$F$22,$G178:$BB178))&lt;Check_Limit,0,1),1)</f>
        <v>0</v>
      </c>
      <c r="BL178">
        <f ca="1">IFERROR(IF(SUMIF($G$6:$BB$6,BL$6&amp;" Total",$G178:$BB178)-(SUMIF($G$6:$BB$6,BL$6&amp;" "&amp;'Input-Func_Class'!$D$22,$G178:$BB178)+IFERROR(SUMIF($G$6:$BB$6,BL$6&amp;" "&amp;'Input-Func_Class'!$E$22,$G178:$BB178),SUMIF($G$6:$BB$6,BL$6&amp;" "&amp;'Input-Func_Class'!$B$24,$G178:$BB178))+SUMIF($G$6:$BB$6,BL$6&amp;" "&amp;'Input-Func_Class'!$F$22,$G178:$BB178))&lt;Check_Limit,0,1),1)</f>
        <v>0</v>
      </c>
      <c r="BM178">
        <f ca="1">IFERROR(IF(SUMIF($G$6:$BB$6,BM$6&amp;" Total",$G178:$BB178)-(SUMIF($G$6:$BB$6,BM$6&amp;" "&amp;'Input-Func_Class'!$D$22,$G178:$BB178)+IFERROR(SUMIF($G$6:$BB$6,BM$6&amp;" "&amp;'Input-Func_Class'!$E$22,$G178:$BB178),SUMIF($G$6:$BB$6,BM$6&amp;" "&amp;'Input-Func_Class'!$B$24,$G178:$BB178))+SUMIF($G$6:$BB$6,BM$6&amp;" "&amp;'Input-Func_Class'!$F$22,$G178:$BB178))&lt;Check_Limit,0,1),1)</f>
        <v>0</v>
      </c>
      <c r="BN178">
        <f ca="1">IFERROR(IF(SUMIF($G$6:$BB$6,BN$6&amp;" Total",$G178:$BB178)-(SUMIF($G$6:$BB$6,BN$6&amp;" "&amp;'Input-Func_Class'!$D$22,$G178:$BB178)+IFERROR(SUMIF($G$6:$BB$6,BN$6&amp;" "&amp;'Input-Func_Class'!$E$22,$G178:$BB178),SUMIF($G$6:$BB$6,BN$6&amp;" "&amp;'Input-Func_Class'!$B$24,$G178:$BB178))+SUMIF($G$6:$BB$6,BN$6&amp;" "&amp;'Input-Func_Class'!$F$22,$G178:$BB178))&lt;Check_Limit,0,1),1)</f>
        <v>0</v>
      </c>
      <c r="BO178">
        <f ca="1">IFERROR(IF(SUMIF($G$6:$BB$6,BO$6&amp;" Total",$G178:$BB178)-(SUMIF($G$6:$BB$6,BO$6&amp;" "&amp;'Input-Func_Class'!$D$22,$G178:$BB178)+IFERROR(SUMIF($G$6:$BB$6,BO$6&amp;" "&amp;'Input-Func_Class'!$E$22,$G178:$BB178),SUMIF($G$6:$BB$6,BO$6&amp;" "&amp;'Input-Func_Class'!$B$24,$G178:$BB178))+SUMIF($G$6:$BB$6,BO$6&amp;" "&amp;'Input-Func_Class'!$F$22,$G178:$BB178))&lt;Check_Limit,0,1),1)</f>
        <v>0</v>
      </c>
    </row>
    <row r="179" spans="1:67" outlineLevel="1">
      <c r="A179" s="31">
        <f>IF(ISBLANK('Input-Accounts'!A179),"",'Input-Accounts'!A179)</f>
        <v>159</v>
      </c>
      <c r="B179" s="53" t="str">
        <f>IF(ISBLANK('Input-Accounts'!B179),"",'Input-Accounts'!B179)</f>
        <v>Measuring and regulating station expenses—industrial</v>
      </c>
      <c r="C179" s="31">
        <f>IF(ISBLANK('Input-Accounts'!C179),"",'Input-Accounts'!C179)</f>
        <v>876</v>
      </c>
      <c r="D179" s="10">
        <f>Functionalization!$D179</f>
        <v>112809.12002081708</v>
      </c>
      <c r="E179" s="10">
        <f t="shared" ca="1" si="48"/>
        <v>0</v>
      </c>
      <c r="F179" s="3" t="str">
        <f>IF($D179=0,"-",IF('Input-Accounts'!$E179&lt;&gt;0,'Input-Accounts'!$E179,'Input-Accounts'!$G179))</f>
        <v>INT_IND M&amp;R</v>
      </c>
      <c r="G179" s="10">
        <f ca="1">IF(G$5&lt;&gt;"",HLOOKUP(G$5,Functionalization!$G$6:$R$373,ROW($A179)-5,FALSE),IFERROR(INDEX(G$337:G$373,MATCH($F179,$B$337:$B$373,0))/VLOOKUP($F179,$B$337:$BB$373,MATCH(LEFT(TRIM(G$6),FIND("~",SUBSTITUTE(G$6,"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179))*HLOOKUP(LEFT(TRIM(G$6),FIND("~",SUBSTITUTE(G$6," ","~",LEN(TRIM(G$6))-LEN(SUBSTITUTE(TRIM(G$6)," ",""))))-1)&amp;" Total",$B$6:$BB$373,ROW($A179)-5,FALSE))</f>
        <v>0</v>
      </c>
      <c r="H179" s="10">
        <f ca="1">IF(H$5&lt;&gt;"",HLOOKUP(H$5,Functionalization!$G$6:$R$373,ROW($A179)-5,FALSE),IFERROR(INDEX(H$337:H$373,MATCH($F179,$B$337:$B$373,0))/VLOOKUP($F179,$B$337:$BB$373,MATCH(LEFT(TRIM(H$6),FIND("~",SUBSTITUTE(H$6,"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179))*HLOOKUP(LEFT(TRIM(H$6),FIND("~",SUBSTITUTE(H$6," ","~",LEN(TRIM(H$6))-LEN(SUBSTITUTE(TRIM(H$6)," ",""))))-1)&amp;" Total",$B$6:$BB$373,ROW($A179)-5,FALSE))</f>
        <v>0</v>
      </c>
      <c r="I179" s="10">
        <f ca="1">IF(I$5&lt;&gt;"",HLOOKUP(I$5,Functionalization!$G$6:$R$373,ROW($A179)-5,FALSE),IFERROR(INDEX(I$337:I$373,MATCH($F179,$B$337:$B$373,0))/VLOOKUP($F179,$B$337:$BB$373,MATCH(LEFT(TRIM(I$6),FIND("~",SUBSTITUTE(I$6,"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179))*HLOOKUP(LEFT(TRIM(I$6),FIND("~",SUBSTITUTE(I$6," ","~",LEN(TRIM(I$6))-LEN(SUBSTITUTE(TRIM(I$6)," ",""))))-1)&amp;" Total",$B$6:$BB$373,ROW($A179)-5,FALSE))</f>
        <v>0</v>
      </c>
      <c r="J179" s="10">
        <f ca="1">IF(J$5&lt;&gt;"",HLOOKUP(J$5,Functionalization!$G$6:$R$373,ROW($A179)-5,FALSE),IFERROR(INDEX(J$337:J$373,MATCH($F179,$B$337:$B$373,0))/VLOOKUP($F179,$B$337:$BB$373,MATCH(LEFT(TRIM(J$6),FIND("~",SUBSTITUTE(J$6,"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179))*HLOOKUP(LEFT(TRIM(J$6),FIND("~",SUBSTITUTE(J$6," ","~",LEN(TRIM(J$6))-LEN(SUBSTITUTE(TRIM(J$6)," ",""))))-1)&amp;" Total",$B$6:$BB$373,ROW($A179)-5,FALSE))</f>
        <v>0</v>
      </c>
      <c r="K179" s="10">
        <f ca="1">IF(K$5&lt;&gt;"",HLOOKUP(K$5,Functionalization!$G$6:$R$373,ROW($A179)-5,FALSE),IFERROR(INDEX(K$337:K$373,MATCH($F179,$B$337:$B$373,0))/VLOOKUP($F179,$B$337:$BB$373,MATCH(LEFT(TRIM(K$6),FIND("~",SUBSTITUTE(K$6,"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179))*HLOOKUP(LEFT(TRIM(K$6),FIND("~",SUBSTITUTE(K$6," ","~",LEN(TRIM(K$6))-LEN(SUBSTITUTE(TRIM(K$6)," ",""))))-1)&amp;" Total",$B$6:$BB$373,ROW($A179)-5,FALSE))</f>
        <v>112809.12002081708</v>
      </c>
      <c r="L179" s="10">
        <f ca="1">IF(L$5&lt;&gt;"",HLOOKUP(L$5,Functionalization!$G$6:$R$373,ROW($A179)-5,FALSE),IFERROR(INDEX(L$337:L$373,MATCH($F179,$B$337:$B$373,0))/VLOOKUP($F179,$B$337:$BB$373,MATCH(LEFT(TRIM(L$6),FIND("~",SUBSTITUTE(L$6,"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179))*HLOOKUP(LEFT(TRIM(L$6),FIND("~",SUBSTITUTE(L$6," ","~",LEN(TRIM(L$6))-LEN(SUBSTITUTE(TRIM(L$6)," ",""))))-1)&amp;" Total",$B$6:$BB$373,ROW($A179)-5,FALSE))</f>
        <v>0</v>
      </c>
      <c r="M179" s="10">
        <f ca="1">IF(M$5&lt;&gt;"",HLOOKUP(M$5,Functionalization!$G$6:$R$373,ROW($A179)-5,FALSE),IFERROR(INDEX(M$337:M$373,MATCH($F179,$B$337:$B$373,0))/VLOOKUP($F179,$B$337:$BB$373,MATCH(LEFT(TRIM(M$6),FIND("~",SUBSTITUTE(M$6,"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179))*HLOOKUP(LEFT(TRIM(M$6),FIND("~",SUBSTITUTE(M$6," ","~",LEN(TRIM(M$6))-LEN(SUBSTITUTE(TRIM(M$6)," ",""))))-1)&amp;" Total",$B$6:$BB$373,ROW($A179)-5,FALSE))</f>
        <v>0</v>
      </c>
      <c r="N179" s="10">
        <f ca="1">IF(N$5&lt;&gt;"",HLOOKUP(N$5,Functionalization!$G$6:$R$373,ROW($A179)-5,FALSE),IFERROR(INDEX(N$337:N$373,MATCH($F179,$B$337:$B$373,0))/VLOOKUP($F179,$B$337:$BB$373,MATCH(LEFT(TRIM(N$6),FIND("~",SUBSTITUTE(N$6,"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179))*HLOOKUP(LEFT(TRIM(N$6),FIND("~",SUBSTITUTE(N$6," ","~",LEN(TRIM(N$6))-LEN(SUBSTITUTE(TRIM(N$6)," ",""))))-1)&amp;" Total",$B$6:$BB$373,ROW($A179)-5,FALSE))</f>
        <v>112809.12002081708</v>
      </c>
      <c r="O179" s="10">
        <f ca="1">IF(O$5&lt;&gt;"",HLOOKUP(O$5,Functionalization!$G$6:$R$373,ROW($A179)-5,FALSE),IFERROR(INDEX(O$337:O$373,MATCH($F179,$B$337:$B$373,0))/VLOOKUP($F179,$B$337:$BB$373,MATCH(LEFT(TRIM(O$6),FIND("~",SUBSTITUTE(O$6,"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179))*HLOOKUP(LEFT(TRIM(O$6),FIND("~",SUBSTITUTE(O$6," ","~",LEN(TRIM(O$6))-LEN(SUBSTITUTE(TRIM(O$6)," ",""))))-1)&amp;" Total",$B$6:$BB$373,ROW($A179)-5,FALSE))</f>
        <v>0</v>
      </c>
      <c r="P179" s="10">
        <f ca="1">IF(P$5&lt;&gt;"",HLOOKUP(P$5,Functionalization!$G$6:$R$373,ROW($A179)-5,FALSE),IFERROR(INDEX(P$337:P$373,MATCH($F179,$B$337:$B$373,0))/VLOOKUP($F179,$B$337:$BB$373,MATCH(LEFT(TRIM(P$6),FIND("~",SUBSTITUTE(P$6,"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179))*HLOOKUP(LEFT(TRIM(P$6),FIND("~",SUBSTITUTE(P$6," ","~",LEN(TRIM(P$6))-LEN(SUBSTITUTE(TRIM(P$6)," ",""))))-1)&amp;" Total",$B$6:$BB$373,ROW($A179)-5,FALSE))</f>
        <v>0</v>
      </c>
      <c r="Q179" s="10">
        <f ca="1">IF(Q$5&lt;&gt;"",HLOOKUP(Q$5,Functionalization!$G$6:$R$373,ROW($A179)-5,FALSE),IFERROR(INDEX(Q$337:Q$373,MATCH($F179,$B$337:$B$373,0))/VLOOKUP($F179,$B$337:$BB$373,MATCH(LEFT(TRIM(Q$6),FIND("~",SUBSTITUTE(Q$6,"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179))*HLOOKUP(LEFT(TRIM(Q$6),FIND("~",SUBSTITUTE(Q$6," ","~",LEN(TRIM(Q$6))-LEN(SUBSTITUTE(TRIM(Q$6)," ",""))))-1)&amp;" Total",$B$6:$BB$373,ROW($A179)-5,FALSE))</f>
        <v>0</v>
      </c>
      <c r="R179" s="10">
        <f ca="1">IF(R$5&lt;&gt;"",HLOOKUP(R$5,Functionalization!$G$6:$R$373,ROW($A179)-5,FALSE),IFERROR(INDEX(R$337:R$373,MATCH($F179,$B$337:$B$373,0))/VLOOKUP($F179,$B$337:$BB$373,MATCH(LEFT(TRIM(R$6),FIND("~",SUBSTITUTE(R$6,"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179))*HLOOKUP(LEFT(TRIM(R$6),FIND("~",SUBSTITUTE(R$6," ","~",LEN(TRIM(R$6))-LEN(SUBSTITUTE(TRIM(R$6)," ",""))))-1)&amp;" Total",$B$6:$BB$373,ROW($A179)-5,FALSE))</f>
        <v>0</v>
      </c>
      <c r="S179" s="10">
        <f ca="1">IF(S$5&lt;&gt;"",HLOOKUP(S$5,Functionalization!$G$6:$R$373,ROW($A179)-5,FALSE),IFERROR(INDEX(S$337:S$373,MATCH($F179,$B$337:$B$373,0))/VLOOKUP($F179,$B$337:$BB$373,MATCH(LEFT(TRIM(S$6),FIND("~",SUBSTITUTE(S$6,"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179))*HLOOKUP(LEFT(TRIM(S$6),FIND("~",SUBSTITUTE(S$6," ","~",LEN(TRIM(S$6))-LEN(SUBSTITUTE(TRIM(S$6)," ",""))))-1)&amp;" Total",$B$6:$BB$373,ROW($A179)-5,FALSE))</f>
        <v>0</v>
      </c>
      <c r="T179" s="10">
        <f ca="1">IF(T$5&lt;&gt;"",HLOOKUP(T$5,Functionalization!$G$6:$R$373,ROW($A179)-5,FALSE),IFERROR(INDEX(T$337:T$373,MATCH($F179,$B$337:$B$373,0))/VLOOKUP($F179,$B$337:$BB$373,MATCH(LEFT(TRIM(T$6),FIND("~",SUBSTITUTE(T$6,"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179))*HLOOKUP(LEFT(TRIM(T$6),FIND("~",SUBSTITUTE(T$6," ","~",LEN(TRIM(T$6))-LEN(SUBSTITUTE(TRIM(T$6)," ",""))))-1)&amp;" Total",$B$6:$BB$373,ROW($A179)-5,FALSE))</f>
        <v>0</v>
      </c>
      <c r="U179" s="10">
        <f ca="1">IF(U$5&lt;&gt;"",HLOOKUP(U$5,Functionalization!$G$6:$R$373,ROW($A179)-5,FALSE),IFERROR(INDEX(U$337:U$373,MATCH($F179,$B$337:$B$373,0))/VLOOKUP($F179,$B$337:$BB$373,MATCH(LEFT(TRIM(U$6),FIND("~",SUBSTITUTE(U$6,"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179))*HLOOKUP(LEFT(TRIM(U$6),FIND("~",SUBSTITUTE(U$6," ","~",LEN(TRIM(U$6))-LEN(SUBSTITUTE(TRIM(U$6)," ",""))))-1)&amp;" Total",$B$6:$BB$373,ROW($A179)-5,FALSE))</f>
        <v>0</v>
      </c>
      <c r="V179" s="10">
        <f ca="1">IF(V$5&lt;&gt;"",HLOOKUP(V$5,Functionalization!$G$6:$R$373,ROW($A179)-5,FALSE),IFERROR(INDEX(V$337:V$373,MATCH($F179,$B$337:$B$373,0))/VLOOKUP($F179,$B$337:$BB$373,MATCH(LEFT(TRIM(V$6),FIND("~",SUBSTITUTE(V$6,"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179))*HLOOKUP(LEFT(TRIM(V$6),FIND("~",SUBSTITUTE(V$6," ","~",LEN(TRIM(V$6))-LEN(SUBSTITUTE(TRIM(V$6)," ",""))))-1)&amp;" Total",$B$6:$BB$373,ROW($A179)-5,FALSE))</f>
        <v>0</v>
      </c>
      <c r="W179" s="10">
        <f ca="1">IF(W$5&lt;&gt;"",HLOOKUP(W$5,Functionalization!$G$6:$R$373,ROW($A179)-5,FALSE),IFERROR(INDEX(W$337:W$373,MATCH($F179,$B$337:$B$373,0))/VLOOKUP($F179,$B$337:$BB$373,MATCH(LEFT(TRIM(W$6),FIND("~",SUBSTITUTE(W$6,"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179))*HLOOKUP(LEFT(TRIM(W$6),FIND("~",SUBSTITUTE(W$6," ","~",LEN(TRIM(W$6))-LEN(SUBSTITUTE(TRIM(W$6)," ",""))))-1)&amp;" Total",$B$6:$BB$373,ROW($A179)-5,FALSE))</f>
        <v>0</v>
      </c>
      <c r="X179" s="10">
        <f ca="1">IF(X$5&lt;&gt;"",HLOOKUP(X$5,Functionalization!$G$6:$R$373,ROW($A179)-5,FALSE),IFERROR(INDEX(X$337:X$373,MATCH($F179,$B$337:$B$373,0))/VLOOKUP($F179,$B$337:$BB$373,MATCH(LEFT(TRIM(X$6),FIND("~",SUBSTITUTE(X$6,"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179))*HLOOKUP(LEFT(TRIM(X$6),FIND("~",SUBSTITUTE(X$6," ","~",LEN(TRIM(X$6))-LEN(SUBSTITUTE(TRIM(X$6)," ",""))))-1)&amp;" Total",$B$6:$BB$373,ROW($A179)-5,FALSE))</f>
        <v>0</v>
      </c>
      <c r="Y179" s="10">
        <f ca="1">IF(Y$5&lt;&gt;"",HLOOKUP(Y$5,Functionalization!$G$6:$R$373,ROW($A179)-5,FALSE),IFERROR(INDEX(Y$337:Y$373,MATCH($F179,$B$337:$B$373,0))/VLOOKUP($F179,$B$337:$BB$373,MATCH(LEFT(TRIM(Y$6),FIND("~",SUBSTITUTE(Y$6,"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179))*HLOOKUP(LEFT(TRIM(Y$6),FIND("~",SUBSTITUTE(Y$6," ","~",LEN(TRIM(Y$6))-LEN(SUBSTITUTE(TRIM(Y$6)," ",""))))-1)&amp;" Total",$B$6:$BB$373,ROW($A179)-5,FALSE))</f>
        <v>0</v>
      </c>
      <c r="Z179" s="10">
        <f ca="1">IF(Z$5&lt;&gt;"",HLOOKUP(Z$5,Functionalization!$G$6:$R$373,ROW($A179)-5,FALSE),IFERROR(INDEX(Z$337:Z$373,MATCH($F179,$B$337:$B$373,0))/VLOOKUP($F179,$B$337:$BB$373,MATCH(LEFT(TRIM(Z$6),FIND("~",SUBSTITUTE(Z$6,"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179))*HLOOKUP(LEFT(TRIM(Z$6),FIND("~",SUBSTITUTE(Z$6," ","~",LEN(TRIM(Z$6))-LEN(SUBSTITUTE(TRIM(Z$6)," ",""))))-1)&amp;" Total",$B$6:$BB$373,ROW($A179)-5,FALSE))</f>
        <v>0</v>
      </c>
      <c r="AA179" s="10">
        <f ca="1">IF(AA$5&lt;&gt;"",HLOOKUP(AA$5,Functionalization!$G$6:$R$373,ROW($A179)-5,FALSE),IFERROR(INDEX(AA$337:AA$373,MATCH($F179,$B$337:$B$373,0))/VLOOKUP($F179,$B$337:$BB$373,MATCH(LEFT(TRIM(AA$6),FIND("~",SUBSTITUTE(AA$6,"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179))*HLOOKUP(LEFT(TRIM(AA$6),FIND("~",SUBSTITUTE(AA$6," ","~",LEN(TRIM(AA$6))-LEN(SUBSTITUTE(TRIM(AA$6)," ",""))))-1)&amp;" Total",$B$6:$BB$373,ROW($A179)-5,FALSE))</f>
        <v>0</v>
      </c>
      <c r="AB179" s="10">
        <f ca="1">IF(AB$5&lt;&gt;"",HLOOKUP(AB$5,Functionalization!$G$6:$R$373,ROW($A179)-5,FALSE),IFERROR(INDEX(AB$337:AB$373,MATCH($F179,$B$337:$B$373,0))/VLOOKUP($F179,$B$337:$BB$373,MATCH(LEFT(TRIM(AB$6),FIND("~",SUBSTITUTE(AB$6,"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179))*HLOOKUP(LEFT(TRIM(AB$6),FIND("~",SUBSTITUTE(AB$6," ","~",LEN(TRIM(AB$6))-LEN(SUBSTITUTE(TRIM(AB$6)," ",""))))-1)&amp;" Total",$B$6:$BB$373,ROW($A179)-5,FALSE))</f>
        <v>0</v>
      </c>
      <c r="AC179" s="10">
        <f ca="1">IF(AC$5&lt;&gt;"",HLOOKUP(AC$5,Functionalization!$G$6:$R$373,ROW($A179)-5,FALSE),IFERROR(INDEX(AC$337:AC$373,MATCH($F179,$B$337:$B$373,0))/VLOOKUP($F179,$B$337:$BB$373,MATCH(LEFT(TRIM(AC$6),FIND("~",SUBSTITUTE(AC$6,"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179))*HLOOKUP(LEFT(TRIM(AC$6),FIND("~",SUBSTITUTE(AC$6," ","~",LEN(TRIM(AC$6))-LEN(SUBSTITUTE(TRIM(AC$6)," ",""))))-1)&amp;" Total",$B$6:$BB$373,ROW($A179)-5,FALSE))</f>
        <v>0</v>
      </c>
      <c r="AD179" s="10">
        <f ca="1">IF(AD$5&lt;&gt;"",HLOOKUP(AD$5,Functionalization!$G$6:$R$373,ROW($A179)-5,FALSE),IFERROR(INDEX(AD$337:AD$373,MATCH($F179,$B$337:$B$373,0))/VLOOKUP($F179,$B$337:$BB$373,MATCH(LEFT(TRIM(AD$6),FIND("~",SUBSTITUTE(AD$6,"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179))*HLOOKUP(LEFT(TRIM(AD$6),FIND("~",SUBSTITUTE(AD$6," ","~",LEN(TRIM(AD$6))-LEN(SUBSTITUTE(TRIM(AD$6)," ",""))))-1)&amp;" Total",$B$6:$BB$373,ROW($A179)-5,FALSE))</f>
        <v>0</v>
      </c>
      <c r="AE179" s="10">
        <f ca="1">IF(AE$5&lt;&gt;"",HLOOKUP(AE$5,Functionalization!$G$6:$R$373,ROW($A179)-5,FALSE),IFERROR(INDEX(AE$337:AE$373,MATCH($F179,$B$337:$B$373,0))/VLOOKUP($F179,$B$337:$BB$373,MATCH(LEFT(TRIM(AE$6),FIND("~",SUBSTITUTE(AE$6,"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179))*HLOOKUP(LEFT(TRIM(AE$6),FIND("~",SUBSTITUTE(AE$6," ","~",LEN(TRIM(AE$6))-LEN(SUBSTITUTE(TRIM(AE$6)," ",""))))-1)&amp;" Total",$B$6:$BB$373,ROW($A179)-5,FALSE))</f>
        <v>0</v>
      </c>
      <c r="AF179" s="10">
        <f ca="1">IF(AF$5&lt;&gt;"",HLOOKUP(AF$5,Functionalization!$G$6:$R$373,ROW($A179)-5,FALSE),IFERROR(INDEX(AF$337:AF$373,MATCH($F179,$B$337:$B$373,0))/VLOOKUP($F179,$B$337:$BB$373,MATCH(LEFT(TRIM(AF$6),FIND("~",SUBSTITUTE(AF$6,"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179))*HLOOKUP(LEFT(TRIM(AF$6),FIND("~",SUBSTITUTE(AF$6," ","~",LEN(TRIM(AF$6))-LEN(SUBSTITUTE(TRIM(AF$6)," ",""))))-1)&amp;" Total",$B$6:$BB$373,ROW($A179)-5,FALSE))</f>
        <v>0</v>
      </c>
      <c r="AG179" s="10">
        <f ca="1">IF(AG$5&lt;&gt;"",HLOOKUP(AG$5,Functionalization!$G$6:$R$373,ROW($A179)-5,FALSE),IFERROR(INDEX(AG$337:AG$373,MATCH($F179,$B$337:$B$373,0))/VLOOKUP($F179,$B$337:$BB$373,MATCH(LEFT(TRIM(AG$6),FIND("~",SUBSTITUTE(AG$6,"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179))*HLOOKUP(LEFT(TRIM(AG$6),FIND("~",SUBSTITUTE(AG$6," ","~",LEN(TRIM(AG$6))-LEN(SUBSTITUTE(TRIM(AG$6)," ",""))))-1)&amp;" Total",$B$6:$BB$373,ROW($A179)-5,FALSE))</f>
        <v>0</v>
      </c>
      <c r="AH179" s="10">
        <f ca="1">IF(AH$5&lt;&gt;"",HLOOKUP(AH$5,Functionalization!$G$6:$R$373,ROW($A179)-5,FALSE),IFERROR(INDEX(AH$337:AH$373,MATCH($F179,$B$337:$B$373,0))/VLOOKUP($F179,$B$337:$BB$373,MATCH(LEFT(TRIM(AH$6),FIND("~",SUBSTITUTE(AH$6,"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179))*HLOOKUP(LEFT(TRIM(AH$6),FIND("~",SUBSTITUTE(AH$6," ","~",LEN(TRIM(AH$6))-LEN(SUBSTITUTE(TRIM(AH$6)," ",""))))-1)&amp;" Total",$B$6:$BB$373,ROW($A179)-5,FALSE))</f>
        <v>0</v>
      </c>
      <c r="AI179" s="10">
        <f ca="1">IF(AI$5&lt;&gt;"",HLOOKUP(AI$5,Functionalization!$G$6:$R$373,ROW($A179)-5,FALSE),IFERROR(INDEX(AI$337:AI$373,MATCH($F179,$B$337:$B$373,0))/VLOOKUP($F179,$B$337:$BB$373,MATCH(LEFT(TRIM(AI$6),FIND("~",SUBSTITUTE(AI$6,"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179))*HLOOKUP(LEFT(TRIM(AI$6),FIND("~",SUBSTITUTE(AI$6," ","~",LEN(TRIM(AI$6))-LEN(SUBSTITUTE(TRIM(AI$6)," ",""))))-1)&amp;" Total",$B$6:$BB$373,ROW($A179)-5,FALSE))</f>
        <v>0</v>
      </c>
      <c r="AJ179" s="10">
        <f ca="1">IF(AJ$5&lt;&gt;"",HLOOKUP(AJ$5,Functionalization!$G$6:$R$373,ROW($A179)-5,FALSE),IFERROR(INDEX(AJ$337:AJ$373,MATCH($F179,$B$337:$B$373,0))/VLOOKUP($F179,$B$337:$BB$373,MATCH(LEFT(TRIM(AJ$6),FIND("~",SUBSTITUTE(AJ$6,"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179))*HLOOKUP(LEFT(TRIM(AJ$6),FIND("~",SUBSTITUTE(AJ$6," ","~",LEN(TRIM(AJ$6))-LEN(SUBSTITUTE(TRIM(AJ$6)," ",""))))-1)&amp;" Total",$B$6:$BB$373,ROW($A179)-5,FALSE))</f>
        <v>0</v>
      </c>
      <c r="AK179" s="10">
        <f ca="1">IF(AK$5&lt;&gt;"",HLOOKUP(AK$5,Functionalization!$G$6:$R$373,ROW($A179)-5,FALSE),IFERROR(INDEX(AK$337:AK$373,MATCH($F179,$B$337:$B$373,0))/VLOOKUP($F179,$B$337:$BB$373,MATCH(LEFT(TRIM(AK$6),FIND("~",SUBSTITUTE(AK$6,"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179))*HLOOKUP(LEFT(TRIM(AK$6),FIND("~",SUBSTITUTE(AK$6," ","~",LEN(TRIM(AK$6))-LEN(SUBSTITUTE(TRIM(AK$6)," ",""))))-1)&amp;" Total",$B$6:$BB$373,ROW($A179)-5,FALSE))</f>
        <v>0</v>
      </c>
      <c r="AL179" s="10">
        <f ca="1">IF(AL$5&lt;&gt;"",HLOOKUP(AL$5,Functionalization!$G$6:$R$373,ROW($A179)-5,FALSE),IFERROR(INDEX(AL$337:AL$373,MATCH($F179,$B$337:$B$373,0))/VLOOKUP($F179,$B$337:$BB$373,MATCH(LEFT(TRIM(AL$6),FIND("~",SUBSTITUTE(AL$6,"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179))*HLOOKUP(LEFT(TRIM(AL$6),FIND("~",SUBSTITUTE(AL$6," ","~",LEN(TRIM(AL$6))-LEN(SUBSTITUTE(TRIM(AL$6)," ",""))))-1)&amp;" Total",$B$6:$BB$373,ROW($A179)-5,FALSE))</f>
        <v>0</v>
      </c>
      <c r="AM179" s="10">
        <f ca="1">IF(AM$5&lt;&gt;"",HLOOKUP(AM$5,Functionalization!$G$6:$R$373,ROW($A179)-5,FALSE),IFERROR(INDEX(AM$337:AM$373,MATCH($F179,$B$337:$B$373,0))/VLOOKUP($F179,$B$337:$BB$373,MATCH(LEFT(TRIM(AM$6),FIND("~",SUBSTITUTE(AM$6,"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179))*HLOOKUP(LEFT(TRIM(AM$6),FIND("~",SUBSTITUTE(AM$6," ","~",LEN(TRIM(AM$6))-LEN(SUBSTITUTE(TRIM(AM$6)," ",""))))-1)&amp;" Total",$B$6:$BB$373,ROW($A179)-5,FALSE))</f>
        <v>0</v>
      </c>
      <c r="AN179" s="10">
        <f ca="1">IF(AN$5&lt;&gt;"",HLOOKUP(AN$5,Functionalization!$G$6:$R$373,ROW($A179)-5,FALSE),IFERROR(INDEX(AN$337:AN$373,MATCH($F179,$B$337:$B$373,0))/VLOOKUP($F179,$B$337:$BB$373,MATCH(LEFT(TRIM(AN$6),FIND("~",SUBSTITUTE(AN$6,"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179))*HLOOKUP(LEFT(TRIM(AN$6),FIND("~",SUBSTITUTE(AN$6," ","~",LEN(TRIM(AN$6))-LEN(SUBSTITUTE(TRIM(AN$6)," ",""))))-1)&amp;" Total",$B$6:$BB$373,ROW($A179)-5,FALSE))</f>
        <v>0</v>
      </c>
      <c r="AO179" s="10">
        <f ca="1">IF(AO$5&lt;&gt;"",HLOOKUP(AO$5,Functionalization!$G$6:$R$373,ROW($A179)-5,FALSE),IFERROR(INDEX(AO$337:AO$373,MATCH($F179,$B$337:$B$373,0))/VLOOKUP($F179,$B$337:$BB$373,MATCH(LEFT(TRIM(AO$6),FIND("~",SUBSTITUTE(AO$6,"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179))*HLOOKUP(LEFT(TRIM(AO$6),FIND("~",SUBSTITUTE(AO$6," ","~",LEN(TRIM(AO$6))-LEN(SUBSTITUTE(TRIM(AO$6)," ",""))))-1)&amp;" Total",$B$6:$BB$373,ROW($A179)-5,FALSE))</f>
        <v>0</v>
      </c>
      <c r="AP179" s="10">
        <f ca="1">IF(AP$5&lt;&gt;"",HLOOKUP(AP$5,Functionalization!$G$6:$R$373,ROW($A179)-5,FALSE),IFERROR(INDEX(AP$337:AP$373,MATCH($F179,$B$337:$B$373,0))/VLOOKUP($F179,$B$337:$BB$373,MATCH(LEFT(TRIM(AP$6),FIND("~",SUBSTITUTE(AP$6,"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179))*HLOOKUP(LEFT(TRIM(AP$6),FIND("~",SUBSTITUTE(AP$6," ","~",LEN(TRIM(AP$6))-LEN(SUBSTITUTE(TRIM(AP$6)," ",""))))-1)&amp;" Total",$B$6:$BB$373,ROW($A179)-5,FALSE))</f>
        <v>0</v>
      </c>
      <c r="AQ179" s="10">
        <f ca="1">IF(AQ$5&lt;&gt;"",HLOOKUP(AQ$5,Functionalization!$G$6:$R$373,ROW($A179)-5,FALSE),IFERROR(INDEX(AQ$337:AQ$373,MATCH($F179,$B$337:$B$373,0))/VLOOKUP($F179,$B$337:$BB$373,MATCH(LEFT(TRIM(AQ$6),FIND("~",SUBSTITUTE(AQ$6,"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179))*HLOOKUP(LEFT(TRIM(AQ$6),FIND("~",SUBSTITUTE(AQ$6," ","~",LEN(TRIM(AQ$6))-LEN(SUBSTITUTE(TRIM(AQ$6)," ",""))))-1)&amp;" Total",$B$6:$BB$373,ROW($A179)-5,FALSE))</f>
        <v>0</v>
      </c>
      <c r="AR179" s="10">
        <f ca="1">IF(AR$5&lt;&gt;"",HLOOKUP(AR$5,Functionalization!$G$6:$R$373,ROW($A179)-5,FALSE),IFERROR(INDEX(AR$337:AR$373,MATCH($F179,$B$337:$B$373,0))/VLOOKUP($F179,$B$337:$BB$373,MATCH(LEFT(TRIM(AR$6),FIND("~",SUBSTITUTE(AR$6,"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179))*HLOOKUP(LEFT(TRIM(AR$6),FIND("~",SUBSTITUTE(AR$6," ","~",LEN(TRIM(AR$6))-LEN(SUBSTITUTE(TRIM(AR$6)," ",""))))-1)&amp;" Total",$B$6:$BB$373,ROW($A179)-5,FALSE))</f>
        <v>0</v>
      </c>
      <c r="AS179" s="10">
        <f ca="1">IF(AS$5&lt;&gt;"",HLOOKUP(AS$5,Functionalization!$G$6:$R$373,ROW($A179)-5,FALSE),IFERROR(INDEX(AS$337:AS$373,MATCH($F179,$B$337:$B$373,0))/VLOOKUP($F179,$B$337:$BB$373,MATCH(LEFT(TRIM(AS$6),FIND("~",SUBSTITUTE(AS$6,"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179))*HLOOKUP(LEFT(TRIM(AS$6),FIND("~",SUBSTITUTE(AS$6," ","~",LEN(TRIM(AS$6))-LEN(SUBSTITUTE(TRIM(AS$6)," ",""))))-1)&amp;" Total",$B$6:$BB$373,ROW($A179)-5,FALSE))</f>
        <v>0</v>
      </c>
      <c r="AT179" s="10">
        <f ca="1">IF(AT$5&lt;&gt;"",HLOOKUP(AT$5,Functionalization!$G$6:$R$373,ROW($A179)-5,FALSE),IFERROR(INDEX(AT$337:AT$373,MATCH($F179,$B$337:$B$373,0))/VLOOKUP($F179,$B$337:$BB$373,MATCH(LEFT(TRIM(AT$6),FIND("~",SUBSTITUTE(AT$6,"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179))*HLOOKUP(LEFT(TRIM(AT$6),FIND("~",SUBSTITUTE(AT$6," ","~",LEN(TRIM(AT$6))-LEN(SUBSTITUTE(TRIM(AT$6)," ",""))))-1)&amp;" Total",$B$6:$BB$373,ROW($A179)-5,FALSE))</f>
        <v>0</v>
      </c>
      <c r="AU179" s="10">
        <f ca="1">IF(AU$5&lt;&gt;"",HLOOKUP(AU$5,Functionalization!$G$6:$R$373,ROW($A179)-5,FALSE),IFERROR(INDEX(AU$337:AU$373,MATCH($F179,$B$337:$B$373,0))/VLOOKUP($F179,$B$337:$BB$373,MATCH(LEFT(TRIM(AU$6),FIND("~",SUBSTITUTE(AU$6,"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179))*HLOOKUP(LEFT(TRIM(AU$6),FIND("~",SUBSTITUTE(AU$6," ","~",LEN(TRIM(AU$6))-LEN(SUBSTITUTE(TRIM(AU$6)," ",""))))-1)&amp;" Total",$B$6:$BB$373,ROW($A179)-5,FALSE))</f>
        <v>0</v>
      </c>
      <c r="AV179" s="10">
        <f ca="1">IF(AV$5&lt;&gt;"",HLOOKUP(AV$5,Functionalization!$G$6:$R$373,ROW($A179)-5,FALSE),IFERROR(INDEX(AV$337:AV$373,MATCH($F179,$B$337:$B$373,0))/VLOOKUP($F179,$B$337:$BB$373,MATCH(LEFT(TRIM(AV$6),FIND("~",SUBSTITUTE(AV$6,"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179))*HLOOKUP(LEFT(TRIM(AV$6),FIND("~",SUBSTITUTE(AV$6," ","~",LEN(TRIM(AV$6))-LEN(SUBSTITUTE(TRIM(AV$6)," ",""))))-1)&amp;" Total",$B$6:$BB$373,ROW($A179)-5,FALSE))</f>
        <v>0</v>
      </c>
      <c r="AW179" s="10">
        <f ca="1">IF(AW$5&lt;&gt;"",HLOOKUP(AW$5,Functionalization!$G$6:$R$373,ROW($A179)-5,FALSE),IFERROR(INDEX(AW$337:AW$373,MATCH($F179,$B$337:$B$373,0))/VLOOKUP($F179,$B$337:$BB$373,MATCH(LEFT(TRIM(AW$6),FIND("~",SUBSTITUTE(AW$6,"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179))*HLOOKUP(LEFT(TRIM(AW$6),FIND("~",SUBSTITUTE(AW$6," ","~",LEN(TRIM(AW$6))-LEN(SUBSTITUTE(TRIM(AW$6)," ",""))))-1)&amp;" Total",$B$6:$BB$373,ROW($A179)-5,FALSE))</f>
        <v>0</v>
      </c>
      <c r="AX179" s="10">
        <f ca="1">IF(AX$5&lt;&gt;"",HLOOKUP(AX$5,Functionalization!$G$6:$R$373,ROW($A179)-5,FALSE),IFERROR(INDEX(AX$337:AX$373,MATCH($F179,$B$337:$B$373,0))/VLOOKUP($F179,$B$337:$BB$373,MATCH(LEFT(TRIM(AX$6),FIND("~",SUBSTITUTE(AX$6,"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179))*HLOOKUP(LEFT(TRIM(AX$6),FIND("~",SUBSTITUTE(AX$6," ","~",LEN(TRIM(AX$6))-LEN(SUBSTITUTE(TRIM(AX$6)," ",""))))-1)&amp;" Total",$B$6:$BB$373,ROW($A179)-5,FALSE))</f>
        <v>0</v>
      </c>
      <c r="AY179" s="10">
        <f ca="1">IF(AY$5&lt;&gt;"",HLOOKUP(AY$5,Functionalization!$G$6:$R$373,ROW($A179)-5,FALSE),IFERROR(INDEX(AY$337:AY$373,MATCH($F179,$B$337:$B$373,0))/VLOOKUP($F179,$B$337:$BB$373,MATCH(LEFT(TRIM(AY$6),FIND("~",SUBSTITUTE(AY$6,"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179))*HLOOKUP(LEFT(TRIM(AY$6),FIND("~",SUBSTITUTE(AY$6," ","~",LEN(TRIM(AY$6))-LEN(SUBSTITUTE(TRIM(AY$6)," ",""))))-1)&amp;" Total",$B$6:$BB$373,ROW($A179)-5,FALSE))</f>
        <v>0</v>
      </c>
      <c r="AZ179" s="10">
        <f ca="1">IF(AZ$5&lt;&gt;"",HLOOKUP(AZ$5,Functionalization!$G$6:$R$373,ROW($A179)-5,FALSE),IFERROR(INDEX(AZ$337:AZ$373,MATCH($F179,$B$337:$B$373,0))/VLOOKUP($F179,$B$337:$BB$373,MATCH(LEFT(TRIM(AZ$6),FIND("~",SUBSTITUTE(AZ$6,"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179))*HLOOKUP(LEFT(TRIM(AZ$6),FIND("~",SUBSTITUTE(AZ$6," ","~",LEN(TRIM(AZ$6))-LEN(SUBSTITUTE(TRIM(AZ$6)," ",""))))-1)&amp;" Total",$B$6:$BB$373,ROW($A179)-5,FALSE))</f>
        <v>0</v>
      </c>
      <c r="BA179" s="10">
        <f ca="1">IF(BA$5&lt;&gt;"",HLOOKUP(BA$5,Functionalization!$G$6:$R$373,ROW($A179)-5,FALSE),IFERROR(INDEX(BA$337:BA$373,MATCH($F179,$B$337:$B$373,0))/VLOOKUP($F179,$B$337:$BB$373,MATCH(LEFT(TRIM(BA$6),FIND("~",SUBSTITUTE(BA$6,"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179))*HLOOKUP(LEFT(TRIM(BA$6),FIND("~",SUBSTITUTE(BA$6," ","~",LEN(TRIM(BA$6))-LEN(SUBSTITUTE(TRIM(BA$6)," ",""))))-1)&amp;" Total",$B$6:$BB$373,ROW($A179)-5,FALSE))</f>
        <v>0</v>
      </c>
      <c r="BB179" s="10">
        <f ca="1">IF(BB$5&lt;&gt;"",HLOOKUP(BB$5,Functionalization!$G$6:$R$373,ROW($A179)-5,FALSE),IFERROR(INDEX(BB$337:BB$373,MATCH($F179,$B$337:$B$373,0))/VLOOKUP($F179,$B$337:$BB$373,MATCH(LEFT(TRIM(BB$6),FIND("~",SUBSTITUTE(BB$6,"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179))*HLOOKUP(LEFT(TRIM(BB$6),FIND("~",SUBSTITUTE(BB$6," ","~",LEN(TRIM(BB$6))-LEN(SUBSTITUTE(TRIM(BB$6)," ",""))))-1)&amp;" Total",$B$6:$BB$373,ROW($A179)-5,FALSE))</f>
        <v>0</v>
      </c>
      <c r="BD179">
        <f ca="1">IFERROR(IF(SUMIF($G$6:$BB$6,BD$6&amp;" Total",$G179:$BB179)-(SUMIF($G$6:$BB$6,BD$6&amp;" "&amp;'Input-Func_Class'!$D$22,$G179:$BB179)+IFERROR(SUMIF($G$6:$BB$6,BD$6&amp;" "&amp;'Input-Func_Class'!$E$22,$G179:$BB179),SUMIF($G$6:$BB$6,BD$6&amp;" "&amp;'Input-Func_Class'!$B$24,$G179:$BB179))+SUMIF($G$6:$BB$6,BD$6&amp;" "&amp;'Input-Func_Class'!$F$22,$G179:$BB179))&lt;Check_Limit,0,1),1)</f>
        <v>0</v>
      </c>
      <c r="BE179">
        <f ca="1">IFERROR(IF(SUMIF($G$6:$BB$6,BE$6&amp;" Total",$G179:$BB179)-(SUMIF($G$6:$BB$6,BE$6&amp;" "&amp;'Input-Func_Class'!$D$22,$G179:$BB179)+IFERROR(SUMIF($G$6:$BB$6,BE$6&amp;" "&amp;'Input-Func_Class'!$E$22,$G179:$BB179),SUMIF($G$6:$BB$6,BE$6&amp;" "&amp;'Input-Func_Class'!$B$24,$G179:$BB179))+SUMIF($G$6:$BB$6,BE$6&amp;" "&amp;'Input-Func_Class'!$F$22,$G179:$BB179))&lt;Check_Limit,0,1),1)</f>
        <v>0</v>
      </c>
      <c r="BF179">
        <f ca="1">IFERROR(IF(SUMIF($G$6:$BB$6,BF$6&amp;" Total",$G179:$BB179)-(SUMIF($G$6:$BB$6,BF$6&amp;" "&amp;'Input-Func_Class'!$D$22,$G179:$BB179)+IFERROR(SUMIF($G$6:$BB$6,BF$6&amp;" "&amp;'Input-Func_Class'!$E$22,$G179:$BB179),SUMIF($G$6:$BB$6,BF$6&amp;" "&amp;'Input-Func_Class'!$B$24,$G179:$BB179))+SUMIF($G$6:$BB$6,BF$6&amp;" "&amp;'Input-Func_Class'!$F$22,$G179:$BB179))&lt;Check_Limit,0,1),1)</f>
        <v>0</v>
      </c>
      <c r="BG179">
        <f ca="1">IFERROR(IF(SUMIF($G$6:$BB$6,BG$6&amp;" Total",$G179:$BB179)-(SUMIF($G$6:$BB$6,BG$6&amp;" "&amp;'Input-Func_Class'!$D$22,$G179:$BB179)+IFERROR(SUMIF($G$6:$BB$6,BG$6&amp;" "&amp;'Input-Func_Class'!$E$22,$G179:$BB179),SUMIF($G$6:$BB$6,BG$6&amp;" "&amp;'Input-Func_Class'!$B$24,$G179:$BB179))+SUMIF($G$6:$BB$6,BG$6&amp;" "&amp;'Input-Func_Class'!$F$22,$G179:$BB179))&lt;Check_Limit,0,1),1)</f>
        <v>0</v>
      </c>
      <c r="BH179">
        <f ca="1">IFERROR(IF(SUMIF($G$6:$BB$6,BH$6&amp;" Total",$G179:$BB179)-(SUMIF($G$6:$BB$6,BH$6&amp;" "&amp;'Input-Func_Class'!$D$22,$G179:$BB179)+IFERROR(SUMIF($G$6:$BB$6,BH$6&amp;" "&amp;'Input-Func_Class'!$E$22,$G179:$BB179),SUMIF($G$6:$BB$6,BH$6&amp;" "&amp;'Input-Func_Class'!$B$24,$G179:$BB179))+SUMIF($G$6:$BB$6,BH$6&amp;" "&amp;'Input-Func_Class'!$F$22,$G179:$BB179))&lt;Check_Limit,0,1),1)</f>
        <v>0</v>
      </c>
      <c r="BI179">
        <f ca="1">IFERROR(IF(SUMIF($G$6:$BB$6,BI$6&amp;" Total",$G179:$BB179)-(SUMIF($G$6:$BB$6,BI$6&amp;" "&amp;'Input-Func_Class'!$D$22,$G179:$BB179)+IFERROR(SUMIF($G$6:$BB$6,BI$6&amp;" "&amp;'Input-Func_Class'!$E$22,$G179:$BB179),SUMIF($G$6:$BB$6,BI$6&amp;" "&amp;'Input-Func_Class'!$B$24,$G179:$BB179))+SUMIF($G$6:$BB$6,BI$6&amp;" "&amp;'Input-Func_Class'!$F$22,$G179:$BB179))&lt;Check_Limit,0,1),1)</f>
        <v>0</v>
      </c>
      <c r="BJ179">
        <f ca="1">IFERROR(IF(SUMIF($G$6:$BB$6,BJ$6&amp;" Total",$G179:$BB179)-(SUMIF($G$6:$BB$6,BJ$6&amp;" "&amp;'Input-Func_Class'!$D$22,$G179:$BB179)+IFERROR(SUMIF($G$6:$BB$6,BJ$6&amp;" "&amp;'Input-Func_Class'!$E$22,$G179:$BB179),SUMIF($G$6:$BB$6,BJ$6&amp;" "&amp;'Input-Func_Class'!$B$24,$G179:$BB179))+SUMIF($G$6:$BB$6,BJ$6&amp;" "&amp;'Input-Func_Class'!$F$22,$G179:$BB179))&lt;Check_Limit,0,1),1)</f>
        <v>0</v>
      </c>
      <c r="BK179">
        <f ca="1">IFERROR(IF(SUMIF($G$6:$BB$6,BK$6&amp;" Total",$G179:$BB179)-(SUMIF($G$6:$BB$6,BK$6&amp;" "&amp;'Input-Func_Class'!$D$22,$G179:$BB179)+IFERROR(SUMIF($G$6:$BB$6,BK$6&amp;" "&amp;'Input-Func_Class'!$E$22,$G179:$BB179),SUMIF($G$6:$BB$6,BK$6&amp;" "&amp;'Input-Func_Class'!$B$24,$G179:$BB179))+SUMIF($G$6:$BB$6,BK$6&amp;" "&amp;'Input-Func_Class'!$F$22,$G179:$BB179))&lt;Check_Limit,0,1),1)</f>
        <v>0</v>
      </c>
      <c r="BL179">
        <f ca="1">IFERROR(IF(SUMIF($G$6:$BB$6,BL$6&amp;" Total",$G179:$BB179)-(SUMIF($G$6:$BB$6,BL$6&amp;" "&amp;'Input-Func_Class'!$D$22,$G179:$BB179)+IFERROR(SUMIF($G$6:$BB$6,BL$6&amp;" "&amp;'Input-Func_Class'!$E$22,$G179:$BB179),SUMIF($G$6:$BB$6,BL$6&amp;" "&amp;'Input-Func_Class'!$B$24,$G179:$BB179))+SUMIF($G$6:$BB$6,BL$6&amp;" "&amp;'Input-Func_Class'!$F$22,$G179:$BB179))&lt;Check_Limit,0,1),1)</f>
        <v>0</v>
      </c>
      <c r="BM179">
        <f ca="1">IFERROR(IF(SUMIF($G$6:$BB$6,BM$6&amp;" Total",$G179:$BB179)-(SUMIF($G$6:$BB$6,BM$6&amp;" "&amp;'Input-Func_Class'!$D$22,$G179:$BB179)+IFERROR(SUMIF($G$6:$BB$6,BM$6&amp;" "&amp;'Input-Func_Class'!$E$22,$G179:$BB179),SUMIF($G$6:$BB$6,BM$6&amp;" "&amp;'Input-Func_Class'!$B$24,$G179:$BB179))+SUMIF($G$6:$BB$6,BM$6&amp;" "&amp;'Input-Func_Class'!$F$22,$G179:$BB179))&lt;Check_Limit,0,1),1)</f>
        <v>0</v>
      </c>
      <c r="BN179">
        <f ca="1">IFERROR(IF(SUMIF($G$6:$BB$6,BN$6&amp;" Total",$G179:$BB179)-(SUMIF($G$6:$BB$6,BN$6&amp;" "&amp;'Input-Func_Class'!$D$22,$G179:$BB179)+IFERROR(SUMIF($G$6:$BB$6,BN$6&amp;" "&amp;'Input-Func_Class'!$E$22,$G179:$BB179),SUMIF($G$6:$BB$6,BN$6&amp;" "&amp;'Input-Func_Class'!$B$24,$G179:$BB179))+SUMIF($G$6:$BB$6,BN$6&amp;" "&amp;'Input-Func_Class'!$F$22,$G179:$BB179))&lt;Check_Limit,0,1),1)</f>
        <v>0</v>
      </c>
      <c r="BO179">
        <f ca="1">IFERROR(IF(SUMIF($G$6:$BB$6,BO$6&amp;" Total",$G179:$BB179)-(SUMIF($G$6:$BB$6,BO$6&amp;" "&amp;'Input-Func_Class'!$D$22,$G179:$BB179)+IFERROR(SUMIF($G$6:$BB$6,BO$6&amp;" "&amp;'Input-Func_Class'!$E$22,$G179:$BB179),SUMIF($G$6:$BB$6,BO$6&amp;" "&amp;'Input-Func_Class'!$B$24,$G179:$BB179))+SUMIF($G$6:$BB$6,BO$6&amp;" "&amp;'Input-Func_Class'!$F$22,$G179:$BB179))&lt;Check_Limit,0,1),1)</f>
        <v>0</v>
      </c>
    </row>
    <row r="180" spans="1:67" outlineLevel="1">
      <c r="A180" s="31">
        <f>IF(ISBLANK('Input-Accounts'!A180),"",'Input-Accounts'!A180)</f>
        <v>160</v>
      </c>
      <c r="B180" s="53" t="str">
        <f>IF(ISBLANK('Input-Accounts'!B180),"",'Input-Accounts'!B180)</f>
        <v>Meter and house regulator expenses</v>
      </c>
      <c r="C180" s="31">
        <f>IF(ISBLANK('Input-Accounts'!C180),"",'Input-Accounts'!C180)</f>
        <v>878</v>
      </c>
      <c r="D180" s="10">
        <f>Functionalization!$D180</f>
        <v>1688170.3419252376</v>
      </c>
      <c r="E180" s="10">
        <f t="shared" ca="1" si="48"/>
        <v>0</v>
      </c>
      <c r="F180" s="3" t="str">
        <f>IF($D180=0,"-",IF('Input-Accounts'!$E180&lt;&gt;0,'Input-Accounts'!$E180,'Input-Accounts'!$G180))</f>
        <v>CUSTOMER</v>
      </c>
      <c r="G180" s="10">
        <f ca="1">IF(G$5&lt;&gt;"",HLOOKUP(G$5,Functionalization!$G$6:$R$373,ROW($A180)-5,FALSE),IFERROR(INDEX(G$337:G$373,MATCH($F180,$B$337:$B$373,0))/VLOOKUP($F180,$B$337:$BB$373,MATCH(LEFT(TRIM(G$6),FIND("~",SUBSTITUTE(G$6,"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180))*HLOOKUP(LEFT(TRIM(G$6),FIND("~",SUBSTITUTE(G$6," ","~",LEN(TRIM(G$6))-LEN(SUBSTITUTE(TRIM(G$6)," ",""))))-1)&amp;" Total",$B$6:$BB$373,ROW($A180)-5,FALSE))</f>
        <v>0</v>
      </c>
      <c r="H180" s="10">
        <f ca="1">IF(H$5&lt;&gt;"",HLOOKUP(H$5,Functionalization!$G$6:$R$373,ROW($A180)-5,FALSE),IFERROR(INDEX(H$337:H$373,MATCH($F180,$B$337:$B$373,0))/VLOOKUP($F180,$B$337:$BB$373,MATCH(LEFT(TRIM(H$6),FIND("~",SUBSTITUTE(H$6,"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180))*HLOOKUP(LEFT(TRIM(H$6),FIND("~",SUBSTITUTE(H$6," ","~",LEN(TRIM(H$6))-LEN(SUBSTITUTE(TRIM(H$6)," ",""))))-1)&amp;" Total",$B$6:$BB$373,ROW($A180)-5,FALSE))</f>
        <v>0</v>
      </c>
      <c r="I180" s="10">
        <f ca="1">IF(I$5&lt;&gt;"",HLOOKUP(I$5,Functionalization!$G$6:$R$373,ROW($A180)-5,FALSE),IFERROR(INDEX(I$337:I$373,MATCH($F180,$B$337:$B$373,0))/VLOOKUP($F180,$B$337:$BB$373,MATCH(LEFT(TRIM(I$6),FIND("~",SUBSTITUTE(I$6,"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180))*HLOOKUP(LEFT(TRIM(I$6),FIND("~",SUBSTITUTE(I$6," ","~",LEN(TRIM(I$6))-LEN(SUBSTITUTE(TRIM(I$6)," ",""))))-1)&amp;" Total",$B$6:$BB$373,ROW($A180)-5,FALSE))</f>
        <v>0</v>
      </c>
      <c r="J180" s="10">
        <f ca="1">IF(J$5&lt;&gt;"",HLOOKUP(J$5,Functionalization!$G$6:$R$373,ROW($A180)-5,FALSE),IFERROR(INDEX(J$337:J$373,MATCH($F180,$B$337:$B$373,0))/VLOOKUP($F180,$B$337:$BB$373,MATCH(LEFT(TRIM(J$6),FIND("~",SUBSTITUTE(J$6,"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180))*HLOOKUP(LEFT(TRIM(J$6),FIND("~",SUBSTITUTE(J$6," ","~",LEN(TRIM(J$6))-LEN(SUBSTITUTE(TRIM(J$6)," ",""))))-1)&amp;" Total",$B$6:$BB$373,ROW($A180)-5,FALSE))</f>
        <v>0</v>
      </c>
      <c r="K180" s="10">
        <f ca="1">IF(K$5&lt;&gt;"",HLOOKUP(K$5,Functionalization!$G$6:$R$373,ROW($A180)-5,FALSE),IFERROR(INDEX(K$337:K$373,MATCH($F180,$B$337:$B$373,0))/VLOOKUP($F180,$B$337:$BB$373,MATCH(LEFT(TRIM(K$6),FIND("~",SUBSTITUTE(K$6,"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180))*HLOOKUP(LEFT(TRIM(K$6),FIND("~",SUBSTITUTE(K$6," ","~",LEN(TRIM(K$6))-LEN(SUBSTITUTE(TRIM(K$6)," ",""))))-1)&amp;" Total",$B$6:$BB$373,ROW($A180)-5,FALSE))</f>
        <v>1688170.3419252376</v>
      </c>
      <c r="L180" s="10">
        <f ca="1">IF(L$5&lt;&gt;"",HLOOKUP(L$5,Functionalization!$G$6:$R$373,ROW($A180)-5,FALSE),IFERROR(INDEX(L$337:L$373,MATCH($F180,$B$337:$B$373,0))/VLOOKUP($F180,$B$337:$BB$373,MATCH(LEFT(TRIM(L$6),FIND("~",SUBSTITUTE(L$6,"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180))*HLOOKUP(LEFT(TRIM(L$6),FIND("~",SUBSTITUTE(L$6," ","~",LEN(TRIM(L$6))-LEN(SUBSTITUTE(TRIM(L$6)," ",""))))-1)&amp;" Total",$B$6:$BB$373,ROW($A180)-5,FALSE))</f>
        <v>0</v>
      </c>
      <c r="M180" s="10">
        <f ca="1">IF(M$5&lt;&gt;"",HLOOKUP(M$5,Functionalization!$G$6:$R$373,ROW($A180)-5,FALSE),IFERROR(INDEX(M$337:M$373,MATCH($F180,$B$337:$B$373,0))/VLOOKUP($F180,$B$337:$BB$373,MATCH(LEFT(TRIM(M$6),FIND("~",SUBSTITUTE(M$6,"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180))*HLOOKUP(LEFT(TRIM(M$6),FIND("~",SUBSTITUTE(M$6," ","~",LEN(TRIM(M$6))-LEN(SUBSTITUTE(TRIM(M$6)," ",""))))-1)&amp;" Total",$B$6:$BB$373,ROW($A180)-5,FALSE))</f>
        <v>0</v>
      </c>
      <c r="N180" s="10">
        <f ca="1">IF(N$5&lt;&gt;"",HLOOKUP(N$5,Functionalization!$G$6:$R$373,ROW($A180)-5,FALSE),IFERROR(INDEX(N$337:N$373,MATCH($F180,$B$337:$B$373,0))/VLOOKUP($F180,$B$337:$BB$373,MATCH(LEFT(TRIM(N$6),FIND("~",SUBSTITUTE(N$6,"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180))*HLOOKUP(LEFT(TRIM(N$6),FIND("~",SUBSTITUTE(N$6," ","~",LEN(TRIM(N$6))-LEN(SUBSTITUTE(TRIM(N$6)," ",""))))-1)&amp;" Total",$B$6:$BB$373,ROW($A180)-5,FALSE))</f>
        <v>1688170.3419252376</v>
      </c>
      <c r="O180" s="10">
        <f ca="1">IF(O$5&lt;&gt;"",HLOOKUP(O$5,Functionalization!$G$6:$R$373,ROW($A180)-5,FALSE),IFERROR(INDEX(O$337:O$373,MATCH($F180,$B$337:$B$373,0))/VLOOKUP($F180,$B$337:$BB$373,MATCH(LEFT(TRIM(O$6),FIND("~",SUBSTITUTE(O$6,"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180))*HLOOKUP(LEFT(TRIM(O$6),FIND("~",SUBSTITUTE(O$6," ","~",LEN(TRIM(O$6))-LEN(SUBSTITUTE(TRIM(O$6)," ",""))))-1)&amp;" Total",$B$6:$BB$373,ROW($A180)-5,FALSE))</f>
        <v>0</v>
      </c>
      <c r="P180" s="10">
        <f ca="1">IF(P$5&lt;&gt;"",HLOOKUP(P$5,Functionalization!$G$6:$R$373,ROW($A180)-5,FALSE),IFERROR(INDEX(P$337:P$373,MATCH($F180,$B$337:$B$373,0))/VLOOKUP($F180,$B$337:$BB$373,MATCH(LEFT(TRIM(P$6),FIND("~",SUBSTITUTE(P$6,"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180))*HLOOKUP(LEFT(TRIM(P$6),FIND("~",SUBSTITUTE(P$6," ","~",LEN(TRIM(P$6))-LEN(SUBSTITUTE(TRIM(P$6)," ",""))))-1)&amp;" Total",$B$6:$BB$373,ROW($A180)-5,FALSE))</f>
        <v>0</v>
      </c>
      <c r="Q180" s="10">
        <f ca="1">IF(Q$5&lt;&gt;"",HLOOKUP(Q$5,Functionalization!$G$6:$R$373,ROW($A180)-5,FALSE),IFERROR(INDEX(Q$337:Q$373,MATCH($F180,$B$337:$B$373,0))/VLOOKUP($F180,$B$337:$BB$373,MATCH(LEFT(TRIM(Q$6),FIND("~",SUBSTITUTE(Q$6,"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180))*HLOOKUP(LEFT(TRIM(Q$6),FIND("~",SUBSTITUTE(Q$6," ","~",LEN(TRIM(Q$6))-LEN(SUBSTITUTE(TRIM(Q$6)," ",""))))-1)&amp;" Total",$B$6:$BB$373,ROW($A180)-5,FALSE))</f>
        <v>0</v>
      </c>
      <c r="R180" s="10">
        <f ca="1">IF(R$5&lt;&gt;"",HLOOKUP(R$5,Functionalization!$G$6:$R$373,ROW($A180)-5,FALSE),IFERROR(INDEX(R$337:R$373,MATCH($F180,$B$337:$B$373,0))/VLOOKUP($F180,$B$337:$BB$373,MATCH(LEFT(TRIM(R$6),FIND("~",SUBSTITUTE(R$6,"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180))*HLOOKUP(LEFT(TRIM(R$6),FIND("~",SUBSTITUTE(R$6," ","~",LEN(TRIM(R$6))-LEN(SUBSTITUTE(TRIM(R$6)," ",""))))-1)&amp;" Total",$B$6:$BB$373,ROW($A180)-5,FALSE))</f>
        <v>0</v>
      </c>
      <c r="S180" s="10">
        <f ca="1">IF(S$5&lt;&gt;"",HLOOKUP(S$5,Functionalization!$G$6:$R$373,ROW($A180)-5,FALSE),IFERROR(INDEX(S$337:S$373,MATCH($F180,$B$337:$B$373,0))/VLOOKUP($F180,$B$337:$BB$373,MATCH(LEFT(TRIM(S$6),FIND("~",SUBSTITUTE(S$6,"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180))*HLOOKUP(LEFT(TRIM(S$6),FIND("~",SUBSTITUTE(S$6," ","~",LEN(TRIM(S$6))-LEN(SUBSTITUTE(TRIM(S$6)," ",""))))-1)&amp;" Total",$B$6:$BB$373,ROW($A180)-5,FALSE))</f>
        <v>0</v>
      </c>
      <c r="T180" s="10">
        <f ca="1">IF(T$5&lt;&gt;"",HLOOKUP(T$5,Functionalization!$G$6:$R$373,ROW($A180)-5,FALSE),IFERROR(INDEX(T$337:T$373,MATCH($F180,$B$337:$B$373,0))/VLOOKUP($F180,$B$337:$BB$373,MATCH(LEFT(TRIM(T$6),FIND("~",SUBSTITUTE(T$6,"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180))*HLOOKUP(LEFT(TRIM(T$6),FIND("~",SUBSTITUTE(T$6," ","~",LEN(TRIM(T$6))-LEN(SUBSTITUTE(TRIM(T$6)," ",""))))-1)&amp;" Total",$B$6:$BB$373,ROW($A180)-5,FALSE))</f>
        <v>0</v>
      </c>
      <c r="U180" s="10">
        <f ca="1">IF(U$5&lt;&gt;"",HLOOKUP(U$5,Functionalization!$G$6:$R$373,ROW($A180)-5,FALSE),IFERROR(INDEX(U$337:U$373,MATCH($F180,$B$337:$B$373,0))/VLOOKUP($F180,$B$337:$BB$373,MATCH(LEFT(TRIM(U$6),FIND("~",SUBSTITUTE(U$6,"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180))*HLOOKUP(LEFT(TRIM(U$6),FIND("~",SUBSTITUTE(U$6," ","~",LEN(TRIM(U$6))-LEN(SUBSTITUTE(TRIM(U$6)," ",""))))-1)&amp;" Total",$B$6:$BB$373,ROW($A180)-5,FALSE))</f>
        <v>0</v>
      </c>
      <c r="V180" s="10">
        <f ca="1">IF(V$5&lt;&gt;"",HLOOKUP(V$5,Functionalization!$G$6:$R$373,ROW($A180)-5,FALSE),IFERROR(INDEX(V$337:V$373,MATCH($F180,$B$337:$B$373,0))/VLOOKUP($F180,$B$337:$BB$373,MATCH(LEFT(TRIM(V$6),FIND("~",SUBSTITUTE(V$6,"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180))*HLOOKUP(LEFT(TRIM(V$6),FIND("~",SUBSTITUTE(V$6," ","~",LEN(TRIM(V$6))-LEN(SUBSTITUTE(TRIM(V$6)," ",""))))-1)&amp;" Total",$B$6:$BB$373,ROW($A180)-5,FALSE))</f>
        <v>0</v>
      </c>
      <c r="W180" s="10">
        <f ca="1">IF(W$5&lt;&gt;"",HLOOKUP(W$5,Functionalization!$G$6:$R$373,ROW($A180)-5,FALSE),IFERROR(INDEX(W$337:W$373,MATCH($F180,$B$337:$B$373,0))/VLOOKUP($F180,$B$337:$BB$373,MATCH(LEFT(TRIM(W$6),FIND("~",SUBSTITUTE(W$6,"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180))*HLOOKUP(LEFT(TRIM(W$6),FIND("~",SUBSTITUTE(W$6," ","~",LEN(TRIM(W$6))-LEN(SUBSTITUTE(TRIM(W$6)," ",""))))-1)&amp;" Total",$B$6:$BB$373,ROW($A180)-5,FALSE))</f>
        <v>0</v>
      </c>
      <c r="X180" s="10">
        <f ca="1">IF(X$5&lt;&gt;"",HLOOKUP(X$5,Functionalization!$G$6:$R$373,ROW($A180)-5,FALSE),IFERROR(INDEX(X$337:X$373,MATCH($F180,$B$337:$B$373,0))/VLOOKUP($F180,$B$337:$BB$373,MATCH(LEFT(TRIM(X$6),FIND("~",SUBSTITUTE(X$6,"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180))*HLOOKUP(LEFT(TRIM(X$6),FIND("~",SUBSTITUTE(X$6," ","~",LEN(TRIM(X$6))-LEN(SUBSTITUTE(TRIM(X$6)," ",""))))-1)&amp;" Total",$B$6:$BB$373,ROW($A180)-5,FALSE))</f>
        <v>0</v>
      </c>
      <c r="Y180" s="10">
        <f ca="1">IF(Y$5&lt;&gt;"",HLOOKUP(Y$5,Functionalization!$G$6:$R$373,ROW($A180)-5,FALSE),IFERROR(INDEX(Y$337:Y$373,MATCH($F180,$B$337:$B$373,0))/VLOOKUP($F180,$B$337:$BB$373,MATCH(LEFT(TRIM(Y$6),FIND("~",SUBSTITUTE(Y$6,"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180))*HLOOKUP(LEFT(TRIM(Y$6),FIND("~",SUBSTITUTE(Y$6," ","~",LEN(TRIM(Y$6))-LEN(SUBSTITUTE(TRIM(Y$6)," ",""))))-1)&amp;" Total",$B$6:$BB$373,ROW($A180)-5,FALSE))</f>
        <v>0</v>
      </c>
      <c r="Z180" s="10">
        <f ca="1">IF(Z$5&lt;&gt;"",HLOOKUP(Z$5,Functionalization!$G$6:$R$373,ROW($A180)-5,FALSE),IFERROR(INDEX(Z$337:Z$373,MATCH($F180,$B$337:$B$373,0))/VLOOKUP($F180,$B$337:$BB$373,MATCH(LEFT(TRIM(Z$6),FIND("~",SUBSTITUTE(Z$6,"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180))*HLOOKUP(LEFT(TRIM(Z$6),FIND("~",SUBSTITUTE(Z$6," ","~",LEN(TRIM(Z$6))-LEN(SUBSTITUTE(TRIM(Z$6)," ",""))))-1)&amp;" Total",$B$6:$BB$373,ROW($A180)-5,FALSE))</f>
        <v>0</v>
      </c>
      <c r="AA180" s="10">
        <f ca="1">IF(AA$5&lt;&gt;"",HLOOKUP(AA$5,Functionalization!$G$6:$R$373,ROW($A180)-5,FALSE),IFERROR(INDEX(AA$337:AA$373,MATCH($F180,$B$337:$B$373,0))/VLOOKUP($F180,$B$337:$BB$373,MATCH(LEFT(TRIM(AA$6),FIND("~",SUBSTITUTE(AA$6,"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180))*HLOOKUP(LEFT(TRIM(AA$6),FIND("~",SUBSTITUTE(AA$6," ","~",LEN(TRIM(AA$6))-LEN(SUBSTITUTE(TRIM(AA$6)," ",""))))-1)&amp;" Total",$B$6:$BB$373,ROW($A180)-5,FALSE))</f>
        <v>0</v>
      </c>
      <c r="AB180" s="10">
        <f ca="1">IF(AB$5&lt;&gt;"",HLOOKUP(AB$5,Functionalization!$G$6:$R$373,ROW($A180)-5,FALSE),IFERROR(INDEX(AB$337:AB$373,MATCH($F180,$B$337:$B$373,0))/VLOOKUP($F180,$B$337:$BB$373,MATCH(LEFT(TRIM(AB$6),FIND("~",SUBSTITUTE(AB$6,"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180))*HLOOKUP(LEFT(TRIM(AB$6),FIND("~",SUBSTITUTE(AB$6," ","~",LEN(TRIM(AB$6))-LEN(SUBSTITUTE(TRIM(AB$6)," ",""))))-1)&amp;" Total",$B$6:$BB$373,ROW($A180)-5,FALSE))</f>
        <v>0</v>
      </c>
      <c r="AC180" s="10">
        <f ca="1">IF(AC$5&lt;&gt;"",HLOOKUP(AC$5,Functionalization!$G$6:$R$373,ROW($A180)-5,FALSE),IFERROR(INDEX(AC$337:AC$373,MATCH($F180,$B$337:$B$373,0))/VLOOKUP($F180,$B$337:$BB$373,MATCH(LEFT(TRIM(AC$6),FIND("~",SUBSTITUTE(AC$6,"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180))*HLOOKUP(LEFT(TRIM(AC$6),FIND("~",SUBSTITUTE(AC$6," ","~",LEN(TRIM(AC$6))-LEN(SUBSTITUTE(TRIM(AC$6)," ",""))))-1)&amp;" Total",$B$6:$BB$373,ROW($A180)-5,FALSE))</f>
        <v>0</v>
      </c>
      <c r="AD180" s="10">
        <f ca="1">IF(AD$5&lt;&gt;"",HLOOKUP(AD$5,Functionalization!$G$6:$R$373,ROW($A180)-5,FALSE),IFERROR(INDEX(AD$337:AD$373,MATCH($F180,$B$337:$B$373,0))/VLOOKUP($F180,$B$337:$BB$373,MATCH(LEFT(TRIM(AD$6),FIND("~",SUBSTITUTE(AD$6,"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180))*HLOOKUP(LEFT(TRIM(AD$6),FIND("~",SUBSTITUTE(AD$6," ","~",LEN(TRIM(AD$6))-LEN(SUBSTITUTE(TRIM(AD$6)," ",""))))-1)&amp;" Total",$B$6:$BB$373,ROW($A180)-5,FALSE))</f>
        <v>0</v>
      </c>
      <c r="AE180" s="10">
        <f ca="1">IF(AE$5&lt;&gt;"",HLOOKUP(AE$5,Functionalization!$G$6:$R$373,ROW($A180)-5,FALSE),IFERROR(INDEX(AE$337:AE$373,MATCH($F180,$B$337:$B$373,0))/VLOOKUP($F180,$B$337:$BB$373,MATCH(LEFT(TRIM(AE$6),FIND("~",SUBSTITUTE(AE$6,"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180))*HLOOKUP(LEFT(TRIM(AE$6),FIND("~",SUBSTITUTE(AE$6," ","~",LEN(TRIM(AE$6))-LEN(SUBSTITUTE(TRIM(AE$6)," ",""))))-1)&amp;" Total",$B$6:$BB$373,ROW($A180)-5,FALSE))</f>
        <v>0</v>
      </c>
      <c r="AF180" s="10">
        <f ca="1">IF(AF$5&lt;&gt;"",HLOOKUP(AF$5,Functionalization!$G$6:$R$373,ROW($A180)-5,FALSE),IFERROR(INDEX(AF$337:AF$373,MATCH($F180,$B$337:$B$373,0))/VLOOKUP($F180,$B$337:$BB$373,MATCH(LEFT(TRIM(AF$6),FIND("~",SUBSTITUTE(AF$6,"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180))*HLOOKUP(LEFT(TRIM(AF$6),FIND("~",SUBSTITUTE(AF$6," ","~",LEN(TRIM(AF$6))-LEN(SUBSTITUTE(TRIM(AF$6)," ",""))))-1)&amp;" Total",$B$6:$BB$373,ROW($A180)-5,FALSE))</f>
        <v>0</v>
      </c>
      <c r="AG180" s="10">
        <f ca="1">IF(AG$5&lt;&gt;"",HLOOKUP(AG$5,Functionalization!$G$6:$R$373,ROW($A180)-5,FALSE),IFERROR(INDEX(AG$337:AG$373,MATCH($F180,$B$337:$B$373,0))/VLOOKUP($F180,$B$337:$BB$373,MATCH(LEFT(TRIM(AG$6),FIND("~",SUBSTITUTE(AG$6,"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180))*HLOOKUP(LEFT(TRIM(AG$6),FIND("~",SUBSTITUTE(AG$6," ","~",LEN(TRIM(AG$6))-LEN(SUBSTITUTE(TRIM(AG$6)," ",""))))-1)&amp;" Total",$B$6:$BB$373,ROW($A180)-5,FALSE))</f>
        <v>0</v>
      </c>
      <c r="AH180" s="10">
        <f ca="1">IF(AH$5&lt;&gt;"",HLOOKUP(AH$5,Functionalization!$G$6:$R$373,ROW($A180)-5,FALSE),IFERROR(INDEX(AH$337:AH$373,MATCH($F180,$B$337:$B$373,0))/VLOOKUP($F180,$B$337:$BB$373,MATCH(LEFT(TRIM(AH$6),FIND("~",SUBSTITUTE(AH$6,"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180))*HLOOKUP(LEFT(TRIM(AH$6),FIND("~",SUBSTITUTE(AH$6," ","~",LEN(TRIM(AH$6))-LEN(SUBSTITUTE(TRIM(AH$6)," ",""))))-1)&amp;" Total",$B$6:$BB$373,ROW($A180)-5,FALSE))</f>
        <v>0</v>
      </c>
      <c r="AI180" s="10">
        <f ca="1">IF(AI$5&lt;&gt;"",HLOOKUP(AI$5,Functionalization!$G$6:$R$373,ROW($A180)-5,FALSE),IFERROR(INDEX(AI$337:AI$373,MATCH($F180,$B$337:$B$373,0))/VLOOKUP($F180,$B$337:$BB$373,MATCH(LEFT(TRIM(AI$6),FIND("~",SUBSTITUTE(AI$6,"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180))*HLOOKUP(LEFT(TRIM(AI$6),FIND("~",SUBSTITUTE(AI$6," ","~",LEN(TRIM(AI$6))-LEN(SUBSTITUTE(TRIM(AI$6)," ",""))))-1)&amp;" Total",$B$6:$BB$373,ROW($A180)-5,FALSE))</f>
        <v>0</v>
      </c>
      <c r="AJ180" s="10">
        <f ca="1">IF(AJ$5&lt;&gt;"",HLOOKUP(AJ$5,Functionalization!$G$6:$R$373,ROW($A180)-5,FALSE),IFERROR(INDEX(AJ$337:AJ$373,MATCH($F180,$B$337:$B$373,0))/VLOOKUP($F180,$B$337:$BB$373,MATCH(LEFT(TRIM(AJ$6),FIND("~",SUBSTITUTE(AJ$6,"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180))*HLOOKUP(LEFT(TRIM(AJ$6),FIND("~",SUBSTITUTE(AJ$6," ","~",LEN(TRIM(AJ$6))-LEN(SUBSTITUTE(TRIM(AJ$6)," ",""))))-1)&amp;" Total",$B$6:$BB$373,ROW($A180)-5,FALSE))</f>
        <v>0</v>
      </c>
      <c r="AK180" s="10">
        <f ca="1">IF(AK$5&lt;&gt;"",HLOOKUP(AK$5,Functionalization!$G$6:$R$373,ROW($A180)-5,FALSE),IFERROR(INDEX(AK$337:AK$373,MATCH($F180,$B$337:$B$373,0))/VLOOKUP($F180,$B$337:$BB$373,MATCH(LEFT(TRIM(AK$6),FIND("~",SUBSTITUTE(AK$6,"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180))*HLOOKUP(LEFT(TRIM(AK$6),FIND("~",SUBSTITUTE(AK$6," ","~",LEN(TRIM(AK$6))-LEN(SUBSTITUTE(TRIM(AK$6)," ",""))))-1)&amp;" Total",$B$6:$BB$373,ROW($A180)-5,FALSE))</f>
        <v>0</v>
      </c>
      <c r="AL180" s="10">
        <f ca="1">IF(AL$5&lt;&gt;"",HLOOKUP(AL$5,Functionalization!$G$6:$R$373,ROW($A180)-5,FALSE),IFERROR(INDEX(AL$337:AL$373,MATCH($F180,$B$337:$B$373,0))/VLOOKUP($F180,$B$337:$BB$373,MATCH(LEFT(TRIM(AL$6),FIND("~",SUBSTITUTE(AL$6,"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180))*HLOOKUP(LEFT(TRIM(AL$6),FIND("~",SUBSTITUTE(AL$6," ","~",LEN(TRIM(AL$6))-LEN(SUBSTITUTE(TRIM(AL$6)," ",""))))-1)&amp;" Total",$B$6:$BB$373,ROW($A180)-5,FALSE))</f>
        <v>0</v>
      </c>
      <c r="AM180" s="10">
        <f ca="1">IF(AM$5&lt;&gt;"",HLOOKUP(AM$5,Functionalization!$G$6:$R$373,ROW($A180)-5,FALSE),IFERROR(INDEX(AM$337:AM$373,MATCH($F180,$B$337:$B$373,0))/VLOOKUP($F180,$B$337:$BB$373,MATCH(LEFT(TRIM(AM$6),FIND("~",SUBSTITUTE(AM$6,"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180))*HLOOKUP(LEFT(TRIM(AM$6),FIND("~",SUBSTITUTE(AM$6," ","~",LEN(TRIM(AM$6))-LEN(SUBSTITUTE(TRIM(AM$6)," ",""))))-1)&amp;" Total",$B$6:$BB$373,ROW($A180)-5,FALSE))</f>
        <v>0</v>
      </c>
      <c r="AN180" s="10">
        <f ca="1">IF(AN$5&lt;&gt;"",HLOOKUP(AN$5,Functionalization!$G$6:$R$373,ROW($A180)-5,FALSE),IFERROR(INDEX(AN$337:AN$373,MATCH($F180,$B$337:$B$373,0))/VLOOKUP($F180,$B$337:$BB$373,MATCH(LEFT(TRIM(AN$6),FIND("~",SUBSTITUTE(AN$6,"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180))*HLOOKUP(LEFT(TRIM(AN$6),FIND("~",SUBSTITUTE(AN$6," ","~",LEN(TRIM(AN$6))-LEN(SUBSTITUTE(TRIM(AN$6)," ",""))))-1)&amp;" Total",$B$6:$BB$373,ROW($A180)-5,FALSE))</f>
        <v>0</v>
      </c>
      <c r="AO180" s="10">
        <f ca="1">IF(AO$5&lt;&gt;"",HLOOKUP(AO$5,Functionalization!$G$6:$R$373,ROW($A180)-5,FALSE),IFERROR(INDEX(AO$337:AO$373,MATCH($F180,$B$337:$B$373,0))/VLOOKUP($F180,$B$337:$BB$373,MATCH(LEFT(TRIM(AO$6),FIND("~",SUBSTITUTE(AO$6,"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180))*HLOOKUP(LEFT(TRIM(AO$6),FIND("~",SUBSTITUTE(AO$6," ","~",LEN(TRIM(AO$6))-LEN(SUBSTITUTE(TRIM(AO$6)," ",""))))-1)&amp;" Total",$B$6:$BB$373,ROW($A180)-5,FALSE))</f>
        <v>0</v>
      </c>
      <c r="AP180" s="10">
        <f ca="1">IF(AP$5&lt;&gt;"",HLOOKUP(AP$5,Functionalization!$G$6:$R$373,ROW($A180)-5,FALSE),IFERROR(INDEX(AP$337:AP$373,MATCH($F180,$B$337:$B$373,0))/VLOOKUP($F180,$B$337:$BB$373,MATCH(LEFT(TRIM(AP$6),FIND("~",SUBSTITUTE(AP$6,"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180))*HLOOKUP(LEFT(TRIM(AP$6),FIND("~",SUBSTITUTE(AP$6," ","~",LEN(TRIM(AP$6))-LEN(SUBSTITUTE(TRIM(AP$6)," ",""))))-1)&amp;" Total",$B$6:$BB$373,ROW($A180)-5,FALSE))</f>
        <v>0</v>
      </c>
      <c r="AQ180" s="10">
        <f ca="1">IF(AQ$5&lt;&gt;"",HLOOKUP(AQ$5,Functionalization!$G$6:$R$373,ROW($A180)-5,FALSE),IFERROR(INDEX(AQ$337:AQ$373,MATCH($F180,$B$337:$B$373,0))/VLOOKUP($F180,$B$337:$BB$373,MATCH(LEFT(TRIM(AQ$6),FIND("~",SUBSTITUTE(AQ$6,"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180))*HLOOKUP(LEFT(TRIM(AQ$6),FIND("~",SUBSTITUTE(AQ$6," ","~",LEN(TRIM(AQ$6))-LEN(SUBSTITUTE(TRIM(AQ$6)," ",""))))-1)&amp;" Total",$B$6:$BB$373,ROW($A180)-5,FALSE))</f>
        <v>0</v>
      </c>
      <c r="AR180" s="10">
        <f ca="1">IF(AR$5&lt;&gt;"",HLOOKUP(AR$5,Functionalization!$G$6:$R$373,ROW($A180)-5,FALSE),IFERROR(INDEX(AR$337:AR$373,MATCH($F180,$B$337:$B$373,0))/VLOOKUP($F180,$B$337:$BB$373,MATCH(LEFT(TRIM(AR$6),FIND("~",SUBSTITUTE(AR$6,"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180))*HLOOKUP(LEFT(TRIM(AR$6),FIND("~",SUBSTITUTE(AR$6," ","~",LEN(TRIM(AR$6))-LEN(SUBSTITUTE(TRIM(AR$6)," ",""))))-1)&amp;" Total",$B$6:$BB$373,ROW($A180)-5,FALSE))</f>
        <v>0</v>
      </c>
      <c r="AS180" s="10">
        <f ca="1">IF(AS$5&lt;&gt;"",HLOOKUP(AS$5,Functionalization!$G$6:$R$373,ROW($A180)-5,FALSE),IFERROR(INDEX(AS$337:AS$373,MATCH($F180,$B$337:$B$373,0))/VLOOKUP($F180,$B$337:$BB$373,MATCH(LEFT(TRIM(AS$6),FIND("~",SUBSTITUTE(AS$6,"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180))*HLOOKUP(LEFT(TRIM(AS$6),FIND("~",SUBSTITUTE(AS$6," ","~",LEN(TRIM(AS$6))-LEN(SUBSTITUTE(TRIM(AS$6)," ",""))))-1)&amp;" Total",$B$6:$BB$373,ROW($A180)-5,FALSE))</f>
        <v>0</v>
      </c>
      <c r="AT180" s="10">
        <f ca="1">IF(AT$5&lt;&gt;"",HLOOKUP(AT$5,Functionalization!$G$6:$R$373,ROW($A180)-5,FALSE),IFERROR(INDEX(AT$337:AT$373,MATCH($F180,$B$337:$B$373,0))/VLOOKUP($F180,$B$337:$BB$373,MATCH(LEFT(TRIM(AT$6),FIND("~",SUBSTITUTE(AT$6,"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180))*HLOOKUP(LEFT(TRIM(AT$6),FIND("~",SUBSTITUTE(AT$6," ","~",LEN(TRIM(AT$6))-LEN(SUBSTITUTE(TRIM(AT$6)," ",""))))-1)&amp;" Total",$B$6:$BB$373,ROW($A180)-5,FALSE))</f>
        <v>0</v>
      </c>
      <c r="AU180" s="10">
        <f ca="1">IF(AU$5&lt;&gt;"",HLOOKUP(AU$5,Functionalization!$G$6:$R$373,ROW($A180)-5,FALSE),IFERROR(INDEX(AU$337:AU$373,MATCH($F180,$B$337:$B$373,0))/VLOOKUP($F180,$B$337:$BB$373,MATCH(LEFT(TRIM(AU$6),FIND("~",SUBSTITUTE(AU$6,"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180))*HLOOKUP(LEFT(TRIM(AU$6),FIND("~",SUBSTITUTE(AU$6," ","~",LEN(TRIM(AU$6))-LEN(SUBSTITUTE(TRIM(AU$6)," ",""))))-1)&amp;" Total",$B$6:$BB$373,ROW($A180)-5,FALSE))</f>
        <v>0</v>
      </c>
      <c r="AV180" s="10">
        <f ca="1">IF(AV$5&lt;&gt;"",HLOOKUP(AV$5,Functionalization!$G$6:$R$373,ROW($A180)-5,FALSE),IFERROR(INDEX(AV$337:AV$373,MATCH($F180,$B$337:$B$373,0))/VLOOKUP($F180,$B$337:$BB$373,MATCH(LEFT(TRIM(AV$6),FIND("~",SUBSTITUTE(AV$6,"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180))*HLOOKUP(LEFT(TRIM(AV$6),FIND("~",SUBSTITUTE(AV$6," ","~",LEN(TRIM(AV$6))-LEN(SUBSTITUTE(TRIM(AV$6)," ",""))))-1)&amp;" Total",$B$6:$BB$373,ROW($A180)-5,FALSE))</f>
        <v>0</v>
      </c>
      <c r="AW180" s="10">
        <f ca="1">IF(AW$5&lt;&gt;"",HLOOKUP(AW$5,Functionalization!$G$6:$R$373,ROW($A180)-5,FALSE),IFERROR(INDEX(AW$337:AW$373,MATCH($F180,$B$337:$B$373,0))/VLOOKUP($F180,$B$337:$BB$373,MATCH(LEFT(TRIM(AW$6),FIND("~",SUBSTITUTE(AW$6,"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180))*HLOOKUP(LEFT(TRIM(AW$6),FIND("~",SUBSTITUTE(AW$6," ","~",LEN(TRIM(AW$6))-LEN(SUBSTITUTE(TRIM(AW$6)," ",""))))-1)&amp;" Total",$B$6:$BB$373,ROW($A180)-5,FALSE))</f>
        <v>0</v>
      </c>
      <c r="AX180" s="10">
        <f ca="1">IF(AX$5&lt;&gt;"",HLOOKUP(AX$5,Functionalization!$G$6:$R$373,ROW($A180)-5,FALSE),IFERROR(INDEX(AX$337:AX$373,MATCH($F180,$B$337:$B$373,0))/VLOOKUP($F180,$B$337:$BB$373,MATCH(LEFT(TRIM(AX$6),FIND("~",SUBSTITUTE(AX$6,"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180))*HLOOKUP(LEFT(TRIM(AX$6),FIND("~",SUBSTITUTE(AX$6," ","~",LEN(TRIM(AX$6))-LEN(SUBSTITUTE(TRIM(AX$6)," ",""))))-1)&amp;" Total",$B$6:$BB$373,ROW($A180)-5,FALSE))</f>
        <v>0</v>
      </c>
      <c r="AY180" s="10">
        <f ca="1">IF(AY$5&lt;&gt;"",HLOOKUP(AY$5,Functionalization!$G$6:$R$373,ROW($A180)-5,FALSE),IFERROR(INDEX(AY$337:AY$373,MATCH($F180,$B$337:$B$373,0))/VLOOKUP($F180,$B$337:$BB$373,MATCH(LEFT(TRIM(AY$6),FIND("~",SUBSTITUTE(AY$6,"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180))*HLOOKUP(LEFT(TRIM(AY$6),FIND("~",SUBSTITUTE(AY$6," ","~",LEN(TRIM(AY$6))-LEN(SUBSTITUTE(TRIM(AY$6)," ",""))))-1)&amp;" Total",$B$6:$BB$373,ROW($A180)-5,FALSE))</f>
        <v>0</v>
      </c>
      <c r="AZ180" s="10">
        <f ca="1">IF(AZ$5&lt;&gt;"",HLOOKUP(AZ$5,Functionalization!$G$6:$R$373,ROW($A180)-5,FALSE),IFERROR(INDEX(AZ$337:AZ$373,MATCH($F180,$B$337:$B$373,0))/VLOOKUP($F180,$B$337:$BB$373,MATCH(LEFT(TRIM(AZ$6),FIND("~",SUBSTITUTE(AZ$6,"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180))*HLOOKUP(LEFT(TRIM(AZ$6),FIND("~",SUBSTITUTE(AZ$6," ","~",LEN(TRIM(AZ$6))-LEN(SUBSTITUTE(TRIM(AZ$6)," ",""))))-1)&amp;" Total",$B$6:$BB$373,ROW($A180)-5,FALSE))</f>
        <v>0</v>
      </c>
      <c r="BA180" s="10">
        <f ca="1">IF(BA$5&lt;&gt;"",HLOOKUP(BA$5,Functionalization!$G$6:$R$373,ROW($A180)-5,FALSE),IFERROR(INDEX(BA$337:BA$373,MATCH($F180,$B$337:$B$373,0))/VLOOKUP($F180,$B$337:$BB$373,MATCH(LEFT(TRIM(BA$6),FIND("~",SUBSTITUTE(BA$6,"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180))*HLOOKUP(LEFT(TRIM(BA$6),FIND("~",SUBSTITUTE(BA$6," ","~",LEN(TRIM(BA$6))-LEN(SUBSTITUTE(TRIM(BA$6)," ",""))))-1)&amp;" Total",$B$6:$BB$373,ROW($A180)-5,FALSE))</f>
        <v>0</v>
      </c>
      <c r="BB180" s="10">
        <f ca="1">IF(BB$5&lt;&gt;"",HLOOKUP(BB$5,Functionalization!$G$6:$R$373,ROW($A180)-5,FALSE),IFERROR(INDEX(BB$337:BB$373,MATCH($F180,$B$337:$B$373,0))/VLOOKUP($F180,$B$337:$BB$373,MATCH(LEFT(TRIM(BB$6),FIND("~",SUBSTITUTE(BB$6,"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180))*HLOOKUP(LEFT(TRIM(BB$6),FIND("~",SUBSTITUTE(BB$6," ","~",LEN(TRIM(BB$6))-LEN(SUBSTITUTE(TRIM(BB$6)," ",""))))-1)&amp;" Total",$B$6:$BB$373,ROW($A180)-5,FALSE))</f>
        <v>0</v>
      </c>
      <c r="BD180">
        <f ca="1">IFERROR(IF(SUMIF($G$6:$BB$6,BD$6&amp;" Total",$G180:$BB180)-(SUMIF($G$6:$BB$6,BD$6&amp;" "&amp;'Input-Func_Class'!$D$22,$G180:$BB180)+IFERROR(SUMIF($G$6:$BB$6,BD$6&amp;" "&amp;'Input-Func_Class'!$E$22,$G180:$BB180),SUMIF($G$6:$BB$6,BD$6&amp;" "&amp;'Input-Func_Class'!$B$24,$G180:$BB180))+SUMIF($G$6:$BB$6,BD$6&amp;" "&amp;'Input-Func_Class'!$F$22,$G180:$BB180))&lt;Check_Limit,0,1),1)</f>
        <v>0</v>
      </c>
      <c r="BE180">
        <f ca="1">IFERROR(IF(SUMIF($G$6:$BB$6,BE$6&amp;" Total",$G180:$BB180)-(SUMIF($G$6:$BB$6,BE$6&amp;" "&amp;'Input-Func_Class'!$D$22,$G180:$BB180)+IFERROR(SUMIF($G$6:$BB$6,BE$6&amp;" "&amp;'Input-Func_Class'!$E$22,$G180:$BB180),SUMIF($G$6:$BB$6,BE$6&amp;" "&amp;'Input-Func_Class'!$B$24,$G180:$BB180))+SUMIF($G$6:$BB$6,BE$6&amp;" "&amp;'Input-Func_Class'!$F$22,$G180:$BB180))&lt;Check_Limit,0,1),1)</f>
        <v>0</v>
      </c>
      <c r="BF180">
        <f ca="1">IFERROR(IF(SUMIF($G$6:$BB$6,BF$6&amp;" Total",$G180:$BB180)-(SUMIF($G$6:$BB$6,BF$6&amp;" "&amp;'Input-Func_Class'!$D$22,$G180:$BB180)+IFERROR(SUMIF($G$6:$BB$6,BF$6&amp;" "&amp;'Input-Func_Class'!$E$22,$G180:$BB180),SUMIF($G$6:$BB$6,BF$6&amp;" "&amp;'Input-Func_Class'!$B$24,$G180:$BB180))+SUMIF($G$6:$BB$6,BF$6&amp;" "&amp;'Input-Func_Class'!$F$22,$G180:$BB180))&lt;Check_Limit,0,1),1)</f>
        <v>0</v>
      </c>
      <c r="BG180">
        <f ca="1">IFERROR(IF(SUMIF($G$6:$BB$6,BG$6&amp;" Total",$G180:$BB180)-(SUMIF($G$6:$BB$6,BG$6&amp;" "&amp;'Input-Func_Class'!$D$22,$G180:$BB180)+IFERROR(SUMIF($G$6:$BB$6,BG$6&amp;" "&amp;'Input-Func_Class'!$E$22,$G180:$BB180),SUMIF($G$6:$BB$6,BG$6&amp;" "&amp;'Input-Func_Class'!$B$24,$G180:$BB180))+SUMIF($G$6:$BB$6,BG$6&amp;" "&amp;'Input-Func_Class'!$F$22,$G180:$BB180))&lt;Check_Limit,0,1),1)</f>
        <v>0</v>
      </c>
      <c r="BH180">
        <f ca="1">IFERROR(IF(SUMIF($G$6:$BB$6,BH$6&amp;" Total",$G180:$BB180)-(SUMIF($G$6:$BB$6,BH$6&amp;" "&amp;'Input-Func_Class'!$D$22,$G180:$BB180)+IFERROR(SUMIF($G$6:$BB$6,BH$6&amp;" "&amp;'Input-Func_Class'!$E$22,$G180:$BB180),SUMIF($G$6:$BB$6,BH$6&amp;" "&amp;'Input-Func_Class'!$B$24,$G180:$BB180))+SUMIF($G$6:$BB$6,BH$6&amp;" "&amp;'Input-Func_Class'!$F$22,$G180:$BB180))&lt;Check_Limit,0,1),1)</f>
        <v>0</v>
      </c>
      <c r="BI180">
        <f ca="1">IFERROR(IF(SUMIF($G$6:$BB$6,BI$6&amp;" Total",$G180:$BB180)-(SUMIF($G$6:$BB$6,BI$6&amp;" "&amp;'Input-Func_Class'!$D$22,$G180:$BB180)+IFERROR(SUMIF($G$6:$BB$6,BI$6&amp;" "&amp;'Input-Func_Class'!$E$22,$G180:$BB180),SUMIF($G$6:$BB$6,BI$6&amp;" "&amp;'Input-Func_Class'!$B$24,$G180:$BB180))+SUMIF($G$6:$BB$6,BI$6&amp;" "&amp;'Input-Func_Class'!$F$22,$G180:$BB180))&lt;Check_Limit,0,1),1)</f>
        <v>0</v>
      </c>
      <c r="BJ180">
        <f ca="1">IFERROR(IF(SUMIF($G$6:$BB$6,BJ$6&amp;" Total",$G180:$BB180)-(SUMIF($G$6:$BB$6,BJ$6&amp;" "&amp;'Input-Func_Class'!$D$22,$G180:$BB180)+IFERROR(SUMIF($G$6:$BB$6,BJ$6&amp;" "&amp;'Input-Func_Class'!$E$22,$G180:$BB180),SUMIF($G$6:$BB$6,BJ$6&amp;" "&amp;'Input-Func_Class'!$B$24,$G180:$BB180))+SUMIF($G$6:$BB$6,BJ$6&amp;" "&amp;'Input-Func_Class'!$F$22,$G180:$BB180))&lt;Check_Limit,0,1),1)</f>
        <v>0</v>
      </c>
      <c r="BK180">
        <f ca="1">IFERROR(IF(SUMIF($G$6:$BB$6,BK$6&amp;" Total",$G180:$BB180)-(SUMIF($G$6:$BB$6,BK$6&amp;" "&amp;'Input-Func_Class'!$D$22,$G180:$BB180)+IFERROR(SUMIF($G$6:$BB$6,BK$6&amp;" "&amp;'Input-Func_Class'!$E$22,$G180:$BB180),SUMIF($G$6:$BB$6,BK$6&amp;" "&amp;'Input-Func_Class'!$B$24,$G180:$BB180))+SUMIF($G$6:$BB$6,BK$6&amp;" "&amp;'Input-Func_Class'!$F$22,$G180:$BB180))&lt;Check_Limit,0,1),1)</f>
        <v>0</v>
      </c>
      <c r="BL180">
        <f ca="1">IFERROR(IF(SUMIF($G$6:$BB$6,BL$6&amp;" Total",$G180:$BB180)-(SUMIF($G$6:$BB$6,BL$6&amp;" "&amp;'Input-Func_Class'!$D$22,$G180:$BB180)+IFERROR(SUMIF($G$6:$BB$6,BL$6&amp;" "&amp;'Input-Func_Class'!$E$22,$G180:$BB180),SUMIF($G$6:$BB$6,BL$6&amp;" "&amp;'Input-Func_Class'!$B$24,$G180:$BB180))+SUMIF($G$6:$BB$6,BL$6&amp;" "&amp;'Input-Func_Class'!$F$22,$G180:$BB180))&lt;Check_Limit,0,1),1)</f>
        <v>0</v>
      </c>
      <c r="BM180">
        <f ca="1">IFERROR(IF(SUMIF($G$6:$BB$6,BM$6&amp;" Total",$G180:$BB180)-(SUMIF($G$6:$BB$6,BM$6&amp;" "&amp;'Input-Func_Class'!$D$22,$G180:$BB180)+IFERROR(SUMIF($G$6:$BB$6,BM$6&amp;" "&amp;'Input-Func_Class'!$E$22,$G180:$BB180),SUMIF($G$6:$BB$6,BM$6&amp;" "&amp;'Input-Func_Class'!$B$24,$G180:$BB180))+SUMIF($G$6:$BB$6,BM$6&amp;" "&amp;'Input-Func_Class'!$F$22,$G180:$BB180))&lt;Check_Limit,0,1),1)</f>
        <v>0</v>
      </c>
      <c r="BN180">
        <f ca="1">IFERROR(IF(SUMIF($G$6:$BB$6,BN$6&amp;" Total",$G180:$BB180)-(SUMIF($G$6:$BB$6,BN$6&amp;" "&amp;'Input-Func_Class'!$D$22,$G180:$BB180)+IFERROR(SUMIF($G$6:$BB$6,BN$6&amp;" "&amp;'Input-Func_Class'!$E$22,$G180:$BB180),SUMIF($G$6:$BB$6,BN$6&amp;" "&amp;'Input-Func_Class'!$B$24,$G180:$BB180))+SUMIF($G$6:$BB$6,BN$6&amp;" "&amp;'Input-Func_Class'!$F$22,$G180:$BB180))&lt;Check_Limit,0,1),1)</f>
        <v>0</v>
      </c>
      <c r="BO180">
        <f ca="1">IFERROR(IF(SUMIF($G$6:$BB$6,BO$6&amp;" Total",$G180:$BB180)-(SUMIF($G$6:$BB$6,BO$6&amp;" "&amp;'Input-Func_Class'!$D$22,$G180:$BB180)+IFERROR(SUMIF($G$6:$BB$6,BO$6&amp;" "&amp;'Input-Func_Class'!$E$22,$G180:$BB180),SUMIF($G$6:$BB$6,BO$6&amp;" "&amp;'Input-Func_Class'!$B$24,$G180:$BB180))+SUMIF($G$6:$BB$6,BO$6&amp;" "&amp;'Input-Func_Class'!$F$22,$G180:$BB180))&lt;Check_Limit,0,1),1)</f>
        <v>0</v>
      </c>
    </row>
    <row r="181" spans="1:67" outlineLevel="1">
      <c r="A181" s="31">
        <f>IF(ISBLANK('Input-Accounts'!A181),"",'Input-Accounts'!A181)</f>
        <v>161</v>
      </c>
      <c r="B181" s="53" t="str">
        <f>IF(ISBLANK('Input-Accounts'!B181),"",'Input-Accounts'!B181)</f>
        <v>Customer installations expenses</v>
      </c>
      <c r="C181" s="31">
        <f>IF(ISBLANK('Input-Accounts'!C181),"",'Input-Accounts'!C181)</f>
        <v>879</v>
      </c>
      <c r="D181" s="10">
        <f>Functionalization!$D181</f>
        <v>2893621.8788597728</v>
      </c>
      <c r="E181" s="10">
        <f t="shared" ca="1" si="48"/>
        <v>0</v>
      </c>
      <c r="F181" s="3" t="str">
        <f>IF($D181=0,"-",IF('Input-Accounts'!$E181&lt;&gt;0,'Input-Accounts'!$E181,'Input-Accounts'!$G181))</f>
        <v>CUSTOMER</v>
      </c>
      <c r="G181" s="10">
        <f ca="1">IF(G$5&lt;&gt;"",HLOOKUP(G$5,Functionalization!$G$6:$R$373,ROW($A181)-5,FALSE),IFERROR(INDEX(G$337:G$373,MATCH($F181,$B$337:$B$373,0))/VLOOKUP($F181,$B$337:$BB$373,MATCH(LEFT(TRIM(G$6),FIND("~",SUBSTITUTE(G$6,"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181))*HLOOKUP(LEFT(TRIM(G$6),FIND("~",SUBSTITUTE(G$6," ","~",LEN(TRIM(G$6))-LEN(SUBSTITUTE(TRIM(G$6)," ",""))))-1)&amp;" Total",$B$6:$BB$373,ROW($A181)-5,FALSE))</f>
        <v>0</v>
      </c>
      <c r="H181" s="10">
        <f ca="1">IF(H$5&lt;&gt;"",HLOOKUP(H$5,Functionalization!$G$6:$R$373,ROW($A181)-5,FALSE),IFERROR(INDEX(H$337:H$373,MATCH($F181,$B$337:$B$373,0))/VLOOKUP($F181,$B$337:$BB$373,MATCH(LEFT(TRIM(H$6),FIND("~",SUBSTITUTE(H$6,"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181))*HLOOKUP(LEFT(TRIM(H$6),FIND("~",SUBSTITUTE(H$6," ","~",LEN(TRIM(H$6))-LEN(SUBSTITUTE(TRIM(H$6)," ",""))))-1)&amp;" Total",$B$6:$BB$373,ROW($A181)-5,FALSE))</f>
        <v>0</v>
      </c>
      <c r="I181" s="10">
        <f ca="1">IF(I$5&lt;&gt;"",HLOOKUP(I$5,Functionalization!$G$6:$R$373,ROW($A181)-5,FALSE),IFERROR(INDEX(I$337:I$373,MATCH($F181,$B$337:$B$373,0))/VLOOKUP($F181,$B$337:$BB$373,MATCH(LEFT(TRIM(I$6),FIND("~",SUBSTITUTE(I$6,"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181))*HLOOKUP(LEFT(TRIM(I$6),FIND("~",SUBSTITUTE(I$6," ","~",LEN(TRIM(I$6))-LEN(SUBSTITUTE(TRIM(I$6)," ",""))))-1)&amp;" Total",$B$6:$BB$373,ROW($A181)-5,FALSE))</f>
        <v>0</v>
      </c>
      <c r="J181" s="10">
        <f ca="1">IF(J$5&lt;&gt;"",HLOOKUP(J$5,Functionalization!$G$6:$R$373,ROW($A181)-5,FALSE),IFERROR(INDEX(J$337:J$373,MATCH($F181,$B$337:$B$373,0))/VLOOKUP($F181,$B$337:$BB$373,MATCH(LEFT(TRIM(J$6),FIND("~",SUBSTITUTE(J$6,"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181))*HLOOKUP(LEFT(TRIM(J$6),FIND("~",SUBSTITUTE(J$6," ","~",LEN(TRIM(J$6))-LEN(SUBSTITUTE(TRIM(J$6)," ",""))))-1)&amp;" Total",$B$6:$BB$373,ROW($A181)-5,FALSE))</f>
        <v>0</v>
      </c>
      <c r="K181" s="10">
        <f ca="1">IF(K$5&lt;&gt;"",HLOOKUP(K$5,Functionalization!$G$6:$R$373,ROW($A181)-5,FALSE),IFERROR(INDEX(K$337:K$373,MATCH($F181,$B$337:$B$373,0))/VLOOKUP($F181,$B$337:$BB$373,MATCH(LEFT(TRIM(K$6),FIND("~",SUBSTITUTE(K$6,"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181))*HLOOKUP(LEFT(TRIM(K$6),FIND("~",SUBSTITUTE(K$6," ","~",LEN(TRIM(K$6))-LEN(SUBSTITUTE(TRIM(K$6)," ",""))))-1)&amp;" Total",$B$6:$BB$373,ROW($A181)-5,FALSE))</f>
        <v>2893621.8788597728</v>
      </c>
      <c r="L181" s="10">
        <f ca="1">IF(L$5&lt;&gt;"",HLOOKUP(L$5,Functionalization!$G$6:$R$373,ROW($A181)-5,FALSE),IFERROR(INDEX(L$337:L$373,MATCH($F181,$B$337:$B$373,0))/VLOOKUP($F181,$B$337:$BB$373,MATCH(LEFT(TRIM(L$6),FIND("~",SUBSTITUTE(L$6,"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181))*HLOOKUP(LEFT(TRIM(L$6),FIND("~",SUBSTITUTE(L$6," ","~",LEN(TRIM(L$6))-LEN(SUBSTITUTE(TRIM(L$6)," ",""))))-1)&amp;" Total",$B$6:$BB$373,ROW($A181)-5,FALSE))</f>
        <v>0</v>
      </c>
      <c r="M181" s="10">
        <f ca="1">IF(M$5&lt;&gt;"",HLOOKUP(M$5,Functionalization!$G$6:$R$373,ROW($A181)-5,FALSE),IFERROR(INDEX(M$337:M$373,MATCH($F181,$B$337:$B$373,0))/VLOOKUP($F181,$B$337:$BB$373,MATCH(LEFT(TRIM(M$6),FIND("~",SUBSTITUTE(M$6,"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181))*HLOOKUP(LEFT(TRIM(M$6),FIND("~",SUBSTITUTE(M$6," ","~",LEN(TRIM(M$6))-LEN(SUBSTITUTE(TRIM(M$6)," ",""))))-1)&amp;" Total",$B$6:$BB$373,ROW($A181)-5,FALSE))</f>
        <v>0</v>
      </c>
      <c r="N181" s="10">
        <f ca="1">IF(N$5&lt;&gt;"",HLOOKUP(N$5,Functionalization!$G$6:$R$373,ROW($A181)-5,FALSE),IFERROR(INDEX(N$337:N$373,MATCH($F181,$B$337:$B$373,0))/VLOOKUP($F181,$B$337:$BB$373,MATCH(LEFT(TRIM(N$6),FIND("~",SUBSTITUTE(N$6,"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181))*HLOOKUP(LEFT(TRIM(N$6),FIND("~",SUBSTITUTE(N$6," ","~",LEN(TRIM(N$6))-LEN(SUBSTITUTE(TRIM(N$6)," ",""))))-1)&amp;" Total",$B$6:$BB$373,ROW($A181)-5,FALSE))</f>
        <v>2893621.8788597728</v>
      </c>
      <c r="O181" s="10">
        <f ca="1">IF(O$5&lt;&gt;"",HLOOKUP(O$5,Functionalization!$G$6:$R$373,ROW($A181)-5,FALSE),IFERROR(INDEX(O$337:O$373,MATCH($F181,$B$337:$B$373,0))/VLOOKUP($F181,$B$337:$BB$373,MATCH(LEFT(TRIM(O$6),FIND("~",SUBSTITUTE(O$6,"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181))*HLOOKUP(LEFT(TRIM(O$6),FIND("~",SUBSTITUTE(O$6," ","~",LEN(TRIM(O$6))-LEN(SUBSTITUTE(TRIM(O$6)," ",""))))-1)&amp;" Total",$B$6:$BB$373,ROW($A181)-5,FALSE))</f>
        <v>0</v>
      </c>
      <c r="P181" s="10">
        <f ca="1">IF(P$5&lt;&gt;"",HLOOKUP(P$5,Functionalization!$G$6:$R$373,ROW($A181)-5,FALSE),IFERROR(INDEX(P$337:P$373,MATCH($F181,$B$337:$B$373,0))/VLOOKUP($F181,$B$337:$BB$373,MATCH(LEFT(TRIM(P$6),FIND("~",SUBSTITUTE(P$6,"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181))*HLOOKUP(LEFT(TRIM(P$6),FIND("~",SUBSTITUTE(P$6," ","~",LEN(TRIM(P$6))-LEN(SUBSTITUTE(TRIM(P$6)," ",""))))-1)&amp;" Total",$B$6:$BB$373,ROW($A181)-5,FALSE))</f>
        <v>0</v>
      </c>
      <c r="Q181" s="10">
        <f ca="1">IF(Q$5&lt;&gt;"",HLOOKUP(Q$5,Functionalization!$G$6:$R$373,ROW($A181)-5,FALSE),IFERROR(INDEX(Q$337:Q$373,MATCH($F181,$B$337:$B$373,0))/VLOOKUP($F181,$B$337:$BB$373,MATCH(LEFT(TRIM(Q$6),FIND("~",SUBSTITUTE(Q$6,"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181))*HLOOKUP(LEFT(TRIM(Q$6),FIND("~",SUBSTITUTE(Q$6," ","~",LEN(TRIM(Q$6))-LEN(SUBSTITUTE(TRIM(Q$6)," ",""))))-1)&amp;" Total",$B$6:$BB$373,ROW($A181)-5,FALSE))</f>
        <v>0</v>
      </c>
      <c r="R181" s="10">
        <f ca="1">IF(R$5&lt;&gt;"",HLOOKUP(R$5,Functionalization!$G$6:$R$373,ROW($A181)-5,FALSE),IFERROR(INDEX(R$337:R$373,MATCH($F181,$B$337:$B$373,0))/VLOOKUP($F181,$B$337:$BB$373,MATCH(LEFT(TRIM(R$6),FIND("~",SUBSTITUTE(R$6,"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181))*HLOOKUP(LEFT(TRIM(R$6),FIND("~",SUBSTITUTE(R$6," ","~",LEN(TRIM(R$6))-LEN(SUBSTITUTE(TRIM(R$6)," ",""))))-1)&amp;" Total",$B$6:$BB$373,ROW($A181)-5,FALSE))</f>
        <v>0</v>
      </c>
      <c r="S181" s="10">
        <f ca="1">IF(S$5&lt;&gt;"",HLOOKUP(S$5,Functionalization!$G$6:$R$373,ROW($A181)-5,FALSE),IFERROR(INDEX(S$337:S$373,MATCH($F181,$B$337:$B$373,0))/VLOOKUP($F181,$B$337:$BB$373,MATCH(LEFT(TRIM(S$6),FIND("~",SUBSTITUTE(S$6,"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181))*HLOOKUP(LEFT(TRIM(S$6),FIND("~",SUBSTITUTE(S$6," ","~",LEN(TRIM(S$6))-LEN(SUBSTITUTE(TRIM(S$6)," ",""))))-1)&amp;" Total",$B$6:$BB$373,ROW($A181)-5,FALSE))</f>
        <v>0</v>
      </c>
      <c r="T181" s="10">
        <f ca="1">IF(T$5&lt;&gt;"",HLOOKUP(T$5,Functionalization!$G$6:$R$373,ROW($A181)-5,FALSE),IFERROR(INDEX(T$337:T$373,MATCH($F181,$B$337:$B$373,0))/VLOOKUP($F181,$B$337:$BB$373,MATCH(LEFT(TRIM(T$6),FIND("~",SUBSTITUTE(T$6,"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181))*HLOOKUP(LEFT(TRIM(T$6),FIND("~",SUBSTITUTE(T$6," ","~",LEN(TRIM(T$6))-LEN(SUBSTITUTE(TRIM(T$6)," ",""))))-1)&amp;" Total",$B$6:$BB$373,ROW($A181)-5,FALSE))</f>
        <v>0</v>
      </c>
      <c r="U181" s="10">
        <f ca="1">IF(U$5&lt;&gt;"",HLOOKUP(U$5,Functionalization!$G$6:$R$373,ROW($A181)-5,FALSE),IFERROR(INDEX(U$337:U$373,MATCH($F181,$B$337:$B$373,0))/VLOOKUP($F181,$B$337:$BB$373,MATCH(LEFT(TRIM(U$6),FIND("~",SUBSTITUTE(U$6,"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181))*HLOOKUP(LEFT(TRIM(U$6),FIND("~",SUBSTITUTE(U$6," ","~",LEN(TRIM(U$6))-LEN(SUBSTITUTE(TRIM(U$6)," ",""))))-1)&amp;" Total",$B$6:$BB$373,ROW($A181)-5,FALSE))</f>
        <v>0</v>
      </c>
      <c r="V181" s="10">
        <f ca="1">IF(V$5&lt;&gt;"",HLOOKUP(V$5,Functionalization!$G$6:$R$373,ROW($A181)-5,FALSE),IFERROR(INDEX(V$337:V$373,MATCH($F181,$B$337:$B$373,0))/VLOOKUP($F181,$B$337:$BB$373,MATCH(LEFT(TRIM(V$6),FIND("~",SUBSTITUTE(V$6,"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181))*HLOOKUP(LEFT(TRIM(V$6),FIND("~",SUBSTITUTE(V$6," ","~",LEN(TRIM(V$6))-LEN(SUBSTITUTE(TRIM(V$6)," ",""))))-1)&amp;" Total",$B$6:$BB$373,ROW($A181)-5,FALSE))</f>
        <v>0</v>
      </c>
      <c r="W181" s="10">
        <f ca="1">IF(W$5&lt;&gt;"",HLOOKUP(W$5,Functionalization!$G$6:$R$373,ROW($A181)-5,FALSE),IFERROR(INDEX(W$337:W$373,MATCH($F181,$B$337:$B$373,0))/VLOOKUP($F181,$B$337:$BB$373,MATCH(LEFT(TRIM(W$6),FIND("~",SUBSTITUTE(W$6,"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181))*HLOOKUP(LEFT(TRIM(W$6),FIND("~",SUBSTITUTE(W$6," ","~",LEN(TRIM(W$6))-LEN(SUBSTITUTE(TRIM(W$6)," ",""))))-1)&amp;" Total",$B$6:$BB$373,ROW($A181)-5,FALSE))</f>
        <v>0</v>
      </c>
      <c r="X181" s="10">
        <f ca="1">IF(X$5&lt;&gt;"",HLOOKUP(X$5,Functionalization!$G$6:$R$373,ROW($A181)-5,FALSE),IFERROR(INDEX(X$337:X$373,MATCH($F181,$B$337:$B$373,0))/VLOOKUP($F181,$B$337:$BB$373,MATCH(LEFT(TRIM(X$6),FIND("~",SUBSTITUTE(X$6,"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181))*HLOOKUP(LEFT(TRIM(X$6),FIND("~",SUBSTITUTE(X$6," ","~",LEN(TRIM(X$6))-LEN(SUBSTITUTE(TRIM(X$6)," ",""))))-1)&amp;" Total",$B$6:$BB$373,ROW($A181)-5,FALSE))</f>
        <v>0</v>
      </c>
      <c r="Y181" s="10">
        <f ca="1">IF(Y$5&lt;&gt;"",HLOOKUP(Y$5,Functionalization!$G$6:$R$373,ROW($A181)-5,FALSE),IFERROR(INDEX(Y$337:Y$373,MATCH($F181,$B$337:$B$373,0))/VLOOKUP($F181,$B$337:$BB$373,MATCH(LEFT(TRIM(Y$6),FIND("~",SUBSTITUTE(Y$6,"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181))*HLOOKUP(LEFT(TRIM(Y$6),FIND("~",SUBSTITUTE(Y$6," ","~",LEN(TRIM(Y$6))-LEN(SUBSTITUTE(TRIM(Y$6)," ",""))))-1)&amp;" Total",$B$6:$BB$373,ROW($A181)-5,FALSE))</f>
        <v>0</v>
      </c>
      <c r="Z181" s="10">
        <f ca="1">IF(Z$5&lt;&gt;"",HLOOKUP(Z$5,Functionalization!$G$6:$R$373,ROW($A181)-5,FALSE),IFERROR(INDEX(Z$337:Z$373,MATCH($F181,$B$337:$B$373,0))/VLOOKUP($F181,$B$337:$BB$373,MATCH(LEFT(TRIM(Z$6),FIND("~",SUBSTITUTE(Z$6,"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181))*HLOOKUP(LEFT(TRIM(Z$6),FIND("~",SUBSTITUTE(Z$6," ","~",LEN(TRIM(Z$6))-LEN(SUBSTITUTE(TRIM(Z$6)," ",""))))-1)&amp;" Total",$B$6:$BB$373,ROW($A181)-5,FALSE))</f>
        <v>0</v>
      </c>
      <c r="AA181" s="10">
        <f ca="1">IF(AA$5&lt;&gt;"",HLOOKUP(AA$5,Functionalization!$G$6:$R$373,ROW($A181)-5,FALSE),IFERROR(INDEX(AA$337:AA$373,MATCH($F181,$B$337:$B$373,0))/VLOOKUP($F181,$B$337:$BB$373,MATCH(LEFT(TRIM(AA$6),FIND("~",SUBSTITUTE(AA$6,"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181))*HLOOKUP(LEFT(TRIM(AA$6),FIND("~",SUBSTITUTE(AA$6," ","~",LEN(TRIM(AA$6))-LEN(SUBSTITUTE(TRIM(AA$6)," ",""))))-1)&amp;" Total",$B$6:$BB$373,ROW($A181)-5,FALSE))</f>
        <v>0</v>
      </c>
      <c r="AB181" s="10">
        <f ca="1">IF(AB$5&lt;&gt;"",HLOOKUP(AB$5,Functionalization!$G$6:$R$373,ROW($A181)-5,FALSE),IFERROR(INDEX(AB$337:AB$373,MATCH($F181,$B$337:$B$373,0))/VLOOKUP($F181,$B$337:$BB$373,MATCH(LEFT(TRIM(AB$6),FIND("~",SUBSTITUTE(AB$6,"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181))*HLOOKUP(LEFT(TRIM(AB$6),FIND("~",SUBSTITUTE(AB$6," ","~",LEN(TRIM(AB$6))-LEN(SUBSTITUTE(TRIM(AB$6)," ",""))))-1)&amp;" Total",$B$6:$BB$373,ROW($A181)-5,FALSE))</f>
        <v>0</v>
      </c>
      <c r="AC181" s="10">
        <f ca="1">IF(AC$5&lt;&gt;"",HLOOKUP(AC$5,Functionalization!$G$6:$R$373,ROW($A181)-5,FALSE),IFERROR(INDEX(AC$337:AC$373,MATCH($F181,$B$337:$B$373,0))/VLOOKUP($F181,$B$337:$BB$373,MATCH(LEFT(TRIM(AC$6),FIND("~",SUBSTITUTE(AC$6,"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181))*HLOOKUP(LEFT(TRIM(AC$6),FIND("~",SUBSTITUTE(AC$6," ","~",LEN(TRIM(AC$6))-LEN(SUBSTITUTE(TRIM(AC$6)," ",""))))-1)&amp;" Total",$B$6:$BB$373,ROW($A181)-5,FALSE))</f>
        <v>0</v>
      </c>
      <c r="AD181" s="10">
        <f ca="1">IF(AD$5&lt;&gt;"",HLOOKUP(AD$5,Functionalization!$G$6:$R$373,ROW($A181)-5,FALSE),IFERROR(INDEX(AD$337:AD$373,MATCH($F181,$B$337:$B$373,0))/VLOOKUP($F181,$B$337:$BB$373,MATCH(LEFT(TRIM(AD$6),FIND("~",SUBSTITUTE(AD$6,"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181))*HLOOKUP(LEFT(TRIM(AD$6),FIND("~",SUBSTITUTE(AD$6," ","~",LEN(TRIM(AD$6))-LEN(SUBSTITUTE(TRIM(AD$6)," ",""))))-1)&amp;" Total",$B$6:$BB$373,ROW($A181)-5,FALSE))</f>
        <v>0</v>
      </c>
      <c r="AE181" s="10">
        <f ca="1">IF(AE$5&lt;&gt;"",HLOOKUP(AE$5,Functionalization!$G$6:$R$373,ROW($A181)-5,FALSE),IFERROR(INDEX(AE$337:AE$373,MATCH($F181,$B$337:$B$373,0))/VLOOKUP($F181,$B$337:$BB$373,MATCH(LEFT(TRIM(AE$6),FIND("~",SUBSTITUTE(AE$6,"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181))*HLOOKUP(LEFT(TRIM(AE$6),FIND("~",SUBSTITUTE(AE$6," ","~",LEN(TRIM(AE$6))-LEN(SUBSTITUTE(TRIM(AE$6)," ",""))))-1)&amp;" Total",$B$6:$BB$373,ROW($A181)-5,FALSE))</f>
        <v>0</v>
      </c>
      <c r="AF181" s="10">
        <f ca="1">IF(AF$5&lt;&gt;"",HLOOKUP(AF$5,Functionalization!$G$6:$R$373,ROW($A181)-5,FALSE),IFERROR(INDEX(AF$337:AF$373,MATCH($F181,$B$337:$B$373,0))/VLOOKUP($F181,$B$337:$BB$373,MATCH(LEFT(TRIM(AF$6),FIND("~",SUBSTITUTE(AF$6,"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181))*HLOOKUP(LEFT(TRIM(AF$6),FIND("~",SUBSTITUTE(AF$6," ","~",LEN(TRIM(AF$6))-LEN(SUBSTITUTE(TRIM(AF$6)," ",""))))-1)&amp;" Total",$B$6:$BB$373,ROW($A181)-5,FALSE))</f>
        <v>0</v>
      </c>
      <c r="AG181" s="10">
        <f ca="1">IF(AG$5&lt;&gt;"",HLOOKUP(AG$5,Functionalization!$G$6:$R$373,ROW($A181)-5,FALSE),IFERROR(INDEX(AG$337:AG$373,MATCH($F181,$B$337:$B$373,0))/VLOOKUP($F181,$B$337:$BB$373,MATCH(LEFT(TRIM(AG$6),FIND("~",SUBSTITUTE(AG$6,"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181))*HLOOKUP(LEFT(TRIM(AG$6),FIND("~",SUBSTITUTE(AG$6," ","~",LEN(TRIM(AG$6))-LEN(SUBSTITUTE(TRIM(AG$6)," ",""))))-1)&amp;" Total",$B$6:$BB$373,ROW($A181)-5,FALSE))</f>
        <v>0</v>
      </c>
      <c r="AH181" s="10">
        <f ca="1">IF(AH$5&lt;&gt;"",HLOOKUP(AH$5,Functionalization!$G$6:$R$373,ROW($A181)-5,FALSE),IFERROR(INDEX(AH$337:AH$373,MATCH($F181,$B$337:$B$373,0))/VLOOKUP($F181,$B$337:$BB$373,MATCH(LEFT(TRIM(AH$6),FIND("~",SUBSTITUTE(AH$6,"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181))*HLOOKUP(LEFT(TRIM(AH$6),FIND("~",SUBSTITUTE(AH$6," ","~",LEN(TRIM(AH$6))-LEN(SUBSTITUTE(TRIM(AH$6)," ",""))))-1)&amp;" Total",$B$6:$BB$373,ROW($A181)-5,FALSE))</f>
        <v>0</v>
      </c>
      <c r="AI181" s="10">
        <f ca="1">IF(AI$5&lt;&gt;"",HLOOKUP(AI$5,Functionalization!$G$6:$R$373,ROW($A181)-5,FALSE),IFERROR(INDEX(AI$337:AI$373,MATCH($F181,$B$337:$B$373,0))/VLOOKUP($F181,$B$337:$BB$373,MATCH(LEFT(TRIM(AI$6),FIND("~",SUBSTITUTE(AI$6,"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181))*HLOOKUP(LEFT(TRIM(AI$6),FIND("~",SUBSTITUTE(AI$6," ","~",LEN(TRIM(AI$6))-LEN(SUBSTITUTE(TRIM(AI$6)," ",""))))-1)&amp;" Total",$B$6:$BB$373,ROW($A181)-5,FALSE))</f>
        <v>0</v>
      </c>
      <c r="AJ181" s="10">
        <f ca="1">IF(AJ$5&lt;&gt;"",HLOOKUP(AJ$5,Functionalization!$G$6:$R$373,ROW($A181)-5,FALSE),IFERROR(INDEX(AJ$337:AJ$373,MATCH($F181,$B$337:$B$373,0))/VLOOKUP($F181,$B$337:$BB$373,MATCH(LEFT(TRIM(AJ$6),FIND("~",SUBSTITUTE(AJ$6,"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181))*HLOOKUP(LEFT(TRIM(AJ$6),FIND("~",SUBSTITUTE(AJ$6," ","~",LEN(TRIM(AJ$6))-LEN(SUBSTITUTE(TRIM(AJ$6)," ",""))))-1)&amp;" Total",$B$6:$BB$373,ROW($A181)-5,FALSE))</f>
        <v>0</v>
      </c>
      <c r="AK181" s="10">
        <f ca="1">IF(AK$5&lt;&gt;"",HLOOKUP(AK$5,Functionalization!$G$6:$R$373,ROW($A181)-5,FALSE),IFERROR(INDEX(AK$337:AK$373,MATCH($F181,$B$337:$B$373,0))/VLOOKUP($F181,$B$337:$BB$373,MATCH(LEFT(TRIM(AK$6),FIND("~",SUBSTITUTE(AK$6,"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181))*HLOOKUP(LEFT(TRIM(AK$6),FIND("~",SUBSTITUTE(AK$6," ","~",LEN(TRIM(AK$6))-LEN(SUBSTITUTE(TRIM(AK$6)," ",""))))-1)&amp;" Total",$B$6:$BB$373,ROW($A181)-5,FALSE))</f>
        <v>0</v>
      </c>
      <c r="AL181" s="10">
        <f ca="1">IF(AL$5&lt;&gt;"",HLOOKUP(AL$5,Functionalization!$G$6:$R$373,ROW($A181)-5,FALSE),IFERROR(INDEX(AL$337:AL$373,MATCH($F181,$B$337:$B$373,0))/VLOOKUP($F181,$B$337:$BB$373,MATCH(LEFT(TRIM(AL$6),FIND("~",SUBSTITUTE(AL$6,"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181))*HLOOKUP(LEFT(TRIM(AL$6),FIND("~",SUBSTITUTE(AL$6," ","~",LEN(TRIM(AL$6))-LEN(SUBSTITUTE(TRIM(AL$6)," ",""))))-1)&amp;" Total",$B$6:$BB$373,ROW($A181)-5,FALSE))</f>
        <v>0</v>
      </c>
      <c r="AM181" s="10">
        <f ca="1">IF(AM$5&lt;&gt;"",HLOOKUP(AM$5,Functionalization!$G$6:$R$373,ROW($A181)-5,FALSE),IFERROR(INDEX(AM$337:AM$373,MATCH($F181,$B$337:$B$373,0))/VLOOKUP($F181,$B$337:$BB$373,MATCH(LEFT(TRIM(AM$6),FIND("~",SUBSTITUTE(AM$6,"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181))*HLOOKUP(LEFT(TRIM(AM$6),FIND("~",SUBSTITUTE(AM$6," ","~",LEN(TRIM(AM$6))-LEN(SUBSTITUTE(TRIM(AM$6)," ",""))))-1)&amp;" Total",$B$6:$BB$373,ROW($A181)-5,FALSE))</f>
        <v>0</v>
      </c>
      <c r="AN181" s="10">
        <f ca="1">IF(AN$5&lt;&gt;"",HLOOKUP(AN$5,Functionalization!$G$6:$R$373,ROW($A181)-5,FALSE),IFERROR(INDEX(AN$337:AN$373,MATCH($F181,$B$337:$B$373,0))/VLOOKUP($F181,$B$337:$BB$373,MATCH(LEFT(TRIM(AN$6),FIND("~",SUBSTITUTE(AN$6,"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181))*HLOOKUP(LEFT(TRIM(AN$6),FIND("~",SUBSTITUTE(AN$6," ","~",LEN(TRIM(AN$6))-LEN(SUBSTITUTE(TRIM(AN$6)," ",""))))-1)&amp;" Total",$B$6:$BB$373,ROW($A181)-5,FALSE))</f>
        <v>0</v>
      </c>
      <c r="AO181" s="10">
        <f ca="1">IF(AO$5&lt;&gt;"",HLOOKUP(AO$5,Functionalization!$G$6:$R$373,ROW($A181)-5,FALSE),IFERROR(INDEX(AO$337:AO$373,MATCH($F181,$B$337:$B$373,0))/VLOOKUP($F181,$B$337:$BB$373,MATCH(LEFT(TRIM(AO$6),FIND("~",SUBSTITUTE(AO$6,"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181))*HLOOKUP(LEFT(TRIM(AO$6),FIND("~",SUBSTITUTE(AO$6," ","~",LEN(TRIM(AO$6))-LEN(SUBSTITUTE(TRIM(AO$6)," ",""))))-1)&amp;" Total",$B$6:$BB$373,ROW($A181)-5,FALSE))</f>
        <v>0</v>
      </c>
      <c r="AP181" s="10">
        <f ca="1">IF(AP$5&lt;&gt;"",HLOOKUP(AP$5,Functionalization!$G$6:$R$373,ROW($A181)-5,FALSE),IFERROR(INDEX(AP$337:AP$373,MATCH($F181,$B$337:$B$373,0))/VLOOKUP($F181,$B$337:$BB$373,MATCH(LEFT(TRIM(AP$6),FIND("~",SUBSTITUTE(AP$6,"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181))*HLOOKUP(LEFT(TRIM(AP$6),FIND("~",SUBSTITUTE(AP$6," ","~",LEN(TRIM(AP$6))-LEN(SUBSTITUTE(TRIM(AP$6)," ",""))))-1)&amp;" Total",$B$6:$BB$373,ROW($A181)-5,FALSE))</f>
        <v>0</v>
      </c>
      <c r="AQ181" s="10">
        <f ca="1">IF(AQ$5&lt;&gt;"",HLOOKUP(AQ$5,Functionalization!$G$6:$R$373,ROW($A181)-5,FALSE),IFERROR(INDEX(AQ$337:AQ$373,MATCH($F181,$B$337:$B$373,0))/VLOOKUP($F181,$B$337:$BB$373,MATCH(LEFT(TRIM(AQ$6),FIND("~",SUBSTITUTE(AQ$6,"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181))*HLOOKUP(LEFT(TRIM(AQ$6),FIND("~",SUBSTITUTE(AQ$6," ","~",LEN(TRIM(AQ$6))-LEN(SUBSTITUTE(TRIM(AQ$6)," ",""))))-1)&amp;" Total",$B$6:$BB$373,ROW($A181)-5,FALSE))</f>
        <v>0</v>
      </c>
      <c r="AR181" s="10">
        <f ca="1">IF(AR$5&lt;&gt;"",HLOOKUP(AR$5,Functionalization!$G$6:$R$373,ROW($A181)-5,FALSE),IFERROR(INDEX(AR$337:AR$373,MATCH($F181,$B$337:$B$373,0))/VLOOKUP($F181,$B$337:$BB$373,MATCH(LEFT(TRIM(AR$6),FIND("~",SUBSTITUTE(AR$6,"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181))*HLOOKUP(LEFT(TRIM(AR$6),FIND("~",SUBSTITUTE(AR$6," ","~",LEN(TRIM(AR$6))-LEN(SUBSTITUTE(TRIM(AR$6)," ",""))))-1)&amp;" Total",$B$6:$BB$373,ROW($A181)-5,FALSE))</f>
        <v>0</v>
      </c>
      <c r="AS181" s="10">
        <f ca="1">IF(AS$5&lt;&gt;"",HLOOKUP(AS$5,Functionalization!$G$6:$R$373,ROW($A181)-5,FALSE),IFERROR(INDEX(AS$337:AS$373,MATCH($F181,$B$337:$B$373,0))/VLOOKUP($F181,$B$337:$BB$373,MATCH(LEFT(TRIM(AS$6),FIND("~",SUBSTITUTE(AS$6,"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181))*HLOOKUP(LEFT(TRIM(AS$6),FIND("~",SUBSTITUTE(AS$6," ","~",LEN(TRIM(AS$6))-LEN(SUBSTITUTE(TRIM(AS$6)," ",""))))-1)&amp;" Total",$B$6:$BB$373,ROW($A181)-5,FALSE))</f>
        <v>0</v>
      </c>
      <c r="AT181" s="10">
        <f ca="1">IF(AT$5&lt;&gt;"",HLOOKUP(AT$5,Functionalization!$G$6:$R$373,ROW($A181)-5,FALSE),IFERROR(INDEX(AT$337:AT$373,MATCH($F181,$B$337:$B$373,0))/VLOOKUP($F181,$B$337:$BB$373,MATCH(LEFT(TRIM(AT$6),FIND("~",SUBSTITUTE(AT$6,"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181))*HLOOKUP(LEFT(TRIM(AT$6),FIND("~",SUBSTITUTE(AT$6," ","~",LEN(TRIM(AT$6))-LEN(SUBSTITUTE(TRIM(AT$6)," ",""))))-1)&amp;" Total",$B$6:$BB$373,ROW($A181)-5,FALSE))</f>
        <v>0</v>
      </c>
      <c r="AU181" s="10">
        <f ca="1">IF(AU$5&lt;&gt;"",HLOOKUP(AU$5,Functionalization!$G$6:$R$373,ROW($A181)-5,FALSE),IFERROR(INDEX(AU$337:AU$373,MATCH($F181,$B$337:$B$373,0))/VLOOKUP($F181,$B$337:$BB$373,MATCH(LEFT(TRIM(AU$6),FIND("~",SUBSTITUTE(AU$6,"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181))*HLOOKUP(LEFT(TRIM(AU$6),FIND("~",SUBSTITUTE(AU$6," ","~",LEN(TRIM(AU$6))-LEN(SUBSTITUTE(TRIM(AU$6)," ",""))))-1)&amp;" Total",$B$6:$BB$373,ROW($A181)-5,FALSE))</f>
        <v>0</v>
      </c>
      <c r="AV181" s="10">
        <f ca="1">IF(AV$5&lt;&gt;"",HLOOKUP(AV$5,Functionalization!$G$6:$R$373,ROW($A181)-5,FALSE),IFERROR(INDEX(AV$337:AV$373,MATCH($F181,$B$337:$B$373,0))/VLOOKUP($F181,$B$337:$BB$373,MATCH(LEFT(TRIM(AV$6),FIND("~",SUBSTITUTE(AV$6,"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181))*HLOOKUP(LEFT(TRIM(AV$6),FIND("~",SUBSTITUTE(AV$6," ","~",LEN(TRIM(AV$6))-LEN(SUBSTITUTE(TRIM(AV$6)," ",""))))-1)&amp;" Total",$B$6:$BB$373,ROW($A181)-5,FALSE))</f>
        <v>0</v>
      </c>
      <c r="AW181" s="10">
        <f ca="1">IF(AW$5&lt;&gt;"",HLOOKUP(AW$5,Functionalization!$G$6:$R$373,ROW($A181)-5,FALSE),IFERROR(INDEX(AW$337:AW$373,MATCH($F181,$B$337:$B$373,0))/VLOOKUP($F181,$B$337:$BB$373,MATCH(LEFT(TRIM(AW$6),FIND("~",SUBSTITUTE(AW$6,"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181))*HLOOKUP(LEFT(TRIM(AW$6),FIND("~",SUBSTITUTE(AW$6," ","~",LEN(TRIM(AW$6))-LEN(SUBSTITUTE(TRIM(AW$6)," ",""))))-1)&amp;" Total",$B$6:$BB$373,ROW($A181)-5,FALSE))</f>
        <v>0</v>
      </c>
      <c r="AX181" s="10">
        <f ca="1">IF(AX$5&lt;&gt;"",HLOOKUP(AX$5,Functionalization!$G$6:$R$373,ROW($A181)-5,FALSE),IFERROR(INDEX(AX$337:AX$373,MATCH($F181,$B$337:$B$373,0))/VLOOKUP($F181,$B$337:$BB$373,MATCH(LEFT(TRIM(AX$6),FIND("~",SUBSTITUTE(AX$6,"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181))*HLOOKUP(LEFT(TRIM(AX$6),FIND("~",SUBSTITUTE(AX$6," ","~",LEN(TRIM(AX$6))-LEN(SUBSTITUTE(TRIM(AX$6)," ",""))))-1)&amp;" Total",$B$6:$BB$373,ROW($A181)-5,FALSE))</f>
        <v>0</v>
      </c>
      <c r="AY181" s="10">
        <f ca="1">IF(AY$5&lt;&gt;"",HLOOKUP(AY$5,Functionalization!$G$6:$R$373,ROW($A181)-5,FALSE),IFERROR(INDEX(AY$337:AY$373,MATCH($F181,$B$337:$B$373,0))/VLOOKUP($F181,$B$337:$BB$373,MATCH(LEFT(TRIM(AY$6),FIND("~",SUBSTITUTE(AY$6,"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181))*HLOOKUP(LEFT(TRIM(AY$6),FIND("~",SUBSTITUTE(AY$6," ","~",LEN(TRIM(AY$6))-LEN(SUBSTITUTE(TRIM(AY$6)," ",""))))-1)&amp;" Total",$B$6:$BB$373,ROW($A181)-5,FALSE))</f>
        <v>0</v>
      </c>
      <c r="AZ181" s="10">
        <f ca="1">IF(AZ$5&lt;&gt;"",HLOOKUP(AZ$5,Functionalization!$G$6:$R$373,ROW($A181)-5,FALSE),IFERROR(INDEX(AZ$337:AZ$373,MATCH($F181,$B$337:$B$373,0))/VLOOKUP($F181,$B$337:$BB$373,MATCH(LEFT(TRIM(AZ$6),FIND("~",SUBSTITUTE(AZ$6,"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181))*HLOOKUP(LEFT(TRIM(AZ$6),FIND("~",SUBSTITUTE(AZ$6," ","~",LEN(TRIM(AZ$6))-LEN(SUBSTITUTE(TRIM(AZ$6)," ",""))))-1)&amp;" Total",$B$6:$BB$373,ROW($A181)-5,FALSE))</f>
        <v>0</v>
      </c>
      <c r="BA181" s="10">
        <f ca="1">IF(BA$5&lt;&gt;"",HLOOKUP(BA$5,Functionalization!$G$6:$R$373,ROW($A181)-5,FALSE),IFERROR(INDEX(BA$337:BA$373,MATCH($F181,$B$337:$B$373,0))/VLOOKUP($F181,$B$337:$BB$373,MATCH(LEFT(TRIM(BA$6),FIND("~",SUBSTITUTE(BA$6,"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181))*HLOOKUP(LEFT(TRIM(BA$6),FIND("~",SUBSTITUTE(BA$6," ","~",LEN(TRIM(BA$6))-LEN(SUBSTITUTE(TRIM(BA$6)," ",""))))-1)&amp;" Total",$B$6:$BB$373,ROW($A181)-5,FALSE))</f>
        <v>0</v>
      </c>
      <c r="BB181" s="10">
        <f ca="1">IF(BB$5&lt;&gt;"",HLOOKUP(BB$5,Functionalization!$G$6:$R$373,ROW($A181)-5,FALSE),IFERROR(INDEX(BB$337:BB$373,MATCH($F181,$B$337:$B$373,0))/VLOOKUP($F181,$B$337:$BB$373,MATCH(LEFT(TRIM(BB$6),FIND("~",SUBSTITUTE(BB$6,"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181))*HLOOKUP(LEFT(TRIM(BB$6),FIND("~",SUBSTITUTE(BB$6," ","~",LEN(TRIM(BB$6))-LEN(SUBSTITUTE(TRIM(BB$6)," ",""))))-1)&amp;" Total",$B$6:$BB$373,ROW($A181)-5,FALSE))</f>
        <v>0</v>
      </c>
      <c r="BD181">
        <f ca="1">IFERROR(IF(SUMIF($G$6:$BB$6,BD$6&amp;" Total",$G181:$BB181)-(SUMIF($G$6:$BB$6,BD$6&amp;" "&amp;'Input-Func_Class'!$D$22,$G181:$BB181)+IFERROR(SUMIF($G$6:$BB$6,BD$6&amp;" "&amp;'Input-Func_Class'!$E$22,$G181:$BB181),SUMIF($G$6:$BB$6,BD$6&amp;" "&amp;'Input-Func_Class'!$B$24,$G181:$BB181))+SUMIF($G$6:$BB$6,BD$6&amp;" "&amp;'Input-Func_Class'!$F$22,$G181:$BB181))&lt;Check_Limit,0,1),1)</f>
        <v>0</v>
      </c>
      <c r="BE181">
        <f ca="1">IFERROR(IF(SUMIF($G$6:$BB$6,BE$6&amp;" Total",$G181:$BB181)-(SUMIF($G$6:$BB$6,BE$6&amp;" "&amp;'Input-Func_Class'!$D$22,$G181:$BB181)+IFERROR(SUMIF($G$6:$BB$6,BE$6&amp;" "&amp;'Input-Func_Class'!$E$22,$G181:$BB181),SUMIF($G$6:$BB$6,BE$6&amp;" "&amp;'Input-Func_Class'!$B$24,$G181:$BB181))+SUMIF($G$6:$BB$6,BE$6&amp;" "&amp;'Input-Func_Class'!$F$22,$G181:$BB181))&lt;Check_Limit,0,1),1)</f>
        <v>0</v>
      </c>
      <c r="BF181">
        <f ca="1">IFERROR(IF(SUMIF($G$6:$BB$6,BF$6&amp;" Total",$G181:$BB181)-(SUMIF($G$6:$BB$6,BF$6&amp;" "&amp;'Input-Func_Class'!$D$22,$G181:$BB181)+IFERROR(SUMIF($G$6:$BB$6,BF$6&amp;" "&amp;'Input-Func_Class'!$E$22,$G181:$BB181),SUMIF($G$6:$BB$6,BF$6&amp;" "&amp;'Input-Func_Class'!$B$24,$G181:$BB181))+SUMIF($G$6:$BB$6,BF$6&amp;" "&amp;'Input-Func_Class'!$F$22,$G181:$BB181))&lt;Check_Limit,0,1),1)</f>
        <v>0</v>
      </c>
      <c r="BG181">
        <f ca="1">IFERROR(IF(SUMIF($G$6:$BB$6,BG$6&amp;" Total",$G181:$BB181)-(SUMIF($G$6:$BB$6,BG$6&amp;" "&amp;'Input-Func_Class'!$D$22,$G181:$BB181)+IFERROR(SUMIF($G$6:$BB$6,BG$6&amp;" "&amp;'Input-Func_Class'!$E$22,$G181:$BB181),SUMIF($G$6:$BB$6,BG$6&amp;" "&amp;'Input-Func_Class'!$B$24,$G181:$BB181))+SUMIF($G$6:$BB$6,BG$6&amp;" "&amp;'Input-Func_Class'!$F$22,$G181:$BB181))&lt;Check_Limit,0,1),1)</f>
        <v>0</v>
      </c>
      <c r="BH181">
        <f ca="1">IFERROR(IF(SUMIF($G$6:$BB$6,BH$6&amp;" Total",$G181:$BB181)-(SUMIF($G$6:$BB$6,BH$6&amp;" "&amp;'Input-Func_Class'!$D$22,$G181:$BB181)+IFERROR(SUMIF($G$6:$BB$6,BH$6&amp;" "&amp;'Input-Func_Class'!$E$22,$G181:$BB181),SUMIF($G$6:$BB$6,BH$6&amp;" "&amp;'Input-Func_Class'!$B$24,$G181:$BB181))+SUMIF($G$6:$BB$6,BH$6&amp;" "&amp;'Input-Func_Class'!$F$22,$G181:$BB181))&lt;Check_Limit,0,1),1)</f>
        <v>0</v>
      </c>
      <c r="BI181">
        <f ca="1">IFERROR(IF(SUMIF($G$6:$BB$6,BI$6&amp;" Total",$G181:$BB181)-(SUMIF($G$6:$BB$6,BI$6&amp;" "&amp;'Input-Func_Class'!$D$22,$G181:$BB181)+IFERROR(SUMIF($G$6:$BB$6,BI$6&amp;" "&amp;'Input-Func_Class'!$E$22,$G181:$BB181),SUMIF($G$6:$BB$6,BI$6&amp;" "&amp;'Input-Func_Class'!$B$24,$G181:$BB181))+SUMIF($G$6:$BB$6,BI$6&amp;" "&amp;'Input-Func_Class'!$F$22,$G181:$BB181))&lt;Check_Limit,0,1),1)</f>
        <v>0</v>
      </c>
      <c r="BJ181">
        <f ca="1">IFERROR(IF(SUMIF($G$6:$BB$6,BJ$6&amp;" Total",$G181:$BB181)-(SUMIF($G$6:$BB$6,BJ$6&amp;" "&amp;'Input-Func_Class'!$D$22,$G181:$BB181)+IFERROR(SUMIF($G$6:$BB$6,BJ$6&amp;" "&amp;'Input-Func_Class'!$E$22,$G181:$BB181),SUMIF($G$6:$BB$6,BJ$6&amp;" "&amp;'Input-Func_Class'!$B$24,$G181:$BB181))+SUMIF($G$6:$BB$6,BJ$6&amp;" "&amp;'Input-Func_Class'!$F$22,$G181:$BB181))&lt;Check_Limit,0,1),1)</f>
        <v>0</v>
      </c>
      <c r="BK181">
        <f ca="1">IFERROR(IF(SUMIF($G$6:$BB$6,BK$6&amp;" Total",$G181:$BB181)-(SUMIF($G$6:$BB$6,BK$6&amp;" "&amp;'Input-Func_Class'!$D$22,$G181:$BB181)+IFERROR(SUMIF($G$6:$BB$6,BK$6&amp;" "&amp;'Input-Func_Class'!$E$22,$G181:$BB181),SUMIF($G$6:$BB$6,BK$6&amp;" "&amp;'Input-Func_Class'!$B$24,$G181:$BB181))+SUMIF($G$6:$BB$6,BK$6&amp;" "&amp;'Input-Func_Class'!$F$22,$G181:$BB181))&lt;Check_Limit,0,1),1)</f>
        <v>0</v>
      </c>
      <c r="BL181">
        <f ca="1">IFERROR(IF(SUMIF($G$6:$BB$6,BL$6&amp;" Total",$G181:$BB181)-(SUMIF($G$6:$BB$6,BL$6&amp;" "&amp;'Input-Func_Class'!$D$22,$G181:$BB181)+IFERROR(SUMIF($G$6:$BB$6,BL$6&amp;" "&amp;'Input-Func_Class'!$E$22,$G181:$BB181),SUMIF($G$6:$BB$6,BL$6&amp;" "&amp;'Input-Func_Class'!$B$24,$G181:$BB181))+SUMIF($G$6:$BB$6,BL$6&amp;" "&amp;'Input-Func_Class'!$F$22,$G181:$BB181))&lt;Check_Limit,0,1),1)</f>
        <v>0</v>
      </c>
      <c r="BM181">
        <f ca="1">IFERROR(IF(SUMIF($G$6:$BB$6,BM$6&amp;" Total",$G181:$BB181)-(SUMIF($G$6:$BB$6,BM$6&amp;" "&amp;'Input-Func_Class'!$D$22,$G181:$BB181)+IFERROR(SUMIF($G$6:$BB$6,BM$6&amp;" "&amp;'Input-Func_Class'!$E$22,$G181:$BB181),SUMIF($G$6:$BB$6,BM$6&amp;" "&amp;'Input-Func_Class'!$B$24,$G181:$BB181))+SUMIF($G$6:$BB$6,BM$6&amp;" "&amp;'Input-Func_Class'!$F$22,$G181:$BB181))&lt;Check_Limit,0,1),1)</f>
        <v>0</v>
      </c>
      <c r="BN181">
        <f ca="1">IFERROR(IF(SUMIF($G$6:$BB$6,BN$6&amp;" Total",$G181:$BB181)-(SUMIF($G$6:$BB$6,BN$6&amp;" "&amp;'Input-Func_Class'!$D$22,$G181:$BB181)+IFERROR(SUMIF($G$6:$BB$6,BN$6&amp;" "&amp;'Input-Func_Class'!$E$22,$G181:$BB181),SUMIF($G$6:$BB$6,BN$6&amp;" "&amp;'Input-Func_Class'!$B$24,$G181:$BB181))+SUMIF($G$6:$BB$6,BN$6&amp;" "&amp;'Input-Func_Class'!$F$22,$G181:$BB181))&lt;Check_Limit,0,1),1)</f>
        <v>0</v>
      </c>
      <c r="BO181">
        <f ca="1">IFERROR(IF(SUMIF($G$6:$BB$6,BO$6&amp;" Total",$G181:$BB181)-(SUMIF($G$6:$BB$6,BO$6&amp;" "&amp;'Input-Func_Class'!$D$22,$G181:$BB181)+IFERROR(SUMIF($G$6:$BB$6,BO$6&amp;" "&amp;'Input-Func_Class'!$E$22,$G181:$BB181),SUMIF($G$6:$BB$6,BO$6&amp;" "&amp;'Input-Func_Class'!$B$24,$G181:$BB181))+SUMIF($G$6:$BB$6,BO$6&amp;" "&amp;'Input-Func_Class'!$F$22,$G181:$BB181))&lt;Check_Limit,0,1),1)</f>
        <v>0</v>
      </c>
    </row>
    <row r="182" spans="1:67" outlineLevel="1">
      <c r="A182" s="31">
        <f>IF(ISBLANK('Input-Accounts'!A182),"",'Input-Accounts'!A182)</f>
        <v>162</v>
      </c>
      <c r="B182" s="53" t="str">
        <f>IF(ISBLANK('Input-Accounts'!B182),"",'Input-Accounts'!B182)</f>
        <v>OTHER EXPENSE</v>
      </c>
      <c r="C182" s="31">
        <f>IF(ISBLANK('Input-Accounts'!C182),"",'Input-Accounts'!C182)</f>
        <v>880</v>
      </c>
      <c r="D182" s="10">
        <f>Functionalization!$D182</f>
        <v>1484789.9184316061</v>
      </c>
      <c r="E182" s="10">
        <f t="shared" ref="E182" ca="1" si="50">IFERROR(IF(D182="",0,IF(D182=0,0,IF(ABS(D182-SUM(G182,K182,O182,S182,W182,AA182,AE182,AI182,AM182,AQ182,AU182,AY182))&lt;Check_Limit,0,1))),1)</f>
        <v>0</v>
      </c>
      <c r="F182" s="3" t="str">
        <f>IF($D182=0,"-",IF('Input-Accounts'!$E182&lt;&gt;0,'Input-Accounts'!$E182,'Input-Accounts'!$G182))</f>
        <v>INT_871-879</v>
      </c>
      <c r="G182" s="10">
        <f ca="1">IF(G$5&lt;&gt;"",HLOOKUP(G$5,Functionalization!$G$6:$R$373,ROW($A182)-5,FALSE),IFERROR(INDEX(G$337:G$373,MATCH($F182,$B$337:$B$373,0))/VLOOKUP($F182,$B$337:$BB$373,MATCH(LEFT(TRIM(G$6),FIND("~",SUBSTITUTE(G$6,"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182))*HLOOKUP(LEFT(TRIM(G$6),FIND("~",SUBSTITUTE(G$6," ","~",LEN(TRIM(G$6))-LEN(SUBSTITUTE(TRIM(G$6)," ",""))))-1)&amp;" Total",$B$6:$BB$373,ROW($A182)-5,FALSE))</f>
        <v>596006.53420685953</v>
      </c>
      <c r="H182" s="10">
        <f ca="1">IF(H$5&lt;&gt;"",HLOOKUP(H$5,Functionalization!$G$6:$R$373,ROW($A182)-5,FALSE),IFERROR(INDEX(H$337:H$373,MATCH($F182,$B$337:$B$373,0))/VLOOKUP($F182,$B$337:$BB$373,MATCH(LEFT(TRIM(H$6),FIND("~",SUBSTITUTE(H$6,"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182))*HLOOKUP(LEFT(TRIM(H$6),FIND("~",SUBSTITUTE(H$6," ","~",LEN(TRIM(H$6))-LEN(SUBSTITUTE(TRIM(H$6)," ",""))))-1)&amp;" Total",$B$6:$BB$373,ROW($A182)-5,FALSE))</f>
        <v>418915.78639888152</v>
      </c>
      <c r="I182" s="10">
        <f ca="1">IF(I$5&lt;&gt;"",HLOOKUP(I$5,Functionalization!$G$6:$R$373,ROW($A182)-5,FALSE),IFERROR(INDEX(I$337:I$373,MATCH($F182,$B$337:$B$373,0))/VLOOKUP($F182,$B$337:$BB$373,MATCH(LEFT(TRIM(I$6),FIND("~",SUBSTITUTE(I$6,"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182))*HLOOKUP(LEFT(TRIM(I$6),FIND("~",SUBSTITUTE(I$6," ","~",LEN(TRIM(I$6))-LEN(SUBSTITUTE(TRIM(I$6)," ",""))))-1)&amp;" Total",$B$6:$BB$373,ROW($A182)-5,FALSE))</f>
        <v>0</v>
      </c>
      <c r="J182" s="10">
        <f ca="1">IF(J$5&lt;&gt;"",HLOOKUP(J$5,Functionalization!$G$6:$R$373,ROW($A182)-5,FALSE),IFERROR(INDEX(J$337:J$373,MATCH($F182,$B$337:$B$373,0))/VLOOKUP($F182,$B$337:$BB$373,MATCH(LEFT(TRIM(J$6),FIND("~",SUBSTITUTE(J$6,"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182))*HLOOKUP(LEFT(TRIM(J$6),FIND("~",SUBSTITUTE(J$6," ","~",LEN(TRIM(J$6))-LEN(SUBSTITUTE(TRIM(J$6)," ",""))))-1)&amp;" Total",$B$6:$BB$373,ROW($A182)-5,FALSE))</f>
        <v>177090.7478079779</v>
      </c>
      <c r="K182" s="10">
        <f ca="1">IF(K$5&lt;&gt;"",HLOOKUP(K$5,Functionalization!$G$6:$R$373,ROW($A182)-5,FALSE),IFERROR(INDEX(K$337:K$373,MATCH($F182,$B$337:$B$373,0))/VLOOKUP($F182,$B$337:$BB$373,MATCH(LEFT(TRIM(K$6),FIND("~",SUBSTITUTE(K$6,"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182))*HLOOKUP(LEFT(TRIM(K$6),FIND("~",SUBSTITUTE(K$6," ","~",LEN(TRIM(K$6))-LEN(SUBSTITUTE(TRIM(K$6)," ",""))))-1)&amp;" Total",$B$6:$BB$373,ROW($A182)-5,FALSE))</f>
        <v>888783.38422474696</v>
      </c>
      <c r="L182" s="10">
        <f ca="1">IF(L$5&lt;&gt;"",HLOOKUP(L$5,Functionalization!$G$6:$R$373,ROW($A182)-5,FALSE),IFERROR(INDEX(L$337:L$373,MATCH($F182,$B$337:$B$373,0))/VLOOKUP($F182,$B$337:$BB$373,MATCH(LEFT(TRIM(L$6),FIND("~",SUBSTITUTE(L$6,"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182))*HLOOKUP(LEFT(TRIM(L$6),FIND("~",SUBSTITUTE(L$6," ","~",LEN(TRIM(L$6))-LEN(SUBSTITUTE(TRIM(L$6)," ",""))))-1)&amp;" Total",$B$6:$BB$373,ROW($A182)-5,FALSE))</f>
        <v>0</v>
      </c>
      <c r="M182" s="10">
        <f ca="1">IF(M$5&lt;&gt;"",HLOOKUP(M$5,Functionalization!$G$6:$R$373,ROW($A182)-5,FALSE),IFERROR(INDEX(M$337:M$373,MATCH($F182,$B$337:$B$373,0))/VLOOKUP($F182,$B$337:$BB$373,MATCH(LEFT(TRIM(M$6),FIND("~",SUBSTITUTE(M$6,"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182))*HLOOKUP(LEFT(TRIM(M$6),FIND("~",SUBSTITUTE(M$6," ","~",LEN(TRIM(M$6))-LEN(SUBSTITUTE(TRIM(M$6)," ",""))))-1)&amp;" Total",$B$6:$BB$373,ROW($A182)-5,FALSE))</f>
        <v>0</v>
      </c>
      <c r="N182" s="10">
        <f ca="1">IF(N$5&lt;&gt;"",HLOOKUP(N$5,Functionalization!$G$6:$R$373,ROW($A182)-5,FALSE),IFERROR(INDEX(N$337:N$373,MATCH($F182,$B$337:$B$373,0))/VLOOKUP($F182,$B$337:$BB$373,MATCH(LEFT(TRIM(N$6),FIND("~",SUBSTITUTE(N$6,"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182))*HLOOKUP(LEFT(TRIM(N$6),FIND("~",SUBSTITUTE(N$6," ","~",LEN(TRIM(N$6))-LEN(SUBSTITUTE(TRIM(N$6)," ",""))))-1)&amp;" Total",$B$6:$BB$373,ROW($A182)-5,FALSE))</f>
        <v>888783.38422474696</v>
      </c>
      <c r="O182" s="10">
        <f ca="1">IF(O$5&lt;&gt;"",HLOOKUP(O$5,Functionalization!$G$6:$R$373,ROW($A182)-5,FALSE),IFERROR(INDEX(O$337:O$373,MATCH($F182,$B$337:$B$373,0))/VLOOKUP($F182,$B$337:$BB$373,MATCH(LEFT(TRIM(O$6),FIND("~",SUBSTITUTE(O$6,"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182))*HLOOKUP(LEFT(TRIM(O$6),FIND("~",SUBSTITUTE(O$6," ","~",LEN(TRIM(O$6))-LEN(SUBSTITUTE(TRIM(O$6)," ",""))))-1)&amp;" Total",$B$6:$BB$373,ROW($A182)-5,FALSE))</f>
        <v>0</v>
      </c>
      <c r="P182" s="10">
        <f ca="1">IF(P$5&lt;&gt;"",HLOOKUP(P$5,Functionalization!$G$6:$R$373,ROW($A182)-5,FALSE),IFERROR(INDEX(P$337:P$373,MATCH($F182,$B$337:$B$373,0))/VLOOKUP($F182,$B$337:$BB$373,MATCH(LEFT(TRIM(P$6),FIND("~",SUBSTITUTE(P$6,"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182))*HLOOKUP(LEFT(TRIM(P$6),FIND("~",SUBSTITUTE(P$6," ","~",LEN(TRIM(P$6))-LEN(SUBSTITUTE(TRIM(P$6)," ",""))))-1)&amp;" Total",$B$6:$BB$373,ROW($A182)-5,FALSE))</f>
        <v>0</v>
      </c>
      <c r="Q182" s="10">
        <f ca="1">IF(Q$5&lt;&gt;"",HLOOKUP(Q$5,Functionalization!$G$6:$R$373,ROW($A182)-5,FALSE),IFERROR(INDEX(Q$337:Q$373,MATCH($F182,$B$337:$B$373,0))/VLOOKUP($F182,$B$337:$BB$373,MATCH(LEFT(TRIM(Q$6),FIND("~",SUBSTITUTE(Q$6,"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182))*HLOOKUP(LEFT(TRIM(Q$6),FIND("~",SUBSTITUTE(Q$6," ","~",LEN(TRIM(Q$6))-LEN(SUBSTITUTE(TRIM(Q$6)," ",""))))-1)&amp;" Total",$B$6:$BB$373,ROW($A182)-5,FALSE))</f>
        <v>0</v>
      </c>
      <c r="R182" s="10">
        <f ca="1">IF(R$5&lt;&gt;"",HLOOKUP(R$5,Functionalization!$G$6:$R$373,ROW($A182)-5,FALSE),IFERROR(INDEX(R$337:R$373,MATCH($F182,$B$337:$B$373,0))/VLOOKUP($F182,$B$337:$BB$373,MATCH(LEFT(TRIM(R$6),FIND("~",SUBSTITUTE(R$6,"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182))*HLOOKUP(LEFT(TRIM(R$6),FIND("~",SUBSTITUTE(R$6," ","~",LEN(TRIM(R$6))-LEN(SUBSTITUTE(TRIM(R$6)," ",""))))-1)&amp;" Total",$B$6:$BB$373,ROW($A182)-5,FALSE))</f>
        <v>0</v>
      </c>
      <c r="S182" s="10">
        <f ca="1">IF(S$5&lt;&gt;"",HLOOKUP(S$5,Functionalization!$G$6:$R$373,ROW($A182)-5,FALSE),IFERROR(INDEX(S$337:S$373,MATCH($F182,$B$337:$B$373,0))/VLOOKUP($F182,$B$337:$BB$373,MATCH(LEFT(TRIM(S$6),FIND("~",SUBSTITUTE(S$6,"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182))*HLOOKUP(LEFT(TRIM(S$6),FIND("~",SUBSTITUTE(S$6," ","~",LEN(TRIM(S$6))-LEN(SUBSTITUTE(TRIM(S$6)," ",""))))-1)&amp;" Total",$B$6:$BB$373,ROW($A182)-5,FALSE))</f>
        <v>0</v>
      </c>
      <c r="T182" s="10">
        <f ca="1">IF(T$5&lt;&gt;"",HLOOKUP(T$5,Functionalization!$G$6:$R$373,ROW($A182)-5,FALSE),IFERROR(INDEX(T$337:T$373,MATCH($F182,$B$337:$B$373,0))/VLOOKUP($F182,$B$337:$BB$373,MATCH(LEFT(TRIM(T$6),FIND("~",SUBSTITUTE(T$6,"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182))*HLOOKUP(LEFT(TRIM(T$6),FIND("~",SUBSTITUTE(T$6," ","~",LEN(TRIM(T$6))-LEN(SUBSTITUTE(TRIM(T$6)," ",""))))-1)&amp;" Total",$B$6:$BB$373,ROW($A182)-5,FALSE))</f>
        <v>0</v>
      </c>
      <c r="U182" s="10">
        <f ca="1">IF(U$5&lt;&gt;"",HLOOKUP(U$5,Functionalization!$G$6:$R$373,ROW($A182)-5,FALSE),IFERROR(INDEX(U$337:U$373,MATCH($F182,$B$337:$B$373,0))/VLOOKUP($F182,$B$337:$BB$373,MATCH(LEFT(TRIM(U$6),FIND("~",SUBSTITUTE(U$6,"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182))*HLOOKUP(LEFT(TRIM(U$6),FIND("~",SUBSTITUTE(U$6," ","~",LEN(TRIM(U$6))-LEN(SUBSTITUTE(TRIM(U$6)," ",""))))-1)&amp;" Total",$B$6:$BB$373,ROW($A182)-5,FALSE))</f>
        <v>0</v>
      </c>
      <c r="V182" s="10">
        <f ca="1">IF(V$5&lt;&gt;"",HLOOKUP(V$5,Functionalization!$G$6:$R$373,ROW($A182)-5,FALSE),IFERROR(INDEX(V$337:V$373,MATCH($F182,$B$337:$B$373,0))/VLOOKUP($F182,$B$337:$BB$373,MATCH(LEFT(TRIM(V$6),FIND("~",SUBSTITUTE(V$6,"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182))*HLOOKUP(LEFT(TRIM(V$6),FIND("~",SUBSTITUTE(V$6," ","~",LEN(TRIM(V$6))-LEN(SUBSTITUTE(TRIM(V$6)," ",""))))-1)&amp;" Total",$B$6:$BB$373,ROW($A182)-5,FALSE))</f>
        <v>0</v>
      </c>
      <c r="W182" s="10">
        <f ca="1">IF(W$5&lt;&gt;"",HLOOKUP(W$5,Functionalization!$G$6:$R$373,ROW($A182)-5,FALSE),IFERROR(INDEX(W$337:W$373,MATCH($F182,$B$337:$B$373,0))/VLOOKUP($F182,$B$337:$BB$373,MATCH(LEFT(TRIM(W$6),FIND("~",SUBSTITUTE(W$6,"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182))*HLOOKUP(LEFT(TRIM(W$6),FIND("~",SUBSTITUTE(W$6," ","~",LEN(TRIM(W$6))-LEN(SUBSTITUTE(TRIM(W$6)," ",""))))-1)&amp;" Total",$B$6:$BB$373,ROW($A182)-5,FALSE))</f>
        <v>0</v>
      </c>
      <c r="X182" s="10">
        <f ca="1">IF(X$5&lt;&gt;"",HLOOKUP(X$5,Functionalization!$G$6:$R$373,ROW($A182)-5,FALSE),IFERROR(INDEX(X$337:X$373,MATCH($F182,$B$337:$B$373,0))/VLOOKUP($F182,$B$337:$BB$373,MATCH(LEFT(TRIM(X$6),FIND("~",SUBSTITUTE(X$6,"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182))*HLOOKUP(LEFT(TRIM(X$6),FIND("~",SUBSTITUTE(X$6," ","~",LEN(TRIM(X$6))-LEN(SUBSTITUTE(TRIM(X$6)," ",""))))-1)&amp;" Total",$B$6:$BB$373,ROW($A182)-5,FALSE))</f>
        <v>0</v>
      </c>
      <c r="Y182" s="10">
        <f ca="1">IF(Y$5&lt;&gt;"",HLOOKUP(Y$5,Functionalization!$G$6:$R$373,ROW($A182)-5,FALSE),IFERROR(INDEX(Y$337:Y$373,MATCH($F182,$B$337:$B$373,0))/VLOOKUP($F182,$B$337:$BB$373,MATCH(LEFT(TRIM(Y$6),FIND("~",SUBSTITUTE(Y$6,"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182))*HLOOKUP(LEFT(TRIM(Y$6),FIND("~",SUBSTITUTE(Y$6," ","~",LEN(TRIM(Y$6))-LEN(SUBSTITUTE(TRIM(Y$6)," ",""))))-1)&amp;" Total",$B$6:$BB$373,ROW($A182)-5,FALSE))</f>
        <v>0</v>
      </c>
      <c r="Z182" s="10">
        <f ca="1">IF(Z$5&lt;&gt;"",HLOOKUP(Z$5,Functionalization!$G$6:$R$373,ROW($A182)-5,FALSE),IFERROR(INDEX(Z$337:Z$373,MATCH($F182,$B$337:$B$373,0))/VLOOKUP($F182,$B$337:$BB$373,MATCH(LEFT(TRIM(Z$6),FIND("~",SUBSTITUTE(Z$6,"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182))*HLOOKUP(LEFT(TRIM(Z$6),FIND("~",SUBSTITUTE(Z$6," ","~",LEN(TRIM(Z$6))-LEN(SUBSTITUTE(TRIM(Z$6)," ",""))))-1)&amp;" Total",$B$6:$BB$373,ROW($A182)-5,FALSE))</f>
        <v>0</v>
      </c>
      <c r="AA182" s="10">
        <f ca="1">IF(AA$5&lt;&gt;"",HLOOKUP(AA$5,Functionalization!$G$6:$R$373,ROW($A182)-5,FALSE),IFERROR(INDEX(AA$337:AA$373,MATCH($F182,$B$337:$B$373,0))/VLOOKUP($F182,$B$337:$BB$373,MATCH(LEFT(TRIM(AA$6),FIND("~",SUBSTITUTE(AA$6,"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182))*HLOOKUP(LEFT(TRIM(AA$6),FIND("~",SUBSTITUTE(AA$6," ","~",LEN(TRIM(AA$6))-LEN(SUBSTITUTE(TRIM(AA$6)," ",""))))-1)&amp;" Total",$B$6:$BB$373,ROW($A182)-5,FALSE))</f>
        <v>0</v>
      </c>
      <c r="AB182" s="10">
        <f ca="1">IF(AB$5&lt;&gt;"",HLOOKUP(AB$5,Functionalization!$G$6:$R$373,ROW($A182)-5,FALSE),IFERROR(INDEX(AB$337:AB$373,MATCH($F182,$B$337:$B$373,0))/VLOOKUP($F182,$B$337:$BB$373,MATCH(LEFT(TRIM(AB$6),FIND("~",SUBSTITUTE(AB$6,"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182))*HLOOKUP(LEFT(TRIM(AB$6),FIND("~",SUBSTITUTE(AB$6," ","~",LEN(TRIM(AB$6))-LEN(SUBSTITUTE(TRIM(AB$6)," ",""))))-1)&amp;" Total",$B$6:$BB$373,ROW($A182)-5,FALSE))</f>
        <v>0</v>
      </c>
      <c r="AC182" s="10">
        <f ca="1">IF(AC$5&lt;&gt;"",HLOOKUP(AC$5,Functionalization!$G$6:$R$373,ROW($A182)-5,FALSE),IFERROR(INDEX(AC$337:AC$373,MATCH($F182,$B$337:$B$373,0))/VLOOKUP($F182,$B$337:$BB$373,MATCH(LEFT(TRIM(AC$6),FIND("~",SUBSTITUTE(AC$6,"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182))*HLOOKUP(LEFT(TRIM(AC$6),FIND("~",SUBSTITUTE(AC$6," ","~",LEN(TRIM(AC$6))-LEN(SUBSTITUTE(TRIM(AC$6)," ",""))))-1)&amp;" Total",$B$6:$BB$373,ROW($A182)-5,FALSE))</f>
        <v>0</v>
      </c>
      <c r="AD182" s="10">
        <f ca="1">IF(AD$5&lt;&gt;"",HLOOKUP(AD$5,Functionalization!$G$6:$R$373,ROW($A182)-5,FALSE),IFERROR(INDEX(AD$337:AD$373,MATCH($F182,$B$337:$B$373,0))/VLOOKUP($F182,$B$337:$BB$373,MATCH(LEFT(TRIM(AD$6),FIND("~",SUBSTITUTE(AD$6,"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182))*HLOOKUP(LEFT(TRIM(AD$6),FIND("~",SUBSTITUTE(AD$6," ","~",LEN(TRIM(AD$6))-LEN(SUBSTITUTE(TRIM(AD$6)," ",""))))-1)&amp;" Total",$B$6:$BB$373,ROW($A182)-5,FALSE))</f>
        <v>0</v>
      </c>
      <c r="AE182" s="10">
        <f ca="1">IF(AE$5&lt;&gt;"",HLOOKUP(AE$5,Functionalization!$G$6:$R$373,ROW($A182)-5,FALSE),IFERROR(INDEX(AE$337:AE$373,MATCH($F182,$B$337:$B$373,0))/VLOOKUP($F182,$B$337:$BB$373,MATCH(LEFT(TRIM(AE$6),FIND("~",SUBSTITUTE(AE$6,"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182))*HLOOKUP(LEFT(TRIM(AE$6),FIND("~",SUBSTITUTE(AE$6," ","~",LEN(TRIM(AE$6))-LEN(SUBSTITUTE(TRIM(AE$6)," ",""))))-1)&amp;" Total",$B$6:$BB$373,ROW($A182)-5,FALSE))</f>
        <v>0</v>
      </c>
      <c r="AF182" s="10">
        <f ca="1">IF(AF$5&lt;&gt;"",HLOOKUP(AF$5,Functionalization!$G$6:$R$373,ROW($A182)-5,FALSE),IFERROR(INDEX(AF$337:AF$373,MATCH($F182,$B$337:$B$373,0))/VLOOKUP($F182,$B$337:$BB$373,MATCH(LEFT(TRIM(AF$6),FIND("~",SUBSTITUTE(AF$6,"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182))*HLOOKUP(LEFT(TRIM(AF$6),FIND("~",SUBSTITUTE(AF$6," ","~",LEN(TRIM(AF$6))-LEN(SUBSTITUTE(TRIM(AF$6)," ",""))))-1)&amp;" Total",$B$6:$BB$373,ROW($A182)-5,FALSE))</f>
        <v>0</v>
      </c>
      <c r="AG182" s="10">
        <f ca="1">IF(AG$5&lt;&gt;"",HLOOKUP(AG$5,Functionalization!$G$6:$R$373,ROW($A182)-5,FALSE),IFERROR(INDEX(AG$337:AG$373,MATCH($F182,$B$337:$B$373,0))/VLOOKUP($F182,$B$337:$BB$373,MATCH(LEFT(TRIM(AG$6),FIND("~",SUBSTITUTE(AG$6,"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182))*HLOOKUP(LEFT(TRIM(AG$6),FIND("~",SUBSTITUTE(AG$6," ","~",LEN(TRIM(AG$6))-LEN(SUBSTITUTE(TRIM(AG$6)," ",""))))-1)&amp;" Total",$B$6:$BB$373,ROW($A182)-5,FALSE))</f>
        <v>0</v>
      </c>
      <c r="AH182" s="10">
        <f ca="1">IF(AH$5&lt;&gt;"",HLOOKUP(AH$5,Functionalization!$G$6:$R$373,ROW($A182)-5,FALSE),IFERROR(INDEX(AH$337:AH$373,MATCH($F182,$B$337:$B$373,0))/VLOOKUP($F182,$B$337:$BB$373,MATCH(LEFT(TRIM(AH$6),FIND("~",SUBSTITUTE(AH$6,"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182))*HLOOKUP(LEFT(TRIM(AH$6),FIND("~",SUBSTITUTE(AH$6," ","~",LEN(TRIM(AH$6))-LEN(SUBSTITUTE(TRIM(AH$6)," ",""))))-1)&amp;" Total",$B$6:$BB$373,ROW($A182)-5,FALSE))</f>
        <v>0</v>
      </c>
      <c r="AI182" s="10">
        <f ca="1">IF(AI$5&lt;&gt;"",HLOOKUP(AI$5,Functionalization!$G$6:$R$373,ROW($A182)-5,FALSE),IFERROR(INDEX(AI$337:AI$373,MATCH($F182,$B$337:$B$373,0))/VLOOKUP($F182,$B$337:$BB$373,MATCH(LEFT(TRIM(AI$6),FIND("~",SUBSTITUTE(AI$6,"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182))*HLOOKUP(LEFT(TRIM(AI$6),FIND("~",SUBSTITUTE(AI$6," ","~",LEN(TRIM(AI$6))-LEN(SUBSTITUTE(TRIM(AI$6)," ",""))))-1)&amp;" Total",$B$6:$BB$373,ROW($A182)-5,FALSE))</f>
        <v>0</v>
      </c>
      <c r="AJ182" s="10">
        <f ca="1">IF(AJ$5&lt;&gt;"",HLOOKUP(AJ$5,Functionalization!$G$6:$R$373,ROW($A182)-5,FALSE),IFERROR(INDEX(AJ$337:AJ$373,MATCH($F182,$B$337:$B$373,0))/VLOOKUP($F182,$B$337:$BB$373,MATCH(LEFT(TRIM(AJ$6),FIND("~",SUBSTITUTE(AJ$6,"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182))*HLOOKUP(LEFT(TRIM(AJ$6),FIND("~",SUBSTITUTE(AJ$6," ","~",LEN(TRIM(AJ$6))-LEN(SUBSTITUTE(TRIM(AJ$6)," ",""))))-1)&amp;" Total",$B$6:$BB$373,ROW($A182)-5,FALSE))</f>
        <v>0</v>
      </c>
      <c r="AK182" s="10">
        <f ca="1">IF(AK$5&lt;&gt;"",HLOOKUP(AK$5,Functionalization!$G$6:$R$373,ROW($A182)-5,FALSE),IFERROR(INDEX(AK$337:AK$373,MATCH($F182,$B$337:$B$373,0))/VLOOKUP($F182,$B$337:$BB$373,MATCH(LEFT(TRIM(AK$6),FIND("~",SUBSTITUTE(AK$6,"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182))*HLOOKUP(LEFT(TRIM(AK$6),FIND("~",SUBSTITUTE(AK$6," ","~",LEN(TRIM(AK$6))-LEN(SUBSTITUTE(TRIM(AK$6)," ",""))))-1)&amp;" Total",$B$6:$BB$373,ROW($A182)-5,FALSE))</f>
        <v>0</v>
      </c>
      <c r="AL182" s="10">
        <f ca="1">IF(AL$5&lt;&gt;"",HLOOKUP(AL$5,Functionalization!$G$6:$R$373,ROW($A182)-5,FALSE),IFERROR(INDEX(AL$337:AL$373,MATCH($F182,$B$337:$B$373,0))/VLOOKUP($F182,$B$337:$BB$373,MATCH(LEFT(TRIM(AL$6),FIND("~",SUBSTITUTE(AL$6,"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182))*HLOOKUP(LEFT(TRIM(AL$6),FIND("~",SUBSTITUTE(AL$6," ","~",LEN(TRIM(AL$6))-LEN(SUBSTITUTE(TRIM(AL$6)," ",""))))-1)&amp;" Total",$B$6:$BB$373,ROW($A182)-5,FALSE))</f>
        <v>0</v>
      </c>
      <c r="AM182" s="10">
        <f ca="1">IF(AM$5&lt;&gt;"",HLOOKUP(AM$5,Functionalization!$G$6:$R$373,ROW($A182)-5,FALSE),IFERROR(INDEX(AM$337:AM$373,MATCH($F182,$B$337:$B$373,0))/VLOOKUP($F182,$B$337:$BB$373,MATCH(LEFT(TRIM(AM$6),FIND("~",SUBSTITUTE(AM$6,"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182))*HLOOKUP(LEFT(TRIM(AM$6),FIND("~",SUBSTITUTE(AM$6," ","~",LEN(TRIM(AM$6))-LEN(SUBSTITUTE(TRIM(AM$6)," ",""))))-1)&amp;" Total",$B$6:$BB$373,ROW($A182)-5,FALSE))</f>
        <v>0</v>
      </c>
      <c r="AN182" s="10">
        <f ca="1">IF(AN$5&lt;&gt;"",HLOOKUP(AN$5,Functionalization!$G$6:$R$373,ROW($A182)-5,FALSE),IFERROR(INDEX(AN$337:AN$373,MATCH($F182,$B$337:$B$373,0))/VLOOKUP($F182,$B$337:$BB$373,MATCH(LEFT(TRIM(AN$6),FIND("~",SUBSTITUTE(AN$6,"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182))*HLOOKUP(LEFT(TRIM(AN$6),FIND("~",SUBSTITUTE(AN$6," ","~",LEN(TRIM(AN$6))-LEN(SUBSTITUTE(TRIM(AN$6)," ",""))))-1)&amp;" Total",$B$6:$BB$373,ROW($A182)-5,FALSE))</f>
        <v>0</v>
      </c>
      <c r="AO182" s="10">
        <f ca="1">IF(AO$5&lt;&gt;"",HLOOKUP(AO$5,Functionalization!$G$6:$R$373,ROW($A182)-5,FALSE),IFERROR(INDEX(AO$337:AO$373,MATCH($F182,$B$337:$B$373,0))/VLOOKUP($F182,$B$337:$BB$373,MATCH(LEFT(TRIM(AO$6),FIND("~",SUBSTITUTE(AO$6,"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182))*HLOOKUP(LEFT(TRIM(AO$6),FIND("~",SUBSTITUTE(AO$6," ","~",LEN(TRIM(AO$6))-LEN(SUBSTITUTE(TRIM(AO$6)," ",""))))-1)&amp;" Total",$B$6:$BB$373,ROW($A182)-5,FALSE))</f>
        <v>0</v>
      </c>
      <c r="AP182" s="10">
        <f ca="1">IF(AP$5&lt;&gt;"",HLOOKUP(AP$5,Functionalization!$G$6:$R$373,ROW($A182)-5,FALSE),IFERROR(INDEX(AP$337:AP$373,MATCH($F182,$B$337:$B$373,0))/VLOOKUP($F182,$B$337:$BB$373,MATCH(LEFT(TRIM(AP$6),FIND("~",SUBSTITUTE(AP$6,"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182))*HLOOKUP(LEFT(TRIM(AP$6),FIND("~",SUBSTITUTE(AP$6," ","~",LEN(TRIM(AP$6))-LEN(SUBSTITUTE(TRIM(AP$6)," ",""))))-1)&amp;" Total",$B$6:$BB$373,ROW($A182)-5,FALSE))</f>
        <v>0</v>
      </c>
      <c r="AQ182" s="10">
        <f ca="1">IF(AQ$5&lt;&gt;"",HLOOKUP(AQ$5,Functionalization!$G$6:$R$373,ROW($A182)-5,FALSE),IFERROR(INDEX(AQ$337:AQ$373,MATCH($F182,$B$337:$B$373,0))/VLOOKUP($F182,$B$337:$BB$373,MATCH(LEFT(TRIM(AQ$6),FIND("~",SUBSTITUTE(AQ$6,"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182))*HLOOKUP(LEFT(TRIM(AQ$6),FIND("~",SUBSTITUTE(AQ$6," ","~",LEN(TRIM(AQ$6))-LEN(SUBSTITUTE(TRIM(AQ$6)," ",""))))-1)&amp;" Total",$B$6:$BB$373,ROW($A182)-5,FALSE))</f>
        <v>0</v>
      </c>
      <c r="AR182" s="10">
        <f ca="1">IF(AR$5&lt;&gt;"",HLOOKUP(AR$5,Functionalization!$G$6:$R$373,ROW($A182)-5,FALSE),IFERROR(INDEX(AR$337:AR$373,MATCH($F182,$B$337:$B$373,0))/VLOOKUP($F182,$B$337:$BB$373,MATCH(LEFT(TRIM(AR$6),FIND("~",SUBSTITUTE(AR$6,"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182))*HLOOKUP(LEFT(TRIM(AR$6),FIND("~",SUBSTITUTE(AR$6," ","~",LEN(TRIM(AR$6))-LEN(SUBSTITUTE(TRIM(AR$6)," ",""))))-1)&amp;" Total",$B$6:$BB$373,ROW($A182)-5,FALSE))</f>
        <v>0</v>
      </c>
      <c r="AS182" s="10">
        <f ca="1">IF(AS$5&lt;&gt;"",HLOOKUP(AS$5,Functionalization!$G$6:$R$373,ROW($A182)-5,FALSE),IFERROR(INDEX(AS$337:AS$373,MATCH($F182,$B$337:$B$373,0))/VLOOKUP($F182,$B$337:$BB$373,MATCH(LEFT(TRIM(AS$6),FIND("~",SUBSTITUTE(AS$6,"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182))*HLOOKUP(LEFT(TRIM(AS$6),FIND("~",SUBSTITUTE(AS$6," ","~",LEN(TRIM(AS$6))-LEN(SUBSTITUTE(TRIM(AS$6)," ",""))))-1)&amp;" Total",$B$6:$BB$373,ROW($A182)-5,FALSE))</f>
        <v>0</v>
      </c>
      <c r="AT182" s="10">
        <f ca="1">IF(AT$5&lt;&gt;"",HLOOKUP(AT$5,Functionalization!$G$6:$R$373,ROW($A182)-5,FALSE),IFERROR(INDEX(AT$337:AT$373,MATCH($F182,$B$337:$B$373,0))/VLOOKUP($F182,$B$337:$BB$373,MATCH(LEFT(TRIM(AT$6),FIND("~",SUBSTITUTE(AT$6,"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182))*HLOOKUP(LEFT(TRIM(AT$6),FIND("~",SUBSTITUTE(AT$6," ","~",LEN(TRIM(AT$6))-LEN(SUBSTITUTE(TRIM(AT$6)," ",""))))-1)&amp;" Total",$B$6:$BB$373,ROW($A182)-5,FALSE))</f>
        <v>0</v>
      </c>
      <c r="AU182" s="10">
        <f ca="1">IF(AU$5&lt;&gt;"",HLOOKUP(AU$5,Functionalization!$G$6:$R$373,ROW($A182)-5,FALSE),IFERROR(INDEX(AU$337:AU$373,MATCH($F182,$B$337:$B$373,0))/VLOOKUP($F182,$B$337:$BB$373,MATCH(LEFT(TRIM(AU$6),FIND("~",SUBSTITUTE(AU$6,"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182))*HLOOKUP(LEFT(TRIM(AU$6),FIND("~",SUBSTITUTE(AU$6," ","~",LEN(TRIM(AU$6))-LEN(SUBSTITUTE(TRIM(AU$6)," ",""))))-1)&amp;" Total",$B$6:$BB$373,ROW($A182)-5,FALSE))</f>
        <v>0</v>
      </c>
      <c r="AV182" s="10">
        <f ca="1">IF(AV$5&lt;&gt;"",HLOOKUP(AV$5,Functionalization!$G$6:$R$373,ROW($A182)-5,FALSE),IFERROR(INDEX(AV$337:AV$373,MATCH($F182,$B$337:$B$373,0))/VLOOKUP($F182,$B$337:$BB$373,MATCH(LEFT(TRIM(AV$6),FIND("~",SUBSTITUTE(AV$6,"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182))*HLOOKUP(LEFT(TRIM(AV$6),FIND("~",SUBSTITUTE(AV$6," ","~",LEN(TRIM(AV$6))-LEN(SUBSTITUTE(TRIM(AV$6)," ",""))))-1)&amp;" Total",$B$6:$BB$373,ROW($A182)-5,FALSE))</f>
        <v>0</v>
      </c>
      <c r="AW182" s="10">
        <f ca="1">IF(AW$5&lt;&gt;"",HLOOKUP(AW$5,Functionalization!$G$6:$R$373,ROW($A182)-5,FALSE),IFERROR(INDEX(AW$337:AW$373,MATCH($F182,$B$337:$B$373,0))/VLOOKUP($F182,$B$337:$BB$373,MATCH(LEFT(TRIM(AW$6),FIND("~",SUBSTITUTE(AW$6,"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182))*HLOOKUP(LEFT(TRIM(AW$6),FIND("~",SUBSTITUTE(AW$6," ","~",LEN(TRIM(AW$6))-LEN(SUBSTITUTE(TRIM(AW$6)," ",""))))-1)&amp;" Total",$B$6:$BB$373,ROW($A182)-5,FALSE))</f>
        <v>0</v>
      </c>
      <c r="AX182" s="10">
        <f ca="1">IF(AX$5&lt;&gt;"",HLOOKUP(AX$5,Functionalization!$G$6:$R$373,ROW($A182)-5,FALSE),IFERROR(INDEX(AX$337:AX$373,MATCH($F182,$B$337:$B$373,0))/VLOOKUP($F182,$B$337:$BB$373,MATCH(LEFT(TRIM(AX$6),FIND("~",SUBSTITUTE(AX$6,"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182))*HLOOKUP(LEFT(TRIM(AX$6),FIND("~",SUBSTITUTE(AX$6," ","~",LEN(TRIM(AX$6))-LEN(SUBSTITUTE(TRIM(AX$6)," ",""))))-1)&amp;" Total",$B$6:$BB$373,ROW($A182)-5,FALSE))</f>
        <v>0</v>
      </c>
      <c r="AY182" s="10">
        <f ca="1">IF(AY$5&lt;&gt;"",HLOOKUP(AY$5,Functionalization!$G$6:$R$373,ROW($A182)-5,FALSE),IFERROR(INDEX(AY$337:AY$373,MATCH($F182,$B$337:$B$373,0))/VLOOKUP($F182,$B$337:$BB$373,MATCH(LEFT(TRIM(AY$6),FIND("~",SUBSTITUTE(AY$6,"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182))*HLOOKUP(LEFT(TRIM(AY$6),FIND("~",SUBSTITUTE(AY$6," ","~",LEN(TRIM(AY$6))-LEN(SUBSTITUTE(TRIM(AY$6)," ",""))))-1)&amp;" Total",$B$6:$BB$373,ROW($A182)-5,FALSE))</f>
        <v>0</v>
      </c>
      <c r="AZ182" s="10">
        <f ca="1">IF(AZ$5&lt;&gt;"",HLOOKUP(AZ$5,Functionalization!$G$6:$R$373,ROW($A182)-5,FALSE),IFERROR(INDEX(AZ$337:AZ$373,MATCH($F182,$B$337:$B$373,0))/VLOOKUP($F182,$B$337:$BB$373,MATCH(LEFT(TRIM(AZ$6),FIND("~",SUBSTITUTE(AZ$6,"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182))*HLOOKUP(LEFT(TRIM(AZ$6),FIND("~",SUBSTITUTE(AZ$6," ","~",LEN(TRIM(AZ$6))-LEN(SUBSTITUTE(TRIM(AZ$6)," ",""))))-1)&amp;" Total",$B$6:$BB$373,ROW($A182)-5,FALSE))</f>
        <v>0</v>
      </c>
      <c r="BA182" s="10">
        <f ca="1">IF(BA$5&lt;&gt;"",HLOOKUP(BA$5,Functionalization!$G$6:$R$373,ROW($A182)-5,FALSE),IFERROR(INDEX(BA$337:BA$373,MATCH($F182,$B$337:$B$373,0))/VLOOKUP($F182,$B$337:$BB$373,MATCH(LEFT(TRIM(BA$6),FIND("~",SUBSTITUTE(BA$6,"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182))*HLOOKUP(LEFT(TRIM(BA$6),FIND("~",SUBSTITUTE(BA$6," ","~",LEN(TRIM(BA$6))-LEN(SUBSTITUTE(TRIM(BA$6)," ",""))))-1)&amp;" Total",$B$6:$BB$373,ROW($A182)-5,FALSE))</f>
        <v>0</v>
      </c>
      <c r="BB182" s="10">
        <f ca="1">IF(BB$5&lt;&gt;"",HLOOKUP(BB$5,Functionalization!$G$6:$R$373,ROW($A182)-5,FALSE),IFERROR(INDEX(BB$337:BB$373,MATCH($F182,$B$337:$B$373,0))/VLOOKUP($F182,$B$337:$BB$373,MATCH(LEFT(TRIM(BB$6),FIND("~",SUBSTITUTE(BB$6,"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182))*HLOOKUP(LEFT(TRIM(BB$6),FIND("~",SUBSTITUTE(BB$6," ","~",LEN(TRIM(BB$6))-LEN(SUBSTITUTE(TRIM(BB$6)," ",""))))-1)&amp;" Total",$B$6:$BB$373,ROW($A182)-5,FALSE))</f>
        <v>0</v>
      </c>
      <c r="BD182">
        <f ca="1">IFERROR(IF(SUMIF($G$6:$BB$6,BD$6&amp;" Total",$G182:$BB182)-(SUMIF($G$6:$BB$6,BD$6&amp;" "&amp;'Input-Func_Class'!$D$22,$G182:$BB182)+IFERROR(SUMIF($G$6:$BB$6,BD$6&amp;" "&amp;'Input-Func_Class'!$E$22,$G182:$BB182),SUMIF($G$6:$BB$6,BD$6&amp;" "&amp;'Input-Func_Class'!$B$24,$G182:$BB182))+SUMIF($G$6:$BB$6,BD$6&amp;" "&amp;'Input-Func_Class'!$F$22,$G182:$BB182))&lt;Check_Limit,0,1),1)</f>
        <v>0</v>
      </c>
      <c r="BE182">
        <f ca="1">IFERROR(IF(SUMIF($G$6:$BB$6,BE$6&amp;" Total",$G182:$BB182)-(SUMIF($G$6:$BB$6,BE$6&amp;" "&amp;'Input-Func_Class'!$D$22,$G182:$BB182)+IFERROR(SUMIF($G$6:$BB$6,BE$6&amp;" "&amp;'Input-Func_Class'!$E$22,$G182:$BB182),SUMIF($G$6:$BB$6,BE$6&amp;" "&amp;'Input-Func_Class'!$B$24,$G182:$BB182))+SUMIF($G$6:$BB$6,BE$6&amp;" "&amp;'Input-Func_Class'!$F$22,$G182:$BB182))&lt;Check_Limit,0,1),1)</f>
        <v>0</v>
      </c>
      <c r="BF182">
        <f ca="1">IFERROR(IF(SUMIF($G$6:$BB$6,BF$6&amp;" Total",$G182:$BB182)-(SUMIF($G$6:$BB$6,BF$6&amp;" "&amp;'Input-Func_Class'!$D$22,$G182:$BB182)+IFERROR(SUMIF($G$6:$BB$6,BF$6&amp;" "&amp;'Input-Func_Class'!$E$22,$G182:$BB182),SUMIF($G$6:$BB$6,BF$6&amp;" "&amp;'Input-Func_Class'!$B$24,$G182:$BB182))+SUMIF($G$6:$BB$6,BF$6&amp;" "&amp;'Input-Func_Class'!$F$22,$G182:$BB182))&lt;Check_Limit,0,1),1)</f>
        <v>0</v>
      </c>
      <c r="BG182">
        <f ca="1">IFERROR(IF(SUMIF($G$6:$BB$6,BG$6&amp;" Total",$G182:$BB182)-(SUMIF($G$6:$BB$6,BG$6&amp;" "&amp;'Input-Func_Class'!$D$22,$G182:$BB182)+IFERROR(SUMIF($G$6:$BB$6,BG$6&amp;" "&amp;'Input-Func_Class'!$E$22,$G182:$BB182),SUMIF($G$6:$BB$6,BG$6&amp;" "&amp;'Input-Func_Class'!$B$24,$G182:$BB182))+SUMIF($G$6:$BB$6,BG$6&amp;" "&amp;'Input-Func_Class'!$F$22,$G182:$BB182))&lt;Check_Limit,0,1),1)</f>
        <v>0</v>
      </c>
      <c r="BH182">
        <f ca="1">IFERROR(IF(SUMIF($G$6:$BB$6,BH$6&amp;" Total",$G182:$BB182)-(SUMIF($G$6:$BB$6,BH$6&amp;" "&amp;'Input-Func_Class'!$D$22,$G182:$BB182)+IFERROR(SUMIF($G$6:$BB$6,BH$6&amp;" "&amp;'Input-Func_Class'!$E$22,$G182:$BB182),SUMIF($G$6:$BB$6,BH$6&amp;" "&amp;'Input-Func_Class'!$B$24,$G182:$BB182))+SUMIF($G$6:$BB$6,BH$6&amp;" "&amp;'Input-Func_Class'!$F$22,$G182:$BB182))&lt;Check_Limit,0,1),1)</f>
        <v>0</v>
      </c>
      <c r="BI182">
        <f ca="1">IFERROR(IF(SUMIF($G$6:$BB$6,BI$6&amp;" Total",$G182:$BB182)-(SUMIF($G$6:$BB$6,BI$6&amp;" "&amp;'Input-Func_Class'!$D$22,$G182:$BB182)+IFERROR(SUMIF($G$6:$BB$6,BI$6&amp;" "&amp;'Input-Func_Class'!$E$22,$G182:$BB182),SUMIF($G$6:$BB$6,BI$6&amp;" "&amp;'Input-Func_Class'!$B$24,$G182:$BB182))+SUMIF($G$6:$BB$6,BI$6&amp;" "&amp;'Input-Func_Class'!$F$22,$G182:$BB182))&lt;Check_Limit,0,1),1)</f>
        <v>0</v>
      </c>
      <c r="BJ182">
        <f ca="1">IFERROR(IF(SUMIF($G$6:$BB$6,BJ$6&amp;" Total",$G182:$BB182)-(SUMIF($G$6:$BB$6,BJ$6&amp;" "&amp;'Input-Func_Class'!$D$22,$G182:$BB182)+IFERROR(SUMIF($G$6:$BB$6,BJ$6&amp;" "&amp;'Input-Func_Class'!$E$22,$G182:$BB182),SUMIF($G$6:$BB$6,BJ$6&amp;" "&amp;'Input-Func_Class'!$B$24,$G182:$BB182))+SUMIF($G$6:$BB$6,BJ$6&amp;" "&amp;'Input-Func_Class'!$F$22,$G182:$BB182))&lt;Check_Limit,0,1),1)</f>
        <v>0</v>
      </c>
      <c r="BK182">
        <f ca="1">IFERROR(IF(SUMIF($G$6:$BB$6,BK$6&amp;" Total",$G182:$BB182)-(SUMIF($G$6:$BB$6,BK$6&amp;" "&amp;'Input-Func_Class'!$D$22,$G182:$BB182)+IFERROR(SUMIF($G$6:$BB$6,BK$6&amp;" "&amp;'Input-Func_Class'!$E$22,$G182:$BB182),SUMIF($G$6:$BB$6,BK$6&amp;" "&amp;'Input-Func_Class'!$B$24,$G182:$BB182))+SUMIF($G$6:$BB$6,BK$6&amp;" "&amp;'Input-Func_Class'!$F$22,$G182:$BB182))&lt;Check_Limit,0,1),1)</f>
        <v>0</v>
      </c>
      <c r="BL182">
        <f ca="1">IFERROR(IF(SUMIF($G$6:$BB$6,BL$6&amp;" Total",$G182:$BB182)-(SUMIF($G$6:$BB$6,BL$6&amp;" "&amp;'Input-Func_Class'!$D$22,$G182:$BB182)+IFERROR(SUMIF($G$6:$BB$6,BL$6&amp;" "&amp;'Input-Func_Class'!$E$22,$G182:$BB182),SUMIF($G$6:$BB$6,BL$6&amp;" "&amp;'Input-Func_Class'!$B$24,$G182:$BB182))+SUMIF($G$6:$BB$6,BL$6&amp;" "&amp;'Input-Func_Class'!$F$22,$G182:$BB182))&lt;Check_Limit,0,1),1)</f>
        <v>0</v>
      </c>
      <c r="BM182">
        <f ca="1">IFERROR(IF(SUMIF($G$6:$BB$6,BM$6&amp;" Total",$G182:$BB182)-(SUMIF($G$6:$BB$6,BM$6&amp;" "&amp;'Input-Func_Class'!$D$22,$G182:$BB182)+IFERROR(SUMIF($G$6:$BB$6,BM$6&amp;" "&amp;'Input-Func_Class'!$E$22,$G182:$BB182),SUMIF($G$6:$BB$6,BM$6&amp;" "&amp;'Input-Func_Class'!$B$24,$G182:$BB182))+SUMIF($G$6:$BB$6,BM$6&amp;" "&amp;'Input-Func_Class'!$F$22,$G182:$BB182))&lt;Check_Limit,0,1),1)</f>
        <v>0</v>
      </c>
      <c r="BN182">
        <f ca="1">IFERROR(IF(SUMIF($G$6:$BB$6,BN$6&amp;" Total",$G182:$BB182)-(SUMIF($G$6:$BB$6,BN$6&amp;" "&amp;'Input-Func_Class'!$D$22,$G182:$BB182)+IFERROR(SUMIF($G$6:$BB$6,BN$6&amp;" "&amp;'Input-Func_Class'!$E$22,$G182:$BB182),SUMIF($G$6:$BB$6,BN$6&amp;" "&amp;'Input-Func_Class'!$B$24,$G182:$BB182))+SUMIF($G$6:$BB$6,BN$6&amp;" "&amp;'Input-Func_Class'!$F$22,$G182:$BB182))&lt;Check_Limit,0,1),1)</f>
        <v>0</v>
      </c>
      <c r="BO182">
        <f ca="1">IFERROR(IF(SUMIF($G$6:$BB$6,BO$6&amp;" Total",$G182:$BB182)-(SUMIF($G$6:$BB$6,BO$6&amp;" "&amp;'Input-Func_Class'!$D$22,$G182:$BB182)+IFERROR(SUMIF($G$6:$BB$6,BO$6&amp;" "&amp;'Input-Func_Class'!$E$22,$G182:$BB182),SUMIF($G$6:$BB$6,BO$6&amp;" "&amp;'Input-Func_Class'!$B$24,$G182:$BB182))+SUMIF($G$6:$BB$6,BO$6&amp;" "&amp;'Input-Func_Class'!$F$22,$G182:$BB182))&lt;Check_Limit,0,1),1)</f>
        <v>0</v>
      </c>
    </row>
    <row r="183" spans="1:67" outlineLevel="1">
      <c r="A183" s="31">
        <f>IF(ISBLANK('Input-Accounts'!A183),"",'Input-Accounts'!A183)</f>
        <v>163</v>
      </c>
      <c r="B183" s="53" t="str">
        <f>IF(ISBLANK('Input-Accounts'!B183),"",'Input-Accounts'!B183)</f>
        <v>TELECOMMUNICATION EXPENSE - ENGINEERING</v>
      </c>
      <c r="C183" s="31">
        <f>IF(ISBLANK('Input-Accounts'!C183),"",'Input-Accounts'!C183)</f>
        <v>881</v>
      </c>
      <c r="D183" s="10">
        <f>Functionalization!$D183</f>
        <v>23477.601699989074</v>
      </c>
      <c r="E183" s="10">
        <f t="shared" ca="1" si="48"/>
        <v>0</v>
      </c>
      <c r="F183" s="3" t="str">
        <f>IF($D183=0,"-",IF('Input-Accounts'!$E183&lt;&gt;0,'Input-Accounts'!$E183,'Input-Accounts'!$G183))</f>
        <v>INT_871-879</v>
      </c>
      <c r="G183" s="10">
        <f ca="1">IF(G$5&lt;&gt;"",HLOOKUP(G$5,Functionalization!$G$6:$R$373,ROW($A183)-5,FALSE),IFERROR(INDEX(G$337:G$373,MATCH($F183,$B$337:$B$373,0))/VLOOKUP($F183,$B$337:$BB$373,MATCH(LEFT(TRIM(G$6),FIND("~",SUBSTITUTE(G$6,"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183))*HLOOKUP(LEFT(TRIM(G$6),FIND("~",SUBSTITUTE(G$6," ","~",LEN(TRIM(G$6))-LEN(SUBSTITUTE(TRIM(G$6)," ",""))))-1)&amp;" Total",$B$6:$BB$373,ROW($A183)-5,FALSE))</f>
        <v>9424.0968685187854</v>
      </c>
      <c r="H183" s="10">
        <f ca="1">IF(H$5&lt;&gt;"",HLOOKUP(H$5,Functionalization!$G$6:$R$373,ROW($A183)-5,FALSE),IFERROR(INDEX(H$337:H$373,MATCH($F183,$B$337:$B$373,0))/VLOOKUP($F183,$B$337:$BB$373,MATCH(LEFT(TRIM(H$6),FIND("~",SUBSTITUTE(H$6,"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183))*HLOOKUP(LEFT(TRIM(H$6),FIND("~",SUBSTITUTE(H$6," ","~",LEN(TRIM(H$6))-LEN(SUBSTITUTE(TRIM(H$6)," ",""))))-1)&amp;" Total",$B$6:$BB$373,ROW($A183)-5,FALSE))</f>
        <v>6623.9256185814929</v>
      </c>
      <c r="I183" s="10">
        <f ca="1">IF(I$5&lt;&gt;"",HLOOKUP(I$5,Functionalization!$G$6:$R$373,ROW($A183)-5,FALSE),IFERROR(INDEX(I$337:I$373,MATCH($F183,$B$337:$B$373,0))/VLOOKUP($F183,$B$337:$BB$373,MATCH(LEFT(TRIM(I$6),FIND("~",SUBSTITUTE(I$6,"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183))*HLOOKUP(LEFT(TRIM(I$6),FIND("~",SUBSTITUTE(I$6," ","~",LEN(TRIM(I$6))-LEN(SUBSTITUTE(TRIM(I$6)," ",""))))-1)&amp;" Total",$B$6:$BB$373,ROW($A183)-5,FALSE))</f>
        <v>0</v>
      </c>
      <c r="J183" s="10">
        <f ca="1">IF(J$5&lt;&gt;"",HLOOKUP(J$5,Functionalization!$G$6:$R$373,ROW($A183)-5,FALSE),IFERROR(INDEX(J$337:J$373,MATCH($F183,$B$337:$B$373,0))/VLOOKUP($F183,$B$337:$BB$373,MATCH(LEFT(TRIM(J$6),FIND("~",SUBSTITUTE(J$6,"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183))*HLOOKUP(LEFT(TRIM(J$6),FIND("~",SUBSTITUTE(J$6," ","~",LEN(TRIM(J$6))-LEN(SUBSTITUTE(TRIM(J$6)," ",""))))-1)&amp;" Total",$B$6:$BB$373,ROW($A183)-5,FALSE))</f>
        <v>2800.1712499372907</v>
      </c>
      <c r="K183" s="10">
        <f ca="1">IF(K$5&lt;&gt;"",HLOOKUP(K$5,Functionalization!$G$6:$R$373,ROW($A183)-5,FALSE),IFERROR(INDEX(K$337:K$373,MATCH($F183,$B$337:$B$373,0))/VLOOKUP($F183,$B$337:$BB$373,MATCH(LEFT(TRIM(K$6),FIND("~",SUBSTITUTE(K$6,"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183))*HLOOKUP(LEFT(TRIM(K$6),FIND("~",SUBSTITUTE(K$6," ","~",LEN(TRIM(K$6))-LEN(SUBSTITUTE(TRIM(K$6)," ",""))))-1)&amp;" Total",$B$6:$BB$373,ROW($A183)-5,FALSE))</f>
        <v>14053.504831470294</v>
      </c>
      <c r="L183" s="10">
        <f ca="1">IF(L$5&lt;&gt;"",HLOOKUP(L$5,Functionalization!$G$6:$R$373,ROW($A183)-5,FALSE),IFERROR(INDEX(L$337:L$373,MATCH($F183,$B$337:$B$373,0))/VLOOKUP($F183,$B$337:$BB$373,MATCH(LEFT(TRIM(L$6),FIND("~",SUBSTITUTE(L$6,"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183))*HLOOKUP(LEFT(TRIM(L$6),FIND("~",SUBSTITUTE(L$6," ","~",LEN(TRIM(L$6))-LEN(SUBSTITUTE(TRIM(L$6)," ",""))))-1)&amp;" Total",$B$6:$BB$373,ROW($A183)-5,FALSE))</f>
        <v>0</v>
      </c>
      <c r="M183" s="10">
        <f ca="1">IF(M$5&lt;&gt;"",HLOOKUP(M$5,Functionalization!$G$6:$R$373,ROW($A183)-5,FALSE),IFERROR(INDEX(M$337:M$373,MATCH($F183,$B$337:$B$373,0))/VLOOKUP($F183,$B$337:$BB$373,MATCH(LEFT(TRIM(M$6),FIND("~",SUBSTITUTE(M$6,"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183))*HLOOKUP(LEFT(TRIM(M$6),FIND("~",SUBSTITUTE(M$6," ","~",LEN(TRIM(M$6))-LEN(SUBSTITUTE(TRIM(M$6)," ",""))))-1)&amp;" Total",$B$6:$BB$373,ROW($A183)-5,FALSE))</f>
        <v>0</v>
      </c>
      <c r="N183" s="10">
        <f ca="1">IF(N$5&lt;&gt;"",HLOOKUP(N$5,Functionalization!$G$6:$R$373,ROW($A183)-5,FALSE),IFERROR(INDEX(N$337:N$373,MATCH($F183,$B$337:$B$373,0))/VLOOKUP($F183,$B$337:$BB$373,MATCH(LEFT(TRIM(N$6),FIND("~",SUBSTITUTE(N$6,"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183))*HLOOKUP(LEFT(TRIM(N$6),FIND("~",SUBSTITUTE(N$6," ","~",LEN(TRIM(N$6))-LEN(SUBSTITUTE(TRIM(N$6)," ",""))))-1)&amp;" Total",$B$6:$BB$373,ROW($A183)-5,FALSE))</f>
        <v>14053.504831470294</v>
      </c>
      <c r="O183" s="10">
        <f ca="1">IF(O$5&lt;&gt;"",HLOOKUP(O$5,Functionalization!$G$6:$R$373,ROW($A183)-5,FALSE),IFERROR(INDEX(O$337:O$373,MATCH($F183,$B$337:$B$373,0))/VLOOKUP($F183,$B$337:$BB$373,MATCH(LEFT(TRIM(O$6),FIND("~",SUBSTITUTE(O$6,"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183))*HLOOKUP(LEFT(TRIM(O$6),FIND("~",SUBSTITUTE(O$6," ","~",LEN(TRIM(O$6))-LEN(SUBSTITUTE(TRIM(O$6)," ",""))))-1)&amp;" Total",$B$6:$BB$373,ROW($A183)-5,FALSE))</f>
        <v>0</v>
      </c>
      <c r="P183" s="10">
        <f ca="1">IF(P$5&lt;&gt;"",HLOOKUP(P$5,Functionalization!$G$6:$R$373,ROW($A183)-5,FALSE),IFERROR(INDEX(P$337:P$373,MATCH($F183,$B$337:$B$373,0))/VLOOKUP($F183,$B$337:$BB$373,MATCH(LEFT(TRIM(P$6),FIND("~",SUBSTITUTE(P$6,"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183))*HLOOKUP(LEFT(TRIM(P$6),FIND("~",SUBSTITUTE(P$6," ","~",LEN(TRIM(P$6))-LEN(SUBSTITUTE(TRIM(P$6)," ",""))))-1)&amp;" Total",$B$6:$BB$373,ROW($A183)-5,FALSE))</f>
        <v>0</v>
      </c>
      <c r="Q183" s="10">
        <f ca="1">IF(Q$5&lt;&gt;"",HLOOKUP(Q$5,Functionalization!$G$6:$R$373,ROW($A183)-5,FALSE),IFERROR(INDEX(Q$337:Q$373,MATCH($F183,$B$337:$B$373,0))/VLOOKUP($F183,$B$337:$BB$373,MATCH(LEFT(TRIM(Q$6),FIND("~",SUBSTITUTE(Q$6,"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183))*HLOOKUP(LEFT(TRIM(Q$6),FIND("~",SUBSTITUTE(Q$6," ","~",LEN(TRIM(Q$6))-LEN(SUBSTITUTE(TRIM(Q$6)," ",""))))-1)&amp;" Total",$B$6:$BB$373,ROW($A183)-5,FALSE))</f>
        <v>0</v>
      </c>
      <c r="R183" s="10">
        <f ca="1">IF(R$5&lt;&gt;"",HLOOKUP(R$5,Functionalization!$G$6:$R$373,ROW($A183)-5,FALSE),IFERROR(INDEX(R$337:R$373,MATCH($F183,$B$337:$B$373,0))/VLOOKUP($F183,$B$337:$BB$373,MATCH(LEFT(TRIM(R$6),FIND("~",SUBSTITUTE(R$6,"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183))*HLOOKUP(LEFT(TRIM(R$6),FIND("~",SUBSTITUTE(R$6," ","~",LEN(TRIM(R$6))-LEN(SUBSTITUTE(TRIM(R$6)," ",""))))-1)&amp;" Total",$B$6:$BB$373,ROW($A183)-5,FALSE))</f>
        <v>0</v>
      </c>
      <c r="S183" s="10">
        <f ca="1">IF(S$5&lt;&gt;"",HLOOKUP(S$5,Functionalization!$G$6:$R$373,ROW($A183)-5,FALSE),IFERROR(INDEX(S$337:S$373,MATCH($F183,$B$337:$B$373,0))/VLOOKUP($F183,$B$337:$BB$373,MATCH(LEFT(TRIM(S$6),FIND("~",SUBSTITUTE(S$6,"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183))*HLOOKUP(LEFT(TRIM(S$6),FIND("~",SUBSTITUTE(S$6," ","~",LEN(TRIM(S$6))-LEN(SUBSTITUTE(TRIM(S$6)," ",""))))-1)&amp;" Total",$B$6:$BB$373,ROW($A183)-5,FALSE))</f>
        <v>0</v>
      </c>
      <c r="T183" s="10">
        <f ca="1">IF(T$5&lt;&gt;"",HLOOKUP(T$5,Functionalization!$G$6:$R$373,ROW($A183)-5,FALSE),IFERROR(INDEX(T$337:T$373,MATCH($F183,$B$337:$B$373,0))/VLOOKUP($F183,$B$337:$BB$373,MATCH(LEFT(TRIM(T$6),FIND("~",SUBSTITUTE(T$6,"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183))*HLOOKUP(LEFT(TRIM(T$6),FIND("~",SUBSTITUTE(T$6," ","~",LEN(TRIM(T$6))-LEN(SUBSTITUTE(TRIM(T$6)," ",""))))-1)&amp;" Total",$B$6:$BB$373,ROW($A183)-5,FALSE))</f>
        <v>0</v>
      </c>
      <c r="U183" s="10">
        <f ca="1">IF(U$5&lt;&gt;"",HLOOKUP(U$5,Functionalization!$G$6:$R$373,ROW($A183)-5,FALSE),IFERROR(INDEX(U$337:U$373,MATCH($F183,$B$337:$B$373,0))/VLOOKUP($F183,$B$337:$BB$373,MATCH(LEFT(TRIM(U$6),FIND("~",SUBSTITUTE(U$6,"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183))*HLOOKUP(LEFT(TRIM(U$6),FIND("~",SUBSTITUTE(U$6," ","~",LEN(TRIM(U$6))-LEN(SUBSTITUTE(TRIM(U$6)," ",""))))-1)&amp;" Total",$B$6:$BB$373,ROW($A183)-5,FALSE))</f>
        <v>0</v>
      </c>
      <c r="V183" s="10">
        <f ca="1">IF(V$5&lt;&gt;"",HLOOKUP(V$5,Functionalization!$G$6:$R$373,ROW($A183)-5,FALSE),IFERROR(INDEX(V$337:V$373,MATCH($F183,$B$337:$B$373,0))/VLOOKUP($F183,$B$337:$BB$373,MATCH(LEFT(TRIM(V$6),FIND("~",SUBSTITUTE(V$6,"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183))*HLOOKUP(LEFT(TRIM(V$6),FIND("~",SUBSTITUTE(V$6," ","~",LEN(TRIM(V$6))-LEN(SUBSTITUTE(TRIM(V$6)," ",""))))-1)&amp;" Total",$B$6:$BB$373,ROW($A183)-5,FALSE))</f>
        <v>0</v>
      </c>
      <c r="W183" s="10">
        <f ca="1">IF(W$5&lt;&gt;"",HLOOKUP(W$5,Functionalization!$G$6:$R$373,ROW($A183)-5,FALSE),IFERROR(INDEX(W$337:W$373,MATCH($F183,$B$337:$B$373,0))/VLOOKUP($F183,$B$337:$BB$373,MATCH(LEFT(TRIM(W$6),FIND("~",SUBSTITUTE(W$6,"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183))*HLOOKUP(LEFT(TRIM(W$6),FIND("~",SUBSTITUTE(W$6," ","~",LEN(TRIM(W$6))-LEN(SUBSTITUTE(TRIM(W$6)," ",""))))-1)&amp;" Total",$B$6:$BB$373,ROW($A183)-5,FALSE))</f>
        <v>0</v>
      </c>
      <c r="X183" s="10">
        <f ca="1">IF(X$5&lt;&gt;"",HLOOKUP(X$5,Functionalization!$G$6:$R$373,ROW($A183)-5,FALSE),IFERROR(INDEX(X$337:X$373,MATCH($F183,$B$337:$B$373,0))/VLOOKUP($F183,$B$337:$BB$373,MATCH(LEFT(TRIM(X$6),FIND("~",SUBSTITUTE(X$6,"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183))*HLOOKUP(LEFT(TRIM(X$6),FIND("~",SUBSTITUTE(X$6," ","~",LEN(TRIM(X$6))-LEN(SUBSTITUTE(TRIM(X$6)," ",""))))-1)&amp;" Total",$B$6:$BB$373,ROW($A183)-5,FALSE))</f>
        <v>0</v>
      </c>
      <c r="Y183" s="10">
        <f ca="1">IF(Y$5&lt;&gt;"",HLOOKUP(Y$5,Functionalization!$G$6:$R$373,ROW($A183)-5,FALSE),IFERROR(INDEX(Y$337:Y$373,MATCH($F183,$B$337:$B$373,0))/VLOOKUP($F183,$B$337:$BB$373,MATCH(LEFT(TRIM(Y$6),FIND("~",SUBSTITUTE(Y$6,"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183))*HLOOKUP(LEFT(TRIM(Y$6),FIND("~",SUBSTITUTE(Y$6," ","~",LEN(TRIM(Y$6))-LEN(SUBSTITUTE(TRIM(Y$6)," ",""))))-1)&amp;" Total",$B$6:$BB$373,ROW($A183)-5,FALSE))</f>
        <v>0</v>
      </c>
      <c r="Z183" s="10">
        <f ca="1">IF(Z$5&lt;&gt;"",HLOOKUP(Z$5,Functionalization!$G$6:$R$373,ROW($A183)-5,FALSE),IFERROR(INDEX(Z$337:Z$373,MATCH($F183,$B$337:$B$373,0))/VLOOKUP($F183,$B$337:$BB$373,MATCH(LEFT(TRIM(Z$6),FIND("~",SUBSTITUTE(Z$6,"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183))*HLOOKUP(LEFT(TRIM(Z$6),FIND("~",SUBSTITUTE(Z$6," ","~",LEN(TRIM(Z$6))-LEN(SUBSTITUTE(TRIM(Z$6)," ",""))))-1)&amp;" Total",$B$6:$BB$373,ROW($A183)-5,FALSE))</f>
        <v>0</v>
      </c>
      <c r="AA183" s="10">
        <f ca="1">IF(AA$5&lt;&gt;"",HLOOKUP(AA$5,Functionalization!$G$6:$R$373,ROW($A183)-5,FALSE),IFERROR(INDEX(AA$337:AA$373,MATCH($F183,$B$337:$B$373,0))/VLOOKUP($F183,$B$337:$BB$373,MATCH(LEFT(TRIM(AA$6),FIND("~",SUBSTITUTE(AA$6,"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183))*HLOOKUP(LEFT(TRIM(AA$6),FIND("~",SUBSTITUTE(AA$6," ","~",LEN(TRIM(AA$6))-LEN(SUBSTITUTE(TRIM(AA$6)," ",""))))-1)&amp;" Total",$B$6:$BB$373,ROW($A183)-5,FALSE))</f>
        <v>0</v>
      </c>
      <c r="AB183" s="10">
        <f ca="1">IF(AB$5&lt;&gt;"",HLOOKUP(AB$5,Functionalization!$G$6:$R$373,ROW($A183)-5,FALSE),IFERROR(INDEX(AB$337:AB$373,MATCH($F183,$B$337:$B$373,0))/VLOOKUP($F183,$B$337:$BB$373,MATCH(LEFT(TRIM(AB$6),FIND("~",SUBSTITUTE(AB$6,"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183))*HLOOKUP(LEFT(TRIM(AB$6),FIND("~",SUBSTITUTE(AB$6," ","~",LEN(TRIM(AB$6))-LEN(SUBSTITUTE(TRIM(AB$6)," ",""))))-1)&amp;" Total",$B$6:$BB$373,ROW($A183)-5,FALSE))</f>
        <v>0</v>
      </c>
      <c r="AC183" s="10">
        <f ca="1">IF(AC$5&lt;&gt;"",HLOOKUP(AC$5,Functionalization!$G$6:$R$373,ROW($A183)-5,FALSE),IFERROR(INDEX(AC$337:AC$373,MATCH($F183,$B$337:$B$373,0))/VLOOKUP($F183,$B$337:$BB$373,MATCH(LEFT(TRIM(AC$6),FIND("~",SUBSTITUTE(AC$6,"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183))*HLOOKUP(LEFT(TRIM(AC$6),FIND("~",SUBSTITUTE(AC$6," ","~",LEN(TRIM(AC$6))-LEN(SUBSTITUTE(TRIM(AC$6)," ",""))))-1)&amp;" Total",$B$6:$BB$373,ROW($A183)-5,FALSE))</f>
        <v>0</v>
      </c>
      <c r="AD183" s="10">
        <f ca="1">IF(AD$5&lt;&gt;"",HLOOKUP(AD$5,Functionalization!$G$6:$R$373,ROW($A183)-5,FALSE),IFERROR(INDEX(AD$337:AD$373,MATCH($F183,$B$337:$B$373,0))/VLOOKUP($F183,$B$337:$BB$373,MATCH(LEFT(TRIM(AD$6),FIND("~",SUBSTITUTE(AD$6,"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183))*HLOOKUP(LEFT(TRIM(AD$6),FIND("~",SUBSTITUTE(AD$6," ","~",LEN(TRIM(AD$6))-LEN(SUBSTITUTE(TRIM(AD$6)," ",""))))-1)&amp;" Total",$B$6:$BB$373,ROW($A183)-5,FALSE))</f>
        <v>0</v>
      </c>
      <c r="AE183" s="10">
        <f ca="1">IF(AE$5&lt;&gt;"",HLOOKUP(AE$5,Functionalization!$G$6:$R$373,ROW($A183)-5,FALSE),IFERROR(INDEX(AE$337:AE$373,MATCH($F183,$B$337:$B$373,0))/VLOOKUP($F183,$B$337:$BB$373,MATCH(LEFT(TRIM(AE$6),FIND("~",SUBSTITUTE(AE$6,"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183))*HLOOKUP(LEFT(TRIM(AE$6),FIND("~",SUBSTITUTE(AE$6," ","~",LEN(TRIM(AE$6))-LEN(SUBSTITUTE(TRIM(AE$6)," ",""))))-1)&amp;" Total",$B$6:$BB$373,ROW($A183)-5,FALSE))</f>
        <v>0</v>
      </c>
      <c r="AF183" s="10">
        <f ca="1">IF(AF$5&lt;&gt;"",HLOOKUP(AF$5,Functionalization!$G$6:$R$373,ROW($A183)-5,FALSE),IFERROR(INDEX(AF$337:AF$373,MATCH($F183,$B$337:$B$373,0))/VLOOKUP($F183,$B$337:$BB$373,MATCH(LEFT(TRIM(AF$6),FIND("~",SUBSTITUTE(AF$6,"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183))*HLOOKUP(LEFT(TRIM(AF$6),FIND("~",SUBSTITUTE(AF$6," ","~",LEN(TRIM(AF$6))-LEN(SUBSTITUTE(TRIM(AF$6)," ",""))))-1)&amp;" Total",$B$6:$BB$373,ROW($A183)-5,FALSE))</f>
        <v>0</v>
      </c>
      <c r="AG183" s="10">
        <f ca="1">IF(AG$5&lt;&gt;"",HLOOKUP(AG$5,Functionalization!$G$6:$R$373,ROW($A183)-5,FALSE),IFERROR(INDEX(AG$337:AG$373,MATCH($F183,$B$337:$B$373,0))/VLOOKUP($F183,$B$337:$BB$373,MATCH(LEFT(TRIM(AG$6),FIND("~",SUBSTITUTE(AG$6,"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183))*HLOOKUP(LEFT(TRIM(AG$6),FIND("~",SUBSTITUTE(AG$6," ","~",LEN(TRIM(AG$6))-LEN(SUBSTITUTE(TRIM(AG$6)," ",""))))-1)&amp;" Total",$B$6:$BB$373,ROW($A183)-5,FALSE))</f>
        <v>0</v>
      </c>
      <c r="AH183" s="10">
        <f ca="1">IF(AH$5&lt;&gt;"",HLOOKUP(AH$5,Functionalization!$G$6:$R$373,ROW($A183)-5,FALSE),IFERROR(INDEX(AH$337:AH$373,MATCH($F183,$B$337:$B$373,0))/VLOOKUP($F183,$B$337:$BB$373,MATCH(LEFT(TRIM(AH$6),FIND("~",SUBSTITUTE(AH$6,"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183))*HLOOKUP(LEFT(TRIM(AH$6),FIND("~",SUBSTITUTE(AH$6," ","~",LEN(TRIM(AH$6))-LEN(SUBSTITUTE(TRIM(AH$6)," ",""))))-1)&amp;" Total",$B$6:$BB$373,ROW($A183)-5,FALSE))</f>
        <v>0</v>
      </c>
      <c r="AI183" s="10">
        <f ca="1">IF(AI$5&lt;&gt;"",HLOOKUP(AI$5,Functionalization!$G$6:$R$373,ROW($A183)-5,FALSE),IFERROR(INDEX(AI$337:AI$373,MATCH($F183,$B$337:$B$373,0))/VLOOKUP($F183,$B$337:$BB$373,MATCH(LEFT(TRIM(AI$6),FIND("~",SUBSTITUTE(AI$6,"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183))*HLOOKUP(LEFT(TRIM(AI$6),FIND("~",SUBSTITUTE(AI$6," ","~",LEN(TRIM(AI$6))-LEN(SUBSTITUTE(TRIM(AI$6)," ",""))))-1)&amp;" Total",$B$6:$BB$373,ROW($A183)-5,FALSE))</f>
        <v>0</v>
      </c>
      <c r="AJ183" s="10">
        <f ca="1">IF(AJ$5&lt;&gt;"",HLOOKUP(AJ$5,Functionalization!$G$6:$R$373,ROW($A183)-5,FALSE),IFERROR(INDEX(AJ$337:AJ$373,MATCH($F183,$B$337:$B$373,0))/VLOOKUP($F183,$B$337:$BB$373,MATCH(LEFT(TRIM(AJ$6),FIND("~",SUBSTITUTE(AJ$6,"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183))*HLOOKUP(LEFT(TRIM(AJ$6),FIND("~",SUBSTITUTE(AJ$6," ","~",LEN(TRIM(AJ$6))-LEN(SUBSTITUTE(TRIM(AJ$6)," ",""))))-1)&amp;" Total",$B$6:$BB$373,ROW($A183)-5,FALSE))</f>
        <v>0</v>
      </c>
      <c r="AK183" s="10">
        <f ca="1">IF(AK$5&lt;&gt;"",HLOOKUP(AK$5,Functionalization!$G$6:$R$373,ROW($A183)-5,FALSE),IFERROR(INDEX(AK$337:AK$373,MATCH($F183,$B$337:$B$373,0))/VLOOKUP($F183,$B$337:$BB$373,MATCH(LEFT(TRIM(AK$6),FIND("~",SUBSTITUTE(AK$6,"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183))*HLOOKUP(LEFT(TRIM(AK$6),FIND("~",SUBSTITUTE(AK$6," ","~",LEN(TRIM(AK$6))-LEN(SUBSTITUTE(TRIM(AK$6)," ",""))))-1)&amp;" Total",$B$6:$BB$373,ROW($A183)-5,FALSE))</f>
        <v>0</v>
      </c>
      <c r="AL183" s="10">
        <f ca="1">IF(AL$5&lt;&gt;"",HLOOKUP(AL$5,Functionalization!$G$6:$R$373,ROW($A183)-5,FALSE),IFERROR(INDEX(AL$337:AL$373,MATCH($F183,$B$337:$B$373,0))/VLOOKUP($F183,$B$337:$BB$373,MATCH(LEFT(TRIM(AL$6),FIND("~",SUBSTITUTE(AL$6,"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183))*HLOOKUP(LEFT(TRIM(AL$6),FIND("~",SUBSTITUTE(AL$6," ","~",LEN(TRIM(AL$6))-LEN(SUBSTITUTE(TRIM(AL$6)," ",""))))-1)&amp;" Total",$B$6:$BB$373,ROW($A183)-5,FALSE))</f>
        <v>0</v>
      </c>
      <c r="AM183" s="10">
        <f ca="1">IF(AM$5&lt;&gt;"",HLOOKUP(AM$5,Functionalization!$G$6:$R$373,ROW($A183)-5,FALSE),IFERROR(INDEX(AM$337:AM$373,MATCH($F183,$B$337:$B$373,0))/VLOOKUP($F183,$B$337:$BB$373,MATCH(LEFT(TRIM(AM$6),FIND("~",SUBSTITUTE(AM$6,"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183))*HLOOKUP(LEFT(TRIM(AM$6),FIND("~",SUBSTITUTE(AM$6," ","~",LEN(TRIM(AM$6))-LEN(SUBSTITUTE(TRIM(AM$6)," ",""))))-1)&amp;" Total",$B$6:$BB$373,ROW($A183)-5,FALSE))</f>
        <v>0</v>
      </c>
      <c r="AN183" s="10">
        <f ca="1">IF(AN$5&lt;&gt;"",HLOOKUP(AN$5,Functionalization!$G$6:$R$373,ROW($A183)-5,FALSE),IFERROR(INDEX(AN$337:AN$373,MATCH($F183,$B$337:$B$373,0))/VLOOKUP($F183,$B$337:$BB$373,MATCH(LEFT(TRIM(AN$6),FIND("~",SUBSTITUTE(AN$6,"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183))*HLOOKUP(LEFT(TRIM(AN$6),FIND("~",SUBSTITUTE(AN$6," ","~",LEN(TRIM(AN$6))-LEN(SUBSTITUTE(TRIM(AN$6)," ",""))))-1)&amp;" Total",$B$6:$BB$373,ROW($A183)-5,FALSE))</f>
        <v>0</v>
      </c>
      <c r="AO183" s="10">
        <f ca="1">IF(AO$5&lt;&gt;"",HLOOKUP(AO$5,Functionalization!$G$6:$R$373,ROW($A183)-5,FALSE),IFERROR(INDEX(AO$337:AO$373,MATCH($F183,$B$337:$B$373,0))/VLOOKUP($F183,$B$337:$BB$373,MATCH(LEFT(TRIM(AO$6),FIND("~",SUBSTITUTE(AO$6,"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183))*HLOOKUP(LEFT(TRIM(AO$6),FIND("~",SUBSTITUTE(AO$6," ","~",LEN(TRIM(AO$6))-LEN(SUBSTITUTE(TRIM(AO$6)," ",""))))-1)&amp;" Total",$B$6:$BB$373,ROW($A183)-5,FALSE))</f>
        <v>0</v>
      </c>
      <c r="AP183" s="10">
        <f ca="1">IF(AP$5&lt;&gt;"",HLOOKUP(AP$5,Functionalization!$G$6:$R$373,ROW($A183)-5,FALSE),IFERROR(INDEX(AP$337:AP$373,MATCH($F183,$B$337:$B$373,0))/VLOOKUP($F183,$B$337:$BB$373,MATCH(LEFT(TRIM(AP$6),FIND("~",SUBSTITUTE(AP$6,"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183))*HLOOKUP(LEFT(TRIM(AP$6),FIND("~",SUBSTITUTE(AP$6," ","~",LEN(TRIM(AP$6))-LEN(SUBSTITUTE(TRIM(AP$6)," ",""))))-1)&amp;" Total",$B$6:$BB$373,ROW($A183)-5,FALSE))</f>
        <v>0</v>
      </c>
      <c r="AQ183" s="10">
        <f ca="1">IF(AQ$5&lt;&gt;"",HLOOKUP(AQ$5,Functionalization!$G$6:$R$373,ROW($A183)-5,FALSE),IFERROR(INDEX(AQ$337:AQ$373,MATCH($F183,$B$337:$B$373,0))/VLOOKUP($F183,$B$337:$BB$373,MATCH(LEFT(TRIM(AQ$6),FIND("~",SUBSTITUTE(AQ$6,"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183))*HLOOKUP(LEFT(TRIM(AQ$6),FIND("~",SUBSTITUTE(AQ$6," ","~",LEN(TRIM(AQ$6))-LEN(SUBSTITUTE(TRIM(AQ$6)," ",""))))-1)&amp;" Total",$B$6:$BB$373,ROW($A183)-5,FALSE))</f>
        <v>0</v>
      </c>
      <c r="AR183" s="10">
        <f ca="1">IF(AR$5&lt;&gt;"",HLOOKUP(AR$5,Functionalization!$G$6:$R$373,ROW($A183)-5,FALSE),IFERROR(INDEX(AR$337:AR$373,MATCH($F183,$B$337:$B$373,0))/VLOOKUP($F183,$B$337:$BB$373,MATCH(LEFT(TRIM(AR$6),FIND("~",SUBSTITUTE(AR$6,"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183))*HLOOKUP(LEFT(TRIM(AR$6),FIND("~",SUBSTITUTE(AR$6," ","~",LEN(TRIM(AR$6))-LEN(SUBSTITUTE(TRIM(AR$6)," ",""))))-1)&amp;" Total",$B$6:$BB$373,ROW($A183)-5,FALSE))</f>
        <v>0</v>
      </c>
      <c r="AS183" s="10">
        <f ca="1">IF(AS$5&lt;&gt;"",HLOOKUP(AS$5,Functionalization!$G$6:$R$373,ROW($A183)-5,FALSE),IFERROR(INDEX(AS$337:AS$373,MATCH($F183,$B$337:$B$373,0))/VLOOKUP($F183,$B$337:$BB$373,MATCH(LEFT(TRIM(AS$6),FIND("~",SUBSTITUTE(AS$6,"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183))*HLOOKUP(LEFT(TRIM(AS$6),FIND("~",SUBSTITUTE(AS$6," ","~",LEN(TRIM(AS$6))-LEN(SUBSTITUTE(TRIM(AS$6)," ",""))))-1)&amp;" Total",$B$6:$BB$373,ROW($A183)-5,FALSE))</f>
        <v>0</v>
      </c>
      <c r="AT183" s="10">
        <f ca="1">IF(AT$5&lt;&gt;"",HLOOKUP(AT$5,Functionalization!$G$6:$R$373,ROW($A183)-5,FALSE),IFERROR(INDEX(AT$337:AT$373,MATCH($F183,$B$337:$B$373,0))/VLOOKUP($F183,$B$337:$BB$373,MATCH(LEFT(TRIM(AT$6),FIND("~",SUBSTITUTE(AT$6,"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183))*HLOOKUP(LEFT(TRIM(AT$6),FIND("~",SUBSTITUTE(AT$6," ","~",LEN(TRIM(AT$6))-LEN(SUBSTITUTE(TRIM(AT$6)," ",""))))-1)&amp;" Total",$B$6:$BB$373,ROW($A183)-5,FALSE))</f>
        <v>0</v>
      </c>
      <c r="AU183" s="10">
        <f ca="1">IF(AU$5&lt;&gt;"",HLOOKUP(AU$5,Functionalization!$G$6:$R$373,ROW($A183)-5,FALSE),IFERROR(INDEX(AU$337:AU$373,MATCH($F183,$B$337:$B$373,0))/VLOOKUP($F183,$B$337:$BB$373,MATCH(LEFT(TRIM(AU$6),FIND("~",SUBSTITUTE(AU$6,"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183))*HLOOKUP(LEFT(TRIM(AU$6),FIND("~",SUBSTITUTE(AU$6," ","~",LEN(TRIM(AU$6))-LEN(SUBSTITUTE(TRIM(AU$6)," ",""))))-1)&amp;" Total",$B$6:$BB$373,ROW($A183)-5,FALSE))</f>
        <v>0</v>
      </c>
      <c r="AV183" s="10">
        <f ca="1">IF(AV$5&lt;&gt;"",HLOOKUP(AV$5,Functionalization!$G$6:$R$373,ROW($A183)-5,FALSE),IFERROR(INDEX(AV$337:AV$373,MATCH($F183,$B$337:$B$373,0))/VLOOKUP($F183,$B$337:$BB$373,MATCH(LEFT(TRIM(AV$6),FIND("~",SUBSTITUTE(AV$6,"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183))*HLOOKUP(LEFT(TRIM(AV$6),FIND("~",SUBSTITUTE(AV$6," ","~",LEN(TRIM(AV$6))-LEN(SUBSTITUTE(TRIM(AV$6)," ",""))))-1)&amp;" Total",$B$6:$BB$373,ROW($A183)-5,FALSE))</f>
        <v>0</v>
      </c>
      <c r="AW183" s="10">
        <f ca="1">IF(AW$5&lt;&gt;"",HLOOKUP(AW$5,Functionalization!$G$6:$R$373,ROW($A183)-5,FALSE),IFERROR(INDEX(AW$337:AW$373,MATCH($F183,$B$337:$B$373,0))/VLOOKUP($F183,$B$337:$BB$373,MATCH(LEFT(TRIM(AW$6),FIND("~",SUBSTITUTE(AW$6,"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183))*HLOOKUP(LEFT(TRIM(AW$6),FIND("~",SUBSTITUTE(AW$6," ","~",LEN(TRIM(AW$6))-LEN(SUBSTITUTE(TRIM(AW$6)," ",""))))-1)&amp;" Total",$B$6:$BB$373,ROW($A183)-5,FALSE))</f>
        <v>0</v>
      </c>
      <c r="AX183" s="10">
        <f ca="1">IF(AX$5&lt;&gt;"",HLOOKUP(AX$5,Functionalization!$G$6:$R$373,ROW($A183)-5,FALSE),IFERROR(INDEX(AX$337:AX$373,MATCH($F183,$B$337:$B$373,0))/VLOOKUP($F183,$B$337:$BB$373,MATCH(LEFT(TRIM(AX$6),FIND("~",SUBSTITUTE(AX$6,"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183))*HLOOKUP(LEFT(TRIM(AX$6),FIND("~",SUBSTITUTE(AX$6," ","~",LEN(TRIM(AX$6))-LEN(SUBSTITUTE(TRIM(AX$6)," ",""))))-1)&amp;" Total",$B$6:$BB$373,ROW($A183)-5,FALSE))</f>
        <v>0</v>
      </c>
      <c r="AY183" s="10">
        <f ca="1">IF(AY$5&lt;&gt;"",HLOOKUP(AY$5,Functionalization!$G$6:$R$373,ROW($A183)-5,FALSE),IFERROR(INDEX(AY$337:AY$373,MATCH($F183,$B$337:$B$373,0))/VLOOKUP($F183,$B$337:$BB$373,MATCH(LEFT(TRIM(AY$6),FIND("~",SUBSTITUTE(AY$6,"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183))*HLOOKUP(LEFT(TRIM(AY$6),FIND("~",SUBSTITUTE(AY$6," ","~",LEN(TRIM(AY$6))-LEN(SUBSTITUTE(TRIM(AY$6)," ",""))))-1)&amp;" Total",$B$6:$BB$373,ROW($A183)-5,FALSE))</f>
        <v>0</v>
      </c>
      <c r="AZ183" s="10">
        <f ca="1">IF(AZ$5&lt;&gt;"",HLOOKUP(AZ$5,Functionalization!$G$6:$R$373,ROW($A183)-5,FALSE),IFERROR(INDEX(AZ$337:AZ$373,MATCH($F183,$B$337:$B$373,0))/VLOOKUP($F183,$B$337:$BB$373,MATCH(LEFT(TRIM(AZ$6),FIND("~",SUBSTITUTE(AZ$6,"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183))*HLOOKUP(LEFT(TRIM(AZ$6),FIND("~",SUBSTITUTE(AZ$6," ","~",LEN(TRIM(AZ$6))-LEN(SUBSTITUTE(TRIM(AZ$6)," ",""))))-1)&amp;" Total",$B$6:$BB$373,ROW($A183)-5,FALSE))</f>
        <v>0</v>
      </c>
      <c r="BA183" s="10">
        <f ca="1">IF(BA$5&lt;&gt;"",HLOOKUP(BA$5,Functionalization!$G$6:$R$373,ROW($A183)-5,FALSE),IFERROR(INDEX(BA$337:BA$373,MATCH($F183,$B$337:$B$373,0))/VLOOKUP($F183,$B$337:$BB$373,MATCH(LEFT(TRIM(BA$6),FIND("~",SUBSTITUTE(BA$6,"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183))*HLOOKUP(LEFT(TRIM(BA$6),FIND("~",SUBSTITUTE(BA$6," ","~",LEN(TRIM(BA$6))-LEN(SUBSTITUTE(TRIM(BA$6)," ",""))))-1)&amp;" Total",$B$6:$BB$373,ROW($A183)-5,FALSE))</f>
        <v>0</v>
      </c>
      <c r="BB183" s="10">
        <f ca="1">IF(BB$5&lt;&gt;"",HLOOKUP(BB$5,Functionalization!$G$6:$R$373,ROW($A183)-5,FALSE),IFERROR(INDEX(BB$337:BB$373,MATCH($F183,$B$337:$B$373,0))/VLOOKUP($F183,$B$337:$BB$373,MATCH(LEFT(TRIM(BB$6),FIND("~",SUBSTITUTE(BB$6,"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183))*HLOOKUP(LEFT(TRIM(BB$6),FIND("~",SUBSTITUTE(BB$6," ","~",LEN(TRIM(BB$6))-LEN(SUBSTITUTE(TRIM(BB$6)," ",""))))-1)&amp;" Total",$B$6:$BB$373,ROW($A183)-5,FALSE))</f>
        <v>0</v>
      </c>
      <c r="BD183">
        <f ca="1">IFERROR(IF(SUMIF($G$6:$BB$6,BD$6&amp;" Total",$G183:$BB183)-(SUMIF($G$6:$BB$6,BD$6&amp;" "&amp;'Input-Func_Class'!$D$22,$G183:$BB183)+IFERROR(SUMIF($G$6:$BB$6,BD$6&amp;" "&amp;'Input-Func_Class'!$E$22,$G183:$BB183),SUMIF($G$6:$BB$6,BD$6&amp;" "&amp;'Input-Func_Class'!$B$24,$G183:$BB183))+SUMIF($G$6:$BB$6,BD$6&amp;" "&amp;'Input-Func_Class'!$F$22,$G183:$BB183))&lt;Check_Limit,0,1),1)</f>
        <v>0</v>
      </c>
      <c r="BE183">
        <f ca="1">IFERROR(IF(SUMIF($G$6:$BB$6,BE$6&amp;" Total",$G183:$BB183)-(SUMIF($G$6:$BB$6,BE$6&amp;" "&amp;'Input-Func_Class'!$D$22,$G183:$BB183)+IFERROR(SUMIF($G$6:$BB$6,BE$6&amp;" "&amp;'Input-Func_Class'!$E$22,$G183:$BB183),SUMIF($G$6:$BB$6,BE$6&amp;" "&amp;'Input-Func_Class'!$B$24,$G183:$BB183))+SUMIF($G$6:$BB$6,BE$6&amp;" "&amp;'Input-Func_Class'!$F$22,$G183:$BB183))&lt;Check_Limit,0,1),1)</f>
        <v>0</v>
      </c>
      <c r="BF183">
        <f ca="1">IFERROR(IF(SUMIF($G$6:$BB$6,BF$6&amp;" Total",$G183:$BB183)-(SUMIF($G$6:$BB$6,BF$6&amp;" "&amp;'Input-Func_Class'!$D$22,$G183:$BB183)+IFERROR(SUMIF($G$6:$BB$6,BF$6&amp;" "&amp;'Input-Func_Class'!$E$22,$G183:$BB183),SUMIF($G$6:$BB$6,BF$6&amp;" "&amp;'Input-Func_Class'!$B$24,$G183:$BB183))+SUMIF($G$6:$BB$6,BF$6&amp;" "&amp;'Input-Func_Class'!$F$22,$G183:$BB183))&lt;Check_Limit,0,1),1)</f>
        <v>0</v>
      </c>
      <c r="BG183">
        <f ca="1">IFERROR(IF(SUMIF($G$6:$BB$6,BG$6&amp;" Total",$G183:$BB183)-(SUMIF($G$6:$BB$6,BG$6&amp;" "&amp;'Input-Func_Class'!$D$22,$G183:$BB183)+IFERROR(SUMIF($G$6:$BB$6,BG$6&amp;" "&amp;'Input-Func_Class'!$E$22,$G183:$BB183),SUMIF($G$6:$BB$6,BG$6&amp;" "&amp;'Input-Func_Class'!$B$24,$G183:$BB183))+SUMIF($G$6:$BB$6,BG$6&amp;" "&amp;'Input-Func_Class'!$F$22,$G183:$BB183))&lt;Check_Limit,0,1),1)</f>
        <v>0</v>
      </c>
      <c r="BH183">
        <f ca="1">IFERROR(IF(SUMIF($G$6:$BB$6,BH$6&amp;" Total",$G183:$BB183)-(SUMIF($G$6:$BB$6,BH$6&amp;" "&amp;'Input-Func_Class'!$D$22,$G183:$BB183)+IFERROR(SUMIF($G$6:$BB$6,BH$6&amp;" "&amp;'Input-Func_Class'!$E$22,$G183:$BB183),SUMIF($G$6:$BB$6,BH$6&amp;" "&amp;'Input-Func_Class'!$B$24,$G183:$BB183))+SUMIF($G$6:$BB$6,BH$6&amp;" "&amp;'Input-Func_Class'!$F$22,$G183:$BB183))&lt;Check_Limit,0,1),1)</f>
        <v>0</v>
      </c>
      <c r="BI183">
        <f ca="1">IFERROR(IF(SUMIF($G$6:$BB$6,BI$6&amp;" Total",$G183:$BB183)-(SUMIF($G$6:$BB$6,BI$6&amp;" "&amp;'Input-Func_Class'!$D$22,$G183:$BB183)+IFERROR(SUMIF($G$6:$BB$6,BI$6&amp;" "&amp;'Input-Func_Class'!$E$22,$G183:$BB183),SUMIF($G$6:$BB$6,BI$6&amp;" "&amp;'Input-Func_Class'!$B$24,$G183:$BB183))+SUMIF($G$6:$BB$6,BI$6&amp;" "&amp;'Input-Func_Class'!$F$22,$G183:$BB183))&lt;Check_Limit,0,1),1)</f>
        <v>0</v>
      </c>
      <c r="BJ183">
        <f ca="1">IFERROR(IF(SUMIF($G$6:$BB$6,BJ$6&amp;" Total",$G183:$BB183)-(SUMIF($G$6:$BB$6,BJ$6&amp;" "&amp;'Input-Func_Class'!$D$22,$G183:$BB183)+IFERROR(SUMIF($G$6:$BB$6,BJ$6&amp;" "&amp;'Input-Func_Class'!$E$22,$G183:$BB183),SUMIF($G$6:$BB$6,BJ$6&amp;" "&amp;'Input-Func_Class'!$B$24,$G183:$BB183))+SUMIF($G$6:$BB$6,BJ$6&amp;" "&amp;'Input-Func_Class'!$F$22,$G183:$BB183))&lt;Check_Limit,0,1),1)</f>
        <v>0</v>
      </c>
      <c r="BK183">
        <f ca="1">IFERROR(IF(SUMIF($G$6:$BB$6,BK$6&amp;" Total",$G183:$BB183)-(SUMIF($G$6:$BB$6,BK$6&amp;" "&amp;'Input-Func_Class'!$D$22,$G183:$BB183)+IFERROR(SUMIF($G$6:$BB$6,BK$6&amp;" "&amp;'Input-Func_Class'!$E$22,$G183:$BB183),SUMIF($G$6:$BB$6,BK$6&amp;" "&amp;'Input-Func_Class'!$B$24,$G183:$BB183))+SUMIF($G$6:$BB$6,BK$6&amp;" "&amp;'Input-Func_Class'!$F$22,$G183:$BB183))&lt;Check_Limit,0,1),1)</f>
        <v>0</v>
      </c>
      <c r="BL183">
        <f ca="1">IFERROR(IF(SUMIF($G$6:$BB$6,BL$6&amp;" Total",$G183:$BB183)-(SUMIF($G$6:$BB$6,BL$6&amp;" "&amp;'Input-Func_Class'!$D$22,$G183:$BB183)+IFERROR(SUMIF($G$6:$BB$6,BL$6&amp;" "&amp;'Input-Func_Class'!$E$22,$G183:$BB183),SUMIF($G$6:$BB$6,BL$6&amp;" "&amp;'Input-Func_Class'!$B$24,$G183:$BB183))+SUMIF($G$6:$BB$6,BL$6&amp;" "&amp;'Input-Func_Class'!$F$22,$G183:$BB183))&lt;Check_Limit,0,1),1)</f>
        <v>0</v>
      </c>
      <c r="BM183">
        <f ca="1">IFERROR(IF(SUMIF($G$6:$BB$6,BM$6&amp;" Total",$G183:$BB183)-(SUMIF($G$6:$BB$6,BM$6&amp;" "&amp;'Input-Func_Class'!$D$22,$G183:$BB183)+IFERROR(SUMIF($G$6:$BB$6,BM$6&amp;" "&amp;'Input-Func_Class'!$E$22,$G183:$BB183),SUMIF($G$6:$BB$6,BM$6&amp;" "&amp;'Input-Func_Class'!$B$24,$G183:$BB183))+SUMIF($G$6:$BB$6,BM$6&amp;" "&amp;'Input-Func_Class'!$F$22,$G183:$BB183))&lt;Check_Limit,0,1),1)</f>
        <v>0</v>
      </c>
      <c r="BN183">
        <f ca="1">IFERROR(IF(SUMIF($G$6:$BB$6,BN$6&amp;" Total",$G183:$BB183)-(SUMIF($G$6:$BB$6,BN$6&amp;" "&amp;'Input-Func_Class'!$D$22,$G183:$BB183)+IFERROR(SUMIF($G$6:$BB$6,BN$6&amp;" "&amp;'Input-Func_Class'!$E$22,$G183:$BB183),SUMIF($G$6:$BB$6,BN$6&amp;" "&amp;'Input-Func_Class'!$B$24,$G183:$BB183))+SUMIF($G$6:$BB$6,BN$6&amp;" "&amp;'Input-Func_Class'!$F$22,$G183:$BB183))&lt;Check_Limit,0,1),1)</f>
        <v>0</v>
      </c>
      <c r="BO183">
        <f ca="1">IFERROR(IF(SUMIF($G$6:$BB$6,BO$6&amp;" Total",$G183:$BB183)-(SUMIF($G$6:$BB$6,BO$6&amp;" "&amp;'Input-Func_Class'!$D$22,$G183:$BB183)+IFERROR(SUMIF($G$6:$BB$6,BO$6&amp;" "&amp;'Input-Func_Class'!$E$22,$G183:$BB183),SUMIF($G$6:$BB$6,BO$6&amp;" "&amp;'Input-Func_Class'!$B$24,$G183:$BB183))+SUMIF($G$6:$BB$6,BO$6&amp;" "&amp;'Input-Func_Class'!$F$22,$G183:$BB183))&lt;Check_Limit,0,1),1)</f>
        <v>0</v>
      </c>
    </row>
    <row r="184" spans="1:67" outlineLevel="1">
      <c r="A184" s="31">
        <f>IF(ISBLANK('Input-Accounts'!A184),"",'Input-Accounts'!A184)</f>
        <v>164</v>
      </c>
      <c r="B184" t="str">
        <f>IF(ISBLANK('Input-Accounts'!B184),"",'Input-Accounts'!B184)</f>
        <v>Subtotal - Operation Expenses</v>
      </c>
      <c r="C184" s="31" t="str">
        <f>IF(ISBLANK('Input-Accounts'!C184),"",'Input-Accounts'!C184)</f>
        <v/>
      </c>
      <c r="D184" s="123">
        <f>SUBTOTAL(9,D172:D183)</f>
        <v>13441182.964619163</v>
      </c>
      <c r="E184" s="10">
        <f t="shared" ca="1" si="48"/>
        <v>0</v>
      </c>
      <c r="G184" s="123">
        <f t="shared" ref="G184:R184" ca="1" si="51">SUBTOTAL(9,G172:G183)</f>
        <v>5398021.2617471637</v>
      </c>
      <c r="H184" s="123">
        <f t="shared" ca="1" si="51"/>
        <v>3794284.6550518563</v>
      </c>
      <c r="I184" s="123">
        <f t="shared" ca="1" si="51"/>
        <v>0</v>
      </c>
      <c r="J184" s="123">
        <f t="shared" ca="1" si="51"/>
        <v>1603736.606695307</v>
      </c>
      <c r="K184" s="123">
        <f t="shared" ca="1" si="51"/>
        <v>8043161.7028720016</v>
      </c>
      <c r="L184" s="123">
        <f t="shared" ca="1" si="51"/>
        <v>0</v>
      </c>
      <c r="M184" s="123">
        <f t="shared" ca="1" si="51"/>
        <v>0</v>
      </c>
      <c r="N184" s="123">
        <f t="shared" ca="1" si="51"/>
        <v>8043161.7028720016</v>
      </c>
      <c r="O184" s="123">
        <f t="shared" ca="1" si="51"/>
        <v>0</v>
      </c>
      <c r="P184" s="123">
        <f t="shared" ca="1" si="51"/>
        <v>0</v>
      </c>
      <c r="Q184" s="123">
        <f t="shared" ca="1" si="51"/>
        <v>0</v>
      </c>
      <c r="R184" s="123">
        <f t="shared" ca="1" si="51"/>
        <v>0</v>
      </c>
      <c r="S184" s="123">
        <f t="shared" ref="S184:BB184" ca="1" si="52">SUBTOTAL(9,S172:S183)</f>
        <v>0</v>
      </c>
      <c r="T184" s="123">
        <f t="shared" ca="1" si="52"/>
        <v>0</v>
      </c>
      <c r="U184" s="123">
        <f t="shared" ca="1" si="52"/>
        <v>0</v>
      </c>
      <c r="V184" s="123">
        <f t="shared" ca="1" si="52"/>
        <v>0</v>
      </c>
      <c r="W184" s="123">
        <f t="shared" ca="1" si="52"/>
        <v>0</v>
      </c>
      <c r="X184" s="123">
        <f t="shared" ca="1" si="52"/>
        <v>0</v>
      </c>
      <c r="Y184" s="123">
        <f t="shared" ca="1" si="52"/>
        <v>0</v>
      </c>
      <c r="Z184" s="123">
        <f t="shared" ca="1" si="52"/>
        <v>0</v>
      </c>
      <c r="AA184" s="123">
        <f t="shared" ca="1" si="52"/>
        <v>0</v>
      </c>
      <c r="AB184" s="123">
        <f t="shared" ca="1" si="52"/>
        <v>0</v>
      </c>
      <c r="AC184" s="123">
        <f t="shared" ca="1" si="52"/>
        <v>0</v>
      </c>
      <c r="AD184" s="123">
        <f t="shared" ca="1" si="52"/>
        <v>0</v>
      </c>
      <c r="AE184" s="123">
        <f t="shared" ca="1" si="52"/>
        <v>0</v>
      </c>
      <c r="AF184" s="123">
        <f t="shared" ca="1" si="52"/>
        <v>0</v>
      </c>
      <c r="AG184" s="123">
        <f t="shared" ca="1" si="52"/>
        <v>0</v>
      </c>
      <c r="AH184" s="123">
        <f t="shared" ca="1" si="52"/>
        <v>0</v>
      </c>
      <c r="AI184" s="123">
        <f t="shared" ca="1" si="52"/>
        <v>0</v>
      </c>
      <c r="AJ184" s="123">
        <f t="shared" ca="1" si="52"/>
        <v>0</v>
      </c>
      <c r="AK184" s="123">
        <f t="shared" ca="1" si="52"/>
        <v>0</v>
      </c>
      <c r="AL184" s="123">
        <f t="shared" ca="1" si="52"/>
        <v>0</v>
      </c>
      <c r="AM184" s="123">
        <f t="shared" ca="1" si="52"/>
        <v>0</v>
      </c>
      <c r="AN184" s="123">
        <f t="shared" ca="1" si="52"/>
        <v>0</v>
      </c>
      <c r="AO184" s="123">
        <f t="shared" ca="1" si="52"/>
        <v>0</v>
      </c>
      <c r="AP184" s="123">
        <f t="shared" ca="1" si="52"/>
        <v>0</v>
      </c>
      <c r="AQ184" s="123">
        <f t="shared" ca="1" si="52"/>
        <v>0</v>
      </c>
      <c r="AR184" s="123">
        <f t="shared" ca="1" si="52"/>
        <v>0</v>
      </c>
      <c r="AS184" s="123">
        <f t="shared" ca="1" si="52"/>
        <v>0</v>
      </c>
      <c r="AT184" s="123">
        <f t="shared" ca="1" si="52"/>
        <v>0</v>
      </c>
      <c r="AU184" s="123">
        <f t="shared" ca="1" si="52"/>
        <v>0</v>
      </c>
      <c r="AV184" s="123">
        <f t="shared" ca="1" si="52"/>
        <v>0</v>
      </c>
      <c r="AW184" s="123">
        <f t="shared" ca="1" si="52"/>
        <v>0</v>
      </c>
      <c r="AX184" s="123">
        <f t="shared" ca="1" si="52"/>
        <v>0</v>
      </c>
      <c r="AY184" s="123">
        <f t="shared" ca="1" si="52"/>
        <v>0</v>
      </c>
      <c r="AZ184" s="123">
        <f t="shared" ca="1" si="52"/>
        <v>0</v>
      </c>
      <c r="BA184" s="123">
        <f t="shared" ca="1" si="52"/>
        <v>0</v>
      </c>
      <c r="BB184" s="123">
        <f t="shared" ca="1" si="52"/>
        <v>0</v>
      </c>
      <c r="BD184">
        <f ca="1">IFERROR(IF(SUMIF($G$6:$BB$6,BD$6&amp;" Total",$G184:$BB184)-(SUMIF($G$6:$BB$6,BD$6&amp;" "&amp;'Input-Func_Class'!$D$22,$G184:$BB184)+IFERROR(SUMIF($G$6:$BB$6,BD$6&amp;" "&amp;'Input-Func_Class'!$E$22,$G184:$BB184),SUMIF($G$6:$BB$6,BD$6&amp;" "&amp;'Input-Func_Class'!$B$24,$G184:$BB184))+SUMIF($G$6:$BB$6,BD$6&amp;" "&amp;'Input-Func_Class'!$F$22,$G184:$BB184))&lt;Check_Limit,0,1),1)</f>
        <v>0</v>
      </c>
      <c r="BE184">
        <f ca="1">IFERROR(IF(SUMIF($G$6:$BB$6,BE$6&amp;" Total",$G184:$BB184)-(SUMIF($G$6:$BB$6,BE$6&amp;" "&amp;'Input-Func_Class'!$D$22,$G184:$BB184)+IFERROR(SUMIF($G$6:$BB$6,BE$6&amp;" "&amp;'Input-Func_Class'!$E$22,$G184:$BB184),SUMIF($G$6:$BB$6,BE$6&amp;" "&amp;'Input-Func_Class'!$B$24,$G184:$BB184))+SUMIF($G$6:$BB$6,BE$6&amp;" "&amp;'Input-Func_Class'!$F$22,$G184:$BB184))&lt;Check_Limit,0,1),1)</f>
        <v>0</v>
      </c>
      <c r="BF184">
        <f ca="1">IFERROR(IF(SUMIF($G$6:$BB$6,BF$6&amp;" Total",$G184:$BB184)-(SUMIF($G$6:$BB$6,BF$6&amp;" "&amp;'Input-Func_Class'!$D$22,$G184:$BB184)+IFERROR(SUMIF($G$6:$BB$6,BF$6&amp;" "&amp;'Input-Func_Class'!$E$22,$G184:$BB184),SUMIF($G$6:$BB$6,BF$6&amp;" "&amp;'Input-Func_Class'!$B$24,$G184:$BB184))+SUMIF($G$6:$BB$6,BF$6&amp;" "&amp;'Input-Func_Class'!$F$22,$G184:$BB184))&lt;Check_Limit,0,1),1)</f>
        <v>0</v>
      </c>
      <c r="BG184">
        <f ca="1">IFERROR(IF(SUMIF($G$6:$BB$6,BG$6&amp;" Total",$G184:$BB184)-(SUMIF($G$6:$BB$6,BG$6&amp;" "&amp;'Input-Func_Class'!$D$22,$G184:$BB184)+IFERROR(SUMIF($G$6:$BB$6,BG$6&amp;" "&amp;'Input-Func_Class'!$E$22,$G184:$BB184),SUMIF($G$6:$BB$6,BG$6&amp;" "&amp;'Input-Func_Class'!$B$24,$G184:$BB184))+SUMIF($G$6:$BB$6,BG$6&amp;" "&amp;'Input-Func_Class'!$F$22,$G184:$BB184))&lt;Check_Limit,0,1),1)</f>
        <v>0</v>
      </c>
      <c r="BH184">
        <f ca="1">IFERROR(IF(SUMIF($G$6:$BB$6,BH$6&amp;" Total",$G184:$BB184)-(SUMIF($G$6:$BB$6,BH$6&amp;" "&amp;'Input-Func_Class'!$D$22,$G184:$BB184)+IFERROR(SUMIF($G$6:$BB$6,BH$6&amp;" "&amp;'Input-Func_Class'!$E$22,$G184:$BB184),SUMIF($G$6:$BB$6,BH$6&amp;" "&amp;'Input-Func_Class'!$B$24,$G184:$BB184))+SUMIF($G$6:$BB$6,BH$6&amp;" "&amp;'Input-Func_Class'!$F$22,$G184:$BB184))&lt;Check_Limit,0,1),1)</f>
        <v>0</v>
      </c>
      <c r="BI184">
        <f ca="1">IFERROR(IF(SUMIF($G$6:$BB$6,BI$6&amp;" Total",$G184:$BB184)-(SUMIF($G$6:$BB$6,BI$6&amp;" "&amp;'Input-Func_Class'!$D$22,$G184:$BB184)+IFERROR(SUMIF($G$6:$BB$6,BI$6&amp;" "&amp;'Input-Func_Class'!$E$22,$G184:$BB184),SUMIF($G$6:$BB$6,BI$6&amp;" "&amp;'Input-Func_Class'!$B$24,$G184:$BB184))+SUMIF($G$6:$BB$6,BI$6&amp;" "&amp;'Input-Func_Class'!$F$22,$G184:$BB184))&lt;Check_Limit,0,1),1)</f>
        <v>0</v>
      </c>
      <c r="BJ184">
        <f ca="1">IFERROR(IF(SUMIF($G$6:$BB$6,BJ$6&amp;" Total",$G184:$BB184)-(SUMIF($G$6:$BB$6,BJ$6&amp;" "&amp;'Input-Func_Class'!$D$22,$G184:$BB184)+IFERROR(SUMIF($G$6:$BB$6,BJ$6&amp;" "&amp;'Input-Func_Class'!$E$22,$G184:$BB184),SUMIF($G$6:$BB$6,BJ$6&amp;" "&amp;'Input-Func_Class'!$B$24,$G184:$BB184))+SUMIF($G$6:$BB$6,BJ$6&amp;" "&amp;'Input-Func_Class'!$F$22,$G184:$BB184))&lt;Check_Limit,0,1),1)</f>
        <v>0</v>
      </c>
      <c r="BK184">
        <f ca="1">IFERROR(IF(SUMIF($G$6:$BB$6,BK$6&amp;" Total",$G184:$BB184)-(SUMIF($G$6:$BB$6,BK$6&amp;" "&amp;'Input-Func_Class'!$D$22,$G184:$BB184)+IFERROR(SUMIF($G$6:$BB$6,BK$6&amp;" "&amp;'Input-Func_Class'!$E$22,$G184:$BB184),SUMIF($G$6:$BB$6,BK$6&amp;" "&amp;'Input-Func_Class'!$B$24,$G184:$BB184))+SUMIF($G$6:$BB$6,BK$6&amp;" "&amp;'Input-Func_Class'!$F$22,$G184:$BB184))&lt;Check_Limit,0,1),1)</f>
        <v>0</v>
      </c>
      <c r="BL184">
        <f ca="1">IFERROR(IF(SUMIF($G$6:$BB$6,BL$6&amp;" Total",$G184:$BB184)-(SUMIF($G$6:$BB$6,BL$6&amp;" "&amp;'Input-Func_Class'!$D$22,$G184:$BB184)+IFERROR(SUMIF($G$6:$BB$6,BL$6&amp;" "&amp;'Input-Func_Class'!$E$22,$G184:$BB184),SUMIF($G$6:$BB$6,BL$6&amp;" "&amp;'Input-Func_Class'!$B$24,$G184:$BB184))+SUMIF($G$6:$BB$6,BL$6&amp;" "&amp;'Input-Func_Class'!$F$22,$G184:$BB184))&lt;Check_Limit,0,1),1)</f>
        <v>0</v>
      </c>
      <c r="BM184">
        <f ca="1">IFERROR(IF(SUMIF($G$6:$BB$6,BM$6&amp;" Total",$G184:$BB184)-(SUMIF($G$6:$BB$6,BM$6&amp;" "&amp;'Input-Func_Class'!$D$22,$G184:$BB184)+IFERROR(SUMIF($G$6:$BB$6,BM$6&amp;" "&amp;'Input-Func_Class'!$E$22,$G184:$BB184),SUMIF($G$6:$BB$6,BM$6&amp;" "&amp;'Input-Func_Class'!$B$24,$G184:$BB184))+SUMIF($G$6:$BB$6,BM$6&amp;" "&amp;'Input-Func_Class'!$F$22,$G184:$BB184))&lt;Check_Limit,0,1),1)</f>
        <v>0</v>
      </c>
      <c r="BN184">
        <f ca="1">IFERROR(IF(SUMIF($G$6:$BB$6,BN$6&amp;" Total",$G184:$BB184)-(SUMIF($G$6:$BB$6,BN$6&amp;" "&amp;'Input-Func_Class'!$D$22,$G184:$BB184)+IFERROR(SUMIF($G$6:$BB$6,BN$6&amp;" "&amp;'Input-Func_Class'!$E$22,$G184:$BB184),SUMIF($G$6:$BB$6,BN$6&amp;" "&amp;'Input-Func_Class'!$B$24,$G184:$BB184))+SUMIF($G$6:$BB$6,BN$6&amp;" "&amp;'Input-Func_Class'!$F$22,$G184:$BB184))&lt;Check_Limit,0,1),1)</f>
        <v>0</v>
      </c>
      <c r="BO184">
        <f ca="1">IFERROR(IF(SUMIF($G$6:$BB$6,BO$6&amp;" Total",$G184:$BB184)-(SUMIF($G$6:$BB$6,BO$6&amp;" "&amp;'Input-Func_Class'!$D$22,$G184:$BB184)+IFERROR(SUMIF($G$6:$BB$6,BO$6&amp;" "&amp;'Input-Func_Class'!$E$22,$G184:$BB184),SUMIF($G$6:$BB$6,BO$6&amp;" "&amp;'Input-Func_Class'!$B$24,$G184:$BB184))+SUMIF($G$6:$BB$6,BO$6&amp;" "&amp;'Input-Func_Class'!$F$22,$G184:$BB184))&lt;Check_Limit,0,1),1)</f>
        <v>0</v>
      </c>
    </row>
    <row r="185" spans="1:67" outlineLevel="1">
      <c r="A185" s="31" t="str">
        <f>IF(ISBLANK('Input-Accounts'!A185),"",'Input-Accounts'!A185)</f>
        <v/>
      </c>
      <c r="B185" t="str">
        <f>IF(ISBLANK('Input-Accounts'!B185),"",'Input-Accounts'!B185)</f>
        <v/>
      </c>
      <c r="C185" s="31" t="str">
        <f>IF(ISBLANK('Input-Accounts'!C185),"",'Input-Accounts'!C185)</f>
        <v/>
      </c>
      <c r="D185" s="10"/>
      <c r="E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10"/>
      <c r="AM185" s="10"/>
      <c r="AN185" s="10"/>
      <c r="AO185" s="10"/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D185">
        <f>IFERROR(IF(SUMIF($G$6:$BB$6,BD$6&amp;" Total",$G185:$BB185)-(SUMIF($G$6:$BB$6,BD$6&amp;" "&amp;'Input-Func_Class'!$D$22,$G185:$BB185)+IFERROR(SUMIF($G$6:$BB$6,BD$6&amp;" "&amp;'Input-Func_Class'!$E$22,$G185:$BB185),SUMIF($G$6:$BB$6,BD$6&amp;" "&amp;'Input-Func_Class'!$B$24,$G185:$BB185))+SUMIF($G$6:$BB$6,BD$6&amp;" "&amp;'Input-Func_Class'!$F$22,$G185:$BB185))&lt;Check_Limit,0,1),1)</f>
        <v>0</v>
      </c>
      <c r="BE185">
        <f>IFERROR(IF(SUMIF($G$6:$BB$6,BE$6&amp;" Total",$G185:$BB185)-(SUMIF($G$6:$BB$6,BE$6&amp;" "&amp;'Input-Func_Class'!$D$22,$G185:$BB185)+IFERROR(SUMIF($G$6:$BB$6,BE$6&amp;" "&amp;'Input-Func_Class'!$E$22,$G185:$BB185),SUMIF($G$6:$BB$6,BE$6&amp;" "&amp;'Input-Func_Class'!$B$24,$G185:$BB185))+SUMIF($G$6:$BB$6,BE$6&amp;" "&amp;'Input-Func_Class'!$F$22,$G185:$BB185))&lt;Check_Limit,0,1),1)</f>
        <v>0</v>
      </c>
      <c r="BF185">
        <f>IFERROR(IF(SUMIF($G$6:$BB$6,BF$6&amp;" Total",$G185:$BB185)-(SUMIF($G$6:$BB$6,BF$6&amp;" "&amp;'Input-Func_Class'!$D$22,$G185:$BB185)+IFERROR(SUMIF($G$6:$BB$6,BF$6&amp;" "&amp;'Input-Func_Class'!$E$22,$G185:$BB185),SUMIF($G$6:$BB$6,BF$6&amp;" "&amp;'Input-Func_Class'!$B$24,$G185:$BB185))+SUMIF($G$6:$BB$6,BF$6&amp;" "&amp;'Input-Func_Class'!$F$22,$G185:$BB185))&lt;Check_Limit,0,1),1)</f>
        <v>0</v>
      </c>
      <c r="BG185">
        <f>IFERROR(IF(SUMIF($G$6:$BB$6,BG$6&amp;" Total",$G185:$BB185)-(SUMIF($G$6:$BB$6,BG$6&amp;" "&amp;'Input-Func_Class'!$D$22,$G185:$BB185)+IFERROR(SUMIF($G$6:$BB$6,BG$6&amp;" "&amp;'Input-Func_Class'!$E$22,$G185:$BB185),SUMIF($G$6:$BB$6,BG$6&amp;" "&amp;'Input-Func_Class'!$B$24,$G185:$BB185))+SUMIF($G$6:$BB$6,BG$6&amp;" "&amp;'Input-Func_Class'!$F$22,$G185:$BB185))&lt;Check_Limit,0,1),1)</f>
        <v>0</v>
      </c>
      <c r="BH185">
        <f>IFERROR(IF(SUMIF($G$6:$BB$6,BH$6&amp;" Total",$G185:$BB185)-(SUMIF($G$6:$BB$6,BH$6&amp;" "&amp;'Input-Func_Class'!$D$22,$G185:$BB185)+IFERROR(SUMIF($G$6:$BB$6,BH$6&amp;" "&amp;'Input-Func_Class'!$E$22,$G185:$BB185),SUMIF($G$6:$BB$6,BH$6&amp;" "&amp;'Input-Func_Class'!$B$24,$G185:$BB185))+SUMIF($G$6:$BB$6,BH$6&amp;" "&amp;'Input-Func_Class'!$F$22,$G185:$BB185))&lt;Check_Limit,0,1),1)</f>
        <v>0</v>
      </c>
      <c r="BI185">
        <f>IFERROR(IF(SUMIF($G$6:$BB$6,BI$6&amp;" Total",$G185:$BB185)-(SUMIF($G$6:$BB$6,BI$6&amp;" "&amp;'Input-Func_Class'!$D$22,$G185:$BB185)+IFERROR(SUMIF($G$6:$BB$6,BI$6&amp;" "&amp;'Input-Func_Class'!$E$22,$G185:$BB185),SUMIF($G$6:$BB$6,BI$6&amp;" "&amp;'Input-Func_Class'!$B$24,$G185:$BB185))+SUMIF($G$6:$BB$6,BI$6&amp;" "&amp;'Input-Func_Class'!$F$22,$G185:$BB185))&lt;Check_Limit,0,1),1)</f>
        <v>0</v>
      </c>
      <c r="BJ185">
        <f>IFERROR(IF(SUMIF($G$6:$BB$6,BJ$6&amp;" Total",$G185:$BB185)-(SUMIF($G$6:$BB$6,BJ$6&amp;" "&amp;'Input-Func_Class'!$D$22,$G185:$BB185)+IFERROR(SUMIF($G$6:$BB$6,BJ$6&amp;" "&amp;'Input-Func_Class'!$E$22,$G185:$BB185),SUMIF($G$6:$BB$6,BJ$6&amp;" "&amp;'Input-Func_Class'!$B$24,$G185:$BB185))+SUMIF($G$6:$BB$6,BJ$6&amp;" "&amp;'Input-Func_Class'!$F$22,$G185:$BB185))&lt;Check_Limit,0,1),1)</f>
        <v>0</v>
      </c>
      <c r="BK185">
        <f>IFERROR(IF(SUMIF($G$6:$BB$6,BK$6&amp;" Total",$G185:$BB185)-(SUMIF($G$6:$BB$6,BK$6&amp;" "&amp;'Input-Func_Class'!$D$22,$G185:$BB185)+IFERROR(SUMIF($G$6:$BB$6,BK$6&amp;" "&amp;'Input-Func_Class'!$E$22,$G185:$BB185),SUMIF($G$6:$BB$6,BK$6&amp;" "&amp;'Input-Func_Class'!$B$24,$G185:$BB185))+SUMIF($G$6:$BB$6,BK$6&amp;" "&amp;'Input-Func_Class'!$F$22,$G185:$BB185))&lt;Check_Limit,0,1),1)</f>
        <v>0</v>
      </c>
      <c r="BL185">
        <f>IFERROR(IF(SUMIF($G$6:$BB$6,BL$6&amp;" Total",$G185:$BB185)-(SUMIF($G$6:$BB$6,BL$6&amp;" "&amp;'Input-Func_Class'!$D$22,$G185:$BB185)+IFERROR(SUMIF($G$6:$BB$6,BL$6&amp;" "&amp;'Input-Func_Class'!$E$22,$G185:$BB185),SUMIF($G$6:$BB$6,BL$6&amp;" "&amp;'Input-Func_Class'!$B$24,$G185:$BB185))+SUMIF($G$6:$BB$6,BL$6&amp;" "&amp;'Input-Func_Class'!$F$22,$G185:$BB185))&lt;Check_Limit,0,1),1)</f>
        <v>0</v>
      </c>
      <c r="BM185">
        <f>IFERROR(IF(SUMIF($G$6:$BB$6,BM$6&amp;" Total",$G185:$BB185)-(SUMIF($G$6:$BB$6,BM$6&amp;" "&amp;'Input-Func_Class'!$D$22,$G185:$BB185)+IFERROR(SUMIF($G$6:$BB$6,BM$6&amp;" "&amp;'Input-Func_Class'!$E$22,$G185:$BB185),SUMIF($G$6:$BB$6,BM$6&amp;" "&amp;'Input-Func_Class'!$B$24,$G185:$BB185))+SUMIF($G$6:$BB$6,BM$6&amp;" "&amp;'Input-Func_Class'!$F$22,$G185:$BB185))&lt;Check_Limit,0,1),1)</f>
        <v>0</v>
      </c>
      <c r="BN185">
        <f>IFERROR(IF(SUMIF($G$6:$BB$6,BN$6&amp;" Total",$G185:$BB185)-(SUMIF($G$6:$BB$6,BN$6&amp;" "&amp;'Input-Func_Class'!$D$22,$G185:$BB185)+IFERROR(SUMIF($G$6:$BB$6,BN$6&amp;" "&amp;'Input-Func_Class'!$E$22,$G185:$BB185),SUMIF($G$6:$BB$6,BN$6&amp;" "&amp;'Input-Func_Class'!$B$24,$G185:$BB185))+SUMIF($G$6:$BB$6,BN$6&amp;" "&amp;'Input-Func_Class'!$F$22,$G185:$BB185))&lt;Check_Limit,0,1),1)</f>
        <v>0</v>
      </c>
      <c r="BO185">
        <f>IFERROR(IF(SUMIF($G$6:$BB$6,BO$6&amp;" Total",$G185:$BB185)-(SUMIF($G$6:$BB$6,BO$6&amp;" "&amp;'Input-Func_Class'!$D$22,$G185:$BB185)+IFERROR(SUMIF($G$6:$BB$6,BO$6&amp;" "&amp;'Input-Func_Class'!$E$22,$G185:$BB185),SUMIF($G$6:$BB$6,BO$6&amp;" "&amp;'Input-Func_Class'!$B$24,$G185:$BB185))+SUMIF($G$6:$BB$6,BO$6&amp;" "&amp;'Input-Func_Class'!$F$22,$G185:$BB185))&lt;Check_Limit,0,1),1)</f>
        <v>0</v>
      </c>
    </row>
    <row r="186" spans="1:67" outlineLevel="1">
      <c r="A186" s="31">
        <f>IF(ISBLANK('Input-Accounts'!A186),"",'Input-Accounts'!A186)</f>
        <v>165</v>
      </c>
      <c r="B186" s="1" t="str">
        <f>IF(ISBLANK('Input-Accounts'!B186),"",'Input-Accounts'!B186)</f>
        <v>Maintenance Expenses</v>
      </c>
      <c r="C186" s="31" t="str">
        <f>IF(ISBLANK('Input-Accounts'!C186),"",'Input-Accounts'!C186)</f>
        <v/>
      </c>
      <c r="D186" s="10"/>
      <c r="E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10"/>
      <c r="AM186" s="10"/>
      <c r="AN186" s="10"/>
      <c r="AO186" s="10"/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D186">
        <f>IFERROR(IF(SUMIF($G$6:$BB$6,BD$6&amp;" Total",$G186:$BB186)-(SUMIF($G$6:$BB$6,BD$6&amp;" "&amp;'Input-Func_Class'!$D$22,$G186:$BB186)+IFERROR(SUMIF($G$6:$BB$6,BD$6&amp;" "&amp;'Input-Func_Class'!$E$22,$G186:$BB186),SUMIF($G$6:$BB$6,BD$6&amp;" "&amp;'Input-Func_Class'!$B$24,$G186:$BB186))+SUMIF($G$6:$BB$6,BD$6&amp;" "&amp;'Input-Func_Class'!$F$22,$G186:$BB186))&lt;Check_Limit,0,1),1)</f>
        <v>0</v>
      </c>
      <c r="BE186">
        <f>IFERROR(IF(SUMIF($G$6:$BB$6,BE$6&amp;" Total",$G186:$BB186)-(SUMIF($G$6:$BB$6,BE$6&amp;" "&amp;'Input-Func_Class'!$D$22,$G186:$BB186)+IFERROR(SUMIF($G$6:$BB$6,BE$6&amp;" "&amp;'Input-Func_Class'!$E$22,$G186:$BB186),SUMIF($G$6:$BB$6,BE$6&amp;" "&amp;'Input-Func_Class'!$B$24,$G186:$BB186))+SUMIF($G$6:$BB$6,BE$6&amp;" "&amp;'Input-Func_Class'!$F$22,$G186:$BB186))&lt;Check_Limit,0,1),1)</f>
        <v>0</v>
      </c>
      <c r="BF186">
        <f>IFERROR(IF(SUMIF($G$6:$BB$6,BF$6&amp;" Total",$G186:$BB186)-(SUMIF($G$6:$BB$6,BF$6&amp;" "&amp;'Input-Func_Class'!$D$22,$G186:$BB186)+IFERROR(SUMIF($G$6:$BB$6,BF$6&amp;" "&amp;'Input-Func_Class'!$E$22,$G186:$BB186),SUMIF($G$6:$BB$6,BF$6&amp;" "&amp;'Input-Func_Class'!$B$24,$G186:$BB186))+SUMIF($G$6:$BB$6,BF$6&amp;" "&amp;'Input-Func_Class'!$F$22,$G186:$BB186))&lt;Check_Limit,0,1),1)</f>
        <v>0</v>
      </c>
      <c r="BG186">
        <f>IFERROR(IF(SUMIF($G$6:$BB$6,BG$6&amp;" Total",$G186:$BB186)-(SUMIF($G$6:$BB$6,BG$6&amp;" "&amp;'Input-Func_Class'!$D$22,$G186:$BB186)+IFERROR(SUMIF($G$6:$BB$6,BG$6&amp;" "&amp;'Input-Func_Class'!$E$22,$G186:$BB186),SUMIF($G$6:$BB$6,BG$6&amp;" "&amp;'Input-Func_Class'!$B$24,$G186:$BB186))+SUMIF($G$6:$BB$6,BG$6&amp;" "&amp;'Input-Func_Class'!$F$22,$G186:$BB186))&lt;Check_Limit,0,1),1)</f>
        <v>0</v>
      </c>
      <c r="BH186">
        <f>IFERROR(IF(SUMIF($G$6:$BB$6,BH$6&amp;" Total",$G186:$BB186)-(SUMIF($G$6:$BB$6,BH$6&amp;" "&amp;'Input-Func_Class'!$D$22,$G186:$BB186)+IFERROR(SUMIF($G$6:$BB$6,BH$6&amp;" "&amp;'Input-Func_Class'!$E$22,$G186:$BB186),SUMIF($G$6:$BB$6,BH$6&amp;" "&amp;'Input-Func_Class'!$B$24,$G186:$BB186))+SUMIF($G$6:$BB$6,BH$6&amp;" "&amp;'Input-Func_Class'!$F$22,$G186:$BB186))&lt;Check_Limit,0,1),1)</f>
        <v>0</v>
      </c>
      <c r="BI186">
        <f>IFERROR(IF(SUMIF($G$6:$BB$6,BI$6&amp;" Total",$G186:$BB186)-(SUMIF($G$6:$BB$6,BI$6&amp;" "&amp;'Input-Func_Class'!$D$22,$G186:$BB186)+IFERROR(SUMIF($G$6:$BB$6,BI$6&amp;" "&amp;'Input-Func_Class'!$E$22,$G186:$BB186),SUMIF($G$6:$BB$6,BI$6&amp;" "&amp;'Input-Func_Class'!$B$24,$G186:$BB186))+SUMIF($G$6:$BB$6,BI$6&amp;" "&amp;'Input-Func_Class'!$F$22,$G186:$BB186))&lt;Check_Limit,0,1),1)</f>
        <v>0</v>
      </c>
      <c r="BJ186">
        <f>IFERROR(IF(SUMIF($G$6:$BB$6,BJ$6&amp;" Total",$G186:$BB186)-(SUMIF($G$6:$BB$6,BJ$6&amp;" "&amp;'Input-Func_Class'!$D$22,$G186:$BB186)+IFERROR(SUMIF($G$6:$BB$6,BJ$6&amp;" "&amp;'Input-Func_Class'!$E$22,$G186:$BB186),SUMIF($G$6:$BB$6,BJ$6&amp;" "&amp;'Input-Func_Class'!$B$24,$G186:$BB186))+SUMIF($G$6:$BB$6,BJ$6&amp;" "&amp;'Input-Func_Class'!$F$22,$G186:$BB186))&lt;Check_Limit,0,1),1)</f>
        <v>0</v>
      </c>
      <c r="BK186">
        <f>IFERROR(IF(SUMIF($G$6:$BB$6,BK$6&amp;" Total",$G186:$BB186)-(SUMIF($G$6:$BB$6,BK$6&amp;" "&amp;'Input-Func_Class'!$D$22,$G186:$BB186)+IFERROR(SUMIF($G$6:$BB$6,BK$6&amp;" "&amp;'Input-Func_Class'!$E$22,$G186:$BB186),SUMIF($G$6:$BB$6,BK$6&amp;" "&amp;'Input-Func_Class'!$B$24,$G186:$BB186))+SUMIF($G$6:$BB$6,BK$6&amp;" "&amp;'Input-Func_Class'!$F$22,$G186:$BB186))&lt;Check_Limit,0,1),1)</f>
        <v>0</v>
      </c>
      <c r="BL186">
        <f>IFERROR(IF(SUMIF($G$6:$BB$6,BL$6&amp;" Total",$G186:$BB186)-(SUMIF($G$6:$BB$6,BL$6&amp;" "&amp;'Input-Func_Class'!$D$22,$G186:$BB186)+IFERROR(SUMIF($G$6:$BB$6,BL$6&amp;" "&amp;'Input-Func_Class'!$E$22,$G186:$BB186),SUMIF($G$6:$BB$6,BL$6&amp;" "&amp;'Input-Func_Class'!$B$24,$G186:$BB186))+SUMIF($G$6:$BB$6,BL$6&amp;" "&amp;'Input-Func_Class'!$F$22,$G186:$BB186))&lt;Check_Limit,0,1),1)</f>
        <v>0</v>
      </c>
      <c r="BM186">
        <f>IFERROR(IF(SUMIF($G$6:$BB$6,BM$6&amp;" Total",$G186:$BB186)-(SUMIF($G$6:$BB$6,BM$6&amp;" "&amp;'Input-Func_Class'!$D$22,$G186:$BB186)+IFERROR(SUMIF($G$6:$BB$6,BM$6&amp;" "&amp;'Input-Func_Class'!$E$22,$G186:$BB186),SUMIF($G$6:$BB$6,BM$6&amp;" "&amp;'Input-Func_Class'!$B$24,$G186:$BB186))+SUMIF($G$6:$BB$6,BM$6&amp;" "&amp;'Input-Func_Class'!$F$22,$G186:$BB186))&lt;Check_Limit,0,1),1)</f>
        <v>0</v>
      </c>
      <c r="BN186">
        <f>IFERROR(IF(SUMIF($G$6:$BB$6,BN$6&amp;" Total",$G186:$BB186)-(SUMIF($G$6:$BB$6,BN$6&amp;" "&amp;'Input-Func_Class'!$D$22,$G186:$BB186)+IFERROR(SUMIF($G$6:$BB$6,BN$6&amp;" "&amp;'Input-Func_Class'!$E$22,$G186:$BB186),SUMIF($G$6:$BB$6,BN$6&amp;" "&amp;'Input-Func_Class'!$B$24,$G186:$BB186))+SUMIF($G$6:$BB$6,BN$6&amp;" "&amp;'Input-Func_Class'!$F$22,$G186:$BB186))&lt;Check_Limit,0,1),1)</f>
        <v>0</v>
      </c>
      <c r="BO186">
        <f>IFERROR(IF(SUMIF($G$6:$BB$6,BO$6&amp;" Total",$G186:$BB186)-(SUMIF($G$6:$BB$6,BO$6&amp;" "&amp;'Input-Func_Class'!$D$22,$G186:$BB186)+IFERROR(SUMIF($G$6:$BB$6,BO$6&amp;" "&amp;'Input-Func_Class'!$E$22,$G186:$BB186),SUMIF($G$6:$BB$6,BO$6&amp;" "&amp;'Input-Func_Class'!$B$24,$G186:$BB186))+SUMIF($G$6:$BB$6,BO$6&amp;" "&amp;'Input-Func_Class'!$F$22,$G186:$BB186))&lt;Check_Limit,0,1),1)</f>
        <v>0</v>
      </c>
    </row>
    <row r="187" spans="1:67" outlineLevel="1">
      <c r="A187" s="31">
        <f>IF(ISBLANK('Input-Accounts'!A187),"",'Input-Accounts'!A187)</f>
        <v>166</v>
      </c>
      <c r="B187" s="53" t="str">
        <f>IF(ISBLANK('Input-Accounts'!B187),"",'Input-Accounts'!B187)</f>
        <v>Maintenance supervision and engineering</v>
      </c>
      <c r="C187" s="31">
        <f>IF(ISBLANK('Input-Accounts'!C187),"",'Input-Accounts'!C187)</f>
        <v>885</v>
      </c>
      <c r="D187" s="10">
        <f>Functionalization!$D187</f>
        <v>84202.057634235491</v>
      </c>
      <c r="E187" s="10">
        <f t="shared" ca="1" si="48"/>
        <v>0</v>
      </c>
      <c r="F187" s="3" t="str">
        <f>IF($D187=0,"-",IF('Input-Accounts'!$E187&lt;&gt;0,'Input-Accounts'!$E187,'Input-Accounts'!$G187))</f>
        <v>INT_866-893</v>
      </c>
      <c r="G187" s="10">
        <f ca="1">IF(G$5&lt;&gt;"",HLOOKUP(G$5,Functionalization!$G$6:$R$373,ROW($A187)-5,FALSE),IFERROR(INDEX(G$337:G$373,MATCH($F187,$B$337:$B$373,0))/VLOOKUP($F187,$B$337:$BB$373,MATCH(LEFT(TRIM(G$6),FIND("~",SUBSTITUTE(G$6,"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187))*HLOOKUP(LEFT(TRIM(G$6),FIND("~",SUBSTITUTE(G$6," ","~",LEN(TRIM(G$6))-LEN(SUBSTITUTE(TRIM(G$6)," ",""))))-1)&amp;" Total",$B$6:$BB$373,ROW($A187)-5,FALSE))</f>
        <v>68580.140806992044</v>
      </c>
      <c r="H187" s="10">
        <f ca="1">IF(H$5&lt;&gt;"",HLOOKUP(H$5,Functionalization!$G$6:$R$373,ROW($A187)-5,FALSE),IFERROR(INDEX(H$337:H$373,MATCH($F187,$B$337:$B$373,0))/VLOOKUP($F187,$B$337:$BB$373,MATCH(LEFT(TRIM(H$6),FIND("~",SUBSTITUTE(H$6,"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187))*HLOOKUP(LEFT(TRIM(H$6),FIND("~",SUBSTITUTE(H$6," ","~",LEN(TRIM(H$6))-LEN(SUBSTITUTE(TRIM(H$6)," ",""))))-1)&amp;" Total",$B$6:$BB$373,ROW($A187)-5,FALSE))</f>
        <v>50884.668907874468</v>
      </c>
      <c r="I187" s="10">
        <f ca="1">IF(I$5&lt;&gt;"",HLOOKUP(I$5,Functionalization!$G$6:$R$373,ROW($A187)-5,FALSE),IFERROR(INDEX(I$337:I$373,MATCH($F187,$B$337:$B$373,0))/VLOOKUP($F187,$B$337:$BB$373,MATCH(LEFT(TRIM(I$6),FIND("~",SUBSTITUTE(I$6,"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187))*HLOOKUP(LEFT(TRIM(I$6),FIND("~",SUBSTITUTE(I$6," ","~",LEN(TRIM(I$6))-LEN(SUBSTITUTE(TRIM(I$6)," ",""))))-1)&amp;" Total",$B$6:$BB$373,ROW($A187)-5,FALSE))</f>
        <v>0</v>
      </c>
      <c r="J187" s="10">
        <f ca="1">IF(J$5&lt;&gt;"",HLOOKUP(J$5,Functionalization!$G$6:$R$373,ROW($A187)-5,FALSE),IFERROR(INDEX(J$337:J$373,MATCH($F187,$B$337:$B$373,0))/VLOOKUP($F187,$B$337:$BB$373,MATCH(LEFT(TRIM(J$6),FIND("~",SUBSTITUTE(J$6,"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187))*HLOOKUP(LEFT(TRIM(J$6),FIND("~",SUBSTITUTE(J$6," ","~",LEN(TRIM(J$6))-LEN(SUBSTITUTE(TRIM(J$6)," ",""))))-1)&amp;" Total",$B$6:$BB$373,ROW($A187)-5,FALSE))</f>
        <v>17695.471899117572</v>
      </c>
      <c r="K187" s="10">
        <f ca="1">IF(K$5&lt;&gt;"",HLOOKUP(K$5,Functionalization!$G$6:$R$373,ROW($A187)-5,FALSE),IFERROR(INDEX(K$337:K$373,MATCH($F187,$B$337:$B$373,0))/VLOOKUP($F187,$B$337:$BB$373,MATCH(LEFT(TRIM(K$6),FIND("~",SUBSTITUTE(K$6,"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187))*HLOOKUP(LEFT(TRIM(K$6),FIND("~",SUBSTITUTE(K$6," ","~",LEN(TRIM(K$6))-LEN(SUBSTITUTE(TRIM(K$6)," ",""))))-1)&amp;" Total",$B$6:$BB$373,ROW($A187)-5,FALSE))</f>
        <v>15621.916827243451</v>
      </c>
      <c r="L187" s="10">
        <f ca="1">IF(L$5&lt;&gt;"",HLOOKUP(L$5,Functionalization!$G$6:$R$373,ROW($A187)-5,FALSE),IFERROR(INDEX(L$337:L$373,MATCH($F187,$B$337:$B$373,0))/VLOOKUP($F187,$B$337:$BB$373,MATCH(LEFT(TRIM(L$6),FIND("~",SUBSTITUTE(L$6,"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187))*HLOOKUP(LEFT(TRIM(L$6),FIND("~",SUBSTITUTE(L$6," ","~",LEN(TRIM(L$6))-LEN(SUBSTITUTE(TRIM(L$6)," ",""))))-1)&amp;" Total",$B$6:$BB$373,ROW($A187)-5,FALSE))</f>
        <v>0</v>
      </c>
      <c r="M187" s="10">
        <f ca="1">IF(M$5&lt;&gt;"",HLOOKUP(M$5,Functionalization!$G$6:$R$373,ROW($A187)-5,FALSE),IFERROR(INDEX(M$337:M$373,MATCH($F187,$B$337:$B$373,0))/VLOOKUP($F187,$B$337:$BB$373,MATCH(LEFT(TRIM(M$6),FIND("~",SUBSTITUTE(M$6,"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187))*HLOOKUP(LEFT(TRIM(M$6),FIND("~",SUBSTITUTE(M$6," ","~",LEN(TRIM(M$6))-LEN(SUBSTITUTE(TRIM(M$6)," ",""))))-1)&amp;" Total",$B$6:$BB$373,ROW($A187)-5,FALSE))</f>
        <v>0</v>
      </c>
      <c r="N187" s="10">
        <f ca="1">IF(N$5&lt;&gt;"",HLOOKUP(N$5,Functionalization!$G$6:$R$373,ROW($A187)-5,FALSE),IFERROR(INDEX(N$337:N$373,MATCH($F187,$B$337:$B$373,0))/VLOOKUP($F187,$B$337:$BB$373,MATCH(LEFT(TRIM(N$6),FIND("~",SUBSTITUTE(N$6,"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187))*HLOOKUP(LEFT(TRIM(N$6),FIND("~",SUBSTITUTE(N$6," ","~",LEN(TRIM(N$6))-LEN(SUBSTITUTE(TRIM(N$6)," ",""))))-1)&amp;" Total",$B$6:$BB$373,ROW($A187)-5,FALSE))</f>
        <v>15621.916827243451</v>
      </c>
      <c r="O187" s="10">
        <f ca="1">IF(O$5&lt;&gt;"",HLOOKUP(O$5,Functionalization!$G$6:$R$373,ROW($A187)-5,FALSE),IFERROR(INDEX(O$337:O$373,MATCH($F187,$B$337:$B$373,0))/VLOOKUP($F187,$B$337:$BB$373,MATCH(LEFT(TRIM(O$6),FIND("~",SUBSTITUTE(O$6,"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187))*HLOOKUP(LEFT(TRIM(O$6),FIND("~",SUBSTITUTE(O$6," ","~",LEN(TRIM(O$6))-LEN(SUBSTITUTE(TRIM(O$6)," ",""))))-1)&amp;" Total",$B$6:$BB$373,ROW($A187)-5,FALSE))</f>
        <v>0</v>
      </c>
      <c r="P187" s="10">
        <f ca="1">IF(P$5&lt;&gt;"",HLOOKUP(P$5,Functionalization!$G$6:$R$373,ROW($A187)-5,FALSE),IFERROR(INDEX(P$337:P$373,MATCH($F187,$B$337:$B$373,0))/VLOOKUP($F187,$B$337:$BB$373,MATCH(LEFT(TRIM(P$6),FIND("~",SUBSTITUTE(P$6,"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187))*HLOOKUP(LEFT(TRIM(P$6),FIND("~",SUBSTITUTE(P$6," ","~",LEN(TRIM(P$6))-LEN(SUBSTITUTE(TRIM(P$6)," ",""))))-1)&amp;" Total",$B$6:$BB$373,ROW($A187)-5,FALSE))</f>
        <v>0</v>
      </c>
      <c r="Q187" s="10">
        <f ca="1">IF(Q$5&lt;&gt;"",HLOOKUP(Q$5,Functionalization!$G$6:$R$373,ROW($A187)-5,FALSE),IFERROR(INDEX(Q$337:Q$373,MATCH($F187,$B$337:$B$373,0))/VLOOKUP($F187,$B$337:$BB$373,MATCH(LEFT(TRIM(Q$6),FIND("~",SUBSTITUTE(Q$6,"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187))*HLOOKUP(LEFT(TRIM(Q$6),FIND("~",SUBSTITUTE(Q$6," ","~",LEN(TRIM(Q$6))-LEN(SUBSTITUTE(TRIM(Q$6)," ",""))))-1)&amp;" Total",$B$6:$BB$373,ROW($A187)-5,FALSE))</f>
        <v>0</v>
      </c>
      <c r="R187" s="10">
        <f ca="1">IF(R$5&lt;&gt;"",HLOOKUP(R$5,Functionalization!$G$6:$R$373,ROW($A187)-5,FALSE),IFERROR(INDEX(R$337:R$373,MATCH($F187,$B$337:$B$373,0))/VLOOKUP($F187,$B$337:$BB$373,MATCH(LEFT(TRIM(R$6),FIND("~",SUBSTITUTE(R$6,"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187))*HLOOKUP(LEFT(TRIM(R$6),FIND("~",SUBSTITUTE(R$6," ","~",LEN(TRIM(R$6))-LEN(SUBSTITUTE(TRIM(R$6)," ",""))))-1)&amp;" Total",$B$6:$BB$373,ROW($A187)-5,FALSE))</f>
        <v>0</v>
      </c>
      <c r="S187" s="10">
        <f ca="1">IF(S$5&lt;&gt;"",HLOOKUP(S$5,Functionalization!$G$6:$R$373,ROW($A187)-5,FALSE),IFERROR(INDEX(S$337:S$373,MATCH($F187,$B$337:$B$373,0))/VLOOKUP($F187,$B$337:$BB$373,MATCH(LEFT(TRIM(S$6),FIND("~",SUBSTITUTE(S$6,"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187))*HLOOKUP(LEFT(TRIM(S$6),FIND("~",SUBSTITUTE(S$6," ","~",LEN(TRIM(S$6))-LEN(SUBSTITUTE(TRIM(S$6)," ",""))))-1)&amp;" Total",$B$6:$BB$373,ROW($A187)-5,FALSE))</f>
        <v>0</v>
      </c>
      <c r="T187" s="10">
        <f ca="1">IF(T$5&lt;&gt;"",HLOOKUP(T$5,Functionalization!$G$6:$R$373,ROW($A187)-5,FALSE),IFERROR(INDEX(T$337:T$373,MATCH($F187,$B$337:$B$373,0))/VLOOKUP($F187,$B$337:$BB$373,MATCH(LEFT(TRIM(T$6),FIND("~",SUBSTITUTE(T$6,"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187))*HLOOKUP(LEFT(TRIM(T$6),FIND("~",SUBSTITUTE(T$6," ","~",LEN(TRIM(T$6))-LEN(SUBSTITUTE(TRIM(T$6)," ",""))))-1)&amp;" Total",$B$6:$BB$373,ROW($A187)-5,FALSE))</f>
        <v>0</v>
      </c>
      <c r="U187" s="10">
        <f ca="1">IF(U$5&lt;&gt;"",HLOOKUP(U$5,Functionalization!$G$6:$R$373,ROW($A187)-5,FALSE),IFERROR(INDEX(U$337:U$373,MATCH($F187,$B$337:$B$373,0))/VLOOKUP($F187,$B$337:$BB$373,MATCH(LEFT(TRIM(U$6),FIND("~",SUBSTITUTE(U$6,"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187))*HLOOKUP(LEFT(TRIM(U$6),FIND("~",SUBSTITUTE(U$6," ","~",LEN(TRIM(U$6))-LEN(SUBSTITUTE(TRIM(U$6)," ",""))))-1)&amp;" Total",$B$6:$BB$373,ROW($A187)-5,FALSE))</f>
        <v>0</v>
      </c>
      <c r="V187" s="10">
        <f ca="1">IF(V$5&lt;&gt;"",HLOOKUP(V$5,Functionalization!$G$6:$R$373,ROW($A187)-5,FALSE),IFERROR(INDEX(V$337:V$373,MATCH($F187,$B$337:$B$373,0))/VLOOKUP($F187,$B$337:$BB$373,MATCH(LEFT(TRIM(V$6),FIND("~",SUBSTITUTE(V$6,"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187))*HLOOKUP(LEFT(TRIM(V$6),FIND("~",SUBSTITUTE(V$6," ","~",LEN(TRIM(V$6))-LEN(SUBSTITUTE(TRIM(V$6)," ",""))))-1)&amp;" Total",$B$6:$BB$373,ROW($A187)-5,FALSE))</f>
        <v>0</v>
      </c>
      <c r="W187" s="10">
        <f ca="1">IF(W$5&lt;&gt;"",HLOOKUP(W$5,Functionalization!$G$6:$R$373,ROW($A187)-5,FALSE),IFERROR(INDEX(W$337:W$373,MATCH($F187,$B$337:$B$373,0))/VLOOKUP($F187,$B$337:$BB$373,MATCH(LEFT(TRIM(W$6),FIND("~",SUBSTITUTE(W$6,"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187))*HLOOKUP(LEFT(TRIM(W$6),FIND("~",SUBSTITUTE(W$6," ","~",LEN(TRIM(W$6))-LEN(SUBSTITUTE(TRIM(W$6)," ",""))))-1)&amp;" Total",$B$6:$BB$373,ROW($A187)-5,FALSE))</f>
        <v>0</v>
      </c>
      <c r="X187" s="10">
        <f ca="1">IF(X$5&lt;&gt;"",HLOOKUP(X$5,Functionalization!$G$6:$R$373,ROW($A187)-5,FALSE),IFERROR(INDEX(X$337:X$373,MATCH($F187,$B$337:$B$373,0))/VLOOKUP($F187,$B$337:$BB$373,MATCH(LEFT(TRIM(X$6),FIND("~",SUBSTITUTE(X$6,"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187))*HLOOKUP(LEFT(TRIM(X$6),FIND("~",SUBSTITUTE(X$6," ","~",LEN(TRIM(X$6))-LEN(SUBSTITUTE(TRIM(X$6)," ",""))))-1)&amp;" Total",$B$6:$BB$373,ROW($A187)-5,FALSE))</f>
        <v>0</v>
      </c>
      <c r="Y187" s="10">
        <f ca="1">IF(Y$5&lt;&gt;"",HLOOKUP(Y$5,Functionalization!$G$6:$R$373,ROW($A187)-5,FALSE),IFERROR(INDEX(Y$337:Y$373,MATCH($F187,$B$337:$B$373,0))/VLOOKUP($F187,$B$337:$BB$373,MATCH(LEFT(TRIM(Y$6),FIND("~",SUBSTITUTE(Y$6,"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187))*HLOOKUP(LEFT(TRIM(Y$6),FIND("~",SUBSTITUTE(Y$6," ","~",LEN(TRIM(Y$6))-LEN(SUBSTITUTE(TRIM(Y$6)," ",""))))-1)&amp;" Total",$B$6:$BB$373,ROW($A187)-5,FALSE))</f>
        <v>0</v>
      </c>
      <c r="Z187" s="10">
        <f ca="1">IF(Z$5&lt;&gt;"",HLOOKUP(Z$5,Functionalization!$G$6:$R$373,ROW($A187)-5,FALSE),IFERROR(INDEX(Z$337:Z$373,MATCH($F187,$B$337:$B$373,0))/VLOOKUP($F187,$B$337:$BB$373,MATCH(LEFT(TRIM(Z$6),FIND("~",SUBSTITUTE(Z$6,"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187))*HLOOKUP(LEFT(TRIM(Z$6),FIND("~",SUBSTITUTE(Z$6," ","~",LEN(TRIM(Z$6))-LEN(SUBSTITUTE(TRIM(Z$6)," ",""))))-1)&amp;" Total",$B$6:$BB$373,ROW($A187)-5,FALSE))</f>
        <v>0</v>
      </c>
      <c r="AA187" s="10">
        <f ca="1">IF(AA$5&lt;&gt;"",HLOOKUP(AA$5,Functionalization!$G$6:$R$373,ROW($A187)-5,FALSE),IFERROR(INDEX(AA$337:AA$373,MATCH($F187,$B$337:$B$373,0))/VLOOKUP($F187,$B$337:$BB$373,MATCH(LEFT(TRIM(AA$6),FIND("~",SUBSTITUTE(AA$6,"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187))*HLOOKUP(LEFT(TRIM(AA$6),FIND("~",SUBSTITUTE(AA$6," ","~",LEN(TRIM(AA$6))-LEN(SUBSTITUTE(TRIM(AA$6)," ",""))))-1)&amp;" Total",$B$6:$BB$373,ROW($A187)-5,FALSE))</f>
        <v>0</v>
      </c>
      <c r="AB187" s="10">
        <f ca="1">IF(AB$5&lt;&gt;"",HLOOKUP(AB$5,Functionalization!$G$6:$R$373,ROW($A187)-5,FALSE),IFERROR(INDEX(AB$337:AB$373,MATCH($F187,$B$337:$B$373,0))/VLOOKUP($F187,$B$337:$BB$373,MATCH(LEFT(TRIM(AB$6),FIND("~",SUBSTITUTE(AB$6,"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187))*HLOOKUP(LEFT(TRIM(AB$6),FIND("~",SUBSTITUTE(AB$6," ","~",LEN(TRIM(AB$6))-LEN(SUBSTITUTE(TRIM(AB$6)," ",""))))-1)&amp;" Total",$B$6:$BB$373,ROW($A187)-5,FALSE))</f>
        <v>0</v>
      </c>
      <c r="AC187" s="10">
        <f ca="1">IF(AC$5&lt;&gt;"",HLOOKUP(AC$5,Functionalization!$G$6:$R$373,ROW($A187)-5,FALSE),IFERROR(INDEX(AC$337:AC$373,MATCH($F187,$B$337:$B$373,0))/VLOOKUP($F187,$B$337:$BB$373,MATCH(LEFT(TRIM(AC$6),FIND("~",SUBSTITUTE(AC$6,"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187))*HLOOKUP(LEFT(TRIM(AC$6),FIND("~",SUBSTITUTE(AC$6," ","~",LEN(TRIM(AC$6))-LEN(SUBSTITUTE(TRIM(AC$6)," ",""))))-1)&amp;" Total",$B$6:$BB$373,ROW($A187)-5,FALSE))</f>
        <v>0</v>
      </c>
      <c r="AD187" s="10">
        <f ca="1">IF(AD$5&lt;&gt;"",HLOOKUP(AD$5,Functionalization!$G$6:$R$373,ROW($A187)-5,FALSE),IFERROR(INDEX(AD$337:AD$373,MATCH($F187,$B$337:$B$373,0))/VLOOKUP($F187,$B$337:$BB$373,MATCH(LEFT(TRIM(AD$6),FIND("~",SUBSTITUTE(AD$6,"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187))*HLOOKUP(LEFT(TRIM(AD$6),FIND("~",SUBSTITUTE(AD$6," ","~",LEN(TRIM(AD$6))-LEN(SUBSTITUTE(TRIM(AD$6)," ",""))))-1)&amp;" Total",$B$6:$BB$373,ROW($A187)-5,FALSE))</f>
        <v>0</v>
      </c>
      <c r="AE187" s="10">
        <f ca="1">IF(AE$5&lt;&gt;"",HLOOKUP(AE$5,Functionalization!$G$6:$R$373,ROW($A187)-5,FALSE),IFERROR(INDEX(AE$337:AE$373,MATCH($F187,$B$337:$B$373,0))/VLOOKUP($F187,$B$337:$BB$373,MATCH(LEFT(TRIM(AE$6),FIND("~",SUBSTITUTE(AE$6,"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187))*HLOOKUP(LEFT(TRIM(AE$6),FIND("~",SUBSTITUTE(AE$6," ","~",LEN(TRIM(AE$6))-LEN(SUBSTITUTE(TRIM(AE$6)," ",""))))-1)&amp;" Total",$B$6:$BB$373,ROW($A187)-5,FALSE))</f>
        <v>0</v>
      </c>
      <c r="AF187" s="10">
        <f ca="1">IF(AF$5&lt;&gt;"",HLOOKUP(AF$5,Functionalization!$G$6:$R$373,ROW($A187)-5,FALSE),IFERROR(INDEX(AF$337:AF$373,MATCH($F187,$B$337:$B$373,0))/VLOOKUP($F187,$B$337:$BB$373,MATCH(LEFT(TRIM(AF$6),FIND("~",SUBSTITUTE(AF$6,"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187))*HLOOKUP(LEFT(TRIM(AF$6),FIND("~",SUBSTITUTE(AF$6," ","~",LEN(TRIM(AF$6))-LEN(SUBSTITUTE(TRIM(AF$6)," ",""))))-1)&amp;" Total",$B$6:$BB$373,ROW($A187)-5,FALSE))</f>
        <v>0</v>
      </c>
      <c r="AG187" s="10">
        <f ca="1">IF(AG$5&lt;&gt;"",HLOOKUP(AG$5,Functionalization!$G$6:$R$373,ROW($A187)-5,FALSE),IFERROR(INDEX(AG$337:AG$373,MATCH($F187,$B$337:$B$373,0))/VLOOKUP($F187,$B$337:$BB$373,MATCH(LEFT(TRIM(AG$6),FIND("~",SUBSTITUTE(AG$6,"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187))*HLOOKUP(LEFT(TRIM(AG$6),FIND("~",SUBSTITUTE(AG$6," ","~",LEN(TRIM(AG$6))-LEN(SUBSTITUTE(TRIM(AG$6)," ",""))))-1)&amp;" Total",$B$6:$BB$373,ROW($A187)-5,FALSE))</f>
        <v>0</v>
      </c>
      <c r="AH187" s="10">
        <f ca="1">IF(AH$5&lt;&gt;"",HLOOKUP(AH$5,Functionalization!$G$6:$R$373,ROW($A187)-5,FALSE),IFERROR(INDEX(AH$337:AH$373,MATCH($F187,$B$337:$B$373,0))/VLOOKUP($F187,$B$337:$BB$373,MATCH(LEFT(TRIM(AH$6),FIND("~",SUBSTITUTE(AH$6,"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187))*HLOOKUP(LEFT(TRIM(AH$6),FIND("~",SUBSTITUTE(AH$6," ","~",LEN(TRIM(AH$6))-LEN(SUBSTITUTE(TRIM(AH$6)," ",""))))-1)&amp;" Total",$B$6:$BB$373,ROW($A187)-5,FALSE))</f>
        <v>0</v>
      </c>
      <c r="AI187" s="10">
        <f ca="1">IF(AI$5&lt;&gt;"",HLOOKUP(AI$5,Functionalization!$G$6:$R$373,ROW($A187)-5,FALSE),IFERROR(INDEX(AI$337:AI$373,MATCH($F187,$B$337:$B$373,0))/VLOOKUP($F187,$B$337:$BB$373,MATCH(LEFT(TRIM(AI$6),FIND("~",SUBSTITUTE(AI$6,"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187))*HLOOKUP(LEFT(TRIM(AI$6),FIND("~",SUBSTITUTE(AI$6," ","~",LEN(TRIM(AI$6))-LEN(SUBSTITUTE(TRIM(AI$6)," ",""))))-1)&amp;" Total",$B$6:$BB$373,ROW($A187)-5,FALSE))</f>
        <v>0</v>
      </c>
      <c r="AJ187" s="10">
        <f ca="1">IF(AJ$5&lt;&gt;"",HLOOKUP(AJ$5,Functionalization!$G$6:$R$373,ROW($A187)-5,FALSE),IFERROR(INDEX(AJ$337:AJ$373,MATCH($F187,$B$337:$B$373,0))/VLOOKUP($F187,$B$337:$BB$373,MATCH(LEFT(TRIM(AJ$6),FIND("~",SUBSTITUTE(AJ$6,"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187))*HLOOKUP(LEFT(TRIM(AJ$6),FIND("~",SUBSTITUTE(AJ$6," ","~",LEN(TRIM(AJ$6))-LEN(SUBSTITUTE(TRIM(AJ$6)," ",""))))-1)&amp;" Total",$B$6:$BB$373,ROW($A187)-5,FALSE))</f>
        <v>0</v>
      </c>
      <c r="AK187" s="10">
        <f ca="1">IF(AK$5&lt;&gt;"",HLOOKUP(AK$5,Functionalization!$G$6:$R$373,ROW($A187)-5,FALSE),IFERROR(INDEX(AK$337:AK$373,MATCH($F187,$B$337:$B$373,0))/VLOOKUP($F187,$B$337:$BB$373,MATCH(LEFT(TRIM(AK$6),FIND("~",SUBSTITUTE(AK$6,"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187))*HLOOKUP(LEFT(TRIM(AK$6),FIND("~",SUBSTITUTE(AK$6," ","~",LEN(TRIM(AK$6))-LEN(SUBSTITUTE(TRIM(AK$6)," ",""))))-1)&amp;" Total",$B$6:$BB$373,ROW($A187)-5,FALSE))</f>
        <v>0</v>
      </c>
      <c r="AL187" s="10">
        <f ca="1">IF(AL$5&lt;&gt;"",HLOOKUP(AL$5,Functionalization!$G$6:$R$373,ROW($A187)-5,FALSE),IFERROR(INDEX(AL$337:AL$373,MATCH($F187,$B$337:$B$373,0))/VLOOKUP($F187,$B$337:$BB$373,MATCH(LEFT(TRIM(AL$6),FIND("~",SUBSTITUTE(AL$6,"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187))*HLOOKUP(LEFT(TRIM(AL$6),FIND("~",SUBSTITUTE(AL$6," ","~",LEN(TRIM(AL$6))-LEN(SUBSTITUTE(TRIM(AL$6)," ",""))))-1)&amp;" Total",$B$6:$BB$373,ROW($A187)-5,FALSE))</f>
        <v>0</v>
      </c>
      <c r="AM187" s="10">
        <f ca="1">IF(AM$5&lt;&gt;"",HLOOKUP(AM$5,Functionalization!$G$6:$R$373,ROW($A187)-5,FALSE),IFERROR(INDEX(AM$337:AM$373,MATCH($F187,$B$337:$B$373,0))/VLOOKUP($F187,$B$337:$BB$373,MATCH(LEFT(TRIM(AM$6),FIND("~",SUBSTITUTE(AM$6,"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187))*HLOOKUP(LEFT(TRIM(AM$6),FIND("~",SUBSTITUTE(AM$6," ","~",LEN(TRIM(AM$6))-LEN(SUBSTITUTE(TRIM(AM$6)," ",""))))-1)&amp;" Total",$B$6:$BB$373,ROW($A187)-5,FALSE))</f>
        <v>0</v>
      </c>
      <c r="AN187" s="10">
        <f ca="1">IF(AN$5&lt;&gt;"",HLOOKUP(AN$5,Functionalization!$G$6:$R$373,ROW($A187)-5,FALSE),IFERROR(INDEX(AN$337:AN$373,MATCH($F187,$B$337:$B$373,0))/VLOOKUP($F187,$B$337:$BB$373,MATCH(LEFT(TRIM(AN$6),FIND("~",SUBSTITUTE(AN$6,"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187))*HLOOKUP(LEFT(TRIM(AN$6),FIND("~",SUBSTITUTE(AN$6," ","~",LEN(TRIM(AN$6))-LEN(SUBSTITUTE(TRIM(AN$6)," ",""))))-1)&amp;" Total",$B$6:$BB$373,ROW($A187)-5,FALSE))</f>
        <v>0</v>
      </c>
      <c r="AO187" s="10">
        <f ca="1">IF(AO$5&lt;&gt;"",HLOOKUP(AO$5,Functionalization!$G$6:$R$373,ROW($A187)-5,FALSE),IFERROR(INDEX(AO$337:AO$373,MATCH($F187,$B$337:$B$373,0))/VLOOKUP($F187,$B$337:$BB$373,MATCH(LEFT(TRIM(AO$6),FIND("~",SUBSTITUTE(AO$6,"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187))*HLOOKUP(LEFT(TRIM(AO$6),FIND("~",SUBSTITUTE(AO$6," ","~",LEN(TRIM(AO$6))-LEN(SUBSTITUTE(TRIM(AO$6)," ",""))))-1)&amp;" Total",$B$6:$BB$373,ROW($A187)-5,FALSE))</f>
        <v>0</v>
      </c>
      <c r="AP187" s="10">
        <f ca="1">IF(AP$5&lt;&gt;"",HLOOKUP(AP$5,Functionalization!$G$6:$R$373,ROW($A187)-5,FALSE),IFERROR(INDEX(AP$337:AP$373,MATCH($F187,$B$337:$B$373,0))/VLOOKUP($F187,$B$337:$BB$373,MATCH(LEFT(TRIM(AP$6),FIND("~",SUBSTITUTE(AP$6,"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187))*HLOOKUP(LEFT(TRIM(AP$6),FIND("~",SUBSTITUTE(AP$6," ","~",LEN(TRIM(AP$6))-LEN(SUBSTITUTE(TRIM(AP$6)," ",""))))-1)&amp;" Total",$B$6:$BB$373,ROW($A187)-5,FALSE))</f>
        <v>0</v>
      </c>
      <c r="AQ187" s="10">
        <f ca="1">IF(AQ$5&lt;&gt;"",HLOOKUP(AQ$5,Functionalization!$G$6:$R$373,ROW($A187)-5,FALSE),IFERROR(INDEX(AQ$337:AQ$373,MATCH($F187,$B$337:$B$373,0))/VLOOKUP($F187,$B$337:$BB$373,MATCH(LEFT(TRIM(AQ$6),FIND("~",SUBSTITUTE(AQ$6,"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187))*HLOOKUP(LEFT(TRIM(AQ$6),FIND("~",SUBSTITUTE(AQ$6," ","~",LEN(TRIM(AQ$6))-LEN(SUBSTITUTE(TRIM(AQ$6)," ",""))))-1)&amp;" Total",$B$6:$BB$373,ROW($A187)-5,FALSE))</f>
        <v>0</v>
      </c>
      <c r="AR187" s="10">
        <f ca="1">IF(AR$5&lt;&gt;"",HLOOKUP(AR$5,Functionalization!$G$6:$R$373,ROW($A187)-5,FALSE),IFERROR(INDEX(AR$337:AR$373,MATCH($F187,$B$337:$B$373,0))/VLOOKUP($F187,$B$337:$BB$373,MATCH(LEFT(TRIM(AR$6),FIND("~",SUBSTITUTE(AR$6,"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187))*HLOOKUP(LEFT(TRIM(AR$6),FIND("~",SUBSTITUTE(AR$6," ","~",LEN(TRIM(AR$6))-LEN(SUBSTITUTE(TRIM(AR$6)," ",""))))-1)&amp;" Total",$B$6:$BB$373,ROW($A187)-5,FALSE))</f>
        <v>0</v>
      </c>
      <c r="AS187" s="10">
        <f ca="1">IF(AS$5&lt;&gt;"",HLOOKUP(AS$5,Functionalization!$G$6:$R$373,ROW($A187)-5,FALSE),IFERROR(INDEX(AS$337:AS$373,MATCH($F187,$B$337:$B$373,0))/VLOOKUP($F187,$B$337:$BB$373,MATCH(LEFT(TRIM(AS$6),FIND("~",SUBSTITUTE(AS$6,"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187))*HLOOKUP(LEFT(TRIM(AS$6),FIND("~",SUBSTITUTE(AS$6," ","~",LEN(TRIM(AS$6))-LEN(SUBSTITUTE(TRIM(AS$6)," ",""))))-1)&amp;" Total",$B$6:$BB$373,ROW($A187)-5,FALSE))</f>
        <v>0</v>
      </c>
      <c r="AT187" s="10">
        <f ca="1">IF(AT$5&lt;&gt;"",HLOOKUP(AT$5,Functionalization!$G$6:$R$373,ROW($A187)-5,FALSE),IFERROR(INDEX(AT$337:AT$373,MATCH($F187,$B$337:$B$373,0))/VLOOKUP($F187,$B$337:$BB$373,MATCH(LEFT(TRIM(AT$6),FIND("~",SUBSTITUTE(AT$6,"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187))*HLOOKUP(LEFT(TRIM(AT$6),FIND("~",SUBSTITUTE(AT$6," ","~",LEN(TRIM(AT$6))-LEN(SUBSTITUTE(TRIM(AT$6)," ",""))))-1)&amp;" Total",$B$6:$BB$373,ROW($A187)-5,FALSE))</f>
        <v>0</v>
      </c>
      <c r="AU187" s="10">
        <f ca="1">IF(AU$5&lt;&gt;"",HLOOKUP(AU$5,Functionalization!$G$6:$R$373,ROW($A187)-5,FALSE),IFERROR(INDEX(AU$337:AU$373,MATCH($F187,$B$337:$B$373,0))/VLOOKUP($F187,$B$337:$BB$373,MATCH(LEFT(TRIM(AU$6),FIND("~",SUBSTITUTE(AU$6,"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187))*HLOOKUP(LEFT(TRIM(AU$6),FIND("~",SUBSTITUTE(AU$6," ","~",LEN(TRIM(AU$6))-LEN(SUBSTITUTE(TRIM(AU$6)," ",""))))-1)&amp;" Total",$B$6:$BB$373,ROW($A187)-5,FALSE))</f>
        <v>0</v>
      </c>
      <c r="AV187" s="10">
        <f ca="1">IF(AV$5&lt;&gt;"",HLOOKUP(AV$5,Functionalization!$G$6:$R$373,ROW($A187)-5,FALSE),IFERROR(INDEX(AV$337:AV$373,MATCH($F187,$B$337:$B$373,0))/VLOOKUP($F187,$B$337:$BB$373,MATCH(LEFT(TRIM(AV$6),FIND("~",SUBSTITUTE(AV$6,"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187))*HLOOKUP(LEFT(TRIM(AV$6),FIND("~",SUBSTITUTE(AV$6," ","~",LEN(TRIM(AV$6))-LEN(SUBSTITUTE(TRIM(AV$6)," ",""))))-1)&amp;" Total",$B$6:$BB$373,ROW($A187)-5,FALSE))</f>
        <v>0</v>
      </c>
      <c r="AW187" s="10">
        <f ca="1">IF(AW$5&lt;&gt;"",HLOOKUP(AW$5,Functionalization!$G$6:$R$373,ROW($A187)-5,FALSE),IFERROR(INDEX(AW$337:AW$373,MATCH($F187,$B$337:$B$373,0))/VLOOKUP($F187,$B$337:$BB$373,MATCH(LEFT(TRIM(AW$6),FIND("~",SUBSTITUTE(AW$6,"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187))*HLOOKUP(LEFT(TRIM(AW$6),FIND("~",SUBSTITUTE(AW$6," ","~",LEN(TRIM(AW$6))-LEN(SUBSTITUTE(TRIM(AW$6)," ",""))))-1)&amp;" Total",$B$6:$BB$373,ROW($A187)-5,FALSE))</f>
        <v>0</v>
      </c>
      <c r="AX187" s="10">
        <f ca="1">IF(AX$5&lt;&gt;"",HLOOKUP(AX$5,Functionalization!$G$6:$R$373,ROW($A187)-5,FALSE),IFERROR(INDEX(AX$337:AX$373,MATCH($F187,$B$337:$B$373,0))/VLOOKUP($F187,$B$337:$BB$373,MATCH(LEFT(TRIM(AX$6),FIND("~",SUBSTITUTE(AX$6,"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187))*HLOOKUP(LEFT(TRIM(AX$6),FIND("~",SUBSTITUTE(AX$6," ","~",LEN(TRIM(AX$6))-LEN(SUBSTITUTE(TRIM(AX$6)," ",""))))-1)&amp;" Total",$B$6:$BB$373,ROW($A187)-5,FALSE))</f>
        <v>0</v>
      </c>
      <c r="AY187" s="10">
        <f ca="1">IF(AY$5&lt;&gt;"",HLOOKUP(AY$5,Functionalization!$G$6:$R$373,ROW($A187)-5,FALSE),IFERROR(INDEX(AY$337:AY$373,MATCH($F187,$B$337:$B$373,0))/VLOOKUP($F187,$B$337:$BB$373,MATCH(LEFT(TRIM(AY$6),FIND("~",SUBSTITUTE(AY$6,"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187))*HLOOKUP(LEFT(TRIM(AY$6),FIND("~",SUBSTITUTE(AY$6," ","~",LEN(TRIM(AY$6))-LEN(SUBSTITUTE(TRIM(AY$6)," ",""))))-1)&amp;" Total",$B$6:$BB$373,ROW($A187)-5,FALSE))</f>
        <v>0</v>
      </c>
      <c r="AZ187" s="10">
        <f ca="1">IF(AZ$5&lt;&gt;"",HLOOKUP(AZ$5,Functionalization!$G$6:$R$373,ROW($A187)-5,FALSE),IFERROR(INDEX(AZ$337:AZ$373,MATCH($F187,$B$337:$B$373,0))/VLOOKUP($F187,$B$337:$BB$373,MATCH(LEFT(TRIM(AZ$6),FIND("~",SUBSTITUTE(AZ$6,"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187))*HLOOKUP(LEFT(TRIM(AZ$6),FIND("~",SUBSTITUTE(AZ$6," ","~",LEN(TRIM(AZ$6))-LEN(SUBSTITUTE(TRIM(AZ$6)," ",""))))-1)&amp;" Total",$B$6:$BB$373,ROW($A187)-5,FALSE))</f>
        <v>0</v>
      </c>
      <c r="BA187" s="10">
        <f ca="1">IF(BA$5&lt;&gt;"",HLOOKUP(BA$5,Functionalization!$G$6:$R$373,ROW($A187)-5,FALSE),IFERROR(INDEX(BA$337:BA$373,MATCH($F187,$B$337:$B$373,0))/VLOOKUP($F187,$B$337:$BB$373,MATCH(LEFT(TRIM(BA$6),FIND("~",SUBSTITUTE(BA$6,"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187))*HLOOKUP(LEFT(TRIM(BA$6),FIND("~",SUBSTITUTE(BA$6," ","~",LEN(TRIM(BA$6))-LEN(SUBSTITUTE(TRIM(BA$6)," ",""))))-1)&amp;" Total",$B$6:$BB$373,ROW($A187)-5,FALSE))</f>
        <v>0</v>
      </c>
      <c r="BB187" s="10">
        <f ca="1">IF(BB$5&lt;&gt;"",HLOOKUP(BB$5,Functionalization!$G$6:$R$373,ROW($A187)-5,FALSE),IFERROR(INDEX(BB$337:BB$373,MATCH($F187,$B$337:$B$373,0))/VLOOKUP($F187,$B$337:$BB$373,MATCH(LEFT(TRIM(BB$6),FIND("~",SUBSTITUTE(BB$6,"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187))*HLOOKUP(LEFT(TRIM(BB$6),FIND("~",SUBSTITUTE(BB$6," ","~",LEN(TRIM(BB$6))-LEN(SUBSTITUTE(TRIM(BB$6)," ",""))))-1)&amp;" Total",$B$6:$BB$373,ROW($A187)-5,FALSE))</f>
        <v>0</v>
      </c>
      <c r="BD187">
        <f ca="1">IFERROR(IF(SUMIF($G$6:$BB$6,BD$6&amp;" Total",$G187:$BB187)-(SUMIF($G$6:$BB$6,BD$6&amp;" "&amp;'Input-Func_Class'!$D$22,$G187:$BB187)+IFERROR(SUMIF($G$6:$BB$6,BD$6&amp;" "&amp;'Input-Func_Class'!$E$22,$G187:$BB187),SUMIF($G$6:$BB$6,BD$6&amp;" "&amp;'Input-Func_Class'!$B$24,$G187:$BB187))+SUMIF($G$6:$BB$6,BD$6&amp;" "&amp;'Input-Func_Class'!$F$22,$G187:$BB187))&lt;Check_Limit,0,1),1)</f>
        <v>0</v>
      </c>
      <c r="BE187">
        <f ca="1">IFERROR(IF(SUMIF($G$6:$BB$6,BE$6&amp;" Total",$G187:$BB187)-(SUMIF($G$6:$BB$6,BE$6&amp;" "&amp;'Input-Func_Class'!$D$22,$G187:$BB187)+IFERROR(SUMIF($G$6:$BB$6,BE$6&amp;" "&amp;'Input-Func_Class'!$E$22,$G187:$BB187),SUMIF($G$6:$BB$6,BE$6&amp;" "&amp;'Input-Func_Class'!$B$24,$G187:$BB187))+SUMIF($G$6:$BB$6,BE$6&amp;" "&amp;'Input-Func_Class'!$F$22,$G187:$BB187))&lt;Check_Limit,0,1),1)</f>
        <v>0</v>
      </c>
      <c r="BF187">
        <f ca="1">IFERROR(IF(SUMIF($G$6:$BB$6,BF$6&amp;" Total",$G187:$BB187)-(SUMIF($G$6:$BB$6,BF$6&amp;" "&amp;'Input-Func_Class'!$D$22,$G187:$BB187)+IFERROR(SUMIF($G$6:$BB$6,BF$6&amp;" "&amp;'Input-Func_Class'!$E$22,$G187:$BB187),SUMIF($G$6:$BB$6,BF$6&amp;" "&amp;'Input-Func_Class'!$B$24,$G187:$BB187))+SUMIF($G$6:$BB$6,BF$6&amp;" "&amp;'Input-Func_Class'!$F$22,$G187:$BB187))&lt;Check_Limit,0,1),1)</f>
        <v>0</v>
      </c>
      <c r="BG187">
        <f ca="1">IFERROR(IF(SUMIF($G$6:$BB$6,BG$6&amp;" Total",$G187:$BB187)-(SUMIF($G$6:$BB$6,BG$6&amp;" "&amp;'Input-Func_Class'!$D$22,$G187:$BB187)+IFERROR(SUMIF($G$6:$BB$6,BG$6&amp;" "&amp;'Input-Func_Class'!$E$22,$G187:$BB187),SUMIF($G$6:$BB$6,BG$6&amp;" "&amp;'Input-Func_Class'!$B$24,$G187:$BB187))+SUMIF($G$6:$BB$6,BG$6&amp;" "&amp;'Input-Func_Class'!$F$22,$G187:$BB187))&lt;Check_Limit,0,1),1)</f>
        <v>0</v>
      </c>
      <c r="BH187">
        <f ca="1">IFERROR(IF(SUMIF($G$6:$BB$6,BH$6&amp;" Total",$G187:$BB187)-(SUMIF($G$6:$BB$6,BH$6&amp;" "&amp;'Input-Func_Class'!$D$22,$G187:$BB187)+IFERROR(SUMIF($G$6:$BB$6,BH$6&amp;" "&amp;'Input-Func_Class'!$E$22,$G187:$BB187),SUMIF($G$6:$BB$6,BH$6&amp;" "&amp;'Input-Func_Class'!$B$24,$G187:$BB187))+SUMIF($G$6:$BB$6,BH$6&amp;" "&amp;'Input-Func_Class'!$F$22,$G187:$BB187))&lt;Check_Limit,0,1),1)</f>
        <v>0</v>
      </c>
      <c r="BI187">
        <f ca="1">IFERROR(IF(SUMIF($G$6:$BB$6,BI$6&amp;" Total",$G187:$BB187)-(SUMIF($G$6:$BB$6,BI$6&amp;" "&amp;'Input-Func_Class'!$D$22,$G187:$BB187)+IFERROR(SUMIF($G$6:$BB$6,BI$6&amp;" "&amp;'Input-Func_Class'!$E$22,$G187:$BB187),SUMIF($G$6:$BB$6,BI$6&amp;" "&amp;'Input-Func_Class'!$B$24,$G187:$BB187))+SUMIF($G$6:$BB$6,BI$6&amp;" "&amp;'Input-Func_Class'!$F$22,$G187:$BB187))&lt;Check_Limit,0,1),1)</f>
        <v>0</v>
      </c>
      <c r="BJ187">
        <f ca="1">IFERROR(IF(SUMIF($G$6:$BB$6,BJ$6&amp;" Total",$G187:$BB187)-(SUMIF($G$6:$BB$6,BJ$6&amp;" "&amp;'Input-Func_Class'!$D$22,$G187:$BB187)+IFERROR(SUMIF($G$6:$BB$6,BJ$6&amp;" "&amp;'Input-Func_Class'!$E$22,$G187:$BB187),SUMIF($G$6:$BB$6,BJ$6&amp;" "&amp;'Input-Func_Class'!$B$24,$G187:$BB187))+SUMIF($G$6:$BB$6,BJ$6&amp;" "&amp;'Input-Func_Class'!$F$22,$G187:$BB187))&lt;Check_Limit,0,1),1)</f>
        <v>0</v>
      </c>
      <c r="BK187">
        <f ca="1">IFERROR(IF(SUMIF($G$6:$BB$6,BK$6&amp;" Total",$G187:$BB187)-(SUMIF($G$6:$BB$6,BK$6&amp;" "&amp;'Input-Func_Class'!$D$22,$G187:$BB187)+IFERROR(SUMIF($G$6:$BB$6,BK$6&amp;" "&amp;'Input-Func_Class'!$E$22,$G187:$BB187),SUMIF($G$6:$BB$6,BK$6&amp;" "&amp;'Input-Func_Class'!$B$24,$G187:$BB187))+SUMIF($G$6:$BB$6,BK$6&amp;" "&amp;'Input-Func_Class'!$F$22,$G187:$BB187))&lt;Check_Limit,0,1),1)</f>
        <v>0</v>
      </c>
      <c r="BL187">
        <f ca="1">IFERROR(IF(SUMIF($G$6:$BB$6,BL$6&amp;" Total",$G187:$BB187)-(SUMIF($G$6:$BB$6,BL$6&amp;" "&amp;'Input-Func_Class'!$D$22,$G187:$BB187)+IFERROR(SUMIF($G$6:$BB$6,BL$6&amp;" "&amp;'Input-Func_Class'!$E$22,$G187:$BB187),SUMIF($G$6:$BB$6,BL$6&amp;" "&amp;'Input-Func_Class'!$B$24,$G187:$BB187))+SUMIF($G$6:$BB$6,BL$6&amp;" "&amp;'Input-Func_Class'!$F$22,$G187:$BB187))&lt;Check_Limit,0,1),1)</f>
        <v>0</v>
      </c>
      <c r="BM187">
        <f ca="1">IFERROR(IF(SUMIF($G$6:$BB$6,BM$6&amp;" Total",$G187:$BB187)-(SUMIF($G$6:$BB$6,BM$6&amp;" "&amp;'Input-Func_Class'!$D$22,$G187:$BB187)+IFERROR(SUMIF($G$6:$BB$6,BM$6&amp;" "&amp;'Input-Func_Class'!$E$22,$G187:$BB187),SUMIF($G$6:$BB$6,BM$6&amp;" "&amp;'Input-Func_Class'!$B$24,$G187:$BB187))+SUMIF($G$6:$BB$6,BM$6&amp;" "&amp;'Input-Func_Class'!$F$22,$G187:$BB187))&lt;Check_Limit,0,1),1)</f>
        <v>0</v>
      </c>
      <c r="BN187">
        <f ca="1">IFERROR(IF(SUMIF($G$6:$BB$6,BN$6&amp;" Total",$G187:$BB187)-(SUMIF($G$6:$BB$6,BN$6&amp;" "&amp;'Input-Func_Class'!$D$22,$G187:$BB187)+IFERROR(SUMIF($G$6:$BB$6,BN$6&amp;" "&amp;'Input-Func_Class'!$E$22,$G187:$BB187),SUMIF($G$6:$BB$6,BN$6&amp;" "&amp;'Input-Func_Class'!$B$24,$G187:$BB187))+SUMIF($G$6:$BB$6,BN$6&amp;" "&amp;'Input-Func_Class'!$F$22,$G187:$BB187))&lt;Check_Limit,0,1),1)</f>
        <v>0</v>
      </c>
      <c r="BO187">
        <f ca="1">IFERROR(IF(SUMIF($G$6:$BB$6,BO$6&amp;" Total",$G187:$BB187)-(SUMIF($G$6:$BB$6,BO$6&amp;" "&amp;'Input-Func_Class'!$D$22,$G187:$BB187)+IFERROR(SUMIF($G$6:$BB$6,BO$6&amp;" "&amp;'Input-Func_Class'!$E$22,$G187:$BB187),SUMIF($G$6:$BB$6,BO$6&amp;" "&amp;'Input-Func_Class'!$B$24,$G187:$BB187))+SUMIF($G$6:$BB$6,BO$6&amp;" "&amp;'Input-Func_Class'!$F$22,$G187:$BB187))&lt;Check_Limit,0,1),1)</f>
        <v>0</v>
      </c>
    </row>
    <row r="188" spans="1:67" outlineLevel="1">
      <c r="A188" s="31">
        <f>IF(ISBLANK('Input-Accounts'!A188),"",'Input-Accounts'!A188)</f>
        <v>167</v>
      </c>
      <c r="B188" s="53" t="str">
        <f>IF(ISBLANK('Input-Accounts'!B188),"",'Input-Accounts'!B188)</f>
        <v>Maintenance of structures and improvements</v>
      </c>
      <c r="C188" s="31">
        <f>IF(ISBLANK('Input-Accounts'!C188),"",'Input-Accounts'!C188)</f>
        <v>886</v>
      </c>
      <c r="D188" s="10">
        <f>Functionalization!$D188</f>
        <v>134244.71</v>
      </c>
      <c r="E188" s="10">
        <f t="shared" ca="1" si="48"/>
        <v>0</v>
      </c>
      <c r="F188" s="3" t="str">
        <f>IF($D188=0,"-",IF('Input-Accounts'!$E188&lt;&gt;0,'Input-Accounts'!$E188,'Input-Accounts'!$G188))</f>
        <v>INT_MAINS_PLANT</v>
      </c>
      <c r="G188" s="10">
        <f ca="1">IF(G$5&lt;&gt;"",HLOOKUP(G$5,Functionalization!$G$6:$R$373,ROW($A188)-5,FALSE),IFERROR(INDEX(G$337:G$373,MATCH($F188,$B$337:$B$373,0))/VLOOKUP($F188,$B$337:$BB$373,MATCH(LEFT(TRIM(G$6),FIND("~",SUBSTITUTE(G$6,"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188))*HLOOKUP(LEFT(TRIM(G$6),FIND("~",SUBSTITUTE(G$6," ","~",LEN(TRIM(G$6))-LEN(SUBSTITUTE(TRIM(G$6)," ",""))))-1)&amp;" Total",$B$6:$BB$373,ROW($A188)-5,FALSE))</f>
        <v>134244.71</v>
      </c>
      <c r="H188" s="10">
        <f ca="1">IF(H$5&lt;&gt;"",HLOOKUP(H$5,Functionalization!$G$6:$R$373,ROW($A188)-5,FALSE),IFERROR(INDEX(H$337:H$373,MATCH($F188,$B$337:$B$373,0))/VLOOKUP($F188,$B$337:$BB$373,MATCH(LEFT(TRIM(H$6),FIND("~",SUBSTITUTE(H$6,"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188))*HLOOKUP(LEFT(TRIM(H$6),FIND("~",SUBSTITUTE(H$6," ","~",LEN(TRIM(H$6))-LEN(SUBSTITUTE(TRIM(H$6)," ",""))))-1)&amp;" Total",$B$6:$BB$373,ROW($A188)-5,FALSE))</f>
        <v>99606.060013909664</v>
      </c>
      <c r="I188" s="10">
        <f ca="1">IF(I$5&lt;&gt;"",HLOOKUP(I$5,Functionalization!$G$6:$R$373,ROW($A188)-5,FALSE),IFERROR(INDEX(I$337:I$373,MATCH($F188,$B$337:$B$373,0))/VLOOKUP($F188,$B$337:$BB$373,MATCH(LEFT(TRIM(I$6),FIND("~",SUBSTITUTE(I$6,"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188))*HLOOKUP(LEFT(TRIM(I$6),FIND("~",SUBSTITUTE(I$6," ","~",LEN(TRIM(I$6))-LEN(SUBSTITUTE(TRIM(I$6)," ",""))))-1)&amp;" Total",$B$6:$BB$373,ROW($A188)-5,FALSE))</f>
        <v>0</v>
      </c>
      <c r="J188" s="10">
        <f ca="1">IF(J$5&lt;&gt;"",HLOOKUP(J$5,Functionalization!$G$6:$R$373,ROW($A188)-5,FALSE),IFERROR(INDEX(J$337:J$373,MATCH($F188,$B$337:$B$373,0))/VLOOKUP($F188,$B$337:$BB$373,MATCH(LEFT(TRIM(J$6),FIND("~",SUBSTITUTE(J$6,"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188))*HLOOKUP(LEFT(TRIM(J$6),FIND("~",SUBSTITUTE(J$6," ","~",LEN(TRIM(J$6))-LEN(SUBSTITUTE(TRIM(J$6)," ",""))))-1)&amp;" Total",$B$6:$BB$373,ROW($A188)-5,FALSE))</f>
        <v>34638.649986090328</v>
      </c>
      <c r="K188" s="10">
        <f ca="1">IF(K$5&lt;&gt;"",HLOOKUP(K$5,Functionalization!$G$6:$R$373,ROW($A188)-5,FALSE),IFERROR(INDEX(K$337:K$373,MATCH($F188,$B$337:$B$373,0))/VLOOKUP($F188,$B$337:$BB$373,MATCH(LEFT(TRIM(K$6),FIND("~",SUBSTITUTE(K$6,"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188))*HLOOKUP(LEFT(TRIM(K$6),FIND("~",SUBSTITUTE(K$6," ","~",LEN(TRIM(K$6))-LEN(SUBSTITUTE(TRIM(K$6)," ",""))))-1)&amp;" Total",$B$6:$BB$373,ROW($A188)-5,FALSE))</f>
        <v>0</v>
      </c>
      <c r="L188" s="10">
        <f ca="1">IF(L$5&lt;&gt;"",HLOOKUP(L$5,Functionalization!$G$6:$R$373,ROW($A188)-5,FALSE),IFERROR(INDEX(L$337:L$373,MATCH($F188,$B$337:$B$373,0))/VLOOKUP($F188,$B$337:$BB$373,MATCH(LEFT(TRIM(L$6),FIND("~",SUBSTITUTE(L$6,"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188))*HLOOKUP(LEFT(TRIM(L$6),FIND("~",SUBSTITUTE(L$6," ","~",LEN(TRIM(L$6))-LEN(SUBSTITUTE(TRIM(L$6)," ",""))))-1)&amp;" Total",$B$6:$BB$373,ROW($A188)-5,FALSE))</f>
        <v>0</v>
      </c>
      <c r="M188" s="10">
        <f ca="1">IF(M$5&lt;&gt;"",HLOOKUP(M$5,Functionalization!$G$6:$R$373,ROW($A188)-5,FALSE),IFERROR(INDEX(M$337:M$373,MATCH($F188,$B$337:$B$373,0))/VLOOKUP($F188,$B$337:$BB$373,MATCH(LEFT(TRIM(M$6),FIND("~",SUBSTITUTE(M$6,"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188))*HLOOKUP(LEFT(TRIM(M$6),FIND("~",SUBSTITUTE(M$6," ","~",LEN(TRIM(M$6))-LEN(SUBSTITUTE(TRIM(M$6)," ",""))))-1)&amp;" Total",$B$6:$BB$373,ROW($A188)-5,FALSE))</f>
        <v>0</v>
      </c>
      <c r="N188" s="10">
        <f ca="1">IF(N$5&lt;&gt;"",HLOOKUP(N$5,Functionalization!$G$6:$R$373,ROW($A188)-5,FALSE),IFERROR(INDEX(N$337:N$373,MATCH($F188,$B$337:$B$373,0))/VLOOKUP($F188,$B$337:$BB$373,MATCH(LEFT(TRIM(N$6),FIND("~",SUBSTITUTE(N$6,"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188))*HLOOKUP(LEFT(TRIM(N$6),FIND("~",SUBSTITUTE(N$6," ","~",LEN(TRIM(N$6))-LEN(SUBSTITUTE(TRIM(N$6)," ",""))))-1)&amp;" Total",$B$6:$BB$373,ROW($A188)-5,FALSE))</f>
        <v>0</v>
      </c>
      <c r="O188" s="10">
        <f ca="1">IF(O$5&lt;&gt;"",HLOOKUP(O$5,Functionalization!$G$6:$R$373,ROW($A188)-5,FALSE),IFERROR(INDEX(O$337:O$373,MATCH($F188,$B$337:$B$373,0))/VLOOKUP($F188,$B$337:$BB$373,MATCH(LEFT(TRIM(O$6),FIND("~",SUBSTITUTE(O$6,"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188))*HLOOKUP(LEFT(TRIM(O$6),FIND("~",SUBSTITUTE(O$6," ","~",LEN(TRIM(O$6))-LEN(SUBSTITUTE(TRIM(O$6)," ",""))))-1)&amp;" Total",$B$6:$BB$373,ROW($A188)-5,FALSE))</f>
        <v>0</v>
      </c>
      <c r="P188" s="10">
        <f ca="1">IF(P$5&lt;&gt;"",HLOOKUP(P$5,Functionalization!$G$6:$R$373,ROW($A188)-5,FALSE),IFERROR(INDEX(P$337:P$373,MATCH($F188,$B$337:$B$373,0))/VLOOKUP($F188,$B$337:$BB$373,MATCH(LEFT(TRIM(P$6),FIND("~",SUBSTITUTE(P$6,"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188))*HLOOKUP(LEFT(TRIM(P$6),FIND("~",SUBSTITUTE(P$6," ","~",LEN(TRIM(P$6))-LEN(SUBSTITUTE(TRIM(P$6)," ",""))))-1)&amp;" Total",$B$6:$BB$373,ROW($A188)-5,FALSE))</f>
        <v>0</v>
      </c>
      <c r="Q188" s="10">
        <f ca="1">IF(Q$5&lt;&gt;"",HLOOKUP(Q$5,Functionalization!$G$6:$R$373,ROW($A188)-5,FALSE),IFERROR(INDEX(Q$337:Q$373,MATCH($F188,$B$337:$B$373,0))/VLOOKUP($F188,$B$337:$BB$373,MATCH(LEFT(TRIM(Q$6),FIND("~",SUBSTITUTE(Q$6,"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188))*HLOOKUP(LEFT(TRIM(Q$6),FIND("~",SUBSTITUTE(Q$6," ","~",LEN(TRIM(Q$6))-LEN(SUBSTITUTE(TRIM(Q$6)," ",""))))-1)&amp;" Total",$B$6:$BB$373,ROW($A188)-5,FALSE))</f>
        <v>0</v>
      </c>
      <c r="R188" s="10">
        <f ca="1">IF(R$5&lt;&gt;"",HLOOKUP(R$5,Functionalization!$G$6:$R$373,ROW($A188)-5,FALSE),IFERROR(INDEX(R$337:R$373,MATCH($F188,$B$337:$B$373,0))/VLOOKUP($F188,$B$337:$BB$373,MATCH(LEFT(TRIM(R$6),FIND("~",SUBSTITUTE(R$6,"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188))*HLOOKUP(LEFT(TRIM(R$6),FIND("~",SUBSTITUTE(R$6," ","~",LEN(TRIM(R$6))-LEN(SUBSTITUTE(TRIM(R$6)," ",""))))-1)&amp;" Total",$B$6:$BB$373,ROW($A188)-5,FALSE))</f>
        <v>0</v>
      </c>
      <c r="S188" s="10">
        <f ca="1">IF(S$5&lt;&gt;"",HLOOKUP(S$5,Functionalization!$G$6:$R$373,ROW($A188)-5,FALSE),IFERROR(INDEX(S$337:S$373,MATCH($F188,$B$337:$B$373,0))/VLOOKUP($F188,$B$337:$BB$373,MATCH(LEFT(TRIM(S$6),FIND("~",SUBSTITUTE(S$6,"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188))*HLOOKUP(LEFT(TRIM(S$6),FIND("~",SUBSTITUTE(S$6," ","~",LEN(TRIM(S$6))-LEN(SUBSTITUTE(TRIM(S$6)," ",""))))-1)&amp;" Total",$B$6:$BB$373,ROW($A188)-5,FALSE))</f>
        <v>0</v>
      </c>
      <c r="T188" s="10">
        <f ca="1">IF(T$5&lt;&gt;"",HLOOKUP(T$5,Functionalization!$G$6:$R$373,ROW($A188)-5,FALSE),IFERROR(INDEX(T$337:T$373,MATCH($F188,$B$337:$B$373,0))/VLOOKUP($F188,$B$337:$BB$373,MATCH(LEFT(TRIM(T$6),FIND("~",SUBSTITUTE(T$6,"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188))*HLOOKUP(LEFT(TRIM(T$6),FIND("~",SUBSTITUTE(T$6," ","~",LEN(TRIM(T$6))-LEN(SUBSTITUTE(TRIM(T$6)," ",""))))-1)&amp;" Total",$B$6:$BB$373,ROW($A188)-5,FALSE))</f>
        <v>0</v>
      </c>
      <c r="U188" s="10">
        <f ca="1">IF(U$5&lt;&gt;"",HLOOKUP(U$5,Functionalization!$G$6:$R$373,ROW($A188)-5,FALSE),IFERROR(INDEX(U$337:U$373,MATCH($F188,$B$337:$B$373,0))/VLOOKUP($F188,$B$337:$BB$373,MATCH(LEFT(TRIM(U$6),FIND("~",SUBSTITUTE(U$6,"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188))*HLOOKUP(LEFT(TRIM(U$6),FIND("~",SUBSTITUTE(U$6," ","~",LEN(TRIM(U$6))-LEN(SUBSTITUTE(TRIM(U$6)," ",""))))-1)&amp;" Total",$B$6:$BB$373,ROW($A188)-5,FALSE))</f>
        <v>0</v>
      </c>
      <c r="V188" s="10">
        <f ca="1">IF(V$5&lt;&gt;"",HLOOKUP(V$5,Functionalization!$G$6:$R$373,ROW($A188)-5,FALSE),IFERROR(INDEX(V$337:V$373,MATCH($F188,$B$337:$B$373,0))/VLOOKUP($F188,$B$337:$BB$373,MATCH(LEFT(TRIM(V$6),FIND("~",SUBSTITUTE(V$6,"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188))*HLOOKUP(LEFT(TRIM(V$6),FIND("~",SUBSTITUTE(V$6," ","~",LEN(TRIM(V$6))-LEN(SUBSTITUTE(TRIM(V$6)," ",""))))-1)&amp;" Total",$B$6:$BB$373,ROW($A188)-5,FALSE))</f>
        <v>0</v>
      </c>
      <c r="W188" s="10">
        <f ca="1">IF(W$5&lt;&gt;"",HLOOKUP(W$5,Functionalization!$G$6:$R$373,ROW($A188)-5,FALSE),IFERROR(INDEX(W$337:W$373,MATCH($F188,$B$337:$B$373,0))/VLOOKUP($F188,$B$337:$BB$373,MATCH(LEFT(TRIM(W$6),FIND("~",SUBSTITUTE(W$6,"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188))*HLOOKUP(LEFT(TRIM(W$6),FIND("~",SUBSTITUTE(W$6," ","~",LEN(TRIM(W$6))-LEN(SUBSTITUTE(TRIM(W$6)," ",""))))-1)&amp;" Total",$B$6:$BB$373,ROW($A188)-5,FALSE))</f>
        <v>0</v>
      </c>
      <c r="X188" s="10">
        <f ca="1">IF(X$5&lt;&gt;"",HLOOKUP(X$5,Functionalization!$G$6:$R$373,ROW($A188)-5,FALSE),IFERROR(INDEX(X$337:X$373,MATCH($F188,$B$337:$B$373,0))/VLOOKUP($F188,$B$337:$BB$373,MATCH(LEFT(TRIM(X$6),FIND("~",SUBSTITUTE(X$6,"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188))*HLOOKUP(LEFT(TRIM(X$6),FIND("~",SUBSTITUTE(X$6," ","~",LEN(TRIM(X$6))-LEN(SUBSTITUTE(TRIM(X$6)," ",""))))-1)&amp;" Total",$B$6:$BB$373,ROW($A188)-5,FALSE))</f>
        <v>0</v>
      </c>
      <c r="Y188" s="10">
        <f ca="1">IF(Y$5&lt;&gt;"",HLOOKUP(Y$5,Functionalization!$G$6:$R$373,ROW($A188)-5,FALSE),IFERROR(INDEX(Y$337:Y$373,MATCH($F188,$B$337:$B$373,0))/VLOOKUP($F188,$B$337:$BB$373,MATCH(LEFT(TRIM(Y$6),FIND("~",SUBSTITUTE(Y$6,"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188))*HLOOKUP(LEFT(TRIM(Y$6),FIND("~",SUBSTITUTE(Y$6," ","~",LEN(TRIM(Y$6))-LEN(SUBSTITUTE(TRIM(Y$6)," ",""))))-1)&amp;" Total",$B$6:$BB$373,ROW($A188)-5,FALSE))</f>
        <v>0</v>
      </c>
      <c r="Z188" s="10">
        <f ca="1">IF(Z$5&lt;&gt;"",HLOOKUP(Z$5,Functionalization!$G$6:$R$373,ROW($A188)-5,FALSE),IFERROR(INDEX(Z$337:Z$373,MATCH($F188,$B$337:$B$373,0))/VLOOKUP($F188,$B$337:$BB$373,MATCH(LEFT(TRIM(Z$6),FIND("~",SUBSTITUTE(Z$6,"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188))*HLOOKUP(LEFT(TRIM(Z$6),FIND("~",SUBSTITUTE(Z$6," ","~",LEN(TRIM(Z$6))-LEN(SUBSTITUTE(TRIM(Z$6)," ",""))))-1)&amp;" Total",$B$6:$BB$373,ROW($A188)-5,FALSE))</f>
        <v>0</v>
      </c>
      <c r="AA188" s="10">
        <f ca="1">IF(AA$5&lt;&gt;"",HLOOKUP(AA$5,Functionalization!$G$6:$R$373,ROW($A188)-5,FALSE),IFERROR(INDEX(AA$337:AA$373,MATCH($F188,$B$337:$B$373,0))/VLOOKUP($F188,$B$337:$BB$373,MATCH(LEFT(TRIM(AA$6),FIND("~",SUBSTITUTE(AA$6,"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188))*HLOOKUP(LEFT(TRIM(AA$6),FIND("~",SUBSTITUTE(AA$6," ","~",LEN(TRIM(AA$6))-LEN(SUBSTITUTE(TRIM(AA$6)," ",""))))-1)&amp;" Total",$B$6:$BB$373,ROW($A188)-5,FALSE))</f>
        <v>0</v>
      </c>
      <c r="AB188" s="10">
        <f ca="1">IF(AB$5&lt;&gt;"",HLOOKUP(AB$5,Functionalization!$G$6:$R$373,ROW($A188)-5,FALSE),IFERROR(INDEX(AB$337:AB$373,MATCH($F188,$B$337:$B$373,0))/VLOOKUP($F188,$B$337:$BB$373,MATCH(LEFT(TRIM(AB$6),FIND("~",SUBSTITUTE(AB$6,"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188))*HLOOKUP(LEFT(TRIM(AB$6),FIND("~",SUBSTITUTE(AB$6," ","~",LEN(TRIM(AB$6))-LEN(SUBSTITUTE(TRIM(AB$6)," ",""))))-1)&amp;" Total",$B$6:$BB$373,ROW($A188)-5,FALSE))</f>
        <v>0</v>
      </c>
      <c r="AC188" s="10">
        <f ca="1">IF(AC$5&lt;&gt;"",HLOOKUP(AC$5,Functionalization!$G$6:$R$373,ROW($A188)-5,FALSE),IFERROR(INDEX(AC$337:AC$373,MATCH($F188,$B$337:$B$373,0))/VLOOKUP($F188,$B$337:$BB$373,MATCH(LEFT(TRIM(AC$6),FIND("~",SUBSTITUTE(AC$6,"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188))*HLOOKUP(LEFT(TRIM(AC$6),FIND("~",SUBSTITUTE(AC$6," ","~",LEN(TRIM(AC$6))-LEN(SUBSTITUTE(TRIM(AC$6)," ",""))))-1)&amp;" Total",$B$6:$BB$373,ROW($A188)-5,FALSE))</f>
        <v>0</v>
      </c>
      <c r="AD188" s="10">
        <f ca="1">IF(AD$5&lt;&gt;"",HLOOKUP(AD$5,Functionalization!$G$6:$R$373,ROW($A188)-5,FALSE),IFERROR(INDEX(AD$337:AD$373,MATCH($F188,$B$337:$B$373,0))/VLOOKUP($F188,$B$337:$BB$373,MATCH(LEFT(TRIM(AD$6),FIND("~",SUBSTITUTE(AD$6,"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188))*HLOOKUP(LEFT(TRIM(AD$6),FIND("~",SUBSTITUTE(AD$6," ","~",LEN(TRIM(AD$6))-LEN(SUBSTITUTE(TRIM(AD$6)," ",""))))-1)&amp;" Total",$B$6:$BB$373,ROW($A188)-5,FALSE))</f>
        <v>0</v>
      </c>
      <c r="AE188" s="10">
        <f ca="1">IF(AE$5&lt;&gt;"",HLOOKUP(AE$5,Functionalization!$G$6:$R$373,ROW($A188)-5,FALSE),IFERROR(INDEX(AE$337:AE$373,MATCH($F188,$B$337:$B$373,0))/VLOOKUP($F188,$B$337:$BB$373,MATCH(LEFT(TRIM(AE$6),FIND("~",SUBSTITUTE(AE$6,"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188))*HLOOKUP(LEFT(TRIM(AE$6),FIND("~",SUBSTITUTE(AE$6," ","~",LEN(TRIM(AE$6))-LEN(SUBSTITUTE(TRIM(AE$6)," ",""))))-1)&amp;" Total",$B$6:$BB$373,ROW($A188)-5,FALSE))</f>
        <v>0</v>
      </c>
      <c r="AF188" s="10">
        <f ca="1">IF(AF$5&lt;&gt;"",HLOOKUP(AF$5,Functionalization!$G$6:$R$373,ROW($A188)-5,FALSE),IFERROR(INDEX(AF$337:AF$373,MATCH($F188,$B$337:$B$373,0))/VLOOKUP($F188,$B$337:$BB$373,MATCH(LEFT(TRIM(AF$6),FIND("~",SUBSTITUTE(AF$6,"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188))*HLOOKUP(LEFT(TRIM(AF$6),FIND("~",SUBSTITUTE(AF$6," ","~",LEN(TRIM(AF$6))-LEN(SUBSTITUTE(TRIM(AF$6)," ",""))))-1)&amp;" Total",$B$6:$BB$373,ROW($A188)-5,FALSE))</f>
        <v>0</v>
      </c>
      <c r="AG188" s="10">
        <f ca="1">IF(AG$5&lt;&gt;"",HLOOKUP(AG$5,Functionalization!$G$6:$R$373,ROW($A188)-5,FALSE),IFERROR(INDEX(AG$337:AG$373,MATCH($F188,$B$337:$B$373,0))/VLOOKUP($F188,$B$337:$BB$373,MATCH(LEFT(TRIM(AG$6),FIND("~",SUBSTITUTE(AG$6,"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188))*HLOOKUP(LEFT(TRIM(AG$6),FIND("~",SUBSTITUTE(AG$6," ","~",LEN(TRIM(AG$6))-LEN(SUBSTITUTE(TRIM(AG$6)," ",""))))-1)&amp;" Total",$B$6:$BB$373,ROW($A188)-5,FALSE))</f>
        <v>0</v>
      </c>
      <c r="AH188" s="10">
        <f ca="1">IF(AH$5&lt;&gt;"",HLOOKUP(AH$5,Functionalization!$G$6:$R$373,ROW($A188)-5,FALSE),IFERROR(INDEX(AH$337:AH$373,MATCH($F188,$B$337:$B$373,0))/VLOOKUP($F188,$B$337:$BB$373,MATCH(LEFT(TRIM(AH$6),FIND("~",SUBSTITUTE(AH$6,"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188))*HLOOKUP(LEFT(TRIM(AH$6),FIND("~",SUBSTITUTE(AH$6," ","~",LEN(TRIM(AH$6))-LEN(SUBSTITUTE(TRIM(AH$6)," ",""))))-1)&amp;" Total",$B$6:$BB$373,ROW($A188)-5,FALSE))</f>
        <v>0</v>
      </c>
      <c r="AI188" s="10">
        <f ca="1">IF(AI$5&lt;&gt;"",HLOOKUP(AI$5,Functionalization!$G$6:$R$373,ROW($A188)-5,FALSE),IFERROR(INDEX(AI$337:AI$373,MATCH($F188,$B$337:$B$373,0))/VLOOKUP($F188,$B$337:$BB$373,MATCH(LEFT(TRIM(AI$6),FIND("~",SUBSTITUTE(AI$6,"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188))*HLOOKUP(LEFT(TRIM(AI$6),FIND("~",SUBSTITUTE(AI$6," ","~",LEN(TRIM(AI$6))-LEN(SUBSTITUTE(TRIM(AI$6)," ",""))))-1)&amp;" Total",$B$6:$BB$373,ROW($A188)-5,FALSE))</f>
        <v>0</v>
      </c>
      <c r="AJ188" s="10">
        <f ca="1">IF(AJ$5&lt;&gt;"",HLOOKUP(AJ$5,Functionalization!$G$6:$R$373,ROW($A188)-5,FALSE),IFERROR(INDEX(AJ$337:AJ$373,MATCH($F188,$B$337:$B$373,0))/VLOOKUP($F188,$B$337:$BB$373,MATCH(LEFT(TRIM(AJ$6),FIND("~",SUBSTITUTE(AJ$6,"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188))*HLOOKUP(LEFT(TRIM(AJ$6),FIND("~",SUBSTITUTE(AJ$6," ","~",LEN(TRIM(AJ$6))-LEN(SUBSTITUTE(TRIM(AJ$6)," ",""))))-1)&amp;" Total",$B$6:$BB$373,ROW($A188)-5,FALSE))</f>
        <v>0</v>
      </c>
      <c r="AK188" s="10">
        <f ca="1">IF(AK$5&lt;&gt;"",HLOOKUP(AK$5,Functionalization!$G$6:$R$373,ROW($A188)-5,FALSE),IFERROR(INDEX(AK$337:AK$373,MATCH($F188,$B$337:$B$373,0))/VLOOKUP($F188,$B$337:$BB$373,MATCH(LEFT(TRIM(AK$6),FIND("~",SUBSTITUTE(AK$6,"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188))*HLOOKUP(LEFT(TRIM(AK$6),FIND("~",SUBSTITUTE(AK$6," ","~",LEN(TRIM(AK$6))-LEN(SUBSTITUTE(TRIM(AK$6)," ",""))))-1)&amp;" Total",$B$6:$BB$373,ROW($A188)-5,FALSE))</f>
        <v>0</v>
      </c>
      <c r="AL188" s="10">
        <f ca="1">IF(AL$5&lt;&gt;"",HLOOKUP(AL$5,Functionalization!$G$6:$R$373,ROW($A188)-5,FALSE),IFERROR(INDEX(AL$337:AL$373,MATCH($F188,$B$337:$B$373,0))/VLOOKUP($F188,$B$337:$BB$373,MATCH(LEFT(TRIM(AL$6),FIND("~",SUBSTITUTE(AL$6,"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188))*HLOOKUP(LEFT(TRIM(AL$6),FIND("~",SUBSTITUTE(AL$6," ","~",LEN(TRIM(AL$6))-LEN(SUBSTITUTE(TRIM(AL$6)," ",""))))-1)&amp;" Total",$B$6:$BB$373,ROW($A188)-5,FALSE))</f>
        <v>0</v>
      </c>
      <c r="AM188" s="10">
        <f ca="1">IF(AM$5&lt;&gt;"",HLOOKUP(AM$5,Functionalization!$G$6:$R$373,ROW($A188)-5,FALSE),IFERROR(INDEX(AM$337:AM$373,MATCH($F188,$B$337:$B$373,0))/VLOOKUP($F188,$B$337:$BB$373,MATCH(LEFT(TRIM(AM$6),FIND("~",SUBSTITUTE(AM$6,"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188))*HLOOKUP(LEFT(TRIM(AM$6),FIND("~",SUBSTITUTE(AM$6," ","~",LEN(TRIM(AM$6))-LEN(SUBSTITUTE(TRIM(AM$6)," ",""))))-1)&amp;" Total",$B$6:$BB$373,ROW($A188)-5,FALSE))</f>
        <v>0</v>
      </c>
      <c r="AN188" s="10">
        <f ca="1">IF(AN$5&lt;&gt;"",HLOOKUP(AN$5,Functionalization!$G$6:$R$373,ROW($A188)-5,FALSE),IFERROR(INDEX(AN$337:AN$373,MATCH($F188,$B$337:$B$373,0))/VLOOKUP($F188,$B$337:$BB$373,MATCH(LEFT(TRIM(AN$6),FIND("~",SUBSTITUTE(AN$6,"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188))*HLOOKUP(LEFT(TRIM(AN$6),FIND("~",SUBSTITUTE(AN$6," ","~",LEN(TRIM(AN$6))-LEN(SUBSTITUTE(TRIM(AN$6)," ",""))))-1)&amp;" Total",$B$6:$BB$373,ROW($A188)-5,FALSE))</f>
        <v>0</v>
      </c>
      <c r="AO188" s="10">
        <f ca="1">IF(AO$5&lt;&gt;"",HLOOKUP(AO$5,Functionalization!$G$6:$R$373,ROW($A188)-5,FALSE),IFERROR(INDEX(AO$337:AO$373,MATCH($F188,$B$337:$B$373,0))/VLOOKUP($F188,$B$337:$BB$373,MATCH(LEFT(TRIM(AO$6),FIND("~",SUBSTITUTE(AO$6,"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188))*HLOOKUP(LEFT(TRIM(AO$6),FIND("~",SUBSTITUTE(AO$6," ","~",LEN(TRIM(AO$6))-LEN(SUBSTITUTE(TRIM(AO$6)," ",""))))-1)&amp;" Total",$B$6:$BB$373,ROW($A188)-5,FALSE))</f>
        <v>0</v>
      </c>
      <c r="AP188" s="10">
        <f ca="1">IF(AP$5&lt;&gt;"",HLOOKUP(AP$5,Functionalization!$G$6:$R$373,ROW($A188)-5,FALSE),IFERROR(INDEX(AP$337:AP$373,MATCH($F188,$B$337:$B$373,0))/VLOOKUP($F188,$B$337:$BB$373,MATCH(LEFT(TRIM(AP$6),FIND("~",SUBSTITUTE(AP$6,"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188))*HLOOKUP(LEFT(TRIM(AP$6),FIND("~",SUBSTITUTE(AP$6," ","~",LEN(TRIM(AP$6))-LEN(SUBSTITUTE(TRIM(AP$6)," ",""))))-1)&amp;" Total",$B$6:$BB$373,ROW($A188)-5,FALSE))</f>
        <v>0</v>
      </c>
      <c r="AQ188" s="10">
        <f ca="1">IF(AQ$5&lt;&gt;"",HLOOKUP(AQ$5,Functionalization!$G$6:$R$373,ROW($A188)-5,FALSE),IFERROR(INDEX(AQ$337:AQ$373,MATCH($F188,$B$337:$B$373,0))/VLOOKUP($F188,$B$337:$BB$373,MATCH(LEFT(TRIM(AQ$6),FIND("~",SUBSTITUTE(AQ$6,"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188))*HLOOKUP(LEFT(TRIM(AQ$6),FIND("~",SUBSTITUTE(AQ$6," ","~",LEN(TRIM(AQ$6))-LEN(SUBSTITUTE(TRIM(AQ$6)," ",""))))-1)&amp;" Total",$B$6:$BB$373,ROW($A188)-5,FALSE))</f>
        <v>0</v>
      </c>
      <c r="AR188" s="10">
        <f ca="1">IF(AR$5&lt;&gt;"",HLOOKUP(AR$5,Functionalization!$G$6:$R$373,ROW($A188)-5,FALSE),IFERROR(INDEX(AR$337:AR$373,MATCH($F188,$B$337:$B$373,0))/VLOOKUP($F188,$B$337:$BB$373,MATCH(LEFT(TRIM(AR$6),FIND("~",SUBSTITUTE(AR$6,"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188))*HLOOKUP(LEFT(TRIM(AR$6),FIND("~",SUBSTITUTE(AR$6," ","~",LEN(TRIM(AR$6))-LEN(SUBSTITUTE(TRIM(AR$6)," ",""))))-1)&amp;" Total",$B$6:$BB$373,ROW($A188)-5,FALSE))</f>
        <v>0</v>
      </c>
      <c r="AS188" s="10">
        <f ca="1">IF(AS$5&lt;&gt;"",HLOOKUP(AS$5,Functionalization!$G$6:$R$373,ROW($A188)-5,FALSE),IFERROR(INDEX(AS$337:AS$373,MATCH($F188,$B$337:$B$373,0))/VLOOKUP($F188,$B$337:$BB$373,MATCH(LEFT(TRIM(AS$6),FIND("~",SUBSTITUTE(AS$6,"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188))*HLOOKUP(LEFT(TRIM(AS$6),FIND("~",SUBSTITUTE(AS$6," ","~",LEN(TRIM(AS$6))-LEN(SUBSTITUTE(TRIM(AS$6)," ",""))))-1)&amp;" Total",$B$6:$BB$373,ROW($A188)-5,FALSE))</f>
        <v>0</v>
      </c>
      <c r="AT188" s="10">
        <f ca="1">IF(AT$5&lt;&gt;"",HLOOKUP(AT$5,Functionalization!$G$6:$R$373,ROW($A188)-5,FALSE),IFERROR(INDEX(AT$337:AT$373,MATCH($F188,$B$337:$B$373,0))/VLOOKUP($F188,$B$337:$BB$373,MATCH(LEFT(TRIM(AT$6),FIND("~",SUBSTITUTE(AT$6,"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188))*HLOOKUP(LEFT(TRIM(AT$6),FIND("~",SUBSTITUTE(AT$6," ","~",LEN(TRIM(AT$6))-LEN(SUBSTITUTE(TRIM(AT$6)," ",""))))-1)&amp;" Total",$B$6:$BB$373,ROW($A188)-5,FALSE))</f>
        <v>0</v>
      </c>
      <c r="AU188" s="10">
        <f ca="1">IF(AU$5&lt;&gt;"",HLOOKUP(AU$5,Functionalization!$G$6:$R$373,ROW($A188)-5,FALSE),IFERROR(INDEX(AU$337:AU$373,MATCH($F188,$B$337:$B$373,0))/VLOOKUP($F188,$B$337:$BB$373,MATCH(LEFT(TRIM(AU$6),FIND("~",SUBSTITUTE(AU$6,"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188))*HLOOKUP(LEFT(TRIM(AU$6),FIND("~",SUBSTITUTE(AU$6," ","~",LEN(TRIM(AU$6))-LEN(SUBSTITUTE(TRIM(AU$6)," ",""))))-1)&amp;" Total",$B$6:$BB$373,ROW($A188)-5,FALSE))</f>
        <v>0</v>
      </c>
      <c r="AV188" s="10">
        <f ca="1">IF(AV$5&lt;&gt;"",HLOOKUP(AV$5,Functionalization!$G$6:$R$373,ROW($A188)-5,FALSE),IFERROR(INDEX(AV$337:AV$373,MATCH($F188,$B$337:$B$373,0))/VLOOKUP($F188,$B$337:$BB$373,MATCH(LEFT(TRIM(AV$6),FIND("~",SUBSTITUTE(AV$6,"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188))*HLOOKUP(LEFT(TRIM(AV$6),FIND("~",SUBSTITUTE(AV$6," ","~",LEN(TRIM(AV$6))-LEN(SUBSTITUTE(TRIM(AV$6)," ",""))))-1)&amp;" Total",$B$6:$BB$373,ROW($A188)-5,FALSE))</f>
        <v>0</v>
      </c>
      <c r="AW188" s="10">
        <f ca="1">IF(AW$5&lt;&gt;"",HLOOKUP(AW$5,Functionalization!$G$6:$R$373,ROW($A188)-5,FALSE),IFERROR(INDEX(AW$337:AW$373,MATCH($F188,$B$337:$B$373,0))/VLOOKUP($F188,$B$337:$BB$373,MATCH(LEFT(TRIM(AW$6),FIND("~",SUBSTITUTE(AW$6,"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188))*HLOOKUP(LEFT(TRIM(AW$6),FIND("~",SUBSTITUTE(AW$6," ","~",LEN(TRIM(AW$6))-LEN(SUBSTITUTE(TRIM(AW$6)," ",""))))-1)&amp;" Total",$B$6:$BB$373,ROW($A188)-5,FALSE))</f>
        <v>0</v>
      </c>
      <c r="AX188" s="10">
        <f ca="1">IF(AX$5&lt;&gt;"",HLOOKUP(AX$5,Functionalization!$G$6:$R$373,ROW($A188)-5,FALSE),IFERROR(INDEX(AX$337:AX$373,MATCH($F188,$B$337:$B$373,0))/VLOOKUP($F188,$B$337:$BB$373,MATCH(LEFT(TRIM(AX$6),FIND("~",SUBSTITUTE(AX$6,"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188))*HLOOKUP(LEFT(TRIM(AX$6),FIND("~",SUBSTITUTE(AX$6," ","~",LEN(TRIM(AX$6))-LEN(SUBSTITUTE(TRIM(AX$6)," ",""))))-1)&amp;" Total",$B$6:$BB$373,ROW($A188)-5,FALSE))</f>
        <v>0</v>
      </c>
      <c r="AY188" s="10">
        <f ca="1">IF(AY$5&lt;&gt;"",HLOOKUP(AY$5,Functionalization!$G$6:$R$373,ROW($A188)-5,FALSE),IFERROR(INDEX(AY$337:AY$373,MATCH($F188,$B$337:$B$373,0))/VLOOKUP($F188,$B$337:$BB$373,MATCH(LEFT(TRIM(AY$6),FIND("~",SUBSTITUTE(AY$6,"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188))*HLOOKUP(LEFT(TRIM(AY$6),FIND("~",SUBSTITUTE(AY$6," ","~",LEN(TRIM(AY$6))-LEN(SUBSTITUTE(TRIM(AY$6)," ",""))))-1)&amp;" Total",$B$6:$BB$373,ROW($A188)-5,FALSE))</f>
        <v>0</v>
      </c>
      <c r="AZ188" s="10">
        <f ca="1">IF(AZ$5&lt;&gt;"",HLOOKUP(AZ$5,Functionalization!$G$6:$R$373,ROW($A188)-5,FALSE),IFERROR(INDEX(AZ$337:AZ$373,MATCH($F188,$B$337:$B$373,0))/VLOOKUP($F188,$B$337:$BB$373,MATCH(LEFT(TRIM(AZ$6),FIND("~",SUBSTITUTE(AZ$6,"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188))*HLOOKUP(LEFT(TRIM(AZ$6),FIND("~",SUBSTITUTE(AZ$6," ","~",LEN(TRIM(AZ$6))-LEN(SUBSTITUTE(TRIM(AZ$6)," ",""))))-1)&amp;" Total",$B$6:$BB$373,ROW($A188)-5,FALSE))</f>
        <v>0</v>
      </c>
      <c r="BA188" s="10">
        <f ca="1">IF(BA$5&lt;&gt;"",HLOOKUP(BA$5,Functionalization!$G$6:$R$373,ROW($A188)-5,FALSE),IFERROR(INDEX(BA$337:BA$373,MATCH($F188,$B$337:$B$373,0))/VLOOKUP($F188,$B$337:$BB$373,MATCH(LEFT(TRIM(BA$6),FIND("~",SUBSTITUTE(BA$6,"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188))*HLOOKUP(LEFT(TRIM(BA$6),FIND("~",SUBSTITUTE(BA$6," ","~",LEN(TRIM(BA$6))-LEN(SUBSTITUTE(TRIM(BA$6)," ",""))))-1)&amp;" Total",$B$6:$BB$373,ROW($A188)-5,FALSE))</f>
        <v>0</v>
      </c>
      <c r="BB188" s="10">
        <f ca="1">IF(BB$5&lt;&gt;"",HLOOKUP(BB$5,Functionalization!$G$6:$R$373,ROW($A188)-5,FALSE),IFERROR(INDEX(BB$337:BB$373,MATCH($F188,$B$337:$B$373,0))/VLOOKUP($F188,$B$337:$BB$373,MATCH(LEFT(TRIM(BB$6),FIND("~",SUBSTITUTE(BB$6,"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188))*HLOOKUP(LEFT(TRIM(BB$6),FIND("~",SUBSTITUTE(BB$6," ","~",LEN(TRIM(BB$6))-LEN(SUBSTITUTE(TRIM(BB$6)," ",""))))-1)&amp;" Total",$B$6:$BB$373,ROW($A188)-5,FALSE))</f>
        <v>0</v>
      </c>
      <c r="BD188">
        <f ca="1">IFERROR(IF(SUMIF($G$6:$BB$6,BD$6&amp;" Total",$G188:$BB188)-(SUMIF($G$6:$BB$6,BD$6&amp;" "&amp;'Input-Func_Class'!$D$22,$G188:$BB188)+IFERROR(SUMIF($G$6:$BB$6,BD$6&amp;" "&amp;'Input-Func_Class'!$E$22,$G188:$BB188),SUMIF($G$6:$BB$6,BD$6&amp;" "&amp;'Input-Func_Class'!$B$24,$G188:$BB188))+SUMIF($G$6:$BB$6,BD$6&amp;" "&amp;'Input-Func_Class'!$F$22,$G188:$BB188))&lt;Check_Limit,0,1),1)</f>
        <v>0</v>
      </c>
      <c r="BE188">
        <f ca="1">IFERROR(IF(SUMIF($G$6:$BB$6,BE$6&amp;" Total",$G188:$BB188)-(SUMIF($G$6:$BB$6,BE$6&amp;" "&amp;'Input-Func_Class'!$D$22,$G188:$BB188)+IFERROR(SUMIF($G$6:$BB$6,BE$6&amp;" "&amp;'Input-Func_Class'!$E$22,$G188:$BB188),SUMIF($G$6:$BB$6,BE$6&amp;" "&amp;'Input-Func_Class'!$B$24,$G188:$BB188))+SUMIF($G$6:$BB$6,BE$6&amp;" "&amp;'Input-Func_Class'!$F$22,$G188:$BB188))&lt;Check_Limit,0,1),1)</f>
        <v>0</v>
      </c>
      <c r="BF188">
        <f ca="1">IFERROR(IF(SUMIF($G$6:$BB$6,BF$6&amp;" Total",$G188:$BB188)-(SUMIF($G$6:$BB$6,BF$6&amp;" "&amp;'Input-Func_Class'!$D$22,$G188:$BB188)+IFERROR(SUMIF($G$6:$BB$6,BF$6&amp;" "&amp;'Input-Func_Class'!$E$22,$G188:$BB188),SUMIF($G$6:$BB$6,BF$6&amp;" "&amp;'Input-Func_Class'!$B$24,$G188:$BB188))+SUMIF($G$6:$BB$6,BF$6&amp;" "&amp;'Input-Func_Class'!$F$22,$G188:$BB188))&lt;Check_Limit,0,1),1)</f>
        <v>0</v>
      </c>
      <c r="BG188">
        <f ca="1">IFERROR(IF(SUMIF($G$6:$BB$6,BG$6&amp;" Total",$G188:$BB188)-(SUMIF($G$6:$BB$6,BG$6&amp;" "&amp;'Input-Func_Class'!$D$22,$G188:$BB188)+IFERROR(SUMIF($G$6:$BB$6,BG$6&amp;" "&amp;'Input-Func_Class'!$E$22,$G188:$BB188),SUMIF($G$6:$BB$6,BG$6&amp;" "&amp;'Input-Func_Class'!$B$24,$G188:$BB188))+SUMIF($G$6:$BB$6,BG$6&amp;" "&amp;'Input-Func_Class'!$F$22,$G188:$BB188))&lt;Check_Limit,0,1),1)</f>
        <v>0</v>
      </c>
      <c r="BH188">
        <f ca="1">IFERROR(IF(SUMIF($G$6:$BB$6,BH$6&amp;" Total",$G188:$BB188)-(SUMIF($G$6:$BB$6,BH$6&amp;" "&amp;'Input-Func_Class'!$D$22,$G188:$BB188)+IFERROR(SUMIF($G$6:$BB$6,BH$6&amp;" "&amp;'Input-Func_Class'!$E$22,$G188:$BB188),SUMIF($G$6:$BB$6,BH$6&amp;" "&amp;'Input-Func_Class'!$B$24,$G188:$BB188))+SUMIF($G$6:$BB$6,BH$6&amp;" "&amp;'Input-Func_Class'!$F$22,$G188:$BB188))&lt;Check_Limit,0,1),1)</f>
        <v>0</v>
      </c>
      <c r="BI188">
        <f ca="1">IFERROR(IF(SUMIF($G$6:$BB$6,BI$6&amp;" Total",$G188:$BB188)-(SUMIF($G$6:$BB$6,BI$6&amp;" "&amp;'Input-Func_Class'!$D$22,$G188:$BB188)+IFERROR(SUMIF($G$6:$BB$6,BI$6&amp;" "&amp;'Input-Func_Class'!$E$22,$G188:$BB188),SUMIF($G$6:$BB$6,BI$6&amp;" "&amp;'Input-Func_Class'!$B$24,$G188:$BB188))+SUMIF($G$6:$BB$6,BI$6&amp;" "&amp;'Input-Func_Class'!$F$22,$G188:$BB188))&lt;Check_Limit,0,1),1)</f>
        <v>0</v>
      </c>
      <c r="BJ188">
        <f ca="1">IFERROR(IF(SUMIF($G$6:$BB$6,BJ$6&amp;" Total",$G188:$BB188)-(SUMIF($G$6:$BB$6,BJ$6&amp;" "&amp;'Input-Func_Class'!$D$22,$G188:$BB188)+IFERROR(SUMIF($G$6:$BB$6,BJ$6&amp;" "&amp;'Input-Func_Class'!$E$22,$G188:$BB188),SUMIF($G$6:$BB$6,BJ$6&amp;" "&amp;'Input-Func_Class'!$B$24,$G188:$BB188))+SUMIF($G$6:$BB$6,BJ$6&amp;" "&amp;'Input-Func_Class'!$F$22,$G188:$BB188))&lt;Check_Limit,0,1),1)</f>
        <v>0</v>
      </c>
      <c r="BK188">
        <f ca="1">IFERROR(IF(SUMIF($G$6:$BB$6,BK$6&amp;" Total",$G188:$BB188)-(SUMIF($G$6:$BB$6,BK$6&amp;" "&amp;'Input-Func_Class'!$D$22,$G188:$BB188)+IFERROR(SUMIF($G$6:$BB$6,BK$6&amp;" "&amp;'Input-Func_Class'!$E$22,$G188:$BB188),SUMIF($G$6:$BB$6,BK$6&amp;" "&amp;'Input-Func_Class'!$B$24,$G188:$BB188))+SUMIF($G$6:$BB$6,BK$6&amp;" "&amp;'Input-Func_Class'!$F$22,$G188:$BB188))&lt;Check_Limit,0,1),1)</f>
        <v>0</v>
      </c>
      <c r="BL188">
        <f ca="1">IFERROR(IF(SUMIF($G$6:$BB$6,BL$6&amp;" Total",$G188:$BB188)-(SUMIF($G$6:$BB$6,BL$6&amp;" "&amp;'Input-Func_Class'!$D$22,$G188:$BB188)+IFERROR(SUMIF($G$6:$BB$6,BL$6&amp;" "&amp;'Input-Func_Class'!$E$22,$G188:$BB188),SUMIF($G$6:$BB$6,BL$6&amp;" "&amp;'Input-Func_Class'!$B$24,$G188:$BB188))+SUMIF($G$6:$BB$6,BL$6&amp;" "&amp;'Input-Func_Class'!$F$22,$G188:$BB188))&lt;Check_Limit,0,1),1)</f>
        <v>0</v>
      </c>
      <c r="BM188">
        <f ca="1">IFERROR(IF(SUMIF($G$6:$BB$6,BM$6&amp;" Total",$G188:$BB188)-(SUMIF($G$6:$BB$6,BM$6&amp;" "&amp;'Input-Func_Class'!$D$22,$G188:$BB188)+IFERROR(SUMIF($G$6:$BB$6,BM$6&amp;" "&amp;'Input-Func_Class'!$E$22,$G188:$BB188),SUMIF($G$6:$BB$6,BM$6&amp;" "&amp;'Input-Func_Class'!$B$24,$G188:$BB188))+SUMIF($G$6:$BB$6,BM$6&amp;" "&amp;'Input-Func_Class'!$F$22,$G188:$BB188))&lt;Check_Limit,0,1),1)</f>
        <v>0</v>
      </c>
      <c r="BN188">
        <f ca="1">IFERROR(IF(SUMIF($G$6:$BB$6,BN$6&amp;" Total",$G188:$BB188)-(SUMIF($G$6:$BB$6,BN$6&amp;" "&amp;'Input-Func_Class'!$D$22,$G188:$BB188)+IFERROR(SUMIF($G$6:$BB$6,BN$6&amp;" "&amp;'Input-Func_Class'!$E$22,$G188:$BB188),SUMIF($G$6:$BB$6,BN$6&amp;" "&amp;'Input-Func_Class'!$B$24,$G188:$BB188))+SUMIF($G$6:$BB$6,BN$6&amp;" "&amp;'Input-Func_Class'!$F$22,$G188:$BB188))&lt;Check_Limit,0,1),1)</f>
        <v>0</v>
      </c>
      <c r="BO188">
        <f ca="1">IFERROR(IF(SUMIF($G$6:$BB$6,BO$6&amp;" Total",$G188:$BB188)-(SUMIF($G$6:$BB$6,BO$6&amp;" "&amp;'Input-Func_Class'!$D$22,$G188:$BB188)+IFERROR(SUMIF($G$6:$BB$6,BO$6&amp;" "&amp;'Input-Func_Class'!$E$22,$G188:$BB188),SUMIF($G$6:$BB$6,BO$6&amp;" "&amp;'Input-Func_Class'!$B$24,$G188:$BB188))+SUMIF($G$6:$BB$6,BO$6&amp;" "&amp;'Input-Func_Class'!$F$22,$G188:$BB188))&lt;Check_Limit,0,1),1)</f>
        <v>0</v>
      </c>
    </row>
    <row r="189" spans="1:67" outlineLevel="1">
      <c r="A189" s="31">
        <f>IF(ISBLANK('Input-Accounts'!A189),"",'Input-Accounts'!A189)</f>
        <v>168</v>
      </c>
      <c r="B189" s="53" t="str">
        <f>IF(ISBLANK('Input-Accounts'!B189),"",'Input-Accounts'!B189)</f>
        <v>Maintenance of mains</v>
      </c>
      <c r="C189" s="31">
        <f>IF(ISBLANK('Input-Accounts'!C189),"",'Input-Accounts'!C189)</f>
        <v>887</v>
      </c>
      <c r="D189" s="10">
        <f>Functionalization!$D189</f>
        <v>3433598.2315074364</v>
      </c>
      <c r="E189" s="10">
        <f t="shared" ca="1" si="48"/>
        <v>0</v>
      </c>
      <c r="F189" s="3" t="str">
        <f>IF($D189=0,"-",IF('Input-Accounts'!$E189&lt;&gt;0,'Input-Accounts'!$E189,'Input-Accounts'!$G189))</f>
        <v>INT_MAINS_PLANT</v>
      </c>
      <c r="G189" s="10">
        <f ca="1">IF(G$5&lt;&gt;"",HLOOKUP(G$5,Functionalization!$G$6:$R$373,ROW($A189)-5,FALSE),IFERROR(INDEX(G$337:G$373,MATCH($F189,$B$337:$B$373,0))/VLOOKUP($F189,$B$337:$BB$373,MATCH(LEFT(TRIM(G$6),FIND("~",SUBSTITUTE(G$6,"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189))*HLOOKUP(LEFT(TRIM(G$6),FIND("~",SUBSTITUTE(G$6," ","~",LEN(TRIM(G$6))-LEN(SUBSTITUTE(TRIM(G$6)," ",""))))-1)&amp;" Total",$B$6:$BB$373,ROW($A189)-5,FALSE))</f>
        <v>3433598.2315074364</v>
      </c>
      <c r="H189" s="10">
        <f ca="1">IF(H$5&lt;&gt;"",HLOOKUP(H$5,Functionalization!$G$6:$R$373,ROW($A189)-5,FALSE),IFERROR(INDEX(H$337:H$373,MATCH($F189,$B$337:$B$373,0))/VLOOKUP($F189,$B$337:$BB$373,MATCH(LEFT(TRIM(H$6),FIND("~",SUBSTITUTE(H$6,"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189))*HLOOKUP(LEFT(TRIM(H$6),FIND("~",SUBSTITUTE(H$6," ","~",LEN(TRIM(H$6))-LEN(SUBSTITUTE(TRIM(H$6)," ",""))))-1)&amp;" Total",$B$6:$BB$373,ROW($A189)-5,FALSE))</f>
        <v>2547639.9890258904</v>
      </c>
      <c r="I189" s="10">
        <f ca="1">IF(I$5&lt;&gt;"",HLOOKUP(I$5,Functionalization!$G$6:$R$373,ROW($A189)-5,FALSE),IFERROR(INDEX(I$337:I$373,MATCH($F189,$B$337:$B$373,0))/VLOOKUP($F189,$B$337:$BB$373,MATCH(LEFT(TRIM(I$6),FIND("~",SUBSTITUTE(I$6,"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189))*HLOOKUP(LEFT(TRIM(I$6),FIND("~",SUBSTITUTE(I$6," ","~",LEN(TRIM(I$6))-LEN(SUBSTITUTE(TRIM(I$6)," ",""))))-1)&amp;" Total",$B$6:$BB$373,ROW($A189)-5,FALSE))</f>
        <v>0</v>
      </c>
      <c r="J189" s="10">
        <f ca="1">IF(J$5&lt;&gt;"",HLOOKUP(J$5,Functionalization!$G$6:$R$373,ROW($A189)-5,FALSE),IFERROR(INDEX(J$337:J$373,MATCH($F189,$B$337:$B$373,0))/VLOOKUP($F189,$B$337:$BB$373,MATCH(LEFT(TRIM(J$6),FIND("~",SUBSTITUTE(J$6,"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189))*HLOOKUP(LEFT(TRIM(J$6),FIND("~",SUBSTITUTE(J$6," ","~",LEN(TRIM(J$6))-LEN(SUBSTITUTE(TRIM(J$6)," ",""))))-1)&amp;" Total",$B$6:$BB$373,ROW($A189)-5,FALSE))</f>
        <v>885958.24248154613</v>
      </c>
      <c r="K189" s="10">
        <f ca="1">IF(K$5&lt;&gt;"",HLOOKUP(K$5,Functionalization!$G$6:$R$373,ROW($A189)-5,FALSE),IFERROR(INDEX(K$337:K$373,MATCH($F189,$B$337:$B$373,0))/VLOOKUP($F189,$B$337:$BB$373,MATCH(LEFT(TRIM(K$6),FIND("~",SUBSTITUTE(K$6,"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189))*HLOOKUP(LEFT(TRIM(K$6),FIND("~",SUBSTITUTE(K$6," ","~",LEN(TRIM(K$6))-LEN(SUBSTITUTE(TRIM(K$6)," ",""))))-1)&amp;" Total",$B$6:$BB$373,ROW($A189)-5,FALSE))</f>
        <v>0</v>
      </c>
      <c r="L189" s="10">
        <f ca="1">IF(L$5&lt;&gt;"",HLOOKUP(L$5,Functionalization!$G$6:$R$373,ROW($A189)-5,FALSE),IFERROR(INDEX(L$337:L$373,MATCH($F189,$B$337:$B$373,0))/VLOOKUP($F189,$B$337:$BB$373,MATCH(LEFT(TRIM(L$6),FIND("~",SUBSTITUTE(L$6,"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189))*HLOOKUP(LEFT(TRIM(L$6),FIND("~",SUBSTITUTE(L$6," ","~",LEN(TRIM(L$6))-LEN(SUBSTITUTE(TRIM(L$6)," ",""))))-1)&amp;" Total",$B$6:$BB$373,ROW($A189)-5,FALSE))</f>
        <v>0</v>
      </c>
      <c r="M189" s="10">
        <f ca="1">IF(M$5&lt;&gt;"",HLOOKUP(M$5,Functionalization!$G$6:$R$373,ROW($A189)-5,FALSE),IFERROR(INDEX(M$337:M$373,MATCH($F189,$B$337:$B$373,0))/VLOOKUP($F189,$B$337:$BB$373,MATCH(LEFT(TRIM(M$6),FIND("~",SUBSTITUTE(M$6,"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189))*HLOOKUP(LEFT(TRIM(M$6),FIND("~",SUBSTITUTE(M$6," ","~",LEN(TRIM(M$6))-LEN(SUBSTITUTE(TRIM(M$6)," ",""))))-1)&amp;" Total",$B$6:$BB$373,ROW($A189)-5,FALSE))</f>
        <v>0</v>
      </c>
      <c r="N189" s="10">
        <f ca="1">IF(N$5&lt;&gt;"",HLOOKUP(N$5,Functionalization!$G$6:$R$373,ROW($A189)-5,FALSE),IFERROR(INDEX(N$337:N$373,MATCH($F189,$B$337:$B$373,0))/VLOOKUP($F189,$B$337:$BB$373,MATCH(LEFT(TRIM(N$6),FIND("~",SUBSTITUTE(N$6,"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189))*HLOOKUP(LEFT(TRIM(N$6),FIND("~",SUBSTITUTE(N$6," ","~",LEN(TRIM(N$6))-LEN(SUBSTITUTE(TRIM(N$6)," ",""))))-1)&amp;" Total",$B$6:$BB$373,ROW($A189)-5,FALSE))</f>
        <v>0</v>
      </c>
      <c r="O189" s="10">
        <f ca="1">IF(O$5&lt;&gt;"",HLOOKUP(O$5,Functionalization!$G$6:$R$373,ROW($A189)-5,FALSE),IFERROR(INDEX(O$337:O$373,MATCH($F189,$B$337:$B$373,0))/VLOOKUP($F189,$B$337:$BB$373,MATCH(LEFT(TRIM(O$6),FIND("~",SUBSTITUTE(O$6,"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189))*HLOOKUP(LEFT(TRIM(O$6),FIND("~",SUBSTITUTE(O$6," ","~",LEN(TRIM(O$6))-LEN(SUBSTITUTE(TRIM(O$6)," ",""))))-1)&amp;" Total",$B$6:$BB$373,ROW($A189)-5,FALSE))</f>
        <v>0</v>
      </c>
      <c r="P189" s="10">
        <f ca="1">IF(P$5&lt;&gt;"",HLOOKUP(P$5,Functionalization!$G$6:$R$373,ROW($A189)-5,FALSE),IFERROR(INDEX(P$337:P$373,MATCH($F189,$B$337:$B$373,0))/VLOOKUP($F189,$B$337:$BB$373,MATCH(LEFT(TRIM(P$6),FIND("~",SUBSTITUTE(P$6,"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189))*HLOOKUP(LEFT(TRIM(P$6),FIND("~",SUBSTITUTE(P$6," ","~",LEN(TRIM(P$6))-LEN(SUBSTITUTE(TRIM(P$6)," ",""))))-1)&amp;" Total",$B$6:$BB$373,ROW($A189)-5,FALSE))</f>
        <v>0</v>
      </c>
      <c r="Q189" s="10">
        <f ca="1">IF(Q$5&lt;&gt;"",HLOOKUP(Q$5,Functionalization!$G$6:$R$373,ROW($A189)-5,FALSE),IFERROR(INDEX(Q$337:Q$373,MATCH($F189,$B$337:$B$373,0))/VLOOKUP($F189,$B$337:$BB$373,MATCH(LEFT(TRIM(Q$6),FIND("~",SUBSTITUTE(Q$6,"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189))*HLOOKUP(LEFT(TRIM(Q$6),FIND("~",SUBSTITUTE(Q$6," ","~",LEN(TRIM(Q$6))-LEN(SUBSTITUTE(TRIM(Q$6)," ",""))))-1)&amp;" Total",$B$6:$BB$373,ROW($A189)-5,FALSE))</f>
        <v>0</v>
      </c>
      <c r="R189" s="10">
        <f ca="1">IF(R$5&lt;&gt;"",HLOOKUP(R$5,Functionalization!$G$6:$R$373,ROW($A189)-5,FALSE),IFERROR(INDEX(R$337:R$373,MATCH($F189,$B$337:$B$373,0))/VLOOKUP($F189,$B$337:$BB$373,MATCH(LEFT(TRIM(R$6),FIND("~",SUBSTITUTE(R$6,"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189))*HLOOKUP(LEFT(TRIM(R$6),FIND("~",SUBSTITUTE(R$6," ","~",LEN(TRIM(R$6))-LEN(SUBSTITUTE(TRIM(R$6)," ",""))))-1)&amp;" Total",$B$6:$BB$373,ROW($A189)-5,FALSE))</f>
        <v>0</v>
      </c>
      <c r="S189" s="10">
        <f ca="1">IF(S$5&lt;&gt;"",HLOOKUP(S$5,Functionalization!$G$6:$R$373,ROW($A189)-5,FALSE),IFERROR(INDEX(S$337:S$373,MATCH($F189,$B$337:$B$373,0))/VLOOKUP($F189,$B$337:$BB$373,MATCH(LEFT(TRIM(S$6),FIND("~",SUBSTITUTE(S$6,"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189))*HLOOKUP(LEFT(TRIM(S$6),FIND("~",SUBSTITUTE(S$6," ","~",LEN(TRIM(S$6))-LEN(SUBSTITUTE(TRIM(S$6)," ",""))))-1)&amp;" Total",$B$6:$BB$373,ROW($A189)-5,FALSE))</f>
        <v>0</v>
      </c>
      <c r="T189" s="10">
        <f ca="1">IF(T$5&lt;&gt;"",HLOOKUP(T$5,Functionalization!$G$6:$R$373,ROW($A189)-5,FALSE),IFERROR(INDEX(T$337:T$373,MATCH($F189,$B$337:$B$373,0))/VLOOKUP($F189,$B$337:$BB$373,MATCH(LEFT(TRIM(T$6),FIND("~",SUBSTITUTE(T$6,"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189))*HLOOKUP(LEFT(TRIM(T$6),FIND("~",SUBSTITUTE(T$6," ","~",LEN(TRIM(T$6))-LEN(SUBSTITUTE(TRIM(T$6)," ",""))))-1)&amp;" Total",$B$6:$BB$373,ROW($A189)-5,FALSE))</f>
        <v>0</v>
      </c>
      <c r="U189" s="10">
        <f ca="1">IF(U$5&lt;&gt;"",HLOOKUP(U$5,Functionalization!$G$6:$R$373,ROW($A189)-5,FALSE),IFERROR(INDEX(U$337:U$373,MATCH($F189,$B$337:$B$373,0))/VLOOKUP($F189,$B$337:$BB$373,MATCH(LEFT(TRIM(U$6),FIND("~",SUBSTITUTE(U$6,"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189))*HLOOKUP(LEFT(TRIM(U$6),FIND("~",SUBSTITUTE(U$6," ","~",LEN(TRIM(U$6))-LEN(SUBSTITUTE(TRIM(U$6)," ",""))))-1)&amp;" Total",$B$6:$BB$373,ROW($A189)-5,FALSE))</f>
        <v>0</v>
      </c>
      <c r="V189" s="10">
        <f ca="1">IF(V$5&lt;&gt;"",HLOOKUP(V$5,Functionalization!$G$6:$R$373,ROW($A189)-5,FALSE),IFERROR(INDEX(V$337:V$373,MATCH($F189,$B$337:$B$373,0))/VLOOKUP($F189,$B$337:$BB$373,MATCH(LEFT(TRIM(V$6),FIND("~",SUBSTITUTE(V$6,"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189))*HLOOKUP(LEFT(TRIM(V$6),FIND("~",SUBSTITUTE(V$6," ","~",LEN(TRIM(V$6))-LEN(SUBSTITUTE(TRIM(V$6)," ",""))))-1)&amp;" Total",$B$6:$BB$373,ROW($A189)-5,FALSE))</f>
        <v>0</v>
      </c>
      <c r="W189" s="10">
        <f ca="1">IF(W$5&lt;&gt;"",HLOOKUP(W$5,Functionalization!$G$6:$R$373,ROW($A189)-5,FALSE),IFERROR(INDEX(W$337:W$373,MATCH($F189,$B$337:$B$373,0))/VLOOKUP($F189,$B$337:$BB$373,MATCH(LEFT(TRIM(W$6),FIND("~",SUBSTITUTE(W$6,"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189))*HLOOKUP(LEFT(TRIM(W$6),FIND("~",SUBSTITUTE(W$6," ","~",LEN(TRIM(W$6))-LEN(SUBSTITUTE(TRIM(W$6)," ",""))))-1)&amp;" Total",$B$6:$BB$373,ROW($A189)-5,FALSE))</f>
        <v>0</v>
      </c>
      <c r="X189" s="10">
        <f ca="1">IF(X$5&lt;&gt;"",HLOOKUP(X$5,Functionalization!$G$6:$R$373,ROW($A189)-5,FALSE),IFERROR(INDEX(X$337:X$373,MATCH($F189,$B$337:$B$373,0))/VLOOKUP($F189,$B$337:$BB$373,MATCH(LEFT(TRIM(X$6),FIND("~",SUBSTITUTE(X$6,"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189))*HLOOKUP(LEFT(TRIM(X$6),FIND("~",SUBSTITUTE(X$6," ","~",LEN(TRIM(X$6))-LEN(SUBSTITUTE(TRIM(X$6)," ",""))))-1)&amp;" Total",$B$6:$BB$373,ROW($A189)-5,FALSE))</f>
        <v>0</v>
      </c>
      <c r="Y189" s="10">
        <f ca="1">IF(Y$5&lt;&gt;"",HLOOKUP(Y$5,Functionalization!$G$6:$R$373,ROW($A189)-5,FALSE),IFERROR(INDEX(Y$337:Y$373,MATCH($F189,$B$337:$B$373,0))/VLOOKUP($F189,$B$337:$BB$373,MATCH(LEFT(TRIM(Y$6),FIND("~",SUBSTITUTE(Y$6,"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189))*HLOOKUP(LEFT(TRIM(Y$6),FIND("~",SUBSTITUTE(Y$6," ","~",LEN(TRIM(Y$6))-LEN(SUBSTITUTE(TRIM(Y$6)," ",""))))-1)&amp;" Total",$B$6:$BB$373,ROW($A189)-5,FALSE))</f>
        <v>0</v>
      </c>
      <c r="Z189" s="10">
        <f ca="1">IF(Z$5&lt;&gt;"",HLOOKUP(Z$5,Functionalization!$G$6:$R$373,ROW($A189)-5,FALSE),IFERROR(INDEX(Z$337:Z$373,MATCH($F189,$B$337:$B$373,0))/VLOOKUP($F189,$B$337:$BB$373,MATCH(LEFT(TRIM(Z$6),FIND("~",SUBSTITUTE(Z$6,"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189))*HLOOKUP(LEFT(TRIM(Z$6),FIND("~",SUBSTITUTE(Z$6," ","~",LEN(TRIM(Z$6))-LEN(SUBSTITUTE(TRIM(Z$6)," ",""))))-1)&amp;" Total",$B$6:$BB$373,ROW($A189)-5,FALSE))</f>
        <v>0</v>
      </c>
      <c r="AA189" s="10">
        <f ca="1">IF(AA$5&lt;&gt;"",HLOOKUP(AA$5,Functionalization!$G$6:$R$373,ROW($A189)-5,FALSE),IFERROR(INDEX(AA$337:AA$373,MATCH($F189,$B$337:$B$373,0))/VLOOKUP($F189,$B$337:$BB$373,MATCH(LEFT(TRIM(AA$6),FIND("~",SUBSTITUTE(AA$6,"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189))*HLOOKUP(LEFT(TRIM(AA$6),FIND("~",SUBSTITUTE(AA$6," ","~",LEN(TRIM(AA$6))-LEN(SUBSTITUTE(TRIM(AA$6)," ",""))))-1)&amp;" Total",$B$6:$BB$373,ROW($A189)-5,FALSE))</f>
        <v>0</v>
      </c>
      <c r="AB189" s="10">
        <f ca="1">IF(AB$5&lt;&gt;"",HLOOKUP(AB$5,Functionalization!$G$6:$R$373,ROW($A189)-5,FALSE),IFERROR(INDEX(AB$337:AB$373,MATCH($F189,$B$337:$B$373,0))/VLOOKUP($F189,$B$337:$BB$373,MATCH(LEFT(TRIM(AB$6),FIND("~",SUBSTITUTE(AB$6,"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189))*HLOOKUP(LEFT(TRIM(AB$6),FIND("~",SUBSTITUTE(AB$6," ","~",LEN(TRIM(AB$6))-LEN(SUBSTITUTE(TRIM(AB$6)," ",""))))-1)&amp;" Total",$B$6:$BB$373,ROW($A189)-5,FALSE))</f>
        <v>0</v>
      </c>
      <c r="AC189" s="10">
        <f ca="1">IF(AC$5&lt;&gt;"",HLOOKUP(AC$5,Functionalization!$G$6:$R$373,ROW($A189)-5,FALSE),IFERROR(INDEX(AC$337:AC$373,MATCH($F189,$B$337:$B$373,0))/VLOOKUP($F189,$B$337:$BB$373,MATCH(LEFT(TRIM(AC$6),FIND("~",SUBSTITUTE(AC$6,"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189))*HLOOKUP(LEFT(TRIM(AC$6),FIND("~",SUBSTITUTE(AC$6," ","~",LEN(TRIM(AC$6))-LEN(SUBSTITUTE(TRIM(AC$6)," ",""))))-1)&amp;" Total",$B$6:$BB$373,ROW($A189)-5,FALSE))</f>
        <v>0</v>
      </c>
      <c r="AD189" s="10">
        <f ca="1">IF(AD$5&lt;&gt;"",HLOOKUP(AD$5,Functionalization!$G$6:$R$373,ROW($A189)-5,FALSE),IFERROR(INDEX(AD$337:AD$373,MATCH($F189,$B$337:$B$373,0))/VLOOKUP($F189,$B$337:$BB$373,MATCH(LEFT(TRIM(AD$6),FIND("~",SUBSTITUTE(AD$6,"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189))*HLOOKUP(LEFT(TRIM(AD$6),FIND("~",SUBSTITUTE(AD$6," ","~",LEN(TRIM(AD$6))-LEN(SUBSTITUTE(TRIM(AD$6)," ",""))))-1)&amp;" Total",$B$6:$BB$373,ROW($A189)-5,FALSE))</f>
        <v>0</v>
      </c>
      <c r="AE189" s="10">
        <f ca="1">IF(AE$5&lt;&gt;"",HLOOKUP(AE$5,Functionalization!$G$6:$R$373,ROW($A189)-5,FALSE),IFERROR(INDEX(AE$337:AE$373,MATCH($F189,$B$337:$B$373,0))/VLOOKUP($F189,$B$337:$BB$373,MATCH(LEFT(TRIM(AE$6),FIND("~",SUBSTITUTE(AE$6,"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189))*HLOOKUP(LEFT(TRIM(AE$6),FIND("~",SUBSTITUTE(AE$6," ","~",LEN(TRIM(AE$6))-LEN(SUBSTITUTE(TRIM(AE$6)," ",""))))-1)&amp;" Total",$B$6:$BB$373,ROW($A189)-5,FALSE))</f>
        <v>0</v>
      </c>
      <c r="AF189" s="10">
        <f ca="1">IF(AF$5&lt;&gt;"",HLOOKUP(AF$5,Functionalization!$G$6:$R$373,ROW($A189)-5,FALSE),IFERROR(INDEX(AF$337:AF$373,MATCH($F189,$B$337:$B$373,0))/VLOOKUP($F189,$B$337:$BB$373,MATCH(LEFT(TRIM(AF$6),FIND("~",SUBSTITUTE(AF$6,"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189))*HLOOKUP(LEFT(TRIM(AF$6),FIND("~",SUBSTITUTE(AF$6," ","~",LEN(TRIM(AF$6))-LEN(SUBSTITUTE(TRIM(AF$6)," ",""))))-1)&amp;" Total",$B$6:$BB$373,ROW($A189)-5,FALSE))</f>
        <v>0</v>
      </c>
      <c r="AG189" s="10">
        <f ca="1">IF(AG$5&lt;&gt;"",HLOOKUP(AG$5,Functionalization!$G$6:$R$373,ROW($A189)-5,FALSE),IFERROR(INDEX(AG$337:AG$373,MATCH($F189,$B$337:$B$373,0))/VLOOKUP($F189,$B$337:$BB$373,MATCH(LEFT(TRIM(AG$6),FIND("~",SUBSTITUTE(AG$6,"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189))*HLOOKUP(LEFT(TRIM(AG$6),FIND("~",SUBSTITUTE(AG$6," ","~",LEN(TRIM(AG$6))-LEN(SUBSTITUTE(TRIM(AG$6)," ",""))))-1)&amp;" Total",$B$6:$BB$373,ROW($A189)-5,FALSE))</f>
        <v>0</v>
      </c>
      <c r="AH189" s="10">
        <f ca="1">IF(AH$5&lt;&gt;"",HLOOKUP(AH$5,Functionalization!$G$6:$R$373,ROW($A189)-5,FALSE),IFERROR(INDEX(AH$337:AH$373,MATCH($F189,$B$337:$B$373,0))/VLOOKUP($F189,$B$337:$BB$373,MATCH(LEFT(TRIM(AH$6),FIND("~",SUBSTITUTE(AH$6,"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189))*HLOOKUP(LEFT(TRIM(AH$6),FIND("~",SUBSTITUTE(AH$6," ","~",LEN(TRIM(AH$6))-LEN(SUBSTITUTE(TRIM(AH$6)," ",""))))-1)&amp;" Total",$B$6:$BB$373,ROW($A189)-5,FALSE))</f>
        <v>0</v>
      </c>
      <c r="AI189" s="10">
        <f ca="1">IF(AI$5&lt;&gt;"",HLOOKUP(AI$5,Functionalization!$G$6:$R$373,ROW($A189)-5,FALSE),IFERROR(INDEX(AI$337:AI$373,MATCH($F189,$B$337:$B$373,0))/VLOOKUP($F189,$B$337:$BB$373,MATCH(LEFT(TRIM(AI$6),FIND("~",SUBSTITUTE(AI$6,"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189))*HLOOKUP(LEFT(TRIM(AI$6),FIND("~",SUBSTITUTE(AI$6," ","~",LEN(TRIM(AI$6))-LEN(SUBSTITUTE(TRIM(AI$6)," ",""))))-1)&amp;" Total",$B$6:$BB$373,ROW($A189)-5,FALSE))</f>
        <v>0</v>
      </c>
      <c r="AJ189" s="10">
        <f ca="1">IF(AJ$5&lt;&gt;"",HLOOKUP(AJ$5,Functionalization!$G$6:$R$373,ROW($A189)-5,FALSE),IFERROR(INDEX(AJ$337:AJ$373,MATCH($F189,$B$337:$B$373,0))/VLOOKUP($F189,$B$337:$BB$373,MATCH(LEFT(TRIM(AJ$6),FIND("~",SUBSTITUTE(AJ$6,"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189))*HLOOKUP(LEFT(TRIM(AJ$6),FIND("~",SUBSTITUTE(AJ$6," ","~",LEN(TRIM(AJ$6))-LEN(SUBSTITUTE(TRIM(AJ$6)," ",""))))-1)&amp;" Total",$B$6:$BB$373,ROW($A189)-5,FALSE))</f>
        <v>0</v>
      </c>
      <c r="AK189" s="10">
        <f ca="1">IF(AK$5&lt;&gt;"",HLOOKUP(AK$5,Functionalization!$G$6:$R$373,ROW($A189)-5,FALSE),IFERROR(INDEX(AK$337:AK$373,MATCH($F189,$B$337:$B$373,0))/VLOOKUP($F189,$B$337:$BB$373,MATCH(LEFT(TRIM(AK$6),FIND("~",SUBSTITUTE(AK$6,"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189))*HLOOKUP(LEFT(TRIM(AK$6),FIND("~",SUBSTITUTE(AK$6," ","~",LEN(TRIM(AK$6))-LEN(SUBSTITUTE(TRIM(AK$6)," ",""))))-1)&amp;" Total",$B$6:$BB$373,ROW($A189)-5,FALSE))</f>
        <v>0</v>
      </c>
      <c r="AL189" s="10">
        <f ca="1">IF(AL$5&lt;&gt;"",HLOOKUP(AL$5,Functionalization!$G$6:$R$373,ROW($A189)-5,FALSE),IFERROR(INDEX(AL$337:AL$373,MATCH($F189,$B$337:$B$373,0))/VLOOKUP($F189,$B$337:$BB$373,MATCH(LEFT(TRIM(AL$6),FIND("~",SUBSTITUTE(AL$6,"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189))*HLOOKUP(LEFT(TRIM(AL$6),FIND("~",SUBSTITUTE(AL$6," ","~",LEN(TRIM(AL$6))-LEN(SUBSTITUTE(TRIM(AL$6)," ",""))))-1)&amp;" Total",$B$6:$BB$373,ROW($A189)-5,FALSE))</f>
        <v>0</v>
      </c>
      <c r="AM189" s="10">
        <f ca="1">IF(AM$5&lt;&gt;"",HLOOKUP(AM$5,Functionalization!$G$6:$R$373,ROW($A189)-5,FALSE),IFERROR(INDEX(AM$337:AM$373,MATCH($F189,$B$337:$B$373,0))/VLOOKUP($F189,$B$337:$BB$373,MATCH(LEFT(TRIM(AM$6),FIND("~",SUBSTITUTE(AM$6,"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189))*HLOOKUP(LEFT(TRIM(AM$6),FIND("~",SUBSTITUTE(AM$6," ","~",LEN(TRIM(AM$6))-LEN(SUBSTITUTE(TRIM(AM$6)," ",""))))-1)&amp;" Total",$B$6:$BB$373,ROW($A189)-5,FALSE))</f>
        <v>0</v>
      </c>
      <c r="AN189" s="10">
        <f ca="1">IF(AN$5&lt;&gt;"",HLOOKUP(AN$5,Functionalization!$G$6:$R$373,ROW($A189)-5,FALSE),IFERROR(INDEX(AN$337:AN$373,MATCH($F189,$B$337:$B$373,0))/VLOOKUP($F189,$B$337:$BB$373,MATCH(LEFT(TRIM(AN$6),FIND("~",SUBSTITUTE(AN$6,"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189))*HLOOKUP(LEFT(TRIM(AN$6),FIND("~",SUBSTITUTE(AN$6," ","~",LEN(TRIM(AN$6))-LEN(SUBSTITUTE(TRIM(AN$6)," ",""))))-1)&amp;" Total",$B$6:$BB$373,ROW($A189)-5,FALSE))</f>
        <v>0</v>
      </c>
      <c r="AO189" s="10">
        <f ca="1">IF(AO$5&lt;&gt;"",HLOOKUP(AO$5,Functionalization!$G$6:$R$373,ROW($A189)-5,FALSE),IFERROR(INDEX(AO$337:AO$373,MATCH($F189,$B$337:$B$373,0))/VLOOKUP($F189,$B$337:$BB$373,MATCH(LEFT(TRIM(AO$6),FIND("~",SUBSTITUTE(AO$6,"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189))*HLOOKUP(LEFT(TRIM(AO$6),FIND("~",SUBSTITUTE(AO$6," ","~",LEN(TRIM(AO$6))-LEN(SUBSTITUTE(TRIM(AO$6)," ",""))))-1)&amp;" Total",$B$6:$BB$373,ROW($A189)-5,FALSE))</f>
        <v>0</v>
      </c>
      <c r="AP189" s="10">
        <f ca="1">IF(AP$5&lt;&gt;"",HLOOKUP(AP$5,Functionalization!$G$6:$R$373,ROW($A189)-5,FALSE),IFERROR(INDEX(AP$337:AP$373,MATCH($F189,$B$337:$B$373,0))/VLOOKUP($F189,$B$337:$BB$373,MATCH(LEFT(TRIM(AP$6),FIND("~",SUBSTITUTE(AP$6,"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189))*HLOOKUP(LEFT(TRIM(AP$6),FIND("~",SUBSTITUTE(AP$6," ","~",LEN(TRIM(AP$6))-LEN(SUBSTITUTE(TRIM(AP$6)," ",""))))-1)&amp;" Total",$B$6:$BB$373,ROW($A189)-5,FALSE))</f>
        <v>0</v>
      </c>
      <c r="AQ189" s="10">
        <f ca="1">IF(AQ$5&lt;&gt;"",HLOOKUP(AQ$5,Functionalization!$G$6:$R$373,ROW($A189)-5,FALSE),IFERROR(INDEX(AQ$337:AQ$373,MATCH($F189,$B$337:$B$373,0))/VLOOKUP($F189,$B$337:$BB$373,MATCH(LEFT(TRIM(AQ$6),FIND("~",SUBSTITUTE(AQ$6,"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189))*HLOOKUP(LEFT(TRIM(AQ$6),FIND("~",SUBSTITUTE(AQ$6," ","~",LEN(TRIM(AQ$6))-LEN(SUBSTITUTE(TRIM(AQ$6)," ",""))))-1)&amp;" Total",$B$6:$BB$373,ROW($A189)-5,FALSE))</f>
        <v>0</v>
      </c>
      <c r="AR189" s="10">
        <f ca="1">IF(AR$5&lt;&gt;"",HLOOKUP(AR$5,Functionalization!$G$6:$R$373,ROW($A189)-5,FALSE),IFERROR(INDEX(AR$337:AR$373,MATCH($F189,$B$337:$B$373,0))/VLOOKUP($F189,$B$337:$BB$373,MATCH(LEFT(TRIM(AR$6),FIND("~",SUBSTITUTE(AR$6,"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189))*HLOOKUP(LEFT(TRIM(AR$6),FIND("~",SUBSTITUTE(AR$6," ","~",LEN(TRIM(AR$6))-LEN(SUBSTITUTE(TRIM(AR$6)," ",""))))-1)&amp;" Total",$B$6:$BB$373,ROW($A189)-5,FALSE))</f>
        <v>0</v>
      </c>
      <c r="AS189" s="10">
        <f ca="1">IF(AS$5&lt;&gt;"",HLOOKUP(AS$5,Functionalization!$G$6:$R$373,ROW($A189)-5,FALSE),IFERROR(INDEX(AS$337:AS$373,MATCH($F189,$B$337:$B$373,0))/VLOOKUP($F189,$B$337:$BB$373,MATCH(LEFT(TRIM(AS$6),FIND("~",SUBSTITUTE(AS$6,"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189))*HLOOKUP(LEFT(TRIM(AS$6),FIND("~",SUBSTITUTE(AS$6," ","~",LEN(TRIM(AS$6))-LEN(SUBSTITUTE(TRIM(AS$6)," ",""))))-1)&amp;" Total",$B$6:$BB$373,ROW($A189)-5,FALSE))</f>
        <v>0</v>
      </c>
      <c r="AT189" s="10">
        <f ca="1">IF(AT$5&lt;&gt;"",HLOOKUP(AT$5,Functionalization!$G$6:$R$373,ROW($A189)-5,FALSE),IFERROR(INDEX(AT$337:AT$373,MATCH($F189,$B$337:$B$373,0))/VLOOKUP($F189,$B$337:$BB$373,MATCH(LEFT(TRIM(AT$6),FIND("~",SUBSTITUTE(AT$6,"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189))*HLOOKUP(LEFT(TRIM(AT$6),FIND("~",SUBSTITUTE(AT$6," ","~",LEN(TRIM(AT$6))-LEN(SUBSTITUTE(TRIM(AT$6)," ",""))))-1)&amp;" Total",$B$6:$BB$373,ROW($A189)-5,FALSE))</f>
        <v>0</v>
      </c>
      <c r="AU189" s="10">
        <f ca="1">IF(AU$5&lt;&gt;"",HLOOKUP(AU$5,Functionalization!$G$6:$R$373,ROW($A189)-5,FALSE),IFERROR(INDEX(AU$337:AU$373,MATCH($F189,$B$337:$B$373,0))/VLOOKUP($F189,$B$337:$BB$373,MATCH(LEFT(TRIM(AU$6),FIND("~",SUBSTITUTE(AU$6,"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189))*HLOOKUP(LEFT(TRIM(AU$6),FIND("~",SUBSTITUTE(AU$6," ","~",LEN(TRIM(AU$6))-LEN(SUBSTITUTE(TRIM(AU$6)," ",""))))-1)&amp;" Total",$B$6:$BB$373,ROW($A189)-5,FALSE))</f>
        <v>0</v>
      </c>
      <c r="AV189" s="10">
        <f ca="1">IF(AV$5&lt;&gt;"",HLOOKUP(AV$5,Functionalization!$G$6:$R$373,ROW($A189)-5,FALSE),IFERROR(INDEX(AV$337:AV$373,MATCH($F189,$B$337:$B$373,0))/VLOOKUP($F189,$B$337:$BB$373,MATCH(LEFT(TRIM(AV$6),FIND("~",SUBSTITUTE(AV$6,"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189))*HLOOKUP(LEFT(TRIM(AV$6),FIND("~",SUBSTITUTE(AV$6," ","~",LEN(TRIM(AV$6))-LEN(SUBSTITUTE(TRIM(AV$6)," ",""))))-1)&amp;" Total",$B$6:$BB$373,ROW($A189)-5,FALSE))</f>
        <v>0</v>
      </c>
      <c r="AW189" s="10">
        <f ca="1">IF(AW$5&lt;&gt;"",HLOOKUP(AW$5,Functionalization!$G$6:$R$373,ROW($A189)-5,FALSE),IFERROR(INDEX(AW$337:AW$373,MATCH($F189,$B$337:$B$373,0))/VLOOKUP($F189,$B$337:$BB$373,MATCH(LEFT(TRIM(AW$6),FIND("~",SUBSTITUTE(AW$6,"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189))*HLOOKUP(LEFT(TRIM(AW$6),FIND("~",SUBSTITUTE(AW$6," ","~",LEN(TRIM(AW$6))-LEN(SUBSTITUTE(TRIM(AW$6)," ",""))))-1)&amp;" Total",$B$6:$BB$373,ROW($A189)-5,FALSE))</f>
        <v>0</v>
      </c>
      <c r="AX189" s="10">
        <f ca="1">IF(AX$5&lt;&gt;"",HLOOKUP(AX$5,Functionalization!$G$6:$R$373,ROW($A189)-5,FALSE),IFERROR(INDEX(AX$337:AX$373,MATCH($F189,$B$337:$B$373,0))/VLOOKUP($F189,$B$337:$BB$373,MATCH(LEFT(TRIM(AX$6),FIND("~",SUBSTITUTE(AX$6,"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189))*HLOOKUP(LEFT(TRIM(AX$6),FIND("~",SUBSTITUTE(AX$6," ","~",LEN(TRIM(AX$6))-LEN(SUBSTITUTE(TRIM(AX$6)," ",""))))-1)&amp;" Total",$B$6:$BB$373,ROW($A189)-5,FALSE))</f>
        <v>0</v>
      </c>
      <c r="AY189" s="10">
        <f ca="1">IF(AY$5&lt;&gt;"",HLOOKUP(AY$5,Functionalization!$G$6:$R$373,ROW($A189)-5,FALSE),IFERROR(INDEX(AY$337:AY$373,MATCH($F189,$B$337:$B$373,0))/VLOOKUP($F189,$B$337:$BB$373,MATCH(LEFT(TRIM(AY$6),FIND("~",SUBSTITUTE(AY$6,"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189))*HLOOKUP(LEFT(TRIM(AY$6),FIND("~",SUBSTITUTE(AY$6," ","~",LEN(TRIM(AY$6))-LEN(SUBSTITUTE(TRIM(AY$6)," ",""))))-1)&amp;" Total",$B$6:$BB$373,ROW($A189)-5,FALSE))</f>
        <v>0</v>
      </c>
      <c r="AZ189" s="10">
        <f ca="1">IF(AZ$5&lt;&gt;"",HLOOKUP(AZ$5,Functionalization!$G$6:$R$373,ROW($A189)-5,FALSE),IFERROR(INDEX(AZ$337:AZ$373,MATCH($F189,$B$337:$B$373,0))/VLOOKUP($F189,$B$337:$BB$373,MATCH(LEFT(TRIM(AZ$6),FIND("~",SUBSTITUTE(AZ$6,"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189))*HLOOKUP(LEFT(TRIM(AZ$6),FIND("~",SUBSTITUTE(AZ$6," ","~",LEN(TRIM(AZ$6))-LEN(SUBSTITUTE(TRIM(AZ$6)," ",""))))-1)&amp;" Total",$B$6:$BB$373,ROW($A189)-5,FALSE))</f>
        <v>0</v>
      </c>
      <c r="BA189" s="10">
        <f ca="1">IF(BA$5&lt;&gt;"",HLOOKUP(BA$5,Functionalization!$G$6:$R$373,ROW($A189)-5,FALSE),IFERROR(INDEX(BA$337:BA$373,MATCH($F189,$B$337:$B$373,0))/VLOOKUP($F189,$B$337:$BB$373,MATCH(LEFT(TRIM(BA$6),FIND("~",SUBSTITUTE(BA$6,"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189))*HLOOKUP(LEFT(TRIM(BA$6),FIND("~",SUBSTITUTE(BA$6," ","~",LEN(TRIM(BA$6))-LEN(SUBSTITUTE(TRIM(BA$6)," ",""))))-1)&amp;" Total",$B$6:$BB$373,ROW($A189)-5,FALSE))</f>
        <v>0</v>
      </c>
      <c r="BB189" s="10">
        <f ca="1">IF(BB$5&lt;&gt;"",HLOOKUP(BB$5,Functionalization!$G$6:$R$373,ROW($A189)-5,FALSE),IFERROR(INDEX(BB$337:BB$373,MATCH($F189,$B$337:$B$373,0))/VLOOKUP($F189,$B$337:$BB$373,MATCH(LEFT(TRIM(BB$6),FIND("~",SUBSTITUTE(BB$6,"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189))*HLOOKUP(LEFT(TRIM(BB$6),FIND("~",SUBSTITUTE(BB$6," ","~",LEN(TRIM(BB$6))-LEN(SUBSTITUTE(TRIM(BB$6)," ",""))))-1)&amp;" Total",$B$6:$BB$373,ROW($A189)-5,FALSE))</f>
        <v>0</v>
      </c>
      <c r="BD189">
        <f ca="1">IFERROR(IF(SUMIF($G$6:$BB$6,BD$6&amp;" Total",$G189:$BB189)-(SUMIF($G$6:$BB$6,BD$6&amp;" "&amp;'Input-Func_Class'!$D$22,$G189:$BB189)+IFERROR(SUMIF($G$6:$BB$6,BD$6&amp;" "&amp;'Input-Func_Class'!$E$22,$G189:$BB189),SUMIF($G$6:$BB$6,BD$6&amp;" "&amp;'Input-Func_Class'!$B$24,$G189:$BB189))+SUMIF($G$6:$BB$6,BD$6&amp;" "&amp;'Input-Func_Class'!$F$22,$G189:$BB189))&lt;Check_Limit,0,1),1)</f>
        <v>0</v>
      </c>
      <c r="BE189">
        <f ca="1">IFERROR(IF(SUMIF($G$6:$BB$6,BE$6&amp;" Total",$G189:$BB189)-(SUMIF($G$6:$BB$6,BE$6&amp;" "&amp;'Input-Func_Class'!$D$22,$G189:$BB189)+IFERROR(SUMIF($G$6:$BB$6,BE$6&amp;" "&amp;'Input-Func_Class'!$E$22,$G189:$BB189),SUMIF($G$6:$BB$6,BE$6&amp;" "&amp;'Input-Func_Class'!$B$24,$G189:$BB189))+SUMIF($G$6:$BB$6,BE$6&amp;" "&amp;'Input-Func_Class'!$F$22,$G189:$BB189))&lt;Check_Limit,0,1),1)</f>
        <v>0</v>
      </c>
      <c r="BF189">
        <f ca="1">IFERROR(IF(SUMIF($G$6:$BB$6,BF$6&amp;" Total",$G189:$BB189)-(SUMIF($G$6:$BB$6,BF$6&amp;" "&amp;'Input-Func_Class'!$D$22,$G189:$BB189)+IFERROR(SUMIF($G$6:$BB$6,BF$6&amp;" "&amp;'Input-Func_Class'!$E$22,$G189:$BB189),SUMIF($G$6:$BB$6,BF$6&amp;" "&amp;'Input-Func_Class'!$B$24,$G189:$BB189))+SUMIF($G$6:$BB$6,BF$6&amp;" "&amp;'Input-Func_Class'!$F$22,$G189:$BB189))&lt;Check_Limit,0,1),1)</f>
        <v>0</v>
      </c>
      <c r="BG189">
        <f ca="1">IFERROR(IF(SUMIF($G$6:$BB$6,BG$6&amp;" Total",$G189:$BB189)-(SUMIF($G$6:$BB$6,BG$6&amp;" "&amp;'Input-Func_Class'!$D$22,$G189:$BB189)+IFERROR(SUMIF($G$6:$BB$6,BG$6&amp;" "&amp;'Input-Func_Class'!$E$22,$G189:$BB189),SUMIF($G$6:$BB$6,BG$6&amp;" "&amp;'Input-Func_Class'!$B$24,$G189:$BB189))+SUMIF($G$6:$BB$6,BG$6&amp;" "&amp;'Input-Func_Class'!$F$22,$G189:$BB189))&lt;Check_Limit,0,1),1)</f>
        <v>0</v>
      </c>
      <c r="BH189">
        <f ca="1">IFERROR(IF(SUMIF($G$6:$BB$6,BH$6&amp;" Total",$G189:$BB189)-(SUMIF($G$6:$BB$6,BH$6&amp;" "&amp;'Input-Func_Class'!$D$22,$G189:$BB189)+IFERROR(SUMIF($G$6:$BB$6,BH$6&amp;" "&amp;'Input-Func_Class'!$E$22,$G189:$BB189),SUMIF($G$6:$BB$6,BH$6&amp;" "&amp;'Input-Func_Class'!$B$24,$G189:$BB189))+SUMIF($G$6:$BB$6,BH$6&amp;" "&amp;'Input-Func_Class'!$F$22,$G189:$BB189))&lt;Check_Limit,0,1),1)</f>
        <v>0</v>
      </c>
      <c r="BI189">
        <f ca="1">IFERROR(IF(SUMIF($G$6:$BB$6,BI$6&amp;" Total",$G189:$BB189)-(SUMIF($G$6:$BB$6,BI$6&amp;" "&amp;'Input-Func_Class'!$D$22,$G189:$BB189)+IFERROR(SUMIF($G$6:$BB$6,BI$6&amp;" "&amp;'Input-Func_Class'!$E$22,$G189:$BB189),SUMIF($G$6:$BB$6,BI$6&amp;" "&amp;'Input-Func_Class'!$B$24,$G189:$BB189))+SUMIF($G$6:$BB$6,BI$6&amp;" "&amp;'Input-Func_Class'!$F$22,$G189:$BB189))&lt;Check_Limit,0,1),1)</f>
        <v>0</v>
      </c>
      <c r="BJ189">
        <f ca="1">IFERROR(IF(SUMIF($G$6:$BB$6,BJ$6&amp;" Total",$G189:$BB189)-(SUMIF($G$6:$BB$6,BJ$6&amp;" "&amp;'Input-Func_Class'!$D$22,$G189:$BB189)+IFERROR(SUMIF($G$6:$BB$6,BJ$6&amp;" "&amp;'Input-Func_Class'!$E$22,$G189:$BB189),SUMIF($G$6:$BB$6,BJ$6&amp;" "&amp;'Input-Func_Class'!$B$24,$G189:$BB189))+SUMIF($G$6:$BB$6,BJ$6&amp;" "&amp;'Input-Func_Class'!$F$22,$G189:$BB189))&lt;Check_Limit,0,1),1)</f>
        <v>0</v>
      </c>
      <c r="BK189">
        <f ca="1">IFERROR(IF(SUMIF($G$6:$BB$6,BK$6&amp;" Total",$G189:$BB189)-(SUMIF($G$6:$BB$6,BK$6&amp;" "&amp;'Input-Func_Class'!$D$22,$G189:$BB189)+IFERROR(SUMIF($G$6:$BB$6,BK$6&amp;" "&amp;'Input-Func_Class'!$E$22,$G189:$BB189),SUMIF($G$6:$BB$6,BK$6&amp;" "&amp;'Input-Func_Class'!$B$24,$G189:$BB189))+SUMIF($G$6:$BB$6,BK$6&amp;" "&amp;'Input-Func_Class'!$F$22,$G189:$BB189))&lt;Check_Limit,0,1),1)</f>
        <v>0</v>
      </c>
      <c r="BL189">
        <f ca="1">IFERROR(IF(SUMIF($G$6:$BB$6,BL$6&amp;" Total",$G189:$BB189)-(SUMIF($G$6:$BB$6,BL$6&amp;" "&amp;'Input-Func_Class'!$D$22,$G189:$BB189)+IFERROR(SUMIF($G$6:$BB$6,BL$6&amp;" "&amp;'Input-Func_Class'!$E$22,$G189:$BB189),SUMIF($G$6:$BB$6,BL$6&amp;" "&amp;'Input-Func_Class'!$B$24,$G189:$BB189))+SUMIF($G$6:$BB$6,BL$6&amp;" "&amp;'Input-Func_Class'!$F$22,$G189:$BB189))&lt;Check_Limit,0,1),1)</f>
        <v>0</v>
      </c>
      <c r="BM189">
        <f ca="1">IFERROR(IF(SUMIF($G$6:$BB$6,BM$6&amp;" Total",$G189:$BB189)-(SUMIF($G$6:$BB$6,BM$6&amp;" "&amp;'Input-Func_Class'!$D$22,$G189:$BB189)+IFERROR(SUMIF($G$6:$BB$6,BM$6&amp;" "&amp;'Input-Func_Class'!$E$22,$G189:$BB189),SUMIF($G$6:$BB$6,BM$6&amp;" "&amp;'Input-Func_Class'!$B$24,$G189:$BB189))+SUMIF($G$6:$BB$6,BM$6&amp;" "&amp;'Input-Func_Class'!$F$22,$G189:$BB189))&lt;Check_Limit,0,1),1)</f>
        <v>0</v>
      </c>
      <c r="BN189">
        <f ca="1">IFERROR(IF(SUMIF($G$6:$BB$6,BN$6&amp;" Total",$G189:$BB189)-(SUMIF($G$6:$BB$6,BN$6&amp;" "&amp;'Input-Func_Class'!$D$22,$G189:$BB189)+IFERROR(SUMIF($G$6:$BB$6,BN$6&amp;" "&amp;'Input-Func_Class'!$E$22,$G189:$BB189),SUMIF($G$6:$BB$6,BN$6&amp;" "&amp;'Input-Func_Class'!$B$24,$G189:$BB189))+SUMIF($G$6:$BB$6,BN$6&amp;" "&amp;'Input-Func_Class'!$F$22,$G189:$BB189))&lt;Check_Limit,0,1),1)</f>
        <v>0</v>
      </c>
      <c r="BO189">
        <f ca="1">IFERROR(IF(SUMIF($G$6:$BB$6,BO$6&amp;" Total",$G189:$BB189)-(SUMIF($G$6:$BB$6,BO$6&amp;" "&amp;'Input-Func_Class'!$D$22,$G189:$BB189)+IFERROR(SUMIF($G$6:$BB$6,BO$6&amp;" "&amp;'Input-Func_Class'!$E$22,$G189:$BB189),SUMIF($G$6:$BB$6,BO$6&amp;" "&amp;'Input-Func_Class'!$B$24,$G189:$BB189))+SUMIF($G$6:$BB$6,BO$6&amp;" "&amp;'Input-Func_Class'!$F$22,$G189:$BB189))&lt;Check_Limit,0,1),1)</f>
        <v>0</v>
      </c>
    </row>
    <row r="190" spans="1:67" outlineLevel="1">
      <c r="A190" s="31">
        <f>IF(ISBLANK('Input-Accounts'!A190),"",'Input-Accounts'!A190)</f>
        <v>169</v>
      </c>
      <c r="B190" s="53" t="str">
        <f>IF(ISBLANK('Input-Accounts'!B190),"",'Input-Accounts'!B190)</f>
        <v>Maintenance of measuring and regulating station equipment—general</v>
      </c>
      <c r="C190" s="31">
        <f>IF(ISBLANK('Input-Accounts'!C190),"",'Input-Accounts'!C190)</f>
        <v>889</v>
      </c>
      <c r="D190" s="10">
        <f>Functionalization!$D190</f>
        <v>734887.66498915537</v>
      </c>
      <c r="E190" s="10">
        <f t="shared" ca="1" si="48"/>
        <v>0</v>
      </c>
      <c r="F190" s="3" t="str">
        <f>IF($D190=0,"-",IF('Input-Accounts'!$E190&lt;&gt;0,'Input-Accounts'!$E190,'Input-Accounts'!$G190))</f>
        <v>INT_MAINS_PLANT</v>
      </c>
      <c r="G190" s="10">
        <f ca="1">IF(G$5&lt;&gt;"",HLOOKUP(G$5,Functionalization!$G$6:$R$373,ROW($A190)-5,FALSE),IFERROR(INDEX(G$337:G$373,MATCH($F190,$B$337:$B$373,0))/VLOOKUP($F190,$B$337:$BB$373,MATCH(LEFT(TRIM(G$6),FIND("~",SUBSTITUTE(G$6,"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190))*HLOOKUP(LEFT(TRIM(G$6),FIND("~",SUBSTITUTE(G$6," ","~",LEN(TRIM(G$6))-LEN(SUBSTITUTE(TRIM(G$6)," ",""))))-1)&amp;" Total",$B$6:$BB$373,ROW($A190)-5,FALSE))</f>
        <v>734887.66498915537</v>
      </c>
      <c r="H190" s="10">
        <f ca="1">IF(H$5&lt;&gt;"",HLOOKUP(H$5,Functionalization!$G$6:$R$373,ROW($A190)-5,FALSE),IFERROR(INDEX(H$337:H$373,MATCH($F190,$B$337:$B$373,0))/VLOOKUP($F190,$B$337:$BB$373,MATCH(LEFT(TRIM(H$6),FIND("~",SUBSTITUTE(H$6,"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190))*HLOOKUP(LEFT(TRIM(H$6),FIND("~",SUBSTITUTE(H$6," ","~",LEN(TRIM(H$6))-LEN(SUBSTITUTE(TRIM(H$6)," ",""))))-1)&amp;" Total",$B$6:$BB$373,ROW($A190)-5,FALSE))</f>
        <v>545267.40653238224</v>
      </c>
      <c r="I190" s="10">
        <f ca="1">IF(I$5&lt;&gt;"",HLOOKUP(I$5,Functionalization!$G$6:$R$373,ROW($A190)-5,FALSE),IFERROR(INDEX(I$337:I$373,MATCH($F190,$B$337:$B$373,0))/VLOOKUP($F190,$B$337:$BB$373,MATCH(LEFT(TRIM(I$6),FIND("~",SUBSTITUTE(I$6,"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190))*HLOOKUP(LEFT(TRIM(I$6),FIND("~",SUBSTITUTE(I$6," ","~",LEN(TRIM(I$6))-LEN(SUBSTITUTE(TRIM(I$6)," ",""))))-1)&amp;" Total",$B$6:$BB$373,ROW($A190)-5,FALSE))</f>
        <v>0</v>
      </c>
      <c r="J190" s="10">
        <f ca="1">IF(J$5&lt;&gt;"",HLOOKUP(J$5,Functionalization!$G$6:$R$373,ROW($A190)-5,FALSE),IFERROR(INDEX(J$337:J$373,MATCH($F190,$B$337:$B$373,0))/VLOOKUP($F190,$B$337:$BB$373,MATCH(LEFT(TRIM(J$6),FIND("~",SUBSTITUTE(J$6,"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190))*HLOOKUP(LEFT(TRIM(J$6),FIND("~",SUBSTITUTE(J$6," ","~",LEN(TRIM(J$6))-LEN(SUBSTITUTE(TRIM(J$6)," ",""))))-1)&amp;" Total",$B$6:$BB$373,ROW($A190)-5,FALSE))</f>
        <v>189620.25845677318</v>
      </c>
      <c r="K190" s="10">
        <f ca="1">IF(K$5&lt;&gt;"",HLOOKUP(K$5,Functionalization!$G$6:$R$373,ROW($A190)-5,FALSE),IFERROR(INDEX(K$337:K$373,MATCH($F190,$B$337:$B$373,0))/VLOOKUP($F190,$B$337:$BB$373,MATCH(LEFT(TRIM(K$6),FIND("~",SUBSTITUTE(K$6,"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190))*HLOOKUP(LEFT(TRIM(K$6),FIND("~",SUBSTITUTE(K$6," ","~",LEN(TRIM(K$6))-LEN(SUBSTITUTE(TRIM(K$6)," ",""))))-1)&amp;" Total",$B$6:$BB$373,ROW($A190)-5,FALSE))</f>
        <v>0</v>
      </c>
      <c r="L190" s="10">
        <f ca="1">IF(L$5&lt;&gt;"",HLOOKUP(L$5,Functionalization!$G$6:$R$373,ROW($A190)-5,FALSE),IFERROR(INDEX(L$337:L$373,MATCH($F190,$B$337:$B$373,0))/VLOOKUP($F190,$B$337:$BB$373,MATCH(LEFT(TRIM(L$6),FIND("~",SUBSTITUTE(L$6,"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190))*HLOOKUP(LEFT(TRIM(L$6),FIND("~",SUBSTITUTE(L$6," ","~",LEN(TRIM(L$6))-LEN(SUBSTITUTE(TRIM(L$6)," ",""))))-1)&amp;" Total",$B$6:$BB$373,ROW($A190)-5,FALSE))</f>
        <v>0</v>
      </c>
      <c r="M190" s="10">
        <f ca="1">IF(M$5&lt;&gt;"",HLOOKUP(M$5,Functionalization!$G$6:$R$373,ROW($A190)-5,FALSE),IFERROR(INDEX(M$337:M$373,MATCH($F190,$B$337:$B$373,0))/VLOOKUP($F190,$B$337:$BB$373,MATCH(LEFT(TRIM(M$6),FIND("~",SUBSTITUTE(M$6,"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190))*HLOOKUP(LEFT(TRIM(M$6),FIND("~",SUBSTITUTE(M$6," ","~",LEN(TRIM(M$6))-LEN(SUBSTITUTE(TRIM(M$6)," ",""))))-1)&amp;" Total",$B$6:$BB$373,ROW($A190)-5,FALSE))</f>
        <v>0</v>
      </c>
      <c r="N190" s="10">
        <f ca="1">IF(N$5&lt;&gt;"",HLOOKUP(N$5,Functionalization!$G$6:$R$373,ROW($A190)-5,FALSE),IFERROR(INDEX(N$337:N$373,MATCH($F190,$B$337:$B$373,0))/VLOOKUP($F190,$B$337:$BB$373,MATCH(LEFT(TRIM(N$6),FIND("~",SUBSTITUTE(N$6,"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190))*HLOOKUP(LEFT(TRIM(N$6),FIND("~",SUBSTITUTE(N$6," ","~",LEN(TRIM(N$6))-LEN(SUBSTITUTE(TRIM(N$6)," ",""))))-1)&amp;" Total",$B$6:$BB$373,ROW($A190)-5,FALSE))</f>
        <v>0</v>
      </c>
      <c r="O190" s="10">
        <f ca="1">IF(O$5&lt;&gt;"",HLOOKUP(O$5,Functionalization!$G$6:$R$373,ROW($A190)-5,FALSE),IFERROR(INDEX(O$337:O$373,MATCH($F190,$B$337:$B$373,0))/VLOOKUP($F190,$B$337:$BB$373,MATCH(LEFT(TRIM(O$6),FIND("~",SUBSTITUTE(O$6,"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190))*HLOOKUP(LEFT(TRIM(O$6),FIND("~",SUBSTITUTE(O$6," ","~",LEN(TRIM(O$6))-LEN(SUBSTITUTE(TRIM(O$6)," ",""))))-1)&amp;" Total",$B$6:$BB$373,ROW($A190)-5,FALSE))</f>
        <v>0</v>
      </c>
      <c r="P190" s="10">
        <f ca="1">IF(P$5&lt;&gt;"",HLOOKUP(P$5,Functionalization!$G$6:$R$373,ROW($A190)-5,FALSE),IFERROR(INDEX(P$337:P$373,MATCH($F190,$B$337:$B$373,0))/VLOOKUP($F190,$B$337:$BB$373,MATCH(LEFT(TRIM(P$6),FIND("~",SUBSTITUTE(P$6,"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190))*HLOOKUP(LEFT(TRIM(P$6),FIND("~",SUBSTITUTE(P$6," ","~",LEN(TRIM(P$6))-LEN(SUBSTITUTE(TRIM(P$6)," ",""))))-1)&amp;" Total",$B$6:$BB$373,ROW($A190)-5,FALSE))</f>
        <v>0</v>
      </c>
      <c r="Q190" s="10">
        <f ca="1">IF(Q$5&lt;&gt;"",HLOOKUP(Q$5,Functionalization!$G$6:$R$373,ROW($A190)-5,FALSE),IFERROR(INDEX(Q$337:Q$373,MATCH($F190,$B$337:$B$373,0))/VLOOKUP($F190,$B$337:$BB$373,MATCH(LEFT(TRIM(Q$6),FIND("~",SUBSTITUTE(Q$6,"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190))*HLOOKUP(LEFT(TRIM(Q$6),FIND("~",SUBSTITUTE(Q$6," ","~",LEN(TRIM(Q$6))-LEN(SUBSTITUTE(TRIM(Q$6)," ",""))))-1)&amp;" Total",$B$6:$BB$373,ROW($A190)-5,FALSE))</f>
        <v>0</v>
      </c>
      <c r="R190" s="10">
        <f ca="1">IF(R$5&lt;&gt;"",HLOOKUP(R$5,Functionalization!$G$6:$R$373,ROW($A190)-5,FALSE),IFERROR(INDEX(R$337:R$373,MATCH($F190,$B$337:$B$373,0))/VLOOKUP($F190,$B$337:$BB$373,MATCH(LEFT(TRIM(R$6),FIND("~",SUBSTITUTE(R$6,"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190))*HLOOKUP(LEFT(TRIM(R$6),FIND("~",SUBSTITUTE(R$6," ","~",LEN(TRIM(R$6))-LEN(SUBSTITUTE(TRIM(R$6)," ",""))))-1)&amp;" Total",$B$6:$BB$373,ROW($A190)-5,FALSE))</f>
        <v>0</v>
      </c>
      <c r="S190" s="10">
        <f ca="1">IF(S$5&lt;&gt;"",HLOOKUP(S$5,Functionalization!$G$6:$R$373,ROW($A190)-5,FALSE),IFERROR(INDEX(S$337:S$373,MATCH($F190,$B$337:$B$373,0))/VLOOKUP($F190,$B$337:$BB$373,MATCH(LEFT(TRIM(S$6),FIND("~",SUBSTITUTE(S$6,"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190))*HLOOKUP(LEFT(TRIM(S$6),FIND("~",SUBSTITUTE(S$6," ","~",LEN(TRIM(S$6))-LEN(SUBSTITUTE(TRIM(S$6)," ",""))))-1)&amp;" Total",$B$6:$BB$373,ROW($A190)-5,FALSE))</f>
        <v>0</v>
      </c>
      <c r="T190" s="10">
        <f ca="1">IF(T$5&lt;&gt;"",HLOOKUP(T$5,Functionalization!$G$6:$R$373,ROW($A190)-5,FALSE),IFERROR(INDEX(T$337:T$373,MATCH($F190,$B$337:$B$373,0))/VLOOKUP($F190,$B$337:$BB$373,MATCH(LEFT(TRIM(T$6),FIND("~",SUBSTITUTE(T$6,"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190))*HLOOKUP(LEFT(TRIM(T$6),FIND("~",SUBSTITUTE(T$6," ","~",LEN(TRIM(T$6))-LEN(SUBSTITUTE(TRIM(T$6)," ",""))))-1)&amp;" Total",$B$6:$BB$373,ROW($A190)-5,FALSE))</f>
        <v>0</v>
      </c>
      <c r="U190" s="10">
        <f ca="1">IF(U$5&lt;&gt;"",HLOOKUP(U$5,Functionalization!$G$6:$R$373,ROW($A190)-5,FALSE),IFERROR(INDEX(U$337:U$373,MATCH($F190,$B$337:$B$373,0))/VLOOKUP($F190,$B$337:$BB$373,MATCH(LEFT(TRIM(U$6),FIND("~",SUBSTITUTE(U$6,"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190))*HLOOKUP(LEFT(TRIM(U$6),FIND("~",SUBSTITUTE(U$6," ","~",LEN(TRIM(U$6))-LEN(SUBSTITUTE(TRIM(U$6)," ",""))))-1)&amp;" Total",$B$6:$BB$373,ROW($A190)-5,FALSE))</f>
        <v>0</v>
      </c>
      <c r="V190" s="10">
        <f ca="1">IF(V$5&lt;&gt;"",HLOOKUP(V$5,Functionalization!$G$6:$R$373,ROW($A190)-5,FALSE),IFERROR(INDEX(V$337:V$373,MATCH($F190,$B$337:$B$373,0))/VLOOKUP($F190,$B$337:$BB$373,MATCH(LEFT(TRIM(V$6),FIND("~",SUBSTITUTE(V$6,"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190))*HLOOKUP(LEFT(TRIM(V$6),FIND("~",SUBSTITUTE(V$6," ","~",LEN(TRIM(V$6))-LEN(SUBSTITUTE(TRIM(V$6)," ",""))))-1)&amp;" Total",$B$6:$BB$373,ROW($A190)-5,FALSE))</f>
        <v>0</v>
      </c>
      <c r="W190" s="10">
        <f ca="1">IF(W$5&lt;&gt;"",HLOOKUP(W$5,Functionalization!$G$6:$R$373,ROW($A190)-5,FALSE),IFERROR(INDEX(W$337:W$373,MATCH($F190,$B$337:$B$373,0))/VLOOKUP($F190,$B$337:$BB$373,MATCH(LEFT(TRIM(W$6),FIND("~",SUBSTITUTE(W$6,"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190))*HLOOKUP(LEFT(TRIM(W$6),FIND("~",SUBSTITUTE(W$6," ","~",LEN(TRIM(W$6))-LEN(SUBSTITUTE(TRIM(W$6)," ",""))))-1)&amp;" Total",$B$6:$BB$373,ROW($A190)-5,FALSE))</f>
        <v>0</v>
      </c>
      <c r="X190" s="10">
        <f ca="1">IF(X$5&lt;&gt;"",HLOOKUP(X$5,Functionalization!$G$6:$R$373,ROW($A190)-5,FALSE),IFERROR(INDEX(X$337:X$373,MATCH($F190,$B$337:$B$373,0))/VLOOKUP($F190,$B$337:$BB$373,MATCH(LEFT(TRIM(X$6),FIND("~",SUBSTITUTE(X$6,"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190))*HLOOKUP(LEFT(TRIM(X$6),FIND("~",SUBSTITUTE(X$6," ","~",LEN(TRIM(X$6))-LEN(SUBSTITUTE(TRIM(X$6)," ",""))))-1)&amp;" Total",$B$6:$BB$373,ROW($A190)-5,FALSE))</f>
        <v>0</v>
      </c>
      <c r="Y190" s="10">
        <f ca="1">IF(Y$5&lt;&gt;"",HLOOKUP(Y$5,Functionalization!$G$6:$R$373,ROW($A190)-5,FALSE),IFERROR(INDEX(Y$337:Y$373,MATCH($F190,$B$337:$B$373,0))/VLOOKUP($F190,$B$337:$BB$373,MATCH(LEFT(TRIM(Y$6),FIND("~",SUBSTITUTE(Y$6,"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190))*HLOOKUP(LEFT(TRIM(Y$6),FIND("~",SUBSTITUTE(Y$6," ","~",LEN(TRIM(Y$6))-LEN(SUBSTITUTE(TRIM(Y$6)," ",""))))-1)&amp;" Total",$B$6:$BB$373,ROW($A190)-5,FALSE))</f>
        <v>0</v>
      </c>
      <c r="Z190" s="10">
        <f ca="1">IF(Z$5&lt;&gt;"",HLOOKUP(Z$5,Functionalization!$G$6:$R$373,ROW($A190)-5,FALSE),IFERROR(INDEX(Z$337:Z$373,MATCH($F190,$B$337:$B$373,0))/VLOOKUP($F190,$B$337:$BB$373,MATCH(LEFT(TRIM(Z$6),FIND("~",SUBSTITUTE(Z$6,"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190))*HLOOKUP(LEFT(TRIM(Z$6),FIND("~",SUBSTITUTE(Z$6," ","~",LEN(TRIM(Z$6))-LEN(SUBSTITUTE(TRIM(Z$6)," ",""))))-1)&amp;" Total",$B$6:$BB$373,ROW($A190)-5,FALSE))</f>
        <v>0</v>
      </c>
      <c r="AA190" s="10">
        <f ca="1">IF(AA$5&lt;&gt;"",HLOOKUP(AA$5,Functionalization!$G$6:$R$373,ROW($A190)-5,FALSE),IFERROR(INDEX(AA$337:AA$373,MATCH($F190,$B$337:$B$373,0))/VLOOKUP($F190,$B$337:$BB$373,MATCH(LEFT(TRIM(AA$6),FIND("~",SUBSTITUTE(AA$6,"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190))*HLOOKUP(LEFT(TRIM(AA$6),FIND("~",SUBSTITUTE(AA$6," ","~",LEN(TRIM(AA$6))-LEN(SUBSTITUTE(TRIM(AA$6)," ",""))))-1)&amp;" Total",$B$6:$BB$373,ROW($A190)-5,FALSE))</f>
        <v>0</v>
      </c>
      <c r="AB190" s="10">
        <f ca="1">IF(AB$5&lt;&gt;"",HLOOKUP(AB$5,Functionalization!$G$6:$R$373,ROW($A190)-5,FALSE),IFERROR(INDEX(AB$337:AB$373,MATCH($F190,$B$337:$B$373,0))/VLOOKUP($F190,$B$337:$BB$373,MATCH(LEFT(TRIM(AB$6),FIND("~",SUBSTITUTE(AB$6,"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190))*HLOOKUP(LEFT(TRIM(AB$6),FIND("~",SUBSTITUTE(AB$6," ","~",LEN(TRIM(AB$6))-LEN(SUBSTITUTE(TRIM(AB$6)," ",""))))-1)&amp;" Total",$B$6:$BB$373,ROW($A190)-5,FALSE))</f>
        <v>0</v>
      </c>
      <c r="AC190" s="10">
        <f ca="1">IF(AC$5&lt;&gt;"",HLOOKUP(AC$5,Functionalization!$G$6:$R$373,ROW($A190)-5,FALSE),IFERROR(INDEX(AC$337:AC$373,MATCH($F190,$B$337:$B$373,0))/VLOOKUP($F190,$B$337:$BB$373,MATCH(LEFT(TRIM(AC$6),FIND("~",SUBSTITUTE(AC$6,"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190))*HLOOKUP(LEFT(TRIM(AC$6),FIND("~",SUBSTITUTE(AC$6," ","~",LEN(TRIM(AC$6))-LEN(SUBSTITUTE(TRIM(AC$6)," ",""))))-1)&amp;" Total",$B$6:$BB$373,ROW($A190)-5,FALSE))</f>
        <v>0</v>
      </c>
      <c r="AD190" s="10">
        <f ca="1">IF(AD$5&lt;&gt;"",HLOOKUP(AD$5,Functionalization!$G$6:$R$373,ROW($A190)-5,FALSE),IFERROR(INDEX(AD$337:AD$373,MATCH($F190,$B$337:$B$373,0))/VLOOKUP($F190,$B$337:$BB$373,MATCH(LEFT(TRIM(AD$6),FIND("~",SUBSTITUTE(AD$6,"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190))*HLOOKUP(LEFT(TRIM(AD$6),FIND("~",SUBSTITUTE(AD$6," ","~",LEN(TRIM(AD$6))-LEN(SUBSTITUTE(TRIM(AD$6)," ",""))))-1)&amp;" Total",$B$6:$BB$373,ROW($A190)-5,FALSE))</f>
        <v>0</v>
      </c>
      <c r="AE190" s="10">
        <f ca="1">IF(AE$5&lt;&gt;"",HLOOKUP(AE$5,Functionalization!$G$6:$R$373,ROW($A190)-5,FALSE),IFERROR(INDEX(AE$337:AE$373,MATCH($F190,$B$337:$B$373,0))/VLOOKUP($F190,$B$337:$BB$373,MATCH(LEFT(TRIM(AE$6),FIND("~",SUBSTITUTE(AE$6,"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190))*HLOOKUP(LEFT(TRIM(AE$6),FIND("~",SUBSTITUTE(AE$6," ","~",LEN(TRIM(AE$6))-LEN(SUBSTITUTE(TRIM(AE$6)," ",""))))-1)&amp;" Total",$B$6:$BB$373,ROW($A190)-5,FALSE))</f>
        <v>0</v>
      </c>
      <c r="AF190" s="10">
        <f ca="1">IF(AF$5&lt;&gt;"",HLOOKUP(AF$5,Functionalization!$G$6:$R$373,ROW($A190)-5,FALSE),IFERROR(INDEX(AF$337:AF$373,MATCH($F190,$B$337:$B$373,0))/VLOOKUP($F190,$B$337:$BB$373,MATCH(LEFT(TRIM(AF$6),FIND("~",SUBSTITUTE(AF$6,"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190))*HLOOKUP(LEFT(TRIM(AF$6),FIND("~",SUBSTITUTE(AF$6," ","~",LEN(TRIM(AF$6))-LEN(SUBSTITUTE(TRIM(AF$6)," ",""))))-1)&amp;" Total",$B$6:$BB$373,ROW($A190)-5,FALSE))</f>
        <v>0</v>
      </c>
      <c r="AG190" s="10">
        <f ca="1">IF(AG$5&lt;&gt;"",HLOOKUP(AG$5,Functionalization!$G$6:$R$373,ROW($A190)-5,FALSE),IFERROR(INDEX(AG$337:AG$373,MATCH($F190,$B$337:$B$373,0))/VLOOKUP($F190,$B$337:$BB$373,MATCH(LEFT(TRIM(AG$6),FIND("~",SUBSTITUTE(AG$6,"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190))*HLOOKUP(LEFT(TRIM(AG$6),FIND("~",SUBSTITUTE(AG$6," ","~",LEN(TRIM(AG$6))-LEN(SUBSTITUTE(TRIM(AG$6)," ",""))))-1)&amp;" Total",$B$6:$BB$373,ROW($A190)-5,FALSE))</f>
        <v>0</v>
      </c>
      <c r="AH190" s="10">
        <f ca="1">IF(AH$5&lt;&gt;"",HLOOKUP(AH$5,Functionalization!$G$6:$R$373,ROW($A190)-5,FALSE),IFERROR(INDEX(AH$337:AH$373,MATCH($F190,$B$337:$B$373,0))/VLOOKUP($F190,$B$337:$BB$373,MATCH(LEFT(TRIM(AH$6),FIND("~",SUBSTITUTE(AH$6,"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190))*HLOOKUP(LEFT(TRIM(AH$6),FIND("~",SUBSTITUTE(AH$6," ","~",LEN(TRIM(AH$6))-LEN(SUBSTITUTE(TRIM(AH$6)," ",""))))-1)&amp;" Total",$B$6:$BB$373,ROW($A190)-5,FALSE))</f>
        <v>0</v>
      </c>
      <c r="AI190" s="10">
        <f ca="1">IF(AI$5&lt;&gt;"",HLOOKUP(AI$5,Functionalization!$G$6:$R$373,ROW($A190)-5,FALSE),IFERROR(INDEX(AI$337:AI$373,MATCH($F190,$B$337:$B$373,0))/VLOOKUP($F190,$B$337:$BB$373,MATCH(LEFT(TRIM(AI$6),FIND("~",SUBSTITUTE(AI$6,"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190))*HLOOKUP(LEFT(TRIM(AI$6),FIND("~",SUBSTITUTE(AI$6," ","~",LEN(TRIM(AI$6))-LEN(SUBSTITUTE(TRIM(AI$6)," ",""))))-1)&amp;" Total",$B$6:$BB$373,ROW($A190)-5,FALSE))</f>
        <v>0</v>
      </c>
      <c r="AJ190" s="10">
        <f ca="1">IF(AJ$5&lt;&gt;"",HLOOKUP(AJ$5,Functionalization!$G$6:$R$373,ROW($A190)-5,FALSE),IFERROR(INDEX(AJ$337:AJ$373,MATCH($F190,$B$337:$B$373,0))/VLOOKUP($F190,$B$337:$BB$373,MATCH(LEFT(TRIM(AJ$6),FIND("~",SUBSTITUTE(AJ$6,"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190))*HLOOKUP(LEFT(TRIM(AJ$6),FIND("~",SUBSTITUTE(AJ$6," ","~",LEN(TRIM(AJ$6))-LEN(SUBSTITUTE(TRIM(AJ$6)," ",""))))-1)&amp;" Total",$B$6:$BB$373,ROW($A190)-5,FALSE))</f>
        <v>0</v>
      </c>
      <c r="AK190" s="10">
        <f ca="1">IF(AK$5&lt;&gt;"",HLOOKUP(AK$5,Functionalization!$G$6:$R$373,ROW($A190)-5,FALSE),IFERROR(INDEX(AK$337:AK$373,MATCH($F190,$B$337:$B$373,0))/VLOOKUP($F190,$B$337:$BB$373,MATCH(LEFT(TRIM(AK$6),FIND("~",SUBSTITUTE(AK$6,"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190))*HLOOKUP(LEFT(TRIM(AK$6),FIND("~",SUBSTITUTE(AK$6," ","~",LEN(TRIM(AK$6))-LEN(SUBSTITUTE(TRIM(AK$6)," ",""))))-1)&amp;" Total",$B$6:$BB$373,ROW($A190)-5,FALSE))</f>
        <v>0</v>
      </c>
      <c r="AL190" s="10">
        <f ca="1">IF(AL$5&lt;&gt;"",HLOOKUP(AL$5,Functionalization!$G$6:$R$373,ROW($A190)-5,FALSE),IFERROR(INDEX(AL$337:AL$373,MATCH($F190,$B$337:$B$373,0))/VLOOKUP($F190,$B$337:$BB$373,MATCH(LEFT(TRIM(AL$6),FIND("~",SUBSTITUTE(AL$6,"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190))*HLOOKUP(LEFT(TRIM(AL$6),FIND("~",SUBSTITUTE(AL$6," ","~",LEN(TRIM(AL$6))-LEN(SUBSTITUTE(TRIM(AL$6)," ",""))))-1)&amp;" Total",$B$6:$BB$373,ROW($A190)-5,FALSE))</f>
        <v>0</v>
      </c>
      <c r="AM190" s="10">
        <f ca="1">IF(AM$5&lt;&gt;"",HLOOKUP(AM$5,Functionalization!$G$6:$R$373,ROW($A190)-5,FALSE),IFERROR(INDEX(AM$337:AM$373,MATCH($F190,$B$337:$B$373,0))/VLOOKUP($F190,$B$337:$BB$373,MATCH(LEFT(TRIM(AM$6),FIND("~",SUBSTITUTE(AM$6,"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190))*HLOOKUP(LEFT(TRIM(AM$6),FIND("~",SUBSTITUTE(AM$6," ","~",LEN(TRIM(AM$6))-LEN(SUBSTITUTE(TRIM(AM$6)," ",""))))-1)&amp;" Total",$B$6:$BB$373,ROW($A190)-5,FALSE))</f>
        <v>0</v>
      </c>
      <c r="AN190" s="10">
        <f ca="1">IF(AN$5&lt;&gt;"",HLOOKUP(AN$5,Functionalization!$G$6:$R$373,ROW($A190)-5,FALSE),IFERROR(INDEX(AN$337:AN$373,MATCH($F190,$B$337:$B$373,0))/VLOOKUP($F190,$B$337:$BB$373,MATCH(LEFT(TRIM(AN$6),FIND("~",SUBSTITUTE(AN$6,"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190))*HLOOKUP(LEFT(TRIM(AN$6),FIND("~",SUBSTITUTE(AN$6," ","~",LEN(TRIM(AN$6))-LEN(SUBSTITUTE(TRIM(AN$6)," ",""))))-1)&amp;" Total",$B$6:$BB$373,ROW($A190)-5,FALSE))</f>
        <v>0</v>
      </c>
      <c r="AO190" s="10">
        <f ca="1">IF(AO$5&lt;&gt;"",HLOOKUP(AO$5,Functionalization!$G$6:$R$373,ROW($A190)-5,FALSE),IFERROR(INDEX(AO$337:AO$373,MATCH($F190,$B$337:$B$373,0))/VLOOKUP($F190,$B$337:$BB$373,MATCH(LEFT(TRIM(AO$6),FIND("~",SUBSTITUTE(AO$6,"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190))*HLOOKUP(LEFT(TRIM(AO$6),FIND("~",SUBSTITUTE(AO$6," ","~",LEN(TRIM(AO$6))-LEN(SUBSTITUTE(TRIM(AO$6)," ",""))))-1)&amp;" Total",$B$6:$BB$373,ROW($A190)-5,FALSE))</f>
        <v>0</v>
      </c>
      <c r="AP190" s="10">
        <f ca="1">IF(AP$5&lt;&gt;"",HLOOKUP(AP$5,Functionalization!$G$6:$R$373,ROW($A190)-5,FALSE),IFERROR(INDEX(AP$337:AP$373,MATCH($F190,$B$337:$B$373,0))/VLOOKUP($F190,$B$337:$BB$373,MATCH(LEFT(TRIM(AP$6),FIND("~",SUBSTITUTE(AP$6,"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190))*HLOOKUP(LEFT(TRIM(AP$6),FIND("~",SUBSTITUTE(AP$6," ","~",LEN(TRIM(AP$6))-LEN(SUBSTITUTE(TRIM(AP$6)," ",""))))-1)&amp;" Total",$B$6:$BB$373,ROW($A190)-5,FALSE))</f>
        <v>0</v>
      </c>
      <c r="AQ190" s="10">
        <f ca="1">IF(AQ$5&lt;&gt;"",HLOOKUP(AQ$5,Functionalization!$G$6:$R$373,ROW($A190)-5,FALSE),IFERROR(INDEX(AQ$337:AQ$373,MATCH($F190,$B$337:$B$373,0))/VLOOKUP($F190,$B$337:$BB$373,MATCH(LEFT(TRIM(AQ$6),FIND("~",SUBSTITUTE(AQ$6,"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190))*HLOOKUP(LEFT(TRIM(AQ$6),FIND("~",SUBSTITUTE(AQ$6," ","~",LEN(TRIM(AQ$6))-LEN(SUBSTITUTE(TRIM(AQ$6)," ",""))))-1)&amp;" Total",$B$6:$BB$373,ROW($A190)-5,FALSE))</f>
        <v>0</v>
      </c>
      <c r="AR190" s="10">
        <f ca="1">IF(AR$5&lt;&gt;"",HLOOKUP(AR$5,Functionalization!$G$6:$R$373,ROW($A190)-5,FALSE),IFERROR(INDEX(AR$337:AR$373,MATCH($F190,$B$337:$B$373,0))/VLOOKUP($F190,$B$337:$BB$373,MATCH(LEFT(TRIM(AR$6),FIND("~",SUBSTITUTE(AR$6,"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190))*HLOOKUP(LEFT(TRIM(AR$6),FIND("~",SUBSTITUTE(AR$6," ","~",LEN(TRIM(AR$6))-LEN(SUBSTITUTE(TRIM(AR$6)," ",""))))-1)&amp;" Total",$B$6:$BB$373,ROW($A190)-5,FALSE))</f>
        <v>0</v>
      </c>
      <c r="AS190" s="10">
        <f ca="1">IF(AS$5&lt;&gt;"",HLOOKUP(AS$5,Functionalization!$G$6:$R$373,ROW($A190)-5,FALSE),IFERROR(INDEX(AS$337:AS$373,MATCH($F190,$B$337:$B$373,0))/VLOOKUP($F190,$B$337:$BB$373,MATCH(LEFT(TRIM(AS$6),FIND("~",SUBSTITUTE(AS$6,"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190))*HLOOKUP(LEFT(TRIM(AS$6),FIND("~",SUBSTITUTE(AS$6," ","~",LEN(TRIM(AS$6))-LEN(SUBSTITUTE(TRIM(AS$6)," ",""))))-1)&amp;" Total",$B$6:$BB$373,ROW($A190)-5,FALSE))</f>
        <v>0</v>
      </c>
      <c r="AT190" s="10">
        <f ca="1">IF(AT$5&lt;&gt;"",HLOOKUP(AT$5,Functionalization!$G$6:$R$373,ROW($A190)-5,FALSE),IFERROR(INDEX(AT$337:AT$373,MATCH($F190,$B$337:$B$373,0))/VLOOKUP($F190,$B$337:$BB$373,MATCH(LEFT(TRIM(AT$6),FIND("~",SUBSTITUTE(AT$6,"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190))*HLOOKUP(LEFT(TRIM(AT$6),FIND("~",SUBSTITUTE(AT$6," ","~",LEN(TRIM(AT$6))-LEN(SUBSTITUTE(TRIM(AT$6)," ",""))))-1)&amp;" Total",$B$6:$BB$373,ROW($A190)-5,FALSE))</f>
        <v>0</v>
      </c>
      <c r="AU190" s="10">
        <f ca="1">IF(AU$5&lt;&gt;"",HLOOKUP(AU$5,Functionalization!$G$6:$R$373,ROW($A190)-5,FALSE),IFERROR(INDEX(AU$337:AU$373,MATCH($F190,$B$337:$B$373,0))/VLOOKUP($F190,$B$337:$BB$373,MATCH(LEFT(TRIM(AU$6),FIND("~",SUBSTITUTE(AU$6,"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190))*HLOOKUP(LEFT(TRIM(AU$6),FIND("~",SUBSTITUTE(AU$6," ","~",LEN(TRIM(AU$6))-LEN(SUBSTITUTE(TRIM(AU$6)," ",""))))-1)&amp;" Total",$B$6:$BB$373,ROW($A190)-5,FALSE))</f>
        <v>0</v>
      </c>
      <c r="AV190" s="10">
        <f ca="1">IF(AV$5&lt;&gt;"",HLOOKUP(AV$5,Functionalization!$G$6:$R$373,ROW($A190)-5,FALSE),IFERROR(INDEX(AV$337:AV$373,MATCH($F190,$B$337:$B$373,0))/VLOOKUP($F190,$B$337:$BB$373,MATCH(LEFT(TRIM(AV$6),FIND("~",SUBSTITUTE(AV$6,"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190))*HLOOKUP(LEFT(TRIM(AV$6),FIND("~",SUBSTITUTE(AV$6," ","~",LEN(TRIM(AV$6))-LEN(SUBSTITUTE(TRIM(AV$6)," ",""))))-1)&amp;" Total",$B$6:$BB$373,ROW($A190)-5,FALSE))</f>
        <v>0</v>
      </c>
      <c r="AW190" s="10">
        <f ca="1">IF(AW$5&lt;&gt;"",HLOOKUP(AW$5,Functionalization!$G$6:$R$373,ROW($A190)-5,FALSE),IFERROR(INDEX(AW$337:AW$373,MATCH($F190,$B$337:$B$373,0))/VLOOKUP($F190,$B$337:$BB$373,MATCH(LEFT(TRIM(AW$6),FIND("~",SUBSTITUTE(AW$6,"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190))*HLOOKUP(LEFT(TRIM(AW$6),FIND("~",SUBSTITUTE(AW$6," ","~",LEN(TRIM(AW$6))-LEN(SUBSTITUTE(TRIM(AW$6)," ",""))))-1)&amp;" Total",$B$6:$BB$373,ROW($A190)-5,FALSE))</f>
        <v>0</v>
      </c>
      <c r="AX190" s="10">
        <f ca="1">IF(AX$5&lt;&gt;"",HLOOKUP(AX$5,Functionalization!$G$6:$R$373,ROW($A190)-5,FALSE),IFERROR(INDEX(AX$337:AX$373,MATCH($F190,$B$337:$B$373,0))/VLOOKUP($F190,$B$337:$BB$373,MATCH(LEFT(TRIM(AX$6),FIND("~",SUBSTITUTE(AX$6,"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190))*HLOOKUP(LEFT(TRIM(AX$6),FIND("~",SUBSTITUTE(AX$6," ","~",LEN(TRIM(AX$6))-LEN(SUBSTITUTE(TRIM(AX$6)," ",""))))-1)&amp;" Total",$B$6:$BB$373,ROW($A190)-5,FALSE))</f>
        <v>0</v>
      </c>
      <c r="AY190" s="10">
        <f ca="1">IF(AY$5&lt;&gt;"",HLOOKUP(AY$5,Functionalization!$G$6:$R$373,ROW($A190)-5,FALSE),IFERROR(INDEX(AY$337:AY$373,MATCH($F190,$B$337:$B$373,0))/VLOOKUP($F190,$B$337:$BB$373,MATCH(LEFT(TRIM(AY$6),FIND("~",SUBSTITUTE(AY$6,"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190))*HLOOKUP(LEFT(TRIM(AY$6),FIND("~",SUBSTITUTE(AY$6," ","~",LEN(TRIM(AY$6))-LEN(SUBSTITUTE(TRIM(AY$6)," ",""))))-1)&amp;" Total",$B$6:$BB$373,ROW($A190)-5,FALSE))</f>
        <v>0</v>
      </c>
      <c r="AZ190" s="10">
        <f ca="1">IF(AZ$5&lt;&gt;"",HLOOKUP(AZ$5,Functionalization!$G$6:$R$373,ROW($A190)-5,FALSE),IFERROR(INDEX(AZ$337:AZ$373,MATCH($F190,$B$337:$B$373,0))/VLOOKUP($F190,$B$337:$BB$373,MATCH(LEFT(TRIM(AZ$6),FIND("~",SUBSTITUTE(AZ$6,"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190))*HLOOKUP(LEFT(TRIM(AZ$6),FIND("~",SUBSTITUTE(AZ$6," ","~",LEN(TRIM(AZ$6))-LEN(SUBSTITUTE(TRIM(AZ$6)," ",""))))-1)&amp;" Total",$B$6:$BB$373,ROW($A190)-5,FALSE))</f>
        <v>0</v>
      </c>
      <c r="BA190" s="10">
        <f ca="1">IF(BA$5&lt;&gt;"",HLOOKUP(BA$5,Functionalization!$G$6:$R$373,ROW($A190)-5,FALSE),IFERROR(INDEX(BA$337:BA$373,MATCH($F190,$B$337:$B$373,0))/VLOOKUP($F190,$B$337:$BB$373,MATCH(LEFT(TRIM(BA$6),FIND("~",SUBSTITUTE(BA$6,"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190))*HLOOKUP(LEFT(TRIM(BA$6),FIND("~",SUBSTITUTE(BA$6," ","~",LEN(TRIM(BA$6))-LEN(SUBSTITUTE(TRIM(BA$6)," ",""))))-1)&amp;" Total",$B$6:$BB$373,ROW($A190)-5,FALSE))</f>
        <v>0</v>
      </c>
      <c r="BB190" s="10">
        <f ca="1">IF(BB$5&lt;&gt;"",HLOOKUP(BB$5,Functionalization!$G$6:$R$373,ROW($A190)-5,FALSE),IFERROR(INDEX(BB$337:BB$373,MATCH($F190,$B$337:$B$373,0))/VLOOKUP($F190,$B$337:$BB$373,MATCH(LEFT(TRIM(BB$6),FIND("~",SUBSTITUTE(BB$6,"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190))*HLOOKUP(LEFT(TRIM(BB$6),FIND("~",SUBSTITUTE(BB$6," ","~",LEN(TRIM(BB$6))-LEN(SUBSTITUTE(TRIM(BB$6)," ",""))))-1)&amp;" Total",$B$6:$BB$373,ROW($A190)-5,FALSE))</f>
        <v>0</v>
      </c>
      <c r="BD190">
        <f ca="1">IFERROR(IF(SUMIF($G$6:$BB$6,BD$6&amp;" Total",$G190:$BB190)-(SUMIF($G$6:$BB$6,BD$6&amp;" "&amp;'Input-Func_Class'!$D$22,$G190:$BB190)+IFERROR(SUMIF($G$6:$BB$6,BD$6&amp;" "&amp;'Input-Func_Class'!$E$22,$G190:$BB190),SUMIF($G$6:$BB$6,BD$6&amp;" "&amp;'Input-Func_Class'!$B$24,$G190:$BB190))+SUMIF($G$6:$BB$6,BD$6&amp;" "&amp;'Input-Func_Class'!$F$22,$G190:$BB190))&lt;Check_Limit,0,1),1)</f>
        <v>0</v>
      </c>
      <c r="BE190">
        <f ca="1">IFERROR(IF(SUMIF($G$6:$BB$6,BE$6&amp;" Total",$G190:$BB190)-(SUMIF($G$6:$BB$6,BE$6&amp;" "&amp;'Input-Func_Class'!$D$22,$G190:$BB190)+IFERROR(SUMIF($G$6:$BB$6,BE$6&amp;" "&amp;'Input-Func_Class'!$E$22,$G190:$BB190),SUMIF($G$6:$BB$6,BE$6&amp;" "&amp;'Input-Func_Class'!$B$24,$G190:$BB190))+SUMIF($G$6:$BB$6,BE$6&amp;" "&amp;'Input-Func_Class'!$F$22,$G190:$BB190))&lt;Check_Limit,0,1),1)</f>
        <v>0</v>
      </c>
      <c r="BF190">
        <f ca="1">IFERROR(IF(SUMIF($G$6:$BB$6,BF$6&amp;" Total",$G190:$BB190)-(SUMIF($G$6:$BB$6,BF$6&amp;" "&amp;'Input-Func_Class'!$D$22,$G190:$BB190)+IFERROR(SUMIF($G$6:$BB$6,BF$6&amp;" "&amp;'Input-Func_Class'!$E$22,$G190:$BB190),SUMIF($G$6:$BB$6,BF$6&amp;" "&amp;'Input-Func_Class'!$B$24,$G190:$BB190))+SUMIF($G$6:$BB$6,BF$6&amp;" "&amp;'Input-Func_Class'!$F$22,$G190:$BB190))&lt;Check_Limit,0,1),1)</f>
        <v>0</v>
      </c>
      <c r="BG190">
        <f ca="1">IFERROR(IF(SUMIF($G$6:$BB$6,BG$6&amp;" Total",$G190:$BB190)-(SUMIF($G$6:$BB$6,BG$6&amp;" "&amp;'Input-Func_Class'!$D$22,$G190:$BB190)+IFERROR(SUMIF($G$6:$BB$6,BG$6&amp;" "&amp;'Input-Func_Class'!$E$22,$G190:$BB190),SUMIF($G$6:$BB$6,BG$6&amp;" "&amp;'Input-Func_Class'!$B$24,$G190:$BB190))+SUMIF($G$6:$BB$6,BG$6&amp;" "&amp;'Input-Func_Class'!$F$22,$G190:$BB190))&lt;Check_Limit,0,1),1)</f>
        <v>0</v>
      </c>
      <c r="BH190">
        <f ca="1">IFERROR(IF(SUMIF($G$6:$BB$6,BH$6&amp;" Total",$G190:$BB190)-(SUMIF($G$6:$BB$6,BH$6&amp;" "&amp;'Input-Func_Class'!$D$22,$G190:$BB190)+IFERROR(SUMIF($G$6:$BB$6,BH$6&amp;" "&amp;'Input-Func_Class'!$E$22,$G190:$BB190),SUMIF($G$6:$BB$6,BH$6&amp;" "&amp;'Input-Func_Class'!$B$24,$G190:$BB190))+SUMIF($G$6:$BB$6,BH$6&amp;" "&amp;'Input-Func_Class'!$F$22,$G190:$BB190))&lt;Check_Limit,0,1),1)</f>
        <v>0</v>
      </c>
      <c r="BI190">
        <f ca="1">IFERROR(IF(SUMIF($G$6:$BB$6,BI$6&amp;" Total",$G190:$BB190)-(SUMIF($G$6:$BB$6,BI$6&amp;" "&amp;'Input-Func_Class'!$D$22,$G190:$BB190)+IFERROR(SUMIF($G$6:$BB$6,BI$6&amp;" "&amp;'Input-Func_Class'!$E$22,$G190:$BB190),SUMIF($G$6:$BB$6,BI$6&amp;" "&amp;'Input-Func_Class'!$B$24,$G190:$BB190))+SUMIF($G$6:$BB$6,BI$6&amp;" "&amp;'Input-Func_Class'!$F$22,$G190:$BB190))&lt;Check_Limit,0,1),1)</f>
        <v>0</v>
      </c>
      <c r="BJ190">
        <f ca="1">IFERROR(IF(SUMIF($G$6:$BB$6,BJ$6&amp;" Total",$G190:$BB190)-(SUMIF($G$6:$BB$6,BJ$6&amp;" "&amp;'Input-Func_Class'!$D$22,$G190:$BB190)+IFERROR(SUMIF($G$6:$BB$6,BJ$6&amp;" "&amp;'Input-Func_Class'!$E$22,$G190:$BB190),SUMIF($G$6:$BB$6,BJ$6&amp;" "&amp;'Input-Func_Class'!$B$24,$G190:$BB190))+SUMIF($G$6:$BB$6,BJ$6&amp;" "&amp;'Input-Func_Class'!$F$22,$G190:$BB190))&lt;Check_Limit,0,1),1)</f>
        <v>0</v>
      </c>
      <c r="BK190">
        <f ca="1">IFERROR(IF(SUMIF($G$6:$BB$6,BK$6&amp;" Total",$G190:$BB190)-(SUMIF($G$6:$BB$6,BK$6&amp;" "&amp;'Input-Func_Class'!$D$22,$G190:$BB190)+IFERROR(SUMIF($G$6:$BB$6,BK$6&amp;" "&amp;'Input-Func_Class'!$E$22,$G190:$BB190),SUMIF($G$6:$BB$6,BK$6&amp;" "&amp;'Input-Func_Class'!$B$24,$G190:$BB190))+SUMIF($G$6:$BB$6,BK$6&amp;" "&amp;'Input-Func_Class'!$F$22,$G190:$BB190))&lt;Check_Limit,0,1),1)</f>
        <v>0</v>
      </c>
      <c r="BL190">
        <f ca="1">IFERROR(IF(SUMIF($G$6:$BB$6,BL$6&amp;" Total",$G190:$BB190)-(SUMIF($G$6:$BB$6,BL$6&amp;" "&amp;'Input-Func_Class'!$D$22,$G190:$BB190)+IFERROR(SUMIF($G$6:$BB$6,BL$6&amp;" "&amp;'Input-Func_Class'!$E$22,$G190:$BB190),SUMIF($G$6:$BB$6,BL$6&amp;" "&amp;'Input-Func_Class'!$B$24,$G190:$BB190))+SUMIF($G$6:$BB$6,BL$6&amp;" "&amp;'Input-Func_Class'!$F$22,$G190:$BB190))&lt;Check_Limit,0,1),1)</f>
        <v>0</v>
      </c>
      <c r="BM190">
        <f ca="1">IFERROR(IF(SUMIF($G$6:$BB$6,BM$6&amp;" Total",$G190:$BB190)-(SUMIF($G$6:$BB$6,BM$6&amp;" "&amp;'Input-Func_Class'!$D$22,$G190:$BB190)+IFERROR(SUMIF($G$6:$BB$6,BM$6&amp;" "&amp;'Input-Func_Class'!$E$22,$G190:$BB190),SUMIF($G$6:$BB$6,BM$6&amp;" "&amp;'Input-Func_Class'!$B$24,$G190:$BB190))+SUMIF($G$6:$BB$6,BM$6&amp;" "&amp;'Input-Func_Class'!$F$22,$G190:$BB190))&lt;Check_Limit,0,1),1)</f>
        <v>0</v>
      </c>
      <c r="BN190">
        <f ca="1">IFERROR(IF(SUMIF($G$6:$BB$6,BN$6&amp;" Total",$G190:$BB190)-(SUMIF($G$6:$BB$6,BN$6&amp;" "&amp;'Input-Func_Class'!$D$22,$G190:$BB190)+IFERROR(SUMIF($G$6:$BB$6,BN$6&amp;" "&amp;'Input-Func_Class'!$E$22,$G190:$BB190),SUMIF($G$6:$BB$6,BN$6&amp;" "&amp;'Input-Func_Class'!$B$24,$G190:$BB190))+SUMIF($G$6:$BB$6,BN$6&amp;" "&amp;'Input-Func_Class'!$F$22,$G190:$BB190))&lt;Check_Limit,0,1),1)</f>
        <v>0</v>
      </c>
      <c r="BO190">
        <f ca="1">IFERROR(IF(SUMIF($G$6:$BB$6,BO$6&amp;" Total",$G190:$BB190)-(SUMIF($G$6:$BB$6,BO$6&amp;" "&amp;'Input-Func_Class'!$D$22,$G190:$BB190)+IFERROR(SUMIF($G$6:$BB$6,BO$6&amp;" "&amp;'Input-Func_Class'!$E$22,$G190:$BB190),SUMIF($G$6:$BB$6,BO$6&amp;" "&amp;'Input-Func_Class'!$B$24,$G190:$BB190))+SUMIF($G$6:$BB$6,BO$6&amp;" "&amp;'Input-Func_Class'!$F$22,$G190:$BB190))&lt;Check_Limit,0,1),1)</f>
        <v>0</v>
      </c>
    </row>
    <row r="191" spans="1:67" outlineLevel="1">
      <c r="A191" s="31">
        <f>IF(ISBLANK('Input-Accounts'!A191),"",'Input-Accounts'!A191)</f>
        <v>170</v>
      </c>
      <c r="B191" s="53" t="str">
        <f>IF(ISBLANK('Input-Accounts'!B191),"",'Input-Accounts'!B191)</f>
        <v>Maintenance of measuring and regulating station equipment—industrial</v>
      </c>
      <c r="C191" s="31">
        <f>IF(ISBLANK('Input-Accounts'!C191),"",'Input-Accounts'!C191)</f>
        <v>890</v>
      </c>
      <c r="D191" s="10">
        <f>Functionalization!$D191</f>
        <v>85196.042138115794</v>
      </c>
      <c r="E191" s="10">
        <f t="shared" ca="1" si="48"/>
        <v>0</v>
      </c>
      <c r="F191" s="3" t="str">
        <f>IF($D191=0,"-",IF('Input-Accounts'!$E191&lt;&gt;0,'Input-Accounts'!$E191,'Input-Accounts'!$G191))</f>
        <v>INT_IND M&amp;R</v>
      </c>
      <c r="G191" s="10">
        <f ca="1">IF(G$5&lt;&gt;"",HLOOKUP(G$5,Functionalization!$G$6:$R$373,ROW($A191)-5,FALSE),IFERROR(INDEX(G$337:G$373,MATCH($F191,$B$337:$B$373,0))/VLOOKUP($F191,$B$337:$BB$373,MATCH(LEFT(TRIM(G$6),FIND("~",SUBSTITUTE(G$6,"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191))*HLOOKUP(LEFT(TRIM(G$6),FIND("~",SUBSTITUTE(G$6," ","~",LEN(TRIM(G$6))-LEN(SUBSTITUTE(TRIM(G$6)," ",""))))-1)&amp;" Total",$B$6:$BB$373,ROW($A191)-5,FALSE))</f>
        <v>0</v>
      </c>
      <c r="H191" s="10">
        <f ca="1">IF(H$5&lt;&gt;"",HLOOKUP(H$5,Functionalization!$G$6:$R$373,ROW($A191)-5,FALSE),IFERROR(INDEX(H$337:H$373,MATCH($F191,$B$337:$B$373,0))/VLOOKUP($F191,$B$337:$BB$373,MATCH(LEFT(TRIM(H$6),FIND("~",SUBSTITUTE(H$6,"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191))*HLOOKUP(LEFT(TRIM(H$6),FIND("~",SUBSTITUTE(H$6," ","~",LEN(TRIM(H$6))-LEN(SUBSTITUTE(TRIM(H$6)," ",""))))-1)&amp;" Total",$B$6:$BB$373,ROW($A191)-5,FALSE))</f>
        <v>0</v>
      </c>
      <c r="I191" s="10">
        <f ca="1">IF(I$5&lt;&gt;"",HLOOKUP(I$5,Functionalization!$G$6:$R$373,ROW($A191)-5,FALSE),IFERROR(INDEX(I$337:I$373,MATCH($F191,$B$337:$B$373,0))/VLOOKUP($F191,$B$337:$BB$373,MATCH(LEFT(TRIM(I$6),FIND("~",SUBSTITUTE(I$6,"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191))*HLOOKUP(LEFT(TRIM(I$6),FIND("~",SUBSTITUTE(I$6," ","~",LEN(TRIM(I$6))-LEN(SUBSTITUTE(TRIM(I$6)," ",""))))-1)&amp;" Total",$B$6:$BB$373,ROW($A191)-5,FALSE))</f>
        <v>0</v>
      </c>
      <c r="J191" s="10">
        <f ca="1">IF(J$5&lt;&gt;"",HLOOKUP(J$5,Functionalization!$G$6:$R$373,ROW($A191)-5,FALSE),IFERROR(INDEX(J$337:J$373,MATCH($F191,$B$337:$B$373,0))/VLOOKUP($F191,$B$337:$BB$373,MATCH(LEFT(TRIM(J$6),FIND("~",SUBSTITUTE(J$6,"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191))*HLOOKUP(LEFT(TRIM(J$6),FIND("~",SUBSTITUTE(J$6," ","~",LEN(TRIM(J$6))-LEN(SUBSTITUTE(TRIM(J$6)," ",""))))-1)&amp;" Total",$B$6:$BB$373,ROW($A191)-5,FALSE))</f>
        <v>0</v>
      </c>
      <c r="K191" s="10">
        <f ca="1">IF(K$5&lt;&gt;"",HLOOKUP(K$5,Functionalization!$G$6:$R$373,ROW($A191)-5,FALSE),IFERROR(INDEX(K$337:K$373,MATCH($F191,$B$337:$B$373,0))/VLOOKUP($F191,$B$337:$BB$373,MATCH(LEFT(TRIM(K$6),FIND("~",SUBSTITUTE(K$6,"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191))*HLOOKUP(LEFT(TRIM(K$6),FIND("~",SUBSTITUTE(K$6," ","~",LEN(TRIM(K$6))-LEN(SUBSTITUTE(TRIM(K$6)," ",""))))-1)&amp;" Total",$B$6:$BB$373,ROW($A191)-5,FALSE))</f>
        <v>85196.042138115794</v>
      </c>
      <c r="L191" s="10">
        <f ca="1">IF(L$5&lt;&gt;"",HLOOKUP(L$5,Functionalization!$G$6:$R$373,ROW($A191)-5,FALSE),IFERROR(INDEX(L$337:L$373,MATCH($F191,$B$337:$B$373,0))/VLOOKUP($F191,$B$337:$BB$373,MATCH(LEFT(TRIM(L$6),FIND("~",SUBSTITUTE(L$6,"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191))*HLOOKUP(LEFT(TRIM(L$6),FIND("~",SUBSTITUTE(L$6," ","~",LEN(TRIM(L$6))-LEN(SUBSTITUTE(TRIM(L$6)," ",""))))-1)&amp;" Total",$B$6:$BB$373,ROW($A191)-5,FALSE))</f>
        <v>0</v>
      </c>
      <c r="M191" s="10">
        <f ca="1">IF(M$5&lt;&gt;"",HLOOKUP(M$5,Functionalization!$G$6:$R$373,ROW($A191)-5,FALSE),IFERROR(INDEX(M$337:M$373,MATCH($F191,$B$337:$B$373,0))/VLOOKUP($F191,$B$337:$BB$373,MATCH(LEFT(TRIM(M$6),FIND("~",SUBSTITUTE(M$6,"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191))*HLOOKUP(LEFT(TRIM(M$6),FIND("~",SUBSTITUTE(M$6," ","~",LEN(TRIM(M$6))-LEN(SUBSTITUTE(TRIM(M$6)," ",""))))-1)&amp;" Total",$B$6:$BB$373,ROW($A191)-5,FALSE))</f>
        <v>0</v>
      </c>
      <c r="N191" s="10">
        <f ca="1">IF(N$5&lt;&gt;"",HLOOKUP(N$5,Functionalization!$G$6:$R$373,ROW($A191)-5,FALSE),IFERROR(INDEX(N$337:N$373,MATCH($F191,$B$337:$B$373,0))/VLOOKUP($F191,$B$337:$BB$373,MATCH(LEFT(TRIM(N$6),FIND("~",SUBSTITUTE(N$6,"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191))*HLOOKUP(LEFT(TRIM(N$6),FIND("~",SUBSTITUTE(N$6," ","~",LEN(TRIM(N$6))-LEN(SUBSTITUTE(TRIM(N$6)," ",""))))-1)&amp;" Total",$B$6:$BB$373,ROW($A191)-5,FALSE))</f>
        <v>85196.042138115794</v>
      </c>
      <c r="O191" s="10">
        <f ca="1">IF(O$5&lt;&gt;"",HLOOKUP(O$5,Functionalization!$G$6:$R$373,ROW($A191)-5,FALSE),IFERROR(INDEX(O$337:O$373,MATCH($F191,$B$337:$B$373,0))/VLOOKUP($F191,$B$337:$BB$373,MATCH(LEFT(TRIM(O$6),FIND("~",SUBSTITUTE(O$6,"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191))*HLOOKUP(LEFT(TRIM(O$6),FIND("~",SUBSTITUTE(O$6," ","~",LEN(TRIM(O$6))-LEN(SUBSTITUTE(TRIM(O$6)," ",""))))-1)&amp;" Total",$B$6:$BB$373,ROW($A191)-5,FALSE))</f>
        <v>0</v>
      </c>
      <c r="P191" s="10">
        <f ca="1">IF(P$5&lt;&gt;"",HLOOKUP(P$5,Functionalization!$G$6:$R$373,ROW($A191)-5,FALSE),IFERROR(INDEX(P$337:P$373,MATCH($F191,$B$337:$B$373,0))/VLOOKUP($F191,$B$337:$BB$373,MATCH(LEFT(TRIM(P$6),FIND("~",SUBSTITUTE(P$6,"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191))*HLOOKUP(LEFT(TRIM(P$6),FIND("~",SUBSTITUTE(P$6," ","~",LEN(TRIM(P$6))-LEN(SUBSTITUTE(TRIM(P$6)," ",""))))-1)&amp;" Total",$B$6:$BB$373,ROW($A191)-5,FALSE))</f>
        <v>0</v>
      </c>
      <c r="Q191" s="10">
        <f ca="1">IF(Q$5&lt;&gt;"",HLOOKUP(Q$5,Functionalization!$G$6:$R$373,ROW($A191)-5,FALSE),IFERROR(INDEX(Q$337:Q$373,MATCH($F191,$B$337:$B$373,0))/VLOOKUP($F191,$B$337:$BB$373,MATCH(LEFT(TRIM(Q$6),FIND("~",SUBSTITUTE(Q$6,"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191))*HLOOKUP(LEFT(TRIM(Q$6),FIND("~",SUBSTITUTE(Q$6," ","~",LEN(TRIM(Q$6))-LEN(SUBSTITUTE(TRIM(Q$6)," ",""))))-1)&amp;" Total",$B$6:$BB$373,ROW($A191)-5,FALSE))</f>
        <v>0</v>
      </c>
      <c r="R191" s="10">
        <f ca="1">IF(R$5&lt;&gt;"",HLOOKUP(R$5,Functionalization!$G$6:$R$373,ROW($A191)-5,FALSE),IFERROR(INDEX(R$337:R$373,MATCH($F191,$B$337:$B$373,0))/VLOOKUP($F191,$B$337:$BB$373,MATCH(LEFT(TRIM(R$6),FIND("~",SUBSTITUTE(R$6,"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191))*HLOOKUP(LEFT(TRIM(R$6),FIND("~",SUBSTITUTE(R$6," ","~",LEN(TRIM(R$6))-LEN(SUBSTITUTE(TRIM(R$6)," ",""))))-1)&amp;" Total",$B$6:$BB$373,ROW($A191)-5,FALSE))</f>
        <v>0</v>
      </c>
      <c r="S191" s="10">
        <f ca="1">IF(S$5&lt;&gt;"",HLOOKUP(S$5,Functionalization!$G$6:$R$373,ROW($A191)-5,FALSE),IFERROR(INDEX(S$337:S$373,MATCH($F191,$B$337:$B$373,0))/VLOOKUP($F191,$B$337:$BB$373,MATCH(LEFT(TRIM(S$6),FIND("~",SUBSTITUTE(S$6,"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191))*HLOOKUP(LEFT(TRIM(S$6),FIND("~",SUBSTITUTE(S$6," ","~",LEN(TRIM(S$6))-LEN(SUBSTITUTE(TRIM(S$6)," ",""))))-1)&amp;" Total",$B$6:$BB$373,ROW($A191)-5,FALSE))</f>
        <v>0</v>
      </c>
      <c r="T191" s="10">
        <f ca="1">IF(T$5&lt;&gt;"",HLOOKUP(T$5,Functionalization!$G$6:$R$373,ROW($A191)-5,FALSE),IFERROR(INDEX(T$337:T$373,MATCH($F191,$B$337:$B$373,0))/VLOOKUP($F191,$B$337:$BB$373,MATCH(LEFT(TRIM(T$6),FIND("~",SUBSTITUTE(T$6,"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191))*HLOOKUP(LEFT(TRIM(T$6),FIND("~",SUBSTITUTE(T$6," ","~",LEN(TRIM(T$6))-LEN(SUBSTITUTE(TRIM(T$6)," ",""))))-1)&amp;" Total",$B$6:$BB$373,ROW($A191)-5,FALSE))</f>
        <v>0</v>
      </c>
      <c r="U191" s="10">
        <f ca="1">IF(U$5&lt;&gt;"",HLOOKUP(U$5,Functionalization!$G$6:$R$373,ROW($A191)-5,FALSE),IFERROR(INDEX(U$337:U$373,MATCH($F191,$B$337:$B$373,0))/VLOOKUP($F191,$B$337:$BB$373,MATCH(LEFT(TRIM(U$6),FIND("~",SUBSTITUTE(U$6,"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191))*HLOOKUP(LEFT(TRIM(U$6),FIND("~",SUBSTITUTE(U$6," ","~",LEN(TRIM(U$6))-LEN(SUBSTITUTE(TRIM(U$6)," ",""))))-1)&amp;" Total",$B$6:$BB$373,ROW($A191)-5,FALSE))</f>
        <v>0</v>
      </c>
      <c r="V191" s="10">
        <f ca="1">IF(V$5&lt;&gt;"",HLOOKUP(V$5,Functionalization!$G$6:$R$373,ROW($A191)-5,FALSE),IFERROR(INDEX(V$337:V$373,MATCH($F191,$B$337:$B$373,0))/VLOOKUP($F191,$B$337:$BB$373,MATCH(LEFT(TRIM(V$6),FIND("~",SUBSTITUTE(V$6,"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191))*HLOOKUP(LEFT(TRIM(V$6),FIND("~",SUBSTITUTE(V$6," ","~",LEN(TRIM(V$6))-LEN(SUBSTITUTE(TRIM(V$6)," ",""))))-1)&amp;" Total",$B$6:$BB$373,ROW($A191)-5,FALSE))</f>
        <v>0</v>
      </c>
      <c r="W191" s="10">
        <f ca="1">IF(W$5&lt;&gt;"",HLOOKUP(W$5,Functionalization!$G$6:$R$373,ROW($A191)-5,FALSE),IFERROR(INDEX(W$337:W$373,MATCH($F191,$B$337:$B$373,0))/VLOOKUP($F191,$B$337:$BB$373,MATCH(LEFT(TRIM(W$6),FIND("~",SUBSTITUTE(W$6,"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191))*HLOOKUP(LEFT(TRIM(W$6),FIND("~",SUBSTITUTE(W$6," ","~",LEN(TRIM(W$6))-LEN(SUBSTITUTE(TRIM(W$6)," ",""))))-1)&amp;" Total",$B$6:$BB$373,ROW($A191)-5,FALSE))</f>
        <v>0</v>
      </c>
      <c r="X191" s="10">
        <f ca="1">IF(X$5&lt;&gt;"",HLOOKUP(X$5,Functionalization!$G$6:$R$373,ROW($A191)-5,FALSE),IFERROR(INDEX(X$337:X$373,MATCH($F191,$B$337:$B$373,0))/VLOOKUP($F191,$B$337:$BB$373,MATCH(LEFT(TRIM(X$6),FIND("~",SUBSTITUTE(X$6,"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191))*HLOOKUP(LEFT(TRIM(X$6),FIND("~",SUBSTITUTE(X$6," ","~",LEN(TRIM(X$6))-LEN(SUBSTITUTE(TRIM(X$6)," ",""))))-1)&amp;" Total",$B$6:$BB$373,ROW($A191)-5,FALSE))</f>
        <v>0</v>
      </c>
      <c r="Y191" s="10">
        <f ca="1">IF(Y$5&lt;&gt;"",HLOOKUP(Y$5,Functionalization!$G$6:$R$373,ROW($A191)-5,FALSE),IFERROR(INDEX(Y$337:Y$373,MATCH($F191,$B$337:$B$373,0))/VLOOKUP($F191,$B$337:$BB$373,MATCH(LEFT(TRIM(Y$6),FIND("~",SUBSTITUTE(Y$6,"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191))*HLOOKUP(LEFT(TRIM(Y$6),FIND("~",SUBSTITUTE(Y$6," ","~",LEN(TRIM(Y$6))-LEN(SUBSTITUTE(TRIM(Y$6)," ",""))))-1)&amp;" Total",$B$6:$BB$373,ROW($A191)-5,FALSE))</f>
        <v>0</v>
      </c>
      <c r="Z191" s="10">
        <f ca="1">IF(Z$5&lt;&gt;"",HLOOKUP(Z$5,Functionalization!$G$6:$R$373,ROW($A191)-5,FALSE),IFERROR(INDEX(Z$337:Z$373,MATCH($F191,$B$337:$B$373,0))/VLOOKUP($F191,$B$337:$BB$373,MATCH(LEFT(TRIM(Z$6),FIND("~",SUBSTITUTE(Z$6,"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191))*HLOOKUP(LEFT(TRIM(Z$6),FIND("~",SUBSTITUTE(Z$6," ","~",LEN(TRIM(Z$6))-LEN(SUBSTITUTE(TRIM(Z$6)," ",""))))-1)&amp;" Total",$B$6:$BB$373,ROW($A191)-5,FALSE))</f>
        <v>0</v>
      </c>
      <c r="AA191" s="10">
        <f ca="1">IF(AA$5&lt;&gt;"",HLOOKUP(AA$5,Functionalization!$G$6:$R$373,ROW($A191)-5,FALSE),IFERROR(INDEX(AA$337:AA$373,MATCH($F191,$B$337:$B$373,0))/VLOOKUP($F191,$B$337:$BB$373,MATCH(LEFT(TRIM(AA$6),FIND("~",SUBSTITUTE(AA$6,"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191))*HLOOKUP(LEFT(TRIM(AA$6),FIND("~",SUBSTITUTE(AA$6," ","~",LEN(TRIM(AA$6))-LEN(SUBSTITUTE(TRIM(AA$6)," ",""))))-1)&amp;" Total",$B$6:$BB$373,ROW($A191)-5,FALSE))</f>
        <v>0</v>
      </c>
      <c r="AB191" s="10">
        <f ca="1">IF(AB$5&lt;&gt;"",HLOOKUP(AB$5,Functionalization!$G$6:$R$373,ROW($A191)-5,FALSE),IFERROR(INDEX(AB$337:AB$373,MATCH($F191,$B$337:$B$373,0))/VLOOKUP($F191,$B$337:$BB$373,MATCH(LEFT(TRIM(AB$6),FIND("~",SUBSTITUTE(AB$6,"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191))*HLOOKUP(LEFT(TRIM(AB$6),FIND("~",SUBSTITUTE(AB$6," ","~",LEN(TRIM(AB$6))-LEN(SUBSTITUTE(TRIM(AB$6)," ",""))))-1)&amp;" Total",$B$6:$BB$373,ROW($A191)-5,FALSE))</f>
        <v>0</v>
      </c>
      <c r="AC191" s="10">
        <f ca="1">IF(AC$5&lt;&gt;"",HLOOKUP(AC$5,Functionalization!$G$6:$R$373,ROW($A191)-5,FALSE),IFERROR(INDEX(AC$337:AC$373,MATCH($F191,$B$337:$B$373,0))/VLOOKUP($F191,$B$337:$BB$373,MATCH(LEFT(TRIM(AC$6),FIND("~",SUBSTITUTE(AC$6,"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191))*HLOOKUP(LEFT(TRIM(AC$6),FIND("~",SUBSTITUTE(AC$6," ","~",LEN(TRIM(AC$6))-LEN(SUBSTITUTE(TRIM(AC$6)," ",""))))-1)&amp;" Total",$B$6:$BB$373,ROW($A191)-5,FALSE))</f>
        <v>0</v>
      </c>
      <c r="AD191" s="10">
        <f ca="1">IF(AD$5&lt;&gt;"",HLOOKUP(AD$5,Functionalization!$G$6:$R$373,ROW($A191)-5,FALSE),IFERROR(INDEX(AD$337:AD$373,MATCH($F191,$B$337:$B$373,0))/VLOOKUP($F191,$B$337:$BB$373,MATCH(LEFT(TRIM(AD$6),FIND("~",SUBSTITUTE(AD$6,"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191))*HLOOKUP(LEFT(TRIM(AD$6),FIND("~",SUBSTITUTE(AD$6," ","~",LEN(TRIM(AD$6))-LEN(SUBSTITUTE(TRIM(AD$6)," ",""))))-1)&amp;" Total",$B$6:$BB$373,ROW($A191)-5,FALSE))</f>
        <v>0</v>
      </c>
      <c r="AE191" s="10">
        <f ca="1">IF(AE$5&lt;&gt;"",HLOOKUP(AE$5,Functionalization!$G$6:$R$373,ROW($A191)-5,FALSE),IFERROR(INDEX(AE$337:AE$373,MATCH($F191,$B$337:$B$373,0))/VLOOKUP($F191,$B$337:$BB$373,MATCH(LEFT(TRIM(AE$6),FIND("~",SUBSTITUTE(AE$6,"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191))*HLOOKUP(LEFT(TRIM(AE$6),FIND("~",SUBSTITUTE(AE$6," ","~",LEN(TRIM(AE$6))-LEN(SUBSTITUTE(TRIM(AE$6)," ",""))))-1)&amp;" Total",$B$6:$BB$373,ROW($A191)-5,FALSE))</f>
        <v>0</v>
      </c>
      <c r="AF191" s="10">
        <f ca="1">IF(AF$5&lt;&gt;"",HLOOKUP(AF$5,Functionalization!$G$6:$R$373,ROW($A191)-5,FALSE),IFERROR(INDEX(AF$337:AF$373,MATCH($F191,$B$337:$B$373,0))/VLOOKUP($F191,$B$337:$BB$373,MATCH(LEFT(TRIM(AF$6),FIND("~",SUBSTITUTE(AF$6,"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191))*HLOOKUP(LEFT(TRIM(AF$6),FIND("~",SUBSTITUTE(AF$6," ","~",LEN(TRIM(AF$6))-LEN(SUBSTITUTE(TRIM(AF$6)," ",""))))-1)&amp;" Total",$B$6:$BB$373,ROW($A191)-5,FALSE))</f>
        <v>0</v>
      </c>
      <c r="AG191" s="10">
        <f ca="1">IF(AG$5&lt;&gt;"",HLOOKUP(AG$5,Functionalization!$G$6:$R$373,ROW($A191)-5,FALSE),IFERROR(INDEX(AG$337:AG$373,MATCH($F191,$B$337:$B$373,0))/VLOOKUP($F191,$B$337:$BB$373,MATCH(LEFT(TRIM(AG$6),FIND("~",SUBSTITUTE(AG$6,"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191))*HLOOKUP(LEFT(TRIM(AG$6),FIND("~",SUBSTITUTE(AG$6," ","~",LEN(TRIM(AG$6))-LEN(SUBSTITUTE(TRIM(AG$6)," ",""))))-1)&amp;" Total",$B$6:$BB$373,ROW($A191)-5,FALSE))</f>
        <v>0</v>
      </c>
      <c r="AH191" s="10">
        <f ca="1">IF(AH$5&lt;&gt;"",HLOOKUP(AH$5,Functionalization!$G$6:$R$373,ROW($A191)-5,FALSE),IFERROR(INDEX(AH$337:AH$373,MATCH($F191,$B$337:$B$373,0))/VLOOKUP($F191,$B$337:$BB$373,MATCH(LEFT(TRIM(AH$6),FIND("~",SUBSTITUTE(AH$6,"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191))*HLOOKUP(LEFT(TRIM(AH$6),FIND("~",SUBSTITUTE(AH$6," ","~",LEN(TRIM(AH$6))-LEN(SUBSTITUTE(TRIM(AH$6)," ",""))))-1)&amp;" Total",$B$6:$BB$373,ROW($A191)-5,FALSE))</f>
        <v>0</v>
      </c>
      <c r="AI191" s="10">
        <f ca="1">IF(AI$5&lt;&gt;"",HLOOKUP(AI$5,Functionalization!$G$6:$R$373,ROW($A191)-5,FALSE),IFERROR(INDEX(AI$337:AI$373,MATCH($F191,$B$337:$B$373,0))/VLOOKUP($F191,$B$337:$BB$373,MATCH(LEFT(TRIM(AI$6),FIND("~",SUBSTITUTE(AI$6,"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191))*HLOOKUP(LEFT(TRIM(AI$6),FIND("~",SUBSTITUTE(AI$6," ","~",LEN(TRIM(AI$6))-LEN(SUBSTITUTE(TRIM(AI$6)," ",""))))-1)&amp;" Total",$B$6:$BB$373,ROW($A191)-5,FALSE))</f>
        <v>0</v>
      </c>
      <c r="AJ191" s="10">
        <f ca="1">IF(AJ$5&lt;&gt;"",HLOOKUP(AJ$5,Functionalization!$G$6:$R$373,ROW($A191)-5,FALSE),IFERROR(INDEX(AJ$337:AJ$373,MATCH($F191,$B$337:$B$373,0))/VLOOKUP($F191,$B$337:$BB$373,MATCH(LEFT(TRIM(AJ$6),FIND("~",SUBSTITUTE(AJ$6,"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191))*HLOOKUP(LEFT(TRIM(AJ$6),FIND("~",SUBSTITUTE(AJ$6," ","~",LEN(TRIM(AJ$6))-LEN(SUBSTITUTE(TRIM(AJ$6)," ",""))))-1)&amp;" Total",$B$6:$BB$373,ROW($A191)-5,FALSE))</f>
        <v>0</v>
      </c>
      <c r="AK191" s="10">
        <f ca="1">IF(AK$5&lt;&gt;"",HLOOKUP(AK$5,Functionalization!$G$6:$R$373,ROW($A191)-5,FALSE),IFERROR(INDEX(AK$337:AK$373,MATCH($F191,$B$337:$B$373,0))/VLOOKUP($F191,$B$337:$BB$373,MATCH(LEFT(TRIM(AK$6),FIND("~",SUBSTITUTE(AK$6,"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191))*HLOOKUP(LEFT(TRIM(AK$6),FIND("~",SUBSTITUTE(AK$6," ","~",LEN(TRIM(AK$6))-LEN(SUBSTITUTE(TRIM(AK$6)," ",""))))-1)&amp;" Total",$B$6:$BB$373,ROW($A191)-5,FALSE))</f>
        <v>0</v>
      </c>
      <c r="AL191" s="10">
        <f ca="1">IF(AL$5&lt;&gt;"",HLOOKUP(AL$5,Functionalization!$G$6:$R$373,ROW($A191)-5,FALSE),IFERROR(INDEX(AL$337:AL$373,MATCH($F191,$B$337:$B$373,0))/VLOOKUP($F191,$B$337:$BB$373,MATCH(LEFT(TRIM(AL$6),FIND("~",SUBSTITUTE(AL$6,"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191))*HLOOKUP(LEFT(TRIM(AL$6),FIND("~",SUBSTITUTE(AL$6," ","~",LEN(TRIM(AL$6))-LEN(SUBSTITUTE(TRIM(AL$6)," ",""))))-1)&amp;" Total",$B$6:$BB$373,ROW($A191)-5,FALSE))</f>
        <v>0</v>
      </c>
      <c r="AM191" s="10">
        <f ca="1">IF(AM$5&lt;&gt;"",HLOOKUP(AM$5,Functionalization!$G$6:$R$373,ROW($A191)-5,FALSE),IFERROR(INDEX(AM$337:AM$373,MATCH($F191,$B$337:$B$373,0))/VLOOKUP($F191,$B$337:$BB$373,MATCH(LEFT(TRIM(AM$6),FIND("~",SUBSTITUTE(AM$6,"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191))*HLOOKUP(LEFT(TRIM(AM$6),FIND("~",SUBSTITUTE(AM$6," ","~",LEN(TRIM(AM$6))-LEN(SUBSTITUTE(TRIM(AM$6)," ",""))))-1)&amp;" Total",$B$6:$BB$373,ROW($A191)-5,FALSE))</f>
        <v>0</v>
      </c>
      <c r="AN191" s="10">
        <f ca="1">IF(AN$5&lt;&gt;"",HLOOKUP(AN$5,Functionalization!$G$6:$R$373,ROW($A191)-5,FALSE),IFERROR(INDEX(AN$337:AN$373,MATCH($F191,$B$337:$B$373,0))/VLOOKUP($F191,$B$337:$BB$373,MATCH(LEFT(TRIM(AN$6),FIND("~",SUBSTITUTE(AN$6,"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191))*HLOOKUP(LEFT(TRIM(AN$6),FIND("~",SUBSTITUTE(AN$6," ","~",LEN(TRIM(AN$6))-LEN(SUBSTITUTE(TRIM(AN$6)," ",""))))-1)&amp;" Total",$B$6:$BB$373,ROW($A191)-5,FALSE))</f>
        <v>0</v>
      </c>
      <c r="AO191" s="10">
        <f ca="1">IF(AO$5&lt;&gt;"",HLOOKUP(AO$5,Functionalization!$G$6:$R$373,ROW($A191)-5,FALSE),IFERROR(INDEX(AO$337:AO$373,MATCH($F191,$B$337:$B$373,0))/VLOOKUP($F191,$B$337:$BB$373,MATCH(LEFT(TRIM(AO$6),FIND("~",SUBSTITUTE(AO$6,"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191))*HLOOKUP(LEFT(TRIM(AO$6),FIND("~",SUBSTITUTE(AO$6," ","~",LEN(TRIM(AO$6))-LEN(SUBSTITUTE(TRIM(AO$6)," ",""))))-1)&amp;" Total",$B$6:$BB$373,ROW($A191)-5,FALSE))</f>
        <v>0</v>
      </c>
      <c r="AP191" s="10">
        <f ca="1">IF(AP$5&lt;&gt;"",HLOOKUP(AP$5,Functionalization!$G$6:$R$373,ROW($A191)-5,FALSE),IFERROR(INDEX(AP$337:AP$373,MATCH($F191,$B$337:$B$373,0))/VLOOKUP($F191,$B$337:$BB$373,MATCH(LEFT(TRIM(AP$6),FIND("~",SUBSTITUTE(AP$6,"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191))*HLOOKUP(LEFT(TRIM(AP$6),FIND("~",SUBSTITUTE(AP$6," ","~",LEN(TRIM(AP$6))-LEN(SUBSTITUTE(TRIM(AP$6)," ",""))))-1)&amp;" Total",$B$6:$BB$373,ROW($A191)-5,FALSE))</f>
        <v>0</v>
      </c>
      <c r="AQ191" s="10">
        <f ca="1">IF(AQ$5&lt;&gt;"",HLOOKUP(AQ$5,Functionalization!$G$6:$R$373,ROW($A191)-5,FALSE),IFERROR(INDEX(AQ$337:AQ$373,MATCH($F191,$B$337:$B$373,0))/VLOOKUP($F191,$B$337:$BB$373,MATCH(LEFT(TRIM(AQ$6),FIND("~",SUBSTITUTE(AQ$6,"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191))*HLOOKUP(LEFT(TRIM(AQ$6),FIND("~",SUBSTITUTE(AQ$6," ","~",LEN(TRIM(AQ$6))-LEN(SUBSTITUTE(TRIM(AQ$6)," ",""))))-1)&amp;" Total",$B$6:$BB$373,ROW($A191)-5,FALSE))</f>
        <v>0</v>
      </c>
      <c r="AR191" s="10">
        <f ca="1">IF(AR$5&lt;&gt;"",HLOOKUP(AR$5,Functionalization!$G$6:$R$373,ROW($A191)-5,FALSE),IFERROR(INDEX(AR$337:AR$373,MATCH($F191,$B$337:$B$373,0))/VLOOKUP($F191,$B$337:$BB$373,MATCH(LEFT(TRIM(AR$6),FIND("~",SUBSTITUTE(AR$6,"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191))*HLOOKUP(LEFT(TRIM(AR$6),FIND("~",SUBSTITUTE(AR$6," ","~",LEN(TRIM(AR$6))-LEN(SUBSTITUTE(TRIM(AR$6)," ",""))))-1)&amp;" Total",$B$6:$BB$373,ROW($A191)-5,FALSE))</f>
        <v>0</v>
      </c>
      <c r="AS191" s="10">
        <f ca="1">IF(AS$5&lt;&gt;"",HLOOKUP(AS$5,Functionalization!$G$6:$R$373,ROW($A191)-5,FALSE),IFERROR(INDEX(AS$337:AS$373,MATCH($F191,$B$337:$B$373,0))/VLOOKUP($F191,$B$337:$BB$373,MATCH(LEFT(TRIM(AS$6),FIND("~",SUBSTITUTE(AS$6,"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191))*HLOOKUP(LEFT(TRIM(AS$6),FIND("~",SUBSTITUTE(AS$6," ","~",LEN(TRIM(AS$6))-LEN(SUBSTITUTE(TRIM(AS$6)," ",""))))-1)&amp;" Total",$B$6:$BB$373,ROW($A191)-5,FALSE))</f>
        <v>0</v>
      </c>
      <c r="AT191" s="10">
        <f ca="1">IF(AT$5&lt;&gt;"",HLOOKUP(AT$5,Functionalization!$G$6:$R$373,ROW($A191)-5,FALSE),IFERROR(INDEX(AT$337:AT$373,MATCH($F191,$B$337:$B$373,0))/VLOOKUP($F191,$B$337:$BB$373,MATCH(LEFT(TRIM(AT$6),FIND("~",SUBSTITUTE(AT$6,"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191))*HLOOKUP(LEFT(TRIM(AT$6),FIND("~",SUBSTITUTE(AT$6," ","~",LEN(TRIM(AT$6))-LEN(SUBSTITUTE(TRIM(AT$6)," ",""))))-1)&amp;" Total",$B$6:$BB$373,ROW($A191)-5,FALSE))</f>
        <v>0</v>
      </c>
      <c r="AU191" s="10">
        <f ca="1">IF(AU$5&lt;&gt;"",HLOOKUP(AU$5,Functionalization!$G$6:$R$373,ROW($A191)-5,FALSE),IFERROR(INDEX(AU$337:AU$373,MATCH($F191,$B$337:$B$373,0))/VLOOKUP($F191,$B$337:$BB$373,MATCH(LEFT(TRIM(AU$6),FIND("~",SUBSTITUTE(AU$6,"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191))*HLOOKUP(LEFT(TRIM(AU$6),FIND("~",SUBSTITUTE(AU$6," ","~",LEN(TRIM(AU$6))-LEN(SUBSTITUTE(TRIM(AU$6)," ",""))))-1)&amp;" Total",$B$6:$BB$373,ROW($A191)-5,FALSE))</f>
        <v>0</v>
      </c>
      <c r="AV191" s="10">
        <f ca="1">IF(AV$5&lt;&gt;"",HLOOKUP(AV$5,Functionalization!$G$6:$R$373,ROW($A191)-5,FALSE),IFERROR(INDEX(AV$337:AV$373,MATCH($F191,$B$337:$B$373,0))/VLOOKUP($F191,$B$337:$BB$373,MATCH(LEFT(TRIM(AV$6),FIND("~",SUBSTITUTE(AV$6,"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191))*HLOOKUP(LEFT(TRIM(AV$6),FIND("~",SUBSTITUTE(AV$6," ","~",LEN(TRIM(AV$6))-LEN(SUBSTITUTE(TRIM(AV$6)," ",""))))-1)&amp;" Total",$B$6:$BB$373,ROW($A191)-5,FALSE))</f>
        <v>0</v>
      </c>
      <c r="AW191" s="10">
        <f ca="1">IF(AW$5&lt;&gt;"",HLOOKUP(AW$5,Functionalization!$G$6:$R$373,ROW($A191)-5,FALSE),IFERROR(INDEX(AW$337:AW$373,MATCH($F191,$B$337:$B$373,0))/VLOOKUP($F191,$B$337:$BB$373,MATCH(LEFT(TRIM(AW$6),FIND("~",SUBSTITUTE(AW$6,"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191))*HLOOKUP(LEFT(TRIM(AW$6),FIND("~",SUBSTITUTE(AW$6," ","~",LEN(TRIM(AW$6))-LEN(SUBSTITUTE(TRIM(AW$6)," ",""))))-1)&amp;" Total",$B$6:$BB$373,ROW($A191)-5,FALSE))</f>
        <v>0</v>
      </c>
      <c r="AX191" s="10">
        <f ca="1">IF(AX$5&lt;&gt;"",HLOOKUP(AX$5,Functionalization!$G$6:$R$373,ROW($A191)-5,FALSE),IFERROR(INDEX(AX$337:AX$373,MATCH($F191,$B$337:$B$373,0))/VLOOKUP($F191,$B$337:$BB$373,MATCH(LEFT(TRIM(AX$6),FIND("~",SUBSTITUTE(AX$6,"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191))*HLOOKUP(LEFT(TRIM(AX$6),FIND("~",SUBSTITUTE(AX$6," ","~",LEN(TRIM(AX$6))-LEN(SUBSTITUTE(TRIM(AX$6)," ",""))))-1)&amp;" Total",$B$6:$BB$373,ROW($A191)-5,FALSE))</f>
        <v>0</v>
      </c>
      <c r="AY191" s="10">
        <f ca="1">IF(AY$5&lt;&gt;"",HLOOKUP(AY$5,Functionalization!$G$6:$R$373,ROW($A191)-5,FALSE),IFERROR(INDEX(AY$337:AY$373,MATCH($F191,$B$337:$B$373,0))/VLOOKUP($F191,$B$337:$BB$373,MATCH(LEFT(TRIM(AY$6),FIND("~",SUBSTITUTE(AY$6,"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191))*HLOOKUP(LEFT(TRIM(AY$6),FIND("~",SUBSTITUTE(AY$6," ","~",LEN(TRIM(AY$6))-LEN(SUBSTITUTE(TRIM(AY$6)," ",""))))-1)&amp;" Total",$B$6:$BB$373,ROW($A191)-5,FALSE))</f>
        <v>0</v>
      </c>
      <c r="AZ191" s="10">
        <f ca="1">IF(AZ$5&lt;&gt;"",HLOOKUP(AZ$5,Functionalization!$G$6:$R$373,ROW($A191)-5,FALSE),IFERROR(INDEX(AZ$337:AZ$373,MATCH($F191,$B$337:$B$373,0))/VLOOKUP($F191,$B$337:$BB$373,MATCH(LEFT(TRIM(AZ$6),FIND("~",SUBSTITUTE(AZ$6,"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191))*HLOOKUP(LEFT(TRIM(AZ$6),FIND("~",SUBSTITUTE(AZ$6," ","~",LEN(TRIM(AZ$6))-LEN(SUBSTITUTE(TRIM(AZ$6)," ",""))))-1)&amp;" Total",$B$6:$BB$373,ROW($A191)-5,FALSE))</f>
        <v>0</v>
      </c>
      <c r="BA191" s="10">
        <f ca="1">IF(BA$5&lt;&gt;"",HLOOKUP(BA$5,Functionalization!$G$6:$R$373,ROW($A191)-5,FALSE),IFERROR(INDEX(BA$337:BA$373,MATCH($F191,$B$337:$B$373,0))/VLOOKUP($F191,$B$337:$BB$373,MATCH(LEFT(TRIM(BA$6),FIND("~",SUBSTITUTE(BA$6,"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191))*HLOOKUP(LEFT(TRIM(BA$6),FIND("~",SUBSTITUTE(BA$6," ","~",LEN(TRIM(BA$6))-LEN(SUBSTITUTE(TRIM(BA$6)," ",""))))-1)&amp;" Total",$B$6:$BB$373,ROW($A191)-5,FALSE))</f>
        <v>0</v>
      </c>
      <c r="BB191" s="10">
        <f ca="1">IF(BB$5&lt;&gt;"",HLOOKUP(BB$5,Functionalization!$G$6:$R$373,ROW($A191)-5,FALSE),IFERROR(INDEX(BB$337:BB$373,MATCH($F191,$B$337:$B$373,0))/VLOOKUP($F191,$B$337:$BB$373,MATCH(LEFT(TRIM(BB$6),FIND("~",SUBSTITUTE(BB$6,"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191))*HLOOKUP(LEFT(TRIM(BB$6),FIND("~",SUBSTITUTE(BB$6," ","~",LEN(TRIM(BB$6))-LEN(SUBSTITUTE(TRIM(BB$6)," ",""))))-1)&amp;" Total",$B$6:$BB$373,ROW($A191)-5,FALSE))</f>
        <v>0</v>
      </c>
      <c r="BD191">
        <f ca="1">IFERROR(IF(SUMIF($G$6:$BB$6,BD$6&amp;" Total",$G191:$BB191)-(SUMIF($G$6:$BB$6,BD$6&amp;" "&amp;'Input-Func_Class'!$D$22,$G191:$BB191)+IFERROR(SUMIF($G$6:$BB$6,BD$6&amp;" "&amp;'Input-Func_Class'!$E$22,$G191:$BB191),SUMIF($G$6:$BB$6,BD$6&amp;" "&amp;'Input-Func_Class'!$B$24,$G191:$BB191))+SUMIF($G$6:$BB$6,BD$6&amp;" "&amp;'Input-Func_Class'!$F$22,$G191:$BB191))&lt;Check_Limit,0,1),1)</f>
        <v>0</v>
      </c>
      <c r="BE191">
        <f ca="1">IFERROR(IF(SUMIF($G$6:$BB$6,BE$6&amp;" Total",$G191:$BB191)-(SUMIF($G$6:$BB$6,BE$6&amp;" "&amp;'Input-Func_Class'!$D$22,$G191:$BB191)+IFERROR(SUMIF($G$6:$BB$6,BE$6&amp;" "&amp;'Input-Func_Class'!$E$22,$G191:$BB191),SUMIF($G$6:$BB$6,BE$6&amp;" "&amp;'Input-Func_Class'!$B$24,$G191:$BB191))+SUMIF($G$6:$BB$6,BE$6&amp;" "&amp;'Input-Func_Class'!$F$22,$G191:$BB191))&lt;Check_Limit,0,1),1)</f>
        <v>0</v>
      </c>
      <c r="BF191">
        <f ca="1">IFERROR(IF(SUMIF($G$6:$BB$6,BF$6&amp;" Total",$G191:$BB191)-(SUMIF($G$6:$BB$6,BF$6&amp;" "&amp;'Input-Func_Class'!$D$22,$G191:$BB191)+IFERROR(SUMIF($G$6:$BB$6,BF$6&amp;" "&amp;'Input-Func_Class'!$E$22,$G191:$BB191),SUMIF($G$6:$BB$6,BF$6&amp;" "&amp;'Input-Func_Class'!$B$24,$G191:$BB191))+SUMIF($G$6:$BB$6,BF$6&amp;" "&amp;'Input-Func_Class'!$F$22,$G191:$BB191))&lt;Check_Limit,0,1),1)</f>
        <v>0</v>
      </c>
      <c r="BG191">
        <f ca="1">IFERROR(IF(SUMIF($G$6:$BB$6,BG$6&amp;" Total",$G191:$BB191)-(SUMIF($G$6:$BB$6,BG$6&amp;" "&amp;'Input-Func_Class'!$D$22,$G191:$BB191)+IFERROR(SUMIF($G$6:$BB$6,BG$6&amp;" "&amp;'Input-Func_Class'!$E$22,$G191:$BB191),SUMIF($G$6:$BB$6,BG$6&amp;" "&amp;'Input-Func_Class'!$B$24,$G191:$BB191))+SUMIF($G$6:$BB$6,BG$6&amp;" "&amp;'Input-Func_Class'!$F$22,$G191:$BB191))&lt;Check_Limit,0,1),1)</f>
        <v>0</v>
      </c>
      <c r="BH191">
        <f ca="1">IFERROR(IF(SUMIF($G$6:$BB$6,BH$6&amp;" Total",$G191:$BB191)-(SUMIF($G$6:$BB$6,BH$6&amp;" "&amp;'Input-Func_Class'!$D$22,$G191:$BB191)+IFERROR(SUMIF($G$6:$BB$6,BH$6&amp;" "&amp;'Input-Func_Class'!$E$22,$G191:$BB191),SUMIF($G$6:$BB$6,BH$6&amp;" "&amp;'Input-Func_Class'!$B$24,$G191:$BB191))+SUMIF($G$6:$BB$6,BH$6&amp;" "&amp;'Input-Func_Class'!$F$22,$G191:$BB191))&lt;Check_Limit,0,1),1)</f>
        <v>0</v>
      </c>
      <c r="BI191">
        <f ca="1">IFERROR(IF(SUMIF($G$6:$BB$6,BI$6&amp;" Total",$G191:$BB191)-(SUMIF($G$6:$BB$6,BI$6&amp;" "&amp;'Input-Func_Class'!$D$22,$G191:$BB191)+IFERROR(SUMIF($G$6:$BB$6,BI$6&amp;" "&amp;'Input-Func_Class'!$E$22,$G191:$BB191),SUMIF($G$6:$BB$6,BI$6&amp;" "&amp;'Input-Func_Class'!$B$24,$G191:$BB191))+SUMIF($G$6:$BB$6,BI$6&amp;" "&amp;'Input-Func_Class'!$F$22,$G191:$BB191))&lt;Check_Limit,0,1),1)</f>
        <v>0</v>
      </c>
      <c r="BJ191">
        <f ca="1">IFERROR(IF(SUMIF($G$6:$BB$6,BJ$6&amp;" Total",$G191:$BB191)-(SUMIF($G$6:$BB$6,BJ$6&amp;" "&amp;'Input-Func_Class'!$D$22,$G191:$BB191)+IFERROR(SUMIF($G$6:$BB$6,BJ$6&amp;" "&amp;'Input-Func_Class'!$E$22,$G191:$BB191),SUMIF($G$6:$BB$6,BJ$6&amp;" "&amp;'Input-Func_Class'!$B$24,$G191:$BB191))+SUMIF($G$6:$BB$6,BJ$6&amp;" "&amp;'Input-Func_Class'!$F$22,$G191:$BB191))&lt;Check_Limit,0,1),1)</f>
        <v>0</v>
      </c>
      <c r="BK191">
        <f ca="1">IFERROR(IF(SUMIF($G$6:$BB$6,BK$6&amp;" Total",$G191:$BB191)-(SUMIF($G$6:$BB$6,BK$6&amp;" "&amp;'Input-Func_Class'!$D$22,$G191:$BB191)+IFERROR(SUMIF($G$6:$BB$6,BK$6&amp;" "&amp;'Input-Func_Class'!$E$22,$G191:$BB191),SUMIF($G$6:$BB$6,BK$6&amp;" "&amp;'Input-Func_Class'!$B$24,$G191:$BB191))+SUMIF($G$6:$BB$6,BK$6&amp;" "&amp;'Input-Func_Class'!$F$22,$G191:$BB191))&lt;Check_Limit,0,1),1)</f>
        <v>0</v>
      </c>
      <c r="BL191">
        <f ca="1">IFERROR(IF(SUMIF($G$6:$BB$6,BL$6&amp;" Total",$G191:$BB191)-(SUMIF($G$6:$BB$6,BL$6&amp;" "&amp;'Input-Func_Class'!$D$22,$G191:$BB191)+IFERROR(SUMIF($G$6:$BB$6,BL$6&amp;" "&amp;'Input-Func_Class'!$E$22,$G191:$BB191),SUMIF($G$6:$BB$6,BL$6&amp;" "&amp;'Input-Func_Class'!$B$24,$G191:$BB191))+SUMIF($G$6:$BB$6,BL$6&amp;" "&amp;'Input-Func_Class'!$F$22,$G191:$BB191))&lt;Check_Limit,0,1),1)</f>
        <v>0</v>
      </c>
      <c r="BM191">
        <f ca="1">IFERROR(IF(SUMIF($G$6:$BB$6,BM$6&amp;" Total",$G191:$BB191)-(SUMIF($G$6:$BB$6,BM$6&amp;" "&amp;'Input-Func_Class'!$D$22,$G191:$BB191)+IFERROR(SUMIF($G$6:$BB$6,BM$6&amp;" "&amp;'Input-Func_Class'!$E$22,$G191:$BB191),SUMIF($G$6:$BB$6,BM$6&amp;" "&amp;'Input-Func_Class'!$B$24,$G191:$BB191))+SUMIF($G$6:$BB$6,BM$6&amp;" "&amp;'Input-Func_Class'!$F$22,$G191:$BB191))&lt;Check_Limit,0,1),1)</f>
        <v>0</v>
      </c>
      <c r="BN191">
        <f ca="1">IFERROR(IF(SUMIF($G$6:$BB$6,BN$6&amp;" Total",$G191:$BB191)-(SUMIF($G$6:$BB$6,BN$6&amp;" "&amp;'Input-Func_Class'!$D$22,$G191:$BB191)+IFERROR(SUMIF($G$6:$BB$6,BN$6&amp;" "&amp;'Input-Func_Class'!$E$22,$G191:$BB191),SUMIF($G$6:$BB$6,BN$6&amp;" "&amp;'Input-Func_Class'!$B$24,$G191:$BB191))+SUMIF($G$6:$BB$6,BN$6&amp;" "&amp;'Input-Func_Class'!$F$22,$G191:$BB191))&lt;Check_Limit,0,1),1)</f>
        <v>0</v>
      </c>
      <c r="BO191">
        <f ca="1">IFERROR(IF(SUMIF($G$6:$BB$6,BO$6&amp;" Total",$G191:$BB191)-(SUMIF($G$6:$BB$6,BO$6&amp;" "&amp;'Input-Func_Class'!$D$22,$G191:$BB191)+IFERROR(SUMIF($G$6:$BB$6,BO$6&amp;" "&amp;'Input-Func_Class'!$E$22,$G191:$BB191),SUMIF($G$6:$BB$6,BO$6&amp;" "&amp;'Input-Func_Class'!$B$24,$G191:$BB191))+SUMIF($G$6:$BB$6,BO$6&amp;" "&amp;'Input-Func_Class'!$F$22,$G191:$BB191))&lt;Check_Limit,0,1),1)</f>
        <v>0</v>
      </c>
    </row>
    <row r="192" spans="1:67" outlineLevel="1">
      <c r="A192" s="31">
        <f>IF(ISBLANK('Input-Accounts'!A192),"",'Input-Accounts'!A192)</f>
        <v>171</v>
      </c>
      <c r="B192" s="53" t="str">
        <f>IF(ISBLANK('Input-Accounts'!B192),"",'Input-Accounts'!B192)</f>
        <v>Maintenance of services</v>
      </c>
      <c r="C192" s="31">
        <f>IF(ISBLANK('Input-Accounts'!C192),"",'Input-Accounts'!C192)</f>
        <v>892</v>
      </c>
      <c r="D192" s="10">
        <f>Functionalization!$D192</f>
        <v>642431.56668051064</v>
      </c>
      <c r="E192" s="10">
        <f t="shared" ca="1" si="48"/>
        <v>0</v>
      </c>
      <c r="F192" s="3" t="str">
        <f>IF($D192=0,"-",IF('Input-Accounts'!$E192&lt;&gt;0,'Input-Accounts'!$E192,'Input-Accounts'!$G192))</f>
        <v>CUSTOMER</v>
      </c>
      <c r="G192" s="10">
        <f ca="1">IF(G$5&lt;&gt;"",HLOOKUP(G$5,Functionalization!$G$6:$R$373,ROW($A192)-5,FALSE),IFERROR(INDEX(G$337:G$373,MATCH($F192,$B$337:$B$373,0))/VLOOKUP($F192,$B$337:$BB$373,MATCH(LEFT(TRIM(G$6),FIND("~",SUBSTITUTE(G$6,"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192))*HLOOKUP(LEFT(TRIM(G$6),FIND("~",SUBSTITUTE(G$6," ","~",LEN(TRIM(G$6))-LEN(SUBSTITUTE(TRIM(G$6)," ",""))))-1)&amp;" Total",$B$6:$BB$373,ROW($A192)-5,FALSE))</f>
        <v>0</v>
      </c>
      <c r="H192" s="10">
        <f ca="1">IF(H$5&lt;&gt;"",HLOOKUP(H$5,Functionalization!$G$6:$R$373,ROW($A192)-5,FALSE),IFERROR(INDEX(H$337:H$373,MATCH($F192,$B$337:$B$373,0))/VLOOKUP($F192,$B$337:$BB$373,MATCH(LEFT(TRIM(H$6),FIND("~",SUBSTITUTE(H$6,"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192))*HLOOKUP(LEFT(TRIM(H$6),FIND("~",SUBSTITUTE(H$6," ","~",LEN(TRIM(H$6))-LEN(SUBSTITUTE(TRIM(H$6)," ",""))))-1)&amp;" Total",$B$6:$BB$373,ROW($A192)-5,FALSE))</f>
        <v>0</v>
      </c>
      <c r="I192" s="10">
        <f ca="1">IF(I$5&lt;&gt;"",HLOOKUP(I$5,Functionalization!$G$6:$R$373,ROW($A192)-5,FALSE),IFERROR(INDEX(I$337:I$373,MATCH($F192,$B$337:$B$373,0))/VLOOKUP($F192,$B$337:$BB$373,MATCH(LEFT(TRIM(I$6),FIND("~",SUBSTITUTE(I$6,"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192))*HLOOKUP(LEFT(TRIM(I$6),FIND("~",SUBSTITUTE(I$6," ","~",LEN(TRIM(I$6))-LEN(SUBSTITUTE(TRIM(I$6)," ",""))))-1)&amp;" Total",$B$6:$BB$373,ROW($A192)-5,FALSE))</f>
        <v>0</v>
      </c>
      <c r="J192" s="10">
        <f ca="1">IF(J$5&lt;&gt;"",HLOOKUP(J$5,Functionalization!$G$6:$R$373,ROW($A192)-5,FALSE),IFERROR(INDEX(J$337:J$373,MATCH($F192,$B$337:$B$373,0))/VLOOKUP($F192,$B$337:$BB$373,MATCH(LEFT(TRIM(J$6),FIND("~",SUBSTITUTE(J$6,"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192))*HLOOKUP(LEFT(TRIM(J$6),FIND("~",SUBSTITUTE(J$6," ","~",LEN(TRIM(J$6))-LEN(SUBSTITUTE(TRIM(J$6)," ",""))))-1)&amp;" Total",$B$6:$BB$373,ROW($A192)-5,FALSE))</f>
        <v>0</v>
      </c>
      <c r="K192" s="10">
        <f ca="1">IF(K$5&lt;&gt;"",HLOOKUP(K$5,Functionalization!$G$6:$R$373,ROW($A192)-5,FALSE),IFERROR(INDEX(K$337:K$373,MATCH($F192,$B$337:$B$373,0))/VLOOKUP($F192,$B$337:$BB$373,MATCH(LEFT(TRIM(K$6),FIND("~",SUBSTITUTE(K$6,"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192))*HLOOKUP(LEFT(TRIM(K$6),FIND("~",SUBSTITUTE(K$6," ","~",LEN(TRIM(K$6))-LEN(SUBSTITUTE(TRIM(K$6)," ",""))))-1)&amp;" Total",$B$6:$BB$373,ROW($A192)-5,FALSE))</f>
        <v>642431.56668051064</v>
      </c>
      <c r="L192" s="10">
        <f ca="1">IF(L$5&lt;&gt;"",HLOOKUP(L$5,Functionalization!$G$6:$R$373,ROW($A192)-5,FALSE),IFERROR(INDEX(L$337:L$373,MATCH($F192,$B$337:$B$373,0))/VLOOKUP($F192,$B$337:$BB$373,MATCH(LEFT(TRIM(L$6),FIND("~",SUBSTITUTE(L$6,"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192))*HLOOKUP(LEFT(TRIM(L$6),FIND("~",SUBSTITUTE(L$6," ","~",LEN(TRIM(L$6))-LEN(SUBSTITUTE(TRIM(L$6)," ",""))))-1)&amp;" Total",$B$6:$BB$373,ROW($A192)-5,FALSE))</f>
        <v>0</v>
      </c>
      <c r="M192" s="10">
        <f ca="1">IF(M$5&lt;&gt;"",HLOOKUP(M$5,Functionalization!$G$6:$R$373,ROW($A192)-5,FALSE),IFERROR(INDEX(M$337:M$373,MATCH($F192,$B$337:$B$373,0))/VLOOKUP($F192,$B$337:$BB$373,MATCH(LEFT(TRIM(M$6),FIND("~",SUBSTITUTE(M$6,"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192))*HLOOKUP(LEFT(TRIM(M$6),FIND("~",SUBSTITUTE(M$6," ","~",LEN(TRIM(M$6))-LEN(SUBSTITUTE(TRIM(M$6)," ",""))))-1)&amp;" Total",$B$6:$BB$373,ROW($A192)-5,FALSE))</f>
        <v>0</v>
      </c>
      <c r="N192" s="10">
        <f ca="1">IF(N$5&lt;&gt;"",HLOOKUP(N$5,Functionalization!$G$6:$R$373,ROW($A192)-5,FALSE),IFERROR(INDEX(N$337:N$373,MATCH($F192,$B$337:$B$373,0))/VLOOKUP($F192,$B$337:$BB$373,MATCH(LEFT(TRIM(N$6),FIND("~",SUBSTITUTE(N$6,"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192))*HLOOKUP(LEFT(TRIM(N$6),FIND("~",SUBSTITUTE(N$6," ","~",LEN(TRIM(N$6))-LEN(SUBSTITUTE(TRIM(N$6)," ",""))))-1)&amp;" Total",$B$6:$BB$373,ROW($A192)-5,FALSE))</f>
        <v>642431.56668051064</v>
      </c>
      <c r="O192" s="10">
        <f ca="1">IF(O$5&lt;&gt;"",HLOOKUP(O$5,Functionalization!$G$6:$R$373,ROW($A192)-5,FALSE),IFERROR(INDEX(O$337:O$373,MATCH($F192,$B$337:$B$373,0))/VLOOKUP($F192,$B$337:$BB$373,MATCH(LEFT(TRIM(O$6),FIND("~",SUBSTITUTE(O$6,"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192))*HLOOKUP(LEFT(TRIM(O$6),FIND("~",SUBSTITUTE(O$6," ","~",LEN(TRIM(O$6))-LEN(SUBSTITUTE(TRIM(O$6)," ",""))))-1)&amp;" Total",$B$6:$BB$373,ROW($A192)-5,FALSE))</f>
        <v>0</v>
      </c>
      <c r="P192" s="10">
        <f ca="1">IF(P$5&lt;&gt;"",HLOOKUP(P$5,Functionalization!$G$6:$R$373,ROW($A192)-5,FALSE),IFERROR(INDEX(P$337:P$373,MATCH($F192,$B$337:$B$373,0))/VLOOKUP($F192,$B$337:$BB$373,MATCH(LEFT(TRIM(P$6),FIND("~",SUBSTITUTE(P$6,"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192))*HLOOKUP(LEFT(TRIM(P$6),FIND("~",SUBSTITUTE(P$6," ","~",LEN(TRIM(P$6))-LEN(SUBSTITUTE(TRIM(P$6)," ",""))))-1)&amp;" Total",$B$6:$BB$373,ROW($A192)-5,FALSE))</f>
        <v>0</v>
      </c>
      <c r="Q192" s="10">
        <f ca="1">IF(Q$5&lt;&gt;"",HLOOKUP(Q$5,Functionalization!$G$6:$R$373,ROW($A192)-5,FALSE),IFERROR(INDEX(Q$337:Q$373,MATCH($F192,$B$337:$B$373,0))/VLOOKUP($F192,$B$337:$BB$373,MATCH(LEFT(TRIM(Q$6),FIND("~",SUBSTITUTE(Q$6,"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192))*HLOOKUP(LEFT(TRIM(Q$6),FIND("~",SUBSTITUTE(Q$6," ","~",LEN(TRIM(Q$6))-LEN(SUBSTITUTE(TRIM(Q$6)," ",""))))-1)&amp;" Total",$B$6:$BB$373,ROW($A192)-5,FALSE))</f>
        <v>0</v>
      </c>
      <c r="R192" s="10">
        <f ca="1">IF(R$5&lt;&gt;"",HLOOKUP(R$5,Functionalization!$G$6:$R$373,ROW($A192)-5,FALSE),IFERROR(INDEX(R$337:R$373,MATCH($F192,$B$337:$B$373,0))/VLOOKUP($F192,$B$337:$BB$373,MATCH(LEFT(TRIM(R$6),FIND("~",SUBSTITUTE(R$6,"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192))*HLOOKUP(LEFT(TRIM(R$6),FIND("~",SUBSTITUTE(R$6," ","~",LEN(TRIM(R$6))-LEN(SUBSTITUTE(TRIM(R$6)," ",""))))-1)&amp;" Total",$B$6:$BB$373,ROW($A192)-5,FALSE))</f>
        <v>0</v>
      </c>
      <c r="S192" s="10">
        <f ca="1">IF(S$5&lt;&gt;"",HLOOKUP(S$5,Functionalization!$G$6:$R$373,ROW($A192)-5,FALSE),IFERROR(INDEX(S$337:S$373,MATCH($F192,$B$337:$B$373,0))/VLOOKUP($F192,$B$337:$BB$373,MATCH(LEFT(TRIM(S$6),FIND("~",SUBSTITUTE(S$6,"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192))*HLOOKUP(LEFT(TRIM(S$6),FIND("~",SUBSTITUTE(S$6," ","~",LEN(TRIM(S$6))-LEN(SUBSTITUTE(TRIM(S$6)," ",""))))-1)&amp;" Total",$B$6:$BB$373,ROW($A192)-5,FALSE))</f>
        <v>0</v>
      </c>
      <c r="T192" s="10">
        <f ca="1">IF(T$5&lt;&gt;"",HLOOKUP(T$5,Functionalization!$G$6:$R$373,ROW($A192)-5,FALSE),IFERROR(INDEX(T$337:T$373,MATCH($F192,$B$337:$B$373,0))/VLOOKUP($F192,$B$337:$BB$373,MATCH(LEFT(TRIM(T$6),FIND("~",SUBSTITUTE(T$6,"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192))*HLOOKUP(LEFT(TRIM(T$6),FIND("~",SUBSTITUTE(T$6," ","~",LEN(TRIM(T$6))-LEN(SUBSTITUTE(TRIM(T$6)," ",""))))-1)&amp;" Total",$B$6:$BB$373,ROW($A192)-5,FALSE))</f>
        <v>0</v>
      </c>
      <c r="U192" s="10">
        <f ca="1">IF(U$5&lt;&gt;"",HLOOKUP(U$5,Functionalization!$G$6:$R$373,ROW($A192)-5,FALSE),IFERROR(INDEX(U$337:U$373,MATCH($F192,$B$337:$B$373,0))/VLOOKUP($F192,$B$337:$BB$373,MATCH(LEFT(TRIM(U$6),FIND("~",SUBSTITUTE(U$6,"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192))*HLOOKUP(LEFT(TRIM(U$6),FIND("~",SUBSTITUTE(U$6," ","~",LEN(TRIM(U$6))-LEN(SUBSTITUTE(TRIM(U$6)," ",""))))-1)&amp;" Total",$B$6:$BB$373,ROW($A192)-5,FALSE))</f>
        <v>0</v>
      </c>
      <c r="V192" s="10">
        <f ca="1">IF(V$5&lt;&gt;"",HLOOKUP(V$5,Functionalization!$G$6:$R$373,ROW($A192)-5,FALSE),IFERROR(INDEX(V$337:V$373,MATCH($F192,$B$337:$B$373,0))/VLOOKUP($F192,$B$337:$BB$373,MATCH(LEFT(TRIM(V$6),FIND("~",SUBSTITUTE(V$6,"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192))*HLOOKUP(LEFT(TRIM(V$6),FIND("~",SUBSTITUTE(V$6," ","~",LEN(TRIM(V$6))-LEN(SUBSTITUTE(TRIM(V$6)," ",""))))-1)&amp;" Total",$B$6:$BB$373,ROW($A192)-5,FALSE))</f>
        <v>0</v>
      </c>
      <c r="W192" s="10">
        <f ca="1">IF(W$5&lt;&gt;"",HLOOKUP(W$5,Functionalization!$G$6:$R$373,ROW($A192)-5,FALSE),IFERROR(INDEX(W$337:W$373,MATCH($F192,$B$337:$B$373,0))/VLOOKUP($F192,$B$337:$BB$373,MATCH(LEFT(TRIM(W$6),FIND("~",SUBSTITUTE(W$6,"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192))*HLOOKUP(LEFT(TRIM(W$6),FIND("~",SUBSTITUTE(W$6," ","~",LEN(TRIM(W$6))-LEN(SUBSTITUTE(TRIM(W$6)," ",""))))-1)&amp;" Total",$B$6:$BB$373,ROW($A192)-5,FALSE))</f>
        <v>0</v>
      </c>
      <c r="X192" s="10">
        <f ca="1">IF(X$5&lt;&gt;"",HLOOKUP(X$5,Functionalization!$G$6:$R$373,ROW($A192)-5,FALSE),IFERROR(INDEX(X$337:X$373,MATCH($F192,$B$337:$B$373,0))/VLOOKUP($F192,$B$337:$BB$373,MATCH(LEFT(TRIM(X$6),FIND("~",SUBSTITUTE(X$6,"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192))*HLOOKUP(LEFT(TRIM(X$6),FIND("~",SUBSTITUTE(X$6," ","~",LEN(TRIM(X$6))-LEN(SUBSTITUTE(TRIM(X$6)," ",""))))-1)&amp;" Total",$B$6:$BB$373,ROW($A192)-5,FALSE))</f>
        <v>0</v>
      </c>
      <c r="Y192" s="10">
        <f ca="1">IF(Y$5&lt;&gt;"",HLOOKUP(Y$5,Functionalization!$G$6:$R$373,ROW($A192)-5,FALSE),IFERROR(INDEX(Y$337:Y$373,MATCH($F192,$B$337:$B$373,0))/VLOOKUP($F192,$B$337:$BB$373,MATCH(LEFT(TRIM(Y$6),FIND("~",SUBSTITUTE(Y$6,"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192))*HLOOKUP(LEFT(TRIM(Y$6),FIND("~",SUBSTITUTE(Y$6," ","~",LEN(TRIM(Y$6))-LEN(SUBSTITUTE(TRIM(Y$6)," ",""))))-1)&amp;" Total",$B$6:$BB$373,ROW($A192)-5,FALSE))</f>
        <v>0</v>
      </c>
      <c r="Z192" s="10">
        <f ca="1">IF(Z$5&lt;&gt;"",HLOOKUP(Z$5,Functionalization!$G$6:$R$373,ROW($A192)-5,FALSE),IFERROR(INDEX(Z$337:Z$373,MATCH($F192,$B$337:$B$373,0))/VLOOKUP($F192,$B$337:$BB$373,MATCH(LEFT(TRIM(Z$6),FIND("~",SUBSTITUTE(Z$6,"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192))*HLOOKUP(LEFT(TRIM(Z$6),FIND("~",SUBSTITUTE(Z$6," ","~",LEN(TRIM(Z$6))-LEN(SUBSTITUTE(TRIM(Z$6)," ",""))))-1)&amp;" Total",$B$6:$BB$373,ROW($A192)-5,FALSE))</f>
        <v>0</v>
      </c>
      <c r="AA192" s="10">
        <f ca="1">IF(AA$5&lt;&gt;"",HLOOKUP(AA$5,Functionalization!$G$6:$R$373,ROW($A192)-5,FALSE),IFERROR(INDEX(AA$337:AA$373,MATCH($F192,$B$337:$B$373,0))/VLOOKUP($F192,$B$337:$BB$373,MATCH(LEFT(TRIM(AA$6),FIND("~",SUBSTITUTE(AA$6,"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192))*HLOOKUP(LEFT(TRIM(AA$6),FIND("~",SUBSTITUTE(AA$6," ","~",LEN(TRIM(AA$6))-LEN(SUBSTITUTE(TRIM(AA$6)," ",""))))-1)&amp;" Total",$B$6:$BB$373,ROW($A192)-5,FALSE))</f>
        <v>0</v>
      </c>
      <c r="AB192" s="10">
        <f ca="1">IF(AB$5&lt;&gt;"",HLOOKUP(AB$5,Functionalization!$G$6:$R$373,ROW($A192)-5,FALSE),IFERROR(INDEX(AB$337:AB$373,MATCH($F192,$B$337:$B$373,0))/VLOOKUP($F192,$B$337:$BB$373,MATCH(LEFT(TRIM(AB$6),FIND("~",SUBSTITUTE(AB$6,"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192))*HLOOKUP(LEFT(TRIM(AB$6),FIND("~",SUBSTITUTE(AB$6," ","~",LEN(TRIM(AB$6))-LEN(SUBSTITUTE(TRIM(AB$6)," ",""))))-1)&amp;" Total",$B$6:$BB$373,ROW($A192)-5,FALSE))</f>
        <v>0</v>
      </c>
      <c r="AC192" s="10">
        <f ca="1">IF(AC$5&lt;&gt;"",HLOOKUP(AC$5,Functionalization!$G$6:$R$373,ROW($A192)-5,FALSE),IFERROR(INDEX(AC$337:AC$373,MATCH($F192,$B$337:$B$373,0))/VLOOKUP($F192,$B$337:$BB$373,MATCH(LEFT(TRIM(AC$6),FIND("~",SUBSTITUTE(AC$6,"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192))*HLOOKUP(LEFT(TRIM(AC$6),FIND("~",SUBSTITUTE(AC$6," ","~",LEN(TRIM(AC$6))-LEN(SUBSTITUTE(TRIM(AC$6)," ",""))))-1)&amp;" Total",$B$6:$BB$373,ROW($A192)-5,FALSE))</f>
        <v>0</v>
      </c>
      <c r="AD192" s="10">
        <f ca="1">IF(AD$5&lt;&gt;"",HLOOKUP(AD$5,Functionalization!$G$6:$R$373,ROW($A192)-5,FALSE),IFERROR(INDEX(AD$337:AD$373,MATCH($F192,$B$337:$B$373,0))/VLOOKUP($F192,$B$337:$BB$373,MATCH(LEFT(TRIM(AD$6),FIND("~",SUBSTITUTE(AD$6,"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192))*HLOOKUP(LEFT(TRIM(AD$6),FIND("~",SUBSTITUTE(AD$6," ","~",LEN(TRIM(AD$6))-LEN(SUBSTITUTE(TRIM(AD$6)," ",""))))-1)&amp;" Total",$B$6:$BB$373,ROW($A192)-5,FALSE))</f>
        <v>0</v>
      </c>
      <c r="AE192" s="10">
        <f ca="1">IF(AE$5&lt;&gt;"",HLOOKUP(AE$5,Functionalization!$G$6:$R$373,ROW($A192)-5,FALSE),IFERROR(INDEX(AE$337:AE$373,MATCH($F192,$B$337:$B$373,0))/VLOOKUP($F192,$B$337:$BB$373,MATCH(LEFT(TRIM(AE$6),FIND("~",SUBSTITUTE(AE$6,"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192))*HLOOKUP(LEFT(TRIM(AE$6),FIND("~",SUBSTITUTE(AE$6," ","~",LEN(TRIM(AE$6))-LEN(SUBSTITUTE(TRIM(AE$6)," ",""))))-1)&amp;" Total",$B$6:$BB$373,ROW($A192)-5,FALSE))</f>
        <v>0</v>
      </c>
      <c r="AF192" s="10">
        <f ca="1">IF(AF$5&lt;&gt;"",HLOOKUP(AF$5,Functionalization!$G$6:$R$373,ROW($A192)-5,FALSE),IFERROR(INDEX(AF$337:AF$373,MATCH($F192,$B$337:$B$373,0))/VLOOKUP($F192,$B$337:$BB$373,MATCH(LEFT(TRIM(AF$6),FIND("~",SUBSTITUTE(AF$6,"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192))*HLOOKUP(LEFT(TRIM(AF$6),FIND("~",SUBSTITUTE(AF$6," ","~",LEN(TRIM(AF$6))-LEN(SUBSTITUTE(TRIM(AF$6)," ",""))))-1)&amp;" Total",$B$6:$BB$373,ROW($A192)-5,FALSE))</f>
        <v>0</v>
      </c>
      <c r="AG192" s="10">
        <f ca="1">IF(AG$5&lt;&gt;"",HLOOKUP(AG$5,Functionalization!$G$6:$R$373,ROW($A192)-5,FALSE),IFERROR(INDEX(AG$337:AG$373,MATCH($F192,$B$337:$B$373,0))/VLOOKUP($F192,$B$337:$BB$373,MATCH(LEFT(TRIM(AG$6),FIND("~",SUBSTITUTE(AG$6,"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192))*HLOOKUP(LEFT(TRIM(AG$6),FIND("~",SUBSTITUTE(AG$6," ","~",LEN(TRIM(AG$6))-LEN(SUBSTITUTE(TRIM(AG$6)," ",""))))-1)&amp;" Total",$B$6:$BB$373,ROW($A192)-5,FALSE))</f>
        <v>0</v>
      </c>
      <c r="AH192" s="10">
        <f ca="1">IF(AH$5&lt;&gt;"",HLOOKUP(AH$5,Functionalization!$G$6:$R$373,ROW($A192)-5,FALSE),IFERROR(INDEX(AH$337:AH$373,MATCH($F192,$B$337:$B$373,0))/VLOOKUP($F192,$B$337:$BB$373,MATCH(LEFT(TRIM(AH$6),FIND("~",SUBSTITUTE(AH$6,"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192))*HLOOKUP(LEFT(TRIM(AH$6),FIND("~",SUBSTITUTE(AH$6," ","~",LEN(TRIM(AH$6))-LEN(SUBSTITUTE(TRIM(AH$6)," ",""))))-1)&amp;" Total",$B$6:$BB$373,ROW($A192)-5,FALSE))</f>
        <v>0</v>
      </c>
      <c r="AI192" s="10">
        <f ca="1">IF(AI$5&lt;&gt;"",HLOOKUP(AI$5,Functionalization!$G$6:$R$373,ROW($A192)-5,FALSE),IFERROR(INDEX(AI$337:AI$373,MATCH($F192,$B$337:$B$373,0))/VLOOKUP($F192,$B$337:$BB$373,MATCH(LEFT(TRIM(AI$6),FIND("~",SUBSTITUTE(AI$6,"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192))*HLOOKUP(LEFT(TRIM(AI$6),FIND("~",SUBSTITUTE(AI$6," ","~",LEN(TRIM(AI$6))-LEN(SUBSTITUTE(TRIM(AI$6)," ",""))))-1)&amp;" Total",$B$6:$BB$373,ROW($A192)-5,FALSE))</f>
        <v>0</v>
      </c>
      <c r="AJ192" s="10">
        <f ca="1">IF(AJ$5&lt;&gt;"",HLOOKUP(AJ$5,Functionalization!$G$6:$R$373,ROW($A192)-5,FALSE),IFERROR(INDEX(AJ$337:AJ$373,MATCH($F192,$B$337:$B$373,0))/VLOOKUP($F192,$B$337:$BB$373,MATCH(LEFT(TRIM(AJ$6),FIND("~",SUBSTITUTE(AJ$6,"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192))*HLOOKUP(LEFT(TRIM(AJ$6),FIND("~",SUBSTITUTE(AJ$6," ","~",LEN(TRIM(AJ$6))-LEN(SUBSTITUTE(TRIM(AJ$6)," ",""))))-1)&amp;" Total",$B$6:$BB$373,ROW($A192)-5,FALSE))</f>
        <v>0</v>
      </c>
      <c r="AK192" s="10">
        <f ca="1">IF(AK$5&lt;&gt;"",HLOOKUP(AK$5,Functionalization!$G$6:$R$373,ROW($A192)-5,FALSE),IFERROR(INDEX(AK$337:AK$373,MATCH($F192,$B$337:$B$373,0))/VLOOKUP($F192,$B$337:$BB$373,MATCH(LEFT(TRIM(AK$6),FIND("~",SUBSTITUTE(AK$6,"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192))*HLOOKUP(LEFT(TRIM(AK$6),FIND("~",SUBSTITUTE(AK$6," ","~",LEN(TRIM(AK$6))-LEN(SUBSTITUTE(TRIM(AK$6)," ",""))))-1)&amp;" Total",$B$6:$BB$373,ROW($A192)-5,FALSE))</f>
        <v>0</v>
      </c>
      <c r="AL192" s="10">
        <f ca="1">IF(AL$5&lt;&gt;"",HLOOKUP(AL$5,Functionalization!$G$6:$R$373,ROW($A192)-5,FALSE),IFERROR(INDEX(AL$337:AL$373,MATCH($F192,$B$337:$B$373,0))/VLOOKUP($F192,$B$337:$BB$373,MATCH(LEFT(TRIM(AL$6),FIND("~",SUBSTITUTE(AL$6,"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192))*HLOOKUP(LEFT(TRIM(AL$6),FIND("~",SUBSTITUTE(AL$6," ","~",LEN(TRIM(AL$6))-LEN(SUBSTITUTE(TRIM(AL$6)," ",""))))-1)&amp;" Total",$B$6:$BB$373,ROW($A192)-5,FALSE))</f>
        <v>0</v>
      </c>
      <c r="AM192" s="10">
        <f ca="1">IF(AM$5&lt;&gt;"",HLOOKUP(AM$5,Functionalization!$G$6:$R$373,ROW($A192)-5,FALSE),IFERROR(INDEX(AM$337:AM$373,MATCH($F192,$B$337:$B$373,0))/VLOOKUP($F192,$B$337:$BB$373,MATCH(LEFT(TRIM(AM$6),FIND("~",SUBSTITUTE(AM$6,"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192))*HLOOKUP(LEFT(TRIM(AM$6),FIND("~",SUBSTITUTE(AM$6," ","~",LEN(TRIM(AM$6))-LEN(SUBSTITUTE(TRIM(AM$6)," ",""))))-1)&amp;" Total",$B$6:$BB$373,ROW($A192)-5,FALSE))</f>
        <v>0</v>
      </c>
      <c r="AN192" s="10">
        <f ca="1">IF(AN$5&lt;&gt;"",HLOOKUP(AN$5,Functionalization!$G$6:$R$373,ROW($A192)-5,FALSE),IFERROR(INDEX(AN$337:AN$373,MATCH($F192,$B$337:$B$373,0))/VLOOKUP($F192,$B$337:$BB$373,MATCH(LEFT(TRIM(AN$6),FIND("~",SUBSTITUTE(AN$6,"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192))*HLOOKUP(LEFT(TRIM(AN$6),FIND("~",SUBSTITUTE(AN$6," ","~",LEN(TRIM(AN$6))-LEN(SUBSTITUTE(TRIM(AN$6)," ",""))))-1)&amp;" Total",$B$6:$BB$373,ROW($A192)-5,FALSE))</f>
        <v>0</v>
      </c>
      <c r="AO192" s="10">
        <f ca="1">IF(AO$5&lt;&gt;"",HLOOKUP(AO$5,Functionalization!$G$6:$R$373,ROW($A192)-5,FALSE),IFERROR(INDEX(AO$337:AO$373,MATCH($F192,$B$337:$B$373,0))/VLOOKUP($F192,$B$337:$BB$373,MATCH(LEFT(TRIM(AO$6),FIND("~",SUBSTITUTE(AO$6,"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192))*HLOOKUP(LEFT(TRIM(AO$6),FIND("~",SUBSTITUTE(AO$6," ","~",LEN(TRIM(AO$6))-LEN(SUBSTITUTE(TRIM(AO$6)," ",""))))-1)&amp;" Total",$B$6:$BB$373,ROW($A192)-5,FALSE))</f>
        <v>0</v>
      </c>
      <c r="AP192" s="10">
        <f ca="1">IF(AP$5&lt;&gt;"",HLOOKUP(AP$5,Functionalization!$G$6:$R$373,ROW($A192)-5,FALSE),IFERROR(INDEX(AP$337:AP$373,MATCH($F192,$B$337:$B$373,0))/VLOOKUP($F192,$B$337:$BB$373,MATCH(LEFT(TRIM(AP$6),FIND("~",SUBSTITUTE(AP$6,"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192))*HLOOKUP(LEFT(TRIM(AP$6),FIND("~",SUBSTITUTE(AP$6," ","~",LEN(TRIM(AP$6))-LEN(SUBSTITUTE(TRIM(AP$6)," ",""))))-1)&amp;" Total",$B$6:$BB$373,ROW($A192)-5,FALSE))</f>
        <v>0</v>
      </c>
      <c r="AQ192" s="10">
        <f ca="1">IF(AQ$5&lt;&gt;"",HLOOKUP(AQ$5,Functionalization!$G$6:$R$373,ROW($A192)-5,FALSE),IFERROR(INDEX(AQ$337:AQ$373,MATCH($F192,$B$337:$B$373,0))/VLOOKUP($F192,$B$337:$BB$373,MATCH(LEFT(TRIM(AQ$6),FIND("~",SUBSTITUTE(AQ$6,"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192))*HLOOKUP(LEFT(TRIM(AQ$6),FIND("~",SUBSTITUTE(AQ$6," ","~",LEN(TRIM(AQ$6))-LEN(SUBSTITUTE(TRIM(AQ$6)," ",""))))-1)&amp;" Total",$B$6:$BB$373,ROW($A192)-5,FALSE))</f>
        <v>0</v>
      </c>
      <c r="AR192" s="10">
        <f ca="1">IF(AR$5&lt;&gt;"",HLOOKUP(AR$5,Functionalization!$G$6:$R$373,ROW($A192)-5,FALSE),IFERROR(INDEX(AR$337:AR$373,MATCH($F192,$B$337:$B$373,0))/VLOOKUP($F192,$B$337:$BB$373,MATCH(LEFT(TRIM(AR$6),FIND("~",SUBSTITUTE(AR$6,"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192))*HLOOKUP(LEFT(TRIM(AR$6),FIND("~",SUBSTITUTE(AR$6," ","~",LEN(TRIM(AR$6))-LEN(SUBSTITUTE(TRIM(AR$6)," ",""))))-1)&amp;" Total",$B$6:$BB$373,ROW($A192)-5,FALSE))</f>
        <v>0</v>
      </c>
      <c r="AS192" s="10">
        <f ca="1">IF(AS$5&lt;&gt;"",HLOOKUP(AS$5,Functionalization!$G$6:$R$373,ROW($A192)-5,FALSE),IFERROR(INDEX(AS$337:AS$373,MATCH($F192,$B$337:$B$373,0))/VLOOKUP($F192,$B$337:$BB$373,MATCH(LEFT(TRIM(AS$6),FIND("~",SUBSTITUTE(AS$6,"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192))*HLOOKUP(LEFT(TRIM(AS$6),FIND("~",SUBSTITUTE(AS$6," ","~",LEN(TRIM(AS$6))-LEN(SUBSTITUTE(TRIM(AS$6)," ",""))))-1)&amp;" Total",$B$6:$BB$373,ROW($A192)-5,FALSE))</f>
        <v>0</v>
      </c>
      <c r="AT192" s="10">
        <f ca="1">IF(AT$5&lt;&gt;"",HLOOKUP(AT$5,Functionalization!$G$6:$R$373,ROW($A192)-5,FALSE),IFERROR(INDEX(AT$337:AT$373,MATCH($F192,$B$337:$B$373,0))/VLOOKUP($F192,$B$337:$BB$373,MATCH(LEFT(TRIM(AT$6),FIND("~",SUBSTITUTE(AT$6,"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192))*HLOOKUP(LEFT(TRIM(AT$6),FIND("~",SUBSTITUTE(AT$6," ","~",LEN(TRIM(AT$6))-LEN(SUBSTITUTE(TRIM(AT$6)," ",""))))-1)&amp;" Total",$B$6:$BB$373,ROW($A192)-5,FALSE))</f>
        <v>0</v>
      </c>
      <c r="AU192" s="10">
        <f ca="1">IF(AU$5&lt;&gt;"",HLOOKUP(AU$5,Functionalization!$G$6:$R$373,ROW($A192)-5,FALSE),IFERROR(INDEX(AU$337:AU$373,MATCH($F192,$B$337:$B$373,0))/VLOOKUP($F192,$B$337:$BB$373,MATCH(LEFT(TRIM(AU$6),FIND("~",SUBSTITUTE(AU$6,"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192))*HLOOKUP(LEFT(TRIM(AU$6),FIND("~",SUBSTITUTE(AU$6," ","~",LEN(TRIM(AU$6))-LEN(SUBSTITUTE(TRIM(AU$6)," ",""))))-1)&amp;" Total",$B$6:$BB$373,ROW($A192)-5,FALSE))</f>
        <v>0</v>
      </c>
      <c r="AV192" s="10">
        <f ca="1">IF(AV$5&lt;&gt;"",HLOOKUP(AV$5,Functionalization!$G$6:$R$373,ROW($A192)-5,FALSE),IFERROR(INDEX(AV$337:AV$373,MATCH($F192,$B$337:$B$373,0))/VLOOKUP($F192,$B$337:$BB$373,MATCH(LEFT(TRIM(AV$6),FIND("~",SUBSTITUTE(AV$6,"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192))*HLOOKUP(LEFT(TRIM(AV$6),FIND("~",SUBSTITUTE(AV$6," ","~",LEN(TRIM(AV$6))-LEN(SUBSTITUTE(TRIM(AV$6)," ",""))))-1)&amp;" Total",$B$6:$BB$373,ROW($A192)-5,FALSE))</f>
        <v>0</v>
      </c>
      <c r="AW192" s="10">
        <f ca="1">IF(AW$5&lt;&gt;"",HLOOKUP(AW$5,Functionalization!$G$6:$R$373,ROW($A192)-5,FALSE),IFERROR(INDEX(AW$337:AW$373,MATCH($F192,$B$337:$B$373,0))/VLOOKUP($F192,$B$337:$BB$373,MATCH(LEFT(TRIM(AW$6),FIND("~",SUBSTITUTE(AW$6,"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192))*HLOOKUP(LEFT(TRIM(AW$6),FIND("~",SUBSTITUTE(AW$6," ","~",LEN(TRIM(AW$6))-LEN(SUBSTITUTE(TRIM(AW$6)," ",""))))-1)&amp;" Total",$B$6:$BB$373,ROW($A192)-5,FALSE))</f>
        <v>0</v>
      </c>
      <c r="AX192" s="10">
        <f ca="1">IF(AX$5&lt;&gt;"",HLOOKUP(AX$5,Functionalization!$G$6:$R$373,ROW($A192)-5,FALSE),IFERROR(INDEX(AX$337:AX$373,MATCH($F192,$B$337:$B$373,0))/VLOOKUP($F192,$B$337:$BB$373,MATCH(LEFT(TRIM(AX$6),FIND("~",SUBSTITUTE(AX$6,"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192))*HLOOKUP(LEFT(TRIM(AX$6),FIND("~",SUBSTITUTE(AX$6," ","~",LEN(TRIM(AX$6))-LEN(SUBSTITUTE(TRIM(AX$6)," ",""))))-1)&amp;" Total",$B$6:$BB$373,ROW($A192)-5,FALSE))</f>
        <v>0</v>
      </c>
      <c r="AY192" s="10">
        <f ca="1">IF(AY$5&lt;&gt;"",HLOOKUP(AY$5,Functionalization!$G$6:$R$373,ROW($A192)-5,FALSE),IFERROR(INDEX(AY$337:AY$373,MATCH($F192,$B$337:$B$373,0))/VLOOKUP($F192,$B$337:$BB$373,MATCH(LEFT(TRIM(AY$6),FIND("~",SUBSTITUTE(AY$6,"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192))*HLOOKUP(LEFT(TRIM(AY$6),FIND("~",SUBSTITUTE(AY$6," ","~",LEN(TRIM(AY$6))-LEN(SUBSTITUTE(TRIM(AY$6)," ",""))))-1)&amp;" Total",$B$6:$BB$373,ROW($A192)-5,FALSE))</f>
        <v>0</v>
      </c>
      <c r="AZ192" s="10">
        <f ca="1">IF(AZ$5&lt;&gt;"",HLOOKUP(AZ$5,Functionalization!$G$6:$R$373,ROW($A192)-5,FALSE),IFERROR(INDEX(AZ$337:AZ$373,MATCH($F192,$B$337:$B$373,0))/VLOOKUP($F192,$B$337:$BB$373,MATCH(LEFT(TRIM(AZ$6),FIND("~",SUBSTITUTE(AZ$6,"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192))*HLOOKUP(LEFT(TRIM(AZ$6),FIND("~",SUBSTITUTE(AZ$6," ","~",LEN(TRIM(AZ$6))-LEN(SUBSTITUTE(TRIM(AZ$6)," ",""))))-1)&amp;" Total",$B$6:$BB$373,ROW($A192)-5,FALSE))</f>
        <v>0</v>
      </c>
      <c r="BA192" s="10">
        <f ca="1">IF(BA$5&lt;&gt;"",HLOOKUP(BA$5,Functionalization!$G$6:$R$373,ROW($A192)-5,FALSE),IFERROR(INDEX(BA$337:BA$373,MATCH($F192,$B$337:$B$373,0))/VLOOKUP($F192,$B$337:$BB$373,MATCH(LEFT(TRIM(BA$6),FIND("~",SUBSTITUTE(BA$6,"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192))*HLOOKUP(LEFT(TRIM(BA$6),FIND("~",SUBSTITUTE(BA$6," ","~",LEN(TRIM(BA$6))-LEN(SUBSTITUTE(TRIM(BA$6)," ",""))))-1)&amp;" Total",$B$6:$BB$373,ROW($A192)-5,FALSE))</f>
        <v>0</v>
      </c>
      <c r="BB192" s="10">
        <f ca="1">IF(BB$5&lt;&gt;"",HLOOKUP(BB$5,Functionalization!$G$6:$R$373,ROW($A192)-5,FALSE),IFERROR(INDEX(BB$337:BB$373,MATCH($F192,$B$337:$B$373,0))/VLOOKUP($F192,$B$337:$BB$373,MATCH(LEFT(TRIM(BB$6),FIND("~",SUBSTITUTE(BB$6,"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192))*HLOOKUP(LEFT(TRIM(BB$6),FIND("~",SUBSTITUTE(BB$6," ","~",LEN(TRIM(BB$6))-LEN(SUBSTITUTE(TRIM(BB$6)," ",""))))-1)&amp;" Total",$B$6:$BB$373,ROW($A192)-5,FALSE))</f>
        <v>0</v>
      </c>
      <c r="BD192">
        <f ca="1">IFERROR(IF(SUMIF($G$6:$BB$6,BD$6&amp;" Total",$G192:$BB192)-(SUMIF($G$6:$BB$6,BD$6&amp;" "&amp;'Input-Func_Class'!$D$22,$G192:$BB192)+IFERROR(SUMIF($G$6:$BB$6,BD$6&amp;" "&amp;'Input-Func_Class'!$E$22,$G192:$BB192),SUMIF($G$6:$BB$6,BD$6&amp;" "&amp;'Input-Func_Class'!$B$24,$G192:$BB192))+SUMIF($G$6:$BB$6,BD$6&amp;" "&amp;'Input-Func_Class'!$F$22,$G192:$BB192))&lt;Check_Limit,0,1),1)</f>
        <v>0</v>
      </c>
      <c r="BE192">
        <f ca="1">IFERROR(IF(SUMIF($G$6:$BB$6,BE$6&amp;" Total",$G192:$BB192)-(SUMIF($G$6:$BB$6,BE$6&amp;" "&amp;'Input-Func_Class'!$D$22,$G192:$BB192)+IFERROR(SUMIF($G$6:$BB$6,BE$6&amp;" "&amp;'Input-Func_Class'!$E$22,$G192:$BB192),SUMIF($G$6:$BB$6,BE$6&amp;" "&amp;'Input-Func_Class'!$B$24,$G192:$BB192))+SUMIF($G$6:$BB$6,BE$6&amp;" "&amp;'Input-Func_Class'!$F$22,$G192:$BB192))&lt;Check_Limit,0,1),1)</f>
        <v>0</v>
      </c>
      <c r="BF192">
        <f ca="1">IFERROR(IF(SUMIF($G$6:$BB$6,BF$6&amp;" Total",$G192:$BB192)-(SUMIF($G$6:$BB$6,BF$6&amp;" "&amp;'Input-Func_Class'!$D$22,$G192:$BB192)+IFERROR(SUMIF($G$6:$BB$6,BF$6&amp;" "&amp;'Input-Func_Class'!$E$22,$G192:$BB192),SUMIF($G$6:$BB$6,BF$6&amp;" "&amp;'Input-Func_Class'!$B$24,$G192:$BB192))+SUMIF($G$6:$BB$6,BF$6&amp;" "&amp;'Input-Func_Class'!$F$22,$G192:$BB192))&lt;Check_Limit,0,1),1)</f>
        <v>0</v>
      </c>
      <c r="BG192">
        <f ca="1">IFERROR(IF(SUMIF($G$6:$BB$6,BG$6&amp;" Total",$G192:$BB192)-(SUMIF($G$6:$BB$6,BG$6&amp;" "&amp;'Input-Func_Class'!$D$22,$G192:$BB192)+IFERROR(SUMIF($G$6:$BB$6,BG$6&amp;" "&amp;'Input-Func_Class'!$E$22,$G192:$BB192),SUMIF($G$6:$BB$6,BG$6&amp;" "&amp;'Input-Func_Class'!$B$24,$G192:$BB192))+SUMIF($G$6:$BB$6,BG$6&amp;" "&amp;'Input-Func_Class'!$F$22,$G192:$BB192))&lt;Check_Limit,0,1),1)</f>
        <v>0</v>
      </c>
      <c r="BH192">
        <f ca="1">IFERROR(IF(SUMIF($G$6:$BB$6,BH$6&amp;" Total",$G192:$BB192)-(SUMIF($G$6:$BB$6,BH$6&amp;" "&amp;'Input-Func_Class'!$D$22,$G192:$BB192)+IFERROR(SUMIF($G$6:$BB$6,BH$6&amp;" "&amp;'Input-Func_Class'!$E$22,$G192:$BB192),SUMIF($G$6:$BB$6,BH$6&amp;" "&amp;'Input-Func_Class'!$B$24,$G192:$BB192))+SUMIF($G$6:$BB$6,BH$6&amp;" "&amp;'Input-Func_Class'!$F$22,$G192:$BB192))&lt;Check_Limit,0,1),1)</f>
        <v>0</v>
      </c>
      <c r="BI192">
        <f ca="1">IFERROR(IF(SUMIF($G$6:$BB$6,BI$6&amp;" Total",$G192:$BB192)-(SUMIF($G$6:$BB$6,BI$6&amp;" "&amp;'Input-Func_Class'!$D$22,$G192:$BB192)+IFERROR(SUMIF($G$6:$BB$6,BI$6&amp;" "&amp;'Input-Func_Class'!$E$22,$G192:$BB192),SUMIF($G$6:$BB$6,BI$6&amp;" "&amp;'Input-Func_Class'!$B$24,$G192:$BB192))+SUMIF($G$6:$BB$6,BI$6&amp;" "&amp;'Input-Func_Class'!$F$22,$G192:$BB192))&lt;Check_Limit,0,1),1)</f>
        <v>0</v>
      </c>
      <c r="BJ192">
        <f ca="1">IFERROR(IF(SUMIF($G$6:$BB$6,BJ$6&amp;" Total",$G192:$BB192)-(SUMIF($G$6:$BB$6,BJ$6&amp;" "&amp;'Input-Func_Class'!$D$22,$G192:$BB192)+IFERROR(SUMIF($G$6:$BB$6,BJ$6&amp;" "&amp;'Input-Func_Class'!$E$22,$G192:$BB192),SUMIF($G$6:$BB$6,BJ$6&amp;" "&amp;'Input-Func_Class'!$B$24,$G192:$BB192))+SUMIF($G$6:$BB$6,BJ$6&amp;" "&amp;'Input-Func_Class'!$F$22,$G192:$BB192))&lt;Check_Limit,0,1),1)</f>
        <v>0</v>
      </c>
      <c r="BK192">
        <f ca="1">IFERROR(IF(SUMIF($G$6:$BB$6,BK$6&amp;" Total",$G192:$BB192)-(SUMIF($G$6:$BB$6,BK$6&amp;" "&amp;'Input-Func_Class'!$D$22,$G192:$BB192)+IFERROR(SUMIF($G$6:$BB$6,BK$6&amp;" "&amp;'Input-Func_Class'!$E$22,$G192:$BB192),SUMIF($G$6:$BB$6,BK$6&amp;" "&amp;'Input-Func_Class'!$B$24,$G192:$BB192))+SUMIF($G$6:$BB$6,BK$6&amp;" "&amp;'Input-Func_Class'!$F$22,$G192:$BB192))&lt;Check_Limit,0,1),1)</f>
        <v>0</v>
      </c>
      <c r="BL192">
        <f ca="1">IFERROR(IF(SUMIF($G$6:$BB$6,BL$6&amp;" Total",$G192:$BB192)-(SUMIF($G$6:$BB$6,BL$6&amp;" "&amp;'Input-Func_Class'!$D$22,$G192:$BB192)+IFERROR(SUMIF($G$6:$BB$6,BL$6&amp;" "&amp;'Input-Func_Class'!$E$22,$G192:$BB192),SUMIF($G$6:$BB$6,BL$6&amp;" "&amp;'Input-Func_Class'!$B$24,$G192:$BB192))+SUMIF($G$6:$BB$6,BL$6&amp;" "&amp;'Input-Func_Class'!$F$22,$G192:$BB192))&lt;Check_Limit,0,1),1)</f>
        <v>0</v>
      </c>
      <c r="BM192">
        <f ca="1">IFERROR(IF(SUMIF($G$6:$BB$6,BM$6&amp;" Total",$G192:$BB192)-(SUMIF($G$6:$BB$6,BM$6&amp;" "&amp;'Input-Func_Class'!$D$22,$G192:$BB192)+IFERROR(SUMIF($G$6:$BB$6,BM$6&amp;" "&amp;'Input-Func_Class'!$E$22,$G192:$BB192),SUMIF($G$6:$BB$6,BM$6&amp;" "&amp;'Input-Func_Class'!$B$24,$G192:$BB192))+SUMIF($G$6:$BB$6,BM$6&amp;" "&amp;'Input-Func_Class'!$F$22,$G192:$BB192))&lt;Check_Limit,0,1),1)</f>
        <v>0</v>
      </c>
      <c r="BN192">
        <f ca="1">IFERROR(IF(SUMIF($G$6:$BB$6,BN$6&amp;" Total",$G192:$BB192)-(SUMIF($G$6:$BB$6,BN$6&amp;" "&amp;'Input-Func_Class'!$D$22,$G192:$BB192)+IFERROR(SUMIF($G$6:$BB$6,BN$6&amp;" "&amp;'Input-Func_Class'!$E$22,$G192:$BB192),SUMIF($G$6:$BB$6,BN$6&amp;" "&amp;'Input-Func_Class'!$B$24,$G192:$BB192))+SUMIF($G$6:$BB$6,BN$6&amp;" "&amp;'Input-Func_Class'!$F$22,$G192:$BB192))&lt;Check_Limit,0,1),1)</f>
        <v>0</v>
      </c>
      <c r="BO192">
        <f ca="1">IFERROR(IF(SUMIF($G$6:$BB$6,BO$6&amp;" Total",$G192:$BB192)-(SUMIF($G$6:$BB$6,BO$6&amp;" "&amp;'Input-Func_Class'!$D$22,$G192:$BB192)+IFERROR(SUMIF($G$6:$BB$6,BO$6&amp;" "&amp;'Input-Func_Class'!$E$22,$G192:$BB192),SUMIF($G$6:$BB$6,BO$6&amp;" "&amp;'Input-Func_Class'!$B$24,$G192:$BB192))+SUMIF($G$6:$BB$6,BO$6&amp;" "&amp;'Input-Func_Class'!$F$22,$G192:$BB192))&lt;Check_Limit,0,1),1)</f>
        <v>0</v>
      </c>
    </row>
    <row r="193" spans="1:67" outlineLevel="1">
      <c r="A193" s="31">
        <f>IF(ISBLANK('Input-Accounts'!A193),"",'Input-Accounts'!A193)</f>
        <v>172</v>
      </c>
      <c r="B193" s="53" t="str">
        <f>IF(ISBLANK('Input-Accounts'!B193),"",'Input-Accounts'!B193)</f>
        <v>Maintenance of meters and house regulators</v>
      </c>
      <c r="C193" s="31">
        <f>IF(ISBLANK('Input-Accounts'!C193),"",'Input-Accounts'!C193)</f>
        <v>893</v>
      </c>
      <c r="D193" s="10">
        <f>Functionalization!$D193</f>
        <v>252494.31676761367</v>
      </c>
      <c r="E193" s="10">
        <f t="shared" ca="1" si="48"/>
        <v>0</v>
      </c>
      <c r="F193" s="3" t="str">
        <f>IF($D193=0,"-",IF('Input-Accounts'!$E193&lt;&gt;0,'Input-Accounts'!$E193,'Input-Accounts'!$G193))</f>
        <v>CUSTOMER</v>
      </c>
      <c r="G193" s="10">
        <f ca="1">IF(G$5&lt;&gt;"",HLOOKUP(G$5,Functionalization!$G$6:$R$373,ROW($A193)-5,FALSE),IFERROR(INDEX(G$337:G$373,MATCH($F193,$B$337:$B$373,0))/VLOOKUP($F193,$B$337:$BB$373,MATCH(LEFT(TRIM(G$6),FIND("~",SUBSTITUTE(G$6,"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193))*HLOOKUP(LEFT(TRIM(G$6),FIND("~",SUBSTITUTE(G$6," ","~",LEN(TRIM(G$6))-LEN(SUBSTITUTE(TRIM(G$6)," ",""))))-1)&amp;" Total",$B$6:$BB$373,ROW($A193)-5,FALSE))</f>
        <v>0</v>
      </c>
      <c r="H193" s="10">
        <f ca="1">IF(H$5&lt;&gt;"",HLOOKUP(H$5,Functionalization!$G$6:$R$373,ROW($A193)-5,FALSE),IFERROR(INDEX(H$337:H$373,MATCH($F193,$B$337:$B$373,0))/VLOOKUP($F193,$B$337:$BB$373,MATCH(LEFT(TRIM(H$6),FIND("~",SUBSTITUTE(H$6,"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193))*HLOOKUP(LEFT(TRIM(H$6),FIND("~",SUBSTITUTE(H$6," ","~",LEN(TRIM(H$6))-LEN(SUBSTITUTE(TRIM(H$6)," ",""))))-1)&amp;" Total",$B$6:$BB$373,ROW($A193)-5,FALSE))</f>
        <v>0</v>
      </c>
      <c r="I193" s="10">
        <f ca="1">IF(I$5&lt;&gt;"",HLOOKUP(I$5,Functionalization!$G$6:$R$373,ROW($A193)-5,FALSE),IFERROR(INDEX(I$337:I$373,MATCH($F193,$B$337:$B$373,0))/VLOOKUP($F193,$B$337:$BB$373,MATCH(LEFT(TRIM(I$6),FIND("~",SUBSTITUTE(I$6,"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193))*HLOOKUP(LEFT(TRIM(I$6),FIND("~",SUBSTITUTE(I$6," ","~",LEN(TRIM(I$6))-LEN(SUBSTITUTE(TRIM(I$6)," ",""))))-1)&amp;" Total",$B$6:$BB$373,ROW($A193)-5,FALSE))</f>
        <v>0</v>
      </c>
      <c r="J193" s="10">
        <f ca="1">IF(J$5&lt;&gt;"",HLOOKUP(J$5,Functionalization!$G$6:$R$373,ROW($A193)-5,FALSE),IFERROR(INDEX(J$337:J$373,MATCH($F193,$B$337:$B$373,0))/VLOOKUP($F193,$B$337:$BB$373,MATCH(LEFT(TRIM(J$6),FIND("~",SUBSTITUTE(J$6,"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193))*HLOOKUP(LEFT(TRIM(J$6),FIND("~",SUBSTITUTE(J$6," ","~",LEN(TRIM(J$6))-LEN(SUBSTITUTE(TRIM(J$6)," ",""))))-1)&amp;" Total",$B$6:$BB$373,ROW($A193)-5,FALSE))</f>
        <v>0</v>
      </c>
      <c r="K193" s="10">
        <f ca="1">IF(K$5&lt;&gt;"",HLOOKUP(K$5,Functionalization!$G$6:$R$373,ROW($A193)-5,FALSE),IFERROR(INDEX(K$337:K$373,MATCH($F193,$B$337:$B$373,0))/VLOOKUP($F193,$B$337:$BB$373,MATCH(LEFT(TRIM(K$6),FIND("~",SUBSTITUTE(K$6,"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193))*HLOOKUP(LEFT(TRIM(K$6),FIND("~",SUBSTITUTE(K$6," ","~",LEN(TRIM(K$6))-LEN(SUBSTITUTE(TRIM(K$6)," ",""))))-1)&amp;" Total",$B$6:$BB$373,ROW($A193)-5,FALSE))</f>
        <v>252494.31676761367</v>
      </c>
      <c r="L193" s="10">
        <f ca="1">IF(L$5&lt;&gt;"",HLOOKUP(L$5,Functionalization!$G$6:$R$373,ROW($A193)-5,FALSE),IFERROR(INDEX(L$337:L$373,MATCH($F193,$B$337:$B$373,0))/VLOOKUP($F193,$B$337:$BB$373,MATCH(LEFT(TRIM(L$6),FIND("~",SUBSTITUTE(L$6,"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193))*HLOOKUP(LEFT(TRIM(L$6),FIND("~",SUBSTITUTE(L$6," ","~",LEN(TRIM(L$6))-LEN(SUBSTITUTE(TRIM(L$6)," ",""))))-1)&amp;" Total",$B$6:$BB$373,ROW($A193)-5,FALSE))</f>
        <v>0</v>
      </c>
      <c r="M193" s="10">
        <f ca="1">IF(M$5&lt;&gt;"",HLOOKUP(M$5,Functionalization!$G$6:$R$373,ROW($A193)-5,FALSE),IFERROR(INDEX(M$337:M$373,MATCH($F193,$B$337:$B$373,0))/VLOOKUP($F193,$B$337:$BB$373,MATCH(LEFT(TRIM(M$6),FIND("~",SUBSTITUTE(M$6,"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193))*HLOOKUP(LEFT(TRIM(M$6),FIND("~",SUBSTITUTE(M$6," ","~",LEN(TRIM(M$6))-LEN(SUBSTITUTE(TRIM(M$6)," ",""))))-1)&amp;" Total",$B$6:$BB$373,ROW($A193)-5,FALSE))</f>
        <v>0</v>
      </c>
      <c r="N193" s="10">
        <f ca="1">IF(N$5&lt;&gt;"",HLOOKUP(N$5,Functionalization!$G$6:$R$373,ROW($A193)-5,FALSE),IFERROR(INDEX(N$337:N$373,MATCH($F193,$B$337:$B$373,0))/VLOOKUP($F193,$B$337:$BB$373,MATCH(LEFT(TRIM(N$6),FIND("~",SUBSTITUTE(N$6,"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193))*HLOOKUP(LEFT(TRIM(N$6),FIND("~",SUBSTITUTE(N$6," ","~",LEN(TRIM(N$6))-LEN(SUBSTITUTE(TRIM(N$6)," ",""))))-1)&amp;" Total",$B$6:$BB$373,ROW($A193)-5,FALSE))</f>
        <v>252494.31676761367</v>
      </c>
      <c r="O193" s="10">
        <f ca="1">IF(O$5&lt;&gt;"",HLOOKUP(O$5,Functionalization!$G$6:$R$373,ROW($A193)-5,FALSE),IFERROR(INDEX(O$337:O$373,MATCH($F193,$B$337:$B$373,0))/VLOOKUP($F193,$B$337:$BB$373,MATCH(LEFT(TRIM(O$6),FIND("~",SUBSTITUTE(O$6,"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193))*HLOOKUP(LEFT(TRIM(O$6),FIND("~",SUBSTITUTE(O$6," ","~",LEN(TRIM(O$6))-LEN(SUBSTITUTE(TRIM(O$6)," ",""))))-1)&amp;" Total",$B$6:$BB$373,ROW($A193)-5,FALSE))</f>
        <v>0</v>
      </c>
      <c r="P193" s="10">
        <f ca="1">IF(P$5&lt;&gt;"",HLOOKUP(P$5,Functionalization!$G$6:$R$373,ROW($A193)-5,FALSE),IFERROR(INDEX(P$337:P$373,MATCH($F193,$B$337:$B$373,0))/VLOOKUP($F193,$B$337:$BB$373,MATCH(LEFT(TRIM(P$6),FIND("~",SUBSTITUTE(P$6,"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193))*HLOOKUP(LEFT(TRIM(P$6),FIND("~",SUBSTITUTE(P$6," ","~",LEN(TRIM(P$6))-LEN(SUBSTITUTE(TRIM(P$6)," ",""))))-1)&amp;" Total",$B$6:$BB$373,ROW($A193)-5,FALSE))</f>
        <v>0</v>
      </c>
      <c r="Q193" s="10">
        <f ca="1">IF(Q$5&lt;&gt;"",HLOOKUP(Q$5,Functionalization!$G$6:$R$373,ROW($A193)-5,FALSE),IFERROR(INDEX(Q$337:Q$373,MATCH($F193,$B$337:$B$373,0))/VLOOKUP($F193,$B$337:$BB$373,MATCH(LEFT(TRIM(Q$6),FIND("~",SUBSTITUTE(Q$6,"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193))*HLOOKUP(LEFT(TRIM(Q$6),FIND("~",SUBSTITUTE(Q$6," ","~",LEN(TRIM(Q$6))-LEN(SUBSTITUTE(TRIM(Q$6)," ",""))))-1)&amp;" Total",$B$6:$BB$373,ROW($A193)-5,FALSE))</f>
        <v>0</v>
      </c>
      <c r="R193" s="10">
        <f ca="1">IF(R$5&lt;&gt;"",HLOOKUP(R$5,Functionalization!$G$6:$R$373,ROW($A193)-5,FALSE),IFERROR(INDEX(R$337:R$373,MATCH($F193,$B$337:$B$373,0))/VLOOKUP($F193,$B$337:$BB$373,MATCH(LEFT(TRIM(R$6),FIND("~",SUBSTITUTE(R$6,"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193))*HLOOKUP(LEFT(TRIM(R$6),FIND("~",SUBSTITUTE(R$6," ","~",LEN(TRIM(R$6))-LEN(SUBSTITUTE(TRIM(R$6)," ",""))))-1)&amp;" Total",$B$6:$BB$373,ROW($A193)-5,FALSE))</f>
        <v>0</v>
      </c>
      <c r="S193" s="10">
        <f ca="1">IF(S$5&lt;&gt;"",HLOOKUP(S$5,Functionalization!$G$6:$R$373,ROW($A193)-5,FALSE),IFERROR(INDEX(S$337:S$373,MATCH($F193,$B$337:$B$373,0))/VLOOKUP($F193,$B$337:$BB$373,MATCH(LEFT(TRIM(S$6),FIND("~",SUBSTITUTE(S$6,"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193))*HLOOKUP(LEFT(TRIM(S$6),FIND("~",SUBSTITUTE(S$6," ","~",LEN(TRIM(S$6))-LEN(SUBSTITUTE(TRIM(S$6)," ",""))))-1)&amp;" Total",$B$6:$BB$373,ROW($A193)-5,FALSE))</f>
        <v>0</v>
      </c>
      <c r="T193" s="10">
        <f ca="1">IF(T$5&lt;&gt;"",HLOOKUP(T$5,Functionalization!$G$6:$R$373,ROW($A193)-5,FALSE),IFERROR(INDEX(T$337:T$373,MATCH($F193,$B$337:$B$373,0))/VLOOKUP($F193,$B$337:$BB$373,MATCH(LEFT(TRIM(T$6),FIND("~",SUBSTITUTE(T$6,"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193))*HLOOKUP(LEFT(TRIM(T$6),FIND("~",SUBSTITUTE(T$6," ","~",LEN(TRIM(T$6))-LEN(SUBSTITUTE(TRIM(T$6)," ",""))))-1)&amp;" Total",$B$6:$BB$373,ROW($A193)-5,FALSE))</f>
        <v>0</v>
      </c>
      <c r="U193" s="10">
        <f ca="1">IF(U$5&lt;&gt;"",HLOOKUP(U$5,Functionalization!$G$6:$R$373,ROW($A193)-5,FALSE),IFERROR(INDEX(U$337:U$373,MATCH($F193,$B$337:$B$373,0))/VLOOKUP($F193,$B$337:$BB$373,MATCH(LEFT(TRIM(U$6),FIND("~",SUBSTITUTE(U$6,"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193))*HLOOKUP(LEFT(TRIM(U$6),FIND("~",SUBSTITUTE(U$6," ","~",LEN(TRIM(U$6))-LEN(SUBSTITUTE(TRIM(U$6)," ",""))))-1)&amp;" Total",$B$6:$BB$373,ROW($A193)-5,FALSE))</f>
        <v>0</v>
      </c>
      <c r="V193" s="10">
        <f ca="1">IF(V$5&lt;&gt;"",HLOOKUP(V$5,Functionalization!$G$6:$R$373,ROW($A193)-5,FALSE),IFERROR(INDEX(V$337:V$373,MATCH($F193,$B$337:$B$373,0))/VLOOKUP($F193,$B$337:$BB$373,MATCH(LEFT(TRIM(V$6),FIND("~",SUBSTITUTE(V$6,"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193))*HLOOKUP(LEFT(TRIM(V$6),FIND("~",SUBSTITUTE(V$6," ","~",LEN(TRIM(V$6))-LEN(SUBSTITUTE(TRIM(V$6)," ",""))))-1)&amp;" Total",$B$6:$BB$373,ROW($A193)-5,FALSE))</f>
        <v>0</v>
      </c>
      <c r="W193" s="10">
        <f ca="1">IF(W$5&lt;&gt;"",HLOOKUP(W$5,Functionalization!$G$6:$R$373,ROW($A193)-5,FALSE),IFERROR(INDEX(W$337:W$373,MATCH($F193,$B$337:$B$373,0))/VLOOKUP($F193,$B$337:$BB$373,MATCH(LEFT(TRIM(W$6),FIND("~",SUBSTITUTE(W$6,"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193))*HLOOKUP(LEFT(TRIM(W$6),FIND("~",SUBSTITUTE(W$6," ","~",LEN(TRIM(W$6))-LEN(SUBSTITUTE(TRIM(W$6)," ",""))))-1)&amp;" Total",$B$6:$BB$373,ROW($A193)-5,FALSE))</f>
        <v>0</v>
      </c>
      <c r="X193" s="10">
        <f ca="1">IF(X$5&lt;&gt;"",HLOOKUP(X$5,Functionalization!$G$6:$R$373,ROW($A193)-5,FALSE),IFERROR(INDEX(X$337:X$373,MATCH($F193,$B$337:$B$373,0))/VLOOKUP($F193,$B$337:$BB$373,MATCH(LEFT(TRIM(X$6),FIND("~",SUBSTITUTE(X$6,"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193))*HLOOKUP(LEFT(TRIM(X$6),FIND("~",SUBSTITUTE(X$6," ","~",LEN(TRIM(X$6))-LEN(SUBSTITUTE(TRIM(X$6)," ",""))))-1)&amp;" Total",$B$6:$BB$373,ROW($A193)-5,FALSE))</f>
        <v>0</v>
      </c>
      <c r="Y193" s="10">
        <f ca="1">IF(Y$5&lt;&gt;"",HLOOKUP(Y$5,Functionalization!$G$6:$R$373,ROW($A193)-5,FALSE),IFERROR(INDEX(Y$337:Y$373,MATCH($F193,$B$337:$B$373,0))/VLOOKUP($F193,$B$337:$BB$373,MATCH(LEFT(TRIM(Y$6),FIND("~",SUBSTITUTE(Y$6,"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193))*HLOOKUP(LEFT(TRIM(Y$6),FIND("~",SUBSTITUTE(Y$6," ","~",LEN(TRIM(Y$6))-LEN(SUBSTITUTE(TRIM(Y$6)," ",""))))-1)&amp;" Total",$B$6:$BB$373,ROW($A193)-5,FALSE))</f>
        <v>0</v>
      </c>
      <c r="Z193" s="10">
        <f ca="1">IF(Z$5&lt;&gt;"",HLOOKUP(Z$5,Functionalization!$G$6:$R$373,ROW($A193)-5,FALSE),IFERROR(INDEX(Z$337:Z$373,MATCH($F193,$B$337:$B$373,0))/VLOOKUP($F193,$B$337:$BB$373,MATCH(LEFT(TRIM(Z$6),FIND("~",SUBSTITUTE(Z$6,"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193))*HLOOKUP(LEFT(TRIM(Z$6),FIND("~",SUBSTITUTE(Z$6," ","~",LEN(TRIM(Z$6))-LEN(SUBSTITUTE(TRIM(Z$6)," ",""))))-1)&amp;" Total",$B$6:$BB$373,ROW($A193)-5,FALSE))</f>
        <v>0</v>
      </c>
      <c r="AA193" s="10">
        <f ca="1">IF(AA$5&lt;&gt;"",HLOOKUP(AA$5,Functionalization!$G$6:$R$373,ROW($A193)-5,FALSE),IFERROR(INDEX(AA$337:AA$373,MATCH($F193,$B$337:$B$373,0))/VLOOKUP($F193,$B$337:$BB$373,MATCH(LEFT(TRIM(AA$6),FIND("~",SUBSTITUTE(AA$6,"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193))*HLOOKUP(LEFT(TRIM(AA$6),FIND("~",SUBSTITUTE(AA$6," ","~",LEN(TRIM(AA$6))-LEN(SUBSTITUTE(TRIM(AA$6)," ",""))))-1)&amp;" Total",$B$6:$BB$373,ROW($A193)-5,FALSE))</f>
        <v>0</v>
      </c>
      <c r="AB193" s="10">
        <f ca="1">IF(AB$5&lt;&gt;"",HLOOKUP(AB$5,Functionalization!$G$6:$R$373,ROW($A193)-5,FALSE),IFERROR(INDEX(AB$337:AB$373,MATCH($F193,$B$337:$B$373,0))/VLOOKUP($F193,$B$337:$BB$373,MATCH(LEFT(TRIM(AB$6),FIND("~",SUBSTITUTE(AB$6,"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193))*HLOOKUP(LEFT(TRIM(AB$6),FIND("~",SUBSTITUTE(AB$6," ","~",LEN(TRIM(AB$6))-LEN(SUBSTITUTE(TRIM(AB$6)," ",""))))-1)&amp;" Total",$B$6:$BB$373,ROW($A193)-5,FALSE))</f>
        <v>0</v>
      </c>
      <c r="AC193" s="10">
        <f ca="1">IF(AC$5&lt;&gt;"",HLOOKUP(AC$5,Functionalization!$G$6:$R$373,ROW($A193)-5,FALSE),IFERROR(INDEX(AC$337:AC$373,MATCH($F193,$B$337:$B$373,0))/VLOOKUP($F193,$B$337:$BB$373,MATCH(LEFT(TRIM(AC$6),FIND("~",SUBSTITUTE(AC$6,"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193))*HLOOKUP(LEFT(TRIM(AC$6),FIND("~",SUBSTITUTE(AC$6," ","~",LEN(TRIM(AC$6))-LEN(SUBSTITUTE(TRIM(AC$6)," ",""))))-1)&amp;" Total",$B$6:$BB$373,ROW($A193)-5,FALSE))</f>
        <v>0</v>
      </c>
      <c r="AD193" s="10">
        <f ca="1">IF(AD$5&lt;&gt;"",HLOOKUP(AD$5,Functionalization!$G$6:$R$373,ROW($A193)-5,FALSE),IFERROR(INDEX(AD$337:AD$373,MATCH($F193,$B$337:$B$373,0))/VLOOKUP($F193,$B$337:$BB$373,MATCH(LEFT(TRIM(AD$6),FIND("~",SUBSTITUTE(AD$6,"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193))*HLOOKUP(LEFT(TRIM(AD$6),FIND("~",SUBSTITUTE(AD$6," ","~",LEN(TRIM(AD$6))-LEN(SUBSTITUTE(TRIM(AD$6)," ",""))))-1)&amp;" Total",$B$6:$BB$373,ROW($A193)-5,FALSE))</f>
        <v>0</v>
      </c>
      <c r="AE193" s="10">
        <f ca="1">IF(AE$5&lt;&gt;"",HLOOKUP(AE$5,Functionalization!$G$6:$R$373,ROW($A193)-5,FALSE),IFERROR(INDEX(AE$337:AE$373,MATCH($F193,$B$337:$B$373,0))/VLOOKUP($F193,$B$337:$BB$373,MATCH(LEFT(TRIM(AE$6),FIND("~",SUBSTITUTE(AE$6,"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193))*HLOOKUP(LEFT(TRIM(AE$6),FIND("~",SUBSTITUTE(AE$6," ","~",LEN(TRIM(AE$6))-LEN(SUBSTITUTE(TRIM(AE$6)," ",""))))-1)&amp;" Total",$B$6:$BB$373,ROW($A193)-5,FALSE))</f>
        <v>0</v>
      </c>
      <c r="AF193" s="10">
        <f ca="1">IF(AF$5&lt;&gt;"",HLOOKUP(AF$5,Functionalization!$G$6:$R$373,ROW($A193)-5,FALSE),IFERROR(INDEX(AF$337:AF$373,MATCH($F193,$B$337:$B$373,0))/VLOOKUP($F193,$B$337:$BB$373,MATCH(LEFT(TRIM(AF$6),FIND("~",SUBSTITUTE(AF$6,"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193))*HLOOKUP(LEFT(TRIM(AF$6),FIND("~",SUBSTITUTE(AF$6," ","~",LEN(TRIM(AF$6))-LEN(SUBSTITUTE(TRIM(AF$6)," ",""))))-1)&amp;" Total",$B$6:$BB$373,ROW($A193)-5,FALSE))</f>
        <v>0</v>
      </c>
      <c r="AG193" s="10">
        <f ca="1">IF(AG$5&lt;&gt;"",HLOOKUP(AG$5,Functionalization!$G$6:$R$373,ROW($A193)-5,FALSE),IFERROR(INDEX(AG$337:AG$373,MATCH($F193,$B$337:$B$373,0))/VLOOKUP($F193,$B$337:$BB$373,MATCH(LEFT(TRIM(AG$6),FIND("~",SUBSTITUTE(AG$6,"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193))*HLOOKUP(LEFT(TRIM(AG$6),FIND("~",SUBSTITUTE(AG$6," ","~",LEN(TRIM(AG$6))-LEN(SUBSTITUTE(TRIM(AG$6)," ",""))))-1)&amp;" Total",$B$6:$BB$373,ROW($A193)-5,FALSE))</f>
        <v>0</v>
      </c>
      <c r="AH193" s="10">
        <f ca="1">IF(AH$5&lt;&gt;"",HLOOKUP(AH$5,Functionalization!$G$6:$R$373,ROW($A193)-5,FALSE),IFERROR(INDEX(AH$337:AH$373,MATCH($F193,$B$337:$B$373,0))/VLOOKUP($F193,$B$337:$BB$373,MATCH(LEFT(TRIM(AH$6),FIND("~",SUBSTITUTE(AH$6,"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193))*HLOOKUP(LEFT(TRIM(AH$6),FIND("~",SUBSTITUTE(AH$6," ","~",LEN(TRIM(AH$6))-LEN(SUBSTITUTE(TRIM(AH$6)," ",""))))-1)&amp;" Total",$B$6:$BB$373,ROW($A193)-5,FALSE))</f>
        <v>0</v>
      </c>
      <c r="AI193" s="10">
        <f ca="1">IF(AI$5&lt;&gt;"",HLOOKUP(AI$5,Functionalization!$G$6:$R$373,ROW($A193)-5,FALSE),IFERROR(INDEX(AI$337:AI$373,MATCH($F193,$B$337:$B$373,0))/VLOOKUP($F193,$B$337:$BB$373,MATCH(LEFT(TRIM(AI$6),FIND("~",SUBSTITUTE(AI$6,"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193))*HLOOKUP(LEFT(TRIM(AI$6),FIND("~",SUBSTITUTE(AI$6," ","~",LEN(TRIM(AI$6))-LEN(SUBSTITUTE(TRIM(AI$6)," ",""))))-1)&amp;" Total",$B$6:$BB$373,ROW($A193)-5,FALSE))</f>
        <v>0</v>
      </c>
      <c r="AJ193" s="10">
        <f ca="1">IF(AJ$5&lt;&gt;"",HLOOKUP(AJ$5,Functionalization!$G$6:$R$373,ROW($A193)-5,FALSE),IFERROR(INDEX(AJ$337:AJ$373,MATCH($F193,$B$337:$B$373,0))/VLOOKUP($F193,$B$337:$BB$373,MATCH(LEFT(TRIM(AJ$6),FIND("~",SUBSTITUTE(AJ$6,"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193))*HLOOKUP(LEFT(TRIM(AJ$6),FIND("~",SUBSTITUTE(AJ$6," ","~",LEN(TRIM(AJ$6))-LEN(SUBSTITUTE(TRIM(AJ$6)," ",""))))-1)&amp;" Total",$B$6:$BB$373,ROW($A193)-5,FALSE))</f>
        <v>0</v>
      </c>
      <c r="AK193" s="10">
        <f ca="1">IF(AK$5&lt;&gt;"",HLOOKUP(AK$5,Functionalization!$G$6:$R$373,ROW($A193)-5,FALSE),IFERROR(INDEX(AK$337:AK$373,MATCH($F193,$B$337:$B$373,0))/VLOOKUP($F193,$B$337:$BB$373,MATCH(LEFT(TRIM(AK$6),FIND("~",SUBSTITUTE(AK$6,"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193))*HLOOKUP(LEFT(TRIM(AK$6),FIND("~",SUBSTITUTE(AK$6," ","~",LEN(TRIM(AK$6))-LEN(SUBSTITUTE(TRIM(AK$6)," ",""))))-1)&amp;" Total",$B$6:$BB$373,ROW($A193)-5,FALSE))</f>
        <v>0</v>
      </c>
      <c r="AL193" s="10">
        <f ca="1">IF(AL$5&lt;&gt;"",HLOOKUP(AL$5,Functionalization!$G$6:$R$373,ROW($A193)-5,FALSE),IFERROR(INDEX(AL$337:AL$373,MATCH($F193,$B$337:$B$373,0))/VLOOKUP($F193,$B$337:$BB$373,MATCH(LEFT(TRIM(AL$6),FIND("~",SUBSTITUTE(AL$6,"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193))*HLOOKUP(LEFT(TRIM(AL$6),FIND("~",SUBSTITUTE(AL$6," ","~",LEN(TRIM(AL$6))-LEN(SUBSTITUTE(TRIM(AL$6)," ",""))))-1)&amp;" Total",$B$6:$BB$373,ROW($A193)-5,FALSE))</f>
        <v>0</v>
      </c>
      <c r="AM193" s="10">
        <f ca="1">IF(AM$5&lt;&gt;"",HLOOKUP(AM$5,Functionalization!$G$6:$R$373,ROW($A193)-5,FALSE),IFERROR(INDEX(AM$337:AM$373,MATCH($F193,$B$337:$B$373,0))/VLOOKUP($F193,$B$337:$BB$373,MATCH(LEFT(TRIM(AM$6),FIND("~",SUBSTITUTE(AM$6,"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193))*HLOOKUP(LEFT(TRIM(AM$6),FIND("~",SUBSTITUTE(AM$6," ","~",LEN(TRIM(AM$6))-LEN(SUBSTITUTE(TRIM(AM$6)," ",""))))-1)&amp;" Total",$B$6:$BB$373,ROW($A193)-5,FALSE))</f>
        <v>0</v>
      </c>
      <c r="AN193" s="10">
        <f ca="1">IF(AN$5&lt;&gt;"",HLOOKUP(AN$5,Functionalization!$G$6:$R$373,ROW($A193)-5,FALSE),IFERROR(INDEX(AN$337:AN$373,MATCH($F193,$B$337:$B$373,0))/VLOOKUP($F193,$B$337:$BB$373,MATCH(LEFT(TRIM(AN$6),FIND("~",SUBSTITUTE(AN$6,"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193))*HLOOKUP(LEFT(TRIM(AN$6),FIND("~",SUBSTITUTE(AN$6," ","~",LEN(TRIM(AN$6))-LEN(SUBSTITUTE(TRIM(AN$6)," ",""))))-1)&amp;" Total",$B$6:$BB$373,ROW($A193)-5,FALSE))</f>
        <v>0</v>
      </c>
      <c r="AO193" s="10">
        <f ca="1">IF(AO$5&lt;&gt;"",HLOOKUP(AO$5,Functionalization!$G$6:$R$373,ROW($A193)-5,FALSE),IFERROR(INDEX(AO$337:AO$373,MATCH($F193,$B$337:$B$373,0))/VLOOKUP($F193,$B$337:$BB$373,MATCH(LEFT(TRIM(AO$6),FIND("~",SUBSTITUTE(AO$6,"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193))*HLOOKUP(LEFT(TRIM(AO$6),FIND("~",SUBSTITUTE(AO$6," ","~",LEN(TRIM(AO$6))-LEN(SUBSTITUTE(TRIM(AO$6)," ",""))))-1)&amp;" Total",$B$6:$BB$373,ROW($A193)-5,FALSE))</f>
        <v>0</v>
      </c>
      <c r="AP193" s="10">
        <f ca="1">IF(AP$5&lt;&gt;"",HLOOKUP(AP$5,Functionalization!$G$6:$R$373,ROW($A193)-5,FALSE),IFERROR(INDEX(AP$337:AP$373,MATCH($F193,$B$337:$B$373,0))/VLOOKUP($F193,$B$337:$BB$373,MATCH(LEFT(TRIM(AP$6),FIND("~",SUBSTITUTE(AP$6,"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193))*HLOOKUP(LEFT(TRIM(AP$6),FIND("~",SUBSTITUTE(AP$6," ","~",LEN(TRIM(AP$6))-LEN(SUBSTITUTE(TRIM(AP$6)," ",""))))-1)&amp;" Total",$B$6:$BB$373,ROW($A193)-5,FALSE))</f>
        <v>0</v>
      </c>
      <c r="AQ193" s="10">
        <f ca="1">IF(AQ$5&lt;&gt;"",HLOOKUP(AQ$5,Functionalization!$G$6:$R$373,ROW($A193)-5,FALSE),IFERROR(INDEX(AQ$337:AQ$373,MATCH($F193,$B$337:$B$373,0))/VLOOKUP($F193,$B$337:$BB$373,MATCH(LEFT(TRIM(AQ$6),FIND("~",SUBSTITUTE(AQ$6,"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193))*HLOOKUP(LEFT(TRIM(AQ$6),FIND("~",SUBSTITUTE(AQ$6," ","~",LEN(TRIM(AQ$6))-LEN(SUBSTITUTE(TRIM(AQ$6)," ",""))))-1)&amp;" Total",$B$6:$BB$373,ROW($A193)-5,FALSE))</f>
        <v>0</v>
      </c>
      <c r="AR193" s="10">
        <f ca="1">IF(AR$5&lt;&gt;"",HLOOKUP(AR$5,Functionalization!$G$6:$R$373,ROW($A193)-5,FALSE),IFERROR(INDEX(AR$337:AR$373,MATCH($F193,$B$337:$B$373,0))/VLOOKUP($F193,$B$337:$BB$373,MATCH(LEFT(TRIM(AR$6),FIND("~",SUBSTITUTE(AR$6,"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193))*HLOOKUP(LEFT(TRIM(AR$6),FIND("~",SUBSTITUTE(AR$6," ","~",LEN(TRIM(AR$6))-LEN(SUBSTITUTE(TRIM(AR$6)," ",""))))-1)&amp;" Total",$B$6:$BB$373,ROW($A193)-5,FALSE))</f>
        <v>0</v>
      </c>
      <c r="AS193" s="10">
        <f ca="1">IF(AS$5&lt;&gt;"",HLOOKUP(AS$5,Functionalization!$G$6:$R$373,ROW($A193)-5,FALSE),IFERROR(INDEX(AS$337:AS$373,MATCH($F193,$B$337:$B$373,0))/VLOOKUP($F193,$B$337:$BB$373,MATCH(LEFT(TRIM(AS$6),FIND("~",SUBSTITUTE(AS$6,"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193))*HLOOKUP(LEFT(TRIM(AS$6),FIND("~",SUBSTITUTE(AS$6," ","~",LEN(TRIM(AS$6))-LEN(SUBSTITUTE(TRIM(AS$6)," ",""))))-1)&amp;" Total",$B$6:$BB$373,ROW($A193)-5,FALSE))</f>
        <v>0</v>
      </c>
      <c r="AT193" s="10">
        <f ca="1">IF(AT$5&lt;&gt;"",HLOOKUP(AT$5,Functionalization!$G$6:$R$373,ROW($A193)-5,FALSE),IFERROR(INDEX(AT$337:AT$373,MATCH($F193,$B$337:$B$373,0))/VLOOKUP($F193,$B$337:$BB$373,MATCH(LEFT(TRIM(AT$6),FIND("~",SUBSTITUTE(AT$6,"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193))*HLOOKUP(LEFT(TRIM(AT$6),FIND("~",SUBSTITUTE(AT$6," ","~",LEN(TRIM(AT$6))-LEN(SUBSTITUTE(TRIM(AT$6)," ",""))))-1)&amp;" Total",$B$6:$BB$373,ROW($A193)-5,FALSE))</f>
        <v>0</v>
      </c>
      <c r="AU193" s="10">
        <f ca="1">IF(AU$5&lt;&gt;"",HLOOKUP(AU$5,Functionalization!$G$6:$R$373,ROW($A193)-5,FALSE),IFERROR(INDEX(AU$337:AU$373,MATCH($F193,$B$337:$B$373,0))/VLOOKUP($F193,$B$337:$BB$373,MATCH(LEFT(TRIM(AU$6),FIND("~",SUBSTITUTE(AU$6,"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193))*HLOOKUP(LEFT(TRIM(AU$6),FIND("~",SUBSTITUTE(AU$6," ","~",LEN(TRIM(AU$6))-LEN(SUBSTITUTE(TRIM(AU$6)," ",""))))-1)&amp;" Total",$B$6:$BB$373,ROW($A193)-5,FALSE))</f>
        <v>0</v>
      </c>
      <c r="AV193" s="10">
        <f ca="1">IF(AV$5&lt;&gt;"",HLOOKUP(AV$5,Functionalization!$G$6:$R$373,ROW($A193)-5,FALSE),IFERROR(INDEX(AV$337:AV$373,MATCH($F193,$B$337:$B$373,0))/VLOOKUP($F193,$B$337:$BB$373,MATCH(LEFT(TRIM(AV$6),FIND("~",SUBSTITUTE(AV$6,"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193))*HLOOKUP(LEFT(TRIM(AV$6),FIND("~",SUBSTITUTE(AV$6," ","~",LEN(TRIM(AV$6))-LEN(SUBSTITUTE(TRIM(AV$6)," ",""))))-1)&amp;" Total",$B$6:$BB$373,ROW($A193)-5,FALSE))</f>
        <v>0</v>
      </c>
      <c r="AW193" s="10">
        <f ca="1">IF(AW$5&lt;&gt;"",HLOOKUP(AW$5,Functionalization!$G$6:$R$373,ROW($A193)-5,FALSE),IFERROR(INDEX(AW$337:AW$373,MATCH($F193,$B$337:$B$373,0))/VLOOKUP($F193,$B$337:$BB$373,MATCH(LEFT(TRIM(AW$6),FIND("~",SUBSTITUTE(AW$6,"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193))*HLOOKUP(LEFT(TRIM(AW$6),FIND("~",SUBSTITUTE(AW$6," ","~",LEN(TRIM(AW$6))-LEN(SUBSTITUTE(TRIM(AW$6)," ",""))))-1)&amp;" Total",$B$6:$BB$373,ROW($A193)-5,FALSE))</f>
        <v>0</v>
      </c>
      <c r="AX193" s="10">
        <f ca="1">IF(AX$5&lt;&gt;"",HLOOKUP(AX$5,Functionalization!$G$6:$R$373,ROW($A193)-5,FALSE),IFERROR(INDEX(AX$337:AX$373,MATCH($F193,$B$337:$B$373,0))/VLOOKUP($F193,$B$337:$BB$373,MATCH(LEFT(TRIM(AX$6),FIND("~",SUBSTITUTE(AX$6,"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193))*HLOOKUP(LEFT(TRIM(AX$6),FIND("~",SUBSTITUTE(AX$6," ","~",LEN(TRIM(AX$6))-LEN(SUBSTITUTE(TRIM(AX$6)," ",""))))-1)&amp;" Total",$B$6:$BB$373,ROW($A193)-5,FALSE))</f>
        <v>0</v>
      </c>
      <c r="AY193" s="10">
        <f ca="1">IF(AY$5&lt;&gt;"",HLOOKUP(AY$5,Functionalization!$G$6:$R$373,ROW($A193)-5,FALSE),IFERROR(INDEX(AY$337:AY$373,MATCH($F193,$B$337:$B$373,0))/VLOOKUP($F193,$B$337:$BB$373,MATCH(LEFT(TRIM(AY$6),FIND("~",SUBSTITUTE(AY$6,"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193))*HLOOKUP(LEFT(TRIM(AY$6),FIND("~",SUBSTITUTE(AY$6," ","~",LEN(TRIM(AY$6))-LEN(SUBSTITUTE(TRIM(AY$6)," ",""))))-1)&amp;" Total",$B$6:$BB$373,ROW($A193)-5,FALSE))</f>
        <v>0</v>
      </c>
      <c r="AZ193" s="10">
        <f ca="1">IF(AZ$5&lt;&gt;"",HLOOKUP(AZ$5,Functionalization!$G$6:$R$373,ROW($A193)-5,FALSE),IFERROR(INDEX(AZ$337:AZ$373,MATCH($F193,$B$337:$B$373,0))/VLOOKUP($F193,$B$337:$BB$373,MATCH(LEFT(TRIM(AZ$6),FIND("~",SUBSTITUTE(AZ$6,"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193))*HLOOKUP(LEFT(TRIM(AZ$6),FIND("~",SUBSTITUTE(AZ$6," ","~",LEN(TRIM(AZ$6))-LEN(SUBSTITUTE(TRIM(AZ$6)," ",""))))-1)&amp;" Total",$B$6:$BB$373,ROW($A193)-5,FALSE))</f>
        <v>0</v>
      </c>
      <c r="BA193" s="10">
        <f ca="1">IF(BA$5&lt;&gt;"",HLOOKUP(BA$5,Functionalization!$G$6:$R$373,ROW($A193)-5,FALSE),IFERROR(INDEX(BA$337:BA$373,MATCH($F193,$B$337:$B$373,0))/VLOOKUP($F193,$B$337:$BB$373,MATCH(LEFT(TRIM(BA$6),FIND("~",SUBSTITUTE(BA$6,"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193))*HLOOKUP(LEFT(TRIM(BA$6),FIND("~",SUBSTITUTE(BA$6," ","~",LEN(TRIM(BA$6))-LEN(SUBSTITUTE(TRIM(BA$6)," ",""))))-1)&amp;" Total",$B$6:$BB$373,ROW($A193)-5,FALSE))</f>
        <v>0</v>
      </c>
      <c r="BB193" s="10">
        <f ca="1">IF(BB$5&lt;&gt;"",HLOOKUP(BB$5,Functionalization!$G$6:$R$373,ROW($A193)-5,FALSE),IFERROR(INDEX(BB$337:BB$373,MATCH($F193,$B$337:$B$373,0))/VLOOKUP($F193,$B$337:$BB$373,MATCH(LEFT(TRIM(BB$6),FIND("~",SUBSTITUTE(BB$6,"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193))*HLOOKUP(LEFT(TRIM(BB$6),FIND("~",SUBSTITUTE(BB$6," ","~",LEN(TRIM(BB$6))-LEN(SUBSTITUTE(TRIM(BB$6)," ",""))))-1)&amp;" Total",$B$6:$BB$373,ROW($A193)-5,FALSE))</f>
        <v>0</v>
      </c>
      <c r="BD193">
        <f ca="1">IFERROR(IF(SUMIF($G$6:$BB$6,BD$6&amp;" Total",$G193:$BB193)-(SUMIF($G$6:$BB$6,BD$6&amp;" "&amp;'Input-Func_Class'!$D$22,$G193:$BB193)+IFERROR(SUMIF($G$6:$BB$6,BD$6&amp;" "&amp;'Input-Func_Class'!$E$22,$G193:$BB193),SUMIF($G$6:$BB$6,BD$6&amp;" "&amp;'Input-Func_Class'!$B$24,$G193:$BB193))+SUMIF($G$6:$BB$6,BD$6&amp;" "&amp;'Input-Func_Class'!$F$22,$G193:$BB193))&lt;Check_Limit,0,1),1)</f>
        <v>0</v>
      </c>
      <c r="BE193">
        <f ca="1">IFERROR(IF(SUMIF($G$6:$BB$6,BE$6&amp;" Total",$G193:$BB193)-(SUMIF($G$6:$BB$6,BE$6&amp;" "&amp;'Input-Func_Class'!$D$22,$G193:$BB193)+IFERROR(SUMIF($G$6:$BB$6,BE$6&amp;" "&amp;'Input-Func_Class'!$E$22,$G193:$BB193),SUMIF($G$6:$BB$6,BE$6&amp;" "&amp;'Input-Func_Class'!$B$24,$G193:$BB193))+SUMIF($G$6:$BB$6,BE$6&amp;" "&amp;'Input-Func_Class'!$F$22,$G193:$BB193))&lt;Check_Limit,0,1),1)</f>
        <v>0</v>
      </c>
      <c r="BF193">
        <f ca="1">IFERROR(IF(SUMIF($G$6:$BB$6,BF$6&amp;" Total",$G193:$BB193)-(SUMIF($G$6:$BB$6,BF$6&amp;" "&amp;'Input-Func_Class'!$D$22,$G193:$BB193)+IFERROR(SUMIF($G$6:$BB$6,BF$6&amp;" "&amp;'Input-Func_Class'!$E$22,$G193:$BB193),SUMIF($G$6:$BB$6,BF$6&amp;" "&amp;'Input-Func_Class'!$B$24,$G193:$BB193))+SUMIF($G$6:$BB$6,BF$6&amp;" "&amp;'Input-Func_Class'!$F$22,$G193:$BB193))&lt;Check_Limit,0,1),1)</f>
        <v>0</v>
      </c>
      <c r="BG193">
        <f ca="1">IFERROR(IF(SUMIF($G$6:$BB$6,BG$6&amp;" Total",$G193:$BB193)-(SUMIF($G$6:$BB$6,BG$6&amp;" "&amp;'Input-Func_Class'!$D$22,$G193:$BB193)+IFERROR(SUMIF($G$6:$BB$6,BG$6&amp;" "&amp;'Input-Func_Class'!$E$22,$G193:$BB193),SUMIF($G$6:$BB$6,BG$6&amp;" "&amp;'Input-Func_Class'!$B$24,$G193:$BB193))+SUMIF($G$6:$BB$6,BG$6&amp;" "&amp;'Input-Func_Class'!$F$22,$G193:$BB193))&lt;Check_Limit,0,1),1)</f>
        <v>0</v>
      </c>
      <c r="BH193">
        <f ca="1">IFERROR(IF(SUMIF($G$6:$BB$6,BH$6&amp;" Total",$G193:$BB193)-(SUMIF($G$6:$BB$6,BH$6&amp;" "&amp;'Input-Func_Class'!$D$22,$G193:$BB193)+IFERROR(SUMIF($G$6:$BB$6,BH$6&amp;" "&amp;'Input-Func_Class'!$E$22,$G193:$BB193),SUMIF($G$6:$BB$6,BH$6&amp;" "&amp;'Input-Func_Class'!$B$24,$G193:$BB193))+SUMIF($G$6:$BB$6,BH$6&amp;" "&amp;'Input-Func_Class'!$F$22,$G193:$BB193))&lt;Check_Limit,0,1),1)</f>
        <v>0</v>
      </c>
      <c r="BI193">
        <f ca="1">IFERROR(IF(SUMIF($G$6:$BB$6,BI$6&amp;" Total",$G193:$BB193)-(SUMIF($G$6:$BB$6,BI$6&amp;" "&amp;'Input-Func_Class'!$D$22,$G193:$BB193)+IFERROR(SUMIF($G$6:$BB$6,BI$6&amp;" "&amp;'Input-Func_Class'!$E$22,$G193:$BB193),SUMIF($G$6:$BB$6,BI$6&amp;" "&amp;'Input-Func_Class'!$B$24,$G193:$BB193))+SUMIF($G$6:$BB$6,BI$6&amp;" "&amp;'Input-Func_Class'!$F$22,$G193:$BB193))&lt;Check_Limit,0,1),1)</f>
        <v>0</v>
      </c>
      <c r="BJ193">
        <f ca="1">IFERROR(IF(SUMIF($G$6:$BB$6,BJ$6&amp;" Total",$G193:$BB193)-(SUMIF($G$6:$BB$6,BJ$6&amp;" "&amp;'Input-Func_Class'!$D$22,$G193:$BB193)+IFERROR(SUMIF($G$6:$BB$6,BJ$6&amp;" "&amp;'Input-Func_Class'!$E$22,$G193:$BB193),SUMIF($G$6:$BB$6,BJ$6&amp;" "&amp;'Input-Func_Class'!$B$24,$G193:$BB193))+SUMIF($G$6:$BB$6,BJ$6&amp;" "&amp;'Input-Func_Class'!$F$22,$G193:$BB193))&lt;Check_Limit,0,1),1)</f>
        <v>0</v>
      </c>
      <c r="BK193">
        <f ca="1">IFERROR(IF(SUMIF($G$6:$BB$6,BK$6&amp;" Total",$G193:$BB193)-(SUMIF($G$6:$BB$6,BK$6&amp;" "&amp;'Input-Func_Class'!$D$22,$G193:$BB193)+IFERROR(SUMIF($G$6:$BB$6,BK$6&amp;" "&amp;'Input-Func_Class'!$E$22,$G193:$BB193),SUMIF($G$6:$BB$6,BK$6&amp;" "&amp;'Input-Func_Class'!$B$24,$G193:$BB193))+SUMIF($G$6:$BB$6,BK$6&amp;" "&amp;'Input-Func_Class'!$F$22,$G193:$BB193))&lt;Check_Limit,0,1),1)</f>
        <v>0</v>
      </c>
      <c r="BL193">
        <f ca="1">IFERROR(IF(SUMIF($G$6:$BB$6,BL$6&amp;" Total",$G193:$BB193)-(SUMIF($G$6:$BB$6,BL$6&amp;" "&amp;'Input-Func_Class'!$D$22,$G193:$BB193)+IFERROR(SUMIF($G$6:$BB$6,BL$6&amp;" "&amp;'Input-Func_Class'!$E$22,$G193:$BB193),SUMIF($G$6:$BB$6,BL$6&amp;" "&amp;'Input-Func_Class'!$B$24,$G193:$BB193))+SUMIF($G$6:$BB$6,BL$6&amp;" "&amp;'Input-Func_Class'!$F$22,$G193:$BB193))&lt;Check_Limit,0,1),1)</f>
        <v>0</v>
      </c>
      <c r="BM193">
        <f ca="1">IFERROR(IF(SUMIF($G$6:$BB$6,BM$6&amp;" Total",$G193:$BB193)-(SUMIF($G$6:$BB$6,BM$6&amp;" "&amp;'Input-Func_Class'!$D$22,$G193:$BB193)+IFERROR(SUMIF($G$6:$BB$6,BM$6&amp;" "&amp;'Input-Func_Class'!$E$22,$G193:$BB193),SUMIF($G$6:$BB$6,BM$6&amp;" "&amp;'Input-Func_Class'!$B$24,$G193:$BB193))+SUMIF($G$6:$BB$6,BM$6&amp;" "&amp;'Input-Func_Class'!$F$22,$G193:$BB193))&lt;Check_Limit,0,1),1)</f>
        <v>0</v>
      </c>
      <c r="BN193">
        <f ca="1">IFERROR(IF(SUMIF($G$6:$BB$6,BN$6&amp;" Total",$G193:$BB193)-(SUMIF($G$6:$BB$6,BN$6&amp;" "&amp;'Input-Func_Class'!$D$22,$G193:$BB193)+IFERROR(SUMIF($G$6:$BB$6,BN$6&amp;" "&amp;'Input-Func_Class'!$E$22,$G193:$BB193),SUMIF($G$6:$BB$6,BN$6&amp;" "&amp;'Input-Func_Class'!$B$24,$G193:$BB193))+SUMIF($G$6:$BB$6,BN$6&amp;" "&amp;'Input-Func_Class'!$F$22,$G193:$BB193))&lt;Check_Limit,0,1),1)</f>
        <v>0</v>
      </c>
      <c r="BO193">
        <f ca="1">IFERROR(IF(SUMIF($G$6:$BB$6,BO$6&amp;" Total",$G193:$BB193)-(SUMIF($G$6:$BB$6,BO$6&amp;" "&amp;'Input-Func_Class'!$D$22,$G193:$BB193)+IFERROR(SUMIF($G$6:$BB$6,BO$6&amp;" "&amp;'Input-Func_Class'!$E$22,$G193:$BB193),SUMIF($G$6:$BB$6,BO$6&amp;" "&amp;'Input-Func_Class'!$B$24,$G193:$BB193))+SUMIF($G$6:$BB$6,BO$6&amp;" "&amp;'Input-Func_Class'!$F$22,$G193:$BB193))&lt;Check_Limit,0,1),1)</f>
        <v>0</v>
      </c>
    </row>
    <row r="194" spans="1:67" outlineLevel="1">
      <c r="A194" s="31">
        <f>IF(ISBLANK('Input-Accounts'!A194),"",'Input-Accounts'!A194)</f>
        <v>173</v>
      </c>
      <c r="B194" s="53" t="str">
        <f>IF(ISBLANK('Input-Accounts'!B194),"",'Input-Accounts'!B194)</f>
        <v>Maintenance of other equipment</v>
      </c>
      <c r="C194" s="31">
        <f>IF(ISBLANK('Input-Accounts'!C194),"",'Input-Accounts'!C194)</f>
        <v>894</v>
      </c>
      <c r="D194" s="10">
        <f>Functionalization!$D194</f>
        <v>269614.43</v>
      </c>
      <c r="E194" s="10">
        <f t="shared" ca="1" si="48"/>
        <v>0</v>
      </c>
      <c r="F194" s="3" t="str">
        <f>IF($D194=0,"-",IF('Input-Accounts'!$E194&lt;&gt;0,'Input-Accounts'!$E194,'Input-Accounts'!$G194))</f>
        <v>INT_866-893</v>
      </c>
      <c r="G194" s="10">
        <f ca="1">IF(G$5&lt;&gt;"",HLOOKUP(G$5,Functionalization!$G$6:$R$373,ROW($A194)-5,FALSE),IFERROR(INDEX(G$337:G$373,MATCH($F194,$B$337:$B$373,0))/VLOOKUP($F194,$B$337:$BB$373,MATCH(LEFT(TRIM(G$6),FIND("~",SUBSTITUTE(G$6,"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194))*HLOOKUP(LEFT(TRIM(G$6),FIND("~",SUBSTITUTE(G$6," ","~",LEN(TRIM(G$6))-LEN(SUBSTITUTE(TRIM(G$6)," ",""))))-1)&amp;" Total",$B$6:$BB$373,ROW($A194)-5,FALSE))</f>
        <v>219593.15594538418</v>
      </c>
      <c r="H194" s="10">
        <f ca="1">IF(H$5&lt;&gt;"",HLOOKUP(H$5,Functionalization!$G$6:$R$373,ROW($A194)-5,FALSE),IFERROR(INDEX(H$337:H$373,MATCH($F194,$B$337:$B$373,0))/VLOOKUP($F194,$B$337:$BB$373,MATCH(LEFT(TRIM(H$6),FIND("~",SUBSTITUTE(H$6,"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194))*HLOOKUP(LEFT(TRIM(H$6),FIND("~",SUBSTITUTE(H$6," ","~",LEN(TRIM(H$6))-LEN(SUBSTITUTE(TRIM(H$6)," ",""))))-1)&amp;" Total",$B$6:$BB$373,ROW($A194)-5,FALSE))</f>
        <v>162932.37230532034</v>
      </c>
      <c r="I194" s="10">
        <f ca="1">IF(I$5&lt;&gt;"",HLOOKUP(I$5,Functionalization!$G$6:$R$373,ROW($A194)-5,FALSE),IFERROR(INDEX(I$337:I$373,MATCH($F194,$B$337:$B$373,0))/VLOOKUP($F194,$B$337:$BB$373,MATCH(LEFT(TRIM(I$6),FIND("~",SUBSTITUTE(I$6,"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194))*HLOOKUP(LEFT(TRIM(I$6),FIND("~",SUBSTITUTE(I$6," ","~",LEN(TRIM(I$6))-LEN(SUBSTITUTE(TRIM(I$6)," ",""))))-1)&amp;" Total",$B$6:$BB$373,ROW($A194)-5,FALSE))</f>
        <v>0</v>
      </c>
      <c r="J194" s="10">
        <f ca="1">IF(J$5&lt;&gt;"",HLOOKUP(J$5,Functionalization!$G$6:$R$373,ROW($A194)-5,FALSE),IFERROR(INDEX(J$337:J$373,MATCH($F194,$B$337:$B$373,0))/VLOOKUP($F194,$B$337:$BB$373,MATCH(LEFT(TRIM(J$6),FIND("~",SUBSTITUTE(J$6,"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194))*HLOOKUP(LEFT(TRIM(J$6),FIND("~",SUBSTITUTE(J$6," ","~",LEN(TRIM(J$6))-LEN(SUBSTITUTE(TRIM(J$6)," ",""))))-1)&amp;" Total",$B$6:$BB$373,ROW($A194)-5,FALSE))</f>
        <v>56660.783640063833</v>
      </c>
      <c r="K194" s="10">
        <f ca="1">IF(K$5&lt;&gt;"",HLOOKUP(K$5,Functionalization!$G$6:$R$373,ROW($A194)-5,FALSE),IFERROR(INDEX(K$337:K$373,MATCH($F194,$B$337:$B$373,0))/VLOOKUP($F194,$B$337:$BB$373,MATCH(LEFT(TRIM(K$6),FIND("~",SUBSTITUTE(K$6,"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194))*HLOOKUP(LEFT(TRIM(K$6),FIND("~",SUBSTITUTE(K$6," ","~",LEN(TRIM(K$6))-LEN(SUBSTITUTE(TRIM(K$6)," ",""))))-1)&amp;" Total",$B$6:$BB$373,ROW($A194)-5,FALSE))</f>
        <v>50021.274054615838</v>
      </c>
      <c r="L194" s="10">
        <f ca="1">IF(L$5&lt;&gt;"",HLOOKUP(L$5,Functionalization!$G$6:$R$373,ROW($A194)-5,FALSE),IFERROR(INDEX(L$337:L$373,MATCH($F194,$B$337:$B$373,0))/VLOOKUP($F194,$B$337:$BB$373,MATCH(LEFT(TRIM(L$6),FIND("~",SUBSTITUTE(L$6,"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194))*HLOOKUP(LEFT(TRIM(L$6),FIND("~",SUBSTITUTE(L$6," ","~",LEN(TRIM(L$6))-LEN(SUBSTITUTE(TRIM(L$6)," ",""))))-1)&amp;" Total",$B$6:$BB$373,ROW($A194)-5,FALSE))</f>
        <v>0</v>
      </c>
      <c r="M194" s="10">
        <f ca="1">IF(M$5&lt;&gt;"",HLOOKUP(M$5,Functionalization!$G$6:$R$373,ROW($A194)-5,FALSE),IFERROR(INDEX(M$337:M$373,MATCH($F194,$B$337:$B$373,0))/VLOOKUP($F194,$B$337:$BB$373,MATCH(LEFT(TRIM(M$6),FIND("~",SUBSTITUTE(M$6,"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194))*HLOOKUP(LEFT(TRIM(M$6),FIND("~",SUBSTITUTE(M$6," ","~",LEN(TRIM(M$6))-LEN(SUBSTITUTE(TRIM(M$6)," ",""))))-1)&amp;" Total",$B$6:$BB$373,ROW($A194)-5,FALSE))</f>
        <v>0</v>
      </c>
      <c r="N194" s="10">
        <f ca="1">IF(N$5&lt;&gt;"",HLOOKUP(N$5,Functionalization!$G$6:$R$373,ROW($A194)-5,FALSE),IFERROR(INDEX(N$337:N$373,MATCH($F194,$B$337:$B$373,0))/VLOOKUP($F194,$B$337:$BB$373,MATCH(LEFT(TRIM(N$6),FIND("~",SUBSTITUTE(N$6,"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194))*HLOOKUP(LEFT(TRIM(N$6),FIND("~",SUBSTITUTE(N$6," ","~",LEN(TRIM(N$6))-LEN(SUBSTITUTE(TRIM(N$6)," ",""))))-1)&amp;" Total",$B$6:$BB$373,ROW($A194)-5,FALSE))</f>
        <v>50021.274054615838</v>
      </c>
      <c r="O194" s="10">
        <f ca="1">IF(O$5&lt;&gt;"",HLOOKUP(O$5,Functionalization!$G$6:$R$373,ROW($A194)-5,FALSE),IFERROR(INDEX(O$337:O$373,MATCH($F194,$B$337:$B$373,0))/VLOOKUP($F194,$B$337:$BB$373,MATCH(LEFT(TRIM(O$6),FIND("~",SUBSTITUTE(O$6,"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194))*HLOOKUP(LEFT(TRIM(O$6),FIND("~",SUBSTITUTE(O$6," ","~",LEN(TRIM(O$6))-LEN(SUBSTITUTE(TRIM(O$6)," ",""))))-1)&amp;" Total",$B$6:$BB$373,ROW($A194)-5,FALSE))</f>
        <v>0</v>
      </c>
      <c r="P194" s="10">
        <f ca="1">IF(P$5&lt;&gt;"",HLOOKUP(P$5,Functionalization!$G$6:$R$373,ROW($A194)-5,FALSE),IFERROR(INDEX(P$337:P$373,MATCH($F194,$B$337:$B$373,0))/VLOOKUP($F194,$B$337:$BB$373,MATCH(LEFT(TRIM(P$6),FIND("~",SUBSTITUTE(P$6,"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194))*HLOOKUP(LEFT(TRIM(P$6),FIND("~",SUBSTITUTE(P$6," ","~",LEN(TRIM(P$6))-LEN(SUBSTITUTE(TRIM(P$6)," ",""))))-1)&amp;" Total",$B$6:$BB$373,ROW($A194)-5,FALSE))</f>
        <v>0</v>
      </c>
      <c r="Q194" s="10">
        <f ca="1">IF(Q$5&lt;&gt;"",HLOOKUP(Q$5,Functionalization!$G$6:$R$373,ROW($A194)-5,FALSE),IFERROR(INDEX(Q$337:Q$373,MATCH($F194,$B$337:$B$373,0))/VLOOKUP($F194,$B$337:$BB$373,MATCH(LEFT(TRIM(Q$6),FIND("~",SUBSTITUTE(Q$6,"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194))*HLOOKUP(LEFT(TRIM(Q$6),FIND("~",SUBSTITUTE(Q$6," ","~",LEN(TRIM(Q$6))-LEN(SUBSTITUTE(TRIM(Q$6)," ",""))))-1)&amp;" Total",$B$6:$BB$373,ROW($A194)-5,FALSE))</f>
        <v>0</v>
      </c>
      <c r="R194" s="10">
        <f ca="1">IF(R$5&lt;&gt;"",HLOOKUP(R$5,Functionalization!$G$6:$R$373,ROW($A194)-5,FALSE),IFERROR(INDEX(R$337:R$373,MATCH($F194,$B$337:$B$373,0))/VLOOKUP($F194,$B$337:$BB$373,MATCH(LEFT(TRIM(R$6),FIND("~",SUBSTITUTE(R$6,"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194))*HLOOKUP(LEFT(TRIM(R$6),FIND("~",SUBSTITUTE(R$6," ","~",LEN(TRIM(R$6))-LEN(SUBSTITUTE(TRIM(R$6)," ",""))))-1)&amp;" Total",$B$6:$BB$373,ROW($A194)-5,FALSE))</f>
        <v>0</v>
      </c>
      <c r="S194" s="10">
        <f ca="1">IF(S$5&lt;&gt;"",HLOOKUP(S$5,Functionalization!$G$6:$R$373,ROW($A194)-5,FALSE),IFERROR(INDEX(S$337:S$373,MATCH($F194,$B$337:$B$373,0))/VLOOKUP($F194,$B$337:$BB$373,MATCH(LEFT(TRIM(S$6),FIND("~",SUBSTITUTE(S$6,"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194))*HLOOKUP(LEFT(TRIM(S$6),FIND("~",SUBSTITUTE(S$6," ","~",LEN(TRIM(S$6))-LEN(SUBSTITUTE(TRIM(S$6)," ",""))))-1)&amp;" Total",$B$6:$BB$373,ROW($A194)-5,FALSE))</f>
        <v>0</v>
      </c>
      <c r="T194" s="10">
        <f ca="1">IF(T$5&lt;&gt;"",HLOOKUP(T$5,Functionalization!$G$6:$R$373,ROW($A194)-5,FALSE),IFERROR(INDEX(T$337:T$373,MATCH($F194,$B$337:$B$373,0))/VLOOKUP($F194,$B$337:$BB$373,MATCH(LEFT(TRIM(T$6),FIND("~",SUBSTITUTE(T$6,"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194))*HLOOKUP(LEFT(TRIM(T$6),FIND("~",SUBSTITUTE(T$6," ","~",LEN(TRIM(T$6))-LEN(SUBSTITUTE(TRIM(T$6)," ",""))))-1)&amp;" Total",$B$6:$BB$373,ROW($A194)-5,FALSE))</f>
        <v>0</v>
      </c>
      <c r="U194" s="10">
        <f ca="1">IF(U$5&lt;&gt;"",HLOOKUP(U$5,Functionalization!$G$6:$R$373,ROW($A194)-5,FALSE),IFERROR(INDEX(U$337:U$373,MATCH($F194,$B$337:$B$373,0))/VLOOKUP($F194,$B$337:$BB$373,MATCH(LEFT(TRIM(U$6),FIND("~",SUBSTITUTE(U$6,"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194))*HLOOKUP(LEFT(TRIM(U$6),FIND("~",SUBSTITUTE(U$6," ","~",LEN(TRIM(U$6))-LEN(SUBSTITUTE(TRIM(U$6)," ",""))))-1)&amp;" Total",$B$6:$BB$373,ROW($A194)-5,FALSE))</f>
        <v>0</v>
      </c>
      <c r="V194" s="10">
        <f ca="1">IF(V$5&lt;&gt;"",HLOOKUP(V$5,Functionalization!$G$6:$R$373,ROW($A194)-5,FALSE),IFERROR(INDEX(V$337:V$373,MATCH($F194,$B$337:$B$373,0))/VLOOKUP($F194,$B$337:$BB$373,MATCH(LEFT(TRIM(V$6),FIND("~",SUBSTITUTE(V$6,"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194))*HLOOKUP(LEFT(TRIM(V$6),FIND("~",SUBSTITUTE(V$6," ","~",LEN(TRIM(V$6))-LEN(SUBSTITUTE(TRIM(V$6)," ",""))))-1)&amp;" Total",$B$6:$BB$373,ROW($A194)-5,FALSE))</f>
        <v>0</v>
      </c>
      <c r="W194" s="10">
        <f ca="1">IF(W$5&lt;&gt;"",HLOOKUP(W$5,Functionalization!$G$6:$R$373,ROW($A194)-5,FALSE),IFERROR(INDEX(W$337:W$373,MATCH($F194,$B$337:$B$373,0))/VLOOKUP($F194,$B$337:$BB$373,MATCH(LEFT(TRIM(W$6),FIND("~",SUBSTITUTE(W$6,"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194))*HLOOKUP(LEFT(TRIM(W$6),FIND("~",SUBSTITUTE(W$6," ","~",LEN(TRIM(W$6))-LEN(SUBSTITUTE(TRIM(W$6)," ",""))))-1)&amp;" Total",$B$6:$BB$373,ROW($A194)-5,FALSE))</f>
        <v>0</v>
      </c>
      <c r="X194" s="10">
        <f ca="1">IF(X$5&lt;&gt;"",HLOOKUP(X$5,Functionalization!$G$6:$R$373,ROW($A194)-5,FALSE),IFERROR(INDEX(X$337:X$373,MATCH($F194,$B$337:$B$373,0))/VLOOKUP($F194,$B$337:$BB$373,MATCH(LEFT(TRIM(X$6),FIND("~",SUBSTITUTE(X$6,"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194))*HLOOKUP(LEFT(TRIM(X$6),FIND("~",SUBSTITUTE(X$6," ","~",LEN(TRIM(X$6))-LEN(SUBSTITUTE(TRIM(X$6)," ",""))))-1)&amp;" Total",$B$6:$BB$373,ROW($A194)-5,FALSE))</f>
        <v>0</v>
      </c>
      <c r="Y194" s="10">
        <f ca="1">IF(Y$5&lt;&gt;"",HLOOKUP(Y$5,Functionalization!$G$6:$R$373,ROW($A194)-5,FALSE),IFERROR(INDEX(Y$337:Y$373,MATCH($F194,$B$337:$B$373,0))/VLOOKUP($F194,$B$337:$BB$373,MATCH(LEFT(TRIM(Y$6),FIND("~",SUBSTITUTE(Y$6,"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194))*HLOOKUP(LEFT(TRIM(Y$6),FIND("~",SUBSTITUTE(Y$6," ","~",LEN(TRIM(Y$6))-LEN(SUBSTITUTE(TRIM(Y$6)," ",""))))-1)&amp;" Total",$B$6:$BB$373,ROW($A194)-5,FALSE))</f>
        <v>0</v>
      </c>
      <c r="Z194" s="10">
        <f ca="1">IF(Z$5&lt;&gt;"",HLOOKUP(Z$5,Functionalization!$G$6:$R$373,ROW($A194)-5,FALSE),IFERROR(INDEX(Z$337:Z$373,MATCH($F194,$B$337:$B$373,0))/VLOOKUP($F194,$B$337:$BB$373,MATCH(LEFT(TRIM(Z$6),FIND("~",SUBSTITUTE(Z$6,"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194))*HLOOKUP(LEFT(TRIM(Z$6),FIND("~",SUBSTITUTE(Z$6," ","~",LEN(TRIM(Z$6))-LEN(SUBSTITUTE(TRIM(Z$6)," ",""))))-1)&amp;" Total",$B$6:$BB$373,ROW($A194)-5,FALSE))</f>
        <v>0</v>
      </c>
      <c r="AA194" s="10">
        <f ca="1">IF(AA$5&lt;&gt;"",HLOOKUP(AA$5,Functionalization!$G$6:$R$373,ROW($A194)-5,FALSE),IFERROR(INDEX(AA$337:AA$373,MATCH($F194,$B$337:$B$373,0))/VLOOKUP($F194,$B$337:$BB$373,MATCH(LEFT(TRIM(AA$6),FIND("~",SUBSTITUTE(AA$6,"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194))*HLOOKUP(LEFT(TRIM(AA$6),FIND("~",SUBSTITUTE(AA$6," ","~",LEN(TRIM(AA$6))-LEN(SUBSTITUTE(TRIM(AA$6)," ",""))))-1)&amp;" Total",$B$6:$BB$373,ROW($A194)-5,FALSE))</f>
        <v>0</v>
      </c>
      <c r="AB194" s="10">
        <f ca="1">IF(AB$5&lt;&gt;"",HLOOKUP(AB$5,Functionalization!$G$6:$R$373,ROW($A194)-5,FALSE),IFERROR(INDEX(AB$337:AB$373,MATCH($F194,$B$337:$B$373,0))/VLOOKUP($F194,$B$337:$BB$373,MATCH(LEFT(TRIM(AB$6),FIND("~",SUBSTITUTE(AB$6,"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194))*HLOOKUP(LEFT(TRIM(AB$6),FIND("~",SUBSTITUTE(AB$6," ","~",LEN(TRIM(AB$6))-LEN(SUBSTITUTE(TRIM(AB$6)," ",""))))-1)&amp;" Total",$B$6:$BB$373,ROW($A194)-5,FALSE))</f>
        <v>0</v>
      </c>
      <c r="AC194" s="10">
        <f ca="1">IF(AC$5&lt;&gt;"",HLOOKUP(AC$5,Functionalization!$G$6:$R$373,ROW($A194)-5,FALSE),IFERROR(INDEX(AC$337:AC$373,MATCH($F194,$B$337:$B$373,0))/VLOOKUP($F194,$B$337:$BB$373,MATCH(LEFT(TRIM(AC$6),FIND("~",SUBSTITUTE(AC$6,"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194))*HLOOKUP(LEFT(TRIM(AC$6),FIND("~",SUBSTITUTE(AC$6," ","~",LEN(TRIM(AC$6))-LEN(SUBSTITUTE(TRIM(AC$6)," ",""))))-1)&amp;" Total",$B$6:$BB$373,ROW($A194)-5,FALSE))</f>
        <v>0</v>
      </c>
      <c r="AD194" s="10">
        <f ca="1">IF(AD$5&lt;&gt;"",HLOOKUP(AD$5,Functionalization!$G$6:$R$373,ROW($A194)-5,FALSE),IFERROR(INDEX(AD$337:AD$373,MATCH($F194,$B$337:$B$373,0))/VLOOKUP($F194,$B$337:$BB$373,MATCH(LEFT(TRIM(AD$6),FIND("~",SUBSTITUTE(AD$6,"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194))*HLOOKUP(LEFT(TRIM(AD$6),FIND("~",SUBSTITUTE(AD$6," ","~",LEN(TRIM(AD$6))-LEN(SUBSTITUTE(TRIM(AD$6)," ",""))))-1)&amp;" Total",$B$6:$BB$373,ROW($A194)-5,FALSE))</f>
        <v>0</v>
      </c>
      <c r="AE194" s="10">
        <f ca="1">IF(AE$5&lt;&gt;"",HLOOKUP(AE$5,Functionalization!$G$6:$R$373,ROW($A194)-5,FALSE),IFERROR(INDEX(AE$337:AE$373,MATCH($F194,$B$337:$B$373,0))/VLOOKUP($F194,$B$337:$BB$373,MATCH(LEFT(TRIM(AE$6),FIND("~",SUBSTITUTE(AE$6,"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194))*HLOOKUP(LEFT(TRIM(AE$6),FIND("~",SUBSTITUTE(AE$6," ","~",LEN(TRIM(AE$6))-LEN(SUBSTITUTE(TRIM(AE$6)," ",""))))-1)&amp;" Total",$B$6:$BB$373,ROW($A194)-5,FALSE))</f>
        <v>0</v>
      </c>
      <c r="AF194" s="10">
        <f ca="1">IF(AF$5&lt;&gt;"",HLOOKUP(AF$5,Functionalization!$G$6:$R$373,ROW($A194)-5,FALSE),IFERROR(INDEX(AF$337:AF$373,MATCH($F194,$B$337:$B$373,0))/VLOOKUP($F194,$B$337:$BB$373,MATCH(LEFT(TRIM(AF$6),FIND("~",SUBSTITUTE(AF$6,"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194))*HLOOKUP(LEFT(TRIM(AF$6),FIND("~",SUBSTITUTE(AF$6," ","~",LEN(TRIM(AF$6))-LEN(SUBSTITUTE(TRIM(AF$6)," ",""))))-1)&amp;" Total",$B$6:$BB$373,ROW($A194)-5,FALSE))</f>
        <v>0</v>
      </c>
      <c r="AG194" s="10">
        <f ca="1">IF(AG$5&lt;&gt;"",HLOOKUP(AG$5,Functionalization!$G$6:$R$373,ROW($A194)-5,FALSE),IFERROR(INDEX(AG$337:AG$373,MATCH($F194,$B$337:$B$373,0))/VLOOKUP($F194,$B$337:$BB$373,MATCH(LEFT(TRIM(AG$6),FIND("~",SUBSTITUTE(AG$6,"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194))*HLOOKUP(LEFT(TRIM(AG$6),FIND("~",SUBSTITUTE(AG$6," ","~",LEN(TRIM(AG$6))-LEN(SUBSTITUTE(TRIM(AG$6)," ",""))))-1)&amp;" Total",$B$6:$BB$373,ROW($A194)-5,FALSE))</f>
        <v>0</v>
      </c>
      <c r="AH194" s="10">
        <f ca="1">IF(AH$5&lt;&gt;"",HLOOKUP(AH$5,Functionalization!$G$6:$R$373,ROW($A194)-5,FALSE),IFERROR(INDEX(AH$337:AH$373,MATCH($F194,$B$337:$B$373,0))/VLOOKUP($F194,$B$337:$BB$373,MATCH(LEFT(TRIM(AH$6),FIND("~",SUBSTITUTE(AH$6,"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194))*HLOOKUP(LEFT(TRIM(AH$6),FIND("~",SUBSTITUTE(AH$6," ","~",LEN(TRIM(AH$6))-LEN(SUBSTITUTE(TRIM(AH$6)," ",""))))-1)&amp;" Total",$B$6:$BB$373,ROW($A194)-5,FALSE))</f>
        <v>0</v>
      </c>
      <c r="AI194" s="10">
        <f ca="1">IF(AI$5&lt;&gt;"",HLOOKUP(AI$5,Functionalization!$G$6:$R$373,ROW($A194)-5,FALSE),IFERROR(INDEX(AI$337:AI$373,MATCH($F194,$B$337:$B$373,0))/VLOOKUP($F194,$B$337:$BB$373,MATCH(LEFT(TRIM(AI$6),FIND("~",SUBSTITUTE(AI$6,"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194))*HLOOKUP(LEFT(TRIM(AI$6),FIND("~",SUBSTITUTE(AI$6," ","~",LEN(TRIM(AI$6))-LEN(SUBSTITUTE(TRIM(AI$6)," ",""))))-1)&amp;" Total",$B$6:$BB$373,ROW($A194)-5,FALSE))</f>
        <v>0</v>
      </c>
      <c r="AJ194" s="10">
        <f ca="1">IF(AJ$5&lt;&gt;"",HLOOKUP(AJ$5,Functionalization!$G$6:$R$373,ROW($A194)-5,FALSE),IFERROR(INDEX(AJ$337:AJ$373,MATCH($F194,$B$337:$B$373,0))/VLOOKUP($F194,$B$337:$BB$373,MATCH(LEFT(TRIM(AJ$6),FIND("~",SUBSTITUTE(AJ$6,"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194))*HLOOKUP(LEFT(TRIM(AJ$6),FIND("~",SUBSTITUTE(AJ$6," ","~",LEN(TRIM(AJ$6))-LEN(SUBSTITUTE(TRIM(AJ$6)," ",""))))-1)&amp;" Total",$B$6:$BB$373,ROW($A194)-5,FALSE))</f>
        <v>0</v>
      </c>
      <c r="AK194" s="10">
        <f ca="1">IF(AK$5&lt;&gt;"",HLOOKUP(AK$5,Functionalization!$G$6:$R$373,ROW($A194)-5,FALSE),IFERROR(INDEX(AK$337:AK$373,MATCH($F194,$B$337:$B$373,0))/VLOOKUP($F194,$B$337:$BB$373,MATCH(LEFT(TRIM(AK$6),FIND("~",SUBSTITUTE(AK$6,"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194))*HLOOKUP(LEFT(TRIM(AK$6),FIND("~",SUBSTITUTE(AK$6," ","~",LEN(TRIM(AK$6))-LEN(SUBSTITUTE(TRIM(AK$6)," ",""))))-1)&amp;" Total",$B$6:$BB$373,ROW($A194)-5,FALSE))</f>
        <v>0</v>
      </c>
      <c r="AL194" s="10">
        <f ca="1">IF(AL$5&lt;&gt;"",HLOOKUP(AL$5,Functionalization!$G$6:$R$373,ROW($A194)-5,FALSE),IFERROR(INDEX(AL$337:AL$373,MATCH($F194,$B$337:$B$373,0))/VLOOKUP($F194,$B$337:$BB$373,MATCH(LEFT(TRIM(AL$6),FIND("~",SUBSTITUTE(AL$6,"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194))*HLOOKUP(LEFT(TRIM(AL$6),FIND("~",SUBSTITUTE(AL$6," ","~",LEN(TRIM(AL$6))-LEN(SUBSTITUTE(TRIM(AL$6)," ",""))))-1)&amp;" Total",$B$6:$BB$373,ROW($A194)-5,FALSE))</f>
        <v>0</v>
      </c>
      <c r="AM194" s="10">
        <f ca="1">IF(AM$5&lt;&gt;"",HLOOKUP(AM$5,Functionalization!$G$6:$R$373,ROW($A194)-5,FALSE),IFERROR(INDEX(AM$337:AM$373,MATCH($F194,$B$337:$B$373,0))/VLOOKUP($F194,$B$337:$BB$373,MATCH(LEFT(TRIM(AM$6),FIND("~",SUBSTITUTE(AM$6,"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194))*HLOOKUP(LEFT(TRIM(AM$6),FIND("~",SUBSTITUTE(AM$6," ","~",LEN(TRIM(AM$6))-LEN(SUBSTITUTE(TRIM(AM$6)," ",""))))-1)&amp;" Total",$B$6:$BB$373,ROW($A194)-5,FALSE))</f>
        <v>0</v>
      </c>
      <c r="AN194" s="10">
        <f ca="1">IF(AN$5&lt;&gt;"",HLOOKUP(AN$5,Functionalization!$G$6:$R$373,ROW($A194)-5,FALSE),IFERROR(INDEX(AN$337:AN$373,MATCH($F194,$B$337:$B$373,0))/VLOOKUP($F194,$B$337:$BB$373,MATCH(LEFT(TRIM(AN$6),FIND("~",SUBSTITUTE(AN$6,"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194))*HLOOKUP(LEFT(TRIM(AN$6),FIND("~",SUBSTITUTE(AN$6," ","~",LEN(TRIM(AN$6))-LEN(SUBSTITUTE(TRIM(AN$6)," ",""))))-1)&amp;" Total",$B$6:$BB$373,ROW($A194)-5,FALSE))</f>
        <v>0</v>
      </c>
      <c r="AO194" s="10">
        <f ca="1">IF(AO$5&lt;&gt;"",HLOOKUP(AO$5,Functionalization!$G$6:$R$373,ROW($A194)-5,FALSE),IFERROR(INDEX(AO$337:AO$373,MATCH($F194,$B$337:$B$373,0))/VLOOKUP($F194,$B$337:$BB$373,MATCH(LEFT(TRIM(AO$6),FIND("~",SUBSTITUTE(AO$6,"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194))*HLOOKUP(LEFT(TRIM(AO$6),FIND("~",SUBSTITUTE(AO$6," ","~",LEN(TRIM(AO$6))-LEN(SUBSTITUTE(TRIM(AO$6)," ",""))))-1)&amp;" Total",$B$6:$BB$373,ROW($A194)-5,FALSE))</f>
        <v>0</v>
      </c>
      <c r="AP194" s="10">
        <f ca="1">IF(AP$5&lt;&gt;"",HLOOKUP(AP$5,Functionalization!$G$6:$R$373,ROW($A194)-5,FALSE),IFERROR(INDEX(AP$337:AP$373,MATCH($F194,$B$337:$B$373,0))/VLOOKUP($F194,$B$337:$BB$373,MATCH(LEFT(TRIM(AP$6),FIND("~",SUBSTITUTE(AP$6,"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194))*HLOOKUP(LEFT(TRIM(AP$6),FIND("~",SUBSTITUTE(AP$6," ","~",LEN(TRIM(AP$6))-LEN(SUBSTITUTE(TRIM(AP$6)," ",""))))-1)&amp;" Total",$B$6:$BB$373,ROW($A194)-5,FALSE))</f>
        <v>0</v>
      </c>
      <c r="AQ194" s="10">
        <f ca="1">IF(AQ$5&lt;&gt;"",HLOOKUP(AQ$5,Functionalization!$G$6:$R$373,ROW($A194)-5,FALSE),IFERROR(INDEX(AQ$337:AQ$373,MATCH($F194,$B$337:$B$373,0))/VLOOKUP($F194,$B$337:$BB$373,MATCH(LEFT(TRIM(AQ$6),FIND("~",SUBSTITUTE(AQ$6,"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194))*HLOOKUP(LEFT(TRIM(AQ$6),FIND("~",SUBSTITUTE(AQ$6," ","~",LEN(TRIM(AQ$6))-LEN(SUBSTITUTE(TRIM(AQ$6)," ",""))))-1)&amp;" Total",$B$6:$BB$373,ROW($A194)-5,FALSE))</f>
        <v>0</v>
      </c>
      <c r="AR194" s="10">
        <f ca="1">IF(AR$5&lt;&gt;"",HLOOKUP(AR$5,Functionalization!$G$6:$R$373,ROW($A194)-5,FALSE),IFERROR(INDEX(AR$337:AR$373,MATCH($F194,$B$337:$B$373,0))/VLOOKUP($F194,$B$337:$BB$373,MATCH(LEFT(TRIM(AR$6),FIND("~",SUBSTITUTE(AR$6,"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194))*HLOOKUP(LEFT(TRIM(AR$6),FIND("~",SUBSTITUTE(AR$6," ","~",LEN(TRIM(AR$6))-LEN(SUBSTITUTE(TRIM(AR$6)," ",""))))-1)&amp;" Total",$B$6:$BB$373,ROW($A194)-5,FALSE))</f>
        <v>0</v>
      </c>
      <c r="AS194" s="10">
        <f ca="1">IF(AS$5&lt;&gt;"",HLOOKUP(AS$5,Functionalization!$G$6:$R$373,ROW($A194)-5,FALSE),IFERROR(INDEX(AS$337:AS$373,MATCH($F194,$B$337:$B$373,0))/VLOOKUP($F194,$B$337:$BB$373,MATCH(LEFT(TRIM(AS$6),FIND("~",SUBSTITUTE(AS$6,"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194))*HLOOKUP(LEFT(TRIM(AS$6),FIND("~",SUBSTITUTE(AS$6," ","~",LEN(TRIM(AS$6))-LEN(SUBSTITUTE(TRIM(AS$6)," ",""))))-1)&amp;" Total",$B$6:$BB$373,ROW($A194)-5,FALSE))</f>
        <v>0</v>
      </c>
      <c r="AT194" s="10">
        <f ca="1">IF(AT$5&lt;&gt;"",HLOOKUP(AT$5,Functionalization!$G$6:$R$373,ROW($A194)-5,FALSE),IFERROR(INDEX(AT$337:AT$373,MATCH($F194,$B$337:$B$373,0))/VLOOKUP($F194,$B$337:$BB$373,MATCH(LEFT(TRIM(AT$6),FIND("~",SUBSTITUTE(AT$6,"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194))*HLOOKUP(LEFT(TRIM(AT$6),FIND("~",SUBSTITUTE(AT$6," ","~",LEN(TRIM(AT$6))-LEN(SUBSTITUTE(TRIM(AT$6)," ",""))))-1)&amp;" Total",$B$6:$BB$373,ROW($A194)-5,FALSE))</f>
        <v>0</v>
      </c>
      <c r="AU194" s="10">
        <f ca="1">IF(AU$5&lt;&gt;"",HLOOKUP(AU$5,Functionalization!$G$6:$R$373,ROW($A194)-5,FALSE),IFERROR(INDEX(AU$337:AU$373,MATCH($F194,$B$337:$B$373,0))/VLOOKUP($F194,$B$337:$BB$373,MATCH(LEFT(TRIM(AU$6),FIND("~",SUBSTITUTE(AU$6,"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194))*HLOOKUP(LEFT(TRIM(AU$6),FIND("~",SUBSTITUTE(AU$6," ","~",LEN(TRIM(AU$6))-LEN(SUBSTITUTE(TRIM(AU$6)," ",""))))-1)&amp;" Total",$B$6:$BB$373,ROW($A194)-5,FALSE))</f>
        <v>0</v>
      </c>
      <c r="AV194" s="10">
        <f ca="1">IF(AV$5&lt;&gt;"",HLOOKUP(AV$5,Functionalization!$G$6:$R$373,ROW($A194)-5,FALSE),IFERROR(INDEX(AV$337:AV$373,MATCH($F194,$B$337:$B$373,0))/VLOOKUP($F194,$B$337:$BB$373,MATCH(LEFT(TRIM(AV$6),FIND("~",SUBSTITUTE(AV$6,"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194))*HLOOKUP(LEFT(TRIM(AV$6),FIND("~",SUBSTITUTE(AV$6," ","~",LEN(TRIM(AV$6))-LEN(SUBSTITUTE(TRIM(AV$6)," ",""))))-1)&amp;" Total",$B$6:$BB$373,ROW($A194)-5,FALSE))</f>
        <v>0</v>
      </c>
      <c r="AW194" s="10">
        <f ca="1">IF(AW$5&lt;&gt;"",HLOOKUP(AW$5,Functionalization!$G$6:$R$373,ROW($A194)-5,FALSE),IFERROR(INDEX(AW$337:AW$373,MATCH($F194,$B$337:$B$373,0))/VLOOKUP($F194,$B$337:$BB$373,MATCH(LEFT(TRIM(AW$6),FIND("~",SUBSTITUTE(AW$6,"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194))*HLOOKUP(LEFT(TRIM(AW$6),FIND("~",SUBSTITUTE(AW$6," ","~",LEN(TRIM(AW$6))-LEN(SUBSTITUTE(TRIM(AW$6)," ",""))))-1)&amp;" Total",$B$6:$BB$373,ROW($A194)-5,FALSE))</f>
        <v>0</v>
      </c>
      <c r="AX194" s="10">
        <f ca="1">IF(AX$5&lt;&gt;"",HLOOKUP(AX$5,Functionalization!$G$6:$R$373,ROW($A194)-5,FALSE),IFERROR(INDEX(AX$337:AX$373,MATCH($F194,$B$337:$B$373,0))/VLOOKUP($F194,$B$337:$BB$373,MATCH(LEFT(TRIM(AX$6),FIND("~",SUBSTITUTE(AX$6,"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194))*HLOOKUP(LEFT(TRIM(AX$6),FIND("~",SUBSTITUTE(AX$6," ","~",LEN(TRIM(AX$6))-LEN(SUBSTITUTE(TRIM(AX$6)," ",""))))-1)&amp;" Total",$B$6:$BB$373,ROW($A194)-5,FALSE))</f>
        <v>0</v>
      </c>
      <c r="AY194" s="10">
        <f ca="1">IF(AY$5&lt;&gt;"",HLOOKUP(AY$5,Functionalization!$G$6:$R$373,ROW($A194)-5,FALSE),IFERROR(INDEX(AY$337:AY$373,MATCH($F194,$B$337:$B$373,0))/VLOOKUP($F194,$B$337:$BB$373,MATCH(LEFT(TRIM(AY$6),FIND("~",SUBSTITUTE(AY$6,"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194))*HLOOKUP(LEFT(TRIM(AY$6),FIND("~",SUBSTITUTE(AY$6," ","~",LEN(TRIM(AY$6))-LEN(SUBSTITUTE(TRIM(AY$6)," ",""))))-1)&amp;" Total",$B$6:$BB$373,ROW($A194)-5,FALSE))</f>
        <v>0</v>
      </c>
      <c r="AZ194" s="10">
        <f ca="1">IF(AZ$5&lt;&gt;"",HLOOKUP(AZ$5,Functionalization!$G$6:$R$373,ROW($A194)-5,FALSE),IFERROR(INDEX(AZ$337:AZ$373,MATCH($F194,$B$337:$B$373,0))/VLOOKUP($F194,$B$337:$BB$373,MATCH(LEFT(TRIM(AZ$6),FIND("~",SUBSTITUTE(AZ$6,"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194))*HLOOKUP(LEFT(TRIM(AZ$6),FIND("~",SUBSTITUTE(AZ$6," ","~",LEN(TRIM(AZ$6))-LEN(SUBSTITUTE(TRIM(AZ$6)," ",""))))-1)&amp;" Total",$B$6:$BB$373,ROW($A194)-5,FALSE))</f>
        <v>0</v>
      </c>
      <c r="BA194" s="10">
        <f ca="1">IF(BA$5&lt;&gt;"",HLOOKUP(BA$5,Functionalization!$G$6:$R$373,ROW($A194)-5,FALSE),IFERROR(INDEX(BA$337:BA$373,MATCH($F194,$B$337:$B$373,0))/VLOOKUP($F194,$B$337:$BB$373,MATCH(LEFT(TRIM(BA$6),FIND("~",SUBSTITUTE(BA$6,"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194))*HLOOKUP(LEFT(TRIM(BA$6),FIND("~",SUBSTITUTE(BA$6," ","~",LEN(TRIM(BA$6))-LEN(SUBSTITUTE(TRIM(BA$6)," ",""))))-1)&amp;" Total",$B$6:$BB$373,ROW($A194)-5,FALSE))</f>
        <v>0</v>
      </c>
      <c r="BB194" s="10">
        <f ca="1">IF(BB$5&lt;&gt;"",HLOOKUP(BB$5,Functionalization!$G$6:$R$373,ROW($A194)-5,FALSE),IFERROR(INDEX(BB$337:BB$373,MATCH($F194,$B$337:$B$373,0))/VLOOKUP($F194,$B$337:$BB$373,MATCH(LEFT(TRIM(BB$6),FIND("~",SUBSTITUTE(BB$6,"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194))*HLOOKUP(LEFT(TRIM(BB$6),FIND("~",SUBSTITUTE(BB$6," ","~",LEN(TRIM(BB$6))-LEN(SUBSTITUTE(TRIM(BB$6)," ",""))))-1)&amp;" Total",$B$6:$BB$373,ROW($A194)-5,FALSE))</f>
        <v>0</v>
      </c>
      <c r="BD194">
        <f ca="1">IFERROR(IF(SUMIF($G$6:$BB$6,BD$6&amp;" Total",$G194:$BB194)-(SUMIF($G$6:$BB$6,BD$6&amp;" "&amp;'Input-Func_Class'!$D$22,$G194:$BB194)+IFERROR(SUMIF($G$6:$BB$6,BD$6&amp;" "&amp;'Input-Func_Class'!$E$22,$G194:$BB194),SUMIF($G$6:$BB$6,BD$6&amp;" "&amp;'Input-Func_Class'!$B$24,$G194:$BB194))+SUMIF($G$6:$BB$6,BD$6&amp;" "&amp;'Input-Func_Class'!$F$22,$G194:$BB194))&lt;Check_Limit,0,1),1)</f>
        <v>0</v>
      </c>
      <c r="BE194">
        <f ca="1">IFERROR(IF(SUMIF($G$6:$BB$6,BE$6&amp;" Total",$G194:$BB194)-(SUMIF($G$6:$BB$6,BE$6&amp;" "&amp;'Input-Func_Class'!$D$22,$G194:$BB194)+IFERROR(SUMIF($G$6:$BB$6,BE$6&amp;" "&amp;'Input-Func_Class'!$E$22,$G194:$BB194),SUMIF($G$6:$BB$6,BE$6&amp;" "&amp;'Input-Func_Class'!$B$24,$G194:$BB194))+SUMIF($G$6:$BB$6,BE$6&amp;" "&amp;'Input-Func_Class'!$F$22,$G194:$BB194))&lt;Check_Limit,0,1),1)</f>
        <v>0</v>
      </c>
      <c r="BF194">
        <f ca="1">IFERROR(IF(SUMIF($G$6:$BB$6,BF$6&amp;" Total",$G194:$BB194)-(SUMIF($G$6:$BB$6,BF$6&amp;" "&amp;'Input-Func_Class'!$D$22,$G194:$BB194)+IFERROR(SUMIF($G$6:$BB$6,BF$6&amp;" "&amp;'Input-Func_Class'!$E$22,$G194:$BB194),SUMIF($G$6:$BB$6,BF$6&amp;" "&amp;'Input-Func_Class'!$B$24,$G194:$BB194))+SUMIF($G$6:$BB$6,BF$6&amp;" "&amp;'Input-Func_Class'!$F$22,$G194:$BB194))&lt;Check_Limit,0,1),1)</f>
        <v>0</v>
      </c>
      <c r="BG194">
        <f ca="1">IFERROR(IF(SUMIF($G$6:$BB$6,BG$6&amp;" Total",$G194:$BB194)-(SUMIF($G$6:$BB$6,BG$6&amp;" "&amp;'Input-Func_Class'!$D$22,$G194:$BB194)+IFERROR(SUMIF($G$6:$BB$6,BG$6&amp;" "&amp;'Input-Func_Class'!$E$22,$G194:$BB194),SUMIF($G$6:$BB$6,BG$6&amp;" "&amp;'Input-Func_Class'!$B$24,$G194:$BB194))+SUMIF($G$6:$BB$6,BG$6&amp;" "&amp;'Input-Func_Class'!$F$22,$G194:$BB194))&lt;Check_Limit,0,1),1)</f>
        <v>0</v>
      </c>
      <c r="BH194">
        <f ca="1">IFERROR(IF(SUMIF($G$6:$BB$6,BH$6&amp;" Total",$G194:$BB194)-(SUMIF($G$6:$BB$6,BH$6&amp;" "&amp;'Input-Func_Class'!$D$22,$G194:$BB194)+IFERROR(SUMIF($G$6:$BB$6,BH$6&amp;" "&amp;'Input-Func_Class'!$E$22,$G194:$BB194),SUMIF($G$6:$BB$6,BH$6&amp;" "&amp;'Input-Func_Class'!$B$24,$G194:$BB194))+SUMIF($G$6:$BB$6,BH$6&amp;" "&amp;'Input-Func_Class'!$F$22,$G194:$BB194))&lt;Check_Limit,0,1),1)</f>
        <v>0</v>
      </c>
      <c r="BI194">
        <f ca="1">IFERROR(IF(SUMIF($G$6:$BB$6,BI$6&amp;" Total",$G194:$BB194)-(SUMIF($G$6:$BB$6,BI$6&amp;" "&amp;'Input-Func_Class'!$D$22,$G194:$BB194)+IFERROR(SUMIF($G$6:$BB$6,BI$6&amp;" "&amp;'Input-Func_Class'!$E$22,$G194:$BB194),SUMIF($G$6:$BB$6,BI$6&amp;" "&amp;'Input-Func_Class'!$B$24,$G194:$BB194))+SUMIF($G$6:$BB$6,BI$6&amp;" "&amp;'Input-Func_Class'!$F$22,$G194:$BB194))&lt;Check_Limit,0,1),1)</f>
        <v>0</v>
      </c>
      <c r="BJ194">
        <f ca="1">IFERROR(IF(SUMIF($G$6:$BB$6,BJ$6&amp;" Total",$G194:$BB194)-(SUMIF($G$6:$BB$6,BJ$6&amp;" "&amp;'Input-Func_Class'!$D$22,$G194:$BB194)+IFERROR(SUMIF($G$6:$BB$6,BJ$6&amp;" "&amp;'Input-Func_Class'!$E$22,$G194:$BB194),SUMIF($G$6:$BB$6,BJ$6&amp;" "&amp;'Input-Func_Class'!$B$24,$G194:$BB194))+SUMIF($G$6:$BB$6,BJ$6&amp;" "&amp;'Input-Func_Class'!$F$22,$G194:$BB194))&lt;Check_Limit,0,1),1)</f>
        <v>0</v>
      </c>
      <c r="BK194">
        <f ca="1">IFERROR(IF(SUMIF($G$6:$BB$6,BK$6&amp;" Total",$G194:$BB194)-(SUMIF($G$6:$BB$6,BK$6&amp;" "&amp;'Input-Func_Class'!$D$22,$G194:$BB194)+IFERROR(SUMIF($G$6:$BB$6,BK$6&amp;" "&amp;'Input-Func_Class'!$E$22,$G194:$BB194),SUMIF($G$6:$BB$6,BK$6&amp;" "&amp;'Input-Func_Class'!$B$24,$G194:$BB194))+SUMIF($G$6:$BB$6,BK$6&amp;" "&amp;'Input-Func_Class'!$F$22,$G194:$BB194))&lt;Check_Limit,0,1),1)</f>
        <v>0</v>
      </c>
      <c r="BL194">
        <f ca="1">IFERROR(IF(SUMIF($G$6:$BB$6,BL$6&amp;" Total",$G194:$BB194)-(SUMIF($G$6:$BB$6,BL$6&amp;" "&amp;'Input-Func_Class'!$D$22,$G194:$BB194)+IFERROR(SUMIF($G$6:$BB$6,BL$6&amp;" "&amp;'Input-Func_Class'!$E$22,$G194:$BB194),SUMIF($G$6:$BB$6,BL$6&amp;" "&amp;'Input-Func_Class'!$B$24,$G194:$BB194))+SUMIF($G$6:$BB$6,BL$6&amp;" "&amp;'Input-Func_Class'!$F$22,$G194:$BB194))&lt;Check_Limit,0,1),1)</f>
        <v>0</v>
      </c>
      <c r="BM194">
        <f ca="1">IFERROR(IF(SUMIF($G$6:$BB$6,BM$6&amp;" Total",$G194:$BB194)-(SUMIF($G$6:$BB$6,BM$6&amp;" "&amp;'Input-Func_Class'!$D$22,$G194:$BB194)+IFERROR(SUMIF($G$6:$BB$6,BM$6&amp;" "&amp;'Input-Func_Class'!$E$22,$G194:$BB194),SUMIF($G$6:$BB$6,BM$6&amp;" "&amp;'Input-Func_Class'!$B$24,$G194:$BB194))+SUMIF($G$6:$BB$6,BM$6&amp;" "&amp;'Input-Func_Class'!$F$22,$G194:$BB194))&lt;Check_Limit,0,1),1)</f>
        <v>0</v>
      </c>
      <c r="BN194">
        <f ca="1">IFERROR(IF(SUMIF($G$6:$BB$6,BN$6&amp;" Total",$G194:$BB194)-(SUMIF($G$6:$BB$6,BN$6&amp;" "&amp;'Input-Func_Class'!$D$22,$G194:$BB194)+IFERROR(SUMIF($G$6:$BB$6,BN$6&amp;" "&amp;'Input-Func_Class'!$E$22,$G194:$BB194),SUMIF($G$6:$BB$6,BN$6&amp;" "&amp;'Input-Func_Class'!$B$24,$G194:$BB194))+SUMIF($G$6:$BB$6,BN$6&amp;" "&amp;'Input-Func_Class'!$F$22,$G194:$BB194))&lt;Check_Limit,0,1),1)</f>
        <v>0</v>
      </c>
      <c r="BO194">
        <f ca="1">IFERROR(IF(SUMIF($G$6:$BB$6,BO$6&amp;" Total",$G194:$BB194)-(SUMIF($G$6:$BB$6,BO$6&amp;" "&amp;'Input-Func_Class'!$D$22,$G194:$BB194)+IFERROR(SUMIF($G$6:$BB$6,BO$6&amp;" "&amp;'Input-Func_Class'!$E$22,$G194:$BB194),SUMIF($G$6:$BB$6,BO$6&amp;" "&amp;'Input-Func_Class'!$B$24,$G194:$BB194))+SUMIF($G$6:$BB$6,BO$6&amp;" "&amp;'Input-Func_Class'!$F$22,$G194:$BB194))&lt;Check_Limit,0,1),1)</f>
        <v>0</v>
      </c>
    </row>
    <row r="195" spans="1:67" outlineLevel="1">
      <c r="A195" s="31">
        <f>IF(ISBLANK('Input-Accounts'!A195),"",'Input-Accounts'!A195)</f>
        <v>174</v>
      </c>
      <c r="B195" t="str">
        <f>IF(ISBLANK('Input-Accounts'!B195),"",'Input-Accounts'!B195)</f>
        <v>Subtotal - Maintenance Expenses</v>
      </c>
      <c r="C195" s="31" t="str">
        <f>IF(ISBLANK('Input-Accounts'!C195),"",'Input-Accounts'!C195)</f>
        <v/>
      </c>
      <c r="D195" s="123">
        <f>SUBTOTAL(9,D187:D194)</f>
        <v>5636669.0197170665</v>
      </c>
      <c r="E195" s="10">
        <f t="shared" ca="1" si="48"/>
        <v>0</v>
      </c>
      <c r="G195" s="123">
        <f t="shared" ref="G195:BB195" ca="1" si="53">SUBTOTAL(9,G187:G194)</f>
        <v>4590903.9032489676</v>
      </c>
      <c r="H195" s="123">
        <f t="shared" ca="1" si="53"/>
        <v>3406330.4967853772</v>
      </c>
      <c r="I195" s="123">
        <f t="shared" ca="1" si="53"/>
        <v>0</v>
      </c>
      <c r="J195" s="123">
        <f t="shared" ca="1" si="53"/>
        <v>1184573.4064635911</v>
      </c>
      <c r="K195" s="123">
        <f t="shared" ca="1" si="53"/>
        <v>1045765.1164680994</v>
      </c>
      <c r="L195" s="123">
        <f t="shared" ca="1" si="53"/>
        <v>0</v>
      </c>
      <c r="M195" s="123">
        <f t="shared" ca="1" si="53"/>
        <v>0</v>
      </c>
      <c r="N195" s="123">
        <f t="shared" ca="1" si="53"/>
        <v>1045765.1164680994</v>
      </c>
      <c r="O195" s="123">
        <f t="shared" ca="1" si="53"/>
        <v>0</v>
      </c>
      <c r="P195" s="123">
        <f t="shared" ca="1" si="53"/>
        <v>0</v>
      </c>
      <c r="Q195" s="123">
        <f t="shared" ca="1" si="53"/>
        <v>0</v>
      </c>
      <c r="R195" s="123">
        <f t="shared" ca="1" si="53"/>
        <v>0</v>
      </c>
      <c r="S195" s="123">
        <f t="shared" ca="1" si="53"/>
        <v>0</v>
      </c>
      <c r="T195" s="123">
        <f t="shared" ca="1" si="53"/>
        <v>0</v>
      </c>
      <c r="U195" s="123">
        <f t="shared" ca="1" si="53"/>
        <v>0</v>
      </c>
      <c r="V195" s="123">
        <f t="shared" ca="1" si="53"/>
        <v>0</v>
      </c>
      <c r="W195" s="123">
        <f t="shared" ca="1" si="53"/>
        <v>0</v>
      </c>
      <c r="X195" s="123">
        <f t="shared" ca="1" si="53"/>
        <v>0</v>
      </c>
      <c r="Y195" s="123">
        <f t="shared" ca="1" si="53"/>
        <v>0</v>
      </c>
      <c r="Z195" s="123">
        <f t="shared" ca="1" si="53"/>
        <v>0</v>
      </c>
      <c r="AA195" s="123">
        <f t="shared" ca="1" si="53"/>
        <v>0</v>
      </c>
      <c r="AB195" s="123">
        <f t="shared" ca="1" si="53"/>
        <v>0</v>
      </c>
      <c r="AC195" s="123">
        <f t="shared" ca="1" si="53"/>
        <v>0</v>
      </c>
      <c r="AD195" s="123">
        <f t="shared" ca="1" si="53"/>
        <v>0</v>
      </c>
      <c r="AE195" s="123">
        <f t="shared" ca="1" si="53"/>
        <v>0</v>
      </c>
      <c r="AF195" s="123">
        <f t="shared" ca="1" si="53"/>
        <v>0</v>
      </c>
      <c r="AG195" s="123">
        <f t="shared" ca="1" si="53"/>
        <v>0</v>
      </c>
      <c r="AH195" s="123">
        <f t="shared" ca="1" si="53"/>
        <v>0</v>
      </c>
      <c r="AI195" s="123">
        <f t="shared" ca="1" si="53"/>
        <v>0</v>
      </c>
      <c r="AJ195" s="123">
        <f t="shared" ca="1" si="53"/>
        <v>0</v>
      </c>
      <c r="AK195" s="123">
        <f t="shared" ca="1" si="53"/>
        <v>0</v>
      </c>
      <c r="AL195" s="123">
        <f t="shared" ca="1" si="53"/>
        <v>0</v>
      </c>
      <c r="AM195" s="123">
        <f t="shared" ca="1" si="53"/>
        <v>0</v>
      </c>
      <c r="AN195" s="123">
        <f t="shared" ca="1" si="53"/>
        <v>0</v>
      </c>
      <c r="AO195" s="123">
        <f t="shared" ca="1" si="53"/>
        <v>0</v>
      </c>
      <c r="AP195" s="123">
        <f t="shared" ca="1" si="53"/>
        <v>0</v>
      </c>
      <c r="AQ195" s="123">
        <f t="shared" ca="1" si="53"/>
        <v>0</v>
      </c>
      <c r="AR195" s="123">
        <f t="shared" ca="1" si="53"/>
        <v>0</v>
      </c>
      <c r="AS195" s="123">
        <f t="shared" ca="1" si="53"/>
        <v>0</v>
      </c>
      <c r="AT195" s="123">
        <f t="shared" ca="1" si="53"/>
        <v>0</v>
      </c>
      <c r="AU195" s="123">
        <f t="shared" ca="1" si="53"/>
        <v>0</v>
      </c>
      <c r="AV195" s="123">
        <f t="shared" ca="1" si="53"/>
        <v>0</v>
      </c>
      <c r="AW195" s="123">
        <f t="shared" ca="1" si="53"/>
        <v>0</v>
      </c>
      <c r="AX195" s="123">
        <f t="shared" ca="1" si="53"/>
        <v>0</v>
      </c>
      <c r="AY195" s="123">
        <f t="shared" ca="1" si="53"/>
        <v>0</v>
      </c>
      <c r="AZ195" s="123">
        <f t="shared" ca="1" si="53"/>
        <v>0</v>
      </c>
      <c r="BA195" s="123">
        <f t="shared" ca="1" si="53"/>
        <v>0</v>
      </c>
      <c r="BB195" s="123">
        <f t="shared" ca="1" si="53"/>
        <v>0</v>
      </c>
      <c r="BD195">
        <f ca="1">IFERROR(IF(SUMIF($G$6:$BB$6,BD$6&amp;" Total",$G195:$BB195)-(SUMIF($G$6:$BB$6,BD$6&amp;" "&amp;'Input-Func_Class'!$D$22,$G195:$BB195)+IFERROR(SUMIF($G$6:$BB$6,BD$6&amp;" "&amp;'Input-Func_Class'!$E$22,$G195:$BB195),SUMIF($G$6:$BB$6,BD$6&amp;" "&amp;'Input-Func_Class'!$B$24,$G195:$BB195))+SUMIF($G$6:$BB$6,BD$6&amp;" "&amp;'Input-Func_Class'!$F$22,$G195:$BB195))&lt;Check_Limit,0,1),1)</f>
        <v>0</v>
      </c>
      <c r="BE195">
        <f ca="1">IFERROR(IF(SUMIF($G$6:$BB$6,BE$6&amp;" Total",$G195:$BB195)-(SUMIF($G$6:$BB$6,BE$6&amp;" "&amp;'Input-Func_Class'!$D$22,$G195:$BB195)+IFERROR(SUMIF($G$6:$BB$6,BE$6&amp;" "&amp;'Input-Func_Class'!$E$22,$G195:$BB195),SUMIF($G$6:$BB$6,BE$6&amp;" "&amp;'Input-Func_Class'!$B$24,$G195:$BB195))+SUMIF($G$6:$BB$6,BE$6&amp;" "&amp;'Input-Func_Class'!$F$22,$G195:$BB195))&lt;Check_Limit,0,1),1)</f>
        <v>0</v>
      </c>
      <c r="BF195">
        <f ca="1">IFERROR(IF(SUMIF($G$6:$BB$6,BF$6&amp;" Total",$G195:$BB195)-(SUMIF($G$6:$BB$6,BF$6&amp;" "&amp;'Input-Func_Class'!$D$22,$G195:$BB195)+IFERROR(SUMIF($G$6:$BB$6,BF$6&amp;" "&amp;'Input-Func_Class'!$E$22,$G195:$BB195),SUMIF($G$6:$BB$6,BF$6&amp;" "&amp;'Input-Func_Class'!$B$24,$G195:$BB195))+SUMIF($G$6:$BB$6,BF$6&amp;" "&amp;'Input-Func_Class'!$F$22,$G195:$BB195))&lt;Check_Limit,0,1),1)</f>
        <v>0</v>
      </c>
      <c r="BG195">
        <f ca="1">IFERROR(IF(SUMIF($G$6:$BB$6,BG$6&amp;" Total",$G195:$BB195)-(SUMIF($G$6:$BB$6,BG$6&amp;" "&amp;'Input-Func_Class'!$D$22,$G195:$BB195)+IFERROR(SUMIF($G$6:$BB$6,BG$6&amp;" "&amp;'Input-Func_Class'!$E$22,$G195:$BB195),SUMIF($G$6:$BB$6,BG$6&amp;" "&amp;'Input-Func_Class'!$B$24,$G195:$BB195))+SUMIF($G$6:$BB$6,BG$6&amp;" "&amp;'Input-Func_Class'!$F$22,$G195:$BB195))&lt;Check_Limit,0,1),1)</f>
        <v>0</v>
      </c>
      <c r="BH195">
        <f ca="1">IFERROR(IF(SUMIF($G$6:$BB$6,BH$6&amp;" Total",$G195:$BB195)-(SUMIF($G$6:$BB$6,BH$6&amp;" "&amp;'Input-Func_Class'!$D$22,$G195:$BB195)+IFERROR(SUMIF($G$6:$BB$6,BH$6&amp;" "&amp;'Input-Func_Class'!$E$22,$G195:$BB195),SUMIF($G$6:$BB$6,BH$6&amp;" "&amp;'Input-Func_Class'!$B$24,$G195:$BB195))+SUMIF($G$6:$BB$6,BH$6&amp;" "&amp;'Input-Func_Class'!$F$22,$G195:$BB195))&lt;Check_Limit,0,1),1)</f>
        <v>0</v>
      </c>
      <c r="BI195">
        <f ca="1">IFERROR(IF(SUMIF($G$6:$BB$6,BI$6&amp;" Total",$G195:$BB195)-(SUMIF($G$6:$BB$6,BI$6&amp;" "&amp;'Input-Func_Class'!$D$22,$G195:$BB195)+IFERROR(SUMIF($G$6:$BB$6,BI$6&amp;" "&amp;'Input-Func_Class'!$E$22,$G195:$BB195),SUMIF($G$6:$BB$6,BI$6&amp;" "&amp;'Input-Func_Class'!$B$24,$G195:$BB195))+SUMIF($G$6:$BB$6,BI$6&amp;" "&amp;'Input-Func_Class'!$F$22,$G195:$BB195))&lt;Check_Limit,0,1),1)</f>
        <v>0</v>
      </c>
      <c r="BJ195">
        <f ca="1">IFERROR(IF(SUMIF($G$6:$BB$6,BJ$6&amp;" Total",$G195:$BB195)-(SUMIF($G$6:$BB$6,BJ$6&amp;" "&amp;'Input-Func_Class'!$D$22,$G195:$BB195)+IFERROR(SUMIF($G$6:$BB$6,BJ$6&amp;" "&amp;'Input-Func_Class'!$E$22,$G195:$BB195),SUMIF($G$6:$BB$6,BJ$6&amp;" "&amp;'Input-Func_Class'!$B$24,$G195:$BB195))+SUMIF($G$6:$BB$6,BJ$6&amp;" "&amp;'Input-Func_Class'!$F$22,$G195:$BB195))&lt;Check_Limit,0,1),1)</f>
        <v>0</v>
      </c>
      <c r="BK195">
        <f ca="1">IFERROR(IF(SUMIF($G$6:$BB$6,BK$6&amp;" Total",$G195:$BB195)-(SUMIF($G$6:$BB$6,BK$6&amp;" "&amp;'Input-Func_Class'!$D$22,$G195:$BB195)+IFERROR(SUMIF($G$6:$BB$6,BK$6&amp;" "&amp;'Input-Func_Class'!$E$22,$G195:$BB195),SUMIF($G$6:$BB$6,BK$6&amp;" "&amp;'Input-Func_Class'!$B$24,$G195:$BB195))+SUMIF($G$6:$BB$6,BK$6&amp;" "&amp;'Input-Func_Class'!$F$22,$G195:$BB195))&lt;Check_Limit,0,1),1)</f>
        <v>0</v>
      </c>
      <c r="BL195">
        <f ca="1">IFERROR(IF(SUMIF($G$6:$BB$6,BL$6&amp;" Total",$G195:$BB195)-(SUMIF($G$6:$BB$6,BL$6&amp;" "&amp;'Input-Func_Class'!$D$22,$G195:$BB195)+IFERROR(SUMIF($G$6:$BB$6,BL$6&amp;" "&amp;'Input-Func_Class'!$E$22,$G195:$BB195),SUMIF($G$6:$BB$6,BL$6&amp;" "&amp;'Input-Func_Class'!$B$24,$G195:$BB195))+SUMIF($G$6:$BB$6,BL$6&amp;" "&amp;'Input-Func_Class'!$F$22,$G195:$BB195))&lt;Check_Limit,0,1),1)</f>
        <v>0</v>
      </c>
      <c r="BM195">
        <f ca="1">IFERROR(IF(SUMIF($G$6:$BB$6,BM$6&amp;" Total",$G195:$BB195)-(SUMIF($G$6:$BB$6,BM$6&amp;" "&amp;'Input-Func_Class'!$D$22,$G195:$BB195)+IFERROR(SUMIF($G$6:$BB$6,BM$6&amp;" "&amp;'Input-Func_Class'!$E$22,$G195:$BB195),SUMIF($G$6:$BB$6,BM$6&amp;" "&amp;'Input-Func_Class'!$B$24,$G195:$BB195))+SUMIF($G$6:$BB$6,BM$6&amp;" "&amp;'Input-Func_Class'!$F$22,$G195:$BB195))&lt;Check_Limit,0,1),1)</f>
        <v>0</v>
      </c>
      <c r="BN195">
        <f ca="1">IFERROR(IF(SUMIF($G$6:$BB$6,BN$6&amp;" Total",$G195:$BB195)-(SUMIF($G$6:$BB$6,BN$6&amp;" "&amp;'Input-Func_Class'!$D$22,$G195:$BB195)+IFERROR(SUMIF($G$6:$BB$6,BN$6&amp;" "&amp;'Input-Func_Class'!$E$22,$G195:$BB195),SUMIF($G$6:$BB$6,BN$6&amp;" "&amp;'Input-Func_Class'!$B$24,$G195:$BB195))+SUMIF($G$6:$BB$6,BN$6&amp;" "&amp;'Input-Func_Class'!$F$22,$G195:$BB195))&lt;Check_Limit,0,1),1)</f>
        <v>0</v>
      </c>
      <c r="BO195">
        <f ca="1">IFERROR(IF(SUMIF($G$6:$BB$6,BO$6&amp;" Total",$G195:$BB195)-(SUMIF($G$6:$BB$6,BO$6&amp;" "&amp;'Input-Func_Class'!$D$22,$G195:$BB195)+IFERROR(SUMIF($G$6:$BB$6,BO$6&amp;" "&amp;'Input-Func_Class'!$E$22,$G195:$BB195),SUMIF($G$6:$BB$6,BO$6&amp;" "&amp;'Input-Func_Class'!$B$24,$G195:$BB195))+SUMIF($G$6:$BB$6,BO$6&amp;" "&amp;'Input-Func_Class'!$F$22,$G195:$BB195))&lt;Check_Limit,0,1),1)</f>
        <v>0</v>
      </c>
    </row>
    <row r="196" spans="1:67" outlineLevel="1">
      <c r="A196" s="31" t="str">
        <f>IF(ISBLANK('Input-Accounts'!A196),"",'Input-Accounts'!A196)</f>
        <v/>
      </c>
      <c r="B196" t="str">
        <f>IF(ISBLANK('Input-Accounts'!B196),"",'Input-Accounts'!B196)</f>
        <v/>
      </c>
      <c r="C196" s="31" t="str">
        <f>IF(ISBLANK('Input-Accounts'!C196),"",'Input-Accounts'!C196)</f>
        <v/>
      </c>
      <c r="D196" s="10"/>
      <c r="E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10"/>
      <c r="AM196" s="10"/>
      <c r="AN196" s="10"/>
      <c r="AO196" s="10"/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D196">
        <f>IFERROR(IF(SUMIF($G$6:$BB$6,BD$6&amp;" Total",$G196:$BB196)-(SUMIF($G$6:$BB$6,BD$6&amp;" "&amp;'Input-Func_Class'!$D$22,$G196:$BB196)+IFERROR(SUMIF($G$6:$BB$6,BD$6&amp;" "&amp;'Input-Func_Class'!$E$22,$G196:$BB196),SUMIF($G$6:$BB$6,BD$6&amp;" "&amp;'Input-Func_Class'!$B$24,$G196:$BB196))+SUMIF($G$6:$BB$6,BD$6&amp;" "&amp;'Input-Func_Class'!$F$22,$G196:$BB196))&lt;Check_Limit,0,1),1)</f>
        <v>0</v>
      </c>
      <c r="BE196">
        <f>IFERROR(IF(SUMIF($G$6:$BB$6,BE$6&amp;" Total",$G196:$BB196)-(SUMIF($G$6:$BB$6,BE$6&amp;" "&amp;'Input-Func_Class'!$D$22,$G196:$BB196)+IFERROR(SUMIF($G$6:$BB$6,BE$6&amp;" "&amp;'Input-Func_Class'!$E$22,$G196:$BB196),SUMIF($G$6:$BB$6,BE$6&amp;" "&amp;'Input-Func_Class'!$B$24,$G196:$BB196))+SUMIF($G$6:$BB$6,BE$6&amp;" "&amp;'Input-Func_Class'!$F$22,$G196:$BB196))&lt;Check_Limit,0,1),1)</f>
        <v>0</v>
      </c>
      <c r="BF196">
        <f>IFERROR(IF(SUMIF($G$6:$BB$6,BF$6&amp;" Total",$G196:$BB196)-(SUMIF($G$6:$BB$6,BF$6&amp;" "&amp;'Input-Func_Class'!$D$22,$G196:$BB196)+IFERROR(SUMIF($G$6:$BB$6,BF$6&amp;" "&amp;'Input-Func_Class'!$E$22,$G196:$BB196),SUMIF($G$6:$BB$6,BF$6&amp;" "&amp;'Input-Func_Class'!$B$24,$G196:$BB196))+SUMIF($G$6:$BB$6,BF$6&amp;" "&amp;'Input-Func_Class'!$F$22,$G196:$BB196))&lt;Check_Limit,0,1),1)</f>
        <v>0</v>
      </c>
      <c r="BG196">
        <f>IFERROR(IF(SUMIF($G$6:$BB$6,BG$6&amp;" Total",$G196:$BB196)-(SUMIF($G$6:$BB$6,BG$6&amp;" "&amp;'Input-Func_Class'!$D$22,$G196:$BB196)+IFERROR(SUMIF($G$6:$BB$6,BG$6&amp;" "&amp;'Input-Func_Class'!$E$22,$G196:$BB196),SUMIF($G$6:$BB$6,BG$6&amp;" "&amp;'Input-Func_Class'!$B$24,$G196:$BB196))+SUMIF($G$6:$BB$6,BG$6&amp;" "&amp;'Input-Func_Class'!$F$22,$G196:$BB196))&lt;Check_Limit,0,1),1)</f>
        <v>0</v>
      </c>
      <c r="BH196">
        <f>IFERROR(IF(SUMIF($G$6:$BB$6,BH$6&amp;" Total",$G196:$BB196)-(SUMIF($G$6:$BB$6,BH$6&amp;" "&amp;'Input-Func_Class'!$D$22,$G196:$BB196)+IFERROR(SUMIF($G$6:$BB$6,BH$6&amp;" "&amp;'Input-Func_Class'!$E$22,$G196:$BB196),SUMIF($G$6:$BB$6,BH$6&amp;" "&amp;'Input-Func_Class'!$B$24,$G196:$BB196))+SUMIF($G$6:$BB$6,BH$6&amp;" "&amp;'Input-Func_Class'!$F$22,$G196:$BB196))&lt;Check_Limit,0,1),1)</f>
        <v>0</v>
      </c>
      <c r="BI196">
        <f>IFERROR(IF(SUMIF($G$6:$BB$6,BI$6&amp;" Total",$G196:$BB196)-(SUMIF($G$6:$BB$6,BI$6&amp;" "&amp;'Input-Func_Class'!$D$22,$G196:$BB196)+IFERROR(SUMIF($G$6:$BB$6,BI$6&amp;" "&amp;'Input-Func_Class'!$E$22,$G196:$BB196),SUMIF($G$6:$BB$6,BI$6&amp;" "&amp;'Input-Func_Class'!$B$24,$G196:$BB196))+SUMIF($G$6:$BB$6,BI$6&amp;" "&amp;'Input-Func_Class'!$F$22,$G196:$BB196))&lt;Check_Limit,0,1),1)</f>
        <v>0</v>
      </c>
      <c r="BJ196">
        <f>IFERROR(IF(SUMIF($G$6:$BB$6,BJ$6&amp;" Total",$G196:$BB196)-(SUMIF($G$6:$BB$6,BJ$6&amp;" "&amp;'Input-Func_Class'!$D$22,$G196:$BB196)+IFERROR(SUMIF($G$6:$BB$6,BJ$6&amp;" "&amp;'Input-Func_Class'!$E$22,$G196:$BB196),SUMIF($G$6:$BB$6,BJ$6&amp;" "&amp;'Input-Func_Class'!$B$24,$G196:$BB196))+SUMIF($G$6:$BB$6,BJ$6&amp;" "&amp;'Input-Func_Class'!$F$22,$G196:$BB196))&lt;Check_Limit,0,1),1)</f>
        <v>0</v>
      </c>
      <c r="BK196">
        <f>IFERROR(IF(SUMIF($G$6:$BB$6,BK$6&amp;" Total",$G196:$BB196)-(SUMIF($G$6:$BB$6,BK$6&amp;" "&amp;'Input-Func_Class'!$D$22,$G196:$BB196)+IFERROR(SUMIF($G$6:$BB$6,BK$6&amp;" "&amp;'Input-Func_Class'!$E$22,$G196:$BB196),SUMIF($G$6:$BB$6,BK$6&amp;" "&amp;'Input-Func_Class'!$B$24,$G196:$BB196))+SUMIF($G$6:$BB$6,BK$6&amp;" "&amp;'Input-Func_Class'!$F$22,$G196:$BB196))&lt;Check_Limit,0,1),1)</f>
        <v>0</v>
      </c>
      <c r="BL196">
        <f>IFERROR(IF(SUMIF($G$6:$BB$6,BL$6&amp;" Total",$G196:$BB196)-(SUMIF($G$6:$BB$6,BL$6&amp;" "&amp;'Input-Func_Class'!$D$22,$G196:$BB196)+IFERROR(SUMIF($G$6:$BB$6,BL$6&amp;" "&amp;'Input-Func_Class'!$E$22,$G196:$BB196),SUMIF($G$6:$BB$6,BL$6&amp;" "&amp;'Input-Func_Class'!$B$24,$G196:$BB196))+SUMIF($G$6:$BB$6,BL$6&amp;" "&amp;'Input-Func_Class'!$F$22,$G196:$BB196))&lt;Check_Limit,0,1),1)</f>
        <v>0</v>
      </c>
      <c r="BM196">
        <f>IFERROR(IF(SUMIF($G$6:$BB$6,BM$6&amp;" Total",$G196:$BB196)-(SUMIF($G$6:$BB$6,BM$6&amp;" "&amp;'Input-Func_Class'!$D$22,$G196:$BB196)+IFERROR(SUMIF($G$6:$BB$6,BM$6&amp;" "&amp;'Input-Func_Class'!$E$22,$G196:$BB196),SUMIF($G$6:$BB$6,BM$6&amp;" "&amp;'Input-Func_Class'!$B$24,$G196:$BB196))+SUMIF($G$6:$BB$6,BM$6&amp;" "&amp;'Input-Func_Class'!$F$22,$G196:$BB196))&lt;Check_Limit,0,1),1)</f>
        <v>0</v>
      </c>
      <c r="BN196">
        <f>IFERROR(IF(SUMIF($G$6:$BB$6,BN$6&amp;" Total",$G196:$BB196)-(SUMIF($G$6:$BB$6,BN$6&amp;" "&amp;'Input-Func_Class'!$D$22,$G196:$BB196)+IFERROR(SUMIF($G$6:$BB$6,BN$6&amp;" "&amp;'Input-Func_Class'!$E$22,$G196:$BB196),SUMIF($G$6:$BB$6,BN$6&amp;" "&amp;'Input-Func_Class'!$B$24,$G196:$BB196))+SUMIF($G$6:$BB$6,BN$6&amp;" "&amp;'Input-Func_Class'!$F$22,$G196:$BB196))&lt;Check_Limit,0,1),1)</f>
        <v>0</v>
      </c>
      <c r="BO196">
        <f>IFERROR(IF(SUMIF($G$6:$BB$6,BO$6&amp;" Total",$G196:$BB196)-(SUMIF($G$6:$BB$6,BO$6&amp;" "&amp;'Input-Func_Class'!$D$22,$G196:$BB196)+IFERROR(SUMIF($G$6:$BB$6,BO$6&amp;" "&amp;'Input-Func_Class'!$E$22,$G196:$BB196),SUMIF($G$6:$BB$6,BO$6&amp;" "&amp;'Input-Func_Class'!$B$24,$G196:$BB196))+SUMIF($G$6:$BB$6,BO$6&amp;" "&amp;'Input-Func_Class'!$F$22,$G196:$BB196))&lt;Check_Limit,0,1),1)</f>
        <v>0</v>
      </c>
    </row>
    <row r="197" spans="1:67">
      <c r="A197" s="31">
        <f>IF(ISBLANK('Input-Accounts'!A197),"",'Input-Accounts'!A197)</f>
        <v>175</v>
      </c>
      <c r="B197" s="7" t="str">
        <f>IF(ISBLANK('Input-Accounts'!B197),"",'Input-Accounts'!B197)</f>
        <v>Total Production, Storage, LNG, Transmission, and Distribution Expense</v>
      </c>
      <c r="C197" s="31" t="str">
        <f>IF(ISBLANK('Input-Accounts'!C197),"",'Input-Accounts'!C197)</f>
        <v/>
      </c>
      <c r="D197" s="10">
        <f>SUBTOTAL(9,D160:D195)</f>
        <v>54900136.817572199</v>
      </c>
      <c r="E197" s="10">
        <f t="shared" ca="1" si="48"/>
        <v>0</v>
      </c>
      <c r="F197" s="3"/>
      <c r="G197" s="10">
        <f t="shared" ref="G197:BB197" ca="1" si="54">SUBTOTAL(9,G160:G195)</f>
        <v>10398188.338232096</v>
      </c>
      <c r="H197" s="10">
        <f t="shared" ca="1" si="54"/>
        <v>7200615.1518372335</v>
      </c>
      <c r="I197" s="10">
        <f t="shared" ca="1" si="54"/>
        <v>409263.17323596525</v>
      </c>
      <c r="J197" s="10">
        <f t="shared" ca="1" si="54"/>
        <v>2788310.0131588979</v>
      </c>
      <c r="K197" s="10">
        <f t="shared" ca="1" si="54"/>
        <v>9088926.8193401024</v>
      </c>
      <c r="L197" s="10">
        <f t="shared" ca="1" si="54"/>
        <v>0</v>
      </c>
      <c r="M197" s="10">
        <f t="shared" ca="1" si="54"/>
        <v>0</v>
      </c>
      <c r="N197" s="10">
        <f t="shared" ca="1" si="54"/>
        <v>9088926.8193401024</v>
      </c>
      <c r="O197" s="10">
        <f t="shared" ca="1" si="54"/>
        <v>0</v>
      </c>
      <c r="P197" s="10">
        <f t="shared" ca="1" si="54"/>
        <v>0</v>
      </c>
      <c r="Q197" s="10">
        <f t="shared" ca="1" si="54"/>
        <v>0</v>
      </c>
      <c r="R197" s="10">
        <f t="shared" ca="1" si="54"/>
        <v>0</v>
      </c>
      <c r="S197" s="10">
        <f t="shared" ca="1" si="54"/>
        <v>35413021.660000004</v>
      </c>
      <c r="T197" s="10">
        <f t="shared" ca="1" si="54"/>
        <v>0</v>
      </c>
      <c r="U197" s="10">
        <f t="shared" ca="1" si="54"/>
        <v>35413021.660000004</v>
      </c>
      <c r="V197" s="10">
        <f t="shared" ca="1" si="54"/>
        <v>0</v>
      </c>
      <c r="W197" s="10">
        <f t="shared" ca="1" si="54"/>
        <v>0</v>
      </c>
      <c r="X197" s="10">
        <f t="shared" ca="1" si="54"/>
        <v>0</v>
      </c>
      <c r="Y197" s="10">
        <f t="shared" ca="1" si="54"/>
        <v>0</v>
      </c>
      <c r="Z197" s="10">
        <f t="shared" ca="1" si="54"/>
        <v>0</v>
      </c>
      <c r="AA197" s="10">
        <f t="shared" ca="1" si="54"/>
        <v>0</v>
      </c>
      <c r="AB197" s="10">
        <f t="shared" ca="1" si="54"/>
        <v>0</v>
      </c>
      <c r="AC197" s="10">
        <f t="shared" ca="1" si="54"/>
        <v>0</v>
      </c>
      <c r="AD197" s="10">
        <f t="shared" ca="1" si="54"/>
        <v>0</v>
      </c>
      <c r="AE197" s="10">
        <f t="shared" ca="1" si="54"/>
        <v>0</v>
      </c>
      <c r="AF197" s="10">
        <f t="shared" ca="1" si="54"/>
        <v>0</v>
      </c>
      <c r="AG197" s="10">
        <f t="shared" ca="1" si="54"/>
        <v>0</v>
      </c>
      <c r="AH197" s="10">
        <f t="shared" ca="1" si="54"/>
        <v>0</v>
      </c>
      <c r="AI197" s="10">
        <f t="shared" ca="1" si="54"/>
        <v>0</v>
      </c>
      <c r="AJ197" s="10">
        <f t="shared" ca="1" si="54"/>
        <v>0</v>
      </c>
      <c r="AK197" s="10">
        <f t="shared" ca="1" si="54"/>
        <v>0</v>
      </c>
      <c r="AL197" s="10">
        <f t="shared" ca="1" si="54"/>
        <v>0</v>
      </c>
      <c r="AM197" s="10">
        <f t="shared" ca="1" si="54"/>
        <v>0</v>
      </c>
      <c r="AN197" s="10">
        <f t="shared" ca="1" si="54"/>
        <v>0</v>
      </c>
      <c r="AO197" s="10">
        <f t="shared" ca="1" si="54"/>
        <v>0</v>
      </c>
      <c r="AP197" s="10">
        <f t="shared" ca="1" si="54"/>
        <v>0</v>
      </c>
      <c r="AQ197" s="10">
        <f t="shared" ca="1" si="54"/>
        <v>0</v>
      </c>
      <c r="AR197" s="10">
        <f t="shared" ca="1" si="54"/>
        <v>0</v>
      </c>
      <c r="AS197" s="10">
        <f t="shared" ca="1" si="54"/>
        <v>0</v>
      </c>
      <c r="AT197" s="10">
        <f t="shared" ca="1" si="54"/>
        <v>0</v>
      </c>
      <c r="AU197" s="10">
        <f t="shared" ca="1" si="54"/>
        <v>0</v>
      </c>
      <c r="AV197" s="10">
        <f t="shared" ca="1" si="54"/>
        <v>0</v>
      </c>
      <c r="AW197" s="10">
        <f t="shared" ca="1" si="54"/>
        <v>0</v>
      </c>
      <c r="AX197" s="10">
        <f t="shared" ca="1" si="54"/>
        <v>0</v>
      </c>
      <c r="AY197" s="10">
        <f t="shared" ca="1" si="54"/>
        <v>0</v>
      </c>
      <c r="AZ197" s="10">
        <f t="shared" ca="1" si="54"/>
        <v>0</v>
      </c>
      <c r="BA197" s="10">
        <f t="shared" ca="1" si="54"/>
        <v>0</v>
      </c>
      <c r="BB197" s="10">
        <f t="shared" ca="1" si="54"/>
        <v>0</v>
      </c>
      <c r="BD197">
        <f ca="1">IFERROR(IF(SUMIF($G$6:$BB$6,BD$6&amp;" Total",$G197:$BB197)-(SUMIF($G$6:$BB$6,BD$6&amp;" "&amp;'Input-Func_Class'!$D$22,$G197:$BB197)+IFERROR(SUMIF($G$6:$BB$6,BD$6&amp;" "&amp;'Input-Func_Class'!$E$22,$G197:$BB197),SUMIF($G$6:$BB$6,BD$6&amp;" "&amp;'Input-Func_Class'!$B$24,$G197:$BB197))+SUMIF($G$6:$BB$6,BD$6&amp;" "&amp;'Input-Func_Class'!$F$22,$G197:$BB197))&lt;Check_Limit,0,1),1)</f>
        <v>0</v>
      </c>
      <c r="BE197">
        <f ca="1">IFERROR(IF(SUMIF($G$6:$BB$6,BE$6&amp;" Total",$G197:$BB197)-(SUMIF($G$6:$BB$6,BE$6&amp;" "&amp;'Input-Func_Class'!$D$22,$G197:$BB197)+IFERROR(SUMIF($G$6:$BB$6,BE$6&amp;" "&amp;'Input-Func_Class'!$E$22,$G197:$BB197),SUMIF($G$6:$BB$6,BE$6&amp;" "&amp;'Input-Func_Class'!$B$24,$G197:$BB197))+SUMIF($G$6:$BB$6,BE$6&amp;" "&amp;'Input-Func_Class'!$F$22,$G197:$BB197))&lt;Check_Limit,0,1),1)</f>
        <v>0</v>
      </c>
      <c r="BF197">
        <f ca="1">IFERROR(IF(SUMIF($G$6:$BB$6,BF$6&amp;" Total",$G197:$BB197)-(SUMIF($G$6:$BB$6,BF$6&amp;" "&amp;'Input-Func_Class'!$D$22,$G197:$BB197)+IFERROR(SUMIF($G$6:$BB$6,BF$6&amp;" "&amp;'Input-Func_Class'!$E$22,$G197:$BB197),SUMIF($G$6:$BB$6,BF$6&amp;" "&amp;'Input-Func_Class'!$B$24,$G197:$BB197))+SUMIF($G$6:$BB$6,BF$6&amp;" "&amp;'Input-Func_Class'!$F$22,$G197:$BB197))&lt;Check_Limit,0,1),1)</f>
        <v>0</v>
      </c>
      <c r="BG197">
        <f ca="1">IFERROR(IF(SUMIF($G$6:$BB$6,BG$6&amp;" Total",$G197:$BB197)-(SUMIF($G$6:$BB$6,BG$6&amp;" "&amp;'Input-Func_Class'!$D$22,$G197:$BB197)+IFERROR(SUMIF($G$6:$BB$6,BG$6&amp;" "&amp;'Input-Func_Class'!$E$22,$G197:$BB197),SUMIF($G$6:$BB$6,BG$6&amp;" "&amp;'Input-Func_Class'!$B$24,$G197:$BB197))+SUMIF($G$6:$BB$6,BG$6&amp;" "&amp;'Input-Func_Class'!$F$22,$G197:$BB197))&lt;Check_Limit,0,1),1)</f>
        <v>0</v>
      </c>
      <c r="BH197">
        <f ca="1">IFERROR(IF(SUMIF($G$6:$BB$6,BH$6&amp;" Total",$G197:$BB197)-(SUMIF($G$6:$BB$6,BH$6&amp;" "&amp;'Input-Func_Class'!$D$22,$G197:$BB197)+IFERROR(SUMIF($G$6:$BB$6,BH$6&amp;" "&amp;'Input-Func_Class'!$E$22,$G197:$BB197),SUMIF($G$6:$BB$6,BH$6&amp;" "&amp;'Input-Func_Class'!$B$24,$G197:$BB197))+SUMIF($G$6:$BB$6,BH$6&amp;" "&amp;'Input-Func_Class'!$F$22,$G197:$BB197))&lt;Check_Limit,0,1),1)</f>
        <v>0</v>
      </c>
      <c r="BI197">
        <f ca="1">IFERROR(IF(SUMIF($G$6:$BB$6,BI$6&amp;" Total",$G197:$BB197)-(SUMIF($G$6:$BB$6,BI$6&amp;" "&amp;'Input-Func_Class'!$D$22,$G197:$BB197)+IFERROR(SUMIF($G$6:$BB$6,BI$6&amp;" "&amp;'Input-Func_Class'!$E$22,$G197:$BB197),SUMIF($G$6:$BB$6,BI$6&amp;" "&amp;'Input-Func_Class'!$B$24,$G197:$BB197))+SUMIF($G$6:$BB$6,BI$6&amp;" "&amp;'Input-Func_Class'!$F$22,$G197:$BB197))&lt;Check_Limit,0,1),1)</f>
        <v>0</v>
      </c>
      <c r="BJ197">
        <f ca="1">IFERROR(IF(SUMIF($G$6:$BB$6,BJ$6&amp;" Total",$G197:$BB197)-(SUMIF($G$6:$BB$6,BJ$6&amp;" "&amp;'Input-Func_Class'!$D$22,$G197:$BB197)+IFERROR(SUMIF($G$6:$BB$6,BJ$6&amp;" "&amp;'Input-Func_Class'!$E$22,$G197:$BB197),SUMIF($G$6:$BB$6,BJ$6&amp;" "&amp;'Input-Func_Class'!$B$24,$G197:$BB197))+SUMIF($G$6:$BB$6,BJ$6&amp;" "&amp;'Input-Func_Class'!$F$22,$G197:$BB197))&lt;Check_Limit,0,1),1)</f>
        <v>0</v>
      </c>
      <c r="BK197">
        <f ca="1">IFERROR(IF(SUMIF($G$6:$BB$6,BK$6&amp;" Total",$G197:$BB197)-(SUMIF($G$6:$BB$6,BK$6&amp;" "&amp;'Input-Func_Class'!$D$22,$G197:$BB197)+IFERROR(SUMIF($G$6:$BB$6,BK$6&amp;" "&amp;'Input-Func_Class'!$E$22,$G197:$BB197),SUMIF($G$6:$BB$6,BK$6&amp;" "&amp;'Input-Func_Class'!$B$24,$G197:$BB197))+SUMIF($G$6:$BB$6,BK$6&amp;" "&amp;'Input-Func_Class'!$F$22,$G197:$BB197))&lt;Check_Limit,0,1),1)</f>
        <v>0</v>
      </c>
      <c r="BL197">
        <f ca="1">IFERROR(IF(SUMIF($G$6:$BB$6,BL$6&amp;" Total",$G197:$BB197)-(SUMIF($G$6:$BB$6,BL$6&amp;" "&amp;'Input-Func_Class'!$D$22,$G197:$BB197)+IFERROR(SUMIF($G$6:$BB$6,BL$6&amp;" "&amp;'Input-Func_Class'!$E$22,$G197:$BB197),SUMIF($G$6:$BB$6,BL$6&amp;" "&amp;'Input-Func_Class'!$B$24,$G197:$BB197))+SUMIF($G$6:$BB$6,BL$6&amp;" "&amp;'Input-Func_Class'!$F$22,$G197:$BB197))&lt;Check_Limit,0,1),1)</f>
        <v>0</v>
      </c>
      <c r="BM197">
        <f ca="1">IFERROR(IF(SUMIF($G$6:$BB$6,BM$6&amp;" Total",$G197:$BB197)-(SUMIF($G$6:$BB$6,BM$6&amp;" "&amp;'Input-Func_Class'!$D$22,$G197:$BB197)+IFERROR(SUMIF($G$6:$BB$6,BM$6&amp;" "&amp;'Input-Func_Class'!$E$22,$G197:$BB197),SUMIF($G$6:$BB$6,BM$6&amp;" "&amp;'Input-Func_Class'!$B$24,$G197:$BB197))+SUMIF($G$6:$BB$6,BM$6&amp;" "&amp;'Input-Func_Class'!$F$22,$G197:$BB197))&lt;Check_Limit,0,1),1)</f>
        <v>0</v>
      </c>
      <c r="BN197">
        <f ca="1">IFERROR(IF(SUMIF($G$6:$BB$6,BN$6&amp;" Total",$G197:$BB197)-(SUMIF($G$6:$BB$6,BN$6&amp;" "&amp;'Input-Func_Class'!$D$22,$G197:$BB197)+IFERROR(SUMIF($G$6:$BB$6,BN$6&amp;" "&amp;'Input-Func_Class'!$E$22,$G197:$BB197),SUMIF($G$6:$BB$6,BN$6&amp;" "&amp;'Input-Func_Class'!$B$24,$G197:$BB197))+SUMIF($G$6:$BB$6,BN$6&amp;" "&amp;'Input-Func_Class'!$F$22,$G197:$BB197))&lt;Check_Limit,0,1),1)</f>
        <v>0</v>
      </c>
      <c r="BO197">
        <f ca="1">IFERROR(IF(SUMIF($G$6:$BB$6,BO$6&amp;" Total",$G197:$BB197)-(SUMIF($G$6:$BB$6,BO$6&amp;" "&amp;'Input-Func_Class'!$D$22,$G197:$BB197)+IFERROR(SUMIF($G$6:$BB$6,BO$6&amp;" "&amp;'Input-Func_Class'!$E$22,$G197:$BB197),SUMIF($G$6:$BB$6,BO$6&amp;" "&amp;'Input-Func_Class'!$B$24,$G197:$BB197))+SUMIF($G$6:$BB$6,BO$6&amp;" "&amp;'Input-Func_Class'!$F$22,$G197:$BB197))&lt;Check_Limit,0,1),1)</f>
        <v>0</v>
      </c>
    </row>
    <row r="198" spans="1:67">
      <c r="A198" s="31" t="str">
        <f>IF(ISBLANK('Input-Accounts'!A198),"",'Input-Accounts'!A198)</f>
        <v/>
      </c>
      <c r="B198" t="str">
        <f>IF(ISBLANK('Input-Accounts'!B198),"",'Input-Accounts'!B198)</f>
        <v/>
      </c>
      <c r="C198" s="31" t="str">
        <f>IF(ISBLANK('Input-Accounts'!C198),"",'Input-Accounts'!C198)</f>
        <v/>
      </c>
      <c r="D198" s="123"/>
      <c r="E198" s="10"/>
      <c r="G198" s="123"/>
      <c r="H198" s="123"/>
      <c r="I198" s="123"/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  <c r="Z198" s="123"/>
      <c r="AA198" s="123"/>
      <c r="AB198" s="123"/>
      <c r="AC198" s="123"/>
      <c r="AD198" s="123"/>
      <c r="AE198" s="123"/>
      <c r="AF198" s="123"/>
      <c r="AG198" s="123"/>
      <c r="AH198" s="123"/>
      <c r="AI198" s="123"/>
      <c r="AJ198" s="123"/>
      <c r="AK198" s="123"/>
      <c r="AL198" s="123"/>
      <c r="AM198" s="123"/>
      <c r="AN198" s="123"/>
      <c r="AO198" s="123"/>
      <c r="AP198" s="123"/>
      <c r="AQ198" s="123"/>
      <c r="AR198" s="123"/>
      <c r="AS198" s="123"/>
      <c r="AT198" s="123"/>
      <c r="AU198" s="123"/>
      <c r="AV198" s="123"/>
      <c r="AW198" s="123"/>
      <c r="AX198" s="123"/>
      <c r="AY198" s="123"/>
      <c r="AZ198" s="123"/>
      <c r="BA198" s="123"/>
      <c r="BB198" s="123"/>
      <c r="BD198">
        <f>IFERROR(IF(SUMIF($G$6:$BB$6,BD$6&amp;" Total",$G198:$BB198)-(SUMIF($G$6:$BB$6,BD$6&amp;" "&amp;'Input-Func_Class'!$D$22,$G198:$BB198)+IFERROR(SUMIF($G$6:$BB$6,BD$6&amp;" "&amp;'Input-Func_Class'!$E$22,$G198:$BB198),SUMIF($G$6:$BB$6,BD$6&amp;" "&amp;'Input-Func_Class'!$B$24,$G198:$BB198))+SUMIF($G$6:$BB$6,BD$6&amp;" "&amp;'Input-Func_Class'!$F$22,$G198:$BB198))&lt;Check_Limit,0,1),1)</f>
        <v>0</v>
      </c>
      <c r="BE198">
        <f>IFERROR(IF(SUMIF($G$6:$BB$6,BE$6&amp;" Total",$G198:$BB198)-(SUMIF($G$6:$BB$6,BE$6&amp;" "&amp;'Input-Func_Class'!$D$22,$G198:$BB198)+IFERROR(SUMIF($G$6:$BB$6,BE$6&amp;" "&amp;'Input-Func_Class'!$E$22,$G198:$BB198),SUMIF($G$6:$BB$6,BE$6&amp;" "&amp;'Input-Func_Class'!$B$24,$G198:$BB198))+SUMIF($G$6:$BB$6,BE$6&amp;" "&amp;'Input-Func_Class'!$F$22,$G198:$BB198))&lt;Check_Limit,0,1),1)</f>
        <v>0</v>
      </c>
      <c r="BF198">
        <f>IFERROR(IF(SUMIF($G$6:$BB$6,BF$6&amp;" Total",$G198:$BB198)-(SUMIF($G$6:$BB$6,BF$6&amp;" "&amp;'Input-Func_Class'!$D$22,$G198:$BB198)+IFERROR(SUMIF($G$6:$BB$6,BF$6&amp;" "&amp;'Input-Func_Class'!$E$22,$G198:$BB198),SUMIF($G$6:$BB$6,BF$6&amp;" "&amp;'Input-Func_Class'!$B$24,$G198:$BB198))+SUMIF($G$6:$BB$6,BF$6&amp;" "&amp;'Input-Func_Class'!$F$22,$G198:$BB198))&lt;Check_Limit,0,1),1)</f>
        <v>0</v>
      </c>
      <c r="BG198">
        <f>IFERROR(IF(SUMIF($G$6:$BB$6,BG$6&amp;" Total",$G198:$BB198)-(SUMIF($G$6:$BB$6,BG$6&amp;" "&amp;'Input-Func_Class'!$D$22,$G198:$BB198)+IFERROR(SUMIF($G$6:$BB$6,BG$6&amp;" "&amp;'Input-Func_Class'!$E$22,$G198:$BB198),SUMIF($G$6:$BB$6,BG$6&amp;" "&amp;'Input-Func_Class'!$B$24,$G198:$BB198))+SUMIF($G$6:$BB$6,BG$6&amp;" "&amp;'Input-Func_Class'!$F$22,$G198:$BB198))&lt;Check_Limit,0,1),1)</f>
        <v>0</v>
      </c>
      <c r="BH198">
        <f>IFERROR(IF(SUMIF($G$6:$BB$6,BH$6&amp;" Total",$G198:$BB198)-(SUMIF($G$6:$BB$6,BH$6&amp;" "&amp;'Input-Func_Class'!$D$22,$G198:$BB198)+IFERROR(SUMIF($G$6:$BB$6,BH$6&amp;" "&amp;'Input-Func_Class'!$E$22,$G198:$BB198),SUMIF($G$6:$BB$6,BH$6&amp;" "&amp;'Input-Func_Class'!$B$24,$G198:$BB198))+SUMIF($G$6:$BB$6,BH$6&amp;" "&amp;'Input-Func_Class'!$F$22,$G198:$BB198))&lt;Check_Limit,0,1),1)</f>
        <v>0</v>
      </c>
      <c r="BI198">
        <f>IFERROR(IF(SUMIF($G$6:$BB$6,BI$6&amp;" Total",$G198:$BB198)-(SUMIF($G$6:$BB$6,BI$6&amp;" "&amp;'Input-Func_Class'!$D$22,$G198:$BB198)+IFERROR(SUMIF($G$6:$BB$6,BI$6&amp;" "&amp;'Input-Func_Class'!$E$22,$G198:$BB198),SUMIF($G$6:$BB$6,BI$6&amp;" "&amp;'Input-Func_Class'!$B$24,$G198:$BB198))+SUMIF($G$6:$BB$6,BI$6&amp;" "&amp;'Input-Func_Class'!$F$22,$G198:$BB198))&lt;Check_Limit,0,1),1)</f>
        <v>0</v>
      </c>
      <c r="BJ198">
        <f>IFERROR(IF(SUMIF($G$6:$BB$6,BJ$6&amp;" Total",$G198:$BB198)-(SUMIF($G$6:$BB$6,BJ$6&amp;" "&amp;'Input-Func_Class'!$D$22,$G198:$BB198)+IFERROR(SUMIF($G$6:$BB$6,BJ$6&amp;" "&amp;'Input-Func_Class'!$E$22,$G198:$BB198),SUMIF($G$6:$BB$6,BJ$6&amp;" "&amp;'Input-Func_Class'!$B$24,$G198:$BB198))+SUMIF($G$6:$BB$6,BJ$6&amp;" "&amp;'Input-Func_Class'!$F$22,$G198:$BB198))&lt;Check_Limit,0,1),1)</f>
        <v>0</v>
      </c>
      <c r="BK198">
        <f>IFERROR(IF(SUMIF($G$6:$BB$6,BK$6&amp;" Total",$G198:$BB198)-(SUMIF($G$6:$BB$6,BK$6&amp;" "&amp;'Input-Func_Class'!$D$22,$G198:$BB198)+IFERROR(SUMIF($G$6:$BB$6,BK$6&amp;" "&amp;'Input-Func_Class'!$E$22,$G198:$BB198),SUMIF($G$6:$BB$6,BK$6&amp;" "&amp;'Input-Func_Class'!$B$24,$G198:$BB198))+SUMIF($G$6:$BB$6,BK$6&amp;" "&amp;'Input-Func_Class'!$F$22,$G198:$BB198))&lt;Check_Limit,0,1),1)</f>
        <v>0</v>
      </c>
      <c r="BL198">
        <f>IFERROR(IF(SUMIF($G$6:$BB$6,BL$6&amp;" Total",$G198:$BB198)-(SUMIF($G$6:$BB$6,BL$6&amp;" "&amp;'Input-Func_Class'!$D$22,$G198:$BB198)+IFERROR(SUMIF($G$6:$BB$6,BL$6&amp;" "&amp;'Input-Func_Class'!$E$22,$G198:$BB198),SUMIF($G$6:$BB$6,BL$6&amp;" "&amp;'Input-Func_Class'!$B$24,$G198:$BB198))+SUMIF($G$6:$BB$6,BL$6&amp;" "&amp;'Input-Func_Class'!$F$22,$G198:$BB198))&lt;Check_Limit,0,1),1)</f>
        <v>0</v>
      </c>
      <c r="BM198">
        <f>IFERROR(IF(SUMIF($G$6:$BB$6,BM$6&amp;" Total",$G198:$BB198)-(SUMIF($G$6:$BB$6,BM$6&amp;" "&amp;'Input-Func_Class'!$D$22,$G198:$BB198)+IFERROR(SUMIF($G$6:$BB$6,BM$6&amp;" "&amp;'Input-Func_Class'!$E$22,$G198:$BB198),SUMIF($G$6:$BB$6,BM$6&amp;" "&amp;'Input-Func_Class'!$B$24,$G198:$BB198))+SUMIF($G$6:$BB$6,BM$6&amp;" "&amp;'Input-Func_Class'!$F$22,$G198:$BB198))&lt;Check_Limit,0,1),1)</f>
        <v>0</v>
      </c>
      <c r="BN198">
        <f>IFERROR(IF(SUMIF($G$6:$BB$6,BN$6&amp;" Total",$G198:$BB198)-(SUMIF($G$6:$BB$6,BN$6&amp;" "&amp;'Input-Func_Class'!$D$22,$G198:$BB198)+IFERROR(SUMIF($G$6:$BB$6,BN$6&amp;" "&amp;'Input-Func_Class'!$E$22,$G198:$BB198),SUMIF($G$6:$BB$6,BN$6&amp;" "&amp;'Input-Func_Class'!$B$24,$G198:$BB198))+SUMIF($G$6:$BB$6,BN$6&amp;" "&amp;'Input-Func_Class'!$F$22,$G198:$BB198))&lt;Check_Limit,0,1),1)</f>
        <v>0</v>
      </c>
      <c r="BO198">
        <f>IFERROR(IF(SUMIF($G$6:$BB$6,BO$6&amp;" Total",$G198:$BB198)-(SUMIF($G$6:$BB$6,BO$6&amp;" "&amp;'Input-Func_Class'!$D$22,$G198:$BB198)+IFERROR(SUMIF($G$6:$BB$6,BO$6&amp;" "&amp;'Input-Func_Class'!$E$22,$G198:$BB198),SUMIF($G$6:$BB$6,BO$6&amp;" "&amp;'Input-Func_Class'!$B$24,$G198:$BB198))+SUMIF($G$6:$BB$6,BO$6&amp;" "&amp;'Input-Func_Class'!$F$22,$G198:$BB198))&lt;Check_Limit,0,1),1)</f>
        <v>0</v>
      </c>
    </row>
    <row r="199" spans="1:67">
      <c r="A199" s="31">
        <f>IF(ISBLANK('Input-Accounts'!A199),"",'Input-Accounts'!A199)</f>
        <v>176</v>
      </c>
      <c r="B199" s="7" t="str">
        <f>IF(ISBLANK('Input-Accounts'!B199),"",'Input-Accounts'!B199)</f>
        <v>Customer Accounts, Service, and Sales Expense</v>
      </c>
      <c r="C199" s="31" t="str">
        <f>IF(ISBLANK('Input-Accounts'!C199),"",'Input-Accounts'!C199)</f>
        <v/>
      </c>
      <c r="D199" s="10"/>
      <c r="E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/>
      <c r="AB199" s="10"/>
      <c r="AC199" s="10"/>
      <c r="AD199" s="10"/>
      <c r="AE199" s="10"/>
      <c r="AF199" s="10"/>
      <c r="AG199" s="10"/>
      <c r="AH199" s="10"/>
      <c r="AI199" s="10"/>
      <c r="AJ199" s="10"/>
      <c r="AK199" s="10"/>
      <c r="AL199" s="10"/>
      <c r="AM199" s="10"/>
      <c r="AN199" s="10"/>
      <c r="AO199" s="10"/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D199">
        <f>IFERROR(IF(SUMIF($G$6:$BB$6,BD$6&amp;" Total",$G199:$BB199)-(SUMIF($G$6:$BB$6,BD$6&amp;" "&amp;'Input-Func_Class'!$D$22,$G199:$BB199)+IFERROR(SUMIF($G$6:$BB$6,BD$6&amp;" "&amp;'Input-Func_Class'!$E$22,$G199:$BB199),SUMIF($G$6:$BB$6,BD$6&amp;" "&amp;'Input-Func_Class'!$B$24,$G199:$BB199))+SUMIF($G$6:$BB$6,BD$6&amp;" "&amp;'Input-Func_Class'!$F$22,$G199:$BB199))&lt;Check_Limit,0,1),1)</f>
        <v>0</v>
      </c>
      <c r="BE199">
        <f>IFERROR(IF(SUMIF($G$6:$BB$6,BE$6&amp;" Total",$G199:$BB199)-(SUMIF($G$6:$BB$6,BE$6&amp;" "&amp;'Input-Func_Class'!$D$22,$G199:$BB199)+IFERROR(SUMIF($G$6:$BB$6,BE$6&amp;" "&amp;'Input-Func_Class'!$E$22,$G199:$BB199),SUMIF($G$6:$BB$6,BE$6&amp;" "&amp;'Input-Func_Class'!$B$24,$G199:$BB199))+SUMIF($G$6:$BB$6,BE$6&amp;" "&amp;'Input-Func_Class'!$F$22,$G199:$BB199))&lt;Check_Limit,0,1),1)</f>
        <v>0</v>
      </c>
      <c r="BF199">
        <f>IFERROR(IF(SUMIF($G$6:$BB$6,BF$6&amp;" Total",$G199:$BB199)-(SUMIF($G$6:$BB$6,BF$6&amp;" "&amp;'Input-Func_Class'!$D$22,$G199:$BB199)+IFERROR(SUMIF($G$6:$BB$6,BF$6&amp;" "&amp;'Input-Func_Class'!$E$22,$G199:$BB199),SUMIF($G$6:$BB$6,BF$6&amp;" "&amp;'Input-Func_Class'!$B$24,$G199:$BB199))+SUMIF($G$6:$BB$6,BF$6&amp;" "&amp;'Input-Func_Class'!$F$22,$G199:$BB199))&lt;Check_Limit,0,1),1)</f>
        <v>0</v>
      </c>
      <c r="BG199">
        <f>IFERROR(IF(SUMIF($G$6:$BB$6,BG$6&amp;" Total",$G199:$BB199)-(SUMIF($G$6:$BB$6,BG$6&amp;" "&amp;'Input-Func_Class'!$D$22,$G199:$BB199)+IFERROR(SUMIF($G$6:$BB$6,BG$6&amp;" "&amp;'Input-Func_Class'!$E$22,$G199:$BB199),SUMIF($G$6:$BB$6,BG$6&amp;" "&amp;'Input-Func_Class'!$B$24,$G199:$BB199))+SUMIF($G$6:$BB$6,BG$6&amp;" "&amp;'Input-Func_Class'!$F$22,$G199:$BB199))&lt;Check_Limit,0,1),1)</f>
        <v>0</v>
      </c>
      <c r="BH199">
        <f>IFERROR(IF(SUMIF($G$6:$BB$6,BH$6&amp;" Total",$G199:$BB199)-(SUMIF($G$6:$BB$6,BH$6&amp;" "&amp;'Input-Func_Class'!$D$22,$G199:$BB199)+IFERROR(SUMIF($G$6:$BB$6,BH$6&amp;" "&amp;'Input-Func_Class'!$E$22,$G199:$BB199),SUMIF($G$6:$BB$6,BH$6&amp;" "&amp;'Input-Func_Class'!$B$24,$G199:$BB199))+SUMIF($G$6:$BB$6,BH$6&amp;" "&amp;'Input-Func_Class'!$F$22,$G199:$BB199))&lt;Check_Limit,0,1),1)</f>
        <v>0</v>
      </c>
      <c r="BI199">
        <f>IFERROR(IF(SUMIF($G$6:$BB$6,BI$6&amp;" Total",$G199:$BB199)-(SUMIF($G$6:$BB$6,BI$6&amp;" "&amp;'Input-Func_Class'!$D$22,$G199:$BB199)+IFERROR(SUMIF($G$6:$BB$6,BI$6&amp;" "&amp;'Input-Func_Class'!$E$22,$G199:$BB199),SUMIF($G$6:$BB$6,BI$6&amp;" "&amp;'Input-Func_Class'!$B$24,$G199:$BB199))+SUMIF($G$6:$BB$6,BI$6&amp;" "&amp;'Input-Func_Class'!$F$22,$G199:$BB199))&lt;Check_Limit,0,1),1)</f>
        <v>0</v>
      </c>
      <c r="BJ199">
        <f>IFERROR(IF(SUMIF($G$6:$BB$6,BJ$6&amp;" Total",$G199:$BB199)-(SUMIF($G$6:$BB$6,BJ$6&amp;" "&amp;'Input-Func_Class'!$D$22,$G199:$BB199)+IFERROR(SUMIF($G$6:$BB$6,BJ$6&amp;" "&amp;'Input-Func_Class'!$E$22,$G199:$BB199),SUMIF($G$6:$BB$6,BJ$6&amp;" "&amp;'Input-Func_Class'!$B$24,$G199:$BB199))+SUMIF($G$6:$BB$6,BJ$6&amp;" "&amp;'Input-Func_Class'!$F$22,$G199:$BB199))&lt;Check_Limit,0,1),1)</f>
        <v>0</v>
      </c>
      <c r="BK199">
        <f>IFERROR(IF(SUMIF($G$6:$BB$6,BK$6&amp;" Total",$G199:$BB199)-(SUMIF($G$6:$BB$6,BK$6&amp;" "&amp;'Input-Func_Class'!$D$22,$G199:$BB199)+IFERROR(SUMIF($G$6:$BB$6,BK$6&amp;" "&amp;'Input-Func_Class'!$E$22,$G199:$BB199),SUMIF($G$6:$BB$6,BK$6&amp;" "&amp;'Input-Func_Class'!$B$24,$G199:$BB199))+SUMIF($G$6:$BB$6,BK$6&amp;" "&amp;'Input-Func_Class'!$F$22,$G199:$BB199))&lt;Check_Limit,0,1),1)</f>
        <v>0</v>
      </c>
      <c r="BL199">
        <f>IFERROR(IF(SUMIF($G$6:$BB$6,BL$6&amp;" Total",$G199:$BB199)-(SUMIF($G$6:$BB$6,BL$6&amp;" "&amp;'Input-Func_Class'!$D$22,$G199:$BB199)+IFERROR(SUMIF($G$6:$BB$6,BL$6&amp;" "&amp;'Input-Func_Class'!$E$22,$G199:$BB199),SUMIF($G$6:$BB$6,BL$6&amp;" "&amp;'Input-Func_Class'!$B$24,$G199:$BB199))+SUMIF($G$6:$BB$6,BL$6&amp;" "&amp;'Input-Func_Class'!$F$22,$G199:$BB199))&lt;Check_Limit,0,1),1)</f>
        <v>0</v>
      </c>
      <c r="BM199">
        <f>IFERROR(IF(SUMIF($G$6:$BB$6,BM$6&amp;" Total",$G199:$BB199)-(SUMIF($G$6:$BB$6,BM$6&amp;" "&amp;'Input-Func_Class'!$D$22,$G199:$BB199)+IFERROR(SUMIF($G$6:$BB$6,BM$6&amp;" "&amp;'Input-Func_Class'!$E$22,$G199:$BB199),SUMIF($G$6:$BB$6,BM$6&amp;" "&amp;'Input-Func_Class'!$B$24,$G199:$BB199))+SUMIF($G$6:$BB$6,BM$6&amp;" "&amp;'Input-Func_Class'!$F$22,$G199:$BB199))&lt;Check_Limit,0,1),1)</f>
        <v>0</v>
      </c>
      <c r="BN199">
        <f>IFERROR(IF(SUMIF($G$6:$BB$6,BN$6&amp;" Total",$G199:$BB199)-(SUMIF($G$6:$BB$6,BN$6&amp;" "&amp;'Input-Func_Class'!$D$22,$G199:$BB199)+IFERROR(SUMIF($G$6:$BB$6,BN$6&amp;" "&amp;'Input-Func_Class'!$E$22,$G199:$BB199),SUMIF($G$6:$BB$6,BN$6&amp;" "&amp;'Input-Func_Class'!$B$24,$G199:$BB199))+SUMIF($G$6:$BB$6,BN$6&amp;" "&amp;'Input-Func_Class'!$F$22,$G199:$BB199))&lt;Check_Limit,0,1),1)</f>
        <v>0</v>
      </c>
      <c r="BO199">
        <f>IFERROR(IF(SUMIF($G$6:$BB$6,BO$6&amp;" Total",$G199:$BB199)-(SUMIF($G$6:$BB$6,BO$6&amp;" "&amp;'Input-Func_Class'!$D$22,$G199:$BB199)+IFERROR(SUMIF($G$6:$BB$6,BO$6&amp;" "&amp;'Input-Func_Class'!$E$22,$G199:$BB199),SUMIF($G$6:$BB$6,BO$6&amp;" "&amp;'Input-Func_Class'!$B$24,$G199:$BB199))+SUMIF($G$6:$BB$6,BO$6&amp;" "&amp;'Input-Func_Class'!$F$22,$G199:$BB199))&lt;Check_Limit,0,1),1)</f>
        <v>0</v>
      </c>
    </row>
    <row r="200" spans="1:67" outlineLevel="1">
      <c r="A200" s="31">
        <f>IF(ISBLANK('Input-Accounts'!A200),"",'Input-Accounts'!A200)</f>
        <v>177</v>
      </c>
      <c r="B200" s="1" t="str">
        <f>IF(ISBLANK('Input-Accounts'!B200),"",'Input-Accounts'!B200)</f>
        <v>Customer Account</v>
      </c>
      <c r="C200" s="31" t="str">
        <f>IF(ISBLANK('Input-Accounts'!C200),"",'Input-Accounts'!C200)</f>
        <v/>
      </c>
      <c r="D200" s="10"/>
      <c r="E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/>
      <c r="AB200" s="10"/>
      <c r="AC200" s="10"/>
      <c r="AD200" s="10"/>
      <c r="AE200" s="10"/>
      <c r="AF200" s="10"/>
      <c r="AG200" s="10"/>
      <c r="AH200" s="10"/>
      <c r="AI200" s="10"/>
      <c r="AJ200" s="10"/>
      <c r="AK200" s="10"/>
      <c r="AL200" s="10"/>
      <c r="AM200" s="10"/>
      <c r="AN200" s="10"/>
      <c r="AO200" s="10"/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D200">
        <f>IFERROR(IF(SUMIF($G$6:$BB$6,BD$6&amp;" Total",$G200:$BB200)-(SUMIF($G$6:$BB$6,BD$6&amp;" "&amp;'Input-Func_Class'!$D$22,$G200:$BB200)+IFERROR(SUMIF($G$6:$BB$6,BD$6&amp;" "&amp;'Input-Func_Class'!$E$22,$G200:$BB200),SUMIF($G$6:$BB$6,BD$6&amp;" "&amp;'Input-Func_Class'!$B$24,$G200:$BB200))+SUMIF($G$6:$BB$6,BD$6&amp;" "&amp;'Input-Func_Class'!$F$22,$G200:$BB200))&lt;Check_Limit,0,1),1)</f>
        <v>0</v>
      </c>
      <c r="BE200">
        <f>IFERROR(IF(SUMIF($G$6:$BB$6,BE$6&amp;" Total",$G200:$BB200)-(SUMIF($G$6:$BB$6,BE$6&amp;" "&amp;'Input-Func_Class'!$D$22,$G200:$BB200)+IFERROR(SUMIF($G$6:$BB$6,BE$6&amp;" "&amp;'Input-Func_Class'!$E$22,$G200:$BB200),SUMIF($G$6:$BB$6,BE$6&amp;" "&amp;'Input-Func_Class'!$B$24,$G200:$BB200))+SUMIF($G$6:$BB$6,BE$6&amp;" "&amp;'Input-Func_Class'!$F$22,$G200:$BB200))&lt;Check_Limit,0,1),1)</f>
        <v>0</v>
      </c>
      <c r="BF200">
        <f>IFERROR(IF(SUMIF($G$6:$BB$6,BF$6&amp;" Total",$G200:$BB200)-(SUMIF($G$6:$BB$6,BF$6&amp;" "&amp;'Input-Func_Class'!$D$22,$G200:$BB200)+IFERROR(SUMIF($G$6:$BB$6,BF$6&amp;" "&amp;'Input-Func_Class'!$E$22,$G200:$BB200),SUMIF($G$6:$BB$6,BF$6&amp;" "&amp;'Input-Func_Class'!$B$24,$G200:$BB200))+SUMIF($G$6:$BB$6,BF$6&amp;" "&amp;'Input-Func_Class'!$F$22,$G200:$BB200))&lt;Check_Limit,0,1),1)</f>
        <v>0</v>
      </c>
      <c r="BG200">
        <f>IFERROR(IF(SUMIF($G$6:$BB$6,BG$6&amp;" Total",$G200:$BB200)-(SUMIF($G$6:$BB$6,BG$6&amp;" "&amp;'Input-Func_Class'!$D$22,$G200:$BB200)+IFERROR(SUMIF($G$6:$BB$6,BG$6&amp;" "&amp;'Input-Func_Class'!$E$22,$G200:$BB200),SUMIF($G$6:$BB$6,BG$6&amp;" "&amp;'Input-Func_Class'!$B$24,$G200:$BB200))+SUMIF($G$6:$BB$6,BG$6&amp;" "&amp;'Input-Func_Class'!$F$22,$G200:$BB200))&lt;Check_Limit,0,1),1)</f>
        <v>0</v>
      </c>
      <c r="BH200">
        <f>IFERROR(IF(SUMIF($G$6:$BB$6,BH$6&amp;" Total",$G200:$BB200)-(SUMIF($G$6:$BB$6,BH$6&amp;" "&amp;'Input-Func_Class'!$D$22,$G200:$BB200)+IFERROR(SUMIF($G$6:$BB$6,BH$6&amp;" "&amp;'Input-Func_Class'!$E$22,$G200:$BB200),SUMIF($G$6:$BB$6,BH$6&amp;" "&amp;'Input-Func_Class'!$B$24,$G200:$BB200))+SUMIF($G$6:$BB$6,BH$6&amp;" "&amp;'Input-Func_Class'!$F$22,$G200:$BB200))&lt;Check_Limit,0,1),1)</f>
        <v>0</v>
      </c>
      <c r="BI200">
        <f>IFERROR(IF(SUMIF($G$6:$BB$6,BI$6&amp;" Total",$G200:$BB200)-(SUMIF($G$6:$BB$6,BI$6&amp;" "&amp;'Input-Func_Class'!$D$22,$G200:$BB200)+IFERROR(SUMIF($G$6:$BB$6,BI$6&amp;" "&amp;'Input-Func_Class'!$E$22,$G200:$BB200),SUMIF($G$6:$BB$6,BI$6&amp;" "&amp;'Input-Func_Class'!$B$24,$G200:$BB200))+SUMIF($G$6:$BB$6,BI$6&amp;" "&amp;'Input-Func_Class'!$F$22,$G200:$BB200))&lt;Check_Limit,0,1),1)</f>
        <v>0</v>
      </c>
      <c r="BJ200">
        <f>IFERROR(IF(SUMIF($G$6:$BB$6,BJ$6&amp;" Total",$G200:$BB200)-(SUMIF($G$6:$BB$6,BJ$6&amp;" "&amp;'Input-Func_Class'!$D$22,$G200:$BB200)+IFERROR(SUMIF($G$6:$BB$6,BJ$6&amp;" "&amp;'Input-Func_Class'!$E$22,$G200:$BB200),SUMIF($G$6:$BB$6,BJ$6&amp;" "&amp;'Input-Func_Class'!$B$24,$G200:$BB200))+SUMIF($G$6:$BB$6,BJ$6&amp;" "&amp;'Input-Func_Class'!$F$22,$G200:$BB200))&lt;Check_Limit,0,1),1)</f>
        <v>0</v>
      </c>
      <c r="BK200">
        <f>IFERROR(IF(SUMIF($G$6:$BB$6,BK$6&amp;" Total",$G200:$BB200)-(SUMIF($G$6:$BB$6,BK$6&amp;" "&amp;'Input-Func_Class'!$D$22,$G200:$BB200)+IFERROR(SUMIF($G$6:$BB$6,BK$6&amp;" "&amp;'Input-Func_Class'!$E$22,$G200:$BB200),SUMIF($G$6:$BB$6,BK$6&amp;" "&amp;'Input-Func_Class'!$B$24,$G200:$BB200))+SUMIF($G$6:$BB$6,BK$6&amp;" "&amp;'Input-Func_Class'!$F$22,$G200:$BB200))&lt;Check_Limit,0,1),1)</f>
        <v>0</v>
      </c>
      <c r="BL200">
        <f>IFERROR(IF(SUMIF($G$6:$BB$6,BL$6&amp;" Total",$G200:$BB200)-(SUMIF($G$6:$BB$6,BL$6&amp;" "&amp;'Input-Func_Class'!$D$22,$G200:$BB200)+IFERROR(SUMIF($G$6:$BB$6,BL$6&amp;" "&amp;'Input-Func_Class'!$E$22,$G200:$BB200),SUMIF($G$6:$BB$6,BL$6&amp;" "&amp;'Input-Func_Class'!$B$24,$G200:$BB200))+SUMIF($G$6:$BB$6,BL$6&amp;" "&amp;'Input-Func_Class'!$F$22,$G200:$BB200))&lt;Check_Limit,0,1),1)</f>
        <v>0</v>
      </c>
      <c r="BM200">
        <f>IFERROR(IF(SUMIF($G$6:$BB$6,BM$6&amp;" Total",$G200:$BB200)-(SUMIF($G$6:$BB$6,BM$6&amp;" "&amp;'Input-Func_Class'!$D$22,$G200:$BB200)+IFERROR(SUMIF($G$6:$BB$6,BM$6&amp;" "&amp;'Input-Func_Class'!$E$22,$G200:$BB200),SUMIF($G$6:$BB$6,BM$6&amp;" "&amp;'Input-Func_Class'!$B$24,$G200:$BB200))+SUMIF($G$6:$BB$6,BM$6&amp;" "&amp;'Input-Func_Class'!$F$22,$G200:$BB200))&lt;Check_Limit,0,1),1)</f>
        <v>0</v>
      </c>
      <c r="BN200">
        <f>IFERROR(IF(SUMIF($G$6:$BB$6,BN$6&amp;" Total",$G200:$BB200)-(SUMIF($G$6:$BB$6,BN$6&amp;" "&amp;'Input-Func_Class'!$D$22,$G200:$BB200)+IFERROR(SUMIF($G$6:$BB$6,BN$6&amp;" "&amp;'Input-Func_Class'!$E$22,$G200:$BB200),SUMIF($G$6:$BB$6,BN$6&amp;" "&amp;'Input-Func_Class'!$B$24,$G200:$BB200))+SUMIF($G$6:$BB$6,BN$6&amp;" "&amp;'Input-Func_Class'!$F$22,$G200:$BB200))&lt;Check_Limit,0,1),1)</f>
        <v>0</v>
      </c>
      <c r="BO200">
        <f>IFERROR(IF(SUMIF($G$6:$BB$6,BO$6&amp;" Total",$G200:$BB200)-(SUMIF($G$6:$BB$6,BO$6&amp;" "&amp;'Input-Func_Class'!$D$22,$G200:$BB200)+IFERROR(SUMIF($G$6:$BB$6,BO$6&amp;" "&amp;'Input-Func_Class'!$E$22,$G200:$BB200),SUMIF($G$6:$BB$6,BO$6&amp;" "&amp;'Input-Func_Class'!$B$24,$G200:$BB200))+SUMIF($G$6:$BB$6,BO$6&amp;" "&amp;'Input-Func_Class'!$F$22,$G200:$BB200))&lt;Check_Limit,0,1),1)</f>
        <v>0</v>
      </c>
    </row>
    <row r="201" spans="1:67" outlineLevel="1">
      <c r="A201" s="31">
        <f>IF(ISBLANK('Input-Accounts'!A201),"",'Input-Accounts'!A201)</f>
        <v>178</v>
      </c>
      <c r="B201" s="53" t="str">
        <f>IF(ISBLANK('Input-Accounts'!B201),"",'Input-Accounts'!B201)</f>
        <v xml:space="preserve">Supervision </v>
      </c>
      <c r="C201" s="31">
        <f>IF(ISBLANK('Input-Accounts'!C201),"",'Input-Accounts'!C201)</f>
        <v>901</v>
      </c>
      <c r="D201" s="10">
        <f>Functionalization!$D201</f>
        <v>0</v>
      </c>
      <c r="E201" s="10">
        <f t="shared" si="48"/>
        <v>0</v>
      </c>
      <c r="F201" s="3" t="str">
        <f>IF($D201=0,"-",IF('Input-Accounts'!$E201&lt;&gt;0,'Input-Accounts'!$E201,'Input-Accounts'!$G201))</f>
        <v>-</v>
      </c>
      <c r="G201" s="10">
        <f ca="1">IF(G$5&lt;&gt;"",HLOOKUP(G$5,Functionalization!$G$6:$R$373,ROW($A201)-5,FALSE),IFERROR(INDEX(G$337:G$373,MATCH($F201,$B$337:$B$373,0))/VLOOKUP($F201,$B$337:$BB$373,MATCH(LEFT(TRIM(G$6),FIND("~",SUBSTITUTE(G$6,"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201))*HLOOKUP(LEFT(TRIM(G$6),FIND("~",SUBSTITUTE(G$6," ","~",LEN(TRIM(G$6))-LEN(SUBSTITUTE(TRIM(G$6)," ",""))))-1)&amp;" Total",$B$6:$BB$373,ROW($A201)-5,FALSE))</f>
        <v>0</v>
      </c>
      <c r="H201" s="10">
        <f ca="1">IF(H$5&lt;&gt;"",HLOOKUP(H$5,Functionalization!$G$6:$R$373,ROW($A201)-5,FALSE),IFERROR(INDEX(H$337:H$373,MATCH($F201,$B$337:$B$373,0))/VLOOKUP($F201,$B$337:$BB$373,MATCH(LEFT(TRIM(H$6),FIND("~",SUBSTITUTE(H$6,"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201))*HLOOKUP(LEFT(TRIM(H$6),FIND("~",SUBSTITUTE(H$6," ","~",LEN(TRIM(H$6))-LEN(SUBSTITUTE(TRIM(H$6)," ",""))))-1)&amp;" Total",$B$6:$BB$373,ROW($A201)-5,FALSE))</f>
        <v>0</v>
      </c>
      <c r="I201" s="10">
        <f ca="1">IF(I$5&lt;&gt;"",HLOOKUP(I$5,Functionalization!$G$6:$R$373,ROW($A201)-5,FALSE),IFERROR(INDEX(I$337:I$373,MATCH($F201,$B$337:$B$373,0))/VLOOKUP($F201,$B$337:$BB$373,MATCH(LEFT(TRIM(I$6),FIND("~",SUBSTITUTE(I$6,"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201))*HLOOKUP(LEFT(TRIM(I$6),FIND("~",SUBSTITUTE(I$6," ","~",LEN(TRIM(I$6))-LEN(SUBSTITUTE(TRIM(I$6)," ",""))))-1)&amp;" Total",$B$6:$BB$373,ROW($A201)-5,FALSE))</f>
        <v>0</v>
      </c>
      <c r="J201" s="10">
        <f ca="1">IF(J$5&lt;&gt;"",HLOOKUP(J$5,Functionalization!$G$6:$R$373,ROW($A201)-5,FALSE),IFERROR(INDEX(J$337:J$373,MATCH($F201,$B$337:$B$373,0))/VLOOKUP($F201,$B$337:$BB$373,MATCH(LEFT(TRIM(J$6),FIND("~",SUBSTITUTE(J$6,"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201))*HLOOKUP(LEFT(TRIM(J$6),FIND("~",SUBSTITUTE(J$6," ","~",LEN(TRIM(J$6))-LEN(SUBSTITUTE(TRIM(J$6)," ",""))))-1)&amp;" Total",$B$6:$BB$373,ROW($A201)-5,FALSE))</f>
        <v>0</v>
      </c>
      <c r="K201" s="10">
        <f ca="1">IF(K$5&lt;&gt;"",HLOOKUP(K$5,Functionalization!$G$6:$R$373,ROW($A201)-5,FALSE),IFERROR(INDEX(K$337:K$373,MATCH($F201,$B$337:$B$373,0))/VLOOKUP($F201,$B$337:$BB$373,MATCH(LEFT(TRIM(K$6),FIND("~",SUBSTITUTE(K$6,"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201))*HLOOKUP(LEFT(TRIM(K$6),FIND("~",SUBSTITUTE(K$6," ","~",LEN(TRIM(K$6))-LEN(SUBSTITUTE(TRIM(K$6)," ",""))))-1)&amp;" Total",$B$6:$BB$373,ROW($A201)-5,FALSE))</f>
        <v>0</v>
      </c>
      <c r="L201" s="10">
        <f ca="1">IF(L$5&lt;&gt;"",HLOOKUP(L$5,Functionalization!$G$6:$R$373,ROW($A201)-5,FALSE),IFERROR(INDEX(L$337:L$373,MATCH($F201,$B$337:$B$373,0))/VLOOKUP($F201,$B$337:$BB$373,MATCH(LEFT(TRIM(L$6),FIND("~",SUBSTITUTE(L$6,"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201))*HLOOKUP(LEFT(TRIM(L$6),FIND("~",SUBSTITUTE(L$6," ","~",LEN(TRIM(L$6))-LEN(SUBSTITUTE(TRIM(L$6)," ",""))))-1)&amp;" Total",$B$6:$BB$373,ROW($A201)-5,FALSE))</f>
        <v>0</v>
      </c>
      <c r="M201" s="10">
        <f ca="1">IF(M$5&lt;&gt;"",HLOOKUP(M$5,Functionalization!$G$6:$R$373,ROW($A201)-5,FALSE),IFERROR(INDEX(M$337:M$373,MATCH($F201,$B$337:$B$373,0))/VLOOKUP($F201,$B$337:$BB$373,MATCH(LEFT(TRIM(M$6),FIND("~",SUBSTITUTE(M$6,"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201))*HLOOKUP(LEFT(TRIM(M$6),FIND("~",SUBSTITUTE(M$6," ","~",LEN(TRIM(M$6))-LEN(SUBSTITUTE(TRIM(M$6)," ",""))))-1)&amp;" Total",$B$6:$BB$373,ROW($A201)-5,FALSE))</f>
        <v>0</v>
      </c>
      <c r="N201" s="10">
        <f ca="1">IF(N$5&lt;&gt;"",HLOOKUP(N$5,Functionalization!$G$6:$R$373,ROW($A201)-5,FALSE),IFERROR(INDEX(N$337:N$373,MATCH($F201,$B$337:$B$373,0))/VLOOKUP($F201,$B$337:$BB$373,MATCH(LEFT(TRIM(N$6),FIND("~",SUBSTITUTE(N$6,"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201))*HLOOKUP(LEFT(TRIM(N$6),FIND("~",SUBSTITUTE(N$6," ","~",LEN(TRIM(N$6))-LEN(SUBSTITUTE(TRIM(N$6)," ",""))))-1)&amp;" Total",$B$6:$BB$373,ROW($A201)-5,FALSE))</f>
        <v>0</v>
      </c>
      <c r="O201" s="10">
        <f ca="1">IF(O$5&lt;&gt;"",HLOOKUP(O$5,Functionalization!$G$6:$R$373,ROW($A201)-5,FALSE),IFERROR(INDEX(O$337:O$373,MATCH($F201,$B$337:$B$373,0))/VLOOKUP($F201,$B$337:$BB$373,MATCH(LEFT(TRIM(O$6),FIND("~",SUBSTITUTE(O$6,"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201))*HLOOKUP(LEFT(TRIM(O$6),FIND("~",SUBSTITUTE(O$6," ","~",LEN(TRIM(O$6))-LEN(SUBSTITUTE(TRIM(O$6)," ",""))))-1)&amp;" Total",$B$6:$BB$373,ROW($A201)-5,FALSE))</f>
        <v>0</v>
      </c>
      <c r="P201" s="10">
        <f ca="1">IF(P$5&lt;&gt;"",HLOOKUP(P$5,Functionalization!$G$6:$R$373,ROW($A201)-5,FALSE),IFERROR(INDEX(P$337:P$373,MATCH($F201,$B$337:$B$373,0))/VLOOKUP($F201,$B$337:$BB$373,MATCH(LEFT(TRIM(P$6),FIND("~",SUBSTITUTE(P$6,"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201))*HLOOKUP(LEFT(TRIM(P$6),FIND("~",SUBSTITUTE(P$6," ","~",LEN(TRIM(P$6))-LEN(SUBSTITUTE(TRIM(P$6)," ",""))))-1)&amp;" Total",$B$6:$BB$373,ROW($A201)-5,FALSE))</f>
        <v>0</v>
      </c>
      <c r="Q201" s="10">
        <f ca="1">IF(Q$5&lt;&gt;"",HLOOKUP(Q$5,Functionalization!$G$6:$R$373,ROW($A201)-5,FALSE),IFERROR(INDEX(Q$337:Q$373,MATCH($F201,$B$337:$B$373,0))/VLOOKUP($F201,$B$337:$BB$373,MATCH(LEFT(TRIM(Q$6),FIND("~",SUBSTITUTE(Q$6,"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201))*HLOOKUP(LEFT(TRIM(Q$6),FIND("~",SUBSTITUTE(Q$6," ","~",LEN(TRIM(Q$6))-LEN(SUBSTITUTE(TRIM(Q$6)," ",""))))-1)&amp;" Total",$B$6:$BB$373,ROW($A201)-5,FALSE))</f>
        <v>0</v>
      </c>
      <c r="R201" s="10">
        <f ca="1">IF(R$5&lt;&gt;"",HLOOKUP(R$5,Functionalization!$G$6:$R$373,ROW($A201)-5,FALSE),IFERROR(INDEX(R$337:R$373,MATCH($F201,$B$337:$B$373,0))/VLOOKUP($F201,$B$337:$BB$373,MATCH(LEFT(TRIM(R$6),FIND("~",SUBSTITUTE(R$6,"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201))*HLOOKUP(LEFT(TRIM(R$6),FIND("~",SUBSTITUTE(R$6," ","~",LEN(TRIM(R$6))-LEN(SUBSTITUTE(TRIM(R$6)," ",""))))-1)&amp;" Total",$B$6:$BB$373,ROW($A201)-5,FALSE))</f>
        <v>0</v>
      </c>
      <c r="S201" s="10">
        <f ca="1">IF(S$5&lt;&gt;"",HLOOKUP(S$5,Functionalization!$G$6:$R$373,ROW($A201)-5,FALSE),IFERROR(INDEX(S$337:S$373,MATCH($F201,$B$337:$B$373,0))/VLOOKUP($F201,$B$337:$BB$373,MATCH(LEFT(TRIM(S$6),FIND("~",SUBSTITUTE(S$6,"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201))*HLOOKUP(LEFT(TRIM(S$6),FIND("~",SUBSTITUTE(S$6," ","~",LEN(TRIM(S$6))-LEN(SUBSTITUTE(TRIM(S$6)," ",""))))-1)&amp;" Total",$B$6:$BB$373,ROW($A201)-5,FALSE))</f>
        <v>0</v>
      </c>
      <c r="T201" s="10">
        <f ca="1">IF(T$5&lt;&gt;"",HLOOKUP(T$5,Functionalization!$G$6:$R$373,ROW($A201)-5,FALSE),IFERROR(INDEX(T$337:T$373,MATCH($F201,$B$337:$B$373,0))/VLOOKUP($F201,$B$337:$BB$373,MATCH(LEFT(TRIM(T$6),FIND("~",SUBSTITUTE(T$6,"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201))*HLOOKUP(LEFT(TRIM(T$6),FIND("~",SUBSTITUTE(T$6," ","~",LEN(TRIM(T$6))-LEN(SUBSTITUTE(TRIM(T$6)," ",""))))-1)&amp;" Total",$B$6:$BB$373,ROW($A201)-5,FALSE))</f>
        <v>0</v>
      </c>
      <c r="U201" s="10">
        <f ca="1">IF(U$5&lt;&gt;"",HLOOKUP(U$5,Functionalization!$G$6:$R$373,ROW($A201)-5,FALSE),IFERROR(INDEX(U$337:U$373,MATCH($F201,$B$337:$B$373,0))/VLOOKUP($F201,$B$337:$BB$373,MATCH(LEFT(TRIM(U$6),FIND("~",SUBSTITUTE(U$6,"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201))*HLOOKUP(LEFT(TRIM(U$6),FIND("~",SUBSTITUTE(U$6," ","~",LEN(TRIM(U$6))-LEN(SUBSTITUTE(TRIM(U$6)," ",""))))-1)&amp;" Total",$B$6:$BB$373,ROW($A201)-5,FALSE))</f>
        <v>0</v>
      </c>
      <c r="V201" s="10">
        <f ca="1">IF(V$5&lt;&gt;"",HLOOKUP(V$5,Functionalization!$G$6:$R$373,ROW($A201)-5,FALSE),IFERROR(INDEX(V$337:V$373,MATCH($F201,$B$337:$B$373,0))/VLOOKUP($F201,$B$337:$BB$373,MATCH(LEFT(TRIM(V$6),FIND("~",SUBSTITUTE(V$6,"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201))*HLOOKUP(LEFT(TRIM(V$6),FIND("~",SUBSTITUTE(V$6," ","~",LEN(TRIM(V$6))-LEN(SUBSTITUTE(TRIM(V$6)," ",""))))-1)&amp;" Total",$B$6:$BB$373,ROW($A201)-5,FALSE))</f>
        <v>0</v>
      </c>
      <c r="W201" s="10">
        <f ca="1">IF(W$5&lt;&gt;"",HLOOKUP(W$5,Functionalization!$G$6:$R$373,ROW($A201)-5,FALSE),IFERROR(INDEX(W$337:W$373,MATCH($F201,$B$337:$B$373,0))/VLOOKUP($F201,$B$337:$BB$373,MATCH(LEFT(TRIM(W$6),FIND("~",SUBSTITUTE(W$6,"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201))*HLOOKUP(LEFT(TRIM(W$6),FIND("~",SUBSTITUTE(W$6," ","~",LEN(TRIM(W$6))-LEN(SUBSTITUTE(TRIM(W$6)," ",""))))-1)&amp;" Total",$B$6:$BB$373,ROW($A201)-5,FALSE))</f>
        <v>0</v>
      </c>
      <c r="X201" s="10">
        <f ca="1">IF(X$5&lt;&gt;"",HLOOKUP(X$5,Functionalization!$G$6:$R$373,ROW($A201)-5,FALSE),IFERROR(INDEX(X$337:X$373,MATCH($F201,$B$337:$B$373,0))/VLOOKUP($F201,$B$337:$BB$373,MATCH(LEFT(TRIM(X$6),FIND("~",SUBSTITUTE(X$6,"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201))*HLOOKUP(LEFT(TRIM(X$6),FIND("~",SUBSTITUTE(X$6," ","~",LEN(TRIM(X$6))-LEN(SUBSTITUTE(TRIM(X$6)," ",""))))-1)&amp;" Total",$B$6:$BB$373,ROW($A201)-5,FALSE))</f>
        <v>0</v>
      </c>
      <c r="Y201" s="10">
        <f ca="1">IF(Y$5&lt;&gt;"",HLOOKUP(Y$5,Functionalization!$G$6:$R$373,ROW($A201)-5,FALSE),IFERROR(INDEX(Y$337:Y$373,MATCH($F201,$B$337:$B$373,0))/VLOOKUP($F201,$B$337:$BB$373,MATCH(LEFT(TRIM(Y$6),FIND("~",SUBSTITUTE(Y$6,"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201))*HLOOKUP(LEFT(TRIM(Y$6),FIND("~",SUBSTITUTE(Y$6," ","~",LEN(TRIM(Y$6))-LEN(SUBSTITUTE(TRIM(Y$6)," ",""))))-1)&amp;" Total",$B$6:$BB$373,ROW($A201)-5,FALSE))</f>
        <v>0</v>
      </c>
      <c r="Z201" s="10">
        <f ca="1">IF(Z$5&lt;&gt;"",HLOOKUP(Z$5,Functionalization!$G$6:$R$373,ROW($A201)-5,FALSE),IFERROR(INDEX(Z$337:Z$373,MATCH($F201,$B$337:$B$373,0))/VLOOKUP($F201,$B$337:$BB$373,MATCH(LEFT(TRIM(Z$6),FIND("~",SUBSTITUTE(Z$6,"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201))*HLOOKUP(LEFT(TRIM(Z$6),FIND("~",SUBSTITUTE(Z$6," ","~",LEN(TRIM(Z$6))-LEN(SUBSTITUTE(TRIM(Z$6)," ",""))))-1)&amp;" Total",$B$6:$BB$373,ROW($A201)-5,FALSE))</f>
        <v>0</v>
      </c>
      <c r="AA201" s="10">
        <f ca="1">IF(AA$5&lt;&gt;"",HLOOKUP(AA$5,Functionalization!$G$6:$R$373,ROW($A201)-5,FALSE),IFERROR(INDEX(AA$337:AA$373,MATCH($F201,$B$337:$B$373,0))/VLOOKUP($F201,$B$337:$BB$373,MATCH(LEFT(TRIM(AA$6),FIND("~",SUBSTITUTE(AA$6,"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201))*HLOOKUP(LEFT(TRIM(AA$6),FIND("~",SUBSTITUTE(AA$6," ","~",LEN(TRIM(AA$6))-LEN(SUBSTITUTE(TRIM(AA$6)," ",""))))-1)&amp;" Total",$B$6:$BB$373,ROW($A201)-5,FALSE))</f>
        <v>0</v>
      </c>
      <c r="AB201" s="10">
        <f ca="1">IF(AB$5&lt;&gt;"",HLOOKUP(AB$5,Functionalization!$G$6:$R$373,ROW($A201)-5,FALSE),IFERROR(INDEX(AB$337:AB$373,MATCH($F201,$B$337:$B$373,0))/VLOOKUP($F201,$B$337:$BB$373,MATCH(LEFT(TRIM(AB$6),FIND("~",SUBSTITUTE(AB$6,"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201))*HLOOKUP(LEFT(TRIM(AB$6),FIND("~",SUBSTITUTE(AB$6," ","~",LEN(TRIM(AB$6))-LEN(SUBSTITUTE(TRIM(AB$6)," ",""))))-1)&amp;" Total",$B$6:$BB$373,ROW($A201)-5,FALSE))</f>
        <v>0</v>
      </c>
      <c r="AC201" s="10">
        <f ca="1">IF(AC$5&lt;&gt;"",HLOOKUP(AC$5,Functionalization!$G$6:$R$373,ROW($A201)-5,FALSE),IFERROR(INDEX(AC$337:AC$373,MATCH($F201,$B$337:$B$373,0))/VLOOKUP($F201,$B$337:$BB$373,MATCH(LEFT(TRIM(AC$6),FIND("~",SUBSTITUTE(AC$6,"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201))*HLOOKUP(LEFT(TRIM(AC$6),FIND("~",SUBSTITUTE(AC$6," ","~",LEN(TRIM(AC$6))-LEN(SUBSTITUTE(TRIM(AC$6)," ",""))))-1)&amp;" Total",$B$6:$BB$373,ROW($A201)-5,FALSE))</f>
        <v>0</v>
      </c>
      <c r="AD201" s="10">
        <f ca="1">IF(AD$5&lt;&gt;"",HLOOKUP(AD$5,Functionalization!$G$6:$R$373,ROW($A201)-5,FALSE),IFERROR(INDEX(AD$337:AD$373,MATCH($F201,$B$337:$B$373,0))/VLOOKUP($F201,$B$337:$BB$373,MATCH(LEFT(TRIM(AD$6),FIND("~",SUBSTITUTE(AD$6,"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201))*HLOOKUP(LEFT(TRIM(AD$6),FIND("~",SUBSTITUTE(AD$6," ","~",LEN(TRIM(AD$6))-LEN(SUBSTITUTE(TRIM(AD$6)," ",""))))-1)&amp;" Total",$B$6:$BB$373,ROW($A201)-5,FALSE))</f>
        <v>0</v>
      </c>
      <c r="AE201" s="10">
        <f ca="1">IF(AE$5&lt;&gt;"",HLOOKUP(AE$5,Functionalization!$G$6:$R$373,ROW($A201)-5,FALSE),IFERROR(INDEX(AE$337:AE$373,MATCH($F201,$B$337:$B$373,0))/VLOOKUP($F201,$B$337:$BB$373,MATCH(LEFT(TRIM(AE$6),FIND("~",SUBSTITUTE(AE$6,"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201))*HLOOKUP(LEFT(TRIM(AE$6),FIND("~",SUBSTITUTE(AE$6," ","~",LEN(TRIM(AE$6))-LEN(SUBSTITUTE(TRIM(AE$6)," ",""))))-1)&amp;" Total",$B$6:$BB$373,ROW($A201)-5,FALSE))</f>
        <v>0</v>
      </c>
      <c r="AF201" s="10">
        <f ca="1">IF(AF$5&lt;&gt;"",HLOOKUP(AF$5,Functionalization!$G$6:$R$373,ROW($A201)-5,FALSE),IFERROR(INDEX(AF$337:AF$373,MATCH($F201,$B$337:$B$373,0))/VLOOKUP($F201,$B$337:$BB$373,MATCH(LEFT(TRIM(AF$6),FIND("~",SUBSTITUTE(AF$6,"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201))*HLOOKUP(LEFT(TRIM(AF$6),FIND("~",SUBSTITUTE(AF$6," ","~",LEN(TRIM(AF$6))-LEN(SUBSTITUTE(TRIM(AF$6)," ",""))))-1)&amp;" Total",$B$6:$BB$373,ROW($A201)-5,FALSE))</f>
        <v>0</v>
      </c>
      <c r="AG201" s="10">
        <f ca="1">IF(AG$5&lt;&gt;"",HLOOKUP(AG$5,Functionalization!$G$6:$R$373,ROW($A201)-5,FALSE),IFERROR(INDEX(AG$337:AG$373,MATCH($F201,$B$337:$B$373,0))/VLOOKUP($F201,$B$337:$BB$373,MATCH(LEFT(TRIM(AG$6),FIND("~",SUBSTITUTE(AG$6,"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201))*HLOOKUP(LEFT(TRIM(AG$6),FIND("~",SUBSTITUTE(AG$6," ","~",LEN(TRIM(AG$6))-LEN(SUBSTITUTE(TRIM(AG$6)," ",""))))-1)&amp;" Total",$B$6:$BB$373,ROW($A201)-5,FALSE))</f>
        <v>0</v>
      </c>
      <c r="AH201" s="10">
        <f ca="1">IF(AH$5&lt;&gt;"",HLOOKUP(AH$5,Functionalization!$G$6:$R$373,ROW($A201)-5,FALSE),IFERROR(INDEX(AH$337:AH$373,MATCH($F201,$B$337:$B$373,0))/VLOOKUP($F201,$B$337:$BB$373,MATCH(LEFT(TRIM(AH$6),FIND("~",SUBSTITUTE(AH$6,"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201))*HLOOKUP(LEFT(TRIM(AH$6),FIND("~",SUBSTITUTE(AH$6," ","~",LEN(TRIM(AH$6))-LEN(SUBSTITUTE(TRIM(AH$6)," ",""))))-1)&amp;" Total",$B$6:$BB$373,ROW($A201)-5,FALSE))</f>
        <v>0</v>
      </c>
      <c r="AI201" s="10">
        <f ca="1">IF(AI$5&lt;&gt;"",HLOOKUP(AI$5,Functionalization!$G$6:$R$373,ROW($A201)-5,FALSE),IFERROR(INDEX(AI$337:AI$373,MATCH($F201,$B$337:$B$373,0))/VLOOKUP($F201,$B$337:$BB$373,MATCH(LEFT(TRIM(AI$6),FIND("~",SUBSTITUTE(AI$6,"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201))*HLOOKUP(LEFT(TRIM(AI$6),FIND("~",SUBSTITUTE(AI$6," ","~",LEN(TRIM(AI$6))-LEN(SUBSTITUTE(TRIM(AI$6)," ",""))))-1)&amp;" Total",$B$6:$BB$373,ROW($A201)-5,FALSE))</f>
        <v>0</v>
      </c>
      <c r="AJ201" s="10">
        <f ca="1">IF(AJ$5&lt;&gt;"",HLOOKUP(AJ$5,Functionalization!$G$6:$R$373,ROW($A201)-5,FALSE),IFERROR(INDEX(AJ$337:AJ$373,MATCH($F201,$B$337:$B$373,0))/VLOOKUP($F201,$B$337:$BB$373,MATCH(LEFT(TRIM(AJ$6),FIND("~",SUBSTITUTE(AJ$6,"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201))*HLOOKUP(LEFT(TRIM(AJ$6),FIND("~",SUBSTITUTE(AJ$6," ","~",LEN(TRIM(AJ$6))-LEN(SUBSTITUTE(TRIM(AJ$6)," ",""))))-1)&amp;" Total",$B$6:$BB$373,ROW($A201)-5,FALSE))</f>
        <v>0</v>
      </c>
      <c r="AK201" s="10">
        <f ca="1">IF(AK$5&lt;&gt;"",HLOOKUP(AK$5,Functionalization!$G$6:$R$373,ROW($A201)-5,FALSE),IFERROR(INDEX(AK$337:AK$373,MATCH($F201,$B$337:$B$373,0))/VLOOKUP($F201,$B$337:$BB$373,MATCH(LEFT(TRIM(AK$6),FIND("~",SUBSTITUTE(AK$6,"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201))*HLOOKUP(LEFT(TRIM(AK$6),FIND("~",SUBSTITUTE(AK$6," ","~",LEN(TRIM(AK$6))-LEN(SUBSTITUTE(TRIM(AK$6)," ",""))))-1)&amp;" Total",$B$6:$BB$373,ROW($A201)-5,FALSE))</f>
        <v>0</v>
      </c>
      <c r="AL201" s="10">
        <f ca="1">IF(AL$5&lt;&gt;"",HLOOKUP(AL$5,Functionalization!$G$6:$R$373,ROW($A201)-5,FALSE),IFERROR(INDEX(AL$337:AL$373,MATCH($F201,$B$337:$B$373,0))/VLOOKUP($F201,$B$337:$BB$373,MATCH(LEFT(TRIM(AL$6),FIND("~",SUBSTITUTE(AL$6,"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201))*HLOOKUP(LEFT(TRIM(AL$6),FIND("~",SUBSTITUTE(AL$6," ","~",LEN(TRIM(AL$6))-LEN(SUBSTITUTE(TRIM(AL$6)," ",""))))-1)&amp;" Total",$B$6:$BB$373,ROW($A201)-5,FALSE))</f>
        <v>0</v>
      </c>
      <c r="AM201" s="10">
        <f ca="1">IF(AM$5&lt;&gt;"",HLOOKUP(AM$5,Functionalization!$G$6:$R$373,ROW($A201)-5,FALSE),IFERROR(INDEX(AM$337:AM$373,MATCH($F201,$B$337:$B$373,0))/VLOOKUP($F201,$B$337:$BB$373,MATCH(LEFT(TRIM(AM$6),FIND("~",SUBSTITUTE(AM$6,"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201))*HLOOKUP(LEFT(TRIM(AM$6),FIND("~",SUBSTITUTE(AM$6," ","~",LEN(TRIM(AM$6))-LEN(SUBSTITUTE(TRIM(AM$6)," ",""))))-1)&amp;" Total",$B$6:$BB$373,ROW($A201)-5,FALSE))</f>
        <v>0</v>
      </c>
      <c r="AN201" s="10">
        <f ca="1">IF(AN$5&lt;&gt;"",HLOOKUP(AN$5,Functionalization!$G$6:$R$373,ROW($A201)-5,FALSE),IFERROR(INDEX(AN$337:AN$373,MATCH($F201,$B$337:$B$373,0))/VLOOKUP($F201,$B$337:$BB$373,MATCH(LEFT(TRIM(AN$6),FIND("~",SUBSTITUTE(AN$6,"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201))*HLOOKUP(LEFT(TRIM(AN$6),FIND("~",SUBSTITUTE(AN$6," ","~",LEN(TRIM(AN$6))-LEN(SUBSTITUTE(TRIM(AN$6)," ",""))))-1)&amp;" Total",$B$6:$BB$373,ROW($A201)-5,FALSE))</f>
        <v>0</v>
      </c>
      <c r="AO201" s="10">
        <f ca="1">IF(AO$5&lt;&gt;"",HLOOKUP(AO$5,Functionalization!$G$6:$R$373,ROW($A201)-5,FALSE),IFERROR(INDEX(AO$337:AO$373,MATCH($F201,$B$337:$B$373,0))/VLOOKUP($F201,$B$337:$BB$373,MATCH(LEFT(TRIM(AO$6),FIND("~",SUBSTITUTE(AO$6,"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201))*HLOOKUP(LEFT(TRIM(AO$6),FIND("~",SUBSTITUTE(AO$6," ","~",LEN(TRIM(AO$6))-LEN(SUBSTITUTE(TRIM(AO$6)," ",""))))-1)&amp;" Total",$B$6:$BB$373,ROW($A201)-5,FALSE))</f>
        <v>0</v>
      </c>
      <c r="AP201" s="10">
        <f ca="1">IF(AP$5&lt;&gt;"",HLOOKUP(AP$5,Functionalization!$G$6:$R$373,ROW($A201)-5,FALSE),IFERROR(INDEX(AP$337:AP$373,MATCH($F201,$B$337:$B$373,0))/VLOOKUP($F201,$B$337:$BB$373,MATCH(LEFT(TRIM(AP$6),FIND("~",SUBSTITUTE(AP$6,"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201))*HLOOKUP(LEFT(TRIM(AP$6),FIND("~",SUBSTITUTE(AP$6," ","~",LEN(TRIM(AP$6))-LEN(SUBSTITUTE(TRIM(AP$6)," ",""))))-1)&amp;" Total",$B$6:$BB$373,ROW($A201)-5,FALSE))</f>
        <v>0</v>
      </c>
      <c r="AQ201" s="10">
        <f ca="1">IF(AQ$5&lt;&gt;"",HLOOKUP(AQ$5,Functionalization!$G$6:$R$373,ROW($A201)-5,FALSE),IFERROR(INDEX(AQ$337:AQ$373,MATCH($F201,$B$337:$B$373,0))/VLOOKUP($F201,$B$337:$BB$373,MATCH(LEFT(TRIM(AQ$6),FIND("~",SUBSTITUTE(AQ$6,"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201))*HLOOKUP(LEFT(TRIM(AQ$6),FIND("~",SUBSTITUTE(AQ$6," ","~",LEN(TRIM(AQ$6))-LEN(SUBSTITUTE(TRIM(AQ$6)," ",""))))-1)&amp;" Total",$B$6:$BB$373,ROW($A201)-5,FALSE))</f>
        <v>0</v>
      </c>
      <c r="AR201" s="10">
        <f ca="1">IF(AR$5&lt;&gt;"",HLOOKUP(AR$5,Functionalization!$G$6:$R$373,ROW($A201)-5,FALSE),IFERROR(INDEX(AR$337:AR$373,MATCH($F201,$B$337:$B$373,0))/VLOOKUP($F201,$B$337:$BB$373,MATCH(LEFT(TRIM(AR$6),FIND("~",SUBSTITUTE(AR$6,"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201))*HLOOKUP(LEFT(TRIM(AR$6),FIND("~",SUBSTITUTE(AR$6," ","~",LEN(TRIM(AR$6))-LEN(SUBSTITUTE(TRIM(AR$6)," ",""))))-1)&amp;" Total",$B$6:$BB$373,ROW($A201)-5,FALSE))</f>
        <v>0</v>
      </c>
      <c r="AS201" s="10">
        <f ca="1">IF(AS$5&lt;&gt;"",HLOOKUP(AS$5,Functionalization!$G$6:$R$373,ROW($A201)-5,FALSE),IFERROR(INDEX(AS$337:AS$373,MATCH($F201,$B$337:$B$373,0))/VLOOKUP($F201,$B$337:$BB$373,MATCH(LEFT(TRIM(AS$6),FIND("~",SUBSTITUTE(AS$6,"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201))*HLOOKUP(LEFT(TRIM(AS$6),FIND("~",SUBSTITUTE(AS$6," ","~",LEN(TRIM(AS$6))-LEN(SUBSTITUTE(TRIM(AS$6)," ",""))))-1)&amp;" Total",$B$6:$BB$373,ROW($A201)-5,FALSE))</f>
        <v>0</v>
      </c>
      <c r="AT201" s="10">
        <f ca="1">IF(AT$5&lt;&gt;"",HLOOKUP(AT$5,Functionalization!$G$6:$R$373,ROW($A201)-5,FALSE),IFERROR(INDEX(AT$337:AT$373,MATCH($F201,$B$337:$B$373,0))/VLOOKUP($F201,$B$337:$BB$373,MATCH(LEFT(TRIM(AT$6),FIND("~",SUBSTITUTE(AT$6,"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201))*HLOOKUP(LEFT(TRIM(AT$6),FIND("~",SUBSTITUTE(AT$6," ","~",LEN(TRIM(AT$6))-LEN(SUBSTITUTE(TRIM(AT$6)," ",""))))-1)&amp;" Total",$B$6:$BB$373,ROW($A201)-5,FALSE))</f>
        <v>0</v>
      </c>
      <c r="AU201" s="10">
        <f ca="1">IF(AU$5&lt;&gt;"",HLOOKUP(AU$5,Functionalization!$G$6:$R$373,ROW($A201)-5,FALSE),IFERROR(INDEX(AU$337:AU$373,MATCH($F201,$B$337:$B$373,0))/VLOOKUP($F201,$B$337:$BB$373,MATCH(LEFT(TRIM(AU$6),FIND("~",SUBSTITUTE(AU$6,"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201))*HLOOKUP(LEFT(TRIM(AU$6),FIND("~",SUBSTITUTE(AU$6," ","~",LEN(TRIM(AU$6))-LEN(SUBSTITUTE(TRIM(AU$6)," ",""))))-1)&amp;" Total",$B$6:$BB$373,ROW($A201)-5,FALSE))</f>
        <v>0</v>
      </c>
      <c r="AV201" s="10">
        <f ca="1">IF(AV$5&lt;&gt;"",HLOOKUP(AV$5,Functionalization!$G$6:$R$373,ROW($A201)-5,FALSE),IFERROR(INDEX(AV$337:AV$373,MATCH($F201,$B$337:$B$373,0))/VLOOKUP($F201,$B$337:$BB$373,MATCH(LEFT(TRIM(AV$6),FIND("~",SUBSTITUTE(AV$6,"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201))*HLOOKUP(LEFT(TRIM(AV$6),FIND("~",SUBSTITUTE(AV$6," ","~",LEN(TRIM(AV$6))-LEN(SUBSTITUTE(TRIM(AV$6)," ",""))))-1)&amp;" Total",$B$6:$BB$373,ROW($A201)-5,FALSE))</f>
        <v>0</v>
      </c>
      <c r="AW201" s="10">
        <f ca="1">IF(AW$5&lt;&gt;"",HLOOKUP(AW$5,Functionalization!$G$6:$R$373,ROW($A201)-5,FALSE),IFERROR(INDEX(AW$337:AW$373,MATCH($F201,$B$337:$B$373,0))/VLOOKUP($F201,$B$337:$BB$373,MATCH(LEFT(TRIM(AW$6),FIND("~",SUBSTITUTE(AW$6,"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201))*HLOOKUP(LEFT(TRIM(AW$6),FIND("~",SUBSTITUTE(AW$6," ","~",LEN(TRIM(AW$6))-LEN(SUBSTITUTE(TRIM(AW$6)," ",""))))-1)&amp;" Total",$B$6:$BB$373,ROW($A201)-5,FALSE))</f>
        <v>0</v>
      </c>
      <c r="AX201" s="10">
        <f ca="1">IF(AX$5&lt;&gt;"",HLOOKUP(AX$5,Functionalization!$G$6:$R$373,ROW($A201)-5,FALSE),IFERROR(INDEX(AX$337:AX$373,MATCH($F201,$B$337:$B$373,0))/VLOOKUP($F201,$B$337:$BB$373,MATCH(LEFT(TRIM(AX$6),FIND("~",SUBSTITUTE(AX$6,"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201))*HLOOKUP(LEFT(TRIM(AX$6),FIND("~",SUBSTITUTE(AX$6," ","~",LEN(TRIM(AX$6))-LEN(SUBSTITUTE(TRIM(AX$6)," ",""))))-1)&amp;" Total",$B$6:$BB$373,ROW($A201)-5,FALSE))</f>
        <v>0</v>
      </c>
      <c r="AY201" s="10">
        <f ca="1">IF(AY$5&lt;&gt;"",HLOOKUP(AY$5,Functionalization!$G$6:$R$373,ROW($A201)-5,FALSE),IFERROR(INDEX(AY$337:AY$373,MATCH($F201,$B$337:$B$373,0))/VLOOKUP($F201,$B$337:$BB$373,MATCH(LEFT(TRIM(AY$6),FIND("~",SUBSTITUTE(AY$6,"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201))*HLOOKUP(LEFT(TRIM(AY$6),FIND("~",SUBSTITUTE(AY$6," ","~",LEN(TRIM(AY$6))-LEN(SUBSTITUTE(TRIM(AY$6)," ",""))))-1)&amp;" Total",$B$6:$BB$373,ROW($A201)-5,FALSE))</f>
        <v>0</v>
      </c>
      <c r="AZ201" s="10">
        <f ca="1">IF(AZ$5&lt;&gt;"",HLOOKUP(AZ$5,Functionalization!$G$6:$R$373,ROW($A201)-5,FALSE),IFERROR(INDEX(AZ$337:AZ$373,MATCH($F201,$B$337:$B$373,0))/VLOOKUP($F201,$B$337:$BB$373,MATCH(LEFT(TRIM(AZ$6),FIND("~",SUBSTITUTE(AZ$6,"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201))*HLOOKUP(LEFT(TRIM(AZ$6),FIND("~",SUBSTITUTE(AZ$6," ","~",LEN(TRIM(AZ$6))-LEN(SUBSTITUTE(TRIM(AZ$6)," ",""))))-1)&amp;" Total",$B$6:$BB$373,ROW($A201)-5,FALSE))</f>
        <v>0</v>
      </c>
      <c r="BA201" s="10">
        <f ca="1">IF(BA$5&lt;&gt;"",HLOOKUP(BA$5,Functionalization!$G$6:$R$373,ROW($A201)-5,FALSE),IFERROR(INDEX(BA$337:BA$373,MATCH($F201,$B$337:$B$373,0))/VLOOKUP($F201,$B$337:$BB$373,MATCH(LEFT(TRIM(BA$6),FIND("~",SUBSTITUTE(BA$6,"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201))*HLOOKUP(LEFT(TRIM(BA$6),FIND("~",SUBSTITUTE(BA$6," ","~",LEN(TRIM(BA$6))-LEN(SUBSTITUTE(TRIM(BA$6)," ",""))))-1)&amp;" Total",$B$6:$BB$373,ROW($A201)-5,FALSE))</f>
        <v>0</v>
      </c>
      <c r="BB201" s="10">
        <f ca="1">IF(BB$5&lt;&gt;"",HLOOKUP(BB$5,Functionalization!$G$6:$R$373,ROW($A201)-5,FALSE),IFERROR(INDEX(BB$337:BB$373,MATCH($F201,$B$337:$B$373,0))/VLOOKUP($F201,$B$337:$BB$373,MATCH(LEFT(TRIM(BB$6),FIND("~",SUBSTITUTE(BB$6,"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201))*HLOOKUP(LEFT(TRIM(BB$6),FIND("~",SUBSTITUTE(BB$6," ","~",LEN(TRIM(BB$6))-LEN(SUBSTITUTE(TRIM(BB$6)," ",""))))-1)&amp;" Total",$B$6:$BB$373,ROW($A201)-5,FALSE))</f>
        <v>0</v>
      </c>
      <c r="BD201">
        <f ca="1">IFERROR(IF(SUMIF($G$6:$BB$6,BD$6&amp;" Total",$G201:$BB201)-(SUMIF($G$6:$BB$6,BD$6&amp;" "&amp;'Input-Func_Class'!$D$22,$G201:$BB201)+IFERROR(SUMIF($G$6:$BB$6,BD$6&amp;" "&amp;'Input-Func_Class'!$E$22,$G201:$BB201),SUMIF($G$6:$BB$6,BD$6&amp;" "&amp;'Input-Func_Class'!$B$24,$G201:$BB201))+SUMIF($G$6:$BB$6,BD$6&amp;" "&amp;'Input-Func_Class'!$F$22,$G201:$BB201))&lt;Check_Limit,0,1),1)</f>
        <v>0</v>
      </c>
      <c r="BE201">
        <f ca="1">IFERROR(IF(SUMIF($G$6:$BB$6,BE$6&amp;" Total",$G201:$BB201)-(SUMIF($G$6:$BB$6,BE$6&amp;" "&amp;'Input-Func_Class'!$D$22,$G201:$BB201)+IFERROR(SUMIF($G$6:$BB$6,BE$6&amp;" "&amp;'Input-Func_Class'!$E$22,$G201:$BB201),SUMIF($G$6:$BB$6,BE$6&amp;" "&amp;'Input-Func_Class'!$B$24,$G201:$BB201))+SUMIF($G$6:$BB$6,BE$6&amp;" "&amp;'Input-Func_Class'!$F$22,$G201:$BB201))&lt;Check_Limit,0,1),1)</f>
        <v>0</v>
      </c>
      <c r="BF201">
        <f ca="1">IFERROR(IF(SUMIF($G$6:$BB$6,BF$6&amp;" Total",$G201:$BB201)-(SUMIF($G$6:$BB$6,BF$6&amp;" "&amp;'Input-Func_Class'!$D$22,$G201:$BB201)+IFERROR(SUMIF($G$6:$BB$6,BF$6&amp;" "&amp;'Input-Func_Class'!$E$22,$G201:$BB201),SUMIF($G$6:$BB$6,BF$6&amp;" "&amp;'Input-Func_Class'!$B$24,$G201:$BB201))+SUMIF($G$6:$BB$6,BF$6&amp;" "&amp;'Input-Func_Class'!$F$22,$G201:$BB201))&lt;Check_Limit,0,1),1)</f>
        <v>0</v>
      </c>
      <c r="BG201">
        <f ca="1">IFERROR(IF(SUMIF($G$6:$BB$6,BG$6&amp;" Total",$G201:$BB201)-(SUMIF($G$6:$BB$6,BG$6&amp;" "&amp;'Input-Func_Class'!$D$22,$G201:$BB201)+IFERROR(SUMIF($G$6:$BB$6,BG$6&amp;" "&amp;'Input-Func_Class'!$E$22,$G201:$BB201),SUMIF($G$6:$BB$6,BG$6&amp;" "&amp;'Input-Func_Class'!$B$24,$G201:$BB201))+SUMIF($G$6:$BB$6,BG$6&amp;" "&amp;'Input-Func_Class'!$F$22,$G201:$BB201))&lt;Check_Limit,0,1),1)</f>
        <v>0</v>
      </c>
      <c r="BH201">
        <f ca="1">IFERROR(IF(SUMIF($G$6:$BB$6,BH$6&amp;" Total",$G201:$BB201)-(SUMIF($G$6:$BB$6,BH$6&amp;" "&amp;'Input-Func_Class'!$D$22,$G201:$BB201)+IFERROR(SUMIF($G$6:$BB$6,BH$6&amp;" "&amp;'Input-Func_Class'!$E$22,$G201:$BB201),SUMIF($G$6:$BB$6,BH$6&amp;" "&amp;'Input-Func_Class'!$B$24,$G201:$BB201))+SUMIF($G$6:$BB$6,BH$6&amp;" "&amp;'Input-Func_Class'!$F$22,$G201:$BB201))&lt;Check_Limit,0,1),1)</f>
        <v>0</v>
      </c>
      <c r="BI201">
        <f ca="1">IFERROR(IF(SUMIF($G$6:$BB$6,BI$6&amp;" Total",$G201:$BB201)-(SUMIF($G$6:$BB$6,BI$6&amp;" "&amp;'Input-Func_Class'!$D$22,$G201:$BB201)+IFERROR(SUMIF($G$6:$BB$6,BI$6&amp;" "&amp;'Input-Func_Class'!$E$22,$G201:$BB201),SUMIF($G$6:$BB$6,BI$6&amp;" "&amp;'Input-Func_Class'!$B$24,$G201:$BB201))+SUMIF($G$6:$BB$6,BI$6&amp;" "&amp;'Input-Func_Class'!$F$22,$G201:$BB201))&lt;Check_Limit,0,1),1)</f>
        <v>0</v>
      </c>
      <c r="BJ201">
        <f ca="1">IFERROR(IF(SUMIF($G$6:$BB$6,BJ$6&amp;" Total",$G201:$BB201)-(SUMIF($G$6:$BB$6,BJ$6&amp;" "&amp;'Input-Func_Class'!$D$22,$G201:$BB201)+IFERROR(SUMIF($G$6:$BB$6,BJ$6&amp;" "&amp;'Input-Func_Class'!$E$22,$G201:$BB201),SUMIF($G$6:$BB$6,BJ$6&amp;" "&amp;'Input-Func_Class'!$B$24,$G201:$BB201))+SUMIF($G$6:$BB$6,BJ$6&amp;" "&amp;'Input-Func_Class'!$F$22,$G201:$BB201))&lt;Check_Limit,0,1),1)</f>
        <v>0</v>
      </c>
      <c r="BK201">
        <f ca="1">IFERROR(IF(SUMIF($G$6:$BB$6,BK$6&amp;" Total",$G201:$BB201)-(SUMIF($G$6:$BB$6,BK$6&amp;" "&amp;'Input-Func_Class'!$D$22,$G201:$BB201)+IFERROR(SUMIF($G$6:$BB$6,BK$6&amp;" "&amp;'Input-Func_Class'!$E$22,$G201:$BB201),SUMIF($G$6:$BB$6,BK$6&amp;" "&amp;'Input-Func_Class'!$B$24,$G201:$BB201))+SUMIF($G$6:$BB$6,BK$6&amp;" "&amp;'Input-Func_Class'!$F$22,$G201:$BB201))&lt;Check_Limit,0,1),1)</f>
        <v>0</v>
      </c>
      <c r="BL201">
        <f ca="1">IFERROR(IF(SUMIF($G$6:$BB$6,BL$6&amp;" Total",$G201:$BB201)-(SUMIF($G$6:$BB$6,BL$6&amp;" "&amp;'Input-Func_Class'!$D$22,$G201:$BB201)+IFERROR(SUMIF($G$6:$BB$6,BL$6&amp;" "&amp;'Input-Func_Class'!$E$22,$G201:$BB201),SUMIF($G$6:$BB$6,BL$6&amp;" "&amp;'Input-Func_Class'!$B$24,$G201:$BB201))+SUMIF($G$6:$BB$6,BL$6&amp;" "&amp;'Input-Func_Class'!$F$22,$G201:$BB201))&lt;Check_Limit,0,1),1)</f>
        <v>0</v>
      </c>
      <c r="BM201">
        <f ca="1">IFERROR(IF(SUMIF($G$6:$BB$6,BM$6&amp;" Total",$G201:$BB201)-(SUMIF($G$6:$BB$6,BM$6&amp;" "&amp;'Input-Func_Class'!$D$22,$G201:$BB201)+IFERROR(SUMIF($G$6:$BB$6,BM$6&amp;" "&amp;'Input-Func_Class'!$E$22,$G201:$BB201),SUMIF($G$6:$BB$6,BM$6&amp;" "&amp;'Input-Func_Class'!$B$24,$G201:$BB201))+SUMIF($G$6:$BB$6,BM$6&amp;" "&amp;'Input-Func_Class'!$F$22,$G201:$BB201))&lt;Check_Limit,0,1),1)</f>
        <v>0</v>
      </c>
      <c r="BN201">
        <f ca="1">IFERROR(IF(SUMIF($G$6:$BB$6,BN$6&amp;" Total",$G201:$BB201)-(SUMIF($G$6:$BB$6,BN$6&amp;" "&amp;'Input-Func_Class'!$D$22,$G201:$BB201)+IFERROR(SUMIF($G$6:$BB$6,BN$6&amp;" "&amp;'Input-Func_Class'!$E$22,$G201:$BB201),SUMIF($G$6:$BB$6,BN$6&amp;" "&amp;'Input-Func_Class'!$B$24,$G201:$BB201))+SUMIF($G$6:$BB$6,BN$6&amp;" "&amp;'Input-Func_Class'!$F$22,$G201:$BB201))&lt;Check_Limit,0,1),1)</f>
        <v>0</v>
      </c>
      <c r="BO201">
        <f ca="1">IFERROR(IF(SUMIF($G$6:$BB$6,BO$6&amp;" Total",$G201:$BB201)-(SUMIF($G$6:$BB$6,BO$6&amp;" "&amp;'Input-Func_Class'!$D$22,$G201:$BB201)+IFERROR(SUMIF($G$6:$BB$6,BO$6&amp;" "&amp;'Input-Func_Class'!$E$22,$G201:$BB201),SUMIF($G$6:$BB$6,BO$6&amp;" "&amp;'Input-Func_Class'!$B$24,$G201:$BB201))+SUMIF($G$6:$BB$6,BO$6&amp;" "&amp;'Input-Func_Class'!$F$22,$G201:$BB201))&lt;Check_Limit,0,1),1)</f>
        <v>0</v>
      </c>
    </row>
    <row r="202" spans="1:67" outlineLevel="1">
      <c r="A202" s="31">
        <f>IF(ISBLANK('Input-Accounts'!A202),"",'Input-Accounts'!A202)</f>
        <v>179</v>
      </c>
      <c r="B202" s="53" t="str">
        <f>IF(ISBLANK('Input-Accounts'!B202),"",'Input-Accounts'!B202)</f>
        <v>Meter reading expenses</v>
      </c>
      <c r="C202" s="31">
        <f>IF(ISBLANK('Input-Accounts'!C202),"",'Input-Accounts'!C202)</f>
        <v>902</v>
      </c>
      <c r="D202" s="10">
        <f>Functionalization!$D202</f>
        <v>284462.28000000003</v>
      </c>
      <c r="E202" s="10">
        <f t="shared" ca="1" si="48"/>
        <v>0</v>
      </c>
      <c r="F202" s="3" t="str">
        <f>IF($D202=0,"-",IF('Input-Accounts'!$E202&lt;&gt;0,'Input-Accounts'!$E202,'Input-Accounts'!$G202))</f>
        <v>CUSTOMER</v>
      </c>
      <c r="G202" s="10">
        <f ca="1">IF(G$5&lt;&gt;"",HLOOKUP(G$5,Functionalization!$G$6:$R$373,ROW($A202)-5,FALSE),IFERROR(INDEX(G$337:G$373,MATCH($F202,$B$337:$B$373,0))/VLOOKUP($F202,$B$337:$BB$373,MATCH(LEFT(TRIM(G$6),FIND("~",SUBSTITUTE(G$6,"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202))*HLOOKUP(LEFT(TRIM(G$6),FIND("~",SUBSTITUTE(G$6," ","~",LEN(TRIM(G$6))-LEN(SUBSTITUTE(TRIM(G$6)," ",""))))-1)&amp;" Total",$B$6:$BB$373,ROW($A202)-5,FALSE))</f>
        <v>0</v>
      </c>
      <c r="H202" s="10">
        <f ca="1">IF(H$5&lt;&gt;"",HLOOKUP(H$5,Functionalization!$G$6:$R$373,ROW($A202)-5,FALSE),IFERROR(INDEX(H$337:H$373,MATCH($F202,$B$337:$B$373,0))/VLOOKUP($F202,$B$337:$BB$373,MATCH(LEFT(TRIM(H$6),FIND("~",SUBSTITUTE(H$6,"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202))*HLOOKUP(LEFT(TRIM(H$6),FIND("~",SUBSTITUTE(H$6," ","~",LEN(TRIM(H$6))-LEN(SUBSTITUTE(TRIM(H$6)," ",""))))-1)&amp;" Total",$B$6:$BB$373,ROW($A202)-5,FALSE))</f>
        <v>0</v>
      </c>
      <c r="I202" s="10">
        <f ca="1">IF(I$5&lt;&gt;"",HLOOKUP(I$5,Functionalization!$G$6:$R$373,ROW($A202)-5,FALSE),IFERROR(INDEX(I$337:I$373,MATCH($F202,$B$337:$B$373,0))/VLOOKUP($F202,$B$337:$BB$373,MATCH(LEFT(TRIM(I$6),FIND("~",SUBSTITUTE(I$6,"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202))*HLOOKUP(LEFT(TRIM(I$6),FIND("~",SUBSTITUTE(I$6," ","~",LEN(TRIM(I$6))-LEN(SUBSTITUTE(TRIM(I$6)," ",""))))-1)&amp;" Total",$B$6:$BB$373,ROW($A202)-5,FALSE))</f>
        <v>0</v>
      </c>
      <c r="J202" s="10">
        <f ca="1">IF(J$5&lt;&gt;"",HLOOKUP(J$5,Functionalization!$G$6:$R$373,ROW($A202)-5,FALSE),IFERROR(INDEX(J$337:J$373,MATCH($F202,$B$337:$B$373,0))/VLOOKUP($F202,$B$337:$BB$373,MATCH(LEFT(TRIM(J$6),FIND("~",SUBSTITUTE(J$6,"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202))*HLOOKUP(LEFT(TRIM(J$6),FIND("~",SUBSTITUTE(J$6," ","~",LEN(TRIM(J$6))-LEN(SUBSTITUTE(TRIM(J$6)," ",""))))-1)&amp;" Total",$B$6:$BB$373,ROW($A202)-5,FALSE))</f>
        <v>0</v>
      </c>
      <c r="K202" s="10">
        <f ca="1">IF(K$5&lt;&gt;"",HLOOKUP(K$5,Functionalization!$G$6:$R$373,ROW($A202)-5,FALSE),IFERROR(INDEX(K$337:K$373,MATCH($F202,$B$337:$B$373,0))/VLOOKUP($F202,$B$337:$BB$373,MATCH(LEFT(TRIM(K$6),FIND("~",SUBSTITUTE(K$6,"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202))*HLOOKUP(LEFT(TRIM(K$6),FIND("~",SUBSTITUTE(K$6," ","~",LEN(TRIM(K$6))-LEN(SUBSTITUTE(TRIM(K$6)," ",""))))-1)&amp;" Total",$B$6:$BB$373,ROW($A202)-5,FALSE))</f>
        <v>0</v>
      </c>
      <c r="L202" s="10">
        <f ca="1">IF(L$5&lt;&gt;"",HLOOKUP(L$5,Functionalization!$G$6:$R$373,ROW($A202)-5,FALSE),IFERROR(INDEX(L$337:L$373,MATCH($F202,$B$337:$B$373,0))/VLOOKUP($F202,$B$337:$BB$373,MATCH(LEFT(TRIM(L$6),FIND("~",SUBSTITUTE(L$6,"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202))*HLOOKUP(LEFT(TRIM(L$6),FIND("~",SUBSTITUTE(L$6," ","~",LEN(TRIM(L$6))-LEN(SUBSTITUTE(TRIM(L$6)," ",""))))-1)&amp;" Total",$B$6:$BB$373,ROW($A202)-5,FALSE))</f>
        <v>0</v>
      </c>
      <c r="M202" s="10">
        <f ca="1">IF(M$5&lt;&gt;"",HLOOKUP(M$5,Functionalization!$G$6:$R$373,ROW($A202)-5,FALSE),IFERROR(INDEX(M$337:M$373,MATCH($F202,$B$337:$B$373,0))/VLOOKUP($F202,$B$337:$BB$373,MATCH(LEFT(TRIM(M$6),FIND("~",SUBSTITUTE(M$6,"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202))*HLOOKUP(LEFT(TRIM(M$6),FIND("~",SUBSTITUTE(M$6," ","~",LEN(TRIM(M$6))-LEN(SUBSTITUTE(TRIM(M$6)," ",""))))-1)&amp;" Total",$B$6:$BB$373,ROW($A202)-5,FALSE))</f>
        <v>0</v>
      </c>
      <c r="N202" s="10">
        <f ca="1">IF(N$5&lt;&gt;"",HLOOKUP(N$5,Functionalization!$G$6:$R$373,ROW($A202)-5,FALSE),IFERROR(INDEX(N$337:N$373,MATCH($F202,$B$337:$B$373,0))/VLOOKUP($F202,$B$337:$BB$373,MATCH(LEFT(TRIM(N$6),FIND("~",SUBSTITUTE(N$6,"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202))*HLOOKUP(LEFT(TRIM(N$6),FIND("~",SUBSTITUTE(N$6," ","~",LEN(TRIM(N$6))-LEN(SUBSTITUTE(TRIM(N$6)," ",""))))-1)&amp;" Total",$B$6:$BB$373,ROW($A202)-5,FALSE))</f>
        <v>0</v>
      </c>
      <c r="O202" s="10">
        <f ca="1">IF(O$5&lt;&gt;"",HLOOKUP(O$5,Functionalization!$G$6:$R$373,ROW($A202)-5,FALSE),IFERROR(INDEX(O$337:O$373,MATCH($F202,$B$337:$B$373,0))/VLOOKUP($F202,$B$337:$BB$373,MATCH(LEFT(TRIM(O$6),FIND("~",SUBSTITUTE(O$6,"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202))*HLOOKUP(LEFT(TRIM(O$6),FIND("~",SUBSTITUTE(O$6," ","~",LEN(TRIM(O$6))-LEN(SUBSTITUTE(TRIM(O$6)," ",""))))-1)&amp;" Total",$B$6:$BB$373,ROW($A202)-5,FALSE))</f>
        <v>284462.28000000003</v>
      </c>
      <c r="P202" s="10">
        <f ca="1">IF(P$5&lt;&gt;"",HLOOKUP(P$5,Functionalization!$G$6:$R$373,ROW($A202)-5,FALSE),IFERROR(INDEX(P$337:P$373,MATCH($F202,$B$337:$B$373,0))/VLOOKUP($F202,$B$337:$BB$373,MATCH(LEFT(TRIM(P$6),FIND("~",SUBSTITUTE(P$6,"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202))*HLOOKUP(LEFT(TRIM(P$6),FIND("~",SUBSTITUTE(P$6," ","~",LEN(TRIM(P$6))-LEN(SUBSTITUTE(TRIM(P$6)," ",""))))-1)&amp;" Total",$B$6:$BB$373,ROW($A202)-5,FALSE))</f>
        <v>0</v>
      </c>
      <c r="Q202" s="10">
        <f ca="1">IF(Q$5&lt;&gt;"",HLOOKUP(Q$5,Functionalization!$G$6:$R$373,ROW($A202)-5,FALSE),IFERROR(INDEX(Q$337:Q$373,MATCH($F202,$B$337:$B$373,0))/VLOOKUP($F202,$B$337:$BB$373,MATCH(LEFT(TRIM(Q$6),FIND("~",SUBSTITUTE(Q$6,"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202))*HLOOKUP(LEFT(TRIM(Q$6),FIND("~",SUBSTITUTE(Q$6," ","~",LEN(TRIM(Q$6))-LEN(SUBSTITUTE(TRIM(Q$6)," ",""))))-1)&amp;" Total",$B$6:$BB$373,ROW($A202)-5,FALSE))</f>
        <v>0</v>
      </c>
      <c r="R202" s="10">
        <f ca="1">IF(R$5&lt;&gt;"",HLOOKUP(R$5,Functionalization!$G$6:$R$373,ROW($A202)-5,FALSE),IFERROR(INDEX(R$337:R$373,MATCH($F202,$B$337:$B$373,0))/VLOOKUP($F202,$B$337:$BB$373,MATCH(LEFT(TRIM(R$6),FIND("~",SUBSTITUTE(R$6,"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202))*HLOOKUP(LEFT(TRIM(R$6),FIND("~",SUBSTITUTE(R$6," ","~",LEN(TRIM(R$6))-LEN(SUBSTITUTE(TRIM(R$6)," ",""))))-1)&amp;" Total",$B$6:$BB$373,ROW($A202)-5,FALSE))</f>
        <v>284462.28000000003</v>
      </c>
      <c r="S202" s="10">
        <f ca="1">IF(S$5&lt;&gt;"",HLOOKUP(S$5,Functionalization!$G$6:$R$373,ROW($A202)-5,FALSE),IFERROR(INDEX(S$337:S$373,MATCH($F202,$B$337:$B$373,0))/VLOOKUP($F202,$B$337:$BB$373,MATCH(LEFT(TRIM(S$6),FIND("~",SUBSTITUTE(S$6,"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202))*HLOOKUP(LEFT(TRIM(S$6),FIND("~",SUBSTITUTE(S$6," ","~",LEN(TRIM(S$6))-LEN(SUBSTITUTE(TRIM(S$6)," ",""))))-1)&amp;" Total",$B$6:$BB$373,ROW($A202)-5,FALSE))</f>
        <v>0</v>
      </c>
      <c r="T202" s="10">
        <f ca="1">IF(T$5&lt;&gt;"",HLOOKUP(T$5,Functionalization!$G$6:$R$373,ROW($A202)-5,FALSE),IFERROR(INDEX(T$337:T$373,MATCH($F202,$B$337:$B$373,0))/VLOOKUP($F202,$B$337:$BB$373,MATCH(LEFT(TRIM(T$6),FIND("~",SUBSTITUTE(T$6,"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202))*HLOOKUP(LEFT(TRIM(T$6),FIND("~",SUBSTITUTE(T$6," ","~",LEN(TRIM(T$6))-LEN(SUBSTITUTE(TRIM(T$6)," ",""))))-1)&amp;" Total",$B$6:$BB$373,ROW($A202)-5,FALSE))</f>
        <v>0</v>
      </c>
      <c r="U202" s="10">
        <f ca="1">IF(U$5&lt;&gt;"",HLOOKUP(U$5,Functionalization!$G$6:$R$373,ROW($A202)-5,FALSE),IFERROR(INDEX(U$337:U$373,MATCH($F202,$B$337:$B$373,0))/VLOOKUP($F202,$B$337:$BB$373,MATCH(LEFT(TRIM(U$6),FIND("~",SUBSTITUTE(U$6,"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202))*HLOOKUP(LEFT(TRIM(U$6),FIND("~",SUBSTITUTE(U$6," ","~",LEN(TRIM(U$6))-LEN(SUBSTITUTE(TRIM(U$6)," ",""))))-1)&amp;" Total",$B$6:$BB$373,ROW($A202)-5,FALSE))</f>
        <v>0</v>
      </c>
      <c r="V202" s="10">
        <f ca="1">IF(V$5&lt;&gt;"",HLOOKUP(V$5,Functionalization!$G$6:$R$373,ROW($A202)-5,FALSE),IFERROR(INDEX(V$337:V$373,MATCH($F202,$B$337:$B$373,0))/VLOOKUP($F202,$B$337:$BB$373,MATCH(LEFT(TRIM(V$6),FIND("~",SUBSTITUTE(V$6,"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202))*HLOOKUP(LEFT(TRIM(V$6),FIND("~",SUBSTITUTE(V$6," ","~",LEN(TRIM(V$6))-LEN(SUBSTITUTE(TRIM(V$6)," ",""))))-1)&amp;" Total",$B$6:$BB$373,ROW($A202)-5,FALSE))</f>
        <v>0</v>
      </c>
      <c r="W202" s="10">
        <f ca="1">IF(W$5&lt;&gt;"",HLOOKUP(W$5,Functionalization!$G$6:$R$373,ROW($A202)-5,FALSE),IFERROR(INDEX(W$337:W$373,MATCH($F202,$B$337:$B$373,0))/VLOOKUP($F202,$B$337:$BB$373,MATCH(LEFT(TRIM(W$6),FIND("~",SUBSTITUTE(W$6,"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202))*HLOOKUP(LEFT(TRIM(W$6),FIND("~",SUBSTITUTE(W$6," ","~",LEN(TRIM(W$6))-LEN(SUBSTITUTE(TRIM(W$6)," ",""))))-1)&amp;" Total",$B$6:$BB$373,ROW($A202)-5,FALSE))</f>
        <v>0</v>
      </c>
      <c r="X202" s="10">
        <f ca="1">IF(X$5&lt;&gt;"",HLOOKUP(X$5,Functionalization!$G$6:$R$373,ROW($A202)-5,FALSE),IFERROR(INDEX(X$337:X$373,MATCH($F202,$B$337:$B$373,0))/VLOOKUP($F202,$B$337:$BB$373,MATCH(LEFT(TRIM(X$6),FIND("~",SUBSTITUTE(X$6,"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202))*HLOOKUP(LEFT(TRIM(X$6),FIND("~",SUBSTITUTE(X$6," ","~",LEN(TRIM(X$6))-LEN(SUBSTITUTE(TRIM(X$6)," ",""))))-1)&amp;" Total",$B$6:$BB$373,ROW($A202)-5,FALSE))</f>
        <v>0</v>
      </c>
      <c r="Y202" s="10">
        <f ca="1">IF(Y$5&lt;&gt;"",HLOOKUP(Y$5,Functionalization!$G$6:$R$373,ROW($A202)-5,FALSE),IFERROR(INDEX(Y$337:Y$373,MATCH($F202,$B$337:$B$373,0))/VLOOKUP($F202,$B$337:$BB$373,MATCH(LEFT(TRIM(Y$6),FIND("~",SUBSTITUTE(Y$6,"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202))*HLOOKUP(LEFT(TRIM(Y$6),FIND("~",SUBSTITUTE(Y$6," ","~",LEN(TRIM(Y$6))-LEN(SUBSTITUTE(TRIM(Y$6)," ",""))))-1)&amp;" Total",$B$6:$BB$373,ROW($A202)-5,FALSE))</f>
        <v>0</v>
      </c>
      <c r="Z202" s="10">
        <f ca="1">IF(Z$5&lt;&gt;"",HLOOKUP(Z$5,Functionalization!$G$6:$R$373,ROW($A202)-5,FALSE),IFERROR(INDEX(Z$337:Z$373,MATCH($F202,$B$337:$B$373,0))/VLOOKUP($F202,$B$337:$BB$373,MATCH(LEFT(TRIM(Z$6),FIND("~",SUBSTITUTE(Z$6,"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202))*HLOOKUP(LEFT(TRIM(Z$6),FIND("~",SUBSTITUTE(Z$6," ","~",LEN(TRIM(Z$6))-LEN(SUBSTITUTE(TRIM(Z$6)," ",""))))-1)&amp;" Total",$B$6:$BB$373,ROW($A202)-5,FALSE))</f>
        <v>0</v>
      </c>
      <c r="AA202" s="10">
        <f ca="1">IF(AA$5&lt;&gt;"",HLOOKUP(AA$5,Functionalization!$G$6:$R$373,ROW($A202)-5,FALSE),IFERROR(INDEX(AA$337:AA$373,MATCH($F202,$B$337:$B$373,0))/VLOOKUP($F202,$B$337:$BB$373,MATCH(LEFT(TRIM(AA$6),FIND("~",SUBSTITUTE(AA$6,"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202))*HLOOKUP(LEFT(TRIM(AA$6),FIND("~",SUBSTITUTE(AA$6," ","~",LEN(TRIM(AA$6))-LEN(SUBSTITUTE(TRIM(AA$6)," ",""))))-1)&amp;" Total",$B$6:$BB$373,ROW($A202)-5,FALSE))</f>
        <v>0</v>
      </c>
      <c r="AB202" s="10">
        <f ca="1">IF(AB$5&lt;&gt;"",HLOOKUP(AB$5,Functionalization!$G$6:$R$373,ROW($A202)-5,FALSE),IFERROR(INDEX(AB$337:AB$373,MATCH($F202,$B$337:$B$373,0))/VLOOKUP($F202,$B$337:$BB$373,MATCH(LEFT(TRIM(AB$6),FIND("~",SUBSTITUTE(AB$6,"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202))*HLOOKUP(LEFT(TRIM(AB$6),FIND("~",SUBSTITUTE(AB$6," ","~",LEN(TRIM(AB$6))-LEN(SUBSTITUTE(TRIM(AB$6)," ",""))))-1)&amp;" Total",$B$6:$BB$373,ROW($A202)-5,FALSE))</f>
        <v>0</v>
      </c>
      <c r="AC202" s="10">
        <f ca="1">IF(AC$5&lt;&gt;"",HLOOKUP(AC$5,Functionalization!$G$6:$R$373,ROW($A202)-5,FALSE),IFERROR(INDEX(AC$337:AC$373,MATCH($F202,$B$337:$B$373,0))/VLOOKUP($F202,$B$337:$BB$373,MATCH(LEFT(TRIM(AC$6),FIND("~",SUBSTITUTE(AC$6,"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202))*HLOOKUP(LEFT(TRIM(AC$6),FIND("~",SUBSTITUTE(AC$6," ","~",LEN(TRIM(AC$6))-LEN(SUBSTITUTE(TRIM(AC$6)," ",""))))-1)&amp;" Total",$B$6:$BB$373,ROW($A202)-5,FALSE))</f>
        <v>0</v>
      </c>
      <c r="AD202" s="10">
        <f ca="1">IF(AD$5&lt;&gt;"",HLOOKUP(AD$5,Functionalization!$G$6:$R$373,ROW($A202)-5,FALSE),IFERROR(INDEX(AD$337:AD$373,MATCH($F202,$B$337:$B$373,0))/VLOOKUP($F202,$B$337:$BB$373,MATCH(LEFT(TRIM(AD$6),FIND("~",SUBSTITUTE(AD$6,"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202))*HLOOKUP(LEFT(TRIM(AD$6),FIND("~",SUBSTITUTE(AD$6," ","~",LEN(TRIM(AD$6))-LEN(SUBSTITUTE(TRIM(AD$6)," ",""))))-1)&amp;" Total",$B$6:$BB$373,ROW($A202)-5,FALSE))</f>
        <v>0</v>
      </c>
      <c r="AE202" s="10">
        <f ca="1">IF(AE$5&lt;&gt;"",HLOOKUP(AE$5,Functionalization!$G$6:$R$373,ROW($A202)-5,FALSE),IFERROR(INDEX(AE$337:AE$373,MATCH($F202,$B$337:$B$373,0))/VLOOKUP($F202,$B$337:$BB$373,MATCH(LEFT(TRIM(AE$6),FIND("~",SUBSTITUTE(AE$6,"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202))*HLOOKUP(LEFT(TRIM(AE$6),FIND("~",SUBSTITUTE(AE$6," ","~",LEN(TRIM(AE$6))-LEN(SUBSTITUTE(TRIM(AE$6)," ",""))))-1)&amp;" Total",$B$6:$BB$373,ROW($A202)-5,FALSE))</f>
        <v>0</v>
      </c>
      <c r="AF202" s="10">
        <f ca="1">IF(AF$5&lt;&gt;"",HLOOKUP(AF$5,Functionalization!$G$6:$R$373,ROW($A202)-5,FALSE),IFERROR(INDEX(AF$337:AF$373,MATCH($F202,$B$337:$B$373,0))/VLOOKUP($F202,$B$337:$BB$373,MATCH(LEFT(TRIM(AF$6),FIND("~",SUBSTITUTE(AF$6,"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202))*HLOOKUP(LEFT(TRIM(AF$6),FIND("~",SUBSTITUTE(AF$6," ","~",LEN(TRIM(AF$6))-LEN(SUBSTITUTE(TRIM(AF$6)," ",""))))-1)&amp;" Total",$B$6:$BB$373,ROW($A202)-5,FALSE))</f>
        <v>0</v>
      </c>
      <c r="AG202" s="10">
        <f ca="1">IF(AG$5&lt;&gt;"",HLOOKUP(AG$5,Functionalization!$G$6:$R$373,ROW($A202)-5,FALSE),IFERROR(INDEX(AG$337:AG$373,MATCH($F202,$B$337:$B$373,0))/VLOOKUP($F202,$B$337:$BB$373,MATCH(LEFT(TRIM(AG$6),FIND("~",SUBSTITUTE(AG$6,"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202))*HLOOKUP(LEFT(TRIM(AG$6),FIND("~",SUBSTITUTE(AG$6," ","~",LEN(TRIM(AG$6))-LEN(SUBSTITUTE(TRIM(AG$6)," ",""))))-1)&amp;" Total",$B$6:$BB$373,ROW($A202)-5,FALSE))</f>
        <v>0</v>
      </c>
      <c r="AH202" s="10">
        <f ca="1">IF(AH$5&lt;&gt;"",HLOOKUP(AH$5,Functionalization!$G$6:$R$373,ROW($A202)-5,FALSE),IFERROR(INDEX(AH$337:AH$373,MATCH($F202,$B$337:$B$373,0))/VLOOKUP($F202,$B$337:$BB$373,MATCH(LEFT(TRIM(AH$6),FIND("~",SUBSTITUTE(AH$6,"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202))*HLOOKUP(LEFT(TRIM(AH$6),FIND("~",SUBSTITUTE(AH$6," ","~",LEN(TRIM(AH$6))-LEN(SUBSTITUTE(TRIM(AH$6)," ",""))))-1)&amp;" Total",$B$6:$BB$373,ROW($A202)-5,FALSE))</f>
        <v>0</v>
      </c>
      <c r="AI202" s="10">
        <f ca="1">IF(AI$5&lt;&gt;"",HLOOKUP(AI$5,Functionalization!$G$6:$R$373,ROW($A202)-5,FALSE),IFERROR(INDEX(AI$337:AI$373,MATCH($F202,$B$337:$B$373,0))/VLOOKUP($F202,$B$337:$BB$373,MATCH(LEFT(TRIM(AI$6),FIND("~",SUBSTITUTE(AI$6,"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202))*HLOOKUP(LEFT(TRIM(AI$6),FIND("~",SUBSTITUTE(AI$6," ","~",LEN(TRIM(AI$6))-LEN(SUBSTITUTE(TRIM(AI$6)," ",""))))-1)&amp;" Total",$B$6:$BB$373,ROW($A202)-5,FALSE))</f>
        <v>0</v>
      </c>
      <c r="AJ202" s="10">
        <f ca="1">IF(AJ$5&lt;&gt;"",HLOOKUP(AJ$5,Functionalization!$G$6:$R$373,ROW($A202)-5,FALSE),IFERROR(INDEX(AJ$337:AJ$373,MATCH($F202,$B$337:$B$373,0))/VLOOKUP($F202,$B$337:$BB$373,MATCH(LEFT(TRIM(AJ$6),FIND("~",SUBSTITUTE(AJ$6,"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202))*HLOOKUP(LEFT(TRIM(AJ$6),FIND("~",SUBSTITUTE(AJ$6," ","~",LEN(TRIM(AJ$6))-LEN(SUBSTITUTE(TRIM(AJ$6)," ",""))))-1)&amp;" Total",$B$6:$BB$373,ROW($A202)-5,FALSE))</f>
        <v>0</v>
      </c>
      <c r="AK202" s="10">
        <f ca="1">IF(AK$5&lt;&gt;"",HLOOKUP(AK$5,Functionalization!$G$6:$R$373,ROW($A202)-5,FALSE),IFERROR(INDEX(AK$337:AK$373,MATCH($F202,$B$337:$B$373,0))/VLOOKUP($F202,$B$337:$BB$373,MATCH(LEFT(TRIM(AK$6),FIND("~",SUBSTITUTE(AK$6,"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202))*HLOOKUP(LEFT(TRIM(AK$6),FIND("~",SUBSTITUTE(AK$6," ","~",LEN(TRIM(AK$6))-LEN(SUBSTITUTE(TRIM(AK$6)," ",""))))-1)&amp;" Total",$B$6:$BB$373,ROW($A202)-5,FALSE))</f>
        <v>0</v>
      </c>
      <c r="AL202" s="10">
        <f ca="1">IF(AL$5&lt;&gt;"",HLOOKUP(AL$5,Functionalization!$G$6:$R$373,ROW($A202)-5,FALSE),IFERROR(INDEX(AL$337:AL$373,MATCH($F202,$B$337:$B$373,0))/VLOOKUP($F202,$B$337:$BB$373,MATCH(LEFT(TRIM(AL$6),FIND("~",SUBSTITUTE(AL$6,"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202))*HLOOKUP(LEFT(TRIM(AL$6),FIND("~",SUBSTITUTE(AL$6," ","~",LEN(TRIM(AL$6))-LEN(SUBSTITUTE(TRIM(AL$6)," ",""))))-1)&amp;" Total",$B$6:$BB$373,ROW($A202)-5,FALSE))</f>
        <v>0</v>
      </c>
      <c r="AM202" s="10">
        <f ca="1">IF(AM$5&lt;&gt;"",HLOOKUP(AM$5,Functionalization!$G$6:$R$373,ROW($A202)-5,FALSE),IFERROR(INDEX(AM$337:AM$373,MATCH($F202,$B$337:$B$373,0))/VLOOKUP($F202,$B$337:$BB$373,MATCH(LEFT(TRIM(AM$6),FIND("~",SUBSTITUTE(AM$6,"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202))*HLOOKUP(LEFT(TRIM(AM$6),FIND("~",SUBSTITUTE(AM$6," ","~",LEN(TRIM(AM$6))-LEN(SUBSTITUTE(TRIM(AM$6)," ",""))))-1)&amp;" Total",$B$6:$BB$373,ROW($A202)-5,FALSE))</f>
        <v>0</v>
      </c>
      <c r="AN202" s="10">
        <f ca="1">IF(AN$5&lt;&gt;"",HLOOKUP(AN$5,Functionalization!$G$6:$R$373,ROW($A202)-5,FALSE),IFERROR(INDEX(AN$337:AN$373,MATCH($F202,$B$337:$B$373,0))/VLOOKUP($F202,$B$337:$BB$373,MATCH(LEFT(TRIM(AN$6),FIND("~",SUBSTITUTE(AN$6,"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202))*HLOOKUP(LEFT(TRIM(AN$6),FIND("~",SUBSTITUTE(AN$6," ","~",LEN(TRIM(AN$6))-LEN(SUBSTITUTE(TRIM(AN$6)," ",""))))-1)&amp;" Total",$B$6:$BB$373,ROW($A202)-5,FALSE))</f>
        <v>0</v>
      </c>
      <c r="AO202" s="10">
        <f ca="1">IF(AO$5&lt;&gt;"",HLOOKUP(AO$5,Functionalization!$G$6:$R$373,ROW($A202)-5,FALSE),IFERROR(INDEX(AO$337:AO$373,MATCH($F202,$B$337:$B$373,0))/VLOOKUP($F202,$B$337:$BB$373,MATCH(LEFT(TRIM(AO$6),FIND("~",SUBSTITUTE(AO$6,"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202))*HLOOKUP(LEFT(TRIM(AO$6),FIND("~",SUBSTITUTE(AO$6," ","~",LEN(TRIM(AO$6))-LEN(SUBSTITUTE(TRIM(AO$6)," ",""))))-1)&amp;" Total",$B$6:$BB$373,ROW($A202)-5,FALSE))</f>
        <v>0</v>
      </c>
      <c r="AP202" s="10">
        <f ca="1">IF(AP$5&lt;&gt;"",HLOOKUP(AP$5,Functionalization!$G$6:$R$373,ROW($A202)-5,FALSE),IFERROR(INDEX(AP$337:AP$373,MATCH($F202,$B$337:$B$373,0))/VLOOKUP($F202,$B$337:$BB$373,MATCH(LEFT(TRIM(AP$6),FIND("~",SUBSTITUTE(AP$6,"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202))*HLOOKUP(LEFT(TRIM(AP$6),FIND("~",SUBSTITUTE(AP$6," ","~",LEN(TRIM(AP$6))-LEN(SUBSTITUTE(TRIM(AP$6)," ",""))))-1)&amp;" Total",$B$6:$BB$373,ROW($A202)-5,FALSE))</f>
        <v>0</v>
      </c>
      <c r="AQ202" s="10">
        <f ca="1">IF(AQ$5&lt;&gt;"",HLOOKUP(AQ$5,Functionalization!$G$6:$R$373,ROW($A202)-5,FALSE),IFERROR(INDEX(AQ$337:AQ$373,MATCH($F202,$B$337:$B$373,0))/VLOOKUP($F202,$B$337:$BB$373,MATCH(LEFT(TRIM(AQ$6),FIND("~",SUBSTITUTE(AQ$6,"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202))*HLOOKUP(LEFT(TRIM(AQ$6),FIND("~",SUBSTITUTE(AQ$6," ","~",LEN(TRIM(AQ$6))-LEN(SUBSTITUTE(TRIM(AQ$6)," ",""))))-1)&amp;" Total",$B$6:$BB$373,ROW($A202)-5,FALSE))</f>
        <v>0</v>
      </c>
      <c r="AR202" s="10">
        <f ca="1">IF(AR$5&lt;&gt;"",HLOOKUP(AR$5,Functionalization!$G$6:$R$373,ROW($A202)-5,FALSE),IFERROR(INDEX(AR$337:AR$373,MATCH($F202,$B$337:$B$373,0))/VLOOKUP($F202,$B$337:$BB$373,MATCH(LEFT(TRIM(AR$6),FIND("~",SUBSTITUTE(AR$6,"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202))*HLOOKUP(LEFT(TRIM(AR$6),FIND("~",SUBSTITUTE(AR$6," ","~",LEN(TRIM(AR$6))-LEN(SUBSTITUTE(TRIM(AR$6)," ",""))))-1)&amp;" Total",$B$6:$BB$373,ROW($A202)-5,FALSE))</f>
        <v>0</v>
      </c>
      <c r="AS202" s="10">
        <f ca="1">IF(AS$5&lt;&gt;"",HLOOKUP(AS$5,Functionalization!$G$6:$R$373,ROW($A202)-5,FALSE),IFERROR(INDEX(AS$337:AS$373,MATCH($F202,$B$337:$B$373,0))/VLOOKUP($F202,$B$337:$BB$373,MATCH(LEFT(TRIM(AS$6),FIND("~",SUBSTITUTE(AS$6,"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202))*HLOOKUP(LEFT(TRIM(AS$6),FIND("~",SUBSTITUTE(AS$6," ","~",LEN(TRIM(AS$6))-LEN(SUBSTITUTE(TRIM(AS$6)," ",""))))-1)&amp;" Total",$B$6:$BB$373,ROW($A202)-5,FALSE))</f>
        <v>0</v>
      </c>
      <c r="AT202" s="10">
        <f ca="1">IF(AT$5&lt;&gt;"",HLOOKUP(AT$5,Functionalization!$G$6:$R$373,ROW($A202)-5,FALSE),IFERROR(INDEX(AT$337:AT$373,MATCH($F202,$B$337:$B$373,0))/VLOOKUP($F202,$B$337:$BB$373,MATCH(LEFT(TRIM(AT$6),FIND("~",SUBSTITUTE(AT$6,"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202))*HLOOKUP(LEFT(TRIM(AT$6),FIND("~",SUBSTITUTE(AT$6," ","~",LEN(TRIM(AT$6))-LEN(SUBSTITUTE(TRIM(AT$6)," ",""))))-1)&amp;" Total",$B$6:$BB$373,ROW($A202)-5,FALSE))</f>
        <v>0</v>
      </c>
      <c r="AU202" s="10">
        <f ca="1">IF(AU$5&lt;&gt;"",HLOOKUP(AU$5,Functionalization!$G$6:$R$373,ROW($A202)-5,FALSE),IFERROR(INDEX(AU$337:AU$373,MATCH($F202,$B$337:$B$373,0))/VLOOKUP($F202,$B$337:$BB$373,MATCH(LEFT(TRIM(AU$6),FIND("~",SUBSTITUTE(AU$6,"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202))*HLOOKUP(LEFT(TRIM(AU$6),FIND("~",SUBSTITUTE(AU$6," ","~",LEN(TRIM(AU$6))-LEN(SUBSTITUTE(TRIM(AU$6)," ",""))))-1)&amp;" Total",$B$6:$BB$373,ROW($A202)-5,FALSE))</f>
        <v>0</v>
      </c>
      <c r="AV202" s="10">
        <f ca="1">IF(AV$5&lt;&gt;"",HLOOKUP(AV$5,Functionalization!$G$6:$R$373,ROW($A202)-5,FALSE),IFERROR(INDEX(AV$337:AV$373,MATCH($F202,$B$337:$B$373,0))/VLOOKUP($F202,$B$337:$BB$373,MATCH(LEFT(TRIM(AV$6),FIND("~",SUBSTITUTE(AV$6,"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202))*HLOOKUP(LEFT(TRIM(AV$6),FIND("~",SUBSTITUTE(AV$6," ","~",LEN(TRIM(AV$6))-LEN(SUBSTITUTE(TRIM(AV$6)," ",""))))-1)&amp;" Total",$B$6:$BB$373,ROW($A202)-5,FALSE))</f>
        <v>0</v>
      </c>
      <c r="AW202" s="10">
        <f ca="1">IF(AW$5&lt;&gt;"",HLOOKUP(AW$5,Functionalization!$G$6:$R$373,ROW($A202)-5,FALSE),IFERROR(INDEX(AW$337:AW$373,MATCH($F202,$B$337:$B$373,0))/VLOOKUP($F202,$B$337:$BB$373,MATCH(LEFT(TRIM(AW$6),FIND("~",SUBSTITUTE(AW$6,"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202))*HLOOKUP(LEFT(TRIM(AW$6),FIND("~",SUBSTITUTE(AW$6," ","~",LEN(TRIM(AW$6))-LEN(SUBSTITUTE(TRIM(AW$6)," ",""))))-1)&amp;" Total",$B$6:$BB$373,ROW($A202)-5,FALSE))</f>
        <v>0</v>
      </c>
      <c r="AX202" s="10">
        <f ca="1">IF(AX$5&lt;&gt;"",HLOOKUP(AX$5,Functionalization!$G$6:$R$373,ROW($A202)-5,FALSE),IFERROR(INDEX(AX$337:AX$373,MATCH($F202,$B$337:$B$373,0))/VLOOKUP($F202,$B$337:$BB$373,MATCH(LEFT(TRIM(AX$6),FIND("~",SUBSTITUTE(AX$6,"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202))*HLOOKUP(LEFT(TRIM(AX$6),FIND("~",SUBSTITUTE(AX$6," ","~",LEN(TRIM(AX$6))-LEN(SUBSTITUTE(TRIM(AX$6)," ",""))))-1)&amp;" Total",$B$6:$BB$373,ROW($A202)-5,FALSE))</f>
        <v>0</v>
      </c>
      <c r="AY202" s="10">
        <f ca="1">IF(AY$5&lt;&gt;"",HLOOKUP(AY$5,Functionalization!$G$6:$R$373,ROW($A202)-5,FALSE),IFERROR(INDEX(AY$337:AY$373,MATCH($F202,$B$337:$B$373,0))/VLOOKUP($F202,$B$337:$BB$373,MATCH(LEFT(TRIM(AY$6),FIND("~",SUBSTITUTE(AY$6,"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202))*HLOOKUP(LEFT(TRIM(AY$6),FIND("~",SUBSTITUTE(AY$6," ","~",LEN(TRIM(AY$6))-LEN(SUBSTITUTE(TRIM(AY$6)," ",""))))-1)&amp;" Total",$B$6:$BB$373,ROW($A202)-5,FALSE))</f>
        <v>0</v>
      </c>
      <c r="AZ202" s="10">
        <f ca="1">IF(AZ$5&lt;&gt;"",HLOOKUP(AZ$5,Functionalization!$G$6:$R$373,ROW($A202)-5,FALSE),IFERROR(INDEX(AZ$337:AZ$373,MATCH($F202,$B$337:$B$373,0))/VLOOKUP($F202,$B$337:$BB$373,MATCH(LEFT(TRIM(AZ$6),FIND("~",SUBSTITUTE(AZ$6,"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202))*HLOOKUP(LEFT(TRIM(AZ$6),FIND("~",SUBSTITUTE(AZ$6," ","~",LEN(TRIM(AZ$6))-LEN(SUBSTITUTE(TRIM(AZ$6)," ",""))))-1)&amp;" Total",$B$6:$BB$373,ROW($A202)-5,FALSE))</f>
        <v>0</v>
      </c>
      <c r="BA202" s="10">
        <f ca="1">IF(BA$5&lt;&gt;"",HLOOKUP(BA$5,Functionalization!$G$6:$R$373,ROW($A202)-5,FALSE),IFERROR(INDEX(BA$337:BA$373,MATCH($F202,$B$337:$B$373,0))/VLOOKUP($F202,$B$337:$BB$373,MATCH(LEFT(TRIM(BA$6),FIND("~",SUBSTITUTE(BA$6,"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202))*HLOOKUP(LEFT(TRIM(BA$6),FIND("~",SUBSTITUTE(BA$6," ","~",LEN(TRIM(BA$6))-LEN(SUBSTITUTE(TRIM(BA$6)," ",""))))-1)&amp;" Total",$B$6:$BB$373,ROW($A202)-5,FALSE))</f>
        <v>0</v>
      </c>
      <c r="BB202" s="10">
        <f ca="1">IF(BB$5&lt;&gt;"",HLOOKUP(BB$5,Functionalization!$G$6:$R$373,ROW($A202)-5,FALSE),IFERROR(INDEX(BB$337:BB$373,MATCH($F202,$B$337:$B$373,0))/VLOOKUP($F202,$B$337:$BB$373,MATCH(LEFT(TRIM(BB$6),FIND("~",SUBSTITUTE(BB$6,"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202))*HLOOKUP(LEFT(TRIM(BB$6),FIND("~",SUBSTITUTE(BB$6," ","~",LEN(TRIM(BB$6))-LEN(SUBSTITUTE(TRIM(BB$6)," ",""))))-1)&amp;" Total",$B$6:$BB$373,ROW($A202)-5,FALSE))</f>
        <v>0</v>
      </c>
      <c r="BD202">
        <f ca="1">IFERROR(IF(SUMIF($G$6:$BB$6,BD$6&amp;" Total",$G202:$BB202)-(SUMIF($G$6:$BB$6,BD$6&amp;" "&amp;'Input-Func_Class'!$D$22,$G202:$BB202)+IFERROR(SUMIF($G$6:$BB$6,BD$6&amp;" "&amp;'Input-Func_Class'!$E$22,$G202:$BB202),SUMIF($G$6:$BB$6,BD$6&amp;" "&amp;'Input-Func_Class'!$B$24,$G202:$BB202))+SUMIF($G$6:$BB$6,BD$6&amp;" "&amp;'Input-Func_Class'!$F$22,$G202:$BB202))&lt;Check_Limit,0,1),1)</f>
        <v>0</v>
      </c>
      <c r="BE202">
        <f ca="1">IFERROR(IF(SUMIF($G$6:$BB$6,BE$6&amp;" Total",$G202:$BB202)-(SUMIF($G$6:$BB$6,BE$6&amp;" "&amp;'Input-Func_Class'!$D$22,$G202:$BB202)+IFERROR(SUMIF($G$6:$BB$6,BE$6&amp;" "&amp;'Input-Func_Class'!$E$22,$G202:$BB202),SUMIF($G$6:$BB$6,BE$6&amp;" "&amp;'Input-Func_Class'!$B$24,$G202:$BB202))+SUMIF($G$6:$BB$6,BE$6&amp;" "&amp;'Input-Func_Class'!$F$22,$G202:$BB202))&lt;Check_Limit,0,1),1)</f>
        <v>0</v>
      </c>
      <c r="BF202">
        <f ca="1">IFERROR(IF(SUMIF($G$6:$BB$6,BF$6&amp;" Total",$G202:$BB202)-(SUMIF($G$6:$BB$6,BF$6&amp;" "&amp;'Input-Func_Class'!$D$22,$G202:$BB202)+IFERROR(SUMIF($G$6:$BB$6,BF$6&amp;" "&amp;'Input-Func_Class'!$E$22,$G202:$BB202),SUMIF($G$6:$BB$6,BF$6&amp;" "&amp;'Input-Func_Class'!$B$24,$G202:$BB202))+SUMIF($G$6:$BB$6,BF$6&amp;" "&amp;'Input-Func_Class'!$F$22,$G202:$BB202))&lt;Check_Limit,0,1),1)</f>
        <v>0</v>
      </c>
      <c r="BG202">
        <f ca="1">IFERROR(IF(SUMIF($G$6:$BB$6,BG$6&amp;" Total",$G202:$BB202)-(SUMIF($G$6:$BB$6,BG$6&amp;" "&amp;'Input-Func_Class'!$D$22,$G202:$BB202)+IFERROR(SUMIF($G$6:$BB$6,BG$6&amp;" "&amp;'Input-Func_Class'!$E$22,$G202:$BB202),SUMIF($G$6:$BB$6,BG$6&amp;" "&amp;'Input-Func_Class'!$B$24,$G202:$BB202))+SUMIF($G$6:$BB$6,BG$6&amp;" "&amp;'Input-Func_Class'!$F$22,$G202:$BB202))&lt;Check_Limit,0,1),1)</f>
        <v>0</v>
      </c>
      <c r="BH202">
        <f ca="1">IFERROR(IF(SUMIF($G$6:$BB$6,BH$6&amp;" Total",$G202:$BB202)-(SUMIF($G$6:$BB$6,BH$6&amp;" "&amp;'Input-Func_Class'!$D$22,$G202:$BB202)+IFERROR(SUMIF($G$6:$BB$6,BH$6&amp;" "&amp;'Input-Func_Class'!$E$22,$G202:$BB202),SUMIF($G$6:$BB$6,BH$6&amp;" "&amp;'Input-Func_Class'!$B$24,$G202:$BB202))+SUMIF($G$6:$BB$6,BH$6&amp;" "&amp;'Input-Func_Class'!$F$22,$G202:$BB202))&lt;Check_Limit,0,1),1)</f>
        <v>0</v>
      </c>
      <c r="BI202">
        <f ca="1">IFERROR(IF(SUMIF($G$6:$BB$6,BI$6&amp;" Total",$G202:$BB202)-(SUMIF($G$6:$BB$6,BI$6&amp;" "&amp;'Input-Func_Class'!$D$22,$G202:$BB202)+IFERROR(SUMIF($G$6:$BB$6,BI$6&amp;" "&amp;'Input-Func_Class'!$E$22,$G202:$BB202),SUMIF($G$6:$BB$6,BI$6&amp;" "&amp;'Input-Func_Class'!$B$24,$G202:$BB202))+SUMIF($G$6:$BB$6,BI$6&amp;" "&amp;'Input-Func_Class'!$F$22,$G202:$BB202))&lt;Check_Limit,0,1),1)</f>
        <v>0</v>
      </c>
      <c r="BJ202">
        <f ca="1">IFERROR(IF(SUMIF($G$6:$BB$6,BJ$6&amp;" Total",$G202:$BB202)-(SUMIF($G$6:$BB$6,BJ$6&amp;" "&amp;'Input-Func_Class'!$D$22,$G202:$BB202)+IFERROR(SUMIF($G$6:$BB$6,BJ$6&amp;" "&amp;'Input-Func_Class'!$E$22,$G202:$BB202),SUMIF($G$6:$BB$6,BJ$6&amp;" "&amp;'Input-Func_Class'!$B$24,$G202:$BB202))+SUMIF($G$6:$BB$6,BJ$6&amp;" "&amp;'Input-Func_Class'!$F$22,$G202:$BB202))&lt;Check_Limit,0,1),1)</f>
        <v>0</v>
      </c>
      <c r="BK202">
        <f ca="1">IFERROR(IF(SUMIF($G$6:$BB$6,BK$6&amp;" Total",$G202:$BB202)-(SUMIF($G$6:$BB$6,BK$6&amp;" "&amp;'Input-Func_Class'!$D$22,$G202:$BB202)+IFERROR(SUMIF($G$6:$BB$6,BK$6&amp;" "&amp;'Input-Func_Class'!$E$22,$G202:$BB202),SUMIF($G$6:$BB$6,BK$6&amp;" "&amp;'Input-Func_Class'!$B$24,$G202:$BB202))+SUMIF($G$6:$BB$6,BK$6&amp;" "&amp;'Input-Func_Class'!$F$22,$G202:$BB202))&lt;Check_Limit,0,1),1)</f>
        <v>0</v>
      </c>
      <c r="BL202">
        <f ca="1">IFERROR(IF(SUMIF($G$6:$BB$6,BL$6&amp;" Total",$G202:$BB202)-(SUMIF($G$6:$BB$6,BL$6&amp;" "&amp;'Input-Func_Class'!$D$22,$G202:$BB202)+IFERROR(SUMIF($G$6:$BB$6,BL$6&amp;" "&amp;'Input-Func_Class'!$E$22,$G202:$BB202),SUMIF($G$6:$BB$6,BL$6&amp;" "&amp;'Input-Func_Class'!$B$24,$G202:$BB202))+SUMIF($G$6:$BB$6,BL$6&amp;" "&amp;'Input-Func_Class'!$F$22,$G202:$BB202))&lt;Check_Limit,0,1),1)</f>
        <v>0</v>
      </c>
      <c r="BM202">
        <f ca="1">IFERROR(IF(SUMIF($G$6:$BB$6,BM$6&amp;" Total",$G202:$BB202)-(SUMIF($G$6:$BB$6,BM$6&amp;" "&amp;'Input-Func_Class'!$D$22,$G202:$BB202)+IFERROR(SUMIF($G$6:$BB$6,BM$6&amp;" "&amp;'Input-Func_Class'!$E$22,$G202:$BB202),SUMIF($G$6:$BB$6,BM$6&amp;" "&amp;'Input-Func_Class'!$B$24,$G202:$BB202))+SUMIF($G$6:$BB$6,BM$6&amp;" "&amp;'Input-Func_Class'!$F$22,$G202:$BB202))&lt;Check_Limit,0,1),1)</f>
        <v>0</v>
      </c>
      <c r="BN202">
        <f ca="1">IFERROR(IF(SUMIF($G$6:$BB$6,BN$6&amp;" Total",$G202:$BB202)-(SUMIF($G$6:$BB$6,BN$6&amp;" "&amp;'Input-Func_Class'!$D$22,$G202:$BB202)+IFERROR(SUMIF($G$6:$BB$6,BN$6&amp;" "&amp;'Input-Func_Class'!$E$22,$G202:$BB202),SUMIF($G$6:$BB$6,BN$6&amp;" "&amp;'Input-Func_Class'!$B$24,$G202:$BB202))+SUMIF($G$6:$BB$6,BN$6&amp;" "&amp;'Input-Func_Class'!$F$22,$G202:$BB202))&lt;Check_Limit,0,1),1)</f>
        <v>0</v>
      </c>
      <c r="BO202">
        <f ca="1">IFERROR(IF(SUMIF($G$6:$BB$6,BO$6&amp;" Total",$G202:$BB202)-(SUMIF($G$6:$BB$6,BO$6&amp;" "&amp;'Input-Func_Class'!$D$22,$G202:$BB202)+IFERROR(SUMIF($G$6:$BB$6,BO$6&amp;" "&amp;'Input-Func_Class'!$E$22,$G202:$BB202),SUMIF($G$6:$BB$6,BO$6&amp;" "&amp;'Input-Func_Class'!$B$24,$G202:$BB202))+SUMIF($G$6:$BB$6,BO$6&amp;" "&amp;'Input-Func_Class'!$F$22,$G202:$BB202))&lt;Check_Limit,0,1),1)</f>
        <v>0</v>
      </c>
    </row>
    <row r="203" spans="1:67" outlineLevel="1">
      <c r="A203" s="31">
        <f>IF(ISBLANK('Input-Accounts'!A203),"",'Input-Accounts'!A203)</f>
        <v>180</v>
      </c>
      <c r="B203" s="53" t="str">
        <f>IF(ISBLANK('Input-Accounts'!B203),"",'Input-Accounts'!B203)</f>
        <v>Customer records and collection expenses</v>
      </c>
      <c r="C203" s="31">
        <f>IF(ISBLANK('Input-Accounts'!C203),"",'Input-Accounts'!C203)</f>
        <v>903</v>
      </c>
      <c r="D203" s="10">
        <f>Functionalization!$D203</f>
        <v>2497402.2295784578</v>
      </c>
      <c r="E203" s="10">
        <f t="shared" ca="1" si="48"/>
        <v>0</v>
      </c>
      <c r="F203" s="3" t="str">
        <f>IF($D203=0,"-",IF('Input-Accounts'!$E203&lt;&gt;0,'Input-Accounts'!$E203,'Input-Accounts'!$G203))</f>
        <v>CUSTOMER</v>
      </c>
      <c r="G203" s="10">
        <f ca="1">IF(G$5&lt;&gt;"",HLOOKUP(G$5,Functionalization!$G$6:$R$373,ROW($A203)-5,FALSE),IFERROR(INDEX(G$337:G$373,MATCH($F203,$B$337:$B$373,0))/VLOOKUP($F203,$B$337:$BB$373,MATCH(LEFT(TRIM(G$6),FIND("~",SUBSTITUTE(G$6,"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203))*HLOOKUP(LEFT(TRIM(G$6),FIND("~",SUBSTITUTE(G$6," ","~",LEN(TRIM(G$6))-LEN(SUBSTITUTE(TRIM(G$6)," ",""))))-1)&amp;" Total",$B$6:$BB$373,ROW($A203)-5,FALSE))</f>
        <v>0</v>
      </c>
      <c r="H203" s="10">
        <f ca="1">IF(H$5&lt;&gt;"",HLOOKUP(H$5,Functionalization!$G$6:$R$373,ROW($A203)-5,FALSE),IFERROR(INDEX(H$337:H$373,MATCH($F203,$B$337:$B$373,0))/VLOOKUP($F203,$B$337:$BB$373,MATCH(LEFT(TRIM(H$6),FIND("~",SUBSTITUTE(H$6,"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203))*HLOOKUP(LEFT(TRIM(H$6),FIND("~",SUBSTITUTE(H$6," ","~",LEN(TRIM(H$6))-LEN(SUBSTITUTE(TRIM(H$6)," ",""))))-1)&amp;" Total",$B$6:$BB$373,ROW($A203)-5,FALSE))</f>
        <v>0</v>
      </c>
      <c r="I203" s="10">
        <f ca="1">IF(I$5&lt;&gt;"",HLOOKUP(I$5,Functionalization!$G$6:$R$373,ROW($A203)-5,FALSE),IFERROR(INDEX(I$337:I$373,MATCH($F203,$B$337:$B$373,0))/VLOOKUP($F203,$B$337:$BB$373,MATCH(LEFT(TRIM(I$6),FIND("~",SUBSTITUTE(I$6,"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203))*HLOOKUP(LEFT(TRIM(I$6),FIND("~",SUBSTITUTE(I$6," ","~",LEN(TRIM(I$6))-LEN(SUBSTITUTE(TRIM(I$6)," ",""))))-1)&amp;" Total",$B$6:$BB$373,ROW($A203)-5,FALSE))</f>
        <v>0</v>
      </c>
      <c r="J203" s="10">
        <f ca="1">IF(J$5&lt;&gt;"",HLOOKUP(J$5,Functionalization!$G$6:$R$373,ROW($A203)-5,FALSE),IFERROR(INDEX(J$337:J$373,MATCH($F203,$B$337:$B$373,0))/VLOOKUP($F203,$B$337:$BB$373,MATCH(LEFT(TRIM(J$6),FIND("~",SUBSTITUTE(J$6,"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203))*HLOOKUP(LEFT(TRIM(J$6),FIND("~",SUBSTITUTE(J$6," ","~",LEN(TRIM(J$6))-LEN(SUBSTITUTE(TRIM(J$6)," ",""))))-1)&amp;" Total",$B$6:$BB$373,ROW($A203)-5,FALSE))</f>
        <v>0</v>
      </c>
      <c r="K203" s="10">
        <f ca="1">IF(K$5&lt;&gt;"",HLOOKUP(K$5,Functionalization!$G$6:$R$373,ROW($A203)-5,FALSE),IFERROR(INDEX(K$337:K$373,MATCH($F203,$B$337:$B$373,0))/VLOOKUP($F203,$B$337:$BB$373,MATCH(LEFT(TRIM(K$6),FIND("~",SUBSTITUTE(K$6,"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203))*HLOOKUP(LEFT(TRIM(K$6),FIND("~",SUBSTITUTE(K$6," ","~",LEN(TRIM(K$6))-LEN(SUBSTITUTE(TRIM(K$6)," ",""))))-1)&amp;" Total",$B$6:$BB$373,ROW($A203)-5,FALSE))</f>
        <v>0</v>
      </c>
      <c r="L203" s="10">
        <f ca="1">IF(L$5&lt;&gt;"",HLOOKUP(L$5,Functionalization!$G$6:$R$373,ROW($A203)-5,FALSE),IFERROR(INDEX(L$337:L$373,MATCH($F203,$B$337:$B$373,0))/VLOOKUP($F203,$B$337:$BB$373,MATCH(LEFT(TRIM(L$6),FIND("~",SUBSTITUTE(L$6,"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203))*HLOOKUP(LEFT(TRIM(L$6),FIND("~",SUBSTITUTE(L$6," ","~",LEN(TRIM(L$6))-LEN(SUBSTITUTE(TRIM(L$6)," ",""))))-1)&amp;" Total",$B$6:$BB$373,ROW($A203)-5,FALSE))</f>
        <v>0</v>
      </c>
      <c r="M203" s="10">
        <f ca="1">IF(M$5&lt;&gt;"",HLOOKUP(M$5,Functionalization!$G$6:$R$373,ROW($A203)-5,FALSE),IFERROR(INDEX(M$337:M$373,MATCH($F203,$B$337:$B$373,0))/VLOOKUP($F203,$B$337:$BB$373,MATCH(LEFT(TRIM(M$6),FIND("~",SUBSTITUTE(M$6,"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203))*HLOOKUP(LEFT(TRIM(M$6),FIND("~",SUBSTITUTE(M$6," ","~",LEN(TRIM(M$6))-LEN(SUBSTITUTE(TRIM(M$6)," ",""))))-1)&amp;" Total",$B$6:$BB$373,ROW($A203)-5,FALSE))</f>
        <v>0</v>
      </c>
      <c r="N203" s="10">
        <f ca="1">IF(N$5&lt;&gt;"",HLOOKUP(N$5,Functionalization!$G$6:$R$373,ROW($A203)-5,FALSE),IFERROR(INDEX(N$337:N$373,MATCH($F203,$B$337:$B$373,0))/VLOOKUP($F203,$B$337:$BB$373,MATCH(LEFT(TRIM(N$6),FIND("~",SUBSTITUTE(N$6,"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203))*HLOOKUP(LEFT(TRIM(N$6),FIND("~",SUBSTITUTE(N$6," ","~",LEN(TRIM(N$6))-LEN(SUBSTITUTE(TRIM(N$6)," ",""))))-1)&amp;" Total",$B$6:$BB$373,ROW($A203)-5,FALSE))</f>
        <v>0</v>
      </c>
      <c r="O203" s="10">
        <f ca="1">IF(O$5&lt;&gt;"",HLOOKUP(O$5,Functionalization!$G$6:$R$373,ROW($A203)-5,FALSE),IFERROR(INDEX(O$337:O$373,MATCH($F203,$B$337:$B$373,0))/VLOOKUP($F203,$B$337:$BB$373,MATCH(LEFT(TRIM(O$6),FIND("~",SUBSTITUTE(O$6,"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203))*HLOOKUP(LEFT(TRIM(O$6),FIND("~",SUBSTITUTE(O$6," ","~",LEN(TRIM(O$6))-LEN(SUBSTITUTE(TRIM(O$6)," ",""))))-1)&amp;" Total",$B$6:$BB$373,ROW($A203)-5,FALSE))</f>
        <v>2497402.2295784578</v>
      </c>
      <c r="P203" s="10">
        <f ca="1">IF(P$5&lt;&gt;"",HLOOKUP(P$5,Functionalization!$G$6:$R$373,ROW($A203)-5,FALSE),IFERROR(INDEX(P$337:P$373,MATCH($F203,$B$337:$B$373,0))/VLOOKUP($F203,$B$337:$BB$373,MATCH(LEFT(TRIM(P$6),FIND("~",SUBSTITUTE(P$6,"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203))*HLOOKUP(LEFT(TRIM(P$6),FIND("~",SUBSTITUTE(P$6," ","~",LEN(TRIM(P$6))-LEN(SUBSTITUTE(TRIM(P$6)," ",""))))-1)&amp;" Total",$B$6:$BB$373,ROW($A203)-5,FALSE))</f>
        <v>0</v>
      </c>
      <c r="Q203" s="10">
        <f ca="1">IF(Q$5&lt;&gt;"",HLOOKUP(Q$5,Functionalization!$G$6:$R$373,ROW($A203)-5,FALSE),IFERROR(INDEX(Q$337:Q$373,MATCH($F203,$B$337:$B$373,0))/VLOOKUP($F203,$B$337:$BB$373,MATCH(LEFT(TRIM(Q$6),FIND("~",SUBSTITUTE(Q$6,"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203))*HLOOKUP(LEFT(TRIM(Q$6),FIND("~",SUBSTITUTE(Q$6," ","~",LEN(TRIM(Q$6))-LEN(SUBSTITUTE(TRIM(Q$6)," ",""))))-1)&amp;" Total",$B$6:$BB$373,ROW($A203)-5,FALSE))</f>
        <v>0</v>
      </c>
      <c r="R203" s="10">
        <f ca="1">IF(R$5&lt;&gt;"",HLOOKUP(R$5,Functionalization!$G$6:$R$373,ROW($A203)-5,FALSE),IFERROR(INDEX(R$337:R$373,MATCH($F203,$B$337:$B$373,0))/VLOOKUP($F203,$B$337:$BB$373,MATCH(LEFT(TRIM(R$6),FIND("~",SUBSTITUTE(R$6,"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203))*HLOOKUP(LEFT(TRIM(R$6),FIND("~",SUBSTITUTE(R$6," ","~",LEN(TRIM(R$6))-LEN(SUBSTITUTE(TRIM(R$6)," ",""))))-1)&amp;" Total",$B$6:$BB$373,ROW($A203)-5,FALSE))</f>
        <v>2497402.2295784578</v>
      </c>
      <c r="S203" s="10">
        <f ca="1">IF(S$5&lt;&gt;"",HLOOKUP(S$5,Functionalization!$G$6:$R$373,ROW($A203)-5,FALSE),IFERROR(INDEX(S$337:S$373,MATCH($F203,$B$337:$B$373,0))/VLOOKUP($F203,$B$337:$BB$373,MATCH(LEFT(TRIM(S$6),FIND("~",SUBSTITUTE(S$6,"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203))*HLOOKUP(LEFT(TRIM(S$6),FIND("~",SUBSTITUTE(S$6," ","~",LEN(TRIM(S$6))-LEN(SUBSTITUTE(TRIM(S$6)," ",""))))-1)&amp;" Total",$B$6:$BB$373,ROW($A203)-5,FALSE))</f>
        <v>0</v>
      </c>
      <c r="T203" s="10">
        <f ca="1">IF(T$5&lt;&gt;"",HLOOKUP(T$5,Functionalization!$G$6:$R$373,ROW($A203)-5,FALSE),IFERROR(INDEX(T$337:T$373,MATCH($F203,$B$337:$B$373,0))/VLOOKUP($F203,$B$337:$BB$373,MATCH(LEFT(TRIM(T$6),FIND("~",SUBSTITUTE(T$6,"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203))*HLOOKUP(LEFT(TRIM(T$6),FIND("~",SUBSTITUTE(T$6," ","~",LEN(TRIM(T$6))-LEN(SUBSTITUTE(TRIM(T$6)," ",""))))-1)&amp;" Total",$B$6:$BB$373,ROW($A203)-5,FALSE))</f>
        <v>0</v>
      </c>
      <c r="U203" s="10">
        <f ca="1">IF(U$5&lt;&gt;"",HLOOKUP(U$5,Functionalization!$G$6:$R$373,ROW($A203)-5,FALSE),IFERROR(INDEX(U$337:U$373,MATCH($F203,$B$337:$B$373,0))/VLOOKUP($F203,$B$337:$BB$373,MATCH(LEFT(TRIM(U$6),FIND("~",SUBSTITUTE(U$6,"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203))*HLOOKUP(LEFT(TRIM(U$6),FIND("~",SUBSTITUTE(U$6," ","~",LEN(TRIM(U$6))-LEN(SUBSTITUTE(TRIM(U$6)," ",""))))-1)&amp;" Total",$B$6:$BB$373,ROW($A203)-5,FALSE))</f>
        <v>0</v>
      </c>
      <c r="V203" s="10">
        <f ca="1">IF(V$5&lt;&gt;"",HLOOKUP(V$5,Functionalization!$G$6:$R$373,ROW($A203)-5,FALSE),IFERROR(INDEX(V$337:V$373,MATCH($F203,$B$337:$B$373,0))/VLOOKUP($F203,$B$337:$BB$373,MATCH(LEFT(TRIM(V$6),FIND("~",SUBSTITUTE(V$6,"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203))*HLOOKUP(LEFT(TRIM(V$6),FIND("~",SUBSTITUTE(V$6," ","~",LEN(TRIM(V$6))-LEN(SUBSTITUTE(TRIM(V$6)," ",""))))-1)&amp;" Total",$B$6:$BB$373,ROW($A203)-5,FALSE))</f>
        <v>0</v>
      </c>
      <c r="W203" s="10">
        <f ca="1">IF(W$5&lt;&gt;"",HLOOKUP(W$5,Functionalization!$G$6:$R$373,ROW($A203)-5,FALSE),IFERROR(INDEX(W$337:W$373,MATCH($F203,$B$337:$B$373,0))/VLOOKUP($F203,$B$337:$BB$373,MATCH(LEFT(TRIM(W$6),FIND("~",SUBSTITUTE(W$6,"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203))*HLOOKUP(LEFT(TRIM(W$6),FIND("~",SUBSTITUTE(W$6," ","~",LEN(TRIM(W$6))-LEN(SUBSTITUTE(TRIM(W$6)," ",""))))-1)&amp;" Total",$B$6:$BB$373,ROW($A203)-5,FALSE))</f>
        <v>0</v>
      </c>
      <c r="X203" s="10">
        <f ca="1">IF(X$5&lt;&gt;"",HLOOKUP(X$5,Functionalization!$G$6:$R$373,ROW($A203)-5,FALSE),IFERROR(INDEX(X$337:X$373,MATCH($F203,$B$337:$B$373,0))/VLOOKUP($F203,$B$337:$BB$373,MATCH(LEFT(TRIM(X$6),FIND("~",SUBSTITUTE(X$6,"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203))*HLOOKUP(LEFT(TRIM(X$6),FIND("~",SUBSTITUTE(X$6," ","~",LEN(TRIM(X$6))-LEN(SUBSTITUTE(TRIM(X$6)," ",""))))-1)&amp;" Total",$B$6:$BB$373,ROW($A203)-5,FALSE))</f>
        <v>0</v>
      </c>
      <c r="Y203" s="10">
        <f ca="1">IF(Y$5&lt;&gt;"",HLOOKUP(Y$5,Functionalization!$G$6:$R$373,ROW($A203)-5,FALSE),IFERROR(INDEX(Y$337:Y$373,MATCH($F203,$B$337:$B$373,0))/VLOOKUP($F203,$B$337:$BB$373,MATCH(LEFT(TRIM(Y$6),FIND("~",SUBSTITUTE(Y$6,"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203))*HLOOKUP(LEFT(TRIM(Y$6),FIND("~",SUBSTITUTE(Y$6," ","~",LEN(TRIM(Y$6))-LEN(SUBSTITUTE(TRIM(Y$6)," ",""))))-1)&amp;" Total",$B$6:$BB$373,ROW($A203)-5,FALSE))</f>
        <v>0</v>
      </c>
      <c r="Z203" s="10">
        <f ca="1">IF(Z$5&lt;&gt;"",HLOOKUP(Z$5,Functionalization!$G$6:$R$373,ROW($A203)-5,FALSE),IFERROR(INDEX(Z$337:Z$373,MATCH($F203,$B$337:$B$373,0))/VLOOKUP($F203,$B$337:$BB$373,MATCH(LEFT(TRIM(Z$6),FIND("~",SUBSTITUTE(Z$6,"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203))*HLOOKUP(LEFT(TRIM(Z$6),FIND("~",SUBSTITUTE(Z$6," ","~",LEN(TRIM(Z$6))-LEN(SUBSTITUTE(TRIM(Z$6)," ",""))))-1)&amp;" Total",$B$6:$BB$373,ROW($A203)-5,FALSE))</f>
        <v>0</v>
      </c>
      <c r="AA203" s="10">
        <f ca="1">IF(AA$5&lt;&gt;"",HLOOKUP(AA$5,Functionalization!$G$6:$R$373,ROW($A203)-5,FALSE),IFERROR(INDEX(AA$337:AA$373,MATCH($F203,$B$337:$B$373,0))/VLOOKUP($F203,$B$337:$BB$373,MATCH(LEFT(TRIM(AA$6),FIND("~",SUBSTITUTE(AA$6,"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203))*HLOOKUP(LEFT(TRIM(AA$6),FIND("~",SUBSTITUTE(AA$6," ","~",LEN(TRIM(AA$6))-LEN(SUBSTITUTE(TRIM(AA$6)," ",""))))-1)&amp;" Total",$B$6:$BB$373,ROW($A203)-5,FALSE))</f>
        <v>0</v>
      </c>
      <c r="AB203" s="10">
        <f ca="1">IF(AB$5&lt;&gt;"",HLOOKUP(AB$5,Functionalization!$G$6:$R$373,ROW($A203)-5,FALSE),IFERROR(INDEX(AB$337:AB$373,MATCH($F203,$B$337:$B$373,0))/VLOOKUP($F203,$B$337:$BB$373,MATCH(LEFT(TRIM(AB$6),FIND("~",SUBSTITUTE(AB$6,"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203))*HLOOKUP(LEFT(TRIM(AB$6),FIND("~",SUBSTITUTE(AB$6," ","~",LEN(TRIM(AB$6))-LEN(SUBSTITUTE(TRIM(AB$6)," ",""))))-1)&amp;" Total",$B$6:$BB$373,ROW($A203)-5,FALSE))</f>
        <v>0</v>
      </c>
      <c r="AC203" s="10">
        <f ca="1">IF(AC$5&lt;&gt;"",HLOOKUP(AC$5,Functionalization!$G$6:$R$373,ROW($A203)-5,FALSE),IFERROR(INDEX(AC$337:AC$373,MATCH($F203,$B$337:$B$373,0))/VLOOKUP($F203,$B$337:$BB$373,MATCH(LEFT(TRIM(AC$6),FIND("~",SUBSTITUTE(AC$6,"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203))*HLOOKUP(LEFT(TRIM(AC$6),FIND("~",SUBSTITUTE(AC$6," ","~",LEN(TRIM(AC$6))-LEN(SUBSTITUTE(TRIM(AC$6)," ",""))))-1)&amp;" Total",$B$6:$BB$373,ROW($A203)-5,FALSE))</f>
        <v>0</v>
      </c>
      <c r="AD203" s="10">
        <f ca="1">IF(AD$5&lt;&gt;"",HLOOKUP(AD$5,Functionalization!$G$6:$R$373,ROW($A203)-5,FALSE),IFERROR(INDEX(AD$337:AD$373,MATCH($F203,$B$337:$B$373,0))/VLOOKUP($F203,$B$337:$BB$373,MATCH(LEFT(TRIM(AD$6),FIND("~",SUBSTITUTE(AD$6,"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203))*HLOOKUP(LEFT(TRIM(AD$6),FIND("~",SUBSTITUTE(AD$6," ","~",LEN(TRIM(AD$6))-LEN(SUBSTITUTE(TRIM(AD$6)," ",""))))-1)&amp;" Total",$B$6:$BB$373,ROW($A203)-5,FALSE))</f>
        <v>0</v>
      </c>
      <c r="AE203" s="10">
        <f ca="1">IF(AE$5&lt;&gt;"",HLOOKUP(AE$5,Functionalization!$G$6:$R$373,ROW($A203)-5,FALSE),IFERROR(INDEX(AE$337:AE$373,MATCH($F203,$B$337:$B$373,0))/VLOOKUP($F203,$B$337:$BB$373,MATCH(LEFT(TRIM(AE$6),FIND("~",SUBSTITUTE(AE$6,"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203))*HLOOKUP(LEFT(TRIM(AE$6),FIND("~",SUBSTITUTE(AE$6," ","~",LEN(TRIM(AE$6))-LEN(SUBSTITUTE(TRIM(AE$6)," ",""))))-1)&amp;" Total",$B$6:$BB$373,ROW($A203)-5,FALSE))</f>
        <v>0</v>
      </c>
      <c r="AF203" s="10">
        <f ca="1">IF(AF$5&lt;&gt;"",HLOOKUP(AF$5,Functionalization!$G$6:$R$373,ROW($A203)-5,FALSE),IFERROR(INDEX(AF$337:AF$373,MATCH($F203,$B$337:$B$373,0))/VLOOKUP($F203,$B$337:$BB$373,MATCH(LEFT(TRIM(AF$6),FIND("~",SUBSTITUTE(AF$6,"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203))*HLOOKUP(LEFT(TRIM(AF$6),FIND("~",SUBSTITUTE(AF$6," ","~",LEN(TRIM(AF$6))-LEN(SUBSTITUTE(TRIM(AF$6)," ",""))))-1)&amp;" Total",$B$6:$BB$373,ROW($A203)-5,FALSE))</f>
        <v>0</v>
      </c>
      <c r="AG203" s="10">
        <f ca="1">IF(AG$5&lt;&gt;"",HLOOKUP(AG$5,Functionalization!$G$6:$R$373,ROW($A203)-5,FALSE),IFERROR(INDEX(AG$337:AG$373,MATCH($F203,$B$337:$B$373,0))/VLOOKUP($F203,$B$337:$BB$373,MATCH(LEFT(TRIM(AG$6),FIND("~",SUBSTITUTE(AG$6,"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203))*HLOOKUP(LEFT(TRIM(AG$6),FIND("~",SUBSTITUTE(AG$6," ","~",LEN(TRIM(AG$6))-LEN(SUBSTITUTE(TRIM(AG$6)," ",""))))-1)&amp;" Total",$B$6:$BB$373,ROW($A203)-5,FALSE))</f>
        <v>0</v>
      </c>
      <c r="AH203" s="10">
        <f ca="1">IF(AH$5&lt;&gt;"",HLOOKUP(AH$5,Functionalization!$G$6:$R$373,ROW($A203)-5,FALSE),IFERROR(INDEX(AH$337:AH$373,MATCH($F203,$B$337:$B$373,0))/VLOOKUP($F203,$B$337:$BB$373,MATCH(LEFT(TRIM(AH$6),FIND("~",SUBSTITUTE(AH$6,"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203))*HLOOKUP(LEFT(TRIM(AH$6),FIND("~",SUBSTITUTE(AH$6," ","~",LEN(TRIM(AH$6))-LEN(SUBSTITUTE(TRIM(AH$6)," ",""))))-1)&amp;" Total",$B$6:$BB$373,ROW($A203)-5,FALSE))</f>
        <v>0</v>
      </c>
      <c r="AI203" s="10">
        <f ca="1">IF(AI$5&lt;&gt;"",HLOOKUP(AI$5,Functionalization!$G$6:$R$373,ROW($A203)-5,FALSE),IFERROR(INDEX(AI$337:AI$373,MATCH($F203,$B$337:$B$373,0))/VLOOKUP($F203,$B$337:$BB$373,MATCH(LEFT(TRIM(AI$6),FIND("~",SUBSTITUTE(AI$6,"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203))*HLOOKUP(LEFT(TRIM(AI$6),FIND("~",SUBSTITUTE(AI$6," ","~",LEN(TRIM(AI$6))-LEN(SUBSTITUTE(TRIM(AI$6)," ",""))))-1)&amp;" Total",$B$6:$BB$373,ROW($A203)-5,FALSE))</f>
        <v>0</v>
      </c>
      <c r="AJ203" s="10">
        <f ca="1">IF(AJ$5&lt;&gt;"",HLOOKUP(AJ$5,Functionalization!$G$6:$R$373,ROW($A203)-5,FALSE),IFERROR(INDEX(AJ$337:AJ$373,MATCH($F203,$B$337:$B$373,0))/VLOOKUP($F203,$B$337:$BB$373,MATCH(LEFT(TRIM(AJ$6),FIND("~",SUBSTITUTE(AJ$6,"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203))*HLOOKUP(LEFT(TRIM(AJ$6),FIND("~",SUBSTITUTE(AJ$6," ","~",LEN(TRIM(AJ$6))-LEN(SUBSTITUTE(TRIM(AJ$6)," ",""))))-1)&amp;" Total",$B$6:$BB$373,ROW($A203)-5,FALSE))</f>
        <v>0</v>
      </c>
      <c r="AK203" s="10">
        <f ca="1">IF(AK$5&lt;&gt;"",HLOOKUP(AK$5,Functionalization!$G$6:$R$373,ROW($A203)-5,FALSE),IFERROR(INDEX(AK$337:AK$373,MATCH($F203,$B$337:$B$373,0))/VLOOKUP($F203,$B$337:$BB$373,MATCH(LEFT(TRIM(AK$6),FIND("~",SUBSTITUTE(AK$6,"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203))*HLOOKUP(LEFT(TRIM(AK$6),FIND("~",SUBSTITUTE(AK$6," ","~",LEN(TRIM(AK$6))-LEN(SUBSTITUTE(TRIM(AK$6)," ",""))))-1)&amp;" Total",$B$6:$BB$373,ROW($A203)-5,FALSE))</f>
        <v>0</v>
      </c>
      <c r="AL203" s="10">
        <f ca="1">IF(AL$5&lt;&gt;"",HLOOKUP(AL$5,Functionalization!$G$6:$R$373,ROW($A203)-5,FALSE),IFERROR(INDEX(AL$337:AL$373,MATCH($F203,$B$337:$B$373,0))/VLOOKUP($F203,$B$337:$BB$373,MATCH(LEFT(TRIM(AL$6),FIND("~",SUBSTITUTE(AL$6,"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203))*HLOOKUP(LEFT(TRIM(AL$6),FIND("~",SUBSTITUTE(AL$6," ","~",LEN(TRIM(AL$6))-LEN(SUBSTITUTE(TRIM(AL$6)," ",""))))-1)&amp;" Total",$B$6:$BB$373,ROW($A203)-5,FALSE))</f>
        <v>0</v>
      </c>
      <c r="AM203" s="10">
        <f ca="1">IF(AM$5&lt;&gt;"",HLOOKUP(AM$5,Functionalization!$G$6:$R$373,ROW($A203)-5,FALSE),IFERROR(INDEX(AM$337:AM$373,MATCH($F203,$B$337:$B$373,0))/VLOOKUP($F203,$B$337:$BB$373,MATCH(LEFT(TRIM(AM$6),FIND("~",SUBSTITUTE(AM$6,"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203))*HLOOKUP(LEFT(TRIM(AM$6),FIND("~",SUBSTITUTE(AM$6," ","~",LEN(TRIM(AM$6))-LEN(SUBSTITUTE(TRIM(AM$6)," ",""))))-1)&amp;" Total",$B$6:$BB$373,ROW($A203)-5,FALSE))</f>
        <v>0</v>
      </c>
      <c r="AN203" s="10">
        <f ca="1">IF(AN$5&lt;&gt;"",HLOOKUP(AN$5,Functionalization!$G$6:$R$373,ROW($A203)-5,FALSE),IFERROR(INDEX(AN$337:AN$373,MATCH($F203,$B$337:$B$373,0))/VLOOKUP($F203,$B$337:$BB$373,MATCH(LEFT(TRIM(AN$6),FIND("~",SUBSTITUTE(AN$6,"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203))*HLOOKUP(LEFT(TRIM(AN$6),FIND("~",SUBSTITUTE(AN$6," ","~",LEN(TRIM(AN$6))-LEN(SUBSTITUTE(TRIM(AN$6)," ",""))))-1)&amp;" Total",$B$6:$BB$373,ROW($A203)-5,FALSE))</f>
        <v>0</v>
      </c>
      <c r="AO203" s="10">
        <f ca="1">IF(AO$5&lt;&gt;"",HLOOKUP(AO$5,Functionalization!$G$6:$R$373,ROW($A203)-5,FALSE),IFERROR(INDEX(AO$337:AO$373,MATCH($F203,$B$337:$B$373,0))/VLOOKUP($F203,$B$337:$BB$373,MATCH(LEFT(TRIM(AO$6),FIND("~",SUBSTITUTE(AO$6,"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203))*HLOOKUP(LEFT(TRIM(AO$6),FIND("~",SUBSTITUTE(AO$6," ","~",LEN(TRIM(AO$6))-LEN(SUBSTITUTE(TRIM(AO$6)," ",""))))-1)&amp;" Total",$B$6:$BB$373,ROW($A203)-5,FALSE))</f>
        <v>0</v>
      </c>
      <c r="AP203" s="10">
        <f ca="1">IF(AP$5&lt;&gt;"",HLOOKUP(AP$5,Functionalization!$G$6:$R$373,ROW($A203)-5,FALSE),IFERROR(INDEX(AP$337:AP$373,MATCH($F203,$B$337:$B$373,0))/VLOOKUP($F203,$B$337:$BB$373,MATCH(LEFT(TRIM(AP$6),FIND("~",SUBSTITUTE(AP$6,"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203))*HLOOKUP(LEFT(TRIM(AP$6),FIND("~",SUBSTITUTE(AP$6," ","~",LEN(TRIM(AP$6))-LEN(SUBSTITUTE(TRIM(AP$6)," ",""))))-1)&amp;" Total",$B$6:$BB$373,ROW($A203)-5,FALSE))</f>
        <v>0</v>
      </c>
      <c r="AQ203" s="10">
        <f ca="1">IF(AQ$5&lt;&gt;"",HLOOKUP(AQ$5,Functionalization!$G$6:$R$373,ROW($A203)-5,FALSE),IFERROR(INDEX(AQ$337:AQ$373,MATCH($F203,$B$337:$B$373,0))/VLOOKUP($F203,$B$337:$BB$373,MATCH(LEFT(TRIM(AQ$6),FIND("~",SUBSTITUTE(AQ$6,"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203))*HLOOKUP(LEFT(TRIM(AQ$6),FIND("~",SUBSTITUTE(AQ$6," ","~",LEN(TRIM(AQ$6))-LEN(SUBSTITUTE(TRIM(AQ$6)," ",""))))-1)&amp;" Total",$B$6:$BB$373,ROW($A203)-5,FALSE))</f>
        <v>0</v>
      </c>
      <c r="AR203" s="10">
        <f ca="1">IF(AR$5&lt;&gt;"",HLOOKUP(AR$5,Functionalization!$G$6:$R$373,ROW($A203)-5,FALSE),IFERROR(INDEX(AR$337:AR$373,MATCH($F203,$B$337:$B$373,0))/VLOOKUP($F203,$B$337:$BB$373,MATCH(LEFT(TRIM(AR$6),FIND("~",SUBSTITUTE(AR$6,"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203))*HLOOKUP(LEFT(TRIM(AR$6),FIND("~",SUBSTITUTE(AR$6," ","~",LEN(TRIM(AR$6))-LEN(SUBSTITUTE(TRIM(AR$6)," ",""))))-1)&amp;" Total",$B$6:$BB$373,ROW($A203)-5,FALSE))</f>
        <v>0</v>
      </c>
      <c r="AS203" s="10">
        <f ca="1">IF(AS$5&lt;&gt;"",HLOOKUP(AS$5,Functionalization!$G$6:$R$373,ROW($A203)-5,FALSE),IFERROR(INDEX(AS$337:AS$373,MATCH($F203,$B$337:$B$373,0))/VLOOKUP($F203,$B$337:$BB$373,MATCH(LEFT(TRIM(AS$6),FIND("~",SUBSTITUTE(AS$6,"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203))*HLOOKUP(LEFT(TRIM(AS$6),FIND("~",SUBSTITUTE(AS$6," ","~",LEN(TRIM(AS$6))-LEN(SUBSTITUTE(TRIM(AS$6)," ",""))))-1)&amp;" Total",$B$6:$BB$373,ROW($A203)-5,FALSE))</f>
        <v>0</v>
      </c>
      <c r="AT203" s="10">
        <f ca="1">IF(AT$5&lt;&gt;"",HLOOKUP(AT$5,Functionalization!$G$6:$R$373,ROW($A203)-5,FALSE),IFERROR(INDEX(AT$337:AT$373,MATCH($F203,$B$337:$B$373,0))/VLOOKUP($F203,$B$337:$BB$373,MATCH(LEFT(TRIM(AT$6),FIND("~",SUBSTITUTE(AT$6,"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203))*HLOOKUP(LEFT(TRIM(AT$6),FIND("~",SUBSTITUTE(AT$6," ","~",LEN(TRIM(AT$6))-LEN(SUBSTITUTE(TRIM(AT$6)," ",""))))-1)&amp;" Total",$B$6:$BB$373,ROW($A203)-5,FALSE))</f>
        <v>0</v>
      </c>
      <c r="AU203" s="10">
        <f ca="1">IF(AU$5&lt;&gt;"",HLOOKUP(AU$5,Functionalization!$G$6:$R$373,ROW($A203)-5,FALSE),IFERROR(INDEX(AU$337:AU$373,MATCH($F203,$B$337:$B$373,0))/VLOOKUP($F203,$B$337:$BB$373,MATCH(LEFT(TRIM(AU$6),FIND("~",SUBSTITUTE(AU$6,"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203))*HLOOKUP(LEFT(TRIM(AU$6),FIND("~",SUBSTITUTE(AU$6," ","~",LEN(TRIM(AU$6))-LEN(SUBSTITUTE(TRIM(AU$6)," ",""))))-1)&amp;" Total",$B$6:$BB$373,ROW($A203)-5,FALSE))</f>
        <v>0</v>
      </c>
      <c r="AV203" s="10">
        <f ca="1">IF(AV$5&lt;&gt;"",HLOOKUP(AV$5,Functionalization!$G$6:$R$373,ROW($A203)-5,FALSE),IFERROR(INDEX(AV$337:AV$373,MATCH($F203,$B$337:$B$373,0))/VLOOKUP($F203,$B$337:$BB$373,MATCH(LEFT(TRIM(AV$6),FIND("~",SUBSTITUTE(AV$6,"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203))*HLOOKUP(LEFT(TRIM(AV$6),FIND("~",SUBSTITUTE(AV$6," ","~",LEN(TRIM(AV$6))-LEN(SUBSTITUTE(TRIM(AV$6)," ",""))))-1)&amp;" Total",$B$6:$BB$373,ROW($A203)-5,FALSE))</f>
        <v>0</v>
      </c>
      <c r="AW203" s="10">
        <f ca="1">IF(AW$5&lt;&gt;"",HLOOKUP(AW$5,Functionalization!$G$6:$R$373,ROW($A203)-5,FALSE),IFERROR(INDEX(AW$337:AW$373,MATCH($F203,$B$337:$B$373,0))/VLOOKUP($F203,$B$337:$BB$373,MATCH(LEFT(TRIM(AW$6),FIND("~",SUBSTITUTE(AW$6,"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203))*HLOOKUP(LEFT(TRIM(AW$6),FIND("~",SUBSTITUTE(AW$6," ","~",LEN(TRIM(AW$6))-LEN(SUBSTITUTE(TRIM(AW$6)," ",""))))-1)&amp;" Total",$B$6:$BB$373,ROW($A203)-5,FALSE))</f>
        <v>0</v>
      </c>
      <c r="AX203" s="10">
        <f ca="1">IF(AX$5&lt;&gt;"",HLOOKUP(AX$5,Functionalization!$G$6:$R$373,ROW($A203)-5,FALSE),IFERROR(INDEX(AX$337:AX$373,MATCH($F203,$B$337:$B$373,0))/VLOOKUP($F203,$B$337:$BB$373,MATCH(LEFT(TRIM(AX$6),FIND("~",SUBSTITUTE(AX$6,"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203))*HLOOKUP(LEFT(TRIM(AX$6),FIND("~",SUBSTITUTE(AX$6," ","~",LEN(TRIM(AX$6))-LEN(SUBSTITUTE(TRIM(AX$6)," ",""))))-1)&amp;" Total",$B$6:$BB$373,ROW($A203)-5,FALSE))</f>
        <v>0</v>
      </c>
      <c r="AY203" s="10">
        <f ca="1">IF(AY$5&lt;&gt;"",HLOOKUP(AY$5,Functionalization!$G$6:$R$373,ROW($A203)-5,FALSE),IFERROR(INDEX(AY$337:AY$373,MATCH($F203,$B$337:$B$373,0))/VLOOKUP($F203,$B$337:$BB$373,MATCH(LEFT(TRIM(AY$6),FIND("~",SUBSTITUTE(AY$6,"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203))*HLOOKUP(LEFT(TRIM(AY$6),FIND("~",SUBSTITUTE(AY$6," ","~",LEN(TRIM(AY$6))-LEN(SUBSTITUTE(TRIM(AY$6)," ",""))))-1)&amp;" Total",$B$6:$BB$373,ROW($A203)-5,FALSE))</f>
        <v>0</v>
      </c>
      <c r="AZ203" s="10">
        <f ca="1">IF(AZ$5&lt;&gt;"",HLOOKUP(AZ$5,Functionalization!$G$6:$R$373,ROW($A203)-5,FALSE),IFERROR(INDEX(AZ$337:AZ$373,MATCH($F203,$B$337:$B$373,0))/VLOOKUP($F203,$B$337:$BB$373,MATCH(LEFT(TRIM(AZ$6),FIND("~",SUBSTITUTE(AZ$6,"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203))*HLOOKUP(LEFT(TRIM(AZ$6),FIND("~",SUBSTITUTE(AZ$6," ","~",LEN(TRIM(AZ$6))-LEN(SUBSTITUTE(TRIM(AZ$6)," ",""))))-1)&amp;" Total",$B$6:$BB$373,ROW($A203)-5,FALSE))</f>
        <v>0</v>
      </c>
      <c r="BA203" s="10">
        <f ca="1">IF(BA$5&lt;&gt;"",HLOOKUP(BA$5,Functionalization!$G$6:$R$373,ROW($A203)-5,FALSE),IFERROR(INDEX(BA$337:BA$373,MATCH($F203,$B$337:$B$373,0))/VLOOKUP($F203,$B$337:$BB$373,MATCH(LEFT(TRIM(BA$6),FIND("~",SUBSTITUTE(BA$6,"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203))*HLOOKUP(LEFT(TRIM(BA$6),FIND("~",SUBSTITUTE(BA$6," ","~",LEN(TRIM(BA$6))-LEN(SUBSTITUTE(TRIM(BA$6)," ",""))))-1)&amp;" Total",$B$6:$BB$373,ROW($A203)-5,FALSE))</f>
        <v>0</v>
      </c>
      <c r="BB203" s="10">
        <f ca="1">IF(BB$5&lt;&gt;"",HLOOKUP(BB$5,Functionalization!$G$6:$R$373,ROW($A203)-5,FALSE),IFERROR(INDEX(BB$337:BB$373,MATCH($F203,$B$337:$B$373,0))/VLOOKUP($F203,$B$337:$BB$373,MATCH(LEFT(TRIM(BB$6),FIND("~",SUBSTITUTE(BB$6,"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203))*HLOOKUP(LEFT(TRIM(BB$6),FIND("~",SUBSTITUTE(BB$6," ","~",LEN(TRIM(BB$6))-LEN(SUBSTITUTE(TRIM(BB$6)," ",""))))-1)&amp;" Total",$B$6:$BB$373,ROW($A203)-5,FALSE))</f>
        <v>0</v>
      </c>
      <c r="BD203">
        <f ca="1">IFERROR(IF(SUMIF($G$6:$BB$6,BD$6&amp;" Total",$G203:$BB203)-(SUMIF($G$6:$BB$6,BD$6&amp;" "&amp;'Input-Func_Class'!$D$22,$G203:$BB203)+IFERROR(SUMIF($G$6:$BB$6,BD$6&amp;" "&amp;'Input-Func_Class'!$E$22,$G203:$BB203),SUMIF($G$6:$BB$6,BD$6&amp;" "&amp;'Input-Func_Class'!$B$24,$G203:$BB203))+SUMIF($G$6:$BB$6,BD$6&amp;" "&amp;'Input-Func_Class'!$F$22,$G203:$BB203))&lt;Check_Limit,0,1),1)</f>
        <v>0</v>
      </c>
      <c r="BE203">
        <f ca="1">IFERROR(IF(SUMIF($G$6:$BB$6,BE$6&amp;" Total",$G203:$BB203)-(SUMIF($G$6:$BB$6,BE$6&amp;" "&amp;'Input-Func_Class'!$D$22,$G203:$BB203)+IFERROR(SUMIF($G$6:$BB$6,BE$6&amp;" "&amp;'Input-Func_Class'!$E$22,$G203:$BB203),SUMIF($G$6:$BB$6,BE$6&amp;" "&amp;'Input-Func_Class'!$B$24,$G203:$BB203))+SUMIF($G$6:$BB$6,BE$6&amp;" "&amp;'Input-Func_Class'!$F$22,$G203:$BB203))&lt;Check_Limit,0,1),1)</f>
        <v>0</v>
      </c>
      <c r="BF203">
        <f ca="1">IFERROR(IF(SUMIF($G$6:$BB$6,BF$6&amp;" Total",$G203:$BB203)-(SUMIF($G$6:$BB$6,BF$6&amp;" "&amp;'Input-Func_Class'!$D$22,$G203:$BB203)+IFERROR(SUMIF($G$6:$BB$6,BF$6&amp;" "&amp;'Input-Func_Class'!$E$22,$G203:$BB203),SUMIF($G$6:$BB$6,BF$6&amp;" "&amp;'Input-Func_Class'!$B$24,$G203:$BB203))+SUMIF($G$6:$BB$6,BF$6&amp;" "&amp;'Input-Func_Class'!$F$22,$G203:$BB203))&lt;Check_Limit,0,1),1)</f>
        <v>0</v>
      </c>
      <c r="BG203">
        <f ca="1">IFERROR(IF(SUMIF($G$6:$BB$6,BG$6&amp;" Total",$G203:$BB203)-(SUMIF($G$6:$BB$6,BG$6&amp;" "&amp;'Input-Func_Class'!$D$22,$G203:$BB203)+IFERROR(SUMIF($G$6:$BB$6,BG$6&amp;" "&amp;'Input-Func_Class'!$E$22,$G203:$BB203),SUMIF($G$6:$BB$6,BG$6&amp;" "&amp;'Input-Func_Class'!$B$24,$G203:$BB203))+SUMIF($G$6:$BB$6,BG$6&amp;" "&amp;'Input-Func_Class'!$F$22,$G203:$BB203))&lt;Check_Limit,0,1),1)</f>
        <v>0</v>
      </c>
      <c r="BH203">
        <f ca="1">IFERROR(IF(SUMIF($G$6:$BB$6,BH$6&amp;" Total",$G203:$BB203)-(SUMIF($G$6:$BB$6,BH$6&amp;" "&amp;'Input-Func_Class'!$D$22,$G203:$BB203)+IFERROR(SUMIF($G$6:$BB$6,BH$6&amp;" "&amp;'Input-Func_Class'!$E$22,$G203:$BB203),SUMIF($G$6:$BB$6,BH$6&amp;" "&amp;'Input-Func_Class'!$B$24,$G203:$BB203))+SUMIF($G$6:$BB$6,BH$6&amp;" "&amp;'Input-Func_Class'!$F$22,$G203:$BB203))&lt;Check_Limit,0,1),1)</f>
        <v>0</v>
      </c>
      <c r="BI203">
        <f ca="1">IFERROR(IF(SUMIF($G$6:$BB$6,BI$6&amp;" Total",$G203:$BB203)-(SUMIF($G$6:$BB$6,BI$6&amp;" "&amp;'Input-Func_Class'!$D$22,$G203:$BB203)+IFERROR(SUMIF($G$6:$BB$6,BI$6&amp;" "&amp;'Input-Func_Class'!$E$22,$G203:$BB203),SUMIF($G$6:$BB$6,BI$6&amp;" "&amp;'Input-Func_Class'!$B$24,$G203:$BB203))+SUMIF($G$6:$BB$6,BI$6&amp;" "&amp;'Input-Func_Class'!$F$22,$G203:$BB203))&lt;Check_Limit,0,1),1)</f>
        <v>0</v>
      </c>
      <c r="BJ203">
        <f ca="1">IFERROR(IF(SUMIF($G$6:$BB$6,BJ$6&amp;" Total",$G203:$BB203)-(SUMIF($G$6:$BB$6,BJ$6&amp;" "&amp;'Input-Func_Class'!$D$22,$G203:$BB203)+IFERROR(SUMIF($G$6:$BB$6,BJ$6&amp;" "&amp;'Input-Func_Class'!$E$22,$G203:$BB203),SUMIF($G$6:$BB$6,BJ$6&amp;" "&amp;'Input-Func_Class'!$B$24,$G203:$BB203))+SUMIF($G$6:$BB$6,BJ$6&amp;" "&amp;'Input-Func_Class'!$F$22,$G203:$BB203))&lt;Check_Limit,0,1),1)</f>
        <v>0</v>
      </c>
      <c r="BK203">
        <f ca="1">IFERROR(IF(SUMIF($G$6:$BB$6,BK$6&amp;" Total",$G203:$BB203)-(SUMIF($G$6:$BB$6,BK$6&amp;" "&amp;'Input-Func_Class'!$D$22,$G203:$BB203)+IFERROR(SUMIF($G$6:$BB$6,BK$6&amp;" "&amp;'Input-Func_Class'!$E$22,$G203:$BB203),SUMIF($G$6:$BB$6,BK$6&amp;" "&amp;'Input-Func_Class'!$B$24,$G203:$BB203))+SUMIF($G$6:$BB$6,BK$6&amp;" "&amp;'Input-Func_Class'!$F$22,$G203:$BB203))&lt;Check_Limit,0,1),1)</f>
        <v>0</v>
      </c>
      <c r="BL203">
        <f ca="1">IFERROR(IF(SUMIF($G$6:$BB$6,BL$6&amp;" Total",$G203:$BB203)-(SUMIF($G$6:$BB$6,BL$6&amp;" "&amp;'Input-Func_Class'!$D$22,$G203:$BB203)+IFERROR(SUMIF($G$6:$BB$6,BL$6&amp;" "&amp;'Input-Func_Class'!$E$22,$G203:$BB203),SUMIF($G$6:$BB$6,BL$6&amp;" "&amp;'Input-Func_Class'!$B$24,$G203:$BB203))+SUMIF($G$6:$BB$6,BL$6&amp;" "&amp;'Input-Func_Class'!$F$22,$G203:$BB203))&lt;Check_Limit,0,1),1)</f>
        <v>0</v>
      </c>
      <c r="BM203">
        <f ca="1">IFERROR(IF(SUMIF($G$6:$BB$6,BM$6&amp;" Total",$G203:$BB203)-(SUMIF($G$6:$BB$6,BM$6&amp;" "&amp;'Input-Func_Class'!$D$22,$G203:$BB203)+IFERROR(SUMIF($G$6:$BB$6,BM$6&amp;" "&amp;'Input-Func_Class'!$E$22,$G203:$BB203),SUMIF($G$6:$BB$6,BM$6&amp;" "&amp;'Input-Func_Class'!$B$24,$G203:$BB203))+SUMIF($G$6:$BB$6,BM$6&amp;" "&amp;'Input-Func_Class'!$F$22,$G203:$BB203))&lt;Check_Limit,0,1),1)</f>
        <v>0</v>
      </c>
      <c r="BN203">
        <f ca="1">IFERROR(IF(SUMIF($G$6:$BB$6,BN$6&amp;" Total",$G203:$BB203)-(SUMIF($G$6:$BB$6,BN$6&amp;" "&amp;'Input-Func_Class'!$D$22,$G203:$BB203)+IFERROR(SUMIF($G$6:$BB$6,BN$6&amp;" "&amp;'Input-Func_Class'!$E$22,$G203:$BB203),SUMIF($G$6:$BB$6,BN$6&amp;" "&amp;'Input-Func_Class'!$B$24,$G203:$BB203))+SUMIF($G$6:$BB$6,BN$6&amp;" "&amp;'Input-Func_Class'!$F$22,$G203:$BB203))&lt;Check_Limit,0,1),1)</f>
        <v>0</v>
      </c>
      <c r="BO203">
        <f ca="1">IFERROR(IF(SUMIF($G$6:$BB$6,BO$6&amp;" Total",$G203:$BB203)-(SUMIF($G$6:$BB$6,BO$6&amp;" "&amp;'Input-Func_Class'!$D$22,$G203:$BB203)+IFERROR(SUMIF($G$6:$BB$6,BO$6&amp;" "&amp;'Input-Func_Class'!$E$22,$G203:$BB203),SUMIF($G$6:$BB$6,BO$6&amp;" "&amp;'Input-Func_Class'!$B$24,$G203:$BB203))+SUMIF($G$6:$BB$6,BO$6&amp;" "&amp;'Input-Func_Class'!$F$22,$G203:$BB203))&lt;Check_Limit,0,1),1)</f>
        <v>0</v>
      </c>
    </row>
    <row r="204" spans="1:67" outlineLevel="1">
      <c r="A204" s="31">
        <f>IF(ISBLANK('Input-Accounts'!A204),"",'Input-Accounts'!A204)</f>
        <v>181</v>
      </c>
      <c r="B204" s="53" t="str">
        <f>IF(ISBLANK('Input-Accounts'!B204),"",'Input-Accounts'!B204)</f>
        <v>Uncollectible accounts</v>
      </c>
      <c r="C204" s="31">
        <f>IF(ISBLANK('Input-Accounts'!C204),"",'Input-Accounts'!C204)</f>
        <v>904</v>
      </c>
      <c r="D204" s="10">
        <f>Functionalization!$D204</f>
        <v>997769.23871068936</v>
      </c>
      <c r="E204" s="10">
        <f t="shared" ca="1" si="48"/>
        <v>0</v>
      </c>
      <c r="F204" s="3" t="str">
        <f>IF($D204=0,"-",IF('Input-Accounts'!$E204&lt;&gt;0,'Input-Accounts'!$E204,'Input-Accounts'!$G204))</f>
        <v>CUSTOMER</v>
      </c>
      <c r="G204" s="10">
        <f ca="1">IF(G$5&lt;&gt;"",HLOOKUP(G$5,Functionalization!$G$6:$R$373,ROW($A204)-5,FALSE),IFERROR(INDEX(G$337:G$373,MATCH($F204,$B$337:$B$373,0))/VLOOKUP($F204,$B$337:$BB$373,MATCH(LEFT(TRIM(G$6),FIND("~",SUBSTITUTE(G$6,"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204))*HLOOKUP(LEFT(TRIM(G$6),FIND("~",SUBSTITUTE(G$6," ","~",LEN(TRIM(G$6))-LEN(SUBSTITUTE(TRIM(G$6)," ",""))))-1)&amp;" Total",$B$6:$BB$373,ROW($A204)-5,FALSE))</f>
        <v>0</v>
      </c>
      <c r="H204" s="10">
        <f ca="1">IF(H$5&lt;&gt;"",HLOOKUP(H$5,Functionalization!$G$6:$R$373,ROW($A204)-5,FALSE),IFERROR(INDEX(H$337:H$373,MATCH($F204,$B$337:$B$373,0))/VLOOKUP($F204,$B$337:$BB$373,MATCH(LEFT(TRIM(H$6),FIND("~",SUBSTITUTE(H$6,"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204))*HLOOKUP(LEFT(TRIM(H$6),FIND("~",SUBSTITUTE(H$6," ","~",LEN(TRIM(H$6))-LEN(SUBSTITUTE(TRIM(H$6)," ",""))))-1)&amp;" Total",$B$6:$BB$373,ROW($A204)-5,FALSE))</f>
        <v>0</v>
      </c>
      <c r="I204" s="10">
        <f ca="1">IF(I$5&lt;&gt;"",HLOOKUP(I$5,Functionalization!$G$6:$R$373,ROW($A204)-5,FALSE),IFERROR(INDEX(I$337:I$373,MATCH($F204,$B$337:$B$373,0))/VLOOKUP($F204,$B$337:$BB$373,MATCH(LEFT(TRIM(I$6),FIND("~",SUBSTITUTE(I$6,"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204))*HLOOKUP(LEFT(TRIM(I$6),FIND("~",SUBSTITUTE(I$6," ","~",LEN(TRIM(I$6))-LEN(SUBSTITUTE(TRIM(I$6)," ",""))))-1)&amp;" Total",$B$6:$BB$373,ROW($A204)-5,FALSE))</f>
        <v>0</v>
      </c>
      <c r="J204" s="10">
        <f ca="1">IF(J$5&lt;&gt;"",HLOOKUP(J$5,Functionalization!$G$6:$R$373,ROW($A204)-5,FALSE),IFERROR(INDEX(J$337:J$373,MATCH($F204,$B$337:$B$373,0))/VLOOKUP($F204,$B$337:$BB$373,MATCH(LEFT(TRIM(J$6),FIND("~",SUBSTITUTE(J$6,"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204))*HLOOKUP(LEFT(TRIM(J$6),FIND("~",SUBSTITUTE(J$6," ","~",LEN(TRIM(J$6))-LEN(SUBSTITUTE(TRIM(J$6)," ",""))))-1)&amp;" Total",$B$6:$BB$373,ROW($A204)-5,FALSE))</f>
        <v>0</v>
      </c>
      <c r="K204" s="10">
        <f ca="1">IF(K$5&lt;&gt;"",HLOOKUP(K$5,Functionalization!$G$6:$R$373,ROW($A204)-5,FALSE),IFERROR(INDEX(K$337:K$373,MATCH($F204,$B$337:$B$373,0))/VLOOKUP($F204,$B$337:$BB$373,MATCH(LEFT(TRIM(K$6),FIND("~",SUBSTITUTE(K$6,"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204))*HLOOKUP(LEFT(TRIM(K$6),FIND("~",SUBSTITUTE(K$6," ","~",LEN(TRIM(K$6))-LEN(SUBSTITUTE(TRIM(K$6)," ",""))))-1)&amp;" Total",$B$6:$BB$373,ROW($A204)-5,FALSE))</f>
        <v>0</v>
      </c>
      <c r="L204" s="10">
        <f ca="1">IF(L$5&lt;&gt;"",HLOOKUP(L$5,Functionalization!$G$6:$R$373,ROW($A204)-5,FALSE),IFERROR(INDEX(L$337:L$373,MATCH($F204,$B$337:$B$373,0))/VLOOKUP($F204,$B$337:$BB$373,MATCH(LEFT(TRIM(L$6),FIND("~",SUBSTITUTE(L$6,"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204))*HLOOKUP(LEFT(TRIM(L$6),FIND("~",SUBSTITUTE(L$6," ","~",LEN(TRIM(L$6))-LEN(SUBSTITUTE(TRIM(L$6)," ",""))))-1)&amp;" Total",$B$6:$BB$373,ROW($A204)-5,FALSE))</f>
        <v>0</v>
      </c>
      <c r="M204" s="10">
        <f ca="1">IF(M$5&lt;&gt;"",HLOOKUP(M$5,Functionalization!$G$6:$R$373,ROW($A204)-5,FALSE),IFERROR(INDEX(M$337:M$373,MATCH($F204,$B$337:$B$373,0))/VLOOKUP($F204,$B$337:$BB$373,MATCH(LEFT(TRIM(M$6),FIND("~",SUBSTITUTE(M$6,"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204))*HLOOKUP(LEFT(TRIM(M$6),FIND("~",SUBSTITUTE(M$6," ","~",LEN(TRIM(M$6))-LEN(SUBSTITUTE(TRIM(M$6)," ",""))))-1)&amp;" Total",$B$6:$BB$373,ROW($A204)-5,FALSE))</f>
        <v>0</v>
      </c>
      <c r="N204" s="10">
        <f ca="1">IF(N$5&lt;&gt;"",HLOOKUP(N$5,Functionalization!$G$6:$R$373,ROW($A204)-5,FALSE),IFERROR(INDEX(N$337:N$373,MATCH($F204,$B$337:$B$373,0))/VLOOKUP($F204,$B$337:$BB$373,MATCH(LEFT(TRIM(N$6),FIND("~",SUBSTITUTE(N$6,"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204))*HLOOKUP(LEFT(TRIM(N$6),FIND("~",SUBSTITUTE(N$6," ","~",LEN(TRIM(N$6))-LEN(SUBSTITUTE(TRIM(N$6)," ",""))))-1)&amp;" Total",$B$6:$BB$373,ROW($A204)-5,FALSE))</f>
        <v>0</v>
      </c>
      <c r="O204" s="10">
        <f ca="1">IF(O$5&lt;&gt;"",HLOOKUP(O$5,Functionalization!$G$6:$R$373,ROW($A204)-5,FALSE),IFERROR(INDEX(O$337:O$373,MATCH($F204,$B$337:$B$373,0))/VLOOKUP($F204,$B$337:$BB$373,MATCH(LEFT(TRIM(O$6),FIND("~",SUBSTITUTE(O$6,"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204))*HLOOKUP(LEFT(TRIM(O$6),FIND("~",SUBSTITUTE(O$6," ","~",LEN(TRIM(O$6))-LEN(SUBSTITUTE(TRIM(O$6)," ",""))))-1)&amp;" Total",$B$6:$BB$373,ROW($A204)-5,FALSE))</f>
        <v>997769.23871068936</v>
      </c>
      <c r="P204" s="10">
        <f ca="1">IF(P$5&lt;&gt;"",HLOOKUP(P$5,Functionalization!$G$6:$R$373,ROW($A204)-5,FALSE),IFERROR(INDEX(P$337:P$373,MATCH($F204,$B$337:$B$373,0))/VLOOKUP($F204,$B$337:$BB$373,MATCH(LEFT(TRIM(P$6),FIND("~",SUBSTITUTE(P$6,"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204))*HLOOKUP(LEFT(TRIM(P$6),FIND("~",SUBSTITUTE(P$6," ","~",LEN(TRIM(P$6))-LEN(SUBSTITUTE(TRIM(P$6)," ",""))))-1)&amp;" Total",$B$6:$BB$373,ROW($A204)-5,FALSE))</f>
        <v>0</v>
      </c>
      <c r="Q204" s="10">
        <f ca="1">IF(Q$5&lt;&gt;"",HLOOKUP(Q$5,Functionalization!$G$6:$R$373,ROW($A204)-5,FALSE),IFERROR(INDEX(Q$337:Q$373,MATCH($F204,$B$337:$B$373,0))/VLOOKUP($F204,$B$337:$BB$373,MATCH(LEFT(TRIM(Q$6),FIND("~",SUBSTITUTE(Q$6,"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204))*HLOOKUP(LEFT(TRIM(Q$6),FIND("~",SUBSTITUTE(Q$6," ","~",LEN(TRIM(Q$6))-LEN(SUBSTITUTE(TRIM(Q$6)," ",""))))-1)&amp;" Total",$B$6:$BB$373,ROW($A204)-5,FALSE))</f>
        <v>0</v>
      </c>
      <c r="R204" s="10">
        <f ca="1">IF(R$5&lt;&gt;"",HLOOKUP(R$5,Functionalization!$G$6:$R$373,ROW($A204)-5,FALSE),IFERROR(INDEX(R$337:R$373,MATCH($F204,$B$337:$B$373,0))/VLOOKUP($F204,$B$337:$BB$373,MATCH(LEFT(TRIM(R$6),FIND("~",SUBSTITUTE(R$6,"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204))*HLOOKUP(LEFT(TRIM(R$6),FIND("~",SUBSTITUTE(R$6," ","~",LEN(TRIM(R$6))-LEN(SUBSTITUTE(TRIM(R$6)," ",""))))-1)&amp;" Total",$B$6:$BB$373,ROW($A204)-5,FALSE))</f>
        <v>997769.23871068936</v>
      </c>
      <c r="S204" s="10">
        <f ca="1">IF(S$5&lt;&gt;"",HLOOKUP(S$5,Functionalization!$G$6:$R$373,ROW($A204)-5,FALSE),IFERROR(INDEX(S$337:S$373,MATCH($F204,$B$337:$B$373,0))/VLOOKUP($F204,$B$337:$BB$373,MATCH(LEFT(TRIM(S$6),FIND("~",SUBSTITUTE(S$6,"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204))*HLOOKUP(LEFT(TRIM(S$6),FIND("~",SUBSTITUTE(S$6," ","~",LEN(TRIM(S$6))-LEN(SUBSTITUTE(TRIM(S$6)," ",""))))-1)&amp;" Total",$B$6:$BB$373,ROW($A204)-5,FALSE))</f>
        <v>0</v>
      </c>
      <c r="T204" s="10">
        <f ca="1">IF(T$5&lt;&gt;"",HLOOKUP(T$5,Functionalization!$G$6:$R$373,ROW($A204)-5,FALSE),IFERROR(INDEX(T$337:T$373,MATCH($F204,$B$337:$B$373,0))/VLOOKUP($F204,$B$337:$BB$373,MATCH(LEFT(TRIM(T$6),FIND("~",SUBSTITUTE(T$6,"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204))*HLOOKUP(LEFT(TRIM(T$6),FIND("~",SUBSTITUTE(T$6," ","~",LEN(TRIM(T$6))-LEN(SUBSTITUTE(TRIM(T$6)," ",""))))-1)&amp;" Total",$B$6:$BB$373,ROW($A204)-5,FALSE))</f>
        <v>0</v>
      </c>
      <c r="U204" s="10">
        <f ca="1">IF(U$5&lt;&gt;"",HLOOKUP(U$5,Functionalization!$G$6:$R$373,ROW($A204)-5,FALSE),IFERROR(INDEX(U$337:U$373,MATCH($F204,$B$337:$B$373,0))/VLOOKUP($F204,$B$337:$BB$373,MATCH(LEFT(TRIM(U$6),FIND("~",SUBSTITUTE(U$6,"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204))*HLOOKUP(LEFT(TRIM(U$6),FIND("~",SUBSTITUTE(U$6," ","~",LEN(TRIM(U$6))-LEN(SUBSTITUTE(TRIM(U$6)," ",""))))-1)&amp;" Total",$B$6:$BB$373,ROW($A204)-5,FALSE))</f>
        <v>0</v>
      </c>
      <c r="V204" s="10">
        <f ca="1">IF(V$5&lt;&gt;"",HLOOKUP(V$5,Functionalization!$G$6:$R$373,ROW($A204)-5,FALSE),IFERROR(INDEX(V$337:V$373,MATCH($F204,$B$337:$B$373,0))/VLOOKUP($F204,$B$337:$BB$373,MATCH(LEFT(TRIM(V$6),FIND("~",SUBSTITUTE(V$6,"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204))*HLOOKUP(LEFT(TRIM(V$6),FIND("~",SUBSTITUTE(V$6," ","~",LEN(TRIM(V$6))-LEN(SUBSTITUTE(TRIM(V$6)," ",""))))-1)&amp;" Total",$B$6:$BB$373,ROW($A204)-5,FALSE))</f>
        <v>0</v>
      </c>
      <c r="W204" s="10">
        <f ca="1">IF(W$5&lt;&gt;"",HLOOKUP(W$5,Functionalization!$G$6:$R$373,ROW($A204)-5,FALSE),IFERROR(INDEX(W$337:W$373,MATCH($F204,$B$337:$B$373,0))/VLOOKUP($F204,$B$337:$BB$373,MATCH(LEFT(TRIM(W$6),FIND("~",SUBSTITUTE(W$6,"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204))*HLOOKUP(LEFT(TRIM(W$6),FIND("~",SUBSTITUTE(W$6," ","~",LEN(TRIM(W$6))-LEN(SUBSTITUTE(TRIM(W$6)," ",""))))-1)&amp;" Total",$B$6:$BB$373,ROW($A204)-5,FALSE))</f>
        <v>0</v>
      </c>
      <c r="X204" s="10">
        <f ca="1">IF(X$5&lt;&gt;"",HLOOKUP(X$5,Functionalization!$G$6:$R$373,ROW($A204)-5,FALSE),IFERROR(INDEX(X$337:X$373,MATCH($F204,$B$337:$B$373,0))/VLOOKUP($F204,$B$337:$BB$373,MATCH(LEFT(TRIM(X$6),FIND("~",SUBSTITUTE(X$6,"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204))*HLOOKUP(LEFT(TRIM(X$6),FIND("~",SUBSTITUTE(X$6," ","~",LEN(TRIM(X$6))-LEN(SUBSTITUTE(TRIM(X$6)," ",""))))-1)&amp;" Total",$B$6:$BB$373,ROW($A204)-5,FALSE))</f>
        <v>0</v>
      </c>
      <c r="Y204" s="10">
        <f ca="1">IF(Y$5&lt;&gt;"",HLOOKUP(Y$5,Functionalization!$G$6:$R$373,ROW($A204)-5,FALSE),IFERROR(INDEX(Y$337:Y$373,MATCH($F204,$B$337:$B$373,0))/VLOOKUP($F204,$B$337:$BB$373,MATCH(LEFT(TRIM(Y$6),FIND("~",SUBSTITUTE(Y$6,"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204))*HLOOKUP(LEFT(TRIM(Y$6),FIND("~",SUBSTITUTE(Y$6," ","~",LEN(TRIM(Y$6))-LEN(SUBSTITUTE(TRIM(Y$6)," ",""))))-1)&amp;" Total",$B$6:$BB$373,ROW($A204)-5,FALSE))</f>
        <v>0</v>
      </c>
      <c r="Z204" s="10">
        <f ca="1">IF(Z$5&lt;&gt;"",HLOOKUP(Z$5,Functionalization!$G$6:$R$373,ROW($A204)-5,FALSE),IFERROR(INDEX(Z$337:Z$373,MATCH($F204,$B$337:$B$373,0))/VLOOKUP($F204,$B$337:$BB$373,MATCH(LEFT(TRIM(Z$6),FIND("~",SUBSTITUTE(Z$6,"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204))*HLOOKUP(LEFT(TRIM(Z$6),FIND("~",SUBSTITUTE(Z$6," ","~",LEN(TRIM(Z$6))-LEN(SUBSTITUTE(TRIM(Z$6)," ",""))))-1)&amp;" Total",$B$6:$BB$373,ROW($A204)-5,FALSE))</f>
        <v>0</v>
      </c>
      <c r="AA204" s="10">
        <f ca="1">IF(AA$5&lt;&gt;"",HLOOKUP(AA$5,Functionalization!$G$6:$R$373,ROW($A204)-5,FALSE),IFERROR(INDEX(AA$337:AA$373,MATCH($F204,$B$337:$B$373,0))/VLOOKUP($F204,$B$337:$BB$373,MATCH(LEFT(TRIM(AA$6),FIND("~",SUBSTITUTE(AA$6,"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204))*HLOOKUP(LEFT(TRIM(AA$6),FIND("~",SUBSTITUTE(AA$6," ","~",LEN(TRIM(AA$6))-LEN(SUBSTITUTE(TRIM(AA$6)," ",""))))-1)&amp;" Total",$B$6:$BB$373,ROW($A204)-5,FALSE))</f>
        <v>0</v>
      </c>
      <c r="AB204" s="10">
        <f ca="1">IF(AB$5&lt;&gt;"",HLOOKUP(AB$5,Functionalization!$G$6:$R$373,ROW($A204)-5,FALSE),IFERROR(INDEX(AB$337:AB$373,MATCH($F204,$B$337:$B$373,0))/VLOOKUP($F204,$B$337:$BB$373,MATCH(LEFT(TRIM(AB$6),FIND("~",SUBSTITUTE(AB$6,"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204))*HLOOKUP(LEFT(TRIM(AB$6),FIND("~",SUBSTITUTE(AB$6," ","~",LEN(TRIM(AB$6))-LEN(SUBSTITUTE(TRIM(AB$6)," ",""))))-1)&amp;" Total",$B$6:$BB$373,ROW($A204)-5,FALSE))</f>
        <v>0</v>
      </c>
      <c r="AC204" s="10">
        <f ca="1">IF(AC$5&lt;&gt;"",HLOOKUP(AC$5,Functionalization!$G$6:$R$373,ROW($A204)-5,FALSE),IFERROR(INDEX(AC$337:AC$373,MATCH($F204,$B$337:$B$373,0))/VLOOKUP($F204,$B$337:$BB$373,MATCH(LEFT(TRIM(AC$6),FIND("~",SUBSTITUTE(AC$6,"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204))*HLOOKUP(LEFT(TRIM(AC$6),FIND("~",SUBSTITUTE(AC$6," ","~",LEN(TRIM(AC$6))-LEN(SUBSTITUTE(TRIM(AC$6)," ",""))))-1)&amp;" Total",$B$6:$BB$373,ROW($A204)-5,FALSE))</f>
        <v>0</v>
      </c>
      <c r="AD204" s="10">
        <f ca="1">IF(AD$5&lt;&gt;"",HLOOKUP(AD$5,Functionalization!$G$6:$R$373,ROW($A204)-5,FALSE),IFERROR(INDEX(AD$337:AD$373,MATCH($F204,$B$337:$B$373,0))/VLOOKUP($F204,$B$337:$BB$373,MATCH(LEFT(TRIM(AD$6),FIND("~",SUBSTITUTE(AD$6,"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204))*HLOOKUP(LEFT(TRIM(AD$6),FIND("~",SUBSTITUTE(AD$6," ","~",LEN(TRIM(AD$6))-LEN(SUBSTITUTE(TRIM(AD$6)," ",""))))-1)&amp;" Total",$B$6:$BB$373,ROW($A204)-5,FALSE))</f>
        <v>0</v>
      </c>
      <c r="AE204" s="10">
        <f ca="1">IF(AE$5&lt;&gt;"",HLOOKUP(AE$5,Functionalization!$G$6:$R$373,ROW($A204)-5,FALSE),IFERROR(INDEX(AE$337:AE$373,MATCH($F204,$B$337:$B$373,0))/VLOOKUP($F204,$B$337:$BB$373,MATCH(LEFT(TRIM(AE$6),FIND("~",SUBSTITUTE(AE$6,"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204))*HLOOKUP(LEFT(TRIM(AE$6),FIND("~",SUBSTITUTE(AE$6," ","~",LEN(TRIM(AE$6))-LEN(SUBSTITUTE(TRIM(AE$6)," ",""))))-1)&amp;" Total",$B$6:$BB$373,ROW($A204)-5,FALSE))</f>
        <v>0</v>
      </c>
      <c r="AF204" s="10">
        <f ca="1">IF(AF$5&lt;&gt;"",HLOOKUP(AF$5,Functionalization!$G$6:$R$373,ROW($A204)-5,FALSE),IFERROR(INDEX(AF$337:AF$373,MATCH($F204,$B$337:$B$373,0))/VLOOKUP($F204,$B$337:$BB$373,MATCH(LEFT(TRIM(AF$6),FIND("~",SUBSTITUTE(AF$6,"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204))*HLOOKUP(LEFT(TRIM(AF$6),FIND("~",SUBSTITUTE(AF$6," ","~",LEN(TRIM(AF$6))-LEN(SUBSTITUTE(TRIM(AF$6)," ",""))))-1)&amp;" Total",$B$6:$BB$373,ROW($A204)-5,FALSE))</f>
        <v>0</v>
      </c>
      <c r="AG204" s="10">
        <f ca="1">IF(AG$5&lt;&gt;"",HLOOKUP(AG$5,Functionalization!$G$6:$R$373,ROW($A204)-5,FALSE),IFERROR(INDEX(AG$337:AG$373,MATCH($F204,$B$337:$B$373,0))/VLOOKUP($F204,$B$337:$BB$373,MATCH(LEFT(TRIM(AG$6),FIND("~",SUBSTITUTE(AG$6,"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204))*HLOOKUP(LEFT(TRIM(AG$6),FIND("~",SUBSTITUTE(AG$6," ","~",LEN(TRIM(AG$6))-LEN(SUBSTITUTE(TRIM(AG$6)," ",""))))-1)&amp;" Total",$B$6:$BB$373,ROW($A204)-5,FALSE))</f>
        <v>0</v>
      </c>
      <c r="AH204" s="10">
        <f ca="1">IF(AH$5&lt;&gt;"",HLOOKUP(AH$5,Functionalization!$G$6:$R$373,ROW($A204)-5,FALSE),IFERROR(INDEX(AH$337:AH$373,MATCH($F204,$B$337:$B$373,0))/VLOOKUP($F204,$B$337:$BB$373,MATCH(LEFT(TRIM(AH$6),FIND("~",SUBSTITUTE(AH$6,"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204))*HLOOKUP(LEFT(TRIM(AH$6),FIND("~",SUBSTITUTE(AH$6," ","~",LEN(TRIM(AH$6))-LEN(SUBSTITUTE(TRIM(AH$6)," ",""))))-1)&amp;" Total",$B$6:$BB$373,ROW($A204)-5,FALSE))</f>
        <v>0</v>
      </c>
      <c r="AI204" s="10">
        <f ca="1">IF(AI$5&lt;&gt;"",HLOOKUP(AI$5,Functionalization!$G$6:$R$373,ROW($A204)-5,FALSE),IFERROR(INDEX(AI$337:AI$373,MATCH($F204,$B$337:$B$373,0))/VLOOKUP($F204,$B$337:$BB$373,MATCH(LEFT(TRIM(AI$6),FIND("~",SUBSTITUTE(AI$6,"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204))*HLOOKUP(LEFT(TRIM(AI$6),FIND("~",SUBSTITUTE(AI$6," ","~",LEN(TRIM(AI$6))-LEN(SUBSTITUTE(TRIM(AI$6)," ",""))))-1)&amp;" Total",$B$6:$BB$373,ROW($A204)-5,FALSE))</f>
        <v>0</v>
      </c>
      <c r="AJ204" s="10">
        <f ca="1">IF(AJ$5&lt;&gt;"",HLOOKUP(AJ$5,Functionalization!$G$6:$R$373,ROW($A204)-5,FALSE),IFERROR(INDEX(AJ$337:AJ$373,MATCH($F204,$B$337:$B$373,0))/VLOOKUP($F204,$B$337:$BB$373,MATCH(LEFT(TRIM(AJ$6),FIND("~",SUBSTITUTE(AJ$6,"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204))*HLOOKUP(LEFT(TRIM(AJ$6),FIND("~",SUBSTITUTE(AJ$6," ","~",LEN(TRIM(AJ$6))-LEN(SUBSTITUTE(TRIM(AJ$6)," ",""))))-1)&amp;" Total",$B$6:$BB$373,ROW($A204)-5,FALSE))</f>
        <v>0</v>
      </c>
      <c r="AK204" s="10">
        <f ca="1">IF(AK$5&lt;&gt;"",HLOOKUP(AK$5,Functionalization!$G$6:$R$373,ROW($A204)-5,FALSE),IFERROR(INDEX(AK$337:AK$373,MATCH($F204,$B$337:$B$373,0))/VLOOKUP($F204,$B$337:$BB$373,MATCH(LEFT(TRIM(AK$6),FIND("~",SUBSTITUTE(AK$6,"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204))*HLOOKUP(LEFT(TRIM(AK$6),FIND("~",SUBSTITUTE(AK$6," ","~",LEN(TRIM(AK$6))-LEN(SUBSTITUTE(TRIM(AK$6)," ",""))))-1)&amp;" Total",$B$6:$BB$373,ROW($A204)-5,FALSE))</f>
        <v>0</v>
      </c>
      <c r="AL204" s="10">
        <f ca="1">IF(AL$5&lt;&gt;"",HLOOKUP(AL$5,Functionalization!$G$6:$R$373,ROW($A204)-5,FALSE),IFERROR(INDEX(AL$337:AL$373,MATCH($F204,$B$337:$B$373,0))/VLOOKUP($F204,$B$337:$BB$373,MATCH(LEFT(TRIM(AL$6),FIND("~",SUBSTITUTE(AL$6,"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204))*HLOOKUP(LEFT(TRIM(AL$6),FIND("~",SUBSTITUTE(AL$6," ","~",LEN(TRIM(AL$6))-LEN(SUBSTITUTE(TRIM(AL$6)," ",""))))-1)&amp;" Total",$B$6:$BB$373,ROW($A204)-5,FALSE))</f>
        <v>0</v>
      </c>
      <c r="AM204" s="10">
        <f ca="1">IF(AM$5&lt;&gt;"",HLOOKUP(AM$5,Functionalization!$G$6:$R$373,ROW($A204)-5,FALSE),IFERROR(INDEX(AM$337:AM$373,MATCH($F204,$B$337:$B$373,0))/VLOOKUP($F204,$B$337:$BB$373,MATCH(LEFT(TRIM(AM$6),FIND("~",SUBSTITUTE(AM$6,"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204))*HLOOKUP(LEFT(TRIM(AM$6),FIND("~",SUBSTITUTE(AM$6," ","~",LEN(TRIM(AM$6))-LEN(SUBSTITUTE(TRIM(AM$6)," ",""))))-1)&amp;" Total",$B$6:$BB$373,ROW($A204)-5,FALSE))</f>
        <v>0</v>
      </c>
      <c r="AN204" s="10">
        <f ca="1">IF(AN$5&lt;&gt;"",HLOOKUP(AN$5,Functionalization!$G$6:$R$373,ROW($A204)-5,FALSE),IFERROR(INDEX(AN$337:AN$373,MATCH($F204,$B$337:$B$373,0))/VLOOKUP($F204,$B$337:$BB$373,MATCH(LEFT(TRIM(AN$6),FIND("~",SUBSTITUTE(AN$6,"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204))*HLOOKUP(LEFT(TRIM(AN$6),FIND("~",SUBSTITUTE(AN$6," ","~",LEN(TRIM(AN$6))-LEN(SUBSTITUTE(TRIM(AN$6)," ",""))))-1)&amp;" Total",$B$6:$BB$373,ROW($A204)-5,FALSE))</f>
        <v>0</v>
      </c>
      <c r="AO204" s="10">
        <f ca="1">IF(AO$5&lt;&gt;"",HLOOKUP(AO$5,Functionalization!$G$6:$R$373,ROW($A204)-5,FALSE),IFERROR(INDEX(AO$337:AO$373,MATCH($F204,$B$337:$B$373,0))/VLOOKUP($F204,$B$337:$BB$373,MATCH(LEFT(TRIM(AO$6),FIND("~",SUBSTITUTE(AO$6,"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204))*HLOOKUP(LEFT(TRIM(AO$6),FIND("~",SUBSTITUTE(AO$6," ","~",LEN(TRIM(AO$6))-LEN(SUBSTITUTE(TRIM(AO$6)," ",""))))-1)&amp;" Total",$B$6:$BB$373,ROW($A204)-5,FALSE))</f>
        <v>0</v>
      </c>
      <c r="AP204" s="10">
        <f ca="1">IF(AP$5&lt;&gt;"",HLOOKUP(AP$5,Functionalization!$G$6:$R$373,ROW($A204)-5,FALSE),IFERROR(INDEX(AP$337:AP$373,MATCH($F204,$B$337:$B$373,0))/VLOOKUP($F204,$B$337:$BB$373,MATCH(LEFT(TRIM(AP$6),FIND("~",SUBSTITUTE(AP$6,"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204))*HLOOKUP(LEFT(TRIM(AP$6),FIND("~",SUBSTITUTE(AP$6," ","~",LEN(TRIM(AP$6))-LEN(SUBSTITUTE(TRIM(AP$6)," ",""))))-1)&amp;" Total",$B$6:$BB$373,ROW($A204)-5,FALSE))</f>
        <v>0</v>
      </c>
      <c r="AQ204" s="10">
        <f ca="1">IF(AQ$5&lt;&gt;"",HLOOKUP(AQ$5,Functionalization!$G$6:$R$373,ROW($A204)-5,FALSE),IFERROR(INDEX(AQ$337:AQ$373,MATCH($F204,$B$337:$B$373,0))/VLOOKUP($F204,$B$337:$BB$373,MATCH(LEFT(TRIM(AQ$6),FIND("~",SUBSTITUTE(AQ$6,"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204))*HLOOKUP(LEFT(TRIM(AQ$6),FIND("~",SUBSTITUTE(AQ$6," ","~",LEN(TRIM(AQ$6))-LEN(SUBSTITUTE(TRIM(AQ$6)," ",""))))-1)&amp;" Total",$B$6:$BB$373,ROW($A204)-5,FALSE))</f>
        <v>0</v>
      </c>
      <c r="AR204" s="10">
        <f ca="1">IF(AR$5&lt;&gt;"",HLOOKUP(AR$5,Functionalization!$G$6:$R$373,ROW($A204)-5,FALSE),IFERROR(INDEX(AR$337:AR$373,MATCH($F204,$B$337:$B$373,0))/VLOOKUP($F204,$B$337:$BB$373,MATCH(LEFT(TRIM(AR$6),FIND("~",SUBSTITUTE(AR$6,"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204))*HLOOKUP(LEFT(TRIM(AR$6),FIND("~",SUBSTITUTE(AR$6," ","~",LEN(TRIM(AR$6))-LEN(SUBSTITUTE(TRIM(AR$6)," ",""))))-1)&amp;" Total",$B$6:$BB$373,ROW($A204)-5,FALSE))</f>
        <v>0</v>
      </c>
      <c r="AS204" s="10">
        <f ca="1">IF(AS$5&lt;&gt;"",HLOOKUP(AS$5,Functionalization!$G$6:$R$373,ROW($A204)-5,FALSE),IFERROR(INDEX(AS$337:AS$373,MATCH($F204,$B$337:$B$373,0))/VLOOKUP($F204,$B$337:$BB$373,MATCH(LEFT(TRIM(AS$6),FIND("~",SUBSTITUTE(AS$6,"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204))*HLOOKUP(LEFT(TRIM(AS$6),FIND("~",SUBSTITUTE(AS$6," ","~",LEN(TRIM(AS$6))-LEN(SUBSTITUTE(TRIM(AS$6)," ",""))))-1)&amp;" Total",$B$6:$BB$373,ROW($A204)-5,FALSE))</f>
        <v>0</v>
      </c>
      <c r="AT204" s="10">
        <f ca="1">IF(AT$5&lt;&gt;"",HLOOKUP(AT$5,Functionalization!$G$6:$R$373,ROW($A204)-5,FALSE),IFERROR(INDEX(AT$337:AT$373,MATCH($F204,$B$337:$B$373,0))/VLOOKUP($F204,$B$337:$BB$373,MATCH(LEFT(TRIM(AT$6),FIND("~",SUBSTITUTE(AT$6,"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204))*HLOOKUP(LEFT(TRIM(AT$6),FIND("~",SUBSTITUTE(AT$6," ","~",LEN(TRIM(AT$6))-LEN(SUBSTITUTE(TRIM(AT$6)," ",""))))-1)&amp;" Total",$B$6:$BB$373,ROW($A204)-5,FALSE))</f>
        <v>0</v>
      </c>
      <c r="AU204" s="10">
        <f ca="1">IF(AU$5&lt;&gt;"",HLOOKUP(AU$5,Functionalization!$G$6:$R$373,ROW($A204)-5,FALSE),IFERROR(INDEX(AU$337:AU$373,MATCH($F204,$B$337:$B$373,0))/VLOOKUP($F204,$B$337:$BB$373,MATCH(LEFT(TRIM(AU$6),FIND("~",SUBSTITUTE(AU$6,"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204))*HLOOKUP(LEFT(TRIM(AU$6),FIND("~",SUBSTITUTE(AU$6," ","~",LEN(TRIM(AU$6))-LEN(SUBSTITUTE(TRIM(AU$6)," ",""))))-1)&amp;" Total",$B$6:$BB$373,ROW($A204)-5,FALSE))</f>
        <v>0</v>
      </c>
      <c r="AV204" s="10">
        <f ca="1">IF(AV$5&lt;&gt;"",HLOOKUP(AV$5,Functionalization!$G$6:$R$373,ROW($A204)-5,FALSE),IFERROR(INDEX(AV$337:AV$373,MATCH($F204,$B$337:$B$373,0))/VLOOKUP($F204,$B$337:$BB$373,MATCH(LEFT(TRIM(AV$6),FIND("~",SUBSTITUTE(AV$6,"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204))*HLOOKUP(LEFT(TRIM(AV$6),FIND("~",SUBSTITUTE(AV$6," ","~",LEN(TRIM(AV$6))-LEN(SUBSTITUTE(TRIM(AV$6)," ",""))))-1)&amp;" Total",$B$6:$BB$373,ROW($A204)-5,FALSE))</f>
        <v>0</v>
      </c>
      <c r="AW204" s="10">
        <f ca="1">IF(AW$5&lt;&gt;"",HLOOKUP(AW$5,Functionalization!$G$6:$R$373,ROW($A204)-5,FALSE),IFERROR(INDEX(AW$337:AW$373,MATCH($F204,$B$337:$B$373,0))/VLOOKUP($F204,$B$337:$BB$373,MATCH(LEFT(TRIM(AW$6),FIND("~",SUBSTITUTE(AW$6,"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204))*HLOOKUP(LEFT(TRIM(AW$6),FIND("~",SUBSTITUTE(AW$6," ","~",LEN(TRIM(AW$6))-LEN(SUBSTITUTE(TRIM(AW$6)," ",""))))-1)&amp;" Total",$B$6:$BB$373,ROW($A204)-5,FALSE))</f>
        <v>0</v>
      </c>
      <c r="AX204" s="10">
        <f ca="1">IF(AX$5&lt;&gt;"",HLOOKUP(AX$5,Functionalization!$G$6:$R$373,ROW($A204)-5,FALSE),IFERROR(INDEX(AX$337:AX$373,MATCH($F204,$B$337:$B$373,0))/VLOOKUP($F204,$B$337:$BB$373,MATCH(LEFT(TRIM(AX$6),FIND("~",SUBSTITUTE(AX$6,"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204))*HLOOKUP(LEFT(TRIM(AX$6),FIND("~",SUBSTITUTE(AX$6," ","~",LEN(TRIM(AX$6))-LEN(SUBSTITUTE(TRIM(AX$6)," ",""))))-1)&amp;" Total",$B$6:$BB$373,ROW($A204)-5,FALSE))</f>
        <v>0</v>
      </c>
      <c r="AY204" s="10">
        <f ca="1">IF(AY$5&lt;&gt;"",HLOOKUP(AY$5,Functionalization!$G$6:$R$373,ROW($A204)-5,FALSE),IFERROR(INDEX(AY$337:AY$373,MATCH($F204,$B$337:$B$373,0))/VLOOKUP($F204,$B$337:$BB$373,MATCH(LEFT(TRIM(AY$6),FIND("~",SUBSTITUTE(AY$6,"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204))*HLOOKUP(LEFT(TRIM(AY$6),FIND("~",SUBSTITUTE(AY$6," ","~",LEN(TRIM(AY$6))-LEN(SUBSTITUTE(TRIM(AY$6)," ",""))))-1)&amp;" Total",$B$6:$BB$373,ROW($A204)-5,FALSE))</f>
        <v>0</v>
      </c>
      <c r="AZ204" s="10">
        <f ca="1">IF(AZ$5&lt;&gt;"",HLOOKUP(AZ$5,Functionalization!$G$6:$R$373,ROW($A204)-5,FALSE),IFERROR(INDEX(AZ$337:AZ$373,MATCH($F204,$B$337:$B$373,0))/VLOOKUP($F204,$B$337:$BB$373,MATCH(LEFT(TRIM(AZ$6),FIND("~",SUBSTITUTE(AZ$6,"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204))*HLOOKUP(LEFT(TRIM(AZ$6),FIND("~",SUBSTITUTE(AZ$6," ","~",LEN(TRIM(AZ$6))-LEN(SUBSTITUTE(TRIM(AZ$6)," ",""))))-1)&amp;" Total",$B$6:$BB$373,ROW($A204)-5,FALSE))</f>
        <v>0</v>
      </c>
      <c r="BA204" s="10">
        <f ca="1">IF(BA$5&lt;&gt;"",HLOOKUP(BA$5,Functionalization!$G$6:$R$373,ROW($A204)-5,FALSE),IFERROR(INDEX(BA$337:BA$373,MATCH($F204,$B$337:$B$373,0))/VLOOKUP($F204,$B$337:$BB$373,MATCH(LEFT(TRIM(BA$6),FIND("~",SUBSTITUTE(BA$6,"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204))*HLOOKUP(LEFT(TRIM(BA$6),FIND("~",SUBSTITUTE(BA$6," ","~",LEN(TRIM(BA$6))-LEN(SUBSTITUTE(TRIM(BA$6)," ",""))))-1)&amp;" Total",$B$6:$BB$373,ROW($A204)-5,FALSE))</f>
        <v>0</v>
      </c>
      <c r="BB204" s="10">
        <f ca="1">IF(BB$5&lt;&gt;"",HLOOKUP(BB$5,Functionalization!$G$6:$R$373,ROW($A204)-5,FALSE),IFERROR(INDEX(BB$337:BB$373,MATCH($F204,$B$337:$B$373,0))/VLOOKUP($F204,$B$337:$BB$373,MATCH(LEFT(TRIM(BB$6),FIND("~",SUBSTITUTE(BB$6,"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204))*HLOOKUP(LEFT(TRIM(BB$6),FIND("~",SUBSTITUTE(BB$6," ","~",LEN(TRIM(BB$6))-LEN(SUBSTITUTE(TRIM(BB$6)," ",""))))-1)&amp;" Total",$B$6:$BB$373,ROW($A204)-5,FALSE))</f>
        <v>0</v>
      </c>
      <c r="BD204">
        <f ca="1">IFERROR(IF(SUMIF($G$6:$BB$6,BD$6&amp;" Total",$G204:$BB204)-(SUMIF($G$6:$BB$6,BD$6&amp;" "&amp;'Input-Func_Class'!$D$22,$G204:$BB204)+IFERROR(SUMIF($G$6:$BB$6,BD$6&amp;" "&amp;'Input-Func_Class'!$E$22,$G204:$BB204),SUMIF($G$6:$BB$6,BD$6&amp;" "&amp;'Input-Func_Class'!$B$24,$G204:$BB204))+SUMIF($G$6:$BB$6,BD$6&amp;" "&amp;'Input-Func_Class'!$F$22,$G204:$BB204))&lt;Check_Limit,0,1),1)</f>
        <v>0</v>
      </c>
      <c r="BE204">
        <f ca="1">IFERROR(IF(SUMIF($G$6:$BB$6,BE$6&amp;" Total",$G204:$BB204)-(SUMIF($G$6:$BB$6,BE$6&amp;" "&amp;'Input-Func_Class'!$D$22,$G204:$BB204)+IFERROR(SUMIF($G$6:$BB$6,BE$6&amp;" "&amp;'Input-Func_Class'!$E$22,$G204:$BB204),SUMIF($G$6:$BB$6,BE$6&amp;" "&amp;'Input-Func_Class'!$B$24,$G204:$BB204))+SUMIF($G$6:$BB$6,BE$6&amp;" "&amp;'Input-Func_Class'!$F$22,$G204:$BB204))&lt;Check_Limit,0,1),1)</f>
        <v>0</v>
      </c>
      <c r="BF204">
        <f ca="1">IFERROR(IF(SUMIF($G$6:$BB$6,BF$6&amp;" Total",$G204:$BB204)-(SUMIF($G$6:$BB$6,BF$6&amp;" "&amp;'Input-Func_Class'!$D$22,$G204:$BB204)+IFERROR(SUMIF($G$6:$BB$6,BF$6&amp;" "&amp;'Input-Func_Class'!$E$22,$G204:$BB204),SUMIF($G$6:$BB$6,BF$6&amp;" "&amp;'Input-Func_Class'!$B$24,$G204:$BB204))+SUMIF($G$6:$BB$6,BF$6&amp;" "&amp;'Input-Func_Class'!$F$22,$G204:$BB204))&lt;Check_Limit,0,1),1)</f>
        <v>0</v>
      </c>
      <c r="BG204">
        <f ca="1">IFERROR(IF(SUMIF($G$6:$BB$6,BG$6&amp;" Total",$G204:$BB204)-(SUMIF($G$6:$BB$6,BG$6&amp;" "&amp;'Input-Func_Class'!$D$22,$G204:$BB204)+IFERROR(SUMIF($G$6:$BB$6,BG$6&amp;" "&amp;'Input-Func_Class'!$E$22,$G204:$BB204),SUMIF($G$6:$BB$6,BG$6&amp;" "&amp;'Input-Func_Class'!$B$24,$G204:$BB204))+SUMIF($G$6:$BB$6,BG$6&amp;" "&amp;'Input-Func_Class'!$F$22,$G204:$BB204))&lt;Check_Limit,0,1),1)</f>
        <v>0</v>
      </c>
      <c r="BH204">
        <f ca="1">IFERROR(IF(SUMIF($G$6:$BB$6,BH$6&amp;" Total",$G204:$BB204)-(SUMIF($G$6:$BB$6,BH$6&amp;" "&amp;'Input-Func_Class'!$D$22,$G204:$BB204)+IFERROR(SUMIF($G$6:$BB$6,BH$6&amp;" "&amp;'Input-Func_Class'!$E$22,$G204:$BB204),SUMIF($G$6:$BB$6,BH$6&amp;" "&amp;'Input-Func_Class'!$B$24,$G204:$BB204))+SUMIF($G$6:$BB$6,BH$6&amp;" "&amp;'Input-Func_Class'!$F$22,$G204:$BB204))&lt;Check_Limit,0,1),1)</f>
        <v>0</v>
      </c>
      <c r="BI204">
        <f ca="1">IFERROR(IF(SUMIF($G$6:$BB$6,BI$6&amp;" Total",$G204:$BB204)-(SUMIF($G$6:$BB$6,BI$6&amp;" "&amp;'Input-Func_Class'!$D$22,$G204:$BB204)+IFERROR(SUMIF($G$6:$BB$6,BI$6&amp;" "&amp;'Input-Func_Class'!$E$22,$G204:$BB204),SUMIF($G$6:$BB$6,BI$6&amp;" "&amp;'Input-Func_Class'!$B$24,$G204:$BB204))+SUMIF($G$6:$BB$6,BI$6&amp;" "&amp;'Input-Func_Class'!$F$22,$G204:$BB204))&lt;Check_Limit,0,1),1)</f>
        <v>0</v>
      </c>
      <c r="BJ204">
        <f ca="1">IFERROR(IF(SUMIF($G$6:$BB$6,BJ$6&amp;" Total",$G204:$BB204)-(SUMIF($G$6:$BB$6,BJ$6&amp;" "&amp;'Input-Func_Class'!$D$22,$G204:$BB204)+IFERROR(SUMIF($G$6:$BB$6,BJ$6&amp;" "&amp;'Input-Func_Class'!$E$22,$G204:$BB204),SUMIF($G$6:$BB$6,BJ$6&amp;" "&amp;'Input-Func_Class'!$B$24,$G204:$BB204))+SUMIF($G$6:$BB$6,BJ$6&amp;" "&amp;'Input-Func_Class'!$F$22,$G204:$BB204))&lt;Check_Limit,0,1),1)</f>
        <v>0</v>
      </c>
      <c r="BK204">
        <f ca="1">IFERROR(IF(SUMIF($G$6:$BB$6,BK$6&amp;" Total",$G204:$BB204)-(SUMIF($G$6:$BB$6,BK$6&amp;" "&amp;'Input-Func_Class'!$D$22,$G204:$BB204)+IFERROR(SUMIF($G$6:$BB$6,BK$6&amp;" "&amp;'Input-Func_Class'!$E$22,$G204:$BB204),SUMIF($G$6:$BB$6,BK$6&amp;" "&amp;'Input-Func_Class'!$B$24,$G204:$BB204))+SUMIF($G$6:$BB$6,BK$6&amp;" "&amp;'Input-Func_Class'!$F$22,$G204:$BB204))&lt;Check_Limit,0,1),1)</f>
        <v>0</v>
      </c>
      <c r="BL204">
        <f ca="1">IFERROR(IF(SUMIF($G$6:$BB$6,BL$6&amp;" Total",$G204:$BB204)-(SUMIF($G$6:$BB$6,BL$6&amp;" "&amp;'Input-Func_Class'!$D$22,$G204:$BB204)+IFERROR(SUMIF($G$6:$BB$6,BL$6&amp;" "&amp;'Input-Func_Class'!$E$22,$G204:$BB204),SUMIF($G$6:$BB$6,BL$6&amp;" "&amp;'Input-Func_Class'!$B$24,$G204:$BB204))+SUMIF($G$6:$BB$6,BL$6&amp;" "&amp;'Input-Func_Class'!$F$22,$G204:$BB204))&lt;Check_Limit,0,1),1)</f>
        <v>0</v>
      </c>
      <c r="BM204">
        <f ca="1">IFERROR(IF(SUMIF($G$6:$BB$6,BM$6&amp;" Total",$G204:$BB204)-(SUMIF($G$6:$BB$6,BM$6&amp;" "&amp;'Input-Func_Class'!$D$22,$G204:$BB204)+IFERROR(SUMIF($G$6:$BB$6,BM$6&amp;" "&amp;'Input-Func_Class'!$E$22,$G204:$BB204),SUMIF($G$6:$BB$6,BM$6&amp;" "&amp;'Input-Func_Class'!$B$24,$G204:$BB204))+SUMIF($G$6:$BB$6,BM$6&amp;" "&amp;'Input-Func_Class'!$F$22,$G204:$BB204))&lt;Check_Limit,0,1),1)</f>
        <v>0</v>
      </c>
      <c r="BN204">
        <f ca="1">IFERROR(IF(SUMIF($G$6:$BB$6,BN$6&amp;" Total",$G204:$BB204)-(SUMIF($G$6:$BB$6,BN$6&amp;" "&amp;'Input-Func_Class'!$D$22,$G204:$BB204)+IFERROR(SUMIF($G$6:$BB$6,BN$6&amp;" "&amp;'Input-Func_Class'!$E$22,$G204:$BB204),SUMIF($G$6:$BB$6,BN$6&amp;" "&amp;'Input-Func_Class'!$B$24,$G204:$BB204))+SUMIF($G$6:$BB$6,BN$6&amp;" "&amp;'Input-Func_Class'!$F$22,$G204:$BB204))&lt;Check_Limit,0,1),1)</f>
        <v>0</v>
      </c>
      <c r="BO204">
        <f ca="1">IFERROR(IF(SUMIF($G$6:$BB$6,BO$6&amp;" Total",$G204:$BB204)-(SUMIF($G$6:$BB$6,BO$6&amp;" "&amp;'Input-Func_Class'!$D$22,$G204:$BB204)+IFERROR(SUMIF($G$6:$BB$6,BO$6&amp;" "&amp;'Input-Func_Class'!$E$22,$G204:$BB204),SUMIF($G$6:$BB$6,BO$6&amp;" "&amp;'Input-Func_Class'!$B$24,$G204:$BB204))+SUMIF($G$6:$BB$6,BO$6&amp;" "&amp;'Input-Func_Class'!$F$22,$G204:$BB204))&lt;Check_Limit,0,1),1)</f>
        <v>0</v>
      </c>
    </row>
    <row r="205" spans="1:67" outlineLevel="1">
      <c r="A205" s="31">
        <f>IF(ISBLANK('Input-Accounts'!A205),"",'Input-Accounts'!A205)</f>
        <v>182</v>
      </c>
      <c r="B205" s="53" t="str">
        <f>IF(ISBLANK('Input-Accounts'!B205),"",'Input-Accounts'!B205)</f>
        <v xml:space="preserve">Miscellaneous customer accounts expenses </v>
      </c>
      <c r="C205" s="31">
        <f>IF(ISBLANK('Input-Accounts'!C205),"",'Input-Accounts'!C205)</f>
        <v>905</v>
      </c>
      <c r="D205" s="10">
        <f>Functionalization!$D205</f>
        <v>15830.210000000003</v>
      </c>
      <c r="E205" s="10">
        <f t="shared" ca="1" si="48"/>
        <v>0</v>
      </c>
      <c r="F205" s="3" t="str">
        <f>IF($D205=0,"-",IF('Input-Accounts'!$E205&lt;&gt;0,'Input-Accounts'!$E205,'Input-Accounts'!$G205))</f>
        <v>CUSTOMER</v>
      </c>
      <c r="G205" s="10">
        <f ca="1">IF(G$5&lt;&gt;"",HLOOKUP(G$5,Functionalization!$G$6:$R$373,ROW($A205)-5,FALSE),IFERROR(INDEX(G$337:G$373,MATCH($F205,$B$337:$B$373,0))/VLOOKUP($F205,$B$337:$BB$373,MATCH(LEFT(TRIM(G$6),FIND("~",SUBSTITUTE(G$6,"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205))*HLOOKUP(LEFT(TRIM(G$6),FIND("~",SUBSTITUTE(G$6," ","~",LEN(TRIM(G$6))-LEN(SUBSTITUTE(TRIM(G$6)," ",""))))-1)&amp;" Total",$B$6:$BB$373,ROW($A205)-5,FALSE))</f>
        <v>0</v>
      </c>
      <c r="H205" s="10">
        <f ca="1">IF(H$5&lt;&gt;"",HLOOKUP(H$5,Functionalization!$G$6:$R$373,ROW($A205)-5,FALSE),IFERROR(INDEX(H$337:H$373,MATCH($F205,$B$337:$B$373,0))/VLOOKUP($F205,$B$337:$BB$373,MATCH(LEFT(TRIM(H$6),FIND("~",SUBSTITUTE(H$6,"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205))*HLOOKUP(LEFT(TRIM(H$6),FIND("~",SUBSTITUTE(H$6," ","~",LEN(TRIM(H$6))-LEN(SUBSTITUTE(TRIM(H$6)," ",""))))-1)&amp;" Total",$B$6:$BB$373,ROW($A205)-5,FALSE))</f>
        <v>0</v>
      </c>
      <c r="I205" s="10">
        <f ca="1">IF(I$5&lt;&gt;"",HLOOKUP(I$5,Functionalization!$G$6:$R$373,ROW($A205)-5,FALSE),IFERROR(INDEX(I$337:I$373,MATCH($F205,$B$337:$B$373,0))/VLOOKUP($F205,$B$337:$BB$373,MATCH(LEFT(TRIM(I$6),FIND("~",SUBSTITUTE(I$6,"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205))*HLOOKUP(LEFT(TRIM(I$6),FIND("~",SUBSTITUTE(I$6," ","~",LEN(TRIM(I$6))-LEN(SUBSTITUTE(TRIM(I$6)," ",""))))-1)&amp;" Total",$B$6:$BB$373,ROW($A205)-5,FALSE))</f>
        <v>0</v>
      </c>
      <c r="J205" s="10">
        <f ca="1">IF(J$5&lt;&gt;"",HLOOKUP(J$5,Functionalization!$G$6:$R$373,ROW($A205)-5,FALSE),IFERROR(INDEX(J$337:J$373,MATCH($F205,$B$337:$B$373,0))/VLOOKUP($F205,$B$337:$BB$373,MATCH(LEFT(TRIM(J$6),FIND("~",SUBSTITUTE(J$6,"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205))*HLOOKUP(LEFT(TRIM(J$6),FIND("~",SUBSTITUTE(J$6," ","~",LEN(TRIM(J$6))-LEN(SUBSTITUTE(TRIM(J$6)," ",""))))-1)&amp;" Total",$B$6:$BB$373,ROW($A205)-5,FALSE))</f>
        <v>0</v>
      </c>
      <c r="K205" s="10">
        <f ca="1">IF(K$5&lt;&gt;"",HLOOKUP(K$5,Functionalization!$G$6:$R$373,ROW($A205)-5,FALSE),IFERROR(INDEX(K$337:K$373,MATCH($F205,$B$337:$B$373,0))/VLOOKUP($F205,$B$337:$BB$373,MATCH(LEFT(TRIM(K$6),FIND("~",SUBSTITUTE(K$6,"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205))*HLOOKUP(LEFT(TRIM(K$6),FIND("~",SUBSTITUTE(K$6," ","~",LEN(TRIM(K$6))-LEN(SUBSTITUTE(TRIM(K$6)," ",""))))-1)&amp;" Total",$B$6:$BB$373,ROW($A205)-5,FALSE))</f>
        <v>0</v>
      </c>
      <c r="L205" s="10">
        <f ca="1">IF(L$5&lt;&gt;"",HLOOKUP(L$5,Functionalization!$G$6:$R$373,ROW($A205)-5,FALSE),IFERROR(INDEX(L$337:L$373,MATCH($F205,$B$337:$B$373,0))/VLOOKUP($F205,$B$337:$BB$373,MATCH(LEFT(TRIM(L$6),FIND("~",SUBSTITUTE(L$6,"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205))*HLOOKUP(LEFT(TRIM(L$6),FIND("~",SUBSTITUTE(L$6," ","~",LEN(TRIM(L$6))-LEN(SUBSTITUTE(TRIM(L$6)," ",""))))-1)&amp;" Total",$B$6:$BB$373,ROW($A205)-5,FALSE))</f>
        <v>0</v>
      </c>
      <c r="M205" s="10">
        <f ca="1">IF(M$5&lt;&gt;"",HLOOKUP(M$5,Functionalization!$G$6:$R$373,ROW($A205)-5,FALSE),IFERROR(INDEX(M$337:M$373,MATCH($F205,$B$337:$B$373,0))/VLOOKUP($F205,$B$337:$BB$373,MATCH(LEFT(TRIM(M$6),FIND("~",SUBSTITUTE(M$6,"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205))*HLOOKUP(LEFT(TRIM(M$6),FIND("~",SUBSTITUTE(M$6," ","~",LEN(TRIM(M$6))-LEN(SUBSTITUTE(TRIM(M$6)," ",""))))-1)&amp;" Total",$B$6:$BB$373,ROW($A205)-5,FALSE))</f>
        <v>0</v>
      </c>
      <c r="N205" s="10">
        <f ca="1">IF(N$5&lt;&gt;"",HLOOKUP(N$5,Functionalization!$G$6:$R$373,ROW($A205)-5,FALSE),IFERROR(INDEX(N$337:N$373,MATCH($F205,$B$337:$B$373,0))/VLOOKUP($F205,$B$337:$BB$373,MATCH(LEFT(TRIM(N$6),FIND("~",SUBSTITUTE(N$6,"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205))*HLOOKUP(LEFT(TRIM(N$6),FIND("~",SUBSTITUTE(N$6," ","~",LEN(TRIM(N$6))-LEN(SUBSTITUTE(TRIM(N$6)," ",""))))-1)&amp;" Total",$B$6:$BB$373,ROW($A205)-5,FALSE))</f>
        <v>0</v>
      </c>
      <c r="O205" s="10">
        <f ca="1">IF(O$5&lt;&gt;"",HLOOKUP(O$5,Functionalization!$G$6:$R$373,ROW($A205)-5,FALSE),IFERROR(INDEX(O$337:O$373,MATCH($F205,$B$337:$B$373,0))/VLOOKUP($F205,$B$337:$BB$373,MATCH(LEFT(TRIM(O$6),FIND("~",SUBSTITUTE(O$6,"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205))*HLOOKUP(LEFT(TRIM(O$6),FIND("~",SUBSTITUTE(O$6," ","~",LEN(TRIM(O$6))-LEN(SUBSTITUTE(TRIM(O$6)," ",""))))-1)&amp;" Total",$B$6:$BB$373,ROW($A205)-5,FALSE))</f>
        <v>15830.210000000003</v>
      </c>
      <c r="P205" s="10">
        <f ca="1">IF(P$5&lt;&gt;"",HLOOKUP(P$5,Functionalization!$G$6:$R$373,ROW($A205)-5,FALSE),IFERROR(INDEX(P$337:P$373,MATCH($F205,$B$337:$B$373,0))/VLOOKUP($F205,$B$337:$BB$373,MATCH(LEFT(TRIM(P$6),FIND("~",SUBSTITUTE(P$6,"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205))*HLOOKUP(LEFT(TRIM(P$6),FIND("~",SUBSTITUTE(P$6," ","~",LEN(TRIM(P$6))-LEN(SUBSTITUTE(TRIM(P$6)," ",""))))-1)&amp;" Total",$B$6:$BB$373,ROW($A205)-5,FALSE))</f>
        <v>0</v>
      </c>
      <c r="Q205" s="10">
        <f ca="1">IF(Q$5&lt;&gt;"",HLOOKUP(Q$5,Functionalization!$G$6:$R$373,ROW($A205)-5,FALSE),IFERROR(INDEX(Q$337:Q$373,MATCH($F205,$B$337:$B$373,0))/VLOOKUP($F205,$B$337:$BB$373,MATCH(LEFT(TRIM(Q$6),FIND("~",SUBSTITUTE(Q$6,"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205))*HLOOKUP(LEFT(TRIM(Q$6),FIND("~",SUBSTITUTE(Q$6," ","~",LEN(TRIM(Q$6))-LEN(SUBSTITUTE(TRIM(Q$6)," ",""))))-1)&amp;" Total",$B$6:$BB$373,ROW($A205)-5,FALSE))</f>
        <v>0</v>
      </c>
      <c r="R205" s="10">
        <f ca="1">IF(R$5&lt;&gt;"",HLOOKUP(R$5,Functionalization!$G$6:$R$373,ROW($A205)-5,FALSE),IFERROR(INDEX(R$337:R$373,MATCH($F205,$B$337:$B$373,0))/VLOOKUP($F205,$B$337:$BB$373,MATCH(LEFT(TRIM(R$6),FIND("~",SUBSTITUTE(R$6,"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205))*HLOOKUP(LEFT(TRIM(R$6),FIND("~",SUBSTITUTE(R$6," ","~",LEN(TRIM(R$6))-LEN(SUBSTITUTE(TRIM(R$6)," ",""))))-1)&amp;" Total",$B$6:$BB$373,ROW($A205)-5,FALSE))</f>
        <v>15830.210000000003</v>
      </c>
      <c r="S205" s="10">
        <f ca="1">IF(S$5&lt;&gt;"",HLOOKUP(S$5,Functionalization!$G$6:$R$373,ROW($A205)-5,FALSE),IFERROR(INDEX(S$337:S$373,MATCH($F205,$B$337:$B$373,0))/VLOOKUP($F205,$B$337:$BB$373,MATCH(LEFT(TRIM(S$6),FIND("~",SUBSTITUTE(S$6,"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205))*HLOOKUP(LEFT(TRIM(S$6),FIND("~",SUBSTITUTE(S$6," ","~",LEN(TRIM(S$6))-LEN(SUBSTITUTE(TRIM(S$6)," ",""))))-1)&amp;" Total",$B$6:$BB$373,ROW($A205)-5,FALSE))</f>
        <v>0</v>
      </c>
      <c r="T205" s="10">
        <f ca="1">IF(T$5&lt;&gt;"",HLOOKUP(T$5,Functionalization!$G$6:$R$373,ROW($A205)-5,FALSE),IFERROR(INDEX(T$337:T$373,MATCH($F205,$B$337:$B$373,0))/VLOOKUP($F205,$B$337:$BB$373,MATCH(LEFT(TRIM(T$6),FIND("~",SUBSTITUTE(T$6,"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205))*HLOOKUP(LEFT(TRIM(T$6),FIND("~",SUBSTITUTE(T$6," ","~",LEN(TRIM(T$6))-LEN(SUBSTITUTE(TRIM(T$6)," ",""))))-1)&amp;" Total",$B$6:$BB$373,ROW($A205)-5,FALSE))</f>
        <v>0</v>
      </c>
      <c r="U205" s="10">
        <f ca="1">IF(U$5&lt;&gt;"",HLOOKUP(U$5,Functionalization!$G$6:$R$373,ROW($A205)-5,FALSE),IFERROR(INDEX(U$337:U$373,MATCH($F205,$B$337:$B$373,0))/VLOOKUP($F205,$B$337:$BB$373,MATCH(LEFT(TRIM(U$6),FIND("~",SUBSTITUTE(U$6,"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205))*HLOOKUP(LEFT(TRIM(U$6),FIND("~",SUBSTITUTE(U$6," ","~",LEN(TRIM(U$6))-LEN(SUBSTITUTE(TRIM(U$6)," ",""))))-1)&amp;" Total",$B$6:$BB$373,ROW($A205)-5,FALSE))</f>
        <v>0</v>
      </c>
      <c r="V205" s="10">
        <f ca="1">IF(V$5&lt;&gt;"",HLOOKUP(V$5,Functionalization!$G$6:$R$373,ROW($A205)-5,FALSE),IFERROR(INDEX(V$337:V$373,MATCH($F205,$B$337:$B$373,0))/VLOOKUP($F205,$B$337:$BB$373,MATCH(LEFT(TRIM(V$6),FIND("~",SUBSTITUTE(V$6,"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205))*HLOOKUP(LEFT(TRIM(V$6),FIND("~",SUBSTITUTE(V$6," ","~",LEN(TRIM(V$6))-LEN(SUBSTITUTE(TRIM(V$6)," ",""))))-1)&amp;" Total",$B$6:$BB$373,ROW($A205)-5,FALSE))</f>
        <v>0</v>
      </c>
      <c r="W205" s="10">
        <f ca="1">IF(W$5&lt;&gt;"",HLOOKUP(W$5,Functionalization!$G$6:$R$373,ROW($A205)-5,FALSE),IFERROR(INDEX(W$337:W$373,MATCH($F205,$B$337:$B$373,0))/VLOOKUP($F205,$B$337:$BB$373,MATCH(LEFT(TRIM(W$6),FIND("~",SUBSTITUTE(W$6,"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205))*HLOOKUP(LEFT(TRIM(W$6),FIND("~",SUBSTITUTE(W$6," ","~",LEN(TRIM(W$6))-LEN(SUBSTITUTE(TRIM(W$6)," ",""))))-1)&amp;" Total",$B$6:$BB$373,ROW($A205)-5,FALSE))</f>
        <v>0</v>
      </c>
      <c r="X205" s="10">
        <f ca="1">IF(X$5&lt;&gt;"",HLOOKUP(X$5,Functionalization!$G$6:$R$373,ROW($A205)-5,FALSE),IFERROR(INDEX(X$337:X$373,MATCH($F205,$B$337:$B$373,0))/VLOOKUP($F205,$B$337:$BB$373,MATCH(LEFT(TRIM(X$6),FIND("~",SUBSTITUTE(X$6,"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205))*HLOOKUP(LEFT(TRIM(X$6),FIND("~",SUBSTITUTE(X$6," ","~",LEN(TRIM(X$6))-LEN(SUBSTITUTE(TRIM(X$6)," ",""))))-1)&amp;" Total",$B$6:$BB$373,ROW($A205)-5,FALSE))</f>
        <v>0</v>
      </c>
      <c r="Y205" s="10">
        <f ca="1">IF(Y$5&lt;&gt;"",HLOOKUP(Y$5,Functionalization!$G$6:$R$373,ROW($A205)-5,FALSE),IFERROR(INDEX(Y$337:Y$373,MATCH($F205,$B$337:$B$373,0))/VLOOKUP($F205,$B$337:$BB$373,MATCH(LEFT(TRIM(Y$6),FIND("~",SUBSTITUTE(Y$6,"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205))*HLOOKUP(LEFT(TRIM(Y$6),FIND("~",SUBSTITUTE(Y$6," ","~",LEN(TRIM(Y$6))-LEN(SUBSTITUTE(TRIM(Y$6)," ",""))))-1)&amp;" Total",$B$6:$BB$373,ROW($A205)-5,FALSE))</f>
        <v>0</v>
      </c>
      <c r="Z205" s="10">
        <f ca="1">IF(Z$5&lt;&gt;"",HLOOKUP(Z$5,Functionalization!$G$6:$R$373,ROW($A205)-5,FALSE),IFERROR(INDEX(Z$337:Z$373,MATCH($F205,$B$337:$B$373,0))/VLOOKUP($F205,$B$337:$BB$373,MATCH(LEFT(TRIM(Z$6),FIND("~",SUBSTITUTE(Z$6,"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205))*HLOOKUP(LEFT(TRIM(Z$6),FIND("~",SUBSTITUTE(Z$6," ","~",LEN(TRIM(Z$6))-LEN(SUBSTITUTE(TRIM(Z$6)," ",""))))-1)&amp;" Total",$B$6:$BB$373,ROW($A205)-5,FALSE))</f>
        <v>0</v>
      </c>
      <c r="AA205" s="10">
        <f ca="1">IF(AA$5&lt;&gt;"",HLOOKUP(AA$5,Functionalization!$G$6:$R$373,ROW($A205)-5,FALSE),IFERROR(INDEX(AA$337:AA$373,MATCH($F205,$B$337:$B$373,0))/VLOOKUP($F205,$B$337:$BB$373,MATCH(LEFT(TRIM(AA$6),FIND("~",SUBSTITUTE(AA$6,"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205))*HLOOKUP(LEFT(TRIM(AA$6),FIND("~",SUBSTITUTE(AA$6," ","~",LEN(TRIM(AA$6))-LEN(SUBSTITUTE(TRIM(AA$6)," ",""))))-1)&amp;" Total",$B$6:$BB$373,ROW($A205)-5,FALSE))</f>
        <v>0</v>
      </c>
      <c r="AB205" s="10">
        <f ca="1">IF(AB$5&lt;&gt;"",HLOOKUP(AB$5,Functionalization!$G$6:$R$373,ROW($A205)-5,FALSE),IFERROR(INDEX(AB$337:AB$373,MATCH($F205,$B$337:$B$373,0))/VLOOKUP($F205,$B$337:$BB$373,MATCH(LEFT(TRIM(AB$6),FIND("~",SUBSTITUTE(AB$6,"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205))*HLOOKUP(LEFT(TRIM(AB$6),FIND("~",SUBSTITUTE(AB$6," ","~",LEN(TRIM(AB$6))-LEN(SUBSTITUTE(TRIM(AB$6)," ",""))))-1)&amp;" Total",$B$6:$BB$373,ROW($A205)-5,FALSE))</f>
        <v>0</v>
      </c>
      <c r="AC205" s="10">
        <f ca="1">IF(AC$5&lt;&gt;"",HLOOKUP(AC$5,Functionalization!$G$6:$R$373,ROW($A205)-5,FALSE),IFERROR(INDEX(AC$337:AC$373,MATCH($F205,$B$337:$B$373,0))/VLOOKUP($F205,$B$337:$BB$373,MATCH(LEFT(TRIM(AC$6),FIND("~",SUBSTITUTE(AC$6,"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205))*HLOOKUP(LEFT(TRIM(AC$6),FIND("~",SUBSTITUTE(AC$6," ","~",LEN(TRIM(AC$6))-LEN(SUBSTITUTE(TRIM(AC$6)," ",""))))-1)&amp;" Total",$B$6:$BB$373,ROW($A205)-5,FALSE))</f>
        <v>0</v>
      </c>
      <c r="AD205" s="10">
        <f ca="1">IF(AD$5&lt;&gt;"",HLOOKUP(AD$5,Functionalization!$G$6:$R$373,ROW($A205)-5,FALSE),IFERROR(INDEX(AD$337:AD$373,MATCH($F205,$B$337:$B$373,0))/VLOOKUP($F205,$B$337:$BB$373,MATCH(LEFT(TRIM(AD$6),FIND("~",SUBSTITUTE(AD$6,"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205))*HLOOKUP(LEFT(TRIM(AD$6),FIND("~",SUBSTITUTE(AD$6," ","~",LEN(TRIM(AD$6))-LEN(SUBSTITUTE(TRIM(AD$6)," ",""))))-1)&amp;" Total",$B$6:$BB$373,ROW($A205)-5,FALSE))</f>
        <v>0</v>
      </c>
      <c r="AE205" s="10">
        <f ca="1">IF(AE$5&lt;&gt;"",HLOOKUP(AE$5,Functionalization!$G$6:$R$373,ROW($A205)-5,FALSE),IFERROR(INDEX(AE$337:AE$373,MATCH($F205,$B$337:$B$373,0))/VLOOKUP($F205,$B$337:$BB$373,MATCH(LEFT(TRIM(AE$6),FIND("~",SUBSTITUTE(AE$6,"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205))*HLOOKUP(LEFT(TRIM(AE$6),FIND("~",SUBSTITUTE(AE$6," ","~",LEN(TRIM(AE$6))-LEN(SUBSTITUTE(TRIM(AE$6)," ",""))))-1)&amp;" Total",$B$6:$BB$373,ROW($A205)-5,FALSE))</f>
        <v>0</v>
      </c>
      <c r="AF205" s="10">
        <f ca="1">IF(AF$5&lt;&gt;"",HLOOKUP(AF$5,Functionalization!$G$6:$R$373,ROW($A205)-5,FALSE),IFERROR(INDEX(AF$337:AF$373,MATCH($F205,$B$337:$B$373,0))/VLOOKUP($F205,$B$337:$BB$373,MATCH(LEFT(TRIM(AF$6),FIND("~",SUBSTITUTE(AF$6,"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205))*HLOOKUP(LEFT(TRIM(AF$6),FIND("~",SUBSTITUTE(AF$6," ","~",LEN(TRIM(AF$6))-LEN(SUBSTITUTE(TRIM(AF$6)," ",""))))-1)&amp;" Total",$B$6:$BB$373,ROW($A205)-5,FALSE))</f>
        <v>0</v>
      </c>
      <c r="AG205" s="10">
        <f ca="1">IF(AG$5&lt;&gt;"",HLOOKUP(AG$5,Functionalization!$G$6:$R$373,ROW($A205)-5,FALSE),IFERROR(INDEX(AG$337:AG$373,MATCH($F205,$B$337:$B$373,0))/VLOOKUP($F205,$B$337:$BB$373,MATCH(LEFT(TRIM(AG$6),FIND("~",SUBSTITUTE(AG$6,"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205))*HLOOKUP(LEFT(TRIM(AG$6),FIND("~",SUBSTITUTE(AG$6," ","~",LEN(TRIM(AG$6))-LEN(SUBSTITUTE(TRIM(AG$6)," ",""))))-1)&amp;" Total",$B$6:$BB$373,ROW($A205)-5,FALSE))</f>
        <v>0</v>
      </c>
      <c r="AH205" s="10">
        <f ca="1">IF(AH$5&lt;&gt;"",HLOOKUP(AH$5,Functionalization!$G$6:$R$373,ROW($A205)-5,FALSE),IFERROR(INDEX(AH$337:AH$373,MATCH($F205,$B$337:$B$373,0))/VLOOKUP($F205,$B$337:$BB$373,MATCH(LEFT(TRIM(AH$6),FIND("~",SUBSTITUTE(AH$6,"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205))*HLOOKUP(LEFT(TRIM(AH$6),FIND("~",SUBSTITUTE(AH$6," ","~",LEN(TRIM(AH$6))-LEN(SUBSTITUTE(TRIM(AH$6)," ",""))))-1)&amp;" Total",$B$6:$BB$373,ROW($A205)-5,FALSE))</f>
        <v>0</v>
      </c>
      <c r="AI205" s="10">
        <f ca="1">IF(AI$5&lt;&gt;"",HLOOKUP(AI$5,Functionalization!$G$6:$R$373,ROW($A205)-5,FALSE),IFERROR(INDEX(AI$337:AI$373,MATCH($F205,$B$337:$B$373,0))/VLOOKUP($F205,$B$337:$BB$373,MATCH(LEFT(TRIM(AI$6),FIND("~",SUBSTITUTE(AI$6,"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205))*HLOOKUP(LEFT(TRIM(AI$6),FIND("~",SUBSTITUTE(AI$6," ","~",LEN(TRIM(AI$6))-LEN(SUBSTITUTE(TRIM(AI$6)," ",""))))-1)&amp;" Total",$B$6:$BB$373,ROW($A205)-5,FALSE))</f>
        <v>0</v>
      </c>
      <c r="AJ205" s="10">
        <f ca="1">IF(AJ$5&lt;&gt;"",HLOOKUP(AJ$5,Functionalization!$G$6:$R$373,ROW($A205)-5,FALSE),IFERROR(INDEX(AJ$337:AJ$373,MATCH($F205,$B$337:$B$373,0))/VLOOKUP($F205,$B$337:$BB$373,MATCH(LEFT(TRIM(AJ$6),FIND("~",SUBSTITUTE(AJ$6,"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205))*HLOOKUP(LEFT(TRIM(AJ$6),FIND("~",SUBSTITUTE(AJ$6," ","~",LEN(TRIM(AJ$6))-LEN(SUBSTITUTE(TRIM(AJ$6)," ",""))))-1)&amp;" Total",$B$6:$BB$373,ROW($A205)-5,FALSE))</f>
        <v>0</v>
      </c>
      <c r="AK205" s="10">
        <f ca="1">IF(AK$5&lt;&gt;"",HLOOKUP(AK$5,Functionalization!$G$6:$R$373,ROW($A205)-5,FALSE),IFERROR(INDEX(AK$337:AK$373,MATCH($F205,$B$337:$B$373,0))/VLOOKUP($F205,$B$337:$BB$373,MATCH(LEFT(TRIM(AK$6),FIND("~",SUBSTITUTE(AK$6,"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205))*HLOOKUP(LEFT(TRIM(AK$6),FIND("~",SUBSTITUTE(AK$6," ","~",LEN(TRIM(AK$6))-LEN(SUBSTITUTE(TRIM(AK$6)," ",""))))-1)&amp;" Total",$B$6:$BB$373,ROW($A205)-5,FALSE))</f>
        <v>0</v>
      </c>
      <c r="AL205" s="10">
        <f ca="1">IF(AL$5&lt;&gt;"",HLOOKUP(AL$5,Functionalization!$G$6:$R$373,ROW($A205)-5,FALSE),IFERROR(INDEX(AL$337:AL$373,MATCH($F205,$B$337:$B$373,0))/VLOOKUP($F205,$B$337:$BB$373,MATCH(LEFT(TRIM(AL$6),FIND("~",SUBSTITUTE(AL$6,"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205))*HLOOKUP(LEFT(TRIM(AL$6),FIND("~",SUBSTITUTE(AL$6," ","~",LEN(TRIM(AL$6))-LEN(SUBSTITUTE(TRIM(AL$6)," ",""))))-1)&amp;" Total",$B$6:$BB$373,ROW($A205)-5,FALSE))</f>
        <v>0</v>
      </c>
      <c r="AM205" s="10">
        <f ca="1">IF(AM$5&lt;&gt;"",HLOOKUP(AM$5,Functionalization!$G$6:$R$373,ROW($A205)-5,FALSE),IFERROR(INDEX(AM$337:AM$373,MATCH($F205,$B$337:$B$373,0))/VLOOKUP($F205,$B$337:$BB$373,MATCH(LEFT(TRIM(AM$6),FIND("~",SUBSTITUTE(AM$6,"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205))*HLOOKUP(LEFT(TRIM(AM$6),FIND("~",SUBSTITUTE(AM$6," ","~",LEN(TRIM(AM$6))-LEN(SUBSTITUTE(TRIM(AM$6)," ",""))))-1)&amp;" Total",$B$6:$BB$373,ROW($A205)-5,FALSE))</f>
        <v>0</v>
      </c>
      <c r="AN205" s="10">
        <f ca="1">IF(AN$5&lt;&gt;"",HLOOKUP(AN$5,Functionalization!$G$6:$R$373,ROW($A205)-5,FALSE),IFERROR(INDEX(AN$337:AN$373,MATCH($F205,$B$337:$B$373,0))/VLOOKUP($F205,$B$337:$BB$373,MATCH(LEFT(TRIM(AN$6),FIND("~",SUBSTITUTE(AN$6,"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205))*HLOOKUP(LEFT(TRIM(AN$6),FIND("~",SUBSTITUTE(AN$6," ","~",LEN(TRIM(AN$6))-LEN(SUBSTITUTE(TRIM(AN$6)," ",""))))-1)&amp;" Total",$B$6:$BB$373,ROW($A205)-5,FALSE))</f>
        <v>0</v>
      </c>
      <c r="AO205" s="10">
        <f ca="1">IF(AO$5&lt;&gt;"",HLOOKUP(AO$5,Functionalization!$G$6:$R$373,ROW($A205)-5,FALSE),IFERROR(INDEX(AO$337:AO$373,MATCH($F205,$B$337:$B$373,0))/VLOOKUP($F205,$B$337:$BB$373,MATCH(LEFT(TRIM(AO$6),FIND("~",SUBSTITUTE(AO$6,"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205))*HLOOKUP(LEFT(TRIM(AO$6),FIND("~",SUBSTITUTE(AO$6," ","~",LEN(TRIM(AO$6))-LEN(SUBSTITUTE(TRIM(AO$6)," ",""))))-1)&amp;" Total",$B$6:$BB$373,ROW($A205)-5,FALSE))</f>
        <v>0</v>
      </c>
      <c r="AP205" s="10">
        <f ca="1">IF(AP$5&lt;&gt;"",HLOOKUP(AP$5,Functionalization!$G$6:$R$373,ROW($A205)-5,FALSE),IFERROR(INDEX(AP$337:AP$373,MATCH($F205,$B$337:$B$373,0))/VLOOKUP($F205,$B$337:$BB$373,MATCH(LEFT(TRIM(AP$6),FIND("~",SUBSTITUTE(AP$6,"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205))*HLOOKUP(LEFT(TRIM(AP$6),FIND("~",SUBSTITUTE(AP$6," ","~",LEN(TRIM(AP$6))-LEN(SUBSTITUTE(TRIM(AP$6)," ",""))))-1)&amp;" Total",$B$6:$BB$373,ROW($A205)-5,FALSE))</f>
        <v>0</v>
      </c>
      <c r="AQ205" s="10">
        <f ca="1">IF(AQ$5&lt;&gt;"",HLOOKUP(AQ$5,Functionalization!$G$6:$R$373,ROW($A205)-5,FALSE),IFERROR(INDEX(AQ$337:AQ$373,MATCH($F205,$B$337:$B$373,0))/VLOOKUP($F205,$B$337:$BB$373,MATCH(LEFT(TRIM(AQ$6),FIND("~",SUBSTITUTE(AQ$6,"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205))*HLOOKUP(LEFT(TRIM(AQ$6),FIND("~",SUBSTITUTE(AQ$6," ","~",LEN(TRIM(AQ$6))-LEN(SUBSTITUTE(TRIM(AQ$6)," ",""))))-1)&amp;" Total",$B$6:$BB$373,ROW($A205)-5,FALSE))</f>
        <v>0</v>
      </c>
      <c r="AR205" s="10">
        <f ca="1">IF(AR$5&lt;&gt;"",HLOOKUP(AR$5,Functionalization!$G$6:$R$373,ROW($A205)-5,FALSE),IFERROR(INDEX(AR$337:AR$373,MATCH($F205,$B$337:$B$373,0))/VLOOKUP($F205,$B$337:$BB$373,MATCH(LEFT(TRIM(AR$6),FIND("~",SUBSTITUTE(AR$6,"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205))*HLOOKUP(LEFT(TRIM(AR$6),FIND("~",SUBSTITUTE(AR$6," ","~",LEN(TRIM(AR$6))-LEN(SUBSTITUTE(TRIM(AR$6)," ",""))))-1)&amp;" Total",$B$6:$BB$373,ROW($A205)-5,FALSE))</f>
        <v>0</v>
      </c>
      <c r="AS205" s="10">
        <f ca="1">IF(AS$5&lt;&gt;"",HLOOKUP(AS$5,Functionalization!$G$6:$R$373,ROW($A205)-5,FALSE),IFERROR(INDEX(AS$337:AS$373,MATCH($F205,$B$337:$B$373,0))/VLOOKUP($F205,$B$337:$BB$373,MATCH(LEFT(TRIM(AS$6),FIND("~",SUBSTITUTE(AS$6,"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205))*HLOOKUP(LEFT(TRIM(AS$6),FIND("~",SUBSTITUTE(AS$6," ","~",LEN(TRIM(AS$6))-LEN(SUBSTITUTE(TRIM(AS$6)," ",""))))-1)&amp;" Total",$B$6:$BB$373,ROW($A205)-5,FALSE))</f>
        <v>0</v>
      </c>
      <c r="AT205" s="10">
        <f ca="1">IF(AT$5&lt;&gt;"",HLOOKUP(AT$5,Functionalization!$G$6:$R$373,ROW($A205)-5,FALSE),IFERROR(INDEX(AT$337:AT$373,MATCH($F205,$B$337:$B$373,0))/VLOOKUP($F205,$B$337:$BB$373,MATCH(LEFT(TRIM(AT$6),FIND("~",SUBSTITUTE(AT$6,"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205))*HLOOKUP(LEFT(TRIM(AT$6),FIND("~",SUBSTITUTE(AT$6," ","~",LEN(TRIM(AT$6))-LEN(SUBSTITUTE(TRIM(AT$6)," ",""))))-1)&amp;" Total",$B$6:$BB$373,ROW($A205)-5,FALSE))</f>
        <v>0</v>
      </c>
      <c r="AU205" s="10">
        <f ca="1">IF(AU$5&lt;&gt;"",HLOOKUP(AU$5,Functionalization!$G$6:$R$373,ROW($A205)-5,FALSE),IFERROR(INDEX(AU$337:AU$373,MATCH($F205,$B$337:$B$373,0))/VLOOKUP($F205,$B$337:$BB$373,MATCH(LEFT(TRIM(AU$6),FIND("~",SUBSTITUTE(AU$6,"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205))*HLOOKUP(LEFT(TRIM(AU$6),FIND("~",SUBSTITUTE(AU$6," ","~",LEN(TRIM(AU$6))-LEN(SUBSTITUTE(TRIM(AU$6)," ",""))))-1)&amp;" Total",$B$6:$BB$373,ROW($A205)-5,FALSE))</f>
        <v>0</v>
      </c>
      <c r="AV205" s="10">
        <f ca="1">IF(AV$5&lt;&gt;"",HLOOKUP(AV$5,Functionalization!$G$6:$R$373,ROW($A205)-5,FALSE),IFERROR(INDEX(AV$337:AV$373,MATCH($F205,$B$337:$B$373,0))/VLOOKUP($F205,$B$337:$BB$373,MATCH(LEFT(TRIM(AV$6),FIND("~",SUBSTITUTE(AV$6,"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205))*HLOOKUP(LEFT(TRIM(AV$6),FIND("~",SUBSTITUTE(AV$6," ","~",LEN(TRIM(AV$6))-LEN(SUBSTITUTE(TRIM(AV$6)," ",""))))-1)&amp;" Total",$B$6:$BB$373,ROW($A205)-5,FALSE))</f>
        <v>0</v>
      </c>
      <c r="AW205" s="10">
        <f ca="1">IF(AW$5&lt;&gt;"",HLOOKUP(AW$5,Functionalization!$G$6:$R$373,ROW($A205)-5,FALSE),IFERROR(INDEX(AW$337:AW$373,MATCH($F205,$B$337:$B$373,0))/VLOOKUP($F205,$B$337:$BB$373,MATCH(LEFT(TRIM(AW$6),FIND("~",SUBSTITUTE(AW$6,"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205))*HLOOKUP(LEFT(TRIM(AW$6),FIND("~",SUBSTITUTE(AW$6," ","~",LEN(TRIM(AW$6))-LEN(SUBSTITUTE(TRIM(AW$6)," ",""))))-1)&amp;" Total",$B$6:$BB$373,ROW($A205)-5,FALSE))</f>
        <v>0</v>
      </c>
      <c r="AX205" s="10">
        <f ca="1">IF(AX$5&lt;&gt;"",HLOOKUP(AX$5,Functionalization!$G$6:$R$373,ROW($A205)-5,FALSE),IFERROR(INDEX(AX$337:AX$373,MATCH($F205,$B$337:$B$373,0))/VLOOKUP($F205,$B$337:$BB$373,MATCH(LEFT(TRIM(AX$6),FIND("~",SUBSTITUTE(AX$6,"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205))*HLOOKUP(LEFT(TRIM(AX$6),FIND("~",SUBSTITUTE(AX$6," ","~",LEN(TRIM(AX$6))-LEN(SUBSTITUTE(TRIM(AX$6)," ",""))))-1)&amp;" Total",$B$6:$BB$373,ROW($A205)-5,FALSE))</f>
        <v>0</v>
      </c>
      <c r="AY205" s="10">
        <f ca="1">IF(AY$5&lt;&gt;"",HLOOKUP(AY$5,Functionalization!$G$6:$R$373,ROW($A205)-5,FALSE),IFERROR(INDEX(AY$337:AY$373,MATCH($F205,$B$337:$B$373,0))/VLOOKUP($F205,$B$337:$BB$373,MATCH(LEFT(TRIM(AY$6),FIND("~",SUBSTITUTE(AY$6,"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205))*HLOOKUP(LEFT(TRIM(AY$6),FIND("~",SUBSTITUTE(AY$6," ","~",LEN(TRIM(AY$6))-LEN(SUBSTITUTE(TRIM(AY$6)," ",""))))-1)&amp;" Total",$B$6:$BB$373,ROW($A205)-5,FALSE))</f>
        <v>0</v>
      </c>
      <c r="AZ205" s="10">
        <f ca="1">IF(AZ$5&lt;&gt;"",HLOOKUP(AZ$5,Functionalization!$G$6:$R$373,ROW($A205)-5,FALSE),IFERROR(INDEX(AZ$337:AZ$373,MATCH($F205,$B$337:$B$373,0))/VLOOKUP($F205,$B$337:$BB$373,MATCH(LEFT(TRIM(AZ$6),FIND("~",SUBSTITUTE(AZ$6,"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205))*HLOOKUP(LEFT(TRIM(AZ$6),FIND("~",SUBSTITUTE(AZ$6," ","~",LEN(TRIM(AZ$6))-LEN(SUBSTITUTE(TRIM(AZ$6)," ",""))))-1)&amp;" Total",$B$6:$BB$373,ROW($A205)-5,FALSE))</f>
        <v>0</v>
      </c>
      <c r="BA205" s="10">
        <f ca="1">IF(BA$5&lt;&gt;"",HLOOKUP(BA$5,Functionalization!$G$6:$R$373,ROW($A205)-5,FALSE),IFERROR(INDEX(BA$337:BA$373,MATCH($F205,$B$337:$B$373,0))/VLOOKUP($F205,$B$337:$BB$373,MATCH(LEFT(TRIM(BA$6),FIND("~",SUBSTITUTE(BA$6,"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205))*HLOOKUP(LEFT(TRIM(BA$6),FIND("~",SUBSTITUTE(BA$6," ","~",LEN(TRIM(BA$6))-LEN(SUBSTITUTE(TRIM(BA$6)," ",""))))-1)&amp;" Total",$B$6:$BB$373,ROW($A205)-5,FALSE))</f>
        <v>0</v>
      </c>
      <c r="BB205" s="10">
        <f ca="1">IF(BB$5&lt;&gt;"",HLOOKUP(BB$5,Functionalization!$G$6:$R$373,ROW($A205)-5,FALSE),IFERROR(INDEX(BB$337:BB$373,MATCH($F205,$B$337:$B$373,0))/VLOOKUP($F205,$B$337:$BB$373,MATCH(LEFT(TRIM(BB$6),FIND("~",SUBSTITUTE(BB$6,"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205))*HLOOKUP(LEFT(TRIM(BB$6),FIND("~",SUBSTITUTE(BB$6," ","~",LEN(TRIM(BB$6))-LEN(SUBSTITUTE(TRIM(BB$6)," ",""))))-1)&amp;" Total",$B$6:$BB$373,ROW($A205)-5,FALSE))</f>
        <v>0</v>
      </c>
      <c r="BD205">
        <f ca="1">IFERROR(IF(SUMIF($G$6:$BB$6,BD$6&amp;" Total",$G205:$BB205)-(SUMIF($G$6:$BB$6,BD$6&amp;" "&amp;'Input-Func_Class'!$D$22,$G205:$BB205)+IFERROR(SUMIF($G$6:$BB$6,BD$6&amp;" "&amp;'Input-Func_Class'!$E$22,$G205:$BB205),SUMIF($G$6:$BB$6,BD$6&amp;" "&amp;'Input-Func_Class'!$B$24,$G205:$BB205))+SUMIF($G$6:$BB$6,BD$6&amp;" "&amp;'Input-Func_Class'!$F$22,$G205:$BB205))&lt;Check_Limit,0,1),1)</f>
        <v>0</v>
      </c>
      <c r="BE205">
        <f ca="1">IFERROR(IF(SUMIF($G$6:$BB$6,BE$6&amp;" Total",$G205:$BB205)-(SUMIF($G$6:$BB$6,BE$6&amp;" "&amp;'Input-Func_Class'!$D$22,$G205:$BB205)+IFERROR(SUMIF($G$6:$BB$6,BE$6&amp;" "&amp;'Input-Func_Class'!$E$22,$G205:$BB205),SUMIF($G$6:$BB$6,BE$6&amp;" "&amp;'Input-Func_Class'!$B$24,$G205:$BB205))+SUMIF($G$6:$BB$6,BE$6&amp;" "&amp;'Input-Func_Class'!$F$22,$G205:$BB205))&lt;Check_Limit,0,1),1)</f>
        <v>0</v>
      </c>
      <c r="BF205">
        <f ca="1">IFERROR(IF(SUMIF($G$6:$BB$6,BF$6&amp;" Total",$G205:$BB205)-(SUMIF($G$6:$BB$6,BF$6&amp;" "&amp;'Input-Func_Class'!$D$22,$G205:$BB205)+IFERROR(SUMIF($G$6:$BB$6,BF$6&amp;" "&amp;'Input-Func_Class'!$E$22,$G205:$BB205),SUMIF($G$6:$BB$6,BF$6&amp;" "&amp;'Input-Func_Class'!$B$24,$G205:$BB205))+SUMIF($G$6:$BB$6,BF$6&amp;" "&amp;'Input-Func_Class'!$F$22,$G205:$BB205))&lt;Check_Limit,0,1),1)</f>
        <v>0</v>
      </c>
      <c r="BG205">
        <f ca="1">IFERROR(IF(SUMIF($G$6:$BB$6,BG$6&amp;" Total",$G205:$BB205)-(SUMIF($G$6:$BB$6,BG$6&amp;" "&amp;'Input-Func_Class'!$D$22,$G205:$BB205)+IFERROR(SUMIF($G$6:$BB$6,BG$6&amp;" "&amp;'Input-Func_Class'!$E$22,$G205:$BB205),SUMIF($G$6:$BB$6,BG$6&amp;" "&amp;'Input-Func_Class'!$B$24,$G205:$BB205))+SUMIF($G$6:$BB$6,BG$6&amp;" "&amp;'Input-Func_Class'!$F$22,$G205:$BB205))&lt;Check_Limit,0,1),1)</f>
        <v>0</v>
      </c>
      <c r="BH205">
        <f ca="1">IFERROR(IF(SUMIF($G$6:$BB$6,BH$6&amp;" Total",$G205:$BB205)-(SUMIF($G$6:$BB$6,BH$6&amp;" "&amp;'Input-Func_Class'!$D$22,$G205:$BB205)+IFERROR(SUMIF($G$6:$BB$6,BH$6&amp;" "&amp;'Input-Func_Class'!$E$22,$G205:$BB205),SUMIF($G$6:$BB$6,BH$6&amp;" "&amp;'Input-Func_Class'!$B$24,$G205:$BB205))+SUMIF($G$6:$BB$6,BH$6&amp;" "&amp;'Input-Func_Class'!$F$22,$G205:$BB205))&lt;Check_Limit,0,1),1)</f>
        <v>0</v>
      </c>
      <c r="BI205">
        <f ca="1">IFERROR(IF(SUMIF($G$6:$BB$6,BI$6&amp;" Total",$G205:$BB205)-(SUMIF($G$6:$BB$6,BI$6&amp;" "&amp;'Input-Func_Class'!$D$22,$G205:$BB205)+IFERROR(SUMIF($G$6:$BB$6,BI$6&amp;" "&amp;'Input-Func_Class'!$E$22,$G205:$BB205),SUMIF($G$6:$BB$6,BI$6&amp;" "&amp;'Input-Func_Class'!$B$24,$G205:$BB205))+SUMIF($G$6:$BB$6,BI$6&amp;" "&amp;'Input-Func_Class'!$F$22,$G205:$BB205))&lt;Check_Limit,0,1),1)</f>
        <v>0</v>
      </c>
      <c r="BJ205">
        <f ca="1">IFERROR(IF(SUMIF($G$6:$BB$6,BJ$6&amp;" Total",$G205:$BB205)-(SUMIF($G$6:$BB$6,BJ$6&amp;" "&amp;'Input-Func_Class'!$D$22,$G205:$BB205)+IFERROR(SUMIF($G$6:$BB$6,BJ$6&amp;" "&amp;'Input-Func_Class'!$E$22,$G205:$BB205),SUMIF($G$6:$BB$6,BJ$6&amp;" "&amp;'Input-Func_Class'!$B$24,$G205:$BB205))+SUMIF($G$6:$BB$6,BJ$6&amp;" "&amp;'Input-Func_Class'!$F$22,$G205:$BB205))&lt;Check_Limit,0,1),1)</f>
        <v>0</v>
      </c>
      <c r="BK205">
        <f ca="1">IFERROR(IF(SUMIF($G$6:$BB$6,BK$6&amp;" Total",$G205:$BB205)-(SUMIF($G$6:$BB$6,BK$6&amp;" "&amp;'Input-Func_Class'!$D$22,$G205:$BB205)+IFERROR(SUMIF($G$6:$BB$6,BK$6&amp;" "&amp;'Input-Func_Class'!$E$22,$G205:$BB205),SUMIF($G$6:$BB$6,BK$6&amp;" "&amp;'Input-Func_Class'!$B$24,$G205:$BB205))+SUMIF($G$6:$BB$6,BK$6&amp;" "&amp;'Input-Func_Class'!$F$22,$G205:$BB205))&lt;Check_Limit,0,1),1)</f>
        <v>0</v>
      </c>
      <c r="BL205">
        <f ca="1">IFERROR(IF(SUMIF($G$6:$BB$6,BL$6&amp;" Total",$G205:$BB205)-(SUMIF($G$6:$BB$6,BL$6&amp;" "&amp;'Input-Func_Class'!$D$22,$G205:$BB205)+IFERROR(SUMIF($G$6:$BB$6,BL$6&amp;" "&amp;'Input-Func_Class'!$E$22,$G205:$BB205),SUMIF($G$6:$BB$6,BL$6&amp;" "&amp;'Input-Func_Class'!$B$24,$G205:$BB205))+SUMIF($G$6:$BB$6,BL$6&amp;" "&amp;'Input-Func_Class'!$F$22,$G205:$BB205))&lt;Check_Limit,0,1),1)</f>
        <v>0</v>
      </c>
      <c r="BM205">
        <f ca="1">IFERROR(IF(SUMIF($G$6:$BB$6,BM$6&amp;" Total",$G205:$BB205)-(SUMIF($G$6:$BB$6,BM$6&amp;" "&amp;'Input-Func_Class'!$D$22,$G205:$BB205)+IFERROR(SUMIF($G$6:$BB$6,BM$6&amp;" "&amp;'Input-Func_Class'!$E$22,$G205:$BB205),SUMIF($G$6:$BB$6,BM$6&amp;" "&amp;'Input-Func_Class'!$B$24,$G205:$BB205))+SUMIF($G$6:$BB$6,BM$6&amp;" "&amp;'Input-Func_Class'!$F$22,$G205:$BB205))&lt;Check_Limit,0,1),1)</f>
        <v>0</v>
      </c>
      <c r="BN205">
        <f ca="1">IFERROR(IF(SUMIF($G$6:$BB$6,BN$6&amp;" Total",$G205:$BB205)-(SUMIF($G$6:$BB$6,BN$6&amp;" "&amp;'Input-Func_Class'!$D$22,$G205:$BB205)+IFERROR(SUMIF($G$6:$BB$6,BN$6&amp;" "&amp;'Input-Func_Class'!$E$22,$G205:$BB205),SUMIF($G$6:$BB$6,BN$6&amp;" "&amp;'Input-Func_Class'!$B$24,$G205:$BB205))+SUMIF($G$6:$BB$6,BN$6&amp;" "&amp;'Input-Func_Class'!$F$22,$G205:$BB205))&lt;Check_Limit,0,1),1)</f>
        <v>0</v>
      </c>
      <c r="BO205">
        <f ca="1">IFERROR(IF(SUMIF($G$6:$BB$6,BO$6&amp;" Total",$G205:$BB205)-(SUMIF($G$6:$BB$6,BO$6&amp;" "&amp;'Input-Func_Class'!$D$22,$G205:$BB205)+IFERROR(SUMIF($G$6:$BB$6,BO$6&amp;" "&amp;'Input-Func_Class'!$E$22,$G205:$BB205),SUMIF($G$6:$BB$6,BO$6&amp;" "&amp;'Input-Func_Class'!$B$24,$G205:$BB205))+SUMIF($G$6:$BB$6,BO$6&amp;" "&amp;'Input-Func_Class'!$F$22,$G205:$BB205))&lt;Check_Limit,0,1),1)</f>
        <v>0</v>
      </c>
    </row>
    <row r="206" spans="1:67" outlineLevel="1">
      <c r="A206" s="31">
        <f>IF(ISBLANK('Input-Accounts'!A206),"",'Input-Accounts'!A206)</f>
        <v>183</v>
      </c>
      <c r="B206" t="str">
        <f>IF(ISBLANK('Input-Accounts'!B206),"",'Input-Accounts'!B206)</f>
        <v>Subtotal - Customer Account</v>
      </c>
      <c r="C206" s="31" t="str">
        <f>IF(ISBLANK('Input-Accounts'!C206),"",'Input-Accounts'!C206)</f>
        <v/>
      </c>
      <c r="D206" s="123">
        <f>SUBTOTAL(9,D201:D205)</f>
        <v>3795463.9582891474</v>
      </c>
      <c r="E206" s="10">
        <f t="shared" ca="1" si="48"/>
        <v>0</v>
      </c>
      <c r="G206" s="123">
        <f t="shared" ref="G206:R206" ca="1" si="55">SUBTOTAL(9,G201:G205)</f>
        <v>0</v>
      </c>
      <c r="H206" s="123">
        <f t="shared" ca="1" si="55"/>
        <v>0</v>
      </c>
      <c r="I206" s="123">
        <f t="shared" ca="1" si="55"/>
        <v>0</v>
      </c>
      <c r="J206" s="123">
        <f t="shared" ca="1" si="55"/>
        <v>0</v>
      </c>
      <c r="K206" s="123">
        <f t="shared" ca="1" si="55"/>
        <v>0</v>
      </c>
      <c r="L206" s="123">
        <f t="shared" ca="1" si="55"/>
        <v>0</v>
      </c>
      <c r="M206" s="123">
        <f t="shared" ca="1" si="55"/>
        <v>0</v>
      </c>
      <c r="N206" s="123">
        <f t="shared" ca="1" si="55"/>
        <v>0</v>
      </c>
      <c r="O206" s="123">
        <f t="shared" ca="1" si="55"/>
        <v>3795463.9582891474</v>
      </c>
      <c r="P206" s="123">
        <f t="shared" ca="1" si="55"/>
        <v>0</v>
      </c>
      <c r="Q206" s="123">
        <f t="shared" ca="1" si="55"/>
        <v>0</v>
      </c>
      <c r="R206" s="123">
        <f t="shared" ca="1" si="55"/>
        <v>3795463.9582891474</v>
      </c>
      <c r="S206" s="123">
        <f t="shared" ref="S206:AQ206" ca="1" si="56">SUBTOTAL(9,S201:S205)</f>
        <v>0</v>
      </c>
      <c r="T206" s="123">
        <f t="shared" ca="1" si="56"/>
        <v>0</v>
      </c>
      <c r="U206" s="123">
        <f t="shared" ca="1" si="56"/>
        <v>0</v>
      </c>
      <c r="V206" s="123">
        <f t="shared" ca="1" si="56"/>
        <v>0</v>
      </c>
      <c r="W206" s="123">
        <f t="shared" ca="1" si="56"/>
        <v>0</v>
      </c>
      <c r="X206" s="123">
        <f t="shared" ca="1" si="56"/>
        <v>0</v>
      </c>
      <c r="Y206" s="123">
        <f t="shared" ca="1" si="56"/>
        <v>0</v>
      </c>
      <c r="Z206" s="123">
        <f t="shared" ca="1" si="56"/>
        <v>0</v>
      </c>
      <c r="AA206" s="123">
        <f t="shared" ca="1" si="56"/>
        <v>0</v>
      </c>
      <c r="AB206" s="123">
        <f t="shared" ca="1" si="56"/>
        <v>0</v>
      </c>
      <c r="AC206" s="123">
        <f t="shared" ca="1" si="56"/>
        <v>0</v>
      </c>
      <c r="AD206" s="123">
        <f t="shared" ca="1" si="56"/>
        <v>0</v>
      </c>
      <c r="AE206" s="123">
        <f t="shared" ca="1" si="56"/>
        <v>0</v>
      </c>
      <c r="AF206" s="123">
        <f t="shared" ca="1" si="56"/>
        <v>0</v>
      </c>
      <c r="AG206" s="123">
        <f t="shared" ca="1" si="56"/>
        <v>0</v>
      </c>
      <c r="AH206" s="123">
        <f t="shared" ca="1" si="56"/>
        <v>0</v>
      </c>
      <c r="AI206" s="123">
        <f t="shared" ca="1" si="56"/>
        <v>0</v>
      </c>
      <c r="AJ206" s="123">
        <f t="shared" ca="1" si="56"/>
        <v>0</v>
      </c>
      <c r="AK206" s="123">
        <f t="shared" ca="1" si="56"/>
        <v>0</v>
      </c>
      <c r="AL206" s="123">
        <f t="shared" ca="1" si="56"/>
        <v>0</v>
      </c>
      <c r="AM206" s="123">
        <f t="shared" ca="1" si="56"/>
        <v>0</v>
      </c>
      <c r="AN206" s="123">
        <f t="shared" ca="1" si="56"/>
        <v>0</v>
      </c>
      <c r="AO206" s="123">
        <f t="shared" ca="1" si="56"/>
        <v>0</v>
      </c>
      <c r="AP206" s="123">
        <f t="shared" ca="1" si="56"/>
        <v>0</v>
      </c>
      <c r="AQ206" s="123">
        <f t="shared" ca="1" si="56"/>
        <v>0</v>
      </c>
      <c r="AR206" s="123">
        <f t="shared" ref="AR206:BB206" ca="1" si="57">SUBTOTAL(9,AR201:AR205)</f>
        <v>0</v>
      </c>
      <c r="AS206" s="123">
        <f t="shared" ca="1" si="57"/>
        <v>0</v>
      </c>
      <c r="AT206" s="123">
        <f t="shared" ca="1" si="57"/>
        <v>0</v>
      </c>
      <c r="AU206" s="123">
        <f t="shared" ca="1" si="57"/>
        <v>0</v>
      </c>
      <c r="AV206" s="123">
        <f t="shared" ca="1" si="57"/>
        <v>0</v>
      </c>
      <c r="AW206" s="123">
        <f t="shared" ca="1" si="57"/>
        <v>0</v>
      </c>
      <c r="AX206" s="123">
        <f t="shared" ca="1" si="57"/>
        <v>0</v>
      </c>
      <c r="AY206" s="123">
        <f t="shared" ca="1" si="57"/>
        <v>0</v>
      </c>
      <c r="AZ206" s="123">
        <f t="shared" ca="1" si="57"/>
        <v>0</v>
      </c>
      <c r="BA206" s="123">
        <f t="shared" ca="1" si="57"/>
        <v>0</v>
      </c>
      <c r="BB206" s="123">
        <f t="shared" ca="1" si="57"/>
        <v>0</v>
      </c>
      <c r="BD206">
        <f ca="1">IFERROR(IF(SUMIF($G$6:$BB$6,BD$6&amp;" Total",$G206:$BB206)-(SUMIF($G$6:$BB$6,BD$6&amp;" "&amp;'Input-Func_Class'!$D$22,$G206:$BB206)+IFERROR(SUMIF($G$6:$BB$6,BD$6&amp;" "&amp;'Input-Func_Class'!$E$22,$G206:$BB206),SUMIF($G$6:$BB$6,BD$6&amp;" "&amp;'Input-Func_Class'!$B$24,$G206:$BB206))+SUMIF($G$6:$BB$6,BD$6&amp;" "&amp;'Input-Func_Class'!$F$22,$G206:$BB206))&lt;Check_Limit,0,1),1)</f>
        <v>0</v>
      </c>
      <c r="BE206">
        <f ca="1">IFERROR(IF(SUMIF($G$6:$BB$6,BE$6&amp;" Total",$G206:$BB206)-(SUMIF($G$6:$BB$6,BE$6&amp;" "&amp;'Input-Func_Class'!$D$22,$G206:$BB206)+IFERROR(SUMIF($G$6:$BB$6,BE$6&amp;" "&amp;'Input-Func_Class'!$E$22,$G206:$BB206),SUMIF($G$6:$BB$6,BE$6&amp;" "&amp;'Input-Func_Class'!$B$24,$G206:$BB206))+SUMIF($G$6:$BB$6,BE$6&amp;" "&amp;'Input-Func_Class'!$F$22,$G206:$BB206))&lt;Check_Limit,0,1),1)</f>
        <v>0</v>
      </c>
      <c r="BF206">
        <f ca="1">IFERROR(IF(SUMIF($G$6:$BB$6,BF$6&amp;" Total",$G206:$BB206)-(SUMIF($G$6:$BB$6,BF$6&amp;" "&amp;'Input-Func_Class'!$D$22,$G206:$BB206)+IFERROR(SUMIF($G$6:$BB$6,BF$6&amp;" "&amp;'Input-Func_Class'!$E$22,$G206:$BB206),SUMIF($G$6:$BB$6,BF$6&amp;" "&amp;'Input-Func_Class'!$B$24,$G206:$BB206))+SUMIF($G$6:$BB$6,BF$6&amp;" "&amp;'Input-Func_Class'!$F$22,$G206:$BB206))&lt;Check_Limit,0,1),1)</f>
        <v>0</v>
      </c>
      <c r="BG206">
        <f ca="1">IFERROR(IF(SUMIF($G$6:$BB$6,BG$6&amp;" Total",$G206:$BB206)-(SUMIF($G$6:$BB$6,BG$6&amp;" "&amp;'Input-Func_Class'!$D$22,$G206:$BB206)+IFERROR(SUMIF($G$6:$BB$6,BG$6&amp;" "&amp;'Input-Func_Class'!$E$22,$G206:$BB206),SUMIF($G$6:$BB$6,BG$6&amp;" "&amp;'Input-Func_Class'!$B$24,$G206:$BB206))+SUMIF($G$6:$BB$6,BG$6&amp;" "&amp;'Input-Func_Class'!$F$22,$G206:$BB206))&lt;Check_Limit,0,1),1)</f>
        <v>0</v>
      </c>
      <c r="BH206">
        <f ca="1">IFERROR(IF(SUMIF($G$6:$BB$6,BH$6&amp;" Total",$G206:$BB206)-(SUMIF($G$6:$BB$6,BH$6&amp;" "&amp;'Input-Func_Class'!$D$22,$G206:$BB206)+IFERROR(SUMIF($G$6:$BB$6,BH$6&amp;" "&amp;'Input-Func_Class'!$E$22,$G206:$BB206),SUMIF($G$6:$BB$6,BH$6&amp;" "&amp;'Input-Func_Class'!$B$24,$G206:$BB206))+SUMIF($G$6:$BB$6,BH$6&amp;" "&amp;'Input-Func_Class'!$F$22,$G206:$BB206))&lt;Check_Limit,0,1),1)</f>
        <v>0</v>
      </c>
      <c r="BI206">
        <f ca="1">IFERROR(IF(SUMIF($G$6:$BB$6,BI$6&amp;" Total",$G206:$BB206)-(SUMIF($G$6:$BB$6,BI$6&amp;" "&amp;'Input-Func_Class'!$D$22,$G206:$BB206)+IFERROR(SUMIF($G$6:$BB$6,BI$6&amp;" "&amp;'Input-Func_Class'!$E$22,$G206:$BB206),SUMIF($G$6:$BB$6,BI$6&amp;" "&amp;'Input-Func_Class'!$B$24,$G206:$BB206))+SUMIF($G$6:$BB$6,BI$6&amp;" "&amp;'Input-Func_Class'!$F$22,$G206:$BB206))&lt;Check_Limit,0,1),1)</f>
        <v>0</v>
      </c>
      <c r="BJ206">
        <f ca="1">IFERROR(IF(SUMIF($G$6:$BB$6,BJ$6&amp;" Total",$G206:$BB206)-(SUMIF($G$6:$BB$6,BJ$6&amp;" "&amp;'Input-Func_Class'!$D$22,$G206:$BB206)+IFERROR(SUMIF($G$6:$BB$6,BJ$6&amp;" "&amp;'Input-Func_Class'!$E$22,$G206:$BB206),SUMIF($G$6:$BB$6,BJ$6&amp;" "&amp;'Input-Func_Class'!$B$24,$G206:$BB206))+SUMIF($G$6:$BB$6,BJ$6&amp;" "&amp;'Input-Func_Class'!$F$22,$G206:$BB206))&lt;Check_Limit,0,1),1)</f>
        <v>0</v>
      </c>
      <c r="BK206">
        <f ca="1">IFERROR(IF(SUMIF($G$6:$BB$6,BK$6&amp;" Total",$G206:$BB206)-(SUMIF($G$6:$BB$6,BK$6&amp;" "&amp;'Input-Func_Class'!$D$22,$G206:$BB206)+IFERROR(SUMIF($G$6:$BB$6,BK$6&amp;" "&amp;'Input-Func_Class'!$E$22,$G206:$BB206),SUMIF($G$6:$BB$6,BK$6&amp;" "&amp;'Input-Func_Class'!$B$24,$G206:$BB206))+SUMIF($G$6:$BB$6,BK$6&amp;" "&amp;'Input-Func_Class'!$F$22,$G206:$BB206))&lt;Check_Limit,0,1),1)</f>
        <v>0</v>
      </c>
      <c r="BL206">
        <f ca="1">IFERROR(IF(SUMIF($G$6:$BB$6,BL$6&amp;" Total",$G206:$BB206)-(SUMIF($G$6:$BB$6,BL$6&amp;" "&amp;'Input-Func_Class'!$D$22,$G206:$BB206)+IFERROR(SUMIF($G$6:$BB$6,BL$6&amp;" "&amp;'Input-Func_Class'!$E$22,$G206:$BB206),SUMIF($G$6:$BB$6,BL$6&amp;" "&amp;'Input-Func_Class'!$B$24,$G206:$BB206))+SUMIF($G$6:$BB$6,BL$6&amp;" "&amp;'Input-Func_Class'!$F$22,$G206:$BB206))&lt;Check_Limit,0,1),1)</f>
        <v>0</v>
      </c>
      <c r="BM206">
        <f ca="1">IFERROR(IF(SUMIF($G$6:$BB$6,BM$6&amp;" Total",$G206:$BB206)-(SUMIF($G$6:$BB$6,BM$6&amp;" "&amp;'Input-Func_Class'!$D$22,$G206:$BB206)+IFERROR(SUMIF($G$6:$BB$6,BM$6&amp;" "&amp;'Input-Func_Class'!$E$22,$G206:$BB206),SUMIF($G$6:$BB$6,BM$6&amp;" "&amp;'Input-Func_Class'!$B$24,$G206:$BB206))+SUMIF($G$6:$BB$6,BM$6&amp;" "&amp;'Input-Func_Class'!$F$22,$G206:$BB206))&lt;Check_Limit,0,1),1)</f>
        <v>0</v>
      </c>
      <c r="BN206">
        <f ca="1">IFERROR(IF(SUMIF($G$6:$BB$6,BN$6&amp;" Total",$G206:$BB206)-(SUMIF($G$6:$BB$6,BN$6&amp;" "&amp;'Input-Func_Class'!$D$22,$G206:$BB206)+IFERROR(SUMIF($G$6:$BB$6,BN$6&amp;" "&amp;'Input-Func_Class'!$E$22,$G206:$BB206),SUMIF($G$6:$BB$6,BN$6&amp;" "&amp;'Input-Func_Class'!$B$24,$G206:$BB206))+SUMIF($G$6:$BB$6,BN$6&amp;" "&amp;'Input-Func_Class'!$F$22,$G206:$BB206))&lt;Check_Limit,0,1),1)</f>
        <v>0</v>
      </c>
      <c r="BO206">
        <f ca="1">IFERROR(IF(SUMIF($G$6:$BB$6,BO$6&amp;" Total",$G206:$BB206)-(SUMIF($G$6:$BB$6,BO$6&amp;" "&amp;'Input-Func_Class'!$D$22,$G206:$BB206)+IFERROR(SUMIF($G$6:$BB$6,BO$6&amp;" "&amp;'Input-Func_Class'!$E$22,$G206:$BB206),SUMIF($G$6:$BB$6,BO$6&amp;" "&amp;'Input-Func_Class'!$B$24,$G206:$BB206))+SUMIF($G$6:$BB$6,BO$6&amp;" "&amp;'Input-Func_Class'!$F$22,$G206:$BB206))&lt;Check_Limit,0,1),1)</f>
        <v>0</v>
      </c>
    </row>
    <row r="207" spans="1:67" outlineLevel="1">
      <c r="A207" s="31" t="str">
        <f>IF(ISBLANK('Input-Accounts'!A207),"",'Input-Accounts'!A207)</f>
        <v/>
      </c>
      <c r="B207" t="str">
        <f>IF(ISBLANK('Input-Accounts'!B207),"",'Input-Accounts'!B207)</f>
        <v/>
      </c>
      <c r="C207" s="31" t="str">
        <f>IF(ISBLANK('Input-Accounts'!C207),"",'Input-Accounts'!C207)</f>
        <v/>
      </c>
      <c r="D207" s="10"/>
      <c r="E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/>
      <c r="AB207" s="10"/>
      <c r="AC207" s="10"/>
      <c r="AD207" s="10"/>
      <c r="AE207" s="10"/>
      <c r="AF207" s="10"/>
      <c r="AG207" s="10"/>
      <c r="AH207" s="10"/>
      <c r="AI207" s="10"/>
      <c r="AJ207" s="10"/>
      <c r="AK207" s="10"/>
      <c r="AL207" s="10"/>
      <c r="AM207" s="10"/>
      <c r="AN207" s="10"/>
      <c r="AO207" s="10"/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D207">
        <f>IFERROR(IF(SUMIF($G$6:$BB$6,BD$6&amp;" Total",$G207:$BB207)-(SUMIF($G$6:$BB$6,BD$6&amp;" "&amp;'Input-Func_Class'!$D$22,$G207:$BB207)+IFERROR(SUMIF($G$6:$BB$6,BD$6&amp;" "&amp;'Input-Func_Class'!$E$22,$G207:$BB207),SUMIF($G$6:$BB$6,BD$6&amp;" "&amp;'Input-Func_Class'!$B$24,$G207:$BB207))+SUMIF($G$6:$BB$6,BD$6&amp;" "&amp;'Input-Func_Class'!$F$22,$G207:$BB207))&lt;Check_Limit,0,1),1)</f>
        <v>0</v>
      </c>
      <c r="BE207">
        <f>IFERROR(IF(SUMIF($G$6:$BB$6,BE$6&amp;" Total",$G207:$BB207)-(SUMIF($G$6:$BB$6,BE$6&amp;" "&amp;'Input-Func_Class'!$D$22,$G207:$BB207)+IFERROR(SUMIF($G$6:$BB$6,BE$6&amp;" "&amp;'Input-Func_Class'!$E$22,$G207:$BB207),SUMIF($G$6:$BB$6,BE$6&amp;" "&amp;'Input-Func_Class'!$B$24,$G207:$BB207))+SUMIF($G$6:$BB$6,BE$6&amp;" "&amp;'Input-Func_Class'!$F$22,$G207:$BB207))&lt;Check_Limit,0,1),1)</f>
        <v>0</v>
      </c>
      <c r="BF207">
        <f>IFERROR(IF(SUMIF($G$6:$BB$6,BF$6&amp;" Total",$G207:$BB207)-(SUMIF($G$6:$BB$6,BF$6&amp;" "&amp;'Input-Func_Class'!$D$22,$G207:$BB207)+IFERROR(SUMIF($G$6:$BB$6,BF$6&amp;" "&amp;'Input-Func_Class'!$E$22,$G207:$BB207),SUMIF($G$6:$BB$6,BF$6&amp;" "&amp;'Input-Func_Class'!$B$24,$G207:$BB207))+SUMIF($G$6:$BB$6,BF$6&amp;" "&amp;'Input-Func_Class'!$F$22,$G207:$BB207))&lt;Check_Limit,0,1),1)</f>
        <v>0</v>
      </c>
      <c r="BG207">
        <f>IFERROR(IF(SUMIF($G$6:$BB$6,BG$6&amp;" Total",$G207:$BB207)-(SUMIF($G$6:$BB$6,BG$6&amp;" "&amp;'Input-Func_Class'!$D$22,$G207:$BB207)+IFERROR(SUMIF($G$6:$BB$6,BG$6&amp;" "&amp;'Input-Func_Class'!$E$22,$G207:$BB207),SUMIF($G$6:$BB$6,BG$6&amp;" "&amp;'Input-Func_Class'!$B$24,$G207:$BB207))+SUMIF($G$6:$BB$6,BG$6&amp;" "&amp;'Input-Func_Class'!$F$22,$G207:$BB207))&lt;Check_Limit,0,1),1)</f>
        <v>0</v>
      </c>
      <c r="BH207">
        <f>IFERROR(IF(SUMIF($G$6:$BB$6,BH$6&amp;" Total",$G207:$BB207)-(SUMIF($G$6:$BB$6,BH$6&amp;" "&amp;'Input-Func_Class'!$D$22,$G207:$BB207)+IFERROR(SUMIF($G$6:$BB$6,BH$6&amp;" "&amp;'Input-Func_Class'!$E$22,$G207:$BB207),SUMIF($G$6:$BB$6,BH$6&amp;" "&amp;'Input-Func_Class'!$B$24,$G207:$BB207))+SUMIF($G$6:$BB$6,BH$6&amp;" "&amp;'Input-Func_Class'!$F$22,$G207:$BB207))&lt;Check_Limit,0,1),1)</f>
        <v>0</v>
      </c>
      <c r="BI207">
        <f>IFERROR(IF(SUMIF($G$6:$BB$6,BI$6&amp;" Total",$G207:$BB207)-(SUMIF($G$6:$BB$6,BI$6&amp;" "&amp;'Input-Func_Class'!$D$22,$G207:$BB207)+IFERROR(SUMIF($G$6:$BB$6,BI$6&amp;" "&amp;'Input-Func_Class'!$E$22,$G207:$BB207),SUMIF($G$6:$BB$6,BI$6&amp;" "&amp;'Input-Func_Class'!$B$24,$G207:$BB207))+SUMIF($G$6:$BB$6,BI$6&amp;" "&amp;'Input-Func_Class'!$F$22,$G207:$BB207))&lt;Check_Limit,0,1),1)</f>
        <v>0</v>
      </c>
      <c r="BJ207">
        <f>IFERROR(IF(SUMIF($G$6:$BB$6,BJ$6&amp;" Total",$G207:$BB207)-(SUMIF($G$6:$BB$6,BJ$6&amp;" "&amp;'Input-Func_Class'!$D$22,$G207:$BB207)+IFERROR(SUMIF($G$6:$BB$6,BJ$6&amp;" "&amp;'Input-Func_Class'!$E$22,$G207:$BB207),SUMIF($G$6:$BB$6,BJ$6&amp;" "&amp;'Input-Func_Class'!$B$24,$G207:$BB207))+SUMIF($G$6:$BB$6,BJ$6&amp;" "&amp;'Input-Func_Class'!$F$22,$G207:$BB207))&lt;Check_Limit,0,1),1)</f>
        <v>0</v>
      </c>
      <c r="BK207">
        <f>IFERROR(IF(SUMIF($G$6:$BB$6,BK$6&amp;" Total",$G207:$BB207)-(SUMIF($G$6:$BB$6,BK$6&amp;" "&amp;'Input-Func_Class'!$D$22,$G207:$BB207)+IFERROR(SUMIF($G$6:$BB$6,BK$6&amp;" "&amp;'Input-Func_Class'!$E$22,$G207:$BB207),SUMIF($G$6:$BB$6,BK$6&amp;" "&amp;'Input-Func_Class'!$B$24,$G207:$BB207))+SUMIF($G$6:$BB$6,BK$6&amp;" "&amp;'Input-Func_Class'!$F$22,$G207:$BB207))&lt;Check_Limit,0,1),1)</f>
        <v>0</v>
      </c>
      <c r="BL207">
        <f>IFERROR(IF(SUMIF($G$6:$BB$6,BL$6&amp;" Total",$G207:$BB207)-(SUMIF($G$6:$BB$6,BL$6&amp;" "&amp;'Input-Func_Class'!$D$22,$G207:$BB207)+IFERROR(SUMIF($G$6:$BB$6,BL$6&amp;" "&amp;'Input-Func_Class'!$E$22,$G207:$BB207),SUMIF($G$6:$BB$6,BL$6&amp;" "&amp;'Input-Func_Class'!$B$24,$G207:$BB207))+SUMIF($G$6:$BB$6,BL$6&amp;" "&amp;'Input-Func_Class'!$F$22,$G207:$BB207))&lt;Check_Limit,0,1),1)</f>
        <v>0</v>
      </c>
      <c r="BM207">
        <f>IFERROR(IF(SUMIF($G$6:$BB$6,BM$6&amp;" Total",$G207:$BB207)-(SUMIF($G$6:$BB$6,BM$6&amp;" "&amp;'Input-Func_Class'!$D$22,$G207:$BB207)+IFERROR(SUMIF($G$6:$BB$6,BM$6&amp;" "&amp;'Input-Func_Class'!$E$22,$G207:$BB207),SUMIF($G$6:$BB$6,BM$6&amp;" "&amp;'Input-Func_Class'!$B$24,$G207:$BB207))+SUMIF($G$6:$BB$6,BM$6&amp;" "&amp;'Input-Func_Class'!$F$22,$G207:$BB207))&lt;Check_Limit,0,1),1)</f>
        <v>0</v>
      </c>
      <c r="BN207">
        <f>IFERROR(IF(SUMIF($G$6:$BB$6,BN$6&amp;" Total",$G207:$BB207)-(SUMIF($G$6:$BB$6,BN$6&amp;" "&amp;'Input-Func_Class'!$D$22,$G207:$BB207)+IFERROR(SUMIF($G$6:$BB$6,BN$6&amp;" "&amp;'Input-Func_Class'!$E$22,$G207:$BB207),SUMIF($G$6:$BB$6,BN$6&amp;" "&amp;'Input-Func_Class'!$B$24,$G207:$BB207))+SUMIF($G$6:$BB$6,BN$6&amp;" "&amp;'Input-Func_Class'!$F$22,$G207:$BB207))&lt;Check_Limit,0,1),1)</f>
        <v>0</v>
      </c>
      <c r="BO207">
        <f>IFERROR(IF(SUMIF($G$6:$BB$6,BO$6&amp;" Total",$G207:$BB207)-(SUMIF($G$6:$BB$6,BO$6&amp;" "&amp;'Input-Func_Class'!$D$22,$G207:$BB207)+IFERROR(SUMIF($G$6:$BB$6,BO$6&amp;" "&amp;'Input-Func_Class'!$E$22,$G207:$BB207),SUMIF($G$6:$BB$6,BO$6&amp;" "&amp;'Input-Func_Class'!$B$24,$G207:$BB207))+SUMIF($G$6:$BB$6,BO$6&amp;" "&amp;'Input-Func_Class'!$F$22,$G207:$BB207))&lt;Check_Limit,0,1),1)</f>
        <v>0</v>
      </c>
    </row>
    <row r="208" spans="1:67" outlineLevel="1">
      <c r="A208" s="31">
        <f>IF(ISBLANK('Input-Accounts'!A208),"",'Input-Accounts'!A208)</f>
        <v>184</v>
      </c>
      <c r="B208" s="1" t="str">
        <f>IF(ISBLANK('Input-Accounts'!B208),"",'Input-Accounts'!B208)</f>
        <v>Customer Service &amp; Information Expenses</v>
      </c>
      <c r="C208" s="31" t="str">
        <f>IF(ISBLANK('Input-Accounts'!C208),"",'Input-Accounts'!C208)</f>
        <v/>
      </c>
      <c r="D208" s="10"/>
      <c r="E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/>
      <c r="AB208" s="10"/>
      <c r="AC208" s="10"/>
      <c r="AD208" s="10"/>
      <c r="AE208" s="10"/>
      <c r="AF208" s="10"/>
      <c r="AG208" s="10"/>
      <c r="AH208" s="10"/>
      <c r="AI208" s="10"/>
      <c r="AJ208" s="10"/>
      <c r="AK208" s="10"/>
      <c r="AL208" s="10"/>
      <c r="AM208" s="10"/>
      <c r="AN208" s="10"/>
      <c r="AO208" s="10"/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D208">
        <f>IFERROR(IF(SUMIF($G$6:$BB$6,BD$6&amp;" Total",$G208:$BB208)-(SUMIF($G$6:$BB$6,BD$6&amp;" "&amp;'Input-Func_Class'!$D$22,$G208:$BB208)+IFERROR(SUMIF($G$6:$BB$6,BD$6&amp;" "&amp;'Input-Func_Class'!$E$22,$G208:$BB208),SUMIF($G$6:$BB$6,BD$6&amp;" "&amp;'Input-Func_Class'!$B$24,$G208:$BB208))+SUMIF($G$6:$BB$6,BD$6&amp;" "&amp;'Input-Func_Class'!$F$22,$G208:$BB208))&lt;Check_Limit,0,1),1)</f>
        <v>0</v>
      </c>
      <c r="BE208">
        <f>IFERROR(IF(SUMIF($G$6:$BB$6,BE$6&amp;" Total",$G208:$BB208)-(SUMIF($G$6:$BB$6,BE$6&amp;" "&amp;'Input-Func_Class'!$D$22,$G208:$BB208)+IFERROR(SUMIF($G$6:$BB$6,BE$6&amp;" "&amp;'Input-Func_Class'!$E$22,$G208:$BB208),SUMIF($G$6:$BB$6,BE$6&amp;" "&amp;'Input-Func_Class'!$B$24,$G208:$BB208))+SUMIF($G$6:$BB$6,BE$6&amp;" "&amp;'Input-Func_Class'!$F$22,$G208:$BB208))&lt;Check_Limit,0,1),1)</f>
        <v>0</v>
      </c>
      <c r="BF208">
        <f>IFERROR(IF(SUMIF($G$6:$BB$6,BF$6&amp;" Total",$G208:$BB208)-(SUMIF($G$6:$BB$6,BF$6&amp;" "&amp;'Input-Func_Class'!$D$22,$G208:$BB208)+IFERROR(SUMIF($G$6:$BB$6,BF$6&amp;" "&amp;'Input-Func_Class'!$E$22,$G208:$BB208),SUMIF($G$6:$BB$6,BF$6&amp;" "&amp;'Input-Func_Class'!$B$24,$G208:$BB208))+SUMIF($G$6:$BB$6,BF$6&amp;" "&amp;'Input-Func_Class'!$F$22,$G208:$BB208))&lt;Check_Limit,0,1),1)</f>
        <v>0</v>
      </c>
      <c r="BG208">
        <f>IFERROR(IF(SUMIF($G$6:$BB$6,BG$6&amp;" Total",$G208:$BB208)-(SUMIF($G$6:$BB$6,BG$6&amp;" "&amp;'Input-Func_Class'!$D$22,$G208:$BB208)+IFERROR(SUMIF($G$6:$BB$6,BG$6&amp;" "&amp;'Input-Func_Class'!$E$22,$G208:$BB208),SUMIF($G$6:$BB$6,BG$6&amp;" "&amp;'Input-Func_Class'!$B$24,$G208:$BB208))+SUMIF($G$6:$BB$6,BG$6&amp;" "&amp;'Input-Func_Class'!$F$22,$G208:$BB208))&lt;Check_Limit,0,1),1)</f>
        <v>0</v>
      </c>
      <c r="BH208">
        <f>IFERROR(IF(SUMIF($G$6:$BB$6,BH$6&amp;" Total",$G208:$BB208)-(SUMIF($G$6:$BB$6,BH$6&amp;" "&amp;'Input-Func_Class'!$D$22,$G208:$BB208)+IFERROR(SUMIF($G$6:$BB$6,BH$6&amp;" "&amp;'Input-Func_Class'!$E$22,$G208:$BB208),SUMIF($G$6:$BB$6,BH$6&amp;" "&amp;'Input-Func_Class'!$B$24,$G208:$BB208))+SUMIF($G$6:$BB$6,BH$6&amp;" "&amp;'Input-Func_Class'!$F$22,$G208:$BB208))&lt;Check_Limit,0,1),1)</f>
        <v>0</v>
      </c>
      <c r="BI208">
        <f>IFERROR(IF(SUMIF($G$6:$BB$6,BI$6&amp;" Total",$G208:$BB208)-(SUMIF($G$6:$BB$6,BI$6&amp;" "&amp;'Input-Func_Class'!$D$22,$G208:$BB208)+IFERROR(SUMIF($G$6:$BB$6,BI$6&amp;" "&amp;'Input-Func_Class'!$E$22,$G208:$BB208),SUMIF($G$6:$BB$6,BI$6&amp;" "&amp;'Input-Func_Class'!$B$24,$G208:$BB208))+SUMIF($G$6:$BB$6,BI$6&amp;" "&amp;'Input-Func_Class'!$F$22,$G208:$BB208))&lt;Check_Limit,0,1),1)</f>
        <v>0</v>
      </c>
      <c r="BJ208">
        <f>IFERROR(IF(SUMIF($G$6:$BB$6,BJ$6&amp;" Total",$G208:$BB208)-(SUMIF($G$6:$BB$6,BJ$6&amp;" "&amp;'Input-Func_Class'!$D$22,$G208:$BB208)+IFERROR(SUMIF($G$6:$BB$6,BJ$6&amp;" "&amp;'Input-Func_Class'!$E$22,$G208:$BB208),SUMIF($G$6:$BB$6,BJ$6&amp;" "&amp;'Input-Func_Class'!$B$24,$G208:$BB208))+SUMIF($G$6:$BB$6,BJ$6&amp;" "&amp;'Input-Func_Class'!$F$22,$G208:$BB208))&lt;Check_Limit,0,1),1)</f>
        <v>0</v>
      </c>
      <c r="BK208">
        <f>IFERROR(IF(SUMIF($G$6:$BB$6,BK$6&amp;" Total",$G208:$BB208)-(SUMIF($G$6:$BB$6,BK$6&amp;" "&amp;'Input-Func_Class'!$D$22,$G208:$BB208)+IFERROR(SUMIF($G$6:$BB$6,BK$6&amp;" "&amp;'Input-Func_Class'!$E$22,$G208:$BB208),SUMIF($G$6:$BB$6,BK$6&amp;" "&amp;'Input-Func_Class'!$B$24,$G208:$BB208))+SUMIF($G$6:$BB$6,BK$6&amp;" "&amp;'Input-Func_Class'!$F$22,$G208:$BB208))&lt;Check_Limit,0,1),1)</f>
        <v>0</v>
      </c>
      <c r="BL208">
        <f>IFERROR(IF(SUMIF($G$6:$BB$6,BL$6&amp;" Total",$G208:$BB208)-(SUMIF($G$6:$BB$6,BL$6&amp;" "&amp;'Input-Func_Class'!$D$22,$G208:$BB208)+IFERROR(SUMIF($G$6:$BB$6,BL$6&amp;" "&amp;'Input-Func_Class'!$E$22,$G208:$BB208),SUMIF($G$6:$BB$6,BL$6&amp;" "&amp;'Input-Func_Class'!$B$24,$G208:$BB208))+SUMIF($G$6:$BB$6,BL$6&amp;" "&amp;'Input-Func_Class'!$F$22,$G208:$BB208))&lt;Check_Limit,0,1),1)</f>
        <v>0</v>
      </c>
      <c r="BM208">
        <f>IFERROR(IF(SUMIF($G$6:$BB$6,BM$6&amp;" Total",$G208:$BB208)-(SUMIF($G$6:$BB$6,BM$6&amp;" "&amp;'Input-Func_Class'!$D$22,$G208:$BB208)+IFERROR(SUMIF($G$6:$BB$6,BM$6&amp;" "&amp;'Input-Func_Class'!$E$22,$G208:$BB208),SUMIF($G$6:$BB$6,BM$6&amp;" "&amp;'Input-Func_Class'!$B$24,$G208:$BB208))+SUMIF($G$6:$BB$6,BM$6&amp;" "&amp;'Input-Func_Class'!$F$22,$G208:$BB208))&lt;Check_Limit,0,1),1)</f>
        <v>0</v>
      </c>
      <c r="BN208">
        <f>IFERROR(IF(SUMIF($G$6:$BB$6,BN$6&amp;" Total",$G208:$BB208)-(SUMIF($G$6:$BB$6,BN$6&amp;" "&amp;'Input-Func_Class'!$D$22,$G208:$BB208)+IFERROR(SUMIF($G$6:$BB$6,BN$6&amp;" "&amp;'Input-Func_Class'!$E$22,$G208:$BB208),SUMIF($G$6:$BB$6,BN$6&amp;" "&amp;'Input-Func_Class'!$B$24,$G208:$BB208))+SUMIF($G$6:$BB$6,BN$6&amp;" "&amp;'Input-Func_Class'!$F$22,$G208:$BB208))&lt;Check_Limit,0,1),1)</f>
        <v>0</v>
      </c>
      <c r="BO208">
        <f>IFERROR(IF(SUMIF($G$6:$BB$6,BO$6&amp;" Total",$G208:$BB208)-(SUMIF($G$6:$BB$6,BO$6&amp;" "&amp;'Input-Func_Class'!$D$22,$G208:$BB208)+IFERROR(SUMIF($G$6:$BB$6,BO$6&amp;" "&amp;'Input-Func_Class'!$E$22,$G208:$BB208),SUMIF($G$6:$BB$6,BO$6&amp;" "&amp;'Input-Func_Class'!$B$24,$G208:$BB208))+SUMIF($G$6:$BB$6,BO$6&amp;" "&amp;'Input-Func_Class'!$F$22,$G208:$BB208))&lt;Check_Limit,0,1),1)</f>
        <v>0</v>
      </c>
    </row>
    <row r="209" spans="1:67" outlineLevel="1">
      <c r="A209" s="31">
        <f>IF(ISBLANK('Input-Accounts'!A209),"",'Input-Accounts'!A209)</f>
        <v>185</v>
      </c>
      <c r="B209" s="53" t="str">
        <f>IF(ISBLANK('Input-Accounts'!B209),"",'Input-Accounts'!B209)</f>
        <v xml:space="preserve">Supervision </v>
      </c>
      <c r="C209" s="31">
        <f>IF(ISBLANK('Input-Accounts'!C209),"",'Input-Accounts'!C209)</f>
        <v>907</v>
      </c>
      <c r="D209" s="10">
        <f>Functionalization!$D209</f>
        <v>0</v>
      </c>
      <c r="E209" s="10">
        <f t="shared" si="48"/>
        <v>0</v>
      </c>
      <c r="F209" s="3" t="str">
        <f>IF($D209=0,"-",IF('Input-Accounts'!$E209&lt;&gt;0,'Input-Accounts'!$E209,'Input-Accounts'!$G209))</f>
        <v>-</v>
      </c>
      <c r="G209" s="10">
        <f ca="1">IF(G$5&lt;&gt;"",HLOOKUP(G$5,Functionalization!$G$6:$R$373,ROW($A209)-5,FALSE),IFERROR(INDEX(G$337:G$373,MATCH($F209,$B$337:$B$373,0))/VLOOKUP($F209,$B$337:$BB$373,MATCH(LEFT(TRIM(G$6),FIND("~",SUBSTITUTE(G$6,"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209))*HLOOKUP(LEFT(TRIM(G$6),FIND("~",SUBSTITUTE(G$6," ","~",LEN(TRIM(G$6))-LEN(SUBSTITUTE(TRIM(G$6)," ",""))))-1)&amp;" Total",$B$6:$BB$373,ROW($A209)-5,FALSE))</f>
        <v>0</v>
      </c>
      <c r="H209" s="10">
        <f ca="1">IF(H$5&lt;&gt;"",HLOOKUP(H$5,Functionalization!$G$6:$R$373,ROW($A209)-5,FALSE),IFERROR(INDEX(H$337:H$373,MATCH($F209,$B$337:$B$373,0))/VLOOKUP($F209,$B$337:$BB$373,MATCH(LEFT(TRIM(H$6),FIND("~",SUBSTITUTE(H$6,"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209))*HLOOKUP(LEFT(TRIM(H$6),FIND("~",SUBSTITUTE(H$6," ","~",LEN(TRIM(H$6))-LEN(SUBSTITUTE(TRIM(H$6)," ",""))))-1)&amp;" Total",$B$6:$BB$373,ROW($A209)-5,FALSE))</f>
        <v>0</v>
      </c>
      <c r="I209" s="10">
        <f ca="1">IF(I$5&lt;&gt;"",HLOOKUP(I$5,Functionalization!$G$6:$R$373,ROW($A209)-5,FALSE),IFERROR(INDEX(I$337:I$373,MATCH($F209,$B$337:$B$373,0))/VLOOKUP($F209,$B$337:$BB$373,MATCH(LEFT(TRIM(I$6),FIND("~",SUBSTITUTE(I$6,"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209))*HLOOKUP(LEFT(TRIM(I$6),FIND("~",SUBSTITUTE(I$6," ","~",LEN(TRIM(I$6))-LEN(SUBSTITUTE(TRIM(I$6)," ",""))))-1)&amp;" Total",$B$6:$BB$373,ROW($A209)-5,FALSE))</f>
        <v>0</v>
      </c>
      <c r="J209" s="10">
        <f ca="1">IF(J$5&lt;&gt;"",HLOOKUP(J$5,Functionalization!$G$6:$R$373,ROW($A209)-5,FALSE),IFERROR(INDEX(J$337:J$373,MATCH($F209,$B$337:$B$373,0))/VLOOKUP($F209,$B$337:$BB$373,MATCH(LEFT(TRIM(J$6),FIND("~",SUBSTITUTE(J$6,"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209))*HLOOKUP(LEFT(TRIM(J$6),FIND("~",SUBSTITUTE(J$6," ","~",LEN(TRIM(J$6))-LEN(SUBSTITUTE(TRIM(J$6)," ",""))))-1)&amp;" Total",$B$6:$BB$373,ROW($A209)-5,FALSE))</f>
        <v>0</v>
      </c>
      <c r="K209" s="10">
        <f ca="1">IF(K$5&lt;&gt;"",HLOOKUP(K$5,Functionalization!$G$6:$R$373,ROW($A209)-5,FALSE),IFERROR(INDEX(K$337:K$373,MATCH($F209,$B$337:$B$373,0))/VLOOKUP($F209,$B$337:$BB$373,MATCH(LEFT(TRIM(K$6),FIND("~",SUBSTITUTE(K$6,"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209))*HLOOKUP(LEFT(TRIM(K$6),FIND("~",SUBSTITUTE(K$6," ","~",LEN(TRIM(K$6))-LEN(SUBSTITUTE(TRIM(K$6)," ",""))))-1)&amp;" Total",$B$6:$BB$373,ROW($A209)-5,FALSE))</f>
        <v>0</v>
      </c>
      <c r="L209" s="10">
        <f ca="1">IF(L$5&lt;&gt;"",HLOOKUP(L$5,Functionalization!$G$6:$R$373,ROW($A209)-5,FALSE),IFERROR(INDEX(L$337:L$373,MATCH($F209,$B$337:$B$373,0))/VLOOKUP($F209,$B$337:$BB$373,MATCH(LEFT(TRIM(L$6),FIND("~",SUBSTITUTE(L$6,"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209))*HLOOKUP(LEFT(TRIM(L$6),FIND("~",SUBSTITUTE(L$6," ","~",LEN(TRIM(L$6))-LEN(SUBSTITUTE(TRIM(L$6)," ",""))))-1)&amp;" Total",$B$6:$BB$373,ROW($A209)-5,FALSE))</f>
        <v>0</v>
      </c>
      <c r="M209" s="10">
        <f ca="1">IF(M$5&lt;&gt;"",HLOOKUP(M$5,Functionalization!$G$6:$R$373,ROW($A209)-5,FALSE),IFERROR(INDEX(M$337:M$373,MATCH($F209,$B$337:$B$373,0))/VLOOKUP($F209,$B$337:$BB$373,MATCH(LEFT(TRIM(M$6),FIND("~",SUBSTITUTE(M$6,"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209))*HLOOKUP(LEFT(TRIM(M$6),FIND("~",SUBSTITUTE(M$6," ","~",LEN(TRIM(M$6))-LEN(SUBSTITUTE(TRIM(M$6)," ",""))))-1)&amp;" Total",$B$6:$BB$373,ROW($A209)-5,FALSE))</f>
        <v>0</v>
      </c>
      <c r="N209" s="10">
        <f ca="1">IF(N$5&lt;&gt;"",HLOOKUP(N$5,Functionalization!$G$6:$R$373,ROW($A209)-5,FALSE),IFERROR(INDEX(N$337:N$373,MATCH($F209,$B$337:$B$373,0))/VLOOKUP($F209,$B$337:$BB$373,MATCH(LEFT(TRIM(N$6),FIND("~",SUBSTITUTE(N$6,"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209))*HLOOKUP(LEFT(TRIM(N$6),FIND("~",SUBSTITUTE(N$6," ","~",LEN(TRIM(N$6))-LEN(SUBSTITUTE(TRIM(N$6)," ",""))))-1)&amp;" Total",$B$6:$BB$373,ROW($A209)-5,FALSE))</f>
        <v>0</v>
      </c>
      <c r="O209" s="10">
        <f ca="1">IF(O$5&lt;&gt;"",HLOOKUP(O$5,Functionalization!$G$6:$R$373,ROW($A209)-5,FALSE),IFERROR(INDEX(O$337:O$373,MATCH($F209,$B$337:$B$373,0))/VLOOKUP($F209,$B$337:$BB$373,MATCH(LEFT(TRIM(O$6),FIND("~",SUBSTITUTE(O$6,"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209))*HLOOKUP(LEFT(TRIM(O$6),FIND("~",SUBSTITUTE(O$6," ","~",LEN(TRIM(O$6))-LEN(SUBSTITUTE(TRIM(O$6)," ",""))))-1)&amp;" Total",$B$6:$BB$373,ROW($A209)-5,FALSE))</f>
        <v>0</v>
      </c>
      <c r="P209" s="10">
        <f ca="1">IF(P$5&lt;&gt;"",HLOOKUP(P$5,Functionalization!$G$6:$R$373,ROW($A209)-5,FALSE),IFERROR(INDEX(P$337:P$373,MATCH($F209,$B$337:$B$373,0))/VLOOKUP($F209,$B$337:$BB$373,MATCH(LEFT(TRIM(P$6),FIND("~",SUBSTITUTE(P$6,"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209))*HLOOKUP(LEFT(TRIM(P$6),FIND("~",SUBSTITUTE(P$6," ","~",LEN(TRIM(P$6))-LEN(SUBSTITUTE(TRIM(P$6)," ",""))))-1)&amp;" Total",$B$6:$BB$373,ROW($A209)-5,FALSE))</f>
        <v>0</v>
      </c>
      <c r="Q209" s="10">
        <f ca="1">IF(Q$5&lt;&gt;"",HLOOKUP(Q$5,Functionalization!$G$6:$R$373,ROW($A209)-5,FALSE),IFERROR(INDEX(Q$337:Q$373,MATCH($F209,$B$337:$B$373,0))/VLOOKUP($F209,$B$337:$BB$373,MATCH(LEFT(TRIM(Q$6),FIND("~",SUBSTITUTE(Q$6,"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209))*HLOOKUP(LEFT(TRIM(Q$6),FIND("~",SUBSTITUTE(Q$6," ","~",LEN(TRIM(Q$6))-LEN(SUBSTITUTE(TRIM(Q$6)," ",""))))-1)&amp;" Total",$B$6:$BB$373,ROW($A209)-5,FALSE))</f>
        <v>0</v>
      </c>
      <c r="R209" s="10">
        <f ca="1">IF(R$5&lt;&gt;"",HLOOKUP(R$5,Functionalization!$G$6:$R$373,ROW($A209)-5,FALSE),IFERROR(INDEX(R$337:R$373,MATCH($F209,$B$337:$B$373,0))/VLOOKUP($F209,$B$337:$BB$373,MATCH(LEFT(TRIM(R$6),FIND("~",SUBSTITUTE(R$6,"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209))*HLOOKUP(LEFT(TRIM(R$6),FIND("~",SUBSTITUTE(R$6," ","~",LEN(TRIM(R$6))-LEN(SUBSTITUTE(TRIM(R$6)," ",""))))-1)&amp;" Total",$B$6:$BB$373,ROW($A209)-5,FALSE))</f>
        <v>0</v>
      </c>
      <c r="S209" s="10">
        <f ca="1">IF(S$5&lt;&gt;"",HLOOKUP(S$5,Functionalization!$G$6:$R$373,ROW($A209)-5,FALSE),IFERROR(INDEX(S$337:S$373,MATCH($F209,$B$337:$B$373,0))/VLOOKUP($F209,$B$337:$BB$373,MATCH(LEFT(TRIM(S$6),FIND("~",SUBSTITUTE(S$6,"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209))*HLOOKUP(LEFT(TRIM(S$6),FIND("~",SUBSTITUTE(S$6," ","~",LEN(TRIM(S$6))-LEN(SUBSTITUTE(TRIM(S$6)," ",""))))-1)&amp;" Total",$B$6:$BB$373,ROW($A209)-5,FALSE))</f>
        <v>0</v>
      </c>
      <c r="T209" s="10">
        <f ca="1">IF(T$5&lt;&gt;"",HLOOKUP(T$5,Functionalization!$G$6:$R$373,ROW($A209)-5,FALSE),IFERROR(INDEX(T$337:T$373,MATCH($F209,$B$337:$B$373,0))/VLOOKUP($F209,$B$337:$BB$373,MATCH(LEFT(TRIM(T$6),FIND("~",SUBSTITUTE(T$6,"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209))*HLOOKUP(LEFT(TRIM(T$6),FIND("~",SUBSTITUTE(T$6," ","~",LEN(TRIM(T$6))-LEN(SUBSTITUTE(TRIM(T$6)," ",""))))-1)&amp;" Total",$B$6:$BB$373,ROW($A209)-5,FALSE))</f>
        <v>0</v>
      </c>
      <c r="U209" s="10">
        <f ca="1">IF(U$5&lt;&gt;"",HLOOKUP(U$5,Functionalization!$G$6:$R$373,ROW($A209)-5,FALSE),IFERROR(INDEX(U$337:U$373,MATCH($F209,$B$337:$B$373,0))/VLOOKUP($F209,$B$337:$BB$373,MATCH(LEFT(TRIM(U$6),FIND("~",SUBSTITUTE(U$6,"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209))*HLOOKUP(LEFT(TRIM(U$6),FIND("~",SUBSTITUTE(U$6," ","~",LEN(TRIM(U$6))-LEN(SUBSTITUTE(TRIM(U$6)," ",""))))-1)&amp;" Total",$B$6:$BB$373,ROW($A209)-5,FALSE))</f>
        <v>0</v>
      </c>
      <c r="V209" s="10">
        <f ca="1">IF(V$5&lt;&gt;"",HLOOKUP(V$5,Functionalization!$G$6:$R$373,ROW($A209)-5,FALSE),IFERROR(INDEX(V$337:V$373,MATCH($F209,$B$337:$B$373,0))/VLOOKUP($F209,$B$337:$BB$373,MATCH(LEFT(TRIM(V$6),FIND("~",SUBSTITUTE(V$6,"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209))*HLOOKUP(LEFT(TRIM(V$6),FIND("~",SUBSTITUTE(V$6," ","~",LEN(TRIM(V$6))-LEN(SUBSTITUTE(TRIM(V$6)," ",""))))-1)&amp;" Total",$B$6:$BB$373,ROW($A209)-5,FALSE))</f>
        <v>0</v>
      </c>
      <c r="W209" s="10">
        <f ca="1">IF(W$5&lt;&gt;"",HLOOKUP(W$5,Functionalization!$G$6:$R$373,ROW($A209)-5,FALSE),IFERROR(INDEX(W$337:W$373,MATCH($F209,$B$337:$B$373,0))/VLOOKUP($F209,$B$337:$BB$373,MATCH(LEFT(TRIM(W$6),FIND("~",SUBSTITUTE(W$6,"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209))*HLOOKUP(LEFT(TRIM(W$6),FIND("~",SUBSTITUTE(W$6," ","~",LEN(TRIM(W$6))-LEN(SUBSTITUTE(TRIM(W$6)," ",""))))-1)&amp;" Total",$B$6:$BB$373,ROW($A209)-5,FALSE))</f>
        <v>0</v>
      </c>
      <c r="X209" s="10">
        <f ca="1">IF(X$5&lt;&gt;"",HLOOKUP(X$5,Functionalization!$G$6:$R$373,ROW($A209)-5,FALSE),IFERROR(INDEX(X$337:X$373,MATCH($F209,$B$337:$B$373,0))/VLOOKUP($F209,$B$337:$BB$373,MATCH(LEFT(TRIM(X$6),FIND("~",SUBSTITUTE(X$6,"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209))*HLOOKUP(LEFT(TRIM(X$6),FIND("~",SUBSTITUTE(X$6," ","~",LEN(TRIM(X$6))-LEN(SUBSTITUTE(TRIM(X$6)," ",""))))-1)&amp;" Total",$B$6:$BB$373,ROW($A209)-5,FALSE))</f>
        <v>0</v>
      </c>
      <c r="Y209" s="10">
        <f ca="1">IF(Y$5&lt;&gt;"",HLOOKUP(Y$5,Functionalization!$G$6:$R$373,ROW($A209)-5,FALSE),IFERROR(INDEX(Y$337:Y$373,MATCH($F209,$B$337:$B$373,0))/VLOOKUP($F209,$B$337:$BB$373,MATCH(LEFT(TRIM(Y$6),FIND("~",SUBSTITUTE(Y$6,"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209))*HLOOKUP(LEFT(TRIM(Y$6),FIND("~",SUBSTITUTE(Y$6," ","~",LEN(TRIM(Y$6))-LEN(SUBSTITUTE(TRIM(Y$6)," ",""))))-1)&amp;" Total",$B$6:$BB$373,ROW($A209)-5,FALSE))</f>
        <v>0</v>
      </c>
      <c r="Z209" s="10">
        <f ca="1">IF(Z$5&lt;&gt;"",HLOOKUP(Z$5,Functionalization!$G$6:$R$373,ROW($A209)-5,FALSE),IFERROR(INDEX(Z$337:Z$373,MATCH($F209,$B$337:$B$373,0))/VLOOKUP($F209,$B$337:$BB$373,MATCH(LEFT(TRIM(Z$6),FIND("~",SUBSTITUTE(Z$6,"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209))*HLOOKUP(LEFT(TRIM(Z$6),FIND("~",SUBSTITUTE(Z$6," ","~",LEN(TRIM(Z$6))-LEN(SUBSTITUTE(TRIM(Z$6)," ",""))))-1)&amp;" Total",$B$6:$BB$373,ROW($A209)-5,FALSE))</f>
        <v>0</v>
      </c>
      <c r="AA209" s="10">
        <f ca="1">IF(AA$5&lt;&gt;"",HLOOKUP(AA$5,Functionalization!$G$6:$R$373,ROW($A209)-5,FALSE),IFERROR(INDEX(AA$337:AA$373,MATCH($F209,$B$337:$B$373,0))/VLOOKUP($F209,$B$337:$BB$373,MATCH(LEFT(TRIM(AA$6),FIND("~",SUBSTITUTE(AA$6,"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209))*HLOOKUP(LEFT(TRIM(AA$6),FIND("~",SUBSTITUTE(AA$6," ","~",LEN(TRIM(AA$6))-LEN(SUBSTITUTE(TRIM(AA$6)," ",""))))-1)&amp;" Total",$B$6:$BB$373,ROW($A209)-5,FALSE))</f>
        <v>0</v>
      </c>
      <c r="AB209" s="10">
        <f ca="1">IF(AB$5&lt;&gt;"",HLOOKUP(AB$5,Functionalization!$G$6:$R$373,ROW($A209)-5,FALSE),IFERROR(INDEX(AB$337:AB$373,MATCH($F209,$B$337:$B$373,0))/VLOOKUP($F209,$B$337:$BB$373,MATCH(LEFT(TRIM(AB$6),FIND("~",SUBSTITUTE(AB$6,"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209))*HLOOKUP(LEFT(TRIM(AB$6),FIND("~",SUBSTITUTE(AB$6," ","~",LEN(TRIM(AB$6))-LEN(SUBSTITUTE(TRIM(AB$6)," ",""))))-1)&amp;" Total",$B$6:$BB$373,ROW($A209)-5,FALSE))</f>
        <v>0</v>
      </c>
      <c r="AC209" s="10">
        <f ca="1">IF(AC$5&lt;&gt;"",HLOOKUP(AC$5,Functionalization!$G$6:$R$373,ROW($A209)-5,FALSE),IFERROR(INDEX(AC$337:AC$373,MATCH($F209,$B$337:$B$373,0))/VLOOKUP($F209,$B$337:$BB$373,MATCH(LEFT(TRIM(AC$6),FIND("~",SUBSTITUTE(AC$6,"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209))*HLOOKUP(LEFT(TRIM(AC$6),FIND("~",SUBSTITUTE(AC$6," ","~",LEN(TRIM(AC$6))-LEN(SUBSTITUTE(TRIM(AC$6)," ",""))))-1)&amp;" Total",$B$6:$BB$373,ROW($A209)-5,FALSE))</f>
        <v>0</v>
      </c>
      <c r="AD209" s="10">
        <f ca="1">IF(AD$5&lt;&gt;"",HLOOKUP(AD$5,Functionalization!$G$6:$R$373,ROW($A209)-5,FALSE),IFERROR(INDEX(AD$337:AD$373,MATCH($F209,$B$337:$B$373,0))/VLOOKUP($F209,$B$337:$BB$373,MATCH(LEFT(TRIM(AD$6),FIND("~",SUBSTITUTE(AD$6,"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209))*HLOOKUP(LEFT(TRIM(AD$6),FIND("~",SUBSTITUTE(AD$6," ","~",LEN(TRIM(AD$6))-LEN(SUBSTITUTE(TRIM(AD$6)," ",""))))-1)&amp;" Total",$B$6:$BB$373,ROW($A209)-5,FALSE))</f>
        <v>0</v>
      </c>
      <c r="AE209" s="10">
        <f ca="1">IF(AE$5&lt;&gt;"",HLOOKUP(AE$5,Functionalization!$G$6:$R$373,ROW($A209)-5,FALSE),IFERROR(INDEX(AE$337:AE$373,MATCH($F209,$B$337:$B$373,0))/VLOOKUP($F209,$B$337:$BB$373,MATCH(LEFT(TRIM(AE$6),FIND("~",SUBSTITUTE(AE$6,"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209))*HLOOKUP(LEFT(TRIM(AE$6),FIND("~",SUBSTITUTE(AE$6," ","~",LEN(TRIM(AE$6))-LEN(SUBSTITUTE(TRIM(AE$6)," ",""))))-1)&amp;" Total",$B$6:$BB$373,ROW($A209)-5,FALSE))</f>
        <v>0</v>
      </c>
      <c r="AF209" s="10">
        <f ca="1">IF(AF$5&lt;&gt;"",HLOOKUP(AF$5,Functionalization!$G$6:$R$373,ROW($A209)-5,FALSE),IFERROR(INDEX(AF$337:AF$373,MATCH($F209,$B$337:$B$373,0))/VLOOKUP($F209,$B$337:$BB$373,MATCH(LEFT(TRIM(AF$6),FIND("~",SUBSTITUTE(AF$6,"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209))*HLOOKUP(LEFT(TRIM(AF$6),FIND("~",SUBSTITUTE(AF$6," ","~",LEN(TRIM(AF$6))-LEN(SUBSTITUTE(TRIM(AF$6)," ",""))))-1)&amp;" Total",$B$6:$BB$373,ROW($A209)-5,FALSE))</f>
        <v>0</v>
      </c>
      <c r="AG209" s="10">
        <f ca="1">IF(AG$5&lt;&gt;"",HLOOKUP(AG$5,Functionalization!$G$6:$R$373,ROW($A209)-5,FALSE),IFERROR(INDEX(AG$337:AG$373,MATCH($F209,$B$337:$B$373,0))/VLOOKUP($F209,$B$337:$BB$373,MATCH(LEFT(TRIM(AG$6),FIND("~",SUBSTITUTE(AG$6,"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209))*HLOOKUP(LEFT(TRIM(AG$6),FIND("~",SUBSTITUTE(AG$6," ","~",LEN(TRIM(AG$6))-LEN(SUBSTITUTE(TRIM(AG$6)," ",""))))-1)&amp;" Total",$B$6:$BB$373,ROW($A209)-5,FALSE))</f>
        <v>0</v>
      </c>
      <c r="AH209" s="10">
        <f ca="1">IF(AH$5&lt;&gt;"",HLOOKUP(AH$5,Functionalization!$G$6:$R$373,ROW($A209)-5,FALSE),IFERROR(INDEX(AH$337:AH$373,MATCH($F209,$B$337:$B$373,0))/VLOOKUP($F209,$B$337:$BB$373,MATCH(LEFT(TRIM(AH$6),FIND("~",SUBSTITUTE(AH$6,"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209))*HLOOKUP(LEFT(TRIM(AH$6),FIND("~",SUBSTITUTE(AH$6," ","~",LEN(TRIM(AH$6))-LEN(SUBSTITUTE(TRIM(AH$6)," ",""))))-1)&amp;" Total",$B$6:$BB$373,ROW($A209)-5,FALSE))</f>
        <v>0</v>
      </c>
      <c r="AI209" s="10">
        <f ca="1">IF(AI$5&lt;&gt;"",HLOOKUP(AI$5,Functionalization!$G$6:$R$373,ROW($A209)-5,FALSE),IFERROR(INDEX(AI$337:AI$373,MATCH($F209,$B$337:$B$373,0))/VLOOKUP($F209,$B$337:$BB$373,MATCH(LEFT(TRIM(AI$6),FIND("~",SUBSTITUTE(AI$6,"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209))*HLOOKUP(LEFT(TRIM(AI$6),FIND("~",SUBSTITUTE(AI$6," ","~",LEN(TRIM(AI$6))-LEN(SUBSTITUTE(TRIM(AI$6)," ",""))))-1)&amp;" Total",$B$6:$BB$373,ROW($A209)-5,FALSE))</f>
        <v>0</v>
      </c>
      <c r="AJ209" s="10">
        <f ca="1">IF(AJ$5&lt;&gt;"",HLOOKUP(AJ$5,Functionalization!$G$6:$R$373,ROW($A209)-5,FALSE),IFERROR(INDEX(AJ$337:AJ$373,MATCH($F209,$B$337:$B$373,0))/VLOOKUP($F209,$B$337:$BB$373,MATCH(LEFT(TRIM(AJ$6),FIND("~",SUBSTITUTE(AJ$6,"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209))*HLOOKUP(LEFT(TRIM(AJ$6),FIND("~",SUBSTITUTE(AJ$6," ","~",LEN(TRIM(AJ$6))-LEN(SUBSTITUTE(TRIM(AJ$6)," ",""))))-1)&amp;" Total",$B$6:$BB$373,ROW($A209)-5,FALSE))</f>
        <v>0</v>
      </c>
      <c r="AK209" s="10">
        <f ca="1">IF(AK$5&lt;&gt;"",HLOOKUP(AK$5,Functionalization!$G$6:$R$373,ROW($A209)-5,FALSE),IFERROR(INDEX(AK$337:AK$373,MATCH($F209,$B$337:$B$373,0))/VLOOKUP($F209,$B$337:$BB$373,MATCH(LEFT(TRIM(AK$6),FIND("~",SUBSTITUTE(AK$6,"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209))*HLOOKUP(LEFT(TRIM(AK$6),FIND("~",SUBSTITUTE(AK$6," ","~",LEN(TRIM(AK$6))-LEN(SUBSTITUTE(TRIM(AK$6)," ",""))))-1)&amp;" Total",$B$6:$BB$373,ROW($A209)-5,FALSE))</f>
        <v>0</v>
      </c>
      <c r="AL209" s="10">
        <f ca="1">IF(AL$5&lt;&gt;"",HLOOKUP(AL$5,Functionalization!$G$6:$R$373,ROW($A209)-5,FALSE),IFERROR(INDEX(AL$337:AL$373,MATCH($F209,$B$337:$B$373,0))/VLOOKUP($F209,$B$337:$BB$373,MATCH(LEFT(TRIM(AL$6),FIND("~",SUBSTITUTE(AL$6,"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209))*HLOOKUP(LEFT(TRIM(AL$6),FIND("~",SUBSTITUTE(AL$6," ","~",LEN(TRIM(AL$6))-LEN(SUBSTITUTE(TRIM(AL$6)," ",""))))-1)&amp;" Total",$B$6:$BB$373,ROW($A209)-5,FALSE))</f>
        <v>0</v>
      </c>
      <c r="AM209" s="10">
        <f ca="1">IF(AM$5&lt;&gt;"",HLOOKUP(AM$5,Functionalization!$G$6:$R$373,ROW($A209)-5,FALSE),IFERROR(INDEX(AM$337:AM$373,MATCH($F209,$B$337:$B$373,0))/VLOOKUP($F209,$B$337:$BB$373,MATCH(LEFT(TRIM(AM$6),FIND("~",SUBSTITUTE(AM$6,"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209))*HLOOKUP(LEFT(TRIM(AM$6),FIND("~",SUBSTITUTE(AM$6," ","~",LEN(TRIM(AM$6))-LEN(SUBSTITUTE(TRIM(AM$6)," ",""))))-1)&amp;" Total",$B$6:$BB$373,ROW($A209)-5,FALSE))</f>
        <v>0</v>
      </c>
      <c r="AN209" s="10">
        <f ca="1">IF(AN$5&lt;&gt;"",HLOOKUP(AN$5,Functionalization!$G$6:$R$373,ROW($A209)-5,FALSE),IFERROR(INDEX(AN$337:AN$373,MATCH($F209,$B$337:$B$373,0))/VLOOKUP($F209,$B$337:$BB$373,MATCH(LEFT(TRIM(AN$6),FIND("~",SUBSTITUTE(AN$6,"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209))*HLOOKUP(LEFT(TRIM(AN$6),FIND("~",SUBSTITUTE(AN$6," ","~",LEN(TRIM(AN$6))-LEN(SUBSTITUTE(TRIM(AN$6)," ",""))))-1)&amp;" Total",$B$6:$BB$373,ROW($A209)-5,FALSE))</f>
        <v>0</v>
      </c>
      <c r="AO209" s="10">
        <f ca="1">IF(AO$5&lt;&gt;"",HLOOKUP(AO$5,Functionalization!$G$6:$R$373,ROW($A209)-5,FALSE),IFERROR(INDEX(AO$337:AO$373,MATCH($F209,$B$337:$B$373,0))/VLOOKUP($F209,$B$337:$BB$373,MATCH(LEFT(TRIM(AO$6),FIND("~",SUBSTITUTE(AO$6,"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209))*HLOOKUP(LEFT(TRIM(AO$6),FIND("~",SUBSTITUTE(AO$6," ","~",LEN(TRIM(AO$6))-LEN(SUBSTITUTE(TRIM(AO$6)," ",""))))-1)&amp;" Total",$B$6:$BB$373,ROW($A209)-5,FALSE))</f>
        <v>0</v>
      </c>
      <c r="AP209" s="10">
        <f ca="1">IF(AP$5&lt;&gt;"",HLOOKUP(AP$5,Functionalization!$G$6:$R$373,ROW($A209)-5,FALSE),IFERROR(INDEX(AP$337:AP$373,MATCH($F209,$B$337:$B$373,0))/VLOOKUP($F209,$B$337:$BB$373,MATCH(LEFT(TRIM(AP$6),FIND("~",SUBSTITUTE(AP$6,"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209))*HLOOKUP(LEFT(TRIM(AP$6),FIND("~",SUBSTITUTE(AP$6," ","~",LEN(TRIM(AP$6))-LEN(SUBSTITUTE(TRIM(AP$6)," ",""))))-1)&amp;" Total",$B$6:$BB$373,ROW($A209)-5,FALSE))</f>
        <v>0</v>
      </c>
      <c r="AQ209" s="10">
        <f ca="1">IF(AQ$5&lt;&gt;"",HLOOKUP(AQ$5,Functionalization!$G$6:$R$373,ROW($A209)-5,FALSE),IFERROR(INDEX(AQ$337:AQ$373,MATCH($F209,$B$337:$B$373,0))/VLOOKUP($F209,$B$337:$BB$373,MATCH(LEFT(TRIM(AQ$6),FIND("~",SUBSTITUTE(AQ$6,"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209))*HLOOKUP(LEFT(TRIM(AQ$6),FIND("~",SUBSTITUTE(AQ$6," ","~",LEN(TRIM(AQ$6))-LEN(SUBSTITUTE(TRIM(AQ$6)," ",""))))-1)&amp;" Total",$B$6:$BB$373,ROW($A209)-5,FALSE))</f>
        <v>0</v>
      </c>
      <c r="AR209" s="10">
        <f ca="1">IF(AR$5&lt;&gt;"",HLOOKUP(AR$5,Functionalization!$G$6:$R$373,ROW($A209)-5,FALSE),IFERROR(INDEX(AR$337:AR$373,MATCH($F209,$B$337:$B$373,0))/VLOOKUP($F209,$B$337:$BB$373,MATCH(LEFT(TRIM(AR$6),FIND("~",SUBSTITUTE(AR$6,"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209))*HLOOKUP(LEFT(TRIM(AR$6),FIND("~",SUBSTITUTE(AR$6," ","~",LEN(TRIM(AR$6))-LEN(SUBSTITUTE(TRIM(AR$6)," ",""))))-1)&amp;" Total",$B$6:$BB$373,ROW($A209)-5,FALSE))</f>
        <v>0</v>
      </c>
      <c r="AS209" s="10">
        <f ca="1">IF(AS$5&lt;&gt;"",HLOOKUP(AS$5,Functionalization!$G$6:$R$373,ROW($A209)-5,FALSE),IFERROR(INDEX(AS$337:AS$373,MATCH($F209,$B$337:$B$373,0))/VLOOKUP($F209,$B$337:$BB$373,MATCH(LEFT(TRIM(AS$6),FIND("~",SUBSTITUTE(AS$6,"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209))*HLOOKUP(LEFT(TRIM(AS$6),FIND("~",SUBSTITUTE(AS$6," ","~",LEN(TRIM(AS$6))-LEN(SUBSTITUTE(TRIM(AS$6)," ",""))))-1)&amp;" Total",$B$6:$BB$373,ROW($A209)-5,FALSE))</f>
        <v>0</v>
      </c>
      <c r="AT209" s="10">
        <f ca="1">IF(AT$5&lt;&gt;"",HLOOKUP(AT$5,Functionalization!$G$6:$R$373,ROW($A209)-5,FALSE),IFERROR(INDEX(AT$337:AT$373,MATCH($F209,$B$337:$B$373,0))/VLOOKUP($F209,$B$337:$BB$373,MATCH(LEFT(TRIM(AT$6),FIND("~",SUBSTITUTE(AT$6,"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209))*HLOOKUP(LEFT(TRIM(AT$6),FIND("~",SUBSTITUTE(AT$6," ","~",LEN(TRIM(AT$6))-LEN(SUBSTITUTE(TRIM(AT$6)," ",""))))-1)&amp;" Total",$B$6:$BB$373,ROW($A209)-5,FALSE))</f>
        <v>0</v>
      </c>
      <c r="AU209" s="10">
        <f ca="1">IF(AU$5&lt;&gt;"",HLOOKUP(AU$5,Functionalization!$G$6:$R$373,ROW($A209)-5,FALSE),IFERROR(INDEX(AU$337:AU$373,MATCH($F209,$B$337:$B$373,0))/VLOOKUP($F209,$B$337:$BB$373,MATCH(LEFT(TRIM(AU$6),FIND("~",SUBSTITUTE(AU$6,"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209))*HLOOKUP(LEFT(TRIM(AU$6),FIND("~",SUBSTITUTE(AU$6," ","~",LEN(TRIM(AU$6))-LEN(SUBSTITUTE(TRIM(AU$6)," ",""))))-1)&amp;" Total",$B$6:$BB$373,ROW($A209)-5,FALSE))</f>
        <v>0</v>
      </c>
      <c r="AV209" s="10">
        <f ca="1">IF(AV$5&lt;&gt;"",HLOOKUP(AV$5,Functionalization!$G$6:$R$373,ROW($A209)-5,FALSE),IFERROR(INDEX(AV$337:AV$373,MATCH($F209,$B$337:$B$373,0))/VLOOKUP($F209,$B$337:$BB$373,MATCH(LEFT(TRIM(AV$6),FIND("~",SUBSTITUTE(AV$6,"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209))*HLOOKUP(LEFT(TRIM(AV$6),FIND("~",SUBSTITUTE(AV$6," ","~",LEN(TRIM(AV$6))-LEN(SUBSTITUTE(TRIM(AV$6)," ",""))))-1)&amp;" Total",$B$6:$BB$373,ROW($A209)-5,FALSE))</f>
        <v>0</v>
      </c>
      <c r="AW209" s="10">
        <f ca="1">IF(AW$5&lt;&gt;"",HLOOKUP(AW$5,Functionalization!$G$6:$R$373,ROW($A209)-5,FALSE),IFERROR(INDEX(AW$337:AW$373,MATCH($F209,$B$337:$B$373,0))/VLOOKUP($F209,$B$337:$BB$373,MATCH(LEFT(TRIM(AW$6),FIND("~",SUBSTITUTE(AW$6,"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209))*HLOOKUP(LEFT(TRIM(AW$6),FIND("~",SUBSTITUTE(AW$6," ","~",LEN(TRIM(AW$6))-LEN(SUBSTITUTE(TRIM(AW$6)," ",""))))-1)&amp;" Total",$B$6:$BB$373,ROW($A209)-5,FALSE))</f>
        <v>0</v>
      </c>
      <c r="AX209" s="10">
        <f ca="1">IF(AX$5&lt;&gt;"",HLOOKUP(AX$5,Functionalization!$G$6:$R$373,ROW($A209)-5,FALSE),IFERROR(INDEX(AX$337:AX$373,MATCH($F209,$B$337:$B$373,0))/VLOOKUP($F209,$B$337:$BB$373,MATCH(LEFT(TRIM(AX$6),FIND("~",SUBSTITUTE(AX$6,"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209))*HLOOKUP(LEFT(TRIM(AX$6),FIND("~",SUBSTITUTE(AX$6," ","~",LEN(TRIM(AX$6))-LEN(SUBSTITUTE(TRIM(AX$6)," ",""))))-1)&amp;" Total",$B$6:$BB$373,ROW($A209)-5,FALSE))</f>
        <v>0</v>
      </c>
      <c r="AY209" s="10">
        <f ca="1">IF(AY$5&lt;&gt;"",HLOOKUP(AY$5,Functionalization!$G$6:$R$373,ROW($A209)-5,FALSE),IFERROR(INDEX(AY$337:AY$373,MATCH($F209,$B$337:$B$373,0))/VLOOKUP($F209,$B$337:$BB$373,MATCH(LEFT(TRIM(AY$6),FIND("~",SUBSTITUTE(AY$6,"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209))*HLOOKUP(LEFT(TRIM(AY$6),FIND("~",SUBSTITUTE(AY$6," ","~",LEN(TRIM(AY$6))-LEN(SUBSTITUTE(TRIM(AY$6)," ",""))))-1)&amp;" Total",$B$6:$BB$373,ROW($A209)-5,FALSE))</f>
        <v>0</v>
      </c>
      <c r="AZ209" s="10">
        <f ca="1">IF(AZ$5&lt;&gt;"",HLOOKUP(AZ$5,Functionalization!$G$6:$R$373,ROW($A209)-5,FALSE),IFERROR(INDEX(AZ$337:AZ$373,MATCH($F209,$B$337:$B$373,0))/VLOOKUP($F209,$B$337:$BB$373,MATCH(LEFT(TRIM(AZ$6),FIND("~",SUBSTITUTE(AZ$6,"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209))*HLOOKUP(LEFT(TRIM(AZ$6),FIND("~",SUBSTITUTE(AZ$6," ","~",LEN(TRIM(AZ$6))-LEN(SUBSTITUTE(TRIM(AZ$6)," ",""))))-1)&amp;" Total",$B$6:$BB$373,ROW($A209)-5,FALSE))</f>
        <v>0</v>
      </c>
      <c r="BA209" s="10">
        <f ca="1">IF(BA$5&lt;&gt;"",HLOOKUP(BA$5,Functionalization!$G$6:$R$373,ROW($A209)-5,FALSE),IFERROR(INDEX(BA$337:BA$373,MATCH($F209,$B$337:$B$373,0))/VLOOKUP($F209,$B$337:$BB$373,MATCH(LEFT(TRIM(BA$6),FIND("~",SUBSTITUTE(BA$6,"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209))*HLOOKUP(LEFT(TRIM(BA$6),FIND("~",SUBSTITUTE(BA$6," ","~",LEN(TRIM(BA$6))-LEN(SUBSTITUTE(TRIM(BA$6)," ",""))))-1)&amp;" Total",$B$6:$BB$373,ROW($A209)-5,FALSE))</f>
        <v>0</v>
      </c>
      <c r="BB209" s="10">
        <f ca="1">IF(BB$5&lt;&gt;"",HLOOKUP(BB$5,Functionalization!$G$6:$R$373,ROW($A209)-5,FALSE),IFERROR(INDEX(BB$337:BB$373,MATCH($F209,$B$337:$B$373,0))/VLOOKUP($F209,$B$337:$BB$373,MATCH(LEFT(TRIM(BB$6),FIND("~",SUBSTITUTE(BB$6,"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209))*HLOOKUP(LEFT(TRIM(BB$6),FIND("~",SUBSTITUTE(BB$6," ","~",LEN(TRIM(BB$6))-LEN(SUBSTITUTE(TRIM(BB$6)," ",""))))-1)&amp;" Total",$B$6:$BB$373,ROW($A209)-5,FALSE))</f>
        <v>0</v>
      </c>
      <c r="BD209">
        <f ca="1">IFERROR(IF(SUMIF($G$6:$BB$6,BD$6&amp;" Total",$G209:$BB209)-(SUMIF($G$6:$BB$6,BD$6&amp;" "&amp;'Input-Func_Class'!$D$22,$G209:$BB209)+IFERROR(SUMIF($G$6:$BB$6,BD$6&amp;" "&amp;'Input-Func_Class'!$E$22,$G209:$BB209),SUMIF($G$6:$BB$6,BD$6&amp;" "&amp;'Input-Func_Class'!$B$24,$G209:$BB209))+SUMIF($G$6:$BB$6,BD$6&amp;" "&amp;'Input-Func_Class'!$F$22,$G209:$BB209))&lt;Check_Limit,0,1),1)</f>
        <v>0</v>
      </c>
      <c r="BE209">
        <f ca="1">IFERROR(IF(SUMIF($G$6:$BB$6,BE$6&amp;" Total",$G209:$BB209)-(SUMIF($G$6:$BB$6,BE$6&amp;" "&amp;'Input-Func_Class'!$D$22,$G209:$BB209)+IFERROR(SUMIF($G$6:$BB$6,BE$6&amp;" "&amp;'Input-Func_Class'!$E$22,$G209:$BB209),SUMIF($G$6:$BB$6,BE$6&amp;" "&amp;'Input-Func_Class'!$B$24,$G209:$BB209))+SUMIF($G$6:$BB$6,BE$6&amp;" "&amp;'Input-Func_Class'!$F$22,$G209:$BB209))&lt;Check_Limit,0,1),1)</f>
        <v>0</v>
      </c>
      <c r="BF209">
        <f ca="1">IFERROR(IF(SUMIF($G$6:$BB$6,BF$6&amp;" Total",$G209:$BB209)-(SUMIF($G$6:$BB$6,BF$6&amp;" "&amp;'Input-Func_Class'!$D$22,$G209:$BB209)+IFERROR(SUMIF($G$6:$BB$6,BF$6&amp;" "&amp;'Input-Func_Class'!$E$22,$G209:$BB209),SUMIF($G$6:$BB$6,BF$6&amp;" "&amp;'Input-Func_Class'!$B$24,$G209:$BB209))+SUMIF($G$6:$BB$6,BF$6&amp;" "&amp;'Input-Func_Class'!$F$22,$G209:$BB209))&lt;Check_Limit,0,1),1)</f>
        <v>0</v>
      </c>
      <c r="BG209">
        <f ca="1">IFERROR(IF(SUMIF($G$6:$BB$6,BG$6&amp;" Total",$G209:$BB209)-(SUMIF($G$6:$BB$6,BG$6&amp;" "&amp;'Input-Func_Class'!$D$22,$G209:$BB209)+IFERROR(SUMIF($G$6:$BB$6,BG$6&amp;" "&amp;'Input-Func_Class'!$E$22,$G209:$BB209),SUMIF($G$6:$BB$6,BG$6&amp;" "&amp;'Input-Func_Class'!$B$24,$G209:$BB209))+SUMIF($G$6:$BB$6,BG$6&amp;" "&amp;'Input-Func_Class'!$F$22,$G209:$BB209))&lt;Check_Limit,0,1),1)</f>
        <v>0</v>
      </c>
      <c r="BH209">
        <f ca="1">IFERROR(IF(SUMIF($G$6:$BB$6,BH$6&amp;" Total",$G209:$BB209)-(SUMIF($G$6:$BB$6,BH$6&amp;" "&amp;'Input-Func_Class'!$D$22,$G209:$BB209)+IFERROR(SUMIF($G$6:$BB$6,BH$6&amp;" "&amp;'Input-Func_Class'!$E$22,$G209:$BB209),SUMIF($G$6:$BB$6,BH$6&amp;" "&amp;'Input-Func_Class'!$B$24,$G209:$BB209))+SUMIF($G$6:$BB$6,BH$6&amp;" "&amp;'Input-Func_Class'!$F$22,$G209:$BB209))&lt;Check_Limit,0,1),1)</f>
        <v>0</v>
      </c>
      <c r="BI209">
        <f ca="1">IFERROR(IF(SUMIF($G$6:$BB$6,BI$6&amp;" Total",$G209:$BB209)-(SUMIF($G$6:$BB$6,BI$6&amp;" "&amp;'Input-Func_Class'!$D$22,$G209:$BB209)+IFERROR(SUMIF($G$6:$BB$6,BI$6&amp;" "&amp;'Input-Func_Class'!$E$22,$G209:$BB209),SUMIF($G$6:$BB$6,BI$6&amp;" "&amp;'Input-Func_Class'!$B$24,$G209:$BB209))+SUMIF($G$6:$BB$6,BI$6&amp;" "&amp;'Input-Func_Class'!$F$22,$G209:$BB209))&lt;Check_Limit,0,1),1)</f>
        <v>0</v>
      </c>
      <c r="BJ209">
        <f ca="1">IFERROR(IF(SUMIF($G$6:$BB$6,BJ$6&amp;" Total",$G209:$BB209)-(SUMIF($G$6:$BB$6,BJ$6&amp;" "&amp;'Input-Func_Class'!$D$22,$G209:$BB209)+IFERROR(SUMIF($G$6:$BB$6,BJ$6&amp;" "&amp;'Input-Func_Class'!$E$22,$G209:$BB209),SUMIF($G$6:$BB$6,BJ$6&amp;" "&amp;'Input-Func_Class'!$B$24,$G209:$BB209))+SUMIF($G$6:$BB$6,BJ$6&amp;" "&amp;'Input-Func_Class'!$F$22,$G209:$BB209))&lt;Check_Limit,0,1),1)</f>
        <v>0</v>
      </c>
      <c r="BK209">
        <f ca="1">IFERROR(IF(SUMIF($G$6:$BB$6,BK$6&amp;" Total",$G209:$BB209)-(SUMIF($G$6:$BB$6,BK$6&amp;" "&amp;'Input-Func_Class'!$D$22,$G209:$BB209)+IFERROR(SUMIF($G$6:$BB$6,BK$6&amp;" "&amp;'Input-Func_Class'!$E$22,$G209:$BB209),SUMIF($G$6:$BB$6,BK$6&amp;" "&amp;'Input-Func_Class'!$B$24,$G209:$BB209))+SUMIF($G$6:$BB$6,BK$6&amp;" "&amp;'Input-Func_Class'!$F$22,$G209:$BB209))&lt;Check_Limit,0,1),1)</f>
        <v>0</v>
      </c>
      <c r="BL209">
        <f ca="1">IFERROR(IF(SUMIF($G$6:$BB$6,BL$6&amp;" Total",$G209:$BB209)-(SUMIF($G$6:$BB$6,BL$6&amp;" "&amp;'Input-Func_Class'!$D$22,$G209:$BB209)+IFERROR(SUMIF($G$6:$BB$6,BL$6&amp;" "&amp;'Input-Func_Class'!$E$22,$G209:$BB209),SUMIF($G$6:$BB$6,BL$6&amp;" "&amp;'Input-Func_Class'!$B$24,$G209:$BB209))+SUMIF($G$6:$BB$6,BL$6&amp;" "&amp;'Input-Func_Class'!$F$22,$G209:$BB209))&lt;Check_Limit,0,1),1)</f>
        <v>0</v>
      </c>
      <c r="BM209">
        <f ca="1">IFERROR(IF(SUMIF($G$6:$BB$6,BM$6&amp;" Total",$G209:$BB209)-(SUMIF($G$6:$BB$6,BM$6&amp;" "&amp;'Input-Func_Class'!$D$22,$G209:$BB209)+IFERROR(SUMIF($G$6:$BB$6,BM$6&amp;" "&amp;'Input-Func_Class'!$E$22,$G209:$BB209),SUMIF($G$6:$BB$6,BM$6&amp;" "&amp;'Input-Func_Class'!$B$24,$G209:$BB209))+SUMIF($G$6:$BB$6,BM$6&amp;" "&amp;'Input-Func_Class'!$F$22,$G209:$BB209))&lt;Check_Limit,0,1),1)</f>
        <v>0</v>
      </c>
      <c r="BN209">
        <f ca="1">IFERROR(IF(SUMIF($G$6:$BB$6,BN$6&amp;" Total",$G209:$BB209)-(SUMIF($G$6:$BB$6,BN$6&amp;" "&amp;'Input-Func_Class'!$D$22,$G209:$BB209)+IFERROR(SUMIF($G$6:$BB$6,BN$6&amp;" "&amp;'Input-Func_Class'!$E$22,$G209:$BB209),SUMIF($G$6:$BB$6,BN$6&amp;" "&amp;'Input-Func_Class'!$B$24,$G209:$BB209))+SUMIF($G$6:$BB$6,BN$6&amp;" "&amp;'Input-Func_Class'!$F$22,$G209:$BB209))&lt;Check_Limit,0,1),1)</f>
        <v>0</v>
      </c>
      <c r="BO209">
        <f ca="1">IFERROR(IF(SUMIF($G$6:$BB$6,BO$6&amp;" Total",$G209:$BB209)-(SUMIF($G$6:$BB$6,BO$6&amp;" "&amp;'Input-Func_Class'!$D$22,$G209:$BB209)+IFERROR(SUMIF($G$6:$BB$6,BO$6&amp;" "&amp;'Input-Func_Class'!$E$22,$G209:$BB209),SUMIF($G$6:$BB$6,BO$6&amp;" "&amp;'Input-Func_Class'!$B$24,$G209:$BB209))+SUMIF($G$6:$BB$6,BO$6&amp;" "&amp;'Input-Func_Class'!$F$22,$G209:$BB209))&lt;Check_Limit,0,1),1)</f>
        <v>0</v>
      </c>
    </row>
    <row r="210" spans="1:67" outlineLevel="1">
      <c r="A210" s="31">
        <f>IF(ISBLANK('Input-Accounts'!A210),"",'Input-Accounts'!A210)</f>
        <v>186</v>
      </c>
      <c r="B210" s="53" t="str">
        <f>IF(ISBLANK('Input-Accounts'!B210),"",'Input-Accounts'!B210)</f>
        <v xml:space="preserve">Customer assistance expenses </v>
      </c>
      <c r="C210" s="31">
        <f>IF(ISBLANK('Input-Accounts'!C210),"",'Input-Accounts'!C210)</f>
        <v>908</v>
      </c>
      <c r="D210" s="10">
        <f>Functionalization!$D210</f>
        <v>120387.91448275866</v>
      </c>
      <c r="E210" s="10">
        <f t="shared" ca="1" si="48"/>
        <v>0</v>
      </c>
      <c r="F210" s="3" t="str">
        <f>IF($D210=0,"-",IF('Input-Accounts'!$E210&lt;&gt;0,'Input-Accounts'!$E210,'Input-Accounts'!$G210))</f>
        <v>CUSTOMER</v>
      </c>
      <c r="G210" s="10">
        <f ca="1">IF(G$5&lt;&gt;"",HLOOKUP(G$5,Functionalization!$G$6:$R$373,ROW($A210)-5,FALSE),IFERROR(INDEX(G$337:G$373,MATCH($F210,$B$337:$B$373,0))/VLOOKUP($F210,$B$337:$BB$373,MATCH(LEFT(TRIM(G$6),FIND("~",SUBSTITUTE(G$6,"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210))*HLOOKUP(LEFT(TRIM(G$6),FIND("~",SUBSTITUTE(G$6," ","~",LEN(TRIM(G$6))-LEN(SUBSTITUTE(TRIM(G$6)," ",""))))-1)&amp;" Total",$B$6:$BB$373,ROW($A210)-5,FALSE))</f>
        <v>0</v>
      </c>
      <c r="H210" s="10">
        <f ca="1">IF(H$5&lt;&gt;"",HLOOKUP(H$5,Functionalization!$G$6:$R$373,ROW($A210)-5,FALSE),IFERROR(INDEX(H$337:H$373,MATCH($F210,$B$337:$B$373,0))/VLOOKUP($F210,$B$337:$BB$373,MATCH(LEFT(TRIM(H$6),FIND("~",SUBSTITUTE(H$6,"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210))*HLOOKUP(LEFT(TRIM(H$6),FIND("~",SUBSTITUTE(H$6," ","~",LEN(TRIM(H$6))-LEN(SUBSTITUTE(TRIM(H$6)," ",""))))-1)&amp;" Total",$B$6:$BB$373,ROW($A210)-5,FALSE))</f>
        <v>0</v>
      </c>
      <c r="I210" s="10">
        <f ca="1">IF(I$5&lt;&gt;"",HLOOKUP(I$5,Functionalization!$G$6:$R$373,ROW($A210)-5,FALSE),IFERROR(INDEX(I$337:I$373,MATCH($F210,$B$337:$B$373,0))/VLOOKUP($F210,$B$337:$BB$373,MATCH(LEFT(TRIM(I$6),FIND("~",SUBSTITUTE(I$6,"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210))*HLOOKUP(LEFT(TRIM(I$6),FIND("~",SUBSTITUTE(I$6," ","~",LEN(TRIM(I$6))-LEN(SUBSTITUTE(TRIM(I$6)," ",""))))-1)&amp;" Total",$B$6:$BB$373,ROW($A210)-5,FALSE))</f>
        <v>0</v>
      </c>
      <c r="J210" s="10">
        <f ca="1">IF(J$5&lt;&gt;"",HLOOKUP(J$5,Functionalization!$G$6:$R$373,ROW($A210)-5,FALSE),IFERROR(INDEX(J$337:J$373,MATCH($F210,$B$337:$B$373,0))/VLOOKUP($F210,$B$337:$BB$373,MATCH(LEFT(TRIM(J$6),FIND("~",SUBSTITUTE(J$6,"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210))*HLOOKUP(LEFT(TRIM(J$6),FIND("~",SUBSTITUTE(J$6," ","~",LEN(TRIM(J$6))-LEN(SUBSTITUTE(TRIM(J$6)," ",""))))-1)&amp;" Total",$B$6:$BB$373,ROW($A210)-5,FALSE))</f>
        <v>0</v>
      </c>
      <c r="K210" s="10">
        <f ca="1">IF(K$5&lt;&gt;"",HLOOKUP(K$5,Functionalization!$G$6:$R$373,ROW($A210)-5,FALSE),IFERROR(INDEX(K$337:K$373,MATCH($F210,$B$337:$B$373,0))/VLOOKUP($F210,$B$337:$BB$373,MATCH(LEFT(TRIM(K$6),FIND("~",SUBSTITUTE(K$6,"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210))*HLOOKUP(LEFT(TRIM(K$6),FIND("~",SUBSTITUTE(K$6," ","~",LEN(TRIM(K$6))-LEN(SUBSTITUTE(TRIM(K$6)," ",""))))-1)&amp;" Total",$B$6:$BB$373,ROW($A210)-5,FALSE))</f>
        <v>0</v>
      </c>
      <c r="L210" s="10">
        <f ca="1">IF(L$5&lt;&gt;"",HLOOKUP(L$5,Functionalization!$G$6:$R$373,ROW($A210)-5,FALSE),IFERROR(INDEX(L$337:L$373,MATCH($F210,$B$337:$B$373,0))/VLOOKUP($F210,$B$337:$BB$373,MATCH(LEFT(TRIM(L$6),FIND("~",SUBSTITUTE(L$6,"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210))*HLOOKUP(LEFT(TRIM(L$6),FIND("~",SUBSTITUTE(L$6," ","~",LEN(TRIM(L$6))-LEN(SUBSTITUTE(TRIM(L$6)," ",""))))-1)&amp;" Total",$B$6:$BB$373,ROW($A210)-5,FALSE))</f>
        <v>0</v>
      </c>
      <c r="M210" s="10">
        <f ca="1">IF(M$5&lt;&gt;"",HLOOKUP(M$5,Functionalization!$G$6:$R$373,ROW($A210)-5,FALSE),IFERROR(INDEX(M$337:M$373,MATCH($F210,$B$337:$B$373,0))/VLOOKUP($F210,$B$337:$BB$373,MATCH(LEFT(TRIM(M$6),FIND("~",SUBSTITUTE(M$6,"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210))*HLOOKUP(LEFT(TRIM(M$6),FIND("~",SUBSTITUTE(M$6," ","~",LEN(TRIM(M$6))-LEN(SUBSTITUTE(TRIM(M$6)," ",""))))-1)&amp;" Total",$B$6:$BB$373,ROW($A210)-5,FALSE))</f>
        <v>0</v>
      </c>
      <c r="N210" s="10">
        <f ca="1">IF(N$5&lt;&gt;"",HLOOKUP(N$5,Functionalization!$G$6:$R$373,ROW($A210)-5,FALSE),IFERROR(INDEX(N$337:N$373,MATCH($F210,$B$337:$B$373,0))/VLOOKUP($F210,$B$337:$BB$373,MATCH(LEFT(TRIM(N$6),FIND("~",SUBSTITUTE(N$6,"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210))*HLOOKUP(LEFT(TRIM(N$6),FIND("~",SUBSTITUTE(N$6," ","~",LEN(TRIM(N$6))-LEN(SUBSTITUTE(TRIM(N$6)," ",""))))-1)&amp;" Total",$B$6:$BB$373,ROW($A210)-5,FALSE))</f>
        <v>0</v>
      </c>
      <c r="O210" s="10">
        <f ca="1">IF(O$5&lt;&gt;"",HLOOKUP(O$5,Functionalization!$G$6:$R$373,ROW($A210)-5,FALSE),IFERROR(INDEX(O$337:O$373,MATCH($F210,$B$337:$B$373,0))/VLOOKUP($F210,$B$337:$BB$373,MATCH(LEFT(TRIM(O$6),FIND("~",SUBSTITUTE(O$6,"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210))*HLOOKUP(LEFT(TRIM(O$6),FIND("~",SUBSTITUTE(O$6," ","~",LEN(TRIM(O$6))-LEN(SUBSTITUTE(TRIM(O$6)," ",""))))-1)&amp;" Total",$B$6:$BB$373,ROW($A210)-5,FALSE))</f>
        <v>120387.91448275866</v>
      </c>
      <c r="P210" s="10">
        <f ca="1">IF(P$5&lt;&gt;"",HLOOKUP(P$5,Functionalization!$G$6:$R$373,ROW($A210)-5,FALSE),IFERROR(INDEX(P$337:P$373,MATCH($F210,$B$337:$B$373,0))/VLOOKUP($F210,$B$337:$BB$373,MATCH(LEFT(TRIM(P$6),FIND("~",SUBSTITUTE(P$6,"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210))*HLOOKUP(LEFT(TRIM(P$6),FIND("~",SUBSTITUTE(P$6," ","~",LEN(TRIM(P$6))-LEN(SUBSTITUTE(TRIM(P$6)," ",""))))-1)&amp;" Total",$B$6:$BB$373,ROW($A210)-5,FALSE))</f>
        <v>0</v>
      </c>
      <c r="Q210" s="10">
        <f ca="1">IF(Q$5&lt;&gt;"",HLOOKUP(Q$5,Functionalization!$G$6:$R$373,ROW($A210)-5,FALSE),IFERROR(INDEX(Q$337:Q$373,MATCH($F210,$B$337:$B$373,0))/VLOOKUP($F210,$B$337:$BB$373,MATCH(LEFT(TRIM(Q$6),FIND("~",SUBSTITUTE(Q$6,"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210))*HLOOKUP(LEFT(TRIM(Q$6),FIND("~",SUBSTITUTE(Q$6," ","~",LEN(TRIM(Q$6))-LEN(SUBSTITUTE(TRIM(Q$6)," ",""))))-1)&amp;" Total",$B$6:$BB$373,ROW($A210)-5,FALSE))</f>
        <v>0</v>
      </c>
      <c r="R210" s="10">
        <f ca="1">IF(R$5&lt;&gt;"",HLOOKUP(R$5,Functionalization!$G$6:$R$373,ROW($A210)-5,FALSE),IFERROR(INDEX(R$337:R$373,MATCH($F210,$B$337:$B$373,0))/VLOOKUP($F210,$B$337:$BB$373,MATCH(LEFT(TRIM(R$6),FIND("~",SUBSTITUTE(R$6,"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210))*HLOOKUP(LEFT(TRIM(R$6),FIND("~",SUBSTITUTE(R$6," ","~",LEN(TRIM(R$6))-LEN(SUBSTITUTE(TRIM(R$6)," ",""))))-1)&amp;" Total",$B$6:$BB$373,ROW($A210)-5,FALSE))</f>
        <v>120387.91448275866</v>
      </c>
      <c r="S210" s="10">
        <f ca="1">IF(S$5&lt;&gt;"",HLOOKUP(S$5,Functionalization!$G$6:$R$373,ROW($A210)-5,FALSE),IFERROR(INDEX(S$337:S$373,MATCH($F210,$B$337:$B$373,0))/VLOOKUP($F210,$B$337:$BB$373,MATCH(LEFT(TRIM(S$6),FIND("~",SUBSTITUTE(S$6,"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210))*HLOOKUP(LEFT(TRIM(S$6),FIND("~",SUBSTITUTE(S$6," ","~",LEN(TRIM(S$6))-LEN(SUBSTITUTE(TRIM(S$6)," ",""))))-1)&amp;" Total",$B$6:$BB$373,ROW($A210)-5,FALSE))</f>
        <v>0</v>
      </c>
      <c r="T210" s="10">
        <f ca="1">IF(T$5&lt;&gt;"",HLOOKUP(T$5,Functionalization!$G$6:$R$373,ROW($A210)-5,FALSE),IFERROR(INDEX(T$337:T$373,MATCH($F210,$B$337:$B$373,0))/VLOOKUP($F210,$B$337:$BB$373,MATCH(LEFT(TRIM(T$6),FIND("~",SUBSTITUTE(T$6,"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210))*HLOOKUP(LEFT(TRIM(T$6),FIND("~",SUBSTITUTE(T$6," ","~",LEN(TRIM(T$6))-LEN(SUBSTITUTE(TRIM(T$6)," ",""))))-1)&amp;" Total",$B$6:$BB$373,ROW($A210)-5,FALSE))</f>
        <v>0</v>
      </c>
      <c r="U210" s="10">
        <f ca="1">IF(U$5&lt;&gt;"",HLOOKUP(U$5,Functionalization!$G$6:$R$373,ROW($A210)-5,FALSE),IFERROR(INDEX(U$337:U$373,MATCH($F210,$B$337:$B$373,0))/VLOOKUP($F210,$B$337:$BB$373,MATCH(LEFT(TRIM(U$6),FIND("~",SUBSTITUTE(U$6,"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210))*HLOOKUP(LEFT(TRIM(U$6),FIND("~",SUBSTITUTE(U$6," ","~",LEN(TRIM(U$6))-LEN(SUBSTITUTE(TRIM(U$6)," ",""))))-1)&amp;" Total",$B$6:$BB$373,ROW($A210)-5,FALSE))</f>
        <v>0</v>
      </c>
      <c r="V210" s="10">
        <f ca="1">IF(V$5&lt;&gt;"",HLOOKUP(V$5,Functionalization!$G$6:$R$373,ROW($A210)-5,FALSE),IFERROR(INDEX(V$337:V$373,MATCH($F210,$B$337:$B$373,0))/VLOOKUP($F210,$B$337:$BB$373,MATCH(LEFT(TRIM(V$6),FIND("~",SUBSTITUTE(V$6,"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210))*HLOOKUP(LEFT(TRIM(V$6),FIND("~",SUBSTITUTE(V$6," ","~",LEN(TRIM(V$6))-LEN(SUBSTITUTE(TRIM(V$6)," ",""))))-1)&amp;" Total",$B$6:$BB$373,ROW($A210)-5,FALSE))</f>
        <v>0</v>
      </c>
      <c r="W210" s="10">
        <f ca="1">IF(W$5&lt;&gt;"",HLOOKUP(W$5,Functionalization!$G$6:$R$373,ROW($A210)-5,FALSE),IFERROR(INDEX(W$337:W$373,MATCH($F210,$B$337:$B$373,0))/VLOOKUP($F210,$B$337:$BB$373,MATCH(LEFT(TRIM(W$6),FIND("~",SUBSTITUTE(W$6,"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210))*HLOOKUP(LEFT(TRIM(W$6),FIND("~",SUBSTITUTE(W$6," ","~",LEN(TRIM(W$6))-LEN(SUBSTITUTE(TRIM(W$6)," ",""))))-1)&amp;" Total",$B$6:$BB$373,ROW($A210)-5,FALSE))</f>
        <v>0</v>
      </c>
      <c r="X210" s="10">
        <f ca="1">IF(X$5&lt;&gt;"",HLOOKUP(X$5,Functionalization!$G$6:$R$373,ROW($A210)-5,FALSE),IFERROR(INDEX(X$337:X$373,MATCH($F210,$B$337:$B$373,0))/VLOOKUP($F210,$B$337:$BB$373,MATCH(LEFT(TRIM(X$6),FIND("~",SUBSTITUTE(X$6,"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210))*HLOOKUP(LEFT(TRIM(X$6),FIND("~",SUBSTITUTE(X$6," ","~",LEN(TRIM(X$6))-LEN(SUBSTITUTE(TRIM(X$6)," ",""))))-1)&amp;" Total",$B$6:$BB$373,ROW($A210)-5,FALSE))</f>
        <v>0</v>
      </c>
      <c r="Y210" s="10">
        <f ca="1">IF(Y$5&lt;&gt;"",HLOOKUP(Y$5,Functionalization!$G$6:$R$373,ROW($A210)-5,FALSE),IFERROR(INDEX(Y$337:Y$373,MATCH($F210,$B$337:$B$373,0))/VLOOKUP($F210,$B$337:$BB$373,MATCH(LEFT(TRIM(Y$6),FIND("~",SUBSTITUTE(Y$6,"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210))*HLOOKUP(LEFT(TRIM(Y$6),FIND("~",SUBSTITUTE(Y$6," ","~",LEN(TRIM(Y$6))-LEN(SUBSTITUTE(TRIM(Y$6)," ",""))))-1)&amp;" Total",$B$6:$BB$373,ROW($A210)-5,FALSE))</f>
        <v>0</v>
      </c>
      <c r="Z210" s="10">
        <f ca="1">IF(Z$5&lt;&gt;"",HLOOKUP(Z$5,Functionalization!$G$6:$R$373,ROW($A210)-5,FALSE),IFERROR(INDEX(Z$337:Z$373,MATCH($F210,$B$337:$B$373,0))/VLOOKUP($F210,$B$337:$BB$373,MATCH(LEFT(TRIM(Z$6),FIND("~",SUBSTITUTE(Z$6,"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210))*HLOOKUP(LEFT(TRIM(Z$6),FIND("~",SUBSTITUTE(Z$6," ","~",LEN(TRIM(Z$6))-LEN(SUBSTITUTE(TRIM(Z$6)," ",""))))-1)&amp;" Total",$B$6:$BB$373,ROW($A210)-5,FALSE))</f>
        <v>0</v>
      </c>
      <c r="AA210" s="10">
        <f ca="1">IF(AA$5&lt;&gt;"",HLOOKUP(AA$5,Functionalization!$G$6:$R$373,ROW($A210)-5,FALSE),IFERROR(INDEX(AA$337:AA$373,MATCH($F210,$B$337:$B$373,0))/VLOOKUP($F210,$B$337:$BB$373,MATCH(LEFT(TRIM(AA$6),FIND("~",SUBSTITUTE(AA$6,"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210))*HLOOKUP(LEFT(TRIM(AA$6),FIND("~",SUBSTITUTE(AA$6," ","~",LEN(TRIM(AA$6))-LEN(SUBSTITUTE(TRIM(AA$6)," ",""))))-1)&amp;" Total",$B$6:$BB$373,ROW($A210)-5,FALSE))</f>
        <v>0</v>
      </c>
      <c r="AB210" s="10">
        <f ca="1">IF(AB$5&lt;&gt;"",HLOOKUP(AB$5,Functionalization!$G$6:$R$373,ROW($A210)-5,FALSE),IFERROR(INDEX(AB$337:AB$373,MATCH($F210,$B$337:$B$373,0))/VLOOKUP($F210,$B$337:$BB$373,MATCH(LEFT(TRIM(AB$6),FIND("~",SUBSTITUTE(AB$6,"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210))*HLOOKUP(LEFT(TRIM(AB$6),FIND("~",SUBSTITUTE(AB$6," ","~",LEN(TRIM(AB$6))-LEN(SUBSTITUTE(TRIM(AB$6)," ",""))))-1)&amp;" Total",$B$6:$BB$373,ROW($A210)-5,FALSE))</f>
        <v>0</v>
      </c>
      <c r="AC210" s="10">
        <f ca="1">IF(AC$5&lt;&gt;"",HLOOKUP(AC$5,Functionalization!$G$6:$R$373,ROW($A210)-5,FALSE),IFERROR(INDEX(AC$337:AC$373,MATCH($F210,$B$337:$B$373,0))/VLOOKUP($F210,$B$337:$BB$373,MATCH(LEFT(TRIM(AC$6),FIND("~",SUBSTITUTE(AC$6,"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210))*HLOOKUP(LEFT(TRIM(AC$6),FIND("~",SUBSTITUTE(AC$6," ","~",LEN(TRIM(AC$6))-LEN(SUBSTITUTE(TRIM(AC$6)," ",""))))-1)&amp;" Total",$B$6:$BB$373,ROW($A210)-5,FALSE))</f>
        <v>0</v>
      </c>
      <c r="AD210" s="10">
        <f ca="1">IF(AD$5&lt;&gt;"",HLOOKUP(AD$5,Functionalization!$G$6:$R$373,ROW($A210)-5,FALSE),IFERROR(INDEX(AD$337:AD$373,MATCH($F210,$B$337:$B$373,0))/VLOOKUP($F210,$B$337:$BB$373,MATCH(LEFT(TRIM(AD$6),FIND("~",SUBSTITUTE(AD$6,"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210))*HLOOKUP(LEFT(TRIM(AD$6),FIND("~",SUBSTITUTE(AD$6," ","~",LEN(TRIM(AD$6))-LEN(SUBSTITUTE(TRIM(AD$6)," ",""))))-1)&amp;" Total",$B$6:$BB$373,ROW($A210)-5,FALSE))</f>
        <v>0</v>
      </c>
      <c r="AE210" s="10">
        <f ca="1">IF(AE$5&lt;&gt;"",HLOOKUP(AE$5,Functionalization!$G$6:$R$373,ROW($A210)-5,FALSE),IFERROR(INDEX(AE$337:AE$373,MATCH($F210,$B$337:$B$373,0))/VLOOKUP($F210,$B$337:$BB$373,MATCH(LEFT(TRIM(AE$6),FIND("~",SUBSTITUTE(AE$6,"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210))*HLOOKUP(LEFT(TRIM(AE$6),FIND("~",SUBSTITUTE(AE$6," ","~",LEN(TRIM(AE$6))-LEN(SUBSTITUTE(TRIM(AE$6)," ",""))))-1)&amp;" Total",$B$6:$BB$373,ROW($A210)-5,FALSE))</f>
        <v>0</v>
      </c>
      <c r="AF210" s="10">
        <f ca="1">IF(AF$5&lt;&gt;"",HLOOKUP(AF$5,Functionalization!$G$6:$R$373,ROW($A210)-5,FALSE),IFERROR(INDEX(AF$337:AF$373,MATCH($F210,$B$337:$B$373,0))/VLOOKUP($F210,$B$337:$BB$373,MATCH(LEFT(TRIM(AF$6),FIND("~",SUBSTITUTE(AF$6,"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210))*HLOOKUP(LEFT(TRIM(AF$6),FIND("~",SUBSTITUTE(AF$6," ","~",LEN(TRIM(AF$6))-LEN(SUBSTITUTE(TRIM(AF$6)," ",""))))-1)&amp;" Total",$B$6:$BB$373,ROW($A210)-5,FALSE))</f>
        <v>0</v>
      </c>
      <c r="AG210" s="10">
        <f ca="1">IF(AG$5&lt;&gt;"",HLOOKUP(AG$5,Functionalization!$G$6:$R$373,ROW($A210)-5,FALSE),IFERROR(INDEX(AG$337:AG$373,MATCH($F210,$B$337:$B$373,0))/VLOOKUP($F210,$B$337:$BB$373,MATCH(LEFT(TRIM(AG$6),FIND("~",SUBSTITUTE(AG$6,"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210))*HLOOKUP(LEFT(TRIM(AG$6),FIND("~",SUBSTITUTE(AG$6," ","~",LEN(TRIM(AG$6))-LEN(SUBSTITUTE(TRIM(AG$6)," ",""))))-1)&amp;" Total",$B$6:$BB$373,ROW($A210)-5,FALSE))</f>
        <v>0</v>
      </c>
      <c r="AH210" s="10">
        <f ca="1">IF(AH$5&lt;&gt;"",HLOOKUP(AH$5,Functionalization!$G$6:$R$373,ROW($A210)-5,FALSE),IFERROR(INDEX(AH$337:AH$373,MATCH($F210,$B$337:$B$373,0))/VLOOKUP($F210,$B$337:$BB$373,MATCH(LEFT(TRIM(AH$6),FIND("~",SUBSTITUTE(AH$6,"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210))*HLOOKUP(LEFT(TRIM(AH$6),FIND("~",SUBSTITUTE(AH$6," ","~",LEN(TRIM(AH$6))-LEN(SUBSTITUTE(TRIM(AH$6)," ",""))))-1)&amp;" Total",$B$6:$BB$373,ROW($A210)-5,FALSE))</f>
        <v>0</v>
      </c>
      <c r="AI210" s="10">
        <f ca="1">IF(AI$5&lt;&gt;"",HLOOKUP(AI$5,Functionalization!$G$6:$R$373,ROW($A210)-5,FALSE),IFERROR(INDEX(AI$337:AI$373,MATCH($F210,$B$337:$B$373,0))/VLOOKUP($F210,$B$337:$BB$373,MATCH(LEFT(TRIM(AI$6),FIND("~",SUBSTITUTE(AI$6,"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210))*HLOOKUP(LEFT(TRIM(AI$6),FIND("~",SUBSTITUTE(AI$6," ","~",LEN(TRIM(AI$6))-LEN(SUBSTITUTE(TRIM(AI$6)," ",""))))-1)&amp;" Total",$B$6:$BB$373,ROW($A210)-5,FALSE))</f>
        <v>0</v>
      </c>
      <c r="AJ210" s="10">
        <f ca="1">IF(AJ$5&lt;&gt;"",HLOOKUP(AJ$5,Functionalization!$G$6:$R$373,ROW($A210)-5,FALSE),IFERROR(INDEX(AJ$337:AJ$373,MATCH($F210,$B$337:$B$373,0))/VLOOKUP($F210,$B$337:$BB$373,MATCH(LEFT(TRIM(AJ$6),FIND("~",SUBSTITUTE(AJ$6,"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210))*HLOOKUP(LEFT(TRIM(AJ$6),FIND("~",SUBSTITUTE(AJ$6," ","~",LEN(TRIM(AJ$6))-LEN(SUBSTITUTE(TRIM(AJ$6)," ",""))))-1)&amp;" Total",$B$6:$BB$373,ROW($A210)-5,FALSE))</f>
        <v>0</v>
      </c>
      <c r="AK210" s="10">
        <f ca="1">IF(AK$5&lt;&gt;"",HLOOKUP(AK$5,Functionalization!$G$6:$R$373,ROW($A210)-5,FALSE),IFERROR(INDEX(AK$337:AK$373,MATCH($F210,$B$337:$B$373,0))/VLOOKUP($F210,$B$337:$BB$373,MATCH(LEFT(TRIM(AK$6),FIND("~",SUBSTITUTE(AK$6,"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210))*HLOOKUP(LEFT(TRIM(AK$6),FIND("~",SUBSTITUTE(AK$6," ","~",LEN(TRIM(AK$6))-LEN(SUBSTITUTE(TRIM(AK$6)," ",""))))-1)&amp;" Total",$B$6:$BB$373,ROW($A210)-5,FALSE))</f>
        <v>0</v>
      </c>
      <c r="AL210" s="10">
        <f ca="1">IF(AL$5&lt;&gt;"",HLOOKUP(AL$5,Functionalization!$G$6:$R$373,ROW($A210)-5,FALSE),IFERROR(INDEX(AL$337:AL$373,MATCH($F210,$B$337:$B$373,0))/VLOOKUP($F210,$B$337:$BB$373,MATCH(LEFT(TRIM(AL$6),FIND("~",SUBSTITUTE(AL$6,"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210))*HLOOKUP(LEFT(TRIM(AL$6),FIND("~",SUBSTITUTE(AL$6," ","~",LEN(TRIM(AL$6))-LEN(SUBSTITUTE(TRIM(AL$6)," ",""))))-1)&amp;" Total",$B$6:$BB$373,ROW($A210)-5,FALSE))</f>
        <v>0</v>
      </c>
      <c r="AM210" s="10">
        <f ca="1">IF(AM$5&lt;&gt;"",HLOOKUP(AM$5,Functionalization!$G$6:$R$373,ROW($A210)-5,FALSE),IFERROR(INDEX(AM$337:AM$373,MATCH($F210,$B$337:$B$373,0))/VLOOKUP($F210,$B$337:$BB$373,MATCH(LEFT(TRIM(AM$6),FIND("~",SUBSTITUTE(AM$6,"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210))*HLOOKUP(LEFT(TRIM(AM$6),FIND("~",SUBSTITUTE(AM$6," ","~",LEN(TRIM(AM$6))-LEN(SUBSTITUTE(TRIM(AM$6)," ",""))))-1)&amp;" Total",$B$6:$BB$373,ROW($A210)-5,FALSE))</f>
        <v>0</v>
      </c>
      <c r="AN210" s="10">
        <f ca="1">IF(AN$5&lt;&gt;"",HLOOKUP(AN$5,Functionalization!$G$6:$R$373,ROW($A210)-5,FALSE),IFERROR(INDEX(AN$337:AN$373,MATCH($F210,$B$337:$B$373,0))/VLOOKUP($F210,$B$337:$BB$373,MATCH(LEFT(TRIM(AN$6),FIND("~",SUBSTITUTE(AN$6,"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210))*HLOOKUP(LEFT(TRIM(AN$6),FIND("~",SUBSTITUTE(AN$6," ","~",LEN(TRIM(AN$6))-LEN(SUBSTITUTE(TRIM(AN$6)," ",""))))-1)&amp;" Total",$B$6:$BB$373,ROW($A210)-5,FALSE))</f>
        <v>0</v>
      </c>
      <c r="AO210" s="10">
        <f ca="1">IF(AO$5&lt;&gt;"",HLOOKUP(AO$5,Functionalization!$G$6:$R$373,ROW($A210)-5,FALSE),IFERROR(INDEX(AO$337:AO$373,MATCH($F210,$B$337:$B$373,0))/VLOOKUP($F210,$B$337:$BB$373,MATCH(LEFT(TRIM(AO$6),FIND("~",SUBSTITUTE(AO$6,"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210))*HLOOKUP(LEFT(TRIM(AO$6),FIND("~",SUBSTITUTE(AO$6," ","~",LEN(TRIM(AO$6))-LEN(SUBSTITUTE(TRIM(AO$6)," ",""))))-1)&amp;" Total",$B$6:$BB$373,ROW($A210)-5,FALSE))</f>
        <v>0</v>
      </c>
      <c r="AP210" s="10">
        <f ca="1">IF(AP$5&lt;&gt;"",HLOOKUP(AP$5,Functionalization!$G$6:$R$373,ROW($A210)-5,FALSE),IFERROR(INDEX(AP$337:AP$373,MATCH($F210,$B$337:$B$373,0))/VLOOKUP($F210,$B$337:$BB$373,MATCH(LEFT(TRIM(AP$6),FIND("~",SUBSTITUTE(AP$6,"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210))*HLOOKUP(LEFT(TRIM(AP$6),FIND("~",SUBSTITUTE(AP$6," ","~",LEN(TRIM(AP$6))-LEN(SUBSTITUTE(TRIM(AP$6)," ",""))))-1)&amp;" Total",$B$6:$BB$373,ROW($A210)-5,FALSE))</f>
        <v>0</v>
      </c>
      <c r="AQ210" s="10">
        <f ca="1">IF(AQ$5&lt;&gt;"",HLOOKUP(AQ$5,Functionalization!$G$6:$R$373,ROW($A210)-5,FALSE),IFERROR(INDEX(AQ$337:AQ$373,MATCH($F210,$B$337:$B$373,0))/VLOOKUP($F210,$B$337:$BB$373,MATCH(LEFT(TRIM(AQ$6),FIND("~",SUBSTITUTE(AQ$6,"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210))*HLOOKUP(LEFT(TRIM(AQ$6),FIND("~",SUBSTITUTE(AQ$6," ","~",LEN(TRIM(AQ$6))-LEN(SUBSTITUTE(TRIM(AQ$6)," ",""))))-1)&amp;" Total",$B$6:$BB$373,ROW($A210)-5,FALSE))</f>
        <v>0</v>
      </c>
      <c r="AR210" s="10">
        <f ca="1">IF(AR$5&lt;&gt;"",HLOOKUP(AR$5,Functionalization!$G$6:$R$373,ROW($A210)-5,FALSE),IFERROR(INDEX(AR$337:AR$373,MATCH($F210,$B$337:$B$373,0))/VLOOKUP($F210,$B$337:$BB$373,MATCH(LEFT(TRIM(AR$6),FIND("~",SUBSTITUTE(AR$6,"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210))*HLOOKUP(LEFT(TRIM(AR$6),FIND("~",SUBSTITUTE(AR$6," ","~",LEN(TRIM(AR$6))-LEN(SUBSTITUTE(TRIM(AR$6)," ",""))))-1)&amp;" Total",$B$6:$BB$373,ROW($A210)-5,FALSE))</f>
        <v>0</v>
      </c>
      <c r="AS210" s="10">
        <f ca="1">IF(AS$5&lt;&gt;"",HLOOKUP(AS$5,Functionalization!$G$6:$R$373,ROW($A210)-5,FALSE),IFERROR(INDEX(AS$337:AS$373,MATCH($F210,$B$337:$B$373,0))/VLOOKUP($F210,$B$337:$BB$373,MATCH(LEFT(TRIM(AS$6),FIND("~",SUBSTITUTE(AS$6,"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210))*HLOOKUP(LEFT(TRIM(AS$6),FIND("~",SUBSTITUTE(AS$6," ","~",LEN(TRIM(AS$6))-LEN(SUBSTITUTE(TRIM(AS$6)," ",""))))-1)&amp;" Total",$B$6:$BB$373,ROW($A210)-5,FALSE))</f>
        <v>0</v>
      </c>
      <c r="AT210" s="10">
        <f ca="1">IF(AT$5&lt;&gt;"",HLOOKUP(AT$5,Functionalization!$G$6:$R$373,ROW($A210)-5,FALSE),IFERROR(INDEX(AT$337:AT$373,MATCH($F210,$B$337:$B$373,0))/VLOOKUP($F210,$B$337:$BB$373,MATCH(LEFT(TRIM(AT$6),FIND("~",SUBSTITUTE(AT$6,"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210))*HLOOKUP(LEFT(TRIM(AT$6),FIND("~",SUBSTITUTE(AT$6," ","~",LEN(TRIM(AT$6))-LEN(SUBSTITUTE(TRIM(AT$6)," ",""))))-1)&amp;" Total",$B$6:$BB$373,ROW($A210)-5,FALSE))</f>
        <v>0</v>
      </c>
      <c r="AU210" s="10">
        <f ca="1">IF(AU$5&lt;&gt;"",HLOOKUP(AU$5,Functionalization!$G$6:$R$373,ROW($A210)-5,FALSE),IFERROR(INDEX(AU$337:AU$373,MATCH($F210,$B$337:$B$373,0))/VLOOKUP($F210,$B$337:$BB$373,MATCH(LEFT(TRIM(AU$6),FIND("~",SUBSTITUTE(AU$6,"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210))*HLOOKUP(LEFT(TRIM(AU$6),FIND("~",SUBSTITUTE(AU$6," ","~",LEN(TRIM(AU$6))-LEN(SUBSTITUTE(TRIM(AU$6)," ",""))))-1)&amp;" Total",$B$6:$BB$373,ROW($A210)-5,FALSE))</f>
        <v>0</v>
      </c>
      <c r="AV210" s="10">
        <f ca="1">IF(AV$5&lt;&gt;"",HLOOKUP(AV$5,Functionalization!$G$6:$R$373,ROW($A210)-5,FALSE),IFERROR(INDEX(AV$337:AV$373,MATCH($F210,$B$337:$B$373,0))/VLOOKUP($F210,$B$337:$BB$373,MATCH(LEFT(TRIM(AV$6),FIND("~",SUBSTITUTE(AV$6,"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210))*HLOOKUP(LEFT(TRIM(AV$6),FIND("~",SUBSTITUTE(AV$6," ","~",LEN(TRIM(AV$6))-LEN(SUBSTITUTE(TRIM(AV$6)," ",""))))-1)&amp;" Total",$B$6:$BB$373,ROW($A210)-5,FALSE))</f>
        <v>0</v>
      </c>
      <c r="AW210" s="10">
        <f ca="1">IF(AW$5&lt;&gt;"",HLOOKUP(AW$5,Functionalization!$G$6:$R$373,ROW($A210)-5,FALSE),IFERROR(INDEX(AW$337:AW$373,MATCH($F210,$B$337:$B$373,0))/VLOOKUP($F210,$B$337:$BB$373,MATCH(LEFT(TRIM(AW$6),FIND("~",SUBSTITUTE(AW$6,"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210))*HLOOKUP(LEFT(TRIM(AW$6),FIND("~",SUBSTITUTE(AW$6," ","~",LEN(TRIM(AW$6))-LEN(SUBSTITUTE(TRIM(AW$6)," ",""))))-1)&amp;" Total",$B$6:$BB$373,ROW($A210)-5,FALSE))</f>
        <v>0</v>
      </c>
      <c r="AX210" s="10">
        <f ca="1">IF(AX$5&lt;&gt;"",HLOOKUP(AX$5,Functionalization!$G$6:$R$373,ROW($A210)-5,FALSE),IFERROR(INDEX(AX$337:AX$373,MATCH($F210,$B$337:$B$373,0))/VLOOKUP($F210,$B$337:$BB$373,MATCH(LEFT(TRIM(AX$6),FIND("~",SUBSTITUTE(AX$6,"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210))*HLOOKUP(LEFT(TRIM(AX$6),FIND("~",SUBSTITUTE(AX$6," ","~",LEN(TRIM(AX$6))-LEN(SUBSTITUTE(TRIM(AX$6)," ",""))))-1)&amp;" Total",$B$6:$BB$373,ROW($A210)-5,FALSE))</f>
        <v>0</v>
      </c>
      <c r="AY210" s="10">
        <f ca="1">IF(AY$5&lt;&gt;"",HLOOKUP(AY$5,Functionalization!$G$6:$R$373,ROW($A210)-5,FALSE),IFERROR(INDEX(AY$337:AY$373,MATCH($F210,$B$337:$B$373,0))/VLOOKUP($F210,$B$337:$BB$373,MATCH(LEFT(TRIM(AY$6),FIND("~",SUBSTITUTE(AY$6,"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210))*HLOOKUP(LEFT(TRIM(AY$6),FIND("~",SUBSTITUTE(AY$6," ","~",LEN(TRIM(AY$6))-LEN(SUBSTITUTE(TRIM(AY$6)," ",""))))-1)&amp;" Total",$B$6:$BB$373,ROW($A210)-5,FALSE))</f>
        <v>0</v>
      </c>
      <c r="AZ210" s="10">
        <f ca="1">IF(AZ$5&lt;&gt;"",HLOOKUP(AZ$5,Functionalization!$G$6:$R$373,ROW($A210)-5,FALSE),IFERROR(INDEX(AZ$337:AZ$373,MATCH($F210,$B$337:$B$373,0))/VLOOKUP($F210,$B$337:$BB$373,MATCH(LEFT(TRIM(AZ$6),FIND("~",SUBSTITUTE(AZ$6,"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210))*HLOOKUP(LEFT(TRIM(AZ$6),FIND("~",SUBSTITUTE(AZ$6," ","~",LEN(TRIM(AZ$6))-LEN(SUBSTITUTE(TRIM(AZ$6)," ",""))))-1)&amp;" Total",$B$6:$BB$373,ROW($A210)-5,FALSE))</f>
        <v>0</v>
      </c>
      <c r="BA210" s="10">
        <f ca="1">IF(BA$5&lt;&gt;"",HLOOKUP(BA$5,Functionalization!$G$6:$R$373,ROW($A210)-5,FALSE),IFERROR(INDEX(BA$337:BA$373,MATCH($F210,$B$337:$B$373,0))/VLOOKUP($F210,$B$337:$BB$373,MATCH(LEFT(TRIM(BA$6),FIND("~",SUBSTITUTE(BA$6,"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210))*HLOOKUP(LEFT(TRIM(BA$6),FIND("~",SUBSTITUTE(BA$6," ","~",LEN(TRIM(BA$6))-LEN(SUBSTITUTE(TRIM(BA$6)," ",""))))-1)&amp;" Total",$B$6:$BB$373,ROW($A210)-5,FALSE))</f>
        <v>0</v>
      </c>
      <c r="BB210" s="10">
        <f ca="1">IF(BB$5&lt;&gt;"",HLOOKUP(BB$5,Functionalization!$G$6:$R$373,ROW($A210)-5,FALSE),IFERROR(INDEX(BB$337:BB$373,MATCH($F210,$B$337:$B$373,0))/VLOOKUP($F210,$B$337:$BB$373,MATCH(LEFT(TRIM(BB$6),FIND("~",SUBSTITUTE(BB$6,"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210))*HLOOKUP(LEFT(TRIM(BB$6),FIND("~",SUBSTITUTE(BB$6," ","~",LEN(TRIM(BB$6))-LEN(SUBSTITUTE(TRIM(BB$6)," ",""))))-1)&amp;" Total",$B$6:$BB$373,ROW($A210)-5,FALSE))</f>
        <v>0</v>
      </c>
      <c r="BD210">
        <f ca="1">IFERROR(IF(SUMIF($G$6:$BB$6,BD$6&amp;" Total",$G210:$BB210)-(SUMIF($G$6:$BB$6,BD$6&amp;" "&amp;'Input-Func_Class'!$D$22,$G210:$BB210)+IFERROR(SUMIF($G$6:$BB$6,BD$6&amp;" "&amp;'Input-Func_Class'!$E$22,$G210:$BB210),SUMIF($G$6:$BB$6,BD$6&amp;" "&amp;'Input-Func_Class'!$B$24,$G210:$BB210))+SUMIF($G$6:$BB$6,BD$6&amp;" "&amp;'Input-Func_Class'!$F$22,$G210:$BB210))&lt;Check_Limit,0,1),1)</f>
        <v>0</v>
      </c>
      <c r="BE210">
        <f ca="1">IFERROR(IF(SUMIF($G$6:$BB$6,BE$6&amp;" Total",$G210:$BB210)-(SUMIF($G$6:$BB$6,BE$6&amp;" "&amp;'Input-Func_Class'!$D$22,$G210:$BB210)+IFERROR(SUMIF($G$6:$BB$6,BE$6&amp;" "&amp;'Input-Func_Class'!$E$22,$G210:$BB210),SUMIF($G$6:$BB$6,BE$6&amp;" "&amp;'Input-Func_Class'!$B$24,$G210:$BB210))+SUMIF($G$6:$BB$6,BE$6&amp;" "&amp;'Input-Func_Class'!$F$22,$G210:$BB210))&lt;Check_Limit,0,1),1)</f>
        <v>0</v>
      </c>
      <c r="BF210">
        <f ca="1">IFERROR(IF(SUMIF($G$6:$BB$6,BF$6&amp;" Total",$G210:$BB210)-(SUMIF($G$6:$BB$6,BF$6&amp;" "&amp;'Input-Func_Class'!$D$22,$G210:$BB210)+IFERROR(SUMIF($G$6:$BB$6,BF$6&amp;" "&amp;'Input-Func_Class'!$E$22,$G210:$BB210),SUMIF($G$6:$BB$6,BF$6&amp;" "&amp;'Input-Func_Class'!$B$24,$G210:$BB210))+SUMIF($G$6:$BB$6,BF$6&amp;" "&amp;'Input-Func_Class'!$F$22,$G210:$BB210))&lt;Check_Limit,0,1),1)</f>
        <v>0</v>
      </c>
      <c r="BG210">
        <f ca="1">IFERROR(IF(SUMIF($G$6:$BB$6,BG$6&amp;" Total",$G210:$BB210)-(SUMIF($G$6:$BB$6,BG$6&amp;" "&amp;'Input-Func_Class'!$D$22,$G210:$BB210)+IFERROR(SUMIF($G$6:$BB$6,BG$6&amp;" "&amp;'Input-Func_Class'!$E$22,$G210:$BB210),SUMIF($G$6:$BB$6,BG$6&amp;" "&amp;'Input-Func_Class'!$B$24,$G210:$BB210))+SUMIF($G$6:$BB$6,BG$6&amp;" "&amp;'Input-Func_Class'!$F$22,$G210:$BB210))&lt;Check_Limit,0,1),1)</f>
        <v>0</v>
      </c>
      <c r="BH210">
        <f ca="1">IFERROR(IF(SUMIF($G$6:$BB$6,BH$6&amp;" Total",$G210:$BB210)-(SUMIF($G$6:$BB$6,BH$6&amp;" "&amp;'Input-Func_Class'!$D$22,$G210:$BB210)+IFERROR(SUMIF($G$6:$BB$6,BH$6&amp;" "&amp;'Input-Func_Class'!$E$22,$G210:$BB210),SUMIF($G$6:$BB$6,BH$6&amp;" "&amp;'Input-Func_Class'!$B$24,$G210:$BB210))+SUMIF($G$6:$BB$6,BH$6&amp;" "&amp;'Input-Func_Class'!$F$22,$G210:$BB210))&lt;Check_Limit,0,1),1)</f>
        <v>0</v>
      </c>
      <c r="BI210">
        <f ca="1">IFERROR(IF(SUMIF($G$6:$BB$6,BI$6&amp;" Total",$G210:$BB210)-(SUMIF($G$6:$BB$6,BI$6&amp;" "&amp;'Input-Func_Class'!$D$22,$G210:$BB210)+IFERROR(SUMIF($G$6:$BB$6,BI$6&amp;" "&amp;'Input-Func_Class'!$E$22,$G210:$BB210),SUMIF($G$6:$BB$6,BI$6&amp;" "&amp;'Input-Func_Class'!$B$24,$G210:$BB210))+SUMIF($G$6:$BB$6,BI$6&amp;" "&amp;'Input-Func_Class'!$F$22,$G210:$BB210))&lt;Check_Limit,0,1),1)</f>
        <v>0</v>
      </c>
      <c r="BJ210">
        <f ca="1">IFERROR(IF(SUMIF($G$6:$BB$6,BJ$6&amp;" Total",$G210:$BB210)-(SUMIF($G$6:$BB$6,BJ$6&amp;" "&amp;'Input-Func_Class'!$D$22,$G210:$BB210)+IFERROR(SUMIF($G$6:$BB$6,BJ$6&amp;" "&amp;'Input-Func_Class'!$E$22,$G210:$BB210),SUMIF($G$6:$BB$6,BJ$6&amp;" "&amp;'Input-Func_Class'!$B$24,$G210:$BB210))+SUMIF($G$6:$BB$6,BJ$6&amp;" "&amp;'Input-Func_Class'!$F$22,$G210:$BB210))&lt;Check_Limit,0,1),1)</f>
        <v>0</v>
      </c>
      <c r="BK210">
        <f ca="1">IFERROR(IF(SUMIF($G$6:$BB$6,BK$6&amp;" Total",$G210:$BB210)-(SUMIF($G$6:$BB$6,BK$6&amp;" "&amp;'Input-Func_Class'!$D$22,$G210:$BB210)+IFERROR(SUMIF($G$6:$BB$6,BK$6&amp;" "&amp;'Input-Func_Class'!$E$22,$G210:$BB210),SUMIF($G$6:$BB$6,BK$6&amp;" "&amp;'Input-Func_Class'!$B$24,$G210:$BB210))+SUMIF($G$6:$BB$6,BK$6&amp;" "&amp;'Input-Func_Class'!$F$22,$G210:$BB210))&lt;Check_Limit,0,1),1)</f>
        <v>0</v>
      </c>
      <c r="BL210">
        <f ca="1">IFERROR(IF(SUMIF($G$6:$BB$6,BL$6&amp;" Total",$G210:$BB210)-(SUMIF($G$6:$BB$6,BL$6&amp;" "&amp;'Input-Func_Class'!$D$22,$G210:$BB210)+IFERROR(SUMIF($G$6:$BB$6,BL$6&amp;" "&amp;'Input-Func_Class'!$E$22,$G210:$BB210),SUMIF($G$6:$BB$6,BL$6&amp;" "&amp;'Input-Func_Class'!$B$24,$G210:$BB210))+SUMIF($G$6:$BB$6,BL$6&amp;" "&amp;'Input-Func_Class'!$F$22,$G210:$BB210))&lt;Check_Limit,0,1),1)</f>
        <v>0</v>
      </c>
      <c r="BM210">
        <f ca="1">IFERROR(IF(SUMIF($G$6:$BB$6,BM$6&amp;" Total",$G210:$BB210)-(SUMIF($G$6:$BB$6,BM$6&amp;" "&amp;'Input-Func_Class'!$D$22,$G210:$BB210)+IFERROR(SUMIF($G$6:$BB$6,BM$6&amp;" "&amp;'Input-Func_Class'!$E$22,$G210:$BB210),SUMIF($G$6:$BB$6,BM$6&amp;" "&amp;'Input-Func_Class'!$B$24,$G210:$BB210))+SUMIF($G$6:$BB$6,BM$6&amp;" "&amp;'Input-Func_Class'!$F$22,$G210:$BB210))&lt;Check_Limit,0,1),1)</f>
        <v>0</v>
      </c>
      <c r="BN210">
        <f ca="1">IFERROR(IF(SUMIF($G$6:$BB$6,BN$6&amp;" Total",$G210:$BB210)-(SUMIF($G$6:$BB$6,BN$6&amp;" "&amp;'Input-Func_Class'!$D$22,$G210:$BB210)+IFERROR(SUMIF($G$6:$BB$6,BN$6&amp;" "&amp;'Input-Func_Class'!$E$22,$G210:$BB210),SUMIF($G$6:$BB$6,BN$6&amp;" "&amp;'Input-Func_Class'!$B$24,$G210:$BB210))+SUMIF($G$6:$BB$6,BN$6&amp;" "&amp;'Input-Func_Class'!$F$22,$G210:$BB210))&lt;Check_Limit,0,1),1)</f>
        <v>0</v>
      </c>
      <c r="BO210">
        <f ca="1">IFERROR(IF(SUMIF($G$6:$BB$6,BO$6&amp;" Total",$G210:$BB210)-(SUMIF($G$6:$BB$6,BO$6&amp;" "&amp;'Input-Func_Class'!$D$22,$G210:$BB210)+IFERROR(SUMIF($G$6:$BB$6,BO$6&amp;" "&amp;'Input-Func_Class'!$E$22,$G210:$BB210),SUMIF($G$6:$BB$6,BO$6&amp;" "&amp;'Input-Func_Class'!$B$24,$G210:$BB210))+SUMIF($G$6:$BB$6,BO$6&amp;" "&amp;'Input-Func_Class'!$F$22,$G210:$BB210))&lt;Check_Limit,0,1),1)</f>
        <v>0</v>
      </c>
    </row>
    <row r="211" spans="1:67" outlineLevel="1">
      <c r="A211" s="31">
        <f>IF(ISBLANK('Input-Accounts'!A211),"",'Input-Accounts'!A211)</f>
        <v>187</v>
      </c>
      <c r="B211" s="53" t="str">
        <f>IF(ISBLANK('Input-Accounts'!B211),"",'Input-Accounts'!B211)</f>
        <v xml:space="preserve">Informational and instructional advertising expenses </v>
      </c>
      <c r="C211" s="31">
        <f>IF(ISBLANK('Input-Accounts'!C211),"",'Input-Accounts'!C211)</f>
        <v>909</v>
      </c>
      <c r="D211" s="10">
        <f>Functionalization!$D211</f>
        <v>2539.0900000000006</v>
      </c>
      <c r="E211" s="10">
        <f t="shared" ca="1" si="48"/>
        <v>0</v>
      </c>
      <c r="F211" s="3" t="str">
        <f>IF($D211=0,"-",IF('Input-Accounts'!$E211&lt;&gt;0,'Input-Accounts'!$E211,'Input-Accounts'!$G211))</f>
        <v>CUSTOMER</v>
      </c>
      <c r="G211" s="10">
        <f ca="1">IF(G$5&lt;&gt;"",HLOOKUP(G$5,Functionalization!$G$6:$R$373,ROW($A211)-5,FALSE),IFERROR(INDEX(G$337:G$373,MATCH($F211,$B$337:$B$373,0))/VLOOKUP($F211,$B$337:$BB$373,MATCH(LEFT(TRIM(G$6),FIND("~",SUBSTITUTE(G$6,"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211))*HLOOKUP(LEFT(TRIM(G$6),FIND("~",SUBSTITUTE(G$6," ","~",LEN(TRIM(G$6))-LEN(SUBSTITUTE(TRIM(G$6)," ",""))))-1)&amp;" Total",$B$6:$BB$373,ROW($A211)-5,FALSE))</f>
        <v>0</v>
      </c>
      <c r="H211" s="10">
        <f ca="1">IF(H$5&lt;&gt;"",HLOOKUP(H$5,Functionalization!$G$6:$R$373,ROW($A211)-5,FALSE),IFERROR(INDEX(H$337:H$373,MATCH($F211,$B$337:$B$373,0))/VLOOKUP($F211,$B$337:$BB$373,MATCH(LEFT(TRIM(H$6),FIND("~",SUBSTITUTE(H$6,"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211))*HLOOKUP(LEFT(TRIM(H$6),FIND("~",SUBSTITUTE(H$6," ","~",LEN(TRIM(H$6))-LEN(SUBSTITUTE(TRIM(H$6)," ",""))))-1)&amp;" Total",$B$6:$BB$373,ROW($A211)-5,FALSE))</f>
        <v>0</v>
      </c>
      <c r="I211" s="10">
        <f ca="1">IF(I$5&lt;&gt;"",HLOOKUP(I$5,Functionalization!$G$6:$R$373,ROW($A211)-5,FALSE),IFERROR(INDEX(I$337:I$373,MATCH($F211,$B$337:$B$373,0))/VLOOKUP($F211,$B$337:$BB$373,MATCH(LEFT(TRIM(I$6),FIND("~",SUBSTITUTE(I$6,"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211))*HLOOKUP(LEFT(TRIM(I$6),FIND("~",SUBSTITUTE(I$6," ","~",LEN(TRIM(I$6))-LEN(SUBSTITUTE(TRIM(I$6)," ",""))))-1)&amp;" Total",$B$6:$BB$373,ROW($A211)-5,FALSE))</f>
        <v>0</v>
      </c>
      <c r="J211" s="10">
        <f ca="1">IF(J$5&lt;&gt;"",HLOOKUP(J$5,Functionalization!$G$6:$R$373,ROW($A211)-5,FALSE),IFERROR(INDEX(J$337:J$373,MATCH($F211,$B$337:$B$373,0))/VLOOKUP($F211,$B$337:$BB$373,MATCH(LEFT(TRIM(J$6),FIND("~",SUBSTITUTE(J$6,"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211))*HLOOKUP(LEFT(TRIM(J$6),FIND("~",SUBSTITUTE(J$6," ","~",LEN(TRIM(J$6))-LEN(SUBSTITUTE(TRIM(J$6)," ",""))))-1)&amp;" Total",$B$6:$BB$373,ROW($A211)-5,FALSE))</f>
        <v>0</v>
      </c>
      <c r="K211" s="10">
        <f ca="1">IF(K$5&lt;&gt;"",HLOOKUP(K$5,Functionalization!$G$6:$R$373,ROW($A211)-5,FALSE),IFERROR(INDEX(K$337:K$373,MATCH($F211,$B$337:$B$373,0))/VLOOKUP($F211,$B$337:$BB$373,MATCH(LEFT(TRIM(K$6),FIND("~",SUBSTITUTE(K$6,"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211))*HLOOKUP(LEFT(TRIM(K$6),FIND("~",SUBSTITUTE(K$6," ","~",LEN(TRIM(K$6))-LEN(SUBSTITUTE(TRIM(K$6)," ",""))))-1)&amp;" Total",$B$6:$BB$373,ROW($A211)-5,FALSE))</f>
        <v>0</v>
      </c>
      <c r="L211" s="10">
        <f ca="1">IF(L$5&lt;&gt;"",HLOOKUP(L$5,Functionalization!$G$6:$R$373,ROW($A211)-5,FALSE),IFERROR(INDEX(L$337:L$373,MATCH($F211,$B$337:$B$373,0))/VLOOKUP($F211,$B$337:$BB$373,MATCH(LEFT(TRIM(L$6),FIND("~",SUBSTITUTE(L$6,"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211))*HLOOKUP(LEFT(TRIM(L$6),FIND("~",SUBSTITUTE(L$6," ","~",LEN(TRIM(L$6))-LEN(SUBSTITUTE(TRIM(L$6)," ",""))))-1)&amp;" Total",$B$6:$BB$373,ROW($A211)-5,FALSE))</f>
        <v>0</v>
      </c>
      <c r="M211" s="10">
        <f ca="1">IF(M$5&lt;&gt;"",HLOOKUP(M$5,Functionalization!$G$6:$R$373,ROW($A211)-5,FALSE),IFERROR(INDEX(M$337:M$373,MATCH($F211,$B$337:$B$373,0))/VLOOKUP($F211,$B$337:$BB$373,MATCH(LEFT(TRIM(M$6),FIND("~",SUBSTITUTE(M$6,"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211))*HLOOKUP(LEFT(TRIM(M$6),FIND("~",SUBSTITUTE(M$6," ","~",LEN(TRIM(M$6))-LEN(SUBSTITUTE(TRIM(M$6)," ",""))))-1)&amp;" Total",$B$6:$BB$373,ROW($A211)-5,FALSE))</f>
        <v>0</v>
      </c>
      <c r="N211" s="10">
        <f ca="1">IF(N$5&lt;&gt;"",HLOOKUP(N$5,Functionalization!$G$6:$R$373,ROW($A211)-5,FALSE),IFERROR(INDEX(N$337:N$373,MATCH($F211,$B$337:$B$373,0))/VLOOKUP($F211,$B$337:$BB$373,MATCH(LEFT(TRIM(N$6),FIND("~",SUBSTITUTE(N$6,"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211))*HLOOKUP(LEFT(TRIM(N$6),FIND("~",SUBSTITUTE(N$6," ","~",LEN(TRIM(N$6))-LEN(SUBSTITUTE(TRIM(N$6)," ",""))))-1)&amp;" Total",$B$6:$BB$373,ROW($A211)-5,FALSE))</f>
        <v>0</v>
      </c>
      <c r="O211" s="10">
        <f ca="1">IF(O$5&lt;&gt;"",HLOOKUP(O$5,Functionalization!$G$6:$R$373,ROW($A211)-5,FALSE),IFERROR(INDEX(O$337:O$373,MATCH($F211,$B$337:$B$373,0))/VLOOKUP($F211,$B$337:$BB$373,MATCH(LEFT(TRIM(O$6),FIND("~",SUBSTITUTE(O$6,"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211))*HLOOKUP(LEFT(TRIM(O$6),FIND("~",SUBSTITUTE(O$6," ","~",LEN(TRIM(O$6))-LEN(SUBSTITUTE(TRIM(O$6)," ",""))))-1)&amp;" Total",$B$6:$BB$373,ROW($A211)-5,FALSE))</f>
        <v>2539.0900000000006</v>
      </c>
      <c r="P211" s="10">
        <f ca="1">IF(P$5&lt;&gt;"",HLOOKUP(P$5,Functionalization!$G$6:$R$373,ROW($A211)-5,FALSE),IFERROR(INDEX(P$337:P$373,MATCH($F211,$B$337:$B$373,0))/VLOOKUP($F211,$B$337:$BB$373,MATCH(LEFT(TRIM(P$6),FIND("~",SUBSTITUTE(P$6,"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211))*HLOOKUP(LEFT(TRIM(P$6),FIND("~",SUBSTITUTE(P$6," ","~",LEN(TRIM(P$6))-LEN(SUBSTITUTE(TRIM(P$6)," ",""))))-1)&amp;" Total",$B$6:$BB$373,ROW($A211)-5,FALSE))</f>
        <v>0</v>
      </c>
      <c r="Q211" s="10">
        <f ca="1">IF(Q$5&lt;&gt;"",HLOOKUP(Q$5,Functionalization!$G$6:$R$373,ROW($A211)-5,FALSE),IFERROR(INDEX(Q$337:Q$373,MATCH($F211,$B$337:$B$373,0))/VLOOKUP($F211,$B$337:$BB$373,MATCH(LEFT(TRIM(Q$6),FIND("~",SUBSTITUTE(Q$6,"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211))*HLOOKUP(LEFT(TRIM(Q$6),FIND("~",SUBSTITUTE(Q$6," ","~",LEN(TRIM(Q$6))-LEN(SUBSTITUTE(TRIM(Q$6)," ",""))))-1)&amp;" Total",$B$6:$BB$373,ROW($A211)-5,FALSE))</f>
        <v>0</v>
      </c>
      <c r="R211" s="10">
        <f ca="1">IF(R$5&lt;&gt;"",HLOOKUP(R$5,Functionalization!$G$6:$R$373,ROW($A211)-5,FALSE),IFERROR(INDEX(R$337:R$373,MATCH($F211,$B$337:$B$373,0))/VLOOKUP($F211,$B$337:$BB$373,MATCH(LEFT(TRIM(R$6),FIND("~",SUBSTITUTE(R$6,"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211))*HLOOKUP(LEFT(TRIM(R$6),FIND("~",SUBSTITUTE(R$6," ","~",LEN(TRIM(R$6))-LEN(SUBSTITUTE(TRIM(R$6)," ",""))))-1)&amp;" Total",$B$6:$BB$373,ROW($A211)-5,FALSE))</f>
        <v>2539.0900000000006</v>
      </c>
      <c r="S211" s="10">
        <f ca="1">IF(S$5&lt;&gt;"",HLOOKUP(S$5,Functionalization!$G$6:$R$373,ROW($A211)-5,FALSE),IFERROR(INDEX(S$337:S$373,MATCH($F211,$B$337:$B$373,0))/VLOOKUP($F211,$B$337:$BB$373,MATCH(LEFT(TRIM(S$6),FIND("~",SUBSTITUTE(S$6,"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211))*HLOOKUP(LEFT(TRIM(S$6),FIND("~",SUBSTITUTE(S$6," ","~",LEN(TRIM(S$6))-LEN(SUBSTITUTE(TRIM(S$6)," ",""))))-1)&amp;" Total",$B$6:$BB$373,ROW($A211)-5,FALSE))</f>
        <v>0</v>
      </c>
      <c r="T211" s="10">
        <f ca="1">IF(T$5&lt;&gt;"",HLOOKUP(T$5,Functionalization!$G$6:$R$373,ROW($A211)-5,FALSE),IFERROR(INDEX(T$337:T$373,MATCH($F211,$B$337:$B$373,0))/VLOOKUP($F211,$B$337:$BB$373,MATCH(LEFT(TRIM(T$6),FIND("~",SUBSTITUTE(T$6,"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211))*HLOOKUP(LEFT(TRIM(T$6),FIND("~",SUBSTITUTE(T$6," ","~",LEN(TRIM(T$6))-LEN(SUBSTITUTE(TRIM(T$6)," ",""))))-1)&amp;" Total",$B$6:$BB$373,ROW($A211)-5,FALSE))</f>
        <v>0</v>
      </c>
      <c r="U211" s="10">
        <f ca="1">IF(U$5&lt;&gt;"",HLOOKUP(U$5,Functionalization!$G$6:$R$373,ROW($A211)-5,FALSE),IFERROR(INDEX(U$337:U$373,MATCH($F211,$B$337:$B$373,0))/VLOOKUP($F211,$B$337:$BB$373,MATCH(LEFT(TRIM(U$6),FIND("~",SUBSTITUTE(U$6,"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211))*HLOOKUP(LEFT(TRIM(U$6),FIND("~",SUBSTITUTE(U$6," ","~",LEN(TRIM(U$6))-LEN(SUBSTITUTE(TRIM(U$6)," ",""))))-1)&amp;" Total",$B$6:$BB$373,ROW($A211)-5,FALSE))</f>
        <v>0</v>
      </c>
      <c r="V211" s="10">
        <f ca="1">IF(V$5&lt;&gt;"",HLOOKUP(V$5,Functionalization!$G$6:$R$373,ROW($A211)-5,FALSE),IFERROR(INDEX(V$337:V$373,MATCH($F211,$B$337:$B$373,0))/VLOOKUP($F211,$B$337:$BB$373,MATCH(LEFT(TRIM(V$6),FIND("~",SUBSTITUTE(V$6,"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211))*HLOOKUP(LEFT(TRIM(V$6),FIND("~",SUBSTITUTE(V$6," ","~",LEN(TRIM(V$6))-LEN(SUBSTITUTE(TRIM(V$6)," ",""))))-1)&amp;" Total",$B$6:$BB$373,ROW($A211)-5,FALSE))</f>
        <v>0</v>
      </c>
      <c r="W211" s="10">
        <f ca="1">IF(W$5&lt;&gt;"",HLOOKUP(W$5,Functionalization!$G$6:$R$373,ROW($A211)-5,FALSE),IFERROR(INDEX(W$337:W$373,MATCH($F211,$B$337:$B$373,0))/VLOOKUP($F211,$B$337:$BB$373,MATCH(LEFT(TRIM(W$6),FIND("~",SUBSTITUTE(W$6,"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211))*HLOOKUP(LEFT(TRIM(W$6),FIND("~",SUBSTITUTE(W$6," ","~",LEN(TRIM(W$6))-LEN(SUBSTITUTE(TRIM(W$6)," ",""))))-1)&amp;" Total",$B$6:$BB$373,ROW($A211)-5,FALSE))</f>
        <v>0</v>
      </c>
      <c r="X211" s="10">
        <f ca="1">IF(X$5&lt;&gt;"",HLOOKUP(X$5,Functionalization!$G$6:$R$373,ROW($A211)-5,FALSE),IFERROR(INDEX(X$337:X$373,MATCH($F211,$B$337:$B$373,0))/VLOOKUP($F211,$B$337:$BB$373,MATCH(LEFT(TRIM(X$6),FIND("~",SUBSTITUTE(X$6,"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211))*HLOOKUP(LEFT(TRIM(X$6),FIND("~",SUBSTITUTE(X$6," ","~",LEN(TRIM(X$6))-LEN(SUBSTITUTE(TRIM(X$6)," ",""))))-1)&amp;" Total",$B$6:$BB$373,ROW($A211)-5,FALSE))</f>
        <v>0</v>
      </c>
      <c r="Y211" s="10">
        <f ca="1">IF(Y$5&lt;&gt;"",HLOOKUP(Y$5,Functionalization!$G$6:$R$373,ROW($A211)-5,FALSE),IFERROR(INDEX(Y$337:Y$373,MATCH($F211,$B$337:$B$373,0))/VLOOKUP($F211,$B$337:$BB$373,MATCH(LEFT(TRIM(Y$6),FIND("~",SUBSTITUTE(Y$6,"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211))*HLOOKUP(LEFT(TRIM(Y$6),FIND("~",SUBSTITUTE(Y$6," ","~",LEN(TRIM(Y$6))-LEN(SUBSTITUTE(TRIM(Y$6)," ",""))))-1)&amp;" Total",$B$6:$BB$373,ROW($A211)-5,FALSE))</f>
        <v>0</v>
      </c>
      <c r="Z211" s="10">
        <f ca="1">IF(Z$5&lt;&gt;"",HLOOKUP(Z$5,Functionalization!$G$6:$R$373,ROW($A211)-5,FALSE),IFERROR(INDEX(Z$337:Z$373,MATCH($F211,$B$337:$B$373,0))/VLOOKUP($F211,$B$337:$BB$373,MATCH(LEFT(TRIM(Z$6),FIND("~",SUBSTITUTE(Z$6,"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211))*HLOOKUP(LEFT(TRIM(Z$6),FIND("~",SUBSTITUTE(Z$6," ","~",LEN(TRIM(Z$6))-LEN(SUBSTITUTE(TRIM(Z$6)," ",""))))-1)&amp;" Total",$B$6:$BB$373,ROW($A211)-5,FALSE))</f>
        <v>0</v>
      </c>
      <c r="AA211" s="10">
        <f ca="1">IF(AA$5&lt;&gt;"",HLOOKUP(AA$5,Functionalization!$G$6:$R$373,ROW($A211)-5,FALSE),IFERROR(INDEX(AA$337:AA$373,MATCH($F211,$B$337:$B$373,0))/VLOOKUP($F211,$B$337:$BB$373,MATCH(LEFT(TRIM(AA$6),FIND("~",SUBSTITUTE(AA$6,"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211))*HLOOKUP(LEFT(TRIM(AA$6),FIND("~",SUBSTITUTE(AA$6," ","~",LEN(TRIM(AA$6))-LEN(SUBSTITUTE(TRIM(AA$6)," ",""))))-1)&amp;" Total",$B$6:$BB$373,ROW($A211)-5,FALSE))</f>
        <v>0</v>
      </c>
      <c r="AB211" s="10">
        <f ca="1">IF(AB$5&lt;&gt;"",HLOOKUP(AB$5,Functionalization!$G$6:$R$373,ROW($A211)-5,FALSE),IFERROR(INDEX(AB$337:AB$373,MATCH($F211,$B$337:$B$373,0))/VLOOKUP($F211,$B$337:$BB$373,MATCH(LEFT(TRIM(AB$6),FIND("~",SUBSTITUTE(AB$6,"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211))*HLOOKUP(LEFT(TRIM(AB$6),FIND("~",SUBSTITUTE(AB$6," ","~",LEN(TRIM(AB$6))-LEN(SUBSTITUTE(TRIM(AB$6)," ",""))))-1)&amp;" Total",$B$6:$BB$373,ROW($A211)-5,FALSE))</f>
        <v>0</v>
      </c>
      <c r="AC211" s="10">
        <f ca="1">IF(AC$5&lt;&gt;"",HLOOKUP(AC$5,Functionalization!$G$6:$R$373,ROW($A211)-5,FALSE),IFERROR(INDEX(AC$337:AC$373,MATCH($F211,$B$337:$B$373,0))/VLOOKUP($F211,$B$337:$BB$373,MATCH(LEFT(TRIM(AC$6),FIND("~",SUBSTITUTE(AC$6,"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211))*HLOOKUP(LEFT(TRIM(AC$6),FIND("~",SUBSTITUTE(AC$6," ","~",LEN(TRIM(AC$6))-LEN(SUBSTITUTE(TRIM(AC$6)," ",""))))-1)&amp;" Total",$B$6:$BB$373,ROW($A211)-5,FALSE))</f>
        <v>0</v>
      </c>
      <c r="AD211" s="10">
        <f ca="1">IF(AD$5&lt;&gt;"",HLOOKUP(AD$5,Functionalization!$G$6:$R$373,ROW($A211)-5,FALSE),IFERROR(INDEX(AD$337:AD$373,MATCH($F211,$B$337:$B$373,0))/VLOOKUP($F211,$B$337:$BB$373,MATCH(LEFT(TRIM(AD$6),FIND("~",SUBSTITUTE(AD$6,"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211))*HLOOKUP(LEFT(TRIM(AD$6),FIND("~",SUBSTITUTE(AD$6," ","~",LEN(TRIM(AD$6))-LEN(SUBSTITUTE(TRIM(AD$6)," ",""))))-1)&amp;" Total",$B$6:$BB$373,ROW($A211)-5,FALSE))</f>
        <v>0</v>
      </c>
      <c r="AE211" s="10">
        <f ca="1">IF(AE$5&lt;&gt;"",HLOOKUP(AE$5,Functionalization!$G$6:$R$373,ROW($A211)-5,FALSE),IFERROR(INDEX(AE$337:AE$373,MATCH($F211,$B$337:$B$373,0))/VLOOKUP($F211,$B$337:$BB$373,MATCH(LEFT(TRIM(AE$6),FIND("~",SUBSTITUTE(AE$6,"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211))*HLOOKUP(LEFT(TRIM(AE$6),FIND("~",SUBSTITUTE(AE$6," ","~",LEN(TRIM(AE$6))-LEN(SUBSTITUTE(TRIM(AE$6)," ",""))))-1)&amp;" Total",$B$6:$BB$373,ROW($A211)-5,FALSE))</f>
        <v>0</v>
      </c>
      <c r="AF211" s="10">
        <f ca="1">IF(AF$5&lt;&gt;"",HLOOKUP(AF$5,Functionalization!$G$6:$R$373,ROW($A211)-5,FALSE),IFERROR(INDEX(AF$337:AF$373,MATCH($F211,$B$337:$B$373,0))/VLOOKUP($F211,$B$337:$BB$373,MATCH(LEFT(TRIM(AF$6),FIND("~",SUBSTITUTE(AF$6,"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211))*HLOOKUP(LEFT(TRIM(AF$6),FIND("~",SUBSTITUTE(AF$6," ","~",LEN(TRIM(AF$6))-LEN(SUBSTITUTE(TRIM(AF$6)," ",""))))-1)&amp;" Total",$B$6:$BB$373,ROW($A211)-5,FALSE))</f>
        <v>0</v>
      </c>
      <c r="AG211" s="10">
        <f ca="1">IF(AG$5&lt;&gt;"",HLOOKUP(AG$5,Functionalization!$G$6:$R$373,ROW($A211)-5,FALSE),IFERROR(INDEX(AG$337:AG$373,MATCH($F211,$B$337:$B$373,0))/VLOOKUP($F211,$B$337:$BB$373,MATCH(LEFT(TRIM(AG$6),FIND("~",SUBSTITUTE(AG$6,"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211))*HLOOKUP(LEFT(TRIM(AG$6),FIND("~",SUBSTITUTE(AG$6," ","~",LEN(TRIM(AG$6))-LEN(SUBSTITUTE(TRIM(AG$6)," ",""))))-1)&amp;" Total",$B$6:$BB$373,ROW($A211)-5,FALSE))</f>
        <v>0</v>
      </c>
      <c r="AH211" s="10">
        <f ca="1">IF(AH$5&lt;&gt;"",HLOOKUP(AH$5,Functionalization!$G$6:$R$373,ROW($A211)-5,FALSE),IFERROR(INDEX(AH$337:AH$373,MATCH($F211,$B$337:$B$373,0))/VLOOKUP($F211,$B$337:$BB$373,MATCH(LEFT(TRIM(AH$6),FIND("~",SUBSTITUTE(AH$6,"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211))*HLOOKUP(LEFT(TRIM(AH$6),FIND("~",SUBSTITUTE(AH$6," ","~",LEN(TRIM(AH$6))-LEN(SUBSTITUTE(TRIM(AH$6)," ",""))))-1)&amp;" Total",$B$6:$BB$373,ROW($A211)-5,FALSE))</f>
        <v>0</v>
      </c>
      <c r="AI211" s="10">
        <f ca="1">IF(AI$5&lt;&gt;"",HLOOKUP(AI$5,Functionalization!$G$6:$R$373,ROW($A211)-5,FALSE),IFERROR(INDEX(AI$337:AI$373,MATCH($F211,$B$337:$B$373,0))/VLOOKUP($F211,$B$337:$BB$373,MATCH(LEFT(TRIM(AI$6),FIND("~",SUBSTITUTE(AI$6,"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211))*HLOOKUP(LEFT(TRIM(AI$6),FIND("~",SUBSTITUTE(AI$6," ","~",LEN(TRIM(AI$6))-LEN(SUBSTITUTE(TRIM(AI$6)," ",""))))-1)&amp;" Total",$B$6:$BB$373,ROW($A211)-5,FALSE))</f>
        <v>0</v>
      </c>
      <c r="AJ211" s="10">
        <f ca="1">IF(AJ$5&lt;&gt;"",HLOOKUP(AJ$5,Functionalization!$G$6:$R$373,ROW($A211)-5,FALSE),IFERROR(INDEX(AJ$337:AJ$373,MATCH($F211,$B$337:$B$373,0))/VLOOKUP($F211,$B$337:$BB$373,MATCH(LEFT(TRIM(AJ$6),FIND("~",SUBSTITUTE(AJ$6,"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211))*HLOOKUP(LEFT(TRIM(AJ$6),FIND("~",SUBSTITUTE(AJ$6," ","~",LEN(TRIM(AJ$6))-LEN(SUBSTITUTE(TRIM(AJ$6)," ",""))))-1)&amp;" Total",$B$6:$BB$373,ROW($A211)-5,FALSE))</f>
        <v>0</v>
      </c>
      <c r="AK211" s="10">
        <f ca="1">IF(AK$5&lt;&gt;"",HLOOKUP(AK$5,Functionalization!$G$6:$R$373,ROW($A211)-5,FALSE),IFERROR(INDEX(AK$337:AK$373,MATCH($F211,$B$337:$B$373,0))/VLOOKUP($F211,$B$337:$BB$373,MATCH(LEFT(TRIM(AK$6),FIND("~",SUBSTITUTE(AK$6,"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211))*HLOOKUP(LEFT(TRIM(AK$6),FIND("~",SUBSTITUTE(AK$6," ","~",LEN(TRIM(AK$6))-LEN(SUBSTITUTE(TRIM(AK$6)," ",""))))-1)&amp;" Total",$B$6:$BB$373,ROW($A211)-5,FALSE))</f>
        <v>0</v>
      </c>
      <c r="AL211" s="10">
        <f ca="1">IF(AL$5&lt;&gt;"",HLOOKUP(AL$5,Functionalization!$G$6:$R$373,ROW($A211)-5,FALSE),IFERROR(INDEX(AL$337:AL$373,MATCH($F211,$B$337:$B$373,0))/VLOOKUP($F211,$B$337:$BB$373,MATCH(LEFT(TRIM(AL$6),FIND("~",SUBSTITUTE(AL$6,"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211))*HLOOKUP(LEFT(TRIM(AL$6),FIND("~",SUBSTITUTE(AL$6," ","~",LEN(TRIM(AL$6))-LEN(SUBSTITUTE(TRIM(AL$6)," ",""))))-1)&amp;" Total",$B$6:$BB$373,ROW($A211)-5,FALSE))</f>
        <v>0</v>
      </c>
      <c r="AM211" s="10">
        <f ca="1">IF(AM$5&lt;&gt;"",HLOOKUP(AM$5,Functionalization!$G$6:$R$373,ROW($A211)-5,FALSE),IFERROR(INDEX(AM$337:AM$373,MATCH($F211,$B$337:$B$373,0))/VLOOKUP($F211,$B$337:$BB$373,MATCH(LEFT(TRIM(AM$6),FIND("~",SUBSTITUTE(AM$6,"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211))*HLOOKUP(LEFT(TRIM(AM$6),FIND("~",SUBSTITUTE(AM$6," ","~",LEN(TRIM(AM$6))-LEN(SUBSTITUTE(TRIM(AM$6)," ",""))))-1)&amp;" Total",$B$6:$BB$373,ROW($A211)-5,FALSE))</f>
        <v>0</v>
      </c>
      <c r="AN211" s="10">
        <f ca="1">IF(AN$5&lt;&gt;"",HLOOKUP(AN$5,Functionalization!$G$6:$R$373,ROW($A211)-5,FALSE),IFERROR(INDEX(AN$337:AN$373,MATCH($F211,$B$337:$B$373,0))/VLOOKUP($F211,$B$337:$BB$373,MATCH(LEFT(TRIM(AN$6),FIND("~",SUBSTITUTE(AN$6,"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211))*HLOOKUP(LEFT(TRIM(AN$6),FIND("~",SUBSTITUTE(AN$6," ","~",LEN(TRIM(AN$6))-LEN(SUBSTITUTE(TRIM(AN$6)," ",""))))-1)&amp;" Total",$B$6:$BB$373,ROW($A211)-5,FALSE))</f>
        <v>0</v>
      </c>
      <c r="AO211" s="10">
        <f ca="1">IF(AO$5&lt;&gt;"",HLOOKUP(AO$5,Functionalization!$G$6:$R$373,ROW($A211)-5,FALSE),IFERROR(INDEX(AO$337:AO$373,MATCH($F211,$B$337:$B$373,0))/VLOOKUP($F211,$B$337:$BB$373,MATCH(LEFT(TRIM(AO$6),FIND("~",SUBSTITUTE(AO$6,"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211))*HLOOKUP(LEFT(TRIM(AO$6),FIND("~",SUBSTITUTE(AO$6," ","~",LEN(TRIM(AO$6))-LEN(SUBSTITUTE(TRIM(AO$6)," ",""))))-1)&amp;" Total",$B$6:$BB$373,ROW($A211)-5,FALSE))</f>
        <v>0</v>
      </c>
      <c r="AP211" s="10">
        <f ca="1">IF(AP$5&lt;&gt;"",HLOOKUP(AP$5,Functionalization!$G$6:$R$373,ROW($A211)-5,FALSE),IFERROR(INDEX(AP$337:AP$373,MATCH($F211,$B$337:$B$373,0))/VLOOKUP($F211,$B$337:$BB$373,MATCH(LEFT(TRIM(AP$6),FIND("~",SUBSTITUTE(AP$6,"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211))*HLOOKUP(LEFT(TRIM(AP$6),FIND("~",SUBSTITUTE(AP$6," ","~",LEN(TRIM(AP$6))-LEN(SUBSTITUTE(TRIM(AP$6)," ",""))))-1)&amp;" Total",$B$6:$BB$373,ROW($A211)-5,FALSE))</f>
        <v>0</v>
      </c>
      <c r="AQ211" s="10">
        <f ca="1">IF(AQ$5&lt;&gt;"",HLOOKUP(AQ$5,Functionalization!$G$6:$R$373,ROW($A211)-5,FALSE),IFERROR(INDEX(AQ$337:AQ$373,MATCH($F211,$B$337:$B$373,0))/VLOOKUP($F211,$B$337:$BB$373,MATCH(LEFT(TRIM(AQ$6),FIND("~",SUBSTITUTE(AQ$6,"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211))*HLOOKUP(LEFT(TRIM(AQ$6),FIND("~",SUBSTITUTE(AQ$6," ","~",LEN(TRIM(AQ$6))-LEN(SUBSTITUTE(TRIM(AQ$6)," ",""))))-1)&amp;" Total",$B$6:$BB$373,ROW($A211)-5,FALSE))</f>
        <v>0</v>
      </c>
      <c r="AR211" s="10">
        <f ca="1">IF(AR$5&lt;&gt;"",HLOOKUP(AR$5,Functionalization!$G$6:$R$373,ROW($A211)-5,FALSE),IFERROR(INDEX(AR$337:AR$373,MATCH($F211,$B$337:$B$373,0))/VLOOKUP($F211,$B$337:$BB$373,MATCH(LEFT(TRIM(AR$6),FIND("~",SUBSTITUTE(AR$6,"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211))*HLOOKUP(LEFT(TRIM(AR$6),FIND("~",SUBSTITUTE(AR$6," ","~",LEN(TRIM(AR$6))-LEN(SUBSTITUTE(TRIM(AR$6)," ",""))))-1)&amp;" Total",$B$6:$BB$373,ROW($A211)-5,FALSE))</f>
        <v>0</v>
      </c>
      <c r="AS211" s="10">
        <f ca="1">IF(AS$5&lt;&gt;"",HLOOKUP(AS$5,Functionalization!$G$6:$R$373,ROW($A211)-5,FALSE),IFERROR(INDEX(AS$337:AS$373,MATCH($F211,$B$337:$B$373,0))/VLOOKUP($F211,$B$337:$BB$373,MATCH(LEFT(TRIM(AS$6),FIND("~",SUBSTITUTE(AS$6,"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211))*HLOOKUP(LEFT(TRIM(AS$6),FIND("~",SUBSTITUTE(AS$6," ","~",LEN(TRIM(AS$6))-LEN(SUBSTITUTE(TRIM(AS$6)," ",""))))-1)&amp;" Total",$B$6:$BB$373,ROW($A211)-5,FALSE))</f>
        <v>0</v>
      </c>
      <c r="AT211" s="10">
        <f ca="1">IF(AT$5&lt;&gt;"",HLOOKUP(AT$5,Functionalization!$G$6:$R$373,ROW($A211)-5,FALSE),IFERROR(INDEX(AT$337:AT$373,MATCH($F211,$B$337:$B$373,0))/VLOOKUP($F211,$B$337:$BB$373,MATCH(LEFT(TRIM(AT$6),FIND("~",SUBSTITUTE(AT$6,"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211))*HLOOKUP(LEFT(TRIM(AT$6),FIND("~",SUBSTITUTE(AT$6," ","~",LEN(TRIM(AT$6))-LEN(SUBSTITUTE(TRIM(AT$6)," ",""))))-1)&amp;" Total",$B$6:$BB$373,ROW($A211)-5,FALSE))</f>
        <v>0</v>
      </c>
      <c r="AU211" s="10">
        <f ca="1">IF(AU$5&lt;&gt;"",HLOOKUP(AU$5,Functionalization!$G$6:$R$373,ROW($A211)-5,FALSE),IFERROR(INDEX(AU$337:AU$373,MATCH($F211,$B$337:$B$373,0))/VLOOKUP($F211,$B$337:$BB$373,MATCH(LEFT(TRIM(AU$6),FIND("~",SUBSTITUTE(AU$6,"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211))*HLOOKUP(LEFT(TRIM(AU$6),FIND("~",SUBSTITUTE(AU$6," ","~",LEN(TRIM(AU$6))-LEN(SUBSTITUTE(TRIM(AU$6)," ",""))))-1)&amp;" Total",$B$6:$BB$373,ROW($A211)-5,FALSE))</f>
        <v>0</v>
      </c>
      <c r="AV211" s="10">
        <f ca="1">IF(AV$5&lt;&gt;"",HLOOKUP(AV$5,Functionalization!$G$6:$R$373,ROW($A211)-5,FALSE),IFERROR(INDEX(AV$337:AV$373,MATCH($F211,$B$337:$B$373,0))/VLOOKUP($F211,$B$337:$BB$373,MATCH(LEFT(TRIM(AV$6),FIND("~",SUBSTITUTE(AV$6,"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211))*HLOOKUP(LEFT(TRIM(AV$6),FIND("~",SUBSTITUTE(AV$6," ","~",LEN(TRIM(AV$6))-LEN(SUBSTITUTE(TRIM(AV$6)," ",""))))-1)&amp;" Total",$B$6:$BB$373,ROW($A211)-5,FALSE))</f>
        <v>0</v>
      </c>
      <c r="AW211" s="10">
        <f ca="1">IF(AW$5&lt;&gt;"",HLOOKUP(AW$5,Functionalization!$G$6:$R$373,ROW($A211)-5,FALSE),IFERROR(INDEX(AW$337:AW$373,MATCH($F211,$B$337:$B$373,0))/VLOOKUP($F211,$B$337:$BB$373,MATCH(LEFT(TRIM(AW$6),FIND("~",SUBSTITUTE(AW$6,"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211))*HLOOKUP(LEFT(TRIM(AW$6),FIND("~",SUBSTITUTE(AW$6," ","~",LEN(TRIM(AW$6))-LEN(SUBSTITUTE(TRIM(AW$6)," ",""))))-1)&amp;" Total",$B$6:$BB$373,ROW($A211)-5,FALSE))</f>
        <v>0</v>
      </c>
      <c r="AX211" s="10">
        <f ca="1">IF(AX$5&lt;&gt;"",HLOOKUP(AX$5,Functionalization!$G$6:$R$373,ROW($A211)-5,FALSE),IFERROR(INDEX(AX$337:AX$373,MATCH($F211,$B$337:$B$373,0))/VLOOKUP($F211,$B$337:$BB$373,MATCH(LEFT(TRIM(AX$6),FIND("~",SUBSTITUTE(AX$6,"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211))*HLOOKUP(LEFT(TRIM(AX$6),FIND("~",SUBSTITUTE(AX$6," ","~",LEN(TRIM(AX$6))-LEN(SUBSTITUTE(TRIM(AX$6)," ",""))))-1)&amp;" Total",$B$6:$BB$373,ROW($A211)-5,FALSE))</f>
        <v>0</v>
      </c>
      <c r="AY211" s="10">
        <f ca="1">IF(AY$5&lt;&gt;"",HLOOKUP(AY$5,Functionalization!$G$6:$R$373,ROW($A211)-5,FALSE),IFERROR(INDEX(AY$337:AY$373,MATCH($F211,$B$337:$B$373,0))/VLOOKUP($F211,$B$337:$BB$373,MATCH(LEFT(TRIM(AY$6),FIND("~",SUBSTITUTE(AY$6,"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211))*HLOOKUP(LEFT(TRIM(AY$6),FIND("~",SUBSTITUTE(AY$6," ","~",LEN(TRIM(AY$6))-LEN(SUBSTITUTE(TRIM(AY$6)," ",""))))-1)&amp;" Total",$B$6:$BB$373,ROW($A211)-5,FALSE))</f>
        <v>0</v>
      </c>
      <c r="AZ211" s="10">
        <f ca="1">IF(AZ$5&lt;&gt;"",HLOOKUP(AZ$5,Functionalization!$G$6:$R$373,ROW($A211)-5,FALSE),IFERROR(INDEX(AZ$337:AZ$373,MATCH($F211,$B$337:$B$373,0))/VLOOKUP($F211,$B$337:$BB$373,MATCH(LEFT(TRIM(AZ$6),FIND("~",SUBSTITUTE(AZ$6,"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211))*HLOOKUP(LEFT(TRIM(AZ$6),FIND("~",SUBSTITUTE(AZ$6," ","~",LEN(TRIM(AZ$6))-LEN(SUBSTITUTE(TRIM(AZ$6)," ",""))))-1)&amp;" Total",$B$6:$BB$373,ROW($A211)-5,FALSE))</f>
        <v>0</v>
      </c>
      <c r="BA211" s="10">
        <f ca="1">IF(BA$5&lt;&gt;"",HLOOKUP(BA$5,Functionalization!$G$6:$R$373,ROW($A211)-5,FALSE),IFERROR(INDEX(BA$337:BA$373,MATCH($F211,$B$337:$B$373,0))/VLOOKUP($F211,$B$337:$BB$373,MATCH(LEFT(TRIM(BA$6),FIND("~",SUBSTITUTE(BA$6,"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211))*HLOOKUP(LEFT(TRIM(BA$6),FIND("~",SUBSTITUTE(BA$6," ","~",LEN(TRIM(BA$6))-LEN(SUBSTITUTE(TRIM(BA$6)," ",""))))-1)&amp;" Total",$B$6:$BB$373,ROW($A211)-5,FALSE))</f>
        <v>0</v>
      </c>
      <c r="BB211" s="10">
        <f ca="1">IF(BB$5&lt;&gt;"",HLOOKUP(BB$5,Functionalization!$G$6:$R$373,ROW($A211)-5,FALSE),IFERROR(INDEX(BB$337:BB$373,MATCH($F211,$B$337:$B$373,0))/VLOOKUP($F211,$B$337:$BB$373,MATCH(LEFT(TRIM(BB$6),FIND("~",SUBSTITUTE(BB$6,"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211))*HLOOKUP(LEFT(TRIM(BB$6),FIND("~",SUBSTITUTE(BB$6," ","~",LEN(TRIM(BB$6))-LEN(SUBSTITUTE(TRIM(BB$6)," ",""))))-1)&amp;" Total",$B$6:$BB$373,ROW($A211)-5,FALSE))</f>
        <v>0</v>
      </c>
      <c r="BD211">
        <f ca="1">IFERROR(IF(SUMIF($G$6:$BB$6,BD$6&amp;" Total",$G211:$BB211)-(SUMIF($G$6:$BB$6,BD$6&amp;" "&amp;'Input-Func_Class'!$D$22,$G211:$BB211)+IFERROR(SUMIF($G$6:$BB$6,BD$6&amp;" "&amp;'Input-Func_Class'!$E$22,$G211:$BB211),SUMIF($G$6:$BB$6,BD$6&amp;" "&amp;'Input-Func_Class'!$B$24,$G211:$BB211))+SUMIF($G$6:$BB$6,BD$6&amp;" "&amp;'Input-Func_Class'!$F$22,$G211:$BB211))&lt;Check_Limit,0,1),1)</f>
        <v>0</v>
      </c>
      <c r="BE211">
        <f ca="1">IFERROR(IF(SUMIF($G$6:$BB$6,BE$6&amp;" Total",$G211:$BB211)-(SUMIF($G$6:$BB$6,BE$6&amp;" "&amp;'Input-Func_Class'!$D$22,$G211:$BB211)+IFERROR(SUMIF($G$6:$BB$6,BE$6&amp;" "&amp;'Input-Func_Class'!$E$22,$G211:$BB211),SUMIF($G$6:$BB$6,BE$6&amp;" "&amp;'Input-Func_Class'!$B$24,$G211:$BB211))+SUMIF($G$6:$BB$6,BE$6&amp;" "&amp;'Input-Func_Class'!$F$22,$G211:$BB211))&lt;Check_Limit,0,1),1)</f>
        <v>0</v>
      </c>
      <c r="BF211">
        <f ca="1">IFERROR(IF(SUMIF($G$6:$BB$6,BF$6&amp;" Total",$G211:$BB211)-(SUMIF($G$6:$BB$6,BF$6&amp;" "&amp;'Input-Func_Class'!$D$22,$G211:$BB211)+IFERROR(SUMIF($G$6:$BB$6,BF$6&amp;" "&amp;'Input-Func_Class'!$E$22,$G211:$BB211),SUMIF($G$6:$BB$6,BF$6&amp;" "&amp;'Input-Func_Class'!$B$24,$G211:$BB211))+SUMIF($G$6:$BB$6,BF$6&amp;" "&amp;'Input-Func_Class'!$F$22,$G211:$BB211))&lt;Check_Limit,0,1),1)</f>
        <v>0</v>
      </c>
      <c r="BG211">
        <f ca="1">IFERROR(IF(SUMIF($G$6:$BB$6,BG$6&amp;" Total",$G211:$BB211)-(SUMIF($G$6:$BB$6,BG$6&amp;" "&amp;'Input-Func_Class'!$D$22,$G211:$BB211)+IFERROR(SUMIF($G$6:$BB$6,BG$6&amp;" "&amp;'Input-Func_Class'!$E$22,$G211:$BB211),SUMIF($G$6:$BB$6,BG$6&amp;" "&amp;'Input-Func_Class'!$B$24,$G211:$BB211))+SUMIF($G$6:$BB$6,BG$6&amp;" "&amp;'Input-Func_Class'!$F$22,$G211:$BB211))&lt;Check_Limit,0,1),1)</f>
        <v>0</v>
      </c>
      <c r="BH211">
        <f ca="1">IFERROR(IF(SUMIF($G$6:$BB$6,BH$6&amp;" Total",$G211:$BB211)-(SUMIF($G$6:$BB$6,BH$6&amp;" "&amp;'Input-Func_Class'!$D$22,$G211:$BB211)+IFERROR(SUMIF($G$6:$BB$6,BH$6&amp;" "&amp;'Input-Func_Class'!$E$22,$G211:$BB211),SUMIF($G$6:$BB$6,BH$6&amp;" "&amp;'Input-Func_Class'!$B$24,$G211:$BB211))+SUMIF($G$6:$BB$6,BH$6&amp;" "&amp;'Input-Func_Class'!$F$22,$G211:$BB211))&lt;Check_Limit,0,1),1)</f>
        <v>0</v>
      </c>
      <c r="BI211">
        <f ca="1">IFERROR(IF(SUMIF($G$6:$BB$6,BI$6&amp;" Total",$G211:$BB211)-(SUMIF($G$6:$BB$6,BI$6&amp;" "&amp;'Input-Func_Class'!$D$22,$G211:$BB211)+IFERROR(SUMIF($G$6:$BB$6,BI$6&amp;" "&amp;'Input-Func_Class'!$E$22,$G211:$BB211),SUMIF($G$6:$BB$6,BI$6&amp;" "&amp;'Input-Func_Class'!$B$24,$G211:$BB211))+SUMIF($G$6:$BB$6,BI$6&amp;" "&amp;'Input-Func_Class'!$F$22,$G211:$BB211))&lt;Check_Limit,0,1),1)</f>
        <v>0</v>
      </c>
      <c r="BJ211">
        <f ca="1">IFERROR(IF(SUMIF($G$6:$BB$6,BJ$6&amp;" Total",$G211:$BB211)-(SUMIF($G$6:$BB$6,BJ$6&amp;" "&amp;'Input-Func_Class'!$D$22,$G211:$BB211)+IFERROR(SUMIF($G$6:$BB$6,BJ$6&amp;" "&amp;'Input-Func_Class'!$E$22,$G211:$BB211),SUMIF($G$6:$BB$6,BJ$6&amp;" "&amp;'Input-Func_Class'!$B$24,$G211:$BB211))+SUMIF($G$6:$BB$6,BJ$6&amp;" "&amp;'Input-Func_Class'!$F$22,$G211:$BB211))&lt;Check_Limit,0,1),1)</f>
        <v>0</v>
      </c>
      <c r="BK211">
        <f ca="1">IFERROR(IF(SUMIF($G$6:$BB$6,BK$6&amp;" Total",$G211:$BB211)-(SUMIF($G$6:$BB$6,BK$6&amp;" "&amp;'Input-Func_Class'!$D$22,$G211:$BB211)+IFERROR(SUMIF($G$6:$BB$6,BK$6&amp;" "&amp;'Input-Func_Class'!$E$22,$G211:$BB211),SUMIF($G$6:$BB$6,BK$6&amp;" "&amp;'Input-Func_Class'!$B$24,$G211:$BB211))+SUMIF($G$6:$BB$6,BK$6&amp;" "&amp;'Input-Func_Class'!$F$22,$G211:$BB211))&lt;Check_Limit,0,1),1)</f>
        <v>0</v>
      </c>
      <c r="BL211">
        <f ca="1">IFERROR(IF(SUMIF($G$6:$BB$6,BL$6&amp;" Total",$G211:$BB211)-(SUMIF($G$6:$BB$6,BL$6&amp;" "&amp;'Input-Func_Class'!$D$22,$G211:$BB211)+IFERROR(SUMIF($G$6:$BB$6,BL$6&amp;" "&amp;'Input-Func_Class'!$E$22,$G211:$BB211),SUMIF($G$6:$BB$6,BL$6&amp;" "&amp;'Input-Func_Class'!$B$24,$G211:$BB211))+SUMIF($G$6:$BB$6,BL$6&amp;" "&amp;'Input-Func_Class'!$F$22,$G211:$BB211))&lt;Check_Limit,0,1),1)</f>
        <v>0</v>
      </c>
      <c r="BM211">
        <f ca="1">IFERROR(IF(SUMIF($G$6:$BB$6,BM$6&amp;" Total",$G211:$BB211)-(SUMIF($G$6:$BB$6,BM$6&amp;" "&amp;'Input-Func_Class'!$D$22,$G211:$BB211)+IFERROR(SUMIF($G$6:$BB$6,BM$6&amp;" "&amp;'Input-Func_Class'!$E$22,$G211:$BB211),SUMIF($G$6:$BB$6,BM$6&amp;" "&amp;'Input-Func_Class'!$B$24,$G211:$BB211))+SUMIF($G$6:$BB$6,BM$6&amp;" "&amp;'Input-Func_Class'!$F$22,$G211:$BB211))&lt;Check_Limit,0,1),1)</f>
        <v>0</v>
      </c>
      <c r="BN211">
        <f ca="1">IFERROR(IF(SUMIF($G$6:$BB$6,BN$6&amp;" Total",$G211:$BB211)-(SUMIF($G$6:$BB$6,BN$6&amp;" "&amp;'Input-Func_Class'!$D$22,$G211:$BB211)+IFERROR(SUMIF($G$6:$BB$6,BN$6&amp;" "&amp;'Input-Func_Class'!$E$22,$G211:$BB211),SUMIF($G$6:$BB$6,BN$6&amp;" "&amp;'Input-Func_Class'!$B$24,$G211:$BB211))+SUMIF($G$6:$BB$6,BN$6&amp;" "&amp;'Input-Func_Class'!$F$22,$G211:$BB211))&lt;Check_Limit,0,1),1)</f>
        <v>0</v>
      </c>
      <c r="BO211">
        <f ca="1">IFERROR(IF(SUMIF($G$6:$BB$6,BO$6&amp;" Total",$G211:$BB211)-(SUMIF($G$6:$BB$6,BO$6&amp;" "&amp;'Input-Func_Class'!$D$22,$G211:$BB211)+IFERROR(SUMIF($G$6:$BB$6,BO$6&amp;" "&amp;'Input-Func_Class'!$E$22,$G211:$BB211),SUMIF($G$6:$BB$6,BO$6&amp;" "&amp;'Input-Func_Class'!$B$24,$G211:$BB211))+SUMIF($G$6:$BB$6,BO$6&amp;" "&amp;'Input-Func_Class'!$F$22,$G211:$BB211))&lt;Check_Limit,0,1),1)</f>
        <v>0</v>
      </c>
    </row>
    <row r="212" spans="1:67" outlineLevel="1">
      <c r="A212" s="31">
        <f>IF(ISBLANK('Input-Accounts'!A212),"",'Input-Accounts'!A212)</f>
        <v>188</v>
      </c>
      <c r="B212" s="53" t="str">
        <f>IF(ISBLANK('Input-Accounts'!B212),"",'Input-Accounts'!B212)</f>
        <v>Miscellaneous customer service and informational expenses</v>
      </c>
      <c r="C212" s="31">
        <f>IF(ISBLANK('Input-Accounts'!C212),"",'Input-Accounts'!C212)</f>
        <v>910</v>
      </c>
      <c r="D212" s="10">
        <f>Functionalization!$D212</f>
        <v>290902.61375913804</v>
      </c>
      <c r="E212" s="10">
        <f ca="1">IFERROR(IF(D212="",0,IF(D212=0,0,IF(ABS(D212-SUM(G212,K212,O212,S212,W212,AA212,AE212,AI212,AM212,AQ212,AU212,AY212))&lt;Check_Limit,0,1))),1)</f>
        <v>0</v>
      </c>
      <c r="F212" s="3" t="str">
        <f>IF($D212=0,"-",IF('Input-Accounts'!$E212&lt;&gt;0,'Input-Accounts'!$E212,'Input-Accounts'!$G212))</f>
        <v>CUSTOMER</v>
      </c>
      <c r="G212" s="10">
        <f ca="1">IF(G$5&lt;&gt;"",HLOOKUP(G$5,Functionalization!$G$6:$R$373,ROW($A212)-5,FALSE),IFERROR(INDEX(G$337:G$373,MATCH($F212,$B$337:$B$373,0))/VLOOKUP($F212,$B$337:$BB$373,MATCH(LEFT(TRIM(G$6),FIND("~",SUBSTITUTE(G$6,"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212))*HLOOKUP(LEFT(TRIM(G$6),FIND("~",SUBSTITUTE(G$6," ","~",LEN(TRIM(G$6))-LEN(SUBSTITUTE(TRIM(G$6)," ",""))))-1)&amp;" Total",$B$6:$BB$373,ROW($A212)-5,FALSE))</f>
        <v>0</v>
      </c>
      <c r="H212" s="10">
        <f ca="1">IF(H$5&lt;&gt;"",HLOOKUP(H$5,Functionalization!$G$6:$R$373,ROW($A212)-5,FALSE),IFERROR(INDEX(H$337:H$373,MATCH($F212,$B$337:$B$373,0))/VLOOKUP($F212,$B$337:$BB$373,MATCH(LEFT(TRIM(H$6),FIND("~",SUBSTITUTE(H$6,"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212))*HLOOKUP(LEFT(TRIM(H$6),FIND("~",SUBSTITUTE(H$6," ","~",LEN(TRIM(H$6))-LEN(SUBSTITUTE(TRIM(H$6)," ",""))))-1)&amp;" Total",$B$6:$BB$373,ROW($A212)-5,FALSE))</f>
        <v>0</v>
      </c>
      <c r="I212" s="10">
        <f ca="1">IF(I$5&lt;&gt;"",HLOOKUP(I$5,Functionalization!$G$6:$R$373,ROW($A212)-5,FALSE),IFERROR(INDEX(I$337:I$373,MATCH($F212,$B$337:$B$373,0))/VLOOKUP($F212,$B$337:$BB$373,MATCH(LEFT(TRIM(I$6),FIND("~",SUBSTITUTE(I$6,"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212))*HLOOKUP(LEFT(TRIM(I$6),FIND("~",SUBSTITUTE(I$6," ","~",LEN(TRIM(I$6))-LEN(SUBSTITUTE(TRIM(I$6)," ",""))))-1)&amp;" Total",$B$6:$BB$373,ROW($A212)-5,FALSE))</f>
        <v>0</v>
      </c>
      <c r="J212" s="10">
        <f ca="1">IF(J$5&lt;&gt;"",HLOOKUP(J$5,Functionalization!$G$6:$R$373,ROW($A212)-5,FALSE),IFERROR(INDEX(J$337:J$373,MATCH($F212,$B$337:$B$373,0))/VLOOKUP($F212,$B$337:$BB$373,MATCH(LEFT(TRIM(J$6),FIND("~",SUBSTITUTE(J$6,"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212))*HLOOKUP(LEFT(TRIM(J$6),FIND("~",SUBSTITUTE(J$6," ","~",LEN(TRIM(J$6))-LEN(SUBSTITUTE(TRIM(J$6)," ",""))))-1)&amp;" Total",$B$6:$BB$373,ROW($A212)-5,FALSE))</f>
        <v>0</v>
      </c>
      <c r="K212" s="10">
        <f ca="1">IF(K$5&lt;&gt;"",HLOOKUP(K$5,Functionalization!$G$6:$R$373,ROW($A212)-5,FALSE),IFERROR(INDEX(K$337:K$373,MATCH($F212,$B$337:$B$373,0))/VLOOKUP($F212,$B$337:$BB$373,MATCH(LEFT(TRIM(K$6),FIND("~",SUBSTITUTE(K$6,"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212))*HLOOKUP(LEFT(TRIM(K$6),FIND("~",SUBSTITUTE(K$6," ","~",LEN(TRIM(K$6))-LEN(SUBSTITUTE(TRIM(K$6)," ",""))))-1)&amp;" Total",$B$6:$BB$373,ROW($A212)-5,FALSE))</f>
        <v>0</v>
      </c>
      <c r="L212" s="10">
        <f ca="1">IF(L$5&lt;&gt;"",HLOOKUP(L$5,Functionalization!$G$6:$R$373,ROW($A212)-5,FALSE),IFERROR(INDEX(L$337:L$373,MATCH($F212,$B$337:$B$373,0))/VLOOKUP($F212,$B$337:$BB$373,MATCH(LEFT(TRIM(L$6),FIND("~",SUBSTITUTE(L$6,"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212))*HLOOKUP(LEFT(TRIM(L$6),FIND("~",SUBSTITUTE(L$6," ","~",LEN(TRIM(L$6))-LEN(SUBSTITUTE(TRIM(L$6)," ",""))))-1)&amp;" Total",$B$6:$BB$373,ROW($A212)-5,FALSE))</f>
        <v>0</v>
      </c>
      <c r="M212" s="10">
        <f ca="1">IF(M$5&lt;&gt;"",HLOOKUP(M$5,Functionalization!$G$6:$R$373,ROW($A212)-5,FALSE),IFERROR(INDEX(M$337:M$373,MATCH($F212,$B$337:$B$373,0))/VLOOKUP($F212,$B$337:$BB$373,MATCH(LEFT(TRIM(M$6),FIND("~",SUBSTITUTE(M$6,"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212))*HLOOKUP(LEFT(TRIM(M$6),FIND("~",SUBSTITUTE(M$6," ","~",LEN(TRIM(M$6))-LEN(SUBSTITUTE(TRIM(M$6)," ",""))))-1)&amp;" Total",$B$6:$BB$373,ROW($A212)-5,FALSE))</f>
        <v>0</v>
      </c>
      <c r="N212" s="10">
        <f ca="1">IF(N$5&lt;&gt;"",HLOOKUP(N$5,Functionalization!$G$6:$R$373,ROW($A212)-5,FALSE),IFERROR(INDEX(N$337:N$373,MATCH($F212,$B$337:$B$373,0))/VLOOKUP($F212,$B$337:$BB$373,MATCH(LEFT(TRIM(N$6),FIND("~",SUBSTITUTE(N$6,"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212))*HLOOKUP(LEFT(TRIM(N$6),FIND("~",SUBSTITUTE(N$6," ","~",LEN(TRIM(N$6))-LEN(SUBSTITUTE(TRIM(N$6)," ",""))))-1)&amp;" Total",$B$6:$BB$373,ROW($A212)-5,FALSE))</f>
        <v>0</v>
      </c>
      <c r="O212" s="10">
        <f ca="1">IF(O$5&lt;&gt;"",HLOOKUP(O$5,Functionalization!$G$6:$R$373,ROW($A212)-5,FALSE),IFERROR(INDEX(O$337:O$373,MATCH($F212,$B$337:$B$373,0))/VLOOKUP($F212,$B$337:$BB$373,MATCH(LEFT(TRIM(O$6),FIND("~",SUBSTITUTE(O$6,"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212))*HLOOKUP(LEFT(TRIM(O$6),FIND("~",SUBSTITUTE(O$6," ","~",LEN(TRIM(O$6))-LEN(SUBSTITUTE(TRIM(O$6)," ",""))))-1)&amp;" Total",$B$6:$BB$373,ROW($A212)-5,FALSE))</f>
        <v>290902.61375913804</v>
      </c>
      <c r="P212" s="10">
        <f ca="1">IF(P$5&lt;&gt;"",HLOOKUP(P$5,Functionalization!$G$6:$R$373,ROW($A212)-5,FALSE),IFERROR(INDEX(P$337:P$373,MATCH($F212,$B$337:$B$373,0))/VLOOKUP($F212,$B$337:$BB$373,MATCH(LEFT(TRIM(P$6),FIND("~",SUBSTITUTE(P$6,"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212))*HLOOKUP(LEFT(TRIM(P$6),FIND("~",SUBSTITUTE(P$6," ","~",LEN(TRIM(P$6))-LEN(SUBSTITUTE(TRIM(P$6)," ",""))))-1)&amp;" Total",$B$6:$BB$373,ROW($A212)-5,FALSE))</f>
        <v>0</v>
      </c>
      <c r="Q212" s="10">
        <f ca="1">IF(Q$5&lt;&gt;"",HLOOKUP(Q$5,Functionalization!$G$6:$R$373,ROW($A212)-5,FALSE),IFERROR(INDEX(Q$337:Q$373,MATCH($F212,$B$337:$B$373,0))/VLOOKUP($F212,$B$337:$BB$373,MATCH(LEFT(TRIM(Q$6),FIND("~",SUBSTITUTE(Q$6,"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212))*HLOOKUP(LEFT(TRIM(Q$6),FIND("~",SUBSTITUTE(Q$6," ","~",LEN(TRIM(Q$6))-LEN(SUBSTITUTE(TRIM(Q$6)," ",""))))-1)&amp;" Total",$B$6:$BB$373,ROW($A212)-5,FALSE))</f>
        <v>0</v>
      </c>
      <c r="R212" s="10">
        <f ca="1">IF(R$5&lt;&gt;"",HLOOKUP(R$5,Functionalization!$G$6:$R$373,ROW($A212)-5,FALSE),IFERROR(INDEX(R$337:R$373,MATCH($F212,$B$337:$B$373,0))/VLOOKUP($F212,$B$337:$BB$373,MATCH(LEFT(TRIM(R$6),FIND("~",SUBSTITUTE(R$6,"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212))*HLOOKUP(LEFT(TRIM(R$6),FIND("~",SUBSTITUTE(R$6," ","~",LEN(TRIM(R$6))-LEN(SUBSTITUTE(TRIM(R$6)," ",""))))-1)&amp;" Total",$B$6:$BB$373,ROW($A212)-5,FALSE))</f>
        <v>290902.61375913804</v>
      </c>
      <c r="S212" s="10">
        <f ca="1">IF(S$5&lt;&gt;"",HLOOKUP(S$5,Functionalization!$G$6:$R$373,ROW($A212)-5,FALSE),IFERROR(INDEX(S$337:S$373,MATCH($F212,$B$337:$B$373,0))/VLOOKUP($F212,$B$337:$BB$373,MATCH(LEFT(TRIM(S$6),FIND("~",SUBSTITUTE(S$6,"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212))*HLOOKUP(LEFT(TRIM(S$6),FIND("~",SUBSTITUTE(S$6," ","~",LEN(TRIM(S$6))-LEN(SUBSTITUTE(TRIM(S$6)," ",""))))-1)&amp;" Total",$B$6:$BB$373,ROW($A212)-5,FALSE))</f>
        <v>0</v>
      </c>
      <c r="T212" s="10">
        <f ca="1">IF(T$5&lt;&gt;"",HLOOKUP(T$5,Functionalization!$G$6:$R$373,ROW($A212)-5,FALSE),IFERROR(INDEX(T$337:T$373,MATCH($F212,$B$337:$B$373,0))/VLOOKUP($F212,$B$337:$BB$373,MATCH(LEFT(TRIM(T$6),FIND("~",SUBSTITUTE(T$6,"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212))*HLOOKUP(LEFT(TRIM(T$6),FIND("~",SUBSTITUTE(T$6," ","~",LEN(TRIM(T$6))-LEN(SUBSTITUTE(TRIM(T$6)," ",""))))-1)&amp;" Total",$B$6:$BB$373,ROW($A212)-5,FALSE))</f>
        <v>0</v>
      </c>
      <c r="U212" s="10">
        <f ca="1">IF(U$5&lt;&gt;"",HLOOKUP(U$5,Functionalization!$G$6:$R$373,ROW($A212)-5,FALSE),IFERROR(INDEX(U$337:U$373,MATCH($F212,$B$337:$B$373,0))/VLOOKUP($F212,$B$337:$BB$373,MATCH(LEFT(TRIM(U$6),FIND("~",SUBSTITUTE(U$6,"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212))*HLOOKUP(LEFT(TRIM(U$6),FIND("~",SUBSTITUTE(U$6," ","~",LEN(TRIM(U$6))-LEN(SUBSTITUTE(TRIM(U$6)," ",""))))-1)&amp;" Total",$B$6:$BB$373,ROW($A212)-5,FALSE))</f>
        <v>0</v>
      </c>
      <c r="V212" s="10">
        <f ca="1">IF(V$5&lt;&gt;"",HLOOKUP(V$5,Functionalization!$G$6:$R$373,ROW($A212)-5,FALSE),IFERROR(INDEX(V$337:V$373,MATCH($F212,$B$337:$B$373,0))/VLOOKUP($F212,$B$337:$BB$373,MATCH(LEFT(TRIM(V$6),FIND("~",SUBSTITUTE(V$6,"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212))*HLOOKUP(LEFT(TRIM(V$6),FIND("~",SUBSTITUTE(V$6," ","~",LEN(TRIM(V$6))-LEN(SUBSTITUTE(TRIM(V$6)," ",""))))-1)&amp;" Total",$B$6:$BB$373,ROW($A212)-5,FALSE))</f>
        <v>0</v>
      </c>
      <c r="W212" s="10">
        <f ca="1">IF(W$5&lt;&gt;"",HLOOKUP(W$5,Functionalization!$G$6:$R$373,ROW($A212)-5,FALSE),IFERROR(INDEX(W$337:W$373,MATCH($F212,$B$337:$B$373,0))/VLOOKUP($F212,$B$337:$BB$373,MATCH(LEFT(TRIM(W$6),FIND("~",SUBSTITUTE(W$6,"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212))*HLOOKUP(LEFT(TRIM(W$6),FIND("~",SUBSTITUTE(W$6," ","~",LEN(TRIM(W$6))-LEN(SUBSTITUTE(TRIM(W$6)," ",""))))-1)&amp;" Total",$B$6:$BB$373,ROW($A212)-5,FALSE))</f>
        <v>0</v>
      </c>
      <c r="X212" s="10">
        <f ca="1">IF(X$5&lt;&gt;"",HLOOKUP(X$5,Functionalization!$G$6:$R$373,ROW($A212)-5,FALSE),IFERROR(INDEX(X$337:X$373,MATCH($F212,$B$337:$B$373,0))/VLOOKUP($F212,$B$337:$BB$373,MATCH(LEFT(TRIM(X$6),FIND("~",SUBSTITUTE(X$6,"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212))*HLOOKUP(LEFT(TRIM(X$6),FIND("~",SUBSTITUTE(X$6," ","~",LEN(TRIM(X$6))-LEN(SUBSTITUTE(TRIM(X$6)," ",""))))-1)&amp;" Total",$B$6:$BB$373,ROW($A212)-5,FALSE))</f>
        <v>0</v>
      </c>
      <c r="Y212" s="10">
        <f ca="1">IF(Y$5&lt;&gt;"",HLOOKUP(Y$5,Functionalization!$G$6:$R$373,ROW($A212)-5,FALSE),IFERROR(INDEX(Y$337:Y$373,MATCH($F212,$B$337:$B$373,0))/VLOOKUP($F212,$B$337:$BB$373,MATCH(LEFT(TRIM(Y$6),FIND("~",SUBSTITUTE(Y$6,"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212))*HLOOKUP(LEFT(TRIM(Y$6),FIND("~",SUBSTITUTE(Y$6," ","~",LEN(TRIM(Y$6))-LEN(SUBSTITUTE(TRIM(Y$6)," ",""))))-1)&amp;" Total",$B$6:$BB$373,ROW($A212)-5,FALSE))</f>
        <v>0</v>
      </c>
      <c r="Z212" s="10">
        <f ca="1">IF(Z$5&lt;&gt;"",HLOOKUP(Z$5,Functionalization!$G$6:$R$373,ROW($A212)-5,FALSE),IFERROR(INDEX(Z$337:Z$373,MATCH($F212,$B$337:$B$373,0))/VLOOKUP($F212,$B$337:$BB$373,MATCH(LEFT(TRIM(Z$6),FIND("~",SUBSTITUTE(Z$6,"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212))*HLOOKUP(LEFT(TRIM(Z$6),FIND("~",SUBSTITUTE(Z$6," ","~",LEN(TRIM(Z$6))-LEN(SUBSTITUTE(TRIM(Z$6)," ",""))))-1)&amp;" Total",$B$6:$BB$373,ROW($A212)-5,FALSE))</f>
        <v>0</v>
      </c>
      <c r="AA212" s="10">
        <f ca="1">IF(AA$5&lt;&gt;"",HLOOKUP(AA$5,Functionalization!$G$6:$R$373,ROW($A212)-5,FALSE),IFERROR(INDEX(AA$337:AA$373,MATCH($F212,$B$337:$B$373,0))/VLOOKUP($F212,$B$337:$BB$373,MATCH(LEFT(TRIM(AA$6),FIND("~",SUBSTITUTE(AA$6,"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212))*HLOOKUP(LEFT(TRIM(AA$6),FIND("~",SUBSTITUTE(AA$6," ","~",LEN(TRIM(AA$6))-LEN(SUBSTITUTE(TRIM(AA$6)," ",""))))-1)&amp;" Total",$B$6:$BB$373,ROW($A212)-5,FALSE))</f>
        <v>0</v>
      </c>
      <c r="AB212" s="10">
        <f ca="1">IF(AB$5&lt;&gt;"",HLOOKUP(AB$5,Functionalization!$G$6:$R$373,ROW($A212)-5,FALSE),IFERROR(INDEX(AB$337:AB$373,MATCH($F212,$B$337:$B$373,0))/VLOOKUP($F212,$B$337:$BB$373,MATCH(LEFT(TRIM(AB$6),FIND("~",SUBSTITUTE(AB$6,"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212))*HLOOKUP(LEFT(TRIM(AB$6),FIND("~",SUBSTITUTE(AB$6," ","~",LEN(TRIM(AB$6))-LEN(SUBSTITUTE(TRIM(AB$6)," ",""))))-1)&amp;" Total",$B$6:$BB$373,ROW($A212)-5,FALSE))</f>
        <v>0</v>
      </c>
      <c r="AC212" s="10">
        <f ca="1">IF(AC$5&lt;&gt;"",HLOOKUP(AC$5,Functionalization!$G$6:$R$373,ROW($A212)-5,FALSE),IFERROR(INDEX(AC$337:AC$373,MATCH($F212,$B$337:$B$373,0))/VLOOKUP($F212,$B$337:$BB$373,MATCH(LEFT(TRIM(AC$6),FIND("~",SUBSTITUTE(AC$6,"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212))*HLOOKUP(LEFT(TRIM(AC$6),FIND("~",SUBSTITUTE(AC$6," ","~",LEN(TRIM(AC$6))-LEN(SUBSTITUTE(TRIM(AC$6)," ",""))))-1)&amp;" Total",$B$6:$BB$373,ROW($A212)-5,FALSE))</f>
        <v>0</v>
      </c>
      <c r="AD212" s="10">
        <f ca="1">IF(AD$5&lt;&gt;"",HLOOKUP(AD$5,Functionalization!$G$6:$R$373,ROW($A212)-5,FALSE),IFERROR(INDEX(AD$337:AD$373,MATCH($F212,$B$337:$B$373,0))/VLOOKUP($F212,$B$337:$BB$373,MATCH(LEFT(TRIM(AD$6),FIND("~",SUBSTITUTE(AD$6,"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212))*HLOOKUP(LEFT(TRIM(AD$6),FIND("~",SUBSTITUTE(AD$6," ","~",LEN(TRIM(AD$6))-LEN(SUBSTITUTE(TRIM(AD$6)," ",""))))-1)&amp;" Total",$B$6:$BB$373,ROW($A212)-5,FALSE))</f>
        <v>0</v>
      </c>
      <c r="AE212" s="10">
        <f ca="1">IF(AE$5&lt;&gt;"",HLOOKUP(AE$5,Functionalization!$G$6:$R$373,ROW($A212)-5,FALSE),IFERROR(INDEX(AE$337:AE$373,MATCH($F212,$B$337:$B$373,0))/VLOOKUP($F212,$B$337:$BB$373,MATCH(LEFT(TRIM(AE$6),FIND("~",SUBSTITUTE(AE$6,"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212))*HLOOKUP(LEFT(TRIM(AE$6),FIND("~",SUBSTITUTE(AE$6," ","~",LEN(TRIM(AE$6))-LEN(SUBSTITUTE(TRIM(AE$6)," ",""))))-1)&amp;" Total",$B$6:$BB$373,ROW($A212)-5,FALSE))</f>
        <v>0</v>
      </c>
      <c r="AF212" s="10">
        <f ca="1">IF(AF$5&lt;&gt;"",HLOOKUP(AF$5,Functionalization!$G$6:$R$373,ROW($A212)-5,FALSE),IFERROR(INDEX(AF$337:AF$373,MATCH($F212,$B$337:$B$373,0))/VLOOKUP($F212,$B$337:$BB$373,MATCH(LEFT(TRIM(AF$6),FIND("~",SUBSTITUTE(AF$6,"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212))*HLOOKUP(LEFT(TRIM(AF$6),FIND("~",SUBSTITUTE(AF$6," ","~",LEN(TRIM(AF$6))-LEN(SUBSTITUTE(TRIM(AF$6)," ",""))))-1)&amp;" Total",$B$6:$BB$373,ROW($A212)-5,FALSE))</f>
        <v>0</v>
      </c>
      <c r="AG212" s="10">
        <f ca="1">IF(AG$5&lt;&gt;"",HLOOKUP(AG$5,Functionalization!$G$6:$R$373,ROW($A212)-5,FALSE),IFERROR(INDEX(AG$337:AG$373,MATCH($F212,$B$337:$B$373,0))/VLOOKUP($F212,$B$337:$BB$373,MATCH(LEFT(TRIM(AG$6),FIND("~",SUBSTITUTE(AG$6,"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212))*HLOOKUP(LEFT(TRIM(AG$6),FIND("~",SUBSTITUTE(AG$6," ","~",LEN(TRIM(AG$6))-LEN(SUBSTITUTE(TRIM(AG$6)," ",""))))-1)&amp;" Total",$B$6:$BB$373,ROW($A212)-5,FALSE))</f>
        <v>0</v>
      </c>
      <c r="AH212" s="10">
        <f ca="1">IF(AH$5&lt;&gt;"",HLOOKUP(AH$5,Functionalization!$G$6:$R$373,ROW($A212)-5,FALSE),IFERROR(INDEX(AH$337:AH$373,MATCH($F212,$B$337:$B$373,0))/VLOOKUP($F212,$B$337:$BB$373,MATCH(LEFT(TRIM(AH$6),FIND("~",SUBSTITUTE(AH$6,"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212))*HLOOKUP(LEFT(TRIM(AH$6),FIND("~",SUBSTITUTE(AH$6," ","~",LEN(TRIM(AH$6))-LEN(SUBSTITUTE(TRIM(AH$6)," ",""))))-1)&amp;" Total",$B$6:$BB$373,ROW($A212)-5,FALSE))</f>
        <v>0</v>
      </c>
      <c r="AI212" s="10">
        <f ca="1">IF(AI$5&lt;&gt;"",HLOOKUP(AI$5,Functionalization!$G$6:$R$373,ROW($A212)-5,FALSE),IFERROR(INDEX(AI$337:AI$373,MATCH($F212,$B$337:$B$373,0))/VLOOKUP($F212,$B$337:$BB$373,MATCH(LEFT(TRIM(AI$6),FIND("~",SUBSTITUTE(AI$6,"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212))*HLOOKUP(LEFT(TRIM(AI$6),FIND("~",SUBSTITUTE(AI$6," ","~",LEN(TRIM(AI$6))-LEN(SUBSTITUTE(TRIM(AI$6)," ",""))))-1)&amp;" Total",$B$6:$BB$373,ROW($A212)-5,FALSE))</f>
        <v>0</v>
      </c>
      <c r="AJ212" s="10">
        <f ca="1">IF(AJ$5&lt;&gt;"",HLOOKUP(AJ$5,Functionalization!$G$6:$R$373,ROW($A212)-5,FALSE),IFERROR(INDEX(AJ$337:AJ$373,MATCH($F212,$B$337:$B$373,0))/VLOOKUP($F212,$B$337:$BB$373,MATCH(LEFT(TRIM(AJ$6),FIND("~",SUBSTITUTE(AJ$6,"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212))*HLOOKUP(LEFT(TRIM(AJ$6),FIND("~",SUBSTITUTE(AJ$6," ","~",LEN(TRIM(AJ$6))-LEN(SUBSTITUTE(TRIM(AJ$6)," ",""))))-1)&amp;" Total",$B$6:$BB$373,ROW($A212)-5,FALSE))</f>
        <v>0</v>
      </c>
      <c r="AK212" s="10">
        <f ca="1">IF(AK$5&lt;&gt;"",HLOOKUP(AK$5,Functionalization!$G$6:$R$373,ROW($A212)-5,FALSE),IFERROR(INDEX(AK$337:AK$373,MATCH($F212,$B$337:$B$373,0))/VLOOKUP($F212,$B$337:$BB$373,MATCH(LEFT(TRIM(AK$6),FIND("~",SUBSTITUTE(AK$6,"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212))*HLOOKUP(LEFT(TRIM(AK$6),FIND("~",SUBSTITUTE(AK$6," ","~",LEN(TRIM(AK$6))-LEN(SUBSTITUTE(TRIM(AK$6)," ",""))))-1)&amp;" Total",$B$6:$BB$373,ROW($A212)-5,FALSE))</f>
        <v>0</v>
      </c>
      <c r="AL212" s="10">
        <f ca="1">IF(AL$5&lt;&gt;"",HLOOKUP(AL$5,Functionalization!$G$6:$R$373,ROW($A212)-5,FALSE),IFERROR(INDEX(AL$337:AL$373,MATCH($F212,$B$337:$B$373,0))/VLOOKUP($F212,$B$337:$BB$373,MATCH(LEFT(TRIM(AL$6),FIND("~",SUBSTITUTE(AL$6,"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212))*HLOOKUP(LEFT(TRIM(AL$6),FIND("~",SUBSTITUTE(AL$6," ","~",LEN(TRIM(AL$6))-LEN(SUBSTITUTE(TRIM(AL$6)," ",""))))-1)&amp;" Total",$B$6:$BB$373,ROW($A212)-5,FALSE))</f>
        <v>0</v>
      </c>
      <c r="AM212" s="10">
        <f ca="1">IF(AM$5&lt;&gt;"",HLOOKUP(AM$5,Functionalization!$G$6:$R$373,ROW($A212)-5,FALSE),IFERROR(INDEX(AM$337:AM$373,MATCH($F212,$B$337:$B$373,0))/VLOOKUP($F212,$B$337:$BB$373,MATCH(LEFT(TRIM(AM$6),FIND("~",SUBSTITUTE(AM$6,"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212))*HLOOKUP(LEFT(TRIM(AM$6),FIND("~",SUBSTITUTE(AM$6," ","~",LEN(TRIM(AM$6))-LEN(SUBSTITUTE(TRIM(AM$6)," ",""))))-1)&amp;" Total",$B$6:$BB$373,ROW($A212)-5,FALSE))</f>
        <v>0</v>
      </c>
      <c r="AN212" s="10">
        <f ca="1">IF(AN$5&lt;&gt;"",HLOOKUP(AN$5,Functionalization!$G$6:$R$373,ROW($A212)-5,FALSE),IFERROR(INDEX(AN$337:AN$373,MATCH($F212,$B$337:$B$373,0))/VLOOKUP($F212,$B$337:$BB$373,MATCH(LEFT(TRIM(AN$6),FIND("~",SUBSTITUTE(AN$6,"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212))*HLOOKUP(LEFT(TRIM(AN$6),FIND("~",SUBSTITUTE(AN$6," ","~",LEN(TRIM(AN$6))-LEN(SUBSTITUTE(TRIM(AN$6)," ",""))))-1)&amp;" Total",$B$6:$BB$373,ROW($A212)-5,FALSE))</f>
        <v>0</v>
      </c>
      <c r="AO212" s="10">
        <f ca="1">IF(AO$5&lt;&gt;"",HLOOKUP(AO$5,Functionalization!$G$6:$R$373,ROW($A212)-5,FALSE),IFERROR(INDEX(AO$337:AO$373,MATCH($F212,$B$337:$B$373,0))/VLOOKUP($F212,$B$337:$BB$373,MATCH(LEFT(TRIM(AO$6),FIND("~",SUBSTITUTE(AO$6,"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212))*HLOOKUP(LEFT(TRIM(AO$6),FIND("~",SUBSTITUTE(AO$6," ","~",LEN(TRIM(AO$6))-LEN(SUBSTITUTE(TRIM(AO$6)," ",""))))-1)&amp;" Total",$B$6:$BB$373,ROW($A212)-5,FALSE))</f>
        <v>0</v>
      </c>
      <c r="AP212" s="10">
        <f ca="1">IF(AP$5&lt;&gt;"",HLOOKUP(AP$5,Functionalization!$G$6:$R$373,ROW($A212)-5,FALSE),IFERROR(INDEX(AP$337:AP$373,MATCH($F212,$B$337:$B$373,0))/VLOOKUP($F212,$B$337:$BB$373,MATCH(LEFT(TRIM(AP$6),FIND("~",SUBSTITUTE(AP$6,"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212))*HLOOKUP(LEFT(TRIM(AP$6),FIND("~",SUBSTITUTE(AP$6," ","~",LEN(TRIM(AP$6))-LEN(SUBSTITUTE(TRIM(AP$6)," ",""))))-1)&amp;" Total",$B$6:$BB$373,ROW($A212)-5,FALSE))</f>
        <v>0</v>
      </c>
      <c r="AQ212" s="10">
        <f ca="1">IF(AQ$5&lt;&gt;"",HLOOKUP(AQ$5,Functionalization!$G$6:$R$373,ROW($A212)-5,FALSE),IFERROR(INDEX(AQ$337:AQ$373,MATCH($F212,$B$337:$B$373,0))/VLOOKUP($F212,$B$337:$BB$373,MATCH(LEFT(TRIM(AQ$6),FIND("~",SUBSTITUTE(AQ$6,"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212))*HLOOKUP(LEFT(TRIM(AQ$6),FIND("~",SUBSTITUTE(AQ$6," ","~",LEN(TRIM(AQ$6))-LEN(SUBSTITUTE(TRIM(AQ$6)," ",""))))-1)&amp;" Total",$B$6:$BB$373,ROW($A212)-5,FALSE))</f>
        <v>0</v>
      </c>
      <c r="AR212" s="10">
        <f ca="1">IF(AR$5&lt;&gt;"",HLOOKUP(AR$5,Functionalization!$G$6:$R$373,ROW($A212)-5,FALSE),IFERROR(INDEX(AR$337:AR$373,MATCH($F212,$B$337:$B$373,0))/VLOOKUP($F212,$B$337:$BB$373,MATCH(LEFT(TRIM(AR$6),FIND("~",SUBSTITUTE(AR$6,"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212))*HLOOKUP(LEFT(TRIM(AR$6),FIND("~",SUBSTITUTE(AR$6," ","~",LEN(TRIM(AR$6))-LEN(SUBSTITUTE(TRIM(AR$6)," ",""))))-1)&amp;" Total",$B$6:$BB$373,ROW($A212)-5,FALSE))</f>
        <v>0</v>
      </c>
      <c r="AS212" s="10">
        <f ca="1">IF(AS$5&lt;&gt;"",HLOOKUP(AS$5,Functionalization!$G$6:$R$373,ROW($A212)-5,FALSE),IFERROR(INDEX(AS$337:AS$373,MATCH($F212,$B$337:$B$373,0))/VLOOKUP($F212,$B$337:$BB$373,MATCH(LEFT(TRIM(AS$6),FIND("~",SUBSTITUTE(AS$6,"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212))*HLOOKUP(LEFT(TRIM(AS$6),FIND("~",SUBSTITUTE(AS$6," ","~",LEN(TRIM(AS$6))-LEN(SUBSTITUTE(TRIM(AS$6)," ",""))))-1)&amp;" Total",$B$6:$BB$373,ROW($A212)-5,FALSE))</f>
        <v>0</v>
      </c>
      <c r="AT212" s="10">
        <f ca="1">IF(AT$5&lt;&gt;"",HLOOKUP(AT$5,Functionalization!$G$6:$R$373,ROW($A212)-5,FALSE),IFERROR(INDEX(AT$337:AT$373,MATCH($F212,$B$337:$B$373,0))/VLOOKUP($F212,$B$337:$BB$373,MATCH(LEFT(TRIM(AT$6),FIND("~",SUBSTITUTE(AT$6,"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212))*HLOOKUP(LEFT(TRIM(AT$6),FIND("~",SUBSTITUTE(AT$6," ","~",LEN(TRIM(AT$6))-LEN(SUBSTITUTE(TRIM(AT$6)," ",""))))-1)&amp;" Total",$B$6:$BB$373,ROW($A212)-5,FALSE))</f>
        <v>0</v>
      </c>
      <c r="AU212" s="10">
        <f ca="1">IF(AU$5&lt;&gt;"",HLOOKUP(AU$5,Functionalization!$G$6:$R$373,ROW($A212)-5,FALSE),IFERROR(INDEX(AU$337:AU$373,MATCH($F212,$B$337:$B$373,0))/VLOOKUP($F212,$B$337:$BB$373,MATCH(LEFT(TRIM(AU$6),FIND("~",SUBSTITUTE(AU$6,"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212))*HLOOKUP(LEFT(TRIM(AU$6),FIND("~",SUBSTITUTE(AU$6," ","~",LEN(TRIM(AU$6))-LEN(SUBSTITUTE(TRIM(AU$6)," ",""))))-1)&amp;" Total",$B$6:$BB$373,ROW($A212)-5,FALSE))</f>
        <v>0</v>
      </c>
      <c r="AV212" s="10">
        <f ca="1">IF(AV$5&lt;&gt;"",HLOOKUP(AV$5,Functionalization!$G$6:$R$373,ROW($A212)-5,FALSE),IFERROR(INDEX(AV$337:AV$373,MATCH($F212,$B$337:$B$373,0))/VLOOKUP($F212,$B$337:$BB$373,MATCH(LEFT(TRIM(AV$6),FIND("~",SUBSTITUTE(AV$6,"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212))*HLOOKUP(LEFT(TRIM(AV$6),FIND("~",SUBSTITUTE(AV$6," ","~",LEN(TRIM(AV$6))-LEN(SUBSTITUTE(TRIM(AV$6)," ",""))))-1)&amp;" Total",$B$6:$BB$373,ROW($A212)-5,FALSE))</f>
        <v>0</v>
      </c>
      <c r="AW212" s="10">
        <f ca="1">IF(AW$5&lt;&gt;"",HLOOKUP(AW$5,Functionalization!$G$6:$R$373,ROW($A212)-5,FALSE),IFERROR(INDEX(AW$337:AW$373,MATCH($F212,$B$337:$B$373,0))/VLOOKUP($F212,$B$337:$BB$373,MATCH(LEFT(TRIM(AW$6),FIND("~",SUBSTITUTE(AW$6,"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212))*HLOOKUP(LEFT(TRIM(AW$6),FIND("~",SUBSTITUTE(AW$6," ","~",LEN(TRIM(AW$6))-LEN(SUBSTITUTE(TRIM(AW$6)," ",""))))-1)&amp;" Total",$B$6:$BB$373,ROW($A212)-5,FALSE))</f>
        <v>0</v>
      </c>
      <c r="AX212" s="10">
        <f ca="1">IF(AX$5&lt;&gt;"",HLOOKUP(AX$5,Functionalization!$G$6:$R$373,ROW($A212)-5,FALSE),IFERROR(INDEX(AX$337:AX$373,MATCH($F212,$B$337:$B$373,0))/VLOOKUP($F212,$B$337:$BB$373,MATCH(LEFT(TRIM(AX$6),FIND("~",SUBSTITUTE(AX$6,"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212))*HLOOKUP(LEFT(TRIM(AX$6),FIND("~",SUBSTITUTE(AX$6," ","~",LEN(TRIM(AX$6))-LEN(SUBSTITUTE(TRIM(AX$6)," ",""))))-1)&amp;" Total",$B$6:$BB$373,ROW($A212)-5,FALSE))</f>
        <v>0</v>
      </c>
      <c r="AY212" s="10">
        <f ca="1">IF(AY$5&lt;&gt;"",HLOOKUP(AY$5,Functionalization!$G$6:$R$373,ROW($A212)-5,FALSE),IFERROR(INDEX(AY$337:AY$373,MATCH($F212,$B$337:$B$373,0))/VLOOKUP($F212,$B$337:$BB$373,MATCH(LEFT(TRIM(AY$6),FIND("~",SUBSTITUTE(AY$6,"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212))*HLOOKUP(LEFT(TRIM(AY$6),FIND("~",SUBSTITUTE(AY$6," ","~",LEN(TRIM(AY$6))-LEN(SUBSTITUTE(TRIM(AY$6)," ",""))))-1)&amp;" Total",$B$6:$BB$373,ROW($A212)-5,FALSE))</f>
        <v>0</v>
      </c>
      <c r="AZ212" s="10">
        <f ca="1">IF(AZ$5&lt;&gt;"",HLOOKUP(AZ$5,Functionalization!$G$6:$R$373,ROW($A212)-5,FALSE),IFERROR(INDEX(AZ$337:AZ$373,MATCH($F212,$B$337:$B$373,0))/VLOOKUP($F212,$B$337:$BB$373,MATCH(LEFT(TRIM(AZ$6),FIND("~",SUBSTITUTE(AZ$6,"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212))*HLOOKUP(LEFT(TRIM(AZ$6),FIND("~",SUBSTITUTE(AZ$6," ","~",LEN(TRIM(AZ$6))-LEN(SUBSTITUTE(TRIM(AZ$6)," ",""))))-1)&amp;" Total",$B$6:$BB$373,ROW($A212)-5,FALSE))</f>
        <v>0</v>
      </c>
      <c r="BA212" s="10">
        <f ca="1">IF(BA$5&lt;&gt;"",HLOOKUP(BA$5,Functionalization!$G$6:$R$373,ROW($A212)-5,FALSE),IFERROR(INDEX(BA$337:BA$373,MATCH($F212,$B$337:$B$373,0))/VLOOKUP($F212,$B$337:$BB$373,MATCH(LEFT(TRIM(BA$6),FIND("~",SUBSTITUTE(BA$6,"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212))*HLOOKUP(LEFT(TRIM(BA$6),FIND("~",SUBSTITUTE(BA$6," ","~",LEN(TRIM(BA$6))-LEN(SUBSTITUTE(TRIM(BA$6)," ",""))))-1)&amp;" Total",$B$6:$BB$373,ROW($A212)-5,FALSE))</f>
        <v>0</v>
      </c>
      <c r="BB212" s="10">
        <f ca="1">IF(BB$5&lt;&gt;"",HLOOKUP(BB$5,Functionalization!$G$6:$R$373,ROW($A212)-5,FALSE),IFERROR(INDEX(BB$337:BB$373,MATCH($F212,$B$337:$B$373,0))/VLOOKUP($F212,$B$337:$BB$373,MATCH(LEFT(TRIM(BB$6),FIND("~",SUBSTITUTE(BB$6,"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212))*HLOOKUP(LEFT(TRIM(BB$6),FIND("~",SUBSTITUTE(BB$6," ","~",LEN(TRIM(BB$6))-LEN(SUBSTITUTE(TRIM(BB$6)," ",""))))-1)&amp;" Total",$B$6:$BB$373,ROW($A212)-5,FALSE))</f>
        <v>0</v>
      </c>
      <c r="BD212">
        <f ca="1">IFERROR(IF(SUMIF($G$6:$BB$6,BD$6&amp;" Total",$G212:$BB212)-(SUMIF($G$6:$BB$6,BD$6&amp;" "&amp;'Input-Func_Class'!$D$22,$G212:$BB212)+IFERROR(SUMIF($G$6:$BB$6,BD$6&amp;" "&amp;'Input-Func_Class'!$E$22,$G212:$BB212),SUMIF($G$6:$BB$6,BD$6&amp;" "&amp;'Input-Func_Class'!$B$24,$G212:$BB212))+SUMIF($G$6:$BB$6,BD$6&amp;" "&amp;'Input-Func_Class'!$F$22,$G212:$BB212))&lt;Check_Limit,0,1),1)</f>
        <v>0</v>
      </c>
      <c r="BE212">
        <f ca="1">IFERROR(IF(SUMIF($G$6:$BB$6,BE$6&amp;" Total",$G212:$BB212)-(SUMIF($G$6:$BB$6,BE$6&amp;" "&amp;'Input-Func_Class'!$D$22,$G212:$BB212)+IFERROR(SUMIF($G$6:$BB$6,BE$6&amp;" "&amp;'Input-Func_Class'!$E$22,$G212:$BB212),SUMIF($G$6:$BB$6,BE$6&amp;" "&amp;'Input-Func_Class'!$B$24,$G212:$BB212))+SUMIF($G$6:$BB$6,BE$6&amp;" "&amp;'Input-Func_Class'!$F$22,$G212:$BB212))&lt;Check_Limit,0,1),1)</f>
        <v>0</v>
      </c>
      <c r="BF212">
        <f ca="1">IFERROR(IF(SUMIF($G$6:$BB$6,BF$6&amp;" Total",$G212:$BB212)-(SUMIF($G$6:$BB$6,BF$6&amp;" "&amp;'Input-Func_Class'!$D$22,$G212:$BB212)+IFERROR(SUMIF($G$6:$BB$6,BF$6&amp;" "&amp;'Input-Func_Class'!$E$22,$G212:$BB212),SUMIF($G$6:$BB$6,BF$6&amp;" "&amp;'Input-Func_Class'!$B$24,$G212:$BB212))+SUMIF($G$6:$BB$6,BF$6&amp;" "&amp;'Input-Func_Class'!$F$22,$G212:$BB212))&lt;Check_Limit,0,1),1)</f>
        <v>0</v>
      </c>
      <c r="BG212">
        <f ca="1">IFERROR(IF(SUMIF($G$6:$BB$6,BG$6&amp;" Total",$G212:$BB212)-(SUMIF($G$6:$BB$6,BG$6&amp;" "&amp;'Input-Func_Class'!$D$22,$G212:$BB212)+IFERROR(SUMIF($G$6:$BB$6,BG$6&amp;" "&amp;'Input-Func_Class'!$E$22,$G212:$BB212),SUMIF($G$6:$BB$6,BG$6&amp;" "&amp;'Input-Func_Class'!$B$24,$G212:$BB212))+SUMIF($G$6:$BB$6,BG$6&amp;" "&amp;'Input-Func_Class'!$F$22,$G212:$BB212))&lt;Check_Limit,0,1),1)</f>
        <v>0</v>
      </c>
      <c r="BH212">
        <f ca="1">IFERROR(IF(SUMIF($G$6:$BB$6,BH$6&amp;" Total",$G212:$BB212)-(SUMIF($G$6:$BB$6,BH$6&amp;" "&amp;'Input-Func_Class'!$D$22,$G212:$BB212)+IFERROR(SUMIF($G$6:$BB$6,BH$6&amp;" "&amp;'Input-Func_Class'!$E$22,$G212:$BB212),SUMIF($G$6:$BB$6,BH$6&amp;" "&amp;'Input-Func_Class'!$B$24,$G212:$BB212))+SUMIF($G$6:$BB$6,BH$6&amp;" "&amp;'Input-Func_Class'!$F$22,$G212:$BB212))&lt;Check_Limit,0,1),1)</f>
        <v>0</v>
      </c>
      <c r="BI212">
        <f ca="1">IFERROR(IF(SUMIF($G$6:$BB$6,BI$6&amp;" Total",$G212:$BB212)-(SUMIF($G$6:$BB$6,BI$6&amp;" "&amp;'Input-Func_Class'!$D$22,$G212:$BB212)+IFERROR(SUMIF($G$6:$BB$6,BI$6&amp;" "&amp;'Input-Func_Class'!$E$22,$G212:$BB212),SUMIF($G$6:$BB$6,BI$6&amp;" "&amp;'Input-Func_Class'!$B$24,$G212:$BB212))+SUMIF($G$6:$BB$6,BI$6&amp;" "&amp;'Input-Func_Class'!$F$22,$G212:$BB212))&lt;Check_Limit,0,1),1)</f>
        <v>0</v>
      </c>
      <c r="BJ212">
        <f ca="1">IFERROR(IF(SUMIF($G$6:$BB$6,BJ$6&amp;" Total",$G212:$BB212)-(SUMIF($G$6:$BB$6,BJ$6&amp;" "&amp;'Input-Func_Class'!$D$22,$G212:$BB212)+IFERROR(SUMIF($G$6:$BB$6,BJ$6&amp;" "&amp;'Input-Func_Class'!$E$22,$G212:$BB212),SUMIF($G$6:$BB$6,BJ$6&amp;" "&amp;'Input-Func_Class'!$B$24,$G212:$BB212))+SUMIF($G$6:$BB$6,BJ$6&amp;" "&amp;'Input-Func_Class'!$F$22,$G212:$BB212))&lt;Check_Limit,0,1),1)</f>
        <v>0</v>
      </c>
      <c r="BK212">
        <f ca="1">IFERROR(IF(SUMIF($G$6:$BB$6,BK$6&amp;" Total",$G212:$BB212)-(SUMIF($G$6:$BB$6,BK$6&amp;" "&amp;'Input-Func_Class'!$D$22,$G212:$BB212)+IFERROR(SUMIF($G$6:$BB$6,BK$6&amp;" "&amp;'Input-Func_Class'!$E$22,$G212:$BB212),SUMIF($G$6:$BB$6,BK$6&amp;" "&amp;'Input-Func_Class'!$B$24,$G212:$BB212))+SUMIF($G$6:$BB$6,BK$6&amp;" "&amp;'Input-Func_Class'!$F$22,$G212:$BB212))&lt;Check_Limit,0,1),1)</f>
        <v>0</v>
      </c>
      <c r="BL212">
        <f ca="1">IFERROR(IF(SUMIF($G$6:$BB$6,BL$6&amp;" Total",$G212:$BB212)-(SUMIF($G$6:$BB$6,BL$6&amp;" "&amp;'Input-Func_Class'!$D$22,$G212:$BB212)+IFERROR(SUMIF($G$6:$BB$6,BL$6&amp;" "&amp;'Input-Func_Class'!$E$22,$G212:$BB212),SUMIF($G$6:$BB$6,BL$6&amp;" "&amp;'Input-Func_Class'!$B$24,$G212:$BB212))+SUMIF($G$6:$BB$6,BL$6&amp;" "&amp;'Input-Func_Class'!$F$22,$G212:$BB212))&lt;Check_Limit,0,1),1)</f>
        <v>0</v>
      </c>
      <c r="BM212">
        <f ca="1">IFERROR(IF(SUMIF($G$6:$BB$6,BM$6&amp;" Total",$G212:$BB212)-(SUMIF($G$6:$BB$6,BM$6&amp;" "&amp;'Input-Func_Class'!$D$22,$G212:$BB212)+IFERROR(SUMIF($G$6:$BB$6,BM$6&amp;" "&amp;'Input-Func_Class'!$E$22,$G212:$BB212),SUMIF($G$6:$BB$6,BM$6&amp;" "&amp;'Input-Func_Class'!$B$24,$G212:$BB212))+SUMIF($G$6:$BB$6,BM$6&amp;" "&amp;'Input-Func_Class'!$F$22,$G212:$BB212))&lt;Check_Limit,0,1),1)</f>
        <v>0</v>
      </c>
      <c r="BN212">
        <f ca="1">IFERROR(IF(SUMIF($G$6:$BB$6,BN$6&amp;" Total",$G212:$BB212)-(SUMIF($G$6:$BB$6,BN$6&amp;" "&amp;'Input-Func_Class'!$D$22,$G212:$BB212)+IFERROR(SUMIF($G$6:$BB$6,BN$6&amp;" "&amp;'Input-Func_Class'!$E$22,$G212:$BB212),SUMIF($G$6:$BB$6,BN$6&amp;" "&amp;'Input-Func_Class'!$B$24,$G212:$BB212))+SUMIF($G$6:$BB$6,BN$6&amp;" "&amp;'Input-Func_Class'!$F$22,$G212:$BB212))&lt;Check_Limit,0,1),1)</f>
        <v>0</v>
      </c>
      <c r="BO212">
        <f ca="1">IFERROR(IF(SUMIF($G$6:$BB$6,BO$6&amp;" Total",$G212:$BB212)-(SUMIF($G$6:$BB$6,BO$6&amp;" "&amp;'Input-Func_Class'!$D$22,$G212:$BB212)+IFERROR(SUMIF($G$6:$BB$6,BO$6&amp;" "&amp;'Input-Func_Class'!$E$22,$G212:$BB212),SUMIF($G$6:$BB$6,BO$6&amp;" "&amp;'Input-Func_Class'!$B$24,$G212:$BB212))+SUMIF($G$6:$BB$6,BO$6&amp;" "&amp;'Input-Func_Class'!$F$22,$G212:$BB212))&lt;Check_Limit,0,1),1)</f>
        <v>0</v>
      </c>
    </row>
    <row r="213" spans="1:67" outlineLevel="1">
      <c r="A213" s="31">
        <f>IF(ISBLANK('Input-Accounts'!A213),"",'Input-Accounts'!A213)</f>
        <v>189</v>
      </c>
      <c r="B213" t="str">
        <f>IF(ISBLANK('Input-Accounts'!B213),"",'Input-Accounts'!B213)</f>
        <v>Subtotal - Customer Service &amp; Information Expenses</v>
      </c>
      <c r="C213" s="31" t="str">
        <f>IF(ISBLANK('Input-Accounts'!C213),"",'Input-Accounts'!C213)</f>
        <v/>
      </c>
      <c r="D213" s="123">
        <f>SUBTOTAL(9,D209:D212)</f>
        <v>413829.61824189668</v>
      </c>
      <c r="E213" s="10">
        <f t="shared" ca="1" si="48"/>
        <v>0</v>
      </c>
      <c r="G213" s="123">
        <f t="shared" ref="G213:R213" ca="1" si="58">SUBTOTAL(9,G209:G212)</f>
        <v>0</v>
      </c>
      <c r="H213" s="123">
        <f t="shared" ca="1" si="58"/>
        <v>0</v>
      </c>
      <c r="I213" s="123">
        <f t="shared" ca="1" si="58"/>
        <v>0</v>
      </c>
      <c r="J213" s="123">
        <f t="shared" ca="1" si="58"/>
        <v>0</v>
      </c>
      <c r="K213" s="123">
        <f t="shared" ca="1" si="58"/>
        <v>0</v>
      </c>
      <c r="L213" s="123">
        <f t="shared" ca="1" si="58"/>
        <v>0</v>
      </c>
      <c r="M213" s="123">
        <f t="shared" ca="1" si="58"/>
        <v>0</v>
      </c>
      <c r="N213" s="123">
        <f t="shared" ca="1" si="58"/>
        <v>0</v>
      </c>
      <c r="O213" s="123">
        <f t="shared" ca="1" si="58"/>
        <v>413829.61824189668</v>
      </c>
      <c r="P213" s="123">
        <f t="shared" ca="1" si="58"/>
        <v>0</v>
      </c>
      <c r="Q213" s="123">
        <f t="shared" ca="1" si="58"/>
        <v>0</v>
      </c>
      <c r="R213" s="123">
        <f t="shared" ca="1" si="58"/>
        <v>413829.61824189668</v>
      </c>
      <c r="S213" s="123">
        <f t="shared" ref="S213:BB213" ca="1" si="59">SUBTOTAL(9,S209:S212)</f>
        <v>0</v>
      </c>
      <c r="T213" s="123">
        <f t="shared" ca="1" si="59"/>
        <v>0</v>
      </c>
      <c r="U213" s="123">
        <f t="shared" ca="1" si="59"/>
        <v>0</v>
      </c>
      <c r="V213" s="123">
        <f t="shared" ca="1" si="59"/>
        <v>0</v>
      </c>
      <c r="W213" s="123">
        <f t="shared" ca="1" si="59"/>
        <v>0</v>
      </c>
      <c r="X213" s="123">
        <f t="shared" ca="1" si="59"/>
        <v>0</v>
      </c>
      <c r="Y213" s="123">
        <f t="shared" ca="1" si="59"/>
        <v>0</v>
      </c>
      <c r="Z213" s="123">
        <f t="shared" ca="1" si="59"/>
        <v>0</v>
      </c>
      <c r="AA213" s="123">
        <f t="shared" ca="1" si="59"/>
        <v>0</v>
      </c>
      <c r="AB213" s="123">
        <f t="shared" ca="1" si="59"/>
        <v>0</v>
      </c>
      <c r="AC213" s="123">
        <f t="shared" ca="1" si="59"/>
        <v>0</v>
      </c>
      <c r="AD213" s="123">
        <f t="shared" ca="1" si="59"/>
        <v>0</v>
      </c>
      <c r="AE213" s="123">
        <f t="shared" ca="1" si="59"/>
        <v>0</v>
      </c>
      <c r="AF213" s="123">
        <f t="shared" ca="1" si="59"/>
        <v>0</v>
      </c>
      <c r="AG213" s="123">
        <f t="shared" ca="1" si="59"/>
        <v>0</v>
      </c>
      <c r="AH213" s="123">
        <f t="shared" ca="1" si="59"/>
        <v>0</v>
      </c>
      <c r="AI213" s="123">
        <f t="shared" ca="1" si="59"/>
        <v>0</v>
      </c>
      <c r="AJ213" s="123">
        <f t="shared" ca="1" si="59"/>
        <v>0</v>
      </c>
      <c r="AK213" s="123">
        <f t="shared" ca="1" si="59"/>
        <v>0</v>
      </c>
      <c r="AL213" s="123">
        <f t="shared" ca="1" si="59"/>
        <v>0</v>
      </c>
      <c r="AM213" s="123">
        <f t="shared" ca="1" si="59"/>
        <v>0</v>
      </c>
      <c r="AN213" s="123">
        <f t="shared" ca="1" si="59"/>
        <v>0</v>
      </c>
      <c r="AO213" s="123">
        <f t="shared" ca="1" si="59"/>
        <v>0</v>
      </c>
      <c r="AP213" s="123">
        <f t="shared" ca="1" si="59"/>
        <v>0</v>
      </c>
      <c r="AQ213" s="123">
        <f t="shared" ca="1" si="59"/>
        <v>0</v>
      </c>
      <c r="AR213" s="123">
        <f t="shared" ca="1" si="59"/>
        <v>0</v>
      </c>
      <c r="AS213" s="123">
        <f t="shared" ca="1" si="59"/>
        <v>0</v>
      </c>
      <c r="AT213" s="123">
        <f t="shared" ca="1" si="59"/>
        <v>0</v>
      </c>
      <c r="AU213" s="123">
        <f t="shared" ca="1" si="59"/>
        <v>0</v>
      </c>
      <c r="AV213" s="123">
        <f t="shared" ca="1" si="59"/>
        <v>0</v>
      </c>
      <c r="AW213" s="123">
        <f t="shared" ca="1" si="59"/>
        <v>0</v>
      </c>
      <c r="AX213" s="123">
        <f t="shared" ca="1" si="59"/>
        <v>0</v>
      </c>
      <c r="AY213" s="123">
        <f t="shared" ca="1" si="59"/>
        <v>0</v>
      </c>
      <c r="AZ213" s="123">
        <f t="shared" ca="1" si="59"/>
        <v>0</v>
      </c>
      <c r="BA213" s="123">
        <f t="shared" ca="1" si="59"/>
        <v>0</v>
      </c>
      <c r="BB213" s="123">
        <f t="shared" ca="1" si="59"/>
        <v>0</v>
      </c>
      <c r="BD213">
        <f ca="1">IFERROR(IF(SUMIF($G$6:$BB$6,BD$6&amp;" Total",$G213:$BB213)-(SUMIF($G$6:$BB$6,BD$6&amp;" "&amp;'Input-Func_Class'!$D$22,$G213:$BB213)+IFERROR(SUMIF($G$6:$BB$6,BD$6&amp;" "&amp;'Input-Func_Class'!$E$22,$G213:$BB213),SUMIF($G$6:$BB$6,BD$6&amp;" "&amp;'Input-Func_Class'!$B$24,$G213:$BB213))+SUMIF($G$6:$BB$6,BD$6&amp;" "&amp;'Input-Func_Class'!$F$22,$G213:$BB213))&lt;Check_Limit,0,1),1)</f>
        <v>0</v>
      </c>
      <c r="BE213">
        <f ca="1">IFERROR(IF(SUMIF($G$6:$BB$6,BE$6&amp;" Total",$G213:$BB213)-(SUMIF($G$6:$BB$6,BE$6&amp;" "&amp;'Input-Func_Class'!$D$22,$G213:$BB213)+IFERROR(SUMIF($G$6:$BB$6,BE$6&amp;" "&amp;'Input-Func_Class'!$E$22,$G213:$BB213),SUMIF($G$6:$BB$6,BE$6&amp;" "&amp;'Input-Func_Class'!$B$24,$G213:$BB213))+SUMIF($G$6:$BB$6,BE$6&amp;" "&amp;'Input-Func_Class'!$F$22,$G213:$BB213))&lt;Check_Limit,0,1),1)</f>
        <v>0</v>
      </c>
      <c r="BF213">
        <f ca="1">IFERROR(IF(SUMIF($G$6:$BB$6,BF$6&amp;" Total",$G213:$BB213)-(SUMIF($G$6:$BB$6,BF$6&amp;" "&amp;'Input-Func_Class'!$D$22,$G213:$BB213)+IFERROR(SUMIF($G$6:$BB$6,BF$6&amp;" "&amp;'Input-Func_Class'!$E$22,$G213:$BB213),SUMIF($G$6:$BB$6,BF$6&amp;" "&amp;'Input-Func_Class'!$B$24,$G213:$BB213))+SUMIF($G$6:$BB$6,BF$6&amp;" "&amp;'Input-Func_Class'!$F$22,$G213:$BB213))&lt;Check_Limit,0,1),1)</f>
        <v>0</v>
      </c>
      <c r="BG213">
        <f ca="1">IFERROR(IF(SUMIF($G$6:$BB$6,BG$6&amp;" Total",$G213:$BB213)-(SUMIF($G$6:$BB$6,BG$6&amp;" "&amp;'Input-Func_Class'!$D$22,$G213:$BB213)+IFERROR(SUMIF($G$6:$BB$6,BG$6&amp;" "&amp;'Input-Func_Class'!$E$22,$G213:$BB213),SUMIF($G$6:$BB$6,BG$6&amp;" "&amp;'Input-Func_Class'!$B$24,$G213:$BB213))+SUMIF($G$6:$BB$6,BG$6&amp;" "&amp;'Input-Func_Class'!$F$22,$G213:$BB213))&lt;Check_Limit,0,1),1)</f>
        <v>0</v>
      </c>
      <c r="BH213">
        <f ca="1">IFERROR(IF(SUMIF($G$6:$BB$6,BH$6&amp;" Total",$G213:$BB213)-(SUMIF($G$6:$BB$6,BH$6&amp;" "&amp;'Input-Func_Class'!$D$22,$G213:$BB213)+IFERROR(SUMIF($G$6:$BB$6,BH$6&amp;" "&amp;'Input-Func_Class'!$E$22,$G213:$BB213),SUMIF($G$6:$BB$6,BH$6&amp;" "&amp;'Input-Func_Class'!$B$24,$G213:$BB213))+SUMIF($G$6:$BB$6,BH$6&amp;" "&amp;'Input-Func_Class'!$F$22,$G213:$BB213))&lt;Check_Limit,0,1),1)</f>
        <v>0</v>
      </c>
      <c r="BI213">
        <f ca="1">IFERROR(IF(SUMIF($G$6:$BB$6,BI$6&amp;" Total",$G213:$BB213)-(SUMIF($G$6:$BB$6,BI$6&amp;" "&amp;'Input-Func_Class'!$D$22,$G213:$BB213)+IFERROR(SUMIF($G$6:$BB$6,BI$6&amp;" "&amp;'Input-Func_Class'!$E$22,$G213:$BB213),SUMIF($G$6:$BB$6,BI$6&amp;" "&amp;'Input-Func_Class'!$B$24,$G213:$BB213))+SUMIF($G$6:$BB$6,BI$6&amp;" "&amp;'Input-Func_Class'!$F$22,$G213:$BB213))&lt;Check_Limit,0,1),1)</f>
        <v>0</v>
      </c>
      <c r="BJ213">
        <f ca="1">IFERROR(IF(SUMIF($G$6:$BB$6,BJ$6&amp;" Total",$G213:$BB213)-(SUMIF($G$6:$BB$6,BJ$6&amp;" "&amp;'Input-Func_Class'!$D$22,$G213:$BB213)+IFERROR(SUMIF($G$6:$BB$6,BJ$6&amp;" "&amp;'Input-Func_Class'!$E$22,$G213:$BB213),SUMIF($G$6:$BB$6,BJ$6&amp;" "&amp;'Input-Func_Class'!$B$24,$G213:$BB213))+SUMIF($G$6:$BB$6,BJ$6&amp;" "&amp;'Input-Func_Class'!$F$22,$G213:$BB213))&lt;Check_Limit,0,1),1)</f>
        <v>0</v>
      </c>
      <c r="BK213">
        <f ca="1">IFERROR(IF(SUMIF($G$6:$BB$6,BK$6&amp;" Total",$G213:$BB213)-(SUMIF($G$6:$BB$6,BK$6&amp;" "&amp;'Input-Func_Class'!$D$22,$G213:$BB213)+IFERROR(SUMIF($G$6:$BB$6,BK$6&amp;" "&amp;'Input-Func_Class'!$E$22,$G213:$BB213),SUMIF($G$6:$BB$6,BK$6&amp;" "&amp;'Input-Func_Class'!$B$24,$G213:$BB213))+SUMIF($G$6:$BB$6,BK$6&amp;" "&amp;'Input-Func_Class'!$F$22,$G213:$BB213))&lt;Check_Limit,0,1),1)</f>
        <v>0</v>
      </c>
      <c r="BL213">
        <f ca="1">IFERROR(IF(SUMIF($G$6:$BB$6,BL$6&amp;" Total",$G213:$BB213)-(SUMIF($G$6:$BB$6,BL$6&amp;" "&amp;'Input-Func_Class'!$D$22,$G213:$BB213)+IFERROR(SUMIF($G$6:$BB$6,BL$6&amp;" "&amp;'Input-Func_Class'!$E$22,$G213:$BB213),SUMIF($G$6:$BB$6,BL$6&amp;" "&amp;'Input-Func_Class'!$B$24,$G213:$BB213))+SUMIF($G$6:$BB$6,BL$6&amp;" "&amp;'Input-Func_Class'!$F$22,$G213:$BB213))&lt;Check_Limit,0,1),1)</f>
        <v>0</v>
      </c>
      <c r="BM213">
        <f ca="1">IFERROR(IF(SUMIF($G$6:$BB$6,BM$6&amp;" Total",$G213:$BB213)-(SUMIF($G$6:$BB$6,BM$6&amp;" "&amp;'Input-Func_Class'!$D$22,$G213:$BB213)+IFERROR(SUMIF($G$6:$BB$6,BM$6&amp;" "&amp;'Input-Func_Class'!$E$22,$G213:$BB213),SUMIF($G$6:$BB$6,BM$6&amp;" "&amp;'Input-Func_Class'!$B$24,$G213:$BB213))+SUMIF($G$6:$BB$6,BM$6&amp;" "&amp;'Input-Func_Class'!$F$22,$G213:$BB213))&lt;Check_Limit,0,1),1)</f>
        <v>0</v>
      </c>
      <c r="BN213">
        <f ca="1">IFERROR(IF(SUMIF($G$6:$BB$6,BN$6&amp;" Total",$G213:$BB213)-(SUMIF($G$6:$BB$6,BN$6&amp;" "&amp;'Input-Func_Class'!$D$22,$G213:$BB213)+IFERROR(SUMIF($G$6:$BB$6,BN$6&amp;" "&amp;'Input-Func_Class'!$E$22,$G213:$BB213),SUMIF($G$6:$BB$6,BN$6&amp;" "&amp;'Input-Func_Class'!$B$24,$G213:$BB213))+SUMIF($G$6:$BB$6,BN$6&amp;" "&amp;'Input-Func_Class'!$F$22,$G213:$BB213))&lt;Check_Limit,0,1),1)</f>
        <v>0</v>
      </c>
      <c r="BO213">
        <f ca="1">IFERROR(IF(SUMIF($G$6:$BB$6,BO$6&amp;" Total",$G213:$BB213)-(SUMIF($G$6:$BB$6,BO$6&amp;" "&amp;'Input-Func_Class'!$D$22,$G213:$BB213)+IFERROR(SUMIF($G$6:$BB$6,BO$6&amp;" "&amp;'Input-Func_Class'!$E$22,$G213:$BB213),SUMIF($G$6:$BB$6,BO$6&amp;" "&amp;'Input-Func_Class'!$B$24,$G213:$BB213))+SUMIF($G$6:$BB$6,BO$6&amp;" "&amp;'Input-Func_Class'!$F$22,$G213:$BB213))&lt;Check_Limit,0,1),1)</f>
        <v>0</v>
      </c>
    </row>
    <row r="214" spans="1:67" outlineLevel="1">
      <c r="A214" s="31" t="str">
        <f>IF(ISBLANK('Input-Accounts'!A214),"",'Input-Accounts'!A214)</f>
        <v/>
      </c>
      <c r="B214" s="1" t="str">
        <f>IF(ISBLANK('Input-Accounts'!B214),"",'Input-Accounts'!B214)</f>
        <v/>
      </c>
      <c r="C214" s="31" t="str">
        <f>IF(ISBLANK('Input-Accounts'!C214),"",'Input-Accounts'!C214)</f>
        <v/>
      </c>
      <c r="D214" s="10"/>
      <c r="E214" s="10"/>
      <c r="F214" s="3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/>
      <c r="AB214" s="10"/>
      <c r="AC214" s="10"/>
      <c r="AD214" s="10"/>
      <c r="AE214" s="10"/>
      <c r="AF214" s="10"/>
      <c r="AG214" s="10"/>
      <c r="AH214" s="10"/>
      <c r="AI214" s="10"/>
      <c r="AJ214" s="10"/>
      <c r="AK214" s="10"/>
      <c r="AL214" s="10"/>
      <c r="AM214" s="10"/>
      <c r="AN214" s="10"/>
      <c r="AO214" s="10"/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D214">
        <f>IFERROR(IF(SUMIF($G$6:$BB$6,BD$6&amp;" Total",$G214:$BB214)-(SUMIF($G$6:$BB$6,BD$6&amp;" "&amp;'Input-Func_Class'!$D$22,$G214:$BB214)+IFERROR(SUMIF($G$6:$BB$6,BD$6&amp;" "&amp;'Input-Func_Class'!$E$22,$G214:$BB214),SUMIF($G$6:$BB$6,BD$6&amp;" "&amp;'Input-Func_Class'!$B$24,$G214:$BB214))+SUMIF($G$6:$BB$6,BD$6&amp;" "&amp;'Input-Func_Class'!$F$22,$G214:$BB214))&lt;Check_Limit,0,1),1)</f>
        <v>0</v>
      </c>
      <c r="BE214">
        <f>IFERROR(IF(SUMIF($G$6:$BB$6,BE$6&amp;" Total",$G214:$BB214)-(SUMIF($G$6:$BB$6,BE$6&amp;" "&amp;'Input-Func_Class'!$D$22,$G214:$BB214)+IFERROR(SUMIF($G$6:$BB$6,BE$6&amp;" "&amp;'Input-Func_Class'!$E$22,$G214:$BB214),SUMIF($G$6:$BB$6,BE$6&amp;" "&amp;'Input-Func_Class'!$B$24,$G214:$BB214))+SUMIF($G$6:$BB$6,BE$6&amp;" "&amp;'Input-Func_Class'!$F$22,$G214:$BB214))&lt;Check_Limit,0,1),1)</f>
        <v>0</v>
      </c>
      <c r="BF214">
        <f>IFERROR(IF(SUMIF($G$6:$BB$6,BF$6&amp;" Total",$G214:$BB214)-(SUMIF($G$6:$BB$6,BF$6&amp;" "&amp;'Input-Func_Class'!$D$22,$G214:$BB214)+IFERROR(SUMIF($G$6:$BB$6,BF$6&amp;" "&amp;'Input-Func_Class'!$E$22,$G214:$BB214),SUMIF($G$6:$BB$6,BF$6&amp;" "&amp;'Input-Func_Class'!$B$24,$G214:$BB214))+SUMIF($G$6:$BB$6,BF$6&amp;" "&amp;'Input-Func_Class'!$F$22,$G214:$BB214))&lt;Check_Limit,0,1),1)</f>
        <v>0</v>
      </c>
      <c r="BG214">
        <f>IFERROR(IF(SUMIF($G$6:$BB$6,BG$6&amp;" Total",$G214:$BB214)-(SUMIF($G$6:$BB$6,BG$6&amp;" "&amp;'Input-Func_Class'!$D$22,$G214:$BB214)+IFERROR(SUMIF($G$6:$BB$6,BG$6&amp;" "&amp;'Input-Func_Class'!$E$22,$G214:$BB214),SUMIF($G$6:$BB$6,BG$6&amp;" "&amp;'Input-Func_Class'!$B$24,$G214:$BB214))+SUMIF($G$6:$BB$6,BG$6&amp;" "&amp;'Input-Func_Class'!$F$22,$G214:$BB214))&lt;Check_Limit,0,1),1)</f>
        <v>0</v>
      </c>
      <c r="BH214">
        <f>IFERROR(IF(SUMIF($G$6:$BB$6,BH$6&amp;" Total",$G214:$BB214)-(SUMIF($G$6:$BB$6,BH$6&amp;" "&amp;'Input-Func_Class'!$D$22,$G214:$BB214)+IFERROR(SUMIF($G$6:$BB$6,BH$6&amp;" "&amp;'Input-Func_Class'!$E$22,$G214:$BB214),SUMIF($G$6:$BB$6,BH$6&amp;" "&amp;'Input-Func_Class'!$B$24,$G214:$BB214))+SUMIF($G$6:$BB$6,BH$6&amp;" "&amp;'Input-Func_Class'!$F$22,$G214:$BB214))&lt;Check_Limit,0,1),1)</f>
        <v>0</v>
      </c>
      <c r="BI214">
        <f>IFERROR(IF(SUMIF($G$6:$BB$6,BI$6&amp;" Total",$G214:$BB214)-(SUMIF($G$6:$BB$6,BI$6&amp;" "&amp;'Input-Func_Class'!$D$22,$G214:$BB214)+IFERROR(SUMIF($G$6:$BB$6,BI$6&amp;" "&amp;'Input-Func_Class'!$E$22,$G214:$BB214),SUMIF($G$6:$BB$6,BI$6&amp;" "&amp;'Input-Func_Class'!$B$24,$G214:$BB214))+SUMIF($G$6:$BB$6,BI$6&amp;" "&amp;'Input-Func_Class'!$F$22,$G214:$BB214))&lt;Check_Limit,0,1),1)</f>
        <v>0</v>
      </c>
      <c r="BJ214">
        <f>IFERROR(IF(SUMIF($G$6:$BB$6,BJ$6&amp;" Total",$G214:$BB214)-(SUMIF($G$6:$BB$6,BJ$6&amp;" "&amp;'Input-Func_Class'!$D$22,$G214:$BB214)+IFERROR(SUMIF($G$6:$BB$6,BJ$6&amp;" "&amp;'Input-Func_Class'!$E$22,$G214:$BB214),SUMIF($G$6:$BB$6,BJ$6&amp;" "&amp;'Input-Func_Class'!$B$24,$G214:$BB214))+SUMIF($G$6:$BB$6,BJ$6&amp;" "&amp;'Input-Func_Class'!$F$22,$G214:$BB214))&lt;Check_Limit,0,1),1)</f>
        <v>0</v>
      </c>
      <c r="BK214">
        <f>IFERROR(IF(SUMIF($G$6:$BB$6,BK$6&amp;" Total",$G214:$BB214)-(SUMIF($G$6:$BB$6,BK$6&amp;" "&amp;'Input-Func_Class'!$D$22,$G214:$BB214)+IFERROR(SUMIF($G$6:$BB$6,BK$6&amp;" "&amp;'Input-Func_Class'!$E$22,$G214:$BB214),SUMIF($G$6:$BB$6,BK$6&amp;" "&amp;'Input-Func_Class'!$B$24,$G214:$BB214))+SUMIF($G$6:$BB$6,BK$6&amp;" "&amp;'Input-Func_Class'!$F$22,$G214:$BB214))&lt;Check_Limit,0,1),1)</f>
        <v>0</v>
      </c>
      <c r="BL214">
        <f>IFERROR(IF(SUMIF($G$6:$BB$6,BL$6&amp;" Total",$G214:$BB214)-(SUMIF($G$6:$BB$6,BL$6&amp;" "&amp;'Input-Func_Class'!$D$22,$G214:$BB214)+IFERROR(SUMIF($G$6:$BB$6,BL$6&amp;" "&amp;'Input-Func_Class'!$E$22,$G214:$BB214),SUMIF($G$6:$BB$6,BL$6&amp;" "&amp;'Input-Func_Class'!$B$24,$G214:$BB214))+SUMIF($G$6:$BB$6,BL$6&amp;" "&amp;'Input-Func_Class'!$F$22,$G214:$BB214))&lt;Check_Limit,0,1),1)</f>
        <v>0</v>
      </c>
      <c r="BM214">
        <f>IFERROR(IF(SUMIF($G$6:$BB$6,BM$6&amp;" Total",$G214:$BB214)-(SUMIF($G$6:$BB$6,BM$6&amp;" "&amp;'Input-Func_Class'!$D$22,$G214:$BB214)+IFERROR(SUMIF($G$6:$BB$6,BM$6&amp;" "&amp;'Input-Func_Class'!$E$22,$G214:$BB214),SUMIF($G$6:$BB$6,BM$6&amp;" "&amp;'Input-Func_Class'!$B$24,$G214:$BB214))+SUMIF($G$6:$BB$6,BM$6&amp;" "&amp;'Input-Func_Class'!$F$22,$G214:$BB214))&lt;Check_Limit,0,1),1)</f>
        <v>0</v>
      </c>
      <c r="BN214">
        <f>IFERROR(IF(SUMIF($G$6:$BB$6,BN$6&amp;" Total",$G214:$BB214)-(SUMIF($G$6:$BB$6,BN$6&amp;" "&amp;'Input-Func_Class'!$D$22,$G214:$BB214)+IFERROR(SUMIF($G$6:$BB$6,BN$6&amp;" "&amp;'Input-Func_Class'!$E$22,$G214:$BB214),SUMIF($G$6:$BB$6,BN$6&amp;" "&amp;'Input-Func_Class'!$B$24,$G214:$BB214))+SUMIF($G$6:$BB$6,BN$6&amp;" "&amp;'Input-Func_Class'!$F$22,$G214:$BB214))&lt;Check_Limit,0,1),1)</f>
        <v>0</v>
      </c>
      <c r="BO214">
        <f>IFERROR(IF(SUMIF($G$6:$BB$6,BO$6&amp;" Total",$G214:$BB214)-(SUMIF($G$6:$BB$6,BO$6&amp;" "&amp;'Input-Func_Class'!$D$22,$G214:$BB214)+IFERROR(SUMIF($G$6:$BB$6,BO$6&amp;" "&amp;'Input-Func_Class'!$E$22,$G214:$BB214),SUMIF($G$6:$BB$6,BO$6&amp;" "&amp;'Input-Func_Class'!$B$24,$G214:$BB214))+SUMIF($G$6:$BB$6,BO$6&amp;" "&amp;'Input-Func_Class'!$F$22,$G214:$BB214))&lt;Check_Limit,0,1),1)</f>
        <v>0</v>
      </c>
    </row>
    <row r="215" spans="1:67" outlineLevel="1">
      <c r="A215" s="31">
        <f>IF(ISBLANK('Input-Accounts'!A215),"",'Input-Accounts'!A215)</f>
        <v>190</v>
      </c>
      <c r="B215" s="1" t="str">
        <f>IF(ISBLANK('Input-Accounts'!B215),"",'Input-Accounts'!B215)</f>
        <v>Sales Expenses</v>
      </c>
      <c r="C215" s="31" t="str">
        <f>IF(ISBLANK('Input-Accounts'!C215),"",'Input-Accounts'!C215)</f>
        <v/>
      </c>
      <c r="D215" s="10"/>
      <c r="E215" s="10"/>
      <c r="F215" s="3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/>
      <c r="AB215" s="10"/>
      <c r="AC215" s="10"/>
      <c r="AD215" s="10"/>
      <c r="AE215" s="10"/>
      <c r="AF215" s="10"/>
      <c r="AG215" s="10"/>
      <c r="AH215" s="10"/>
      <c r="AI215" s="10"/>
      <c r="AJ215" s="10"/>
      <c r="AK215" s="10"/>
      <c r="AL215" s="10"/>
      <c r="AM215" s="10"/>
      <c r="AN215" s="10"/>
      <c r="AO215" s="10"/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D215">
        <f>IFERROR(IF(SUMIF($G$6:$BB$6,BD$6&amp;" Total",$G215:$BB215)-(SUMIF($G$6:$BB$6,BD$6&amp;" "&amp;'Input-Func_Class'!$D$22,$G215:$BB215)+IFERROR(SUMIF($G$6:$BB$6,BD$6&amp;" "&amp;'Input-Func_Class'!$E$22,$G215:$BB215),SUMIF($G$6:$BB$6,BD$6&amp;" "&amp;'Input-Func_Class'!$B$24,$G215:$BB215))+SUMIF($G$6:$BB$6,BD$6&amp;" "&amp;'Input-Func_Class'!$F$22,$G215:$BB215))&lt;Check_Limit,0,1),1)</f>
        <v>0</v>
      </c>
      <c r="BE215">
        <f>IFERROR(IF(SUMIF($G$6:$BB$6,BE$6&amp;" Total",$G215:$BB215)-(SUMIF($G$6:$BB$6,BE$6&amp;" "&amp;'Input-Func_Class'!$D$22,$G215:$BB215)+IFERROR(SUMIF($G$6:$BB$6,BE$6&amp;" "&amp;'Input-Func_Class'!$E$22,$G215:$BB215),SUMIF($G$6:$BB$6,BE$6&amp;" "&amp;'Input-Func_Class'!$B$24,$G215:$BB215))+SUMIF($G$6:$BB$6,BE$6&amp;" "&amp;'Input-Func_Class'!$F$22,$G215:$BB215))&lt;Check_Limit,0,1),1)</f>
        <v>0</v>
      </c>
      <c r="BF215">
        <f>IFERROR(IF(SUMIF($G$6:$BB$6,BF$6&amp;" Total",$G215:$BB215)-(SUMIF($G$6:$BB$6,BF$6&amp;" "&amp;'Input-Func_Class'!$D$22,$G215:$BB215)+IFERROR(SUMIF($G$6:$BB$6,BF$6&amp;" "&amp;'Input-Func_Class'!$E$22,$G215:$BB215),SUMIF($G$6:$BB$6,BF$6&amp;" "&amp;'Input-Func_Class'!$B$24,$G215:$BB215))+SUMIF($G$6:$BB$6,BF$6&amp;" "&amp;'Input-Func_Class'!$F$22,$G215:$BB215))&lt;Check_Limit,0,1),1)</f>
        <v>0</v>
      </c>
      <c r="BG215">
        <f>IFERROR(IF(SUMIF($G$6:$BB$6,BG$6&amp;" Total",$G215:$BB215)-(SUMIF($G$6:$BB$6,BG$6&amp;" "&amp;'Input-Func_Class'!$D$22,$G215:$BB215)+IFERROR(SUMIF($G$6:$BB$6,BG$6&amp;" "&amp;'Input-Func_Class'!$E$22,$G215:$BB215),SUMIF($G$6:$BB$6,BG$6&amp;" "&amp;'Input-Func_Class'!$B$24,$G215:$BB215))+SUMIF($G$6:$BB$6,BG$6&amp;" "&amp;'Input-Func_Class'!$F$22,$G215:$BB215))&lt;Check_Limit,0,1),1)</f>
        <v>0</v>
      </c>
      <c r="BH215">
        <f>IFERROR(IF(SUMIF($G$6:$BB$6,BH$6&amp;" Total",$G215:$BB215)-(SUMIF($G$6:$BB$6,BH$6&amp;" "&amp;'Input-Func_Class'!$D$22,$G215:$BB215)+IFERROR(SUMIF($G$6:$BB$6,BH$6&amp;" "&amp;'Input-Func_Class'!$E$22,$G215:$BB215),SUMIF($G$6:$BB$6,BH$6&amp;" "&amp;'Input-Func_Class'!$B$24,$G215:$BB215))+SUMIF($G$6:$BB$6,BH$6&amp;" "&amp;'Input-Func_Class'!$F$22,$G215:$BB215))&lt;Check_Limit,0,1),1)</f>
        <v>0</v>
      </c>
      <c r="BI215">
        <f>IFERROR(IF(SUMIF($G$6:$BB$6,BI$6&amp;" Total",$G215:$BB215)-(SUMIF($G$6:$BB$6,BI$6&amp;" "&amp;'Input-Func_Class'!$D$22,$G215:$BB215)+IFERROR(SUMIF($G$6:$BB$6,BI$6&amp;" "&amp;'Input-Func_Class'!$E$22,$G215:$BB215),SUMIF($G$6:$BB$6,BI$6&amp;" "&amp;'Input-Func_Class'!$B$24,$G215:$BB215))+SUMIF($G$6:$BB$6,BI$6&amp;" "&amp;'Input-Func_Class'!$F$22,$G215:$BB215))&lt;Check_Limit,0,1),1)</f>
        <v>0</v>
      </c>
      <c r="BJ215">
        <f>IFERROR(IF(SUMIF($G$6:$BB$6,BJ$6&amp;" Total",$G215:$BB215)-(SUMIF($G$6:$BB$6,BJ$6&amp;" "&amp;'Input-Func_Class'!$D$22,$G215:$BB215)+IFERROR(SUMIF($G$6:$BB$6,BJ$6&amp;" "&amp;'Input-Func_Class'!$E$22,$G215:$BB215),SUMIF($G$6:$BB$6,BJ$6&amp;" "&amp;'Input-Func_Class'!$B$24,$G215:$BB215))+SUMIF($G$6:$BB$6,BJ$6&amp;" "&amp;'Input-Func_Class'!$F$22,$G215:$BB215))&lt;Check_Limit,0,1),1)</f>
        <v>0</v>
      </c>
      <c r="BK215">
        <f>IFERROR(IF(SUMIF($G$6:$BB$6,BK$6&amp;" Total",$G215:$BB215)-(SUMIF($G$6:$BB$6,BK$6&amp;" "&amp;'Input-Func_Class'!$D$22,$G215:$BB215)+IFERROR(SUMIF($G$6:$BB$6,BK$6&amp;" "&amp;'Input-Func_Class'!$E$22,$G215:$BB215),SUMIF($G$6:$BB$6,BK$6&amp;" "&amp;'Input-Func_Class'!$B$24,$G215:$BB215))+SUMIF($G$6:$BB$6,BK$6&amp;" "&amp;'Input-Func_Class'!$F$22,$G215:$BB215))&lt;Check_Limit,0,1),1)</f>
        <v>0</v>
      </c>
      <c r="BL215">
        <f>IFERROR(IF(SUMIF($G$6:$BB$6,BL$6&amp;" Total",$G215:$BB215)-(SUMIF($G$6:$BB$6,BL$6&amp;" "&amp;'Input-Func_Class'!$D$22,$G215:$BB215)+IFERROR(SUMIF($G$6:$BB$6,BL$6&amp;" "&amp;'Input-Func_Class'!$E$22,$G215:$BB215),SUMIF($G$6:$BB$6,BL$6&amp;" "&amp;'Input-Func_Class'!$B$24,$G215:$BB215))+SUMIF($G$6:$BB$6,BL$6&amp;" "&amp;'Input-Func_Class'!$F$22,$G215:$BB215))&lt;Check_Limit,0,1),1)</f>
        <v>0</v>
      </c>
      <c r="BM215">
        <f>IFERROR(IF(SUMIF($G$6:$BB$6,BM$6&amp;" Total",$G215:$BB215)-(SUMIF($G$6:$BB$6,BM$6&amp;" "&amp;'Input-Func_Class'!$D$22,$G215:$BB215)+IFERROR(SUMIF($G$6:$BB$6,BM$6&amp;" "&amp;'Input-Func_Class'!$E$22,$G215:$BB215),SUMIF($G$6:$BB$6,BM$6&amp;" "&amp;'Input-Func_Class'!$B$24,$G215:$BB215))+SUMIF($G$6:$BB$6,BM$6&amp;" "&amp;'Input-Func_Class'!$F$22,$G215:$BB215))&lt;Check_Limit,0,1),1)</f>
        <v>0</v>
      </c>
      <c r="BN215">
        <f>IFERROR(IF(SUMIF($G$6:$BB$6,BN$6&amp;" Total",$G215:$BB215)-(SUMIF($G$6:$BB$6,BN$6&amp;" "&amp;'Input-Func_Class'!$D$22,$G215:$BB215)+IFERROR(SUMIF($G$6:$BB$6,BN$6&amp;" "&amp;'Input-Func_Class'!$E$22,$G215:$BB215),SUMIF($G$6:$BB$6,BN$6&amp;" "&amp;'Input-Func_Class'!$B$24,$G215:$BB215))+SUMIF($G$6:$BB$6,BN$6&amp;" "&amp;'Input-Func_Class'!$F$22,$G215:$BB215))&lt;Check_Limit,0,1),1)</f>
        <v>0</v>
      </c>
      <c r="BO215">
        <f>IFERROR(IF(SUMIF($G$6:$BB$6,BO$6&amp;" Total",$G215:$BB215)-(SUMIF($G$6:$BB$6,BO$6&amp;" "&amp;'Input-Func_Class'!$D$22,$G215:$BB215)+IFERROR(SUMIF($G$6:$BB$6,BO$6&amp;" "&amp;'Input-Func_Class'!$E$22,$G215:$BB215),SUMIF($G$6:$BB$6,BO$6&amp;" "&amp;'Input-Func_Class'!$B$24,$G215:$BB215))+SUMIF($G$6:$BB$6,BO$6&amp;" "&amp;'Input-Func_Class'!$F$22,$G215:$BB215))&lt;Check_Limit,0,1),1)</f>
        <v>0</v>
      </c>
    </row>
    <row r="216" spans="1:67" outlineLevel="1">
      <c r="A216" s="31">
        <f>IF(ISBLANK('Input-Accounts'!A216),"",'Input-Accounts'!A216)</f>
        <v>191</v>
      </c>
      <c r="B216" s="53" t="str">
        <f>IF(ISBLANK('Input-Accounts'!B216),"",'Input-Accounts'!B216)</f>
        <v>Supervision</v>
      </c>
      <c r="C216" s="31">
        <f>IF(ISBLANK('Input-Accounts'!C216),"",'Input-Accounts'!C216)</f>
        <v>911</v>
      </c>
      <c r="D216" s="10">
        <f>Functionalization!$D216</f>
        <v>0</v>
      </c>
      <c r="E216" s="10">
        <f t="shared" si="48"/>
        <v>0</v>
      </c>
      <c r="F216" s="3" t="str">
        <f>IF($D216=0,"-",IF('Input-Accounts'!$E216&lt;&gt;0,'Input-Accounts'!$E216,'Input-Accounts'!$G216))</f>
        <v>-</v>
      </c>
      <c r="G216" s="10">
        <f ca="1">IF(G$5&lt;&gt;"",HLOOKUP(G$5,Functionalization!$G$6:$R$373,ROW($A216)-5,FALSE),IFERROR(INDEX(G$337:G$373,MATCH($F216,$B$337:$B$373,0))/VLOOKUP($F216,$B$337:$BB$373,MATCH(LEFT(TRIM(G$6),FIND("~",SUBSTITUTE(G$6,"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216))*HLOOKUP(LEFT(TRIM(G$6),FIND("~",SUBSTITUTE(G$6," ","~",LEN(TRIM(G$6))-LEN(SUBSTITUTE(TRIM(G$6)," ",""))))-1)&amp;" Total",$B$6:$BB$373,ROW($A216)-5,FALSE))</f>
        <v>0</v>
      </c>
      <c r="H216" s="10">
        <f ca="1">IF(H$5&lt;&gt;"",HLOOKUP(H$5,Functionalization!$G$6:$R$373,ROW($A216)-5,FALSE),IFERROR(INDEX(H$337:H$373,MATCH($F216,$B$337:$B$373,0))/VLOOKUP($F216,$B$337:$BB$373,MATCH(LEFT(TRIM(H$6),FIND("~",SUBSTITUTE(H$6,"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216))*HLOOKUP(LEFT(TRIM(H$6),FIND("~",SUBSTITUTE(H$6," ","~",LEN(TRIM(H$6))-LEN(SUBSTITUTE(TRIM(H$6)," ",""))))-1)&amp;" Total",$B$6:$BB$373,ROW($A216)-5,FALSE))</f>
        <v>0</v>
      </c>
      <c r="I216" s="10">
        <f ca="1">IF(I$5&lt;&gt;"",HLOOKUP(I$5,Functionalization!$G$6:$R$373,ROW($A216)-5,FALSE),IFERROR(INDEX(I$337:I$373,MATCH($F216,$B$337:$B$373,0))/VLOOKUP($F216,$B$337:$BB$373,MATCH(LEFT(TRIM(I$6),FIND("~",SUBSTITUTE(I$6,"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216))*HLOOKUP(LEFT(TRIM(I$6),FIND("~",SUBSTITUTE(I$6," ","~",LEN(TRIM(I$6))-LEN(SUBSTITUTE(TRIM(I$6)," ",""))))-1)&amp;" Total",$B$6:$BB$373,ROW($A216)-5,FALSE))</f>
        <v>0</v>
      </c>
      <c r="J216" s="10">
        <f ca="1">IF(J$5&lt;&gt;"",HLOOKUP(J$5,Functionalization!$G$6:$R$373,ROW($A216)-5,FALSE),IFERROR(INDEX(J$337:J$373,MATCH($F216,$B$337:$B$373,0))/VLOOKUP($F216,$B$337:$BB$373,MATCH(LEFT(TRIM(J$6),FIND("~",SUBSTITUTE(J$6,"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216))*HLOOKUP(LEFT(TRIM(J$6),FIND("~",SUBSTITUTE(J$6," ","~",LEN(TRIM(J$6))-LEN(SUBSTITUTE(TRIM(J$6)," ",""))))-1)&amp;" Total",$B$6:$BB$373,ROW($A216)-5,FALSE))</f>
        <v>0</v>
      </c>
      <c r="K216" s="10">
        <f ca="1">IF(K$5&lt;&gt;"",HLOOKUP(K$5,Functionalization!$G$6:$R$373,ROW($A216)-5,FALSE),IFERROR(INDEX(K$337:K$373,MATCH($F216,$B$337:$B$373,0))/VLOOKUP($F216,$B$337:$BB$373,MATCH(LEFT(TRIM(K$6),FIND("~",SUBSTITUTE(K$6,"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216))*HLOOKUP(LEFT(TRIM(K$6),FIND("~",SUBSTITUTE(K$6," ","~",LEN(TRIM(K$6))-LEN(SUBSTITUTE(TRIM(K$6)," ",""))))-1)&amp;" Total",$B$6:$BB$373,ROW($A216)-5,FALSE))</f>
        <v>0</v>
      </c>
      <c r="L216" s="10">
        <f ca="1">IF(L$5&lt;&gt;"",HLOOKUP(L$5,Functionalization!$G$6:$R$373,ROW($A216)-5,FALSE),IFERROR(INDEX(L$337:L$373,MATCH($F216,$B$337:$B$373,0))/VLOOKUP($F216,$B$337:$BB$373,MATCH(LEFT(TRIM(L$6),FIND("~",SUBSTITUTE(L$6,"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216))*HLOOKUP(LEFT(TRIM(L$6),FIND("~",SUBSTITUTE(L$6," ","~",LEN(TRIM(L$6))-LEN(SUBSTITUTE(TRIM(L$6)," ",""))))-1)&amp;" Total",$B$6:$BB$373,ROW($A216)-5,FALSE))</f>
        <v>0</v>
      </c>
      <c r="M216" s="10">
        <f ca="1">IF(M$5&lt;&gt;"",HLOOKUP(M$5,Functionalization!$G$6:$R$373,ROW($A216)-5,FALSE),IFERROR(INDEX(M$337:M$373,MATCH($F216,$B$337:$B$373,0))/VLOOKUP($F216,$B$337:$BB$373,MATCH(LEFT(TRIM(M$6),FIND("~",SUBSTITUTE(M$6,"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216))*HLOOKUP(LEFT(TRIM(M$6),FIND("~",SUBSTITUTE(M$6," ","~",LEN(TRIM(M$6))-LEN(SUBSTITUTE(TRIM(M$6)," ",""))))-1)&amp;" Total",$B$6:$BB$373,ROW($A216)-5,FALSE))</f>
        <v>0</v>
      </c>
      <c r="N216" s="10">
        <f ca="1">IF(N$5&lt;&gt;"",HLOOKUP(N$5,Functionalization!$G$6:$R$373,ROW($A216)-5,FALSE),IFERROR(INDEX(N$337:N$373,MATCH($F216,$B$337:$B$373,0))/VLOOKUP($F216,$B$337:$BB$373,MATCH(LEFT(TRIM(N$6),FIND("~",SUBSTITUTE(N$6,"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216))*HLOOKUP(LEFT(TRIM(N$6),FIND("~",SUBSTITUTE(N$6," ","~",LEN(TRIM(N$6))-LEN(SUBSTITUTE(TRIM(N$6)," ",""))))-1)&amp;" Total",$B$6:$BB$373,ROW($A216)-5,FALSE))</f>
        <v>0</v>
      </c>
      <c r="O216" s="10">
        <f ca="1">IF(O$5&lt;&gt;"",HLOOKUP(O$5,Functionalization!$G$6:$R$373,ROW($A216)-5,FALSE),IFERROR(INDEX(O$337:O$373,MATCH($F216,$B$337:$B$373,0))/VLOOKUP($F216,$B$337:$BB$373,MATCH(LEFT(TRIM(O$6),FIND("~",SUBSTITUTE(O$6,"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216))*HLOOKUP(LEFT(TRIM(O$6),FIND("~",SUBSTITUTE(O$6," ","~",LEN(TRIM(O$6))-LEN(SUBSTITUTE(TRIM(O$6)," ",""))))-1)&amp;" Total",$B$6:$BB$373,ROW($A216)-5,FALSE))</f>
        <v>0</v>
      </c>
      <c r="P216" s="10">
        <f ca="1">IF(P$5&lt;&gt;"",HLOOKUP(P$5,Functionalization!$G$6:$R$373,ROW($A216)-5,FALSE),IFERROR(INDEX(P$337:P$373,MATCH($F216,$B$337:$B$373,0))/VLOOKUP($F216,$B$337:$BB$373,MATCH(LEFT(TRIM(P$6),FIND("~",SUBSTITUTE(P$6,"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216))*HLOOKUP(LEFT(TRIM(P$6),FIND("~",SUBSTITUTE(P$6," ","~",LEN(TRIM(P$6))-LEN(SUBSTITUTE(TRIM(P$6)," ",""))))-1)&amp;" Total",$B$6:$BB$373,ROW($A216)-5,FALSE))</f>
        <v>0</v>
      </c>
      <c r="Q216" s="10">
        <f ca="1">IF(Q$5&lt;&gt;"",HLOOKUP(Q$5,Functionalization!$G$6:$R$373,ROW($A216)-5,FALSE),IFERROR(INDEX(Q$337:Q$373,MATCH($F216,$B$337:$B$373,0))/VLOOKUP($F216,$B$337:$BB$373,MATCH(LEFT(TRIM(Q$6),FIND("~",SUBSTITUTE(Q$6,"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216))*HLOOKUP(LEFT(TRIM(Q$6),FIND("~",SUBSTITUTE(Q$6," ","~",LEN(TRIM(Q$6))-LEN(SUBSTITUTE(TRIM(Q$6)," ",""))))-1)&amp;" Total",$B$6:$BB$373,ROW($A216)-5,FALSE))</f>
        <v>0</v>
      </c>
      <c r="R216" s="10">
        <f ca="1">IF(R$5&lt;&gt;"",HLOOKUP(R$5,Functionalization!$G$6:$R$373,ROW($A216)-5,FALSE),IFERROR(INDEX(R$337:R$373,MATCH($F216,$B$337:$B$373,0))/VLOOKUP($F216,$B$337:$BB$373,MATCH(LEFT(TRIM(R$6),FIND("~",SUBSTITUTE(R$6,"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216))*HLOOKUP(LEFT(TRIM(R$6),FIND("~",SUBSTITUTE(R$6," ","~",LEN(TRIM(R$6))-LEN(SUBSTITUTE(TRIM(R$6)," ",""))))-1)&amp;" Total",$B$6:$BB$373,ROW($A216)-5,FALSE))</f>
        <v>0</v>
      </c>
      <c r="S216" s="10">
        <f ca="1">IF(S$5&lt;&gt;"",HLOOKUP(S$5,Functionalization!$G$6:$R$373,ROW($A216)-5,FALSE),IFERROR(INDEX(S$337:S$373,MATCH($F216,$B$337:$B$373,0))/VLOOKUP($F216,$B$337:$BB$373,MATCH(LEFT(TRIM(S$6),FIND("~",SUBSTITUTE(S$6,"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216))*HLOOKUP(LEFT(TRIM(S$6),FIND("~",SUBSTITUTE(S$6," ","~",LEN(TRIM(S$6))-LEN(SUBSTITUTE(TRIM(S$6)," ",""))))-1)&amp;" Total",$B$6:$BB$373,ROW($A216)-5,FALSE))</f>
        <v>0</v>
      </c>
      <c r="T216" s="10">
        <f ca="1">IF(T$5&lt;&gt;"",HLOOKUP(T$5,Functionalization!$G$6:$R$373,ROW($A216)-5,FALSE),IFERROR(INDEX(T$337:T$373,MATCH($F216,$B$337:$B$373,0))/VLOOKUP($F216,$B$337:$BB$373,MATCH(LEFT(TRIM(T$6),FIND("~",SUBSTITUTE(T$6,"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216))*HLOOKUP(LEFT(TRIM(T$6),FIND("~",SUBSTITUTE(T$6," ","~",LEN(TRIM(T$6))-LEN(SUBSTITUTE(TRIM(T$6)," ",""))))-1)&amp;" Total",$B$6:$BB$373,ROW($A216)-5,FALSE))</f>
        <v>0</v>
      </c>
      <c r="U216" s="10">
        <f ca="1">IF(U$5&lt;&gt;"",HLOOKUP(U$5,Functionalization!$G$6:$R$373,ROW($A216)-5,FALSE),IFERROR(INDEX(U$337:U$373,MATCH($F216,$B$337:$B$373,0))/VLOOKUP($F216,$B$337:$BB$373,MATCH(LEFT(TRIM(U$6),FIND("~",SUBSTITUTE(U$6,"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216))*HLOOKUP(LEFT(TRIM(U$6),FIND("~",SUBSTITUTE(U$6," ","~",LEN(TRIM(U$6))-LEN(SUBSTITUTE(TRIM(U$6)," ",""))))-1)&amp;" Total",$B$6:$BB$373,ROW($A216)-5,FALSE))</f>
        <v>0</v>
      </c>
      <c r="V216" s="10">
        <f ca="1">IF(V$5&lt;&gt;"",HLOOKUP(V$5,Functionalization!$G$6:$R$373,ROW($A216)-5,FALSE),IFERROR(INDEX(V$337:V$373,MATCH($F216,$B$337:$B$373,0))/VLOOKUP($F216,$B$337:$BB$373,MATCH(LEFT(TRIM(V$6),FIND("~",SUBSTITUTE(V$6,"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216))*HLOOKUP(LEFT(TRIM(V$6),FIND("~",SUBSTITUTE(V$6," ","~",LEN(TRIM(V$6))-LEN(SUBSTITUTE(TRIM(V$6)," ",""))))-1)&amp;" Total",$B$6:$BB$373,ROW($A216)-5,FALSE))</f>
        <v>0</v>
      </c>
      <c r="W216" s="10">
        <f ca="1">IF(W$5&lt;&gt;"",HLOOKUP(W$5,Functionalization!$G$6:$R$373,ROW($A216)-5,FALSE),IFERROR(INDEX(W$337:W$373,MATCH($F216,$B$337:$B$373,0))/VLOOKUP($F216,$B$337:$BB$373,MATCH(LEFT(TRIM(W$6),FIND("~",SUBSTITUTE(W$6,"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216))*HLOOKUP(LEFT(TRIM(W$6),FIND("~",SUBSTITUTE(W$6," ","~",LEN(TRIM(W$6))-LEN(SUBSTITUTE(TRIM(W$6)," ",""))))-1)&amp;" Total",$B$6:$BB$373,ROW($A216)-5,FALSE))</f>
        <v>0</v>
      </c>
      <c r="X216" s="10">
        <f ca="1">IF(X$5&lt;&gt;"",HLOOKUP(X$5,Functionalization!$G$6:$R$373,ROW($A216)-5,FALSE),IFERROR(INDEX(X$337:X$373,MATCH($F216,$B$337:$B$373,0))/VLOOKUP($F216,$B$337:$BB$373,MATCH(LEFT(TRIM(X$6),FIND("~",SUBSTITUTE(X$6,"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216))*HLOOKUP(LEFT(TRIM(X$6),FIND("~",SUBSTITUTE(X$6," ","~",LEN(TRIM(X$6))-LEN(SUBSTITUTE(TRIM(X$6)," ",""))))-1)&amp;" Total",$B$6:$BB$373,ROW($A216)-5,FALSE))</f>
        <v>0</v>
      </c>
      <c r="Y216" s="10">
        <f ca="1">IF(Y$5&lt;&gt;"",HLOOKUP(Y$5,Functionalization!$G$6:$R$373,ROW($A216)-5,FALSE),IFERROR(INDEX(Y$337:Y$373,MATCH($F216,$B$337:$B$373,0))/VLOOKUP($F216,$B$337:$BB$373,MATCH(LEFT(TRIM(Y$6),FIND("~",SUBSTITUTE(Y$6,"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216))*HLOOKUP(LEFT(TRIM(Y$6),FIND("~",SUBSTITUTE(Y$6," ","~",LEN(TRIM(Y$6))-LEN(SUBSTITUTE(TRIM(Y$6)," ",""))))-1)&amp;" Total",$B$6:$BB$373,ROW($A216)-5,FALSE))</f>
        <v>0</v>
      </c>
      <c r="Z216" s="10">
        <f ca="1">IF(Z$5&lt;&gt;"",HLOOKUP(Z$5,Functionalization!$G$6:$R$373,ROW($A216)-5,FALSE),IFERROR(INDEX(Z$337:Z$373,MATCH($F216,$B$337:$B$373,0))/VLOOKUP($F216,$B$337:$BB$373,MATCH(LEFT(TRIM(Z$6),FIND("~",SUBSTITUTE(Z$6,"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216))*HLOOKUP(LEFT(TRIM(Z$6),FIND("~",SUBSTITUTE(Z$6," ","~",LEN(TRIM(Z$6))-LEN(SUBSTITUTE(TRIM(Z$6)," ",""))))-1)&amp;" Total",$B$6:$BB$373,ROW($A216)-5,FALSE))</f>
        <v>0</v>
      </c>
      <c r="AA216" s="10">
        <f ca="1">IF(AA$5&lt;&gt;"",HLOOKUP(AA$5,Functionalization!$G$6:$R$373,ROW($A216)-5,FALSE),IFERROR(INDEX(AA$337:AA$373,MATCH($F216,$B$337:$B$373,0))/VLOOKUP($F216,$B$337:$BB$373,MATCH(LEFT(TRIM(AA$6),FIND("~",SUBSTITUTE(AA$6,"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216))*HLOOKUP(LEFT(TRIM(AA$6),FIND("~",SUBSTITUTE(AA$6," ","~",LEN(TRIM(AA$6))-LEN(SUBSTITUTE(TRIM(AA$6)," ",""))))-1)&amp;" Total",$B$6:$BB$373,ROW($A216)-5,FALSE))</f>
        <v>0</v>
      </c>
      <c r="AB216" s="10">
        <f ca="1">IF(AB$5&lt;&gt;"",HLOOKUP(AB$5,Functionalization!$G$6:$R$373,ROW($A216)-5,FALSE),IFERROR(INDEX(AB$337:AB$373,MATCH($F216,$B$337:$B$373,0))/VLOOKUP($F216,$B$337:$BB$373,MATCH(LEFT(TRIM(AB$6),FIND("~",SUBSTITUTE(AB$6,"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216))*HLOOKUP(LEFT(TRIM(AB$6),FIND("~",SUBSTITUTE(AB$6," ","~",LEN(TRIM(AB$6))-LEN(SUBSTITUTE(TRIM(AB$6)," ",""))))-1)&amp;" Total",$B$6:$BB$373,ROW($A216)-5,FALSE))</f>
        <v>0</v>
      </c>
      <c r="AC216" s="10">
        <f ca="1">IF(AC$5&lt;&gt;"",HLOOKUP(AC$5,Functionalization!$G$6:$R$373,ROW($A216)-5,FALSE),IFERROR(INDEX(AC$337:AC$373,MATCH($F216,$B$337:$B$373,0))/VLOOKUP($F216,$B$337:$BB$373,MATCH(LEFT(TRIM(AC$6),FIND("~",SUBSTITUTE(AC$6,"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216))*HLOOKUP(LEFT(TRIM(AC$6),FIND("~",SUBSTITUTE(AC$6," ","~",LEN(TRIM(AC$6))-LEN(SUBSTITUTE(TRIM(AC$6)," ",""))))-1)&amp;" Total",$B$6:$BB$373,ROW($A216)-5,FALSE))</f>
        <v>0</v>
      </c>
      <c r="AD216" s="10">
        <f ca="1">IF(AD$5&lt;&gt;"",HLOOKUP(AD$5,Functionalization!$G$6:$R$373,ROW($A216)-5,FALSE),IFERROR(INDEX(AD$337:AD$373,MATCH($F216,$B$337:$B$373,0))/VLOOKUP($F216,$B$337:$BB$373,MATCH(LEFT(TRIM(AD$6),FIND("~",SUBSTITUTE(AD$6,"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216))*HLOOKUP(LEFT(TRIM(AD$6),FIND("~",SUBSTITUTE(AD$6," ","~",LEN(TRIM(AD$6))-LEN(SUBSTITUTE(TRIM(AD$6)," ",""))))-1)&amp;" Total",$B$6:$BB$373,ROW($A216)-5,FALSE))</f>
        <v>0</v>
      </c>
      <c r="AE216" s="10">
        <f ca="1">IF(AE$5&lt;&gt;"",HLOOKUP(AE$5,Functionalization!$G$6:$R$373,ROW($A216)-5,FALSE),IFERROR(INDEX(AE$337:AE$373,MATCH($F216,$B$337:$B$373,0))/VLOOKUP($F216,$B$337:$BB$373,MATCH(LEFT(TRIM(AE$6),FIND("~",SUBSTITUTE(AE$6,"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216))*HLOOKUP(LEFT(TRIM(AE$6),FIND("~",SUBSTITUTE(AE$6," ","~",LEN(TRIM(AE$6))-LEN(SUBSTITUTE(TRIM(AE$6)," ",""))))-1)&amp;" Total",$B$6:$BB$373,ROW($A216)-5,FALSE))</f>
        <v>0</v>
      </c>
      <c r="AF216" s="10">
        <f ca="1">IF(AF$5&lt;&gt;"",HLOOKUP(AF$5,Functionalization!$G$6:$R$373,ROW($A216)-5,FALSE),IFERROR(INDEX(AF$337:AF$373,MATCH($F216,$B$337:$B$373,0))/VLOOKUP($F216,$B$337:$BB$373,MATCH(LEFT(TRIM(AF$6),FIND("~",SUBSTITUTE(AF$6,"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216))*HLOOKUP(LEFT(TRIM(AF$6),FIND("~",SUBSTITUTE(AF$6," ","~",LEN(TRIM(AF$6))-LEN(SUBSTITUTE(TRIM(AF$6)," ",""))))-1)&amp;" Total",$B$6:$BB$373,ROW($A216)-5,FALSE))</f>
        <v>0</v>
      </c>
      <c r="AG216" s="10">
        <f ca="1">IF(AG$5&lt;&gt;"",HLOOKUP(AG$5,Functionalization!$G$6:$R$373,ROW($A216)-5,FALSE),IFERROR(INDEX(AG$337:AG$373,MATCH($F216,$B$337:$B$373,0))/VLOOKUP($F216,$B$337:$BB$373,MATCH(LEFT(TRIM(AG$6),FIND("~",SUBSTITUTE(AG$6,"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216))*HLOOKUP(LEFT(TRIM(AG$6),FIND("~",SUBSTITUTE(AG$6," ","~",LEN(TRIM(AG$6))-LEN(SUBSTITUTE(TRIM(AG$6)," ",""))))-1)&amp;" Total",$B$6:$BB$373,ROW($A216)-5,FALSE))</f>
        <v>0</v>
      </c>
      <c r="AH216" s="10">
        <f ca="1">IF(AH$5&lt;&gt;"",HLOOKUP(AH$5,Functionalization!$G$6:$R$373,ROW($A216)-5,FALSE),IFERROR(INDEX(AH$337:AH$373,MATCH($F216,$B$337:$B$373,0))/VLOOKUP($F216,$B$337:$BB$373,MATCH(LEFT(TRIM(AH$6),FIND("~",SUBSTITUTE(AH$6,"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216))*HLOOKUP(LEFT(TRIM(AH$6),FIND("~",SUBSTITUTE(AH$6," ","~",LEN(TRIM(AH$6))-LEN(SUBSTITUTE(TRIM(AH$6)," ",""))))-1)&amp;" Total",$B$6:$BB$373,ROW($A216)-5,FALSE))</f>
        <v>0</v>
      </c>
      <c r="AI216" s="10">
        <f ca="1">IF(AI$5&lt;&gt;"",HLOOKUP(AI$5,Functionalization!$G$6:$R$373,ROW($A216)-5,FALSE),IFERROR(INDEX(AI$337:AI$373,MATCH($F216,$B$337:$B$373,0))/VLOOKUP($F216,$B$337:$BB$373,MATCH(LEFT(TRIM(AI$6),FIND("~",SUBSTITUTE(AI$6,"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216))*HLOOKUP(LEFT(TRIM(AI$6),FIND("~",SUBSTITUTE(AI$6," ","~",LEN(TRIM(AI$6))-LEN(SUBSTITUTE(TRIM(AI$6)," ",""))))-1)&amp;" Total",$B$6:$BB$373,ROW($A216)-5,FALSE))</f>
        <v>0</v>
      </c>
      <c r="AJ216" s="10">
        <f ca="1">IF(AJ$5&lt;&gt;"",HLOOKUP(AJ$5,Functionalization!$G$6:$R$373,ROW($A216)-5,FALSE),IFERROR(INDEX(AJ$337:AJ$373,MATCH($F216,$B$337:$B$373,0))/VLOOKUP($F216,$B$337:$BB$373,MATCH(LEFT(TRIM(AJ$6),FIND("~",SUBSTITUTE(AJ$6,"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216))*HLOOKUP(LEFT(TRIM(AJ$6),FIND("~",SUBSTITUTE(AJ$6," ","~",LEN(TRIM(AJ$6))-LEN(SUBSTITUTE(TRIM(AJ$6)," ",""))))-1)&amp;" Total",$B$6:$BB$373,ROW($A216)-5,FALSE))</f>
        <v>0</v>
      </c>
      <c r="AK216" s="10">
        <f ca="1">IF(AK$5&lt;&gt;"",HLOOKUP(AK$5,Functionalization!$G$6:$R$373,ROW($A216)-5,FALSE),IFERROR(INDEX(AK$337:AK$373,MATCH($F216,$B$337:$B$373,0))/VLOOKUP($F216,$B$337:$BB$373,MATCH(LEFT(TRIM(AK$6),FIND("~",SUBSTITUTE(AK$6,"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216))*HLOOKUP(LEFT(TRIM(AK$6),FIND("~",SUBSTITUTE(AK$6," ","~",LEN(TRIM(AK$6))-LEN(SUBSTITUTE(TRIM(AK$6)," ",""))))-1)&amp;" Total",$B$6:$BB$373,ROW($A216)-5,FALSE))</f>
        <v>0</v>
      </c>
      <c r="AL216" s="10">
        <f ca="1">IF(AL$5&lt;&gt;"",HLOOKUP(AL$5,Functionalization!$G$6:$R$373,ROW($A216)-5,FALSE),IFERROR(INDEX(AL$337:AL$373,MATCH($F216,$B$337:$B$373,0))/VLOOKUP($F216,$B$337:$BB$373,MATCH(LEFT(TRIM(AL$6),FIND("~",SUBSTITUTE(AL$6,"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216))*HLOOKUP(LEFT(TRIM(AL$6),FIND("~",SUBSTITUTE(AL$6," ","~",LEN(TRIM(AL$6))-LEN(SUBSTITUTE(TRIM(AL$6)," ",""))))-1)&amp;" Total",$B$6:$BB$373,ROW($A216)-5,FALSE))</f>
        <v>0</v>
      </c>
      <c r="AM216" s="10">
        <f ca="1">IF(AM$5&lt;&gt;"",HLOOKUP(AM$5,Functionalization!$G$6:$R$373,ROW($A216)-5,FALSE),IFERROR(INDEX(AM$337:AM$373,MATCH($F216,$B$337:$B$373,0))/VLOOKUP($F216,$B$337:$BB$373,MATCH(LEFT(TRIM(AM$6),FIND("~",SUBSTITUTE(AM$6,"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216))*HLOOKUP(LEFT(TRIM(AM$6),FIND("~",SUBSTITUTE(AM$6," ","~",LEN(TRIM(AM$6))-LEN(SUBSTITUTE(TRIM(AM$6)," ",""))))-1)&amp;" Total",$B$6:$BB$373,ROW($A216)-5,FALSE))</f>
        <v>0</v>
      </c>
      <c r="AN216" s="10">
        <f ca="1">IF(AN$5&lt;&gt;"",HLOOKUP(AN$5,Functionalization!$G$6:$R$373,ROW($A216)-5,FALSE),IFERROR(INDEX(AN$337:AN$373,MATCH($F216,$B$337:$B$373,0))/VLOOKUP($F216,$B$337:$BB$373,MATCH(LEFT(TRIM(AN$6),FIND("~",SUBSTITUTE(AN$6,"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216))*HLOOKUP(LEFT(TRIM(AN$6),FIND("~",SUBSTITUTE(AN$6," ","~",LEN(TRIM(AN$6))-LEN(SUBSTITUTE(TRIM(AN$6)," ",""))))-1)&amp;" Total",$B$6:$BB$373,ROW($A216)-5,FALSE))</f>
        <v>0</v>
      </c>
      <c r="AO216" s="10">
        <f ca="1">IF(AO$5&lt;&gt;"",HLOOKUP(AO$5,Functionalization!$G$6:$R$373,ROW($A216)-5,FALSE),IFERROR(INDEX(AO$337:AO$373,MATCH($F216,$B$337:$B$373,0))/VLOOKUP($F216,$B$337:$BB$373,MATCH(LEFT(TRIM(AO$6),FIND("~",SUBSTITUTE(AO$6,"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216))*HLOOKUP(LEFT(TRIM(AO$6),FIND("~",SUBSTITUTE(AO$6," ","~",LEN(TRIM(AO$6))-LEN(SUBSTITUTE(TRIM(AO$6)," ",""))))-1)&amp;" Total",$B$6:$BB$373,ROW($A216)-5,FALSE))</f>
        <v>0</v>
      </c>
      <c r="AP216" s="10">
        <f ca="1">IF(AP$5&lt;&gt;"",HLOOKUP(AP$5,Functionalization!$G$6:$R$373,ROW($A216)-5,FALSE),IFERROR(INDEX(AP$337:AP$373,MATCH($F216,$B$337:$B$373,0))/VLOOKUP($F216,$B$337:$BB$373,MATCH(LEFT(TRIM(AP$6),FIND("~",SUBSTITUTE(AP$6,"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216))*HLOOKUP(LEFT(TRIM(AP$6),FIND("~",SUBSTITUTE(AP$6," ","~",LEN(TRIM(AP$6))-LEN(SUBSTITUTE(TRIM(AP$6)," ",""))))-1)&amp;" Total",$B$6:$BB$373,ROW($A216)-5,FALSE))</f>
        <v>0</v>
      </c>
      <c r="AQ216" s="10">
        <f ca="1">IF(AQ$5&lt;&gt;"",HLOOKUP(AQ$5,Functionalization!$G$6:$R$373,ROW($A216)-5,FALSE),IFERROR(INDEX(AQ$337:AQ$373,MATCH($F216,$B$337:$B$373,0))/VLOOKUP($F216,$B$337:$BB$373,MATCH(LEFT(TRIM(AQ$6),FIND("~",SUBSTITUTE(AQ$6,"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216))*HLOOKUP(LEFT(TRIM(AQ$6),FIND("~",SUBSTITUTE(AQ$6," ","~",LEN(TRIM(AQ$6))-LEN(SUBSTITUTE(TRIM(AQ$6)," ",""))))-1)&amp;" Total",$B$6:$BB$373,ROW($A216)-5,FALSE))</f>
        <v>0</v>
      </c>
      <c r="AR216" s="10">
        <f ca="1">IF(AR$5&lt;&gt;"",HLOOKUP(AR$5,Functionalization!$G$6:$R$373,ROW($A216)-5,FALSE),IFERROR(INDEX(AR$337:AR$373,MATCH($F216,$B$337:$B$373,0))/VLOOKUP($F216,$B$337:$BB$373,MATCH(LEFT(TRIM(AR$6),FIND("~",SUBSTITUTE(AR$6,"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216))*HLOOKUP(LEFT(TRIM(AR$6),FIND("~",SUBSTITUTE(AR$6," ","~",LEN(TRIM(AR$6))-LEN(SUBSTITUTE(TRIM(AR$6)," ",""))))-1)&amp;" Total",$B$6:$BB$373,ROW($A216)-5,FALSE))</f>
        <v>0</v>
      </c>
      <c r="AS216" s="10">
        <f ca="1">IF(AS$5&lt;&gt;"",HLOOKUP(AS$5,Functionalization!$G$6:$R$373,ROW($A216)-5,FALSE),IFERROR(INDEX(AS$337:AS$373,MATCH($F216,$B$337:$B$373,0))/VLOOKUP($F216,$B$337:$BB$373,MATCH(LEFT(TRIM(AS$6),FIND("~",SUBSTITUTE(AS$6,"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216))*HLOOKUP(LEFT(TRIM(AS$6),FIND("~",SUBSTITUTE(AS$6," ","~",LEN(TRIM(AS$6))-LEN(SUBSTITUTE(TRIM(AS$6)," ",""))))-1)&amp;" Total",$B$6:$BB$373,ROW($A216)-5,FALSE))</f>
        <v>0</v>
      </c>
      <c r="AT216" s="10">
        <f ca="1">IF(AT$5&lt;&gt;"",HLOOKUP(AT$5,Functionalization!$G$6:$R$373,ROW($A216)-5,FALSE),IFERROR(INDEX(AT$337:AT$373,MATCH($F216,$B$337:$B$373,0))/VLOOKUP($F216,$B$337:$BB$373,MATCH(LEFT(TRIM(AT$6),FIND("~",SUBSTITUTE(AT$6,"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216))*HLOOKUP(LEFT(TRIM(AT$6),FIND("~",SUBSTITUTE(AT$6," ","~",LEN(TRIM(AT$6))-LEN(SUBSTITUTE(TRIM(AT$6)," ",""))))-1)&amp;" Total",$B$6:$BB$373,ROW($A216)-5,FALSE))</f>
        <v>0</v>
      </c>
      <c r="AU216" s="10">
        <f ca="1">IF(AU$5&lt;&gt;"",HLOOKUP(AU$5,Functionalization!$G$6:$R$373,ROW($A216)-5,FALSE),IFERROR(INDEX(AU$337:AU$373,MATCH($F216,$B$337:$B$373,0))/VLOOKUP($F216,$B$337:$BB$373,MATCH(LEFT(TRIM(AU$6),FIND("~",SUBSTITUTE(AU$6,"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216))*HLOOKUP(LEFT(TRIM(AU$6),FIND("~",SUBSTITUTE(AU$6," ","~",LEN(TRIM(AU$6))-LEN(SUBSTITUTE(TRIM(AU$6)," ",""))))-1)&amp;" Total",$B$6:$BB$373,ROW($A216)-5,FALSE))</f>
        <v>0</v>
      </c>
      <c r="AV216" s="10">
        <f ca="1">IF(AV$5&lt;&gt;"",HLOOKUP(AV$5,Functionalization!$G$6:$R$373,ROW($A216)-5,FALSE),IFERROR(INDEX(AV$337:AV$373,MATCH($F216,$B$337:$B$373,0))/VLOOKUP($F216,$B$337:$BB$373,MATCH(LEFT(TRIM(AV$6),FIND("~",SUBSTITUTE(AV$6,"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216))*HLOOKUP(LEFT(TRIM(AV$6),FIND("~",SUBSTITUTE(AV$6," ","~",LEN(TRIM(AV$6))-LEN(SUBSTITUTE(TRIM(AV$6)," ",""))))-1)&amp;" Total",$B$6:$BB$373,ROW($A216)-5,FALSE))</f>
        <v>0</v>
      </c>
      <c r="AW216" s="10">
        <f ca="1">IF(AW$5&lt;&gt;"",HLOOKUP(AW$5,Functionalization!$G$6:$R$373,ROW($A216)-5,FALSE),IFERROR(INDEX(AW$337:AW$373,MATCH($F216,$B$337:$B$373,0))/VLOOKUP($F216,$B$337:$BB$373,MATCH(LEFT(TRIM(AW$6),FIND("~",SUBSTITUTE(AW$6,"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216))*HLOOKUP(LEFT(TRIM(AW$6),FIND("~",SUBSTITUTE(AW$6," ","~",LEN(TRIM(AW$6))-LEN(SUBSTITUTE(TRIM(AW$6)," ",""))))-1)&amp;" Total",$B$6:$BB$373,ROW($A216)-5,FALSE))</f>
        <v>0</v>
      </c>
      <c r="AX216" s="10">
        <f ca="1">IF(AX$5&lt;&gt;"",HLOOKUP(AX$5,Functionalization!$G$6:$R$373,ROW($A216)-5,FALSE),IFERROR(INDEX(AX$337:AX$373,MATCH($F216,$B$337:$B$373,0))/VLOOKUP($F216,$B$337:$BB$373,MATCH(LEFT(TRIM(AX$6),FIND("~",SUBSTITUTE(AX$6,"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216))*HLOOKUP(LEFT(TRIM(AX$6),FIND("~",SUBSTITUTE(AX$6," ","~",LEN(TRIM(AX$6))-LEN(SUBSTITUTE(TRIM(AX$6)," ",""))))-1)&amp;" Total",$B$6:$BB$373,ROW($A216)-5,FALSE))</f>
        <v>0</v>
      </c>
      <c r="AY216" s="10">
        <f ca="1">IF(AY$5&lt;&gt;"",HLOOKUP(AY$5,Functionalization!$G$6:$R$373,ROW($A216)-5,FALSE),IFERROR(INDEX(AY$337:AY$373,MATCH($F216,$B$337:$B$373,0))/VLOOKUP($F216,$B$337:$BB$373,MATCH(LEFT(TRIM(AY$6),FIND("~",SUBSTITUTE(AY$6,"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216))*HLOOKUP(LEFT(TRIM(AY$6),FIND("~",SUBSTITUTE(AY$6," ","~",LEN(TRIM(AY$6))-LEN(SUBSTITUTE(TRIM(AY$6)," ",""))))-1)&amp;" Total",$B$6:$BB$373,ROW($A216)-5,FALSE))</f>
        <v>0</v>
      </c>
      <c r="AZ216" s="10">
        <f ca="1">IF(AZ$5&lt;&gt;"",HLOOKUP(AZ$5,Functionalization!$G$6:$R$373,ROW($A216)-5,FALSE),IFERROR(INDEX(AZ$337:AZ$373,MATCH($F216,$B$337:$B$373,0))/VLOOKUP($F216,$B$337:$BB$373,MATCH(LEFT(TRIM(AZ$6),FIND("~",SUBSTITUTE(AZ$6,"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216))*HLOOKUP(LEFT(TRIM(AZ$6),FIND("~",SUBSTITUTE(AZ$6," ","~",LEN(TRIM(AZ$6))-LEN(SUBSTITUTE(TRIM(AZ$6)," ",""))))-1)&amp;" Total",$B$6:$BB$373,ROW($A216)-5,FALSE))</f>
        <v>0</v>
      </c>
      <c r="BA216" s="10">
        <f ca="1">IF(BA$5&lt;&gt;"",HLOOKUP(BA$5,Functionalization!$G$6:$R$373,ROW($A216)-5,FALSE),IFERROR(INDEX(BA$337:BA$373,MATCH($F216,$B$337:$B$373,0))/VLOOKUP($F216,$B$337:$BB$373,MATCH(LEFT(TRIM(BA$6),FIND("~",SUBSTITUTE(BA$6,"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216))*HLOOKUP(LEFT(TRIM(BA$6),FIND("~",SUBSTITUTE(BA$6," ","~",LEN(TRIM(BA$6))-LEN(SUBSTITUTE(TRIM(BA$6)," ",""))))-1)&amp;" Total",$B$6:$BB$373,ROW($A216)-5,FALSE))</f>
        <v>0</v>
      </c>
      <c r="BB216" s="10">
        <f ca="1">IF(BB$5&lt;&gt;"",HLOOKUP(BB$5,Functionalization!$G$6:$R$373,ROW($A216)-5,FALSE),IFERROR(INDEX(BB$337:BB$373,MATCH($F216,$B$337:$B$373,0))/VLOOKUP($F216,$B$337:$BB$373,MATCH(LEFT(TRIM(BB$6),FIND("~",SUBSTITUTE(BB$6,"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216))*HLOOKUP(LEFT(TRIM(BB$6),FIND("~",SUBSTITUTE(BB$6," ","~",LEN(TRIM(BB$6))-LEN(SUBSTITUTE(TRIM(BB$6)," ",""))))-1)&amp;" Total",$B$6:$BB$373,ROW($A216)-5,FALSE))</f>
        <v>0</v>
      </c>
      <c r="BD216">
        <f ca="1">IFERROR(IF(SUMIF($G$6:$BB$6,BD$6&amp;" Total",$G216:$BB216)-(SUMIF($G$6:$BB$6,BD$6&amp;" "&amp;'Input-Func_Class'!$D$22,$G216:$BB216)+IFERROR(SUMIF($G$6:$BB$6,BD$6&amp;" "&amp;'Input-Func_Class'!$E$22,$G216:$BB216),SUMIF($G$6:$BB$6,BD$6&amp;" "&amp;'Input-Func_Class'!$B$24,$G216:$BB216))+SUMIF($G$6:$BB$6,BD$6&amp;" "&amp;'Input-Func_Class'!$F$22,$G216:$BB216))&lt;Check_Limit,0,1),1)</f>
        <v>0</v>
      </c>
      <c r="BE216">
        <f ca="1">IFERROR(IF(SUMIF($G$6:$BB$6,BE$6&amp;" Total",$G216:$BB216)-(SUMIF($G$6:$BB$6,BE$6&amp;" "&amp;'Input-Func_Class'!$D$22,$G216:$BB216)+IFERROR(SUMIF($G$6:$BB$6,BE$6&amp;" "&amp;'Input-Func_Class'!$E$22,$G216:$BB216),SUMIF($G$6:$BB$6,BE$6&amp;" "&amp;'Input-Func_Class'!$B$24,$G216:$BB216))+SUMIF($G$6:$BB$6,BE$6&amp;" "&amp;'Input-Func_Class'!$F$22,$G216:$BB216))&lt;Check_Limit,0,1),1)</f>
        <v>0</v>
      </c>
      <c r="BF216">
        <f ca="1">IFERROR(IF(SUMIF($G$6:$BB$6,BF$6&amp;" Total",$G216:$BB216)-(SUMIF($G$6:$BB$6,BF$6&amp;" "&amp;'Input-Func_Class'!$D$22,$G216:$BB216)+IFERROR(SUMIF($G$6:$BB$6,BF$6&amp;" "&amp;'Input-Func_Class'!$E$22,$G216:$BB216),SUMIF($G$6:$BB$6,BF$6&amp;" "&amp;'Input-Func_Class'!$B$24,$G216:$BB216))+SUMIF($G$6:$BB$6,BF$6&amp;" "&amp;'Input-Func_Class'!$F$22,$G216:$BB216))&lt;Check_Limit,0,1),1)</f>
        <v>0</v>
      </c>
      <c r="BG216">
        <f ca="1">IFERROR(IF(SUMIF($G$6:$BB$6,BG$6&amp;" Total",$G216:$BB216)-(SUMIF($G$6:$BB$6,BG$6&amp;" "&amp;'Input-Func_Class'!$D$22,$G216:$BB216)+IFERROR(SUMIF($G$6:$BB$6,BG$6&amp;" "&amp;'Input-Func_Class'!$E$22,$G216:$BB216),SUMIF($G$6:$BB$6,BG$6&amp;" "&amp;'Input-Func_Class'!$B$24,$G216:$BB216))+SUMIF($G$6:$BB$6,BG$6&amp;" "&amp;'Input-Func_Class'!$F$22,$G216:$BB216))&lt;Check_Limit,0,1),1)</f>
        <v>0</v>
      </c>
      <c r="BH216">
        <f ca="1">IFERROR(IF(SUMIF($G$6:$BB$6,BH$6&amp;" Total",$G216:$BB216)-(SUMIF($G$6:$BB$6,BH$6&amp;" "&amp;'Input-Func_Class'!$D$22,$G216:$BB216)+IFERROR(SUMIF($G$6:$BB$6,BH$6&amp;" "&amp;'Input-Func_Class'!$E$22,$G216:$BB216),SUMIF($G$6:$BB$6,BH$6&amp;" "&amp;'Input-Func_Class'!$B$24,$G216:$BB216))+SUMIF($G$6:$BB$6,BH$6&amp;" "&amp;'Input-Func_Class'!$F$22,$G216:$BB216))&lt;Check_Limit,0,1),1)</f>
        <v>0</v>
      </c>
      <c r="BI216">
        <f ca="1">IFERROR(IF(SUMIF($G$6:$BB$6,BI$6&amp;" Total",$G216:$BB216)-(SUMIF($G$6:$BB$6,BI$6&amp;" "&amp;'Input-Func_Class'!$D$22,$G216:$BB216)+IFERROR(SUMIF($G$6:$BB$6,BI$6&amp;" "&amp;'Input-Func_Class'!$E$22,$G216:$BB216),SUMIF($G$6:$BB$6,BI$6&amp;" "&amp;'Input-Func_Class'!$B$24,$G216:$BB216))+SUMIF($G$6:$BB$6,BI$6&amp;" "&amp;'Input-Func_Class'!$F$22,$G216:$BB216))&lt;Check_Limit,0,1),1)</f>
        <v>0</v>
      </c>
      <c r="BJ216">
        <f ca="1">IFERROR(IF(SUMIF($G$6:$BB$6,BJ$6&amp;" Total",$G216:$BB216)-(SUMIF($G$6:$BB$6,BJ$6&amp;" "&amp;'Input-Func_Class'!$D$22,$G216:$BB216)+IFERROR(SUMIF($G$6:$BB$6,BJ$6&amp;" "&amp;'Input-Func_Class'!$E$22,$G216:$BB216),SUMIF($G$6:$BB$6,BJ$6&amp;" "&amp;'Input-Func_Class'!$B$24,$G216:$BB216))+SUMIF($G$6:$BB$6,BJ$6&amp;" "&amp;'Input-Func_Class'!$F$22,$G216:$BB216))&lt;Check_Limit,0,1),1)</f>
        <v>0</v>
      </c>
      <c r="BK216">
        <f ca="1">IFERROR(IF(SUMIF($G$6:$BB$6,BK$6&amp;" Total",$G216:$BB216)-(SUMIF($G$6:$BB$6,BK$6&amp;" "&amp;'Input-Func_Class'!$D$22,$G216:$BB216)+IFERROR(SUMIF($G$6:$BB$6,BK$6&amp;" "&amp;'Input-Func_Class'!$E$22,$G216:$BB216),SUMIF($G$6:$BB$6,BK$6&amp;" "&amp;'Input-Func_Class'!$B$24,$G216:$BB216))+SUMIF($G$6:$BB$6,BK$6&amp;" "&amp;'Input-Func_Class'!$F$22,$G216:$BB216))&lt;Check_Limit,0,1),1)</f>
        <v>0</v>
      </c>
      <c r="BL216">
        <f ca="1">IFERROR(IF(SUMIF($G$6:$BB$6,BL$6&amp;" Total",$G216:$BB216)-(SUMIF($G$6:$BB$6,BL$6&amp;" "&amp;'Input-Func_Class'!$D$22,$G216:$BB216)+IFERROR(SUMIF($G$6:$BB$6,BL$6&amp;" "&amp;'Input-Func_Class'!$E$22,$G216:$BB216),SUMIF($G$6:$BB$6,BL$6&amp;" "&amp;'Input-Func_Class'!$B$24,$G216:$BB216))+SUMIF($G$6:$BB$6,BL$6&amp;" "&amp;'Input-Func_Class'!$F$22,$G216:$BB216))&lt;Check_Limit,0,1),1)</f>
        <v>0</v>
      </c>
      <c r="BM216">
        <f ca="1">IFERROR(IF(SUMIF($G$6:$BB$6,BM$6&amp;" Total",$G216:$BB216)-(SUMIF($G$6:$BB$6,BM$6&amp;" "&amp;'Input-Func_Class'!$D$22,$G216:$BB216)+IFERROR(SUMIF($G$6:$BB$6,BM$6&amp;" "&amp;'Input-Func_Class'!$E$22,$G216:$BB216),SUMIF($G$6:$BB$6,BM$6&amp;" "&amp;'Input-Func_Class'!$B$24,$G216:$BB216))+SUMIF($G$6:$BB$6,BM$6&amp;" "&amp;'Input-Func_Class'!$F$22,$G216:$BB216))&lt;Check_Limit,0,1),1)</f>
        <v>0</v>
      </c>
      <c r="BN216">
        <f ca="1">IFERROR(IF(SUMIF($G$6:$BB$6,BN$6&amp;" Total",$G216:$BB216)-(SUMIF($G$6:$BB$6,BN$6&amp;" "&amp;'Input-Func_Class'!$D$22,$G216:$BB216)+IFERROR(SUMIF($G$6:$BB$6,BN$6&amp;" "&amp;'Input-Func_Class'!$E$22,$G216:$BB216),SUMIF($G$6:$BB$6,BN$6&amp;" "&amp;'Input-Func_Class'!$B$24,$G216:$BB216))+SUMIF($G$6:$BB$6,BN$6&amp;" "&amp;'Input-Func_Class'!$F$22,$G216:$BB216))&lt;Check_Limit,0,1),1)</f>
        <v>0</v>
      </c>
      <c r="BO216">
        <f ca="1">IFERROR(IF(SUMIF($G$6:$BB$6,BO$6&amp;" Total",$G216:$BB216)-(SUMIF($G$6:$BB$6,BO$6&amp;" "&amp;'Input-Func_Class'!$D$22,$G216:$BB216)+IFERROR(SUMIF($G$6:$BB$6,BO$6&amp;" "&amp;'Input-Func_Class'!$E$22,$G216:$BB216),SUMIF($G$6:$BB$6,BO$6&amp;" "&amp;'Input-Func_Class'!$B$24,$G216:$BB216))+SUMIF($G$6:$BB$6,BO$6&amp;" "&amp;'Input-Func_Class'!$F$22,$G216:$BB216))&lt;Check_Limit,0,1),1)</f>
        <v>0</v>
      </c>
    </row>
    <row r="217" spans="1:67" outlineLevel="1">
      <c r="A217" s="31">
        <f>IF(ISBLANK('Input-Accounts'!A217),"",'Input-Accounts'!A217)</f>
        <v>192</v>
      </c>
      <c r="B217" s="53" t="str">
        <f>IF(ISBLANK('Input-Accounts'!B217),"",'Input-Accounts'!B217)</f>
        <v>Demonstrating and selling expenses</v>
      </c>
      <c r="C217" s="31">
        <f>IF(ISBLANK('Input-Accounts'!C217),"",'Input-Accounts'!C217)</f>
        <v>912</v>
      </c>
      <c r="D217" s="10">
        <f>Functionalization!$D217</f>
        <v>4678.4311386139407</v>
      </c>
      <c r="E217" s="10">
        <f t="shared" ca="1" si="48"/>
        <v>0</v>
      </c>
      <c r="F217" s="3" t="str">
        <f>IF($D217=0,"-",IF('Input-Accounts'!$E217&lt;&gt;0,'Input-Accounts'!$E217,'Input-Accounts'!$G217))</f>
        <v>CUSTOMER</v>
      </c>
      <c r="G217" s="10">
        <f ca="1">IF(G$5&lt;&gt;"",HLOOKUP(G$5,Functionalization!$G$6:$R$373,ROW($A217)-5,FALSE),IFERROR(INDEX(G$337:G$373,MATCH($F217,$B$337:$B$373,0))/VLOOKUP($F217,$B$337:$BB$373,MATCH(LEFT(TRIM(G$6),FIND("~",SUBSTITUTE(G$6,"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217))*HLOOKUP(LEFT(TRIM(G$6),FIND("~",SUBSTITUTE(G$6," ","~",LEN(TRIM(G$6))-LEN(SUBSTITUTE(TRIM(G$6)," ",""))))-1)&amp;" Total",$B$6:$BB$373,ROW($A217)-5,FALSE))</f>
        <v>0</v>
      </c>
      <c r="H217" s="10">
        <f ca="1">IF(H$5&lt;&gt;"",HLOOKUP(H$5,Functionalization!$G$6:$R$373,ROW($A217)-5,FALSE),IFERROR(INDEX(H$337:H$373,MATCH($F217,$B$337:$B$373,0))/VLOOKUP($F217,$B$337:$BB$373,MATCH(LEFT(TRIM(H$6),FIND("~",SUBSTITUTE(H$6,"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217))*HLOOKUP(LEFT(TRIM(H$6),FIND("~",SUBSTITUTE(H$6," ","~",LEN(TRIM(H$6))-LEN(SUBSTITUTE(TRIM(H$6)," ",""))))-1)&amp;" Total",$B$6:$BB$373,ROW($A217)-5,FALSE))</f>
        <v>0</v>
      </c>
      <c r="I217" s="10">
        <f ca="1">IF(I$5&lt;&gt;"",HLOOKUP(I$5,Functionalization!$G$6:$R$373,ROW($A217)-5,FALSE),IFERROR(INDEX(I$337:I$373,MATCH($F217,$B$337:$B$373,0))/VLOOKUP($F217,$B$337:$BB$373,MATCH(LEFT(TRIM(I$6),FIND("~",SUBSTITUTE(I$6,"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217))*HLOOKUP(LEFT(TRIM(I$6),FIND("~",SUBSTITUTE(I$6," ","~",LEN(TRIM(I$6))-LEN(SUBSTITUTE(TRIM(I$6)," ",""))))-1)&amp;" Total",$B$6:$BB$373,ROW($A217)-5,FALSE))</f>
        <v>0</v>
      </c>
      <c r="J217" s="10">
        <f ca="1">IF(J$5&lt;&gt;"",HLOOKUP(J$5,Functionalization!$G$6:$R$373,ROW($A217)-5,FALSE),IFERROR(INDEX(J$337:J$373,MATCH($F217,$B$337:$B$373,0))/VLOOKUP($F217,$B$337:$BB$373,MATCH(LEFT(TRIM(J$6),FIND("~",SUBSTITUTE(J$6,"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217))*HLOOKUP(LEFT(TRIM(J$6),FIND("~",SUBSTITUTE(J$6," ","~",LEN(TRIM(J$6))-LEN(SUBSTITUTE(TRIM(J$6)," ",""))))-1)&amp;" Total",$B$6:$BB$373,ROW($A217)-5,FALSE))</f>
        <v>0</v>
      </c>
      <c r="K217" s="10">
        <f ca="1">IF(K$5&lt;&gt;"",HLOOKUP(K$5,Functionalization!$G$6:$R$373,ROW($A217)-5,FALSE),IFERROR(INDEX(K$337:K$373,MATCH($F217,$B$337:$B$373,0))/VLOOKUP($F217,$B$337:$BB$373,MATCH(LEFT(TRIM(K$6),FIND("~",SUBSTITUTE(K$6,"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217))*HLOOKUP(LEFT(TRIM(K$6),FIND("~",SUBSTITUTE(K$6," ","~",LEN(TRIM(K$6))-LEN(SUBSTITUTE(TRIM(K$6)," ",""))))-1)&amp;" Total",$B$6:$BB$373,ROW($A217)-5,FALSE))</f>
        <v>0</v>
      </c>
      <c r="L217" s="10">
        <f ca="1">IF(L$5&lt;&gt;"",HLOOKUP(L$5,Functionalization!$G$6:$R$373,ROW($A217)-5,FALSE),IFERROR(INDEX(L$337:L$373,MATCH($F217,$B$337:$B$373,0))/VLOOKUP($F217,$B$337:$BB$373,MATCH(LEFT(TRIM(L$6),FIND("~",SUBSTITUTE(L$6,"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217))*HLOOKUP(LEFT(TRIM(L$6),FIND("~",SUBSTITUTE(L$6," ","~",LEN(TRIM(L$6))-LEN(SUBSTITUTE(TRIM(L$6)," ",""))))-1)&amp;" Total",$B$6:$BB$373,ROW($A217)-5,FALSE))</f>
        <v>0</v>
      </c>
      <c r="M217" s="10">
        <f ca="1">IF(M$5&lt;&gt;"",HLOOKUP(M$5,Functionalization!$G$6:$R$373,ROW($A217)-5,FALSE),IFERROR(INDEX(M$337:M$373,MATCH($F217,$B$337:$B$373,0))/VLOOKUP($F217,$B$337:$BB$373,MATCH(LEFT(TRIM(M$6),FIND("~",SUBSTITUTE(M$6,"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217))*HLOOKUP(LEFT(TRIM(M$6),FIND("~",SUBSTITUTE(M$6," ","~",LEN(TRIM(M$6))-LEN(SUBSTITUTE(TRIM(M$6)," ",""))))-1)&amp;" Total",$B$6:$BB$373,ROW($A217)-5,FALSE))</f>
        <v>0</v>
      </c>
      <c r="N217" s="10">
        <f ca="1">IF(N$5&lt;&gt;"",HLOOKUP(N$5,Functionalization!$G$6:$R$373,ROW($A217)-5,FALSE),IFERROR(INDEX(N$337:N$373,MATCH($F217,$B$337:$B$373,0))/VLOOKUP($F217,$B$337:$BB$373,MATCH(LEFT(TRIM(N$6),FIND("~",SUBSTITUTE(N$6,"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217))*HLOOKUP(LEFT(TRIM(N$6),FIND("~",SUBSTITUTE(N$6," ","~",LEN(TRIM(N$6))-LEN(SUBSTITUTE(TRIM(N$6)," ",""))))-1)&amp;" Total",$B$6:$BB$373,ROW($A217)-5,FALSE))</f>
        <v>0</v>
      </c>
      <c r="O217" s="10">
        <f ca="1">IF(O$5&lt;&gt;"",HLOOKUP(O$5,Functionalization!$G$6:$R$373,ROW($A217)-5,FALSE),IFERROR(INDEX(O$337:O$373,MATCH($F217,$B$337:$B$373,0))/VLOOKUP($F217,$B$337:$BB$373,MATCH(LEFT(TRIM(O$6),FIND("~",SUBSTITUTE(O$6,"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217))*HLOOKUP(LEFT(TRIM(O$6),FIND("~",SUBSTITUTE(O$6," ","~",LEN(TRIM(O$6))-LEN(SUBSTITUTE(TRIM(O$6)," ",""))))-1)&amp;" Total",$B$6:$BB$373,ROW($A217)-5,FALSE))</f>
        <v>4678.4311386139407</v>
      </c>
      <c r="P217" s="10">
        <f ca="1">IF(P$5&lt;&gt;"",HLOOKUP(P$5,Functionalization!$G$6:$R$373,ROW($A217)-5,FALSE),IFERROR(INDEX(P$337:P$373,MATCH($F217,$B$337:$B$373,0))/VLOOKUP($F217,$B$337:$BB$373,MATCH(LEFT(TRIM(P$6),FIND("~",SUBSTITUTE(P$6,"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217))*HLOOKUP(LEFT(TRIM(P$6),FIND("~",SUBSTITUTE(P$6," ","~",LEN(TRIM(P$6))-LEN(SUBSTITUTE(TRIM(P$6)," ",""))))-1)&amp;" Total",$B$6:$BB$373,ROW($A217)-5,FALSE))</f>
        <v>0</v>
      </c>
      <c r="Q217" s="10">
        <f ca="1">IF(Q$5&lt;&gt;"",HLOOKUP(Q$5,Functionalization!$G$6:$R$373,ROW($A217)-5,FALSE),IFERROR(INDEX(Q$337:Q$373,MATCH($F217,$B$337:$B$373,0))/VLOOKUP($F217,$B$337:$BB$373,MATCH(LEFT(TRIM(Q$6),FIND("~",SUBSTITUTE(Q$6,"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217))*HLOOKUP(LEFT(TRIM(Q$6),FIND("~",SUBSTITUTE(Q$6," ","~",LEN(TRIM(Q$6))-LEN(SUBSTITUTE(TRIM(Q$6)," ",""))))-1)&amp;" Total",$B$6:$BB$373,ROW($A217)-5,FALSE))</f>
        <v>0</v>
      </c>
      <c r="R217" s="10">
        <f ca="1">IF(R$5&lt;&gt;"",HLOOKUP(R$5,Functionalization!$G$6:$R$373,ROW($A217)-5,FALSE),IFERROR(INDEX(R$337:R$373,MATCH($F217,$B$337:$B$373,0))/VLOOKUP($F217,$B$337:$BB$373,MATCH(LEFT(TRIM(R$6),FIND("~",SUBSTITUTE(R$6,"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217))*HLOOKUP(LEFT(TRIM(R$6),FIND("~",SUBSTITUTE(R$6," ","~",LEN(TRIM(R$6))-LEN(SUBSTITUTE(TRIM(R$6)," ",""))))-1)&amp;" Total",$B$6:$BB$373,ROW($A217)-5,FALSE))</f>
        <v>4678.4311386139407</v>
      </c>
      <c r="S217" s="10">
        <f ca="1">IF(S$5&lt;&gt;"",HLOOKUP(S$5,Functionalization!$G$6:$R$373,ROW($A217)-5,FALSE),IFERROR(INDEX(S$337:S$373,MATCH($F217,$B$337:$B$373,0))/VLOOKUP($F217,$B$337:$BB$373,MATCH(LEFT(TRIM(S$6),FIND("~",SUBSTITUTE(S$6,"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217))*HLOOKUP(LEFT(TRIM(S$6),FIND("~",SUBSTITUTE(S$6," ","~",LEN(TRIM(S$6))-LEN(SUBSTITUTE(TRIM(S$6)," ",""))))-1)&amp;" Total",$B$6:$BB$373,ROW($A217)-5,FALSE))</f>
        <v>0</v>
      </c>
      <c r="T217" s="10">
        <f ca="1">IF(T$5&lt;&gt;"",HLOOKUP(T$5,Functionalization!$G$6:$R$373,ROW($A217)-5,FALSE),IFERROR(INDEX(T$337:T$373,MATCH($F217,$B$337:$B$373,0))/VLOOKUP($F217,$B$337:$BB$373,MATCH(LEFT(TRIM(T$6),FIND("~",SUBSTITUTE(T$6,"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217))*HLOOKUP(LEFT(TRIM(T$6),FIND("~",SUBSTITUTE(T$6," ","~",LEN(TRIM(T$6))-LEN(SUBSTITUTE(TRIM(T$6)," ",""))))-1)&amp;" Total",$B$6:$BB$373,ROW($A217)-5,FALSE))</f>
        <v>0</v>
      </c>
      <c r="U217" s="10">
        <f ca="1">IF(U$5&lt;&gt;"",HLOOKUP(U$5,Functionalization!$G$6:$R$373,ROW($A217)-5,FALSE),IFERROR(INDEX(U$337:U$373,MATCH($F217,$B$337:$B$373,0))/VLOOKUP($F217,$B$337:$BB$373,MATCH(LEFT(TRIM(U$6),FIND("~",SUBSTITUTE(U$6,"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217))*HLOOKUP(LEFT(TRIM(U$6),FIND("~",SUBSTITUTE(U$6," ","~",LEN(TRIM(U$6))-LEN(SUBSTITUTE(TRIM(U$6)," ",""))))-1)&amp;" Total",$B$6:$BB$373,ROW($A217)-5,FALSE))</f>
        <v>0</v>
      </c>
      <c r="V217" s="10">
        <f ca="1">IF(V$5&lt;&gt;"",HLOOKUP(V$5,Functionalization!$G$6:$R$373,ROW($A217)-5,FALSE),IFERROR(INDEX(V$337:V$373,MATCH($F217,$B$337:$B$373,0))/VLOOKUP($F217,$B$337:$BB$373,MATCH(LEFT(TRIM(V$6),FIND("~",SUBSTITUTE(V$6,"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217))*HLOOKUP(LEFT(TRIM(V$6),FIND("~",SUBSTITUTE(V$6," ","~",LEN(TRIM(V$6))-LEN(SUBSTITUTE(TRIM(V$6)," ",""))))-1)&amp;" Total",$B$6:$BB$373,ROW($A217)-5,FALSE))</f>
        <v>0</v>
      </c>
      <c r="W217" s="10">
        <f ca="1">IF(W$5&lt;&gt;"",HLOOKUP(W$5,Functionalization!$G$6:$R$373,ROW($A217)-5,FALSE),IFERROR(INDEX(W$337:W$373,MATCH($F217,$B$337:$B$373,0))/VLOOKUP($F217,$B$337:$BB$373,MATCH(LEFT(TRIM(W$6),FIND("~",SUBSTITUTE(W$6,"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217))*HLOOKUP(LEFT(TRIM(W$6),FIND("~",SUBSTITUTE(W$6," ","~",LEN(TRIM(W$6))-LEN(SUBSTITUTE(TRIM(W$6)," ",""))))-1)&amp;" Total",$B$6:$BB$373,ROW($A217)-5,FALSE))</f>
        <v>0</v>
      </c>
      <c r="X217" s="10">
        <f ca="1">IF(X$5&lt;&gt;"",HLOOKUP(X$5,Functionalization!$G$6:$R$373,ROW($A217)-5,FALSE),IFERROR(INDEX(X$337:X$373,MATCH($F217,$B$337:$B$373,0))/VLOOKUP($F217,$B$337:$BB$373,MATCH(LEFT(TRIM(X$6),FIND("~",SUBSTITUTE(X$6,"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217))*HLOOKUP(LEFT(TRIM(X$6),FIND("~",SUBSTITUTE(X$6," ","~",LEN(TRIM(X$6))-LEN(SUBSTITUTE(TRIM(X$6)," ",""))))-1)&amp;" Total",$B$6:$BB$373,ROW($A217)-5,FALSE))</f>
        <v>0</v>
      </c>
      <c r="Y217" s="10">
        <f ca="1">IF(Y$5&lt;&gt;"",HLOOKUP(Y$5,Functionalization!$G$6:$R$373,ROW($A217)-5,FALSE),IFERROR(INDEX(Y$337:Y$373,MATCH($F217,$B$337:$B$373,0))/VLOOKUP($F217,$B$337:$BB$373,MATCH(LEFT(TRIM(Y$6),FIND("~",SUBSTITUTE(Y$6,"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217))*HLOOKUP(LEFT(TRIM(Y$6),FIND("~",SUBSTITUTE(Y$6," ","~",LEN(TRIM(Y$6))-LEN(SUBSTITUTE(TRIM(Y$6)," ",""))))-1)&amp;" Total",$B$6:$BB$373,ROW($A217)-5,FALSE))</f>
        <v>0</v>
      </c>
      <c r="Z217" s="10">
        <f ca="1">IF(Z$5&lt;&gt;"",HLOOKUP(Z$5,Functionalization!$G$6:$R$373,ROW($A217)-5,FALSE),IFERROR(INDEX(Z$337:Z$373,MATCH($F217,$B$337:$B$373,0))/VLOOKUP($F217,$B$337:$BB$373,MATCH(LEFT(TRIM(Z$6),FIND("~",SUBSTITUTE(Z$6,"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217))*HLOOKUP(LEFT(TRIM(Z$6),FIND("~",SUBSTITUTE(Z$6," ","~",LEN(TRIM(Z$6))-LEN(SUBSTITUTE(TRIM(Z$6)," ",""))))-1)&amp;" Total",$B$6:$BB$373,ROW($A217)-5,FALSE))</f>
        <v>0</v>
      </c>
      <c r="AA217" s="10">
        <f ca="1">IF(AA$5&lt;&gt;"",HLOOKUP(AA$5,Functionalization!$G$6:$R$373,ROW($A217)-5,FALSE),IFERROR(INDEX(AA$337:AA$373,MATCH($F217,$B$337:$B$373,0))/VLOOKUP($F217,$B$337:$BB$373,MATCH(LEFT(TRIM(AA$6),FIND("~",SUBSTITUTE(AA$6,"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217))*HLOOKUP(LEFT(TRIM(AA$6),FIND("~",SUBSTITUTE(AA$6," ","~",LEN(TRIM(AA$6))-LEN(SUBSTITUTE(TRIM(AA$6)," ",""))))-1)&amp;" Total",$B$6:$BB$373,ROW($A217)-5,FALSE))</f>
        <v>0</v>
      </c>
      <c r="AB217" s="10">
        <f ca="1">IF(AB$5&lt;&gt;"",HLOOKUP(AB$5,Functionalization!$G$6:$R$373,ROW($A217)-5,FALSE),IFERROR(INDEX(AB$337:AB$373,MATCH($F217,$B$337:$B$373,0))/VLOOKUP($F217,$B$337:$BB$373,MATCH(LEFT(TRIM(AB$6),FIND("~",SUBSTITUTE(AB$6,"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217))*HLOOKUP(LEFT(TRIM(AB$6),FIND("~",SUBSTITUTE(AB$6," ","~",LEN(TRIM(AB$6))-LEN(SUBSTITUTE(TRIM(AB$6)," ",""))))-1)&amp;" Total",$B$6:$BB$373,ROW($A217)-5,FALSE))</f>
        <v>0</v>
      </c>
      <c r="AC217" s="10">
        <f ca="1">IF(AC$5&lt;&gt;"",HLOOKUP(AC$5,Functionalization!$G$6:$R$373,ROW($A217)-5,FALSE),IFERROR(INDEX(AC$337:AC$373,MATCH($F217,$B$337:$B$373,0))/VLOOKUP($F217,$B$337:$BB$373,MATCH(LEFT(TRIM(AC$6),FIND("~",SUBSTITUTE(AC$6,"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217))*HLOOKUP(LEFT(TRIM(AC$6),FIND("~",SUBSTITUTE(AC$6," ","~",LEN(TRIM(AC$6))-LEN(SUBSTITUTE(TRIM(AC$6)," ",""))))-1)&amp;" Total",$B$6:$BB$373,ROW($A217)-5,FALSE))</f>
        <v>0</v>
      </c>
      <c r="AD217" s="10">
        <f ca="1">IF(AD$5&lt;&gt;"",HLOOKUP(AD$5,Functionalization!$G$6:$R$373,ROW($A217)-5,FALSE),IFERROR(INDEX(AD$337:AD$373,MATCH($F217,$B$337:$B$373,0))/VLOOKUP($F217,$B$337:$BB$373,MATCH(LEFT(TRIM(AD$6),FIND("~",SUBSTITUTE(AD$6,"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217))*HLOOKUP(LEFT(TRIM(AD$6),FIND("~",SUBSTITUTE(AD$6," ","~",LEN(TRIM(AD$6))-LEN(SUBSTITUTE(TRIM(AD$6)," ",""))))-1)&amp;" Total",$B$6:$BB$373,ROW($A217)-5,FALSE))</f>
        <v>0</v>
      </c>
      <c r="AE217" s="10">
        <f ca="1">IF(AE$5&lt;&gt;"",HLOOKUP(AE$5,Functionalization!$G$6:$R$373,ROW($A217)-5,FALSE),IFERROR(INDEX(AE$337:AE$373,MATCH($F217,$B$337:$B$373,0))/VLOOKUP($F217,$B$337:$BB$373,MATCH(LEFT(TRIM(AE$6),FIND("~",SUBSTITUTE(AE$6,"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217))*HLOOKUP(LEFT(TRIM(AE$6),FIND("~",SUBSTITUTE(AE$6," ","~",LEN(TRIM(AE$6))-LEN(SUBSTITUTE(TRIM(AE$6)," ",""))))-1)&amp;" Total",$B$6:$BB$373,ROW($A217)-5,FALSE))</f>
        <v>0</v>
      </c>
      <c r="AF217" s="10">
        <f ca="1">IF(AF$5&lt;&gt;"",HLOOKUP(AF$5,Functionalization!$G$6:$R$373,ROW($A217)-5,FALSE),IFERROR(INDEX(AF$337:AF$373,MATCH($F217,$B$337:$B$373,0))/VLOOKUP($F217,$B$337:$BB$373,MATCH(LEFT(TRIM(AF$6),FIND("~",SUBSTITUTE(AF$6,"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217))*HLOOKUP(LEFT(TRIM(AF$6),FIND("~",SUBSTITUTE(AF$6," ","~",LEN(TRIM(AF$6))-LEN(SUBSTITUTE(TRIM(AF$6)," ",""))))-1)&amp;" Total",$B$6:$BB$373,ROW($A217)-5,FALSE))</f>
        <v>0</v>
      </c>
      <c r="AG217" s="10">
        <f ca="1">IF(AG$5&lt;&gt;"",HLOOKUP(AG$5,Functionalization!$G$6:$R$373,ROW($A217)-5,FALSE),IFERROR(INDEX(AG$337:AG$373,MATCH($F217,$B$337:$B$373,0))/VLOOKUP($F217,$B$337:$BB$373,MATCH(LEFT(TRIM(AG$6),FIND("~",SUBSTITUTE(AG$6,"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217))*HLOOKUP(LEFT(TRIM(AG$6),FIND("~",SUBSTITUTE(AG$6," ","~",LEN(TRIM(AG$6))-LEN(SUBSTITUTE(TRIM(AG$6)," ",""))))-1)&amp;" Total",$B$6:$BB$373,ROW($A217)-5,FALSE))</f>
        <v>0</v>
      </c>
      <c r="AH217" s="10">
        <f ca="1">IF(AH$5&lt;&gt;"",HLOOKUP(AH$5,Functionalization!$G$6:$R$373,ROW($A217)-5,FALSE),IFERROR(INDEX(AH$337:AH$373,MATCH($F217,$B$337:$B$373,0))/VLOOKUP($F217,$B$337:$BB$373,MATCH(LEFT(TRIM(AH$6),FIND("~",SUBSTITUTE(AH$6,"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217))*HLOOKUP(LEFT(TRIM(AH$6),FIND("~",SUBSTITUTE(AH$6," ","~",LEN(TRIM(AH$6))-LEN(SUBSTITUTE(TRIM(AH$6)," ",""))))-1)&amp;" Total",$B$6:$BB$373,ROW($A217)-5,FALSE))</f>
        <v>0</v>
      </c>
      <c r="AI217" s="10">
        <f ca="1">IF(AI$5&lt;&gt;"",HLOOKUP(AI$5,Functionalization!$G$6:$R$373,ROW($A217)-5,FALSE),IFERROR(INDEX(AI$337:AI$373,MATCH($F217,$B$337:$B$373,0))/VLOOKUP($F217,$B$337:$BB$373,MATCH(LEFT(TRIM(AI$6),FIND("~",SUBSTITUTE(AI$6,"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217))*HLOOKUP(LEFT(TRIM(AI$6),FIND("~",SUBSTITUTE(AI$6," ","~",LEN(TRIM(AI$6))-LEN(SUBSTITUTE(TRIM(AI$6)," ",""))))-1)&amp;" Total",$B$6:$BB$373,ROW($A217)-5,FALSE))</f>
        <v>0</v>
      </c>
      <c r="AJ217" s="10">
        <f ca="1">IF(AJ$5&lt;&gt;"",HLOOKUP(AJ$5,Functionalization!$G$6:$R$373,ROW($A217)-5,FALSE),IFERROR(INDEX(AJ$337:AJ$373,MATCH($F217,$B$337:$B$373,0))/VLOOKUP($F217,$B$337:$BB$373,MATCH(LEFT(TRIM(AJ$6),FIND("~",SUBSTITUTE(AJ$6,"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217))*HLOOKUP(LEFT(TRIM(AJ$6),FIND("~",SUBSTITUTE(AJ$6," ","~",LEN(TRIM(AJ$6))-LEN(SUBSTITUTE(TRIM(AJ$6)," ",""))))-1)&amp;" Total",$B$6:$BB$373,ROW($A217)-5,FALSE))</f>
        <v>0</v>
      </c>
      <c r="AK217" s="10">
        <f ca="1">IF(AK$5&lt;&gt;"",HLOOKUP(AK$5,Functionalization!$G$6:$R$373,ROW($A217)-5,FALSE),IFERROR(INDEX(AK$337:AK$373,MATCH($F217,$B$337:$B$373,0))/VLOOKUP($F217,$B$337:$BB$373,MATCH(LEFT(TRIM(AK$6),FIND("~",SUBSTITUTE(AK$6,"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217))*HLOOKUP(LEFT(TRIM(AK$6),FIND("~",SUBSTITUTE(AK$6," ","~",LEN(TRIM(AK$6))-LEN(SUBSTITUTE(TRIM(AK$6)," ",""))))-1)&amp;" Total",$B$6:$BB$373,ROW($A217)-5,FALSE))</f>
        <v>0</v>
      </c>
      <c r="AL217" s="10">
        <f ca="1">IF(AL$5&lt;&gt;"",HLOOKUP(AL$5,Functionalization!$G$6:$R$373,ROW($A217)-5,FALSE),IFERROR(INDEX(AL$337:AL$373,MATCH($F217,$B$337:$B$373,0))/VLOOKUP($F217,$B$337:$BB$373,MATCH(LEFT(TRIM(AL$6),FIND("~",SUBSTITUTE(AL$6,"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217))*HLOOKUP(LEFT(TRIM(AL$6),FIND("~",SUBSTITUTE(AL$6," ","~",LEN(TRIM(AL$6))-LEN(SUBSTITUTE(TRIM(AL$6)," ",""))))-1)&amp;" Total",$B$6:$BB$373,ROW($A217)-5,FALSE))</f>
        <v>0</v>
      </c>
      <c r="AM217" s="10">
        <f ca="1">IF(AM$5&lt;&gt;"",HLOOKUP(AM$5,Functionalization!$G$6:$R$373,ROW($A217)-5,FALSE),IFERROR(INDEX(AM$337:AM$373,MATCH($F217,$B$337:$B$373,0))/VLOOKUP($F217,$B$337:$BB$373,MATCH(LEFT(TRIM(AM$6),FIND("~",SUBSTITUTE(AM$6,"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217))*HLOOKUP(LEFT(TRIM(AM$6),FIND("~",SUBSTITUTE(AM$6," ","~",LEN(TRIM(AM$6))-LEN(SUBSTITUTE(TRIM(AM$6)," ",""))))-1)&amp;" Total",$B$6:$BB$373,ROW($A217)-5,FALSE))</f>
        <v>0</v>
      </c>
      <c r="AN217" s="10">
        <f ca="1">IF(AN$5&lt;&gt;"",HLOOKUP(AN$5,Functionalization!$G$6:$R$373,ROW($A217)-5,FALSE),IFERROR(INDEX(AN$337:AN$373,MATCH($F217,$B$337:$B$373,0))/VLOOKUP($F217,$B$337:$BB$373,MATCH(LEFT(TRIM(AN$6),FIND("~",SUBSTITUTE(AN$6,"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217))*HLOOKUP(LEFT(TRIM(AN$6),FIND("~",SUBSTITUTE(AN$6," ","~",LEN(TRIM(AN$6))-LEN(SUBSTITUTE(TRIM(AN$6)," ",""))))-1)&amp;" Total",$B$6:$BB$373,ROW($A217)-5,FALSE))</f>
        <v>0</v>
      </c>
      <c r="AO217" s="10">
        <f ca="1">IF(AO$5&lt;&gt;"",HLOOKUP(AO$5,Functionalization!$G$6:$R$373,ROW($A217)-5,FALSE),IFERROR(INDEX(AO$337:AO$373,MATCH($F217,$B$337:$B$373,0))/VLOOKUP($F217,$B$337:$BB$373,MATCH(LEFT(TRIM(AO$6),FIND("~",SUBSTITUTE(AO$6,"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217))*HLOOKUP(LEFT(TRIM(AO$6),FIND("~",SUBSTITUTE(AO$6," ","~",LEN(TRIM(AO$6))-LEN(SUBSTITUTE(TRIM(AO$6)," ",""))))-1)&amp;" Total",$B$6:$BB$373,ROW($A217)-5,FALSE))</f>
        <v>0</v>
      </c>
      <c r="AP217" s="10">
        <f ca="1">IF(AP$5&lt;&gt;"",HLOOKUP(AP$5,Functionalization!$G$6:$R$373,ROW($A217)-5,FALSE),IFERROR(INDEX(AP$337:AP$373,MATCH($F217,$B$337:$B$373,0))/VLOOKUP($F217,$B$337:$BB$373,MATCH(LEFT(TRIM(AP$6),FIND("~",SUBSTITUTE(AP$6,"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217))*HLOOKUP(LEFT(TRIM(AP$6),FIND("~",SUBSTITUTE(AP$6," ","~",LEN(TRIM(AP$6))-LEN(SUBSTITUTE(TRIM(AP$6)," ",""))))-1)&amp;" Total",$B$6:$BB$373,ROW($A217)-5,FALSE))</f>
        <v>0</v>
      </c>
      <c r="AQ217" s="10">
        <f ca="1">IF(AQ$5&lt;&gt;"",HLOOKUP(AQ$5,Functionalization!$G$6:$R$373,ROW($A217)-5,FALSE),IFERROR(INDEX(AQ$337:AQ$373,MATCH($F217,$B$337:$B$373,0))/VLOOKUP($F217,$B$337:$BB$373,MATCH(LEFT(TRIM(AQ$6),FIND("~",SUBSTITUTE(AQ$6,"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217))*HLOOKUP(LEFT(TRIM(AQ$6),FIND("~",SUBSTITUTE(AQ$6," ","~",LEN(TRIM(AQ$6))-LEN(SUBSTITUTE(TRIM(AQ$6)," ",""))))-1)&amp;" Total",$B$6:$BB$373,ROW($A217)-5,FALSE))</f>
        <v>0</v>
      </c>
      <c r="AR217" s="10">
        <f ca="1">IF(AR$5&lt;&gt;"",HLOOKUP(AR$5,Functionalization!$G$6:$R$373,ROW($A217)-5,FALSE),IFERROR(INDEX(AR$337:AR$373,MATCH($F217,$B$337:$B$373,0))/VLOOKUP($F217,$B$337:$BB$373,MATCH(LEFT(TRIM(AR$6),FIND("~",SUBSTITUTE(AR$6,"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217))*HLOOKUP(LEFT(TRIM(AR$6),FIND("~",SUBSTITUTE(AR$6," ","~",LEN(TRIM(AR$6))-LEN(SUBSTITUTE(TRIM(AR$6)," ",""))))-1)&amp;" Total",$B$6:$BB$373,ROW($A217)-5,FALSE))</f>
        <v>0</v>
      </c>
      <c r="AS217" s="10">
        <f ca="1">IF(AS$5&lt;&gt;"",HLOOKUP(AS$5,Functionalization!$G$6:$R$373,ROW($A217)-5,FALSE),IFERROR(INDEX(AS$337:AS$373,MATCH($F217,$B$337:$B$373,0))/VLOOKUP($F217,$B$337:$BB$373,MATCH(LEFT(TRIM(AS$6),FIND("~",SUBSTITUTE(AS$6,"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217))*HLOOKUP(LEFT(TRIM(AS$6),FIND("~",SUBSTITUTE(AS$6," ","~",LEN(TRIM(AS$6))-LEN(SUBSTITUTE(TRIM(AS$6)," ",""))))-1)&amp;" Total",$B$6:$BB$373,ROW($A217)-5,FALSE))</f>
        <v>0</v>
      </c>
      <c r="AT217" s="10">
        <f ca="1">IF(AT$5&lt;&gt;"",HLOOKUP(AT$5,Functionalization!$G$6:$R$373,ROW($A217)-5,FALSE),IFERROR(INDEX(AT$337:AT$373,MATCH($F217,$B$337:$B$373,0))/VLOOKUP($F217,$B$337:$BB$373,MATCH(LEFT(TRIM(AT$6),FIND("~",SUBSTITUTE(AT$6,"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217))*HLOOKUP(LEFT(TRIM(AT$6),FIND("~",SUBSTITUTE(AT$6," ","~",LEN(TRIM(AT$6))-LEN(SUBSTITUTE(TRIM(AT$6)," ",""))))-1)&amp;" Total",$B$6:$BB$373,ROW($A217)-5,FALSE))</f>
        <v>0</v>
      </c>
      <c r="AU217" s="10">
        <f ca="1">IF(AU$5&lt;&gt;"",HLOOKUP(AU$5,Functionalization!$G$6:$R$373,ROW($A217)-5,FALSE),IFERROR(INDEX(AU$337:AU$373,MATCH($F217,$B$337:$B$373,0))/VLOOKUP($F217,$B$337:$BB$373,MATCH(LEFT(TRIM(AU$6),FIND("~",SUBSTITUTE(AU$6,"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217))*HLOOKUP(LEFT(TRIM(AU$6),FIND("~",SUBSTITUTE(AU$6," ","~",LEN(TRIM(AU$6))-LEN(SUBSTITUTE(TRIM(AU$6)," ",""))))-1)&amp;" Total",$B$6:$BB$373,ROW($A217)-5,FALSE))</f>
        <v>0</v>
      </c>
      <c r="AV217" s="10">
        <f ca="1">IF(AV$5&lt;&gt;"",HLOOKUP(AV$5,Functionalization!$G$6:$R$373,ROW($A217)-5,FALSE),IFERROR(INDEX(AV$337:AV$373,MATCH($F217,$B$337:$B$373,0))/VLOOKUP($F217,$B$337:$BB$373,MATCH(LEFT(TRIM(AV$6),FIND("~",SUBSTITUTE(AV$6,"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217))*HLOOKUP(LEFT(TRIM(AV$6),FIND("~",SUBSTITUTE(AV$6," ","~",LEN(TRIM(AV$6))-LEN(SUBSTITUTE(TRIM(AV$6)," ",""))))-1)&amp;" Total",$B$6:$BB$373,ROW($A217)-5,FALSE))</f>
        <v>0</v>
      </c>
      <c r="AW217" s="10">
        <f ca="1">IF(AW$5&lt;&gt;"",HLOOKUP(AW$5,Functionalization!$G$6:$R$373,ROW($A217)-5,FALSE),IFERROR(INDEX(AW$337:AW$373,MATCH($F217,$B$337:$B$373,0))/VLOOKUP($F217,$B$337:$BB$373,MATCH(LEFT(TRIM(AW$6),FIND("~",SUBSTITUTE(AW$6,"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217))*HLOOKUP(LEFT(TRIM(AW$6),FIND("~",SUBSTITUTE(AW$6," ","~",LEN(TRIM(AW$6))-LEN(SUBSTITUTE(TRIM(AW$6)," ",""))))-1)&amp;" Total",$B$6:$BB$373,ROW($A217)-5,FALSE))</f>
        <v>0</v>
      </c>
      <c r="AX217" s="10">
        <f ca="1">IF(AX$5&lt;&gt;"",HLOOKUP(AX$5,Functionalization!$G$6:$R$373,ROW($A217)-5,FALSE),IFERROR(INDEX(AX$337:AX$373,MATCH($F217,$B$337:$B$373,0))/VLOOKUP($F217,$B$337:$BB$373,MATCH(LEFT(TRIM(AX$6),FIND("~",SUBSTITUTE(AX$6,"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217))*HLOOKUP(LEFT(TRIM(AX$6),FIND("~",SUBSTITUTE(AX$6," ","~",LEN(TRIM(AX$6))-LEN(SUBSTITUTE(TRIM(AX$6)," ",""))))-1)&amp;" Total",$B$6:$BB$373,ROW($A217)-5,FALSE))</f>
        <v>0</v>
      </c>
      <c r="AY217" s="10">
        <f ca="1">IF(AY$5&lt;&gt;"",HLOOKUP(AY$5,Functionalization!$G$6:$R$373,ROW($A217)-5,FALSE),IFERROR(INDEX(AY$337:AY$373,MATCH($F217,$B$337:$B$373,0))/VLOOKUP($F217,$B$337:$BB$373,MATCH(LEFT(TRIM(AY$6),FIND("~",SUBSTITUTE(AY$6,"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217))*HLOOKUP(LEFT(TRIM(AY$6),FIND("~",SUBSTITUTE(AY$6," ","~",LEN(TRIM(AY$6))-LEN(SUBSTITUTE(TRIM(AY$6)," ",""))))-1)&amp;" Total",$B$6:$BB$373,ROW($A217)-5,FALSE))</f>
        <v>0</v>
      </c>
      <c r="AZ217" s="10">
        <f ca="1">IF(AZ$5&lt;&gt;"",HLOOKUP(AZ$5,Functionalization!$G$6:$R$373,ROW($A217)-5,FALSE),IFERROR(INDEX(AZ$337:AZ$373,MATCH($F217,$B$337:$B$373,0))/VLOOKUP($F217,$B$337:$BB$373,MATCH(LEFT(TRIM(AZ$6),FIND("~",SUBSTITUTE(AZ$6,"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217))*HLOOKUP(LEFT(TRIM(AZ$6),FIND("~",SUBSTITUTE(AZ$6," ","~",LEN(TRIM(AZ$6))-LEN(SUBSTITUTE(TRIM(AZ$6)," ",""))))-1)&amp;" Total",$B$6:$BB$373,ROW($A217)-5,FALSE))</f>
        <v>0</v>
      </c>
      <c r="BA217" s="10">
        <f ca="1">IF(BA$5&lt;&gt;"",HLOOKUP(BA$5,Functionalization!$G$6:$R$373,ROW($A217)-5,FALSE),IFERROR(INDEX(BA$337:BA$373,MATCH($F217,$B$337:$B$373,0))/VLOOKUP($F217,$B$337:$BB$373,MATCH(LEFT(TRIM(BA$6),FIND("~",SUBSTITUTE(BA$6,"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217))*HLOOKUP(LEFT(TRIM(BA$6),FIND("~",SUBSTITUTE(BA$6," ","~",LEN(TRIM(BA$6))-LEN(SUBSTITUTE(TRIM(BA$6)," ",""))))-1)&amp;" Total",$B$6:$BB$373,ROW($A217)-5,FALSE))</f>
        <v>0</v>
      </c>
      <c r="BB217" s="10">
        <f ca="1">IF(BB$5&lt;&gt;"",HLOOKUP(BB$5,Functionalization!$G$6:$R$373,ROW($A217)-5,FALSE),IFERROR(INDEX(BB$337:BB$373,MATCH($F217,$B$337:$B$373,0))/VLOOKUP($F217,$B$337:$BB$373,MATCH(LEFT(TRIM(BB$6),FIND("~",SUBSTITUTE(BB$6,"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217))*HLOOKUP(LEFT(TRIM(BB$6),FIND("~",SUBSTITUTE(BB$6," ","~",LEN(TRIM(BB$6))-LEN(SUBSTITUTE(TRIM(BB$6)," ",""))))-1)&amp;" Total",$B$6:$BB$373,ROW($A217)-5,FALSE))</f>
        <v>0</v>
      </c>
      <c r="BD217">
        <f ca="1">IFERROR(IF(SUMIF($G$6:$BB$6,BD$6&amp;" Total",$G217:$BB217)-(SUMIF($G$6:$BB$6,BD$6&amp;" "&amp;'Input-Func_Class'!$D$22,$G217:$BB217)+IFERROR(SUMIF($G$6:$BB$6,BD$6&amp;" "&amp;'Input-Func_Class'!$E$22,$G217:$BB217),SUMIF($G$6:$BB$6,BD$6&amp;" "&amp;'Input-Func_Class'!$B$24,$G217:$BB217))+SUMIF($G$6:$BB$6,BD$6&amp;" "&amp;'Input-Func_Class'!$F$22,$G217:$BB217))&lt;Check_Limit,0,1),1)</f>
        <v>0</v>
      </c>
      <c r="BE217">
        <f ca="1">IFERROR(IF(SUMIF($G$6:$BB$6,BE$6&amp;" Total",$G217:$BB217)-(SUMIF($G$6:$BB$6,BE$6&amp;" "&amp;'Input-Func_Class'!$D$22,$G217:$BB217)+IFERROR(SUMIF($G$6:$BB$6,BE$6&amp;" "&amp;'Input-Func_Class'!$E$22,$G217:$BB217),SUMIF($G$6:$BB$6,BE$6&amp;" "&amp;'Input-Func_Class'!$B$24,$G217:$BB217))+SUMIF($G$6:$BB$6,BE$6&amp;" "&amp;'Input-Func_Class'!$F$22,$G217:$BB217))&lt;Check_Limit,0,1),1)</f>
        <v>0</v>
      </c>
      <c r="BF217">
        <f ca="1">IFERROR(IF(SUMIF($G$6:$BB$6,BF$6&amp;" Total",$G217:$BB217)-(SUMIF($G$6:$BB$6,BF$6&amp;" "&amp;'Input-Func_Class'!$D$22,$G217:$BB217)+IFERROR(SUMIF($G$6:$BB$6,BF$6&amp;" "&amp;'Input-Func_Class'!$E$22,$G217:$BB217),SUMIF($G$6:$BB$6,BF$6&amp;" "&amp;'Input-Func_Class'!$B$24,$G217:$BB217))+SUMIF($G$6:$BB$6,BF$6&amp;" "&amp;'Input-Func_Class'!$F$22,$G217:$BB217))&lt;Check_Limit,0,1),1)</f>
        <v>0</v>
      </c>
      <c r="BG217">
        <f ca="1">IFERROR(IF(SUMIF($G$6:$BB$6,BG$6&amp;" Total",$G217:$BB217)-(SUMIF($G$6:$BB$6,BG$6&amp;" "&amp;'Input-Func_Class'!$D$22,$G217:$BB217)+IFERROR(SUMIF($G$6:$BB$6,BG$6&amp;" "&amp;'Input-Func_Class'!$E$22,$G217:$BB217),SUMIF($G$6:$BB$6,BG$6&amp;" "&amp;'Input-Func_Class'!$B$24,$G217:$BB217))+SUMIF($G$6:$BB$6,BG$6&amp;" "&amp;'Input-Func_Class'!$F$22,$G217:$BB217))&lt;Check_Limit,0,1),1)</f>
        <v>0</v>
      </c>
      <c r="BH217">
        <f ca="1">IFERROR(IF(SUMIF($G$6:$BB$6,BH$6&amp;" Total",$G217:$BB217)-(SUMIF($G$6:$BB$6,BH$6&amp;" "&amp;'Input-Func_Class'!$D$22,$G217:$BB217)+IFERROR(SUMIF($G$6:$BB$6,BH$6&amp;" "&amp;'Input-Func_Class'!$E$22,$G217:$BB217),SUMIF($G$6:$BB$6,BH$6&amp;" "&amp;'Input-Func_Class'!$B$24,$G217:$BB217))+SUMIF($G$6:$BB$6,BH$6&amp;" "&amp;'Input-Func_Class'!$F$22,$G217:$BB217))&lt;Check_Limit,0,1),1)</f>
        <v>0</v>
      </c>
      <c r="BI217">
        <f ca="1">IFERROR(IF(SUMIF($G$6:$BB$6,BI$6&amp;" Total",$G217:$BB217)-(SUMIF($G$6:$BB$6,BI$6&amp;" "&amp;'Input-Func_Class'!$D$22,$G217:$BB217)+IFERROR(SUMIF($G$6:$BB$6,BI$6&amp;" "&amp;'Input-Func_Class'!$E$22,$G217:$BB217),SUMIF($G$6:$BB$6,BI$6&amp;" "&amp;'Input-Func_Class'!$B$24,$G217:$BB217))+SUMIF($G$6:$BB$6,BI$6&amp;" "&amp;'Input-Func_Class'!$F$22,$G217:$BB217))&lt;Check_Limit,0,1),1)</f>
        <v>0</v>
      </c>
      <c r="BJ217">
        <f ca="1">IFERROR(IF(SUMIF($G$6:$BB$6,BJ$6&amp;" Total",$G217:$BB217)-(SUMIF($G$6:$BB$6,BJ$6&amp;" "&amp;'Input-Func_Class'!$D$22,$G217:$BB217)+IFERROR(SUMIF($G$6:$BB$6,BJ$6&amp;" "&amp;'Input-Func_Class'!$E$22,$G217:$BB217),SUMIF($G$6:$BB$6,BJ$6&amp;" "&amp;'Input-Func_Class'!$B$24,$G217:$BB217))+SUMIF($G$6:$BB$6,BJ$6&amp;" "&amp;'Input-Func_Class'!$F$22,$G217:$BB217))&lt;Check_Limit,0,1),1)</f>
        <v>0</v>
      </c>
      <c r="BK217">
        <f ca="1">IFERROR(IF(SUMIF($G$6:$BB$6,BK$6&amp;" Total",$G217:$BB217)-(SUMIF($G$6:$BB$6,BK$6&amp;" "&amp;'Input-Func_Class'!$D$22,$G217:$BB217)+IFERROR(SUMIF($G$6:$BB$6,BK$6&amp;" "&amp;'Input-Func_Class'!$E$22,$G217:$BB217),SUMIF($G$6:$BB$6,BK$6&amp;" "&amp;'Input-Func_Class'!$B$24,$G217:$BB217))+SUMIF($G$6:$BB$6,BK$6&amp;" "&amp;'Input-Func_Class'!$F$22,$G217:$BB217))&lt;Check_Limit,0,1),1)</f>
        <v>0</v>
      </c>
      <c r="BL217">
        <f ca="1">IFERROR(IF(SUMIF($G$6:$BB$6,BL$6&amp;" Total",$G217:$BB217)-(SUMIF($G$6:$BB$6,BL$6&amp;" "&amp;'Input-Func_Class'!$D$22,$G217:$BB217)+IFERROR(SUMIF($G$6:$BB$6,BL$6&amp;" "&amp;'Input-Func_Class'!$E$22,$G217:$BB217),SUMIF($G$6:$BB$6,BL$6&amp;" "&amp;'Input-Func_Class'!$B$24,$G217:$BB217))+SUMIF($G$6:$BB$6,BL$6&amp;" "&amp;'Input-Func_Class'!$F$22,$G217:$BB217))&lt;Check_Limit,0,1),1)</f>
        <v>0</v>
      </c>
      <c r="BM217">
        <f ca="1">IFERROR(IF(SUMIF($G$6:$BB$6,BM$6&amp;" Total",$G217:$BB217)-(SUMIF($G$6:$BB$6,BM$6&amp;" "&amp;'Input-Func_Class'!$D$22,$G217:$BB217)+IFERROR(SUMIF($G$6:$BB$6,BM$6&amp;" "&amp;'Input-Func_Class'!$E$22,$G217:$BB217),SUMIF($G$6:$BB$6,BM$6&amp;" "&amp;'Input-Func_Class'!$B$24,$G217:$BB217))+SUMIF($G$6:$BB$6,BM$6&amp;" "&amp;'Input-Func_Class'!$F$22,$G217:$BB217))&lt;Check_Limit,0,1),1)</f>
        <v>0</v>
      </c>
      <c r="BN217">
        <f ca="1">IFERROR(IF(SUMIF($G$6:$BB$6,BN$6&amp;" Total",$G217:$BB217)-(SUMIF($G$6:$BB$6,BN$6&amp;" "&amp;'Input-Func_Class'!$D$22,$G217:$BB217)+IFERROR(SUMIF($G$6:$BB$6,BN$6&amp;" "&amp;'Input-Func_Class'!$E$22,$G217:$BB217),SUMIF($G$6:$BB$6,BN$6&amp;" "&amp;'Input-Func_Class'!$B$24,$G217:$BB217))+SUMIF($G$6:$BB$6,BN$6&amp;" "&amp;'Input-Func_Class'!$F$22,$G217:$BB217))&lt;Check_Limit,0,1),1)</f>
        <v>0</v>
      </c>
      <c r="BO217">
        <f ca="1">IFERROR(IF(SUMIF($G$6:$BB$6,BO$6&amp;" Total",$G217:$BB217)-(SUMIF($G$6:$BB$6,BO$6&amp;" "&amp;'Input-Func_Class'!$D$22,$G217:$BB217)+IFERROR(SUMIF($G$6:$BB$6,BO$6&amp;" "&amp;'Input-Func_Class'!$E$22,$G217:$BB217),SUMIF($G$6:$BB$6,BO$6&amp;" "&amp;'Input-Func_Class'!$B$24,$G217:$BB217))+SUMIF($G$6:$BB$6,BO$6&amp;" "&amp;'Input-Func_Class'!$F$22,$G217:$BB217))&lt;Check_Limit,0,1),1)</f>
        <v>0</v>
      </c>
    </row>
    <row r="218" spans="1:67" outlineLevel="1">
      <c r="A218" s="31">
        <f>IF(ISBLANK('Input-Accounts'!A218),"",'Input-Accounts'!A218)</f>
        <v>193</v>
      </c>
      <c r="B218" s="53" t="str">
        <f>IF(ISBLANK('Input-Accounts'!B218),"",'Input-Accounts'!B218)</f>
        <v>Advertising expenses</v>
      </c>
      <c r="C218" s="31">
        <f>IF(ISBLANK('Input-Accounts'!C218),"",'Input-Accounts'!C218)</f>
        <v>913</v>
      </c>
      <c r="D218" s="10">
        <f>Functionalization!$D218</f>
        <v>7674.4151781497612</v>
      </c>
      <c r="E218" s="10">
        <f t="shared" ca="1" si="48"/>
        <v>0</v>
      </c>
      <c r="F218" s="3" t="str">
        <f>IF($D218=0,"-",IF('Input-Accounts'!$E218&lt;&gt;0,'Input-Accounts'!$E218,'Input-Accounts'!$G218))</f>
        <v>CUSTOMER</v>
      </c>
      <c r="G218" s="10">
        <f ca="1">IF(G$5&lt;&gt;"",HLOOKUP(G$5,Functionalization!$G$6:$R$373,ROW($A218)-5,FALSE),IFERROR(INDEX(G$337:G$373,MATCH($F218,$B$337:$B$373,0))/VLOOKUP($F218,$B$337:$BB$373,MATCH(LEFT(TRIM(G$6),FIND("~",SUBSTITUTE(G$6,"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218))*HLOOKUP(LEFT(TRIM(G$6),FIND("~",SUBSTITUTE(G$6," ","~",LEN(TRIM(G$6))-LEN(SUBSTITUTE(TRIM(G$6)," ",""))))-1)&amp;" Total",$B$6:$BB$373,ROW($A218)-5,FALSE))</f>
        <v>0</v>
      </c>
      <c r="H218" s="10">
        <f ca="1">IF(H$5&lt;&gt;"",HLOOKUP(H$5,Functionalization!$G$6:$R$373,ROW($A218)-5,FALSE),IFERROR(INDEX(H$337:H$373,MATCH($F218,$B$337:$B$373,0))/VLOOKUP($F218,$B$337:$BB$373,MATCH(LEFT(TRIM(H$6),FIND("~",SUBSTITUTE(H$6,"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218))*HLOOKUP(LEFT(TRIM(H$6),FIND("~",SUBSTITUTE(H$6," ","~",LEN(TRIM(H$6))-LEN(SUBSTITUTE(TRIM(H$6)," ",""))))-1)&amp;" Total",$B$6:$BB$373,ROW($A218)-5,FALSE))</f>
        <v>0</v>
      </c>
      <c r="I218" s="10">
        <f ca="1">IF(I$5&lt;&gt;"",HLOOKUP(I$5,Functionalization!$G$6:$R$373,ROW($A218)-5,FALSE),IFERROR(INDEX(I$337:I$373,MATCH($F218,$B$337:$B$373,0))/VLOOKUP($F218,$B$337:$BB$373,MATCH(LEFT(TRIM(I$6),FIND("~",SUBSTITUTE(I$6,"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218))*HLOOKUP(LEFT(TRIM(I$6),FIND("~",SUBSTITUTE(I$6," ","~",LEN(TRIM(I$6))-LEN(SUBSTITUTE(TRIM(I$6)," ",""))))-1)&amp;" Total",$B$6:$BB$373,ROW($A218)-5,FALSE))</f>
        <v>0</v>
      </c>
      <c r="J218" s="10">
        <f ca="1">IF(J$5&lt;&gt;"",HLOOKUP(J$5,Functionalization!$G$6:$R$373,ROW($A218)-5,FALSE),IFERROR(INDEX(J$337:J$373,MATCH($F218,$B$337:$B$373,0))/VLOOKUP($F218,$B$337:$BB$373,MATCH(LEFT(TRIM(J$6),FIND("~",SUBSTITUTE(J$6,"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218))*HLOOKUP(LEFT(TRIM(J$6),FIND("~",SUBSTITUTE(J$6," ","~",LEN(TRIM(J$6))-LEN(SUBSTITUTE(TRIM(J$6)," ",""))))-1)&amp;" Total",$B$6:$BB$373,ROW($A218)-5,FALSE))</f>
        <v>0</v>
      </c>
      <c r="K218" s="10">
        <f ca="1">IF(K$5&lt;&gt;"",HLOOKUP(K$5,Functionalization!$G$6:$R$373,ROW($A218)-5,FALSE),IFERROR(INDEX(K$337:K$373,MATCH($F218,$B$337:$B$373,0))/VLOOKUP($F218,$B$337:$BB$373,MATCH(LEFT(TRIM(K$6),FIND("~",SUBSTITUTE(K$6,"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218))*HLOOKUP(LEFT(TRIM(K$6),FIND("~",SUBSTITUTE(K$6," ","~",LEN(TRIM(K$6))-LEN(SUBSTITUTE(TRIM(K$6)," ",""))))-1)&amp;" Total",$B$6:$BB$373,ROW($A218)-5,FALSE))</f>
        <v>0</v>
      </c>
      <c r="L218" s="10">
        <f ca="1">IF(L$5&lt;&gt;"",HLOOKUP(L$5,Functionalization!$G$6:$R$373,ROW($A218)-5,FALSE),IFERROR(INDEX(L$337:L$373,MATCH($F218,$B$337:$B$373,0))/VLOOKUP($F218,$B$337:$BB$373,MATCH(LEFT(TRIM(L$6),FIND("~",SUBSTITUTE(L$6,"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218))*HLOOKUP(LEFT(TRIM(L$6),FIND("~",SUBSTITUTE(L$6," ","~",LEN(TRIM(L$6))-LEN(SUBSTITUTE(TRIM(L$6)," ",""))))-1)&amp;" Total",$B$6:$BB$373,ROW($A218)-5,FALSE))</f>
        <v>0</v>
      </c>
      <c r="M218" s="10">
        <f ca="1">IF(M$5&lt;&gt;"",HLOOKUP(M$5,Functionalization!$G$6:$R$373,ROW($A218)-5,FALSE),IFERROR(INDEX(M$337:M$373,MATCH($F218,$B$337:$B$373,0))/VLOOKUP($F218,$B$337:$BB$373,MATCH(LEFT(TRIM(M$6),FIND("~",SUBSTITUTE(M$6,"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218))*HLOOKUP(LEFT(TRIM(M$6),FIND("~",SUBSTITUTE(M$6," ","~",LEN(TRIM(M$6))-LEN(SUBSTITUTE(TRIM(M$6)," ",""))))-1)&amp;" Total",$B$6:$BB$373,ROW($A218)-5,FALSE))</f>
        <v>0</v>
      </c>
      <c r="N218" s="10">
        <f ca="1">IF(N$5&lt;&gt;"",HLOOKUP(N$5,Functionalization!$G$6:$R$373,ROW($A218)-5,FALSE),IFERROR(INDEX(N$337:N$373,MATCH($F218,$B$337:$B$373,0))/VLOOKUP($F218,$B$337:$BB$373,MATCH(LEFT(TRIM(N$6),FIND("~",SUBSTITUTE(N$6,"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218))*HLOOKUP(LEFT(TRIM(N$6),FIND("~",SUBSTITUTE(N$6," ","~",LEN(TRIM(N$6))-LEN(SUBSTITUTE(TRIM(N$6)," ",""))))-1)&amp;" Total",$B$6:$BB$373,ROW($A218)-5,FALSE))</f>
        <v>0</v>
      </c>
      <c r="O218" s="10">
        <f ca="1">IF(O$5&lt;&gt;"",HLOOKUP(O$5,Functionalization!$G$6:$R$373,ROW($A218)-5,FALSE),IFERROR(INDEX(O$337:O$373,MATCH($F218,$B$337:$B$373,0))/VLOOKUP($F218,$B$337:$BB$373,MATCH(LEFT(TRIM(O$6),FIND("~",SUBSTITUTE(O$6,"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218))*HLOOKUP(LEFT(TRIM(O$6),FIND("~",SUBSTITUTE(O$6," ","~",LEN(TRIM(O$6))-LEN(SUBSTITUTE(TRIM(O$6)," ",""))))-1)&amp;" Total",$B$6:$BB$373,ROW($A218)-5,FALSE))</f>
        <v>7674.4151781497612</v>
      </c>
      <c r="P218" s="10">
        <f ca="1">IF(P$5&lt;&gt;"",HLOOKUP(P$5,Functionalization!$G$6:$R$373,ROW($A218)-5,FALSE),IFERROR(INDEX(P$337:P$373,MATCH($F218,$B$337:$B$373,0))/VLOOKUP($F218,$B$337:$BB$373,MATCH(LEFT(TRIM(P$6),FIND("~",SUBSTITUTE(P$6,"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218))*HLOOKUP(LEFT(TRIM(P$6),FIND("~",SUBSTITUTE(P$6," ","~",LEN(TRIM(P$6))-LEN(SUBSTITUTE(TRIM(P$6)," ",""))))-1)&amp;" Total",$B$6:$BB$373,ROW($A218)-5,FALSE))</f>
        <v>0</v>
      </c>
      <c r="Q218" s="10">
        <f ca="1">IF(Q$5&lt;&gt;"",HLOOKUP(Q$5,Functionalization!$G$6:$R$373,ROW($A218)-5,FALSE),IFERROR(INDEX(Q$337:Q$373,MATCH($F218,$B$337:$B$373,0))/VLOOKUP($F218,$B$337:$BB$373,MATCH(LEFT(TRIM(Q$6),FIND("~",SUBSTITUTE(Q$6,"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218))*HLOOKUP(LEFT(TRIM(Q$6),FIND("~",SUBSTITUTE(Q$6," ","~",LEN(TRIM(Q$6))-LEN(SUBSTITUTE(TRIM(Q$6)," ",""))))-1)&amp;" Total",$B$6:$BB$373,ROW($A218)-5,FALSE))</f>
        <v>0</v>
      </c>
      <c r="R218" s="10">
        <f ca="1">IF(R$5&lt;&gt;"",HLOOKUP(R$5,Functionalization!$G$6:$R$373,ROW($A218)-5,FALSE),IFERROR(INDEX(R$337:R$373,MATCH($F218,$B$337:$B$373,0))/VLOOKUP($F218,$B$337:$BB$373,MATCH(LEFT(TRIM(R$6),FIND("~",SUBSTITUTE(R$6,"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218))*HLOOKUP(LEFT(TRIM(R$6),FIND("~",SUBSTITUTE(R$6," ","~",LEN(TRIM(R$6))-LEN(SUBSTITUTE(TRIM(R$6)," ",""))))-1)&amp;" Total",$B$6:$BB$373,ROW($A218)-5,FALSE))</f>
        <v>7674.4151781497612</v>
      </c>
      <c r="S218" s="10">
        <f ca="1">IF(S$5&lt;&gt;"",HLOOKUP(S$5,Functionalization!$G$6:$R$373,ROW($A218)-5,FALSE),IFERROR(INDEX(S$337:S$373,MATCH($F218,$B$337:$B$373,0))/VLOOKUP($F218,$B$337:$BB$373,MATCH(LEFT(TRIM(S$6),FIND("~",SUBSTITUTE(S$6,"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218))*HLOOKUP(LEFT(TRIM(S$6),FIND("~",SUBSTITUTE(S$6," ","~",LEN(TRIM(S$6))-LEN(SUBSTITUTE(TRIM(S$6)," ",""))))-1)&amp;" Total",$B$6:$BB$373,ROW($A218)-5,FALSE))</f>
        <v>0</v>
      </c>
      <c r="T218" s="10">
        <f ca="1">IF(T$5&lt;&gt;"",HLOOKUP(T$5,Functionalization!$G$6:$R$373,ROW($A218)-5,FALSE),IFERROR(INDEX(T$337:T$373,MATCH($F218,$B$337:$B$373,0))/VLOOKUP($F218,$B$337:$BB$373,MATCH(LEFT(TRIM(T$6),FIND("~",SUBSTITUTE(T$6,"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218))*HLOOKUP(LEFT(TRIM(T$6),FIND("~",SUBSTITUTE(T$6," ","~",LEN(TRIM(T$6))-LEN(SUBSTITUTE(TRIM(T$6)," ",""))))-1)&amp;" Total",$B$6:$BB$373,ROW($A218)-5,FALSE))</f>
        <v>0</v>
      </c>
      <c r="U218" s="10">
        <f ca="1">IF(U$5&lt;&gt;"",HLOOKUP(U$5,Functionalization!$G$6:$R$373,ROW($A218)-5,FALSE),IFERROR(INDEX(U$337:U$373,MATCH($F218,$B$337:$B$373,0))/VLOOKUP($F218,$B$337:$BB$373,MATCH(LEFT(TRIM(U$6),FIND("~",SUBSTITUTE(U$6,"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218))*HLOOKUP(LEFT(TRIM(U$6),FIND("~",SUBSTITUTE(U$6," ","~",LEN(TRIM(U$6))-LEN(SUBSTITUTE(TRIM(U$6)," ",""))))-1)&amp;" Total",$B$6:$BB$373,ROW($A218)-5,FALSE))</f>
        <v>0</v>
      </c>
      <c r="V218" s="10">
        <f ca="1">IF(V$5&lt;&gt;"",HLOOKUP(V$5,Functionalization!$G$6:$R$373,ROW($A218)-5,FALSE),IFERROR(INDEX(V$337:V$373,MATCH($F218,$B$337:$B$373,0))/VLOOKUP($F218,$B$337:$BB$373,MATCH(LEFT(TRIM(V$6),FIND("~",SUBSTITUTE(V$6,"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218))*HLOOKUP(LEFT(TRIM(V$6),FIND("~",SUBSTITUTE(V$6," ","~",LEN(TRIM(V$6))-LEN(SUBSTITUTE(TRIM(V$6)," ",""))))-1)&amp;" Total",$B$6:$BB$373,ROW($A218)-5,FALSE))</f>
        <v>0</v>
      </c>
      <c r="W218" s="10">
        <f ca="1">IF(W$5&lt;&gt;"",HLOOKUP(W$5,Functionalization!$G$6:$R$373,ROW($A218)-5,FALSE),IFERROR(INDEX(W$337:W$373,MATCH($F218,$B$337:$B$373,0))/VLOOKUP($F218,$B$337:$BB$373,MATCH(LEFT(TRIM(W$6),FIND("~",SUBSTITUTE(W$6,"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218))*HLOOKUP(LEFT(TRIM(W$6),FIND("~",SUBSTITUTE(W$6," ","~",LEN(TRIM(W$6))-LEN(SUBSTITUTE(TRIM(W$6)," ",""))))-1)&amp;" Total",$B$6:$BB$373,ROW($A218)-5,FALSE))</f>
        <v>0</v>
      </c>
      <c r="X218" s="10">
        <f ca="1">IF(X$5&lt;&gt;"",HLOOKUP(X$5,Functionalization!$G$6:$R$373,ROW($A218)-5,FALSE),IFERROR(INDEX(X$337:X$373,MATCH($F218,$B$337:$B$373,0))/VLOOKUP($F218,$B$337:$BB$373,MATCH(LEFT(TRIM(X$6),FIND("~",SUBSTITUTE(X$6,"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218))*HLOOKUP(LEFT(TRIM(X$6),FIND("~",SUBSTITUTE(X$6," ","~",LEN(TRIM(X$6))-LEN(SUBSTITUTE(TRIM(X$6)," ",""))))-1)&amp;" Total",$B$6:$BB$373,ROW($A218)-5,FALSE))</f>
        <v>0</v>
      </c>
      <c r="Y218" s="10">
        <f ca="1">IF(Y$5&lt;&gt;"",HLOOKUP(Y$5,Functionalization!$G$6:$R$373,ROW($A218)-5,FALSE),IFERROR(INDEX(Y$337:Y$373,MATCH($F218,$B$337:$B$373,0))/VLOOKUP($F218,$B$337:$BB$373,MATCH(LEFT(TRIM(Y$6),FIND("~",SUBSTITUTE(Y$6,"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218))*HLOOKUP(LEFT(TRIM(Y$6),FIND("~",SUBSTITUTE(Y$6," ","~",LEN(TRIM(Y$6))-LEN(SUBSTITUTE(TRIM(Y$6)," ",""))))-1)&amp;" Total",$B$6:$BB$373,ROW($A218)-5,FALSE))</f>
        <v>0</v>
      </c>
      <c r="Z218" s="10">
        <f ca="1">IF(Z$5&lt;&gt;"",HLOOKUP(Z$5,Functionalization!$G$6:$R$373,ROW($A218)-5,FALSE),IFERROR(INDEX(Z$337:Z$373,MATCH($F218,$B$337:$B$373,0))/VLOOKUP($F218,$B$337:$BB$373,MATCH(LEFT(TRIM(Z$6),FIND("~",SUBSTITUTE(Z$6,"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218))*HLOOKUP(LEFT(TRIM(Z$6),FIND("~",SUBSTITUTE(Z$6," ","~",LEN(TRIM(Z$6))-LEN(SUBSTITUTE(TRIM(Z$6)," ",""))))-1)&amp;" Total",$B$6:$BB$373,ROW($A218)-5,FALSE))</f>
        <v>0</v>
      </c>
      <c r="AA218" s="10">
        <f ca="1">IF(AA$5&lt;&gt;"",HLOOKUP(AA$5,Functionalization!$G$6:$R$373,ROW($A218)-5,FALSE),IFERROR(INDEX(AA$337:AA$373,MATCH($F218,$B$337:$B$373,0))/VLOOKUP($F218,$B$337:$BB$373,MATCH(LEFT(TRIM(AA$6),FIND("~",SUBSTITUTE(AA$6,"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218))*HLOOKUP(LEFT(TRIM(AA$6),FIND("~",SUBSTITUTE(AA$6," ","~",LEN(TRIM(AA$6))-LEN(SUBSTITUTE(TRIM(AA$6)," ",""))))-1)&amp;" Total",$B$6:$BB$373,ROW($A218)-5,FALSE))</f>
        <v>0</v>
      </c>
      <c r="AB218" s="10">
        <f ca="1">IF(AB$5&lt;&gt;"",HLOOKUP(AB$5,Functionalization!$G$6:$R$373,ROW($A218)-5,FALSE),IFERROR(INDEX(AB$337:AB$373,MATCH($F218,$B$337:$B$373,0))/VLOOKUP($F218,$B$337:$BB$373,MATCH(LEFT(TRIM(AB$6),FIND("~",SUBSTITUTE(AB$6,"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218))*HLOOKUP(LEFT(TRIM(AB$6),FIND("~",SUBSTITUTE(AB$6," ","~",LEN(TRIM(AB$6))-LEN(SUBSTITUTE(TRIM(AB$6)," ",""))))-1)&amp;" Total",$B$6:$BB$373,ROW($A218)-5,FALSE))</f>
        <v>0</v>
      </c>
      <c r="AC218" s="10">
        <f ca="1">IF(AC$5&lt;&gt;"",HLOOKUP(AC$5,Functionalization!$G$6:$R$373,ROW($A218)-5,FALSE),IFERROR(INDEX(AC$337:AC$373,MATCH($F218,$B$337:$B$373,0))/VLOOKUP($F218,$B$337:$BB$373,MATCH(LEFT(TRIM(AC$6),FIND("~",SUBSTITUTE(AC$6,"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218))*HLOOKUP(LEFT(TRIM(AC$6),FIND("~",SUBSTITUTE(AC$6," ","~",LEN(TRIM(AC$6))-LEN(SUBSTITUTE(TRIM(AC$6)," ",""))))-1)&amp;" Total",$B$6:$BB$373,ROW($A218)-5,FALSE))</f>
        <v>0</v>
      </c>
      <c r="AD218" s="10">
        <f ca="1">IF(AD$5&lt;&gt;"",HLOOKUP(AD$5,Functionalization!$G$6:$R$373,ROW($A218)-5,FALSE),IFERROR(INDEX(AD$337:AD$373,MATCH($F218,$B$337:$B$373,0))/VLOOKUP($F218,$B$337:$BB$373,MATCH(LEFT(TRIM(AD$6),FIND("~",SUBSTITUTE(AD$6,"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218))*HLOOKUP(LEFT(TRIM(AD$6),FIND("~",SUBSTITUTE(AD$6," ","~",LEN(TRIM(AD$6))-LEN(SUBSTITUTE(TRIM(AD$6)," ",""))))-1)&amp;" Total",$B$6:$BB$373,ROW($A218)-5,FALSE))</f>
        <v>0</v>
      </c>
      <c r="AE218" s="10">
        <f ca="1">IF(AE$5&lt;&gt;"",HLOOKUP(AE$5,Functionalization!$G$6:$R$373,ROW($A218)-5,FALSE),IFERROR(INDEX(AE$337:AE$373,MATCH($F218,$B$337:$B$373,0))/VLOOKUP($F218,$B$337:$BB$373,MATCH(LEFT(TRIM(AE$6),FIND("~",SUBSTITUTE(AE$6,"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218))*HLOOKUP(LEFT(TRIM(AE$6),FIND("~",SUBSTITUTE(AE$6," ","~",LEN(TRIM(AE$6))-LEN(SUBSTITUTE(TRIM(AE$6)," ",""))))-1)&amp;" Total",$B$6:$BB$373,ROW($A218)-5,FALSE))</f>
        <v>0</v>
      </c>
      <c r="AF218" s="10">
        <f ca="1">IF(AF$5&lt;&gt;"",HLOOKUP(AF$5,Functionalization!$G$6:$R$373,ROW($A218)-5,FALSE),IFERROR(INDEX(AF$337:AF$373,MATCH($F218,$B$337:$B$373,0))/VLOOKUP($F218,$B$337:$BB$373,MATCH(LEFT(TRIM(AF$6),FIND("~",SUBSTITUTE(AF$6,"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218))*HLOOKUP(LEFT(TRIM(AF$6),FIND("~",SUBSTITUTE(AF$6," ","~",LEN(TRIM(AF$6))-LEN(SUBSTITUTE(TRIM(AF$6)," ",""))))-1)&amp;" Total",$B$6:$BB$373,ROW($A218)-5,FALSE))</f>
        <v>0</v>
      </c>
      <c r="AG218" s="10">
        <f ca="1">IF(AG$5&lt;&gt;"",HLOOKUP(AG$5,Functionalization!$G$6:$R$373,ROW($A218)-5,FALSE),IFERROR(INDEX(AG$337:AG$373,MATCH($F218,$B$337:$B$373,0))/VLOOKUP($F218,$B$337:$BB$373,MATCH(LEFT(TRIM(AG$6),FIND("~",SUBSTITUTE(AG$6,"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218))*HLOOKUP(LEFT(TRIM(AG$6),FIND("~",SUBSTITUTE(AG$6," ","~",LEN(TRIM(AG$6))-LEN(SUBSTITUTE(TRIM(AG$6)," ",""))))-1)&amp;" Total",$B$6:$BB$373,ROW($A218)-5,FALSE))</f>
        <v>0</v>
      </c>
      <c r="AH218" s="10">
        <f ca="1">IF(AH$5&lt;&gt;"",HLOOKUP(AH$5,Functionalization!$G$6:$R$373,ROW($A218)-5,FALSE),IFERROR(INDEX(AH$337:AH$373,MATCH($F218,$B$337:$B$373,0))/VLOOKUP($F218,$B$337:$BB$373,MATCH(LEFT(TRIM(AH$6),FIND("~",SUBSTITUTE(AH$6,"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218))*HLOOKUP(LEFT(TRIM(AH$6),FIND("~",SUBSTITUTE(AH$6," ","~",LEN(TRIM(AH$6))-LEN(SUBSTITUTE(TRIM(AH$6)," ",""))))-1)&amp;" Total",$B$6:$BB$373,ROW($A218)-5,FALSE))</f>
        <v>0</v>
      </c>
      <c r="AI218" s="10">
        <f ca="1">IF(AI$5&lt;&gt;"",HLOOKUP(AI$5,Functionalization!$G$6:$R$373,ROW($A218)-5,FALSE),IFERROR(INDEX(AI$337:AI$373,MATCH($F218,$B$337:$B$373,0))/VLOOKUP($F218,$B$337:$BB$373,MATCH(LEFT(TRIM(AI$6),FIND("~",SUBSTITUTE(AI$6,"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218))*HLOOKUP(LEFT(TRIM(AI$6),FIND("~",SUBSTITUTE(AI$6," ","~",LEN(TRIM(AI$6))-LEN(SUBSTITUTE(TRIM(AI$6)," ",""))))-1)&amp;" Total",$B$6:$BB$373,ROW($A218)-5,FALSE))</f>
        <v>0</v>
      </c>
      <c r="AJ218" s="10">
        <f ca="1">IF(AJ$5&lt;&gt;"",HLOOKUP(AJ$5,Functionalization!$G$6:$R$373,ROW($A218)-5,FALSE),IFERROR(INDEX(AJ$337:AJ$373,MATCH($F218,$B$337:$B$373,0))/VLOOKUP($F218,$B$337:$BB$373,MATCH(LEFT(TRIM(AJ$6),FIND("~",SUBSTITUTE(AJ$6,"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218))*HLOOKUP(LEFT(TRIM(AJ$6),FIND("~",SUBSTITUTE(AJ$6," ","~",LEN(TRIM(AJ$6))-LEN(SUBSTITUTE(TRIM(AJ$6)," ",""))))-1)&amp;" Total",$B$6:$BB$373,ROW($A218)-5,FALSE))</f>
        <v>0</v>
      </c>
      <c r="AK218" s="10">
        <f ca="1">IF(AK$5&lt;&gt;"",HLOOKUP(AK$5,Functionalization!$G$6:$R$373,ROW($A218)-5,FALSE),IFERROR(INDEX(AK$337:AK$373,MATCH($F218,$B$337:$B$373,0))/VLOOKUP($F218,$B$337:$BB$373,MATCH(LEFT(TRIM(AK$6),FIND("~",SUBSTITUTE(AK$6,"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218))*HLOOKUP(LEFT(TRIM(AK$6),FIND("~",SUBSTITUTE(AK$6," ","~",LEN(TRIM(AK$6))-LEN(SUBSTITUTE(TRIM(AK$6)," ",""))))-1)&amp;" Total",$B$6:$BB$373,ROW($A218)-5,FALSE))</f>
        <v>0</v>
      </c>
      <c r="AL218" s="10">
        <f ca="1">IF(AL$5&lt;&gt;"",HLOOKUP(AL$5,Functionalization!$G$6:$R$373,ROW($A218)-5,FALSE),IFERROR(INDEX(AL$337:AL$373,MATCH($F218,$B$337:$B$373,0))/VLOOKUP($F218,$B$337:$BB$373,MATCH(LEFT(TRIM(AL$6),FIND("~",SUBSTITUTE(AL$6,"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218))*HLOOKUP(LEFT(TRIM(AL$6),FIND("~",SUBSTITUTE(AL$6," ","~",LEN(TRIM(AL$6))-LEN(SUBSTITUTE(TRIM(AL$6)," ",""))))-1)&amp;" Total",$B$6:$BB$373,ROW($A218)-5,FALSE))</f>
        <v>0</v>
      </c>
      <c r="AM218" s="10">
        <f ca="1">IF(AM$5&lt;&gt;"",HLOOKUP(AM$5,Functionalization!$G$6:$R$373,ROW($A218)-5,FALSE),IFERROR(INDEX(AM$337:AM$373,MATCH($F218,$B$337:$B$373,0))/VLOOKUP($F218,$B$337:$BB$373,MATCH(LEFT(TRIM(AM$6),FIND("~",SUBSTITUTE(AM$6,"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218))*HLOOKUP(LEFT(TRIM(AM$6),FIND("~",SUBSTITUTE(AM$6," ","~",LEN(TRIM(AM$6))-LEN(SUBSTITUTE(TRIM(AM$6)," ",""))))-1)&amp;" Total",$B$6:$BB$373,ROW($A218)-5,FALSE))</f>
        <v>0</v>
      </c>
      <c r="AN218" s="10">
        <f ca="1">IF(AN$5&lt;&gt;"",HLOOKUP(AN$5,Functionalization!$G$6:$R$373,ROW($A218)-5,FALSE),IFERROR(INDEX(AN$337:AN$373,MATCH($F218,$B$337:$B$373,0))/VLOOKUP($F218,$B$337:$BB$373,MATCH(LEFT(TRIM(AN$6),FIND("~",SUBSTITUTE(AN$6,"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218))*HLOOKUP(LEFT(TRIM(AN$6),FIND("~",SUBSTITUTE(AN$6," ","~",LEN(TRIM(AN$6))-LEN(SUBSTITUTE(TRIM(AN$6)," ",""))))-1)&amp;" Total",$B$6:$BB$373,ROW($A218)-5,FALSE))</f>
        <v>0</v>
      </c>
      <c r="AO218" s="10">
        <f ca="1">IF(AO$5&lt;&gt;"",HLOOKUP(AO$5,Functionalization!$G$6:$R$373,ROW($A218)-5,FALSE),IFERROR(INDEX(AO$337:AO$373,MATCH($F218,$B$337:$B$373,0))/VLOOKUP($F218,$B$337:$BB$373,MATCH(LEFT(TRIM(AO$6),FIND("~",SUBSTITUTE(AO$6,"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218))*HLOOKUP(LEFT(TRIM(AO$6),FIND("~",SUBSTITUTE(AO$6," ","~",LEN(TRIM(AO$6))-LEN(SUBSTITUTE(TRIM(AO$6)," ",""))))-1)&amp;" Total",$B$6:$BB$373,ROW($A218)-5,FALSE))</f>
        <v>0</v>
      </c>
      <c r="AP218" s="10">
        <f ca="1">IF(AP$5&lt;&gt;"",HLOOKUP(AP$5,Functionalization!$G$6:$R$373,ROW($A218)-5,FALSE),IFERROR(INDEX(AP$337:AP$373,MATCH($F218,$B$337:$B$373,0))/VLOOKUP($F218,$B$337:$BB$373,MATCH(LEFT(TRIM(AP$6),FIND("~",SUBSTITUTE(AP$6,"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218))*HLOOKUP(LEFT(TRIM(AP$6),FIND("~",SUBSTITUTE(AP$6," ","~",LEN(TRIM(AP$6))-LEN(SUBSTITUTE(TRIM(AP$6)," ",""))))-1)&amp;" Total",$B$6:$BB$373,ROW($A218)-5,FALSE))</f>
        <v>0</v>
      </c>
      <c r="AQ218" s="10">
        <f ca="1">IF(AQ$5&lt;&gt;"",HLOOKUP(AQ$5,Functionalization!$G$6:$R$373,ROW($A218)-5,FALSE),IFERROR(INDEX(AQ$337:AQ$373,MATCH($F218,$B$337:$B$373,0))/VLOOKUP($F218,$B$337:$BB$373,MATCH(LEFT(TRIM(AQ$6),FIND("~",SUBSTITUTE(AQ$6,"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218))*HLOOKUP(LEFT(TRIM(AQ$6),FIND("~",SUBSTITUTE(AQ$6," ","~",LEN(TRIM(AQ$6))-LEN(SUBSTITUTE(TRIM(AQ$6)," ",""))))-1)&amp;" Total",$B$6:$BB$373,ROW($A218)-5,FALSE))</f>
        <v>0</v>
      </c>
      <c r="AR218" s="10">
        <f ca="1">IF(AR$5&lt;&gt;"",HLOOKUP(AR$5,Functionalization!$G$6:$R$373,ROW($A218)-5,FALSE),IFERROR(INDEX(AR$337:AR$373,MATCH($F218,$B$337:$B$373,0))/VLOOKUP($F218,$B$337:$BB$373,MATCH(LEFT(TRIM(AR$6),FIND("~",SUBSTITUTE(AR$6,"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218))*HLOOKUP(LEFT(TRIM(AR$6),FIND("~",SUBSTITUTE(AR$6," ","~",LEN(TRIM(AR$6))-LEN(SUBSTITUTE(TRIM(AR$6)," ",""))))-1)&amp;" Total",$B$6:$BB$373,ROW($A218)-5,FALSE))</f>
        <v>0</v>
      </c>
      <c r="AS218" s="10">
        <f ca="1">IF(AS$5&lt;&gt;"",HLOOKUP(AS$5,Functionalization!$G$6:$R$373,ROW($A218)-5,FALSE),IFERROR(INDEX(AS$337:AS$373,MATCH($F218,$B$337:$B$373,0))/VLOOKUP($F218,$B$337:$BB$373,MATCH(LEFT(TRIM(AS$6),FIND("~",SUBSTITUTE(AS$6,"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218))*HLOOKUP(LEFT(TRIM(AS$6),FIND("~",SUBSTITUTE(AS$6," ","~",LEN(TRIM(AS$6))-LEN(SUBSTITUTE(TRIM(AS$6)," ",""))))-1)&amp;" Total",$B$6:$BB$373,ROW($A218)-5,FALSE))</f>
        <v>0</v>
      </c>
      <c r="AT218" s="10">
        <f ca="1">IF(AT$5&lt;&gt;"",HLOOKUP(AT$5,Functionalization!$G$6:$R$373,ROW($A218)-5,FALSE),IFERROR(INDEX(AT$337:AT$373,MATCH($F218,$B$337:$B$373,0))/VLOOKUP($F218,$B$337:$BB$373,MATCH(LEFT(TRIM(AT$6),FIND("~",SUBSTITUTE(AT$6,"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218))*HLOOKUP(LEFT(TRIM(AT$6),FIND("~",SUBSTITUTE(AT$6," ","~",LEN(TRIM(AT$6))-LEN(SUBSTITUTE(TRIM(AT$6)," ",""))))-1)&amp;" Total",$B$6:$BB$373,ROW($A218)-5,FALSE))</f>
        <v>0</v>
      </c>
      <c r="AU218" s="10">
        <f ca="1">IF(AU$5&lt;&gt;"",HLOOKUP(AU$5,Functionalization!$G$6:$R$373,ROW($A218)-5,FALSE),IFERROR(INDEX(AU$337:AU$373,MATCH($F218,$B$337:$B$373,0))/VLOOKUP($F218,$B$337:$BB$373,MATCH(LEFT(TRIM(AU$6),FIND("~",SUBSTITUTE(AU$6,"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218))*HLOOKUP(LEFT(TRIM(AU$6),FIND("~",SUBSTITUTE(AU$6," ","~",LEN(TRIM(AU$6))-LEN(SUBSTITUTE(TRIM(AU$6)," ",""))))-1)&amp;" Total",$B$6:$BB$373,ROW($A218)-5,FALSE))</f>
        <v>0</v>
      </c>
      <c r="AV218" s="10">
        <f ca="1">IF(AV$5&lt;&gt;"",HLOOKUP(AV$5,Functionalization!$G$6:$R$373,ROW($A218)-5,FALSE),IFERROR(INDEX(AV$337:AV$373,MATCH($F218,$B$337:$B$373,0))/VLOOKUP($F218,$B$337:$BB$373,MATCH(LEFT(TRIM(AV$6),FIND("~",SUBSTITUTE(AV$6,"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218))*HLOOKUP(LEFT(TRIM(AV$6),FIND("~",SUBSTITUTE(AV$6," ","~",LEN(TRIM(AV$6))-LEN(SUBSTITUTE(TRIM(AV$6)," ",""))))-1)&amp;" Total",$B$6:$BB$373,ROW($A218)-5,FALSE))</f>
        <v>0</v>
      </c>
      <c r="AW218" s="10">
        <f ca="1">IF(AW$5&lt;&gt;"",HLOOKUP(AW$5,Functionalization!$G$6:$R$373,ROW($A218)-5,FALSE),IFERROR(INDEX(AW$337:AW$373,MATCH($F218,$B$337:$B$373,0))/VLOOKUP($F218,$B$337:$BB$373,MATCH(LEFT(TRIM(AW$6),FIND("~",SUBSTITUTE(AW$6,"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218))*HLOOKUP(LEFT(TRIM(AW$6),FIND("~",SUBSTITUTE(AW$6," ","~",LEN(TRIM(AW$6))-LEN(SUBSTITUTE(TRIM(AW$6)," ",""))))-1)&amp;" Total",$B$6:$BB$373,ROW($A218)-5,FALSE))</f>
        <v>0</v>
      </c>
      <c r="AX218" s="10">
        <f ca="1">IF(AX$5&lt;&gt;"",HLOOKUP(AX$5,Functionalization!$G$6:$R$373,ROW($A218)-5,FALSE),IFERROR(INDEX(AX$337:AX$373,MATCH($F218,$B$337:$B$373,0))/VLOOKUP($F218,$B$337:$BB$373,MATCH(LEFT(TRIM(AX$6),FIND("~",SUBSTITUTE(AX$6,"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218))*HLOOKUP(LEFT(TRIM(AX$6),FIND("~",SUBSTITUTE(AX$6," ","~",LEN(TRIM(AX$6))-LEN(SUBSTITUTE(TRIM(AX$6)," ",""))))-1)&amp;" Total",$B$6:$BB$373,ROW($A218)-5,FALSE))</f>
        <v>0</v>
      </c>
      <c r="AY218" s="10">
        <f ca="1">IF(AY$5&lt;&gt;"",HLOOKUP(AY$5,Functionalization!$G$6:$R$373,ROW($A218)-5,FALSE),IFERROR(INDEX(AY$337:AY$373,MATCH($F218,$B$337:$B$373,0))/VLOOKUP($F218,$B$337:$BB$373,MATCH(LEFT(TRIM(AY$6),FIND("~",SUBSTITUTE(AY$6,"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218))*HLOOKUP(LEFT(TRIM(AY$6),FIND("~",SUBSTITUTE(AY$6," ","~",LEN(TRIM(AY$6))-LEN(SUBSTITUTE(TRIM(AY$6)," ",""))))-1)&amp;" Total",$B$6:$BB$373,ROW($A218)-5,FALSE))</f>
        <v>0</v>
      </c>
      <c r="AZ218" s="10">
        <f ca="1">IF(AZ$5&lt;&gt;"",HLOOKUP(AZ$5,Functionalization!$G$6:$R$373,ROW($A218)-5,FALSE),IFERROR(INDEX(AZ$337:AZ$373,MATCH($F218,$B$337:$B$373,0))/VLOOKUP($F218,$B$337:$BB$373,MATCH(LEFT(TRIM(AZ$6),FIND("~",SUBSTITUTE(AZ$6,"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218))*HLOOKUP(LEFT(TRIM(AZ$6),FIND("~",SUBSTITUTE(AZ$6," ","~",LEN(TRIM(AZ$6))-LEN(SUBSTITUTE(TRIM(AZ$6)," ",""))))-1)&amp;" Total",$B$6:$BB$373,ROW($A218)-5,FALSE))</f>
        <v>0</v>
      </c>
      <c r="BA218" s="10">
        <f ca="1">IF(BA$5&lt;&gt;"",HLOOKUP(BA$5,Functionalization!$G$6:$R$373,ROW($A218)-5,FALSE),IFERROR(INDEX(BA$337:BA$373,MATCH($F218,$B$337:$B$373,0))/VLOOKUP($F218,$B$337:$BB$373,MATCH(LEFT(TRIM(BA$6),FIND("~",SUBSTITUTE(BA$6,"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218))*HLOOKUP(LEFT(TRIM(BA$6),FIND("~",SUBSTITUTE(BA$6," ","~",LEN(TRIM(BA$6))-LEN(SUBSTITUTE(TRIM(BA$6)," ",""))))-1)&amp;" Total",$B$6:$BB$373,ROW($A218)-5,FALSE))</f>
        <v>0</v>
      </c>
      <c r="BB218" s="10">
        <f ca="1">IF(BB$5&lt;&gt;"",HLOOKUP(BB$5,Functionalization!$G$6:$R$373,ROW($A218)-5,FALSE),IFERROR(INDEX(BB$337:BB$373,MATCH($F218,$B$337:$B$373,0))/VLOOKUP($F218,$B$337:$BB$373,MATCH(LEFT(TRIM(BB$6),FIND("~",SUBSTITUTE(BB$6,"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218))*HLOOKUP(LEFT(TRIM(BB$6),FIND("~",SUBSTITUTE(BB$6," ","~",LEN(TRIM(BB$6))-LEN(SUBSTITUTE(TRIM(BB$6)," ",""))))-1)&amp;" Total",$B$6:$BB$373,ROW($A218)-5,FALSE))</f>
        <v>0</v>
      </c>
      <c r="BD218">
        <f ca="1">IFERROR(IF(SUMIF($G$6:$BB$6,BD$6&amp;" Total",$G218:$BB218)-(SUMIF($G$6:$BB$6,BD$6&amp;" "&amp;'Input-Func_Class'!$D$22,$G218:$BB218)+IFERROR(SUMIF($G$6:$BB$6,BD$6&amp;" "&amp;'Input-Func_Class'!$E$22,$G218:$BB218),SUMIF($G$6:$BB$6,BD$6&amp;" "&amp;'Input-Func_Class'!$B$24,$G218:$BB218))+SUMIF($G$6:$BB$6,BD$6&amp;" "&amp;'Input-Func_Class'!$F$22,$G218:$BB218))&lt;Check_Limit,0,1),1)</f>
        <v>0</v>
      </c>
      <c r="BE218">
        <f ca="1">IFERROR(IF(SUMIF($G$6:$BB$6,BE$6&amp;" Total",$G218:$BB218)-(SUMIF($G$6:$BB$6,BE$6&amp;" "&amp;'Input-Func_Class'!$D$22,$G218:$BB218)+IFERROR(SUMIF($G$6:$BB$6,BE$6&amp;" "&amp;'Input-Func_Class'!$E$22,$G218:$BB218),SUMIF($G$6:$BB$6,BE$6&amp;" "&amp;'Input-Func_Class'!$B$24,$G218:$BB218))+SUMIF($G$6:$BB$6,BE$6&amp;" "&amp;'Input-Func_Class'!$F$22,$G218:$BB218))&lt;Check_Limit,0,1),1)</f>
        <v>0</v>
      </c>
      <c r="BF218">
        <f ca="1">IFERROR(IF(SUMIF($G$6:$BB$6,BF$6&amp;" Total",$G218:$BB218)-(SUMIF($G$6:$BB$6,BF$6&amp;" "&amp;'Input-Func_Class'!$D$22,$G218:$BB218)+IFERROR(SUMIF($G$6:$BB$6,BF$6&amp;" "&amp;'Input-Func_Class'!$E$22,$G218:$BB218),SUMIF($G$6:$BB$6,BF$6&amp;" "&amp;'Input-Func_Class'!$B$24,$G218:$BB218))+SUMIF($G$6:$BB$6,BF$6&amp;" "&amp;'Input-Func_Class'!$F$22,$G218:$BB218))&lt;Check_Limit,0,1),1)</f>
        <v>0</v>
      </c>
      <c r="BG218">
        <f ca="1">IFERROR(IF(SUMIF($G$6:$BB$6,BG$6&amp;" Total",$G218:$BB218)-(SUMIF($G$6:$BB$6,BG$6&amp;" "&amp;'Input-Func_Class'!$D$22,$G218:$BB218)+IFERROR(SUMIF($G$6:$BB$6,BG$6&amp;" "&amp;'Input-Func_Class'!$E$22,$G218:$BB218),SUMIF($G$6:$BB$6,BG$6&amp;" "&amp;'Input-Func_Class'!$B$24,$G218:$BB218))+SUMIF($G$6:$BB$6,BG$6&amp;" "&amp;'Input-Func_Class'!$F$22,$G218:$BB218))&lt;Check_Limit,0,1),1)</f>
        <v>0</v>
      </c>
      <c r="BH218">
        <f ca="1">IFERROR(IF(SUMIF($G$6:$BB$6,BH$6&amp;" Total",$G218:$BB218)-(SUMIF($G$6:$BB$6,BH$6&amp;" "&amp;'Input-Func_Class'!$D$22,$G218:$BB218)+IFERROR(SUMIF($G$6:$BB$6,BH$6&amp;" "&amp;'Input-Func_Class'!$E$22,$G218:$BB218),SUMIF($G$6:$BB$6,BH$6&amp;" "&amp;'Input-Func_Class'!$B$24,$G218:$BB218))+SUMIF($G$6:$BB$6,BH$6&amp;" "&amp;'Input-Func_Class'!$F$22,$G218:$BB218))&lt;Check_Limit,0,1),1)</f>
        <v>0</v>
      </c>
      <c r="BI218">
        <f ca="1">IFERROR(IF(SUMIF($G$6:$BB$6,BI$6&amp;" Total",$G218:$BB218)-(SUMIF($G$6:$BB$6,BI$6&amp;" "&amp;'Input-Func_Class'!$D$22,$G218:$BB218)+IFERROR(SUMIF($G$6:$BB$6,BI$6&amp;" "&amp;'Input-Func_Class'!$E$22,$G218:$BB218),SUMIF($G$6:$BB$6,BI$6&amp;" "&amp;'Input-Func_Class'!$B$24,$G218:$BB218))+SUMIF($G$6:$BB$6,BI$6&amp;" "&amp;'Input-Func_Class'!$F$22,$G218:$BB218))&lt;Check_Limit,0,1),1)</f>
        <v>0</v>
      </c>
      <c r="BJ218">
        <f ca="1">IFERROR(IF(SUMIF($G$6:$BB$6,BJ$6&amp;" Total",$G218:$BB218)-(SUMIF($G$6:$BB$6,BJ$6&amp;" "&amp;'Input-Func_Class'!$D$22,$G218:$BB218)+IFERROR(SUMIF($G$6:$BB$6,BJ$6&amp;" "&amp;'Input-Func_Class'!$E$22,$G218:$BB218),SUMIF($G$6:$BB$6,BJ$6&amp;" "&amp;'Input-Func_Class'!$B$24,$G218:$BB218))+SUMIF($G$6:$BB$6,BJ$6&amp;" "&amp;'Input-Func_Class'!$F$22,$G218:$BB218))&lt;Check_Limit,0,1),1)</f>
        <v>0</v>
      </c>
      <c r="BK218">
        <f ca="1">IFERROR(IF(SUMIF($G$6:$BB$6,BK$6&amp;" Total",$G218:$BB218)-(SUMIF($G$6:$BB$6,BK$6&amp;" "&amp;'Input-Func_Class'!$D$22,$G218:$BB218)+IFERROR(SUMIF($G$6:$BB$6,BK$6&amp;" "&amp;'Input-Func_Class'!$E$22,$G218:$BB218),SUMIF($G$6:$BB$6,BK$6&amp;" "&amp;'Input-Func_Class'!$B$24,$G218:$BB218))+SUMIF($G$6:$BB$6,BK$6&amp;" "&amp;'Input-Func_Class'!$F$22,$G218:$BB218))&lt;Check_Limit,0,1),1)</f>
        <v>0</v>
      </c>
      <c r="BL218">
        <f ca="1">IFERROR(IF(SUMIF($G$6:$BB$6,BL$6&amp;" Total",$G218:$BB218)-(SUMIF($G$6:$BB$6,BL$6&amp;" "&amp;'Input-Func_Class'!$D$22,$G218:$BB218)+IFERROR(SUMIF($G$6:$BB$6,BL$6&amp;" "&amp;'Input-Func_Class'!$E$22,$G218:$BB218),SUMIF($G$6:$BB$6,BL$6&amp;" "&amp;'Input-Func_Class'!$B$24,$G218:$BB218))+SUMIF($G$6:$BB$6,BL$6&amp;" "&amp;'Input-Func_Class'!$F$22,$G218:$BB218))&lt;Check_Limit,0,1),1)</f>
        <v>0</v>
      </c>
      <c r="BM218">
        <f ca="1">IFERROR(IF(SUMIF($G$6:$BB$6,BM$6&amp;" Total",$G218:$BB218)-(SUMIF($G$6:$BB$6,BM$6&amp;" "&amp;'Input-Func_Class'!$D$22,$G218:$BB218)+IFERROR(SUMIF($G$6:$BB$6,BM$6&amp;" "&amp;'Input-Func_Class'!$E$22,$G218:$BB218),SUMIF($G$6:$BB$6,BM$6&amp;" "&amp;'Input-Func_Class'!$B$24,$G218:$BB218))+SUMIF($G$6:$BB$6,BM$6&amp;" "&amp;'Input-Func_Class'!$F$22,$G218:$BB218))&lt;Check_Limit,0,1),1)</f>
        <v>0</v>
      </c>
      <c r="BN218">
        <f ca="1">IFERROR(IF(SUMIF($G$6:$BB$6,BN$6&amp;" Total",$G218:$BB218)-(SUMIF($G$6:$BB$6,BN$6&amp;" "&amp;'Input-Func_Class'!$D$22,$G218:$BB218)+IFERROR(SUMIF($G$6:$BB$6,BN$6&amp;" "&amp;'Input-Func_Class'!$E$22,$G218:$BB218),SUMIF($G$6:$BB$6,BN$6&amp;" "&amp;'Input-Func_Class'!$B$24,$G218:$BB218))+SUMIF($G$6:$BB$6,BN$6&amp;" "&amp;'Input-Func_Class'!$F$22,$G218:$BB218))&lt;Check_Limit,0,1),1)</f>
        <v>0</v>
      </c>
      <c r="BO218">
        <f ca="1">IFERROR(IF(SUMIF($G$6:$BB$6,BO$6&amp;" Total",$G218:$BB218)-(SUMIF($G$6:$BB$6,BO$6&amp;" "&amp;'Input-Func_Class'!$D$22,$G218:$BB218)+IFERROR(SUMIF($G$6:$BB$6,BO$6&amp;" "&amp;'Input-Func_Class'!$E$22,$G218:$BB218),SUMIF($G$6:$BB$6,BO$6&amp;" "&amp;'Input-Func_Class'!$B$24,$G218:$BB218))+SUMIF($G$6:$BB$6,BO$6&amp;" "&amp;'Input-Func_Class'!$F$22,$G218:$BB218))&lt;Check_Limit,0,1),1)</f>
        <v>0</v>
      </c>
    </row>
    <row r="219" spans="1:67" outlineLevel="1">
      <c r="A219" s="31">
        <f>IF(ISBLANK('Input-Accounts'!A219),"",'Input-Accounts'!A219)</f>
        <v>194</v>
      </c>
      <c r="B219" s="53" t="str">
        <f>IF(ISBLANK('Input-Accounts'!B219),"",'Input-Accounts'!B219)</f>
        <v>Miscellaneous sales expenses</v>
      </c>
      <c r="C219" s="31">
        <f>IF(ISBLANK('Input-Accounts'!C219),"",'Input-Accounts'!C219)</f>
        <v>916</v>
      </c>
      <c r="D219" s="10">
        <f>Functionalization!$D219</f>
        <v>0</v>
      </c>
      <c r="E219" s="10">
        <f t="shared" si="48"/>
        <v>0</v>
      </c>
      <c r="F219" s="3" t="str">
        <f>IF($D219=0,"-",IF('Input-Accounts'!$E219&lt;&gt;0,'Input-Accounts'!$E219,'Input-Accounts'!$G219))</f>
        <v>-</v>
      </c>
      <c r="G219" s="10">
        <f ca="1">IF(G$5&lt;&gt;"",HLOOKUP(G$5,Functionalization!$G$6:$R$373,ROW($A219)-5,FALSE),IFERROR(INDEX(G$337:G$373,MATCH($F219,$B$337:$B$373,0))/VLOOKUP($F219,$B$337:$BB$373,MATCH(LEFT(TRIM(G$6),FIND("~",SUBSTITUTE(G$6,"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219))*HLOOKUP(LEFT(TRIM(G$6),FIND("~",SUBSTITUTE(G$6," ","~",LEN(TRIM(G$6))-LEN(SUBSTITUTE(TRIM(G$6)," ",""))))-1)&amp;" Total",$B$6:$BB$373,ROW($A219)-5,FALSE))</f>
        <v>0</v>
      </c>
      <c r="H219" s="10">
        <f ca="1">IF(H$5&lt;&gt;"",HLOOKUP(H$5,Functionalization!$G$6:$R$373,ROW($A219)-5,FALSE),IFERROR(INDEX(H$337:H$373,MATCH($F219,$B$337:$B$373,0))/VLOOKUP($F219,$B$337:$BB$373,MATCH(LEFT(TRIM(H$6),FIND("~",SUBSTITUTE(H$6,"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219))*HLOOKUP(LEFT(TRIM(H$6),FIND("~",SUBSTITUTE(H$6," ","~",LEN(TRIM(H$6))-LEN(SUBSTITUTE(TRIM(H$6)," ",""))))-1)&amp;" Total",$B$6:$BB$373,ROW($A219)-5,FALSE))</f>
        <v>0</v>
      </c>
      <c r="I219" s="10">
        <f ca="1">IF(I$5&lt;&gt;"",HLOOKUP(I$5,Functionalization!$G$6:$R$373,ROW($A219)-5,FALSE),IFERROR(INDEX(I$337:I$373,MATCH($F219,$B$337:$B$373,0))/VLOOKUP($F219,$B$337:$BB$373,MATCH(LEFT(TRIM(I$6),FIND("~",SUBSTITUTE(I$6,"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219))*HLOOKUP(LEFT(TRIM(I$6),FIND("~",SUBSTITUTE(I$6," ","~",LEN(TRIM(I$6))-LEN(SUBSTITUTE(TRIM(I$6)," ",""))))-1)&amp;" Total",$B$6:$BB$373,ROW($A219)-5,FALSE))</f>
        <v>0</v>
      </c>
      <c r="J219" s="10">
        <f ca="1">IF(J$5&lt;&gt;"",HLOOKUP(J$5,Functionalization!$G$6:$R$373,ROW($A219)-5,FALSE),IFERROR(INDEX(J$337:J$373,MATCH($F219,$B$337:$B$373,0))/VLOOKUP($F219,$B$337:$BB$373,MATCH(LEFT(TRIM(J$6),FIND("~",SUBSTITUTE(J$6,"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219))*HLOOKUP(LEFT(TRIM(J$6),FIND("~",SUBSTITUTE(J$6," ","~",LEN(TRIM(J$6))-LEN(SUBSTITUTE(TRIM(J$6)," ",""))))-1)&amp;" Total",$B$6:$BB$373,ROW($A219)-5,FALSE))</f>
        <v>0</v>
      </c>
      <c r="K219" s="10">
        <f ca="1">IF(K$5&lt;&gt;"",HLOOKUP(K$5,Functionalization!$G$6:$R$373,ROW($A219)-5,FALSE),IFERROR(INDEX(K$337:K$373,MATCH($F219,$B$337:$B$373,0))/VLOOKUP($F219,$B$337:$BB$373,MATCH(LEFT(TRIM(K$6),FIND("~",SUBSTITUTE(K$6,"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219))*HLOOKUP(LEFT(TRIM(K$6),FIND("~",SUBSTITUTE(K$6," ","~",LEN(TRIM(K$6))-LEN(SUBSTITUTE(TRIM(K$6)," ",""))))-1)&amp;" Total",$B$6:$BB$373,ROW($A219)-5,FALSE))</f>
        <v>0</v>
      </c>
      <c r="L219" s="10">
        <f ca="1">IF(L$5&lt;&gt;"",HLOOKUP(L$5,Functionalization!$G$6:$R$373,ROW($A219)-5,FALSE),IFERROR(INDEX(L$337:L$373,MATCH($F219,$B$337:$B$373,0))/VLOOKUP($F219,$B$337:$BB$373,MATCH(LEFT(TRIM(L$6),FIND("~",SUBSTITUTE(L$6,"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219))*HLOOKUP(LEFT(TRIM(L$6),FIND("~",SUBSTITUTE(L$6," ","~",LEN(TRIM(L$6))-LEN(SUBSTITUTE(TRIM(L$6)," ",""))))-1)&amp;" Total",$B$6:$BB$373,ROW($A219)-5,FALSE))</f>
        <v>0</v>
      </c>
      <c r="M219" s="10">
        <f ca="1">IF(M$5&lt;&gt;"",HLOOKUP(M$5,Functionalization!$G$6:$R$373,ROW($A219)-5,FALSE),IFERROR(INDEX(M$337:M$373,MATCH($F219,$B$337:$B$373,0))/VLOOKUP($F219,$B$337:$BB$373,MATCH(LEFT(TRIM(M$6),FIND("~",SUBSTITUTE(M$6,"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219))*HLOOKUP(LEFT(TRIM(M$6),FIND("~",SUBSTITUTE(M$6," ","~",LEN(TRIM(M$6))-LEN(SUBSTITUTE(TRIM(M$6)," ",""))))-1)&amp;" Total",$B$6:$BB$373,ROW($A219)-5,FALSE))</f>
        <v>0</v>
      </c>
      <c r="N219" s="10">
        <f ca="1">IF(N$5&lt;&gt;"",HLOOKUP(N$5,Functionalization!$G$6:$R$373,ROW($A219)-5,FALSE),IFERROR(INDEX(N$337:N$373,MATCH($F219,$B$337:$B$373,0))/VLOOKUP($F219,$B$337:$BB$373,MATCH(LEFT(TRIM(N$6),FIND("~",SUBSTITUTE(N$6,"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219))*HLOOKUP(LEFT(TRIM(N$6),FIND("~",SUBSTITUTE(N$6," ","~",LEN(TRIM(N$6))-LEN(SUBSTITUTE(TRIM(N$6)," ",""))))-1)&amp;" Total",$B$6:$BB$373,ROW($A219)-5,FALSE))</f>
        <v>0</v>
      </c>
      <c r="O219" s="10">
        <f ca="1">IF(O$5&lt;&gt;"",HLOOKUP(O$5,Functionalization!$G$6:$R$373,ROW($A219)-5,FALSE),IFERROR(INDEX(O$337:O$373,MATCH($F219,$B$337:$B$373,0))/VLOOKUP($F219,$B$337:$BB$373,MATCH(LEFT(TRIM(O$6),FIND("~",SUBSTITUTE(O$6,"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219))*HLOOKUP(LEFT(TRIM(O$6),FIND("~",SUBSTITUTE(O$6," ","~",LEN(TRIM(O$6))-LEN(SUBSTITUTE(TRIM(O$6)," ",""))))-1)&amp;" Total",$B$6:$BB$373,ROW($A219)-5,FALSE))</f>
        <v>0</v>
      </c>
      <c r="P219" s="10">
        <f ca="1">IF(P$5&lt;&gt;"",HLOOKUP(P$5,Functionalization!$G$6:$R$373,ROW($A219)-5,FALSE),IFERROR(INDEX(P$337:P$373,MATCH($F219,$B$337:$B$373,0))/VLOOKUP($F219,$B$337:$BB$373,MATCH(LEFT(TRIM(P$6),FIND("~",SUBSTITUTE(P$6,"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219))*HLOOKUP(LEFT(TRIM(P$6),FIND("~",SUBSTITUTE(P$6," ","~",LEN(TRIM(P$6))-LEN(SUBSTITUTE(TRIM(P$6)," ",""))))-1)&amp;" Total",$B$6:$BB$373,ROW($A219)-5,FALSE))</f>
        <v>0</v>
      </c>
      <c r="Q219" s="10">
        <f ca="1">IF(Q$5&lt;&gt;"",HLOOKUP(Q$5,Functionalization!$G$6:$R$373,ROW($A219)-5,FALSE),IFERROR(INDEX(Q$337:Q$373,MATCH($F219,$B$337:$B$373,0))/VLOOKUP($F219,$B$337:$BB$373,MATCH(LEFT(TRIM(Q$6),FIND("~",SUBSTITUTE(Q$6,"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219))*HLOOKUP(LEFT(TRIM(Q$6),FIND("~",SUBSTITUTE(Q$6," ","~",LEN(TRIM(Q$6))-LEN(SUBSTITUTE(TRIM(Q$6)," ",""))))-1)&amp;" Total",$B$6:$BB$373,ROW($A219)-5,FALSE))</f>
        <v>0</v>
      </c>
      <c r="R219" s="10">
        <f ca="1">IF(R$5&lt;&gt;"",HLOOKUP(R$5,Functionalization!$G$6:$R$373,ROW($A219)-5,FALSE),IFERROR(INDEX(R$337:R$373,MATCH($F219,$B$337:$B$373,0))/VLOOKUP($F219,$B$337:$BB$373,MATCH(LEFT(TRIM(R$6),FIND("~",SUBSTITUTE(R$6,"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219))*HLOOKUP(LEFT(TRIM(R$6),FIND("~",SUBSTITUTE(R$6," ","~",LEN(TRIM(R$6))-LEN(SUBSTITUTE(TRIM(R$6)," ",""))))-1)&amp;" Total",$B$6:$BB$373,ROW($A219)-5,FALSE))</f>
        <v>0</v>
      </c>
      <c r="S219" s="10">
        <f ca="1">IF(S$5&lt;&gt;"",HLOOKUP(S$5,Functionalization!$G$6:$R$373,ROW($A219)-5,FALSE),IFERROR(INDEX(S$337:S$373,MATCH($F219,$B$337:$B$373,0))/VLOOKUP($F219,$B$337:$BB$373,MATCH(LEFT(TRIM(S$6),FIND("~",SUBSTITUTE(S$6,"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219))*HLOOKUP(LEFT(TRIM(S$6),FIND("~",SUBSTITUTE(S$6," ","~",LEN(TRIM(S$6))-LEN(SUBSTITUTE(TRIM(S$6)," ",""))))-1)&amp;" Total",$B$6:$BB$373,ROW($A219)-5,FALSE))</f>
        <v>0</v>
      </c>
      <c r="T219" s="10">
        <f ca="1">IF(T$5&lt;&gt;"",HLOOKUP(T$5,Functionalization!$G$6:$R$373,ROW($A219)-5,FALSE),IFERROR(INDEX(T$337:T$373,MATCH($F219,$B$337:$B$373,0))/VLOOKUP($F219,$B$337:$BB$373,MATCH(LEFT(TRIM(T$6),FIND("~",SUBSTITUTE(T$6,"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219))*HLOOKUP(LEFT(TRIM(T$6),FIND("~",SUBSTITUTE(T$6," ","~",LEN(TRIM(T$6))-LEN(SUBSTITUTE(TRIM(T$6)," ",""))))-1)&amp;" Total",$B$6:$BB$373,ROW($A219)-5,FALSE))</f>
        <v>0</v>
      </c>
      <c r="U219" s="10">
        <f ca="1">IF(U$5&lt;&gt;"",HLOOKUP(U$5,Functionalization!$G$6:$R$373,ROW($A219)-5,FALSE),IFERROR(INDEX(U$337:U$373,MATCH($F219,$B$337:$B$373,0))/VLOOKUP($F219,$B$337:$BB$373,MATCH(LEFT(TRIM(U$6),FIND("~",SUBSTITUTE(U$6,"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219))*HLOOKUP(LEFT(TRIM(U$6),FIND("~",SUBSTITUTE(U$6," ","~",LEN(TRIM(U$6))-LEN(SUBSTITUTE(TRIM(U$6)," ",""))))-1)&amp;" Total",$B$6:$BB$373,ROW($A219)-5,FALSE))</f>
        <v>0</v>
      </c>
      <c r="V219" s="10">
        <f ca="1">IF(V$5&lt;&gt;"",HLOOKUP(V$5,Functionalization!$G$6:$R$373,ROW($A219)-5,FALSE),IFERROR(INDEX(V$337:V$373,MATCH($F219,$B$337:$B$373,0))/VLOOKUP($F219,$B$337:$BB$373,MATCH(LEFT(TRIM(V$6),FIND("~",SUBSTITUTE(V$6,"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219))*HLOOKUP(LEFT(TRIM(V$6),FIND("~",SUBSTITUTE(V$6," ","~",LEN(TRIM(V$6))-LEN(SUBSTITUTE(TRIM(V$6)," ",""))))-1)&amp;" Total",$B$6:$BB$373,ROW($A219)-5,FALSE))</f>
        <v>0</v>
      </c>
      <c r="W219" s="10">
        <f ca="1">IF(W$5&lt;&gt;"",HLOOKUP(W$5,Functionalization!$G$6:$R$373,ROW($A219)-5,FALSE),IFERROR(INDEX(W$337:W$373,MATCH($F219,$B$337:$B$373,0))/VLOOKUP($F219,$B$337:$BB$373,MATCH(LEFT(TRIM(W$6),FIND("~",SUBSTITUTE(W$6,"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219))*HLOOKUP(LEFT(TRIM(W$6),FIND("~",SUBSTITUTE(W$6," ","~",LEN(TRIM(W$6))-LEN(SUBSTITUTE(TRIM(W$6)," ",""))))-1)&amp;" Total",$B$6:$BB$373,ROW($A219)-5,FALSE))</f>
        <v>0</v>
      </c>
      <c r="X219" s="10">
        <f ca="1">IF(X$5&lt;&gt;"",HLOOKUP(X$5,Functionalization!$G$6:$R$373,ROW($A219)-5,FALSE),IFERROR(INDEX(X$337:X$373,MATCH($F219,$B$337:$B$373,0))/VLOOKUP($F219,$B$337:$BB$373,MATCH(LEFT(TRIM(X$6),FIND("~",SUBSTITUTE(X$6,"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219))*HLOOKUP(LEFT(TRIM(X$6),FIND("~",SUBSTITUTE(X$6," ","~",LEN(TRIM(X$6))-LEN(SUBSTITUTE(TRIM(X$6)," ",""))))-1)&amp;" Total",$B$6:$BB$373,ROW($A219)-5,FALSE))</f>
        <v>0</v>
      </c>
      <c r="Y219" s="10">
        <f ca="1">IF(Y$5&lt;&gt;"",HLOOKUP(Y$5,Functionalization!$G$6:$R$373,ROW($A219)-5,FALSE),IFERROR(INDEX(Y$337:Y$373,MATCH($F219,$B$337:$B$373,0))/VLOOKUP($F219,$B$337:$BB$373,MATCH(LEFT(TRIM(Y$6),FIND("~",SUBSTITUTE(Y$6,"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219))*HLOOKUP(LEFT(TRIM(Y$6),FIND("~",SUBSTITUTE(Y$6," ","~",LEN(TRIM(Y$6))-LEN(SUBSTITUTE(TRIM(Y$6)," ",""))))-1)&amp;" Total",$B$6:$BB$373,ROW($A219)-5,FALSE))</f>
        <v>0</v>
      </c>
      <c r="Z219" s="10">
        <f ca="1">IF(Z$5&lt;&gt;"",HLOOKUP(Z$5,Functionalization!$G$6:$R$373,ROW($A219)-5,FALSE),IFERROR(INDEX(Z$337:Z$373,MATCH($F219,$B$337:$B$373,0))/VLOOKUP($F219,$B$337:$BB$373,MATCH(LEFT(TRIM(Z$6),FIND("~",SUBSTITUTE(Z$6,"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219))*HLOOKUP(LEFT(TRIM(Z$6),FIND("~",SUBSTITUTE(Z$6," ","~",LEN(TRIM(Z$6))-LEN(SUBSTITUTE(TRIM(Z$6)," ",""))))-1)&amp;" Total",$B$6:$BB$373,ROW($A219)-5,FALSE))</f>
        <v>0</v>
      </c>
      <c r="AA219" s="10">
        <f ca="1">IF(AA$5&lt;&gt;"",HLOOKUP(AA$5,Functionalization!$G$6:$R$373,ROW($A219)-5,FALSE),IFERROR(INDEX(AA$337:AA$373,MATCH($F219,$B$337:$B$373,0))/VLOOKUP($F219,$B$337:$BB$373,MATCH(LEFT(TRIM(AA$6),FIND("~",SUBSTITUTE(AA$6,"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219))*HLOOKUP(LEFT(TRIM(AA$6),FIND("~",SUBSTITUTE(AA$6," ","~",LEN(TRIM(AA$6))-LEN(SUBSTITUTE(TRIM(AA$6)," ",""))))-1)&amp;" Total",$B$6:$BB$373,ROW($A219)-5,FALSE))</f>
        <v>0</v>
      </c>
      <c r="AB219" s="10">
        <f ca="1">IF(AB$5&lt;&gt;"",HLOOKUP(AB$5,Functionalization!$G$6:$R$373,ROW($A219)-5,FALSE),IFERROR(INDEX(AB$337:AB$373,MATCH($F219,$B$337:$B$373,0))/VLOOKUP($F219,$B$337:$BB$373,MATCH(LEFT(TRIM(AB$6),FIND("~",SUBSTITUTE(AB$6,"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219))*HLOOKUP(LEFT(TRIM(AB$6),FIND("~",SUBSTITUTE(AB$6," ","~",LEN(TRIM(AB$6))-LEN(SUBSTITUTE(TRIM(AB$6)," ",""))))-1)&amp;" Total",$B$6:$BB$373,ROW($A219)-5,FALSE))</f>
        <v>0</v>
      </c>
      <c r="AC219" s="10">
        <f ca="1">IF(AC$5&lt;&gt;"",HLOOKUP(AC$5,Functionalization!$G$6:$R$373,ROW($A219)-5,FALSE),IFERROR(INDEX(AC$337:AC$373,MATCH($F219,$B$337:$B$373,0))/VLOOKUP($F219,$B$337:$BB$373,MATCH(LEFT(TRIM(AC$6),FIND("~",SUBSTITUTE(AC$6,"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219))*HLOOKUP(LEFT(TRIM(AC$6),FIND("~",SUBSTITUTE(AC$6," ","~",LEN(TRIM(AC$6))-LEN(SUBSTITUTE(TRIM(AC$6)," ",""))))-1)&amp;" Total",$B$6:$BB$373,ROW($A219)-5,FALSE))</f>
        <v>0</v>
      </c>
      <c r="AD219" s="10">
        <f ca="1">IF(AD$5&lt;&gt;"",HLOOKUP(AD$5,Functionalization!$G$6:$R$373,ROW($A219)-5,FALSE),IFERROR(INDEX(AD$337:AD$373,MATCH($F219,$B$337:$B$373,0))/VLOOKUP($F219,$B$337:$BB$373,MATCH(LEFT(TRIM(AD$6),FIND("~",SUBSTITUTE(AD$6,"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219))*HLOOKUP(LEFT(TRIM(AD$6),FIND("~",SUBSTITUTE(AD$6," ","~",LEN(TRIM(AD$6))-LEN(SUBSTITUTE(TRIM(AD$6)," ",""))))-1)&amp;" Total",$B$6:$BB$373,ROW($A219)-5,FALSE))</f>
        <v>0</v>
      </c>
      <c r="AE219" s="10">
        <f ca="1">IF(AE$5&lt;&gt;"",HLOOKUP(AE$5,Functionalization!$G$6:$R$373,ROW($A219)-5,FALSE),IFERROR(INDEX(AE$337:AE$373,MATCH($F219,$B$337:$B$373,0))/VLOOKUP($F219,$B$337:$BB$373,MATCH(LEFT(TRIM(AE$6),FIND("~",SUBSTITUTE(AE$6,"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219))*HLOOKUP(LEFT(TRIM(AE$6),FIND("~",SUBSTITUTE(AE$6," ","~",LEN(TRIM(AE$6))-LEN(SUBSTITUTE(TRIM(AE$6)," ",""))))-1)&amp;" Total",$B$6:$BB$373,ROW($A219)-5,FALSE))</f>
        <v>0</v>
      </c>
      <c r="AF219" s="10">
        <f ca="1">IF(AF$5&lt;&gt;"",HLOOKUP(AF$5,Functionalization!$G$6:$R$373,ROW($A219)-5,FALSE),IFERROR(INDEX(AF$337:AF$373,MATCH($F219,$B$337:$B$373,0))/VLOOKUP($F219,$B$337:$BB$373,MATCH(LEFT(TRIM(AF$6),FIND("~",SUBSTITUTE(AF$6,"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219))*HLOOKUP(LEFT(TRIM(AF$6),FIND("~",SUBSTITUTE(AF$6," ","~",LEN(TRIM(AF$6))-LEN(SUBSTITUTE(TRIM(AF$6)," ",""))))-1)&amp;" Total",$B$6:$BB$373,ROW($A219)-5,FALSE))</f>
        <v>0</v>
      </c>
      <c r="AG219" s="10">
        <f ca="1">IF(AG$5&lt;&gt;"",HLOOKUP(AG$5,Functionalization!$G$6:$R$373,ROW($A219)-5,FALSE),IFERROR(INDEX(AG$337:AG$373,MATCH($F219,$B$337:$B$373,0))/VLOOKUP($F219,$B$337:$BB$373,MATCH(LEFT(TRIM(AG$6),FIND("~",SUBSTITUTE(AG$6,"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219))*HLOOKUP(LEFT(TRIM(AG$6),FIND("~",SUBSTITUTE(AG$6," ","~",LEN(TRIM(AG$6))-LEN(SUBSTITUTE(TRIM(AG$6)," ",""))))-1)&amp;" Total",$B$6:$BB$373,ROW($A219)-5,FALSE))</f>
        <v>0</v>
      </c>
      <c r="AH219" s="10">
        <f ca="1">IF(AH$5&lt;&gt;"",HLOOKUP(AH$5,Functionalization!$G$6:$R$373,ROW($A219)-5,FALSE),IFERROR(INDEX(AH$337:AH$373,MATCH($F219,$B$337:$B$373,0))/VLOOKUP($F219,$B$337:$BB$373,MATCH(LEFT(TRIM(AH$6),FIND("~",SUBSTITUTE(AH$6,"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219))*HLOOKUP(LEFT(TRIM(AH$6),FIND("~",SUBSTITUTE(AH$6," ","~",LEN(TRIM(AH$6))-LEN(SUBSTITUTE(TRIM(AH$6)," ",""))))-1)&amp;" Total",$B$6:$BB$373,ROW($A219)-5,FALSE))</f>
        <v>0</v>
      </c>
      <c r="AI219" s="10">
        <f ca="1">IF(AI$5&lt;&gt;"",HLOOKUP(AI$5,Functionalization!$G$6:$R$373,ROW($A219)-5,FALSE),IFERROR(INDEX(AI$337:AI$373,MATCH($F219,$B$337:$B$373,0))/VLOOKUP($F219,$B$337:$BB$373,MATCH(LEFT(TRIM(AI$6),FIND("~",SUBSTITUTE(AI$6,"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219))*HLOOKUP(LEFT(TRIM(AI$6),FIND("~",SUBSTITUTE(AI$6," ","~",LEN(TRIM(AI$6))-LEN(SUBSTITUTE(TRIM(AI$6)," ",""))))-1)&amp;" Total",$B$6:$BB$373,ROW($A219)-5,FALSE))</f>
        <v>0</v>
      </c>
      <c r="AJ219" s="10">
        <f ca="1">IF(AJ$5&lt;&gt;"",HLOOKUP(AJ$5,Functionalization!$G$6:$R$373,ROW($A219)-5,FALSE),IFERROR(INDEX(AJ$337:AJ$373,MATCH($F219,$B$337:$B$373,0))/VLOOKUP($F219,$B$337:$BB$373,MATCH(LEFT(TRIM(AJ$6),FIND("~",SUBSTITUTE(AJ$6,"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219))*HLOOKUP(LEFT(TRIM(AJ$6),FIND("~",SUBSTITUTE(AJ$6," ","~",LEN(TRIM(AJ$6))-LEN(SUBSTITUTE(TRIM(AJ$6)," ",""))))-1)&amp;" Total",$B$6:$BB$373,ROW($A219)-5,FALSE))</f>
        <v>0</v>
      </c>
      <c r="AK219" s="10">
        <f ca="1">IF(AK$5&lt;&gt;"",HLOOKUP(AK$5,Functionalization!$G$6:$R$373,ROW($A219)-5,FALSE),IFERROR(INDEX(AK$337:AK$373,MATCH($F219,$B$337:$B$373,0))/VLOOKUP($F219,$B$337:$BB$373,MATCH(LEFT(TRIM(AK$6),FIND("~",SUBSTITUTE(AK$6,"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219))*HLOOKUP(LEFT(TRIM(AK$6),FIND("~",SUBSTITUTE(AK$6," ","~",LEN(TRIM(AK$6))-LEN(SUBSTITUTE(TRIM(AK$6)," ",""))))-1)&amp;" Total",$B$6:$BB$373,ROW($A219)-5,FALSE))</f>
        <v>0</v>
      </c>
      <c r="AL219" s="10">
        <f ca="1">IF(AL$5&lt;&gt;"",HLOOKUP(AL$5,Functionalization!$G$6:$R$373,ROW($A219)-5,FALSE),IFERROR(INDEX(AL$337:AL$373,MATCH($F219,$B$337:$B$373,0))/VLOOKUP($F219,$B$337:$BB$373,MATCH(LEFT(TRIM(AL$6),FIND("~",SUBSTITUTE(AL$6,"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219))*HLOOKUP(LEFT(TRIM(AL$6),FIND("~",SUBSTITUTE(AL$6," ","~",LEN(TRIM(AL$6))-LEN(SUBSTITUTE(TRIM(AL$6)," ",""))))-1)&amp;" Total",$B$6:$BB$373,ROW($A219)-5,FALSE))</f>
        <v>0</v>
      </c>
      <c r="AM219" s="10">
        <f ca="1">IF(AM$5&lt;&gt;"",HLOOKUP(AM$5,Functionalization!$G$6:$R$373,ROW($A219)-5,FALSE),IFERROR(INDEX(AM$337:AM$373,MATCH($F219,$B$337:$B$373,0))/VLOOKUP($F219,$B$337:$BB$373,MATCH(LEFT(TRIM(AM$6),FIND("~",SUBSTITUTE(AM$6,"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219))*HLOOKUP(LEFT(TRIM(AM$6),FIND("~",SUBSTITUTE(AM$6," ","~",LEN(TRIM(AM$6))-LEN(SUBSTITUTE(TRIM(AM$6)," ",""))))-1)&amp;" Total",$B$6:$BB$373,ROW($A219)-5,FALSE))</f>
        <v>0</v>
      </c>
      <c r="AN219" s="10">
        <f ca="1">IF(AN$5&lt;&gt;"",HLOOKUP(AN$5,Functionalization!$G$6:$R$373,ROW($A219)-5,FALSE),IFERROR(INDEX(AN$337:AN$373,MATCH($F219,$B$337:$B$373,0))/VLOOKUP($F219,$B$337:$BB$373,MATCH(LEFT(TRIM(AN$6),FIND("~",SUBSTITUTE(AN$6,"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219))*HLOOKUP(LEFT(TRIM(AN$6),FIND("~",SUBSTITUTE(AN$6," ","~",LEN(TRIM(AN$6))-LEN(SUBSTITUTE(TRIM(AN$6)," ",""))))-1)&amp;" Total",$B$6:$BB$373,ROW($A219)-5,FALSE))</f>
        <v>0</v>
      </c>
      <c r="AO219" s="10">
        <f ca="1">IF(AO$5&lt;&gt;"",HLOOKUP(AO$5,Functionalization!$G$6:$R$373,ROW($A219)-5,FALSE),IFERROR(INDEX(AO$337:AO$373,MATCH($F219,$B$337:$B$373,0))/VLOOKUP($F219,$B$337:$BB$373,MATCH(LEFT(TRIM(AO$6),FIND("~",SUBSTITUTE(AO$6,"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219))*HLOOKUP(LEFT(TRIM(AO$6),FIND("~",SUBSTITUTE(AO$6," ","~",LEN(TRIM(AO$6))-LEN(SUBSTITUTE(TRIM(AO$6)," ",""))))-1)&amp;" Total",$B$6:$BB$373,ROW($A219)-5,FALSE))</f>
        <v>0</v>
      </c>
      <c r="AP219" s="10">
        <f ca="1">IF(AP$5&lt;&gt;"",HLOOKUP(AP$5,Functionalization!$G$6:$R$373,ROW($A219)-5,FALSE),IFERROR(INDEX(AP$337:AP$373,MATCH($F219,$B$337:$B$373,0))/VLOOKUP($F219,$B$337:$BB$373,MATCH(LEFT(TRIM(AP$6),FIND("~",SUBSTITUTE(AP$6,"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219))*HLOOKUP(LEFT(TRIM(AP$6),FIND("~",SUBSTITUTE(AP$6," ","~",LEN(TRIM(AP$6))-LEN(SUBSTITUTE(TRIM(AP$6)," ",""))))-1)&amp;" Total",$B$6:$BB$373,ROW($A219)-5,FALSE))</f>
        <v>0</v>
      </c>
      <c r="AQ219" s="10">
        <f ca="1">IF(AQ$5&lt;&gt;"",HLOOKUP(AQ$5,Functionalization!$G$6:$R$373,ROW($A219)-5,FALSE),IFERROR(INDEX(AQ$337:AQ$373,MATCH($F219,$B$337:$B$373,0))/VLOOKUP($F219,$B$337:$BB$373,MATCH(LEFT(TRIM(AQ$6),FIND("~",SUBSTITUTE(AQ$6,"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219))*HLOOKUP(LEFT(TRIM(AQ$6),FIND("~",SUBSTITUTE(AQ$6," ","~",LEN(TRIM(AQ$6))-LEN(SUBSTITUTE(TRIM(AQ$6)," ",""))))-1)&amp;" Total",$B$6:$BB$373,ROW($A219)-5,FALSE))</f>
        <v>0</v>
      </c>
      <c r="AR219" s="10">
        <f ca="1">IF(AR$5&lt;&gt;"",HLOOKUP(AR$5,Functionalization!$G$6:$R$373,ROW($A219)-5,FALSE),IFERROR(INDEX(AR$337:AR$373,MATCH($F219,$B$337:$B$373,0))/VLOOKUP($F219,$B$337:$BB$373,MATCH(LEFT(TRIM(AR$6),FIND("~",SUBSTITUTE(AR$6,"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219))*HLOOKUP(LEFT(TRIM(AR$6),FIND("~",SUBSTITUTE(AR$6," ","~",LEN(TRIM(AR$6))-LEN(SUBSTITUTE(TRIM(AR$6)," ",""))))-1)&amp;" Total",$B$6:$BB$373,ROW($A219)-5,FALSE))</f>
        <v>0</v>
      </c>
      <c r="AS219" s="10">
        <f ca="1">IF(AS$5&lt;&gt;"",HLOOKUP(AS$5,Functionalization!$G$6:$R$373,ROW($A219)-5,FALSE),IFERROR(INDEX(AS$337:AS$373,MATCH($F219,$B$337:$B$373,0))/VLOOKUP($F219,$B$337:$BB$373,MATCH(LEFT(TRIM(AS$6),FIND("~",SUBSTITUTE(AS$6,"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219))*HLOOKUP(LEFT(TRIM(AS$6),FIND("~",SUBSTITUTE(AS$6," ","~",LEN(TRIM(AS$6))-LEN(SUBSTITUTE(TRIM(AS$6)," ",""))))-1)&amp;" Total",$B$6:$BB$373,ROW($A219)-5,FALSE))</f>
        <v>0</v>
      </c>
      <c r="AT219" s="10">
        <f ca="1">IF(AT$5&lt;&gt;"",HLOOKUP(AT$5,Functionalization!$G$6:$R$373,ROW($A219)-5,FALSE),IFERROR(INDEX(AT$337:AT$373,MATCH($F219,$B$337:$B$373,0))/VLOOKUP($F219,$B$337:$BB$373,MATCH(LEFT(TRIM(AT$6),FIND("~",SUBSTITUTE(AT$6,"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219))*HLOOKUP(LEFT(TRIM(AT$6),FIND("~",SUBSTITUTE(AT$6," ","~",LEN(TRIM(AT$6))-LEN(SUBSTITUTE(TRIM(AT$6)," ",""))))-1)&amp;" Total",$B$6:$BB$373,ROW($A219)-5,FALSE))</f>
        <v>0</v>
      </c>
      <c r="AU219" s="10">
        <f ca="1">IF(AU$5&lt;&gt;"",HLOOKUP(AU$5,Functionalization!$G$6:$R$373,ROW($A219)-5,FALSE),IFERROR(INDEX(AU$337:AU$373,MATCH($F219,$B$337:$B$373,0))/VLOOKUP($F219,$B$337:$BB$373,MATCH(LEFT(TRIM(AU$6),FIND("~",SUBSTITUTE(AU$6,"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219))*HLOOKUP(LEFT(TRIM(AU$6),FIND("~",SUBSTITUTE(AU$6," ","~",LEN(TRIM(AU$6))-LEN(SUBSTITUTE(TRIM(AU$6)," ",""))))-1)&amp;" Total",$B$6:$BB$373,ROW($A219)-5,FALSE))</f>
        <v>0</v>
      </c>
      <c r="AV219" s="10">
        <f ca="1">IF(AV$5&lt;&gt;"",HLOOKUP(AV$5,Functionalization!$G$6:$R$373,ROW($A219)-5,FALSE),IFERROR(INDEX(AV$337:AV$373,MATCH($F219,$B$337:$B$373,0))/VLOOKUP($F219,$B$337:$BB$373,MATCH(LEFT(TRIM(AV$6),FIND("~",SUBSTITUTE(AV$6,"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219))*HLOOKUP(LEFT(TRIM(AV$6),FIND("~",SUBSTITUTE(AV$6," ","~",LEN(TRIM(AV$6))-LEN(SUBSTITUTE(TRIM(AV$6)," ",""))))-1)&amp;" Total",$B$6:$BB$373,ROW($A219)-5,FALSE))</f>
        <v>0</v>
      </c>
      <c r="AW219" s="10">
        <f ca="1">IF(AW$5&lt;&gt;"",HLOOKUP(AW$5,Functionalization!$G$6:$R$373,ROW($A219)-5,FALSE),IFERROR(INDEX(AW$337:AW$373,MATCH($F219,$B$337:$B$373,0))/VLOOKUP($F219,$B$337:$BB$373,MATCH(LEFT(TRIM(AW$6),FIND("~",SUBSTITUTE(AW$6,"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219))*HLOOKUP(LEFT(TRIM(AW$6),FIND("~",SUBSTITUTE(AW$6," ","~",LEN(TRIM(AW$6))-LEN(SUBSTITUTE(TRIM(AW$6)," ",""))))-1)&amp;" Total",$B$6:$BB$373,ROW($A219)-5,FALSE))</f>
        <v>0</v>
      </c>
      <c r="AX219" s="10">
        <f ca="1">IF(AX$5&lt;&gt;"",HLOOKUP(AX$5,Functionalization!$G$6:$R$373,ROW($A219)-5,FALSE),IFERROR(INDEX(AX$337:AX$373,MATCH($F219,$B$337:$B$373,0))/VLOOKUP($F219,$B$337:$BB$373,MATCH(LEFT(TRIM(AX$6),FIND("~",SUBSTITUTE(AX$6,"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219))*HLOOKUP(LEFT(TRIM(AX$6),FIND("~",SUBSTITUTE(AX$6," ","~",LEN(TRIM(AX$6))-LEN(SUBSTITUTE(TRIM(AX$6)," ",""))))-1)&amp;" Total",$B$6:$BB$373,ROW($A219)-5,FALSE))</f>
        <v>0</v>
      </c>
      <c r="AY219" s="10">
        <f ca="1">IF(AY$5&lt;&gt;"",HLOOKUP(AY$5,Functionalization!$G$6:$R$373,ROW($A219)-5,FALSE),IFERROR(INDEX(AY$337:AY$373,MATCH($F219,$B$337:$B$373,0))/VLOOKUP($F219,$B$337:$BB$373,MATCH(LEFT(TRIM(AY$6),FIND("~",SUBSTITUTE(AY$6,"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219))*HLOOKUP(LEFT(TRIM(AY$6),FIND("~",SUBSTITUTE(AY$6," ","~",LEN(TRIM(AY$6))-LEN(SUBSTITUTE(TRIM(AY$6)," ",""))))-1)&amp;" Total",$B$6:$BB$373,ROW($A219)-5,FALSE))</f>
        <v>0</v>
      </c>
      <c r="AZ219" s="10">
        <f ca="1">IF(AZ$5&lt;&gt;"",HLOOKUP(AZ$5,Functionalization!$G$6:$R$373,ROW($A219)-5,FALSE),IFERROR(INDEX(AZ$337:AZ$373,MATCH($F219,$B$337:$B$373,0))/VLOOKUP($F219,$B$337:$BB$373,MATCH(LEFT(TRIM(AZ$6),FIND("~",SUBSTITUTE(AZ$6,"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219))*HLOOKUP(LEFT(TRIM(AZ$6),FIND("~",SUBSTITUTE(AZ$6," ","~",LEN(TRIM(AZ$6))-LEN(SUBSTITUTE(TRIM(AZ$6)," ",""))))-1)&amp;" Total",$B$6:$BB$373,ROW($A219)-5,FALSE))</f>
        <v>0</v>
      </c>
      <c r="BA219" s="10">
        <f ca="1">IF(BA$5&lt;&gt;"",HLOOKUP(BA$5,Functionalization!$G$6:$R$373,ROW($A219)-5,FALSE),IFERROR(INDEX(BA$337:BA$373,MATCH($F219,$B$337:$B$373,0))/VLOOKUP($F219,$B$337:$BB$373,MATCH(LEFT(TRIM(BA$6),FIND("~",SUBSTITUTE(BA$6,"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219))*HLOOKUP(LEFT(TRIM(BA$6),FIND("~",SUBSTITUTE(BA$6," ","~",LEN(TRIM(BA$6))-LEN(SUBSTITUTE(TRIM(BA$6)," ",""))))-1)&amp;" Total",$B$6:$BB$373,ROW($A219)-5,FALSE))</f>
        <v>0</v>
      </c>
      <c r="BB219" s="10">
        <f ca="1">IF(BB$5&lt;&gt;"",HLOOKUP(BB$5,Functionalization!$G$6:$R$373,ROW($A219)-5,FALSE),IFERROR(INDEX(BB$337:BB$373,MATCH($F219,$B$337:$B$373,0))/VLOOKUP($F219,$B$337:$BB$373,MATCH(LEFT(TRIM(BB$6),FIND("~",SUBSTITUTE(BB$6,"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219))*HLOOKUP(LEFT(TRIM(BB$6),FIND("~",SUBSTITUTE(BB$6," ","~",LEN(TRIM(BB$6))-LEN(SUBSTITUTE(TRIM(BB$6)," ",""))))-1)&amp;" Total",$B$6:$BB$373,ROW($A219)-5,FALSE))</f>
        <v>0</v>
      </c>
      <c r="BD219">
        <f ca="1">IFERROR(IF(SUMIF($G$6:$BB$6,BD$6&amp;" Total",$G219:$BB219)-(SUMIF($G$6:$BB$6,BD$6&amp;" "&amp;'Input-Func_Class'!$D$22,$G219:$BB219)+IFERROR(SUMIF($G$6:$BB$6,BD$6&amp;" "&amp;'Input-Func_Class'!$E$22,$G219:$BB219),SUMIF($G$6:$BB$6,BD$6&amp;" "&amp;'Input-Func_Class'!$B$24,$G219:$BB219))+SUMIF($G$6:$BB$6,BD$6&amp;" "&amp;'Input-Func_Class'!$F$22,$G219:$BB219))&lt;Check_Limit,0,1),1)</f>
        <v>0</v>
      </c>
      <c r="BE219">
        <f ca="1">IFERROR(IF(SUMIF($G$6:$BB$6,BE$6&amp;" Total",$G219:$BB219)-(SUMIF($G$6:$BB$6,BE$6&amp;" "&amp;'Input-Func_Class'!$D$22,$G219:$BB219)+IFERROR(SUMIF($G$6:$BB$6,BE$6&amp;" "&amp;'Input-Func_Class'!$E$22,$G219:$BB219),SUMIF($G$6:$BB$6,BE$6&amp;" "&amp;'Input-Func_Class'!$B$24,$G219:$BB219))+SUMIF($G$6:$BB$6,BE$6&amp;" "&amp;'Input-Func_Class'!$F$22,$G219:$BB219))&lt;Check_Limit,0,1),1)</f>
        <v>0</v>
      </c>
      <c r="BF219">
        <f ca="1">IFERROR(IF(SUMIF($G$6:$BB$6,BF$6&amp;" Total",$G219:$BB219)-(SUMIF($G$6:$BB$6,BF$6&amp;" "&amp;'Input-Func_Class'!$D$22,$G219:$BB219)+IFERROR(SUMIF($G$6:$BB$6,BF$6&amp;" "&amp;'Input-Func_Class'!$E$22,$G219:$BB219),SUMIF($G$6:$BB$6,BF$6&amp;" "&amp;'Input-Func_Class'!$B$24,$G219:$BB219))+SUMIF($G$6:$BB$6,BF$6&amp;" "&amp;'Input-Func_Class'!$F$22,$G219:$BB219))&lt;Check_Limit,0,1),1)</f>
        <v>0</v>
      </c>
      <c r="BG219">
        <f ca="1">IFERROR(IF(SUMIF($G$6:$BB$6,BG$6&amp;" Total",$G219:$BB219)-(SUMIF($G$6:$BB$6,BG$6&amp;" "&amp;'Input-Func_Class'!$D$22,$G219:$BB219)+IFERROR(SUMIF($G$6:$BB$6,BG$6&amp;" "&amp;'Input-Func_Class'!$E$22,$G219:$BB219),SUMIF($G$6:$BB$6,BG$6&amp;" "&amp;'Input-Func_Class'!$B$24,$G219:$BB219))+SUMIF($G$6:$BB$6,BG$6&amp;" "&amp;'Input-Func_Class'!$F$22,$G219:$BB219))&lt;Check_Limit,0,1),1)</f>
        <v>0</v>
      </c>
      <c r="BH219">
        <f ca="1">IFERROR(IF(SUMIF($G$6:$BB$6,BH$6&amp;" Total",$G219:$BB219)-(SUMIF($G$6:$BB$6,BH$6&amp;" "&amp;'Input-Func_Class'!$D$22,$G219:$BB219)+IFERROR(SUMIF($G$6:$BB$6,BH$6&amp;" "&amp;'Input-Func_Class'!$E$22,$G219:$BB219),SUMIF($G$6:$BB$6,BH$6&amp;" "&amp;'Input-Func_Class'!$B$24,$G219:$BB219))+SUMIF($G$6:$BB$6,BH$6&amp;" "&amp;'Input-Func_Class'!$F$22,$G219:$BB219))&lt;Check_Limit,0,1),1)</f>
        <v>0</v>
      </c>
      <c r="BI219">
        <f ca="1">IFERROR(IF(SUMIF($G$6:$BB$6,BI$6&amp;" Total",$G219:$BB219)-(SUMIF($G$6:$BB$6,BI$6&amp;" "&amp;'Input-Func_Class'!$D$22,$G219:$BB219)+IFERROR(SUMIF($G$6:$BB$6,BI$6&amp;" "&amp;'Input-Func_Class'!$E$22,$G219:$BB219),SUMIF($G$6:$BB$6,BI$6&amp;" "&amp;'Input-Func_Class'!$B$24,$G219:$BB219))+SUMIF($G$6:$BB$6,BI$6&amp;" "&amp;'Input-Func_Class'!$F$22,$G219:$BB219))&lt;Check_Limit,0,1),1)</f>
        <v>0</v>
      </c>
      <c r="BJ219">
        <f ca="1">IFERROR(IF(SUMIF($G$6:$BB$6,BJ$6&amp;" Total",$G219:$BB219)-(SUMIF($G$6:$BB$6,BJ$6&amp;" "&amp;'Input-Func_Class'!$D$22,$G219:$BB219)+IFERROR(SUMIF($G$6:$BB$6,BJ$6&amp;" "&amp;'Input-Func_Class'!$E$22,$G219:$BB219),SUMIF($G$6:$BB$6,BJ$6&amp;" "&amp;'Input-Func_Class'!$B$24,$G219:$BB219))+SUMIF($G$6:$BB$6,BJ$6&amp;" "&amp;'Input-Func_Class'!$F$22,$G219:$BB219))&lt;Check_Limit,0,1),1)</f>
        <v>0</v>
      </c>
      <c r="BK219">
        <f ca="1">IFERROR(IF(SUMIF($G$6:$BB$6,BK$6&amp;" Total",$G219:$BB219)-(SUMIF($G$6:$BB$6,BK$6&amp;" "&amp;'Input-Func_Class'!$D$22,$G219:$BB219)+IFERROR(SUMIF($G$6:$BB$6,BK$6&amp;" "&amp;'Input-Func_Class'!$E$22,$G219:$BB219),SUMIF($G$6:$BB$6,BK$6&amp;" "&amp;'Input-Func_Class'!$B$24,$G219:$BB219))+SUMIF($G$6:$BB$6,BK$6&amp;" "&amp;'Input-Func_Class'!$F$22,$G219:$BB219))&lt;Check_Limit,0,1),1)</f>
        <v>0</v>
      </c>
      <c r="BL219">
        <f ca="1">IFERROR(IF(SUMIF($G$6:$BB$6,BL$6&amp;" Total",$G219:$BB219)-(SUMIF($G$6:$BB$6,BL$6&amp;" "&amp;'Input-Func_Class'!$D$22,$G219:$BB219)+IFERROR(SUMIF($G$6:$BB$6,BL$6&amp;" "&amp;'Input-Func_Class'!$E$22,$G219:$BB219),SUMIF($G$6:$BB$6,BL$6&amp;" "&amp;'Input-Func_Class'!$B$24,$G219:$BB219))+SUMIF($G$6:$BB$6,BL$6&amp;" "&amp;'Input-Func_Class'!$F$22,$G219:$BB219))&lt;Check_Limit,0,1),1)</f>
        <v>0</v>
      </c>
      <c r="BM219">
        <f ca="1">IFERROR(IF(SUMIF($G$6:$BB$6,BM$6&amp;" Total",$G219:$BB219)-(SUMIF($G$6:$BB$6,BM$6&amp;" "&amp;'Input-Func_Class'!$D$22,$G219:$BB219)+IFERROR(SUMIF($G$6:$BB$6,BM$6&amp;" "&amp;'Input-Func_Class'!$E$22,$G219:$BB219),SUMIF($G$6:$BB$6,BM$6&amp;" "&amp;'Input-Func_Class'!$B$24,$G219:$BB219))+SUMIF($G$6:$BB$6,BM$6&amp;" "&amp;'Input-Func_Class'!$F$22,$G219:$BB219))&lt;Check_Limit,0,1),1)</f>
        <v>0</v>
      </c>
      <c r="BN219">
        <f ca="1">IFERROR(IF(SUMIF($G$6:$BB$6,BN$6&amp;" Total",$G219:$BB219)-(SUMIF($G$6:$BB$6,BN$6&amp;" "&amp;'Input-Func_Class'!$D$22,$G219:$BB219)+IFERROR(SUMIF($G$6:$BB$6,BN$6&amp;" "&amp;'Input-Func_Class'!$E$22,$G219:$BB219),SUMIF($G$6:$BB$6,BN$6&amp;" "&amp;'Input-Func_Class'!$B$24,$G219:$BB219))+SUMIF($G$6:$BB$6,BN$6&amp;" "&amp;'Input-Func_Class'!$F$22,$G219:$BB219))&lt;Check_Limit,0,1),1)</f>
        <v>0</v>
      </c>
      <c r="BO219">
        <f ca="1">IFERROR(IF(SUMIF($G$6:$BB$6,BO$6&amp;" Total",$G219:$BB219)-(SUMIF($G$6:$BB$6,BO$6&amp;" "&amp;'Input-Func_Class'!$D$22,$G219:$BB219)+IFERROR(SUMIF($G$6:$BB$6,BO$6&amp;" "&amp;'Input-Func_Class'!$E$22,$G219:$BB219),SUMIF($G$6:$BB$6,BO$6&amp;" "&amp;'Input-Func_Class'!$B$24,$G219:$BB219))+SUMIF($G$6:$BB$6,BO$6&amp;" "&amp;'Input-Func_Class'!$F$22,$G219:$BB219))&lt;Check_Limit,0,1),1)</f>
        <v>0</v>
      </c>
    </row>
    <row r="220" spans="1:67" outlineLevel="1">
      <c r="A220" s="31">
        <f>IF(ISBLANK('Input-Accounts'!A220),"",'Input-Accounts'!A220)</f>
        <v>195</v>
      </c>
      <c r="B220" t="str">
        <f>IF(ISBLANK('Input-Accounts'!B220),"",'Input-Accounts'!B220)</f>
        <v>Subtotal - Sales Expenses</v>
      </c>
      <c r="C220" s="31" t="str">
        <f>IF(ISBLANK('Input-Accounts'!C220),"",'Input-Accounts'!C220)</f>
        <v/>
      </c>
      <c r="D220" s="123">
        <f>SUBTOTAL(9,D216:D219)</f>
        <v>12352.846316763702</v>
      </c>
      <c r="E220" s="10">
        <f t="shared" ca="1" si="48"/>
        <v>0</v>
      </c>
      <c r="G220" s="123">
        <f t="shared" ref="G220:R220" ca="1" si="60">SUBTOTAL(9,G216:G219)</f>
        <v>0</v>
      </c>
      <c r="H220" s="123">
        <f t="shared" ca="1" si="60"/>
        <v>0</v>
      </c>
      <c r="I220" s="123">
        <f t="shared" ca="1" si="60"/>
        <v>0</v>
      </c>
      <c r="J220" s="123">
        <f t="shared" ca="1" si="60"/>
        <v>0</v>
      </c>
      <c r="K220" s="123">
        <f t="shared" ca="1" si="60"/>
        <v>0</v>
      </c>
      <c r="L220" s="123">
        <f t="shared" ca="1" si="60"/>
        <v>0</v>
      </c>
      <c r="M220" s="123">
        <f t="shared" ca="1" si="60"/>
        <v>0</v>
      </c>
      <c r="N220" s="123">
        <f t="shared" ca="1" si="60"/>
        <v>0</v>
      </c>
      <c r="O220" s="123">
        <f t="shared" ca="1" si="60"/>
        <v>12352.846316763702</v>
      </c>
      <c r="P220" s="123">
        <f t="shared" ca="1" si="60"/>
        <v>0</v>
      </c>
      <c r="Q220" s="123">
        <f t="shared" ca="1" si="60"/>
        <v>0</v>
      </c>
      <c r="R220" s="123">
        <f t="shared" ca="1" si="60"/>
        <v>12352.846316763702</v>
      </c>
      <c r="S220" s="123">
        <f t="shared" ref="S220:AQ220" ca="1" si="61">SUBTOTAL(9,S216:S219)</f>
        <v>0</v>
      </c>
      <c r="T220" s="123">
        <f t="shared" ca="1" si="61"/>
        <v>0</v>
      </c>
      <c r="U220" s="123">
        <f t="shared" ca="1" si="61"/>
        <v>0</v>
      </c>
      <c r="V220" s="123">
        <f t="shared" ca="1" si="61"/>
        <v>0</v>
      </c>
      <c r="W220" s="123">
        <f t="shared" ca="1" si="61"/>
        <v>0</v>
      </c>
      <c r="X220" s="123">
        <f t="shared" ca="1" si="61"/>
        <v>0</v>
      </c>
      <c r="Y220" s="123">
        <f t="shared" ca="1" si="61"/>
        <v>0</v>
      </c>
      <c r="Z220" s="123">
        <f t="shared" ca="1" si="61"/>
        <v>0</v>
      </c>
      <c r="AA220" s="123">
        <f t="shared" ca="1" si="61"/>
        <v>0</v>
      </c>
      <c r="AB220" s="123">
        <f t="shared" ca="1" si="61"/>
        <v>0</v>
      </c>
      <c r="AC220" s="123">
        <f t="shared" ca="1" si="61"/>
        <v>0</v>
      </c>
      <c r="AD220" s="123">
        <f t="shared" ca="1" si="61"/>
        <v>0</v>
      </c>
      <c r="AE220" s="123">
        <f t="shared" ca="1" si="61"/>
        <v>0</v>
      </c>
      <c r="AF220" s="123">
        <f t="shared" ca="1" si="61"/>
        <v>0</v>
      </c>
      <c r="AG220" s="123">
        <f t="shared" ca="1" si="61"/>
        <v>0</v>
      </c>
      <c r="AH220" s="123">
        <f t="shared" ca="1" si="61"/>
        <v>0</v>
      </c>
      <c r="AI220" s="123">
        <f t="shared" ca="1" si="61"/>
        <v>0</v>
      </c>
      <c r="AJ220" s="123">
        <f t="shared" ca="1" si="61"/>
        <v>0</v>
      </c>
      <c r="AK220" s="123">
        <f t="shared" ca="1" si="61"/>
        <v>0</v>
      </c>
      <c r="AL220" s="123">
        <f t="shared" ca="1" si="61"/>
        <v>0</v>
      </c>
      <c r="AM220" s="123">
        <f t="shared" ca="1" si="61"/>
        <v>0</v>
      </c>
      <c r="AN220" s="123">
        <f t="shared" ca="1" si="61"/>
        <v>0</v>
      </c>
      <c r="AO220" s="123">
        <f t="shared" ca="1" si="61"/>
        <v>0</v>
      </c>
      <c r="AP220" s="123">
        <f t="shared" ca="1" si="61"/>
        <v>0</v>
      </c>
      <c r="AQ220" s="123">
        <f t="shared" ca="1" si="61"/>
        <v>0</v>
      </c>
      <c r="AR220" s="123">
        <f t="shared" ref="AR220:BB220" ca="1" si="62">SUBTOTAL(9,AR216:AR219)</f>
        <v>0</v>
      </c>
      <c r="AS220" s="123">
        <f t="shared" ca="1" si="62"/>
        <v>0</v>
      </c>
      <c r="AT220" s="123">
        <f t="shared" ca="1" si="62"/>
        <v>0</v>
      </c>
      <c r="AU220" s="123">
        <f t="shared" ca="1" si="62"/>
        <v>0</v>
      </c>
      <c r="AV220" s="123">
        <f t="shared" ca="1" si="62"/>
        <v>0</v>
      </c>
      <c r="AW220" s="123">
        <f t="shared" ca="1" si="62"/>
        <v>0</v>
      </c>
      <c r="AX220" s="123">
        <f t="shared" ca="1" si="62"/>
        <v>0</v>
      </c>
      <c r="AY220" s="123">
        <f t="shared" ca="1" si="62"/>
        <v>0</v>
      </c>
      <c r="AZ220" s="123">
        <f t="shared" ca="1" si="62"/>
        <v>0</v>
      </c>
      <c r="BA220" s="123">
        <f t="shared" ca="1" si="62"/>
        <v>0</v>
      </c>
      <c r="BB220" s="123">
        <f t="shared" ca="1" si="62"/>
        <v>0</v>
      </c>
      <c r="BD220">
        <f ca="1">IFERROR(IF(SUMIF($G$6:$BB$6,BD$6&amp;" Total",$G220:$BB220)-(SUMIF($G$6:$BB$6,BD$6&amp;" "&amp;'Input-Func_Class'!$D$22,$G220:$BB220)+IFERROR(SUMIF($G$6:$BB$6,BD$6&amp;" "&amp;'Input-Func_Class'!$E$22,$G220:$BB220),SUMIF($G$6:$BB$6,BD$6&amp;" "&amp;'Input-Func_Class'!$B$24,$G220:$BB220))+SUMIF($G$6:$BB$6,BD$6&amp;" "&amp;'Input-Func_Class'!$F$22,$G220:$BB220))&lt;Check_Limit,0,1),1)</f>
        <v>0</v>
      </c>
      <c r="BE220">
        <f ca="1">IFERROR(IF(SUMIF($G$6:$BB$6,BE$6&amp;" Total",$G220:$BB220)-(SUMIF($G$6:$BB$6,BE$6&amp;" "&amp;'Input-Func_Class'!$D$22,$G220:$BB220)+IFERROR(SUMIF($G$6:$BB$6,BE$6&amp;" "&amp;'Input-Func_Class'!$E$22,$G220:$BB220),SUMIF($G$6:$BB$6,BE$6&amp;" "&amp;'Input-Func_Class'!$B$24,$G220:$BB220))+SUMIF($G$6:$BB$6,BE$6&amp;" "&amp;'Input-Func_Class'!$F$22,$G220:$BB220))&lt;Check_Limit,0,1),1)</f>
        <v>0</v>
      </c>
      <c r="BF220">
        <f ca="1">IFERROR(IF(SUMIF($G$6:$BB$6,BF$6&amp;" Total",$G220:$BB220)-(SUMIF($G$6:$BB$6,BF$6&amp;" "&amp;'Input-Func_Class'!$D$22,$G220:$BB220)+IFERROR(SUMIF($G$6:$BB$6,BF$6&amp;" "&amp;'Input-Func_Class'!$E$22,$G220:$BB220),SUMIF($G$6:$BB$6,BF$6&amp;" "&amp;'Input-Func_Class'!$B$24,$G220:$BB220))+SUMIF($G$6:$BB$6,BF$6&amp;" "&amp;'Input-Func_Class'!$F$22,$G220:$BB220))&lt;Check_Limit,0,1),1)</f>
        <v>0</v>
      </c>
      <c r="BG220">
        <f ca="1">IFERROR(IF(SUMIF($G$6:$BB$6,BG$6&amp;" Total",$G220:$BB220)-(SUMIF($G$6:$BB$6,BG$6&amp;" "&amp;'Input-Func_Class'!$D$22,$G220:$BB220)+IFERROR(SUMIF($G$6:$BB$6,BG$6&amp;" "&amp;'Input-Func_Class'!$E$22,$G220:$BB220),SUMIF($G$6:$BB$6,BG$6&amp;" "&amp;'Input-Func_Class'!$B$24,$G220:$BB220))+SUMIF($G$6:$BB$6,BG$6&amp;" "&amp;'Input-Func_Class'!$F$22,$G220:$BB220))&lt;Check_Limit,0,1),1)</f>
        <v>0</v>
      </c>
      <c r="BH220">
        <f ca="1">IFERROR(IF(SUMIF($G$6:$BB$6,BH$6&amp;" Total",$G220:$BB220)-(SUMIF($G$6:$BB$6,BH$6&amp;" "&amp;'Input-Func_Class'!$D$22,$G220:$BB220)+IFERROR(SUMIF($G$6:$BB$6,BH$6&amp;" "&amp;'Input-Func_Class'!$E$22,$G220:$BB220),SUMIF($G$6:$BB$6,BH$6&amp;" "&amp;'Input-Func_Class'!$B$24,$G220:$BB220))+SUMIF($G$6:$BB$6,BH$6&amp;" "&amp;'Input-Func_Class'!$F$22,$G220:$BB220))&lt;Check_Limit,0,1),1)</f>
        <v>0</v>
      </c>
      <c r="BI220">
        <f ca="1">IFERROR(IF(SUMIF($G$6:$BB$6,BI$6&amp;" Total",$G220:$BB220)-(SUMIF($G$6:$BB$6,BI$6&amp;" "&amp;'Input-Func_Class'!$D$22,$G220:$BB220)+IFERROR(SUMIF($G$6:$BB$6,BI$6&amp;" "&amp;'Input-Func_Class'!$E$22,$G220:$BB220),SUMIF($G$6:$BB$6,BI$6&amp;" "&amp;'Input-Func_Class'!$B$24,$G220:$BB220))+SUMIF($G$6:$BB$6,BI$6&amp;" "&amp;'Input-Func_Class'!$F$22,$G220:$BB220))&lt;Check_Limit,0,1),1)</f>
        <v>0</v>
      </c>
      <c r="BJ220">
        <f ca="1">IFERROR(IF(SUMIF($G$6:$BB$6,BJ$6&amp;" Total",$G220:$BB220)-(SUMIF($G$6:$BB$6,BJ$6&amp;" "&amp;'Input-Func_Class'!$D$22,$G220:$BB220)+IFERROR(SUMIF($G$6:$BB$6,BJ$6&amp;" "&amp;'Input-Func_Class'!$E$22,$G220:$BB220),SUMIF($G$6:$BB$6,BJ$6&amp;" "&amp;'Input-Func_Class'!$B$24,$G220:$BB220))+SUMIF($G$6:$BB$6,BJ$6&amp;" "&amp;'Input-Func_Class'!$F$22,$G220:$BB220))&lt;Check_Limit,0,1),1)</f>
        <v>0</v>
      </c>
      <c r="BK220">
        <f ca="1">IFERROR(IF(SUMIF($G$6:$BB$6,BK$6&amp;" Total",$G220:$BB220)-(SUMIF($G$6:$BB$6,BK$6&amp;" "&amp;'Input-Func_Class'!$D$22,$G220:$BB220)+IFERROR(SUMIF($G$6:$BB$6,BK$6&amp;" "&amp;'Input-Func_Class'!$E$22,$G220:$BB220),SUMIF($G$6:$BB$6,BK$6&amp;" "&amp;'Input-Func_Class'!$B$24,$G220:$BB220))+SUMIF($G$6:$BB$6,BK$6&amp;" "&amp;'Input-Func_Class'!$F$22,$G220:$BB220))&lt;Check_Limit,0,1),1)</f>
        <v>0</v>
      </c>
      <c r="BL220">
        <f ca="1">IFERROR(IF(SUMIF($G$6:$BB$6,BL$6&amp;" Total",$G220:$BB220)-(SUMIF($G$6:$BB$6,BL$6&amp;" "&amp;'Input-Func_Class'!$D$22,$G220:$BB220)+IFERROR(SUMIF($G$6:$BB$6,BL$6&amp;" "&amp;'Input-Func_Class'!$E$22,$G220:$BB220),SUMIF($G$6:$BB$6,BL$6&amp;" "&amp;'Input-Func_Class'!$B$24,$G220:$BB220))+SUMIF($G$6:$BB$6,BL$6&amp;" "&amp;'Input-Func_Class'!$F$22,$G220:$BB220))&lt;Check_Limit,0,1),1)</f>
        <v>0</v>
      </c>
      <c r="BM220">
        <f ca="1">IFERROR(IF(SUMIF($G$6:$BB$6,BM$6&amp;" Total",$G220:$BB220)-(SUMIF($G$6:$BB$6,BM$6&amp;" "&amp;'Input-Func_Class'!$D$22,$G220:$BB220)+IFERROR(SUMIF($G$6:$BB$6,BM$6&amp;" "&amp;'Input-Func_Class'!$E$22,$G220:$BB220),SUMIF($G$6:$BB$6,BM$6&amp;" "&amp;'Input-Func_Class'!$B$24,$G220:$BB220))+SUMIF($G$6:$BB$6,BM$6&amp;" "&amp;'Input-Func_Class'!$F$22,$G220:$BB220))&lt;Check_Limit,0,1),1)</f>
        <v>0</v>
      </c>
      <c r="BN220">
        <f ca="1">IFERROR(IF(SUMIF($G$6:$BB$6,BN$6&amp;" Total",$G220:$BB220)-(SUMIF($G$6:$BB$6,BN$6&amp;" "&amp;'Input-Func_Class'!$D$22,$G220:$BB220)+IFERROR(SUMIF($G$6:$BB$6,BN$6&amp;" "&amp;'Input-Func_Class'!$E$22,$G220:$BB220),SUMIF($G$6:$BB$6,BN$6&amp;" "&amp;'Input-Func_Class'!$B$24,$G220:$BB220))+SUMIF($G$6:$BB$6,BN$6&amp;" "&amp;'Input-Func_Class'!$F$22,$G220:$BB220))&lt;Check_Limit,0,1),1)</f>
        <v>0</v>
      </c>
      <c r="BO220">
        <f ca="1">IFERROR(IF(SUMIF($G$6:$BB$6,BO$6&amp;" Total",$G220:$BB220)-(SUMIF($G$6:$BB$6,BO$6&amp;" "&amp;'Input-Func_Class'!$D$22,$G220:$BB220)+IFERROR(SUMIF($G$6:$BB$6,BO$6&amp;" "&amp;'Input-Func_Class'!$E$22,$G220:$BB220),SUMIF($G$6:$BB$6,BO$6&amp;" "&amp;'Input-Func_Class'!$B$24,$G220:$BB220))+SUMIF($G$6:$BB$6,BO$6&amp;" "&amp;'Input-Func_Class'!$F$22,$G220:$BB220))&lt;Check_Limit,0,1),1)</f>
        <v>0</v>
      </c>
    </row>
    <row r="221" spans="1:67" outlineLevel="1">
      <c r="A221" s="31" t="str">
        <f>IF(ISBLANK('Input-Accounts'!A221),"",'Input-Accounts'!A221)</f>
        <v/>
      </c>
      <c r="B221" t="str">
        <f>IF(ISBLANK('Input-Accounts'!B221),"",'Input-Accounts'!B221)</f>
        <v/>
      </c>
      <c r="C221" s="31" t="str">
        <f>IF(ISBLANK('Input-Accounts'!C221),"",'Input-Accounts'!C221)</f>
        <v/>
      </c>
      <c r="D221" s="10"/>
      <c r="E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10"/>
      <c r="AM221" s="10"/>
      <c r="AN221" s="10"/>
      <c r="AO221" s="10"/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D221">
        <f>IFERROR(IF(SUMIF($G$6:$BB$6,BD$6&amp;" Total",$G221:$BB221)-(SUMIF($G$6:$BB$6,BD$6&amp;" "&amp;'Input-Func_Class'!$D$22,$G221:$BB221)+IFERROR(SUMIF($G$6:$BB$6,BD$6&amp;" "&amp;'Input-Func_Class'!$E$22,$G221:$BB221),SUMIF($G$6:$BB$6,BD$6&amp;" "&amp;'Input-Func_Class'!$B$24,$G221:$BB221))+SUMIF($G$6:$BB$6,BD$6&amp;" "&amp;'Input-Func_Class'!$F$22,$G221:$BB221))&lt;Check_Limit,0,1),1)</f>
        <v>0</v>
      </c>
      <c r="BE221">
        <f>IFERROR(IF(SUMIF($G$6:$BB$6,BE$6&amp;" Total",$G221:$BB221)-(SUMIF($G$6:$BB$6,BE$6&amp;" "&amp;'Input-Func_Class'!$D$22,$G221:$BB221)+IFERROR(SUMIF($G$6:$BB$6,BE$6&amp;" "&amp;'Input-Func_Class'!$E$22,$G221:$BB221),SUMIF($G$6:$BB$6,BE$6&amp;" "&amp;'Input-Func_Class'!$B$24,$G221:$BB221))+SUMIF($G$6:$BB$6,BE$6&amp;" "&amp;'Input-Func_Class'!$F$22,$G221:$BB221))&lt;Check_Limit,0,1),1)</f>
        <v>0</v>
      </c>
      <c r="BF221">
        <f>IFERROR(IF(SUMIF($G$6:$BB$6,BF$6&amp;" Total",$G221:$BB221)-(SUMIF($G$6:$BB$6,BF$6&amp;" "&amp;'Input-Func_Class'!$D$22,$G221:$BB221)+IFERROR(SUMIF($G$6:$BB$6,BF$6&amp;" "&amp;'Input-Func_Class'!$E$22,$G221:$BB221),SUMIF($G$6:$BB$6,BF$6&amp;" "&amp;'Input-Func_Class'!$B$24,$G221:$BB221))+SUMIF($G$6:$BB$6,BF$6&amp;" "&amp;'Input-Func_Class'!$F$22,$G221:$BB221))&lt;Check_Limit,0,1),1)</f>
        <v>0</v>
      </c>
      <c r="BG221">
        <f>IFERROR(IF(SUMIF($G$6:$BB$6,BG$6&amp;" Total",$G221:$BB221)-(SUMIF($G$6:$BB$6,BG$6&amp;" "&amp;'Input-Func_Class'!$D$22,$G221:$BB221)+IFERROR(SUMIF($G$6:$BB$6,BG$6&amp;" "&amp;'Input-Func_Class'!$E$22,$G221:$BB221),SUMIF($G$6:$BB$6,BG$6&amp;" "&amp;'Input-Func_Class'!$B$24,$G221:$BB221))+SUMIF($G$6:$BB$6,BG$6&amp;" "&amp;'Input-Func_Class'!$F$22,$G221:$BB221))&lt;Check_Limit,0,1),1)</f>
        <v>0</v>
      </c>
      <c r="BH221">
        <f>IFERROR(IF(SUMIF($G$6:$BB$6,BH$6&amp;" Total",$G221:$BB221)-(SUMIF($G$6:$BB$6,BH$6&amp;" "&amp;'Input-Func_Class'!$D$22,$G221:$BB221)+IFERROR(SUMIF($G$6:$BB$6,BH$6&amp;" "&amp;'Input-Func_Class'!$E$22,$G221:$BB221),SUMIF($G$6:$BB$6,BH$6&amp;" "&amp;'Input-Func_Class'!$B$24,$G221:$BB221))+SUMIF($G$6:$BB$6,BH$6&amp;" "&amp;'Input-Func_Class'!$F$22,$G221:$BB221))&lt;Check_Limit,0,1),1)</f>
        <v>0</v>
      </c>
      <c r="BI221">
        <f>IFERROR(IF(SUMIF($G$6:$BB$6,BI$6&amp;" Total",$G221:$BB221)-(SUMIF($G$6:$BB$6,BI$6&amp;" "&amp;'Input-Func_Class'!$D$22,$G221:$BB221)+IFERROR(SUMIF($G$6:$BB$6,BI$6&amp;" "&amp;'Input-Func_Class'!$E$22,$G221:$BB221),SUMIF($G$6:$BB$6,BI$6&amp;" "&amp;'Input-Func_Class'!$B$24,$G221:$BB221))+SUMIF($G$6:$BB$6,BI$6&amp;" "&amp;'Input-Func_Class'!$F$22,$G221:$BB221))&lt;Check_Limit,0,1),1)</f>
        <v>0</v>
      </c>
      <c r="BJ221">
        <f>IFERROR(IF(SUMIF($G$6:$BB$6,BJ$6&amp;" Total",$G221:$BB221)-(SUMIF($G$6:$BB$6,BJ$6&amp;" "&amp;'Input-Func_Class'!$D$22,$G221:$BB221)+IFERROR(SUMIF($G$6:$BB$6,BJ$6&amp;" "&amp;'Input-Func_Class'!$E$22,$G221:$BB221),SUMIF($G$6:$BB$6,BJ$6&amp;" "&amp;'Input-Func_Class'!$B$24,$G221:$BB221))+SUMIF($G$6:$BB$6,BJ$6&amp;" "&amp;'Input-Func_Class'!$F$22,$G221:$BB221))&lt;Check_Limit,0,1),1)</f>
        <v>0</v>
      </c>
      <c r="BK221">
        <f>IFERROR(IF(SUMIF($G$6:$BB$6,BK$6&amp;" Total",$G221:$BB221)-(SUMIF($G$6:$BB$6,BK$6&amp;" "&amp;'Input-Func_Class'!$D$22,$G221:$BB221)+IFERROR(SUMIF($G$6:$BB$6,BK$6&amp;" "&amp;'Input-Func_Class'!$E$22,$G221:$BB221),SUMIF($G$6:$BB$6,BK$6&amp;" "&amp;'Input-Func_Class'!$B$24,$G221:$BB221))+SUMIF($G$6:$BB$6,BK$6&amp;" "&amp;'Input-Func_Class'!$F$22,$G221:$BB221))&lt;Check_Limit,0,1),1)</f>
        <v>0</v>
      </c>
      <c r="BL221">
        <f>IFERROR(IF(SUMIF($G$6:$BB$6,BL$6&amp;" Total",$G221:$BB221)-(SUMIF($G$6:$BB$6,BL$6&amp;" "&amp;'Input-Func_Class'!$D$22,$G221:$BB221)+IFERROR(SUMIF($G$6:$BB$6,BL$6&amp;" "&amp;'Input-Func_Class'!$E$22,$G221:$BB221),SUMIF($G$6:$BB$6,BL$6&amp;" "&amp;'Input-Func_Class'!$B$24,$G221:$BB221))+SUMIF($G$6:$BB$6,BL$6&amp;" "&amp;'Input-Func_Class'!$F$22,$G221:$BB221))&lt;Check_Limit,0,1),1)</f>
        <v>0</v>
      </c>
      <c r="BM221">
        <f>IFERROR(IF(SUMIF($G$6:$BB$6,BM$6&amp;" Total",$G221:$BB221)-(SUMIF($G$6:$BB$6,BM$6&amp;" "&amp;'Input-Func_Class'!$D$22,$G221:$BB221)+IFERROR(SUMIF($G$6:$BB$6,BM$6&amp;" "&amp;'Input-Func_Class'!$E$22,$G221:$BB221),SUMIF($G$6:$BB$6,BM$6&amp;" "&amp;'Input-Func_Class'!$B$24,$G221:$BB221))+SUMIF($G$6:$BB$6,BM$6&amp;" "&amp;'Input-Func_Class'!$F$22,$G221:$BB221))&lt;Check_Limit,0,1),1)</f>
        <v>0</v>
      </c>
      <c r="BN221">
        <f>IFERROR(IF(SUMIF($G$6:$BB$6,BN$6&amp;" Total",$G221:$BB221)-(SUMIF($G$6:$BB$6,BN$6&amp;" "&amp;'Input-Func_Class'!$D$22,$G221:$BB221)+IFERROR(SUMIF($G$6:$BB$6,BN$6&amp;" "&amp;'Input-Func_Class'!$E$22,$G221:$BB221),SUMIF($G$6:$BB$6,BN$6&amp;" "&amp;'Input-Func_Class'!$B$24,$G221:$BB221))+SUMIF($G$6:$BB$6,BN$6&amp;" "&amp;'Input-Func_Class'!$F$22,$G221:$BB221))&lt;Check_Limit,0,1),1)</f>
        <v>0</v>
      </c>
      <c r="BO221">
        <f>IFERROR(IF(SUMIF($G$6:$BB$6,BO$6&amp;" Total",$G221:$BB221)-(SUMIF($G$6:$BB$6,BO$6&amp;" "&amp;'Input-Func_Class'!$D$22,$G221:$BB221)+IFERROR(SUMIF($G$6:$BB$6,BO$6&amp;" "&amp;'Input-Func_Class'!$E$22,$G221:$BB221),SUMIF($G$6:$BB$6,BO$6&amp;" "&amp;'Input-Func_Class'!$B$24,$G221:$BB221))+SUMIF($G$6:$BB$6,BO$6&amp;" "&amp;'Input-Func_Class'!$F$22,$G221:$BB221))&lt;Check_Limit,0,1),1)</f>
        <v>0</v>
      </c>
    </row>
    <row r="222" spans="1:67">
      <c r="A222" s="31">
        <f>IF(ISBLANK('Input-Accounts'!A222),"",'Input-Accounts'!A222)</f>
        <v>196</v>
      </c>
      <c r="B222" s="7" t="str">
        <f>IF(ISBLANK('Input-Accounts'!B222),"",'Input-Accounts'!B222)</f>
        <v>Total Customer Accounts, Service, and Sales Expense</v>
      </c>
      <c r="C222" s="31" t="str">
        <f>IF(ISBLANK('Input-Accounts'!C222),"",'Input-Accounts'!C222)</f>
        <v/>
      </c>
      <c r="D222" s="10">
        <f>SUBTOTAL(9,D201:D220)</f>
        <v>4221646.4228478083</v>
      </c>
      <c r="E222" s="10">
        <f ca="1">IFERROR(IF(D222="",0,IF(D222=0,0,IF(ABS(D222-SUM(G222,K222,O222,S222,W222,AA222,AE222,AI222,AM222,AQ222,AU222,AY222))&lt;Check_Limit,0,1))),1)</f>
        <v>0</v>
      </c>
      <c r="F222" s="3"/>
      <c r="G222" s="10">
        <f t="shared" ref="G222:R222" ca="1" si="63">SUBTOTAL(9,G201:G220)</f>
        <v>0</v>
      </c>
      <c r="H222" s="10">
        <f t="shared" ca="1" si="63"/>
        <v>0</v>
      </c>
      <c r="I222" s="10">
        <f t="shared" ca="1" si="63"/>
        <v>0</v>
      </c>
      <c r="J222" s="10">
        <f t="shared" ca="1" si="63"/>
        <v>0</v>
      </c>
      <c r="K222" s="10">
        <f t="shared" ca="1" si="63"/>
        <v>0</v>
      </c>
      <c r="L222" s="10">
        <f t="shared" ca="1" si="63"/>
        <v>0</v>
      </c>
      <c r="M222" s="10">
        <f t="shared" ca="1" si="63"/>
        <v>0</v>
      </c>
      <c r="N222" s="10">
        <f t="shared" ca="1" si="63"/>
        <v>0</v>
      </c>
      <c r="O222" s="10">
        <f t="shared" ca="1" si="63"/>
        <v>4221646.4228478083</v>
      </c>
      <c r="P222" s="10">
        <f t="shared" ca="1" si="63"/>
        <v>0</v>
      </c>
      <c r="Q222" s="10">
        <f t="shared" ca="1" si="63"/>
        <v>0</v>
      </c>
      <c r="R222" s="10">
        <f t="shared" ca="1" si="63"/>
        <v>4221646.4228478083</v>
      </c>
      <c r="S222" s="10">
        <f t="shared" ref="S222:AQ222" ca="1" si="64">SUBTOTAL(9,S201:S220)</f>
        <v>0</v>
      </c>
      <c r="T222" s="10">
        <f t="shared" ca="1" si="64"/>
        <v>0</v>
      </c>
      <c r="U222" s="10">
        <f t="shared" ca="1" si="64"/>
        <v>0</v>
      </c>
      <c r="V222" s="10">
        <f t="shared" ca="1" si="64"/>
        <v>0</v>
      </c>
      <c r="W222" s="10">
        <f t="shared" ca="1" si="64"/>
        <v>0</v>
      </c>
      <c r="X222" s="10">
        <f t="shared" ca="1" si="64"/>
        <v>0</v>
      </c>
      <c r="Y222" s="10">
        <f t="shared" ca="1" si="64"/>
        <v>0</v>
      </c>
      <c r="Z222" s="10">
        <f t="shared" ca="1" si="64"/>
        <v>0</v>
      </c>
      <c r="AA222" s="10">
        <f t="shared" ca="1" si="64"/>
        <v>0</v>
      </c>
      <c r="AB222" s="10">
        <f t="shared" ca="1" si="64"/>
        <v>0</v>
      </c>
      <c r="AC222" s="10">
        <f t="shared" ca="1" si="64"/>
        <v>0</v>
      </c>
      <c r="AD222" s="10">
        <f t="shared" ca="1" si="64"/>
        <v>0</v>
      </c>
      <c r="AE222" s="10">
        <f t="shared" ca="1" si="64"/>
        <v>0</v>
      </c>
      <c r="AF222" s="10">
        <f t="shared" ca="1" si="64"/>
        <v>0</v>
      </c>
      <c r="AG222" s="10">
        <f t="shared" ca="1" si="64"/>
        <v>0</v>
      </c>
      <c r="AH222" s="10">
        <f t="shared" ca="1" si="64"/>
        <v>0</v>
      </c>
      <c r="AI222" s="10">
        <f t="shared" ca="1" si="64"/>
        <v>0</v>
      </c>
      <c r="AJ222" s="10">
        <f t="shared" ca="1" si="64"/>
        <v>0</v>
      </c>
      <c r="AK222" s="10">
        <f t="shared" ca="1" si="64"/>
        <v>0</v>
      </c>
      <c r="AL222" s="10">
        <f t="shared" ca="1" si="64"/>
        <v>0</v>
      </c>
      <c r="AM222" s="10">
        <f t="shared" ca="1" si="64"/>
        <v>0</v>
      </c>
      <c r="AN222" s="10">
        <f t="shared" ca="1" si="64"/>
        <v>0</v>
      </c>
      <c r="AO222" s="10">
        <f t="shared" ca="1" si="64"/>
        <v>0</v>
      </c>
      <c r="AP222" s="10">
        <f t="shared" ca="1" si="64"/>
        <v>0</v>
      </c>
      <c r="AQ222" s="10">
        <f t="shared" ca="1" si="64"/>
        <v>0</v>
      </c>
      <c r="AR222" s="10">
        <f t="shared" ref="AR222:BB222" ca="1" si="65">SUBTOTAL(9,AR201:AR220)</f>
        <v>0</v>
      </c>
      <c r="AS222" s="10">
        <f t="shared" ca="1" si="65"/>
        <v>0</v>
      </c>
      <c r="AT222" s="10">
        <f t="shared" ca="1" si="65"/>
        <v>0</v>
      </c>
      <c r="AU222" s="10">
        <f t="shared" ca="1" si="65"/>
        <v>0</v>
      </c>
      <c r="AV222" s="10">
        <f t="shared" ca="1" si="65"/>
        <v>0</v>
      </c>
      <c r="AW222" s="10">
        <f t="shared" ca="1" si="65"/>
        <v>0</v>
      </c>
      <c r="AX222" s="10">
        <f t="shared" ca="1" si="65"/>
        <v>0</v>
      </c>
      <c r="AY222" s="10">
        <f t="shared" ca="1" si="65"/>
        <v>0</v>
      </c>
      <c r="AZ222" s="10">
        <f t="shared" ca="1" si="65"/>
        <v>0</v>
      </c>
      <c r="BA222" s="10">
        <f t="shared" ca="1" si="65"/>
        <v>0</v>
      </c>
      <c r="BB222" s="10">
        <f t="shared" ca="1" si="65"/>
        <v>0</v>
      </c>
      <c r="BD222">
        <f ca="1">IFERROR(IF(SUMIF($G$6:$BB$6,BD$6&amp;" Total",$G222:$BB222)-(SUMIF($G$6:$BB$6,BD$6&amp;" "&amp;'Input-Func_Class'!$D$22,$G222:$BB222)+IFERROR(SUMIF($G$6:$BB$6,BD$6&amp;" "&amp;'Input-Func_Class'!$E$22,$G222:$BB222),SUMIF($G$6:$BB$6,BD$6&amp;" "&amp;'Input-Func_Class'!$B$24,$G222:$BB222))+SUMIF($G$6:$BB$6,BD$6&amp;" "&amp;'Input-Func_Class'!$F$22,$G222:$BB222))&lt;Check_Limit,0,1),1)</f>
        <v>0</v>
      </c>
      <c r="BE222">
        <f ca="1">IFERROR(IF(SUMIF($G$6:$BB$6,BE$6&amp;" Total",$G222:$BB222)-(SUMIF($G$6:$BB$6,BE$6&amp;" "&amp;'Input-Func_Class'!$D$22,$G222:$BB222)+IFERROR(SUMIF($G$6:$BB$6,BE$6&amp;" "&amp;'Input-Func_Class'!$E$22,$G222:$BB222),SUMIF($G$6:$BB$6,BE$6&amp;" "&amp;'Input-Func_Class'!$B$24,$G222:$BB222))+SUMIF($G$6:$BB$6,BE$6&amp;" "&amp;'Input-Func_Class'!$F$22,$G222:$BB222))&lt;Check_Limit,0,1),1)</f>
        <v>0</v>
      </c>
      <c r="BF222">
        <f ca="1">IFERROR(IF(SUMIF($G$6:$BB$6,BF$6&amp;" Total",$G222:$BB222)-(SUMIF($G$6:$BB$6,BF$6&amp;" "&amp;'Input-Func_Class'!$D$22,$G222:$BB222)+IFERROR(SUMIF($G$6:$BB$6,BF$6&amp;" "&amp;'Input-Func_Class'!$E$22,$G222:$BB222),SUMIF($G$6:$BB$6,BF$6&amp;" "&amp;'Input-Func_Class'!$B$24,$G222:$BB222))+SUMIF($G$6:$BB$6,BF$6&amp;" "&amp;'Input-Func_Class'!$F$22,$G222:$BB222))&lt;Check_Limit,0,1),1)</f>
        <v>0</v>
      </c>
      <c r="BG222">
        <f ca="1">IFERROR(IF(SUMIF($G$6:$BB$6,BG$6&amp;" Total",$G222:$BB222)-(SUMIF($G$6:$BB$6,BG$6&amp;" "&amp;'Input-Func_Class'!$D$22,$G222:$BB222)+IFERROR(SUMIF($G$6:$BB$6,BG$6&amp;" "&amp;'Input-Func_Class'!$E$22,$G222:$BB222),SUMIF($G$6:$BB$6,BG$6&amp;" "&amp;'Input-Func_Class'!$B$24,$G222:$BB222))+SUMIF($G$6:$BB$6,BG$6&amp;" "&amp;'Input-Func_Class'!$F$22,$G222:$BB222))&lt;Check_Limit,0,1),1)</f>
        <v>0</v>
      </c>
      <c r="BH222">
        <f ca="1">IFERROR(IF(SUMIF($G$6:$BB$6,BH$6&amp;" Total",$G222:$BB222)-(SUMIF($G$6:$BB$6,BH$6&amp;" "&amp;'Input-Func_Class'!$D$22,$G222:$BB222)+IFERROR(SUMIF($G$6:$BB$6,BH$6&amp;" "&amp;'Input-Func_Class'!$E$22,$G222:$BB222),SUMIF($G$6:$BB$6,BH$6&amp;" "&amp;'Input-Func_Class'!$B$24,$G222:$BB222))+SUMIF($G$6:$BB$6,BH$6&amp;" "&amp;'Input-Func_Class'!$F$22,$G222:$BB222))&lt;Check_Limit,0,1),1)</f>
        <v>0</v>
      </c>
      <c r="BI222">
        <f ca="1">IFERROR(IF(SUMIF($G$6:$BB$6,BI$6&amp;" Total",$G222:$BB222)-(SUMIF($G$6:$BB$6,BI$6&amp;" "&amp;'Input-Func_Class'!$D$22,$G222:$BB222)+IFERROR(SUMIF($G$6:$BB$6,BI$6&amp;" "&amp;'Input-Func_Class'!$E$22,$G222:$BB222),SUMIF($G$6:$BB$6,BI$6&amp;" "&amp;'Input-Func_Class'!$B$24,$G222:$BB222))+SUMIF($G$6:$BB$6,BI$6&amp;" "&amp;'Input-Func_Class'!$F$22,$G222:$BB222))&lt;Check_Limit,0,1),1)</f>
        <v>0</v>
      </c>
      <c r="BJ222">
        <f ca="1">IFERROR(IF(SUMIF($G$6:$BB$6,BJ$6&amp;" Total",$G222:$BB222)-(SUMIF($G$6:$BB$6,BJ$6&amp;" "&amp;'Input-Func_Class'!$D$22,$G222:$BB222)+IFERROR(SUMIF($G$6:$BB$6,BJ$6&amp;" "&amp;'Input-Func_Class'!$E$22,$G222:$BB222),SUMIF($G$6:$BB$6,BJ$6&amp;" "&amp;'Input-Func_Class'!$B$24,$G222:$BB222))+SUMIF($G$6:$BB$6,BJ$6&amp;" "&amp;'Input-Func_Class'!$F$22,$G222:$BB222))&lt;Check_Limit,0,1),1)</f>
        <v>0</v>
      </c>
      <c r="BK222">
        <f ca="1">IFERROR(IF(SUMIF($G$6:$BB$6,BK$6&amp;" Total",$G222:$BB222)-(SUMIF($G$6:$BB$6,BK$6&amp;" "&amp;'Input-Func_Class'!$D$22,$G222:$BB222)+IFERROR(SUMIF($G$6:$BB$6,BK$6&amp;" "&amp;'Input-Func_Class'!$E$22,$G222:$BB222),SUMIF($G$6:$BB$6,BK$6&amp;" "&amp;'Input-Func_Class'!$B$24,$G222:$BB222))+SUMIF($G$6:$BB$6,BK$6&amp;" "&amp;'Input-Func_Class'!$F$22,$G222:$BB222))&lt;Check_Limit,0,1),1)</f>
        <v>0</v>
      </c>
      <c r="BL222">
        <f ca="1">IFERROR(IF(SUMIF($G$6:$BB$6,BL$6&amp;" Total",$G222:$BB222)-(SUMIF($G$6:$BB$6,BL$6&amp;" "&amp;'Input-Func_Class'!$D$22,$G222:$BB222)+IFERROR(SUMIF($G$6:$BB$6,BL$6&amp;" "&amp;'Input-Func_Class'!$E$22,$G222:$BB222),SUMIF($G$6:$BB$6,BL$6&amp;" "&amp;'Input-Func_Class'!$B$24,$G222:$BB222))+SUMIF($G$6:$BB$6,BL$6&amp;" "&amp;'Input-Func_Class'!$F$22,$G222:$BB222))&lt;Check_Limit,0,1),1)</f>
        <v>0</v>
      </c>
      <c r="BM222">
        <f ca="1">IFERROR(IF(SUMIF($G$6:$BB$6,BM$6&amp;" Total",$G222:$BB222)-(SUMIF($G$6:$BB$6,BM$6&amp;" "&amp;'Input-Func_Class'!$D$22,$G222:$BB222)+IFERROR(SUMIF($G$6:$BB$6,BM$6&amp;" "&amp;'Input-Func_Class'!$E$22,$G222:$BB222),SUMIF($G$6:$BB$6,BM$6&amp;" "&amp;'Input-Func_Class'!$B$24,$G222:$BB222))+SUMIF($G$6:$BB$6,BM$6&amp;" "&amp;'Input-Func_Class'!$F$22,$G222:$BB222))&lt;Check_Limit,0,1),1)</f>
        <v>0</v>
      </c>
      <c r="BN222">
        <f ca="1">IFERROR(IF(SUMIF($G$6:$BB$6,BN$6&amp;" Total",$G222:$BB222)-(SUMIF($G$6:$BB$6,BN$6&amp;" "&amp;'Input-Func_Class'!$D$22,$G222:$BB222)+IFERROR(SUMIF($G$6:$BB$6,BN$6&amp;" "&amp;'Input-Func_Class'!$E$22,$G222:$BB222),SUMIF($G$6:$BB$6,BN$6&amp;" "&amp;'Input-Func_Class'!$B$24,$G222:$BB222))+SUMIF($G$6:$BB$6,BN$6&amp;" "&amp;'Input-Func_Class'!$F$22,$G222:$BB222))&lt;Check_Limit,0,1),1)</f>
        <v>0</v>
      </c>
      <c r="BO222">
        <f ca="1">IFERROR(IF(SUMIF($G$6:$BB$6,BO$6&amp;" Total",$G222:$BB222)-(SUMIF($G$6:$BB$6,BO$6&amp;" "&amp;'Input-Func_Class'!$D$22,$G222:$BB222)+IFERROR(SUMIF($G$6:$BB$6,BO$6&amp;" "&amp;'Input-Func_Class'!$E$22,$G222:$BB222),SUMIF($G$6:$BB$6,BO$6&amp;" "&amp;'Input-Func_Class'!$B$24,$G222:$BB222))+SUMIF($G$6:$BB$6,BO$6&amp;" "&amp;'Input-Func_Class'!$F$22,$G222:$BB222))&lt;Check_Limit,0,1),1)</f>
        <v>0</v>
      </c>
    </row>
    <row r="223" spans="1:67">
      <c r="A223" s="31" t="str">
        <f>IF(ISBLANK('Input-Accounts'!A223),"",'Input-Accounts'!A223)</f>
        <v/>
      </c>
      <c r="B223" s="7" t="str">
        <f>IF(ISBLANK('Input-Accounts'!B223),"",'Input-Accounts'!B223)</f>
        <v/>
      </c>
      <c r="C223" s="31" t="str">
        <f>IF(ISBLANK('Input-Accounts'!C223),"",'Input-Accounts'!C223)</f>
        <v/>
      </c>
      <c r="D223" s="123"/>
      <c r="E223" s="10"/>
      <c r="G223" s="123"/>
      <c r="H223" s="123"/>
      <c r="I223" s="123"/>
      <c r="J223" s="123"/>
      <c r="K223" s="123"/>
      <c r="L223" s="123"/>
      <c r="M223" s="123"/>
      <c r="N223" s="123"/>
      <c r="O223" s="123"/>
      <c r="P223" s="123"/>
      <c r="Q223" s="123"/>
      <c r="R223" s="123"/>
      <c r="S223" s="123"/>
      <c r="T223" s="123"/>
      <c r="U223" s="123"/>
      <c r="V223" s="123"/>
      <c r="W223" s="123"/>
      <c r="X223" s="123"/>
      <c r="Y223" s="123"/>
      <c r="Z223" s="123"/>
      <c r="AA223" s="123"/>
      <c r="AB223" s="123"/>
      <c r="AC223" s="123"/>
      <c r="AD223" s="123"/>
      <c r="AE223" s="123"/>
      <c r="AF223" s="123"/>
      <c r="AG223" s="123"/>
      <c r="AH223" s="123"/>
      <c r="AI223" s="123"/>
      <c r="AJ223" s="123"/>
      <c r="AK223" s="123"/>
      <c r="AL223" s="123"/>
      <c r="AM223" s="123"/>
      <c r="AN223" s="123"/>
      <c r="AO223" s="123"/>
      <c r="AP223" s="123"/>
      <c r="AQ223" s="123"/>
      <c r="AR223" s="123"/>
      <c r="AS223" s="123"/>
      <c r="AT223" s="123"/>
      <c r="AU223" s="123"/>
      <c r="AV223" s="123"/>
      <c r="AW223" s="123"/>
      <c r="AX223" s="123"/>
      <c r="AY223" s="123"/>
      <c r="AZ223" s="123"/>
      <c r="BA223" s="123"/>
      <c r="BB223" s="123"/>
      <c r="BD223">
        <f>IFERROR(IF(SUMIF($G$6:$BB$6,BD$6&amp;" Total",$G223:$BB223)-(SUMIF($G$6:$BB$6,BD$6&amp;" "&amp;'Input-Func_Class'!$D$22,$G223:$BB223)+IFERROR(SUMIF($G$6:$BB$6,BD$6&amp;" "&amp;'Input-Func_Class'!$E$22,$G223:$BB223),SUMIF($G$6:$BB$6,BD$6&amp;" "&amp;'Input-Func_Class'!$B$24,$G223:$BB223))+SUMIF($G$6:$BB$6,BD$6&amp;" "&amp;'Input-Func_Class'!$F$22,$G223:$BB223))&lt;Check_Limit,0,1),1)</f>
        <v>0</v>
      </c>
      <c r="BE223">
        <f>IFERROR(IF(SUMIF($G$6:$BB$6,BE$6&amp;" Total",$G223:$BB223)-(SUMIF($G$6:$BB$6,BE$6&amp;" "&amp;'Input-Func_Class'!$D$22,$G223:$BB223)+IFERROR(SUMIF($G$6:$BB$6,BE$6&amp;" "&amp;'Input-Func_Class'!$E$22,$G223:$BB223),SUMIF($G$6:$BB$6,BE$6&amp;" "&amp;'Input-Func_Class'!$B$24,$G223:$BB223))+SUMIF($G$6:$BB$6,BE$6&amp;" "&amp;'Input-Func_Class'!$F$22,$G223:$BB223))&lt;Check_Limit,0,1),1)</f>
        <v>0</v>
      </c>
      <c r="BF223">
        <f>IFERROR(IF(SUMIF($G$6:$BB$6,BF$6&amp;" Total",$G223:$BB223)-(SUMIF($G$6:$BB$6,BF$6&amp;" "&amp;'Input-Func_Class'!$D$22,$G223:$BB223)+IFERROR(SUMIF($G$6:$BB$6,BF$6&amp;" "&amp;'Input-Func_Class'!$E$22,$G223:$BB223),SUMIF($G$6:$BB$6,BF$6&amp;" "&amp;'Input-Func_Class'!$B$24,$G223:$BB223))+SUMIF($G$6:$BB$6,BF$6&amp;" "&amp;'Input-Func_Class'!$F$22,$G223:$BB223))&lt;Check_Limit,0,1),1)</f>
        <v>0</v>
      </c>
      <c r="BG223">
        <f>IFERROR(IF(SUMIF($G$6:$BB$6,BG$6&amp;" Total",$G223:$BB223)-(SUMIF($G$6:$BB$6,BG$6&amp;" "&amp;'Input-Func_Class'!$D$22,$G223:$BB223)+IFERROR(SUMIF($G$6:$BB$6,BG$6&amp;" "&amp;'Input-Func_Class'!$E$22,$G223:$BB223),SUMIF($G$6:$BB$6,BG$6&amp;" "&amp;'Input-Func_Class'!$B$24,$G223:$BB223))+SUMIF($G$6:$BB$6,BG$6&amp;" "&amp;'Input-Func_Class'!$F$22,$G223:$BB223))&lt;Check_Limit,0,1),1)</f>
        <v>0</v>
      </c>
      <c r="BH223">
        <f>IFERROR(IF(SUMIF($G$6:$BB$6,BH$6&amp;" Total",$G223:$BB223)-(SUMIF($G$6:$BB$6,BH$6&amp;" "&amp;'Input-Func_Class'!$D$22,$G223:$BB223)+IFERROR(SUMIF($G$6:$BB$6,BH$6&amp;" "&amp;'Input-Func_Class'!$E$22,$G223:$BB223),SUMIF($G$6:$BB$6,BH$6&amp;" "&amp;'Input-Func_Class'!$B$24,$G223:$BB223))+SUMIF($G$6:$BB$6,BH$6&amp;" "&amp;'Input-Func_Class'!$F$22,$G223:$BB223))&lt;Check_Limit,0,1),1)</f>
        <v>0</v>
      </c>
      <c r="BI223">
        <f>IFERROR(IF(SUMIF($G$6:$BB$6,BI$6&amp;" Total",$G223:$BB223)-(SUMIF($G$6:$BB$6,BI$6&amp;" "&amp;'Input-Func_Class'!$D$22,$G223:$BB223)+IFERROR(SUMIF($G$6:$BB$6,BI$6&amp;" "&amp;'Input-Func_Class'!$E$22,$G223:$BB223),SUMIF($G$6:$BB$6,BI$6&amp;" "&amp;'Input-Func_Class'!$B$24,$G223:$BB223))+SUMIF($G$6:$BB$6,BI$6&amp;" "&amp;'Input-Func_Class'!$F$22,$G223:$BB223))&lt;Check_Limit,0,1),1)</f>
        <v>0</v>
      </c>
      <c r="BJ223">
        <f>IFERROR(IF(SUMIF($G$6:$BB$6,BJ$6&amp;" Total",$G223:$BB223)-(SUMIF($G$6:$BB$6,BJ$6&amp;" "&amp;'Input-Func_Class'!$D$22,$G223:$BB223)+IFERROR(SUMIF($G$6:$BB$6,BJ$6&amp;" "&amp;'Input-Func_Class'!$E$22,$G223:$BB223),SUMIF($G$6:$BB$6,BJ$6&amp;" "&amp;'Input-Func_Class'!$B$24,$G223:$BB223))+SUMIF($G$6:$BB$6,BJ$6&amp;" "&amp;'Input-Func_Class'!$F$22,$G223:$BB223))&lt;Check_Limit,0,1),1)</f>
        <v>0</v>
      </c>
      <c r="BK223">
        <f>IFERROR(IF(SUMIF($G$6:$BB$6,BK$6&amp;" Total",$G223:$BB223)-(SUMIF($G$6:$BB$6,BK$6&amp;" "&amp;'Input-Func_Class'!$D$22,$G223:$BB223)+IFERROR(SUMIF($G$6:$BB$6,BK$6&amp;" "&amp;'Input-Func_Class'!$E$22,$G223:$BB223),SUMIF($G$6:$BB$6,BK$6&amp;" "&amp;'Input-Func_Class'!$B$24,$G223:$BB223))+SUMIF($G$6:$BB$6,BK$6&amp;" "&amp;'Input-Func_Class'!$F$22,$G223:$BB223))&lt;Check_Limit,0,1),1)</f>
        <v>0</v>
      </c>
      <c r="BL223">
        <f>IFERROR(IF(SUMIF($G$6:$BB$6,BL$6&amp;" Total",$G223:$BB223)-(SUMIF($G$6:$BB$6,BL$6&amp;" "&amp;'Input-Func_Class'!$D$22,$G223:$BB223)+IFERROR(SUMIF($G$6:$BB$6,BL$6&amp;" "&amp;'Input-Func_Class'!$E$22,$G223:$BB223),SUMIF($G$6:$BB$6,BL$6&amp;" "&amp;'Input-Func_Class'!$B$24,$G223:$BB223))+SUMIF($G$6:$BB$6,BL$6&amp;" "&amp;'Input-Func_Class'!$F$22,$G223:$BB223))&lt;Check_Limit,0,1),1)</f>
        <v>0</v>
      </c>
      <c r="BM223">
        <f>IFERROR(IF(SUMIF($G$6:$BB$6,BM$6&amp;" Total",$G223:$BB223)-(SUMIF($G$6:$BB$6,BM$6&amp;" "&amp;'Input-Func_Class'!$D$22,$G223:$BB223)+IFERROR(SUMIF($G$6:$BB$6,BM$6&amp;" "&amp;'Input-Func_Class'!$E$22,$G223:$BB223),SUMIF($G$6:$BB$6,BM$6&amp;" "&amp;'Input-Func_Class'!$B$24,$G223:$BB223))+SUMIF($G$6:$BB$6,BM$6&amp;" "&amp;'Input-Func_Class'!$F$22,$G223:$BB223))&lt;Check_Limit,0,1),1)</f>
        <v>0</v>
      </c>
      <c r="BN223">
        <f>IFERROR(IF(SUMIF($G$6:$BB$6,BN$6&amp;" Total",$G223:$BB223)-(SUMIF($G$6:$BB$6,BN$6&amp;" "&amp;'Input-Func_Class'!$D$22,$G223:$BB223)+IFERROR(SUMIF($G$6:$BB$6,BN$6&amp;" "&amp;'Input-Func_Class'!$E$22,$G223:$BB223),SUMIF($G$6:$BB$6,BN$6&amp;" "&amp;'Input-Func_Class'!$B$24,$G223:$BB223))+SUMIF($G$6:$BB$6,BN$6&amp;" "&amp;'Input-Func_Class'!$F$22,$G223:$BB223))&lt;Check_Limit,0,1),1)</f>
        <v>0</v>
      </c>
      <c r="BO223">
        <f>IFERROR(IF(SUMIF($G$6:$BB$6,BO$6&amp;" Total",$G223:$BB223)-(SUMIF($G$6:$BB$6,BO$6&amp;" "&amp;'Input-Func_Class'!$D$22,$G223:$BB223)+IFERROR(SUMIF($G$6:$BB$6,BO$6&amp;" "&amp;'Input-Func_Class'!$E$22,$G223:$BB223),SUMIF($G$6:$BB$6,BO$6&amp;" "&amp;'Input-Func_Class'!$B$24,$G223:$BB223))+SUMIF($G$6:$BB$6,BO$6&amp;" "&amp;'Input-Func_Class'!$F$22,$G223:$BB223))&lt;Check_Limit,0,1),1)</f>
        <v>0</v>
      </c>
    </row>
    <row r="224" spans="1:67">
      <c r="A224" s="31">
        <f>IF(ISBLANK('Input-Accounts'!A224),"",'Input-Accounts'!A224)</f>
        <v>197</v>
      </c>
      <c r="B224" s="7" t="str">
        <f>IF(ISBLANK('Input-Accounts'!B224),"",'Input-Accounts'!B224)</f>
        <v>Administrative and General Expenses</v>
      </c>
      <c r="C224" s="31" t="str">
        <f>IF(ISBLANK('Input-Accounts'!C224),"",'Input-Accounts'!C224)</f>
        <v/>
      </c>
      <c r="D224" s="10"/>
      <c r="E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10"/>
      <c r="AM224" s="10"/>
      <c r="AN224" s="10"/>
      <c r="AO224" s="10"/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D224">
        <f>IFERROR(IF(SUMIF($G$6:$BB$6,BD$6&amp;" Total",$G224:$BB224)-(SUMIF($G$6:$BB$6,BD$6&amp;" "&amp;'Input-Func_Class'!$D$22,$G224:$BB224)+IFERROR(SUMIF($G$6:$BB$6,BD$6&amp;" "&amp;'Input-Func_Class'!$E$22,$G224:$BB224),SUMIF($G$6:$BB$6,BD$6&amp;" "&amp;'Input-Func_Class'!$B$24,$G224:$BB224))+SUMIF($G$6:$BB$6,BD$6&amp;" "&amp;'Input-Func_Class'!$F$22,$G224:$BB224))&lt;Check_Limit,0,1),1)</f>
        <v>0</v>
      </c>
      <c r="BE224">
        <f>IFERROR(IF(SUMIF($G$6:$BB$6,BE$6&amp;" Total",$G224:$BB224)-(SUMIF($G$6:$BB$6,BE$6&amp;" "&amp;'Input-Func_Class'!$D$22,$G224:$BB224)+IFERROR(SUMIF($G$6:$BB$6,BE$6&amp;" "&amp;'Input-Func_Class'!$E$22,$G224:$BB224),SUMIF($G$6:$BB$6,BE$6&amp;" "&amp;'Input-Func_Class'!$B$24,$G224:$BB224))+SUMIF($G$6:$BB$6,BE$6&amp;" "&amp;'Input-Func_Class'!$F$22,$G224:$BB224))&lt;Check_Limit,0,1),1)</f>
        <v>0</v>
      </c>
      <c r="BF224">
        <f>IFERROR(IF(SUMIF($G$6:$BB$6,BF$6&amp;" Total",$G224:$BB224)-(SUMIF($G$6:$BB$6,BF$6&amp;" "&amp;'Input-Func_Class'!$D$22,$G224:$BB224)+IFERROR(SUMIF($G$6:$BB$6,BF$6&amp;" "&amp;'Input-Func_Class'!$E$22,$G224:$BB224),SUMIF($G$6:$BB$6,BF$6&amp;" "&amp;'Input-Func_Class'!$B$24,$G224:$BB224))+SUMIF($G$6:$BB$6,BF$6&amp;" "&amp;'Input-Func_Class'!$F$22,$G224:$BB224))&lt;Check_Limit,0,1),1)</f>
        <v>0</v>
      </c>
      <c r="BG224">
        <f>IFERROR(IF(SUMIF($G$6:$BB$6,BG$6&amp;" Total",$G224:$BB224)-(SUMIF($G$6:$BB$6,BG$6&amp;" "&amp;'Input-Func_Class'!$D$22,$G224:$BB224)+IFERROR(SUMIF($G$6:$BB$6,BG$6&amp;" "&amp;'Input-Func_Class'!$E$22,$G224:$BB224),SUMIF($G$6:$BB$6,BG$6&amp;" "&amp;'Input-Func_Class'!$B$24,$G224:$BB224))+SUMIF($G$6:$BB$6,BG$6&amp;" "&amp;'Input-Func_Class'!$F$22,$G224:$BB224))&lt;Check_Limit,0,1),1)</f>
        <v>0</v>
      </c>
      <c r="BH224">
        <f>IFERROR(IF(SUMIF($G$6:$BB$6,BH$6&amp;" Total",$G224:$BB224)-(SUMIF($G$6:$BB$6,BH$6&amp;" "&amp;'Input-Func_Class'!$D$22,$G224:$BB224)+IFERROR(SUMIF($G$6:$BB$6,BH$6&amp;" "&amp;'Input-Func_Class'!$E$22,$G224:$BB224),SUMIF($G$6:$BB$6,BH$6&amp;" "&amp;'Input-Func_Class'!$B$24,$G224:$BB224))+SUMIF($G$6:$BB$6,BH$6&amp;" "&amp;'Input-Func_Class'!$F$22,$G224:$BB224))&lt;Check_Limit,0,1),1)</f>
        <v>0</v>
      </c>
      <c r="BI224">
        <f>IFERROR(IF(SUMIF($G$6:$BB$6,BI$6&amp;" Total",$G224:$BB224)-(SUMIF($G$6:$BB$6,BI$6&amp;" "&amp;'Input-Func_Class'!$D$22,$G224:$BB224)+IFERROR(SUMIF($G$6:$BB$6,BI$6&amp;" "&amp;'Input-Func_Class'!$E$22,$G224:$BB224),SUMIF($G$6:$BB$6,BI$6&amp;" "&amp;'Input-Func_Class'!$B$24,$G224:$BB224))+SUMIF($G$6:$BB$6,BI$6&amp;" "&amp;'Input-Func_Class'!$F$22,$G224:$BB224))&lt;Check_Limit,0,1),1)</f>
        <v>0</v>
      </c>
      <c r="BJ224">
        <f>IFERROR(IF(SUMIF($G$6:$BB$6,BJ$6&amp;" Total",$G224:$BB224)-(SUMIF($G$6:$BB$6,BJ$6&amp;" "&amp;'Input-Func_Class'!$D$22,$G224:$BB224)+IFERROR(SUMIF($G$6:$BB$6,BJ$6&amp;" "&amp;'Input-Func_Class'!$E$22,$G224:$BB224),SUMIF($G$6:$BB$6,BJ$6&amp;" "&amp;'Input-Func_Class'!$B$24,$G224:$BB224))+SUMIF($G$6:$BB$6,BJ$6&amp;" "&amp;'Input-Func_Class'!$F$22,$G224:$BB224))&lt;Check_Limit,0,1),1)</f>
        <v>0</v>
      </c>
      <c r="BK224">
        <f>IFERROR(IF(SUMIF($G$6:$BB$6,BK$6&amp;" Total",$G224:$BB224)-(SUMIF($G$6:$BB$6,BK$6&amp;" "&amp;'Input-Func_Class'!$D$22,$G224:$BB224)+IFERROR(SUMIF($G$6:$BB$6,BK$6&amp;" "&amp;'Input-Func_Class'!$E$22,$G224:$BB224),SUMIF($G$6:$BB$6,BK$6&amp;" "&amp;'Input-Func_Class'!$B$24,$G224:$BB224))+SUMIF($G$6:$BB$6,BK$6&amp;" "&amp;'Input-Func_Class'!$F$22,$G224:$BB224))&lt;Check_Limit,0,1),1)</f>
        <v>0</v>
      </c>
      <c r="BL224">
        <f>IFERROR(IF(SUMIF($G$6:$BB$6,BL$6&amp;" Total",$G224:$BB224)-(SUMIF($G$6:$BB$6,BL$6&amp;" "&amp;'Input-Func_Class'!$D$22,$G224:$BB224)+IFERROR(SUMIF($G$6:$BB$6,BL$6&amp;" "&amp;'Input-Func_Class'!$E$22,$G224:$BB224),SUMIF($G$6:$BB$6,BL$6&amp;" "&amp;'Input-Func_Class'!$B$24,$G224:$BB224))+SUMIF($G$6:$BB$6,BL$6&amp;" "&amp;'Input-Func_Class'!$F$22,$G224:$BB224))&lt;Check_Limit,0,1),1)</f>
        <v>0</v>
      </c>
      <c r="BM224">
        <f>IFERROR(IF(SUMIF($G$6:$BB$6,BM$6&amp;" Total",$G224:$BB224)-(SUMIF($G$6:$BB$6,BM$6&amp;" "&amp;'Input-Func_Class'!$D$22,$G224:$BB224)+IFERROR(SUMIF($G$6:$BB$6,BM$6&amp;" "&amp;'Input-Func_Class'!$E$22,$G224:$BB224),SUMIF($G$6:$BB$6,BM$6&amp;" "&amp;'Input-Func_Class'!$B$24,$G224:$BB224))+SUMIF($G$6:$BB$6,BM$6&amp;" "&amp;'Input-Func_Class'!$F$22,$G224:$BB224))&lt;Check_Limit,0,1),1)</f>
        <v>0</v>
      </c>
      <c r="BN224">
        <f>IFERROR(IF(SUMIF($G$6:$BB$6,BN$6&amp;" Total",$G224:$BB224)-(SUMIF($G$6:$BB$6,BN$6&amp;" "&amp;'Input-Func_Class'!$D$22,$G224:$BB224)+IFERROR(SUMIF($G$6:$BB$6,BN$6&amp;" "&amp;'Input-Func_Class'!$E$22,$G224:$BB224),SUMIF($G$6:$BB$6,BN$6&amp;" "&amp;'Input-Func_Class'!$B$24,$G224:$BB224))+SUMIF($G$6:$BB$6,BN$6&amp;" "&amp;'Input-Func_Class'!$F$22,$G224:$BB224))&lt;Check_Limit,0,1),1)</f>
        <v>0</v>
      </c>
      <c r="BO224">
        <f>IFERROR(IF(SUMIF($G$6:$BB$6,BO$6&amp;" Total",$G224:$BB224)-(SUMIF($G$6:$BB$6,BO$6&amp;" "&amp;'Input-Func_Class'!$D$22,$G224:$BB224)+IFERROR(SUMIF($G$6:$BB$6,BO$6&amp;" "&amp;'Input-Func_Class'!$E$22,$G224:$BB224),SUMIF($G$6:$BB$6,BO$6&amp;" "&amp;'Input-Func_Class'!$B$24,$G224:$BB224))+SUMIF($G$6:$BB$6,BO$6&amp;" "&amp;'Input-Func_Class'!$F$22,$G224:$BB224))&lt;Check_Limit,0,1),1)</f>
        <v>0</v>
      </c>
    </row>
    <row r="225" spans="1:67" outlineLevel="1">
      <c r="A225" s="31">
        <f>IF(ISBLANK('Input-Accounts'!A225),"",'Input-Accounts'!A225)</f>
        <v>198</v>
      </c>
      <c r="B225" s="53" t="str">
        <f>IF(ISBLANK('Input-Accounts'!B225),"",'Input-Accounts'!B225)</f>
        <v>Administrative and general salaries</v>
      </c>
      <c r="C225" s="31">
        <f>IF(ISBLANK('Input-Accounts'!C225),"",'Input-Accounts'!C225)</f>
        <v>920</v>
      </c>
      <c r="D225" s="10">
        <f>Functionalization!$D225</f>
        <v>9792567.7117731199</v>
      </c>
      <c r="E225" s="10">
        <f t="shared" ref="E225:E236" ca="1" si="66">IFERROR(IF(D225="",0,IF(D225=0,0,IF(ABS(D225-SUM(G225,K225,O225,S225,W225,AA225,AE225,AI225,AM225,AQ225,AU225,AY225))&lt;Check_Limit,0,1))),1)</f>
        <v>0</v>
      </c>
      <c r="F225" s="3" t="str">
        <f>IF($D225=0,"-",IF('Input-Accounts'!$E225&lt;&gt;0,'Input-Accounts'!$E225,'Input-Accounts'!$G225))</f>
        <v>INT_OM_Exc_A&amp;G,Gas,Uncoll</v>
      </c>
      <c r="G225" s="10">
        <f ca="1">IF(G$5&lt;&gt;"",HLOOKUP(G$5,Functionalization!$G$6:$R$373,ROW($A225)-5,FALSE),IFERROR(INDEX(G$337:G$373,MATCH($F225,$B$337:$B$373,0))/VLOOKUP($F225,$B$337:$BB$373,MATCH(LEFT(TRIM(G$6),FIND("~",SUBSTITUTE(G$6,"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225))*HLOOKUP(LEFT(TRIM(G$6),FIND("~",SUBSTITUTE(G$6," ","~",LEN(TRIM(G$6))-LEN(SUBSTITUTE(TRIM(G$6)," ",""))))-1)&amp;" Total",$B$6:$BB$373,ROW($A225)-5,FALSE))</f>
        <v>4386082.5905973967</v>
      </c>
      <c r="H225" s="10">
        <f ca="1">IF(H$5&lt;&gt;"",HLOOKUP(H$5,Functionalization!$G$6:$R$373,ROW($A225)-5,FALSE),IFERROR(INDEX(H$337:H$373,MATCH($F225,$B$337:$B$373,0))/VLOOKUP($F225,$B$337:$BB$373,MATCH(LEFT(TRIM(H$6),FIND("~",SUBSTITUTE(H$6,"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225))*HLOOKUP(LEFT(TRIM(H$6),FIND("~",SUBSTITUTE(H$6," ","~",LEN(TRIM(H$6))-LEN(SUBSTITUTE(TRIM(H$6)," ",""))))-1)&amp;" Total",$B$6:$BB$373,ROW($A225)-5,FALSE))</f>
        <v>3161750.8628194178</v>
      </c>
      <c r="I225" s="10">
        <f ca="1">IF(I$5&lt;&gt;"",HLOOKUP(I$5,Functionalization!$G$6:$R$373,ROW($A225)-5,FALSE),IFERROR(INDEX(I$337:I$373,MATCH($F225,$B$337:$B$373,0))/VLOOKUP($F225,$B$337:$BB$373,MATCH(LEFT(TRIM(I$6),FIND("~",SUBSTITUTE(I$6,"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225))*HLOOKUP(LEFT(TRIM(I$6),FIND("~",SUBSTITUTE(I$6," ","~",LEN(TRIM(I$6))-LEN(SUBSTITUTE(TRIM(I$6)," ",""))))-1)&amp;" Total",$B$6:$BB$373,ROW($A225)-5,FALSE))</f>
        <v>0</v>
      </c>
      <c r="J225" s="10">
        <f ca="1">IF(J$5&lt;&gt;"",HLOOKUP(J$5,Functionalization!$G$6:$R$373,ROW($A225)-5,FALSE),IFERROR(INDEX(J$337:J$373,MATCH($F225,$B$337:$B$373,0))/VLOOKUP($F225,$B$337:$BB$373,MATCH(LEFT(TRIM(J$6),FIND("~",SUBSTITUTE(J$6,"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225))*HLOOKUP(LEFT(TRIM(J$6),FIND("~",SUBSTITUTE(J$6," ","~",LEN(TRIM(J$6))-LEN(SUBSTITUTE(TRIM(J$6)," ",""))))-1)&amp;" Total",$B$6:$BB$373,ROW($A225)-5,FALSE))</f>
        <v>1224331.7277779782</v>
      </c>
      <c r="K225" s="10">
        <f ca="1">IF(K$5&lt;&gt;"",HLOOKUP(K$5,Functionalization!$G$6:$R$373,ROW($A225)-5,FALSE),IFERROR(INDEX(K$337:K$373,MATCH($F225,$B$337:$B$373,0))/VLOOKUP($F225,$B$337:$BB$373,MATCH(LEFT(TRIM(K$6),FIND("~",SUBSTITUTE(K$6,"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225))*HLOOKUP(LEFT(TRIM(K$6),FIND("~",SUBSTITUTE(K$6," ","~",LEN(TRIM(K$6))-LEN(SUBSTITUTE(TRIM(K$6)," ",""))))-1)&amp;" Total",$B$6:$BB$373,ROW($A225)-5,FALSE))</f>
        <v>3990898.2228857069</v>
      </c>
      <c r="L225" s="10">
        <f ca="1">IF(L$5&lt;&gt;"",HLOOKUP(L$5,Functionalization!$G$6:$R$373,ROW($A225)-5,FALSE),IFERROR(INDEX(L$337:L$373,MATCH($F225,$B$337:$B$373,0))/VLOOKUP($F225,$B$337:$BB$373,MATCH(LEFT(TRIM(L$6),FIND("~",SUBSTITUTE(L$6,"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225))*HLOOKUP(LEFT(TRIM(L$6),FIND("~",SUBSTITUTE(L$6," ","~",LEN(TRIM(L$6))-LEN(SUBSTITUTE(TRIM(L$6)," ",""))))-1)&amp;" Total",$B$6:$BB$373,ROW($A225)-5,FALSE))</f>
        <v>0</v>
      </c>
      <c r="M225" s="10">
        <f ca="1">IF(M$5&lt;&gt;"",HLOOKUP(M$5,Functionalization!$G$6:$R$373,ROW($A225)-5,FALSE),IFERROR(INDEX(M$337:M$373,MATCH($F225,$B$337:$B$373,0))/VLOOKUP($F225,$B$337:$BB$373,MATCH(LEFT(TRIM(M$6),FIND("~",SUBSTITUTE(M$6,"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225))*HLOOKUP(LEFT(TRIM(M$6),FIND("~",SUBSTITUTE(M$6," ","~",LEN(TRIM(M$6))-LEN(SUBSTITUTE(TRIM(M$6)," ",""))))-1)&amp;" Total",$B$6:$BB$373,ROW($A225)-5,FALSE))</f>
        <v>0</v>
      </c>
      <c r="N225" s="10">
        <f ca="1">IF(N$5&lt;&gt;"",HLOOKUP(N$5,Functionalization!$G$6:$R$373,ROW($A225)-5,FALSE),IFERROR(INDEX(N$337:N$373,MATCH($F225,$B$337:$B$373,0))/VLOOKUP($F225,$B$337:$BB$373,MATCH(LEFT(TRIM(N$6),FIND("~",SUBSTITUTE(N$6,"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225))*HLOOKUP(LEFT(TRIM(N$6),FIND("~",SUBSTITUTE(N$6," ","~",LEN(TRIM(N$6))-LEN(SUBSTITUTE(TRIM(N$6)," ",""))))-1)&amp;" Total",$B$6:$BB$373,ROW($A225)-5,FALSE))</f>
        <v>3990898.2228857069</v>
      </c>
      <c r="O225" s="10">
        <f ca="1">IF(O$5&lt;&gt;"",HLOOKUP(O$5,Functionalization!$G$6:$R$373,ROW($A225)-5,FALSE),IFERROR(INDEX(O$337:O$373,MATCH($F225,$B$337:$B$373,0))/VLOOKUP($F225,$B$337:$BB$373,MATCH(LEFT(TRIM(O$6),FIND("~",SUBSTITUTE(O$6,"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225))*HLOOKUP(LEFT(TRIM(O$6),FIND("~",SUBSTITUTE(O$6," ","~",LEN(TRIM(O$6))-LEN(SUBSTITUTE(TRIM(O$6)," ",""))))-1)&amp;" Total",$B$6:$BB$373,ROW($A225)-5,FALSE))</f>
        <v>1415586.8982900172</v>
      </c>
      <c r="P225" s="10">
        <f ca="1">IF(P$5&lt;&gt;"",HLOOKUP(P$5,Functionalization!$G$6:$R$373,ROW($A225)-5,FALSE),IFERROR(INDEX(P$337:P$373,MATCH($F225,$B$337:$B$373,0))/VLOOKUP($F225,$B$337:$BB$373,MATCH(LEFT(TRIM(P$6),FIND("~",SUBSTITUTE(P$6,"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225))*HLOOKUP(LEFT(TRIM(P$6),FIND("~",SUBSTITUTE(P$6," ","~",LEN(TRIM(P$6))-LEN(SUBSTITUTE(TRIM(P$6)," ",""))))-1)&amp;" Total",$B$6:$BB$373,ROW($A225)-5,FALSE))</f>
        <v>0</v>
      </c>
      <c r="Q225" s="10">
        <f ca="1">IF(Q$5&lt;&gt;"",HLOOKUP(Q$5,Functionalization!$G$6:$R$373,ROW($A225)-5,FALSE),IFERROR(INDEX(Q$337:Q$373,MATCH($F225,$B$337:$B$373,0))/VLOOKUP($F225,$B$337:$BB$373,MATCH(LEFT(TRIM(Q$6),FIND("~",SUBSTITUTE(Q$6,"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225))*HLOOKUP(LEFT(TRIM(Q$6),FIND("~",SUBSTITUTE(Q$6," ","~",LEN(TRIM(Q$6))-LEN(SUBSTITUTE(TRIM(Q$6)," ",""))))-1)&amp;" Total",$B$6:$BB$373,ROW($A225)-5,FALSE))</f>
        <v>0</v>
      </c>
      <c r="R225" s="10">
        <f ca="1">IF(R$5&lt;&gt;"",HLOOKUP(R$5,Functionalization!$G$6:$R$373,ROW($A225)-5,FALSE),IFERROR(INDEX(R$337:R$373,MATCH($F225,$B$337:$B$373,0))/VLOOKUP($F225,$B$337:$BB$373,MATCH(LEFT(TRIM(R$6),FIND("~",SUBSTITUTE(R$6,"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225))*HLOOKUP(LEFT(TRIM(R$6),FIND("~",SUBSTITUTE(R$6," ","~",LEN(TRIM(R$6))-LEN(SUBSTITUTE(TRIM(R$6)," ",""))))-1)&amp;" Total",$B$6:$BB$373,ROW($A225)-5,FALSE))</f>
        <v>1415586.8982900172</v>
      </c>
      <c r="S225" s="10">
        <f ca="1">IF(S$5&lt;&gt;"",HLOOKUP(S$5,Functionalization!$G$6:$R$373,ROW($A225)-5,FALSE),IFERROR(INDEX(S$337:S$373,MATCH($F225,$B$337:$B$373,0))/VLOOKUP($F225,$B$337:$BB$373,MATCH(LEFT(TRIM(S$6),FIND("~",SUBSTITUTE(S$6,"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225))*HLOOKUP(LEFT(TRIM(S$6),FIND("~",SUBSTITUTE(S$6," ","~",LEN(TRIM(S$6))-LEN(SUBSTITUTE(TRIM(S$6)," ",""))))-1)&amp;" Total",$B$6:$BB$373,ROW($A225)-5,FALSE))</f>
        <v>0</v>
      </c>
      <c r="T225" s="10">
        <f ca="1">IF(T$5&lt;&gt;"",HLOOKUP(T$5,Functionalization!$G$6:$R$373,ROW($A225)-5,FALSE),IFERROR(INDEX(T$337:T$373,MATCH($F225,$B$337:$B$373,0))/VLOOKUP($F225,$B$337:$BB$373,MATCH(LEFT(TRIM(T$6),FIND("~",SUBSTITUTE(T$6,"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225))*HLOOKUP(LEFT(TRIM(T$6),FIND("~",SUBSTITUTE(T$6," ","~",LEN(TRIM(T$6))-LEN(SUBSTITUTE(TRIM(T$6)," ",""))))-1)&amp;" Total",$B$6:$BB$373,ROW($A225)-5,FALSE))</f>
        <v>0</v>
      </c>
      <c r="U225" s="10">
        <f ca="1">IF(U$5&lt;&gt;"",HLOOKUP(U$5,Functionalization!$G$6:$R$373,ROW($A225)-5,FALSE),IFERROR(INDEX(U$337:U$373,MATCH($F225,$B$337:$B$373,0))/VLOOKUP($F225,$B$337:$BB$373,MATCH(LEFT(TRIM(U$6),FIND("~",SUBSTITUTE(U$6,"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225))*HLOOKUP(LEFT(TRIM(U$6),FIND("~",SUBSTITUTE(U$6," ","~",LEN(TRIM(U$6))-LEN(SUBSTITUTE(TRIM(U$6)," ",""))))-1)&amp;" Total",$B$6:$BB$373,ROW($A225)-5,FALSE))</f>
        <v>0</v>
      </c>
      <c r="V225" s="10">
        <f ca="1">IF(V$5&lt;&gt;"",HLOOKUP(V$5,Functionalization!$G$6:$R$373,ROW($A225)-5,FALSE),IFERROR(INDEX(V$337:V$373,MATCH($F225,$B$337:$B$373,0))/VLOOKUP($F225,$B$337:$BB$373,MATCH(LEFT(TRIM(V$6),FIND("~",SUBSTITUTE(V$6,"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225))*HLOOKUP(LEFT(TRIM(V$6),FIND("~",SUBSTITUTE(V$6," ","~",LEN(TRIM(V$6))-LEN(SUBSTITUTE(TRIM(V$6)," ",""))))-1)&amp;" Total",$B$6:$BB$373,ROW($A225)-5,FALSE))</f>
        <v>0</v>
      </c>
      <c r="W225" s="10">
        <f ca="1">IF(W$5&lt;&gt;"",HLOOKUP(W$5,Functionalization!$G$6:$R$373,ROW($A225)-5,FALSE),IFERROR(INDEX(W$337:W$373,MATCH($F225,$B$337:$B$373,0))/VLOOKUP($F225,$B$337:$BB$373,MATCH(LEFT(TRIM(W$6),FIND("~",SUBSTITUTE(W$6,"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225))*HLOOKUP(LEFT(TRIM(W$6),FIND("~",SUBSTITUTE(W$6," ","~",LEN(TRIM(W$6))-LEN(SUBSTITUTE(TRIM(W$6)," ",""))))-1)&amp;" Total",$B$6:$BB$373,ROW($A225)-5,FALSE))</f>
        <v>0</v>
      </c>
      <c r="X225" s="10">
        <f ca="1">IF(X$5&lt;&gt;"",HLOOKUP(X$5,Functionalization!$G$6:$R$373,ROW($A225)-5,FALSE),IFERROR(INDEX(X$337:X$373,MATCH($F225,$B$337:$B$373,0))/VLOOKUP($F225,$B$337:$BB$373,MATCH(LEFT(TRIM(X$6),FIND("~",SUBSTITUTE(X$6,"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225))*HLOOKUP(LEFT(TRIM(X$6),FIND("~",SUBSTITUTE(X$6," ","~",LEN(TRIM(X$6))-LEN(SUBSTITUTE(TRIM(X$6)," ",""))))-1)&amp;" Total",$B$6:$BB$373,ROW($A225)-5,FALSE))</f>
        <v>0</v>
      </c>
      <c r="Y225" s="10">
        <f ca="1">IF(Y$5&lt;&gt;"",HLOOKUP(Y$5,Functionalization!$G$6:$R$373,ROW($A225)-5,FALSE),IFERROR(INDEX(Y$337:Y$373,MATCH($F225,$B$337:$B$373,0))/VLOOKUP($F225,$B$337:$BB$373,MATCH(LEFT(TRIM(Y$6),FIND("~",SUBSTITUTE(Y$6,"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225))*HLOOKUP(LEFT(TRIM(Y$6),FIND("~",SUBSTITUTE(Y$6," ","~",LEN(TRIM(Y$6))-LEN(SUBSTITUTE(TRIM(Y$6)," ",""))))-1)&amp;" Total",$B$6:$BB$373,ROW($A225)-5,FALSE))</f>
        <v>0</v>
      </c>
      <c r="Z225" s="10">
        <f ca="1">IF(Z$5&lt;&gt;"",HLOOKUP(Z$5,Functionalization!$G$6:$R$373,ROW($A225)-5,FALSE),IFERROR(INDEX(Z$337:Z$373,MATCH($F225,$B$337:$B$373,0))/VLOOKUP($F225,$B$337:$BB$373,MATCH(LEFT(TRIM(Z$6),FIND("~",SUBSTITUTE(Z$6,"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225))*HLOOKUP(LEFT(TRIM(Z$6),FIND("~",SUBSTITUTE(Z$6," ","~",LEN(TRIM(Z$6))-LEN(SUBSTITUTE(TRIM(Z$6)," ",""))))-1)&amp;" Total",$B$6:$BB$373,ROW($A225)-5,FALSE))</f>
        <v>0</v>
      </c>
      <c r="AA225" s="10">
        <f ca="1">IF(AA$5&lt;&gt;"",HLOOKUP(AA$5,Functionalization!$G$6:$R$373,ROW($A225)-5,FALSE),IFERROR(INDEX(AA$337:AA$373,MATCH($F225,$B$337:$B$373,0))/VLOOKUP($F225,$B$337:$BB$373,MATCH(LEFT(TRIM(AA$6),FIND("~",SUBSTITUTE(AA$6,"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225))*HLOOKUP(LEFT(TRIM(AA$6),FIND("~",SUBSTITUTE(AA$6," ","~",LEN(TRIM(AA$6))-LEN(SUBSTITUTE(TRIM(AA$6)," ",""))))-1)&amp;" Total",$B$6:$BB$373,ROW($A225)-5,FALSE))</f>
        <v>0</v>
      </c>
      <c r="AB225" s="10">
        <f ca="1">IF(AB$5&lt;&gt;"",HLOOKUP(AB$5,Functionalization!$G$6:$R$373,ROW($A225)-5,FALSE),IFERROR(INDEX(AB$337:AB$373,MATCH($F225,$B$337:$B$373,0))/VLOOKUP($F225,$B$337:$BB$373,MATCH(LEFT(TRIM(AB$6),FIND("~",SUBSTITUTE(AB$6,"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225))*HLOOKUP(LEFT(TRIM(AB$6),FIND("~",SUBSTITUTE(AB$6," ","~",LEN(TRIM(AB$6))-LEN(SUBSTITUTE(TRIM(AB$6)," ",""))))-1)&amp;" Total",$B$6:$BB$373,ROW($A225)-5,FALSE))</f>
        <v>0</v>
      </c>
      <c r="AC225" s="10">
        <f ca="1">IF(AC$5&lt;&gt;"",HLOOKUP(AC$5,Functionalization!$G$6:$R$373,ROW($A225)-5,FALSE),IFERROR(INDEX(AC$337:AC$373,MATCH($F225,$B$337:$B$373,0))/VLOOKUP($F225,$B$337:$BB$373,MATCH(LEFT(TRIM(AC$6),FIND("~",SUBSTITUTE(AC$6,"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225))*HLOOKUP(LEFT(TRIM(AC$6),FIND("~",SUBSTITUTE(AC$6," ","~",LEN(TRIM(AC$6))-LEN(SUBSTITUTE(TRIM(AC$6)," ",""))))-1)&amp;" Total",$B$6:$BB$373,ROW($A225)-5,FALSE))</f>
        <v>0</v>
      </c>
      <c r="AD225" s="10">
        <f ca="1">IF(AD$5&lt;&gt;"",HLOOKUP(AD$5,Functionalization!$G$6:$R$373,ROW($A225)-5,FALSE),IFERROR(INDEX(AD$337:AD$373,MATCH($F225,$B$337:$B$373,0))/VLOOKUP($F225,$B$337:$BB$373,MATCH(LEFT(TRIM(AD$6),FIND("~",SUBSTITUTE(AD$6,"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225))*HLOOKUP(LEFT(TRIM(AD$6),FIND("~",SUBSTITUTE(AD$6," ","~",LEN(TRIM(AD$6))-LEN(SUBSTITUTE(TRIM(AD$6)," ",""))))-1)&amp;" Total",$B$6:$BB$373,ROW($A225)-5,FALSE))</f>
        <v>0</v>
      </c>
      <c r="AE225" s="10">
        <f ca="1">IF(AE$5&lt;&gt;"",HLOOKUP(AE$5,Functionalization!$G$6:$R$373,ROW($A225)-5,FALSE),IFERROR(INDEX(AE$337:AE$373,MATCH($F225,$B$337:$B$373,0))/VLOOKUP($F225,$B$337:$BB$373,MATCH(LEFT(TRIM(AE$6),FIND("~",SUBSTITUTE(AE$6,"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225))*HLOOKUP(LEFT(TRIM(AE$6),FIND("~",SUBSTITUTE(AE$6," ","~",LEN(TRIM(AE$6))-LEN(SUBSTITUTE(TRIM(AE$6)," ",""))))-1)&amp;" Total",$B$6:$BB$373,ROW($A225)-5,FALSE))</f>
        <v>0</v>
      </c>
      <c r="AF225" s="10">
        <f ca="1">IF(AF$5&lt;&gt;"",HLOOKUP(AF$5,Functionalization!$G$6:$R$373,ROW($A225)-5,FALSE),IFERROR(INDEX(AF$337:AF$373,MATCH($F225,$B$337:$B$373,0))/VLOOKUP($F225,$B$337:$BB$373,MATCH(LEFT(TRIM(AF$6),FIND("~",SUBSTITUTE(AF$6,"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225))*HLOOKUP(LEFT(TRIM(AF$6),FIND("~",SUBSTITUTE(AF$6," ","~",LEN(TRIM(AF$6))-LEN(SUBSTITUTE(TRIM(AF$6)," ",""))))-1)&amp;" Total",$B$6:$BB$373,ROW($A225)-5,FALSE))</f>
        <v>0</v>
      </c>
      <c r="AG225" s="10">
        <f ca="1">IF(AG$5&lt;&gt;"",HLOOKUP(AG$5,Functionalization!$G$6:$R$373,ROW($A225)-5,FALSE),IFERROR(INDEX(AG$337:AG$373,MATCH($F225,$B$337:$B$373,0))/VLOOKUP($F225,$B$337:$BB$373,MATCH(LEFT(TRIM(AG$6),FIND("~",SUBSTITUTE(AG$6,"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225))*HLOOKUP(LEFT(TRIM(AG$6),FIND("~",SUBSTITUTE(AG$6," ","~",LEN(TRIM(AG$6))-LEN(SUBSTITUTE(TRIM(AG$6)," ",""))))-1)&amp;" Total",$B$6:$BB$373,ROW($A225)-5,FALSE))</f>
        <v>0</v>
      </c>
      <c r="AH225" s="10">
        <f ca="1">IF(AH$5&lt;&gt;"",HLOOKUP(AH$5,Functionalization!$G$6:$R$373,ROW($A225)-5,FALSE),IFERROR(INDEX(AH$337:AH$373,MATCH($F225,$B$337:$B$373,0))/VLOOKUP($F225,$B$337:$BB$373,MATCH(LEFT(TRIM(AH$6),FIND("~",SUBSTITUTE(AH$6,"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225))*HLOOKUP(LEFT(TRIM(AH$6),FIND("~",SUBSTITUTE(AH$6," ","~",LEN(TRIM(AH$6))-LEN(SUBSTITUTE(TRIM(AH$6)," ",""))))-1)&amp;" Total",$B$6:$BB$373,ROW($A225)-5,FALSE))</f>
        <v>0</v>
      </c>
      <c r="AI225" s="10">
        <f ca="1">IF(AI$5&lt;&gt;"",HLOOKUP(AI$5,Functionalization!$G$6:$R$373,ROW($A225)-5,FALSE),IFERROR(INDEX(AI$337:AI$373,MATCH($F225,$B$337:$B$373,0))/VLOOKUP($F225,$B$337:$BB$373,MATCH(LEFT(TRIM(AI$6),FIND("~",SUBSTITUTE(AI$6,"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225))*HLOOKUP(LEFT(TRIM(AI$6),FIND("~",SUBSTITUTE(AI$6," ","~",LEN(TRIM(AI$6))-LEN(SUBSTITUTE(TRIM(AI$6)," ",""))))-1)&amp;" Total",$B$6:$BB$373,ROW($A225)-5,FALSE))</f>
        <v>0</v>
      </c>
      <c r="AJ225" s="10">
        <f ca="1">IF(AJ$5&lt;&gt;"",HLOOKUP(AJ$5,Functionalization!$G$6:$R$373,ROW($A225)-5,FALSE),IFERROR(INDEX(AJ$337:AJ$373,MATCH($F225,$B$337:$B$373,0))/VLOOKUP($F225,$B$337:$BB$373,MATCH(LEFT(TRIM(AJ$6),FIND("~",SUBSTITUTE(AJ$6,"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225))*HLOOKUP(LEFT(TRIM(AJ$6),FIND("~",SUBSTITUTE(AJ$6," ","~",LEN(TRIM(AJ$6))-LEN(SUBSTITUTE(TRIM(AJ$6)," ",""))))-1)&amp;" Total",$B$6:$BB$373,ROW($A225)-5,FALSE))</f>
        <v>0</v>
      </c>
      <c r="AK225" s="10">
        <f ca="1">IF(AK$5&lt;&gt;"",HLOOKUP(AK$5,Functionalization!$G$6:$R$373,ROW($A225)-5,FALSE),IFERROR(INDEX(AK$337:AK$373,MATCH($F225,$B$337:$B$373,0))/VLOOKUP($F225,$B$337:$BB$373,MATCH(LEFT(TRIM(AK$6),FIND("~",SUBSTITUTE(AK$6,"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225))*HLOOKUP(LEFT(TRIM(AK$6),FIND("~",SUBSTITUTE(AK$6," ","~",LEN(TRIM(AK$6))-LEN(SUBSTITUTE(TRIM(AK$6)," ",""))))-1)&amp;" Total",$B$6:$BB$373,ROW($A225)-5,FALSE))</f>
        <v>0</v>
      </c>
      <c r="AL225" s="10">
        <f ca="1">IF(AL$5&lt;&gt;"",HLOOKUP(AL$5,Functionalization!$G$6:$R$373,ROW($A225)-5,FALSE),IFERROR(INDEX(AL$337:AL$373,MATCH($F225,$B$337:$B$373,0))/VLOOKUP($F225,$B$337:$BB$373,MATCH(LEFT(TRIM(AL$6),FIND("~",SUBSTITUTE(AL$6,"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225))*HLOOKUP(LEFT(TRIM(AL$6),FIND("~",SUBSTITUTE(AL$6," ","~",LEN(TRIM(AL$6))-LEN(SUBSTITUTE(TRIM(AL$6)," ",""))))-1)&amp;" Total",$B$6:$BB$373,ROW($A225)-5,FALSE))</f>
        <v>0</v>
      </c>
      <c r="AM225" s="10">
        <f ca="1">IF(AM$5&lt;&gt;"",HLOOKUP(AM$5,Functionalization!$G$6:$R$373,ROW($A225)-5,FALSE),IFERROR(INDEX(AM$337:AM$373,MATCH($F225,$B$337:$B$373,0))/VLOOKUP($F225,$B$337:$BB$373,MATCH(LEFT(TRIM(AM$6),FIND("~",SUBSTITUTE(AM$6,"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225))*HLOOKUP(LEFT(TRIM(AM$6),FIND("~",SUBSTITUTE(AM$6," ","~",LEN(TRIM(AM$6))-LEN(SUBSTITUTE(TRIM(AM$6)," ",""))))-1)&amp;" Total",$B$6:$BB$373,ROW($A225)-5,FALSE))</f>
        <v>0</v>
      </c>
      <c r="AN225" s="10">
        <f ca="1">IF(AN$5&lt;&gt;"",HLOOKUP(AN$5,Functionalization!$G$6:$R$373,ROW($A225)-5,FALSE),IFERROR(INDEX(AN$337:AN$373,MATCH($F225,$B$337:$B$373,0))/VLOOKUP($F225,$B$337:$BB$373,MATCH(LEFT(TRIM(AN$6),FIND("~",SUBSTITUTE(AN$6,"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225))*HLOOKUP(LEFT(TRIM(AN$6),FIND("~",SUBSTITUTE(AN$6," ","~",LEN(TRIM(AN$6))-LEN(SUBSTITUTE(TRIM(AN$6)," ",""))))-1)&amp;" Total",$B$6:$BB$373,ROW($A225)-5,FALSE))</f>
        <v>0</v>
      </c>
      <c r="AO225" s="10">
        <f ca="1">IF(AO$5&lt;&gt;"",HLOOKUP(AO$5,Functionalization!$G$6:$R$373,ROW($A225)-5,FALSE),IFERROR(INDEX(AO$337:AO$373,MATCH($F225,$B$337:$B$373,0))/VLOOKUP($F225,$B$337:$BB$373,MATCH(LEFT(TRIM(AO$6),FIND("~",SUBSTITUTE(AO$6,"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225))*HLOOKUP(LEFT(TRIM(AO$6),FIND("~",SUBSTITUTE(AO$6," ","~",LEN(TRIM(AO$6))-LEN(SUBSTITUTE(TRIM(AO$6)," ",""))))-1)&amp;" Total",$B$6:$BB$373,ROW($A225)-5,FALSE))</f>
        <v>0</v>
      </c>
      <c r="AP225" s="10">
        <f ca="1">IF(AP$5&lt;&gt;"",HLOOKUP(AP$5,Functionalization!$G$6:$R$373,ROW($A225)-5,FALSE),IFERROR(INDEX(AP$337:AP$373,MATCH($F225,$B$337:$B$373,0))/VLOOKUP($F225,$B$337:$BB$373,MATCH(LEFT(TRIM(AP$6),FIND("~",SUBSTITUTE(AP$6,"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225))*HLOOKUP(LEFT(TRIM(AP$6),FIND("~",SUBSTITUTE(AP$6," ","~",LEN(TRIM(AP$6))-LEN(SUBSTITUTE(TRIM(AP$6)," ",""))))-1)&amp;" Total",$B$6:$BB$373,ROW($A225)-5,FALSE))</f>
        <v>0</v>
      </c>
      <c r="AQ225" s="10">
        <f ca="1">IF(AQ$5&lt;&gt;"",HLOOKUP(AQ$5,Functionalization!$G$6:$R$373,ROW($A225)-5,FALSE),IFERROR(INDEX(AQ$337:AQ$373,MATCH($F225,$B$337:$B$373,0))/VLOOKUP($F225,$B$337:$BB$373,MATCH(LEFT(TRIM(AQ$6),FIND("~",SUBSTITUTE(AQ$6,"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225))*HLOOKUP(LEFT(TRIM(AQ$6),FIND("~",SUBSTITUTE(AQ$6," ","~",LEN(TRIM(AQ$6))-LEN(SUBSTITUTE(TRIM(AQ$6)," ",""))))-1)&amp;" Total",$B$6:$BB$373,ROW($A225)-5,FALSE))</f>
        <v>0</v>
      </c>
      <c r="AR225" s="10">
        <f ca="1">IF(AR$5&lt;&gt;"",HLOOKUP(AR$5,Functionalization!$G$6:$R$373,ROW($A225)-5,FALSE),IFERROR(INDEX(AR$337:AR$373,MATCH($F225,$B$337:$B$373,0))/VLOOKUP($F225,$B$337:$BB$373,MATCH(LEFT(TRIM(AR$6),FIND("~",SUBSTITUTE(AR$6,"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225))*HLOOKUP(LEFT(TRIM(AR$6),FIND("~",SUBSTITUTE(AR$6," ","~",LEN(TRIM(AR$6))-LEN(SUBSTITUTE(TRIM(AR$6)," ",""))))-1)&amp;" Total",$B$6:$BB$373,ROW($A225)-5,FALSE))</f>
        <v>0</v>
      </c>
      <c r="AS225" s="10">
        <f ca="1">IF(AS$5&lt;&gt;"",HLOOKUP(AS$5,Functionalization!$G$6:$R$373,ROW($A225)-5,FALSE),IFERROR(INDEX(AS$337:AS$373,MATCH($F225,$B$337:$B$373,0))/VLOOKUP($F225,$B$337:$BB$373,MATCH(LEFT(TRIM(AS$6),FIND("~",SUBSTITUTE(AS$6,"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225))*HLOOKUP(LEFT(TRIM(AS$6),FIND("~",SUBSTITUTE(AS$6," ","~",LEN(TRIM(AS$6))-LEN(SUBSTITUTE(TRIM(AS$6)," ",""))))-1)&amp;" Total",$B$6:$BB$373,ROW($A225)-5,FALSE))</f>
        <v>0</v>
      </c>
      <c r="AT225" s="10">
        <f ca="1">IF(AT$5&lt;&gt;"",HLOOKUP(AT$5,Functionalization!$G$6:$R$373,ROW($A225)-5,FALSE),IFERROR(INDEX(AT$337:AT$373,MATCH($F225,$B$337:$B$373,0))/VLOOKUP($F225,$B$337:$BB$373,MATCH(LEFT(TRIM(AT$6),FIND("~",SUBSTITUTE(AT$6,"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225))*HLOOKUP(LEFT(TRIM(AT$6),FIND("~",SUBSTITUTE(AT$6," ","~",LEN(TRIM(AT$6))-LEN(SUBSTITUTE(TRIM(AT$6)," ",""))))-1)&amp;" Total",$B$6:$BB$373,ROW($A225)-5,FALSE))</f>
        <v>0</v>
      </c>
      <c r="AU225" s="10">
        <f ca="1">IF(AU$5&lt;&gt;"",HLOOKUP(AU$5,Functionalization!$G$6:$R$373,ROW($A225)-5,FALSE),IFERROR(INDEX(AU$337:AU$373,MATCH($F225,$B$337:$B$373,0))/VLOOKUP($F225,$B$337:$BB$373,MATCH(LEFT(TRIM(AU$6),FIND("~",SUBSTITUTE(AU$6,"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225))*HLOOKUP(LEFT(TRIM(AU$6),FIND("~",SUBSTITUTE(AU$6," ","~",LEN(TRIM(AU$6))-LEN(SUBSTITUTE(TRIM(AU$6)," ",""))))-1)&amp;" Total",$B$6:$BB$373,ROW($A225)-5,FALSE))</f>
        <v>0</v>
      </c>
      <c r="AV225" s="10">
        <f ca="1">IF(AV$5&lt;&gt;"",HLOOKUP(AV$5,Functionalization!$G$6:$R$373,ROW($A225)-5,FALSE),IFERROR(INDEX(AV$337:AV$373,MATCH($F225,$B$337:$B$373,0))/VLOOKUP($F225,$B$337:$BB$373,MATCH(LEFT(TRIM(AV$6),FIND("~",SUBSTITUTE(AV$6,"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225))*HLOOKUP(LEFT(TRIM(AV$6),FIND("~",SUBSTITUTE(AV$6," ","~",LEN(TRIM(AV$6))-LEN(SUBSTITUTE(TRIM(AV$6)," ",""))))-1)&amp;" Total",$B$6:$BB$373,ROW($A225)-5,FALSE))</f>
        <v>0</v>
      </c>
      <c r="AW225" s="10">
        <f ca="1">IF(AW$5&lt;&gt;"",HLOOKUP(AW$5,Functionalization!$G$6:$R$373,ROW($A225)-5,FALSE),IFERROR(INDEX(AW$337:AW$373,MATCH($F225,$B$337:$B$373,0))/VLOOKUP($F225,$B$337:$BB$373,MATCH(LEFT(TRIM(AW$6),FIND("~",SUBSTITUTE(AW$6,"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225))*HLOOKUP(LEFT(TRIM(AW$6),FIND("~",SUBSTITUTE(AW$6," ","~",LEN(TRIM(AW$6))-LEN(SUBSTITUTE(TRIM(AW$6)," ",""))))-1)&amp;" Total",$B$6:$BB$373,ROW($A225)-5,FALSE))</f>
        <v>0</v>
      </c>
      <c r="AX225" s="10">
        <f ca="1">IF(AX$5&lt;&gt;"",HLOOKUP(AX$5,Functionalization!$G$6:$R$373,ROW($A225)-5,FALSE),IFERROR(INDEX(AX$337:AX$373,MATCH($F225,$B$337:$B$373,0))/VLOOKUP($F225,$B$337:$BB$373,MATCH(LEFT(TRIM(AX$6),FIND("~",SUBSTITUTE(AX$6,"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225))*HLOOKUP(LEFT(TRIM(AX$6),FIND("~",SUBSTITUTE(AX$6," ","~",LEN(TRIM(AX$6))-LEN(SUBSTITUTE(TRIM(AX$6)," ",""))))-1)&amp;" Total",$B$6:$BB$373,ROW($A225)-5,FALSE))</f>
        <v>0</v>
      </c>
      <c r="AY225" s="10">
        <f ca="1">IF(AY$5&lt;&gt;"",HLOOKUP(AY$5,Functionalization!$G$6:$R$373,ROW($A225)-5,FALSE),IFERROR(INDEX(AY$337:AY$373,MATCH($F225,$B$337:$B$373,0))/VLOOKUP($F225,$B$337:$BB$373,MATCH(LEFT(TRIM(AY$6),FIND("~",SUBSTITUTE(AY$6,"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225))*HLOOKUP(LEFT(TRIM(AY$6),FIND("~",SUBSTITUTE(AY$6," ","~",LEN(TRIM(AY$6))-LEN(SUBSTITUTE(TRIM(AY$6)," ",""))))-1)&amp;" Total",$B$6:$BB$373,ROW($A225)-5,FALSE))</f>
        <v>0</v>
      </c>
      <c r="AZ225" s="10">
        <f ca="1">IF(AZ$5&lt;&gt;"",HLOOKUP(AZ$5,Functionalization!$G$6:$R$373,ROW($A225)-5,FALSE),IFERROR(INDEX(AZ$337:AZ$373,MATCH($F225,$B$337:$B$373,0))/VLOOKUP($F225,$B$337:$BB$373,MATCH(LEFT(TRIM(AZ$6),FIND("~",SUBSTITUTE(AZ$6,"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225))*HLOOKUP(LEFT(TRIM(AZ$6),FIND("~",SUBSTITUTE(AZ$6," ","~",LEN(TRIM(AZ$6))-LEN(SUBSTITUTE(TRIM(AZ$6)," ",""))))-1)&amp;" Total",$B$6:$BB$373,ROW($A225)-5,FALSE))</f>
        <v>0</v>
      </c>
      <c r="BA225" s="10">
        <f ca="1">IF(BA$5&lt;&gt;"",HLOOKUP(BA$5,Functionalization!$G$6:$R$373,ROW($A225)-5,FALSE),IFERROR(INDEX(BA$337:BA$373,MATCH($F225,$B$337:$B$373,0))/VLOOKUP($F225,$B$337:$BB$373,MATCH(LEFT(TRIM(BA$6),FIND("~",SUBSTITUTE(BA$6,"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225))*HLOOKUP(LEFT(TRIM(BA$6),FIND("~",SUBSTITUTE(BA$6," ","~",LEN(TRIM(BA$6))-LEN(SUBSTITUTE(TRIM(BA$6)," ",""))))-1)&amp;" Total",$B$6:$BB$373,ROW($A225)-5,FALSE))</f>
        <v>0</v>
      </c>
      <c r="BB225" s="10">
        <f ca="1">IF(BB$5&lt;&gt;"",HLOOKUP(BB$5,Functionalization!$G$6:$R$373,ROW($A225)-5,FALSE),IFERROR(INDEX(BB$337:BB$373,MATCH($F225,$B$337:$B$373,0))/VLOOKUP($F225,$B$337:$BB$373,MATCH(LEFT(TRIM(BB$6),FIND("~",SUBSTITUTE(BB$6,"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225))*HLOOKUP(LEFT(TRIM(BB$6),FIND("~",SUBSTITUTE(BB$6," ","~",LEN(TRIM(BB$6))-LEN(SUBSTITUTE(TRIM(BB$6)," ",""))))-1)&amp;" Total",$B$6:$BB$373,ROW($A225)-5,FALSE))</f>
        <v>0</v>
      </c>
      <c r="BD225">
        <f ca="1">IFERROR(IF(SUMIF($G$6:$BB$6,BD$6&amp;" Total",$G225:$BB225)-(SUMIF($G$6:$BB$6,BD$6&amp;" "&amp;'Input-Func_Class'!$D$22,$G225:$BB225)+IFERROR(SUMIF($G$6:$BB$6,BD$6&amp;" "&amp;'Input-Func_Class'!$E$22,$G225:$BB225),SUMIF($G$6:$BB$6,BD$6&amp;" "&amp;'Input-Func_Class'!$B$24,$G225:$BB225))+SUMIF($G$6:$BB$6,BD$6&amp;" "&amp;'Input-Func_Class'!$F$22,$G225:$BB225))&lt;Check_Limit,0,1),1)</f>
        <v>0</v>
      </c>
      <c r="BE225">
        <f ca="1">IFERROR(IF(SUMIF($G$6:$BB$6,BE$6&amp;" Total",$G225:$BB225)-(SUMIF($G$6:$BB$6,BE$6&amp;" "&amp;'Input-Func_Class'!$D$22,$G225:$BB225)+IFERROR(SUMIF($G$6:$BB$6,BE$6&amp;" "&amp;'Input-Func_Class'!$E$22,$G225:$BB225),SUMIF($G$6:$BB$6,BE$6&amp;" "&amp;'Input-Func_Class'!$B$24,$G225:$BB225))+SUMIF($G$6:$BB$6,BE$6&amp;" "&amp;'Input-Func_Class'!$F$22,$G225:$BB225))&lt;Check_Limit,0,1),1)</f>
        <v>0</v>
      </c>
      <c r="BF225">
        <f ca="1">IFERROR(IF(SUMIF($G$6:$BB$6,BF$6&amp;" Total",$G225:$BB225)-(SUMIF($G$6:$BB$6,BF$6&amp;" "&amp;'Input-Func_Class'!$D$22,$G225:$BB225)+IFERROR(SUMIF($G$6:$BB$6,BF$6&amp;" "&amp;'Input-Func_Class'!$E$22,$G225:$BB225),SUMIF($G$6:$BB$6,BF$6&amp;" "&amp;'Input-Func_Class'!$B$24,$G225:$BB225))+SUMIF($G$6:$BB$6,BF$6&amp;" "&amp;'Input-Func_Class'!$F$22,$G225:$BB225))&lt;Check_Limit,0,1),1)</f>
        <v>0</v>
      </c>
      <c r="BG225">
        <f ca="1">IFERROR(IF(SUMIF($G$6:$BB$6,BG$6&amp;" Total",$G225:$BB225)-(SUMIF($G$6:$BB$6,BG$6&amp;" "&amp;'Input-Func_Class'!$D$22,$G225:$BB225)+IFERROR(SUMIF($G$6:$BB$6,BG$6&amp;" "&amp;'Input-Func_Class'!$E$22,$G225:$BB225),SUMIF($G$6:$BB$6,BG$6&amp;" "&amp;'Input-Func_Class'!$B$24,$G225:$BB225))+SUMIF($G$6:$BB$6,BG$6&amp;" "&amp;'Input-Func_Class'!$F$22,$G225:$BB225))&lt;Check_Limit,0,1),1)</f>
        <v>0</v>
      </c>
      <c r="BH225">
        <f ca="1">IFERROR(IF(SUMIF($G$6:$BB$6,BH$6&amp;" Total",$G225:$BB225)-(SUMIF($G$6:$BB$6,BH$6&amp;" "&amp;'Input-Func_Class'!$D$22,$G225:$BB225)+IFERROR(SUMIF($G$6:$BB$6,BH$6&amp;" "&amp;'Input-Func_Class'!$E$22,$G225:$BB225),SUMIF($G$6:$BB$6,BH$6&amp;" "&amp;'Input-Func_Class'!$B$24,$G225:$BB225))+SUMIF($G$6:$BB$6,BH$6&amp;" "&amp;'Input-Func_Class'!$F$22,$G225:$BB225))&lt;Check_Limit,0,1),1)</f>
        <v>0</v>
      </c>
      <c r="BI225">
        <f ca="1">IFERROR(IF(SUMIF($G$6:$BB$6,BI$6&amp;" Total",$G225:$BB225)-(SUMIF($G$6:$BB$6,BI$6&amp;" "&amp;'Input-Func_Class'!$D$22,$G225:$BB225)+IFERROR(SUMIF($G$6:$BB$6,BI$6&amp;" "&amp;'Input-Func_Class'!$E$22,$G225:$BB225),SUMIF($G$6:$BB$6,BI$6&amp;" "&amp;'Input-Func_Class'!$B$24,$G225:$BB225))+SUMIF($G$6:$BB$6,BI$6&amp;" "&amp;'Input-Func_Class'!$F$22,$G225:$BB225))&lt;Check_Limit,0,1),1)</f>
        <v>0</v>
      </c>
      <c r="BJ225">
        <f ca="1">IFERROR(IF(SUMIF($G$6:$BB$6,BJ$6&amp;" Total",$G225:$BB225)-(SUMIF($G$6:$BB$6,BJ$6&amp;" "&amp;'Input-Func_Class'!$D$22,$G225:$BB225)+IFERROR(SUMIF($G$6:$BB$6,BJ$6&amp;" "&amp;'Input-Func_Class'!$E$22,$G225:$BB225),SUMIF($G$6:$BB$6,BJ$6&amp;" "&amp;'Input-Func_Class'!$B$24,$G225:$BB225))+SUMIF($G$6:$BB$6,BJ$6&amp;" "&amp;'Input-Func_Class'!$F$22,$G225:$BB225))&lt;Check_Limit,0,1),1)</f>
        <v>0</v>
      </c>
      <c r="BK225">
        <f ca="1">IFERROR(IF(SUMIF($G$6:$BB$6,BK$6&amp;" Total",$G225:$BB225)-(SUMIF($G$6:$BB$6,BK$6&amp;" "&amp;'Input-Func_Class'!$D$22,$G225:$BB225)+IFERROR(SUMIF($G$6:$BB$6,BK$6&amp;" "&amp;'Input-Func_Class'!$E$22,$G225:$BB225),SUMIF($G$6:$BB$6,BK$6&amp;" "&amp;'Input-Func_Class'!$B$24,$G225:$BB225))+SUMIF($G$6:$BB$6,BK$6&amp;" "&amp;'Input-Func_Class'!$F$22,$G225:$BB225))&lt;Check_Limit,0,1),1)</f>
        <v>0</v>
      </c>
      <c r="BL225">
        <f ca="1">IFERROR(IF(SUMIF($G$6:$BB$6,BL$6&amp;" Total",$G225:$BB225)-(SUMIF($G$6:$BB$6,BL$6&amp;" "&amp;'Input-Func_Class'!$D$22,$G225:$BB225)+IFERROR(SUMIF($G$6:$BB$6,BL$6&amp;" "&amp;'Input-Func_Class'!$E$22,$G225:$BB225),SUMIF($G$6:$BB$6,BL$6&amp;" "&amp;'Input-Func_Class'!$B$24,$G225:$BB225))+SUMIF($G$6:$BB$6,BL$6&amp;" "&amp;'Input-Func_Class'!$F$22,$G225:$BB225))&lt;Check_Limit,0,1),1)</f>
        <v>0</v>
      </c>
      <c r="BM225">
        <f ca="1">IFERROR(IF(SUMIF($G$6:$BB$6,BM$6&amp;" Total",$G225:$BB225)-(SUMIF($G$6:$BB$6,BM$6&amp;" "&amp;'Input-Func_Class'!$D$22,$G225:$BB225)+IFERROR(SUMIF($G$6:$BB$6,BM$6&amp;" "&amp;'Input-Func_Class'!$E$22,$G225:$BB225),SUMIF($G$6:$BB$6,BM$6&amp;" "&amp;'Input-Func_Class'!$B$24,$G225:$BB225))+SUMIF($G$6:$BB$6,BM$6&amp;" "&amp;'Input-Func_Class'!$F$22,$G225:$BB225))&lt;Check_Limit,0,1),1)</f>
        <v>0</v>
      </c>
      <c r="BN225">
        <f ca="1">IFERROR(IF(SUMIF($G$6:$BB$6,BN$6&amp;" Total",$G225:$BB225)-(SUMIF($G$6:$BB$6,BN$6&amp;" "&amp;'Input-Func_Class'!$D$22,$G225:$BB225)+IFERROR(SUMIF($G$6:$BB$6,BN$6&amp;" "&amp;'Input-Func_Class'!$E$22,$G225:$BB225),SUMIF($G$6:$BB$6,BN$6&amp;" "&amp;'Input-Func_Class'!$B$24,$G225:$BB225))+SUMIF($G$6:$BB$6,BN$6&amp;" "&amp;'Input-Func_Class'!$F$22,$G225:$BB225))&lt;Check_Limit,0,1),1)</f>
        <v>0</v>
      </c>
      <c r="BO225">
        <f ca="1">IFERROR(IF(SUMIF($G$6:$BB$6,BO$6&amp;" Total",$G225:$BB225)-(SUMIF($G$6:$BB$6,BO$6&amp;" "&amp;'Input-Func_Class'!$D$22,$G225:$BB225)+IFERROR(SUMIF($G$6:$BB$6,BO$6&amp;" "&amp;'Input-Func_Class'!$E$22,$G225:$BB225),SUMIF($G$6:$BB$6,BO$6&amp;" "&amp;'Input-Func_Class'!$B$24,$G225:$BB225))+SUMIF($G$6:$BB$6,BO$6&amp;" "&amp;'Input-Func_Class'!$F$22,$G225:$BB225))&lt;Check_Limit,0,1),1)</f>
        <v>0</v>
      </c>
    </row>
    <row r="226" spans="1:67" outlineLevel="1">
      <c r="A226" s="31">
        <f>IF(ISBLANK('Input-Accounts'!A226),"",'Input-Accounts'!A226)</f>
        <v>199</v>
      </c>
      <c r="B226" s="53" t="str">
        <f>IF(ISBLANK('Input-Accounts'!B226),"",'Input-Accounts'!B226)</f>
        <v>Office supplies and expenses</v>
      </c>
      <c r="C226" s="31">
        <f>IF(ISBLANK('Input-Accounts'!C226),"",'Input-Accounts'!C226)</f>
        <v>921</v>
      </c>
      <c r="D226" s="10">
        <f>Functionalization!$D226</f>
        <v>2050331.3106323685</v>
      </c>
      <c r="E226" s="10">
        <f t="shared" ca="1" si="66"/>
        <v>0</v>
      </c>
      <c r="F226" s="3" t="str">
        <f>IF($D226=0,"-",IF('Input-Accounts'!$E226&lt;&gt;0,'Input-Accounts'!$E226,'Input-Accounts'!$G226))</f>
        <v>INT_OM_Exc_A&amp;G,Gas,Uncoll</v>
      </c>
      <c r="G226" s="10">
        <f ca="1">IF(G$5&lt;&gt;"",HLOOKUP(G$5,Functionalization!$G$6:$R$373,ROW($A226)-5,FALSE),IFERROR(INDEX(G$337:G$373,MATCH($F226,$B$337:$B$373,0))/VLOOKUP($F226,$B$337:$BB$373,MATCH(LEFT(TRIM(G$6),FIND("~",SUBSTITUTE(G$6,"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226))*HLOOKUP(LEFT(TRIM(G$6),FIND("~",SUBSTITUTE(G$6," ","~",LEN(TRIM(G$6))-LEN(SUBSTITUTE(TRIM(G$6)," ",""))))-1)&amp;" Total",$B$6:$BB$373,ROW($A226)-5,FALSE))</f>
        <v>918341.61694992718</v>
      </c>
      <c r="H226" s="10">
        <f ca="1">IF(H$5&lt;&gt;"",HLOOKUP(H$5,Functionalization!$G$6:$R$373,ROW($A226)-5,FALSE),IFERROR(INDEX(H$337:H$373,MATCH($F226,$B$337:$B$373,0))/VLOOKUP($F226,$B$337:$BB$373,MATCH(LEFT(TRIM(H$6),FIND("~",SUBSTITUTE(H$6,"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226))*HLOOKUP(LEFT(TRIM(H$6),FIND("~",SUBSTITUTE(H$6," ","~",LEN(TRIM(H$6))-LEN(SUBSTITUTE(TRIM(H$6)," ",""))))-1)&amp;" Total",$B$6:$BB$373,ROW($A226)-5,FALSE))</f>
        <v>661995.60536750802</v>
      </c>
      <c r="I226" s="10">
        <f ca="1">IF(I$5&lt;&gt;"",HLOOKUP(I$5,Functionalization!$G$6:$R$373,ROW($A226)-5,FALSE),IFERROR(INDEX(I$337:I$373,MATCH($F226,$B$337:$B$373,0))/VLOOKUP($F226,$B$337:$BB$373,MATCH(LEFT(TRIM(I$6),FIND("~",SUBSTITUTE(I$6,"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226))*HLOOKUP(LEFT(TRIM(I$6),FIND("~",SUBSTITUTE(I$6," ","~",LEN(TRIM(I$6))-LEN(SUBSTITUTE(TRIM(I$6)," ",""))))-1)&amp;" Total",$B$6:$BB$373,ROW($A226)-5,FALSE))</f>
        <v>0</v>
      </c>
      <c r="J226" s="10">
        <f ca="1">IF(J$5&lt;&gt;"",HLOOKUP(J$5,Functionalization!$G$6:$R$373,ROW($A226)-5,FALSE),IFERROR(INDEX(J$337:J$373,MATCH($F226,$B$337:$B$373,0))/VLOOKUP($F226,$B$337:$BB$373,MATCH(LEFT(TRIM(J$6),FIND("~",SUBSTITUTE(J$6,"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226))*HLOOKUP(LEFT(TRIM(J$6),FIND("~",SUBSTITUTE(J$6," ","~",LEN(TRIM(J$6))-LEN(SUBSTITUTE(TRIM(J$6)," ",""))))-1)&amp;" Total",$B$6:$BB$373,ROW($A226)-5,FALSE))</f>
        <v>256346.01158241901</v>
      </c>
      <c r="K226" s="10">
        <f ca="1">IF(K$5&lt;&gt;"",HLOOKUP(K$5,Functionalization!$G$6:$R$373,ROW($A226)-5,FALSE),IFERROR(INDEX(K$337:K$373,MATCH($F226,$B$337:$B$373,0))/VLOOKUP($F226,$B$337:$BB$373,MATCH(LEFT(TRIM(K$6),FIND("~",SUBSTITUTE(K$6,"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226))*HLOOKUP(LEFT(TRIM(K$6),FIND("~",SUBSTITUTE(K$6," ","~",LEN(TRIM(K$6))-LEN(SUBSTITUTE(TRIM(K$6)," ",""))))-1)&amp;" Total",$B$6:$BB$373,ROW($A226)-5,FALSE))</f>
        <v>835599.38769604126</v>
      </c>
      <c r="L226" s="10">
        <f ca="1">IF(L$5&lt;&gt;"",HLOOKUP(L$5,Functionalization!$G$6:$R$373,ROW($A226)-5,FALSE),IFERROR(INDEX(L$337:L$373,MATCH($F226,$B$337:$B$373,0))/VLOOKUP($F226,$B$337:$BB$373,MATCH(LEFT(TRIM(L$6),FIND("~",SUBSTITUTE(L$6,"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226))*HLOOKUP(LEFT(TRIM(L$6),FIND("~",SUBSTITUTE(L$6," ","~",LEN(TRIM(L$6))-LEN(SUBSTITUTE(TRIM(L$6)," ",""))))-1)&amp;" Total",$B$6:$BB$373,ROW($A226)-5,FALSE))</f>
        <v>0</v>
      </c>
      <c r="M226" s="10">
        <f ca="1">IF(M$5&lt;&gt;"",HLOOKUP(M$5,Functionalization!$G$6:$R$373,ROW($A226)-5,FALSE),IFERROR(INDEX(M$337:M$373,MATCH($F226,$B$337:$B$373,0))/VLOOKUP($F226,$B$337:$BB$373,MATCH(LEFT(TRIM(M$6),FIND("~",SUBSTITUTE(M$6,"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226))*HLOOKUP(LEFT(TRIM(M$6),FIND("~",SUBSTITUTE(M$6," ","~",LEN(TRIM(M$6))-LEN(SUBSTITUTE(TRIM(M$6)," ",""))))-1)&amp;" Total",$B$6:$BB$373,ROW($A226)-5,FALSE))</f>
        <v>0</v>
      </c>
      <c r="N226" s="10">
        <f ca="1">IF(N$5&lt;&gt;"",HLOOKUP(N$5,Functionalization!$G$6:$R$373,ROW($A226)-5,FALSE),IFERROR(INDEX(N$337:N$373,MATCH($F226,$B$337:$B$373,0))/VLOOKUP($F226,$B$337:$BB$373,MATCH(LEFT(TRIM(N$6),FIND("~",SUBSTITUTE(N$6,"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226))*HLOOKUP(LEFT(TRIM(N$6),FIND("~",SUBSTITUTE(N$6," ","~",LEN(TRIM(N$6))-LEN(SUBSTITUTE(TRIM(N$6)," ",""))))-1)&amp;" Total",$B$6:$BB$373,ROW($A226)-5,FALSE))</f>
        <v>835599.38769604126</v>
      </c>
      <c r="O226" s="10">
        <f ca="1">IF(O$5&lt;&gt;"",HLOOKUP(O$5,Functionalization!$G$6:$R$373,ROW($A226)-5,FALSE),IFERROR(INDEX(O$337:O$373,MATCH($F226,$B$337:$B$373,0))/VLOOKUP($F226,$B$337:$BB$373,MATCH(LEFT(TRIM(O$6),FIND("~",SUBSTITUTE(O$6,"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226))*HLOOKUP(LEFT(TRIM(O$6),FIND("~",SUBSTITUTE(O$6," ","~",LEN(TRIM(O$6))-LEN(SUBSTITUTE(TRIM(O$6)," ",""))))-1)&amp;" Total",$B$6:$BB$373,ROW($A226)-5,FALSE))</f>
        <v>296390.30598640046</v>
      </c>
      <c r="P226" s="10">
        <f ca="1">IF(P$5&lt;&gt;"",HLOOKUP(P$5,Functionalization!$G$6:$R$373,ROW($A226)-5,FALSE),IFERROR(INDEX(P$337:P$373,MATCH($F226,$B$337:$B$373,0))/VLOOKUP($F226,$B$337:$BB$373,MATCH(LEFT(TRIM(P$6),FIND("~",SUBSTITUTE(P$6,"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226))*HLOOKUP(LEFT(TRIM(P$6),FIND("~",SUBSTITUTE(P$6," ","~",LEN(TRIM(P$6))-LEN(SUBSTITUTE(TRIM(P$6)," ",""))))-1)&amp;" Total",$B$6:$BB$373,ROW($A226)-5,FALSE))</f>
        <v>0</v>
      </c>
      <c r="Q226" s="10">
        <f ca="1">IF(Q$5&lt;&gt;"",HLOOKUP(Q$5,Functionalization!$G$6:$R$373,ROW($A226)-5,FALSE),IFERROR(INDEX(Q$337:Q$373,MATCH($F226,$B$337:$B$373,0))/VLOOKUP($F226,$B$337:$BB$373,MATCH(LEFT(TRIM(Q$6),FIND("~",SUBSTITUTE(Q$6,"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226))*HLOOKUP(LEFT(TRIM(Q$6),FIND("~",SUBSTITUTE(Q$6," ","~",LEN(TRIM(Q$6))-LEN(SUBSTITUTE(TRIM(Q$6)," ",""))))-1)&amp;" Total",$B$6:$BB$373,ROW($A226)-5,FALSE))</f>
        <v>0</v>
      </c>
      <c r="R226" s="10">
        <f ca="1">IF(R$5&lt;&gt;"",HLOOKUP(R$5,Functionalization!$G$6:$R$373,ROW($A226)-5,FALSE),IFERROR(INDEX(R$337:R$373,MATCH($F226,$B$337:$B$373,0))/VLOOKUP($F226,$B$337:$BB$373,MATCH(LEFT(TRIM(R$6),FIND("~",SUBSTITUTE(R$6,"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226))*HLOOKUP(LEFT(TRIM(R$6),FIND("~",SUBSTITUTE(R$6," ","~",LEN(TRIM(R$6))-LEN(SUBSTITUTE(TRIM(R$6)," ",""))))-1)&amp;" Total",$B$6:$BB$373,ROW($A226)-5,FALSE))</f>
        <v>296390.30598640046</v>
      </c>
      <c r="S226" s="10">
        <f ca="1">IF(S$5&lt;&gt;"",HLOOKUP(S$5,Functionalization!$G$6:$R$373,ROW($A226)-5,FALSE),IFERROR(INDEX(S$337:S$373,MATCH($F226,$B$337:$B$373,0))/VLOOKUP($F226,$B$337:$BB$373,MATCH(LEFT(TRIM(S$6),FIND("~",SUBSTITUTE(S$6,"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226))*HLOOKUP(LEFT(TRIM(S$6),FIND("~",SUBSTITUTE(S$6," ","~",LEN(TRIM(S$6))-LEN(SUBSTITUTE(TRIM(S$6)," ",""))))-1)&amp;" Total",$B$6:$BB$373,ROW($A226)-5,FALSE))</f>
        <v>0</v>
      </c>
      <c r="T226" s="10">
        <f ca="1">IF(T$5&lt;&gt;"",HLOOKUP(T$5,Functionalization!$G$6:$R$373,ROW($A226)-5,FALSE),IFERROR(INDEX(T$337:T$373,MATCH($F226,$B$337:$B$373,0))/VLOOKUP($F226,$B$337:$BB$373,MATCH(LEFT(TRIM(T$6),FIND("~",SUBSTITUTE(T$6,"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226))*HLOOKUP(LEFT(TRIM(T$6),FIND("~",SUBSTITUTE(T$6," ","~",LEN(TRIM(T$6))-LEN(SUBSTITUTE(TRIM(T$6)," ",""))))-1)&amp;" Total",$B$6:$BB$373,ROW($A226)-5,FALSE))</f>
        <v>0</v>
      </c>
      <c r="U226" s="10">
        <f ca="1">IF(U$5&lt;&gt;"",HLOOKUP(U$5,Functionalization!$G$6:$R$373,ROW($A226)-5,FALSE),IFERROR(INDEX(U$337:U$373,MATCH($F226,$B$337:$B$373,0))/VLOOKUP($F226,$B$337:$BB$373,MATCH(LEFT(TRIM(U$6),FIND("~",SUBSTITUTE(U$6,"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226))*HLOOKUP(LEFT(TRIM(U$6),FIND("~",SUBSTITUTE(U$6," ","~",LEN(TRIM(U$6))-LEN(SUBSTITUTE(TRIM(U$6)," ",""))))-1)&amp;" Total",$B$6:$BB$373,ROW($A226)-5,FALSE))</f>
        <v>0</v>
      </c>
      <c r="V226" s="10">
        <f ca="1">IF(V$5&lt;&gt;"",HLOOKUP(V$5,Functionalization!$G$6:$R$373,ROW($A226)-5,FALSE),IFERROR(INDEX(V$337:V$373,MATCH($F226,$B$337:$B$373,0))/VLOOKUP($F226,$B$337:$BB$373,MATCH(LEFT(TRIM(V$6),FIND("~",SUBSTITUTE(V$6,"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226))*HLOOKUP(LEFT(TRIM(V$6),FIND("~",SUBSTITUTE(V$6," ","~",LEN(TRIM(V$6))-LEN(SUBSTITUTE(TRIM(V$6)," ",""))))-1)&amp;" Total",$B$6:$BB$373,ROW($A226)-5,FALSE))</f>
        <v>0</v>
      </c>
      <c r="W226" s="10">
        <f ca="1">IF(W$5&lt;&gt;"",HLOOKUP(W$5,Functionalization!$G$6:$R$373,ROW($A226)-5,FALSE),IFERROR(INDEX(W$337:W$373,MATCH($F226,$B$337:$B$373,0))/VLOOKUP($F226,$B$337:$BB$373,MATCH(LEFT(TRIM(W$6),FIND("~",SUBSTITUTE(W$6,"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226))*HLOOKUP(LEFT(TRIM(W$6),FIND("~",SUBSTITUTE(W$6," ","~",LEN(TRIM(W$6))-LEN(SUBSTITUTE(TRIM(W$6)," ",""))))-1)&amp;" Total",$B$6:$BB$373,ROW($A226)-5,FALSE))</f>
        <v>0</v>
      </c>
      <c r="X226" s="10">
        <f ca="1">IF(X$5&lt;&gt;"",HLOOKUP(X$5,Functionalization!$G$6:$R$373,ROW($A226)-5,FALSE),IFERROR(INDEX(X$337:X$373,MATCH($F226,$B$337:$B$373,0))/VLOOKUP($F226,$B$337:$BB$373,MATCH(LEFT(TRIM(X$6),FIND("~",SUBSTITUTE(X$6,"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226))*HLOOKUP(LEFT(TRIM(X$6),FIND("~",SUBSTITUTE(X$6," ","~",LEN(TRIM(X$6))-LEN(SUBSTITUTE(TRIM(X$6)," ",""))))-1)&amp;" Total",$B$6:$BB$373,ROW($A226)-5,FALSE))</f>
        <v>0</v>
      </c>
      <c r="Y226" s="10">
        <f ca="1">IF(Y$5&lt;&gt;"",HLOOKUP(Y$5,Functionalization!$G$6:$R$373,ROW($A226)-5,FALSE),IFERROR(INDEX(Y$337:Y$373,MATCH($F226,$B$337:$B$373,0))/VLOOKUP($F226,$B$337:$BB$373,MATCH(LEFT(TRIM(Y$6),FIND("~",SUBSTITUTE(Y$6,"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226))*HLOOKUP(LEFT(TRIM(Y$6),FIND("~",SUBSTITUTE(Y$6," ","~",LEN(TRIM(Y$6))-LEN(SUBSTITUTE(TRIM(Y$6)," ",""))))-1)&amp;" Total",$B$6:$BB$373,ROW($A226)-5,FALSE))</f>
        <v>0</v>
      </c>
      <c r="Z226" s="10">
        <f ca="1">IF(Z$5&lt;&gt;"",HLOOKUP(Z$5,Functionalization!$G$6:$R$373,ROW($A226)-5,FALSE),IFERROR(INDEX(Z$337:Z$373,MATCH($F226,$B$337:$B$373,0))/VLOOKUP($F226,$B$337:$BB$373,MATCH(LEFT(TRIM(Z$6),FIND("~",SUBSTITUTE(Z$6,"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226))*HLOOKUP(LEFT(TRIM(Z$6),FIND("~",SUBSTITUTE(Z$6," ","~",LEN(TRIM(Z$6))-LEN(SUBSTITUTE(TRIM(Z$6)," ",""))))-1)&amp;" Total",$B$6:$BB$373,ROW($A226)-5,FALSE))</f>
        <v>0</v>
      </c>
      <c r="AA226" s="10">
        <f ca="1">IF(AA$5&lt;&gt;"",HLOOKUP(AA$5,Functionalization!$G$6:$R$373,ROW($A226)-5,FALSE),IFERROR(INDEX(AA$337:AA$373,MATCH($F226,$B$337:$B$373,0))/VLOOKUP($F226,$B$337:$BB$373,MATCH(LEFT(TRIM(AA$6),FIND("~",SUBSTITUTE(AA$6,"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226))*HLOOKUP(LEFT(TRIM(AA$6),FIND("~",SUBSTITUTE(AA$6," ","~",LEN(TRIM(AA$6))-LEN(SUBSTITUTE(TRIM(AA$6)," ",""))))-1)&amp;" Total",$B$6:$BB$373,ROW($A226)-5,FALSE))</f>
        <v>0</v>
      </c>
      <c r="AB226" s="10">
        <f ca="1">IF(AB$5&lt;&gt;"",HLOOKUP(AB$5,Functionalization!$G$6:$R$373,ROW($A226)-5,FALSE),IFERROR(INDEX(AB$337:AB$373,MATCH($F226,$B$337:$B$373,0))/VLOOKUP($F226,$B$337:$BB$373,MATCH(LEFT(TRIM(AB$6),FIND("~",SUBSTITUTE(AB$6,"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226))*HLOOKUP(LEFT(TRIM(AB$6),FIND("~",SUBSTITUTE(AB$6," ","~",LEN(TRIM(AB$6))-LEN(SUBSTITUTE(TRIM(AB$6)," ",""))))-1)&amp;" Total",$B$6:$BB$373,ROW($A226)-5,FALSE))</f>
        <v>0</v>
      </c>
      <c r="AC226" s="10">
        <f ca="1">IF(AC$5&lt;&gt;"",HLOOKUP(AC$5,Functionalization!$G$6:$R$373,ROW($A226)-5,FALSE),IFERROR(INDEX(AC$337:AC$373,MATCH($F226,$B$337:$B$373,0))/VLOOKUP($F226,$B$337:$BB$373,MATCH(LEFT(TRIM(AC$6),FIND("~",SUBSTITUTE(AC$6,"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226))*HLOOKUP(LEFT(TRIM(AC$6),FIND("~",SUBSTITUTE(AC$6," ","~",LEN(TRIM(AC$6))-LEN(SUBSTITUTE(TRIM(AC$6)," ",""))))-1)&amp;" Total",$B$6:$BB$373,ROW($A226)-5,FALSE))</f>
        <v>0</v>
      </c>
      <c r="AD226" s="10">
        <f ca="1">IF(AD$5&lt;&gt;"",HLOOKUP(AD$5,Functionalization!$G$6:$R$373,ROW($A226)-5,FALSE),IFERROR(INDEX(AD$337:AD$373,MATCH($F226,$B$337:$B$373,0))/VLOOKUP($F226,$B$337:$BB$373,MATCH(LEFT(TRIM(AD$6),FIND("~",SUBSTITUTE(AD$6,"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226))*HLOOKUP(LEFT(TRIM(AD$6),FIND("~",SUBSTITUTE(AD$6," ","~",LEN(TRIM(AD$6))-LEN(SUBSTITUTE(TRIM(AD$6)," ",""))))-1)&amp;" Total",$B$6:$BB$373,ROW($A226)-5,FALSE))</f>
        <v>0</v>
      </c>
      <c r="AE226" s="10">
        <f ca="1">IF(AE$5&lt;&gt;"",HLOOKUP(AE$5,Functionalization!$G$6:$R$373,ROW($A226)-5,FALSE),IFERROR(INDEX(AE$337:AE$373,MATCH($F226,$B$337:$B$373,0))/VLOOKUP($F226,$B$337:$BB$373,MATCH(LEFT(TRIM(AE$6),FIND("~",SUBSTITUTE(AE$6,"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226))*HLOOKUP(LEFT(TRIM(AE$6),FIND("~",SUBSTITUTE(AE$6," ","~",LEN(TRIM(AE$6))-LEN(SUBSTITUTE(TRIM(AE$6)," ",""))))-1)&amp;" Total",$B$6:$BB$373,ROW($A226)-5,FALSE))</f>
        <v>0</v>
      </c>
      <c r="AF226" s="10">
        <f ca="1">IF(AF$5&lt;&gt;"",HLOOKUP(AF$5,Functionalization!$G$6:$R$373,ROW($A226)-5,FALSE),IFERROR(INDEX(AF$337:AF$373,MATCH($F226,$B$337:$B$373,0))/VLOOKUP($F226,$B$337:$BB$373,MATCH(LEFT(TRIM(AF$6),FIND("~",SUBSTITUTE(AF$6,"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226))*HLOOKUP(LEFT(TRIM(AF$6),FIND("~",SUBSTITUTE(AF$6," ","~",LEN(TRIM(AF$6))-LEN(SUBSTITUTE(TRIM(AF$6)," ",""))))-1)&amp;" Total",$B$6:$BB$373,ROW($A226)-5,FALSE))</f>
        <v>0</v>
      </c>
      <c r="AG226" s="10">
        <f ca="1">IF(AG$5&lt;&gt;"",HLOOKUP(AG$5,Functionalization!$G$6:$R$373,ROW($A226)-5,FALSE),IFERROR(INDEX(AG$337:AG$373,MATCH($F226,$B$337:$B$373,0))/VLOOKUP($F226,$B$337:$BB$373,MATCH(LEFT(TRIM(AG$6),FIND("~",SUBSTITUTE(AG$6,"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226))*HLOOKUP(LEFT(TRIM(AG$6),FIND("~",SUBSTITUTE(AG$6," ","~",LEN(TRIM(AG$6))-LEN(SUBSTITUTE(TRIM(AG$6)," ",""))))-1)&amp;" Total",$B$6:$BB$373,ROW($A226)-5,FALSE))</f>
        <v>0</v>
      </c>
      <c r="AH226" s="10">
        <f ca="1">IF(AH$5&lt;&gt;"",HLOOKUP(AH$5,Functionalization!$G$6:$R$373,ROW($A226)-5,FALSE),IFERROR(INDEX(AH$337:AH$373,MATCH($F226,$B$337:$B$373,0))/VLOOKUP($F226,$B$337:$BB$373,MATCH(LEFT(TRIM(AH$6),FIND("~",SUBSTITUTE(AH$6,"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226))*HLOOKUP(LEFT(TRIM(AH$6),FIND("~",SUBSTITUTE(AH$6," ","~",LEN(TRIM(AH$6))-LEN(SUBSTITUTE(TRIM(AH$6)," ",""))))-1)&amp;" Total",$B$6:$BB$373,ROW($A226)-5,FALSE))</f>
        <v>0</v>
      </c>
      <c r="AI226" s="10">
        <f ca="1">IF(AI$5&lt;&gt;"",HLOOKUP(AI$5,Functionalization!$G$6:$R$373,ROW($A226)-5,FALSE),IFERROR(INDEX(AI$337:AI$373,MATCH($F226,$B$337:$B$373,0))/VLOOKUP($F226,$B$337:$BB$373,MATCH(LEFT(TRIM(AI$6),FIND("~",SUBSTITUTE(AI$6,"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226))*HLOOKUP(LEFT(TRIM(AI$6),FIND("~",SUBSTITUTE(AI$6," ","~",LEN(TRIM(AI$6))-LEN(SUBSTITUTE(TRIM(AI$6)," ",""))))-1)&amp;" Total",$B$6:$BB$373,ROW($A226)-5,FALSE))</f>
        <v>0</v>
      </c>
      <c r="AJ226" s="10">
        <f ca="1">IF(AJ$5&lt;&gt;"",HLOOKUP(AJ$5,Functionalization!$G$6:$R$373,ROW($A226)-5,FALSE),IFERROR(INDEX(AJ$337:AJ$373,MATCH($F226,$B$337:$B$373,0))/VLOOKUP($F226,$B$337:$BB$373,MATCH(LEFT(TRIM(AJ$6),FIND("~",SUBSTITUTE(AJ$6,"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226))*HLOOKUP(LEFT(TRIM(AJ$6),FIND("~",SUBSTITUTE(AJ$6," ","~",LEN(TRIM(AJ$6))-LEN(SUBSTITUTE(TRIM(AJ$6)," ",""))))-1)&amp;" Total",$B$6:$BB$373,ROW($A226)-5,FALSE))</f>
        <v>0</v>
      </c>
      <c r="AK226" s="10">
        <f ca="1">IF(AK$5&lt;&gt;"",HLOOKUP(AK$5,Functionalization!$G$6:$R$373,ROW($A226)-5,FALSE),IFERROR(INDEX(AK$337:AK$373,MATCH($F226,$B$337:$B$373,0))/VLOOKUP($F226,$B$337:$BB$373,MATCH(LEFT(TRIM(AK$6),FIND("~",SUBSTITUTE(AK$6,"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226))*HLOOKUP(LEFT(TRIM(AK$6),FIND("~",SUBSTITUTE(AK$6," ","~",LEN(TRIM(AK$6))-LEN(SUBSTITUTE(TRIM(AK$6)," ",""))))-1)&amp;" Total",$B$6:$BB$373,ROW($A226)-5,FALSE))</f>
        <v>0</v>
      </c>
      <c r="AL226" s="10">
        <f ca="1">IF(AL$5&lt;&gt;"",HLOOKUP(AL$5,Functionalization!$G$6:$R$373,ROW($A226)-5,FALSE),IFERROR(INDEX(AL$337:AL$373,MATCH($F226,$B$337:$B$373,0))/VLOOKUP($F226,$B$337:$BB$373,MATCH(LEFT(TRIM(AL$6),FIND("~",SUBSTITUTE(AL$6,"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226))*HLOOKUP(LEFT(TRIM(AL$6),FIND("~",SUBSTITUTE(AL$6," ","~",LEN(TRIM(AL$6))-LEN(SUBSTITUTE(TRIM(AL$6)," ",""))))-1)&amp;" Total",$B$6:$BB$373,ROW($A226)-5,FALSE))</f>
        <v>0</v>
      </c>
      <c r="AM226" s="10">
        <f ca="1">IF(AM$5&lt;&gt;"",HLOOKUP(AM$5,Functionalization!$G$6:$R$373,ROW($A226)-5,FALSE),IFERROR(INDEX(AM$337:AM$373,MATCH($F226,$B$337:$B$373,0))/VLOOKUP($F226,$B$337:$BB$373,MATCH(LEFT(TRIM(AM$6),FIND("~",SUBSTITUTE(AM$6,"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226))*HLOOKUP(LEFT(TRIM(AM$6),FIND("~",SUBSTITUTE(AM$6," ","~",LEN(TRIM(AM$6))-LEN(SUBSTITUTE(TRIM(AM$6)," ",""))))-1)&amp;" Total",$B$6:$BB$373,ROW($A226)-5,FALSE))</f>
        <v>0</v>
      </c>
      <c r="AN226" s="10">
        <f ca="1">IF(AN$5&lt;&gt;"",HLOOKUP(AN$5,Functionalization!$G$6:$R$373,ROW($A226)-5,FALSE),IFERROR(INDEX(AN$337:AN$373,MATCH($F226,$B$337:$B$373,0))/VLOOKUP($F226,$B$337:$BB$373,MATCH(LEFT(TRIM(AN$6),FIND("~",SUBSTITUTE(AN$6,"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226))*HLOOKUP(LEFT(TRIM(AN$6),FIND("~",SUBSTITUTE(AN$6," ","~",LEN(TRIM(AN$6))-LEN(SUBSTITUTE(TRIM(AN$6)," ",""))))-1)&amp;" Total",$B$6:$BB$373,ROW($A226)-5,FALSE))</f>
        <v>0</v>
      </c>
      <c r="AO226" s="10">
        <f ca="1">IF(AO$5&lt;&gt;"",HLOOKUP(AO$5,Functionalization!$G$6:$R$373,ROW($A226)-5,FALSE),IFERROR(INDEX(AO$337:AO$373,MATCH($F226,$B$337:$B$373,0))/VLOOKUP($F226,$B$337:$BB$373,MATCH(LEFT(TRIM(AO$6),FIND("~",SUBSTITUTE(AO$6,"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226))*HLOOKUP(LEFT(TRIM(AO$6),FIND("~",SUBSTITUTE(AO$6," ","~",LEN(TRIM(AO$6))-LEN(SUBSTITUTE(TRIM(AO$6)," ",""))))-1)&amp;" Total",$B$6:$BB$373,ROW($A226)-5,FALSE))</f>
        <v>0</v>
      </c>
      <c r="AP226" s="10">
        <f ca="1">IF(AP$5&lt;&gt;"",HLOOKUP(AP$5,Functionalization!$G$6:$R$373,ROW($A226)-5,FALSE),IFERROR(INDEX(AP$337:AP$373,MATCH($F226,$B$337:$B$373,0))/VLOOKUP($F226,$B$337:$BB$373,MATCH(LEFT(TRIM(AP$6),FIND("~",SUBSTITUTE(AP$6,"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226))*HLOOKUP(LEFT(TRIM(AP$6),FIND("~",SUBSTITUTE(AP$6," ","~",LEN(TRIM(AP$6))-LEN(SUBSTITUTE(TRIM(AP$6)," ",""))))-1)&amp;" Total",$B$6:$BB$373,ROW($A226)-5,FALSE))</f>
        <v>0</v>
      </c>
      <c r="AQ226" s="10">
        <f ca="1">IF(AQ$5&lt;&gt;"",HLOOKUP(AQ$5,Functionalization!$G$6:$R$373,ROW($A226)-5,FALSE),IFERROR(INDEX(AQ$337:AQ$373,MATCH($F226,$B$337:$B$373,0))/VLOOKUP($F226,$B$337:$BB$373,MATCH(LEFT(TRIM(AQ$6),FIND("~",SUBSTITUTE(AQ$6,"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226))*HLOOKUP(LEFT(TRIM(AQ$6),FIND("~",SUBSTITUTE(AQ$6," ","~",LEN(TRIM(AQ$6))-LEN(SUBSTITUTE(TRIM(AQ$6)," ",""))))-1)&amp;" Total",$B$6:$BB$373,ROW($A226)-5,FALSE))</f>
        <v>0</v>
      </c>
      <c r="AR226" s="10">
        <f ca="1">IF(AR$5&lt;&gt;"",HLOOKUP(AR$5,Functionalization!$G$6:$R$373,ROW($A226)-5,FALSE),IFERROR(INDEX(AR$337:AR$373,MATCH($F226,$B$337:$B$373,0))/VLOOKUP($F226,$B$337:$BB$373,MATCH(LEFT(TRIM(AR$6),FIND("~",SUBSTITUTE(AR$6,"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226))*HLOOKUP(LEFT(TRIM(AR$6),FIND("~",SUBSTITUTE(AR$6," ","~",LEN(TRIM(AR$6))-LEN(SUBSTITUTE(TRIM(AR$6)," ",""))))-1)&amp;" Total",$B$6:$BB$373,ROW($A226)-5,FALSE))</f>
        <v>0</v>
      </c>
      <c r="AS226" s="10">
        <f ca="1">IF(AS$5&lt;&gt;"",HLOOKUP(AS$5,Functionalization!$G$6:$R$373,ROW($A226)-5,FALSE),IFERROR(INDEX(AS$337:AS$373,MATCH($F226,$B$337:$B$373,0))/VLOOKUP($F226,$B$337:$BB$373,MATCH(LEFT(TRIM(AS$6),FIND("~",SUBSTITUTE(AS$6,"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226))*HLOOKUP(LEFT(TRIM(AS$6),FIND("~",SUBSTITUTE(AS$6," ","~",LEN(TRIM(AS$6))-LEN(SUBSTITUTE(TRIM(AS$6)," ",""))))-1)&amp;" Total",$B$6:$BB$373,ROW($A226)-5,FALSE))</f>
        <v>0</v>
      </c>
      <c r="AT226" s="10">
        <f ca="1">IF(AT$5&lt;&gt;"",HLOOKUP(AT$5,Functionalization!$G$6:$R$373,ROW($A226)-5,FALSE),IFERROR(INDEX(AT$337:AT$373,MATCH($F226,$B$337:$B$373,0))/VLOOKUP($F226,$B$337:$BB$373,MATCH(LEFT(TRIM(AT$6),FIND("~",SUBSTITUTE(AT$6,"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226))*HLOOKUP(LEFT(TRIM(AT$6),FIND("~",SUBSTITUTE(AT$6," ","~",LEN(TRIM(AT$6))-LEN(SUBSTITUTE(TRIM(AT$6)," ",""))))-1)&amp;" Total",$B$6:$BB$373,ROW($A226)-5,FALSE))</f>
        <v>0</v>
      </c>
      <c r="AU226" s="10">
        <f ca="1">IF(AU$5&lt;&gt;"",HLOOKUP(AU$5,Functionalization!$G$6:$R$373,ROW($A226)-5,FALSE),IFERROR(INDEX(AU$337:AU$373,MATCH($F226,$B$337:$B$373,0))/VLOOKUP($F226,$B$337:$BB$373,MATCH(LEFT(TRIM(AU$6),FIND("~",SUBSTITUTE(AU$6,"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226))*HLOOKUP(LEFT(TRIM(AU$6),FIND("~",SUBSTITUTE(AU$6," ","~",LEN(TRIM(AU$6))-LEN(SUBSTITUTE(TRIM(AU$6)," ",""))))-1)&amp;" Total",$B$6:$BB$373,ROW($A226)-5,FALSE))</f>
        <v>0</v>
      </c>
      <c r="AV226" s="10">
        <f ca="1">IF(AV$5&lt;&gt;"",HLOOKUP(AV$5,Functionalization!$G$6:$R$373,ROW($A226)-5,FALSE),IFERROR(INDEX(AV$337:AV$373,MATCH($F226,$B$337:$B$373,0))/VLOOKUP($F226,$B$337:$BB$373,MATCH(LEFT(TRIM(AV$6),FIND("~",SUBSTITUTE(AV$6,"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226))*HLOOKUP(LEFT(TRIM(AV$6),FIND("~",SUBSTITUTE(AV$6," ","~",LEN(TRIM(AV$6))-LEN(SUBSTITUTE(TRIM(AV$6)," ",""))))-1)&amp;" Total",$B$6:$BB$373,ROW($A226)-5,FALSE))</f>
        <v>0</v>
      </c>
      <c r="AW226" s="10">
        <f ca="1">IF(AW$5&lt;&gt;"",HLOOKUP(AW$5,Functionalization!$G$6:$R$373,ROW($A226)-5,FALSE),IFERROR(INDEX(AW$337:AW$373,MATCH($F226,$B$337:$B$373,0))/VLOOKUP($F226,$B$337:$BB$373,MATCH(LEFT(TRIM(AW$6),FIND("~",SUBSTITUTE(AW$6,"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226))*HLOOKUP(LEFT(TRIM(AW$6),FIND("~",SUBSTITUTE(AW$6," ","~",LEN(TRIM(AW$6))-LEN(SUBSTITUTE(TRIM(AW$6)," ",""))))-1)&amp;" Total",$B$6:$BB$373,ROW($A226)-5,FALSE))</f>
        <v>0</v>
      </c>
      <c r="AX226" s="10">
        <f ca="1">IF(AX$5&lt;&gt;"",HLOOKUP(AX$5,Functionalization!$G$6:$R$373,ROW($A226)-5,FALSE),IFERROR(INDEX(AX$337:AX$373,MATCH($F226,$B$337:$B$373,0))/VLOOKUP($F226,$B$337:$BB$373,MATCH(LEFT(TRIM(AX$6),FIND("~",SUBSTITUTE(AX$6,"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226))*HLOOKUP(LEFT(TRIM(AX$6),FIND("~",SUBSTITUTE(AX$6," ","~",LEN(TRIM(AX$6))-LEN(SUBSTITUTE(TRIM(AX$6)," ",""))))-1)&amp;" Total",$B$6:$BB$373,ROW($A226)-5,FALSE))</f>
        <v>0</v>
      </c>
      <c r="AY226" s="10">
        <f ca="1">IF(AY$5&lt;&gt;"",HLOOKUP(AY$5,Functionalization!$G$6:$R$373,ROW($A226)-5,FALSE),IFERROR(INDEX(AY$337:AY$373,MATCH($F226,$B$337:$B$373,0))/VLOOKUP($F226,$B$337:$BB$373,MATCH(LEFT(TRIM(AY$6),FIND("~",SUBSTITUTE(AY$6,"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226))*HLOOKUP(LEFT(TRIM(AY$6),FIND("~",SUBSTITUTE(AY$6," ","~",LEN(TRIM(AY$6))-LEN(SUBSTITUTE(TRIM(AY$6)," ",""))))-1)&amp;" Total",$B$6:$BB$373,ROW($A226)-5,FALSE))</f>
        <v>0</v>
      </c>
      <c r="AZ226" s="10">
        <f ca="1">IF(AZ$5&lt;&gt;"",HLOOKUP(AZ$5,Functionalization!$G$6:$R$373,ROW($A226)-5,FALSE),IFERROR(INDEX(AZ$337:AZ$373,MATCH($F226,$B$337:$B$373,0))/VLOOKUP($F226,$B$337:$BB$373,MATCH(LEFT(TRIM(AZ$6),FIND("~",SUBSTITUTE(AZ$6,"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226))*HLOOKUP(LEFT(TRIM(AZ$6),FIND("~",SUBSTITUTE(AZ$6," ","~",LEN(TRIM(AZ$6))-LEN(SUBSTITUTE(TRIM(AZ$6)," ",""))))-1)&amp;" Total",$B$6:$BB$373,ROW($A226)-5,FALSE))</f>
        <v>0</v>
      </c>
      <c r="BA226" s="10">
        <f ca="1">IF(BA$5&lt;&gt;"",HLOOKUP(BA$5,Functionalization!$G$6:$R$373,ROW($A226)-5,FALSE),IFERROR(INDEX(BA$337:BA$373,MATCH($F226,$B$337:$B$373,0))/VLOOKUP($F226,$B$337:$BB$373,MATCH(LEFT(TRIM(BA$6),FIND("~",SUBSTITUTE(BA$6,"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226))*HLOOKUP(LEFT(TRIM(BA$6),FIND("~",SUBSTITUTE(BA$6," ","~",LEN(TRIM(BA$6))-LEN(SUBSTITUTE(TRIM(BA$6)," ",""))))-1)&amp;" Total",$B$6:$BB$373,ROW($A226)-5,FALSE))</f>
        <v>0</v>
      </c>
      <c r="BB226" s="10">
        <f ca="1">IF(BB$5&lt;&gt;"",HLOOKUP(BB$5,Functionalization!$G$6:$R$373,ROW($A226)-5,FALSE),IFERROR(INDEX(BB$337:BB$373,MATCH($F226,$B$337:$B$373,0))/VLOOKUP($F226,$B$337:$BB$373,MATCH(LEFT(TRIM(BB$6),FIND("~",SUBSTITUTE(BB$6,"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226))*HLOOKUP(LEFT(TRIM(BB$6),FIND("~",SUBSTITUTE(BB$6," ","~",LEN(TRIM(BB$6))-LEN(SUBSTITUTE(TRIM(BB$6)," ",""))))-1)&amp;" Total",$B$6:$BB$373,ROW($A226)-5,FALSE))</f>
        <v>0</v>
      </c>
      <c r="BD226">
        <f ca="1">IFERROR(IF(SUMIF($G$6:$BB$6,BD$6&amp;" Total",$G226:$BB226)-(SUMIF($G$6:$BB$6,BD$6&amp;" "&amp;'Input-Func_Class'!$D$22,$G226:$BB226)+IFERROR(SUMIF($G$6:$BB$6,BD$6&amp;" "&amp;'Input-Func_Class'!$E$22,$G226:$BB226),SUMIF($G$6:$BB$6,BD$6&amp;" "&amp;'Input-Func_Class'!$B$24,$G226:$BB226))+SUMIF($G$6:$BB$6,BD$6&amp;" "&amp;'Input-Func_Class'!$F$22,$G226:$BB226))&lt;Check_Limit,0,1),1)</f>
        <v>0</v>
      </c>
      <c r="BE226">
        <f ca="1">IFERROR(IF(SUMIF($G$6:$BB$6,BE$6&amp;" Total",$G226:$BB226)-(SUMIF($G$6:$BB$6,BE$6&amp;" "&amp;'Input-Func_Class'!$D$22,$G226:$BB226)+IFERROR(SUMIF($G$6:$BB$6,BE$6&amp;" "&amp;'Input-Func_Class'!$E$22,$G226:$BB226),SUMIF($G$6:$BB$6,BE$6&amp;" "&amp;'Input-Func_Class'!$B$24,$G226:$BB226))+SUMIF($G$6:$BB$6,BE$6&amp;" "&amp;'Input-Func_Class'!$F$22,$G226:$BB226))&lt;Check_Limit,0,1),1)</f>
        <v>0</v>
      </c>
      <c r="BF226">
        <f ca="1">IFERROR(IF(SUMIF($G$6:$BB$6,BF$6&amp;" Total",$G226:$BB226)-(SUMIF($G$6:$BB$6,BF$6&amp;" "&amp;'Input-Func_Class'!$D$22,$G226:$BB226)+IFERROR(SUMIF($G$6:$BB$6,BF$6&amp;" "&amp;'Input-Func_Class'!$E$22,$G226:$BB226),SUMIF($G$6:$BB$6,BF$6&amp;" "&amp;'Input-Func_Class'!$B$24,$G226:$BB226))+SUMIF($G$6:$BB$6,BF$6&amp;" "&amp;'Input-Func_Class'!$F$22,$G226:$BB226))&lt;Check_Limit,0,1),1)</f>
        <v>0</v>
      </c>
      <c r="BG226">
        <f ca="1">IFERROR(IF(SUMIF($G$6:$BB$6,BG$6&amp;" Total",$G226:$BB226)-(SUMIF($G$6:$BB$6,BG$6&amp;" "&amp;'Input-Func_Class'!$D$22,$G226:$BB226)+IFERROR(SUMIF($G$6:$BB$6,BG$6&amp;" "&amp;'Input-Func_Class'!$E$22,$G226:$BB226),SUMIF($G$6:$BB$6,BG$6&amp;" "&amp;'Input-Func_Class'!$B$24,$G226:$BB226))+SUMIF($G$6:$BB$6,BG$6&amp;" "&amp;'Input-Func_Class'!$F$22,$G226:$BB226))&lt;Check_Limit,0,1),1)</f>
        <v>0</v>
      </c>
      <c r="BH226">
        <f ca="1">IFERROR(IF(SUMIF($G$6:$BB$6,BH$6&amp;" Total",$G226:$BB226)-(SUMIF($G$6:$BB$6,BH$6&amp;" "&amp;'Input-Func_Class'!$D$22,$G226:$BB226)+IFERROR(SUMIF($G$6:$BB$6,BH$6&amp;" "&amp;'Input-Func_Class'!$E$22,$G226:$BB226),SUMIF($G$6:$BB$6,BH$6&amp;" "&amp;'Input-Func_Class'!$B$24,$G226:$BB226))+SUMIF($G$6:$BB$6,BH$6&amp;" "&amp;'Input-Func_Class'!$F$22,$G226:$BB226))&lt;Check_Limit,0,1),1)</f>
        <v>0</v>
      </c>
      <c r="BI226">
        <f ca="1">IFERROR(IF(SUMIF($G$6:$BB$6,BI$6&amp;" Total",$G226:$BB226)-(SUMIF($G$6:$BB$6,BI$6&amp;" "&amp;'Input-Func_Class'!$D$22,$G226:$BB226)+IFERROR(SUMIF($G$6:$BB$6,BI$6&amp;" "&amp;'Input-Func_Class'!$E$22,$G226:$BB226),SUMIF($G$6:$BB$6,BI$6&amp;" "&amp;'Input-Func_Class'!$B$24,$G226:$BB226))+SUMIF($G$6:$BB$6,BI$6&amp;" "&amp;'Input-Func_Class'!$F$22,$G226:$BB226))&lt;Check_Limit,0,1),1)</f>
        <v>0</v>
      </c>
      <c r="BJ226">
        <f ca="1">IFERROR(IF(SUMIF($G$6:$BB$6,BJ$6&amp;" Total",$G226:$BB226)-(SUMIF($G$6:$BB$6,BJ$6&amp;" "&amp;'Input-Func_Class'!$D$22,$G226:$BB226)+IFERROR(SUMIF($G$6:$BB$6,BJ$6&amp;" "&amp;'Input-Func_Class'!$E$22,$G226:$BB226),SUMIF($G$6:$BB$6,BJ$6&amp;" "&amp;'Input-Func_Class'!$B$24,$G226:$BB226))+SUMIF($G$6:$BB$6,BJ$6&amp;" "&amp;'Input-Func_Class'!$F$22,$G226:$BB226))&lt;Check_Limit,0,1),1)</f>
        <v>0</v>
      </c>
      <c r="BK226">
        <f ca="1">IFERROR(IF(SUMIF($G$6:$BB$6,BK$6&amp;" Total",$G226:$BB226)-(SUMIF($G$6:$BB$6,BK$6&amp;" "&amp;'Input-Func_Class'!$D$22,$G226:$BB226)+IFERROR(SUMIF($G$6:$BB$6,BK$6&amp;" "&amp;'Input-Func_Class'!$E$22,$G226:$BB226),SUMIF($G$6:$BB$6,BK$6&amp;" "&amp;'Input-Func_Class'!$B$24,$G226:$BB226))+SUMIF($G$6:$BB$6,BK$6&amp;" "&amp;'Input-Func_Class'!$F$22,$G226:$BB226))&lt;Check_Limit,0,1),1)</f>
        <v>0</v>
      </c>
      <c r="BL226">
        <f ca="1">IFERROR(IF(SUMIF($G$6:$BB$6,BL$6&amp;" Total",$G226:$BB226)-(SUMIF($G$6:$BB$6,BL$6&amp;" "&amp;'Input-Func_Class'!$D$22,$G226:$BB226)+IFERROR(SUMIF($G$6:$BB$6,BL$6&amp;" "&amp;'Input-Func_Class'!$E$22,$G226:$BB226),SUMIF($G$6:$BB$6,BL$6&amp;" "&amp;'Input-Func_Class'!$B$24,$G226:$BB226))+SUMIF($G$6:$BB$6,BL$6&amp;" "&amp;'Input-Func_Class'!$F$22,$G226:$BB226))&lt;Check_Limit,0,1),1)</f>
        <v>0</v>
      </c>
      <c r="BM226">
        <f ca="1">IFERROR(IF(SUMIF($G$6:$BB$6,BM$6&amp;" Total",$G226:$BB226)-(SUMIF($G$6:$BB$6,BM$6&amp;" "&amp;'Input-Func_Class'!$D$22,$G226:$BB226)+IFERROR(SUMIF($G$6:$BB$6,BM$6&amp;" "&amp;'Input-Func_Class'!$E$22,$G226:$BB226),SUMIF($G$6:$BB$6,BM$6&amp;" "&amp;'Input-Func_Class'!$B$24,$G226:$BB226))+SUMIF($G$6:$BB$6,BM$6&amp;" "&amp;'Input-Func_Class'!$F$22,$G226:$BB226))&lt;Check_Limit,0,1),1)</f>
        <v>0</v>
      </c>
      <c r="BN226">
        <f ca="1">IFERROR(IF(SUMIF($G$6:$BB$6,BN$6&amp;" Total",$G226:$BB226)-(SUMIF($G$6:$BB$6,BN$6&amp;" "&amp;'Input-Func_Class'!$D$22,$G226:$BB226)+IFERROR(SUMIF($G$6:$BB$6,BN$6&amp;" "&amp;'Input-Func_Class'!$E$22,$G226:$BB226),SUMIF($G$6:$BB$6,BN$6&amp;" "&amp;'Input-Func_Class'!$B$24,$G226:$BB226))+SUMIF($G$6:$BB$6,BN$6&amp;" "&amp;'Input-Func_Class'!$F$22,$G226:$BB226))&lt;Check_Limit,0,1),1)</f>
        <v>0</v>
      </c>
      <c r="BO226">
        <f ca="1">IFERROR(IF(SUMIF($G$6:$BB$6,BO$6&amp;" Total",$G226:$BB226)-(SUMIF($G$6:$BB$6,BO$6&amp;" "&amp;'Input-Func_Class'!$D$22,$G226:$BB226)+IFERROR(SUMIF($G$6:$BB$6,BO$6&amp;" "&amp;'Input-Func_Class'!$E$22,$G226:$BB226),SUMIF($G$6:$BB$6,BO$6&amp;" "&amp;'Input-Func_Class'!$B$24,$G226:$BB226))+SUMIF($G$6:$BB$6,BO$6&amp;" "&amp;'Input-Func_Class'!$F$22,$G226:$BB226))&lt;Check_Limit,0,1),1)</f>
        <v>0</v>
      </c>
    </row>
    <row r="227" spans="1:67" outlineLevel="1">
      <c r="A227" s="31">
        <f>IF(ISBLANK('Input-Accounts'!A227),"",'Input-Accounts'!A227)</f>
        <v>200</v>
      </c>
      <c r="B227" s="53" t="str">
        <f>IF(ISBLANK('Input-Accounts'!B227),"",'Input-Accounts'!B227)</f>
        <v>Outside services employed</v>
      </c>
      <c r="C227" s="31">
        <f>IF(ISBLANK('Input-Accounts'!C227),"",'Input-Accounts'!C227)</f>
        <v>923</v>
      </c>
      <c r="D227" s="10">
        <f>Functionalization!$D227</f>
        <v>6570152.2354357447</v>
      </c>
      <c r="E227" s="10">
        <f t="shared" ca="1" si="66"/>
        <v>0</v>
      </c>
      <c r="F227" s="3" t="str">
        <f>IF($D227=0,"-",IF('Input-Accounts'!$E227&lt;&gt;0,'Input-Accounts'!$E227,'Input-Accounts'!$G227))</f>
        <v>INT_OM_Exc_A&amp;G,Gas,Uncoll</v>
      </c>
      <c r="G227" s="10">
        <f ca="1">IF(G$5&lt;&gt;"",HLOOKUP(G$5,Functionalization!$G$6:$R$373,ROW($A227)-5,FALSE),IFERROR(INDEX(G$337:G$373,MATCH($F227,$B$337:$B$373,0))/VLOOKUP($F227,$B$337:$BB$373,MATCH(LEFT(TRIM(G$6),FIND("~",SUBSTITUTE(G$6,"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227))*HLOOKUP(LEFT(TRIM(G$6),FIND("~",SUBSTITUTE(G$6," ","~",LEN(TRIM(G$6))-LEN(SUBSTITUTE(TRIM(G$6)," ",""))))-1)&amp;" Total",$B$6:$BB$373,ROW($A227)-5,FALSE))</f>
        <v>2942765.4917079369</v>
      </c>
      <c r="H227" s="10">
        <f ca="1">IF(H$5&lt;&gt;"",HLOOKUP(H$5,Functionalization!$G$6:$R$373,ROW($A227)-5,FALSE),IFERROR(INDEX(H$337:H$373,MATCH($F227,$B$337:$B$373,0))/VLOOKUP($F227,$B$337:$BB$373,MATCH(LEFT(TRIM(H$6),FIND("~",SUBSTITUTE(H$6,"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227))*HLOOKUP(LEFT(TRIM(H$6),FIND("~",SUBSTITUTE(H$6," ","~",LEN(TRIM(H$6))-LEN(SUBSTITUTE(TRIM(H$6)," ",""))))-1)&amp;" Total",$B$6:$BB$373,ROW($A227)-5,FALSE))</f>
        <v>2121321.5073580062</v>
      </c>
      <c r="I227" s="10">
        <f ca="1">IF(I$5&lt;&gt;"",HLOOKUP(I$5,Functionalization!$G$6:$R$373,ROW($A227)-5,FALSE),IFERROR(INDEX(I$337:I$373,MATCH($F227,$B$337:$B$373,0))/VLOOKUP($F227,$B$337:$BB$373,MATCH(LEFT(TRIM(I$6),FIND("~",SUBSTITUTE(I$6,"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227))*HLOOKUP(LEFT(TRIM(I$6),FIND("~",SUBSTITUTE(I$6," ","~",LEN(TRIM(I$6))-LEN(SUBSTITUTE(TRIM(I$6)," ",""))))-1)&amp;" Total",$B$6:$BB$373,ROW($A227)-5,FALSE))</f>
        <v>0</v>
      </c>
      <c r="J227" s="10">
        <f ca="1">IF(J$5&lt;&gt;"",HLOOKUP(J$5,Functionalization!$G$6:$R$373,ROW($A227)-5,FALSE),IFERROR(INDEX(J$337:J$373,MATCH($F227,$B$337:$B$373,0))/VLOOKUP($F227,$B$337:$BB$373,MATCH(LEFT(TRIM(J$6),FIND("~",SUBSTITUTE(J$6,"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227))*HLOOKUP(LEFT(TRIM(J$6),FIND("~",SUBSTITUTE(J$6," ","~",LEN(TRIM(J$6))-LEN(SUBSTITUTE(TRIM(J$6)," ",""))))-1)&amp;" Total",$B$6:$BB$373,ROW($A227)-5,FALSE))</f>
        <v>821443.98434993043</v>
      </c>
      <c r="K227" s="10">
        <f ca="1">IF(K$5&lt;&gt;"",HLOOKUP(K$5,Functionalization!$G$6:$R$373,ROW($A227)-5,FALSE),IFERROR(INDEX(K$337:K$373,MATCH($F227,$B$337:$B$373,0))/VLOOKUP($F227,$B$337:$BB$373,MATCH(LEFT(TRIM(K$6),FIND("~",SUBSTITUTE(K$6,"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227))*HLOOKUP(LEFT(TRIM(K$6),FIND("~",SUBSTITUTE(K$6," ","~",LEN(TRIM(K$6))-LEN(SUBSTITUTE(TRIM(K$6)," ",""))))-1)&amp;" Total",$B$6:$BB$373,ROW($A227)-5,FALSE))</f>
        <v>2677623.4438455901</v>
      </c>
      <c r="L227" s="10">
        <f ca="1">IF(L$5&lt;&gt;"",HLOOKUP(L$5,Functionalization!$G$6:$R$373,ROW($A227)-5,FALSE),IFERROR(INDEX(L$337:L$373,MATCH($F227,$B$337:$B$373,0))/VLOOKUP($F227,$B$337:$BB$373,MATCH(LEFT(TRIM(L$6),FIND("~",SUBSTITUTE(L$6,"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227))*HLOOKUP(LEFT(TRIM(L$6),FIND("~",SUBSTITUTE(L$6," ","~",LEN(TRIM(L$6))-LEN(SUBSTITUTE(TRIM(L$6)," ",""))))-1)&amp;" Total",$B$6:$BB$373,ROW($A227)-5,FALSE))</f>
        <v>0</v>
      </c>
      <c r="M227" s="10">
        <f ca="1">IF(M$5&lt;&gt;"",HLOOKUP(M$5,Functionalization!$G$6:$R$373,ROW($A227)-5,FALSE),IFERROR(INDEX(M$337:M$373,MATCH($F227,$B$337:$B$373,0))/VLOOKUP($F227,$B$337:$BB$373,MATCH(LEFT(TRIM(M$6),FIND("~",SUBSTITUTE(M$6,"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227))*HLOOKUP(LEFT(TRIM(M$6),FIND("~",SUBSTITUTE(M$6," ","~",LEN(TRIM(M$6))-LEN(SUBSTITUTE(TRIM(M$6)," ",""))))-1)&amp;" Total",$B$6:$BB$373,ROW($A227)-5,FALSE))</f>
        <v>0</v>
      </c>
      <c r="N227" s="10">
        <f ca="1">IF(N$5&lt;&gt;"",HLOOKUP(N$5,Functionalization!$G$6:$R$373,ROW($A227)-5,FALSE),IFERROR(INDEX(N$337:N$373,MATCH($F227,$B$337:$B$373,0))/VLOOKUP($F227,$B$337:$BB$373,MATCH(LEFT(TRIM(N$6),FIND("~",SUBSTITUTE(N$6,"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227))*HLOOKUP(LEFT(TRIM(N$6),FIND("~",SUBSTITUTE(N$6," ","~",LEN(TRIM(N$6))-LEN(SUBSTITUTE(TRIM(N$6)," ",""))))-1)&amp;" Total",$B$6:$BB$373,ROW($A227)-5,FALSE))</f>
        <v>2677623.4438455901</v>
      </c>
      <c r="O227" s="10">
        <f ca="1">IF(O$5&lt;&gt;"",HLOOKUP(O$5,Functionalization!$G$6:$R$373,ROW($A227)-5,FALSE),IFERROR(INDEX(O$337:O$373,MATCH($F227,$B$337:$B$373,0))/VLOOKUP($F227,$B$337:$BB$373,MATCH(LEFT(TRIM(O$6),FIND("~",SUBSTITUTE(O$6,"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227))*HLOOKUP(LEFT(TRIM(O$6),FIND("~",SUBSTITUTE(O$6," ","~",LEN(TRIM(O$6))-LEN(SUBSTITUTE(TRIM(O$6)," ",""))))-1)&amp;" Total",$B$6:$BB$373,ROW($A227)-5,FALSE))</f>
        <v>949763.29988221894</v>
      </c>
      <c r="P227" s="10">
        <f ca="1">IF(P$5&lt;&gt;"",HLOOKUP(P$5,Functionalization!$G$6:$R$373,ROW($A227)-5,FALSE),IFERROR(INDEX(P$337:P$373,MATCH($F227,$B$337:$B$373,0))/VLOOKUP($F227,$B$337:$BB$373,MATCH(LEFT(TRIM(P$6),FIND("~",SUBSTITUTE(P$6,"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227))*HLOOKUP(LEFT(TRIM(P$6),FIND("~",SUBSTITUTE(P$6," ","~",LEN(TRIM(P$6))-LEN(SUBSTITUTE(TRIM(P$6)," ",""))))-1)&amp;" Total",$B$6:$BB$373,ROW($A227)-5,FALSE))</f>
        <v>0</v>
      </c>
      <c r="Q227" s="10">
        <f ca="1">IF(Q$5&lt;&gt;"",HLOOKUP(Q$5,Functionalization!$G$6:$R$373,ROW($A227)-5,FALSE),IFERROR(INDEX(Q$337:Q$373,MATCH($F227,$B$337:$B$373,0))/VLOOKUP($F227,$B$337:$BB$373,MATCH(LEFT(TRIM(Q$6),FIND("~",SUBSTITUTE(Q$6,"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227))*HLOOKUP(LEFT(TRIM(Q$6),FIND("~",SUBSTITUTE(Q$6," ","~",LEN(TRIM(Q$6))-LEN(SUBSTITUTE(TRIM(Q$6)," ",""))))-1)&amp;" Total",$B$6:$BB$373,ROW($A227)-5,FALSE))</f>
        <v>0</v>
      </c>
      <c r="R227" s="10">
        <f ca="1">IF(R$5&lt;&gt;"",HLOOKUP(R$5,Functionalization!$G$6:$R$373,ROW($A227)-5,FALSE),IFERROR(INDEX(R$337:R$373,MATCH($F227,$B$337:$B$373,0))/VLOOKUP($F227,$B$337:$BB$373,MATCH(LEFT(TRIM(R$6),FIND("~",SUBSTITUTE(R$6,"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227))*HLOOKUP(LEFT(TRIM(R$6),FIND("~",SUBSTITUTE(R$6," ","~",LEN(TRIM(R$6))-LEN(SUBSTITUTE(TRIM(R$6)," ",""))))-1)&amp;" Total",$B$6:$BB$373,ROW($A227)-5,FALSE))</f>
        <v>949763.29988221894</v>
      </c>
      <c r="S227" s="10">
        <f ca="1">IF(S$5&lt;&gt;"",HLOOKUP(S$5,Functionalization!$G$6:$R$373,ROW($A227)-5,FALSE),IFERROR(INDEX(S$337:S$373,MATCH($F227,$B$337:$B$373,0))/VLOOKUP($F227,$B$337:$BB$373,MATCH(LEFT(TRIM(S$6),FIND("~",SUBSTITUTE(S$6,"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227))*HLOOKUP(LEFT(TRIM(S$6),FIND("~",SUBSTITUTE(S$6," ","~",LEN(TRIM(S$6))-LEN(SUBSTITUTE(TRIM(S$6)," ",""))))-1)&amp;" Total",$B$6:$BB$373,ROW($A227)-5,FALSE))</f>
        <v>0</v>
      </c>
      <c r="T227" s="10">
        <f ca="1">IF(T$5&lt;&gt;"",HLOOKUP(T$5,Functionalization!$G$6:$R$373,ROW($A227)-5,FALSE),IFERROR(INDEX(T$337:T$373,MATCH($F227,$B$337:$B$373,0))/VLOOKUP($F227,$B$337:$BB$373,MATCH(LEFT(TRIM(T$6),FIND("~",SUBSTITUTE(T$6,"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227))*HLOOKUP(LEFT(TRIM(T$6),FIND("~",SUBSTITUTE(T$6," ","~",LEN(TRIM(T$6))-LEN(SUBSTITUTE(TRIM(T$6)," ",""))))-1)&amp;" Total",$B$6:$BB$373,ROW($A227)-5,FALSE))</f>
        <v>0</v>
      </c>
      <c r="U227" s="10">
        <f ca="1">IF(U$5&lt;&gt;"",HLOOKUP(U$5,Functionalization!$G$6:$R$373,ROW($A227)-5,FALSE),IFERROR(INDEX(U$337:U$373,MATCH($F227,$B$337:$B$373,0))/VLOOKUP($F227,$B$337:$BB$373,MATCH(LEFT(TRIM(U$6),FIND("~",SUBSTITUTE(U$6,"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227))*HLOOKUP(LEFT(TRIM(U$6),FIND("~",SUBSTITUTE(U$6," ","~",LEN(TRIM(U$6))-LEN(SUBSTITUTE(TRIM(U$6)," ",""))))-1)&amp;" Total",$B$6:$BB$373,ROW($A227)-5,FALSE))</f>
        <v>0</v>
      </c>
      <c r="V227" s="10">
        <f ca="1">IF(V$5&lt;&gt;"",HLOOKUP(V$5,Functionalization!$G$6:$R$373,ROW($A227)-5,FALSE),IFERROR(INDEX(V$337:V$373,MATCH($F227,$B$337:$B$373,0))/VLOOKUP($F227,$B$337:$BB$373,MATCH(LEFT(TRIM(V$6),FIND("~",SUBSTITUTE(V$6,"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227))*HLOOKUP(LEFT(TRIM(V$6),FIND("~",SUBSTITUTE(V$6," ","~",LEN(TRIM(V$6))-LEN(SUBSTITUTE(TRIM(V$6)," ",""))))-1)&amp;" Total",$B$6:$BB$373,ROW($A227)-5,FALSE))</f>
        <v>0</v>
      </c>
      <c r="W227" s="10">
        <f ca="1">IF(W$5&lt;&gt;"",HLOOKUP(W$5,Functionalization!$G$6:$R$373,ROW($A227)-5,FALSE),IFERROR(INDEX(W$337:W$373,MATCH($F227,$B$337:$B$373,0))/VLOOKUP($F227,$B$337:$BB$373,MATCH(LEFT(TRIM(W$6),FIND("~",SUBSTITUTE(W$6,"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227))*HLOOKUP(LEFT(TRIM(W$6),FIND("~",SUBSTITUTE(W$6," ","~",LEN(TRIM(W$6))-LEN(SUBSTITUTE(TRIM(W$6)," ",""))))-1)&amp;" Total",$B$6:$BB$373,ROW($A227)-5,FALSE))</f>
        <v>0</v>
      </c>
      <c r="X227" s="10">
        <f ca="1">IF(X$5&lt;&gt;"",HLOOKUP(X$5,Functionalization!$G$6:$R$373,ROW($A227)-5,FALSE),IFERROR(INDEX(X$337:X$373,MATCH($F227,$B$337:$B$373,0))/VLOOKUP($F227,$B$337:$BB$373,MATCH(LEFT(TRIM(X$6),FIND("~",SUBSTITUTE(X$6,"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227))*HLOOKUP(LEFT(TRIM(X$6),FIND("~",SUBSTITUTE(X$6," ","~",LEN(TRIM(X$6))-LEN(SUBSTITUTE(TRIM(X$6)," ",""))))-1)&amp;" Total",$B$6:$BB$373,ROW($A227)-5,FALSE))</f>
        <v>0</v>
      </c>
      <c r="Y227" s="10">
        <f ca="1">IF(Y$5&lt;&gt;"",HLOOKUP(Y$5,Functionalization!$G$6:$R$373,ROW($A227)-5,FALSE),IFERROR(INDEX(Y$337:Y$373,MATCH($F227,$B$337:$B$373,0))/VLOOKUP($F227,$B$337:$BB$373,MATCH(LEFT(TRIM(Y$6),FIND("~",SUBSTITUTE(Y$6,"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227))*HLOOKUP(LEFT(TRIM(Y$6),FIND("~",SUBSTITUTE(Y$6," ","~",LEN(TRIM(Y$6))-LEN(SUBSTITUTE(TRIM(Y$6)," ",""))))-1)&amp;" Total",$B$6:$BB$373,ROW($A227)-5,FALSE))</f>
        <v>0</v>
      </c>
      <c r="Z227" s="10">
        <f ca="1">IF(Z$5&lt;&gt;"",HLOOKUP(Z$5,Functionalization!$G$6:$R$373,ROW($A227)-5,FALSE),IFERROR(INDEX(Z$337:Z$373,MATCH($F227,$B$337:$B$373,0))/VLOOKUP($F227,$B$337:$BB$373,MATCH(LEFT(TRIM(Z$6),FIND("~",SUBSTITUTE(Z$6,"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227))*HLOOKUP(LEFT(TRIM(Z$6),FIND("~",SUBSTITUTE(Z$6," ","~",LEN(TRIM(Z$6))-LEN(SUBSTITUTE(TRIM(Z$6)," ",""))))-1)&amp;" Total",$B$6:$BB$373,ROW($A227)-5,FALSE))</f>
        <v>0</v>
      </c>
      <c r="AA227" s="10">
        <f ca="1">IF(AA$5&lt;&gt;"",HLOOKUP(AA$5,Functionalization!$G$6:$R$373,ROW($A227)-5,FALSE),IFERROR(INDEX(AA$337:AA$373,MATCH($F227,$B$337:$B$373,0))/VLOOKUP($F227,$B$337:$BB$373,MATCH(LEFT(TRIM(AA$6),FIND("~",SUBSTITUTE(AA$6,"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227))*HLOOKUP(LEFT(TRIM(AA$6),FIND("~",SUBSTITUTE(AA$6," ","~",LEN(TRIM(AA$6))-LEN(SUBSTITUTE(TRIM(AA$6)," ",""))))-1)&amp;" Total",$B$6:$BB$373,ROW($A227)-5,FALSE))</f>
        <v>0</v>
      </c>
      <c r="AB227" s="10">
        <f ca="1">IF(AB$5&lt;&gt;"",HLOOKUP(AB$5,Functionalization!$G$6:$R$373,ROW($A227)-5,FALSE),IFERROR(INDEX(AB$337:AB$373,MATCH($F227,$B$337:$B$373,0))/VLOOKUP($F227,$B$337:$BB$373,MATCH(LEFT(TRIM(AB$6),FIND("~",SUBSTITUTE(AB$6,"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227))*HLOOKUP(LEFT(TRIM(AB$6),FIND("~",SUBSTITUTE(AB$6," ","~",LEN(TRIM(AB$6))-LEN(SUBSTITUTE(TRIM(AB$6)," ",""))))-1)&amp;" Total",$B$6:$BB$373,ROW($A227)-5,FALSE))</f>
        <v>0</v>
      </c>
      <c r="AC227" s="10">
        <f ca="1">IF(AC$5&lt;&gt;"",HLOOKUP(AC$5,Functionalization!$G$6:$R$373,ROW($A227)-5,FALSE),IFERROR(INDEX(AC$337:AC$373,MATCH($F227,$B$337:$B$373,0))/VLOOKUP($F227,$B$337:$BB$373,MATCH(LEFT(TRIM(AC$6),FIND("~",SUBSTITUTE(AC$6,"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227))*HLOOKUP(LEFT(TRIM(AC$6),FIND("~",SUBSTITUTE(AC$6," ","~",LEN(TRIM(AC$6))-LEN(SUBSTITUTE(TRIM(AC$6)," ",""))))-1)&amp;" Total",$B$6:$BB$373,ROW($A227)-5,FALSE))</f>
        <v>0</v>
      </c>
      <c r="AD227" s="10">
        <f ca="1">IF(AD$5&lt;&gt;"",HLOOKUP(AD$5,Functionalization!$G$6:$R$373,ROW($A227)-5,FALSE),IFERROR(INDEX(AD$337:AD$373,MATCH($F227,$B$337:$B$373,0))/VLOOKUP($F227,$B$337:$BB$373,MATCH(LEFT(TRIM(AD$6),FIND("~",SUBSTITUTE(AD$6,"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227))*HLOOKUP(LEFT(TRIM(AD$6),FIND("~",SUBSTITUTE(AD$6," ","~",LEN(TRIM(AD$6))-LEN(SUBSTITUTE(TRIM(AD$6)," ",""))))-1)&amp;" Total",$B$6:$BB$373,ROW($A227)-5,FALSE))</f>
        <v>0</v>
      </c>
      <c r="AE227" s="10">
        <f ca="1">IF(AE$5&lt;&gt;"",HLOOKUP(AE$5,Functionalization!$G$6:$R$373,ROW($A227)-5,FALSE),IFERROR(INDEX(AE$337:AE$373,MATCH($F227,$B$337:$B$373,0))/VLOOKUP($F227,$B$337:$BB$373,MATCH(LEFT(TRIM(AE$6),FIND("~",SUBSTITUTE(AE$6,"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227))*HLOOKUP(LEFT(TRIM(AE$6),FIND("~",SUBSTITUTE(AE$6," ","~",LEN(TRIM(AE$6))-LEN(SUBSTITUTE(TRIM(AE$6)," ",""))))-1)&amp;" Total",$B$6:$BB$373,ROW($A227)-5,FALSE))</f>
        <v>0</v>
      </c>
      <c r="AF227" s="10">
        <f ca="1">IF(AF$5&lt;&gt;"",HLOOKUP(AF$5,Functionalization!$G$6:$R$373,ROW($A227)-5,FALSE),IFERROR(INDEX(AF$337:AF$373,MATCH($F227,$B$337:$B$373,0))/VLOOKUP($F227,$B$337:$BB$373,MATCH(LEFT(TRIM(AF$6),FIND("~",SUBSTITUTE(AF$6,"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227))*HLOOKUP(LEFT(TRIM(AF$6),FIND("~",SUBSTITUTE(AF$6," ","~",LEN(TRIM(AF$6))-LEN(SUBSTITUTE(TRIM(AF$6)," ",""))))-1)&amp;" Total",$B$6:$BB$373,ROW($A227)-5,FALSE))</f>
        <v>0</v>
      </c>
      <c r="AG227" s="10">
        <f ca="1">IF(AG$5&lt;&gt;"",HLOOKUP(AG$5,Functionalization!$G$6:$R$373,ROW($A227)-5,FALSE),IFERROR(INDEX(AG$337:AG$373,MATCH($F227,$B$337:$B$373,0))/VLOOKUP($F227,$B$337:$BB$373,MATCH(LEFT(TRIM(AG$6),FIND("~",SUBSTITUTE(AG$6,"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227))*HLOOKUP(LEFT(TRIM(AG$6),FIND("~",SUBSTITUTE(AG$6," ","~",LEN(TRIM(AG$6))-LEN(SUBSTITUTE(TRIM(AG$6)," ",""))))-1)&amp;" Total",$B$6:$BB$373,ROW($A227)-5,FALSE))</f>
        <v>0</v>
      </c>
      <c r="AH227" s="10">
        <f ca="1">IF(AH$5&lt;&gt;"",HLOOKUP(AH$5,Functionalization!$G$6:$R$373,ROW($A227)-5,FALSE),IFERROR(INDEX(AH$337:AH$373,MATCH($F227,$B$337:$B$373,0))/VLOOKUP($F227,$B$337:$BB$373,MATCH(LEFT(TRIM(AH$6),FIND("~",SUBSTITUTE(AH$6,"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227))*HLOOKUP(LEFT(TRIM(AH$6),FIND("~",SUBSTITUTE(AH$6," ","~",LEN(TRIM(AH$6))-LEN(SUBSTITUTE(TRIM(AH$6)," ",""))))-1)&amp;" Total",$B$6:$BB$373,ROW($A227)-5,FALSE))</f>
        <v>0</v>
      </c>
      <c r="AI227" s="10">
        <f ca="1">IF(AI$5&lt;&gt;"",HLOOKUP(AI$5,Functionalization!$G$6:$R$373,ROW($A227)-5,FALSE),IFERROR(INDEX(AI$337:AI$373,MATCH($F227,$B$337:$B$373,0))/VLOOKUP($F227,$B$337:$BB$373,MATCH(LEFT(TRIM(AI$6),FIND("~",SUBSTITUTE(AI$6,"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227))*HLOOKUP(LEFT(TRIM(AI$6),FIND("~",SUBSTITUTE(AI$6," ","~",LEN(TRIM(AI$6))-LEN(SUBSTITUTE(TRIM(AI$6)," ",""))))-1)&amp;" Total",$B$6:$BB$373,ROW($A227)-5,FALSE))</f>
        <v>0</v>
      </c>
      <c r="AJ227" s="10">
        <f ca="1">IF(AJ$5&lt;&gt;"",HLOOKUP(AJ$5,Functionalization!$G$6:$R$373,ROW($A227)-5,FALSE),IFERROR(INDEX(AJ$337:AJ$373,MATCH($F227,$B$337:$B$373,0))/VLOOKUP($F227,$B$337:$BB$373,MATCH(LEFT(TRIM(AJ$6),FIND("~",SUBSTITUTE(AJ$6,"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227))*HLOOKUP(LEFT(TRIM(AJ$6),FIND("~",SUBSTITUTE(AJ$6," ","~",LEN(TRIM(AJ$6))-LEN(SUBSTITUTE(TRIM(AJ$6)," ",""))))-1)&amp;" Total",$B$6:$BB$373,ROW($A227)-5,FALSE))</f>
        <v>0</v>
      </c>
      <c r="AK227" s="10">
        <f ca="1">IF(AK$5&lt;&gt;"",HLOOKUP(AK$5,Functionalization!$G$6:$R$373,ROW($A227)-5,FALSE),IFERROR(INDEX(AK$337:AK$373,MATCH($F227,$B$337:$B$373,0))/VLOOKUP($F227,$B$337:$BB$373,MATCH(LEFT(TRIM(AK$6),FIND("~",SUBSTITUTE(AK$6,"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227))*HLOOKUP(LEFT(TRIM(AK$6),FIND("~",SUBSTITUTE(AK$6," ","~",LEN(TRIM(AK$6))-LEN(SUBSTITUTE(TRIM(AK$6)," ",""))))-1)&amp;" Total",$B$6:$BB$373,ROW($A227)-5,FALSE))</f>
        <v>0</v>
      </c>
      <c r="AL227" s="10">
        <f ca="1">IF(AL$5&lt;&gt;"",HLOOKUP(AL$5,Functionalization!$G$6:$R$373,ROW($A227)-5,FALSE),IFERROR(INDEX(AL$337:AL$373,MATCH($F227,$B$337:$B$373,0))/VLOOKUP($F227,$B$337:$BB$373,MATCH(LEFT(TRIM(AL$6),FIND("~",SUBSTITUTE(AL$6,"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227))*HLOOKUP(LEFT(TRIM(AL$6),FIND("~",SUBSTITUTE(AL$6," ","~",LEN(TRIM(AL$6))-LEN(SUBSTITUTE(TRIM(AL$6)," ",""))))-1)&amp;" Total",$B$6:$BB$373,ROW($A227)-5,FALSE))</f>
        <v>0</v>
      </c>
      <c r="AM227" s="10">
        <f ca="1">IF(AM$5&lt;&gt;"",HLOOKUP(AM$5,Functionalization!$G$6:$R$373,ROW($A227)-5,FALSE),IFERROR(INDEX(AM$337:AM$373,MATCH($F227,$B$337:$B$373,0))/VLOOKUP($F227,$B$337:$BB$373,MATCH(LEFT(TRIM(AM$6),FIND("~",SUBSTITUTE(AM$6,"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227))*HLOOKUP(LEFT(TRIM(AM$6),FIND("~",SUBSTITUTE(AM$6," ","~",LEN(TRIM(AM$6))-LEN(SUBSTITUTE(TRIM(AM$6)," ",""))))-1)&amp;" Total",$B$6:$BB$373,ROW($A227)-5,FALSE))</f>
        <v>0</v>
      </c>
      <c r="AN227" s="10">
        <f ca="1">IF(AN$5&lt;&gt;"",HLOOKUP(AN$5,Functionalization!$G$6:$R$373,ROW($A227)-5,FALSE),IFERROR(INDEX(AN$337:AN$373,MATCH($F227,$B$337:$B$373,0))/VLOOKUP($F227,$B$337:$BB$373,MATCH(LEFT(TRIM(AN$6),FIND("~",SUBSTITUTE(AN$6,"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227))*HLOOKUP(LEFT(TRIM(AN$6),FIND("~",SUBSTITUTE(AN$6," ","~",LEN(TRIM(AN$6))-LEN(SUBSTITUTE(TRIM(AN$6)," ",""))))-1)&amp;" Total",$B$6:$BB$373,ROW($A227)-5,FALSE))</f>
        <v>0</v>
      </c>
      <c r="AO227" s="10">
        <f ca="1">IF(AO$5&lt;&gt;"",HLOOKUP(AO$5,Functionalization!$G$6:$R$373,ROW($A227)-5,FALSE),IFERROR(INDEX(AO$337:AO$373,MATCH($F227,$B$337:$B$373,0))/VLOOKUP($F227,$B$337:$BB$373,MATCH(LEFT(TRIM(AO$6),FIND("~",SUBSTITUTE(AO$6,"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227))*HLOOKUP(LEFT(TRIM(AO$6),FIND("~",SUBSTITUTE(AO$6," ","~",LEN(TRIM(AO$6))-LEN(SUBSTITUTE(TRIM(AO$6)," ",""))))-1)&amp;" Total",$B$6:$BB$373,ROW($A227)-5,FALSE))</f>
        <v>0</v>
      </c>
      <c r="AP227" s="10">
        <f ca="1">IF(AP$5&lt;&gt;"",HLOOKUP(AP$5,Functionalization!$G$6:$R$373,ROW($A227)-5,FALSE),IFERROR(INDEX(AP$337:AP$373,MATCH($F227,$B$337:$B$373,0))/VLOOKUP($F227,$B$337:$BB$373,MATCH(LEFT(TRIM(AP$6),FIND("~",SUBSTITUTE(AP$6,"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227))*HLOOKUP(LEFT(TRIM(AP$6),FIND("~",SUBSTITUTE(AP$6," ","~",LEN(TRIM(AP$6))-LEN(SUBSTITUTE(TRIM(AP$6)," ",""))))-1)&amp;" Total",$B$6:$BB$373,ROW($A227)-5,FALSE))</f>
        <v>0</v>
      </c>
      <c r="AQ227" s="10">
        <f ca="1">IF(AQ$5&lt;&gt;"",HLOOKUP(AQ$5,Functionalization!$G$6:$R$373,ROW($A227)-5,FALSE),IFERROR(INDEX(AQ$337:AQ$373,MATCH($F227,$B$337:$B$373,0))/VLOOKUP($F227,$B$337:$BB$373,MATCH(LEFT(TRIM(AQ$6),FIND("~",SUBSTITUTE(AQ$6,"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227))*HLOOKUP(LEFT(TRIM(AQ$6),FIND("~",SUBSTITUTE(AQ$6," ","~",LEN(TRIM(AQ$6))-LEN(SUBSTITUTE(TRIM(AQ$6)," ",""))))-1)&amp;" Total",$B$6:$BB$373,ROW($A227)-5,FALSE))</f>
        <v>0</v>
      </c>
      <c r="AR227" s="10">
        <f ca="1">IF(AR$5&lt;&gt;"",HLOOKUP(AR$5,Functionalization!$G$6:$R$373,ROW($A227)-5,FALSE),IFERROR(INDEX(AR$337:AR$373,MATCH($F227,$B$337:$B$373,0))/VLOOKUP($F227,$B$337:$BB$373,MATCH(LEFT(TRIM(AR$6),FIND("~",SUBSTITUTE(AR$6,"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227))*HLOOKUP(LEFT(TRIM(AR$6),FIND("~",SUBSTITUTE(AR$6," ","~",LEN(TRIM(AR$6))-LEN(SUBSTITUTE(TRIM(AR$6)," ",""))))-1)&amp;" Total",$B$6:$BB$373,ROW($A227)-5,FALSE))</f>
        <v>0</v>
      </c>
      <c r="AS227" s="10">
        <f ca="1">IF(AS$5&lt;&gt;"",HLOOKUP(AS$5,Functionalization!$G$6:$R$373,ROW($A227)-5,FALSE),IFERROR(INDEX(AS$337:AS$373,MATCH($F227,$B$337:$B$373,0))/VLOOKUP($F227,$B$337:$BB$373,MATCH(LEFT(TRIM(AS$6),FIND("~",SUBSTITUTE(AS$6,"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227))*HLOOKUP(LEFT(TRIM(AS$6),FIND("~",SUBSTITUTE(AS$6," ","~",LEN(TRIM(AS$6))-LEN(SUBSTITUTE(TRIM(AS$6)," ",""))))-1)&amp;" Total",$B$6:$BB$373,ROW($A227)-5,FALSE))</f>
        <v>0</v>
      </c>
      <c r="AT227" s="10">
        <f ca="1">IF(AT$5&lt;&gt;"",HLOOKUP(AT$5,Functionalization!$G$6:$R$373,ROW($A227)-5,FALSE),IFERROR(INDEX(AT$337:AT$373,MATCH($F227,$B$337:$B$373,0))/VLOOKUP($F227,$B$337:$BB$373,MATCH(LEFT(TRIM(AT$6),FIND("~",SUBSTITUTE(AT$6,"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227))*HLOOKUP(LEFT(TRIM(AT$6),FIND("~",SUBSTITUTE(AT$6," ","~",LEN(TRIM(AT$6))-LEN(SUBSTITUTE(TRIM(AT$6)," ",""))))-1)&amp;" Total",$B$6:$BB$373,ROW($A227)-5,FALSE))</f>
        <v>0</v>
      </c>
      <c r="AU227" s="10">
        <f ca="1">IF(AU$5&lt;&gt;"",HLOOKUP(AU$5,Functionalization!$G$6:$R$373,ROW($A227)-5,FALSE),IFERROR(INDEX(AU$337:AU$373,MATCH($F227,$B$337:$B$373,0))/VLOOKUP($F227,$B$337:$BB$373,MATCH(LEFT(TRIM(AU$6),FIND("~",SUBSTITUTE(AU$6,"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227))*HLOOKUP(LEFT(TRIM(AU$6),FIND("~",SUBSTITUTE(AU$6," ","~",LEN(TRIM(AU$6))-LEN(SUBSTITUTE(TRIM(AU$6)," ",""))))-1)&amp;" Total",$B$6:$BB$373,ROW($A227)-5,FALSE))</f>
        <v>0</v>
      </c>
      <c r="AV227" s="10">
        <f ca="1">IF(AV$5&lt;&gt;"",HLOOKUP(AV$5,Functionalization!$G$6:$R$373,ROW($A227)-5,FALSE),IFERROR(INDEX(AV$337:AV$373,MATCH($F227,$B$337:$B$373,0))/VLOOKUP($F227,$B$337:$BB$373,MATCH(LEFT(TRIM(AV$6),FIND("~",SUBSTITUTE(AV$6,"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227))*HLOOKUP(LEFT(TRIM(AV$6),FIND("~",SUBSTITUTE(AV$6," ","~",LEN(TRIM(AV$6))-LEN(SUBSTITUTE(TRIM(AV$6)," ",""))))-1)&amp;" Total",$B$6:$BB$373,ROW($A227)-5,FALSE))</f>
        <v>0</v>
      </c>
      <c r="AW227" s="10">
        <f ca="1">IF(AW$5&lt;&gt;"",HLOOKUP(AW$5,Functionalization!$G$6:$R$373,ROW($A227)-5,FALSE),IFERROR(INDEX(AW$337:AW$373,MATCH($F227,$B$337:$B$373,0))/VLOOKUP($F227,$B$337:$BB$373,MATCH(LEFT(TRIM(AW$6),FIND("~",SUBSTITUTE(AW$6,"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227))*HLOOKUP(LEFT(TRIM(AW$6),FIND("~",SUBSTITUTE(AW$6," ","~",LEN(TRIM(AW$6))-LEN(SUBSTITUTE(TRIM(AW$6)," ",""))))-1)&amp;" Total",$B$6:$BB$373,ROW($A227)-5,FALSE))</f>
        <v>0</v>
      </c>
      <c r="AX227" s="10">
        <f ca="1">IF(AX$5&lt;&gt;"",HLOOKUP(AX$5,Functionalization!$G$6:$R$373,ROW($A227)-5,FALSE),IFERROR(INDEX(AX$337:AX$373,MATCH($F227,$B$337:$B$373,0))/VLOOKUP($F227,$B$337:$BB$373,MATCH(LEFT(TRIM(AX$6),FIND("~",SUBSTITUTE(AX$6,"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227))*HLOOKUP(LEFT(TRIM(AX$6),FIND("~",SUBSTITUTE(AX$6," ","~",LEN(TRIM(AX$6))-LEN(SUBSTITUTE(TRIM(AX$6)," ",""))))-1)&amp;" Total",$B$6:$BB$373,ROW($A227)-5,FALSE))</f>
        <v>0</v>
      </c>
      <c r="AY227" s="10">
        <f ca="1">IF(AY$5&lt;&gt;"",HLOOKUP(AY$5,Functionalization!$G$6:$R$373,ROW($A227)-5,FALSE),IFERROR(INDEX(AY$337:AY$373,MATCH($F227,$B$337:$B$373,0))/VLOOKUP($F227,$B$337:$BB$373,MATCH(LEFT(TRIM(AY$6),FIND("~",SUBSTITUTE(AY$6,"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227))*HLOOKUP(LEFT(TRIM(AY$6),FIND("~",SUBSTITUTE(AY$6," ","~",LEN(TRIM(AY$6))-LEN(SUBSTITUTE(TRIM(AY$6)," ",""))))-1)&amp;" Total",$B$6:$BB$373,ROW($A227)-5,FALSE))</f>
        <v>0</v>
      </c>
      <c r="AZ227" s="10">
        <f ca="1">IF(AZ$5&lt;&gt;"",HLOOKUP(AZ$5,Functionalization!$G$6:$R$373,ROW($A227)-5,FALSE),IFERROR(INDEX(AZ$337:AZ$373,MATCH($F227,$B$337:$B$373,0))/VLOOKUP($F227,$B$337:$BB$373,MATCH(LEFT(TRIM(AZ$6),FIND("~",SUBSTITUTE(AZ$6,"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227))*HLOOKUP(LEFT(TRIM(AZ$6),FIND("~",SUBSTITUTE(AZ$6," ","~",LEN(TRIM(AZ$6))-LEN(SUBSTITUTE(TRIM(AZ$6)," ",""))))-1)&amp;" Total",$B$6:$BB$373,ROW($A227)-5,FALSE))</f>
        <v>0</v>
      </c>
      <c r="BA227" s="10">
        <f ca="1">IF(BA$5&lt;&gt;"",HLOOKUP(BA$5,Functionalization!$G$6:$R$373,ROW($A227)-5,FALSE),IFERROR(INDEX(BA$337:BA$373,MATCH($F227,$B$337:$B$373,0))/VLOOKUP($F227,$B$337:$BB$373,MATCH(LEFT(TRIM(BA$6),FIND("~",SUBSTITUTE(BA$6,"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227))*HLOOKUP(LEFT(TRIM(BA$6),FIND("~",SUBSTITUTE(BA$6," ","~",LEN(TRIM(BA$6))-LEN(SUBSTITUTE(TRIM(BA$6)," ",""))))-1)&amp;" Total",$B$6:$BB$373,ROW($A227)-5,FALSE))</f>
        <v>0</v>
      </c>
      <c r="BB227" s="10">
        <f ca="1">IF(BB$5&lt;&gt;"",HLOOKUP(BB$5,Functionalization!$G$6:$R$373,ROW($A227)-5,FALSE),IFERROR(INDEX(BB$337:BB$373,MATCH($F227,$B$337:$B$373,0))/VLOOKUP($F227,$B$337:$BB$373,MATCH(LEFT(TRIM(BB$6),FIND("~",SUBSTITUTE(BB$6,"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227))*HLOOKUP(LEFT(TRIM(BB$6),FIND("~",SUBSTITUTE(BB$6," ","~",LEN(TRIM(BB$6))-LEN(SUBSTITUTE(TRIM(BB$6)," ",""))))-1)&amp;" Total",$B$6:$BB$373,ROW($A227)-5,FALSE))</f>
        <v>0</v>
      </c>
      <c r="BD227">
        <f ca="1">IFERROR(IF(SUMIF($G$6:$BB$6,BD$6&amp;" Total",$G227:$BB227)-(SUMIF($G$6:$BB$6,BD$6&amp;" "&amp;'Input-Func_Class'!$D$22,$G227:$BB227)+IFERROR(SUMIF($G$6:$BB$6,BD$6&amp;" "&amp;'Input-Func_Class'!$E$22,$G227:$BB227),SUMIF($G$6:$BB$6,BD$6&amp;" "&amp;'Input-Func_Class'!$B$24,$G227:$BB227))+SUMIF($G$6:$BB$6,BD$6&amp;" "&amp;'Input-Func_Class'!$F$22,$G227:$BB227))&lt;Check_Limit,0,1),1)</f>
        <v>0</v>
      </c>
      <c r="BE227">
        <f ca="1">IFERROR(IF(SUMIF($G$6:$BB$6,BE$6&amp;" Total",$G227:$BB227)-(SUMIF($G$6:$BB$6,BE$6&amp;" "&amp;'Input-Func_Class'!$D$22,$G227:$BB227)+IFERROR(SUMIF($G$6:$BB$6,BE$6&amp;" "&amp;'Input-Func_Class'!$E$22,$G227:$BB227),SUMIF($G$6:$BB$6,BE$6&amp;" "&amp;'Input-Func_Class'!$B$24,$G227:$BB227))+SUMIF($G$6:$BB$6,BE$6&amp;" "&amp;'Input-Func_Class'!$F$22,$G227:$BB227))&lt;Check_Limit,0,1),1)</f>
        <v>0</v>
      </c>
      <c r="BF227">
        <f ca="1">IFERROR(IF(SUMIF($G$6:$BB$6,BF$6&amp;" Total",$G227:$BB227)-(SUMIF($G$6:$BB$6,BF$6&amp;" "&amp;'Input-Func_Class'!$D$22,$G227:$BB227)+IFERROR(SUMIF($G$6:$BB$6,BF$6&amp;" "&amp;'Input-Func_Class'!$E$22,$G227:$BB227),SUMIF($G$6:$BB$6,BF$6&amp;" "&amp;'Input-Func_Class'!$B$24,$G227:$BB227))+SUMIF($G$6:$BB$6,BF$6&amp;" "&amp;'Input-Func_Class'!$F$22,$G227:$BB227))&lt;Check_Limit,0,1),1)</f>
        <v>0</v>
      </c>
      <c r="BG227">
        <f ca="1">IFERROR(IF(SUMIF($G$6:$BB$6,BG$6&amp;" Total",$G227:$BB227)-(SUMIF($G$6:$BB$6,BG$6&amp;" "&amp;'Input-Func_Class'!$D$22,$G227:$BB227)+IFERROR(SUMIF($G$6:$BB$6,BG$6&amp;" "&amp;'Input-Func_Class'!$E$22,$G227:$BB227),SUMIF($G$6:$BB$6,BG$6&amp;" "&amp;'Input-Func_Class'!$B$24,$G227:$BB227))+SUMIF($G$6:$BB$6,BG$6&amp;" "&amp;'Input-Func_Class'!$F$22,$G227:$BB227))&lt;Check_Limit,0,1),1)</f>
        <v>0</v>
      </c>
      <c r="BH227">
        <f ca="1">IFERROR(IF(SUMIF($G$6:$BB$6,BH$6&amp;" Total",$G227:$BB227)-(SUMIF($G$6:$BB$6,BH$6&amp;" "&amp;'Input-Func_Class'!$D$22,$G227:$BB227)+IFERROR(SUMIF($G$6:$BB$6,BH$6&amp;" "&amp;'Input-Func_Class'!$E$22,$G227:$BB227),SUMIF($G$6:$BB$6,BH$6&amp;" "&amp;'Input-Func_Class'!$B$24,$G227:$BB227))+SUMIF($G$6:$BB$6,BH$6&amp;" "&amp;'Input-Func_Class'!$F$22,$G227:$BB227))&lt;Check_Limit,0,1),1)</f>
        <v>0</v>
      </c>
      <c r="BI227">
        <f ca="1">IFERROR(IF(SUMIF($G$6:$BB$6,BI$6&amp;" Total",$G227:$BB227)-(SUMIF($G$6:$BB$6,BI$6&amp;" "&amp;'Input-Func_Class'!$D$22,$G227:$BB227)+IFERROR(SUMIF($G$6:$BB$6,BI$6&amp;" "&amp;'Input-Func_Class'!$E$22,$G227:$BB227),SUMIF($G$6:$BB$6,BI$6&amp;" "&amp;'Input-Func_Class'!$B$24,$G227:$BB227))+SUMIF($G$6:$BB$6,BI$6&amp;" "&amp;'Input-Func_Class'!$F$22,$G227:$BB227))&lt;Check_Limit,0,1),1)</f>
        <v>0</v>
      </c>
      <c r="BJ227">
        <f ca="1">IFERROR(IF(SUMIF($G$6:$BB$6,BJ$6&amp;" Total",$G227:$BB227)-(SUMIF($G$6:$BB$6,BJ$6&amp;" "&amp;'Input-Func_Class'!$D$22,$G227:$BB227)+IFERROR(SUMIF($G$6:$BB$6,BJ$6&amp;" "&amp;'Input-Func_Class'!$E$22,$G227:$BB227),SUMIF($G$6:$BB$6,BJ$6&amp;" "&amp;'Input-Func_Class'!$B$24,$G227:$BB227))+SUMIF($G$6:$BB$6,BJ$6&amp;" "&amp;'Input-Func_Class'!$F$22,$G227:$BB227))&lt;Check_Limit,0,1),1)</f>
        <v>0</v>
      </c>
      <c r="BK227">
        <f ca="1">IFERROR(IF(SUMIF($G$6:$BB$6,BK$6&amp;" Total",$G227:$BB227)-(SUMIF($G$6:$BB$6,BK$6&amp;" "&amp;'Input-Func_Class'!$D$22,$G227:$BB227)+IFERROR(SUMIF($G$6:$BB$6,BK$6&amp;" "&amp;'Input-Func_Class'!$E$22,$G227:$BB227),SUMIF($G$6:$BB$6,BK$6&amp;" "&amp;'Input-Func_Class'!$B$24,$G227:$BB227))+SUMIF($G$6:$BB$6,BK$6&amp;" "&amp;'Input-Func_Class'!$F$22,$G227:$BB227))&lt;Check_Limit,0,1),1)</f>
        <v>0</v>
      </c>
      <c r="BL227">
        <f ca="1">IFERROR(IF(SUMIF($G$6:$BB$6,BL$6&amp;" Total",$G227:$BB227)-(SUMIF($G$6:$BB$6,BL$6&amp;" "&amp;'Input-Func_Class'!$D$22,$G227:$BB227)+IFERROR(SUMIF($G$6:$BB$6,BL$6&amp;" "&amp;'Input-Func_Class'!$E$22,$G227:$BB227),SUMIF($G$6:$BB$6,BL$6&amp;" "&amp;'Input-Func_Class'!$B$24,$G227:$BB227))+SUMIF($G$6:$BB$6,BL$6&amp;" "&amp;'Input-Func_Class'!$F$22,$G227:$BB227))&lt;Check_Limit,0,1),1)</f>
        <v>0</v>
      </c>
      <c r="BM227">
        <f ca="1">IFERROR(IF(SUMIF($G$6:$BB$6,BM$6&amp;" Total",$G227:$BB227)-(SUMIF($G$6:$BB$6,BM$6&amp;" "&amp;'Input-Func_Class'!$D$22,$G227:$BB227)+IFERROR(SUMIF($G$6:$BB$6,BM$6&amp;" "&amp;'Input-Func_Class'!$E$22,$G227:$BB227),SUMIF($G$6:$BB$6,BM$6&amp;" "&amp;'Input-Func_Class'!$B$24,$G227:$BB227))+SUMIF($G$6:$BB$6,BM$6&amp;" "&amp;'Input-Func_Class'!$F$22,$G227:$BB227))&lt;Check_Limit,0,1),1)</f>
        <v>0</v>
      </c>
      <c r="BN227">
        <f ca="1">IFERROR(IF(SUMIF($G$6:$BB$6,BN$6&amp;" Total",$G227:$BB227)-(SUMIF($G$6:$BB$6,BN$6&amp;" "&amp;'Input-Func_Class'!$D$22,$G227:$BB227)+IFERROR(SUMIF($G$6:$BB$6,BN$6&amp;" "&amp;'Input-Func_Class'!$E$22,$G227:$BB227),SUMIF($G$6:$BB$6,BN$6&amp;" "&amp;'Input-Func_Class'!$B$24,$G227:$BB227))+SUMIF($G$6:$BB$6,BN$6&amp;" "&amp;'Input-Func_Class'!$F$22,$G227:$BB227))&lt;Check_Limit,0,1),1)</f>
        <v>0</v>
      </c>
      <c r="BO227">
        <f ca="1">IFERROR(IF(SUMIF($G$6:$BB$6,BO$6&amp;" Total",$G227:$BB227)-(SUMIF($G$6:$BB$6,BO$6&amp;" "&amp;'Input-Func_Class'!$D$22,$G227:$BB227)+IFERROR(SUMIF($G$6:$BB$6,BO$6&amp;" "&amp;'Input-Func_Class'!$E$22,$G227:$BB227),SUMIF($G$6:$BB$6,BO$6&amp;" "&amp;'Input-Func_Class'!$B$24,$G227:$BB227))+SUMIF($G$6:$BB$6,BO$6&amp;" "&amp;'Input-Func_Class'!$F$22,$G227:$BB227))&lt;Check_Limit,0,1),1)</f>
        <v>0</v>
      </c>
    </row>
    <row r="228" spans="1:67" outlineLevel="1">
      <c r="A228" s="31">
        <f>IF(ISBLANK('Input-Accounts'!A228),"",'Input-Accounts'!A228)</f>
        <v>201</v>
      </c>
      <c r="B228" s="53" t="str">
        <f>IF(ISBLANK('Input-Accounts'!B228),"",'Input-Accounts'!B228)</f>
        <v>Property insurance</v>
      </c>
      <c r="C228" s="31">
        <f>IF(ISBLANK('Input-Accounts'!C228),"",'Input-Accounts'!C228)</f>
        <v>924</v>
      </c>
      <c r="D228" s="10">
        <f>Functionalization!$D228</f>
        <v>69856</v>
      </c>
      <c r="E228" s="10">
        <f t="shared" ca="1" si="66"/>
        <v>0</v>
      </c>
      <c r="F228" s="3" t="str">
        <f>IF($D228=0,"-",IF('Input-Accounts'!$E228&lt;&gt;0,'Input-Accounts'!$E228,'Input-Accounts'!$G228))</f>
        <v>INT_OM_Exc_A&amp;G,Gas,Uncoll</v>
      </c>
      <c r="G228" s="10">
        <f ca="1">IF(G$5&lt;&gt;"",HLOOKUP(G$5,Functionalization!$G$6:$R$373,ROW($A228)-5,FALSE),IFERROR(INDEX(G$337:G$373,MATCH($F228,$B$337:$B$373,0))/VLOOKUP($F228,$B$337:$BB$373,MATCH(LEFT(TRIM(G$6),FIND("~",SUBSTITUTE(G$6,"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228))*HLOOKUP(LEFT(TRIM(G$6),FIND("~",SUBSTITUTE(G$6," ","~",LEN(TRIM(G$6))-LEN(SUBSTITUTE(TRIM(G$6)," ",""))))-1)&amp;" Total",$B$6:$BB$373,ROW($A228)-5,FALSE))</f>
        <v>31288.441853754983</v>
      </c>
      <c r="H228" s="10">
        <f ca="1">IF(H$5&lt;&gt;"",HLOOKUP(H$5,Functionalization!$G$6:$R$373,ROW($A228)-5,FALSE),IFERROR(INDEX(H$337:H$373,MATCH($F228,$B$337:$B$373,0))/VLOOKUP($F228,$B$337:$BB$373,MATCH(LEFT(TRIM(H$6),FIND("~",SUBSTITUTE(H$6,"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228))*HLOOKUP(LEFT(TRIM(H$6),FIND("~",SUBSTITUTE(H$6," ","~",LEN(TRIM(H$6))-LEN(SUBSTITUTE(TRIM(H$6)," ",""))))-1)&amp;" Total",$B$6:$BB$373,ROW($A228)-5,FALSE))</f>
        <v>22554.581676016951</v>
      </c>
      <c r="I228" s="10">
        <f ca="1">IF(I$5&lt;&gt;"",HLOOKUP(I$5,Functionalization!$G$6:$R$373,ROW($A228)-5,FALSE),IFERROR(INDEX(I$337:I$373,MATCH($F228,$B$337:$B$373,0))/VLOOKUP($F228,$B$337:$BB$373,MATCH(LEFT(TRIM(I$6),FIND("~",SUBSTITUTE(I$6,"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228))*HLOOKUP(LEFT(TRIM(I$6),FIND("~",SUBSTITUTE(I$6," ","~",LEN(TRIM(I$6))-LEN(SUBSTITUTE(TRIM(I$6)," ",""))))-1)&amp;" Total",$B$6:$BB$373,ROW($A228)-5,FALSE))</f>
        <v>0</v>
      </c>
      <c r="J228" s="10">
        <f ca="1">IF(J$5&lt;&gt;"",HLOOKUP(J$5,Functionalization!$G$6:$R$373,ROW($A228)-5,FALSE),IFERROR(INDEX(J$337:J$373,MATCH($F228,$B$337:$B$373,0))/VLOOKUP($F228,$B$337:$BB$373,MATCH(LEFT(TRIM(J$6),FIND("~",SUBSTITUTE(J$6,"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228))*HLOOKUP(LEFT(TRIM(J$6),FIND("~",SUBSTITUTE(J$6," ","~",LEN(TRIM(J$6))-LEN(SUBSTITUTE(TRIM(J$6)," ",""))))-1)&amp;" Total",$B$6:$BB$373,ROW($A228)-5,FALSE))</f>
        <v>8733.8601777380281</v>
      </c>
      <c r="K228" s="10">
        <f ca="1">IF(K$5&lt;&gt;"",HLOOKUP(K$5,Functionalization!$G$6:$R$373,ROW($A228)-5,FALSE),IFERROR(INDEX(K$337:K$373,MATCH($F228,$B$337:$B$373,0))/VLOOKUP($F228,$B$337:$BB$373,MATCH(LEFT(TRIM(K$6),FIND("~",SUBSTITUTE(K$6,"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228))*HLOOKUP(LEFT(TRIM(K$6),FIND("~",SUBSTITUTE(K$6," ","~",LEN(TRIM(K$6))-LEN(SUBSTITUTE(TRIM(K$6)," ",""))))-1)&amp;" Total",$B$6:$BB$373,ROW($A228)-5,FALSE))</f>
        <v>28469.365182201469</v>
      </c>
      <c r="L228" s="10">
        <f ca="1">IF(L$5&lt;&gt;"",HLOOKUP(L$5,Functionalization!$G$6:$R$373,ROW($A228)-5,FALSE),IFERROR(INDEX(L$337:L$373,MATCH($F228,$B$337:$B$373,0))/VLOOKUP($F228,$B$337:$BB$373,MATCH(LEFT(TRIM(L$6),FIND("~",SUBSTITUTE(L$6,"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228))*HLOOKUP(LEFT(TRIM(L$6),FIND("~",SUBSTITUTE(L$6," ","~",LEN(TRIM(L$6))-LEN(SUBSTITUTE(TRIM(L$6)," ",""))))-1)&amp;" Total",$B$6:$BB$373,ROW($A228)-5,FALSE))</f>
        <v>0</v>
      </c>
      <c r="M228" s="10">
        <f ca="1">IF(M$5&lt;&gt;"",HLOOKUP(M$5,Functionalization!$G$6:$R$373,ROW($A228)-5,FALSE),IFERROR(INDEX(M$337:M$373,MATCH($F228,$B$337:$B$373,0))/VLOOKUP($F228,$B$337:$BB$373,MATCH(LEFT(TRIM(M$6),FIND("~",SUBSTITUTE(M$6,"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228))*HLOOKUP(LEFT(TRIM(M$6),FIND("~",SUBSTITUTE(M$6," ","~",LEN(TRIM(M$6))-LEN(SUBSTITUTE(TRIM(M$6)," ",""))))-1)&amp;" Total",$B$6:$BB$373,ROW($A228)-5,FALSE))</f>
        <v>0</v>
      </c>
      <c r="N228" s="10">
        <f ca="1">IF(N$5&lt;&gt;"",HLOOKUP(N$5,Functionalization!$G$6:$R$373,ROW($A228)-5,FALSE),IFERROR(INDEX(N$337:N$373,MATCH($F228,$B$337:$B$373,0))/VLOOKUP($F228,$B$337:$BB$373,MATCH(LEFT(TRIM(N$6),FIND("~",SUBSTITUTE(N$6,"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228))*HLOOKUP(LEFT(TRIM(N$6),FIND("~",SUBSTITUTE(N$6," ","~",LEN(TRIM(N$6))-LEN(SUBSTITUTE(TRIM(N$6)," ",""))))-1)&amp;" Total",$B$6:$BB$373,ROW($A228)-5,FALSE))</f>
        <v>28469.365182201469</v>
      </c>
      <c r="O228" s="10">
        <f ca="1">IF(O$5&lt;&gt;"",HLOOKUP(O$5,Functionalization!$G$6:$R$373,ROW($A228)-5,FALSE),IFERROR(INDEX(O$337:O$373,MATCH($F228,$B$337:$B$373,0))/VLOOKUP($F228,$B$337:$BB$373,MATCH(LEFT(TRIM(O$6),FIND("~",SUBSTITUTE(O$6,"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228))*HLOOKUP(LEFT(TRIM(O$6),FIND("~",SUBSTITUTE(O$6," ","~",LEN(TRIM(O$6))-LEN(SUBSTITUTE(TRIM(O$6)," ",""))))-1)&amp;" Total",$B$6:$BB$373,ROW($A228)-5,FALSE))</f>
        <v>10098.192964043557</v>
      </c>
      <c r="P228" s="10">
        <f ca="1">IF(P$5&lt;&gt;"",HLOOKUP(P$5,Functionalization!$G$6:$R$373,ROW($A228)-5,FALSE),IFERROR(INDEX(P$337:P$373,MATCH($F228,$B$337:$B$373,0))/VLOOKUP($F228,$B$337:$BB$373,MATCH(LEFT(TRIM(P$6),FIND("~",SUBSTITUTE(P$6,"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228))*HLOOKUP(LEFT(TRIM(P$6),FIND("~",SUBSTITUTE(P$6," ","~",LEN(TRIM(P$6))-LEN(SUBSTITUTE(TRIM(P$6)," ",""))))-1)&amp;" Total",$B$6:$BB$373,ROW($A228)-5,FALSE))</f>
        <v>0</v>
      </c>
      <c r="Q228" s="10">
        <f ca="1">IF(Q$5&lt;&gt;"",HLOOKUP(Q$5,Functionalization!$G$6:$R$373,ROW($A228)-5,FALSE),IFERROR(INDEX(Q$337:Q$373,MATCH($F228,$B$337:$B$373,0))/VLOOKUP($F228,$B$337:$BB$373,MATCH(LEFT(TRIM(Q$6),FIND("~",SUBSTITUTE(Q$6,"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228))*HLOOKUP(LEFT(TRIM(Q$6),FIND("~",SUBSTITUTE(Q$6," ","~",LEN(TRIM(Q$6))-LEN(SUBSTITUTE(TRIM(Q$6)," ",""))))-1)&amp;" Total",$B$6:$BB$373,ROW($A228)-5,FALSE))</f>
        <v>0</v>
      </c>
      <c r="R228" s="10">
        <f ca="1">IF(R$5&lt;&gt;"",HLOOKUP(R$5,Functionalization!$G$6:$R$373,ROW($A228)-5,FALSE),IFERROR(INDEX(R$337:R$373,MATCH($F228,$B$337:$B$373,0))/VLOOKUP($F228,$B$337:$BB$373,MATCH(LEFT(TRIM(R$6),FIND("~",SUBSTITUTE(R$6,"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228))*HLOOKUP(LEFT(TRIM(R$6),FIND("~",SUBSTITUTE(R$6," ","~",LEN(TRIM(R$6))-LEN(SUBSTITUTE(TRIM(R$6)," ",""))))-1)&amp;" Total",$B$6:$BB$373,ROW($A228)-5,FALSE))</f>
        <v>10098.192964043557</v>
      </c>
      <c r="S228" s="10">
        <f ca="1">IF(S$5&lt;&gt;"",HLOOKUP(S$5,Functionalization!$G$6:$R$373,ROW($A228)-5,FALSE),IFERROR(INDEX(S$337:S$373,MATCH($F228,$B$337:$B$373,0))/VLOOKUP($F228,$B$337:$BB$373,MATCH(LEFT(TRIM(S$6),FIND("~",SUBSTITUTE(S$6,"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228))*HLOOKUP(LEFT(TRIM(S$6),FIND("~",SUBSTITUTE(S$6," ","~",LEN(TRIM(S$6))-LEN(SUBSTITUTE(TRIM(S$6)," ",""))))-1)&amp;" Total",$B$6:$BB$373,ROW($A228)-5,FALSE))</f>
        <v>0</v>
      </c>
      <c r="T228" s="10">
        <f ca="1">IF(T$5&lt;&gt;"",HLOOKUP(T$5,Functionalization!$G$6:$R$373,ROW($A228)-5,FALSE),IFERROR(INDEX(T$337:T$373,MATCH($F228,$B$337:$B$373,0))/VLOOKUP($F228,$B$337:$BB$373,MATCH(LEFT(TRIM(T$6),FIND("~",SUBSTITUTE(T$6,"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228))*HLOOKUP(LEFT(TRIM(T$6),FIND("~",SUBSTITUTE(T$6," ","~",LEN(TRIM(T$6))-LEN(SUBSTITUTE(TRIM(T$6)," ",""))))-1)&amp;" Total",$B$6:$BB$373,ROW($A228)-5,FALSE))</f>
        <v>0</v>
      </c>
      <c r="U228" s="10">
        <f ca="1">IF(U$5&lt;&gt;"",HLOOKUP(U$5,Functionalization!$G$6:$R$373,ROW($A228)-5,FALSE),IFERROR(INDEX(U$337:U$373,MATCH($F228,$B$337:$B$373,0))/VLOOKUP($F228,$B$337:$BB$373,MATCH(LEFT(TRIM(U$6),FIND("~",SUBSTITUTE(U$6,"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228))*HLOOKUP(LEFT(TRIM(U$6),FIND("~",SUBSTITUTE(U$6," ","~",LEN(TRIM(U$6))-LEN(SUBSTITUTE(TRIM(U$6)," ",""))))-1)&amp;" Total",$B$6:$BB$373,ROW($A228)-5,FALSE))</f>
        <v>0</v>
      </c>
      <c r="V228" s="10">
        <f ca="1">IF(V$5&lt;&gt;"",HLOOKUP(V$5,Functionalization!$G$6:$R$373,ROW($A228)-5,FALSE),IFERROR(INDEX(V$337:V$373,MATCH($F228,$B$337:$B$373,0))/VLOOKUP($F228,$B$337:$BB$373,MATCH(LEFT(TRIM(V$6),FIND("~",SUBSTITUTE(V$6,"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228))*HLOOKUP(LEFT(TRIM(V$6),FIND("~",SUBSTITUTE(V$6," ","~",LEN(TRIM(V$6))-LEN(SUBSTITUTE(TRIM(V$6)," ",""))))-1)&amp;" Total",$B$6:$BB$373,ROW($A228)-5,FALSE))</f>
        <v>0</v>
      </c>
      <c r="W228" s="10">
        <f ca="1">IF(W$5&lt;&gt;"",HLOOKUP(W$5,Functionalization!$G$6:$R$373,ROW($A228)-5,FALSE),IFERROR(INDEX(W$337:W$373,MATCH($F228,$B$337:$B$373,0))/VLOOKUP($F228,$B$337:$BB$373,MATCH(LEFT(TRIM(W$6),FIND("~",SUBSTITUTE(W$6,"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228))*HLOOKUP(LEFT(TRIM(W$6),FIND("~",SUBSTITUTE(W$6," ","~",LEN(TRIM(W$6))-LEN(SUBSTITUTE(TRIM(W$6)," ",""))))-1)&amp;" Total",$B$6:$BB$373,ROW($A228)-5,FALSE))</f>
        <v>0</v>
      </c>
      <c r="X228" s="10">
        <f ca="1">IF(X$5&lt;&gt;"",HLOOKUP(X$5,Functionalization!$G$6:$R$373,ROW($A228)-5,FALSE),IFERROR(INDEX(X$337:X$373,MATCH($F228,$B$337:$B$373,0))/VLOOKUP($F228,$B$337:$BB$373,MATCH(LEFT(TRIM(X$6),FIND("~",SUBSTITUTE(X$6,"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228))*HLOOKUP(LEFT(TRIM(X$6),FIND("~",SUBSTITUTE(X$6," ","~",LEN(TRIM(X$6))-LEN(SUBSTITUTE(TRIM(X$6)," ",""))))-1)&amp;" Total",$B$6:$BB$373,ROW($A228)-5,FALSE))</f>
        <v>0</v>
      </c>
      <c r="Y228" s="10">
        <f ca="1">IF(Y$5&lt;&gt;"",HLOOKUP(Y$5,Functionalization!$G$6:$R$373,ROW($A228)-5,FALSE),IFERROR(INDEX(Y$337:Y$373,MATCH($F228,$B$337:$B$373,0))/VLOOKUP($F228,$B$337:$BB$373,MATCH(LEFT(TRIM(Y$6),FIND("~",SUBSTITUTE(Y$6,"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228))*HLOOKUP(LEFT(TRIM(Y$6),FIND("~",SUBSTITUTE(Y$6," ","~",LEN(TRIM(Y$6))-LEN(SUBSTITUTE(TRIM(Y$6)," ",""))))-1)&amp;" Total",$B$6:$BB$373,ROW($A228)-5,FALSE))</f>
        <v>0</v>
      </c>
      <c r="Z228" s="10">
        <f ca="1">IF(Z$5&lt;&gt;"",HLOOKUP(Z$5,Functionalization!$G$6:$R$373,ROW($A228)-5,FALSE),IFERROR(INDEX(Z$337:Z$373,MATCH($F228,$B$337:$B$373,0))/VLOOKUP($F228,$B$337:$BB$373,MATCH(LEFT(TRIM(Z$6),FIND("~",SUBSTITUTE(Z$6,"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228))*HLOOKUP(LEFT(TRIM(Z$6),FIND("~",SUBSTITUTE(Z$6," ","~",LEN(TRIM(Z$6))-LEN(SUBSTITUTE(TRIM(Z$6)," ",""))))-1)&amp;" Total",$B$6:$BB$373,ROW($A228)-5,FALSE))</f>
        <v>0</v>
      </c>
      <c r="AA228" s="10">
        <f ca="1">IF(AA$5&lt;&gt;"",HLOOKUP(AA$5,Functionalization!$G$6:$R$373,ROW($A228)-5,FALSE),IFERROR(INDEX(AA$337:AA$373,MATCH($F228,$B$337:$B$373,0))/VLOOKUP($F228,$B$337:$BB$373,MATCH(LEFT(TRIM(AA$6),FIND("~",SUBSTITUTE(AA$6,"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228))*HLOOKUP(LEFT(TRIM(AA$6),FIND("~",SUBSTITUTE(AA$6," ","~",LEN(TRIM(AA$6))-LEN(SUBSTITUTE(TRIM(AA$6)," ",""))))-1)&amp;" Total",$B$6:$BB$373,ROW($A228)-5,FALSE))</f>
        <v>0</v>
      </c>
      <c r="AB228" s="10">
        <f ca="1">IF(AB$5&lt;&gt;"",HLOOKUP(AB$5,Functionalization!$G$6:$R$373,ROW($A228)-5,FALSE),IFERROR(INDEX(AB$337:AB$373,MATCH($F228,$B$337:$B$373,0))/VLOOKUP($F228,$B$337:$BB$373,MATCH(LEFT(TRIM(AB$6),FIND("~",SUBSTITUTE(AB$6,"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228))*HLOOKUP(LEFT(TRIM(AB$6),FIND("~",SUBSTITUTE(AB$6," ","~",LEN(TRIM(AB$6))-LEN(SUBSTITUTE(TRIM(AB$6)," ",""))))-1)&amp;" Total",$B$6:$BB$373,ROW($A228)-5,FALSE))</f>
        <v>0</v>
      </c>
      <c r="AC228" s="10">
        <f ca="1">IF(AC$5&lt;&gt;"",HLOOKUP(AC$5,Functionalization!$G$6:$R$373,ROW($A228)-5,FALSE),IFERROR(INDEX(AC$337:AC$373,MATCH($F228,$B$337:$B$373,0))/VLOOKUP($F228,$B$337:$BB$373,MATCH(LEFT(TRIM(AC$6),FIND("~",SUBSTITUTE(AC$6,"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228))*HLOOKUP(LEFT(TRIM(AC$6),FIND("~",SUBSTITUTE(AC$6," ","~",LEN(TRIM(AC$6))-LEN(SUBSTITUTE(TRIM(AC$6)," ",""))))-1)&amp;" Total",$B$6:$BB$373,ROW($A228)-5,FALSE))</f>
        <v>0</v>
      </c>
      <c r="AD228" s="10">
        <f ca="1">IF(AD$5&lt;&gt;"",HLOOKUP(AD$5,Functionalization!$G$6:$R$373,ROW($A228)-5,FALSE),IFERROR(INDEX(AD$337:AD$373,MATCH($F228,$B$337:$B$373,0))/VLOOKUP($F228,$B$337:$BB$373,MATCH(LEFT(TRIM(AD$6),FIND("~",SUBSTITUTE(AD$6,"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228))*HLOOKUP(LEFT(TRIM(AD$6),FIND("~",SUBSTITUTE(AD$6," ","~",LEN(TRIM(AD$6))-LEN(SUBSTITUTE(TRIM(AD$6)," ",""))))-1)&amp;" Total",$B$6:$BB$373,ROW($A228)-5,FALSE))</f>
        <v>0</v>
      </c>
      <c r="AE228" s="10">
        <f ca="1">IF(AE$5&lt;&gt;"",HLOOKUP(AE$5,Functionalization!$G$6:$R$373,ROW($A228)-5,FALSE),IFERROR(INDEX(AE$337:AE$373,MATCH($F228,$B$337:$B$373,0))/VLOOKUP($F228,$B$337:$BB$373,MATCH(LEFT(TRIM(AE$6),FIND("~",SUBSTITUTE(AE$6,"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228))*HLOOKUP(LEFT(TRIM(AE$6),FIND("~",SUBSTITUTE(AE$6," ","~",LEN(TRIM(AE$6))-LEN(SUBSTITUTE(TRIM(AE$6)," ",""))))-1)&amp;" Total",$B$6:$BB$373,ROW($A228)-5,FALSE))</f>
        <v>0</v>
      </c>
      <c r="AF228" s="10">
        <f ca="1">IF(AF$5&lt;&gt;"",HLOOKUP(AF$5,Functionalization!$G$6:$R$373,ROW($A228)-5,FALSE),IFERROR(INDEX(AF$337:AF$373,MATCH($F228,$B$337:$B$373,0))/VLOOKUP($F228,$B$337:$BB$373,MATCH(LEFT(TRIM(AF$6),FIND("~",SUBSTITUTE(AF$6,"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228))*HLOOKUP(LEFT(TRIM(AF$6),FIND("~",SUBSTITUTE(AF$6," ","~",LEN(TRIM(AF$6))-LEN(SUBSTITUTE(TRIM(AF$6)," ",""))))-1)&amp;" Total",$B$6:$BB$373,ROW($A228)-5,FALSE))</f>
        <v>0</v>
      </c>
      <c r="AG228" s="10">
        <f ca="1">IF(AG$5&lt;&gt;"",HLOOKUP(AG$5,Functionalization!$G$6:$R$373,ROW($A228)-5,FALSE),IFERROR(INDEX(AG$337:AG$373,MATCH($F228,$B$337:$B$373,0))/VLOOKUP($F228,$B$337:$BB$373,MATCH(LEFT(TRIM(AG$6),FIND("~",SUBSTITUTE(AG$6,"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228))*HLOOKUP(LEFT(TRIM(AG$6),FIND("~",SUBSTITUTE(AG$6," ","~",LEN(TRIM(AG$6))-LEN(SUBSTITUTE(TRIM(AG$6)," ",""))))-1)&amp;" Total",$B$6:$BB$373,ROW($A228)-5,FALSE))</f>
        <v>0</v>
      </c>
      <c r="AH228" s="10">
        <f ca="1">IF(AH$5&lt;&gt;"",HLOOKUP(AH$5,Functionalization!$G$6:$R$373,ROW($A228)-5,FALSE),IFERROR(INDEX(AH$337:AH$373,MATCH($F228,$B$337:$B$373,0))/VLOOKUP($F228,$B$337:$BB$373,MATCH(LEFT(TRIM(AH$6),FIND("~",SUBSTITUTE(AH$6,"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228))*HLOOKUP(LEFT(TRIM(AH$6),FIND("~",SUBSTITUTE(AH$6," ","~",LEN(TRIM(AH$6))-LEN(SUBSTITUTE(TRIM(AH$6)," ",""))))-1)&amp;" Total",$B$6:$BB$373,ROW($A228)-5,FALSE))</f>
        <v>0</v>
      </c>
      <c r="AI228" s="10">
        <f ca="1">IF(AI$5&lt;&gt;"",HLOOKUP(AI$5,Functionalization!$G$6:$R$373,ROW($A228)-5,FALSE),IFERROR(INDEX(AI$337:AI$373,MATCH($F228,$B$337:$B$373,0))/VLOOKUP($F228,$B$337:$BB$373,MATCH(LEFT(TRIM(AI$6),FIND("~",SUBSTITUTE(AI$6,"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228))*HLOOKUP(LEFT(TRIM(AI$6),FIND("~",SUBSTITUTE(AI$6," ","~",LEN(TRIM(AI$6))-LEN(SUBSTITUTE(TRIM(AI$6)," ",""))))-1)&amp;" Total",$B$6:$BB$373,ROW($A228)-5,FALSE))</f>
        <v>0</v>
      </c>
      <c r="AJ228" s="10">
        <f ca="1">IF(AJ$5&lt;&gt;"",HLOOKUP(AJ$5,Functionalization!$G$6:$R$373,ROW($A228)-5,FALSE),IFERROR(INDEX(AJ$337:AJ$373,MATCH($F228,$B$337:$B$373,0))/VLOOKUP($F228,$B$337:$BB$373,MATCH(LEFT(TRIM(AJ$6),FIND("~",SUBSTITUTE(AJ$6,"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228))*HLOOKUP(LEFT(TRIM(AJ$6),FIND("~",SUBSTITUTE(AJ$6," ","~",LEN(TRIM(AJ$6))-LEN(SUBSTITUTE(TRIM(AJ$6)," ",""))))-1)&amp;" Total",$B$6:$BB$373,ROW($A228)-5,FALSE))</f>
        <v>0</v>
      </c>
      <c r="AK228" s="10">
        <f ca="1">IF(AK$5&lt;&gt;"",HLOOKUP(AK$5,Functionalization!$G$6:$R$373,ROW($A228)-5,FALSE),IFERROR(INDEX(AK$337:AK$373,MATCH($F228,$B$337:$B$373,0))/VLOOKUP($F228,$B$337:$BB$373,MATCH(LEFT(TRIM(AK$6),FIND("~",SUBSTITUTE(AK$6,"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228))*HLOOKUP(LEFT(TRIM(AK$6),FIND("~",SUBSTITUTE(AK$6," ","~",LEN(TRIM(AK$6))-LEN(SUBSTITUTE(TRIM(AK$6)," ",""))))-1)&amp;" Total",$B$6:$BB$373,ROW($A228)-5,FALSE))</f>
        <v>0</v>
      </c>
      <c r="AL228" s="10">
        <f ca="1">IF(AL$5&lt;&gt;"",HLOOKUP(AL$5,Functionalization!$G$6:$R$373,ROW($A228)-5,FALSE),IFERROR(INDEX(AL$337:AL$373,MATCH($F228,$B$337:$B$373,0))/VLOOKUP($F228,$B$337:$BB$373,MATCH(LEFT(TRIM(AL$6),FIND("~",SUBSTITUTE(AL$6,"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228))*HLOOKUP(LEFT(TRIM(AL$6),FIND("~",SUBSTITUTE(AL$6," ","~",LEN(TRIM(AL$6))-LEN(SUBSTITUTE(TRIM(AL$6)," ",""))))-1)&amp;" Total",$B$6:$BB$373,ROW($A228)-5,FALSE))</f>
        <v>0</v>
      </c>
      <c r="AM228" s="10">
        <f ca="1">IF(AM$5&lt;&gt;"",HLOOKUP(AM$5,Functionalization!$G$6:$R$373,ROW($A228)-5,FALSE),IFERROR(INDEX(AM$337:AM$373,MATCH($F228,$B$337:$B$373,0))/VLOOKUP($F228,$B$337:$BB$373,MATCH(LEFT(TRIM(AM$6),FIND("~",SUBSTITUTE(AM$6,"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228))*HLOOKUP(LEFT(TRIM(AM$6),FIND("~",SUBSTITUTE(AM$6," ","~",LEN(TRIM(AM$6))-LEN(SUBSTITUTE(TRIM(AM$6)," ",""))))-1)&amp;" Total",$B$6:$BB$373,ROW($A228)-5,FALSE))</f>
        <v>0</v>
      </c>
      <c r="AN228" s="10">
        <f ca="1">IF(AN$5&lt;&gt;"",HLOOKUP(AN$5,Functionalization!$G$6:$R$373,ROW($A228)-5,FALSE),IFERROR(INDEX(AN$337:AN$373,MATCH($F228,$B$337:$B$373,0))/VLOOKUP($F228,$B$337:$BB$373,MATCH(LEFT(TRIM(AN$6),FIND("~",SUBSTITUTE(AN$6,"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228))*HLOOKUP(LEFT(TRIM(AN$6),FIND("~",SUBSTITUTE(AN$6," ","~",LEN(TRIM(AN$6))-LEN(SUBSTITUTE(TRIM(AN$6)," ",""))))-1)&amp;" Total",$B$6:$BB$373,ROW($A228)-5,FALSE))</f>
        <v>0</v>
      </c>
      <c r="AO228" s="10">
        <f ca="1">IF(AO$5&lt;&gt;"",HLOOKUP(AO$5,Functionalization!$G$6:$R$373,ROW($A228)-5,FALSE),IFERROR(INDEX(AO$337:AO$373,MATCH($F228,$B$337:$B$373,0))/VLOOKUP($F228,$B$337:$BB$373,MATCH(LEFT(TRIM(AO$6),FIND("~",SUBSTITUTE(AO$6,"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228))*HLOOKUP(LEFT(TRIM(AO$6),FIND("~",SUBSTITUTE(AO$6," ","~",LEN(TRIM(AO$6))-LEN(SUBSTITUTE(TRIM(AO$6)," ",""))))-1)&amp;" Total",$B$6:$BB$373,ROW($A228)-5,FALSE))</f>
        <v>0</v>
      </c>
      <c r="AP228" s="10">
        <f ca="1">IF(AP$5&lt;&gt;"",HLOOKUP(AP$5,Functionalization!$G$6:$R$373,ROW($A228)-5,FALSE),IFERROR(INDEX(AP$337:AP$373,MATCH($F228,$B$337:$B$373,0))/VLOOKUP($F228,$B$337:$BB$373,MATCH(LEFT(TRIM(AP$6),FIND("~",SUBSTITUTE(AP$6,"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228))*HLOOKUP(LEFT(TRIM(AP$6),FIND("~",SUBSTITUTE(AP$6," ","~",LEN(TRIM(AP$6))-LEN(SUBSTITUTE(TRIM(AP$6)," ",""))))-1)&amp;" Total",$B$6:$BB$373,ROW($A228)-5,FALSE))</f>
        <v>0</v>
      </c>
      <c r="AQ228" s="10">
        <f ca="1">IF(AQ$5&lt;&gt;"",HLOOKUP(AQ$5,Functionalization!$G$6:$R$373,ROW($A228)-5,FALSE),IFERROR(INDEX(AQ$337:AQ$373,MATCH($F228,$B$337:$B$373,0))/VLOOKUP($F228,$B$337:$BB$373,MATCH(LEFT(TRIM(AQ$6),FIND("~",SUBSTITUTE(AQ$6,"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228))*HLOOKUP(LEFT(TRIM(AQ$6),FIND("~",SUBSTITUTE(AQ$6," ","~",LEN(TRIM(AQ$6))-LEN(SUBSTITUTE(TRIM(AQ$6)," ",""))))-1)&amp;" Total",$B$6:$BB$373,ROW($A228)-5,FALSE))</f>
        <v>0</v>
      </c>
      <c r="AR228" s="10">
        <f ca="1">IF(AR$5&lt;&gt;"",HLOOKUP(AR$5,Functionalization!$G$6:$R$373,ROW($A228)-5,FALSE),IFERROR(INDEX(AR$337:AR$373,MATCH($F228,$B$337:$B$373,0))/VLOOKUP($F228,$B$337:$BB$373,MATCH(LEFT(TRIM(AR$6),FIND("~",SUBSTITUTE(AR$6,"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228))*HLOOKUP(LEFT(TRIM(AR$6),FIND("~",SUBSTITUTE(AR$6," ","~",LEN(TRIM(AR$6))-LEN(SUBSTITUTE(TRIM(AR$6)," ",""))))-1)&amp;" Total",$B$6:$BB$373,ROW($A228)-5,FALSE))</f>
        <v>0</v>
      </c>
      <c r="AS228" s="10">
        <f ca="1">IF(AS$5&lt;&gt;"",HLOOKUP(AS$5,Functionalization!$G$6:$R$373,ROW($A228)-5,FALSE),IFERROR(INDEX(AS$337:AS$373,MATCH($F228,$B$337:$B$373,0))/VLOOKUP($F228,$B$337:$BB$373,MATCH(LEFT(TRIM(AS$6),FIND("~",SUBSTITUTE(AS$6,"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228))*HLOOKUP(LEFT(TRIM(AS$6),FIND("~",SUBSTITUTE(AS$6," ","~",LEN(TRIM(AS$6))-LEN(SUBSTITUTE(TRIM(AS$6)," ",""))))-1)&amp;" Total",$B$6:$BB$373,ROW($A228)-5,FALSE))</f>
        <v>0</v>
      </c>
      <c r="AT228" s="10">
        <f ca="1">IF(AT$5&lt;&gt;"",HLOOKUP(AT$5,Functionalization!$G$6:$R$373,ROW($A228)-5,FALSE),IFERROR(INDEX(AT$337:AT$373,MATCH($F228,$B$337:$B$373,0))/VLOOKUP($F228,$B$337:$BB$373,MATCH(LEFT(TRIM(AT$6),FIND("~",SUBSTITUTE(AT$6,"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228))*HLOOKUP(LEFT(TRIM(AT$6),FIND("~",SUBSTITUTE(AT$6," ","~",LEN(TRIM(AT$6))-LEN(SUBSTITUTE(TRIM(AT$6)," ",""))))-1)&amp;" Total",$B$6:$BB$373,ROW($A228)-5,FALSE))</f>
        <v>0</v>
      </c>
      <c r="AU228" s="10">
        <f ca="1">IF(AU$5&lt;&gt;"",HLOOKUP(AU$5,Functionalization!$G$6:$R$373,ROW($A228)-5,FALSE),IFERROR(INDEX(AU$337:AU$373,MATCH($F228,$B$337:$B$373,0))/VLOOKUP($F228,$B$337:$BB$373,MATCH(LEFT(TRIM(AU$6),FIND("~",SUBSTITUTE(AU$6,"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228))*HLOOKUP(LEFT(TRIM(AU$6),FIND("~",SUBSTITUTE(AU$6," ","~",LEN(TRIM(AU$6))-LEN(SUBSTITUTE(TRIM(AU$6)," ",""))))-1)&amp;" Total",$B$6:$BB$373,ROW($A228)-5,FALSE))</f>
        <v>0</v>
      </c>
      <c r="AV228" s="10">
        <f ca="1">IF(AV$5&lt;&gt;"",HLOOKUP(AV$5,Functionalization!$G$6:$R$373,ROW($A228)-5,FALSE),IFERROR(INDEX(AV$337:AV$373,MATCH($F228,$B$337:$B$373,0))/VLOOKUP($F228,$B$337:$BB$373,MATCH(LEFT(TRIM(AV$6),FIND("~",SUBSTITUTE(AV$6,"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228))*HLOOKUP(LEFT(TRIM(AV$6),FIND("~",SUBSTITUTE(AV$6," ","~",LEN(TRIM(AV$6))-LEN(SUBSTITUTE(TRIM(AV$6)," ",""))))-1)&amp;" Total",$B$6:$BB$373,ROW($A228)-5,FALSE))</f>
        <v>0</v>
      </c>
      <c r="AW228" s="10">
        <f ca="1">IF(AW$5&lt;&gt;"",HLOOKUP(AW$5,Functionalization!$G$6:$R$373,ROW($A228)-5,FALSE),IFERROR(INDEX(AW$337:AW$373,MATCH($F228,$B$337:$B$373,0))/VLOOKUP($F228,$B$337:$BB$373,MATCH(LEFT(TRIM(AW$6),FIND("~",SUBSTITUTE(AW$6,"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228))*HLOOKUP(LEFT(TRIM(AW$6),FIND("~",SUBSTITUTE(AW$6," ","~",LEN(TRIM(AW$6))-LEN(SUBSTITUTE(TRIM(AW$6)," ",""))))-1)&amp;" Total",$B$6:$BB$373,ROW($A228)-5,FALSE))</f>
        <v>0</v>
      </c>
      <c r="AX228" s="10">
        <f ca="1">IF(AX$5&lt;&gt;"",HLOOKUP(AX$5,Functionalization!$G$6:$R$373,ROW($A228)-5,FALSE),IFERROR(INDEX(AX$337:AX$373,MATCH($F228,$B$337:$B$373,0))/VLOOKUP($F228,$B$337:$BB$373,MATCH(LEFT(TRIM(AX$6),FIND("~",SUBSTITUTE(AX$6,"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228))*HLOOKUP(LEFT(TRIM(AX$6),FIND("~",SUBSTITUTE(AX$6," ","~",LEN(TRIM(AX$6))-LEN(SUBSTITUTE(TRIM(AX$6)," ",""))))-1)&amp;" Total",$B$6:$BB$373,ROW($A228)-5,FALSE))</f>
        <v>0</v>
      </c>
      <c r="AY228" s="10">
        <f ca="1">IF(AY$5&lt;&gt;"",HLOOKUP(AY$5,Functionalization!$G$6:$R$373,ROW($A228)-5,FALSE),IFERROR(INDEX(AY$337:AY$373,MATCH($F228,$B$337:$B$373,0))/VLOOKUP($F228,$B$337:$BB$373,MATCH(LEFT(TRIM(AY$6),FIND("~",SUBSTITUTE(AY$6,"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228))*HLOOKUP(LEFT(TRIM(AY$6),FIND("~",SUBSTITUTE(AY$6," ","~",LEN(TRIM(AY$6))-LEN(SUBSTITUTE(TRIM(AY$6)," ",""))))-1)&amp;" Total",$B$6:$BB$373,ROW($A228)-5,FALSE))</f>
        <v>0</v>
      </c>
      <c r="AZ228" s="10">
        <f ca="1">IF(AZ$5&lt;&gt;"",HLOOKUP(AZ$5,Functionalization!$G$6:$R$373,ROW($A228)-5,FALSE),IFERROR(INDEX(AZ$337:AZ$373,MATCH($F228,$B$337:$B$373,0))/VLOOKUP($F228,$B$337:$BB$373,MATCH(LEFT(TRIM(AZ$6),FIND("~",SUBSTITUTE(AZ$6,"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228))*HLOOKUP(LEFT(TRIM(AZ$6),FIND("~",SUBSTITUTE(AZ$6," ","~",LEN(TRIM(AZ$6))-LEN(SUBSTITUTE(TRIM(AZ$6)," ",""))))-1)&amp;" Total",$B$6:$BB$373,ROW($A228)-5,FALSE))</f>
        <v>0</v>
      </c>
      <c r="BA228" s="10">
        <f ca="1">IF(BA$5&lt;&gt;"",HLOOKUP(BA$5,Functionalization!$G$6:$R$373,ROW($A228)-5,FALSE),IFERROR(INDEX(BA$337:BA$373,MATCH($F228,$B$337:$B$373,0))/VLOOKUP($F228,$B$337:$BB$373,MATCH(LEFT(TRIM(BA$6),FIND("~",SUBSTITUTE(BA$6,"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228))*HLOOKUP(LEFT(TRIM(BA$6),FIND("~",SUBSTITUTE(BA$6," ","~",LEN(TRIM(BA$6))-LEN(SUBSTITUTE(TRIM(BA$6)," ",""))))-1)&amp;" Total",$B$6:$BB$373,ROW($A228)-5,FALSE))</f>
        <v>0</v>
      </c>
      <c r="BB228" s="10">
        <f ca="1">IF(BB$5&lt;&gt;"",HLOOKUP(BB$5,Functionalization!$G$6:$R$373,ROW($A228)-5,FALSE),IFERROR(INDEX(BB$337:BB$373,MATCH($F228,$B$337:$B$373,0))/VLOOKUP($F228,$B$337:$BB$373,MATCH(LEFT(TRIM(BB$6),FIND("~",SUBSTITUTE(BB$6,"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228))*HLOOKUP(LEFT(TRIM(BB$6),FIND("~",SUBSTITUTE(BB$6," ","~",LEN(TRIM(BB$6))-LEN(SUBSTITUTE(TRIM(BB$6)," ",""))))-1)&amp;" Total",$B$6:$BB$373,ROW($A228)-5,FALSE))</f>
        <v>0</v>
      </c>
      <c r="BD228">
        <f ca="1">IFERROR(IF(SUMIF($G$6:$BB$6,BD$6&amp;" Total",$G228:$BB228)-(SUMIF($G$6:$BB$6,BD$6&amp;" "&amp;'Input-Func_Class'!$D$22,$G228:$BB228)+IFERROR(SUMIF($G$6:$BB$6,BD$6&amp;" "&amp;'Input-Func_Class'!$E$22,$G228:$BB228),SUMIF($G$6:$BB$6,BD$6&amp;" "&amp;'Input-Func_Class'!$B$24,$G228:$BB228))+SUMIF($G$6:$BB$6,BD$6&amp;" "&amp;'Input-Func_Class'!$F$22,$G228:$BB228))&lt;Check_Limit,0,1),1)</f>
        <v>0</v>
      </c>
      <c r="BE228">
        <f ca="1">IFERROR(IF(SUMIF($G$6:$BB$6,BE$6&amp;" Total",$G228:$BB228)-(SUMIF($G$6:$BB$6,BE$6&amp;" "&amp;'Input-Func_Class'!$D$22,$G228:$BB228)+IFERROR(SUMIF($G$6:$BB$6,BE$6&amp;" "&amp;'Input-Func_Class'!$E$22,$G228:$BB228),SUMIF($G$6:$BB$6,BE$6&amp;" "&amp;'Input-Func_Class'!$B$24,$G228:$BB228))+SUMIF($G$6:$BB$6,BE$6&amp;" "&amp;'Input-Func_Class'!$F$22,$G228:$BB228))&lt;Check_Limit,0,1),1)</f>
        <v>0</v>
      </c>
      <c r="BF228">
        <f ca="1">IFERROR(IF(SUMIF($G$6:$BB$6,BF$6&amp;" Total",$G228:$BB228)-(SUMIF($G$6:$BB$6,BF$6&amp;" "&amp;'Input-Func_Class'!$D$22,$G228:$BB228)+IFERROR(SUMIF($G$6:$BB$6,BF$6&amp;" "&amp;'Input-Func_Class'!$E$22,$G228:$BB228),SUMIF($G$6:$BB$6,BF$6&amp;" "&amp;'Input-Func_Class'!$B$24,$G228:$BB228))+SUMIF($G$6:$BB$6,BF$6&amp;" "&amp;'Input-Func_Class'!$F$22,$G228:$BB228))&lt;Check_Limit,0,1),1)</f>
        <v>0</v>
      </c>
      <c r="BG228">
        <f ca="1">IFERROR(IF(SUMIF($G$6:$BB$6,BG$6&amp;" Total",$G228:$BB228)-(SUMIF($G$6:$BB$6,BG$6&amp;" "&amp;'Input-Func_Class'!$D$22,$G228:$BB228)+IFERROR(SUMIF($G$6:$BB$6,BG$6&amp;" "&amp;'Input-Func_Class'!$E$22,$G228:$BB228),SUMIF($G$6:$BB$6,BG$6&amp;" "&amp;'Input-Func_Class'!$B$24,$G228:$BB228))+SUMIF($G$6:$BB$6,BG$6&amp;" "&amp;'Input-Func_Class'!$F$22,$G228:$BB228))&lt;Check_Limit,0,1),1)</f>
        <v>0</v>
      </c>
      <c r="BH228">
        <f ca="1">IFERROR(IF(SUMIF($G$6:$BB$6,BH$6&amp;" Total",$G228:$BB228)-(SUMIF($G$6:$BB$6,BH$6&amp;" "&amp;'Input-Func_Class'!$D$22,$G228:$BB228)+IFERROR(SUMIF($G$6:$BB$6,BH$6&amp;" "&amp;'Input-Func_Class'!$E$22,$G228:$BB228),SUMIF($G$6:$BB$6,BH$6&amp;" "&amp;'Input-Func_Class'!$B$24,$G228:$BB228))+SUMIF($G$6:$BB$6,BH$6&amp;" "&amp;'Input-Func_Class'!$F$22,$G228:$BB228))&lt;Check_Limit,0,1),1)</f>
        <v>0</v>
      </c>
      <c r="BI228">
        <f ca="1">IFERROR(IF(SUMIF($G$6:$BB$6,BI$6&amp;" Total",$G228:$BB228)-(SUMIF($G$6:$BB$6,BI$6&amp;" "&amp;'Input-Func_Class'!$D$22,$G228:$BB228)+IFERROR(SUMIF($G$6:$BB$6,BI$6&amp;" "&amp;'Input-Func_Class'!$E$22,$G228:$BB228),SUMIF($G$6:$BB$6,BI$6&amp;" "&amp;'Input-Func_Class'!$B$24,$G228:$BB228))+SUMIF($G$6:$BB$6,BI$6&amp;" "&amp;'Input-Func_Class'!$F$22,$G228:$BB228))&lt;Check_Limit,0,1),1)</f>
        <v>0</v>
      </c>
      <c r="BJ228">
        <f ca="1">IFERROR(IF(SUMIF($G$6:$BB$6,BJ$6&amp;" Total",$G228:$BB228)-(SUMIF($G$6:$BB$6,BJ$6&amp;" "&amp;'Input-Func_Class'!$D$22,$G228:$BB228)+IFERROR(SUMIF($G$6:$BB$6,BJ$6&amp;" "&amp;'Input-Func_Class'!$E$22,$G228:$BB228),SUMIF($G$6:$BB$6,BJ$6&amp;" "&amp;'Input-Func_Class'!$B$24,$G228:$BB228))+SUMIF($G$6:$BB$6,BJ$6&amp;" "&amp;'Input-Func_Class'!$F$22,$G228:$BB228))&lt;Check_Limit,0,1),1)</f>
        <v>0</v>
      </c>
      <c r="BK228">
        <f ca="1">IFERROR(IF(SUMIF($G$6:$BB$6,BK$6&amp;" Total",$G228:$BB228)-(SUMIF($G$6:$BB$6,BK$6&amp;" "&amp;'Input-Func_Class'!$D$22,$G228:$BB228)+IFERROR(SUMIF($G$6:$BB$6,BK$6&amp;" "&amp;'Input-Func_Class'!$E$22,$G228:$BB228),SUMIF($G$6:$BB$6,BK$6&amp;" "&amp;'Input-Func_Class'!$B$24,$G228:$BB228))+SUMIF($G$6:$BB$6,BK$6&amp;" "&amp;'Input-Func_Class'!$F$22,$G228:$BB228))&lt;Check_Limit,0,1),1)</f>
        <v>0</v>
      </c>
      <c r="BL228">
        <f ca="1">IFERROR(IF(SUMIF($G$6:$BB$6,BL$6&amp;" Total",$G228:$BB228)-(SUMIF($G$6:$BB$6,BL$6&amp;" "&amp;'Input-Func_Class'!$D$22,$G228:$BB228)+IFERROR(SUMIF($G$6:$BB$6,BL$6&amp;" "&amp;'Input-Func_Class'!$E$22,$G228:$BB228),SUMIF($G$6:$BB$6,BL$6&amp;" "&amp;'Input-Func_Class'!$B$24,$G228:$BB228))+SUMIF($G$6:$BB$6,BL$6&amp;" "&amp;'Input-Func_Class'!$F$22,$G228:$BB228))&lt;Check_Limit,0,1),1)</f>
        <v>0</v>
      </c>
      <c r="BM228">
        <f ca="1">IFERROR(IF(SUMIF($G$6:$BB$6,BM$6&amp;" Total",$G228:$BB228)-(SUMIF($G$6:$BB$6,BM$6&amp;" "&amp;'Input-Func_Class'!$D$22,$G228:$BB228)+IFERROR(SUMIF($G$6:$BB$6,BM$6&amp;" "&amp;'Input-Func_Class'!$E$22,$G228:$BB228),SUMIF($G$6:$BB$6,BM$6&amp;" "&amp;'Input-Func_Class'!$B$24,$G228:$BB228))+SUMIF($G$6:$BB$6,BM$6&amp;" "&amp;'Input-Func_Class'!$F$22,$G228:$BB228))&lt;Check_Limit,0,1),1)</f>
        <v>0</v>
      </c>
      <c r="BN228">
        <f ca="1">IFERROR(IF(SUMIF($G$6:$BB$6,BN$6&amp;" Total",$G228:$BB228)-(SUMIF($G$6:$BB$6,BN$6&amp;" "&amp;'Input-Func_Class'!$D$22,$G228:$BB228)+IFERROR(SUMIF($G$6:$BB$6,BN$6&amp;" "&amp;'Input-Func_Class'!$E$22,$G228:$BB228),SUMIF($G$6:$BB$6,BN$6&amp;" "&amp;'Input-Func_Class'!$B$24,$G228:$BB228))+SUMIF($G$6:$BB$6,BN$6&amp;" "&amp;'Input-Func_Class'!$F$22,$G228:$BB228))&lt;Check_Limit,0,1),1)</f>
        <v>0</v>
      </c>
      <c r="BO228">
        <f ca="1">IFERROR(IF(SUMIF($G$6:$BB$6,BO$6&amp;" Total",$G228:$BB228)-(SUMIF($G$6:$BB$6,BO$6&amp;" "&amp;'Input-Func_Class'!$D$22,$G228:$BB228)+IFERROR(SUMIF($G$6:$BB$6,BO$6&amp;" "&amp;'Input-Func_Class'!$E$22,$G228:$BB228),SUMIF($G$6:$BB$6,BO$6&amp;" "&amp;'Input-Func_Class'!$B$24,$G228:$BB228))+SUMIF($G$6:$BB$6,BO$6&amp;" "&amp;'Input-Func_Class'!$F$22,$G228:$BB228))&lt;Check_Limit,0,1),1)</f>
        <v>0</v>
      </c>
    </row>
    <row r="229" spans="1:67" outlineLevel="1">
      <c r="A229" s="31">
        <f>IF(ISBLANK('Input-Accounts'!A229),"",'Input-Accounts'!A229)</f>
        <v>202</v>
      </c>
      <c r="B229" s="53" t="str">
        <f>IF(ISBLANK('Input-Accounts'!B229),"",'Input-Accounts'!B229)</f>
        <v>Injuries and damages</v>
      </c>
      <c r="C229" s="31">
        <f>IF(ISBLANK('Input-Accounts'!C229),"",'Input-Accounts'!C229)</f>
        <v>925</v>
      </c>
      <c r="D229" s="10">
        <f>Functionalization!$D229</f>
        <v>1512854.6805191082</v>
      </c>
      <c r="E229" s="10">
        <f t="shared" ca="1" si="66"/>
        <v>0</v>
      </c>
      <c r="F229" s="3" t="str">
        <f>IF($D229=0,"-",IF('Input-Accounts'!$E229&lt;&gt;0,'Input-Accounts'!$E229,'Input-Accounts'!$G229))</f>
        <v>INT_LABOR</v>
      </c>
      <c r="G229" s="10">
        <f ca="1">IF(G$5&lt;&gt;"",HLOOKUP(G$5,Functionalization!$G$6:$R$373,ROW($A229)-5,FALSE),IFERROR(INDEX(G$337:G$373,MATCH($F229,$B$337:$B$373,0))/VLOOKUP($F229,$B$337:$BB$373,MATCH(LEFT(TRIM(G$6),FIND("~",SUBSTITUTE(G$6,"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229))*HLOOKUP(LEFT(TRIM(G$6),FIND("~",SUBSTITUTE(G$6," ","~",LEN(TRIM(G$6))-LEN(SUBSTITUTE(TRIM(G$6)," ",""))))-1)&amp;" Total",$B$6:$BB$373,ROW($A229)-5,FALSE))</f>
        <v>538345.85013252916</v>
      </c>
      <c r="H229" s="10">
        <f ca="1">IF(H$5&lt;&gt;"",HLOOKUP(H$5,Functionalization!$G$6:$R$373,ROW($A229)-5,FALSE),IFERROR(INDEX(H$337:H$373,MATCH($F229,$B$337:$B$373,0))/VLOOKUP($F229,$B$337:$BB$373,MATCH(LEFT(TRIM(H$6),FIND("~",SUBSTITUTE(H$6,"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229))*HLOOKUP(LEFT(TRIM(H$6),FIND("~",SUBSTITUTE(H$6," ","~",LEN(TRIM(H$6))-LEN(SUBSTITUTE(TRIM(H$6)," ",""))))-1)&amp;" Total",$B$6:$BB$373,ROW($A229)-5,FALSE))</f>
        <v>348932.11332399375</v>
      </c>
      <c r="I229" s="10">
        <f ca="1">IF(I$5&lt;&gt;"",HLOOKUP(I$5,Functionalization!$G$6:$R$373,ROW($A229)-5,FALSE),IFERROR(INDEX(I$337:I$373,MATCH($F229,$B$337:$B$373,0))/VLOOKUP($F229,$B$337:$BB$373,MATCH(LEFT(TRIM(I$6),FIND("~",SUBSTITUTE(I$6,"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229))*HLOOKUP(LEFT(TRIM(I$6),FIND("~",SUBSTITUTE(I$6," ","~",LEN(TRIM(I$6))-LEN(SUBSTITUTE(TRIM(I$6)," ",""))))-1)&amp;" Total",$B$6:$BB$373,ROW($A229)-5,FALSE))</f>
        <v>47856.535829303706</v>
      </c>
      <c r="J229" s="10">
        <f ca="1">IF(J$5&lt;&gt;"",HLOOKUP(J$5,Functionalization!$G$6:$R$373,ROW($A229)-5,FALSE),IFERROR(INDEX(J$337:J$373,MATCH($F229,$B$337:$B$373,0))/VLOOKUP($F229,$B$337:$BB$373,MATCH(LEFT(TRIM(J$6),FIND("~",SUBSTITUTE(J$6,"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229))*HLOOKUP(LEFT(TRIM(J$6),FIND("~",SUBSTITUTE(J$6," ","~",LEN(TRIM(J$6))-LEN(SUBSTITUTE(TRIM(J$6)," ",""))))-1)&amp;" Total",$B$6:$BB$373,ROW($A229)-5,FALSE))</f>
        <v>141557.20097923162</v>
      </c>
      <c r="K229" s="10">
        <f ca="1">IF(K$5&lt;&gt;"",HLOOKUP(K$5,Functionalization!$G$6:$R$373,ROW($A229)-5,FALSE),IFERROR(INDEX(K$337:K$373,MATCH($F229,$B$337:$B$373,0))/VLOOKUP($F229,$B$337:$BB$373,MATCH(LEFT(TRIM(K$6),FIND("~",SUBSTITUTE(K$6,"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229))*HLOOKUP(LEFT(TRIM(K$6),FIND("~",SUBSTITUTE(K$6," ","~",LEN(TRIM(K$6))-LEN(SUBSTITUTE(TRIM(K$6)," ",""))))-1)&amp;" Total",$B$6:$BB$373,ROW($A229)-5,FALSE))</f>
        <v>721160.73387032689</v>
      </c>
      <c r="L229" s="10">
        <f ca="1">IF(L$5&lt;&gt;"",HLOOKUP(L$5,Functionalization!$G$6:$R$373,ROW($A229)-5,FALSE),IFERROR(INDEX(L$337:L$373,MATCH($F229,$B$337:$B$373,0))/VLOOKUP($F229,$B$337:$BB$373,MATCH(LEFT(TRIM(L$6),FIND("~",SUBSTITUTE(L$6,"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229))*HLOOKUP(LEFT(TRIM(L$6),FIND("~",SUBSTITUTE(L$6," ","~",LEN(TRIM(L$6))-LEN(SUBSTITUTE(TRIM(L$6)," ",""))))-1)&amp;" Total",$B$6:$BB$373,ROW($A229)-5,FALSE))</f>
        <v>0</v>
      </c>
      <c r="M229" s="10">
        <f ca="1">IF(M$5&lt;&gt;"",HLOOKUP(M$5,Functionalization!$G$6:$R$373,ROW($A229)-5,FALSE),IFERROR(INDEX(M$337:M$373,MATCH($F229,$B$337:$B$373,0))/VLOOKUP($F229,$B$337:$BB$373,MATCH(LEFT(TRIM(M$6),FIND("~",SUBSTITUTE(M$6,"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229))*HLOOKUP(LEFT(TRIM(M$6),FIND("~",SUBSTITUTE(M$6," ","~",LEN(TRIM(M$6))-LEN(SUBSTITUTE(TRIM(M$6)," ",""))))-1)&amp;" Total",$B$6:$BB$373,ROW($A229)-5,FALSE))</f>
        <v>0</v>
      </c>
      <c r="N229" s="10">
        <f ca="1">IF(N$5&lt;&gt;"",HLOOKUP(N$5,Functionalization!$G$6:$R$373,ROW($A229)-5,FALSE),IFERROR(INDEX(N$337:N$373,MATCH($F229,$B$337:$B$373,0))/VLOOKUP($F229,$B$337:$BB$373,MATCH(LEFT(TRIM(N$6),FIND("~",SUBSTITUTE(N$6,"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229))*HLOOKUP(LEFT(TRIM(N$6),FIND("~",SUBSTITUTE(N$6," ","~",LEN(TRIM(N$6))-LEN(SUBSTITUTE(TRIM(N$6)," ",""))))-1)&amp;" Total",$B$6:$BB$373,ROW($A229)-5,FALSE))</f>
        <v>721160.73387032689</v>
      </c>
      <c r="O229" s="10">
        <f ca="1">IF(O$5&lt;&gt;"",HLOOKUP(O$5,Functionalization!$G$6:$R$373,ROW($A229)-5,FALSE),IFERROR(INDEX(O$337:O$373,MATCH($F229,$B$337:$B$373,0))/VLOOKUP($F229,$B$337:$BB$373,MATCH(LEFT(TRIM(O$6),FIND("~",SUBSTITUTE(O$6,"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229))*HLOOKUP(LEFT(TRIM(O$6),FIND("~",SUBSTITUTE(O$6," ","~",LEN(TRIM(O$6))-LEN(SUBSTITUTE(TRIM(O$6)," ",""))))-1)&amp;" Total",$B$6:$BB$373,ROW($A229)-5,FALSE))</f>
        <v>253348.09651625238</v>
      </c>
      <c r="P229" s="10">
        <f ca="1">IF(P$5&lt;&gt;"",HLOOKUP(P$5,Functionalization!$G$6:$R$373,ROW($A229)-5,FALSE),IFERROR(INDEX(P$337:P$373,MATCH($F229,$B$337:$B$373,0))/VLOOKUP($F229,$B$337:$BB$373,MATCH(LEFT(TRIM(P$6),FIND("~",SUBSTITUTE(P$6,"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229))*HLOOKUP(LEFT(TRIM(P$6),FIND("~",SUBSTITUTE(P$6," ","~",LEN(TRIM(P$6))-LEN(SUBSTITUTE(TRIM(P$6)," ",""))))-1)&amp;" Total",$B$6:$BB$373,ROW($A229)-5,FALSE))</f>
        <v>0</v>
      </c>
      <c r="Q229" s="10">
        <f ca="1">IF(Q$5&lt;&gt;"",HLOOKUP(Q$5,Functionalization!$G$6:$R$373,ROW($A229)-5,FALSE),IFERROR(INDEX(Q$337:Q$373,MATCH($F229,$B$337:$B$373,0))/VLOOKUP($F229,$B$337:$BB$373,MATCH(LEFT(TRIM(Q$6),FIND("~",SUBSTITUTE(Q$6,"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229))*HLOOKUP(LEFT(TRIM(Q$6),FIND("~",SUBSTITUTE(Q$6," ","~",LEN(TRIM(Q$6))-LEN(SUBSTITUTE(TRIM(Q$6)," ",""))))-1)&amp;" Total",$B$6:$BB$373,ROW($A229)-5,FALSE))</f>
        <v>0</v>
      </c>
      <c r="R229" s="10">
        <f ca="1">IF(R$5&lt;&gt;"",HLOOKUP(R$5,Functionalization!$G$6:$R$373,ROW($A229)-5,FALSE),IFERROR(INDEX(R$337:R$373,MATCH($F229,$B$337:$B$373,0))/VLOOKUP($F229,$B$337:$BB$373,MATCH(LEFT(TRIM(R$6),FIND("~",SUBSTITUTE(R$6,"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229))*HLOOKUP(LEFT(TRIM(R$6),FIND("~",SUBSTITUTE(R$6," ","~",LEN(TRIM(R$6))-LEN(SUBSTITUTE(TRIM(R$6)," ",""))))-1)&amp;" Total",$B$6:$BB$373,ROW($A229)-5,FALSE))</f>
        <v>253348.09651625238</v>
      </c>
      <c r="S229" s="10">
        <f ca="1">IF(S$5&lt;&gt;"",HLOOKUP(S$5,Functionalization!$G$6:$R$373,ROW($A229)-5,FALSE),IFERROR(INDEX(S$337:S$373,MATCH($F229,$B$337:$B$373,0))/VLOOKUP($F229,$B$337:$BB$373,MATCH(LEFT(TRIM(S$6),FIND("~",SUBSTITUTE(S$6,"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229))*HLOOKUP(LEFT(TRIM(S$6),FIND("~",SUBSTITUTE(S$6," ","~",LEN(TRIM(S$6))-LEN(SUBSTITUTE(TRIM(S$6)," ",""))))-1)&amp;" Total",$B$6:$BB$373,ROW($A229)-5,FALSE))</f>
        <v>0</v>
      </c>
      <c r="T229" s="10">
        <f ca="1">IF(T$5&lt;&gt;"",HLOOKUP(T$5,Functionalization!$G$6:$R$373,ROW($A229)-5,FALSE),IFERROR(INDEX(T$337:T$373,MATCH($F229,$B$337:$B$373,0))/VLOOKUP($F229,$B$337:$BB$373,MATCH(LEFT(TRIM(T$6),FIND("~",SUBSTITUTE(T$6,"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229))*HLOOKUP(LEFT(TRIM(T$6),FIND("~",SUBSTITUTE(T$6," ","~",LEN(TRIM(T$6))-LEN(SUBSTITUTE(TRIM(T$6)," ",""))))-1)&amp;" Total",$B$6:$BB$373,ROW($A229)-5,FALSE))</f>
        <v>0</v>
      </c>
      <c r="U229" s="10">
        <f ca="1">IF(U$5&lt;&gt;"",HLOOKUP(U$5,Functionalization!$G$6:$R$373,ROW($A229)-5,FALSE),IFERROR(INDEX(U$337:U$373,MATCH($F229,$B$337:$B$373,0))/VLOOKUP($F229,$B$337:$BB$373,MATCH(LEFT(TRIM(U$6),FIND("~",SUBSTITUTE(U$6,"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229))*HLOOKUP(LEFT(TRIM(U$6),FIND("~",SUBSTITUTE(U$6," ","~",LEN(TRIM(U$6))-LEN(SUBSTITUTE(TRIM(U$6)," ",""))))-1)&amp;" Total",$B$6:$BB$373,ROW($A229)-5,FALSE))</f>
        <v>0</v>
      </c>
      <c r="V229" s="10">
        <f ca="1">IF(V$5&lt;&gt;"",HLOOKUP(V$5,Functionalization!$G$6:$R$373,ROW($A229)-5,FALSE),IFERROR(INDEX(V$337:V$373,MATCH($F229,$B$337:$B$373,0))/VLOOKUP($F229,$B$337:$BB$373,MATCH(LEFT(TRIM(V$6),FIND("~",SUBSTITUTE(V$6,"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229))*HLOOKUP(LEFT(TRIM(V$6),FIND("~",SUBSTITUTE(V$6," ","~",LEN(TRIM(V$6))-LEN(SUBSTITUTE(TRIM(V$6)," ",""))))-1)&amp;" Total",$B$6:$BB$373,ROW($A229)-5,FALSE))</f>
        <v>0</v>
      </c>
      <c r="W229" s="10">
        <f ca="1">IF(W$5&lt;&gt;"",HLOOKUP(W$5,Functionalization!$G$6:$R$373,ROW($A229)-5,FALSE),IFERROR(INDEX(W$337:W$373,MATCH($F229,$B$337:$B$373,0))/VLOOKUP($F229,$B$337:$BB$373,MATCH(LEFT(TRIM(W$6),FIND("~",SUBSTITUTE(W$6,"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229))*HLOOKUP(LEFT(TRIM(W$6),FIND("~",SUBSTITUTE(W$6," ","~",LEN(TRIM(W$6))-LEN(SUBSTITUTE(TRIM(W$6)," ",""))))-1)&amp;" Total",$B$6:$BB$373,ROW($A229)-5,FALSE))</f>
        <v>0</v>
      </c>
      <c r="X229" s="10">
        <f ca="1">IF(X$5&lt;&gt;"",HLOOKUP(X$5,Functionalization!$G$6:$R$373,ROW($A229)-5,FALSE),IFERROR(INDEX(X$337:X$373,MATCH($F229,$B$337:$B$373,0))/VLOOKUP($F229,$B$337:$BB$373,MATCH(LEFT(TRIM(X$6),FIND("~",SUBSTITUTE(X$6,"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229))*HLOOKUP(LEFT(TRIM(X$6),FIND("~",SUBSTITUTE(X$6," ","~",LEN(TRIM(X$6))-LEN(SUBSTITUTE(TRIM(X$6)," ",""))))-1)&amp;" Total",$B$6:$BB$373,ROW($A229)-5,FALSE))</f>
        <v>0</v>
      </c>
      <c r="Y229" s="10">
        <f ca="1">IF(Y$5&lt;&gt;"",HLOOKUP(Y$5,Functionalization!$G$6:$R$373,ROW($A229)-5,FALSE),IFERROR(INDEX(Y$337:Y$373,MATCH($F229,$B$337:$B$373,0))/VLOOKUP($F229,$B$337:$BB$373,MATCH(LEFT(TRIM(Y$6),FIND("~",SUBSTITUTE(Y$6,"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229))*HLOOKUP(LEFT(TRIM(Y$6),FIND("~",SUBSTITUTE(Y$6," ","~",LEN(TRIM(Y$6))-LEN(SUBSTITUTE(TRIM(Y$6)," ",""))))-1)&amp;" Total",$B$6:$BB$373,ROW($A229)-5,FALSE))</f>
        <v>0</v>
      </c>
      <c r="Z229" s="10">
        <f ca="1">IF(Z$5&lt;&gt;"",HLOOKUP(Z$5,Functionalization!$G$6:$R$373,ROW($A229)-5,FALSE),IFERROR(INDEX(Z$337:Z$373,MATCH($F229,$B$337:$B$373,0))/VLOOKUP($F229,$B$337:$BB$373,MATCH(LEFT(TRIM(Z$6),FIND("~",SUBSTITUTE(Z$6,"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229))*HLOOKUP(LEFT(TRIM(Z$6),FIND("~",SUBSTITUTE(Z$6," ","~",LEN(TRIM(Z$6))-LEN(SUBSTITUTE(TRIM(Z$6)," ",""))))-1)&amp;" Total",$B$6:$BB$373,ROW($A229)-5,FALSE))</f>
        <v>0</v>
      </c>
      <c r="AA229" s="10">
        <f ca="1">IF(AA$5&lt;&gt;"",HLOOKUP(AA$5,Functionalization!$G$6:$R$373,ROW($A229)-5,FALSE),IFERROR(INDEX(AA$337:AA$373,MATCH($F229,$B$337:$B$373,0))/VLOOKUP($F229,$B$337:$BB$373,MATCH(LEFT(TRIM(AA$6),FIND("~",SUBSTITUTE(AA$6,"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229))*HLOOKUP(LEFT(TRIM(AA$6),FIND("~",SUBSTITUTE(AA$6," ","~",LEN(TRIM(AA$6))-LEN(SUBSTITUTE(TRIM(AA$6)," ",""))))-1)&amp;" Total",$B$6:$BB$373,ROW($A229)-5,FALSE))</f>
        <v>0</v>
      </c>
      <c r="AB229" s="10">
        <f ca="1">IF(AB$5&lt;&gt;"",HLOOKUP(AB$5,Functionalization!$G$6:$R$373,ROW($A229)-5,FALSE),IFERROR(INDEX(AB$337:AB$373,MATCH($F229,$B$337:$B$373,0))/VLOOKUP($F229,$B$337:$BB$373,MATCH(LEFT(TRIM(AB$6),FIND("~",SUBSTITUTE(AB$6,"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229))*HLOOKUP(LEFT(TRIM(AB$6),FIND("~",SUBSTITUTE(AB$6," ","~",LEN(TRIM(AB$6))-LEN(SUBSTITUTE(TRIM(AB$6)," ",""))))-1)&amp;" Total",$B$6:$BB$373,ROW($A229)-5,FALSE))</f>
        <v>0</v>
      </c>
      <c r="AC229" s="10">
        <f ca="1">IF(AC$5&lt;&gt;"",HLOOKUP(AC$5,Functionalization!$G$6:$R$373,ROW($A229)-5,FALSE),IFERROR(INDEX(AC$337:AC$373,MATCH($F229,$B$337:$B$373,0))/VLOOKUP($F229,$B$337:$BB$373,MATCH(LEFT(TRIM(AC$6),FIND("~",SUBSTITUTE(AC$6,"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229))*HLOOKUP(LEFT(TRIM(AC$6),FIND("~",SUBSTITUTE(AC$6," ","~",LEN(TRIM(AC$6))-LEN(SUBSTITUTE(TRIM(AC$6)," ",""))))-1)&amp;" Total",$B$6:$BB$373,ROW($A229)-5,FALSE))</f>
        <v>0</v>
      </c>
      <c r="AD229" s="10">
        <f ca="1">IF(AD$5&lt;&gt;"",HLOOKUP(AD$5,Functionalization!$G$6:$R$373,ROW($A229)-5,FALSE),IFERROR(INDEX(AD$337:AD$373,MATCH($F229,$B$337:$B$373,0))/VLOOKUP($F229,$B$337:$BB$373,MATCH(LEFT(TRIM(AD$6),FIND("~",SUBSTITUTE(AD$6,"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229))*HLOOKUP(LEFT(TRIM(AD$6),FIND("~",SUBSTITUTE(AD$6," ","~",LEN(TRIM(AD$6))-LEN(SUBSTITUTE(TRIM(AD$6)," ",""))))-1)&amp;" Total",$B$6:$BB$373,ROW($A229)-5,FALSE))</f>
        <v>0</v>
      </c>
      <c r="AE229" s="10">
        <f ca="1">IF(AE$5&lt;&gt;"",HLOOKUP(AE$5,Functionalization!$G$6:$R$373,ROW($A229)-5,FALSE),IFERROR(INDEX(AE$337:AE$373,MATCH($F229,$B$337:$B$373,0))/VLOOKUP($F229,$B$337:$BB$373,MATCH(LEFT(TRIM(AE$6),FIND("~",SUBSTITUTE(AE$6,"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229))*HLOOKUP(LEFT(TRIM(AE$6),FIND("~",SUBSTITUTE(AE$6," ","~",LEN(TRIM(AE$6))-LEN(SUBSTITUTE(TRIM(AE$6)," ",""))))-1)&amp;" Total",$B$6:$BB$373,ROW($A229)-5,FALSE))</f>
        <v>0</v>
      </c>
      <c r="AF229" s="10">
        <f ca="1">IF(AF$5&lt;&gt;"",HLOOKUP(AF$5,Functionalization!$G$6:$R$373,ROW($A229)-5,FALSE),IFERROR(INDEX(AF$337:AF$373,MATCH($F229,$B$337:$B$373,0))/VLOOKUP($F229,$B$337:$BB$373,MATCH(LEFT(TRIM(AF$6),FIND("~",SUBSTITUTE(AF$6,"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229))*HLOOKUP(LEFT(TRIM(AF$6),FIND("~",SUBSTITUTE(AF$6," ","~",LEN(TRIM(AF$6))-LEN(SUBSTITUTE(TRIM(AF$6)," ",""))))-1)&amp;" Total",$B$6:$BB$373,ROW($A229)-5,FALSE))</f>
        <v>0</v>
      </c>
      <c r="AG229" s="10">
        <f ca="1">IF(AG$5&lt;&gt;"",HLOOKUP(AG$5,Functionalization!$G$6:$R$373,ROW($A229)-5,FALSE),IFERROR(INDEX(AG$337:AG$373,MATCH($F229,$B$337:$B$373,0))/VLOOKUP($F229,$B$337:$BB$373,MATCH(LEFT(TRIM(AG$6),FIND("~",SUBSTITUTE(AG$6,"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229))*HLOOKUP(LEFT(TRIM(AG$6),FIND("~",SUBSTITUTE(AG$6," ","~",LEN(TRIM(AG$6))-LEN(SUBSTITUTE(TRIM(AG$6)," ",""))))-1)&amp;" Total",$B$6:$BB$373,ROW($A229)-5,FALSE))</f>
        <v>0</v>
      </c>
      <c r="AH229" s="10">
        <f ca="1">IF(AH$5&lt;&gt;"",HLOOKUP(AH$5,Functionalization!$G$6:$R$373,ROW($A229)-5,FALSE),IFERROR(INDEX(AH$337:AH$373,MATCH($F229,$B$337:$B$373,0))/VLOOKUP($F229,$B$337:$BB$373,MATCH(LEFT(TRIM(AH$6),FIND("~",SUBSTITUTE(AH$6,"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229))*HLOOKUP(LEFT(TRIM(AH$6),FIND("~",SUBSTITUTE(AH$6," ","~",LEN(TRIM(AH$6))-LEN(SUBSTITUTE(TRIM(AH$6)," ",""))))-1)&amp;" Total",$B$6:$BB$373,ROW($A229)-5,FALSE))</f>
        <v>0</v>
      </c>
      <c r="AI229" s="10">
        <f ca="1">IF(AI$5&lt;&gt;"",HLOOKUP(AI$5,Functionalization!$G$6:$R$373,ROW($A229)-5,FALSE),IFERROR(INDEX(AI$337:AI$373,MATCH($F229,$B$337:$B$373,0))/VLOOKUP($F229,$B$337:$BB$373,MATCH(LEFT(TRIM(AI$6),FIND("~",SUBSTITUTE(AI$6,"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229))*HLOOKUP(LEFT(TRIM(AI$6),FIND("~",SUBSTITUTE(AI$6," ","~",LEN(TRIM(AI$6))-LEN(SUBSTITUTE(TRIM(AI$6)," ",""))))-1)&amp;" Total",$B$6:$BB$373,ROW($A229)-5,FALSE))</f>
        <v>0</v>
      </c>
      <c r="AJ229" s="10">
        <f ca="1">IF(AJ$5&lt;&gt;"",HLOOKUP(AJ$5,Functionalization!$G$6:$R$373,ROW($A229)-5,FALSE),IFERROR(INDEX(AJ$337:AJ$373,MATCH($F229,$B$337:$B$373,0))/VLOOKUP($F229,$B$337:$BB$373,MATCH(LEFT(TRIM(AJ$6),FIND("~",SUBSTITUTE(AJ$6,"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229))*HLOOKUP(LEFT(TRIM(AJ$6),FIND("~",SUBSTITUTE(AJ$6," ","~",LEN(TRIM(AJ$6))-LEN(SUBSTITUTE(TRIM(AJ$6)," ",""))))-1)&amp;" Total",$B$6:$BB$373,ROW($A229)-5,FALSE))</f>
        <v>0</v>
      </c>
      <c r="AK229" s="10">
        <f ca="1">IF(AK$5&lt;&gt;"",HLOOKUP(AK$5,Functionalization!$G$6:$R$373,ROW($A229)-5,FALSE),IFERROR(INDEX(AK$337:AK$373,MATCH($F229,$B$337:$B$373,0))/VLOOKUP($F229,$B$337:$BB$373,MATCH(LEFT(TRIM(AK$6),FIND("~",SUBSTITUTE(AK$6,"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229))*HLOOKUP(LEFT(TRIM(AK$6),FIND("~",SUBSTITUTE(AK$6," ","~",LEN(TRIM(AK$6))-LEN(SUBSTITUTE(TRIM(AK$6)," ",""))))-1)&amp;" Total",$B$6:$BB$373,ROW($A229)-5,FALSE))</f>
        <v>0</v>
      </c>
      <c r="AL229" s="10">
        <f ca="1">IF(AL$5&lt;&gt;"",HLOOKUP(AL$5,Functionalization!$G$6:$R$373,ROW($A229)-5,FALSE),IFERROR(INDEX(AL$337:AL$373,MATCH($F229,$B$337:$B$373,0))/VLOOKUP($F229,$B$337:$BB$373,MATCH(LEFT(TRIM(AL$6),FIND("~",SUBSTITUTE(AL$6,"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229))*HLOOKUP(LEFT(TRIM(AL$6),FIND("~",SUBSTITUTE(AL$6," ","~",LEN(TRIM(AL$6))-LEN(SUBSTITUTE(TRIM(AL$6)," ",""))))-1)&amp;" Total",$B$6:$BB$373,ROW($A229)-5,FALSE))</f>
        <v>0</v>
      </c>
      <c r="AM229" s="10">
        <f ca="1">IF(AM$5&lt;&gt;"",HLOOKUP(AM$5,Functionalization!$G$6:$R$373,ROW($A229)-5,FALSE),IFERROR(INDEX(AM$337:AM$373,MATCH($F229,$B$337:$B$373,0))/VLOOKUP($F229,$B$337:$BB$373,MATCH(LEFT(TRIM(AM$6),FIND("~",SUBSTITUTE(AM$6,"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229))*HLOOKUP(LEFT(TRIM(AM$6),FIND("~",SUBSTITUTE(AM$6," ","~",LEN(TRIM(AM$6))-LEN(SUBSTITUTE(TRIM(AM$6)," ",""))))-1)&amp;" Total",$B$6:$BB$373,ROW($A229)-5,FALSE))</f>
        <v>0</v>
      </c>
      <c r="AN229" s="10">
        <f ca="1">IF(AN$5&lt;&gt;"",HLOOKUP(AN$5,Functionalization!$G$6:$R$373,ROW($A229)-5,FALSE),IFERROR(INDEX(AN$337:AN$373,MATCH($F229,$B$337:$B$373,0))/VLOOKUP($F229,$B$337:$BB$373,MATCH(LEFT(TRIM(AN$6),FIND("~",SUBSTITUTE(AN$6,"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229))*HLOOKUP(LEFT(TRIM(AN$6),FIND("~",SUBSTITUTE(AN$6," ","~",LEN(TRIM(AN$6))-LEN(SUBSTITUTE(TRIM(AN$6)," ",""))))-1)&amp;" Total",$B$6:$BB$373,ROW($A229)-5,FALSE))</f>
        <v>0</v>
      </c>
      <c r="AO229" s="10">
        <f ca="1">IF(AO$5&lt;&gt;"",HLOOKUP(AO$5,Functionalization!$G$6:$R$373,ROW($A229)-5,FALSE),IFERROR(INDEX(AO$337:AO$373,MATCH($F229,$B$337:$B$373,0))/VLOOKUP($F229,$B$337:$BB$373,MATCH(LEFT(TRIM(AO$6),FIND("~",SUBSTITUTE(AO$6,"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229))*HLOOKUP(LEFT(TRIM(AO$6),FIND("~",SUBSTITUTE(AO$6," ","~",LEN(TRIM(AO$6))-LEN(SUBSTITUTE(TRIM(AO$6)," ",""))))-1)&amp;" Total",$B$6:$BB$373,ROW($A229)-5,FALSE))</f>
        <v>0</v>
      </c>
      <c r="AP229" s="10">
        <f ca="1">IF(AP$5&lt;&gt;"",HLOOKUP(AP$5,Functionalization!$G$6:$R$373,ROW($A229)-5,FALSE),IFERROR(INDEX(AP$337:AP$373,MATCH($F229,$B$337:$B$373,0))/VLOOKUP($F229,$B$337:$BB$373,MATCH(LEFT(TRIM(AP$6),FIND("~",SUBSTITUTE(AP$6,"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229))*HLOOKUP(LEFT(TRIM(AP$6),FIND("~",SUBSTITUTE(AP$6," ","~",LEN(TRIM(AP$6))-LEN(SUBSTITUTE(TRIM(AP$6)," ",""))))-1)&amp;" Total",$B$6:$BB$373,ROW($A229)-5,FALSE))</f>
        <v>0</v>
      </c>
      <c r="AQ229" s="10">
        <f ca="1">IF(AQ$5&lt;&gt;"",HLOOKUP(AQ$5,Functionalization!$G$6:$R$373,ROW($A229)-5,FALSE),IFERROR(INDEX(AQ$337:AQ$373,MATCH($F229,$B$337:$B$373,0))/VLOOKUP($F229,$B$337:$BB$373,MATCH(LEFT(TRIM(AQ$6),FIND("~",SUBSTITUTE(AQ$6,"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229))*HLOOKUP(LEFT(TRIM(AQ$6),FIND("~",SUBSTITUTE(AQ$6," ","~",LEN(TRIM(AQ$6))-LEN(SUBSTITUTE(TRIM(AQ$6)," ",""))))-1)&amp;" Total",$B$6:$BB$373,ROW($A229)-5,FALSE))</f>
        <v>0</v>
      </c>
      <c r="AR229" s="10">
        <f ca="1">IF(AR$5&lt;&gt;"",HLOOKUP(AR$5,Functionalization!$G$6:$R$373,ROW($A229)-5,FALSE),IFERROR(INDEX(AR$337:AR$373,MATCH($F229,$B$337:$B$373,0))/VLOOKUP($F229,$B$337:$BB$373,MATCH(LEFT(TRIM(AR$6),FIND("~",SUBSTITUTE(AR$6,"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229))*HLOOKUP(LEFT(TRIM(AR$6),FIND("~",SUBSTITUTE(AR$6," ","~",LEN(TRIM(AR$6))-LEN(SUBSTITUTE(TRIM(AR$6)," ",""))))-1)&amp;" Total",$B$6:$BB$373,ROW($A229)-5,FALSE))</f>
        <v>0</v>
      </c>
      <c r="AS229" s="10">
        <f ca="1">IF(AS$5&lt;&gt;"",HLOOKUP(AS$5,Functionalization!$G$6:$R$373,ROW($A229)-5,FALSE),IFERROR(INDEX(AS$337:AS$373,MATCH($F229,$B$337:$B$373,0))/VLOOKUP($F229,$B$337:$BB$373,MATCH(LEFT(TRIM(AS$6),FIND("~",SUBSTITUTE(AS$6,"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229))*HLOOKUP(LEFT(TRIM(AS$6),FIND("~",SUBSTITUTE(AS$6," ","~",LEN(TRIM(AS$6))-LEN(SUBSTITUTE(TRIM(AS$6)," ",""))))-1)&amp;" Total",$B$6:$BB$373,ROW($A229)-5,FALSE))</f>
        <v>0</v>
      </c>
      <c r="AT229" s="10">
        <f ca="1">IF(AT$5&lt;&gt;"",HLOOKUP(AT$5,Functionalization!$G$6:$R$373,ROW($A229)-5,FALSE),IFERROR(INDEX(AT$337:AT$373,MATCH($F229,$B$337:$B$373,0))/VLOOKUP($F229,$B$337:$BB$373,MATCH(LEFT(TRIM(AT$6),FIND("~",SUBSTITUTE(AT$6,"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229))*HLOOKUP(LEFT(TRIM(AT$6),FIND("~",SUBSTITUTE(AT$6," ","~",LEN(TRIM(AT$6))-LEN(SUBSTITUTE(TRIM(AT$6)," ",""))))-1)&amp;" Total",$B$6:$BB$373,ROW($A229)-5,FALSE))</f>
        <v>0</v>
      </c>
      <c r="AU229" s="10">
        <f ca="1">IF(AU$5&lt;&gt;"",HLOOKUP(AU$5,Functionalization!$G$6:$R$373,ROW($A229)-5,FALSE),IFERROR(INDEX(AU$337:AU$373,MATCH($F229,$B$337:$B$373,0))/VLOOKUP($F229,$B$337:$BB$373,MATCH(LEFT(TRIM(AU$6),FIND("~",SUBSTITUTE(AU$6,"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229))*HLOOKUP(LEFT(TRIM(AU$6),FIND("~",SUBSTITUTE(AU$6," ","~",LEN(TRIM(AU$6))-LEN(SUBSTITUTE(TRIM(AU$6)," ",""))))-1)&amp;" Total",$B$6:$BB$373,ROW($A229)-5,FALSE))</f>
        <v>0</v>
      </c>
      <c r="AV229" s="10">
        <f ca="1">IF(AV$5&lt;&gt;"",HLOOKUP(AV$5,Functionalization!$G$6:$R$373,ROW($A229)-5,FALSE),IFERROR(INDEX(AV$337:AV$373,MATCH($F229,$B$337:$B$373,0))/VLOOKUP($F229,$B$337:$BB$373,MATCH(LEFT(TRIM(AV$6),FIND("~",SUBSTITUTE(AV$6,"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229))*HLOOKUP(LEFT(TRIM(AV$6),FIND("~",SUBSTITUTE(AV$6," ","~",LEN(TRIM(AV$6))-LEN(SUBSTITUTE(TRIM(AV$6)," ",""))))-1)&amp;" Total",$B$6:$BB$373,ROW($A229)-5,FALSE))</f>
        <v>0</v>
      </c>
      <c r="AW229" s="10">
        <f ca="1">IF(AW$5&lt;&gt;"",HLOOKUP(AW$5,Functionalization!$G$6:$R$373,ROW($A229)-5,FALSE),IFERROR(INDEX(AW$337:AW$373,MATCH($F229,$B$337:$B$373,0))/VLOOKUP($F229,$B$337:$BB$373,MATCH(LEFT(TRIM(AW$6),FIND("~",SUBSTITUTE(AW$6,"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229))*HLOOKUP(LEFT(TRIM(AW$6),FIND("~",SUBSTITUTE(AW$6," ","~",LEN(TRIM(AW$6))-LEN(SUBSTITUTE(TRIM(AW$6)," ",""))))-1)&amp;" Total",$B$6:$BB$373,ROW($A229)-5,FALSE))</f>
        <v>0</v>
      </c>
      <c r="AX229" s="10">
        <f ca="1">IF(AX$5&lt;&gt;"",HLOOKUP(AX$5,Functionalization!$G$6:$R$373,ROW($A229)-5,FALSE),IFERROR(INDEX(AX$337:AX$373,MATCH($F229,$B$337:$B$373,0))/VLOOKUP($F229,$B$337:$BB$373,MATCH(LEFT(TRIM(AX$6),FIND("~",SUBSTITUTE(AX$6,"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229))*HLOOKUP(LEFT(TRIM(AX$6),FIND("~",SUBSTITUTE(AX$6," ","~",LEN(TRIM(AX$6))-LEN(SUBSTITUTE(TRIM(AX$6)," ",""))))-1)&amp;" Total",$B$6:$BB$373,ROW($A229)-5,FALSE))</f>
        <v>0</v>
      </c>
      <c r="AY229" s="10">
        <f ca="1">IF(AY$5&lt;&gt;"",HLOOKUP(AY$5,Functionalization!$G$6:$R$373,ROW($A229)-5,FALSE),IFERROR(INDEX(AY$337:AY$373,MATCH($F229,$B$337:$B$373,0))/VLOOKUP($F229,$B$337:$BB$373,MATCH(LEFT(TRIM(AY$6),FIND("~",SUBSTITUTE(AY$6,"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229))*HLOOKUP(LEFT(TRIM(AY$6),FIND("~",SUBSTITUTE(AY$6," ","~",LEN(TRIM(AY$6))-LEN(SUBSTITUTE(TRIM(AY$6)," ",""))))-1)&amp;" Total",$B$6:$BB$373,ROW($A229)-5,FALSE))</f>
        <v>0</v>
      </c>
      <c r="AZ229" s="10">
        <f ca="1">IF(AZ$5&lt;&gt;"",HLOOKUP(AZ$5,Functionalization!$G$6:$R$373,ROW($A229)-5,FALSE),IFERROR(INDEX(AZ$337:AZ$373,MATCH($F229,$B$337:$B$373,0))/VLOOKUP($F229,$B$337:$BB$373,MATCH(LEFT(TRIM(AZ$6),FIND("~",SUBSTITUTE(AZ$6,"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229))*HLOOKUP(LEFT(TRIM(AZ$6),FIND("~",SUBSTITUTE(AZ$6," ","~",LEN(TRIM(AZ$6))-LEN(SUBSTITUTE(TRIM(AZ$6)," ",""))))-1)&amp;" Total",$B$6:$BB$373,ROW($A229)-5,FALSE))</f>
        <v>0</v>
      </c>
      <c r="BA229" s="10">
        <f ca="1">IF(BA$5&lt;&gt;"",HLOOKUP(BA$5,Functionalization!$G$6:$R$373,ROW($A229)-5,FALSE),IFERROR(INDEX(BA$337:BA$373,MATCH($F229,$B$337:$B$373,0))/VLOOKUP($F229,$B$337:$BB$373,MATCH(LEFT(TRIM(BA$6),FIND("~",SUBSTITUTE(BA$6,"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229))*HLOOKUP(LEFT(TRIM(BA$6),FIND("~",SUBSTITUTE(BA$6," ","~",LEN(TRIM(BA$6))-LEN(SUBSTITUTE(TRIM(BA$6)," ",""))))-1)&amp;" Total",$B$6:$BB$373,ROW($A229)-5,FALSE))</f>
        <v>0</v>
      </c>
      <c r="BB229" s="10">
        <f ca="1">IF(BB$5&lt;&gt;"",HLOOKUP(BB$5,Functionalization!$G$6:$R$373,ROW($A229)-5,FALSE),IFERROR(INDEX(BB$337:BB$373,MATCH($F229,$B$337:$B$373,0))/VLOOKUP($F229,$B$337:$BB$373,MATCH(LEFT(TRIM(BB$6),FIND("~",SUBSTITUTE(BB$6,"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229))*HLOOKUP(LEFT(TRIM(BB$6),FIND("~",SUBSTITUTE(BB$6," ","~",LEN(TRIM(BB$6))-LEN(SUBSTITUTE(TRIM(BB$6)," ",""))))-1)&amp;" Total",$B$6:$BB$373,ROW($A229)-5,FALSE))</f>
        <v>0</v>
      </c>
      <c r="BD229">
        <f ca="1">IFERROR(IF(SUMIF($G$6:$BB$6,BD$6&amp;" Total",$G229:$BB229)-(SUMIF($G$6:$BB$6,BD$6&amp;" "&amp;'Input-Func_Class'!$D$22,$G229:$BB229)+IFERROR(SUMIF($G$6:$BB$6,BD$6&amp;" "&amp;'Input-Func_Class'!$E$22,$G229:$BB229),SUMIF($G$6:$BB$6,BD$6&amp;" "&amp;'Input-Func_Class'!$B$24,$G229:$BB229))+SUMIF($G$6:$BB$6,BD$6&amp;" "&amp;'Input-Func_Class'!$F$22,$G229:$BB229))&lt;Check_Limit,0,1),1)</f>
        <v>0</v>
      </c>
      <c r="BE229">
        <f ca="1">IFERROR(IF(SUMIF($G$6:$BB$6,BE$6&amp;" Total",$G229:$BB229)-(SUMIF($G$6:$BB$6,BE$6&amp;" "&amp;'Input-Func_Class'!$D$22,$G229:$BB229)+IFERROR(SUMIF($G$6:$BB$6,BE$6&amp;" "&amp;'Input-Func_Class'!$E$22,$G229:$BB229),SUMIF($G$6:$BB$6,BE$6&amp;" "&amp;'Input-Func_Class'!$B$24,$G229:$BB229))+SUMIF($G$6:$BB$6,BE$6&amp;" "&amp;'Input-Func_Class'!$F$22,$G229:$BB229))&lt;Check_Limit,0,1),1)</f>
        <v>0</v>
      </c>
      <c r="BF229">
        <f ca="1">IFERROR(IF(SUMIF($G$6:$BB$6,BF$6&amp;" Total",$G229:$BB229)-(SUMIF($G$6:$BB$6,BF$6&amp;" "&amp;'Input-Func_Class'!$D$22,$G229:$BB229)+IFERROR(SUMIF($G$6:$BB$6,BF$6&amp;" "&amp;'Input-Func_Class'!$E$22,$G229:$BB229),SUMIF($G$6:$BB$6,BF$6&amp;" "&amp;'Input-Func_Class'!$B$24,$G229:$BB229))+SUMIF($G$6:$BB$6,BF$6&amp;" "&amp;'Input-Func_Class'!$F$22,$G229:$BB229))&lt;Check_Limit,0,1),1)</f>
        <v>0</v>
      </c>
      <c r="BG229">
        <f ca="1">IFERROR(IF(SUMIF($G$6:$BB$6,BG$6&amp;" Total",$G229:$BB229)-(SUMIF($G$6:$BB$6,BG$6&amp;" "&amp;'Input-Func_Class'!$D$22,$G229:$BB229)+IFERROR(SUMIF($G$6:$BB$6,BG$6&amp;" "&amp;'Input-Func_Class'!$E$22,$G229:$BB229),SUMIF($G$6:$BB$6,BG$6&amp;" "&amp;'Input-Func_Class'!$B$24,$G229:$BB229))+SUMIF($G$6:$BB$6,BG$6&amp;" "&amp;'Input-Func_Class'!$F$22,$G229:$BB229))&lt;Check_Limit,0,1),1)</f>
        <v>0</v>
      </c>
      <c r="BH229">
        <f ca="1">IFERROR(IF(SUMIF($G$6:$BB$6,BH$6&amp;" Total",$G229:$BB229)-(SUMIF($G$6:$BB$6,BH$6&amp;" "&amp;'Input-Func_Class'!$D$22,$G229:$BB229)+IFERROR(SUMIF($G$6:$BB$6,BH$6&amp;" "&amp;'Input-Func_Class'!$E$22,$G229:$BB229),SUMIF($G$6:$BB$6,BH$6&amp;" "&amp;'Input-Func_Class'!$B$24,$G229:$BB229))+SUMIF($G$6:$BB$6,BH$6&amp;" "&amp;'Input-Func_Class'!$F$22,$G229:$BB229))&lt;Check_Limit,0,1),1)</f>
        <v>0</v>
      </c>
      <c r="BI229">
        <f ca="1">IFERROR(IF(SUMIF($G$6:$BB$6,BI$6&amp;" Total",$G229:$BB229)-(SUMIF($G$6:$BB$6,BI$6&amp;" "&amp;'Input-Func_Class'!$D$22,$G229:$BB229)+IFERROR(SUMIF($G$6:$BB$6,BI$6&amp;" "&amp;'Input-Func_Class'!$E$22,$G229:$BB229),SUMIF($G$6:$BB$6,BI$6&amp;" "&amp;'Input-Func_Class'!$B$24,$G229:$BB229))+SUMIF($G$6:$BB$6,BI$6&amp;" "&amp;'Input-Func_Class'!$F$22,$G229:$BB229))&lt;Check_Limit,0,1),1)</f>
        <v>0</v>
      </c>
      <c r="BJ229">
        <f ca="1">IFERROR(IF(SUMIF($G$6:$BB$6,BJ$6&amp;" Total",$G229:$BB229)-(SUMIF($G$6:$BB$6,BJ$6&amp;" "&amp;'Input-Func_Class'!$D$22,$G229:$BB229)+IFERROR(SUMIF($G$6:$BB$6,BJ$6&amp;" "&amp;'Input-Func_Class'!$E$22,$G229:$BB229),SUMIF($G$6:$BB$6,BJ$6&amp;" "&amp;'Input-Func_Class'!$B$24,$G229:$BB229))+SUMIF($G$6:$BB$6,BJ$6&amp;" "&amp;'Input-Func_Class'!$F$22,$G229:$BB229))&lt;Check_Limit,0,1),1)</f>
        <v>0</v>
      </c>
      <c r="BK229">
        <f ca="1">IFERROR(IF(SUMIF($G$6:$BB$6,BK$6&amp;" Total",$G229:$BB229)-(SUMIF($G$6:$BB$6,BK$6&amp;" "&amp;'Input-Func_Class'!$D$22,$G229:$BB229)+IFERROR(SUMIF($G$6:$BB$6,BK$6&amp;" "&amp;'Input-Func_Class'!$E$22,$G229:$BB229),SUMIF($G$6:$BB$6,BK$6&amp;" "&amp;'Input-Func_Class'!$B$24,$G229:$BB229))+SUMIF($G$6:$BB$6,BK$6&amp;" "&amp;'Input-Func_Class'!$F$22,$G229:$BB229))&lt;Check_Limit,0,1),1)</f>
        <v>0</v>
      </c>
      <c r="BL229">
        <f ca="1">IFERROR(IF(SUMIF($G$6:$BB$6,BL$6&amp;" Total",$G229:$BB229)-(SUMIF($G$6:$BB$6,BL$6&amp;" "&amp;'Input-Func_Class'!$D$22,$G229:$BB229)+IFERROR(SUMIF($G$6:$BB$6,BL$6&amp;" "&amp;'Input-Func_Class'!$E$22,$G229:$BB229),SUMIF($G$6:$BB$6,BL$6&amp;" "&amp;'Input-Func_Class'!$B$24,$G229:$BB229))+SUMIF($G$6:$BB$6,BL$6&amp;" "&amp;'Input-Func_Class'!$F$22,$G229:$BB229))&lt;Check_Limit,0,1),1)</f>
        <v>0</v>
      </c>
      <c r="BM229">
        <f ca="1">IFERROR(IF(SUMIF($G$6:$BB$6,BM$6&amp;" Total",$G229:$BB229)-(SUMIF($G$6:$BB$6,BM$6&amp;" "&amp;'Input-Func_Class'!$D$22,$G229:$BB229)+IFERROR(SUMIF($G$6:$BB$6,BM$6&amp;" "&amp;'Input-Func_Class'!$E$22,$G229:$BB229),SUMIF($G$6:$BB$6,BM$6&amp;" "&amp;'Input-Func_Class'!$B$24,$G229:$BB229))+SUMIF($G$6:$BB$6,BM$6&amp;" "&amp;'Input-Func_Class'!$F$22,$G229:$BB229))&lt;Check_Limit,0,1),1)</f>
        <v>0</v>
      </c>
      <c r="BN229">
        <f ca="1">IFERROR(IF(SUMIF($G$6:$BB$6,BN$6&amp;" Total",$G229:$BB229)-(SUMIF($G$6:$BB$6,BN$6&amp;" "&amp;'Input-Func_Class'!$D$22,$G229:$BB229)+IFERROR(SUMIF($G$6:$BB$6,BN$6&amp;" "&amp;'Input-Func_Class'!$E$22,$G229:$BB229),SUMIF($G$6:$BB$6,BN$6&amp;" "&amp;'Input-Func_Class'!$B$24,$G229:$BB229))+SUMIF($G$6:$BB$6,BN$6&amp;" "&amp;'Input-Func_Class'!$F$22,$G229:$BB229))&lt;Check_Limit,0,1),1)</f>
        <v>0</v>
      </c>
      <c r="BO229">
        <f ca="1">IFERROR(IF(SUMIF($G$6:$BB$6,BO$6&amp;" Total",$G229:$BB229)-(SUMIF($G$6:$BB$6,BO$6&amp;" "&amp;'Input-Func_Class'!$D$22,$G229:$BB229)+IFERROR(SUMIF($G$6:$BB$6,BO$6&amp;" "&amp;'Input-Func_Class'!$E$22,$G229:$BB229),SUMIF($G$6:$BB$6,BO$6&amp;" "&amp;'Input-Func_Class'!$B$24,$G229:$BB229))+SUMIF($G$6:$BB$6,BO$6&amp;" "&amp;'Input-Func_Class'!$F$22,$G229:$BB229))&lt;Check_Limit,0,1),1)</f>
        <v>0</v>
      </c>
    </row>
    <row r="230" spans="1:67" outlineLevel="1">
      <c r="A230" s="31">
        <f>IF(ISBLANK('Input-Accounts'!A230),"",'Input-Accounts'!A230)</f>
        <v>203</v>
      </c>
      <c r="B230" s="53" t="str">
        <f>IF(ISBLANK('Input-Accounts'!B230),"",'Input-Accounts'!B230)</f>
        <v>Employee pensions and benefits</v>
      </c>
      <c r="C230" s="31">
        <f>IF(ISBLANK('Input-Accounts'!C230),"",'Input-Accounts'!C230)</f>
        <v>926</v>
      </c>
      <c r="D230" s="10">
        <f>Functionalization!$D230</f>
        <v>5278631.6210761955</v>
      </c>
      <c r="E230" s="10">
        <f t="shared" ca="1" si="66"/>
        <v>0</v>
      </c>
      <c r="F230" s="3" t="str">
        <f>IF($D230=0,"-",IF('Input-Accounts'!$E230&lt;&gt;0,'Input-Accounts'!$E230,'Input-Accounts'!$G230))</f>
        <v>INT_LABOR</v>
      </c>
      <c r="G230" s="10">
        <f ca="1">IF(G$5&lt;&gt;"",HLOOKUP(G$5,Functionalization!$G$6:$R$373,ROW($A230)-5,FALSE),IFERROR(INDEX(G$337:G$373,MATCH($F230,$B$337:$B$373,0))/VLOOKUP($F230,$B$337:$BB$373,MATCH(LEFT(TRIM(G$6),FIND("~",SUBSTITUTE(G$6,"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230))*HLOOKUP(LEFT(TRIM(G$6),FIND("~",SUBSTITUTE(G$6," ","~",LEN(TRIM(G$6))-LEN(SUBSTITUTE(TRIM(G$6)," ",""))))-1)&amp;" Total",$B$6:$BB$373,ROW($A230)-5,FALSE))</f>
        <v>1878388.892322181</v>
      </c>
      <c r="H230" s="10">
        <f ca="1">IF(H$5&lt;&gt;"",HLOOKUP(H$5,Functionalization!$G$6:$R$373,ROW($A230)-5,FALSE),IFERROR(INDEX(H$337:H$373,MATCH($F230,$B$337:$B$373,0))/VLOOKUP($F230,$B$337:$BB$373,MATCH(LEFT(TRIM(H$6),FIND("~",SUBSTITUTE(H$6,"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230))*HLOOKUP(LEFT(TRIM(H$6),FIND("~",SUBSTITUTE(H$6," ","~",LEN(TRIM(H$6))-LEN(SUBSTITUTE(TRIM(H$6)," ",""))))-1)&amp;" Total",$B$6:$BB$373,ROW($A230)-5,FALSE))</f>
        <v>1217489.1023696784</v>
      </c>
      <c r="I230" s="10">
        <f ca="1">IF(I$5&lt;&gt;"",HLOOKUP(I$5,Functionalization!$G$6:$R$373,ROW($A230)-5,FALSE),IFERROR(INDEX(I$337:I$373,MATCH($F230,$B$337:$B$373,0))/VLOOKUP($F230,$B$337:$BB$373,MATCH(LEFT(TRIM(I$6),FIND("~",SUBSTITUTE(I$6,"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230))*HLOOKUP(LEFT(TRIM(I$6),FIND("~",SUBSTITUTE(I$6," ","~",LEN(TRIM(I$6))-LEN(SUBSTITUTE(TRIM(I$6)," ",""))))-1)&amp;" Total",$B$6:$BB$373,ROW($A230)-5,FALSE))</f>
        <v>166980.36272528672</v>
      </c>
      <c r="J230" s="10">
        <f ca="1">IF(J$5&lt;&gt;"",HLOOKUP(J$5,Functionalization!$G$6:$R$373,ROW($A230)-5,FALSE),IFERROR(INDEX(J$337:J$373,MATCH($F230,$B$337:$B$373,0))/VLOOKUP($F230,$B$337:$BB$373,MATCH(LEFT(TRIM(J$6),FIND("~",SUBSTITUTE(J$6,"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230))*HLOOKUP(LEFT(TRIM(J$6),FIND("~",SUBSTITUTE(J$6," ","~",LEN(TRIM(J$6))-LEN(SUBSTITUTE(TRIM(J$6)," ",""))))-1)&amp;" Total",$B$6:$BB$373,ROW($A230)-5,FALSE))</f>
        <v>493919.42722721555</v>
      </c>
      <c r="K230" s="10">
        <f ca="1">IF(K$5&lt;&gt;"",HLOOKUP(K$5,Functionalization!$G$6:$R$373,ROW($A230)-5,FALSE),IFERROR(INDEX(K$337:K$373,MATCH($F230,$B$337:$B$373,0))/VLOOKUP($F230,$B$337:$BB$373,MATCH(LEFT(TRIM(K$6),FIND("~",SUBSTITUTE(K$6,"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230))*HLOOKUP(LEFT(TRIM(K$6),FIND("~",SUBSTITUTE(K$6," ","~",LEN(TRIM(K$6))-LEN(SUBSTITUTE(TRIM(K$6)," ",""))))-1)&amp;" Total",$B$6:$BB$373,ROW($A230)-5,FALSE))</f>
        <v>2516264.055434729</v>
      </c>
      <c r="L230" s="10">
        <f ca="1">IF(L$5&lt;&gt;"",HLOOKUP(L$5,Functionalization!$G$6:$R$373,ROW($A230)-5,FALSE),IFERROR(INDEX(L$337:L$373,MATCH($F230,$B$337:$B$373,0))/VLOOKUP($F230,$B$337:$BB$373,MATCH(LEFT(TRIM(L$6),FIND("~",SUBSTITUTE(L$6,"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230))*HLOOKUP(LEFT(TRIM(L$6),FIND("~",SUBSTITUTE(L$6," ","~",LEN(TRIM(L$6))-LEN(SUBSTITUTE(TRIM(L$6)," ",""))))-1)&amp;" Total",$B$6:$BB$373,ROW($A230)-5,FALSE))</f>
        <v>0</v>
      </c>
      <c r="M230" s="10">
        <f ca="1">IF(M$5&lt;&gt;"",HLOOKUP(M$5,Functionalization!$G$6:$R$373,ROW($A230)-5,FALSE),IFERROR(INDEX(M$337:M$373,MATCH($F230,$B$337:$B$373,0))/VLOOKUP($F230,$B$337:$BB$373,MATCH(LEFT(TRIM(M$6),FIND("~",SUBSTITUTE(M$6,"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230))*HLOOKUP(LEFT(TRIM(M$6),FIND("~",SUBSTITUTE(M$6," ","~",LEN(TRIM(M$6))-LEN(SUBSTITUTE(TRIM(M$6)," ",""))))-1)&amp;" Total",$B$6:$BB$373,ROW($A230)-5,FALSE))</f>
        <v>0</v>
      </c>
      <c r="N230" s="10">
        <f ca="1">IF(N$5&lt;&gt;"",HLOOKUP(N$5,Functionalization!$G$6:$R$373,ROW($A230)-5,FALSE),IFERROR(INDEX(N$337:N$373,MATCH($F230,$B$337:$B$373,0))/VLOOKUP($F230,$B$337:$BB$373,MATCH(LEFT(TRIM(N$6),FIND("~",SUBSTITUTE(N$6,"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230))*HLOOKUP(LEFT(TRIM(N$6),FIND("~",SUBSTITUTE(N$6," ","~",LEN(TRIM(N$6))-LEN(SUBSTITUTE(TRIM(N$6)," ",""))))-1)&amp;" Total",$B$6:$BB$373,ROW($A230)-5,FALSE))</f>
        <v>2516264.055434729</v>
      </c>
      <c r="O230" s="10">
        <f ca="1">IF(O$5&lt;&gt;"",HLOOKUP(O$5,Functionalization!$G$6:$R$373,ROW($A230)-5,FALSE),IFERROR(INDEX(O$337:O$373,MATCH($F230,$B$337:$B$373,0))/VLOOKUP($F230,$B$337:$BB$373,MATCH(LEFT(TRIM(O$6),FIND("~",SUBSTITUTE(O$6,"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230))*HLOOKUP(LEFT(TRIM(O$6),FIND("~",SUBSTITUTE(O$6," ","~",LEN(TRIM(O$6))-LEN(SUBSTITUTE(TRIM(O$6)," ",""))))-1)&amp;" Total",$B$6:$BB$373,ROW($A230)-5,FALSE))</f>
        <v>883978.67331928608</v>
      </c>
      <c r="P230" s="10">
        <f ca="1">IF(P$5&lt;&gt;"",HLOOKUP(P$5,Functionalization!$G$6:$R$373,ROW($A230)-5,FALSE),IFERROR(INDEX(P$337:P$373,MATCH($F230,$B$337:$B$373,0))/VLOOKUP($F230,$B$337:$BB$373,MATCH(LEFT(TRIM(P$6),FIND("~",SUBSTITUTE(P$6,"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230))*HLOOKUP(LEFT(TRIM(P$6),FIND("~",SUBSTITUTE(P$6," ","~",LEN(TRIM(P$6))-LEN(SUBSTITUTE(TRIM(P$6)," ",""))))-1)&amp;" Total",$B$6:$BB$373,ROW($A230)-5,FALSE))</f>
        <v>0</v>
      </c>
      <c r="Q230" s="10">
        <f ca="1">IF(Q$5&lt;&gt;"",HLOOKUP(Q$5,Functionalization!$G$6:$R$373,ROW($A230)-5,FALSE),IFERROR(INDEX(Q$337:Q$373,MATCH($F230,$B$337:$B$373,0))/VLOOKUP($F230,$B$337:$BB$373,MATCH(LEFT(TRIM(Q$6),FIND("~",SUBSTITUTE(Q$6,"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230))*HLOOKUP(LEFT(TRIM(Q$6),FIND("~",SUBSTITUTE(Q$6," ","~",LEN(TRIM(Q$6))-LEN(SUBSTITUTE(TRIM(Q$6)," ",""))))-1)&amp;" Total",$B$6:$BB$373,ROW($A230)-5,FALSE))</f>
        <v>0</v>
      </c>
      <c r="R230" s="10">
        <f ca="1">IF(R$5&lt;&gt;"",HLOOKUP(R$5,Functionalization!$G$6:$R$373,ROW($A230)-5,FALSE),IFERROR(INDEX(R$337:R$373,MATCH($F230,$B$337:$B$373,0))/VLOOKUP($F230,$B$337:$BB$373,MATCH(LEFT(TRIM(R$6),FIND("~",SUBSTITUTE(R$6,"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230))*HLOOKUP(LEFT(TRIM(R$6),FIND("~",SUBSTITUTE(R$6," ","~",LEN(TRIM(R$6))-LEN(SUBSTITUTE(TRIM(R$6)," ",""))))-1)&amp;" Total",$B$6:$BB$373,ROW($A230)-5,FALSE))</f>
        <v>883978.67331928608</v>
      </c>
      <c r="S230" s="10">
        <f ca="1">IF(S$5&lt;&gt;"",HLOOKUP(S$5,Functionalization!$G$6:$R$373,ROW($A230)-5,FALSE),IFERROR(INDEX(S$337:S$373,MATCH($F230,$B$337:$B$373,0))/VLOOKUP($F230,$B$337:$BB$373,MATCH(LEFT(TRIM(S$6),FIND("~",SUBSTITUTE(S$6,"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230))*HLOOKUP(LEFT(TRIM(S$6),FIND("~",SUBSTITUTE(S$6," ","~",LEN(TRIM(S$6))-LEN(SUBSTITUTE(TRIM(S$6)," ",""))))-1)&amp;" Total",$B$6:$BB$373,ROW($A230)-5,FALSE))</f>
        <v>0</v>
      </c>
      <c r="T230" s="10">
        <f ca="1">IF(T$5&lt;&gt;"",HLOOKUP(T$5,Functionalization!$G$6:$R$373,ROW($A230)-5,FALSE),IFERROR(INDEX(T$337:T$373,MATCH($F230,$B$337:$B$373,0))/VLOOKUP($F230,$B$337:$BB$373,MATCH(LEFT(TRIM(T$6),FIND("~",SUBSTITUTE(T$6,"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230))*HLOOKUP(LEFT(TRIM(T$6),FIND("~",SUBSTITUTE(T$6," ","~",LEN(TRIM(T$6))-LEN(SUBSTITUTE(TRIM(T$6)," ",""))))-1)&amp;" Total",$B$6:$BB$373,ROW($A230)-5,FALSE))</f>
        <v>0</v>
      </c>
      <c r="U230" s="10">
        <f ca="1">IF(U$5&lt;&gt;"",HLOOKUP(U$5,Functionalization!$G$6:$R$373,ROW($A230)-5,FALSE),IFERROR(INDEX(U$337:U$373,MATCH($F230,$B$337:$B$373,0))/VLOOKUP($F230,$B$337:$BB$373,MATCH(LEFT(TRIM(U$6),FIND("~",SUBSTITUTE(U$6,"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230))*HLOOKUP(LEFT(TRIM(U$6),FIND("~",SUBSTITUTE(U$6," ","~",LEN(TRIM(U$6))-LEN(SUBSTITUTE(TRIM(U$6)," ",""))))-1)&amp;" Total",$B$6:$BB$373,ROW($A230)-5,FALSE))</f>
        <v>0</v>
      </c>
      <c r="V230" s="10">
        <f ca="1">IF(V$5&lt;&gt;"",HLOOKUP(V$5,Functionalization!$G$6:$R$373,ROW($A230)-5,FALSE),IFERROR(INDEX(V$337:V$373,MATCH($F230,$B$337:$B$373,0))/VLOOKUP($F230,$B$337:$BB$373,MATCH(LEFT(TRIM(V$6),FIND("~",SUBSTITUTE(V$6,"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230))*HLOOKUP(LEFT(TRIM(V$6),FIND("~",SUBSTITUTE(V$6," ","~",LEN(TRIM(V$6))-LEN(SUBSTITUTE(TRIM(V$6)," ",""))))-1)&amp;" Total",$B$6:$BB$373,ROW($A230)-5,FALSE))</f>
        <v>0</v>
      </c>
      <c r="W230" s="10">
        <f ca="1">IF(W$5&lt;&gt;"",HLOOKUP(W$5,Functionalization!$G$6:$R$373,ROW($A230)-5,FALSE),IFERROR(INDEX(W$337:W$373,MATCH($F230,$B$337:$B$373,0))/VLOOKUP($F230,$B$337:$BB$373,MATCH(LEFT(TRIM(W$6),FIND("~",SUBSTITUTE(W$6,"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230))*HLOOKUP(LEFT(TRIM(W$6),FIND("~",SUBSTITUTE(W$6," ","~",LEN(TRIM(W$6))-LEN(SUBSTITUTE(TRIM(W$6)," ",""))))-1)&amp;" Total",$B$6:$BB$373,ROW($A230)-5,FALSE))</f>
        <v>0</v>
      </c>
      <c r="X230" s="10">
        <f ca="1">IF(X$5&lt;&gt;"",HLOOKUP(X$5,Functionalization!$G$6:$R$373,ROW($A230)-5,FALSE),IFERROR(INDEX(X$337:X$373,MATCH($F230,$B$337:$B$373,0))/VLOOKUP($F230,$B$337:$BB$373,MATCH(LEFT(TRIM(X$6),FIND("~",SUBSTITUTE(X$6,"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230))*HLOOKUP(LEFT(TRIM(X$6),FIND("~",SUBSTITUTE(X$6," ","~",LEN(TRIM(X$6))-LEN(SUBSTITUTE(TRIM(X$6)," ",""))))-1)&amp;" Total",$B$6:$BB$373,ROW($A230)-5,FALSE))</f>
        <v>0</v>
      </c>
      <c r="Y230" s="10">
        <f ca="1">IF(Y$5&lt;&gt;"",HLOOKUP(Y$5,Functionalization!$G$6:$R$373,ROW($A230)-5,FALSE),IFERROR(INDEX(Y$337:Y$373,MATCH($F230,$B$337:$B$373,0))/VLOOKUP($F230,$B$337:$BB$373,MATCH(LEFT(TRIM(Y$6),FIND("~",SUBSTITUTE(Y$6,"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230))*HLOOKUP(LEFT(TRIM(Y$6),FIND("~",SUBSTITUTE(Y$6," ","~",LEN(TRIM(Y$6))-LEN(SUBSTITUTE(TRIM(Y$6)," ",""))))-1)&amp;" Total",$B$6:$BB$373,ROW($A230)-5,FALSE))</f>
        <v>0</v>
      </c>
      <c r="Z230" s="10">
        <f ca="1">IF(Z$5&lt;&gt;"",HLOOKUP(Z$5,Functionalization!$G$6:$R$373,ROW($A230)-5,FALSE),IFERROR(INDEX(Z$337:Z$373,MATCH($F230,$B$337:$B$373,0))/VLOOKUP($F230,$B$337:$BB$373,MATCH(LEFT(TRIM(Z$6),FIND("~",SUBSTITUTE(Z$6,"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230))*HLOOKUP(LEFT(TRIM(Z$6),FIND("~",SUBSTITUTE(Z$6," ","~",LEN(TRIM(Z$6))-LEN(SUBSTITUTE(TRIM(Z$6)," ",""))))-1)&amp;" Total",$B$6:$BB$373,ROW($A230)-5,FALSE))</f>
        <v>0</v>
      </c>
      <c r="AA230" s="10">
        <f ca="1">IF(AA$5&lt;&gt;"",HLOOKUP(AA$5,Functionalization!$G$6:$R$373,ROW($A230)-5,FALSE),IFERROR(INDEX(AA$337:AA$373,MATCH($F230,$B$337:$B$373,0))/VLOOKUP($F230,$B$337:$BB$373,MATCH(LEFT(TRIM(AA$6),FIND("~",SUBSTITUTE(AA$6,"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230))*HLOOKUP(LEFT(TRIM(AA$6),FIND("~",SUBSTITUTE(AA$6," ","~",LEN(TRIM(AA$6))-LEN(SUBSTITUTE(TRIM(AA$6)," ",""))))-1)&amp;" Total",$B$6:$BB$373,ROW($A230)-5,FALSE))</f>
        <v>0</v>
      </c>
      <c r="AB230" s="10">
        <f ca="1">IF(AB$5&lt;&gt;"",HLOOKUP(AB$5,Functionalization!$G$6:$R$373,ROW($A230)-5,FALSE),IFERROR(INDEX(AB$337:AB$373,MATCH($F230,$B$337:$B$373,0))/VLOOKUP($F230,$B$337:$BB$373,MATCH(LEFT(TRIM(AB$6),FIND("~",SUBSTITUTE(AB$6,"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230))*HLOOKUP(LEFT(TRIM(AB$6),FIND("~",SUBSTITUTE(AB$6," ","~",LEN(TRIM(AB$6))-LEN(SUBSTITUTE(TRIM(AB$6)," ",""))))-1)&amp;" Total",$B$6:$BB$373,ROW($A230)-5,FALSE))</f>
        <v>0</v>
      </c>
      <c r="AC230" s="10">
        <f ca="1">IF(AC$5&lt;&gt;"",HLOOKUP(AC$5,Functionalization!$G$6:$R$373,ROW($A230)-5,FALSE),IFERROR(INDEX(AC$337:AC$373,MATCH($F230,$B$337:$B$373,0))/VLOOKUP($F230,$B$337:$BB$373,MATCH(LEFT(TRIM(AC$6),FIND("~",SUBSTITUTE(AC$6,"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230))*HLOOKUP(LEFT(TRIM(AC$6),FIND("~",SUBSTITUTE(AC$6," ","~",LEN(TRIM(AC$6))-LEN(SUBSTITUTE(TRIM(AC$6)," ",""))))-1)&amp;" Total",$B$6:$BB$373,ROW($A230)-5,FALSE))</f>
        <v>0</v>
      </c>
      <c r="AD230" s="10">
        <f ca="1">IF(AD$5&lt;&gt;"",HLOOKUP(AD$5,Functionalization!$G$6:$R$373,ROW($A230)-5,FALSE),IFERROR(INDEX(AD$337:AD$373,MATCH($F230,$B$337:$B$373,0))/VLOOKUP($F230,$B$337:$BB$373,MATCH(LEFT(TRIM(AD$6),FIND("~",SUBSTITUTE(AD$6,"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230))*HLOOKUP(LEFT(TRIM(AD$6),FIND("~",SUBSTITUTE(AD$6," ","~",LEN(TRIM(AD$6))-LEN(SUBSTITUTE(TRIM(AD$6)," ",""))))-1)&amp;" Total",$B$6:$BB$373,ROW($A230)-5,FALSE))</f>
        <v>0</v>
      </c>
      <c r="AE230" s="10">
        <f ca="1">IF(AE$5&lt;&gt;"",HLOOKUP(AE$5,Functionalization!$G$6:$R$373,ROW($A230)-5,FALSE),IFERROR(INDEX(AE$337:AE$373,MATCH($F230,$B$337:$B$373,0))/VLOOKUP($F230,$B$337:$BB$373,MATCH(LEFT(TRIM(AE$6),FIND("~",SUBSTITUTE(AE$6,"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230))*HLOOKUP(LEFT(TRIM(AE$6),FIND("~",SUBSTITUTE(AE$6," ","~",LEN(TRIM(AE$6))-LEN(SUBSTITUTE(TRIM(AE$6)," ",""))))-1)&amp;" Total",$B$6:$BB$373,ROW($A230)-5,FALSE))</f>
        <v>0</v>
      </c>
      <c r="AF230" s="10">
        <f ca="1">IF(AF$5&lt;&gt;"",HLOOKUP(AF$5,Functionalization!$G$6:$R$373,ROW($A230)-5,FALSE),IFERROR(INDEX(AF$337:AF$373,MATCH($F230,$B$337:$B$373,0))/VLOOKUP($F230,$B$337:$BB$373,MATCH(LEFT(TRIM(AF$6),FIND("~",SUBSTITUTE(AF$6,"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230))*HLOOKUP(LEFT(TRIM(AF$6),FIND("~",SUBSTITUTE(AF$6," ","~",LEN(TRIM(AF$6))-LEN(SUBSTITUTE(TRIM(AF$6)," ",""))))-1)&amp;" Total",$B$6:$BB$373,ROW($A230)-5,FALSE))</f>
        <v>0</v>
      </c>
      <c r="AG230" s="10">
        <f ca="1">IF(AG$5&lt;&gt;"",HLOOKUP(AG$5,Functionalization!$G$6:$R$373,ROW($A230)-5,FALSE),IFERROR(INDEX(AG$337:AG$373,MATCH($F230,$B$337:$B$373,0))/VLOOKUP($F230,$B$337:$BB$373,MATCH(LEFT(TRIM(AG$6),FIND("~",SUBSTITUTE(AG$6,"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230))*HLOOKUP(LEFT(TRIM(AG$6),FIND("~",SUBSTITUTE(AG$6," ","~",LEN(TRIM(AG$6))-LEN(SUBSTITUTE(TRIM(AG$6)," ",""))))-1)&amp;" Total",$B$6:$BB$373,ROW($A230)-5,FALSE))</f>
        <v>0</v>
      </c>
      <c r="AH230" s="10">
        <f ca="1">IF(AH$5&lt;&gt;"",HLOOKUP(AH$5,Functionalization!$G$6:$R$373,ROW($A230)-5,FALSE),IFERROR(INDEX(AH$337:AH$373,MATCH($F230,$B$337:$B$373,0))/VLOOKUP($F230,$B$337:$BB$373,MATCH(LEFT(TRIM(AH$6),FIND("~",SUBSTITUTE(AH$6,"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230))*HLOOKUP(LEFT(TRIM(AH$6),FIND("~",SUBSTITUTE(AH$6," ","~",LEN(TRIM(AH$6))-LEN(SUBSTITUTE(TRIM(AH$6)," ",""))))-1)&amp;" Total",$B$6:$BB$373,ROW($A230)-5,FALSE))</f>
        <v>0</v>
      </c>
      <c r="AI230" s="10">
        <f ca="1">IF(AI$5&lt;&gt;"",HLOOKUP(AI$5,Functionalization!$G$6:$R$373,ROW($A230)-5,FALSE),IFERROR(INDEX(AI$337:AI$373,MATCH($F230,$B$337:$B$373,0))/VLOOKUP($F230,$B$337:$BB$373,MATCH(LEFT(TRIM(AI$6),FIND("~",SUBSTITUTE(AI$6,"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230))*HLOOKUP(LEFT(TRIM(AI$6),FIND("~",SUBSTITUTE(AI$6," ","~",LEN(TRIM(AI$6))-LEN(SUBSTITUTE(TRIM(AI$6)," ",""))))-1)&amp;" Total",$B$6:$BB$373,ROW($A230)-5,FALSE))</f>
        <v>0</v>
      </c>
      <c r="AJ230" s="10">
        <f ca="1">IF(AJ$5&lt;&gt;"",HLOOKUP(AJ$5,Functionalization!$G$6:$R$373,ROW($A230)-5,FALSE),IFERROR(INDEX(AJ$337:AJ$373,MATCH($F230,$B$337:$B$373,0))/VLOOKUP($F230,$B$337:$BB$373,MATCH(LEFT(TRIM(AJ$6),FIND("~",SUBSTITUTE(AJ$6,"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230))*HLOOKUP(LEFT(TRIM(AJ$6),FIND("~",SUBSTITUTE(AJ$6," ","~",LEN(TRIM(AJ$6))-LEN(SUBSTITUTE(TRIM(AJ$6)," ",""))))-1)&amp;" Total",$B$6:$BB$373,ROW($A230)-5,FALSE))</f>
        <v>0</v>
      </c>
      <c r="AK230" s="10">
        <f ca="1">IF(AK$5&lt;&gt;"",HLOOKUP(AK$5,Functionalization!$G$6:$R$373,ROW($A230)-5,FALSE),IFERROR(INDEX(AK$337:AK$373,MATCH($F230,$B$337:$B$373,0))/VLOOKUP($F230,$B$337:$BB$373,MATCH(LEFT(TRIM(AK$6),FIND("~",SUBSTITUTE(AK$6,"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230))*HLOOKUP(LEFT(TRIM(AK$6),FIND("~",SUBSTITUTE(AK$6," ","~",LEN(TRIM(AK$6))-LEN(SUBSTITUTE(TRIM(AK$6)," ",""))))-1)&amp;" Total",$B$6:$BB$373,ROW($A230)-5,FALSE))</f>
        <v>0</v>
      </c>
      <c r="AL230" s="10">
        <f ca="1">IF(AL$5&lt;&gt;"",HLOOKUP(AL$5,Functionalization!$G$6:$R$373,ROW($A230)-5,FALSE),IFERROR(INDEX(AL$337:AL$373,MATCH($F230,$B$337:$B$373,0))/VLOOKUP($F230,$B$337:$BB$373,MATCH(LEFT(TRIM(AL$6),FIND("~",SUBSTITUTE(AL$6,"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230))*HLOOKUP(LEFT(TRIM(AL$6),FIND("~",SUBSTITUTE(AL$6," ","~",LEN(TRIM(AL$6))-LEN(SUBSTITUTE(TRIM(AL$6)," ",""))))-1)&amp;" Total",$B$6:$BB$373,ROW($A230)-5,FALSE))</f>
        <v>0</v>
      </c>
      <c r="AM230" s="10">
        <f ca="1">IF(AM$5&lt;&gt;"",HLOOKUP(AM$5,Functionalization!$G$6:$R$373,ROW($A230)-5,FALSE),IFERROR(INDEX(AM$337:AM$373,MATCH($F230,$B$337:$B$373,0))/VLOOKUP($F230,$B$337:$BB$373,MATCH(LEFT(TRIM(AM$6),FIND("~",SUBSTITUTE(AM$6,"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230))*HLOOKUP(LEFT(TRIM(AM$6),FIND("~",SUBSTITUTE(AM$6," ","~",LEN(TRIM(AM$6))-LEN(SUBSTITUTE(TRIM(AM$6)," ",""))))-1)&amp;" Total",$B$6:$BB$373,ROW($A230)-5,FALSE))</f>
        <v>0</v>
      </c>
      <c r="AN230" s="10">
        <f ca="1">IF(AN$5&lt;&gt;"",HLOOKUP(AN$5,Functionalization!$G$6:$R$373,ROW($A230)-5,FALSE),IFERROR(INDEX(AN$337:AN$373,MATCH($F230,$B$337:$B$373,0))/VLOOKUP($F230,$B$337:$BB$373,MATCH(LEFT(TRIM(AN$6),FIND("~",SUBSTITUTE(AN$6,"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230))*HLOOKUP(LEFT(TRIM(AN$6),FIND("~",SUBSTITUTE(AN$6," ","~",LEN(TRIM(AN$6))-LEN(SUBSTITUTE(TRIM(AN$6)," ",""))))-1)&amp;" Total",$B$6:$BB$373,ROW($A230)-5,FALSE))</f>
        <v>0</v>
      </c>
      <c r="AO230" s="10">
        <f ca="1">IF(AO$5&lt;&gt;"",HLOOKUP(AO$5,Functionalization!$G$6:$R$373,ROW($A230)-5,FALSE),IFERROR(INDEX(AO$337:AO$373,MATCH($F230,$B$337:$B$373,0))/VLOOKUP($F230,$B$337:$BB$373,MATCH(LEFT(TRIM(AO$6),FIND("~",SUBSTITUTE(AO$6,"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230))*HLOOKUP(LEFT(TRIM(AO$6),FIND("~",SUBSTITUTE(AO$6," ","~",LEN(TRIM(AO$6))-LEN(SUBSTITUTE(TRIM(AO$6)," ",""))))-1)&amp;" Total",$B$6:$BB$373,ROW($A230)-5,FALSE))</f>
        <v>0</v>
      </c>
      <c r="AP230" s="10">
        <f ca="1">IF(AP$5&lt;&gt;"",HLOOKUP(AP$5,Functionalization!$G$6:$R$373,ROW($A230)-5,FALSE),IFERROR(INDEX(AP$337:AP$373,MATCH($F230,$B$337:$B$373,0))/VLOOKUP($F230,$B$337:$BB$373,MATCH(LEFT(TRIM(AP$6),FIND("~",SUBSTITUTE(AP$6,"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230))*HLOOKUP(LEFT(TRIM(AP$6),FIND("~",SUBSTITUTE(AP$6," ","~",LEN(TRIM(AP$6))-LEN(SUBSTITUTE(TRIM(AP$6)," ",""))))-1)&amp;" Total",$B$6:$BB$373,ROW($A230)-5,FALSE))</f>
        <v>0</v>
      </c>
      <c r="AQ230" s="10">
        <f ca="1">IF(AQ$5&lt;&gt;"",HLOOKUP(AQ$5,Functionalization!$G$6:$R$373,ROW($A230)-5,FALSE),IFERROR(INDEX(AQ$337:AQ$373,MATCH($F230,$B$337:$B$373,0))/VLOOKUP($F230,$B$337:$BB$373,MATCH(LEFT(TRIM(AQ$6),FIND("~",SUBSTITUTE(AQ$6,"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230))*HLOOKUP(LEFT(TRIM(AQ$6),FIND("~",SUBSTITUTE(AQ$6," ","~",LEN(TRIM(AQ$6))-LEN(SUBSTITUTE(TRIM(AQ$6)," ",""))))-1)&amp;" Total",$B$6:$BB$373,ROW($A230)-5,FALSE))</f>
        <v>0</v>
      </c>
      <c r="AR230" s="10">
        <f ca="1">IF(AR$5&lt;&gt;"",HLOOKUP(AR$5,Functionalization!$G$6:$R$373,ROW($A230)-5,FALSE),IFERROR(INDEX(AR$337:AR$373,MATCH($F230,$B$337:$B$373,0))/VLOOKUP($F230,$B$337:$BB$373,MATCH(LEFT(TRIM(AR$6),FIND("~",SUBSTITUTE(AR$6,"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230))*HLOOKUP(LEFT(TRIM(AR$6),FIND("~",SUBSTITUTE(AR$6," ","~",LEN(TRIM(AR$6))-LEN(SUBSTITUTE(TRIM(AR$6)," ",""))))-1)&amp;" Total",$B$6:$BB$373,ROW($A230)-5,FALSE))</f>
        <v>0</v>
      </c>
      <c r="AS230" s="10">
        <f ca="1">IF(AS$5&lt;&gt;"",HLOOKUP(AS$5,Functionalization!$G$6:$R$373,ROW($A230)-5,FALSE),IFERROR(INDEX(AS$337:AS$373,MATCH($F230,$B$337:$B$373,0))/VLOOKUP($F230,$B$337:$BB$373,MATCH(LEFT(TRIM(AS$6),FIND("~",SUBSTITUTE(AS$6,"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230))*HLOOKUP(LEFT(TRIM(AS$6),FIND("~",SUBSTITUTE(AS$6," ","~",LEN(TRIM(AS$6))-LEN(SUBSTITUTE(TRIM(AS$6)," ",""))))-1)&amp;" Total",$B$6:$BB$373,ROW($A230)-5,FALSE))</f>
        <v>0</v>
      </c>
      <c r="AT230" s="10">
        <f ca="1">IF(AT$5&lt;&gt;"",HLOOKUP(AT$5,Functionalization!$G$6:$R$373,ROW($A230)-5,FALSE),IFERROR(INDEX(AT$337:AT$373,MATCH($F230,$B$337:$B$373,0))/VLOOKUP($F230,$B$337:$BB$373,MATCH(LEFT(TRIM(AT$6),FIND("~",SUBSTITUTE(AT$6,"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230))*HLOOKUP(LEFT(TRIM(AT$6),FIND("~",SUBSTITUTE(AT$6," ","~",LEN(TRIM(AT$6))-LEN(SUBSTITUTE(TRIM(AT$6)," ",""))))-1)&amp;" Total",$B$6:$BB$373,ROW($A230)-5,FALSE))</f>
        <v>0</v>
      </c>
      <c r="AU230" s="10">
        <f ca="1">IF(AU$5&lt;&gt;"",HLOOKUP(AU$5,Functionalization!$G$6:$R$373,ROW($A230)-5,FALSE),IFERROR(INDEX(AU$337:AU$373,MATCH($F230,$B$337:$B$373,0))/VLOOKUP($F230,$B$337:$BB$373,MATCH(LEFT(TRIM(AU$6),FIND("~",SUBSTITUTE(AU$6,"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230))*HLOOKUP(LEFT(TRIM(AU$6),FIND("~",SUBSTITUTE(AU$6," ","~",LEN(TRIM(AU$6))-LEN(SUBSTITUTE(TRIM(AU$6)," ",""))))-1)&amp;" Total",$B$6:$BB$373,ROW($A230)-5,FALSE))</f>
        <v>0</v>
      </c>
      <c r="AV230" s="10">
        <f ca="1">IF(AV$5&lt;&gt;"",HLOOKUP(AV$5,Functionalization!$G$6:$R$373,ROW($A230)-5,FALSE),IFERROR(INDEX(AV$337:AV$373,MATCH($F230,$B$337:$B$373,0))/VLOOKUP($F230,$B$337:$BB$373,MATCH(LEFT(TRIM(AV$6),FIND("~",SUBSTITUTE(AV$6,"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230))*HLOOKUP(LEFT(TRIM(AV$6),FIND("~",SUBSTITUTE(AV$6," ","~",LEN(TRIM(AV$6))-LEN(SUBSTITUTE(TRIM(AV$6)," ",""))))-1)&amp;" Total",$B$6:$BB$373,ROW($A230)-5,FALSE))</f>
        <v>0</v>
      </c>
      <c r="AW230" s="10">
        <f ca="1">IF(AW$5&lt;&gt;"",HLOOKUP(AW$5,Functionalization!$G$6:$R$373,ROW($A230)-5,FALSE),IFERROR(INDEX(AW$337:AW$373,MATCH($F230,$B$337:$B$373,0))/VLOOKUP($F230,$B$337:$BB$373,MATCH(LEFT(TRIM(AW$6),FIND("~",SUBSTITUTE(AW$6,"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230))*HLOOKUP(LEFT(TRIM(AW$6),FIND("~",SUBSTITUTE(AW$6," ","~",LEN(TRIM(AW$6))-LEN(SUBSTITUTE(TRIM(AW$6)," ",""))))-1)&amp;" Total",$B$6:$BB$373,ROW($A230)-5,FALSE))</f>
        <v>0</v>
      </c>
      <c r="AX230" s="10">
        <f ca="1">IF(AX$5&lt;&gt;"",HLOOKUP(AX$5,Functionalization!$G$6:$R$373,ROW($A230)-5,FALSE),IFERROR(INDEX(AX$337:AX$373,MATCH($F230,$B$337:$B$373,0))/VLOOKUP($F230,$B$337:$BB$373,MATCH(LEFT(TRIM(AX$6),FIND("~",SUBSTITUTE(AX$6,"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230))*HLOOKUP(LEFT(TRIM(AX$6),FIND("~",SUBSTITUTE(AX$6," ","~",LEN(TRIM(AX$6))-LEN(SUBSTITUTE(TRIM(AX$6)," ",""))))-1)&amp;" Total",$B$6:$BB$373,ROW($A230)-5,FALSE))</f>
        <v>0</v>
      </c>
      <c r="AY230" s="10">
        <f ca="1">IF(AY$5&lt;&gt;"",HLOOKUP(AY$5,Functionalization!$G$6:$R$373,ROW($A230)-5,FALSE),IFERROR(INDEX(AY$337:AY$373,MATCH($F230,$B$337:$B$373,0))/VLOOKUP($F230,$B$337:$BB$373,MATCH(LEFT(TRIM(AY$6),FIND("~",SUBSTITUTE(AY$6,"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230))*HLOOKUP(LEFT(TRIM(AY$6),FIND("~",SUBSTITUTE(AY$6," ","~",LEN(TRIM(AY$6))-LEN(SUBSTITUTE(TRIM(AY$6)," ",""))))-1)&amp;" Total",$B$6:$BB$373,ROW($A230)-5,FALSE))</f>
        <v>0</v>
      </c>
      <c r="AZ230" s="10">
        <f ca="1">IF(AZ$5&lt;&gt;"",HLOOKUP(AZ$5,Functionalization!$G$6:$R$373,ROW($A230)-5,FALSE),IFERROR(INDEX(AZ$337:AZ$373,MATCH($F230,$B$337:$B$373,0))/VLOOKUP($F230,$B$337:$BB$373,MATCH(LEFT(TRIM(AZ$6),FIND("~",SUBSTITUTE(AZ$6,"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230))*HLOOKUP(LEFT(TRIM(AZ$6),FIND("~",SUBSTITUTE(AZ$6," ","~",LEN(TRIM(AZ$6))-LEN(SUBSTITUTE(TRIM(AZ$6)," ",""))))-1)&amp;" Total",$B$6:$BB$373,ROW($A230)-5,FALSE))</f>
        <v>0</v>
      </c>
      <c r="BA230" s="10">
        <f ca="1">IF(BA$5&lt;&gt;"",HLOOKUP(BA$5,Functionalization!$G$6:$R$373,ROW($A230)-5,FALSE),IFERROR(INDEX(BA$337:BA$373,MATCH($F230,$B$337:$B$373,0))/VLOOKUP($F230,$B$337:$BB$373,MATCH(LEFT(TRIM(BA$6),FIND("~",SUBSTITUTE(BA$6,"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230))*HLOOKUP(LEFT(TRIM(BA$6),FIND("~",SUBSTITUTE(BA$6," ","~",LEN(TRIM(BA$6))-LEN(SUBSTITUTE(TRIM(BA$6)," ",""))))-1)&amp;" Total",$B$6:$BB$373,ROW($A230)-5,FALSE))</f>
        <v>0</v>
      </c>
      <c r="BB230" s="10">
        <f ca="1">IF(BB$5&lt;&gt;"",HLOOKUP(BB$5,Functionalization!$G$6:$R$373,ROW($A230)-5,FALSE),IFERROR(INDEX(BB$337:BB$373,MATCH($F230,$B$337:$B$373,0))/VLOOKUP($F230,$B$337:$BB$373,MATCH(LEFT(TRIM(BB$6),FIND("~",SUBSTITUTE(BB$6,"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230))*HLOOKUP(LEFT(TRIM(BB$6),FIND("~",SUBSTITUTE(BB$6," ","~",LEN(TRIM(BB$6))-LEN(SUBSTITUTE(TRIM(BB$6)," ",""))))-1)&amp;" Total",$B$6:$BB$373,ROW($A230)-5,FALSE))</f>
        <v>0</v>
      </c>
      <c r="BD230">
        <f ca="1">IFERROR(IF(SUMIF($G$6:$BB$6,BD$6&amp;" Total",$G230:$BB230)-(SUMIF($G$6:$BB$6,BD$6&amp;" "&amp;'Input-Func_Class'!$D$22,$G230:$BB230)+IFERROR(SUMIF($G$6:$BB$6,BD$6&amp;" "&amp;'Input-Func_Class'!$E$22,$G230:$BB230),SUMIF($G$6:$BB$6,BD$6&amp;" "&amp;'Input-Func_Class'!$B$24,$G230:$BB230))+SUMIF($G$6:$BB$6,BD$6&amp;" "&amp;'Input-Func_Class'!$F$22,$G230:$BB230))&lt;Check_Limit,0,1),1)</f>
        <v>0</v>
      </c>
      <c r="BE230">
        <f ca="1">IFERROR(IF(SUMIF($G$6:$BB$6,BE$6&amp;" Total",$G230:$BB230)-(SUMIF($G$6:$BB$6,BE$6&amp;" "&amp;'Input-Func_Class'!$D$22,$G230:$BB230)+IFERROR(SUMIF($G$6:$BB$6,BE$6&amp;" "&amp;'Input-Func_Class'!$E$22,$G230:$BB230),SUMIF($G$6:$BB$6,BE$6&amp;" "&amp;'Input-Func_Class'!$B$24,$G230:$BB230))+SUMIF($G$6:$BB$6,BE$6&amp;" "&amp;'Input-Func_Class'!$F$22,$G230:$BB230))&lt;Check_Limit,0,1),1)</f>
        <v>0</v>
      </c>
      <c r="BF230">
        <f ca="1">IFERROR(IF(SUMIF($G$6:$BB$6,BF$6&amp;" Total",$G230:$BB230)-(SUMIF($G$6:$BB$6,BF$6&amp;" "&amp;'Input-Func_Class'!$D$22,$G230:$BB230)+IFERROR(SUMIF($G$6:$BB$6,BF$6&amp;" "&amp;'Input-Func_Class'!$E$22,$G230:$BB230),SUMIF($G$6:$BB$6,BF$6&amp;" "&amp;'Input-Func_Class'!$B$24,$G230:$BB230))+SUMIF($G$6:$BB$6,BF$6&amp;" "&amp;'Input-Func_Class'!$F$22,$G230:$BB230))&lt;Check_Limit,0,1),1)</f>
        <v>0</v>
      </c>
      <c r="BG230">
        <f ca="1">IFERROR(IF(SUMIF($G$6:$BB$6,BG$6&amp;" Total",$G230:$BB230)-(SUMIF($G$6:$BB$6,BG$6&amp;" "&amp;'Input-Func_Class'!$D$22,$G230:$BB230)+IFERROR(SUMIF($G$6:$BB$6,BG$6&amp;" "&amp;'Input-Func_Class'!$E$22,$G230:$BB230),SUMIF($G$6:$BB$6,BG$6&amp;" "&amp;'Input-Func_Class'!$B$24,$G230:$BB230))+SUMIF($G$6:$BB$6,BG$6&amp;" "&amp;'Input-Func_Class'!$F$22,$G230:$BB230))&lt;Check_Limit,0,1),1)</f>
        <v>0</v>
      </c>
      <c r="BH230">
        <f ca="1">IFERROR(IF(SUMIF($G$6:$BB$6,BH$6&amp;" Total",$G230:$BB230)-(SUMIF($G$6:$BB$6,BH$6&amp;" "&amp;'Input-Func_Class'!$D$22,$G230:$BB230)+IFERROR(SUMIF($G$6:$BB$6,BH$6&amp;" "&amp;'Input-Func_Class'!$E$22,$G230:$BB230),SUMIF($G$6:$BB$6,BH$6&amp;" "&amp;'Input-Func_Class'!$B$24,$G230:$BB230))+SUMIF($G$6:$BB$6,BH$6&amp;" "&amp;'Input-Func_Class'!$F$22,$G230:$BB230))&lt;Check_Limit,0,1),1)</f>
        <v>0</v>
      </c>
      <c r="BI230">
        <f ca="1">IFERROR(IF(SUMIF($G$6:$BB$6,BI$6&amp;" Total",$G230:$BB230)-(SUMIF($G$6:$BB$6,BI$6&amp;" "&amp;'Input-Func_Class'!$D$22,$G230:$BB230)+IFERROR(SUMIF($G$6:$BB$6,BI$6&amp;" "&amp;'Input-Func_Class'!$E$22,$G230:$BB230),SUMIF($G$6:$BB$6,BI$6&amp;" "&amp;'Input-Func_Class'!$B$24,$G230:$BB230))+SUMIF($G$6:$BB$6,BI$6&amp;" "&amp;'Input-Func_Class'!$F$22,$G230:$BB230))&lt;Check_Limit,0,1),1)</f>
        <v>0</v>
      </c>
      <c r="BJ230">
        <f ca="1">IFERROR(IF(SUMIF($G$6:$BB$6,BJ$6&amp;" Total",$G230:$BB230)-(SUMIF($G$6:$BB$6,BJ$6&amp;" "&amp;'Input-Func_Class'!$D$22,$G230:$BB230)+IFERROR(SUMIF($G$6:$BB$6,BJ$6&amp;" "&amp;'Input-Func_Class'!$E$22,$G230:$BB230),SUMIF($G$6:$BB$6,BJ$6&amp;" "&amp;'Input-Func_Class'!$B$24,$G230:$BB230))+SUMIF($G$6:$BB$6,BJ$6&amp;" "&amp;'Input-Func_Class'!$F$22,$G230:$BB230))&lt;Check_Limit,0,1),1)</f>
        <v>0</v>
      </c>
      <c r="BK230">
        <f ca="1">IFERROR(IF(SUMIF($G$6:$BB$6,BK$6&amp;" Total",$G230:$BB230)-(SUMIF($G$6:$BB$6,BK$6&amp;" "&amp;'Input-Func_Class'!$D$22,$G230:$BB230)+IFERROR(SUMIF($G$6:$BB$6,BK$6&amp;" "&amp;'Input-Func_Class'!$E$22,$G230:$BB230),SUMIF($G$6:$BB$6,BK$6&amp;" "&amp;'Input-Func_Class'!$B$24,$G230:$BB230))+SUMIF($G$6:$BB$6,BK$6&amp;" "&amp;'Input-Func_Class'!$F$22,$G230:$BB230))&lt;Check_Limit,0,1),1)</f>
        <v>0</v>
      </c>
      <c r="BL230">
        <f ca="1">IFERROR(IF(SUMIF($G$6:$BB$6,BL$6&amp;" Total",$G230:$BB230)-(SUMIF($G$6:$BB$6,BL$6&amp;" "&amp;'Input-Func_Class'!$D$22,$G230:$BB230)+IFERROR(SUMIF($G$6:$BB$6,BL$6&amp;" "&amp;'Input-Func_Class'!$E$22,$G230:$BB230),SUMIF($G$6:$BB$6,BL$6&amp;" "&amp;'Input-Func_Class'!$B$24,$G230:$BB230))+SUMIF($G$6:$BB$6,BL$6&amp;" "&amp;'Input-Func_Class'!$F$22,$G230:$BB230))&lt;Check_Limit,0,1),1)</f>
        <v>0</v>
      </c>
      <c r="BM230">
        <f ca="1">IFERROR(IF(SUMIF($G$6:$BB$6,BM$6&amp;" Total",$G230:$BB230)-(SUMIF($G$6:$BB$6,BM$6&amp;" "&amp;'Input-Func_Class'!$D$22,$G230:$BB230)+IFERROR(SUMIF($G$6:$BB$6,BM$6&amp;" "&amp;'Input-Func_Class'!$E$22,$G230:$BB230),SUMIF($G$6:$BB$6,BM$6&amp;" "&amp;'Input-Func_Class'!$B$24,$G230:$BB230))+SUMIF($G$6:$BB$6,BM$6&amp;" "&amp;'Input-Func_Class'!$F$22,$G230:$BB230))&lt;Check_Limit,0,1),1)</f>
        <v>0</v>
      </c>
      <c r="BN230">
        <f ca="1">IFERROR(IF(SUMIF($G$6:$BB$6,BN$6&amp;" Total",$G230:$BB230)-(SUMIF($G$6:$BB$6,BN$6&amp;" "&amp;'Input-Func_Class'!$D$22,$G230:$BB230)+IFERROR(SUMIF($G$6:$BB$6,BN$6&amp;" "&amp;'Input-Func_Class'!$E$22,$G230:$BB230),SUMIF($G$6:$BB$6,BN$6&amp;" "&amp;'Input-Func_Class'!$B$24,$G230:$BB230))+SUMIF($G$6:$BB$6,BN$6&amp;" "&amp;'Input-Func_Class'!$F$22,$G230:$BB230))&lt;Check_Limit,0,1),1)</f>
        <v>0</v>
      </c>
      <c r="BO230">
        <f ca="1">IFERROR(IF(SUMIF($G$6:$BB$6,BO$6&amp;" Total",$G230:$BB230)-(SUMIF($G$6:$BB$6,BO$6&amp;" "&amp;'Input-Func_Class'!$D$22,$G230:$BB230)+IFERROR(SUMIF($G$6:$BB$6,BO$6&amp;" "&amp;'Input-Func_Class'!$E$22,$G230:$BB230),SUMIF($G$6:$BB$6,BO$6&amp;" "&amp;'Input-Func_Class'!$B$24,$G230:$BB230))+SUMIF($G$6:$BB$6,BO$6&amp;" "&amp;'Input-Func_Class'!$F$22,$G230:$BB230))&lt;Check_Limit,0,1),1)</f>
        <v>0</v>
      </c>
    </row>
    <row r="231" spans="1:67" outlineLevel="1">
      <c r="A231" s="31">
        <f>IF(ISBLANK('Input-Accounts'!A231),"",'Input-Accounts'!A231)</f>
        <v>204</v>
      </c>
      <c r="B231" s="53" t="str">
        <f>IF(ISBLANK('Input-Accounts'!B231),"",'Input-Accounts'!B231)</f>
        <v>Regulatory commission expenses</v>
      </c>
      <c r="C231" s="31">
        <f>IF(ISBLANK('Input-Accounts'!C231),"",'Input-Accounts'!C231)</f>
        <v>928</v>
      </c>
      <c r="D231" s="10">
        <f>Functionalization!$D231</f>
        <v>1399794.51</v>
      </c>
      <c r="E231" s="10">
        <f t="shared" ca="1" si="66"/>
        <v>0</v>
      </c>
      <c r="F231" s="3" t="str">
        <f>IF($D231=0,"-",IF('Input-Accounts'!$E231&lt;&gt;0,'Input-Accounts'!$E231,'Input-Accounts'!$G231))</f>
        <v>INT_OM_Exc_A&amp;G,Gas,Uncoll</v>
      </c>
      <c r="G231" s="10">
        <f ca="1">IF(G$5&lt;&gt;"",HLOOKUP(G$5,Functionalization!$G$6:$R$373,ROW($A231)-5,FALSE),IFERROR(INDEX(G$337:G$373,MATCH($F231,$B$337:$B$373,0))/VLOOKUP($F231,$B$337:$BB$373,MATCH(LEFT(TRIM(G$6),FIND("~",SUBSTITUTE(G$6,"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231))*HLOOKUP(LEFT(TRIM(G$6),FIND("~",SUBSTITUTE(G$6," ","~",LEN(TRIM(G$6))-LEN(SUBSTITUTE(TRIM(G$6)," ",""))))-1)&amp;" Total",$B$6:$BB$373,ROW($A231)-5,FALSE))</f>
        <v>626966.74778602342</v>
      </c>
      <c r="H231" s="10">
        <f ca="1">IF(H$5&lt;&gt;"",HLOOKUP(H$5,Functionalization!$G$6:$R$373,ROW($A231)-5,FALSE),IFERROR(INDEX(H$337:H$373,MATCH($F231,$B$337:$B$373,0))/VLOOKUP($F231,$B$337:$BB$373,MATCH(LEFT(TRIM(H$6),FIND("~",SUBSTITUTE(H$6,"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231))*HLOOKUP(LEFT(TRIM(H$6),FIND("~",SUBSTITUTE(H$6," ","~",LEN(TRIM(H$6))-LEN(SUBSTITUTE(TRIM(H$6)," ",""))))-1)&amp;" Total",$B$6:$BB$373,ROW($A231)-5,FALSE))</f>
        <v>451955.1592624131</v>
      </c>
      <c r="I231" s="10">
        <f ca="1">IF(I$5&lt;&gt;"",HLOOKUP(I$5,Functionalization!$G$6:$R$373,ROW($A231)-5,FALSE),IFERROR(INDEX(I$337:I$373,MATCH($F231,$B$337:$B$373,0))/VLOOKUP($F231,$B$337:$BB$373,MATCH(LEFT(TRIM(I$6),FIND("~",SUBSTITUTE(I$6,"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231))*HLOOKUP(LEFT(TRIM(I$6),FIND("~",SUBSTITUTE(I$6," ","~",LEN(TRIM(I$6))-LEN(SUBSTITUTE(TRIM(I$6)," ",""))))-1)&amp;" Total",$B$6:$BB$373,ROW($A231)-5,FALSE))</f>
        <v>0</v>
      </c>
      <c r="J231" s="10">
        <f ca="1">IF(J$5&lt;&gt;"",HLOOKUP(J$5,Functionalization!$G$6:$R$373,ROW($A231)-5,FALSE),IFERROR(INDEX(J$337:J$373,MATCH($F231,$B$337:$B$373,0))/VLOOKUP($F231,$B$337:$BB$373,MATCH(LEFT(TRIM(J$6),FIND("~",SUBSTITUTE(J$6,"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231))*HLOOKUP(LEFT(TRIM(J$6),FIND("~",SUBSTITUTE(J$6," ","~",LEN(TRIM(J$6))-LEN(SUBSTITUTE(TRIM(J$6)," ",""))))-1)&amp;" Total",$B$6:$BB$373,ROW($A231)-5,FALSE))</f>
        <v>175011.58852361023</v>
      </c>
      <c r="K231" s="10">
        <f ca="1">IF(K$5&lt;&gt;"",HLOOKUP(K$5,Functionalization!$G$6:$R$373,ROW($A231)-5,FALSE),IFERROR(INDEX(K$337:K$373,MATCH($F231,$B$337:$B$373,0))/VLOOKUP($F231,$B$337:$BB$373,MATCH(LEFT(TRIM(K$6),FIND("~",SUBSTITUTE(K$6,"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231))*HLOOKUP(LEFT(TRIM(K$6),FIND("~",SUBSTITUTE(K$6," ","~",LEN(TRIM(K$6))-LEN(SUBSTITUTE(TRIM(K$6)," ",""))))-1)&amp;" Total",$B$6:$BB$373,ROW($A231)-5,FALSE))</f>
        <v>570477.28305701388</v>
      </c>
      <c r="L231" s="10">
        <f ca="1">IF(L$5&lt;&gt;"",HLOOKUP(L$5,Functionalization!$G$6:$R$373,ROW($A231)-5,FALSE),IFERROR(INDEX(L$337:L$373,MATCH($F231,$B$337:$B$373,0))/VLOOKUP($F231,$B$337:$BB$373,MATCH(LEFT(TRIM(L$6),FIND("~",SUBSTITUTE(L$6,"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231))*HLOOKUP(LEFT(TRIM(L$6),FIND("~",SUBSTITUTE(L$6," ","~",LEN(TRIM(L$6))-LEN(SUBSTITUTE(TRIM(L$6)," ",""))))-1)&amp;" Total",$B$6:$BB$373,ROW($A231)-5,FALSE))</f>
        <v>0</v>
      </c>
      <c r="M231" s="10">
        <f ca="1">IF(M$5&lt;&gt;"",HLOOKUP(M$5,Functionalization!$G$6:$R$373,ROW($A231)-5,FALSE),IFERROR(INDEX(M$337:M$373,MATCH($F231,$B$337:$B$373,0))/VLOOKUP($F231,$B$337:$BB$373,MATCH(LEFT(TRIM(M$6),FIND("~",SUBSTITUTE(M$6,"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231))*HLOOKUP(LEFT(TRIM(M$6),FIND("~",SUBSTITUTE(M$6," ","~",LEN(TRIM(M$6))-LEN(SUBSTITUTE(TRIM(M$6)," ",""))))-1)&amp;" Total",$B$6:$BB$373,ROW($A231)-5,FALSE))</f>
        <v>0</v>
      </c>
      <c r="N231" s="10">
        <f ca="1">IF(N$5&lt;&gt;"",HLOOKUP(N$5,Functionalization!$G$6:$R$373,ROW($A231)-5,FALSE),IFERROR(INDEX(N$337:N$373,MATCH($F231,$B$337:$B$373,0))/VLOOKUP($F231,$B$337:$BB$373,MATCH(LEFT(TRIM(N$6),FIND("~",SUBSTITUTE(N$6,"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231))*HLOOKUP(LEFT(TRIM(N$6),FIND("~",SUBSTITUTE(N$6," ","~",LEN(TRIM(N$6))-LEN(SUBSTITUTE(TRIM(N$6)," ",""))))-1)&amp;" Total",$B$6:$BB$373,ROW($A231)-5,FALSE))</f>
        <v>570477.28305701388</v>
      </c>
      <c r="O231" s="10">
        <f ca="1">IF(O$5&lt;&gt;"",HLOOKUP(O$5,Functionalization!$G$6:$R$373,ROW($A231)-5,FALSE),IFERROR(INDEX(O$337:O$373,MATCH($F231,$B$337:$B$373,0))/VLOOKUP($F231,$B$337:$BB$373,MATCH(LEFT(TRIM(O$6),FIND("~",SUBSTITUTE(O$6,"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231))*HLOOKUP(LEFT(TRIM(O$6),FIND("~",SUBSTITUTE(O$6," ","~",LEN(TRIM(O$6))-LEN(SUBSTITUTE(TRIM(O$6)," ",""))))-1)&amp;" Total",$B$6:$BB$373,ROW($A231)-5,FALSE))</f>
        <v>202350.47915696289</v>
      </c>
      <c r="P231" s="10">
        <f ca="1">IF(P$5&lt;&gt;"",HLOOKUP(P$5,Functionalization!$G$6:$R$373,ROW($A231)-5,FALSE),IFERROR(INDEX(P$337:P$373,MATCH($F231,$B$337:$B$373,0))/VLOOKUP($F231,$B$337:$BB$373,MATCH(LEFT(TRIM(P$6),FIND("~",SUBSTITUTE(P$6,"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231))*HLOOKUP(LEFT(TRIM(P$6),FIND("~",SUBSTITUTE(P$6," ","~",LEN(TRIM(P$6))-LEN(SUBSTITUTE(TRIM(P$6)," ",""))))-1)&amp;" Total",$B$6:$BB$373,ROW($A231)-5,FALSE))</f>
        <v>0</v>
      </c>
      <c r="Q231" s="10">
        <f ca="1">IF(Q$5&lt;&gt;"",HLOOKUP(Q$5,Functionalization!$G$6:$R$373,ROW($A231)-5,FALSE),IFERROR(INDEX(Q$337:Q$373,MATCH($F231,$B$337:$B$373,0))/VLOOKUP($F231,$B$337:$BB$373,MATCH(LEFT(TRIM(Q$6),FIND("~",SUBSTITUTE(Q$6,"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231))*HLOOKUP(LEFT(TRIM(Q$6),FIND("~",SUBSTITUTE(Q$6," ","~",LEN(TRIM(Q$6))-LEN(SUBSTITUTE(TRIM(Q$6)," ",""))))-1)&amp;" Total",$B$6:$BB$373,ROW($A231)-5,FALSE))</f>
        <v>0</v>
      </c>
      <c r="R231" s="10">
        <f ca="1">IF(R$5&lt;&gt;"",HLOOKUP(R$5,Functionalization!$G$6:$R$373,ROW($A231)-5,FALSE),IFERROR(INDEX(R$337:R$373,MATCH($F231,$B$337:$B$373,0))/VLOOKUP($F231,$B$337:$BB$373,MATCH(LEFT(TRIM(R$6),FIND("~",SUBSTITUTE(R$6,"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231))*HLOOKUP(LEFT(TRIM(R$6),FIND("~",SUBSTITUTE(R$6," ","~",LEN(TRIM(R$6))-LEN(SUBSTITUTE(TRIM(R$6)," ",""))))-1)&amp;" Total",$B$6:$BB$373,ROW($A231)-5,FALSE))</f>
        <v>202350.47915696289</v>
      </c>
      <c r="S231" s="10">
        <f ca="1">IF(S$5&lt;&gt;"",HLOOKUP(S$5,Functionalization!$G$6:$R$373,ROW($A231)-5,FALSE),IFERROR(INDEX(S$337:S$373,MATCH($F231,$B$337:$B$373,0))/VLOOKUP($F231,$B$337:$BB$373,MATCH(LEFT(TRIM(S$6),FIND("~",SUBSTITUTE(S$6,"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231))*HLOOKUP(LEFT(TRIM(S$6),FIND("~",SUBSTITUTE(S$6," ","~",LEN(TRIM(S$6))-LEN(SUBSTITUTE(TRIM(S$6)," ",""))))-1)&amp;" Total",$B$6:$BB$373,ROW($A231)-5,FALSE))</f>
        <v>0</v>
      </c>
      <c r="T231" s="10">
        <f ca="1">IF(T$5&lt;&gt;"",HLOOKUP(T$5,Functionalization!$G$6:$R$373,ROW($A231)-5,FALSE),IFERROR(INDEX(T$337:T$373,MATCH($F231,$B$337:$B$373,0))/VLOOKUP($F231,$B$337:$BB$373,MATCH(LEFT(TRIM(T$6),FIND("~",SUBSTITUTE(T$6,"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231))*HLOOKUP(LEFT(TRIM(T$6),FIND("~",SUBSTITUTE(T$6," ","~",LEN(TRIM(T$6))-LEN(SUBSTITUTE(TRIM(T$6)," ",""))))-1)&amp;" Total",$B$6:$BB$373,ROW($A231)-5,FALSE))</f>
        <v>0</v>
      </c>
      <c r="U231" s="10">
        <f ca="1">IF(U$5&lt;&gt;"",HLOOKUP(U$5,Functionalization!$G$6:$R$373,ROW($A231)-5,FALSE),IFERROR(INDEX(U$337:U$373,MATCH($F231,$B$337:$B$373,0))/VLOOKUP($F231,$B$337:$BB$373,MATCH(LEFT(TRIM(U$6),FIND("~",SUBSTITUTE(U$6,"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231))*HLOOKUP(LEFT(TRIM(U$6),FIND("~",SUBSTITUTE(U$6," ","~",LEN(TRIM(U$6))-LEN(SUBSTITUTE(TRIM(U$6)," ",""))))-1)&amp;" Total",$B$6:$BB$373,ROW($A231)-5,FALSE))</f>
        <v>0</v>
      </c>
      <c r="V231" s="10">
        <f ca="1">IF(V$5&lt;&gt;"",HLOOKUP(V$5,Functionalization!$G$6:$R$373,ROW($A231)-5,FALSE),IFERROR(INDEX(V$337:V$373,MATCH($F231,$B$337:$B$373,0))/VLOOKUP($F231,$B$337:$BB$373,MATCH(LEFT(TRIM(V$6),FIND("~",SUBSTITUTE(V$6,"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231))*HLOOKUP(LEFT(TRIM(V$6),FIND("~",SUBSTITUTE(V$6," ","~",LEN(TRIM(V$6))-LEN(SUBSTITUTE(TRIM(V$6)," ",""))))-1)&amp;" Total",$B$6:$BB$373,ROW($A231)-5,FALSE))</f>
        <v>0</v>
      </c>
      <c r="W231" s="10">
        <f ca="1">IF(W$5&lt;&gt;"",HLOOKUP(W$5,Functionalization!$G$6:$R$373,ROW($A231)-5,FALSE),IFERROR(INDEX(W$337:W$373,MATCH($F231,$B$337:$B$373,0))/VLOOKUP($F231,$B$337:$BB$373,MATCH(LEFT(TRIM(W$6),FIND("~",SUBSTITUTE(W$6,"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231))*HLOOKUP(LEFT(TRIM(W$6),FIND("~",SUBSTITUTE(W$6," ","~",LEN(TRIM(W$6))-LEN(SUBSTITUTE(TRIM(W$6)," ",""))))-1)&amp;" Total",$B$6:$BB$373,ROW($A231)-5,FALSE))</f>
        <v>0</v>
      </c>
      <c r="X231" s="10">
        <f ca="1">IF(X$5&lt;&gt;"",HLOOKUP(X$5,Functionalization!$G$6:$R$373,ROW($A231)-5,FALSE),IFERROR(INDEX(X$337:X$373,MATCH($F231,$B$337:$B$373,0))/VLOOKUP($F231,$B$337:$BB$373,MATCH(LEFT(TRIM(X$6),FIND("~",SUBSTITUTE(X$6,"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231))*HLOOKUP(LEFT(TRIM(X$6),FIND("~",SUBSTITUTE(X$6," ","~",LEN(TRIM(X$6))-LEN(SUBSTITUTE(TRIM(X$6)," ",""))))-1)&amp;" Total",$B$6:$BB$373,ROW($A231)-5,FALSE))</f>
        <v>0</v>
      </c>
      <c r="Y231" s="10">
        <f ca="1">IF(Y$5&lt;&gt;"",HLOOKUP(Y$5,Functionalization!$G$6:$R$373,ROW($A231)-5,FALSE),IFERROR(INDEX(Y$337:Y$373,MATCH($F231,$B$337:$B$373,0))/VLOOKUP($F231,$B$337:$BB$373,MATCH(LEFT(TRIM(Y$6),FIND("~",SUBSTITUTE(Y$6,"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231))*HLOOKUP(LEFT(TRIM(Y$6),FIND("~",SUBSTITUTE(Y$6," ","~",LEN(TRIM(Y$6))-LEN(SUBSTITUTE(TRIM(Y$6)," ",""))))-1)&amp;" Total",$B$6:$BB$373,ROW($A231)-5,FALSE))</f>
        <v>0</v>
      </c>
      <c r="Z231" s="10">
        <f ca="1">IF(Z$5&lt;&gt;"",HLOOKUP(Z$5,Functionalization!$G$6:$R$373,ROW($A231)-5,FALSE),IFERROR(INDEX(Z$337:Z$373,MATCH($F231,$B$337:$B$373,0))/VLOOKUP($F231,$B$337:$BB$373,MATCH(LEFT(TRIM(Z$6),FIND("~",SUBSTITUTE(Z$6,"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231))*HLOOKUP(LEFT(TRIM(Z$6),FIND("~",SUBSTITUTE(Z$6," ","~",LEN(TRIM(Z$6))-LEN(SUBSTITUTE(TRIM(Z$6)," ",""))))-1)&amp;" Total",$B$6:$BB$373,ROW($A231)-5,FALSE))</f>
        <v>0</v>
      </c>
      <c r="AA231" s="10">
        <f ca="1">IF(AA$5&lt;&gt;"",HLOOKUP(AA$5,Functionalization!$G$6:$R$373,ROW($A231)-5,FALSE),IFERROR(INDEX(AA$337:AA$373,MATCH($F231,$B$337:$B$373,0))/VLOOKUP($F231,$B$337:$BB$373,MATCH(LEFT(TRIM(AA$6),FIND("~",SUBSTITUTE(AA$6,"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231))*HLOOKUP(LEFT(TRIM(AA$6),FIND("~",SUBSTITUTE(AA$6," ","~",LEN(TRIM(AA$6))-LEN(SUBSTITUTE(TRIM(AA$6)," ",""))))-1)&amp;" Total",$B$6:$BB$373,ROW($A231)-5,FALSE))</f>
        <v>0</v>
      </c>
      <c r="AB231" s="10">
        <f ca="1">IF(AB$5&lt;&gt;"",HLOOKUP(AB$5,Functionalization!$G$6:$R$373,ROW($A231)-5,FALSE),IFERROR(INDEX(AB$337:AB$373,MATCH($F231,$B$337:$B$373,0))/VLOOKUP($F231,$B$337:$BB$373,MATCH(LEFT(TRIM(AB$6),FIND("~",SUBSTITUTE(AB$6,"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231))*HLOOKUP(LEFT(TRIM(AB$6),FIND("~",SUBSTITUTE(AB$6," ","~",LEN(TRIM(AB$6))-LEN(SUBSTITUTE(TRIM(AB$6)," ",""))))-1)&amp;" Total",$B$6:$BB$373,ROW($A231)-5,FALSE))</f>
        <v>0</v>
      </c>
      <c r="AC231" s="10">
        <f ca="1">IF(AC$5&lt;&gt;"",HLOOKUP(AC$5,Functionalization!$G$6:$R$373,ROW($A231)-5,FALSE),IFERROR(INDEX(AC$337:AC$373,MATCH($F231,$B$337:$B$373,0))/VLOOKUP($F231,$B$337:$BB$373,MATCH(LEFT(TRIM(AC$6),FIND("~",SUBSTITUTE(AC$6,"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231))*HLOOKUP(LEFT(TRIM(AC$6),FIND("~",SUBSTITUTE(AC$6," ","~",LEN(TRIM(AC$6))-LEN(SUBSTITUTE(TRIM(AC$6)," ",""))))-1)&amp;" Total",$B$6:$BB$373,ROW($A231)-5,FALSE))</f>
        <v>0</v>
      </c>
      <c r="AD231" s="10">
        <f ca="1">IF(AD$5&lt;&gt;"",HLOOKUP(AD$5,Functionalization!$G$6:$R$373,ROW($A231)-5,FALSE),IFERROR(INDEX(AD$337:AD$373,MATCH($F231,$B$337:$B$373,0))/VLOOKUP($F231,$B$337:$BB$373,MATCH(LEFT(TRIM(AD$6),FIND("~",SUBSTITUTE(AD$6,"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231))*HLOOKUP(LEFT(TRIM(AD$6),FIND("~",SUBSTITUTE(AD$6," ","~",LEN(TRIM(AD$6))-LEN(SUBSTITUTE(TRIM(AD$6)," ",""))))-1)&amp;" Total",$B$6:$BB$373,ROW($A231)-5,FALSE))</f>
        <v>0</v>
      </c>
      <c r="AE231" s="10">
        <f ca="1">IF(AE$5&lt;&gt;"",HLOOKUP(AE$5,Functionalization!$G$6:$R$373,ROW($A231)-5,FALSE),IFERROR(INDEX(AE$337:AE$373,MATCH($F231,$B$337:$B$373,0))/VLOOKUP($F231,$B$337:$BB$373,MATCH(LEFT(TRIM(AE$6),FIND("~",SUBSTITUTE(AE$6,"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231))*HLOOKUP(LEFT(TRIM(AE$6),FIND("~",SUBSTITUTE(AE$6," ","~",LEN(TRIM(AE$6))-LEN(SUBSTITUTE(TRIM(AE$6)," ",""))))-1)&amp;" Total",$B$6:$BB$373,ROW($A231)-5,FALSE))</f>
        <v>0</v>
      </c>
      <c r="AF231" s="10">
        <f ca="1">IF(AF$5&lt;&gt;"",HLOOKUP(AF$5,Functionalization!$G$6:$R$373,ROW($A231)-5,FALSE),IFERROR(INDEX(AF$337:AF$373,MATCH($F231,$B$337:$B$373,0))/VLOOKUP($F231,$B$337:$BB$373,MATCH(LEFT(TRIM(AF$6),FIND("~",SUBSTITUTE(AF$6,"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231))*HLOOKUP(LEFT(TRIM(AF$6),FIND("~",SUBSTITUTE(AF$6," ","~",LEN(TRIM(AF$6))-LEN(SUBSTITUTE(TRIM(AF$6)," ",""))))-1)&amp;" Total",$B$6:$BB$373,ROW($A231)-5,FALSE))</f>
        <v>0</v>
      </c>
      <c r="AG231" s="10">
        <f ca="1">IF(AG$5&lt;&gt;"",HLOOKUP(AG$5,Functionalization!$G$6:$R$373,ROW($A231)-5,FALSE),IFERROR(INDEX(AG$337:AG$373,MATCH($F231,$B$337:$B$373,0))/VLOOKUP($F231,$B$337:$BB$373,MATCH(LEFT(TRIM(AG$6),FIND("~",SUBSTITUTE(AG$6,"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231))*HLOOKUP(LEFT(TRIM(AG$6),FIND("~",SUBSTITUTE(AG$6," ","~",LEN(TRIM(AG$6))-LEN(SUBSTITUTE(TRIM(AG$6)," ",""))))-1)&amp;" Total",$B$6:$BB$373,ROW($A231)-5,FALSE))</f>
        <v>0</v>
      </c>
      <c r="AH231" s="10">
        <f ca="1">IF(AH$5&lt;&gt;"",HLOOKUP(AH$5,Functionalization!$G$6:$R$373,ROW($A231)-5,FALSE),IFERROR(INDEX(AH$337:AH$373,MATCH($F231,$B$337:$B$373,0))/VLOOKUP($F231,$B$337:$BB$373,MATCH(LEFT(TRIM(AH$6),FIND("~",SUBSTITUTE(AH$6,"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231))*HLOOKUP(LEFT(TRIM(AH$6),FIND("~",SUBSTITUTE(AH$6," ","~",LEN(TRIM(AH$6))-LEN(SUBSTITUTE(TRIM(AH$6)," ",""))))-1)&amp;" Total",$B$6:$BB$373,ROW($A231)-5,FALSE))</f>
        <v>0</v>
      </c>
      <c r="AI231" s="10">
        <f ca="1">IF(AI$5&lt;&gt;"",HLOOKUP(AI$5,Functionalization!$G$6:$R$373,ROW($A231)-5,FALSE),IFERROR(INDEX(AI$337:AI$373,MATCH($F231,$B$337:$B$373,0))/VLOOKUP($F231,$B$337:$BB$373,MATCH(LEFT(TRIM(AI$6),FIND("~",SUBSTITUTE(AI$6,"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231))*HLOOKUP(LEFT(TRIM(AI$6),FIND("~",SUBSTITUTE(AI$6," ","~",LEN(TRIM(AI$6))-LEN(SUBSTITUTE(TRIM(AI$6)," ",""))))-1)&amp;" Total",$B$6:$BB$373,ROW($A231)-5,FALSE))</f>
        <v>0</v>
      </c>
      <c r="AJ231" s="10">
        <f ca="1">IF(AJ$5&lt;&gt;"",HLOOKUP(AJ$5,Functionalization!$G$6:$R$373,ROW($A231)-5,FALSE),IFERROR(INDEX(AJ$337:AJ$373,MATCH($F231,$B$337:$B$373,0))/VLOOKUP($F231,$B$337:$BB$373,MATCH(LEFT(TRIM(AJ$6),FIND("~",SUBSTITUTE(AJ$6,"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231))*HLOOKUP(LEFT(TRIM(AJ$6),FIND("~",SUBSTITUTE(AJ$6," ","~",LEN(TRIM(AJ$6))-LEN(SUBSTITUTE(TRIM(AJ$6)," ",""))))-1)&amp;" Total",$B$6:$BB$373,ROW($A231)-5,FALSE))</f>
        <v>0</v>
      </c>
      <c r="AK231" s="10">
        <f ca="1">IF(AK$5&lt;&gt;"",HLOOKUP(AK$5,Functionalization!$G$6:$R$373,ROW($A231)-5,FALSE),IFERROR(INDEX(AK$337:AK$373,MATCH($F231,$B$337:$B$373,0))/VLOOKUP($F231,$B$337:$BB$373,MATCH(LEFT(TRIM(AK$6),FIND("~",SUBSTITUTE(AK$6,"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231))*HLOOKUP(LEFT(TRIM(AK$6),FIND("~",SUBSTITUTE(AK$6," ","~",LEN(TRIM(AK$6))-LEN(SUBSTITUTE(TRIM(AK$6)," ",""))))-1)&amp;" Total",$B$6:$BB$373,ROW($A231)-5,FALSE))</f>
        <v>0</v>
      </c>
      <c r="AL231" s="10">
        <f ca="1">IF(AL$5&lt;&gt;"",HLOOKUP(AL$5,Functionalization!$G$6:$R$373,ROW($A231)-5,FALSE),IFERROR(INDEX(AL$337:AL$373,MATCH($F231,$B$337:$B$373,0))/VLOOKUP($F231,$B$337:$BB$373,MATCH(LEFT(TRIM(AL$6),FIND("~",SUBSTITUTE(AL$6,"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231))*HLOOKUP(LEFT(TRIM(AL$6),FIND("~",SUBSTITUTE(AL$6," ","~",LEN(TRIM(AL$6))-LEN(SUBSTITUTE(TRIM(AL$6)," ",""))))-1)&amp;" Total",$B$6:$BB$373,ROW($A231)-5,FALSE))</f>
        <v>0</v>
      </c>
      <c r="AM231" s="10">
        <f ca="1">IF(AM$5&lt;&gt;"",HLOOKUP(AM$5,Functionalization!$G$6:$R$373,ROW($A231)-5,FALSE),IFERROR(INDEX(AM$337:AM$373,MATCH($F231,$B$337:$B$373,0))/VLOOKUP($F231,$B$337:$BB$373,MATCH(LEFT(TRIM(AM$6),FIND("~",SUBSTITUTE(AM$6,"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231))*HLOOKUP(LEFT(TRIM(AM$6),FIND("~",SUBSTITUTE(AM$6," ","~",LEN(TRIM(AM$6))-LEN(SUBSTITUTE(TRIM(AM$6)," ",""))))-1)&amp;" Total",$B$6:$BB$373,ROW($A231)-5,FALSE))</f>
        <v>0</v>
      </c>
      <c r="AN231" s="10">
        <f ca="1">IF(AN$5&lt;&gt;"",HLOOKUP(AN$5,Functionalization!$G$6:$R$373,ROW($A231)-5,FALSE),IFERROR(INDEX(AN$337:AN$373,MATCH($F231,$B$337:$B$373,0))/VLOOKUP($F231,$B$337:$BB$373,MATCH(LEFT(TRIM(AN$6),FIND("~",SUBSTITUTE(AN$6,"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231))*HLOOKUP(LEFT(TRIM(AN$6),FIND("~",SUBSTITUTE(AN$6," ","~",LEN(TRIM(AN$6))-LEN(SUBSTITUTE(TRIM(AN$6)," ",""))))-1)&amp;" Total",$B$6:$BB$373,ROW($A231)-5,FALSE))</f>
        <v>0</v>
      </c>
      <c r="AO231" s="10">
        <f ca="1">IF(AO$5&lt;&gt;"",HLOOKUP(AO$5,Functionalization!$G$6:$R$373,ROW($A231)-5,FALSE),IFERROR(INDEX(AO$337:AO$373,MATCH($F231,$B$337:$B$373,0))/VLOOKUP($F231,$B$337:$BB$373,MATCH(LEFT(TRIM(AO$6),FIND("~",SUBSTITUTE(AO$6,"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231))*HLOOKUP(LEFT(TRIM(AO$6),FIND("~",SUBSTITUTE(AO$6," ","~",LEN(TRIM(AO$6))-LEN(SUBSTITUTE(TRIM(AO$6)," ",""))))-1)&amp;" Total",$B$6:$BB$373,ROW($A231)-5,FALSE))</f>
        <v>0</v>
      </c>
      <c r="AP231" s="10">
        <f ca="1">IF(AP$5&lt;&gt;"",HLOOKUP(AP$5,Functionalization!$G$6:$R$373,ROW($A231)-5,FALSE),IFERROR(INDEX(AP$337:AP$373,MATCH($F231,$B$337:$B$373,0))/VLOOKUP($F231,$B$337:$BB$373,MATCH(LEFT(TRIM(AP$6),FIND("~",SUBSTITUTE(AP$6,"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231))*HLOOKUP(LEFT(TRIM(AP$6),FIND("~",SUBSTITUTE(AP$6," ","~",LEN(TRIM(AP$6))-LEN(SUBSTITUTE(TRIM(AP$6)," ",""))))-1)&amp;" Total",$B$6:$BB$373,ROW($A231)-5,FALSE))</f>
        <v>0</v>
      </c>
      <c r="AQ231" s="10">
        <f ca="1">IF(AQ$5&lt;&gt;"",HLOOKUP(AQ$5,Functionalization!$G$6:$R$373,ROW($A231)-5,FALSE),IFERROR(INDEX(AQ$337:AQ$373,MATCH($F231,$B$337:$B$373,0))/VLOOKUP($F231,$B$337:$BB$373,MATCH(LEFT(TRIM(AQ$6),FIND("~",SUBSTITUTE(AQ$6,"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231))*HLOOKUP(LEFT(TRIM(AQ$6),FIND("~",SUBSTITUTE(AQ$6," ","~",LEN(TRIM(AQ$6))-LEN(SUBSTITUTE(TRIM(AQ$6)," ",""))))-1)&amp;" Total",$B$6:$BB$373,ROW($A231)-5,FALSE))</f>
        <v>0</v>
      </c>
      <c r="AR231" s="10">
        <f ca="1">IF(AR$5&lt;&gt;"",HLOOKUP(AR$5,Functionalization!$G$6:$R$373,ROW($A231)-5,FALSE),IFERROR(INDEX(AR$337:AR$373,MATCH($F231,$B$337:$B$373,0))/VLOOKUP($F231,$B$337:$BB$373,MATCH(LEFT(TRIM(AR$6),FIND("~",SUBSTITUTE(AR$6,"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231))*HLOOKUP(LEFT(TRIM(AR$6),FIND("~",SUBSTITUTE(AR$6," ","~",LEN(TRIM(AR$6))-LEN(SUBSTITUTE(TRIM(AR$6)," ",""))))-1)&amp;" Total",$B$6:$BB$373,ROW($A231)-5,FALSE))</f>
        <v>0</v>
      </c>
      <c r="AS231" s="10">
        <f ca="1">IF(AS$5&lt;&gt;"",HLOOKUP(AS$5,Functionalization!$G$6:$R$373,ROW($A231)-5,FALSE),IFERROR(INDEX(AS$337:AS$373,MATCH($F231,$B$337:$B$373,0))/VLOOKUP($F231,$B$337:$BB$373,MATCH(LEFT(TRIM(AS$6),FIND("~",SUBSTITUTE(AS$6,"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231))*HLOOKUP(LEFT(TRIM(AS$6),FIND("~",SUBSTITUTE(AS$6," ","~",LEN(TRIM(AS$6))-LEN(SUBSTITUTE(TRIM(AS$6)," ",""))))-1)&amp;" Total",$B$6:$BB$373,ROW($A231)-5,FALSE))</f>
        <v>0</v>
      </c>
      <c r="AT231" s="10">
        <f ca="1">IF(AT$5&lt;&gt;"",HLOOKUP(AT$5,Functionalization!$G$6:$R$373,ROW($A231)-5,FALSE),IFERROR(INDEX(AT$337:AT$373,MATCH($F231,$B$337:$B$373,0))/VLOOKUP($F231,$B$337:$BB$373,MATCH(LEFT(TRIM(AT$6),FIND("~",SUBSTITUTE(AT$6,"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231))*HLOOKUP(LEFT(TRIM(AT$6),FIND("~",SUBSTITUTE(AT$6," ","~",LEN(TRIM(AT$6))-LEN(SUBSTITUTE(TRIM(AT$6)," ",""))))-1)&amp;" Total",$B$6:$BB$373,ROW($A231)-5,FALSE))</f>
        <v>0</v>
      </c>
      <c r="AU231" s="10">
        <f ca="1">IF(AU$5&lt;&gt;"",HLOOKUP(AU$5,Functionalization!$G$6:$R$373,ROW($A231)-5,FALSE),IFERROR(INDEX(AU$337:AU$373,MATCH($F231,$B$337:$B$373,0))/VLOOKUP($F231,$B$337:$BB$373,MATCH(LEFT(TRIM(AU$6),FIND("~",SUBSTITUTE(AU$6,"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231))*HLOOKUP(LEFT(TRIM(AU$6),FIND("~",SUBSTITUTE(AU$6," ","~",LEN(TRIM(AU$6))-LEN(SUBSTITUTE(TRIM(AU$6)," ",""))))-1)&amp;" Total",$B$6:$BB$373,ROW($A231)-5,FALSE))</f>
        <v>0</v>
      </c>
      <c r="AV231" s="10">
        <f ca="1">IF(AV$5&lt;&gt;"",HLOOKUP(AV$5,Functionalization!$G$6:$R$373,ROW($A231)-5,FALSE),IFERROR(INDEX(AV$337:AV$373,MATCH($F231,$B$337:$B$373,0))/VLOOKUP($F231,$B$337:$BB$373,MATCH(LEFT(TRIM(AV$6),FIND("~",SUBSTITUTE(AV$6,"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231))*HLOOKUP(LEFT(TRIM(AV$6),FIND("~",SUBSTITUTE(AV$6," ","~",LEN(TRIM(AV$6))-LEN(SUBSTITUTE(TRIM(AV$6)," ",""))))-1)&amp;" Total",$B$6:$BB$373,ROW($A231)-5,FALSE))</f>
        <v>0</v>
      </c>
      <c r="AW231" s="10">
        <f ca="1">IF(AW$5&lt;&gt;"",HLOOKUP(AW$5,Functionalization!$G$6:$R$373,ROW($A231)-5,FALSE),IFERROR(INDEX(AW$337:AW$373,MATCH($F231,$B$337:$B$373,0))/VLOOKUP($F231,$B$337:$BB$373,MATCH(LEFT(TRIM(AW$6),FIND("~",SUBSTITUTE(AW$6,"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231))*HLOOKUP(LEFT(TRIM(AW$6),FIND("~",SUBSTITUTE(AW$6," ","~",LEN(TRIM(AW$6))-LEN(SUBSTITUTE(TRIM(AW$6)," ",""))))-1)&amp;" Total",$B$6:$BB$373,ROW($A231)-5,FALSE))</f>
        <v>0</v>
      </c>
      <c r="AX231" s="10">
        <f ca="1">IF(AX$5&lt;&gt;"",HLOOKUP(AX$5,Functionalization!$G$6:$R$373,ROW($A231)-5,FALSE),IFERROR(INDEX(AX$337:AX$373,MATCH($F231,$B$337:$B$373,0))/VLOOKUP($F231,$B$337:$BB$373,MATCH(LEFT(TRIM(AX$6),FIND("~",SUBSTITUTE(AX$6,"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231))*HLOOKUP(LEFT(TRIM(AX$6),FIND("~",SUBSTITUTE(AX$6," ","~",LEN(TRIM(AX$6))-LEN(SUBSTITUTE(TRIM(AX$6)," ",""))))-1)&amp;" Total",$B$6:$BB$373,ROW($A231)-5,FALSE))</f>
        <v>0</v>
      </c>
      <c r="AY231" s="10">
        <f ca="1">IF(AY$5&lt;&gt;"",HLOOKUP(AY$5,Functionalization!$G$6:$R$373,ROW($A231)-5,FALSE),IFERROR(INDEX(AY$337:AY$373,MATCH($F231,$B$337:$B$373,0))/VLOOKUP($F231,$B$337:$BB$373,MATCH(LEFT(TRIM(AY$6),FIND("~",SUBSTITUTE(AY$6,"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231))*HLOOKUP(LEFT(TRIM(AY$6),FIND("~",SUBSTITUTE(AY$6," ","~",LEN(TRIM(AY$6))-LEN(SUBSTITUTE(TRIM(AY$6)," ",""))))-1)&amp;" Total",$B$6:$BB$373,ROW($A231)-5,FALSE))</f>
        <v>0</v>
      </c>
      <c r="AZ231" s="10">
        <f ca="1">IF(AZ$5&lt;&gt;"",HLOOKUP(AZ$5,Functionalization!$G$6:$R$373,ROW($A231)-5,FALSE),IFERROR(INDEX(AZ$337:AZ$373,MATCH($F231,$B$337:$B$373,0))/VLOOKUP($F231,$B$337:$BB$373,MATCH(LEFT(TRIM(AZ$6),FIND("~",SUBSTITUTE(AZ$6,"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231))*HLOOKUP(LEFT(TRIM(AZ$6),FIND("~",SUBSTITUTE(AZ$6," ","~",LEN(TRIM(AZ$6))-LEN(SUBSTITUTE(TRIM(AZ$6)," ",""))))-1)&amp;" Total",$B$6:$BB$373,ROW($A231)-5,FALSE))</f>
        <v>0</v>
      </c>
      <c r="BA231" s="10">
        <f ca="1">IF(BA$5&lt;&gt;"",HLOOKUP(BA$5,Functionalization!$G$6:$R$373,ROW($A231)-5,FALSE),IFERROR(INDEX(BA$337:BA$373,MATCH($F231,$B$337:$B$373,0))/VLOOKUP($F231,$B$337:$BB$373,MATCH(LEFT(TRIM(BA$6),FIND("~",SUBSTITUTE(BA$6,"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231))*HLOOKUP(LEFT(TRIM(BA$6),FIND("~",SUBSTITUTE(BA$6," ","~",LEN(TRIM(BA$6))-LEN(SUBSTITUTE(TRIM(BA$6)," ",""))))-1)&amp;" Total",$B$6:$BB$373,ROW($A231)-5,FALSE))</f>
        <v>0</v>
      </c>
      <c r="BB231" s="10">
        <f ca="1">IF(BB$5&lt;&gt;"",HLOOKUP(BB$5,Functionalization!$G$6:$R$373,ROW($A231)-5,FALSE),IFERROR(INDEX(BB$337:BB$373,MATCH($F231,$B$337:$B$373,0))/VLOOKUP($F231,$B$337:$BB$373,MATCH(LEFT(TRIM(BB$6),FIND("~",SUBSTITUTE(BB$6,"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231))*HLOOKUP(LEFT(TRIM(BB$6),FIND("~",SUBSTITUTE(BB$6," ","~",LEN(TRIM(BB$6))-LEN(SUBSTITUTE(TRIM(BB$6)," ",""))))-1)&amp;" Total",$B$6:$BB$373,ROW($A231)-5,FALSE))</f>
        <v>0</v>
      </c>
      <c r="BD231">
        <f ca="1">IFERROR(IF(SUMIF($G$6:$BB$6,BD$6&amp;" Total",$G231:$BB231)-(SUMIF($G$6:$BB$6,BD$6&amp;" "&amp;'Input-Func_Class'!$D$22,$G231:$BB231)+IFERROR(SUMIF($G$6:$BB$6,BD$6&amp;" "&amp;'Input-Func_Class'!$E$22,$G231:$BB231),SUMIF($G$6:$BB$6,BD$6&amp;" "&amp;'Input-Func_Class'!$B$24,$G231:$BB231))+SUMIF($G$6:$BB$6,BD$6&amp;" "&amp;'Input-Func_Class'!$F$22,$G231:$BB231))&lt;Check_Limit,0,1),1)</f>
        <v>0</v>
      </c>
      <c r="BE231">
        <f ca="1">IFERROR(IF(SUMIF($G$6:$BB$6,BE$6&amp;" Total",$G231:$BB231)-(SUMIF($G$6:$BB$6,BE$6&amp;" "&amp;'Input-Func_Class'!$D$22,$G231:$BB231)+IFERROR(SUMIF($G$6:$BB$6,BE$6&amp;" "&amp;'Input-Func_Class'!$E$22,$G231:$BB231),SUMIF($G$6:$BB$6,BE$6&amp;" "&amp;'Input-Func_Class'!$B$24,$G231:$BB231))+SUMIF($G$6:$BB$6,BE$6&amp;" "&amp;'Input-Func_Class'!$F$22,$G231:$BB231))&lt;Check_Limit,0,1),1)</f>
        <v>0</v>
      </c>
      <c r="BF231">
        <f ca="1">IFERROR(IF(SUMIF($G$6:$BB$6,BF$6&amp;" Total",$G231:$BB231)-(SUMIF($G$6:$BB$6,BF$6&amp;" "&amp;'Input-Func_Class'!$D$22,$G231:$BB231)+IFERROR(SUMIF($G$6:$BB$6,BF$6&amp;" "&amp;'Input-Func_Class'!$E$22,$G231:$BB231),SUMIF($G$6:$BB$6,BF$6&amp;" "&amp;'Input-Func_Class'!$B$24,$G231:$BB231))+SUMIF($G$6:$BB$6,BF$6&amp;" "&amp;'Input-Func_Class'!$F$22,$G231:$BB231))&lt;Check_Limit,0,1),1)</f>
        <v>0</v>
      </c>
      <c r="BG231">
        <f ca="1">IFERROR(IF(SUMIF($G$6:$BB$6,BG$6&amp;" Total",$G231:$BB231)-(SUMIF($G$6:$BB$6,BG$6&amp;" "&amp;'Input-Func_Class'!$D$22,$G231:$BB231)+IFERROR(SUMIF($G$6:$BB$6,BG$6&amp;" "&amp;'Input-Func_Class'!$E$22,$G231:$BB231),SUMIF($G$6:$BB$6,BG$6&amp;" "&amp;'Input-Func_Class'!$B$24,$G231:$BB231))+SUMIF($G$6:$BB$6,BG$6&amp;" "&amp;'Input-Func_Class'!$F$22,$G231:$BB231))&lt;Check_Limit,0,1),1)</f>
        <v>0</v>
      </c>
      <c r="BH231">
        <f ca="1">IFERROR(IF(SUMIF($G$6:$BB$6,BH$6&amp;" Total",$G231:$BB231)-(SUMIF($G$6:$BB$6,BH$6&amp;" "&amp;'Input-Func_Class'!$D$22,$G231:$BB231)+IFERROR(SUMIF($G$6:$BB$6,BH$6&amp;" "&amp;'Input-Func_Class'!$E$22,$G231:$BB231),SUMIF($G$6:$BB$6,BH$6&amp;" "&amp;'Input-Func_Class'!$B$24,$G231:$BB231))+SUMIF($G$6:$BB$6,BH$6&amp;" "&amp;'Input-Func_Class'!$F$22,$G231:$BB231))&lt;Check_Limit,0,1),1)</f>
        <v>0</v>
      </c>
      <c r="BI231">
        <f ca="1">IFERROR(IF(SUMIF($G$6:$BB$6,BI$6&amp;" Total",$G231:$BB231)-(SUMIF($G$6:$BB$6,BI$6&amp;" "&amp;'Input-Func_Class'!$D$22,$G231:$BB231)+IFERROR(SUMIF($G$6:$BB$6,BI$6&amp;" "&amp;'Input-Func_Class'!$E$22,$G231:$BB231),SUMIF($G$6:$BB$6,BI$6&amp;" "&amp;'Input-Func_Class'!$B$24,$G231:$BB231))+SUMIF($G$6:$BB$6,BI$6&amp;" "&amp;'Input-Func_Class'!$F$22,$G231:$BB231))&lt;Check_Limit,0,1),1)</f>
        <v>0</v>
      </c>
      <c r="BJ231">
        <f ca="1">IFERROR(IF(SUMIF($G$6:$BB$6,BJ$6&amp;" Total",$G231:$BB231)-(SUMIF($G$6:$BB$6,BJ$6&amp;" "&amp;'Input-Func_Class'!$D$22,$G231:$BB231)+IFERROR(SUMIF($G$6:$BB$6,BJ$6&amp;" "&amp;'Input-Func_Class'!$E$22,$G231:$BB231),SUMIF($G$6:$BB$6,BJ$6&amp;" "&amp;'Input-Func_Class'!$B$24,$G231:$BB231))+SUMIF($G$6:$BB$6,BJ$6&amp;" "&amp;'Input-Func_Class'!$F$22,$G231:$BB231))&lt;Check_Limit,0,1),1)</f>
        <v>0</v>
      </c>
      <c r="BK231">
        <f ca="1">IFERROR(IF(SUMIF($G$6:$BB$6,BK$6&amp;" Total",$G231:$BB231)-(SUMIF($G$6:$BB$6,BK$6&amp;" "&amp;'Input-Func_Class'!$D$22,$G231:$BB231)+IFERROR(SUMIF($G$6:$BB$6,BK$6&amp;" "&amp;'Input-Func_Class'!$E$22,$G231:$BB231),SUMIF($G$6:$BB$6,BK$6&amp;" "&amp;'Input-Func_Class'!$B$24,$G231:$BB231))+SUMIF($G$6:$BB$6,BK$6&amp;" "&amp;'Input-Func_Class'!$F$22,$G231:$BB231))&lt;Check_Limit,0,1),1)</f>
        <v>0</v>
      </c>
      <c r="BL231">
        <f ca="1">IFERROR(IF(SUMIF($G$6:$BB$6,BL$6&amp;" Total",$G231:$BB231)-(SUMIF($G$6:$BB$6,BL$6&amp;" "&amp;'Input-Func_Class'!$D$22,$G231:$BB231)+IFERROR(SUMIF($G$6:$BB$6,BL$6&amp;" "&amp;'Input-Func_Class'!$E$22,$G231:$BB231),SUMIF($G$6:$BB$6,BL$6&amp;" "&amp;'Input-Func_Class'!$B$24,$G231:$BB231))+SUMIF($G$6:$BB$6,BL$6&amp;" "&amp;'Input-Func_Class'!$F$22,$G231:$BB231))&lt;Check_Limit,0,1),1)</f>
        <v>0</v>
      </c>
      <c r="BM231">
        <f ca="1">IFERROR(IF(SUMIF($G$6:$BB$6,BM$6&amp;" Total",$G231:$BB231)-(SUMIF($G$6:$BB$6,BM$6&amp;" "&amp;'Input-Func_Class'!$D$22,$G231:$BB231)+IFERROR(SUMIF($G$6:$BB$6,BM$6&amp;" "&amp;'Input-Func_Class'!$E$22,$G231:$BB231),SUMIF($G$6:$BB$6,BM$6&amp;" "&amp;'Input-Func_Class'!$B$24,$G231:$BB231))+SUMIF($G$6:$BB$6,BM$6&amp;" "&amp;'Input-Func_Class'!$F$22,$G231:$BB231))&lt;Check_Limit,0,1),1)</f>
        <v>0</v>
      </c>
      <c r="BN231">
        <f ca="1">IFERROR(IF(SUMIF($G$6:$BB$6,BN$6&amp;" Total",$G231:$BB231)-(SUMIF($G$6:$BB$6,BN$6&amp;" "&amp;'Input-Func_Class'!$D$22,$G231:$BB231)+IFERROR(SUMIF($G$6:$BB$6,BN$6&amp;" "&amp;'Input-Func_Class'!$E$22,$G231:$BB231),SUMIF($G$6:$BB$6,BN$6&amp;" "&amp;'Input-Func_Class'!$B$24,$G231:$BB231))+SUMIF($G$6:$BB$6,BN$6&amp;" "&amp;'Input-Func_Class'!$F$22,$G231:$BB231))&lt;Check_Limit,0,1),1)</f>
        <v>0</v>
      </c>
      <c r="BO231">
        <f ca="1">IFERROR(IF(SUMIF($G$6:$BB$6,BO$6&amp;" Total",$G231:$BB231)-(SUMIF($G$6:$BB$6,BO$6&amp;" "&amp;'Input-Func_Class'!$D$22,$G231:$BB231)+IFERROR(SUMIF($G$6:$BB$6,BO$6&amp;" "&amp;'Input-Func_Class'!$E$22,$G231:$BB231),SUMIF($G$6:$BB$6,BO$6&amp;" "&amp;'Input-Func_Class'!$B$24,$G231:$BB231))+SUMIF($G$6:$BB$6,BO$6&amp;" "&amp;'Input-Func_Class'!$F$22,$G231:$BB231))&lt;Check_Limit,0,1),1)</f>
        <v>0</v>
      </c>
    </row>
    <row r="232" spans="1:67" outlineLevel="1">
      <c r="A232" s="31">
        <f>IF(ISBLANK('Input-Accounts'!A232),"",'Input-Accounts'!A232)</f>
        <v>205</v>
      </c>
      <c r="B232" s="53" t="str">
        <f>IF(ISBLANK('Input-Accounts'!B232),"",'Input-Accounts'!B232)</f>
        <v>General advertising expenses</v>
      </c>
      <c r="C232" s="31">
        <f>IF(ISBLANK('Input-Accounts'!C232),"",'Input-Accounts'!C232)</f>
        <v>930.1</v>
      </c>
      <c r="D232" s="10">
        <f>Functionalization!$D232</f>
        <v>17672.016726958198</v>
      </c>
      <c r="E232" s="10">
        <f t="shared" ca="1" si="66"/>
        <v>0</v>
      </c>
      <c r="F232" s="3" t="str">
        <f>IF($D232=0,"-",IF('Input-Accounts'!$E232&lt;&gt;0,'Input-Accounts'!$E232,'Input-Accounts'!$G232))</f>
        <v>INT_OM_Exc_A&amp;G,Gas,Uncoll</v>
      </c>
      <c r="G232" s="10">
        <f ca="1">IF(G$5&lt;&gt;"",HLOOKUP(G$5,Functionalization!$G$6:$R$373,ROW($A232)-5,FALSE),IFERROR(INDEX(G$337:G$373,MATCH($F232,$B$337:$B$373,0))/VLOOKUP($F232,$B$337:$BB$373,MATCH(LEFT(TRIM(G$6),FIND("~",SUBSTITUTE(G$6,"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232))*HLOOKUP(LEFT(TRIM(G$6),FIND("~",SUBSTITUTE(G$6," ","~",LEN(TRIM(G$6))-LEN(SUBSTITUTE(TRIM(G$6)," ",""))))-1)&amp;" Total",$B$6:$BB$373,ROW($A232)-5,FALSE))</f>
        <v>7915.2809751491222</v>
      </c>
      <c r="H232" s="10">
        <f ca="1">IF(H$5&lt;&gt;"",HLOOKUP(H$5,Functionalization!$G$6:$R$373,ROW($A232)-5,FALSE),IFERROR(INDEX(H$337:H$373,MATCH($F232,$B$337:$B$373,0))/VLOOKUP($F232,$B$337:$BB$373,MATCH(LEFT(TRIM(H$6),FIND("~",SUBSTITUTE(H$6,"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232))*HLOOKUP(LEFT(TRIM(H$6),FIND("~",SUBSTITUTE(H$6," ","~",LEN(TRIM(H$6))-LEN(SUBSTITUTE(TRIM(H$6)," ",""))))-1)&amp;" Total",$B$6:$BB$373,ROW($A232)-5,FALSE))</f>
        <v>5705.8083006200823</v>
      </c>
      <c r="I232" s="10">
        <f ca="1">IF(I$5&lt;&gt;"",HLOOKUP(I$5,Functionalization!$G$6:$R$373,ROW($A232)-5,FALSE),IFERROR(INDEX(I$337:I$373,MATCH($F232,$B$337:$B$373,0))/VLOOKUP($F232,$B$337:$BB$373,MATCH(LEFT(TRIM(I$6),FIND("~",SUBSTITUTE(I$6,"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232))*HLOOKUP(LEFT(TRIM(I$6),FIND("~",SUBSTITUTE(I$6," ","~",LEN(TRIM(I$6))-LEN(SUBSTITUTE(TRIM(I$6)," ",""))))-1)&amp;" Total",$B$6:$BB$373,ROW($A232)-5,FALSE))</f>
        <v>0</v>
      </c>
      <c r="J232" s="10">
        <f ca="1">IF(J$5&lt;&gt;"",HLOOKUP(J$5,Functionalization!$G$6:$R$373,ROW($A232)-5,FALSE),IFERROR(INDEX(J$337:J$373,MATCH($F232,$B$337:$B$373,0))/VLOOKUP($F232,$B$337:$BB$373,MATCH(LEFT(TRIM(J$6),FIND("~",SUBSTITUTE(J$6,"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232))*HLOOKUP(LEFT(TRIM(J$6),FIND("~",SUBSTITUTE(J$6," ","~",LEN(TRIM(J$6))-LEN(SUBSTITUTE(TRIM(J$6)," ",""))))-1)&amp;" Total",$B$6:$BB$373,ROW($A232)-5,FALSE))</f>
        <v>2209.4726745290386</v>
      </c>
      <c r="K232" s="10">
        <f ca="1">IF(K$5&lt;&gt;"",HLOOKUP(K$5,Functionalization!$G$6:$R$373,ROW($A232)-5,FALSE),IFERROR(INDEX(K$337:K$373,MATCH($F232,$B$337:$B$373,0))/VLOOKUP($F232,$B$337:$BB$373,MATCH(LEFT(TRIM(K$6),FIND("~",SUBSTITUTE(K$6,"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232))*HLOOKUP(LEFT(TRIM(K$6),FIND("~",SUBSTITUTE(K$6," ","~",LEN(TRIM(K$6))-LEN(SUBSTITUTE(TRIM(K$6)," ",""))))-1)&amp;" Total",$B$6:$BB$373,ROW($A232)-5,FALSE))</f>
        <v>7202.117179708911</v>
      </c>
      <c r="L232" s="10">
        <f ca="1">IF(L$5&lt;&gt;"",HLOOKUP(L$5,Functionalization!$G$6:$R$373,ROW($A232)-5,FALSE),IFERROR(INDEX(L$337:L$373,MATCH($F232,$B$337:$B$373,0))/VLOOKUP($F232,$B$337:$BB$373,MATCH(LEFT(TRIM(L$6),FIND("~",SUBSTITUTE(L$6,"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232))*HLOOKUP(LEFT(TRIM(L$6),FIND("~",SUBSTITUTE(L$6," ","~",LEN(TRIM(L$6))-LEN(SUBSTITUTE(TRIM(L$6)," ",""))))-1)&amp;" Total",$B$6:$BB$373,ROW($A232)-5,FALSE))</f>
        <v>0</v>
      </c>
      <c r="M232" s="10">
        <f ca="1">IF(M$5&lt;&gt;"",HLOOKUP(M$5,Functionalization!$G$6:$R$373,ROW($A232)-5,FALSE),IFERROR(INDEX(M$337:M$373,MATCH($F232,$B$337:$B$373,0))/VLOOKUP($F232,$B$337:$BB$373,MATCH(LEFT(TRIM(M$6),FIND("~",SUBSTITUTE(M$6,"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232))*HLOOKUP(LEFT(TRIM(M$6),FIND("~",SUBSTITUTE(M$6," ","~",LEN(TRIM(M$6))-LEN(SUBSTITUTE(TRIM(M$6)," ",""))))-1)&amp;" Total",$B$6:$BB$373,ROW($A232)-5,FALSE))</f>
        <v>0</v>
      </c>
      <c r="N232" s="10">
        <f ca="1">IF(N$5&lt;&gt;"",HLOOKUP(N$5,Functionalization!$G$6:$R$373,ROW($A232)-5,FALSE),IFERROR(INDEX(N$337:N$373,MATCH($F232,$B$337:$B$373,0))/VLOOKUP($F232,$B$337:$BB$373,MATCH(LEFT(TRIM(N$6),FIND("~",SUBSTITUTE(N$6,"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232))*HLOOKUP(LEFT(TRIM(N$6),FIND("~",SUBSTITUTE(N$6," ","~",LEN(TRIM(N$6))-LEN(SUBSTITUTE(TRIM(N$6)," ",""))))-1)&amp;" Total",$B$6:$BB$373,ROW($A232)-5,FALSE))</f>
        <v>7202.117179708911</v>
      </c>
      <c r="O232" s="10">
        <f ca="1">IF(O$5&lt;&gt;"",HLOOKUP(O$5,Functionalization!$G$6:$R$373,ROW($A232)-5,FALSE),IFERROR(INDEX(O$337:O$373,MATCH($F232,$B$337:$B$373,0))/VLOOKUP($F232,$B$337:$BB$373,MATCH(LEFT(TRIM(O$6),FIND("~",SUBSTITUTE(O$6,"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232))*HLOOKUP(LEFT(TRIM(O$6),FIND("~",SUBSTITUTE(O$6," ","~",LEN(TRIM(O$6))-LEN(SUBSTITUTE(TRIM(O$6)," ",""))))-1)&amp;" Total",$B$6:$BB$373,ROW($A232)-5,FALSE))</f>
        <v>2554.618572100168</v>
      </c>
      <c r="P232" s="10">
        <f ca="1">IF(P$5&lt;&gt;"",HLOOKUP(P$5,Functionalization!$G$6:$R$373,ROW($A232)-5,FALSE),IFERROR(INDEX(P$337:P$373,MATCH($F232,$B$337:$B$373,0))/VLOOKUP($F232,$B$337:$BB$373,MATCH(LEFT(TRIM(P$6),FIND("~",SUBSTITUTE(P$6,"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232))*HLOOKUP(LEFT(TRIM(P$6),FIND("~",SUBSTITUTE(P$6," ","~",LEN(TRIM(P$6))-LEN(SUBSTITUTE(TRIM(P$6)," ",""))))-1)&amp;" Total",$B$6:$BB$373,ROW($A232)-5,FALSE))</f>
        <v>0</v>
      </c>
      <c r="Q232" s="10">
        <f ca="1">IF(Q$5&lt;&gt;"",HLOOKUP(Q$5,Functionalization!$G$6:$R$373,ROW($A232)-5,FALSE),IFERROR(INDEX(Q$337:Q$373,MATCH($F232,$B$337:$B$373,0))/VLOOKUP($F232,$B$337:$BB$373,MATCH(LEFT(TRIM(Q$6),FIND("~",SUBSTITUTE(Q$6,"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232))*HLOOKUP(LEFT(TRIM(Q$6),FIND("~",SUBSTITUTE(Q$6," ","~",LEN(TRIM(Q$6))-LEN(SUBSTITUTE(TRIM(Q$6)," ",""))))-1)&amp;" Total",$B$6:$BB$373,ROW($A232)-5,FALSE))</f>
        <v>0</v>
      </c>
      <c r="R232" s="10">
        <f ca="1">IF(R$5&lt;&gt;"",HLOOKUP(R$5,Functionalization!$G$6:$R$373,ROW($A232)-5,FALSE),IFERROR(INDEX(R$337:R$373,MATCH($F232,$B$337:$B$373,0))/VLOOKUP($F232,$B$337:$BB$373,MATCH(LEFT(TRIM(R$6),FIND("~",SUBSTITUTE(R$6,"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232))*HLOOKUP(LEFT(TRIM(R$6),FIND("~",SUBSTITUTE(R$6," ","~",LEN(TRIM(R$6))-LEN(SUBSTITUTE(TRIM(R$6)," ",""))))-1)&amp;" Total",$B$6:$BB$373,ROW($A232)-5,FALSE))</f>
        <v>2554.618572100168</v>
      </c>
      <c r="S232" s="10">
        <f ca="1">IF(S$5&lt;&gt;"",HLOOKUP(S$5,Functionalization!$G$6:$R$373,ROW($A232)-5,FALSE),IFERROR(INDEX(S$337:S$373,MATCH($F232,$B$337:$B$373,0))/VLOOKUP($F232,$B$337:$BB$373,MATCH(LEFT(TRIM(S$6),FIND("~",SUBSTITUTE(S$6,"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232))*HLOOKUP(LEFT(TRIM(S$6),FIND("~",SUBSTITUTE(S$6," ","~",LEN(TRIM(S$6))-LEN(SUBSTITUTE(TRIM(S$6)," ",""))))-1)&amp;" Total",$B$6:$BB$373,ROW($A232)-5,FALSE))</f>
        <v>0</v>
      </c>
      <c r="T232" s="10">
        <f ca="1">IF(T$5&lt;&gt;"",HLOOKUP(T$5,Functionalization!$G$6:$R$373,ROW($A232)-5,FALSE),IFERROR(INDEX(T$337:T$373,MATCH($F232,$B$337:$B$373,0))/VLOOKUP($F232,$B$337:$BB$373,MATCH(LEFT(TRIM(T$6),FIND("~",SUBSTITUTE(T$6,"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232))*HLOOKUP(LEFT(TRIM(T$6),FIND("~",SUBSTITUTE(T$6," ","~",LEN(TRIM(T$6))-LEN(SUBSTITUTE(TRIM(T$6)," ",""))))-1)&amp;" Total",$B$6:$BB$373,ROW($A232)-5,FALSE))</f>
        <v>0</v>
      </c>
      <c r="U232" s="10">
        <f ca="1">IF(U$5&lt;&gt;"",HLOOKUP(U$5,Functionalization!$G$6:$R$373,ROW($A232)-5,FALSE),IFERROR(INDEX(U$337:U$373,MATCH($F232,$B$337:$B$373,0))/VLOOKUP($F232,$B$337:$BB$373,MATCH(LEFT(TRIM(U$6),FIND("~",SUBSTITUTE(U$6,"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232))*HLOOKUP(LEFT(TRIM(U$6),FIND("~",SUBSTITUTE(U$6," ","~",LEN(TRIM(U$6))-LEN(SUBSTITUTE(TRIM(U$6)," ",""))))-1)&amp;" Total",$B$6:$BB$373,ROW($A232)-5,FALSE))</f>
        <v>0</v>
      </c>
      <c r="V232" s="10">
        <f ca="1">IF(V$5&lt;&gt;"",HLOOKUP(V$5,Functionalization!$G$6:$R$373,ROW($A232)-5,FALSE),IFERROR(INDEX(V$337:V$373,MATCH($F232,$B$337:$B$373,0))/VLOOKUP($F232,$B$337:$BB$373,MATCH(LEFT(TRIM(V$6),FIND("~",SUBSTITUTE(V$6,"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232))*HLOOKUP(LEFT(TRIM(V$6),FIND("~",SUBSTITUTE(V$6," ","~",LEN(TRIM(V$6))-LEN(SUBSTITUTE(TRIM(V$6)," ",""))))-1)&amp;" Total",$B$6:$BB$373,ROW($A232)-5,FALSE))</f>
        <v>0</v>
      </c>
      <c r="W232" s="10">
        <f ca="1">IF(W$5&lt;&gt;"",HLOOKUP(W$5,Functionalization!$G$6:$R$373,ROW($A232)-5,FALSE),IFERROR(INDEX(W$337:W$373,MATCH($F232,$B$337:$B$373,0))/VLOOKUP($F232,$B$337:$BB$373,MATCH(LEFT(TRIM(W$6),FIND("~",SUBSTITUTE(W$6,"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232))*HLOOKUP(LEFT(TRIM(W$6),FIND("~",SUBSTITUTE(W$6," ","~",LEN(TRIM(W$6))-LEN(SUBSTITUTE(TRIM(W$6)," ",""))))-1)&amp;" Total",$B$6:$BB$373,ROW($A232)-5,FALSE))</f>
        <v>0</v>
      </c>
      <c r="X232" s="10">
        <f ca="1">IF(X$5&lt;&gt;"",HLOOKUP(X$5,Functionalization!$G$6:$R$373,ROW($A232)-5,FALSE),IFERROR(INDEX(X$337:X$373,MATCH($F232,$B$337:$B$373,0))/VLOOKUP($F232,$B$337:$BB$373,MATCH(LEFT(TRIM(X$6),FIND("~",SUBSTITUTE(X$6,"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232))*HLOOKUP(LEFT(TRIM(X$6),FIND("~",SUBSTITUTE(X$6," ","~",LEN(TRIM(X$6))-LEN(SUBSTITUTE(TRIM(X$6)," ",""))))-1)&amp;" Total",$B$6:$BB$373,ROW($A232)-5,FALSE))</f>
        <v>0</v>
      </c>
      <c r="Y232" s="10">
        <f ca="1">IF(Y$5&lt;&gt;"",HLOOKUP(Y$5,Functionalization!$G$6:$R$373,ROW($A232)-5,FALSE),IFERROR(INDEX(Y$337:Y$373,MATCH($F232,$B$337:$B$373,0))/VLOOKUP($F232,$B$337:$BB$373,MATCH(LEFT(TRIM(Y$6),FIND("~",SUBSTITUTE(Y$6,"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232))*HLOOKUP(LEFT(TRIM(Y$6),FIND("~",SUBSTITUTE(Y$6," ","~",LEN(TRIM(Y$6))-LEN(SUBSTITUTE(TRIM(Y$6)," ",""))))-1)&amp;" Total",$B$6:$BB$373,ROW($A232)-5,FALSE))</f>
        <v>0</v>
      </c>
      <c r="Z232" s="10">
        <f ca="1">IF(Z$5&lt;&gt;"",HLOOKUP(Z$5,Functionalization!$G$6:$R$373,ROW($A232)-5,FALSE),IFERROR(INDEX(Z$337:Z$373,MATCH($F232,$B$337:$B$373,0))/VLOOKUP($F232,$B$337:$BB$373,MATCH(LEFT(TRIM(Z$6),FIND("~",SUBSTITUTE(Z$6,"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232))*HLOOKUP(LEFT(TRIM(Z$6),FIND("~",SUBSTITUTE(Z$6," ","~",LEN(TRIM(Z$6))-LEN(SUBSTITUTE(TRIM(Z$6)," ",""))))-1)&amp;" Total",$B$6:$BB$373,ROW($A232)-5,FALSE))</f>
        <v>0</v>
      </c>
      <c r="AA232" s="10">
        <f ca="1">IF(AA$5&lt;&gt;"",HLOOKUP(AA$5,Functionalization!$G$6:$R$373,ROW($A232)-5,FALSE),IFERROR(INDEX(AA$337:AA$373,MATCH($F232,$B$337:$B$373,0))/VLOOKUP($F232,$B$337:$BB$373,MATCH(LEFT(TRIM(AA$6),FIND("~",SUBSTITUTE(AA$6,"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232))*HLOOKUP(LEFT(TRIM(AA$6),FIND("~",SUBSTITUTE(AA$6," ","~",LEN(TRIM(AA$6))-LEN(SUBSTITUTE(TRIM(AA$6)," ",""))))-1)&amp;" Total",$B$6:$BB$373,ROW($A232)-5,FALSE))</f>
        <v>0</v>
      </c>
      <c r="AB232" s="10">
        <f ca="1">IF(AB$5&lt;&gt;"",HLOOKUP(AB$5,Functionalization!$G$6:$R$373,ROW($A232)-5,FALSE),IFERROR(INDEX(AB$337:AB$373,MATCH($F232,$B$337:$B$373,0))/VLOOKUP($F232,$B$337:$BB$373,MATCH(LEFT(TRIM(AB$6),FIND("~",SUBSTITUTE(AB$6,"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232))*HLOOKUP(LEFT(TRIM(AB$6),FIND("~",SUBSTITUTE(AB$6," ","~",LEN(TRIM(AB$6))-LEN(SUBSTITUTE(TRIM(AB$6)," ",""))))-1)&amp;" Total",$B$6:$BB$373,ROW($A232)-5,FALSE))</f>
        <v>0</v>
      </c>
      <c r="AC232" s="10">
        <f ca="1">IF(AC$5&lt;&gt;"",HLOOKUP(AC$5,Functionalization!$G$6:$R$373,ROW($A232)-5,FALSE),IFERROR(INDEX(AC$337:AC$373,MATCH($F232,$B$337:$B$373,0))/VLOOKUP($F232,$B$337:$BB$373,MATCH(LEFT(TRIM(AC$6),FIND("~",SUBSTITUTE(AC$6,"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232))*HLOOKUP(LEFT(TRIM(AC$6),FIND("~",SUBSTITUTE(AC$6," ","~",LEN(TRIM(AC$6))-LEN(SUBSTITUTE(TRIM(AC$6)," ",""))))-1)&amp;" Total",$B$6:$BB$373,ROW($A232)-5,FALSE))</f>
        <v>0</v>
      </c>
      <c r="AD232" s="10">
        <f ca="1">IF(AD$5&lt;&gt;"",HLOOKUP(AD$5,Functionalization!$G$6:$R$373,ROW($A232)-5,FALSE),IFERROR(INDEX(AD$337:AD$373,MATCH($F232,$B$337:$B$373,0))/VLOOKUP($F232,$B$337:$BB$373,MATCH(LEFT(TRIM(AD$6),FIND("~",SUBSTITUTE(AD$6,"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232))*HLOOKUP(LEFT(TRIM(AD$6),FIND("~",SUBSTITUTE(AD$6," ","~",LEN(TRIM(AD$6))-LEN(SUBSTITUTE(TRIM(AD$6)," ",""))))-1)&amp;" Total",$B$6:$BB$373,ROW($A232)-5,FALSE))</f>
        <v>0</v>
      </c>
      <c r="AE232" s="10">
        <f ca="1">IF(AE$5&lt;&gt;"",HLOOKUP(AE$5,Functionalization!$G$6:$R$373,ROW($A232)-5,FALSE),IFERROR(INDEX(AE$337:AE$373,MATCH($F232,$B$337:$B$373,0))/VLOOKUP($F232,$B$337:$BB$373,MATCH(LEFT(TRIM(AE$6),FIND("~",SUBSTITUTE(AE$6,"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232))*HLOOKUP(LEFT(TRIM(AE$6),FIND("~",SUBSTITUTE(AE$6," ","~",LEN(TRIM(AE$6))-LEN(SUBSTITUTE(TRIM(AE$6)," ",""))))-1)&amp;" Total",$B$6:$BB$373,ROW($A232)-5,FALSE))</f>
        <v>0</v>
      </c>
      <c r="AF232" s="10">
        <f ca="1">IF(AF$5&lt;&gt;"",HLOOKUP(AF$5,Functionalization!$G$6:$R$373,ROW($A232)-5,FALSE),IFERROR(INDEX(AF$337:AF$373,MATCH($F232,$B$337:$B$373,0))/VLOOKUP($F232,$B$337:$BB$373,MATCH(LEFT(TRIM(AF$6),FIND("~",SUBSTITUTE(AF$6,"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232))*HLOOKUP(LEFT(TRIM(AF$6),FIND("~",SUBSTITUTE(AF$6," ","~",LEN(TRIM(AF$6))-LEN(SUBSTITUTE(TRIM(AF$6)," ",""))))-1)&amp;" Total",$B$6:$BB$373,ROW($A232)-5,FALSE))</f>
        <v>0</v>
      </c>
      <c r="AG232" s="10">
        <f ca="1">IF(AG$5&lt;&gt;"",HLOOKUP(AG$5,Functionalization!$G$6:$R$373,ROW($A232)-5,FALSE),IFERROR(INDEX(AG$337:AG$373,MATCH($F232,$B$337:$B$373,0))/VLOOKUP($F232,$B$337:$BB$373,MATCH(LEFT(TRIM(AG$6),FIND("~",SUBSTITUTE(AG$6,"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232))*HLOOKUP(LEFT(TRIM(AG$6),FIND("~",SUBSTITUTE(AG$6," ","~",LEN(TRIM(AG$6))-LEN(SUBSTITUTE(TRIM(AG$6)," ",""))))-1)&amp;" Total",$B$6:$BB$373,ROW($A232)-5,FALSE))</f>
        <v>0</v>
      </c>
      <c r="AH232" s="10">
        <f ca="1">IF(AH$5&lt;&gt;"",HLOOKUP(AH$5,Functionalization!$G$6:$R$373,ROW($A232)-5,FALSE),IFERROR(INDEX(AH$337:AH$373,MATCH($F232,$B$337:$B$373,0))/VLOOKUP($F232,$B$337:$BB$373,MATCH(LEFT(TRIM(AH$6),FIND("~",SUBSTITUTE(AH$6,"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232))*HLOOKUP(LEFT(TRIM(AH$6),FIND("~",SUBSTITUTE(AH$6," ","~",LEN(TRIM(AH$6))-LEN(SUBSTITUTE(TRIM(AH$6)," ",""))))-1)&amp;" Total",$B$6:$BB$373,ROW($A232)-5,FALSE))</f>
        <v>0</v>
      </c>
      <c r="AI232" s="10">
        <f ca="1">IF(AI$5&lt;&gt;"",HLOOKUP(AI$5,Functionalization!$G$6:$R$373,ROW($A232)-5,FALSE),IFERROR(INDEX(AI$337:AI$373,MATCH($F232,$B$337:$B$373,0))/VLOOKUP($F232,$B$337:$BB$373,MATCH(LEFT(TRIM(AI$6),FIND("~",SUBSTITUTE(AI$6,"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232))*HLOOKUP(LEFT(TRIM(AI$6),FIND("~",SUBSTITUTE(AI$6," ","~",LEN(TRIM(AI$6))-LEN(SUBSTITUTE(TRIM(AI$6)," ",""))))-1)&amp;" Total",$B$6:$BB$373,ROW($A232)-5,FALSE))</f>
        <v>0</v>
      </c>
      <c r="AJ232" s="10">
        <f ca="1">IF(AJ$5&lt;&gt;"",HLOOKUP(AJ$5,Functionalization!$G$6:$R$373,ROW($A232)-5,FALSE),IFERROR(INDEX(AJ$337:AJ$373,MATCH($F232,$B$337:$B$373,0))/VLOOKUP($F232,$B$337:$BB$373,MATCH(LEFT(TRIM(AJ$6),FIND("~",SUBSTITUTE(AJ$6,"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232))*HLOOKUP(LEFT(TRIM(AJ$6),FIND("~",SUBSTITUTE(AJ$6," ","~",LEN(TRIM(AJ$6))-LEN(SUBSTITUTE(TRIM(AJ$6)," ",""))))-1)&amp;" Total",$B$6:$BB$373,ROW($A232)-5,FALSE))</f>
        <v>0</v>
      </c>
      <c r="AK232" s="10">
        <f ca="1">IF(AK$5&lt;&gt;"",HLOOKUP(AK$5,Functionalization!$G$6:$R$373,ROW($A232)-5,FALSE),IFERROR(INDEX(AK$337:AK$373,MATCH($F232,$B$337:$B$373,0))/VLOOKUP($F232,$B$337:$BB$373,MATCH(LEFT(TRIM(AK$6),FIND("~",SUBSTITUTE(AK$6,"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232))*HLOOKUP(LEFT(TRIM(AK$6),FIND("~",SUBSTITUTE(AK$6," ","~",LEN(TRIM(AK$6))-LEN(SUBSTITUTE(TRIM(AK$6)," ",""))))-1)&amp;" Total",$B$6:$BB$373,ROW($A232)-5,FALSE))</f>
        <v>0</v>
      </c>
      <c r="AL232" s="10">
        <f ca="1">IF(AL$5&lt;&gt;"",HLOOKUP(AL$5,Functionalization!$G$6:$R$373,ROW($A232)-5,FALSE),IFERROR(INDEX(AL$337:AL$373,MATCH($F232,$B$337:$B$373,0))/VLOOKUP($F232,$B$337:$BB$373,MATCH(LEFT(TRIM(AL$6),FIND("~",SUBSTITUTE(AL$6,"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232))*HLOOKUP(LEFT(TRIM(AL$6),FIND("~",SUBSTITUTE(AL$6," ","~",LEN(TRIM(AL$6))-LEN(SUBSTITUTE(TRIM(AL$6)," ",""))))-1)&amp;" Total",$B$6:$BB$373,ROW($A232)-5,FALSE))</f>
        <v>0</v>
      </c>
      <c r="AM232" s="10">
        <f ca="1">IF(AM$5&lt;&gt;"",HLOOKUP(AM$5,Functionalization!$G$6:$R$373,ROW($A232)-5,FALSE),IFERROR(INDEX(AM$337:AM$373,MATCH($F232,$B$337:$B$373,0))/VLOOKUP($F232,$B$337:$BB$373,MATCH(LEFT(TRIM(AM$6),FIND("~",SUBSTITUTE(AM$6,"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232))*HLOOKUP(LEFT(TRIM(AM$6),FIND("~",SUBSTITUTE(AM$6," ","~",LEN(TRIM(AM$6))-LEN(SUBSTITUTE(TRIM(AM$6)," ",""))))-1)&amp;" Total",$B$6:$BB$373,ROW($A232)-5,FALSE))</f>
        <v>0</v>
      </c>
      <c r="AN232" s="10">
        <f ca="1">IF(AN$5&lt;&gt;"",HLOOKUP(AN$5,Functionalization!$G$6:$R$373,ROW($A232)-5,FALSE),IFERROR(INDEX(AN$337:AN$373,MATCH($F232,$B$337:$B$373,0))/VLOOKUP($F232,$B$337:$BB$373,MATCH(LEFT(TRIM(AN$6),FIND("~",SUBSTITUTE(AN$6,"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232))*HLOOKUP(LEFT(TRIM(AN$6),FIND("~",SUBSTITUTE(AN$6," ","~",LEN(TRIM(AN$6))-LEN(SUBSTITUTE(TRIM(AN$6)," ",""))))-1)&amp;" Total",$B$6:$BB$373,ROW($A232)-5,FALSE))</f>
        <v>0</v>
      </c>
      <c r="AO232" s="10">
        <f ca="1">IF(AO$5&lt;&gt;"",HLOOKUP(AO$5,Functionalization!$G$6:$R$373,ROW($A232)-5,FALSE),IFERROR(INDEX(AO$337:AO$373,MATCH($F232,$B$337:$B$373,0))/VLOOKUP($F232,$B$337:$BB$373,MATCH(LEFT(TRIM(AO$6),FIND("~",SUBSTITUTE(AO$6,"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232))*HLOOKUP(LEFT(TRIM(AO$6),FIND("~",SUBSTITUTE(AO$6," ","~",LEN(TRIM(AO$6))-LEN(SUBSTITUTE(TRIM(AO$6)," ",""))))-1)&amp;" Total",$B$6:$BB$373,ROW($A232)-5,FALSE))</f>
        <v>0</v>
      </c>
      <c r="AP232" s="10">
        <f ca="1">IF(AP$5&lt;&gt;"",HLOOKUP(AP$5,Functionalization!$G$6:$R$373,ROW($A232)-5,FALSE),IFERROR(INDEX(AP$337:AP$373,MATCH($F232,$B$337:$B$373,0))/VLOOKUP($F232,$B$337:$BB$373,MATCH(LEFT(TRIM(AP$6),FIND("~",SUBSTITUTE(AP$6,"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232))*HLOOKUP(LEFT(TRIM(AP$6),FIND("~",SUBSTITUTE(AP$6," ","~",LEN(TRIM(AP$6))-LEN(SUBSTITUTE(TRIM(AP$6)," ",""))))-1)&amp;" Total",$B$6:$BB$373,ROW($A232)-5,FALSE))</f>
        <v>0</v>
      </c>
      <c r="AQ232" s="10">
        <f ca="1">IF(AQ$5&lt;&gt;"",HLOOKUP(AQ$5,Functionalization!$G$6:$R$373,ROW($A232)-5,FALSE),IFERROR(INDEX(AQ$337:AQ$373,MATCH($F232,$B$337:$B$373,0))/VLOOKUP($F232,$B$337:$BB$373,MATCH(LEFT(TRIM(AQ$6),FIND("~",SUBSTITUTE(AQ$6,"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232))*HLOOKUP(LEFT(TRIM(AQ$6),FIND("~",SUBSTITUTE(AQ$6," ","~",LEN(TRIM(AQ$6))-LEN(SUBSTITUTE(TRIM(AQ$6)," ",""))))-1)&amp;" Total",$B$6:$BB$373,ROW($A232)-5,FALSE))</f>
        <v>0</v>
      </c>
      <c r="AR232" s="10">
        <f ca="1">IF(AR$5&lt;&gt;"",HLOOKUP(AR$5,Functionalization!$G$6:$R$373,ROW($A232)-5,FALSE),IFERROR(INDEX(AR$337:AR$373,MATCH($F232,$B$337:$B$373,0))/VLOOKUP($F232,$B$337:$BB$373,MATCH(LEFT(TRIM(AR$6),FIND("~",SUBSTITUTE(AR$6,"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232))*HLOOKUP(LEFT(TRIM(AR$6),FIND("~",SUBSTITUTE(AR$6," ","~",LEN(TRIM(AR$6))-LEN(SUBSTITUTE(TRIM(AR$6)," ",""))))-1)&amp;" Total",$B$6:$BB$373,ROW($A232)-5,FALSE))</f>
        <v>0</v>
      </c>
      <c r="AS232" s="10">
        <f ca="1">IF(AS$5&lt;&gt;"",HLOOKUP(AS$5,Functionalization!$G$6:$R$373,ROW($A232)-5,FALSE),IFERROR(INDEX(AS$337:AS$373,MATCH($F232,$B$337:$B$373,0))/VLOOKUP($F232,$B$337:$BB$373,MATCH(LEFT(TRIM(AS$6),FIND("~",SUBSTITUTE(AS$6,"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232))*HLOOKUP(LEFT(TRIM(AS$6),FIND("~",SUBSTITUTE(AS$6," ","~",LEN(TRIM(AS$6))-LEN(SUBSTITUTE(TRIM(AS$6)," ",""))))-1)&amp;" Total",$B$6:$BB$373,ROW($A232)-5,FALSE))</f>
        <v>0</v>
      </c>
      <c r="AT232" s="10">
        <f ca="1">IF(AT$5&lt;&gt;"",HLOOKUP(AT$5,Functionalization!$G$6:$R$373,ROW($A232)-5,FALSE),IFERROR(INDEX(AT$337:AT$373,MATCH($F232,$B$337:$B$373,0))/VLOOKUP($F232,$B$337:$BB$373,MATCH(LEFT(TRIM(AT$6),FIND("~",SUBSTITUTE(AT$6,"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232))*HLOOKUP(LEFT(TRIM(AT$6),FIND("~",SUBSTITUTE(AT$6," ","~",LEN(TRIM(AT$6))-LEN(SUBSTITUTE(TRIM(AT$6)," ",""))))-1)&amp;" Total",$B$6:$BB$373,ROW($A232)-5,FALSE))</f>
        <v>0</v>
      </c>
      <c r="AU232" s="10">
        <f ca="1">IF(AU$5&lt;&gt;"",HLOOKUP(AU$5,Functionalization!$G$6:$R$373,ROW($A232)-5,FALSE),IFERROR(INDEX(AU$337:AU$373,MATCH($F232,$B$337:$B$373,0))/VLOOKUP($F232,$B$337:$BB$373,MATCH(LEFT(TRIM(AU$6),FIND("~",SUBSTITUTE(AU$6,"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232))*HLOOKUP(LEFT(TRIM(AU$6),FIND("~",SUBSTITUTE(AU$6," ","~",LEN(TRIM(AU$6))-LEN(SUBSTITUTE(TRIM(AU$6)," ",""))))-1)&amp;" Total",$B$6:$BB$373,ROW($A232)-5,FALSE))</f>
        <v>0</v>
      </c>
      <c r="AV232" s="10">
        <f ca="1">IF(AV$5&lt;&gt;"",HLOOKUP(AV$5,Functionalization!$G$6:$R$373,ROW($A232)-5,FALSE),IFERROR(INDEX(AV$337:AV$373,MATCH($F232,$B$337:$B$373,0))/VLOOKUP($F232,$B$337:$BB$373,MATCH(LEFT(TRIM(AV$6),FIND("~",SUBSTITUTE(AV$6,"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232))*HLOOKUP(LEFT(TRIM(AV$6),FIND("~",SUBSTITUTE(AV$6," ","~",LEN(TRIM(AV$6))-LEN(SUBSTITUTE(TRIM(AV$6)," ",""))))-1)&amp;" Total",$B$6:$BB$373,ROW($A232)-5,FALSE))</f>
        <v>0</v>
      </c>
      <c r="AW232" s="10">
        <f ca="1">IF(AW$5&lt;&gt;"",HLOOKUP(AW$5,Functionalization!$G$6:$R$373,ROW($A232)-5,FALSE),IFERROR(INDEX(AW$337:AW$373,MATCH($F232,$B$337:$B$373,0))/VLOOKUP($F232,$B$337:$BB$373,MATCH(LEFT(TRIM(AW$6),FIND("~",SUBSTITUTE(AW$6,"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232))*HLOOKUP(LEFT(TRIM(AW$6),FIND("~",SUBSTITUTE(AW$6," ","~",LEN(TRIM(AW$6))-LEN(SUBSTITUTE(TRIM(AW$6)," ",""))))-1)&amp;" Total",$B$6:$BB$373,ROW($A232)-5,FALSE))</f>
        <v>0</v>
      </c>
      <c r="AX232" s="10">
        <f ca="1">IF(AX$5&lt;&gt;"",HLOOKUP(AX$5,Functionalization!$G$6:$R$373,ROW($A232)-5,FALSE),IFERROR(INDEX(AX$337:AX$373,MATCH($F232,$B$337:$B$373,0))/VLOOKUP($F232,$B$337:$BB$373,MATCH(LEFT(TRIM(AX$6),FIND("~",SUBSTITUTE(AX$6,"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232))*HLOOKUP(LEFT(TRIM(AX$6),FIND("~",SUBSTITUTE(AX$6," ","~",LEN(TRIM(AX$6))-LEN(SUBSTITUTE(TRIM(AX$6)," ",""))))-1)&amp;" Total",$B$6:$BB$373,ROW($A232)-5,FALSE))</f>
        <v>0</v>
      </c>
      <c r="AY232" s="10">
        <f ca="1">IF(AY$5&lt;&gt;"",HLOOKUP(AY$5,Functionalization!$G$6:$R$373,ROW($A232)-5,FALSE),IFERROR(INDEX(AY$337:AY$373,MATCH($F232,$B$337:$B$373,0))/VLOOKUP($F232,$B$337:$BB$373,MATCH(LEFT(TRIM(AY$6),FIND("~",SUBSTITUTE(AY$6,"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232))*HLOOKUP(LEFT(TRIM(AY$6),FIND("~",SUBSTITUTE(AY$6," ","~",LEN(TRIM(AY$6))-LEN(SUBSTITUTE(TRIM(AY$6)," ",""))))-1)&amp;" Total",$B$6:$BB$373,ROW($A232)-5,FALSE))</f>
        <v>0</v>
      </c>
      <c r="AZ232" s="10">
        <f ca="1">IF(AZ$5&lt;&gt;"",HLOOKUP(AZ$5,Functionalization!$G$6:$R$373,ROW($A232)-5,FALSE),IFERROR(INDEX(AZ$337:AZ$373,MATCH($F232,$B$337:$B$373,0))/VLOOKUP($F232,$B$337:$BB$373,MATCH(LEFT(TRIM(AZ$6),FIND("~",SUBSTITUTE(AZ$6,"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232))*HLOOKUP(LEFT(TRIM(AZ$6),FIND("~",SUBSTITUTE(AZ$6," ","~",LEN(TRIM(AZ$6))-LEN(SUBSTITUTE(TRIM(AZ$6)," ",""))))-1)&amp;" Total",$B$6:$BB$373,ROW($A232)-5,FALSE))</f>
        <v>0</v>
      </c>
      <c r="BA232" s="10">
        <f ca="1">IF(BA$5&lt;&gt;"",HLOOKUP(BA$5,Functionalization!$G$6:$R$373,ROW($A232)-5,FALSE),IFERROR(INDEX(BA$337:BA$373,MATCH($F232,$B$337:$B$373,0))/VLOOKUP($F232,$B$337:$BB$373,MATCH(LEFT(TRIM(BA$6),FIND("~",SUBSTITUTE(BA$6,"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232))*HLOOKUP(LEFT(TRIM(BA$6),FIND("~",SUBSTITUTE(BA$6," ","~",LEN(TRIM(BA$6))-LEN(SUBSTITUTE(TRIM(BA$6)," ",""))))-1)&amp;" Total",$B$6:$BB$373,ROW($A232)-5,FALSE))</f>
        <v>0</v>
      </c>
      <c r="BB232" s="10">
        <f ca="1">IF(BB$5&lt;&gt;"",HLOOKUP(BB$5,Functionalization!$G$6:$R$373,ROW($A232)-5,FALSE),IFERROR(INDEX(BB$337:BB$373,MATCH($F232,$B$337:$B$373,0))/VLOOKUP($F232,$B$337:$BB$373,MATCH(LEFT(TRIM(BB$6),FIND("~",SUBSTITUTE(BB$6,"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232))*HLOOKUP(LEFT(TRIM(BB$6),FIND("~",SUBSTITUTE(BB$6," ","~",LEN(TRIM(BB$6))-LEN(SUBSTITUTE(TRIM(BB$6)," ",""))))-1)&amp;" Total",$B$6:$BB$373,ROW($A232)-5,FALSE))</f>
        <v>0</v>
      </c>
      <c r="BD232">
        <f ca="1">IFERROR(IF(SUMIF($G$6:$BB$6,BD$6&amp;" Total",$G232:$BB232)-(SUMIF($G$6:$BB$6,BD$6&amp;" "&amp;'Input-Func_Class'!$D$22,$G232:$BB232)+IFERROR(SUMIF($G$6:$BB$6,BD$6&amp;" "&amp;'Input-Func_Class'!$E$22,$G232:$BB232),SUMIF($G$6:$BB$6,BD$6&amp;" "&amp;'Input-Func_Class'!$B$24,$G232:$BB232))+SUMIF($G$6:$BB$6,BD$6&amp;" "&amp;'Input-Func_Class'!$F$22,$G232:$BB232))&lt;Check_Limit,0,1),1)</f>
        <v>0</v>
      </c>
      <c r="BE232">
        <f ca="1">IFERROR(IF(SUMIF($G$6:$BB$6,BE$6&amp;" Total",$G232:$BB232)-(SUMIF($G$6:$BB$6,BE$6&amp;" "&amp;'Input-Func_Class'!$D$22,$G232:$BB232)+IFERROR(SUMIF($G$6:$BB$6,BE$6&amp;" "&amp;'Input-Func_Class'!$E$22,$G232:$BB232),SUMIF($G$6:$BB$6,BE$6&amp;" "&amp;'Input-Func_Class'!$B$24,$G232:$BB232))+SUMIF($G$6:$BB$6,BE$6&amp;" "&amp;'Input-Func_Class'!$F$22,$G232:$BB232))&lt;Check_Limit,0,1),1)</f>
        <v>0</v>
      </c>
      <c r="BF232">
        <f ca="1">IFERROR(IF(SUMIF($G$6:$BB$6,BF$6&amp;" Total",$G232:$BB232)-(SUMIF($G$6:$BB$6,BF$6&amp;" "&amp;'Input-Func_Class'!$D$22,$G232:$BB232)+IFERROR(SUMIF($G$6:$BB$6,BF$6&amp;" "&amp;'Input-Func_Class'!$E$22,$G232:$BB232),SUMIF($G$6:$BB$6,BF$6&amp;" "&amp;'Input-Func_Class'!$B$24,$G232:$BB232))+SUMIF($G$6:$BB$6,BF$6&amp;" "&amp;'Input-Func_Class'!$F$22,$G232:$BB232))&lt;Check_Limit,0,1),1)</f>
        <v>0</v>
      </c>
      <c r="BG232">
        <f ca="1">IFERROR(IF(SUMIF($G$6:$BB$6,BG$6&amp;" Total",$G232:$BB232)-(SUMIF($G$6:$BB$6,BG$6&amp;" "&amp;'Input-Func_Class'!$D$22,$G232:$BB232)+IFERROR(SUMIF($G$6:$BB$6,BG$6&amp;" "&amp;'Input-Func_Class'!$E$22,$G232:$BB232),SUMIF($G$6:$BB$6,BG$6&amp;" "&amp;'Input-Func_Class'!$B$24,$G232:$BB232))+SUMIF($G$6:$BB$6,BG$6&amp;" "&amp;'Input-Func_Class'!$F$22,$G232:$BB232))&lt;Check_Limit,0,1),1)</f>
        <v>0</v>
      </c>
      <c r="BH232">
        <f ca="1">IFERROR(IF(SUMIF($G$6:$BB$6,BH$6&amp;" Total",$G232:$BB232)-(SUMIF($G$6:$BB$6,BH$6&amp;" "&amp;'Input-Func_Class'!$D$22,$G232:$BB232)+IFERROR(SUMIF($G$6:$BB$6,BH$6&amp;" "&amp;'Input-Func_Class'!$E$22,$G232:$BB232),SUMIF($G$6:$BB$6,BH$6&amp;" "&amp;'Input-Func_Class'!$B$24,$G232:$BB232))+SUMIF($G$6:$BB$6,BH$6&amp;" "&amp;'Input-Func_Class'!$F$22,$G232:$BB232))&lt;Check_Limit,0,1),1)</f>
        <v>0</v>
      </c>
      <c r="BI232">
        <f ca="1">IFERROR(IF(SUMIF($G$6:$BB$6,BI$6&amp;" Total",$G232:$BB232)-(SUMIF($G$6:$BB$6,BI$6&amp;" "&amp;'Input-Func_Class'!$D$22,$G232:$BB232)+IFERROR(SUMIF($G$6:$BB$6,BI$6&amp;" "&amp;'Input-Func_Class'!$E$22,$G232:$BB232),SUMIF($G$6:$BB$6,BI$6&amp;" "&amp;'Input-Func_Class'!$B$24,$G232:$BB232))+SUMIF($G$6:$BB$6,BI$6&amp;" "&amp;'Input-Func_Class'!$F$22,$G232:$BB232))&lt;Check_Limit,0,1),1)</f>
        <v>0</v>
      </c>
      <c r="BJ232">
        <f ca="1">IFERROR(IF(SUMIF($G$6:$BB$6,BJ$6&amp;" Total",$G232:$BB232)-(SUMIF($G$6:$BB$6,BJ$6&amp;" "&amp;'Input-Func_Class'!$D$22,$G232:$BB232)+IFERROR(SUMIF($G$6:$BB$6,BJ$6&amp;" "&amp;'Input-Func_Class'!$E$22,$G232:$BB232),SUMIF($G$6:$BB$6,BJ$6&amp;" "&amp;'Input-Func_Class'!$B$24,$G232:$BB232))+SUMIF($G$6:$BB$6,BJ$6&amp;" "&amp;'Input-Func_Class'!$F$22,$G232:$BB232))&lt;Check_Limit,0,1),1)</f>
        <v>0</v>
      </c>
      <c r="BK232">
        <f ca="1">IFERROR(IF(SUMIF($G$6:$BB$6,BK$6&amp;" Total",$G232:$BB232)-(SUMIF($G$6:$BB$6,BK$6&amp;" "&amp;'Input-Func_Class'!$D$22,$G232:$BB232)+IFERROR(SUMIF($G$6:$BB$6,BK$6&amp;" "&amp;'Input-Func_Class'!$E$22,$G232:$BB232),SUMIF($G$6:$BB$6,BK$6&amp;" "&amp;'Input-Func_Class'!$B$24,$G232:$BB232))+SUMIF($G$6:$BB$6,BK$6&amp;" "&amp;'Input-Func_Class'!$F$22,$G232:$BB232))&lt;Check_Limit,0,1),1)</f>
        <v>0</v>
      </c>
      <c r="BL232">
        <f ca="1">IFERROR(IF(SUMIF($G$6:$BB$6,BL$6&amp;" Total",$G232:$BB232)-(SUMIF($G$6:$BB$6,BL$6&amp;" "&amp;'Input-Func_Class'!$D$22,$G232:$BB232)+IFERROR(SUMIF($G$6:$BB$6,BL$6&amp;" "&amp;'Input-Func_Class'!$E$22,$G232:$BB232),SUMIF($G$6:$BB$6,BL$6&amp;" "&amp;'Input-Func_Class'!$B$24,$G232:$BB232))+SUMIF($G$6:$BB$6,BL$6&amp;" "&amp;'Input-Func_Class'!$F$22,$G232:$BB232))&lt;Check_Limit,0,1),1)</f>
        <v>0</v>
      </c>
      <c r="BM232">
        <f ca="1">IFERROR(IF(SUMIF($G$6:$BB$6,BM$6&amp;" Total",$G232:$BB232)-(SUMIF($G$6:$BB$6,BM$6&amp;" "&amp;'Input-Func_Class'!$D$22,$G232:$BB232)+IFERROR(SUMIF($G$6:$BB$6,BM$6&amp;" "&amp;'Input-Func_Class'!$E$22,$G232:$BB232),SUMIF($G$6:$BB$6,BM$6&amp;" "&amp;'Input-Func_Class'!$B$24,$G232:$BB232))+SUMIF($G$6:$BB$6,BM$6&amp;" "&amp;'Input-Func_Class'!$F$22,$G232:$BB232))&lt;Check_Limit,0,1),1)</f>
        <v>0</v>
      </c>
      <c r="BN232">
        <f ca="1">IFERROR(IF(SUMIF($G$6:$BB$6,BN$6&amp;" Total",$G232:$BB232)-(SUMIF($G$6:$BB$6,BN$6&amp;" "&amp;'Input-Func_Class'!$D$22,$G232:$BB232)+IFERROR(SUMIF($G$6:$BB$6,BN$6&amp;" "&amp;'Input-Func_Class'!$E$22,$G232:$BB232),SUMIF($G$6:$BB$6,BN$6&amp;" "&amp;'Input-Func_Class'!$B$24,$G232:$BB232))+SUMIF($G$6:$BB$6,BN$6&amp;" "&amp;'Input-Func_Class'!$F$22,$G232:$BB232))&lt;Check_Limit,0,1),1)</f>
        <v>0</v>
      </c>
      <c r="BO232">
        <f ca="1">IFERROR(IF(SUMIF($G$6:$BB$6,BO$6&amp;" Total",$G232:$BB232)-(SUMIF($G$6:$BB$6,BO$6&amp;" "&amp;'Input-Func_Class'!$D$22,$G232:$BB232)+IFERROR(SUMIF($G$6:$BB$6,BO$6&amp;" "&amp;'Input-Func_Class'!$E$22,$G232:$BB232),SUMIF($G$6:$BB$6,BO$6&amp;" "&amp;'Input-Func_Class'!$B$24,$G232:$BB232))+SUMIF($G$6:$BB$6,BO$6&amp;" "&amp;'Input-Func_Class'!$F$22,$G232:$BB232))&lt;Check_Limit,0,1),1)</f>
        <v>0</v>
      </c>
    </row>
    <row r="233" spans="1:67" outlineLevel="1">
      <c r="A233" s="31">
        <f>IF(ISBLANK('Input-Accounts'!A233),"",'Input-Accounts'!A233)</f>
        <v>206</v>
      </c>
      <c r="B233" s="53" t="str">
        <f>IF(ISBLANK('Input-Accounts'!B233),"",'Input-Accounts'!B233)</f>
        <v>Miscellaneous general expenses</v>
      </c>
      <c r="C233" s="31">
        <f>IF(ISBLANK('Input-Accounts'!C233),"",'Input-Accounts'!C233)</f>
        <v>930.2</v>
      </c>
      <c r="D233" s="10">
        <f>Functionalization!$D233</f>
        <v>98398.903707227902</v>
      </c>
      <c r="E233" s="10">
        <f t="shared" ca="1" si="66"/>
        <v>0</v>
      </c>
      <c r="F233" s="3" t="str">
        <f>IF($D233=0,"-",IF('Input-Accounts'!$E233&lt;&gt;0,'Input-Accounts'!$E233,'Input-Accounts'!$G233))</f>
        <v>INT_OM_Exc_A&amp;G,Gas,Uncoll</v>
      </c>
      <c r="G233" s="10">
        <f ca="1">IF(G$5&lt;&gt;"",HLOOKUP(G$5,Functionalization!$G$6:$R$373,ROW($A233)-5,FALSE),IFERROR(INDEX(G$337:G$373,MATCH($F233,$B$337:$B$373,0))/VLOOKUP($F233,$B$337:$BB$373,MATCH(LEFT(TRIM(G$6),FIND("~",SUBSTITUTE(G$6,"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233))*HLOOKUP(LEFT(TRIM(G$6),FIND("~",SUBSTITUTE(G$6," ","~",LEN(TRIM(G$6))-LEN(SUBSTITUTE(TRIM(G$6)," ",""))))-1)&amp;" Total",$B$6:$BB$373,ROW($A233)-5,FALSE))</f>
        <v>44072.783685250171</v>
      </c>
      <c r="H233" s="10">
        <f ca="1">IF(H$5&lt;&gt;"",HLOOKUP(H$5,Functionalization!$G$6:$R$373,ROW($A233)-5,FALSE),IFERROR(INDEX(H$337:H$373,MATCH($F233,$B$337:$B$373,0))/VLOOKUP($F233,$B$337:$BB$373,MATCH(LEFT(TRIM(H$6),FIND("~",SUBSTITUTE(H$6,"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233))*HLOOKUP(LEFT(TRIM(H$6),FIND("~",SUBSTITUTE(H$6," ","~",LEN(TRIM(H$6))-LEN(SUBSTITUTE(TRIM(H$6)," ",""))))-1)&amp;" Total",$B$6:$BB$373,ROW($A233)-5,FALSE))</f>
        <v>31770.300482352253</v>
      </c>
      <c r="I233" s="10">
        <f ca="1">IF(I$5&lt;&gt;"",HLOOKUP(I$5,Functionalization!$G$6:$R$373,ROW($A233)-5,FALSE),IFERROR(INDEX(I$337:I$373,MATCH($F233,$B$337:$B$373,0))/VLOOKUP($F233,$B$337:$BB$373,MATCH(LEFT(TRIM(I$6),FIND("~",SUBSTITUTE(I$6,"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233))*HLOOKUP(LEFT(TRIM(I$6),FIND("~",SUBSTITUTE(I$6," ","~",LEN(TRIM(I$6))-LEN(SUBSTITUTE(TRIM(I$6)," ",""))))-1)&amp;" Total",$B$6:$BB$373,ROW($A233)-5,FALSE))</f>
        <v>0</v>
      </c>
      <c r="J233" s="10">
        <f ca="1">IF(J$5&lt;&gt;"",HLOOKUP(J$5,Functionalization!$G$6:$R$373,ROW($A233)-5,FALSE),IFERROR(INDEX(J$337:J$373,MATCH($F233,$B$337:$B$373,0))/VLOOKUP($F233,$B$337:$BB$373,MATCH(LEFT(TRIM(J$6),FIND("~",SUBSTITUTE(J$6,"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233))*HLOOKUP(LEFT(TRIM(J$6),FIND("~",SUBSTITUTE(J$6," ","~",LEN(TRIM(J$6))-LEN(SUBSTITUTE(TRIM(J$6)," ",""))))-1)&amp;" Total",$B$6:$BB$373,ROW($A233)-5,FALSE))</f>
        <v>12302.483202897913</v>
      </c>
      <c r="K233" s="10">
        <f ca="1">IF(K$5&lt;&gt;"",HLOOKUP(K$5,Functionalization!$G$6:$R$373,ROW($A233)-5,FALSE),IFERROR(INDEX(K$337:K$373,MATCH($F233,$B$337:$B$373,0))/VLOOKUP($F233,$B$337:$BB$373,MATCH(LEFT(TRIM(K$6),FIND("~",SUBSTITUTE(K$6,"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233))*HLOOKUP(LEFT(TRIM(K$6),FIND("~",SUBSTITUTE(K$6," ","~",LEN(TRIM(K$6))-LEN(SUBSTITUTE(TRIM(K$6)," ",""))))-1)&amp;" Total",$B$6:$BB$373,ROW($A233)-5,FALSE))</f>
        <v>40101.842693102226</v>
      </c>
      <c r="L233" s="10">
        <f ca="1">IF(L$5&lt;&gt;"",HLOOKUP(L$5,Functionalization!$G$6:$R$373,ROW($A233)-5,FALSE),IFERROR(INDEX(L$337:L$373,MATCH($F233,$B$337:$B$373,0))/VLOOKUP($F233,$B$337:$BB$373,MATCH(LEFT(TRIM(L$6),FIND("~",SUBSTITUTE(L$6,"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233))*HLOOKUP(LEFT(TRIM(L$6),FIND("~",SUBSTITUTE(L$6," ","~",LEN(TRIM(L$6))-LEN(SUBSTITUTE(TRIM(L$6)," ",""))))-1)&amp;" Total",$B$6:$BB$373,ROW($A233)-5,FALSE))</f>
        <v>0</v>
      </c>
      <c r="M233" s="10">
        <f ca="1">IF(M$5&lt;&gt;"",HLOOKUP(M$5,Functionalization!$G$6:$R$373,ROW($A233)-5,FALSE),IFERROR(INDEX(M$337:M$373,MATCH($F233,$B$337:$B$373,0))/VLOOKUP($F233,$B$337:$BB$373,MATCH(LEFT(TRIM(M$6),FIND("~",SUBSTITUTE(M$6,"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233))*HLOOKUP(LEFT(TRIM(M$6),FIND("~",SUBSTITUTE(M$6," ","~",LEN(TRIM(M$6))-LEN(SUBSTITUTE(TRIM(M$6)," ",""))))-1)&amp;" Total",$B$6:$BB$373,ROW($A233)-5,FALSE))</f>
        <v>0</v>
      </c>
      <c r="N233" s="10">
        <f ca="1">IF(N$5&lt;&gt;"",HLOOKUP(N$5,Functionalization!$G$6:$R$373,ROW($A233)-5,FALSE),IFERROR(INDEX(N$337:N$373,MATCH($F233,$B$337:$B$373,0))/VLOOKUP($F233,$B$337:$BB$373,MATCH(LEFT(TRIM(N$6),FIND("~",SUBSTITUTE(N$6,"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233))*HLOOKUP(LEFT(TRIM(N$6),FIND("~",SUBSTITUTE(N$6," ","~",LEN(TRIM(N$6))-LEN(SUBSTITUTE(TRIM(N$6)," ",""))))-1)&amp;" Total",$B$6:$BB$373,ROW($A233)-5,FALSE))</f>
        <v>40101.842693102226</v>
      </c>
      <c r="O233" s="10">
        <f ca="1">IF(O$5&lt;&gt;"",HLOOKUP(O$5,Functionalization!$G$6:$R$373,ROW($A233)-5,FALSE),IFERROR(INDEX(O$337:O$373,MATCH($F233,$B$337:$B$373,0))/VLOOKUP($F233,$B$337:$BB$373,MATCH(LEFT(TRIM(O$6),FIND("~",SUBSTITUTE(O$6,"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233))*HLOOKUP(LEFT(TRIM(O$6),FIND("~",SUBSTITUTE(O$6," ","~",LEN(TRIM(O$6))-LEN(SUBSTITUTE(TRIM(O$6)," ",""))))-1)&amp;" Total",$B$6:$BB$373,ROW($A233)-5,FALSE))</f>
        <v>14224.27732887552</v>
      </c>
      <c r="P233" s="10">
        <f ca="1">IF(P$5&lt;&gt;"",HLOOKUP(P$5,Functionalization!$G$6:$R$373,ROW($A233)-5,FALSE),IFERROR(INDEX(P$337:P$373,MATCH($F233,$B$337:$B$373,0))/VLOOKUP($F233,$B$337:$BB$373,MATCH(LEFT(TRIM(P$6),FIND("~",SUBSTITUTE(P$6,"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233))*HLOOKUP(LEFT(TRIM(P$6),FIND("~",SUBSTITUTE(P$6," ","~",LEN(TRIM(P$6))-LEN(SUBSTITUTE(TRIM(P$6)," ",""))))-1)&amp;" Total",$B$6:$BB$373,ROW($A233)-5,FALSE))</f>
        <v>0</v>
      </c>
      <c r="Q233" s="10">
        <f ca="1">IF(Q$5&lt;&gt;"",HLOOKUP(Q$5,Functionalization!$G$6:$R$373,ROW($A233)-5,FALSE),IFERROR(INDEX(Q$337:Q$373,MATCH($F233,$B$337:$B$373,0))/VLOOKUP($F233,$B$337:$BB$373,MATCH(LEFT(TRIM(Q$6),FIND("~",SUBSTITUTE(Q$6,"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233))*HLOOKUP(LEFT(TRIM(Q$6),FIND("~",SUBSTITUTE(Q$6," ","~",LEN(TRIM(Q$6))-LEN(SUBSTITUTE(TRIM(Q$6)," ",""))))-1)&amp;" Total",$B$6:$BB$373,ROW($A233)-5,FALSE))</f>
        <v>0</v>
      </c>
      <c r="R233" s="10">
        <f ca="1">IF(R$5&lt;&gt;"",HLOOKUP(R$5,Functionalization!$G$6:$R$373,ROW($A233)-5,FALSE),IFERROR(INDEX(R$337:R$373,MATCH($F233,$B$337:$B$373,0))/VLOOKUP($F233,$B$337:$BB$373,MATCH(LEFT(TRIM(R$6),FIND("~",SUBSTITUTE(R$6,"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233))*HLOOKUP(LEFT(TRIM(R$6),FIND("~",SUBSTITUTE(R$6," ","~",LEN(TRIM(R$6))-LEN(SUBSTITUTE(TRIM(R$6)," ",""))))-1)&amp;" Total",$B$6:$BB$373,ROW($A233)-5,FALSE))</f>
        <v>14224.27732887552</v>
      </c>
      <c r="S233" s="10">
        <f ca="1">IF(S$5&lt;&gt;"",HLOOKUP(S$5,Functionalization!$G$6:$R$373,ROW($A233)-5,FALSE),IFERROR(INDEX(S$337:S$373,MATCH($F233,$B$337:$B$373,0))/VLOOKUP($F233,$B$337:$BB$373,MATCH(LEFT(TRIM(S$6),FIND("~",SUBSTITUTE(S$6,"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233))*HLOOKUP(LEFT(TRIM(S$6),FIND("~",SUBSTITUTE(S$6," ","~",LEN(TRIM(S$6))-LEN(SUBSTITUTE(TRIM(S$6)," ",""))))-1)&amp;" Total",$B$6:$BB$373,ROW($A233)-5,FALSE))</f>
        <v>0</v>
      </c>
      <c r="T233" s="10">
        <f ca="1">IF(T$5&lt;&gt;"",HLOOKUP(T$5,Functionalization!$G$6:$R$373,ROW($A233)-5,FALSE),IFERROR(INDEX(T$337:T$373,MATCH($F233,$B$337:$B$373,0))/VLOOKUP($F233,$B$337:$BB$373,MATCH(LEFT(TRIM(T$6),FIND("~",SUBSTITUTE(T$6,"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233))*HLOOKUP(LEFT(TRIM(T$6),FIND("~",SUBSTITUTE(T$6," ","~",LEN(TRIM(T$6))-LEN(SUBSTITUTE(TRIM(T$6)," ",""))))-1)&amp;" Total",$B$6:$BB$373,ROW($A233)-5,FALSE))</f>
        <v>0</v>
      </c>
      <c r="U233" s="10">
        <f ca="1">IF(U$5&lt;&gt;"",HLOOKUP(U$5,Functionalization!$G$6:$R$373,ROW($A233)-5,FALSE),IFERROR(INDEX(U$337:U$373,MATCH($F233,$B$337:$B$373,0))/VLOOKUP($F233,$B$337:$BB$373,MATCH(LEFT(TRIM(U$6),FIND("~",SUBSTITUTE(U$6,"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233))*HLOOKUP(LEFT(TRIM(U$6),FIND("~",SUBSTITUTE(U$6," ","~",LEN(TRIM(U$6))-LEN(SUBSTITUTE(TRIM(U$6)," ",""))))-1)&amp;" Total",$B$6:$BB$373,ROW($A233)-5,FALSE))</f>
        <v>0</v>
      </c>
      <c r="V233" s="10">
        <f ca="1">IF(V$5&lt;&gt;"",HLOOKUP(V$5,Functionalization!$G$6:$R$373,ROW($A233)-5,FALSE),IFERROR(INDEX(V$337:V$373,MATCH($F233,$B$337:$B$373,0))/VLOOKUP($F233,$B$337:$BB$373,MATCH(LEFT(TRIM(V$6),FIND("~",SUBSTITUTE(V$6,"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233))*HLOOKUP(LEFT(TRIM(V$6),FIND("~",SUBSTITUTE(V$6," ","~",LEN(TRIM(V$6))-LEN(SUBSTITUTE(TRIM(V$6)," ",""))))-1)&amp;" Total",$B$6:$BB$373,ROW($A233)-5,FALSE))</f>
        <v>0</v>
      </c>
      <c r="W233" s="10">
        <f ca="1">IF(W$5&lt;&gt;"",HLOOKUP(W$5,Functionalization!$G$6:$R$373,ROW($A233)-5,FALSE),IFERROR(INDEX(W$337:W$373,MATCH($F233,$B$337:$B$373,0))/VLOOKUP($F233,$B$337:$BB$373,MATCH(LEFT(TRIM(W$6),FIND("~",SUBSTITUTE(W$6,"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233))*HLOOKUP(LEFT(TRIM(W$6),FIND("~",SUBSTITUTE(W$6," ","~",LEN(TRIM(W$6))-LEN(SUBSTITUTE(TRIM(W$6)," ",""))))-1)&amp;" Total",$B$6:$BB$373,ROW($A233)-5,FALSE))</f>
        <v>0</v>
      </c>
      <c r="X233" s="10">
        <f ca="1">IF(X$5&lt;&gt;"",HLOOKUP(X$5,Functionalization!$G$6:$R$373,ROW($A233)-5,FALSE),IFERROR(INDEX(X$337:X$373,MATCH($F233,$B$337:$B$373,0))/VLOOKUP($F233,$B$337:$BB$373,MATCH(LEFT(TRIM(X$6),FIND("~",SUBSTITUTE(X$6,"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233))*HLOOKUP(LEFT(TRIM(X$6),FIND("~",SUBSTITUTE(X$6," ","~",LEN(TRIM(X$6))-LEN(SUBSTITUTE(TRIM(X$6)," ",""))))-1)&amp;" Total",$B$6:$BB$373,ROW($A233)-5,FALSE))</f>
        <v>0</v>
      </c>
      <c r="Y233" s="10">
        <f ca="1">IF(Y$5&lt;&gt;"",HLOOKUP(Y$5,Functionalization!$G$6:$R$373,ROW($A233)-5,FALSE),IFERROR(INDEX(Y$337:Y$373,MATCH($F233,$B$337:$B$373,0))/VLOOKUP($F233,$B$337:$BB$373,MATCH(LEFT(TRIM(Y$6),FIND("~",SUBSTITUTE(Y$6,"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233))*HLOOKUP(LEFT(TRIM(Y$6),FIND("~",SUBSTITUTE(Y$6," ","~",LEN(TRIM(Y$6))-LEN(SUBSTITUTE(TRIM(Y$6)," ",""))))-1)&amp;" Total",$B$6:$BB$373,ROW($A233)-5,FALSE))</f>
        <v>0</v>
      </c>
      <c r="Z233" s="10">
        <f ca="1">IF(Z$5&lt;&gt;"",HLOOKUP(Z$5,Functionalization!$G$6:$R$373,ROW($A233)-5,FALSE),IFERROR(INDEX(Z$337:Z$373,MATCH($F233,$B$337:$B$373,0))/VLOOKUP($F233,$B$337:$BB$373,MATCH(LEFT(TRIM(Z$6),FIND("~",SUBSTITUTE(Z$6,"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233))*HLOOKUP(LEFT(TRIM(Z$6),FIND("~",SUBSTITUTE(Z$6," ","~",LEN(TRIM(Z$6))-LEN(SUBSTITUTE(TRIM(Z$6)," ",""))))-1)&amp;" Total",$B$6:$BB$373,ROW($A233)-5,FALSE))</f>
        <v>0</v>
      </c>
      <c r="AA233" s="10">
        <f ca="1">IF(AA$5&lt;&gt;"",HLOOKUP(AA$5,Functionalization!$G$6:$R$373,ROW($A233)-5,FALSE),IFERROR(INDEX(AA$337:AA$373,MATCH($F233,$B$337:$B$373,0))/VLOOKUP($F233,$B$337:$BB$373,MATCH(LEFT(TRIM(AA$6),FIND("~",SUBSTITUTE(AA$6,"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233))*HLOOKUP(LEFT(TRIM(AA$6),FIND("~",SUBSTITUTE(AA$6," ","~",LEN(TRIM(AA$6))-LEN(SUBSTITUTE(TRIM(AA$6)," ",""))))-1)&amp;" Total",$B$6:$BB$373,ROW($A233)-5,FALSE))</f>
        <v>0</v>
      </c>
      <c r="AB233" s="10">
        <f ca="1">IF(AB$5&lt;&gt;"",HLOOKUP(AB$5,Functionalization!$G$6:$R$373,ROW($A233)-5,FALSE),IFERROR(INDEX(AB$337:AB$373,MATCH($F233,$B$337:$B$373,0))/VLOOKUP($F233,$B$337:$BB$373,MATCH(LEFT(TRIM(AB$6),FIND("~",SUBSTITUTE(AB$6,"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233))*HLOOKUP(LEFT(TRIM(AB$6),FIND("~",SUBSTITUTE(AB$6," ","~",LEN(TRIM(AB$6))-LEN(SUBSTITUTE(TRIM(AB$6)," ",""))))-1)&amp;" Total",$B$6:$BB$373,ROW($A233)-5,FALSE))</f>
        <v>0</v>
      </c>
      <c r="AC233" s="10">
        <f ca="1">IF(AC$5&lt;&gt;"",HLOOKUP(AC$5,Functionalization!$G$6:$R$373,ROW($A233)-5,FALSE),IFERROR(INDEX(AC$337:AC$373,MATCH($F233,$B$337:$B$373,0))/VLOOKUP($F233,$B$337:$BB$373,MATCH(LEFT(TRIM(AC$6),FIND("~",SUBSTITUTE(AC$6,"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233))*HLOOKUP(LEFT(TRIM(AC$6),FIND("~",SUBSTITUTE(AC$6," ","~",LEN(TRIM(AC$6))-LEN(SUBSTITUTE(TRIM(AC$6)," ",""))))-1)&amp;" Total",$B$6:$BB$373,ROW($A233)-5,FALSE))</f>
        <v>0</v>
      </c>
      <c r="AD233" s="10">
        <f ca="1">IF(AD$5&lt;&gt;"",HLOOKUP(AD$5,Functionalization!$G$6:$R$373,ROW($A233)-5,FALSE),IFERROR(INDEX(AD$337:AD$373,MATCH($F233,$B$337:$B$373,0))/VLOOKUP($F233,$B$337:$BB$373,MATCH(LEFT(TRIM(AD$6),FIND("~",SUBSTITUTE(AD$6,"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233))*HLOOKUP(LEFT(TRIM(AD$6),FIND("~",SUBSTITUTE(AD$6," ","~",LEN(TRIM(AD$6))-LEN(SUBSTITUTE(TRIM(AD$6)," ",""))))-1)&amp;" Total",$B$6:$BB$373,ROW($A233)-5,FALSE))</f>
        <v>0</v>
      </c>
      <c r="AE233" s="10">
        <f ca="1">IF(AE$5&lt;&gt;"",HLOOKUP(AE$5,Functionalization!$G$6:$R$373,ROW($A233)-5,FALSE),IFERROR(INDEX(AE$337:AE$373,MATCH($F233,$B$337:$B$373,0))/VLOOKUP($F233,$B$337:$BB$373,MATCH(LEFT(TRIM(AE$6),FIND("~",SUBSTITUTE(AE$6,"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233))*HLOOKUP(LEFT(TRIM(AE$6),FIND("~",SUBSTITUTE(AE$6," ","~",LEN(TRIM(AE$6))-LEN(SUBSTITUTE(TRIM(AE$6)," ",""))))-1)&amp;" Total",$B$6:$BB$373,ROW($A233)-5,FALSE))</f>
        <v>0</v>
      </c>
      <c r="AF233" s="10">
        <f ca="1">IF(AF$5&lt;&gt;"",HLOOKUP(AF$5,Functionalization!$G$6:$R$373,ROW($A233)-5,FALSE),IFERROR(INDEX(AF$337:AF$373,MATCH($F233,$B$337:$B$373,0))/VLOOKUP($F233,$B$337:$BB$373,MATCH(LEFT(TRIM(AF$6),FIND("~",SUBSTITUTE(AF$6,"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233))*HLOOKUP(LEFT(TRIM(AF$6),FIND("~",SUBSTITUTE(AF$6," ","~",LEN(TRIM(AF$6))-LEN(SUBSTITUTE(TRIM(AF$6)," ",""))))-1)&amp;" Total",$B$6:$BB$373,ROW($A233)-5,FALSE))</f>
        <v>0</v>
      </c>
      <c r="AG233" s="10">
        <f ca="1">IF(AG$5&lt;&gt;"",HLOOKUP(AG$5,Functionalization!$G$6:$R$373,ROW($A233)-5,FALSE),IFERROR(INDEX(AG$337:AG$373,MATCH($F233,$B$337:$B$373,0))/VLOOKUP($F233,$B$337:$BB$373,MATCH(LEFT(TRIM(AG$6),FIND("~",SUBSTITUTE(AG$6,"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233))*HLOOKUP(LEFT(TRIM(AG$6),FIND("~",SUBSTITUTE(AG$6," ","~",LEN(TRIM(AG$6))-LEN(SUBSTITUTE(TRIM(AG$6)," ",""))))-1)&amp;" Total",$B$6:$BB$373,ROW($A233)-5,FALSE))</f>
        <v>0</v>
      </c>
      <c r="AH233" s="10">
        <f ca="1">IF(AH$5&lt;&gt;"",HLOOKUP(AH$5,Functionalization!$G$6:$R$373,ROW($A233)-5,FALSE),IFERROR(INDEX(AH$337:AH$373,MATCH($F233,$B$337:$B$373,0))/VLOOKUP($F233,$B$337:$BB$373,MATCH(LEFT(TRIM(AH$6),FIND("~",SUBSTITUTE(AH$6,"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233))*HLOOKUP(LEFT(TRIM(AH$6),FIND("~",SUBSTITUTE(AH$6," ","~",LEN(TRIM(AH$6))-LEN(SUBSTITUTE(TRIM(AH$6)," ",""))))-1)&amp;" Total",$B$6:$BB$373,ROW($A233)-5,FALSE))</f>
        <v>0</v>
      </c>
      <c r="AI233" s="10">
        <f ca="1">IF(AI$5&lt;&gt;"",HLOOKUP(AI$5,Functionalization!$G$6:$R$373,ROW($A233)-5,FALSE),IFERROR(INDEX(AI$337:AI$373,MATCH($F233,$B$337:$B$373,0))/VLOOKUP($F233,$B$337:$BB$373,MATCH(LEFT(TRIM(AI$6),FIND("~",SUBSTITUTE(AI$6,"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233))*HLOOKUP(LEFT(TRIM(AI$6),FIND("~",SUBSTITUTE(AI$6," ","~",LEN(TRIM(AI$6))-LEN(SUBSTITUTE(TRIM(AI$6)," ",""))))-1)&amp;" Total",$B$6:$BB$373,ROW($A233)-5,FALSE))</f>
        <v>0</v>
      </c>
      <c r="AJ233" s="10">
        <f ca="1">IF(AJ$5&lt;&gt;"",HLOOKUP(AJ$5,Functionalization!$G$6:$R$373,ROW($A233)-5,FALSE),IFERROR(INDEX(AJ$337:AJ$373,MATCH($F233,$B$337:$B$373,0))/VLOOKUP($F233,$B$337:$BB$373,MATCH(LEFT(TRIM(AJ$6),FIND("~",SUBSTITUTE(AJ$6,"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233))*HLOOKUP(LEFT(TRIM(AJ$6),FIND("~",SUBSTITUTE(AJ$6," ","~",LEN(TRIM(AJ$6))-LEN(SUBSTITUTE(TRIM(AJ$6)," ",""))))-1)&amp;" Total",$B$6:$BB$373,ROW($A233)-5,FALSE))</f>
        <v>0</v>
      </c>
      <c r="AK233" s="10">
        <f ca="1">IF(AK$5&lt;&gt;"",HLOOKUP(AK$5,Functionalization!$G$6:$R$373,ROW($A233)-5,FALSE),IFERROR(INDEX(AK$337:AK$373,MATCH($F233,$B$337:$B$373,0))/VLOOKUP($F233,$B$337:$BB$373,MATCH(LEFT(TRIM(AK$6),FIND("~",SUBSTITUTE(AK$6,"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233))*HLOOKUP(LEFT(TRIM(AK$6),FIND("~",SUBSTITUTE(AK$6," ","~",LEN(TRIM(AK$6))-LEN(SUBSTITUTE(TRIM(AK$6)," ",""))))-1)&amp;" Total",$B$6:$BB$373,ROW($A233)-5,FALSE))</f>
        <v>0</v>
      </c>
      <c r="AL233" s="10">
        <f ca="1">IF(AL$5&lt;&gt;"",HLOOKUP(AL$5,Functionalization!$G$6:$R$373,ROW($A233)-5,FALSE),IFERROR(INDEX(AL$337:AL$373,MATCH($F233,$B$337:$B$373,0))/VLOOKUP($F233,$B$337:$BB$373,MATCH(LEFT(TRIM(AL$6),FIND("~",SUBSTITUTE(AL$6,"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233))*HLOOKUP(LEFT(TRIM(AL$6),FIND("~",SUBSTITUTE(AL$6," ","~",LEN(TRIM(AL$6))-LEN(SUBSTITUTE(TRIM(AL$6)," ",""))))-1)&amp;" Total",$B$6:$BB$373,ROW($A233)-5,FALSE))</f>
        <v>0</v>
      </c>
      <c r="AM233" s="10">
        <f ca="1">IF(AM$5&lt;&gt;"",HLOOKUP(AM$5,Functionalization!$G$6:$R$373,ROW($A233)-5,FALSE),IFERROR(INDEX(AM$337:AM$373,MATCH($F233,$B$337:$B$373,0))/VLOOKUP($F233,$B$337:$BB$373,MATCH(LEFT(TRIM(AM$6),FIND("~",SUBSTITUTE(AM$6,"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233))*HLOOKUP(LEFT(TRIM(AM$6),FIND("~",SUBSTITUTE(AM$6," ","~",LEN(TRIM(AM$6))-LEN(SUBSTITUTE(TRIM(AM$6)," ",""))))-1)&amp;" Total",$B$6:$BB$373,ROW($A233)-5,FALSE))</f>
        <v>0</v>
      </c>
      <c r="AN233" s="10">
        <f ca="1">IF(AN$5&lt;&gt;"",HLOOKUP(AN$5,Functionalization!$G$6:$R$373,ROW($A233)-5,FALSE),IFERROR(INDEX(AN$337:AN$373,MATCH($F233,$B$337:$B$373,0))/VLOOKUP($F233,$B$337:$BB$373,MATCH(LEFT(TRIM(AN$6),FIND("~",SUBSTITUTE(AN$6,"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233))*HLOOKUP(LEFT(TRIM(AN$6),FIND("~",SUBSTITUTE(AN$6," ","~",LEN(TRIM(AN$6))-LEN(SUBSTITUTE(TRIM(AN$6)," ",""))))-1)&amp;" Total",$B$6:$BB$373,ROW($A233)-5,FALSE))</f>
        <v>0</v>
      </c>
      <c r="AO233" s="10">
        <f ca="1">IF(AO$5&lt;&gt;"",HLOOKUP(AO$5,Functionalization!$G$6:$R$373,ROW($A233)-5,FALSE),IFERROR(INDEX(AO$337:AO$373,MATCH($F233,$B$337:$B$373,0))/VLOOKUP($F233,$B$337:$BB$373,MATCH(LEFT(TRIM(AO$6),FIND("~",SUBSTITUTE(AO$6,"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233))*HLOOKUP(LEFT(TRIM(AO$6),FIND("~",SUBSTITUTE(AO$6," ","~",LEN(TRIM(AO$6))-LEN(SUBSTITUTE(TRIM(AO$6)," ",""))))-1)&amp;" Total",$B$6:$BB$373,ROW($A233)-5,FALSE))</f>
        <v>0</v>
      </c>
      <c r="AP233" s="10">
        <f ca="1">IF(AP$5&lt;&gt;"",HLOOKUP(AP$5,Functionalization!$G$6:$R$373,ROW($A233)-5,FALSE),IFERROR(INDEX(AP$337:AP$373,MATCH($F233,$B$337:$B$373,0))/VLOOKUP($F233,$B$337:$BB$373,MATCH(LEFT(TRIM(AP$6),FIND("~",SUBSTITUTE(AP$6,"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233))*HLOOKUP(LEFT(TRIM(AP$6),FIND("~",SUBSTITUTE(AP$6," ","~",LEN(TRIM(AP$6))-LEN(SUBSTITUTE(TRIM(AP$6)," ",""))))-1)&amp;" Total",$B$6:$BB$373,ROW($A233)-5,FALSE))</f>
        <v>0</v>
      </c>
      <c r="AQ233" s="10">
        <f ca="1">IF(AQ$5&lt;&gt;"",HLOOKUP(AQ$5,Functionalization!$G$6:$R$373,ROW($A233)-5,FALSE),IFERROR(INDEX(AQ$337:AQ$373,MATCH($F233,$B$337:$B$373,0))/VLOOKUP($F233,$B$337:$BB$373,MATCH(LEFT(TRIM(AQ$6),FIND("~",SUBSTITUTE(AQ$6,"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233))*HLOOKUP(LEFT(TRIM(AQ$6),FIND("~",SUBSTITUTE(AQ$6," ","~",LEN(TRIM(AQ$6))-LEN(SUBSTITUTE(TRIM(AQ$6)," ",""))))-1)&amp;" Total",$B$6:$BB$373,ROW($A233)-5,FALSE))</f>
        <v>0</v>
      </c>
      <c r="AR233" s="10">
        <f ca="1">IF(AR$5&lt;&gt;"",HLOOKUP(AR$5,Functionalization!$G$6:$R$373,ROW($A233)-5,FALSE),IFERROR(INDEX(AR$337:AR$373,MATCH($F233,$B$337:$B$373,0))/VLOOKUP($F233,$B$337:$BB$373,MATCH(LEFT(TRIM(AR$6),FIND("~",SUBSTITUTE(AR$6,"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233))*HLOOKUP(LEFT(TRIM(AR$6),FIND("~",SUBSTITUTE(AR$6," ","~",LEN(TRIM(AR$6))-LEN(SUBSTITUTE(TRIM(AR$6)," ",""))))-1)&amp;" Total",$B$6:$BB$373,ROW($A233)-5,FALSE))</f>
        <v>0</v>
      </c>
      <c r="AS233" s="10">
        <f ca="1">IF(AS$5&lt;&gt;"",HLOOKUP(AS$5,Functionalization!$G$6:$R$373,ROW($A233)-5,FALSE),IFERROR(INDEX(AS$337:AS$373,MATCH($F233,$B$337:$B$373,0))/VLOOKUP($F233,$B$337:$BB$373,MATCH(LEFT(TRIM(AS$6),FIND("~",SUBSTITUTE(AS$6,"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233))*HLOOKUP(LEFT(TRIM(AS$6),FIND("~",SUBSTITUTE(AS$6," ","~",LEN(TRIM(AS$6))-LEN(SUBSTITUTE(TRIM(AS$6)," ",""))))-1)&amp;" Total",$B$6:$BB$373,ROW($A233)-5,FALSE))</f>
        <v>0</v>
      </c>
      <c r="AT233" s="10">
        <f ca="1">IF(AT$5&lt;&gt;"",HLOOKUP(AT$5,Functionalization!$G$6:$R$373,ROW($A233)-5,FALSE),IFERROR(INDEX(AT$337:AT$373,MATCH($F233,$B$337:$B$373,0))/VLOOKUP($F233,$B$337:$BB$373,MATCH(LEFT(TRIM(AT$6),FIND("~",SUBSTITUTE(AT$6,"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233))*HLOOKUP(LEFT(TRIM(AT$6),FIND("~",SUBSTITUTE(AT$6," ","~",LEN(TRIM(AT$6))-LEN(SUBSTITUTE(TRIM(AT$6)," ",""))))-1)&amp;" Total",$B$6:$BB$373,ROW($A233)-5,FALSE))</f>
        <v>0</v>
      </c>
      <c r="AU233" s="10">
        <f ca="1">IF(AU$5&lt;&gt;"",HLOOKUP(AU$5,Functionalization!$G$6:$R$373,ROW($A233)-5,FALSE),IFERROR(INDEX(AU$337:AU$373,MATCH($F233,$B$337:$B$373,0))/VLOOKUP($F233,$B$337:$BB$373,MATCH(LEFT(TRIM(AU$6),FIND("~",SUBSTITUTE(AU$6,"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233))*HLOOKUP(LEFT(TRIM(AU$6),FIND("~",SUBSTITUTE(AU$6," ","~",LEN(TRIM(AU$6))-LEN(SUBSTITUTE(TRIM(AU$6)," ",""))))-1)&amp;" Total",$B$6:$BB$373,ROW($A233)-5,FALSE))</f>
        <v>0</v>
      </c>
      <c r="AV233" s="10">
        <f ca="1">IF(AV$5&lt;&gt;"",HLOOKUP(AV$5,Functionalization!$G$6:$R$373,ROW($A233)-5,FALSE),IFERROR(INDEX(AV$337:AV$373,MATCH($F233,$B$337:$B$373,0))/VLOOKUP($F233,$B$337:$BB$373,MATCH(LEFT(TRIM(AV$6),FIND("~",SUBSTITUTE(AV$6,"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233))*HLOOKUP(LEFT(TRIM(AV$6),FIND("~",SUBSTITUTE(AV$6," ","~",LEN(TRIM(AV$6))-LEN(SUBSTITUTE(TRIM(AV$6)," ",""))))-1)&amp;" Total",$B$6:$BB$373,ROW($A233)-5,FALSE))</f>
        <v>0</v>
      </c>
      <c r="AW233" s="10">
        <f ca="1">IF(AW$5&lt;&gt;"",HLOOKUP(AW$5,Functionalization!$G$6:$R$373,ROW($A233)-5,FALSE),IFERROR(INDEX(AW$337:AW$373,MATCH($F233,$B$337:$B$373,0))/VLOOKUP($F233,$B$337:$BB$373,MATCH(LEFT(TRIM(AW$6),FIND("~",SUBSTITUTE(AW$6,"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233))*HLOOKUP(LEFT(TRIM(AW$6),FIND("~",SUBSTITUTE(AW$6," ","~",LEN(TRIM(AW$6))-LEN(SUBSTITUTE(TRIM(AW$6)," ",""))))-1)&amp;" Total",$B$6:$BB$373,ROW($A233)-5,FALSE))</f>
        <v>0</v>
      </c>
      <c r="AX233" s="10">
        <f ca="1">IF(AX$5&lt;&gt;"",HLOOKUP(AX$5,Functionalization!$G$6:$R$373,ROW($A233)-5,FALSE),IFERROR(INDEX(AX$337:AX$373,MATCH($F233,$B$337:$B$373,0))/VLOOKUP($F233,$B$337:$BB$373,MATCH(LEFT(TRIM(AX$6),FIND("~",SUBSTITUTE(AX$6,"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233))*HLOOKUP(LEFT(TRIM(AX$6),FIND("~",SUBSTITUTE(AX$6," ","~",LEN(TRIM(AX$6))-LEN(SUBSTITUTE(TRIM(AX$6)," ",""))))-1)&amp;" Total",$B$6:$BB$373,ROW($A233)-5,FALSE))</f>
        <v>0</v>
      </c>
      <c r="AY233" s="10">
        <f ca="1">IF(AY$5&lt;&gt;"",HLOOKUP(AY$5,Functionalization!$G$6:$R$373,ROW($A233)-5,FALSE),IFERROR(INDEX(AY$337:AY$373,MATCH($F233,$B$337:$B$373,0))/VLOOKUP($F233,$B$337:$BB$373,MATCH(LEFT(TRIM(AY$6),FIND("~",SUBSTITUTE(AY$6,"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233))*HLOOKUP(LEFT(TRIM(AY$6),FIND("~",SUBSTITUTE(AY$6," ","~",LEN(TRIM(AY$6))-LEN(SUBSTITUTE(TRIM(AY$6)," ",""))))-1)&amp;" Total",$B$6:$BB$373,ROW($A233)-5,FALSE))</f>
        <v>0</v>
      </c>
      <c r="AZ233" s="10">
        <f ca="1">IF(AZ$5&lt;&gt;"",HLOOKUP(AZ$5,Functionalization!$G$6:$R$373,ROW($A233)-5,FALSE),IFERROR(INDEX(AZ$337:AZ$373,MATCH($F233,$B$337:$B$373,0))/VLOOKUP($F233,$B$337:$BB$373,MATCH(LEFT(TRIM(AZ$6),FIND("~",SUBSTITUTE(AZ$6,"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233))*HLOOKUP(LEFT(TRIM(AZ$6),FIND("~",SUBSTITUTE(AZ$6," ","~",LEN(TRIM(AZ$6))-LEN(SUBSTITUTE(TRIM(AZ$6)," ",""))))-1)&amp;" Total",$B$6:$BB$373,ROW($A233)-5,FALSE))</f>
        <v>0</v>
      </c>
      <c r="BA233" s="10">
        <f ca="1">IF(BA$5&lt;&gt;"",HLOOKUP(BA$5,Functionalization!$G$6:$R$373,ROW($A233)-5,FALSE),IFERROR(INDEX(BA$337:BA$373,MATCH($F233,$B$337:$B$373,0))/VLOOKUP($F233,$B$337:$BB$373,MATCH(LEFT(TRIM(BA$6),FIND("~",SUBSTITUTE(BA$6,"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233))*HLOOKUP(LEFT(TRIM(BA$6),FIND("~",SUBSTITUTE(BA$6," ","~",LEN(TRIM(BA$6))-LEN(SUBSTITUTE(TRIM(BA$6)," ",""))))-1)&amp;" Total",$B$6:$BB$373,ROW($A233)-5,FALSE))</f>
        <v>0</v>
      </c>
      <c r="BB233" s="10">
        <f ca="1">IF(BB$5&lt;&gt;"",HLOOKUP(BB$5,Functionalization!$G$6:$R$373,ROW($A233)-5,FALSE),IFERROR(INDEX(BB$337:BB$373,MATCH($F233,$B$337:$B$373,0))/VLOOKUP($F233,$B$337:$BB$373,MATCH(LEFT(TRIM(BB$6),FIND("~",SUBSTITUTE(BB$6,"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233))*HLOOKUP(LEFT(TRIM(BB$6),FIND("~",SUBSTITUTE(BB$6," ","~",LEN(TRIM(BB$6))-LEN(SUBSTITUTE(TRIM(BB$6)," ",""))))-1)&amp;" Total",$B$6:$BB$373,ROW($A233)-5,FALSE))</f>
        <v>0</v>
      </c>
      <c r="BD233">
        <f ca="1">IFERROR(IF(SUMIF($G$6:$BB$6,BD$6&amp;" Total",$G233:$BB233)-(SUMIF($G$6:$BB$6,BD$6&amp;" "&amp;'Input-Func_Class'!$D$22,$G233:$BB233)+IFERROR(SUMIF($G$6:$BB$6,BD$6&amp;" "&amp;'Input-Func_Class'!$E$22,$G233:$BB233),SUMIF($G$6:$BB$6,BD$6&amp;" "&amp;'Input-Func_Class'!$B$24,$G233:$BB233))+SUMIF($G$6:$BB$6,BD$6&amp;" "&amp;'Input-Func_Class'!$F$22,$G233:$BB233))&lt;Check_Limit,0,1),1)</f>
        <v>0</v>
      </c>
      <c r="BE233">
        <f ca="1">IFERROR(IF(SUMIF($G$6:$BB$6,BE$6&amp;" Total",$G233:$BB233)-(SUMIF($G$6:$BB$6,BE$6&amp;" "&amp;'Input-Func_Class'!$D$22,$G233:$BB233)+IFERROR(SUMIF($G$6:$BB$6,BE$6&amp;" "&amp;'Input-Func_Class'!$E$22,$G233:$BB233),SUMIF($G$6:$BB$6,BE$6&amp;" "&amp;'Input-Func_Class'!$B$24,$G233:$BB233))+SUMIF($G$6:$BB$6,BE$6&amp;" "&amp;'Input-Func_Class'!$F$22,$G233:$BB233))&lt;Check_Limit,0,1),1)</f>
        <v>0</v>
      </c>
      <c r="BF233">
        <f ca="1">IFERROR(IF(SUMIF($G$6:$BB$6,BF$6&amp;" Total",$G233:$BB233)-(SUMIF($G$6:$BB$6,BF$6&amp;" "&amp;'Input-Func_Class'!$D$22,$G233:$BB233)+IFERROR(SUMIF($G$6:$BB$6,BF$6&amp;" "&amp;'Input-Func_Class'!$E$22,$G233:$BB233),SUMIF($G$6:$BB$6,BF$6&amp;" "&amp;'Input-Func_Class'!$B$24,$G233:$BB233))+SUMIF($G$6:$BB$6,BF$6&amp;" "&amp;'Input-Func_Class'!$F$22,$G233:$BB233))&lt;Check_Limit,0,1),1)</f>
        <v>0</v>
      </c>
      <c r="BG233">
        <f ca="1">IFERROR(IF(SUMIF($G$6:$BB$6,BG$6&amp;" Total",$G233:$BB233)-(SUMIF($G$6:$BB$6,BG$6&amp;" "&amp;'Input-Func_Class'!$D$22,$G233:$BB233)+IFERROR(SUMIF($G$6:$BB$6,BG$6&amp;" "&amp;'Input-Func_Class'!$E$22,$G233:$BB233),SUMIF($G$6:$BB$6,BG$6&amp;" "&amp;'Input-Func_Class'!$B$24,$G233:$BB233))+SUMIF($G$6:$BB$6,BG$6&amp;" "&amp;'Input-Func_Class'!$F$22,$G233:$BB233))&lt;Check_Limit,0,1),1)</f>
        <v>0</v>
      </c>
      <c r="BH233">
        <f ca="1">IFERROR(IF(SUMIF($G$6:$BB$6,BH$6&amp;" Total",$G233:$BB233)-(SUMIF($G$6:$BB$6,BH$6&amp;" "&amp;'Input-Func_Class'!$D$22,$G233:$BB233)+IFERROR(SUMIF($G$6:$BB$6,BH$6&amp;" "&amp;'Input-Func_Class'!$E$22,$G233:$BB233),SUMIF($G$6:$BB$6,BH$6&amp;" "&amp;'Input-Func_Class'!$B$24,$G233:$BB233))+SUMIF($G$6:$BB$6,BH$6&amp;" "&amp;'Input-Func_Class'!$F$22,$G233:$BB233))&lt;Check_Limit,0,1),1)</f>
        <v>0</v>
      </c>
      <c r="BI233">
        <f ca="1">IFERROR(IF(SUMIF($G$6:$BB$6,BI$6&amp;" Total",$G233:$BB233)-(SUMIF($G$6:$BB$6,BI$6&amp;" "&amp;'Input-Func_Class'!$D$22,$G233:$BB233)+IFERROR(SUMIF($G$6:$BB$6,BI$6&amp;" "&amp;'Input-Func_Class'!$E$22,$G233:$BB233),SUMIF($G$6:$BB$6,BI$6&amp;" "&amp;'Input-Func_Class'!$B$24,$G233:$BB233))+SUMIF($G$6:$BB$6,BI$6&amp;" "&amp;'Input-Func_Class'!$F$22,$G233:$BB233))&lt;Check_Limit,0,1),1)</f>
        <v>0</v>
      </c>
      <c r="BJ233">
        <f ca="1">IFERROR(IF(SUMIF($G$6:$BB$6,BJ$6&amp;" Total",$G233:$BB233)-(SUMIF($G$6:$BB$6,BJ$6&amp;" "&amp;'Input-Func_Class'!$D$22,$G233:$BB233)+IFERROR(SUMIF($G$6:$BB$6,BJ$6&amp;" "&amp;'Input-Func_Class'!$E$22,$G233:$BB233),SUMIF($G$6:$BB$6,BJ$6&amp;" "&amp;'Input-Func_Class'!$B$24,$G233:$BB233))+SUMIF($G$6:$BB$6,BJ$6&amp;" "&amp;'Input-Func_Class'!$F$22,$G233:$BB233))&lt;Check_Limit,0,1),1)</f>
        <v>0</v>
      </c>
      <c r="BK233">
        <f ca="1">IFERROR(IF(SUMIF($G$6:$BB$6,BK$6&amp;" Total",$G233:$BB233)-(SUMIF($G$6:$BB$6,BK$6&amp;" "&amp;'Input-Func_Class'!$D$22,$G233:$BB233)+IFERROR(SUMIF($G$6:$BB$6,BK$6&amp;" "&amp;'Input-Func_Class'!$E$22,$G233:$BB233),SUMIF($G$6:$BB$6,BK$6&amp;" "&amp;'Input-Func_Class'!$B$24,$G233:$BB233))+SUMIF($G$6:$BB$6,BK$6&amp;" "&amp;'Input-Func_Class'!$F$22,$G233:$BB233))&lt;Check_Limit,0,1),1)</f>
        <v>0</v>
      </c>
      <c r="BL233">
        <f ca="1">IFERROR(IF(SUMIF($G$6:$BB$6,BL$6&amp;" Total",$G233:$BB233)-(SUMIF($G$6:$BB$6,BL$6&amp;" "&amp;'Input-Func_Class'!$D$22,$G233:$BB233)+IFERROR(SUMIF($G$6:$BB$6,BL$6&amp;" "&amp;'Input-Func_Class'!$E$22,$G233:$BB233),SUMIF($G$6:$BB$6,BL$6&amp;" "&amp;'Input-Func_Class'!$B$24,$G233:$BB233))+SUMIF($G$6:$BB$6,BL$6&amp;" "&amp;'Input-Func_Class'!$F$22,$G233:$BB233))&lt;Check_Limit,0,1),1)</f>
        <v>0</v>
      </c>
      <c r="BM233">
        <f ca="1">IFERROR(IF(SUMIF($G$6:$BB$6,BM$6&amp;" Total",$G233:$BB233)-(SUMIF($G$6:$BB$6,BM$6&amp;" "&amp;'Input-Func_Class'!$D$22,$G233:$BB233)+IFERROR(SUMIF($G$6:$BB$6,BM$6&amp;" "&amp;'Input-Func_Class'!$E$22,$G233:$BB233),SUMIF($G$6:$BB$6,BM$6&amp;" "&amp;'Input-Func_Class'!$B$24,$G233:$BB233))+SUMIF($G$6:$BB$6,BM$6&amp;" "&amp;'Input-Func_Class'!$F$22,$G233:$BB233))&lt;Check_Limit,0,1),1)</f>
        <v>0</v>
      </c>
      <c r="BN233">
        <f ca="1">IFERROR(IF(SUMIF($G$6:$BB$6,BN$6&amp;" Total",$G233:$BB233)-(SUMIF($G$6:$BB$6,BN$6&amp;" "&amp;'Input-Func_Class'!$D$22,$G233:$BB233)+IFERROR(SUMIF($G$6:$BB$6,BN$6&amp;" "&amp;'Input-Func_Class'!$E$22,$G233:$BB233),SUMIF($G$6:$BB$6,BN$6&amp;" "&amp;'Input-Func_Class'!$B$24,$G233:$BB233))+SUMIF($G$6:$BB$6,BN$6&amp;" "&amp;'Input-Func_Class'!$F$22,$G233:$BB233))&lt;Check_Limit,0,1),1)</f>
        <v>0</v>
      </c>
      <c r="BO233">
        <f ca="1">IFERROR(IF(SUMIF($G$6:$BB$6,BO$6&amp;" Total",$G233:$BB233)-(SUMIF($G$6:$BB$6,BO$6&amp;" "&amp;'Input-Func_Class'!$D$22,$G233:$BB233)+IFERROR(SUMIF($G$6:$BB$6,BO$6&amp;" "&amp;'Input-Func_Class'!$E$22,$G233:$BB233),SUMIF($G$6:$BB$6,BO$6&amp;" "&amp;'Input-Func_Class'!$B$24,$G233:$BB233))+SUMIF($G$6:$BB$6,BO$6&amp;" "&amp;'Input-Func_Class'!$F$22,$G233:$BB233))&lt;Check_Limit,0,1),1)</f>
        <v>0</v>
      </c>
    </row>
    <row r="234" spans="1:67" outlineLevel="1">
      <c r="A234" s="31">
        <f>IF(ISBLANK('Input-Accounts'!A234),"",'Input-Accounts'!A234)</f>
        <v>207</v>
      </c>
      <c r="B234" s="53" t="str">
        <f>IF(ISBLANK('Input-Accounts'!B234),"",'Input-Accounts'!B234)</f>
        <v>Rents</v>
      </c>
      <c r="C234" s="31">
        <f>IF(ISBLANK('Input-Accounts'!C234),"",'Input-Accounts'!C234)</f>
        <v>931</v>
      </c>
      <c r="D234" s="10">
        <f>Functionalization!$D234</f>
        <v>667325.86350321106</v>
      </c>
      <c r="E234" s="10">
        <f t="shared" ca="1" si="66"/>
        <v>0</v>
      </c>
      <c r="F234" s="3" t="str">
        <f>IF($D234=0,"-",IF('Input-Accounts'!$E234&lt;&gt;0,'Input-Accounts'!$E234,'Input-Accounts'!$G234))</f>
        <v>INT_OM_Exc_A&amp;G,Gas,Uncoll</v>
      </c>
      <c r="G234" s="10">
        <f ca="1">IF(G$5&lt;&gt;"",HLOOKUP(G$5,Functionalization!$G$6:$R$373,ROW($A234)-5,FALSE),IFERROR(INDEX(G$337:G$373,MATCH($F234,$B$337:$B$373,0))/VLOOKUP($F234,$B$337:$BB$373,MATCH(LEFT(TRIM(G$6),FIND("~",SUBSTITUTE(G$6,"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234))*HLOOKUP(LEFT(TRIM(G$6),FIND("~",SUBSTITUTE(G$6," ","~",LEN(TRIM(G$6))-LEN(SUBSTITUTE(TRIM(G$6)," ",""))))-1)&amp;" Total",$B$6:$BB$373,ROW($A234)-5,FALSE))</f>
        <v>298894.67587218067</v>
      </c>
      <c r="H234" s="10">
        <f ca="1">IF(H$5&lt;&gt;"",HLOOKUP(H$5,Functionalization!$G$6:$R$373,ROW($A234)-5,FALSE),IFERROR(INDEX(H$337:H$373,MATCH($F234,$B$337:$B$373,0))/VLOOKUP($F234,$B$337:$BB$373,MATCH(LEFT(TRIM(H$6),FIND("~",SUBSTITUTE(H$6,"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234))*HLOOKUP(LEFT(TRIM(H$6),FIND("~",SUBSTITUTE(H$6," ","~",LEN(TRIM(H$6))-LEN(SUBSTITUTE(TRIM(H$6)," ",""))))-1)&amp;" Total",$B$6:$BB$373,ROW($A234)-5,FALSE))</f>
        <v>215461.17288281198</v>
      </c>
      <c r="I234" s="10">
        <f ca="1">IF(I$5&lt;&gt;"",HLOOKUP(I$5,Functionalization!$G$6:$R$373,ROW($A234)-5,FALSE),IFERROR(INDEX(I$337:I$373,MATCH($F234,$B$337:$B$373,0))/VLOOKUP($F234,$B$337:$BB$373,MATCH(LEFT(TRIM(I$6),FIND("~",SUBSTITUTE(I$6,"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234))*HLOOKUP(LEFT(TRIM(I$6),FIND("~",SUBSTITUTE(I$6," ","~",LEN(TRIM(I$6))-LEN(SUBSTITUTE(TRIM(I$6)," ",""))))-1)&amp;" Total",$B$6:$BB$373,ROW($A234)-5,FALSE))</f>
        <v>0</v>
      </c>
      <c r="J234" s="10">
        <f ca="1">IF(J$5&lt;&gt;"",HLOOKUP(J$5,Functionalization!$G$6:$R$373,ROW($A234)-5,FALSE),IFERROR(INDEX(J$337:J$373,MATCH($F234,$B$337:$B$373,0))/VLOOKUP($F234,$B$337:$BB$373,MATCH(LEFT(TRIM(J$6),FIND("~",SUBSTITUTE(J$6,"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234))*HLOOKUP(LEFT(TRIM(J$6),FIND("~",SUBSTITUTE(J$6," ","~",LEN(TRIM(J$6))-LEN(SUBSTITUTE(TRIM(J$6)," ",""))))-1)&amp;" Total",$B$6:$BB$373,ROW($A234)-5,FALSE))</f>
        <v>83433.502989368659</v>
      </c>
      <c r="K234" s="10">
        <f ca="1">IF(K$5&lt;&gt;"",HLOOKUP(K$5,Functionalization!$G$6:$R$373,ROW($A234)-5,FALSE),IFERROR(INDEX(K$337:K$373,MATCH($F234,$B$337:$B$373,0))/VLOOKUP($F234,$B$337:$BB$373,MATCH(LEFT(TRIM(K$6),FIND("~",SUBSTITUTE(K$6,"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234))*HLOOKUP(LEFT(TRIM(K$6),FIND("~",SUBSTITUTE(K$6," ","~",LEN(TRIM(K$6))-LEN(SUBSTITUTE(TRIM(K$6)," ",""))))-1)&amp;" Total",$B$6:$BB$373,ROW($A234)-5,FALSE))</f>
        <v>271964.37963239872</v>
      </c>
      <c r="L234" s="10">
        <f ca="1">IF(L$5&lt;&gt;"",HLOOKUP(L$5,Functionalization!$G$6:$R$373,ROW($A234)-5,FALSE),IFERROR(INDEX(L$337:L$373,MATCH($F234,$B$337:$B$373,0))/VLOOKUP($F234,$B$337:$BB$373,MATCH(LEFT(TRIM(L$6),FIND("~",SUBSTITUTE(L$6,"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234))*HLOOKUP(LEFT(TRIM(L$6),FIND("~",SUBSTITUTE(L$6," ","~",LEN(TRIM(L$6))-LEN(SUBSTITUTE(TRIM(L$6)," ",""))))-1)&amp;" Total",$B$6:$BB$373,ROW($A234)-5,FALSE))</f>
        <v>0</v>
      </c>
      <c r="M234" s="10">
        <f ca="1">IF(M$5&lt;&gt;"",HLOOKUP(M$5,Functionalization!$G$6:$R$373,ROW($A234)-5,FALSE),IFERROR(INDEX(M$337:M$373,MATCH($F234,$B$337:$B$373,0))/VLOOKUP($F234,$B$337:$BB$373,MATCH(LEFT(TRIM(M$6),FIND("~",SUBSTITUTE(M$6,"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234))*HLOOKUP(LEFT(TRIM(M$6),FIND("~",SUBSTITUTE(M$6," ","~",LEN(TRIM(M$6))-LEN(SUBSTITUTE(TRIM(M$6)," ",""))))-1)&amp;" Total",$B$6:$BB$373,ROW($A234)-5,FALSE))</f>
        <v>0</v>
      </c>
      <c r="N234" s="10">
        <f ca="1">IF(N$5&lt;&gt;"",HLOOKUP(N$5,Functionalization!$G$6:$R$373,ROW($A234)-5,FALSE),IFERROR(INDEX(N$337:N$373,MATCH($F234,$B$337:$B$373,0))/VLOOKUP($F234,$B$337:$BB$373,MATCH(LEFT(TRIM(N$6),FIND("~",SUBSTITUTE(N$6,"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234))*HLOOKUP(LEFT(TRIM(N$6),FIND("~",SUBSTITUTE(N$6," ","~",LEN(TRIM(N$6))-LEN(SUBSTITUTE(TRIM(N$6)," ",""))))-1)&amp;" Total",$B$6:$BB$373,ROW($A234)-5,FALSE))</f>
        <v>271964.37963239872</v>
      </c>
      <c r="O234" s="10">
        <f ca="1">IF(O$5&lt;&gt;"",HLOOKUP(O$5,Functionalization!$G$6:$R$373,ROW($A234)-5,FALSE),IFERROR(INDEX(O$337:O$373,MATCH($F234,$B$337:$B$373,0))/VLOOKUP($F234,$B$337:$BB$373,MATCH(LEFT(TRIM(O$6),FIND("~",SUBSTITUTE(O$6,"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234))*HLOOKUP(LEFT(TRIM(O$6),FIND("~",SUBSTITUTE(O$6," ","~",LEN(TRIM(O$6))-LEN(SUBSTITUTE(TRIM(O$6)," ",""))))-1)&amp;" Total",$B$6:$BB$373,ROW($A234)-5,FALSE))</f>
        <v>96466.807998631717</v>
      </c>
      <c r="P234" s="10">
        <f ca="1">IF(P$5&lt;&gt;"",HLOOKUP(P$5,Functionalization!$G$6:$R$373,ROW($A234)-5,FALSE),IFERROR(INDEX(P$337:P$373,MATCH($F234,$B$337:$B$373,0))/VLOOKUP($F234,$B$337:$BB$373,MATCH(LEFT(TRIM(P$6),FIND("~",SUBSTITUTE(P$6,"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234))*HLOOKUP(LEFT(TRIM(P$6),FIND("~",SUBSTITUTE(P$6," ","~",LEN(TRIM(P$6))-LEN(SUBSTITUTE(TRIM(P$6)," ",""))))-1)&amp;" Total",$B$6:$BB$373,ROW($A234)-5,FALSE))</f>
        <v>0</v>
      </c>
      <c r="Q234" s="10">
        <f ca="1">IF(Q$5&lt;&gt;"",HLOOKUP(Q$5,Functionalization!$G$6:$R$373,ROW($A234)-5,FALSE),IFERROR(INDEX(Q$337:Q$373,MATCH($F234,$B$337:$B$373,0))/VLOOKUP($F234,$B$337:$BB$373,MATCH(LEFT(TRIM(Q$6),FIND("~",SUBSTITUTE(Q$6,"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234))*HLOOKUP(LEFT(TRIM(Q$6),FIND("~",SUBSTITUTE(Q$6," ","~",LEN(TRIM(Q$6))-LEN(SUBSTITUTE(TRIM(Q$6)," ",""))))-1)&amp;" Total",$B$6:$BB$373,ROW($A234)-5,FALSE))</f>
        <v>0</v>
      </c>
      <c r="R234" s="10">
        <f ca="1">IF(R$5&lt;&gt;"",HLOOKUP(R$5,Functionalization!$G$6:$R$373,ROW($A234)-5,FALSE),IFERROR(INDEX(R$337:R$373,MATCH($F234,$B$337:$B$373,0))/VLOOKUP($F234,$B$337:$BB$373,MATCH(LEFT(TRIM(R$6),FIND("~",SUBSTITUTE(R$6,"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234))*HLOOKUP(LEFT(TRIM(R$6),FIND("~",SUBSTITUTE(R$6," ","~",LEN(TRIM(R$6))-LEN(SUBSTITUTE(TRIM(R$6)," ",""))))-1)&amp;" Total",$B$6:$BB$373,ROW($A234)-5,FALSE))</f>
        <v>96466.807998631717</v>
      </c>
      <c r="S234" s="10">
        <f ca="1">IF(S$5&lt;&gt;"",HLOOKUP(S$5,Functionalization!$G$6:$R$373,ROW($A234)-5,FALSE),IFERROR(INDEX(S$337:S$373,MATCH($F234,$B$337:$B$373,0))/VLOOKUP($F234,$B$337:$BB$373,MATCH(LEFT(TRIM(S$6),FIND("~",SUBSTITUTE(S$6,"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234))*HLOOKUP(LEFT(TRIM(S$6),FIND("~",SUBSTITUTE(S$6," ","~",LEN(TRIM(S$6))-LEN(SUBSTITUTE(TRIM(S$6)," ",""))))-1)&amp;" Total",$B$6:$BB$373,ROW($A234)-5,FALSE))</f>
        <v>0</v>
      </c>
      <c r="T234" s="10">
        <f ca="1">IF(T$5&lt;&gt;"",HLOOKUP(T$5,Functionalization!$G$6:$R$373,ROW($A234)-5,FALSE),IFERROR(INDEX(T$337:T$373,MATCH($F234,$B$337:$B$373,0))/VLOOKUP($F234,$B$337:$BB$373,MATCH(LEFT(TRIM(T$6),FIND("~",SUBSTITUTE(T$6,"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234))*HLOOKUP(LEFT(TRIM(T$6),FIND("~",SUBSTITUTE(T$6," ","~",LEN(TRIM(T$6))-LEN(SUBSTITUTE(TRIM(T$6)," ",""))))-1)&amp;" Total",$B$6:$BB$373,ROW($A234)-5,FALSE))</f>
        <v>0</v>
      </c>
      <c r="U234" s="10">
        <f ca="1">IF(U$5&lt;&gt;"",HLOOKUP(U$5,Functionalization!$G$6:$R$373,ROW($A234)-5,FALSE),IFERROR(INDEX(U$337:U$373,MATCH($F234,$B$337:$B$373,0))/VLOOKUP($F234,$B$337:$BB$373,MATCH(LEFT(TRIM(U$6),FIND("~",SUBSTITUTE(U$6,"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234))*HLOOKUP(LEFT(TRIM(U$6),FIND("~",SUBSTITUTE(U$6," ","~",LEN(TRIM(U$6))-LEN(SUBSTITUTE(TRIM(U$6)," ",""))))-1)&amp;" Total",$B$6:$BB$373,ROW($A234)-5,FALSE))</f>
        <v>0</v>
      </c>
      <c r="V234" s="10">
        <f ca="1">IF(V$5&lt;&gt;"",HLOOKUP(V$5,Functionalization!$G$6:$R$373,ROW($A234)-5,FALSE),IFERROR(INDEX(V$337:V$373,MATCH($F234,$B$337:$B$373,0))/VLOOKUP($F234,$B$337:$BB$373,MATCH(LEFT(TRIM(V$6),FIND("~",SUBSTITUTE(V$6,"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234))*HLOOKUP(LEFT(TRIM(V$6),FIND("~",SUBSTITUTE(V$6," ","~",LEN(TRIM(V$6))-LEN(SUBSTITUTE(TRIM(V$6)," ",""))))-1)&amp;" Total",$B$6:$BB$373,ROW($A234)-5,FALSE))</f>
        <v>0</v>
      </c>
      <c r="W234" s="10">
        <f ca="1">IF(W$5&lt;&gt;"",HLOOKUP(W$5,Functionalization!$G$6:$R$373,ROW($A234)-5,FALSE),IFERROR(INDEX(W$337:W$373,MATCH($F234,$B$337:$B$373,0))/VLOOKUP($F234,$B$337:$BB$373,MATCH(LEFT(TRIM(W$6),FIND("~",SUBSTITUTE(W$6,"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234))*HLOOKUP(LEFT(TRIM(W$6),FIND("~",SUBSTITUTE(W$6," ","~",LEN(TRIM(W$6))-LEN(SUBSTITUTE(TRIM(W$6)," ",""))))-1)&amp;" Total",$B$6:$BB$373,ROW($A234)-5,FALSE))</f>
        <v>0</v>
      </c>
      <c r="X234" s="10">
        <f ca="1">IF(X$5&lt;&gt;"",HLOOKUP(X$5,Functionalization!$G$6:$R$373,ROW($A234)-5,FALSE),IFERROR(INDEX(X$337:X$373,MATCH($F234,$B$337:$B$373,0))/VLOOKUP($F234,$B$337:$BB$373,MATCH(LEFT(TRIM(X$6),FIND("~",SUBSTITUTE(X$6,"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234))*HLOOKUP(LEFT(TRIM(X$6),FIND("~",SUBSTITUTE(X$6," ","~",LEN(TRIM(X$6))-LEN(SUBSTITUTE(TRIM(X$6)," ",""))))-1)&amp;" Total",$B$6:$BB$373,ROW($A234)-5,FALSE))</f>
        <v>0</v>
      </c>
      <c r="Y234" s="10">
        <f ca="1">IF(Y$5&lt;&gt;"",HLOOKUP(Y$5,Functionalization!$G$6:$R$373,ROW($A234)-5,FALSE),IFERROR(INDEX(Y$337:Y$373,MATCH($F234,$B$337:$B$373,0))/VLOOKUP($F234,$B$337:$BB$373,MATCH(LEFT(TRIM(Y$6),FIND("~",SUBSTITUTE(Y$6,"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234))*HLOOKUP(LEFT(TRIM(Y$6),FIND("~",SUBSTITUTE(Y$6," ","~",LEN(TRIM(Y$6))-LEN(SUBSTITUTE(TRIM(Y$6)," ",""))))-1)&amp;" Total",$B$6:$BB$373,ROW($A234)-5,FALSE))</f>
        <v>0</v>
      </c>
      <c r="Z234" s="10">
        <f ca="1">IF(Z$5&lt;&gt;"",HLOOKUP(Z$5,Functionalization!$G$6:$R$373,ROW($A234)-5,FALSE),IFERROR(INDEX(Z$337:Z$373,MATCH($F234,$B$337:$B$373,0))/VLOOKUP($F234,$B$337:$BB$373,MATCH(LEFT(TRIM(Z$6),FIND("~",SUBSTITUTE(Z$6,"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234))*HLOOKUP(LEFT(TRIM(Z$6),FIND("~",SUBSTITUTE(Z$6," ","~",LEN(TRIM(Z$6))-LEN(SUBSTITUTE(TRIM(Z$6)," ",""))))-1)&amp;" Total",$B$6:$BB$373,ROW($A234)-5,FALSE))</f>
        <v>0</v>
      </c>
      <c r="AA234" s="10">
        <f ca="1">IF(AA$5&lt;&gt;"",HLOOKUP(AA$5,Functionalization!$G$6:$R$373,ROW($A234)-5,FALSE),IFERROR(INDEX(AA$337:AA$373,MATCH($F234,$B$337:$B$373,0))/VLOOKUP($F234,$B$337:$BB$373,MATCH(LEFT(TRIM(AA$6),FIND("~",SUBSTITUTE(AA$6,"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234))*HLOOKUP(LEFT(TRIM(AA$6),FIND("~",SUBSTITUTE(AA$6," ","~",LEN(TRIM(AA$6))-LEN(SUBSTITUTE(TRIM(AA$6)," ",""))))-1)&amp;" Total",$B$6:$BB$373,ROW($A234)-5,FALSE))</f>
        <v>0</v>
      </c>
      <c r="AB234" s="10">
        <f ca="1">IF(AB$5&lt;&gt;"",HLOOKUP(AB$5,Functionalization!$G$6:$R$373,ROW($A234)-5,FALSE),IFERROR(INDEX(AB$337:AB$373,MATCH($F234,$B$337:$B$373,0))/VLOOKUP($F234,$B$337:$BB$373,MATCH(LEFT(TRIM(AB$6),FIND("~",SUBSTITUTE(AB$6,"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234))*HLOOKUP(LEFT(TRIM(AB$6),FIND("~",SUBSTITUTE(AB$6," ","~",LEN(TRIM(AB$6))-LEN(SUBSTITUTE(TRIM(AB$6)," ",""))))-1)&amp;" Total",$B$6:$BB$373,ROW($A234)-5,FALSE))</f>
        <v>0</v>
      </c>
      <c r="AC234" s="10">
        <f ca="1">IF(AC$5&lt;&gt;"",HLOOKUP(AC$5,Functionalization!$G$6:$R$373,ROW($A234)-5,FALSE),IFERROR(INDEX(AC$337:AC$373,MATCH($F234,$B$337:$B$373,0))/VLOOKUP($F234,$B$337:$BB$373,MATCH(LEFT(TRIM(AC$6),FIND("~",SUBSTITUTE(AC$6,"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234))*HLOOKUP(LEFT(TRIM(AC$6),FIND("~",SUBSTITUTE(AC$6," ","~",LEN(TRIM(AC$6))-LEN(SUBSTITUTE(TRIM(AC$6)," ",""))))-1)&amp;" Total",$B$6:$BB$373,ROW($A234)-5,FALSE))</f>
        <v>0</v>
      </c>
      <c r="AD234" s="10">
        <f ca="1">IF(AD$5&lt;&gt;"",HLOOKUP(AD$5,Functionalization!$G$6:$R$373,ROW($A234)-5,FALSE),IFERROR(INDEX(AD$337:AD$373,MATCH($F234,$B$337:$B$373,0))/VLOOKUP($F234,$B$337:$BB$373,MATCH(LEFT(TRIM(AD$6),FIND("~",SUBSTITUTE(AD$6,"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234))*HLOOKUP(LEFT(TRIM(AD$6),FIND("~",SUBSTITUTE(AD$6," ","~",LEN(TRIM(AD$6))-LEN(SUBSTITUTE(TRIM(AD$6)," ",""))))-1)&amp;" Total",$B$6:$BB$373,ROW($A234)-5,FALSE))</f>
        <v>0</v>
      </c>
      <c r="AE234" s="10">
        <f ca="1">IF(AE$5&lt;&gt;"",HLOOKUP(AE$5,Functionalization!$G$6:$R$373,ROW($A234)-5,FALSE),IFERROR(INDEX(AE$337:AE$373,MATCH($F234,$B$337:$B$373,0))/VLOOKUP($F234,$B$337:$BB$373,MATCH(LEFT(TRIM(AE$6),FIND("~",SUBSTITUTE(AE$6,"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234))*HLOOKUP(LEFT(TRIM(AE$6),FIND("~",SUBSTITUTE(AE$6," ","~",LEN(TRIM(AE$6))-LEN(SUBSTITUTE(TRIM(AE$6)," ",""))))-1)&amp;" Total",$B$6:$BB$373,ROW($A234)-5,FALSE))</f>
        <v>0</v>
      </c>
      <c r="AF234" s="10">
        <f ca="1">IF(AF$5&lt;&gt;"",HLOOKUP(AF$5,Functionalization!$G$6:$R$373,ROW($A234)-5,FALSE),IFERROR(INDEX(AF$337:AF$373,MATCH($F234,$B$337:$B$373,0))/VLOOKUP($F234,$B$337:$BB$373,MATCH(LEFT(TRIM(AF$6),FIND("~",SUBSTITUTE(AF$6,"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234))*HLOOKUP(LEFT(TRIM(AF$6),FIND("~",SUBSTITUTE(AF$6," ","~",LEN(TRIM(AF$6))-LEN(SUBSTITUTE(TRIM(AF$6)," ",""))))-1)&amp;" Total",$B$6:$BB$373,ROW($A234)-5,FALSE))</f>
        <v>0</v>
      </c>
      <c r="AG234" s="10">
        <f ca="1">IF(AG$5&lt;&gt;"",HLOOKUP(AG$5,Functionalization!$G$6:$R$373,ROW($A234)-5,FALSE),IFERROR(INDEX(AG$337:AG$373,MATCH($F234,$B$337:$B$373,0))/VLOOKUP($F234,$B$337:$BB$373,MATCH(LEFT(TRIM(AG$6),FIND("~",SUBSTITUTE(AG$6,"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234))*HLOOKUP(LEFT(TRIM(AG$6),FIND("~",SUBSTITUTE(AG$6," ","~",LEN(TRIM(AG$6))-LEN(SUBSTITUTE(TRIM(AG$6)," ",""))))-1)&amp;" Total",$B$6:$BB$373,ROW($A234)-5,FALSE))</f>
        <v>0</v>
      </c>
      <c r="AH234" s="10">
        <f ca="1">IF(AH$5&lt;&gt;"",HLOOKUP(AH$5,Functionalization!$G$6:$R$373,ROW($A234)-5,FALSE),IFERROR(INDEX(AH$337:AH$373,MATCH($F234,$B$337:$B$373,0))/VLOOKUP($F234,$B$337:$BB$373,MATCH(LEFT(TRIM(AH$6),FIND("~",SUBSTITUTE(AH$6,"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234))*HLOOKUP(LEFT(TRIM(AH$6),FIND("~",SUBSTITUTE(AH$6," ","~",LEN(TRIM(AH$6))-LEN(SUBSTITUTE(TRIM(AH$6)," ",""))))-1)&amp;" Total",$B$6:$BB$373,ROW($A234)-5,FALSE))</f>
        <v>0</v>
      </c>
      <c r="AI234" s="10">
        <f ca="1">IF(AI$5&lt;&gt;"",HLOOKUP(AI$5,Functionalization!$G$6:$R$373,ROW($A234)-5,FALSE),IFERROR(INDEX(AI$337:AI$373,MATCH($F234,$B$337:$B$373,0))/VLOOKUP($F234,$B$337:$BB$373,MATCH(LEFT(TRIM(AI$6),FIND("~",SUBSTITUTE(AI$6,"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234))*HLOOKUP(LEFT(TRIM(AI$6),FIND("~",SUBSTITUTE(AI$6," ","~",LEN(TRIM(AI$6))-LEN(SUBSTITUTE(TRIM(AI$6)," ",""))))-1)&amp;" Total",$B$6:$BB$373,ROW($A234)-5,FALSE))</f>
        <v>0</v>
      </c>
      <c r="AJ234" s="10">
        <f ca="1">IF(AJ$5&lt;&gt;"",HLOOKUP(AJ$5,Functionalization!$G$6:$R$373,ROW($A234)-5,FALSE),IFERROR(INDEX(AJ$337:AJ$373,MATCH($F234,$B$337:$B$373,0))/VLOOKUP($F234,$B$337:$BB$373,MATCH(LEFT(TRIM(AJ$6),FIND("~",SUBSTITUTE(AJ$6,"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234))*HLOOKUP(LEFT(TRIM(AJ$6),FIND("~",SUBSTITUTE(AJ$6," ","~",LEN(TRIM(AJ$6))-LEN(SUBSTITUTE(TRIM(AJ$6)," ",""))))-1)&amp;" Total",$B$6:$BB$373,ROW($A234)-5,FALSE))</f>
        <v>0</v>
      </c>
      <c r="AK234" s="10">
        <f ca="1">IF(AK$5&lt;&gt;"",HLOOKUP(AK$5,Functionalization!$G$6:$R$373,ROW($A234)-5,FALSE),IFERROR(INDEX(AK$337:AK$373,MATCH($F234,$B$337:$B$373,0))/VLOOKUP($F234,$B$337:$BB$373,MATCH(LEFT(TRIM(AK$6),FIND("~",SUBSTITUTE(AK$6,"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234))*HLOOKUP(LEFT(TRIM(AK$6),FIND("~",SUBSTITUTE(AK$6," ","~",LEN(TRIM(AK$6))-LEN(SUBSTITUTE(TRIM(AK$6)," ",""))))-1)&amp;" Total",$B$6:$BB$373,ROW($A234)-5,FALSE))</f>
        <v>0</v>
      </c>
      <c r="AL234" s="10">
        <f ca="1">IF(AL$5&lt;&gt;"",HLOOKUP(AL$5,Functionalization!$G$6:$R$373,ROW($A234)-5,FALSE),IFERROR(INDEX(AL$337:AL$373,MATCH($F234,$B$337:$B$373,0))/VLOOKUP($F234,$B$337:$BB$373,MATCH(LEFT(TRIM(AL$6),FIND("~",SUBSTITUTE(AL$6,"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234))*HLOOKUP(LEFT(TRIM(AL$6),FIND("~",SUBSTITUTE(AL$6," ","~",LEN(TRIM(AL$6))-LEN(SUBSTITUTE(TRIM(AL$6)," ",""))))-1)&amp;" Total",$B$6:$BB$373,ROW($A234)-5,FALSE))</f>
        <v>0</v>
      </c>
      <c r="AM234" s="10">
        <f ca="1">IF(AM$5&lt;&gt;"",HLOOKUP(AM$5,Functionalization!$G$6:$R$373,ROW($A234)-5,FALSE),IFERROR(INDEX(AM$337:AM$373,MATCH($F234,$B$337:$B$373,0))/VLOOKUP($F234,$B$337:$BB$373,MATCH(LEFT(TRIM(AM$6),FIND("~",SUBSTITUTE(AM$6,"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234))*HLOOKUP(LEFT(TRIM(AM$6),FIND("~",SUBSTITUTE(AM$6," ","~",LEN(TRIM(AM$6))-LEN(SUBSTITUTE(TRIM(AM$6)," ",""))))-1)&amp;" Total",$B$6:$BB$373,ROW($A234)-5,FALSE))</f>
        <v>0</v>
      </c>
      <c r="AN234" s="10">
        <f ca="1">IF(AN$5&lt;&gt;"",HLOOKUP(AN$5,Functionalization!$G$6:$R$373,ROW($A234)-5,FALSE),IFERROR(INDEX(AN$337:AN$373,MATCH($F234,$B$337:$B$373,0))/VLOOKUP($F234,$B$337:$BB$373,MATCH(LEFT(TRIM(AN$6),FIND("~",SUBSTITUTE(AN$6,"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234))*HLOOKUP(LEFT(TRIM(AN$6),FIND("~",SUBSTITUTE(AN$6," ","~",LEN(TRIM(AN$6))-LEN(SUBSTITUTE(TRIM(AN$6)," ",""))))-1)&amp;" Total",$B$6:$BB$373,ROW($A234)-5,FALSE))</f>
        <v>0</v>
      </c>
      <c r="AO234" s="10">
        <f ca="1">IF(AO$5&lt;&gt;"",HLOOKUP(AO$5,Functionalization!$G$6:$R$373,ROW($A234)-5,FALSE),IFERROR(INDEX(AO$337:AO$373,MATCH($F234,$B$337:$B$373,0))/VLOOKUP($F234,$B$337:$BB$373,MATCH(LEFT(TRIM(AO$6),FIND("~",SUBSTITUTE(AO$6,"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234))*HLOOKUP(LEFT(TRIM(AO$6),FIND("~",SUBSTITUTE(AO$6," ","~",LEN(TRIM(AO$6))-LEN(SUBSTITUTE(TRIM(AO$6)," ",""))))-1)&amp;" Total",$B$6:$BB$373,ROW($A234)-5,FALSE))</f>
        <v>0</v>
      </c>
      <c r="AP234" s="10">
        <f ca="1">IF(AP$5&lt;&gt;"",HLOOKUP(AP$5,Functionalization!$G$6:$R$373,ROW($A234)-5,FALSE),IFERROR(INDEX(AP$337:AP$373,MATCH($F234,$B$337:$B$373,0))/VLOOKUP($F234,$B$337:$BB$373,MATCH(LEFT(TRIM(AP$6),FIND("~",SUBSTITUTE(AP$6,"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234))*HLOOKUP(LEFT(TRIM(AP$6),FIND("~",SUBSTITUTE(AP$6," ","~",LEN(TRIM(AP$6))-LEN(SUBSTITUTE(TRIM(AP$6)," ",""))))-1)&amp;" Total",$B$6:$BB$373,ROW($A234)-5,FALSE))</f>
        <v>0</v>
      </c>
      <c r="AQ234" s="10">
        <f ca="1">IF(AQ$5&lt;&gt;"",HLOOKUP(AQ$5,Functionalization!$G$6:$R$373,ROW($A234)-5,FALSE),IFERROR(INDEX(AQ$337:AQ$373,MATCH($F234,$B$337:$B$373,0))/VLOOKUP($F234,$B$337:$BB$373,MATCH(LEFT(TRIM(AQ$6),FIND("~",SUBSTITUTE(AQ$6,"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234))*HLOOKUP(LEFT(TRIM(AQ$6),FIND("~",SUBSTITUTE(AQ$6," ","~",LEN(TRIM(AQ$6))-LEN(SUBSTITUTE(TRIM(AQ$6)," ",""))))-1)&amp;" Total",$B$6:$BB$373,ROW($A234)-5,FALSE))</f>
        <v>0</v>
      </c>
      <c r="AR234" s="10">
        <f ca="1">IF(AR$5&lt;&gt;"",HLOOKUP(AR$5,Functionalization!$G$6:$R$373,ROW($A234)-5,FALSE),IFERROR(INDEX(AR$337:AR$373,MATCH($F234,$B$337:$B$373,0))/VLOOKUP($F234,$B$337:$BB$373,MATCH(LEFT(TRIM(AR$6),FIND("~",SUBSTITUTE(AR$6,"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234))*HLOOKUP(LEFT(TRIM(AR$6),FIND("~",SUBSTITUTE(AR$6," ","~",LEN(TRIM(AR$6))-LEN(SUBSTITUTE(TRIM(AR$6)," ",""))))-1)&amp;" Total",$B$6:$BB$373,ROW($A234)-5,FALSE))</f>
        <v>0</v>
      </c>
      <c r="AS234" s="10">
        <f ca="1">IF(AS$5&lt;&gt;"",HLOOKUP(AS$5,Functionalization!$G$6:$R$373,ROW($A234)-5,FALSE),IFERROR(INDEX(AS$337:AS$373,MATCH($F234,$B$337:$B$373,0))/VLOOKUP($F234,$B$337:$BB$373,MATCH(LEFT(TRIM(AS$6),FIND("~",SUBSTITUTE(AS$6,"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234))*HLOOKUP(LEFT(TRIM(AS$6),FIND("~",SUBSTITUTE(AS$6," ","~",LEN(TRIM(AS$6))-LEN(SUBSTITUTE(TRIM(AS$6)," ",""))))-1)&amp;" Total",$B$6:$BB$373,ROW($A234)-5,FALSE))</f>
        <v>0</v>
      </c>
      <c r="AT234" s="10">
        <f ca="1">IF(AT$5&lt;&gt;"",HLOOKUP(AT$5,Functionalization!$G$6:$R$373,ROW($A234)-5,FALSE),IFERROR(INDEX(AT$337:AT$373,MATCH($F234,$B$337:$B$373,0))/VLOOKUP($F234,$B$337:$BB$373,MATCH(LEFT(TRIM(AT$6),FIND("~",SUBSTITUTE(AT$6,"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234))*HLOOKUP(LEFT(TRIM(AT$6),FIND("~",SUBSTITUTE(AT$6," ","~",LEN(TRIM(AT$6))-LEN(SUBSTITUTE(TRIM(AT$6)," ",""))))-1)&amp;" Total",$B$6:$BB$373,ROW($A234)-5,FALSE))</f>
        <v>0</v>
      </c>
      <c r="AU234" s="10">
        <f ca="1">IF(AU$5&lt;&gt;"",HLOOKUP(AU$5,Functionalization!$G$6:$R$373,ROW($A234)-5,FALSE),IFERROR(INDEX(AU$337:AU$373,MATCH($F234,$B$337:$B$373,0))/VLOOKUP($F234,$B$337:$BB$373,MATCH(LEFT(TRIM(AU$6),FIND("~",SUBSTITUTE(AU$6,"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234))*HLOOKUP(LEFT(TRIM(AU$6),FIND("~",SUBSTITUTE(AU$6," ","~",LEN(TRIM(AU$6))-LEN(SUBSTITUTE(TRIM(AU$6)," ",""))))-1)&amp;" Total",$B$6:$BB$373,ROW($A234)-5,FALSE))</f>
        <v>0</v>
      </c>
      <c r="AV234" s="10">
        <f ca="1">IF(AV$5&lt;&gt;"",HLOOKUP(AV$5,Functionalization!$G$6:$R$373,ROW($A234)-5,FALSE),IFERROR(INDEX(AV$337:AV$373,MATCH($F234,$B$337:$B$373,0))/VLOOKUP($F234,$B$337:$BB$373,MATCH(LEFT(TRIM(AV$6),FIND("~",SUBSTITUTE(AV$6,"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234))*HLOOKUP(LEFT(TRIM(AV$6),FIND("~",SUBSTITUTE(AV$6," ","~",LEN(TRIM(AV$6))-LEN(SUBSTITUTE(TRIM(AV$6)," ",""))))-1)&amp;" Total",$B$6:$BB$373,ROW($A234)-5,FALSE))</f>
        <v>0</v>
      </c>
      <c r="AW234" s="10">
        <f ca="1">IF(AW$5&lt;&gt;"",HLOOKUP(AW$5,Functionalization!$G$6:$R$373,ROW($A234)-5,FALSE),IFERROR(INDEX(AW$337:AW$373,MATCH($F234,$B$337:$B$373,0))/VLOOKUP($F234,$B$337:$BB$373,MATCH(LEFT(TRIM(AW$6),FIND("~",SUBSTITUTE(AW$6,"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234))*HLOOKUP(LEFT(TRIM(AW$6),FIND("~",SUBSTITUTE(AW$6," ","~",LEN(TRIM(AW$6))-LEN(SUBSTITUTE(TRIM(AW$6)," ",""))))-1)&amp;" Total",$B$6:$BB$373,ROW($A234)-5,FALSE))</f>
        <v>0</v>
      </c>
      <c r="AX234" s="10">
        <f ca="1">IF(AX$5&lt;&gt;"",HLOOKUP(AX$5,Functionalization!$G$6:$R$373,ROW($A234)-5,FALSE),IFERROR(INDEX(AX$337:AX$373,MATCH($F234,$B$337:$B$373,0))/VLOOKUP($F234,$B$337:$BB$373,MATCH(LEFT(TRIM(AX$6),FIND("~",SUBSTITUTE(AX$6,"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234))*HLOOKUP(LEFT(TRIM(AX$6),FIND("~",SUBSTITUTE(AX$6," ","~",LEN(TRIM(AX$6))-LEN(SUBSTITUTE(TRIM(AX$6)," ",""))))-1)&amp;" Total",$B$6:$BB$373,ROW($A234)-5,FALSE))</f>
        <v>0</v>
      </c>
      <c r="AY234" s="10">
        <f ca="1">IF(AY$5&lt;&gt;"",HLOOKUP(AY$5,Functionalization!$G$6:$R$373,ROW($A234)-5,FALSE),IFERROR(INDEX(AY$337:AY$373,MATCH($F234,$B$337:$B$373,0))/VLOOKUP($F234,$B$337:$BB$373,MATCH(LEFT(TRIM(AY$6),FIND("~",SUBSTITUTE(AY$6,"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234))*HLOOKUP(LEFT(TRIM(AY$6),FIND("~",SUBSTITUTE(AY$6," ","~",LEN(TRIM(AY$6))-LEN(SUBSTITUTE(TRIM(AY$6)," ",""))))-1)&amp;" Total",$B$6:$BB$373,ROW($A234)-5,FALSE))</f>
        <v>0</v>
      </c>
      <c r="AZ234" s="10">
        <f ca="1">IF(AZ$5&lt;&gt;"",HLOOKUP(AZ$5,Functionalization!$G$6:$R$373,ROW($A234)-5,FALSE),IFERROR(INDEX(AZ$337:AZ$373,MATCH($F234,$B$337:$B$373,0))/VLOOKUP($F234,$B$337:$BB$373,MATCH(LEFT(TRIM(AZ$6),FIND("~",SUBSTITUTE(AZ$6,"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234))*HLOOKUP(LEFT(TRIM(AZ$6),FIND("~",SUBSTITUTE(AZ$6," ","~",LEN(TRIM(AZ$6))-LEN(SUBSTITUTE(TRIM(AZ$6)," ",""))))-1)&amp;" Total",$B$6:$BB$373,ROW($A234)-5,FALSE))</f>
        <v>0</v>
      </c>
      <c r="BA234" s="10">
        <f ca="1">IF(BA$5&lt;&gt;"",HLOOKUP(BA$5,Functionalization!$G$6:$R$373,ROW($A234)-5,FALSE),IFERROR(INDEX(BA$337:BA$373,MATCH($F234,$B$337:$B$373,0))/VLOOKUP($F234,$B$337:$BB$373,MATCH(LEFT(TRIM(BA$6),FIND("~",SUBSTITUTE(BA$6,"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234))*HLOOKUP(LEFT(TRIM(BA$6),FIND("~",SUBSTITUTE(BA$6," ","~",LEN(TRIM(BA$6))-LEN(SUBSTITUTE(TRIM(BA$6)," ",""))))-1)&amp;" Total",$B$6:$BB$373,ROW($A234)-5,FALSE))</f>
        <v>0</v>
      </c>
      <c r="BB234" s="10">
        <f ca="1">IF(BB$5&lt;&gt;"",HLOOKUP(BB$5,Functionalization!$G$6:$R$373,ROW($A234)-5,FALSE),IFERROR(INDEX(BB$337:BB$373,MATCH($F234,$B$337:$B$373,0))/VLOOKUP($F234,$B$337:$BB$373,MATCH(LEFT(TRIM(BB$6),FIND("~",SUBSTITUTE(BB$6,"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234))*HLOOKUP(LEFT(TRIM(BB$6),FIND("~",SUBSTITUTE(BB$6," ","~",LEN(TRIM(BB$6))-LEN(SUBSTITUTE(TRIM(BB$6)," ",""))))-1)&amp;" Total",$B$6:$BB$373,ROW($A234)-5,FALSE))</f>
        <v>0</v>
      </c>
      <c r="BD234">
        <f ca="1">IFERROR(IF(SUMIF($G$6:$BB$6,BD$6&amp;" Total",$G234:$BB234)-(SUMIF($G$6:$BB$6,BD$6&amp;" "&amp;'Input-Func_Class'!$D$22,$G234:$BB234)+IFERROR(SUMIF($G$6:$BB$6,BD$6&amp;" "&amp;'Input-Func_Class'!$E$22,$G234:$BB234),SUMIF($G$6:$BB$6,BD$6&amp;" "&amp;'Input-Func_Class'!$B$24,$G234:$BB234))+SUMIF($G$6:$BB$6,BD$6&amp;" "&amp;'Input-Func_Class'!$F$22,$G234:$BB234))&lt;Check_Limit,0,1),1)</f>
        <v>0</v>
      </c>
      <c r="BE234">
        <f ca="1">IFERROR(IF(SUMIF($G$6:$BB$6,BE$6&amp;" Total",$G234:$BB234)-(SUMIF($G$6:$BB$6,BE$6&amp;" "&amp;'Input-Func_Class'!$D$22,$G234:$BB234)+IFERROR(SUMIF($G$6:$BB$6,BE$6&amp;" "&amp;'Input-Func_Class'!$E$22,$G234:$BB234),SUMIF($G$6:$BB$6,BE$6&amp;" "&amp;'Input-Func_Class'!$B$24,$G234:$BB234))+SUMIF($G$6:$BB$6,BE$6&amp;" "&amp;'Input-Func_Class'!$F$22,$G234:$BB234))&lt;Check_Limit,0,1),1)</f>
        <v>0</v>
      </c>
      <c r="BF234">
        <f ca="1">IFERROR(IF(SUMIF($G$6:$BB$6,BF$6&amp;" Total",$G234:$BB234)-(SUMIF($G$6:$BB$6,BF$6&amp;" "&amp;'Input-Func_Class'!$D$22,$G234:$BB234)+IFERROR(SUMIF($G$6:$BB$6,BF$6&amp;" "&amp;'Input-Func_Class'!$E$22,$G234:$BB234),SUMIF($G$6:$BB$6,BF$6&amp;" "&amp;'Input-Func_Class'!$B$24,$G234:$BB234))+SUMIF($G$6:$BB$6,BF$6&amp;" "&amp;'Input-Func_Class'!$F$22,$G234:$BB234))&lt;Check_Limit,0,1),1)</f>
        <v>0</v>
      </c>
      <c r="BG234">
        <f ca="1">IFERROR(IF(SUMIF($G$6:$BB$6,BG$6&amp;" Total",$G234:$BB234)-(SUMIF($G$6:$BB$6,BG$6&amp;" "&amp;'Input-Func_Class'!$D$22,$G234:$BB234)+IFERROR(SUMIF($G$6:$BB$6,BG$6&amp;" "&amp;'Input-Func_Class'!$E$22,$G234:$BB234),SUMIF($G$6:$BB$6,BG$6&amp;" "&amp;'Input-Func_Class'!$B$24,$G234:$BB234))+SUMIF($G$6:$BB$6,BG$6&amp;" "&amp;'Input-Func_Class'!$F$22,$G234:$BB234))&lt;Check_Limit,0,1),1)</f>
        <v>0</v>
      </c>
      <c r="BH234">
        <f ca="1">IFERROR(IF(SUMIF($G$6:$BB$6,BH$6&amp;" Total",$G234:$BB234)-(SUMIF($G$6:$BB$6,BH$6&amp;" "&amp;'Input-Func_Class'!$D$22,$G234:$BB234)+IFERROR(SUMIF($G$6:$BB$6,BH$6&amp;" "&amp;'Input-Func_Class'!$E$22,$G234:$BB234),SUMIF($G$6:$BB$6,BH$6&amp;" "&amp;'Input-Func_Class'!$B$24,$G234:$BB234))+SUMIF($G$6:$BB$6,BH$6&amp;" "&amp;'Input-Func_Class'!$F$22,$G234:$BB234))&lt;Check_Limit,0,1),1)</f>
        <v>0</v>
      </c>
      <c r="BI234">
        <f ca="1">IFERROR(IF(SUMIF($G$6:$BB$6,BI$6&amp;" Total",$G234:$BB234)-(SUMIF($G$6:$BB$6,BI$6&amp;" "&amp;'Input-Func_Class'!$D$22,$G234:$BB234)+IFERROR(SUMIF($G$6:$BB$6,BI$6&amp;" "&amp;'Input-Func_Class'!$E$22,$G234:$BB234),SUMIF($G$6:$BB$6,BI$6&amp;" "&amp;'Input-Func_Class'!$B$24,$G234:$BB234))+SUMIF($G$6:$BB$6,BI$6&amp;" "&amp;'Input-Func_Class'!$F$22,$G234:$BB234))&lt;Check_Limit,0,1),1)</f>
        <v>0</v>
      </c>
      <c r="BJ234">
        <f ca="1">IFERROR(IF(SUMIF($G$6:$BB$6,BJ$6&amp;" Total",$G234:$BB234)-(SUMIF($G$6:$BB$6,BJ$6&amp;" "&amp;'Input-Func_Class'!$D$22,$G234:$BB234)+IFERROR(SUMIF($G$6:$BB$6,BJ$6&amp;" "&amp;'Input-Func_Class'!$E$22,$G234:$BB234),SUMIF($G$6:$BB$6,BJ$6&amp;" "&amp;'Input-Func_Class'!$B$24,$G234:$BB234))+SUMIF($G$6:$BB$6,BJ$6&amp;" "&amp;'Input-Func_Class'!$F$22,$G234:$BB234))&lt;Check_Limit,0,1),1)</f>
        <v>0</v>
      </c>
      <c r="BK234">
        <f ca="1">IFERROR(IF(SUMIF($G$6:$BB$6,BK$6&amp;" Total",$G234:$BB234)-(SUMIF($G$6:$BB$6,BK$6&amp;" "&amp;'Input-Func_Class'!$D$22,$G234:$BB234)+IFERROR(SUMIF($G$6:$BB$6,BK$6&amp;" "&amp;'Input-Func_Class'!$E$22,$G234:$BB234),SUMIF($G$6:$BB$6,BK$6&amp;" "&amp;'Input-Func_Class'!$B$24,$G234:$BB234))+SUMIF($G$6:$BB$6,BK$6&amp;" "&amp;'Input-Func_Class'!$F$22,$G234:$BB234))&lt;Check_Limit,0,1),1)</f>
        <v>0</v>
      </c>
      <c r="BL234">
        <f ca="1">IFERROR(IF(SUMIF($G$6:$BB$6,BL$6&amp;" Total",$G234:$BB234)-(SUMIF($G$6:$BB$6,BL$6&amp;" "&amp;'Input-Func_Class'!$D$22,$G234:$BB234)+IFERROR(SUMIF($G$6:$BB$6,BL$6&amp;" "&amp;'Input-Func_Class'!$E$22,$G234:$BB234),SUMIF($G$6:$BB$6,BL$6&amp;" "&amp;'Input-Func_Class'!$B$24,$G234:$BB234))+SUMIF($G$6:$BB$6,BL$6&amp;" "&amp;'Input-Func_Class'!$F$22,$G234:$BB234))&lt;Check_Limit,0,1),1)</f>
        <v>0</v>
      </c>
      <c r="BM234">
        <f ca="1">IFERROR(IF(SUMIF($G$6:$BB$6,BM$6&amp;" Total",$G234:$BB234)-(SUMIF($G$6:$BB$6,BM$6&amp;" "&amp;'Input-Func_Class'!$D$22,$G234:$BB234)+IFERROR(SUMIF($G$6:$BB$6,BM$6&amp;" "&amp;'Input-Func_Class'!$E$22,$G234:$BB234),SUMIF($G$6:$BB$6,BM$6&amp;" "&amp;'Input-Func_Class'!$B$24,$G234:$BB234))+SUMIF($G$6:$BB$6,BM$6&amp;" "&amp;'Input-Func_Class'!$F$22,$G234:$BB234))&lt;Check_Limit,0,1),1)</f>
        <v>0</v>
      </c>
      <c r="BN234">
        <f ca="1">IFERROR(IF(SUMIF($G$6:$BB$6,BN$6&amp;" Total",$G234:$BB234)-(SUMIF($G$6:$BB$6,BN$6&amp;" "&amp;'Input-Func_Class'!$D$22,$G234:$BB234)+IFERROR(SUMIF($G$6:$BB$6,BN$6&amp;" "&amp;'Input-Func_Class'!$E$22,$G234:$BB234),SUMIF($G$6:$BB$6,BN$6&amp;" "&amp;'Input-Func_Class'!$B$24,$G234:$BB234))+SUMIF($G$6:$BB$6,BN$6&amp;" "&amp;'Input-Func_Class'!$F$22,$G234:$BB234))&lt;Check_Limit,0,1),1)</f>
        <v>0</v>
      </c>
      <c r="BO234">
        <f ca="1">IFERROR(IF(SUMIF($G$6:$BB$6,BO$6&amp;" Total",$G234:$BB234)-(SUMIF($G$6:$BB$6,BO$6&amp;" "&amp;'Input-Func_Class'!$D$22,$G234:$BB234)+IFERROR(SUMIF($G$6:$BB$6,BO$6&amp;" "&amp;'Input-Func_Class'!$E$22,$G234:$BB234),SUMIF($G$6:$BB$6,BO$6&amp;" "&amp;'Input-Func_Class'!$B$24,$G234:$BB234))+SUMIF($G$6:$BB$6,BO$6&amp;" "&amp;'Input-Func_Class'!$F$22,$G234:$BB234))&lt;Check_Limit,0,1),1)</f>
        <v>0</v>
      </c>
    </row>
    <row r="235" spans="1:67" outlineLevel="1">
      <c r="A235" s="31">
        <f>IF(ISBLANK('Input-Accounts'!A235),"",'Input-Accounts'!A235)</f>
        <v>208</v>
      </c>
      <c r="B235" s="53" t="str">
        <f>IF(ISBLANK('Input-Accounts'!B235),"",'Input-Accounts'!B235)</f>
        <v>Maintenance of general plant</v>
      </c>
      <c r="C235" s="31">
        <f>IF(ISBLANK('Input-Accounts'!C235),"",'Input-Accounts'!C235)</f>
        <v>932</v>
      </c>
      <c r="D235" s="10">
        <f>Functionalization!$D235</f>
        <v>1700225.5428739539</v>
      </c>
      <c r="E235" s="10">
        <f t="shared" ca="1" si="66"/>
        <v>0</v>
      </c>
      <c r="F235" s="3" t="str">
        <f>IF($D235=0,"-",IF('Input-Accounts'!$E235&lt;&gt;0,'Input-Accounts'!$E235,'Input-Accounts'!$G235))</f>
        <v>INT_OM_Exc_A&amp;G,Gas,Uncoll</v>
      </c>
      <c r="G235" s="10">
        <f ca="1">IF(G$5&lt;&gt;"",HLOOKUP(G$5,Functionalization!$G$6:$R$373,ROW($A235)-5,FALSE),IFERROR(INDEX(G$337:G$373,MATCH($F235,$B$337:$B$373,0))/VLOOKUP($F235,$B$337:$BB$373,MATCH(LEFT(TRIM(G$6),FIND("~",SUBSTITUTE(G$6,"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235))*HLOOKUP(LEFT(TRIM(G$6),FIND("~",SUBSTITUTE(G$6," ","~",LEN(TRIM(G$6))-LEN(SUBSTITUTE(TRIM(G$6)," ",""))))-1)&amp;" Total",$B$6:$BB$373,ROW($A235)-5,FALSE))</f>
        <v>761529.54701787548</v>
      </c>
      <c r="H235" s="10">
        <f ca="1">IF(H$5&lt;&gt;"",HLOOKUP(H$5,Functionalization!$G$6:$R$373,ROW($A235)-5,FALSE),IFERROR(INDEX(H$337:H$373,MATCH($F235,$B$337:$B$373,0))/VLOOKUP($F235,$B$337:$BB$373,MATCH(LEFT(TRIM(H$6),FIND("~",SUBSTITUTE(H$6,"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235))*HLOOKUP(LEFT(TRIM(H$6),FIND("~",SUBSTITUTE(H$6," ","~",LEN(TRIM(H$6))-LEN(SUBSTITUTE(TRIM(H$6)," ",""))))-1)&amp;" Total",$B$6:$BB$373,ROW($A235)-5,FALSE))</f>
        <v>548956.07928310893</v>
      </c>
      <c r="I235" s="10">
        <f ca="1">IF(I$5&lt;&gt;"",HLOOKUP(I$5,Functionalization!$G$6:$R$373,ROW($A235)-5,FALSE),IFERROR(INDEX(I$337:I$373,MATCH($F235,$B$337:$B$373,0))/VLOOKUP($F235,$B$337:$BB$373,MATCH(LEFT(TRIM(I$6),FIND("~",SUBSTITUTE(I$6,"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235))*HLOOKUP(LEFT(TRIM(I$6),FIND("~",SUBSTITUTE(I$6," ","~",LEN(TRIM(I$6))-LEN(SUBSTITUTE(TRIM(I$6)," ",""))))-1)&amp;" Total",$B$6:$BB$373,ROW($A235)-5,FALSE))</f>
        <v>0</v>
      </c>
      <c r="J235" s="10">
        <f ca="1">IF(J$5&lt;&gt;"",HLOOKUP(J$5,Functionalization!$G$6:$R$373,ROW($A235)-5,FALSE),IFERROR(INDEX(J$337:J$373,MATCH($F235,$B$337:$B$373,0))/VLOOKUP($F235,$B$337:$BB$373,MATCH(LEFT(TRIM(J$6),FIND("~",SUBSTITUTE(J$6,"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235))*HLOOKUP(LEFT(TRIM(J$6),FIND("~",SUBSTITUTE(J$6," ","~",LEN(TRIM(J$6))-LEN(SUBSTITUTE(TRIM(J$6)," ",""))))-1)&amp;" Total",$B$6:$BB$373,ROW($A235)-5,FALSE))</f>
        <v>212573.46773476645</v>
      </c>
      <c r="K235" s="10">
        <f ca="1">IF(K$5&lt;&gt;"",HLOOKUP(K$5,Functionalization!$G$6:$R$373,ROW($A235)-5,FALSE),IFERROR(INDEX(K$337:K$373,MATCH($F235,$B$337:$B$373,0))/VLOOKUP($F235,$B$337:$BB$373,MATCH(LEFT(TRIM(K$6),FIND("~",SUBSTITUTE(K$6,"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235))*HLOOKUP(LEFT(TRIM(K$6),FIND("~",SUBSTITUTE(K$6," ","~",LEN(TRIM(K$6))-LEN(SUBSTITUTE(TRIM(K$6)," ",""))))-1)&amp;" Total",$B$6:$BB$373,ROW($A235)-5,FALSE))</f>
        <v>692916.02542638185</v>
      </c>
      <c r="L235" s="10">
        <f ca="1">IF(L$5&lt;&gt;"",HLOOKUP(L$5,Functionalization!$G$6:$R$373,ROW($A235)-5,FALSE),IFERROR(INDEX(L$337:L$373,MATCH($F235,$B$337:$B$373,0))/VLOOKUP($F235,$B$337:$BB$373,MATCH(LEFT(TRIM(L$6),FIND("~",SUBSTITUTE(L$6,"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235))*HLOOKUP(LEFT(TRIM(L$6),FIND("~",SUBSTITUTE(L$6," ","~",LEN(TRIM(L$6))-LEN(SUBSTITUTE(TRIM(L$6)," ",""))))-1)&amp;" Total",$B$6:$BB$373,ROW($A235)-5,FALSE))</f>
        <v>0</v>
      </c>
      <c r="M235" s="10">
        <f ca="1">IF(M$5&lt;&gt;"",HLOOKUP(M$5,Functionalization!$G$6:$R$373,ROW($A235)-5,FALSE),IFERROR(INDEX(M$337:M$373,MATCH($F235,$B$337:$B$373,0))/VLOOKUP($F235,$B$337:$BB$373,MATCH(LEFT(TRIM(M$6),FIND("~",SUBSTITUTE(M$6,"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235))*HLOOKUP(LEFT(TRIM(M$6),FIND("~",SUBSTITUTE(M$6," ","~",LEN(TRIM(M$6))-LEN(SUBSTITUTE(TRIM(M$6)," ",""))))-1)&amp;" Total",$B$6:$BB$373,ROW($A235)-5,FALSE))</f>
        <v>0</v>
      </c>
      <c r="N235" s="10">
        <f ca="1">IF(N$5&lt;&gt;"",HLOOKUP(N$5,Functionalization!$G$6:$R$373,ROW($A235)-5,FALSE),IFERROR(INDEX(N$337:N$373,MATCH($F235,$B$337:$B$373,0))/VLOOKUP($F235,$B$337:$BB$373,MATCH(LEFT(TRIM(N$6),FIND("~",SUBSTITUTE(N$6,"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235))*HLOOKUP(LEFT(TRIM(N$6),FIND("~",SUBSTITUTE(N$6," ","~",LEN(TRIM(N$6))-LEN(SUBSTITUTE(TRIM(N$6)," ",""))))-1)&amp;" Total",$B$6:$BB$373,ROW($A235)-5,FALSE))</f>
        <v>692916.02542638185</v>
      </c>
      <c r="O235" s="10">
        <f ca="1">IF(O$5&lt;&gt;"",HLOOKUP(O$5,Functionalization!$G$6:$R$373,ROW($A235)-5,FALSE),IFERROR(INDEX(O$337:O$373,MATCH($F235,$B$337:$B$373,0))/VLOOKUP($F235,$B$337:$BB$373,MATCH(LEFT(TRIM(O$6),FIND("~",SUBSTITUTE(O$6,"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235))*HLOOKUP(LEFT(TRIM(O$6),FIND("~",SUBSTITUTE(O$6," ","~",LEN(TRIM(O$6))-LEN(SUBSTITUTE(TRIM(O$6)," ",""))))-1)&amp;" Total",$B$6:$BB$373,ROW($A235)-5,FALSE))</f>
        <v>245779.97042969678</v>
      </c>
      <c r="P235" s="10">
        <f ca="1">IF(P$5&lt;&gt;"",HLOOKUP(P$5,Functionalization!$G$6:$R$373,ROW($A235)-5,FALSE),IFERROR(INDEX(P$337:P$373,MATCH($F235,$B$337:$B$373,0))/VLOOKUP($F235,$B$337:$BB$373,MATCH(LEFT(TRIM(P$6),FIND("~",SUBSTITUTE(P$6,"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235))*HLOOKUP(LEFT(TRIM(P$6),FIND("~",SUBSTITUTE(P$6," ","~",LEN(TRIM(P$6))-LEN(SUBSTITUTE(TRIM(P$6)," ",""))))-1)&amp;" Total",$B$6:$BB$373,ROW($A235)-5,FALSE))</f>
        <v>0</v>
      </c>
      <c r="Q235" s="10">
        <f ca="1">IF(Q$5&lt;&gt;"",HLOOKUP(Q$5,Functionalization!$G$6:$R$373,ROW($A235)-5,FALSE),IFERROR(INDEX(Q$337:Q$373,MATCH($F235,$B$337:$B$373,0))/VLOOKUP($F235,$B$337:$BB$373,MATCH(LEFT(TRIM(Q$6),FIND("~",SUBSTITUTE(Q$6,"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235))*HLOOKUP(LEFT(TRIM(Q$6),FIND("~",SUBSTITUTE(Q$6," ","~",LEN(TRIM(Q$6))-LEN(SUBSTITUTE(TRIM(Q$6)," ",""))))-1)&amp;" Total",$B$6:$BB$373,ROW($A235)-5,FALSE))</f>
        <v>0</v>
      </c>
      <c r="R235" s="10">
        <f ca="1">IF(R$5&lt;&gt;"",HLOOKUP(R$5,Functionalization!$G$6:$R$373,ROW($A235)-5,FALSE),IFERROR(INDEX(R$337:R$373,MATCH($F235,$B$337:$B$373,0))/VLOOKUP($F235,$B$337:$BB$373,MATCH(LEFT(TRIM(R$6),FIND("~",SUBSTITUTE(R$6,"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235))*HLOOKUP(LEFT(TRIM(R$6),FIND("~",SUBSTITUTE(R$6," ","~",LEN(TRIM(R$6))-LEN(SUBSTITUTE(TRIM(R$6)," ",""))))-1)&amp;" Total",$B$6:$BB$373,ROW($A235)-5,FALSE))</f>
        <v>245779.97042969678</v>
      </c>
      <c r="S235" s="10">
        <f ca="1">IF(S$5&lt;&gt;"",HLOOKUP(S$5,Functionalization!$G$6:$R$373,ROW($A235)-5,FALSE),IFERROR(INDEX(S$337:S$373,MATCH($F235,$B$337:$B$373,0))/VLOOKUP($F235,$B$337:$BB$373,MATCH(LEFT(TRIM(S$6),FIND("~",SUBSTITUTE(S$6,"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235))*HLOOKUP(LEFT(TRIM(S$6),FIND("~",SUBSTITUTE(S$6," ","~",LEN(TRIM(S$6))-LEN(SUBSTITUTE(TRIM(S$6)," ",""))))-1)&amp;" Total",$B$6:$BB$373,ROW($A235)-5,FALSE))</f>
        <v>0</v>
      </c>
      <c r="T235" s="10">
        <f ca="1">IF(T$5&lt;&gt;"",HLOOKUP(T$5,Functionalization!$G$6:$R$373,ROW($A235)-5,FALSE),IFERROR(INDEX(T$337:T$373,MATCH($F235,$B$337:$B$373,0))/VLOOKUP($F235,$B$337:$BB$373,MATCH(LEFT(TRIM(T$6),FIND("~",SUBSTITUTE(T$6,"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235))*HLOOKUP(LEFT(TRIM(T$6),FIND("~",SUBSTITUTE(T$6," ","~",LEN(TRIM(T$6))-LEN(SUBSTITUTE(TRIM(T$6)," ",""))))-1)&amp;" Total",$B$6:$BB$373,ROW($A235)-5,FALSE))</f>
        <v>0</v>
      </c>
      <c r="U235" s="10">
        <f ca="1">IF(U$5&lt;&gt;"",HLOOKUP(U$5,Functionalization!$G$6:$R$373,ROW($A235)-5,FALSE),IFERROR(INDEX(U$337:U$373,MATCH($F235,$B$337:$B$373,0))/VLOOKUP($F235,$B$337:$BB$373,MATCH(LEFT(TRIM(U$6),FIND("~",SUBSTITUTE(U$6,"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235))*HLOOKUP(LEFT(TRIM(U$6),FIND("~",SUBSTITUTE(U$6," ","~",LEN(TRIM(U$6))-LEN(SUBSTITUTE(TRIM(U$6)," ",""))))-1)&amp;" Total",$B$6:$BB$373,ROW($A235)-5,FALSE))</f>
        <v>0</v>
      </c>
      <c r="V235" s="10">
        <f ca="1">IF(V$5&lt;&gt;"",HLOOKUP(V$5,Functionalization!$G$6:$R$373,ROW($A235)-5,FALSE),IFERROR(INDEX(V$337:V$373,MATCH($F235,$B$337:$B$373,0))/VLOOKUP($F235,$B$337:$BB$373,MATCH(LEFT(TRIM(V$6),FIND("~",SUBSTITUTE(V$6,"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235))*HLOOKUP(LEFT(TRIM(V$6),FIND("~",SUBSTITUTE(V$6," ","~",LEN(TRIM(V$6))-LEN(SUBSTITUTE(TRIM(V$6)," ",""))))-1)&amp;" Total",$B$6:$BB$373,ROW($A235)-5,FALSE))</f>
        <v>0</v>
      </c>
      <c r="W235" s="10">
        <f ca="1">IF(W$5&lt;&gt;"",HLOOKUP(W$5,Functionalization!$G$6:$R$373,ROW($A235)-5,FALSE),IFERROR(INDEX(W$337:W$373,MATCH($F235,$B$337:$B$373,0))/VLOOKUP($F235,$B$337:$BB$373,MATCH(LEFT(TRIM(W$6),FIND("~",SUBSTITUTE(W$6,"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235))*HLOOKUP(LEFT(TRIM(W$6),FIND("~",SUBSTITUTE(W$6," ","~",LEN(TRIM(W$6))-LEN(SUBSTITUTE(TRIM(W$6)," ",""))))-1)&amp;" Total",$B$6:$BB$373,ROW($A235)-5,FALSE))</f>
        <v>0</v>
      </c>
      <c r="X235" s="10">
        <f ca="1">IF(X$5&lt;&gt;"",HLOOKUP(X$5,Functionalization!$G$6:$R$373,ROW($A235)-5,FALSE),IFERROR(INDEX(X$337:X$373,MATCH($F235,$B$337:$B$373,0))/VLOOKUP($F235,$B$337:$BB$373,MATCH(LEFT(TRIM(X$6),FIND("~",SUBSTITUTE(X$6,"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235))*HLOOKUP(LEFT(TRIM(X$6),FIND("~",SUBSTITUTE(X$6," ","~",LEN(TRIM(X$6))-LEN(SUBSTITUTE(TRIM(X$6)," ",""))))-1)&amp;" Total",$B$6:$BB$373,ROW($A235)-5,FALSE))</f>
        <v>0</v>
      </c>
      <c r="Y235" s="10">
        <f ca="1">IF(Y$5&lt;&gt;"",HLOOKUP(Y$5,Functionalization!$G$6:$R$373,ROW($A235)-5,FALSE),IFERROR(INDEX(Y$337:Y$373,MATCH($F235,$B$337:$B$373,0))/VLOOKUP($F235,$B$337:$BB$373,MATCH(LEFT(TRIM(Y$6),FIND("~",SUBSTITUTE(Y$6,"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235))*HLOOKUP(LEFT(TRIM(Y$6),FIND("~",SUBSTITUTE(Y$6," ","~",LEN(TRIM(Y$6))-LEN(SUBSTITUTE(TRIM(Y$6)," ",""))))-1)&amp;" Total",$B$6:$BB$373,ROW($A235)-5,FALSE))</f>
        <v>0</v>
      </c>
      <c r="Z235" s="10">
        <f ca="1">IF(Z$5&lt;&gt;"",HLOOKUP(Z$5,Functionalization!$G$6:$R$373,ROW($A235)-5,FALSE),IFERROR(INDEX(Z$337:Z$373,MATCH($F235,$B$337:$B$373,0))/VLOOKUP($F235,$B$337:$BB$373,MATCH(LEFT(TRIM(Z$6),FIND("~",SUBSTITUTE(Z$6,"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235))*HLOOKUP(LEFT(TRIM(Z$6),FIND("~",SUBSTITUTE(Z$6," ","~",LEN(TRIM(Z$6))-LEN(SUBSTITUTE(TRIM(Z$6)," ",""))))-1)&amp;" Total",$B$6:$BB$373,ROW($A235)-5,FALSE))</f>
        <v>0</v>
      </c>
      <c r="AA235" s="10">
        <f ca="1">IF(AA$5&lt;&gt;"",HLOOKUP(AA$5,Functionalization!$G$6:$R$373,ROW($A235)-5,FALSE),IFERROR(INDEX(AA$337:AA$373,MATCH($F235,$B$337:$B$373,0))/VLOOKUP($F235,$B$337:$BB$373,MATCH(LEFT(TRIM(AA$6),FIND("~",SUBSTITUTE(AA$6,"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235))*HLOOKUP(LEFT(TRIM(AA$6),FIND("~",SUBSTITUTE(AA$6," ","~",LEN(TRIM(AA$6))-LEN(SUBSTITUTE(TRIM(AA$6)," ",""))))-1)&amp;" Total",$B$6:$BB$373,ROW($A235)-5,FALSE))</f>
        <v>0</v>
      </c>
      <c r="AB235" s="10">
        <f ca="1">IF(AB$5&lt;&gt;"",HLOOKUP(AB$5,Functionalization!$G$6:$R$373,ROW($A235)-5,FALSE),IFERROR(INDEX(AB$337:AB$373,MATCH($F235,$B$337:$B$373,0))/VLOOKUP($F235,$B$337:$BB$373,MATCH(LEFT(TRIM(AB$6),FIND("~",SUBSTITUTE(AB$6,"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235))*HLOOKUP(LEFT(TRIM(AB$6),FIND("~",SUBSTITUTE(AB$6," ","~",LEN(TRIM(AB$6))-LEN(SUBSTITUTE(TRIM(AB$6)," ",""))))-1)&amp;" Total",$B$6:$BB$373,ROW($A235)-5,FALSE))</f>
        <v>0</v>
      </c>
      <c r="AC235" s="10">
        <f ca="1">IF(AC$5&lt;&gt;"",HLOOKUP(AC$5,Functionalization!$G$6:$R$373,ROW($A235)-5,FALSE),IFERROR(INDEX(AC$337:AC$373,MATCH($F235,$B$337:$B$373,0))/VLOOKUP($F235,$B$337:$BB$373,MATCH(LEFT(TRIM(AC$6),FIND("~",SUBSTITUTE(AC$6,"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235))*HLOOKUP(LEFT(TRIM(AC$6),FIND("~",SUBSTITUTE(AC$6," ","~",LEN(TRIM(AC$6))-LEN(SUBSTITUTE(TRIM(AC$6)," ",""))))-1)&amp;" Total",$B$6:$BB$373,ROW($A235)-5,FALSE))</f>
        <v>0</v>
      </c>
      <c r="AD235" s="10">
        <f ca="1">IF(AD$5&lt;&gt;"",HLOOKUP(AD$5,Functionalization!$G$6:$R$373,ROW($A235)-5,FALSE),IFERROR(INDEX(AD$337:AD$373,MATCH($F235,$B$337:$B$373,0))/VLOOKUP($F235,$B$337:$BB$373,MATCH(LEFT(TRIM(AD$6),FIND("~",SUBSTITUTE(AD$6,"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235))*HLOOKUP(LEFT(TRIM(AD$6),FIND("~",SUBSTITUTE(AD$6," ","~",LEN(TRIM(AD$6))-LEN(SUBSTITUTE(TRIM(AD$6)," ",""))))-1)&amp;" Total",$B$6:$BB$373,ROW($A235)-5,FALSE))</f>
        <v>0</v>
      </c>
      <c r="AE235" s="10">
        <f ca="1">IF(AE$5&lt;&gt;"",HLOOKUP(AE$5,Functionalization!$G$6:$R$373,ROW($A235)-5,FALSE),IFERROR(INDEX(AE$337:AE$373,MATCH($F235,$B$337:$B$373,0))/VLOOKUP($F235,$B$337:$BB$373,MATCH(LEFT(TRIM(AE$6),FIND("~",SUBSTITUTE(AE$6,"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235))*HLOOKUP(LEFT(TRIM(AE$6),FIND("~",SUBSTITUTE(AE$6," ","~",LEN(TRIM(AE$6))-LEN(SUBSTITUTE(TRIM(AE$6)," ",""))))-1)&amp;" Total",$B$6:$BB$373,ROW($A235)-5,FALSE))</f>
        <v>0</v>
      </c>
      <c r="AF235" s="10">
        <f ca="1">IF(AF$5&lt;&gt;"",HLOOKUP(AF$5,Functionalization!$G$6:$R$373,ROW($A235)-5,FALSE),IFERROR(INDEX(AF$337:AF$373,MATCH($F235,$B$337:$B$373,0))/VLOOKUP($F235,$B$337:$BB$373,MATCH(LEFT(TRIM(AF$6),FIND("~",SUBSTITUTE(AF$6,"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235))*HLOOKUP(LEFT(TRIM(AF$6),FIND("~",SUBSTITUTE(AF$6," ","~",LEN(TRIM(AF$6))-LEN(SUBSTITUTE(TRIM(AF$6)," ",""))))-1)&amp;" Total",$B$6:$BB$373,ROW($A235)-5,FALSE))</f>
        <v>0</v>
      </c>
      <c r="AG235" s="10">
        <f ca="1">IF(AG$5&lt;&gt;"",HLOOKUP(AG$5,Functionalization!$G$6:$R$373,ROW($A235)-5,FALSE),IFERROR(INDEX(AG$337:AG$373,MATCH($F235,$B$337:$B$373,0))/VLOOKUP($F235,$B$337:$BB$373,MATCH(LEFT(TRIM(AG$6),FIND("~",SUBSTITUTE(AG$6,"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235))*HLOOKUP(LEFT(TRIM(AG$6),FIND("~",SUBSTITUTE(AG$6," ","~",LEN(TRIM(AG$6))-LEN(SUBSTITUTE(TRIM(AG$6)," ",""))))-1)&amp;" Total",$B$6:$BB$373,ROW($A235)-5,FALSE))</f>
        <v>0</v>
      </c>
      <c r="AH235" s="10">
        <f ca="1">IF(AH$5&lt;&gt;"",HLOOKUP(AH$5,Functionalization!$G$6:$R$373,ROW($A235)-5,FALSE),IFERROR(INDEX(AH$337:AH$373,MATCH($F235,$B$337:$B$373,0))/VLOOKUP($F235,$B$337:$BB$373,MATCH(LEFT(TRIM(AH$6),FIND("~",SUBSTITUTE(AH$6,"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235))*HLOOKUP(LEFT(TRIM(AH$6),FIND("~",SUBSTITUTE(AH$6," ","~",LEN(TRIM(AH$6))-LEN(SUBSTITUTE(TRIM(AH$6)," ",""))))-1)&amp;" Total",$B$6:$BB$373,ROW($A235)-5,FALSE))</f>
        <v>0</v>
      </c>
      <c r="AI235" s="10">
        <f ca="1">IF(AI$5&lt;&gt;"",HLOOKUP(AI$5,Functionalization!$G$6:$R$373,ROW($A235)-5,FALSE),IFERROR(INDEX(AI$337:AI$373,MATCH($F235,$B$337:$B$373,0))/VLOOKUP($F235,$B$337:$BB$373,MATCH(LEFT(TRIM(AI$6),FIND("~",SUBSTITUTE(AI$6,"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235))*HLOOKUP(LEFT(TRIM(AI$6),FIND("~",SUBSTITUTE(AI$6," ","~",LEN(TRIM(AI$6))-LEN(SUBSTITUTE(TRIM(AI$6)," ",""))))-1)&amp;" Total",$B$6:$BB$373,ROW($A235)-5,FALSE))</f>
        <v>0</v>
      </c>
      <c r="AJ235" s="10">
        <f ca="1">IF(AJ$5&lt;&gt;"",HLOOKUP(AJ$5,Functionalization!$G$6:$R$373,ROW($A235)-5,FALSE),IFERROR(INDEX(AJ$337:AJ$373,MATCH($F235,$B$337:$B$373,0))/VLOOKUP($F235,$B$337:$BB$373,MATCH(LEFT(TRIM(AJ$6),FIND("~",SUBSTITUTE(AJ$6,"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235))*HLOOKUP(LEFT(TRIM(AJ$6),FIND("~",SUBSTITUTE(AJ$6," ","~",LEN(TRIM(AJ$6))-LEN(SUBSTITUTE(TRIM(AJ$6)," ",""))))-1)&amp;" Total",$B$6:$BB$373,ROW($A235)-5,FALSE))</f>
        <v>0</v>
      </c>
      <c r="AK235" s="10">
        <f ca="1">IF(AK$5&lt;&gt;"",HLOOKUP(AK$5,Functionalization!$G$6:$R$373,ROW($A235)-5,FALSE),IFERROR(INDEX(AK$337:AK$373,MATCH($F235,$B$337:$B$373,0))/VLOOKUP($F235,$B$337:$BB$373,MATCH(LEFT(TRIM(AK$6),FIND("~",SUBSTITUTE(AK$6,"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235))*HLOOKUP(LEFT(TRIM(AK$6),FIND("~",SUBSTITUTE(AK$6," ","~",LEN(TRIM(AK$6))-LEN(SUBSTITUTE(TRIM(AK$6)," ",""))))-1)&amp;" Total",$B$6:$BB$373,ROW($A235)-5,FALSE))</f>
        <v>0</v>
      </c>
      <c r="AL235" s="10">
        <f ca="1">IF(AL$5&lt;&gt;"",HLOOKUP(AL$5,Functionalization!$G$6:$R$373,ROW($A235)-5,FALSE),IFERROR(INDEX(AL$337:AL$373,MATCH($F235,$B$337:$B$373,0))/VLOOKUP($F235,$B$337:$BB$373,MATCH(LEFT(TRIM(AL$6),FIND("~",SUBSTITUTE(AL$6,"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235))*HLOOKUP(LEFT(TRIM(AL$6),FIND("~",SUBSTITUTE(AL$6," ","~",LEN(TRIM(AL$6))-LEN(SUBSTITUTE(TRIM(AL$6)," ",""))))-1)&amp;" Total",$B$6:$BB$373,ROW($A235)-5,FALSE))</f>
        <v>0</v>
      </c>
      <c r="AM235" s="10">
        <f ca="1">IF(AM$5&lt;&gt;"",HLOOKUP(AM$5,Functionalization!$G$6:$R$373,ROW($A235)-5,FALSE),IFERROR(INDEX(AM$337:AM$373,MATCH($F235,$B$337:$B$373,0))/VLOOKUP($F235,$B$337:$BB$373,MATCH(LEFT(TRIM(AM$6),FIND("~",SUBSTITUTE(AM$6,"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235))*HLOOKUP(LEFT(TRIM(AM$6),FIND("~",SUBSTITUTE(AM$6," ","~",LEN(TRIM(AM$6))-LEN(SUBSTITUTE(TRIM(AM$6)," ",""))))-1)&amp;" Total",$B$6:$BB$373,ROW($A235)-5,FALSE))</f>
        <v>0</v>
      </c>
      <c r="AN235" s="10">
        <f ca="1">IF(AN$5&lt;&gt;"",HLOOKUP(AN$5,Functionalization!$G$6:$R$373,ROW($A235)-5,FALSE),IFERROR(INDEX(AN$337:AN$373,MATCH($F235,$B$337:$B$373,0))/VLOOKUP($F235,$B$337:$BB$373,MATCH(LEFT(TRIM(AN$6),FIND("~",SUBSTITUTE(AN$6,"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235))*HLOOKUP(LEFT(TRIM(AN$6),FIND("~",SUBSTITUTE(AN$6," ","~",LEN(TRIM(AN$6))-LEN(SUBSTITUTE(TRIM(AN$6)," ",""))))-1)&amp;" Total",$B$6:$BB$373,ROW($A235)-5,FALSE))</f>
        <v>0</v>
      </c>
      <c r="AO235" s="10">
        <f ca="1">IF(AO$5&lt;&gt;"",HLOOKUP(AO$5,Functionalization!$G$6:$R$373,ROW($A235)-5,FALSE),IFERROR(INDEX(AO$337:AO$373,MATCH($F235,$B$337:$B$373,0))/VLOOKUP($F235,$B$337:$BB$373,MATCH(LEFT(TRIM(AO$6),FIND("~",SUBSTITUTE(AO$6,"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235))*HLOOKUP(LEFT(TRIM(AO$6),FIND("~",SUBSTITUTE(AO$6," ","~",LEN(TRIM(AO$6))-LEN(SUBSTITUTE(TRIM(AO$6)," ",""))))-1)&amp;" Total",$B$6:$BB$373,ROW($A235)-5,FALSE))</f>
        <v>0</v>
      </c>
      <c r="AP235" s="10">
        <f ca="1">IF(AP$5&lt;&gt;"",HLOOKUP(AP$5,Functionalization!$G$6:$R$373,ROW($A235)-5,FALSE),IFERROR(INDEX(AP$337:AP$373,MATCH($F235,$B$337:$B$373,0))/VLOOKUP($F235,$B$337:$BB$373,MATCH(LEFT(TRIM(AP$6),FIND("~",SUBSTITUTE(AP$6,"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235))*HLOOKUP(LEFT(TRIM(AP$6),FIND("~",SUBSTITUTE(AP$6," ","~",LEN(TRIM(AP$6))-LEN(SUBSTITUTE(TRIM(AP$6)," ",""))))-1)&amp;" Total",$B$6:$BB$373,ROW($A235)-5,FALSE))</f>
        <v>0</v>
      </c>
      <c r="AQ235" s="10">
        <f ca="1">IF(AQ$5&lt;&gt;"",HLOOKUP(AQ$5,Functionalization!$G$6:$R$373,ROW($A235)-5,FALSE),IFERROR(INDEX(AQ$337:AQ$373,MATCH($F235,$B$337:$B$373,0))/VLOOKUP($F235,$B$337:$BB$373,MATCH(LEFT(TRIM(AQ$6),FIND("~",SUBSTITUTE(AQ$6,"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235))*HLOOKUP(LEFT(TRIM(AQ$6),FIND("~",SUBSTITUTE(AQ$6," ","~",LEN(TRIM(AQ$6))-LEN(SUBSTITUTE(TRIM(AQ$6)," ",""))))-1)&amp;" Total",$B$6:$BB$373,ROW($A235)-5,FALSE))</f>
        <v>0</v>
      </c>
      <c r="AR235" s="10">
        <f ca="1">IF(AR$5&lt;&gt;"",HLOOKUP(AR$5,Functionalization!$G$6:$R$373,ROW($A235)-5,FALSE),IFERROR(INDEX(AR$337:AR$373,MATCH($F235,$B$337:$B$373,0))/VLOOKUP($F235,$B$337:$BB$373,MATCH(LEFT(TRIM(AR$6),FIND("~",SUBSTITUTE(AR$6,"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235))*HLOOKUP(LEFT(TRIM(AR$6),FIND("~",SUBSTITUTE(AR$6," ","~",LEN(TRIM(AR$6))-LEN(SUBSTITUTE(TRIM(AR$6)," ",""))))-1)&amp;" Total",$B$6:$BB$373,ROW($A235)-5,FALSE))</f>
        <v>0</v>
      </c>
      <c r="AS235" s="10">
        <f ca="1">IF(AS$5&lt;&gt;"",HLOOKUP(AS$5,Functionalization!$G$6:$R$373,ROW($A235)-5,FALSE),IFERROR(INDEX(AS$337:AS$373,MATCH($F235,$B$337:$B$373,0))/VLOOKUP($F235,$B$337:$BB$373,MATCH(LEFT(TRIM(AS$6),FIND("~",SUBSTITUTE(AS$6,"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235))*HLOOKUP(LEFT(TRIM(AS$6),FIND("~",SUBSTITUTE(AS$6," ","~",LEN(TRIM(AS$6))-LEN(SUBSTITUTE(TRIM(AS$6)," ",""))))-1)&amp;" Total",$B$6:$BB$373,ROW($A235)-5,FALSE))</f>
        <v>0</v>
      </c>
      <c r="AT235" s="10">
        <f ca="1">IF(AT$5&lt;&gt;"",HLOOKUP(AT$5,Functionalization!$G$6:$R$373,ROW($A235)-5,FALSE),IFERROR(INDEX(AT$337:AT$373,MATCH($F235,$B$337:$B$373,0))/VLOOKUP($F235,$B$337:$BB$373,MATCH(LEFT(TRIM(AT$6),FIND("~",SUBSTITUTE(AT$6,"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235))*HLOOKUP(LEFT(TRIM(AT$6),FIND("~",SUBSTITUTE(AT$6," ","~",LEN(TRIM(AT$6))-LEN(SUBSTITUTE(TRIM(AT$6)," ",""))))-1)&amp;" Total",$B$6:$BB$373,ROW($A235)-5,FALSE))</f>
        <v>0</v>
      </c>
      <c r="AU235" s="10">
        <f ca="1">IF(AU$5&lt;&gt;"",HLOOKUP(AU$5,Functionalization!$G$6:$R$373,ROW($A235)-5,FALSE),IFERROR(INDEX(AU$337:AU$373,MATCH($F235,$B$337:$B$373,0))/VLOOKUP($F235,$B$337:$BB$373,MATCH(LEFT(TRIM(AU$6),FIND("~",SUBSTITUTE(AU$6,"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235))*HLOOKUP(LEFT(TRIM(AU$6),FIND("~",SUBSTITUTE(AU$6," ","~",LEN(TRIM(AU$6))-LEN(SUBSTITUTE(TRIM(AU$6)," ",""))))-1)&amp;" Total",$B$6:$BB$373,ROW($A235)-5,FALSE))</f>
        <v>0</v>
      </c>
      <c r="AV235" s="10">
        <f ca="1">IF(AV$5&lt;&gt;"",HLOOKUP(AV$5,Functionalization!$G$6:$R$373,ROW($A235)-5,FALSE),IFERROR(INDEX(AV$337:AV$373,MATCH($F235,$B$337:$B$373,0))/VLOOKUP($F235,$B$337:$BB$373,MATCH(LEFT(TRIM(AV$6),FIND("~",SUBSTITUTE(AV$6,"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235))*HLOOKUP(LEFT(TRIM(AV$6),FIND("~",SUBSTITUTE(AV$6," ","~",LEN(TRIM(AV$6))-LEN(SUBSTITUTE(TRIM(AV$6)," ",""))))-1)&amp;" Total",$B$6:$BB$373,ROW($A235)-5,FALSE))</f>
        <v>0</v>
      </c>
      <c r="AW235" s="10">
        <f ca="1">IF(AW$5&lt;&gt;"",HLOOKUP(AW$5,Functionalization!$G$6:$R$373,ROW($A235)-5,FALSE),IFERROR(INDEX(AW$337:AW$373,MATCH($F235,$B$337:$B$373,0))/VLOOKUP($F235,$B$337:$BB$373,MATCH(LEFT(TRIM(AW$6),FIND("~",SUBSTITUTE(AW$6,"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235))*HLOOKUP(LEFT(TRIM(AW$6),FIND("~",SUBSTITUTE(AW$6," ","~",LEN(TRIM(AW$6))-LEN(SUBSTITUTE(TRIM(AW$6)," ",""))))-1)&amp;" Total",$B$6:$BB$373,ROW($A235)-5,FALSE))</f>
        <v>0</v>
      </c>
      <c r="AX235" s="10">
        <f ca="1">IF(AX$5&lt;&gt;"",HLOOKUP(AX$5,Functionalization!$G$6:$R$373,ROW($A235)-5,FALSE),IFERROR(INDEX(AX$337:AX$373,MATCH($F235,$B$337:$B$373,0))/VLOOKUP($F235,$B$337:$BB$373,MATCH(LEFT(TRIM(AX$6),FIND("~",SUBSTITUTE(AX$6,"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235))*HLOOKUP(LEFT(TRIM(AX$6),FIND("~",SUBSTITUTE(AX$6," ","~",LEN(TRIM(AX$6))-LEN(SUBSTITUTE(TRIM(AX$6)," ",""))))-1)&amp;" Total",$B$6:$BB$373,ROW($A235)-5,FALSE))</f>
        <v>0</v>
      </c>
      <c r="AY235" s="10">
        <f ca="1">IF(AY$5&lt;&gt;"",HLOOKUP(AY$5,Functionalization!$G$6:$R$373,ROW($A235)-5,FALSE),IFERROR(INDEX(AY$337:AY$373,MATCH($F235,$B$337:$B$373,0))/VLOOKUP($F235,$B$337:$BB$373,MATCH(LEFT(TRIM(AY$6),FIND("~",SUBSTITUTE(AY$6,"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235))*HLOOKUP(LEFT(TRIM(AY$6),FIND("~",SUBSTITUTE(AY$6," ","~",LEN(TRIM(AY$6))-LEN(SUBSTITUTE(TRIM(AY$6)," ",""))))-1)&amp;" Total",$B$6:$BB$373,ROW($A235)-5,FALSE))</f>
        <v>0</v>
      </c>
      <c r="AZ235" s="10">
        <f ca="1">IF(AZ$5&lt;&gt;"",HLOOKUP(AZ$5,Functionalization!$G$6:$R$373,ROW($A235)-5,FALSE),IFERROR(INDEX(AZ$337:AZ$373,MATCH($F235,$B$337:$B$373,0))/VLOOKUP($F235,$B$337:$BB$373,MATCH(LEFT(TRIM(AZ$6),FIND("~",SUBSTITUTE(AZ$6,"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235))*HLOOKUP(LEFT(TRIM(AZ$6),FIND("~",SUBSTITUTE(AZ$6," ","~",LEN(TRIM(AZ$6))-LEN(SUBSTITUTE(TRIM(AZ$6)," ",""))))-1)&amp;" Total",$B$6:$BB$373,ROW($A235)-5,FALSE))</f>
        <v>0</v>
      </c>
      <c r="BA235" s="10">
        <f ca="1">IF(BA$5&lt;&gt;"",HLOOKUP(BA$5,Functionalization!$G$6:$R$373,ROW($A235)-5,FALSE),IFERROR(INDEX(BA$337:BA$373,MATCH($F235,$B$337:$B$373,0))/VLOOKUP($F235,$B$337:$BB$373,MATCH(LEFT(TRIM(BA$6),FIND("~",SUBSTITUTE(BA$6,"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235))*HLOOKUP(LEFT(TRIM(BA$6),FIND("~",SUBSTITUTE(BA$6," ","~",LEN(TRIM(BA$6))-LEN(SUBSTITUTE(TRIM(BA$6)," ",""))))-1)&amp;" Total",$B$6:$BB$373,ROW($A235)-5,FALSE))</f>
        <v>0</v>
      </c>
      <c r="BB235" s="10">
        <f ca="1">IF(BB$5&lt;&gt;"",HLOOKUP(BB$5,Functionalization!$G$6:$R$373,ROW($A235)-5,FALSE),IFERROR(INDEX(BB$337:BB$373,MATCH($F235,$B$337:$B$373,0))/VLOOKUP($F235,$B$337:$BB$373,MATCH(LEFT(TRIM(BB$6),FIND("~",SUBSTITUTE(BB$6,"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235))*HLOOKUP(LEFT(TRIM(BB$6),FIND("~",SUBSTITUTE(BB$6," ","~",LEN(TRIM(BB$6))-LEN(SUBSTITUTE(TRIM(BB$6)," ",""))))-1)&amp;" Total",$B$6:$BB$373,ROW($A235)-5,FALSE))</f>
        <v>0</v>
      </c>
      <c r="BD235">
        <f ca="1">IFERROR(IF(SUMIF($G$6:$BB$6,BD$6&amp;" Total",$G235:$BB235)-(SUMIF($G$6:$BB$6,BD$6&amp;" "&amp;'Input-Func_Class'!$D$22,$G235:$BB235)+IFERROR(SUMIF($G$6:$BB$6,BD$6&amp;" "&amp;'Input-Func_Class'!$E$22,$G235:$BB235),SUMIF($G$6:$BB$6,BD$6&amp;" "&amp;'Input-Func_Class'!$B$24,$G235:$BB235))+SUMIF($G$6:$BB$6,BD$6&amp;" "&amp;'Input-Func_Class'!$F$22,$G235:$BB235))&lt;Check_Limit,0,1),1)</f>
        <v>0</v>
      </c>
      <c r="BE235">
        <f ca="1">IFERROR(IF(SUMIF($G$6:$BB$6,BE$6&amp;" Total",$G235:$BB235)-(SUMIF($G$6:$BB$6,BE$6&amp;" "&amp;'Input-Func_Class'!$D$22,$G235:$BB235)+IFERROR(SUMIF($G$6:$BB$6,BE$6&amp;" "&amp;'Input-Func_Class'!$E$22,$G235:$BB235),SUMIF($G$6:$BB$6,BE$6&amp;" "&amp;'Input-Func_Class'!$B$24,$G235:$BB235))+SUMIF($G$6:$BB$6,BE$6&amp;" "&amp;'Input-Func_Class'!$F$22,$G235:$BB235))&lt;Check_Limit,0,1),1)</f>
        <v>0</v>
      </c>
      <c r="BF235">
        <f ca="1">IFERROR(IF(SUMIF($G$6:$BB$6,BF$6&amp;" Total",$G235:$BB235)-(SUMIF($G$6:$BB$6,BF$6&amp;" "&amp;'Input-Func_Class'!$D$22,$G235:$BB235)+IFERROR(SUMIF($G$6:$BB$6,BF$6&amp;" "&amp;'Input-Func_Class'!$E$22,$G235:$BB235),SUMIF($G$6:$BB$6,BF$6&amp;" "&amp;'Input-Func_Class'!$B$24,$G235:$BB235))+SUMIF($G$6:$BB$6,BF$6&amp;" "&amp;'Input-Func_Class'!$F$22,$G235:$BB235))&lt;Check_Limit,0,1),1)</f>
        <v>0</v>
      </c>
      <c r="BG235">
        <f ca="1">IFERROR(IF(SUMIF($G$6:$BB$6,BG$6&amp;" Total",$G235:$BB235)-(SUMIF($G$6:$BB$6,BG$6&amp;" "&amp;'Input-Func_Class'!$D$22,$G235:$BB235)+IFERROR(SUMIF($G$6:$BB$6,BG$6&amp;" "&amp;'Input-Func_Class'!$E$22,$G235:$BB235),SUMIF($G$6:$BB$6,BG$6&amp;" "&amp;'Input-Func_Class'!$B$24,$G235:$BB235))+SUMIF($G$6:$BB$6,BG$6&amp;" "&amp;'Input-Func_Class'!$F$22,$G235:$BB235))&lt;Check_Limit,0,1),1)</f>
        <v>0</v>
      </c>
      <c r="BH235">
        <f ca="1">IFERROR(IF(SUMIF($G$6:$BB$6,BH$6&amp;" Total",$G235:$BB235)-(SUMIF($G$6:$BB$6,BH$6&amp;" "&amp;'Input-Func_Class'!$D$22,$G235:$BB235)+IFERROR(SUMIF($G$6:$BB$6,BH$6&amp;" "&amp;'Input-Func_Class'!$E$22,$G235:$BB235),SUMIF($G$6:$BB$6,BH$6&amp;" "&amp;'Input-Func_Class'!$B$24,$G235:$BB235))+SUMIF($G$6:$BB$6,BH$6&amp;" "&amp;'Input-Func_Class'!$F$22,$G235:$BB235))&lt;Check_Limit,0,1),1)</f>
        <v>0</v>
      </c>
      <c r="BI235">
        <f ca="1">IFERROR(IF(SUMIF($G$6:$BB$6,BI$6&amp;" Total",$G235:$BB235)-(SUMIF($G$6:$BB$6,BI$6&amp;" "&amp;'Input-Func_Class'!$D$22,$G235:$BB235)+IFERROR(SUMIF($G$6:$BB$6,BI$6&amp;" "&amp;'Input-Func_Class'!$E$22,$G235:$BB235),SUMIF($G$6:$BB$6,BI$6&amp;" "&amp;'Input-Func_Class'!$B$24,$G235:$BB235))+SUMIF($G$6:$BB$6,BI$6&amp;" "&amp;'Input-Func_Class'!$F$22,$G235:$BB235))&lt;Check_Limit,0,1),1)</f>
        <v>0</v>
      </c>
      <c r="BJ235">
        <f ca="1">IFERROR(IF(SUMIF($G$6:$BB$6,BJ$6&amp;" Total",$G235:$BB235)-(SUMIF($G$6:$BB$6,BJ$6&amp;" "&amp;'Input-Func_Class'!$D$22,$G235:$BB235)+IFERROR(SUMIF($G$6:$BB$6,BJ$6&amp;" "&amp;'Input-Func_Class'!$E$22,$G235:$BB235),SUMIF($G$6:$BB$6,BJ$6&amp;" "&amp;'Input-Func_Class'!$B$24,$G235:$BB235))+SUMIF($G$6:$BB$6,BJ$6&amp;" "&amp;'Input-Func_Class'!$F$22,$G235:$BB235))&lt;Check_Limit,0,1),1)</f>
        <v>0</v>
      </c>
      <c r="BK235">
        <f ca="1">IFERROR(IF(SUMIF($G$6:$BB$6,BK$6&amp;" Total",$G235:$BB235)-(SUMIF($G$6:$BB$6,BK$6&amp;" "&amp;'Input-Func_Class'!$D$22,$G235:$BB235)+IFERROR(SUMIF($G$6:$BB$6,BK$6&amp;" "&amp;'Input-Func_Class'!$E$22,$G235:$BB235),SUMIF($G$6:$BB$6,BK$6&amp;" "&amp;'Input-Func_Class'!$B$24,$G235:$BB235))+SUMIF($G$6:$BB$6,BK$6&amp;" "&amp;'Input-Func_Class'!$F$22,$G235:$BB235))&lt;Check_Limit,0,1),1)</f>
        <v>0</v>
      </c>
      <c r="BL235">
        <f ca="1">IFERROR(IF(SUMIF($G$6:$BB$6,BL$6&amp;" Total",$G235:$BB235)-(SUMIF($G$6:$BB$6,BL$6&amp;" "&amp;'Input-Func_Class'!$D$22,$G235:$BB235)+IFERROR(SUMIF($G$6:$BB$6,BL$6&amp;" "&amp;'Input-Func_Class'!$E$22,$G235:$BB235),SUMIF($G$6:$BB$6,BL$6&amp;" "&amp;'Input-Func_Class'!$B$24,$G235:$BB235))+SUMIF($G$6:$BB$6,BL$6&amp;" "&amp;'Input-Func_Class'!$F$22,$G235:$BB235))&lt;Check_Limit,0,1),1)</f>
        <v>0</v>
      </c>
      <c r="BM235">
        <f ca="1">IFERROR(IF(SUMIF($G$6:$BB$6,BM$6&amp;" Total",$G235:$BB235)-(SUMIF($G$6:$BB$6,BM$6&amp;" "&amp;'Input-Func_Class'!$D$22,$G235:$BB235)+IFERROR(SUMIF($G$6:$BB$6,BM$6&amp;" "&amp;'Input-Func_Class'!$E$22,$G235:$BB235),SUMIF($G$6:$BB$6,BM$6&amp;" "&amp;'Input-Func_Class'!$B$24,$G235:$BB235))+SUMIF($G$6:$BB$6,BM$6&amp;" "&amp;'Input-Func_Class'!$F$22,$G235:$BB235))&lt;Check_Limit,0,1),1)</f>
        <v>0</v>
      </c>
      <c r="BN235">
        <f ca="1">IFERROR(IF(SUMIF($G$6:$BB$6,BN$6&amp;" Total",$G235:$BB235)-(SUMIF($G$6:$BB$6,BN$6&amp;" "&amp;'Input-Func_Class'!$D$22,$G235:$BB235)+IFERROR(SUMIF($G$6:$BB$6,BN$6&amp;" "&amp;'Input-Func_Class'!$E$22,$G235:$BB235),SUMIF($G$6:$BB$6,BN$6&amp;" "&amp;'Input-Func_Class'!$B$24,$G235:$BB235))+SUMIF($G$6:$BB$6,BN$6&amp;" "&amp;'Input-Func_Class'!$F$22,$G235:$BB235))&lt;Check_Limit,0,1),1)</f>
        <v>0</v>
      </c>
      <c r="BO235">
        <f ca="1">IFERROR(IF(SUMIF($G$6:$BB$6,BO$6&amp;" Total",$G235:$BB235)-(SUMIF($G$6:$BB$6,BO$6&amp;" "&amp;'Input-Func_Class'!$D$22,$G235:$BB235)+IFERROR(SUMIF($G$6:$BB$6,BO$6&amp;" "&amp;'Input-Func_Class'!$E$22,$G235:$BB235),SUMIF($G$6:$BB$6,BO$6&amp;" "&amp;'Input-Func_Class'!$B$24,$G235:$BB235))+SUMIF($G$6:$BB$6,BO$6&amp;" "&amp;'Input-Func_Class'!$F$22,$G235:$BB235))&lt;Check_Limit,0,1),1)</f>
        <v>0</v>
      </c>
    </row>
    <row r="236" spans="1:67">
      <c r="A236" s="31">
        <f>IF(ISBLANK('Input-Accounts'!A236),"",'Input-Accounts'!A236)</f>
        <v>209</v>
      </c>
      <c r="B236" t="str">
        <f>IF(ISBLANK('Input-Accounts'!B236),"",'Input-Accounts'!B236)</f>
        <v>Total Administrative and General Expenses</v>
      </c>
      <c r="C236" s="31" t="str">
        <f>IF(ISBLANK('Input-Accounts'!C236),"",'Input-Accounts'!C236)</f>
        <v/>
      </c>
      <c r="D236" s="123">
        <f>SUBTOTAL(9,D225:D235)</f>
        <v>29157810.39624789</v>
      </c>
      <c r="E236" s="10">
        <f t="shared" ca="1" si="66"/>
        <v>0</v>
      </c>
      <c r="G236" s="123">
        <f t="shared" ref="G236:BB236" ca="1" si="67">SUBTOTAL(9,G225:G235)</f>
        <v>12434591.918900205</v>
      </c>
      <c r="H236" s="123">
        <f t="shared" ca="1" si="67"/>
        <v>8787892.2931259274</v>
      </c>
      <c r="I236" s="123">
        <f t="shared" ca="1" si="67"/>
        <v>214836.89855459041</v>
      </c>
      <c r="J236" s="123">
        <f t="shared" ca="1" si="67"/>
        <v>3431862.7272196845</v>
      </c>
      <c r="K236" s="123">
        <f t="shared" ca="1" si="67"/>
        <v>12352676.856903201</v>
      </c>
      <c r="L236" s="123">
        <f t="shared" ca="1" si="67"/>
        <v>0</v>
      </c>
      <c r="M236" s="123">
        <f t="shared" ca="1" si="67"/>
        <v>0</v>
      </c>
      <c r="N236" s="123">
        <f t="shared" ca="1" si="67"/>
        <v>12352676.856903201</v>
      </c>
      <c r="O236" s="123">
        <f t="shared" ca="1" si="67"/>
        <v>4370541.6204444859</v>
      </c>
      <c r="P236" s="123">
        <f t="shared" ca="1" si="67"/>
        <v>0</v>
      </c>
      <c r="Q236" s="123">
        <f t="shared" ca="1" si="67"/>
        <v>0</v>
      </c>
      <c r="R236" s="123">
        <f t="shared" ca="1" si="67"/>
        <v>4370541.6204444859</v>
      </c>
      <c r="S236" s="123">
        <f t="shared" ca="1" si="67"/>
        <v>0</v>
      </c>
      <c r="T236" s="123">
        <f t="shared" ca="1" si="67"/>
        <v>0</v>
      </c>
      <c r="U236" s="123">
        <f t="shared" ca="1" si="67"/>
        <v>0</v>
      </c>
      <c r="V236" s="123">
        <f t="shared" ca="1" si="67"/>
        <v>0</v>
      </c>
      <c r="W236" s="123">
        <f t="shared" ca="1" si="67"/>
        <v>0</v>
      </c>
      <c r="X236" s="123">
        <f t="shared" ca="1" si="67"/>
        <v>0</v>
      </c>
      <c r="Y236" s="123">
        <f t="shared" ca="1" si="67"/>
        <v>0</v>
      </c>
      <c r="Z236" s="123">
        <f t="shared" ca="1" si="67"/>
        <v>0</v>
      </c>
      <c r="AA236" s="123">
        <f t="shared" ca="1" si="67"/>
        <v>0</v>
      </c>
      <c r="AB236" s="123">
        <f t="shared" ca="1" si="67"/>
        <v>0</v>
      </c>
      <c r="AC236" s="123">
        <f t="shared" ca="1" si="67"/>
        <v>0</v>
      </c>
      <c r="AD236" s="123">
        <f t="shared" ca="1" si="67"/>
        <v>0</v>
      </c>
      <c r="AE236" s="123">
        <f t="shared" ca="1" si="67"/>
        <v>0</v>
      </c>
      <c r="AF236" s="123">
        <f t="shared" ca="1" si="67"/>
        <v>0</v>
      </c>
      <c r="AG236" s="123">
        <f t="shared" ca="1" si="67"/>
        <v>0</v>
      </c>
      <c r="AH236" s="123">
        <f t="shared" ca="1" si="67"/>
        <v>0</v>
      </c>
      <c r="AI236" s="123">
        <f t="shared" ca="1" si="67"/>
        <v>0</v>
      </c>
      <c r="AJ236" s="123">
        <f t="shared" ca="1" si="67"/>
        <v>0</v>
      </c>
      <c r="AK236" s="123">
        <f t="shared" ca="1" si="67"/>
        <v>0</v>
      </c>
      <c r="AL236" s="123">
        <f t="shared" ca="1" si="67"/>
        <v>0</v>
      </c>
      <c r="AM236" s="123">
        <f t="shared" ca="1" si="67"/>
        <v>0</v>
      </c>
      <c r="AN236" s="123">
        <f t="shared" ca="1" si="67"/>
        <v>0</v>
      </c>
      <c r="AO236" s="123">
        <f t="shared" ca="1" si="67"/>
        <v>0</v>
      </c>
      <c r="AP236" s="123">
        <f t="shared" ca="1" si="67"/>
        <v>0</v>
      </c>
      <c r="AQ236" s="123">
        <f t="shared" ca="1" si="67"/>
        <v>0</v>
      </c>
      <c r="AR236" s="123">
        <f t="shared" ca="1" si="67"/>
        <v>0</v>
      </c>
      <c r="AS236" s="123">
        <f t="shared" ca="1" si="67"/>
        <v>0</v>
      </c>
      <c r="AT236" s="123">
        <f t="shared" ca="1" si="67"/>
        <v>0</v>
      </c>
      <c r="AU236" s="123">
        <f t="shared" ca="1" si="67"/>
        <v>0</v>
      </c>
      <c r="AV236" s="123">
        <f t="shared" ca="1" si="67"/>
        <v>0</v>
      </c>
      <c r="AW236" s="123">
        <f t="shared" ca="1" si="67"/>
        <v>0</v>
      </c>
      <c r="AX236" s="123">
        <f t="shared" ca="1" si="67"/>
        <v>0</v>
      </c>
      <c r="AY236" s="123">
        <f t="shared" ca="1" si="67"/>
        <v>0</v>
      </c>
      <c r="AZ236" s="123">
        <f t="shared" ca="1" si="67"/>
        <v>0</v>
      </c>
      <c r="BA236" s="123">
        <f t="shared" ca="1" si="67"/>
        <v>0</v>
      </c>
      <c r="BB236" s="123">
        <f t="shared" ca="1" si="67"/>
        <v>0</v>
      </c>
      <c r="BD236">
        <f ca="1">IFERROR(IF(SUMIF($G$6:$BB$6,BD$6&amp;" Total",$G236:$BB236)-(SUMIF($G$6:$BB$6,BD$6&amp;" "&amp;'Input-Func_Class'!$D$22,$G236:$BB236)+IFERROR(SUMIF($G$6:$BB$6,BD$6&amp;" "&amp;'Input-Func_Class'!$E$22,$G236:$BB236),SUMIF($G$6:$BB$6,BD$6&amp;" "&amp;'Input-Func_Class'!$B$24,$G236:$BB236))+SUMIF($G$6:$BB$6,BD$6&amp;" "&amp;'Input-Func_Class'!$F$22,$G236:$BB236))&lt;Check_Limit,0,1),1)</f>
        <v>0</v>
      </c>
      <c r="BE236">
        <f ca="1">IFERROR(IF(SUMIF($G$6:$BB$6,BE$6&amp;" Total",$G236:$BB236)-(SUMIF($G$6:$BB$6,BE$6&amp;" "&amp;'Input-Func_Class'!$D$22,$G236:$BB236)+IFERROR(SUMIF($G$6:$BB$6,BE$6&amp;" "&amp;'Input-Func_Class'!$E$22,$G236:$BB236),SUMIF($G$6:$BB$6,BE$6&amp;" "&amp;'Input-Func_Class'!$B$24,$G236:$BB236))+SUMIF($G$6:$BB$6,BE$6&amp;" "&amp;'Input-Func_Class'!$F$22,$G236:$BB236))&lt;Check_Limit,0,1),1)</f>
        <v>0</v>
      </c>
      <c r="BF236">
        <f ca="1">IFERROR(IF(SUMIF($G$6:$BB$6,BF$6&amp;" Total",$G236:$BB236)-(SUMIF($G$6:$BB$6,BF$6&amp;" "&amp;'Input-Func_Class'!$D$22,$G236:$BB236)+IFERROR(SUMIF($G$6:$BB$6,BF$6&amp;" "&amp;'Input-Func_Class'!$E$22,$G236:$BB236),SUMIF($G$6:$BB$6,BF$6&amp;" "&amp;'Input-Func_Class'!$B$24,$G236:$BB236))+SUMIF($G$6:$BB$6,BF$6&amp;" "&amp;'Input-Func_Class'!$F$22,$G236:$BB236))&lt;Check_Limit,0,1),1)</f>
        <v>0</v>
      </c>
      <c r="BG236">
        <f ca="1">IFERROR(IF(SUMIF($G$6:$BB$6,BG$6&amp;" Total",$G236:$BB236)-(SUMIF($G$6:$BB$6,BG$6&amp;" "&amp;'Input-Func_Class'!$D$22,$G236:$BB236)+IFERROR(SUMIF($G$6:$BB$6,BG$6&amp;" "&amp;'Input-Func_Class'!$E$22,$G236:$BB236),SUMIF($G$6:$BB$6,BG$6&amp;" "&amp;'Input-Func_Class'!$B$24,$G236:$BB236))+SUMIF($G$6:$BB$6,BG$6&amp;" "&amp;'Input-Func_Class'!$F$22,$G236:$BB236))&lt;Check_Limit,0,1),1)</f>
        <v>0</v>
      </c>
      <c r="BH236">
        <f ca="1">IFERROR(IF(SUMIF($G$6:$BB$6,BH$6&amp;" Total",$G236:$BB236)-(SUMIF($G$6:$BB$6,BH$6&amp;" "&amp;'Input-Func_Class'!$D$22,$G236:$BB236)+IFERROR(SUMIF($G$6:$BB$6,BH$6&amp;" "&amp;'Input-Func_Class'!$E$22,$G236:$BB236),SUMIF($G$6:$BB$6,BH$6&amp;" "&amp;'Input-Func_Class'!$B$24,$G236:$BB236))+SUMIF($G$6:$BB$6,BH$6&amp;" "&amp;'Input-Func_Class'!$F$22,$G236:$BB236))&lt;Check_Limit,0,1),1)</f>
        <v>0</v>
      </c>
      <c r="BI236">
        <f ca="1">IFERROR(IF(SUMIF($G$6:$BB$6,BI$6&amp;" Total",$G236:$BB236)-(SUMIF($G$6:$BB$6,BI$6&amp;" "&amp;'Input-Func_Class'!$D$22,$G236:$BB236)+IFERROR(SUMIF($G$6:$BB$6,BI$6&amp;" "&amp;'Input-Func_Class'!$E$22,$G236:$BB236),SUMIF($G$6:$BB$6,BI$6&amp;" "&amp;'Input-Func_Class'!$B$24,$G236:$BB236))+SUMIF($G$6:$BB$6,BI$6&amp;" "&amp;'Input-Func_Class'!$F$22,$G236:$BB236))&lt;Check_Limit,0,1),1)</f>
        <v>0</v>
      </c>
      <c r="BJ236">
        <f ca="1">IFERROR(IF(SUMIF($G$6:$BB$6,BJ$6&amp;" Total",$G236:$BB236)-(SUMIF($G$6:$BB$6,BJ$6&amp;" "&amp;'Input-Func_Class'!$D$22,$G236:$BB236)+IFERROR(SUMIF($G$6:$BB$6,BJ$6&amp;" "&amp;'Input-Func_Class'!$E$22,$G236:$BB236),SUMIF($G$6:$BB$6,BJ$6&amp;" "&amp;'Input-Func_Class'!$B$24,$G236:$BB236))+SUMIF($G$6:$BB$6,BJ$6&amp;" "&amp;'Input-Func_Class'!$F$22,$G236:$BB236))&lt;Check_Limit,0,1),1)</f>
        <v>0</v>
      </c>
      <c r="BK236">
        <f ca="1">IFERROR(IF(SUMIF($G$6:$BB$6,BK$6&amp;" Total",$G236:$BB236)-(SUMIF($G$6:$BB$6,BK$6&amp;" "&amp;'Input-Func_Class'!$D$22,$G236:$BB236)+IFERROR(SUMIF($G$6:$BB$6,BK$6&amp;" "&amp;'Input-Func_Class'!$E$22,$G236:$BB236),SUMIF($G$6:$BB$6,BK$6&amp;" "&amp;'Input-Func_Class'!$B$24,$G236:$BB236))+SUMIF($G$6:$BB$6,BK$6&amp;" "&amp;'Input-Func_Class'!$F$22,$G236:$BB236))&lt;Check_Limit,0,1),1)</f>
        <v>0</v>
      </c>
      <c r="BL236">
        <f ca="1">IFERROR(IF(SUMIF($G$6:$BB$6,BL$6&amp;" Total",$G236:$BB236)-(SUMIF($G$6:$BB$6,BL$6&amp;" "&amp;'Input-Func_Class'!$D$22,$G236:$BB236)+IFERROR(SUMIF($G$6:$BB$6,BL$6&amp;" "&amp;'Input-Func_Class'!$E$22,$G236:$BB236),SUMIF($G$6:$BB$6,BL$6&amp;" "&amp;'Input-Func_Class'!$B$24,$G236:$BB236))+SUMIF($G$6:$BB$6,BL$6&amp;" "&amp;'Input-Func_Class'!$F$22,$G236:$BB236))&lt;Check_Limit,0,1),1)</f>
        <v>0</v>
      </c>
      <c r="BM236">
        <f ca="1">IFERROR(IF(SUMIF($G$6:$BB$6,BM$6&amp;" Total",$G236:$BB236)-(SUMIF($G$6:$BB$6,BM$6&amp;" "&amp;'Input-Func_Class'!$D$22,$G236:$BB236)+IFERROR(SUMIF($G$6:$BB$6,BM$6&amp;" "&amp;'Input-Func_Class'!$E$22,$G236:$BB236),SUMIF($G$6:$BB$6,BM$6&amp;" "&amp;'Input-Func_Class'!$B$24,$G236:$BB236))+SUMIF($G$6:$BB$6,BM$6&amp;" "&amp;'Input-Func_Class'!$F$22,$G236:$BB236))&lt;Check_Limit,0,1),1)</f>
        <v>0</v>
      </c>
      <c r="BN236">
        <f ca="1">IFERROR(IF(SUMIF($G$6:$BB$6,BN$6&amp;" Total",$G236:$BB236)-(SUMIF($G$6:$BB$6,BN$6&amp;" "&amp;'Input-Func_Class'!$D$22,$G236:$BB236)+IFERROR(SUMIF($G$6:$BB$6,BN$6&amp;" "&amp;'Input-Func_Class'!$E$22,$G236:$BB236),SUMIF($G$6:$BB$6,BN$6&amp;" "&amp;'Input-Func_Class'!$B$24,$G236:$BB236))+SUMIF($G$6:$BB$6,BN$6&amp;" "&amp;'Input-Func_Class'!$F$22,$G236:$BB236))&lt;Check_Limit,0,1),1)</f>
        <v>0</v>
      </c>
      <c r="BO236">
        <f ca="1">IFERROR(IF(SUMIF($G$6:$BB$6,BO$6&amp;" Total",$G236:$BB236)-(SUMIF($G$6:$BB$6,BO$6&amp;" "&amp;'Input-Func_Class'!$D$22,$G236:$BB236)+IFERROR(SUMIF($G$6:$BB$6,BO$6&amp;" "&amp;'Input-Func_Class'!$E$22,$G236:$BB236),SUMIF($G$6:$BB$6,BO$6&amp;" "&amp;'Input-Func_Class'!$B$24,$G236:$BB236))+SUMIF($G$6:$BB$6,BO$6&amp;" "&amp;'Input-Func_Class'!$F$22,$G236:$BB236))&lt;Check_Limit,0,1),1)</f>
        <v>0</v>
      </c>
    </row>
    <row r="237" spans="1:67">
      <c r="A237" s="31" t="str">
        <f>IF(ISBLANK('Input-Accounts'!A237),"",'Input-Accounts'!A237)</f>
        <v/>
      </c>
      <c r="B237" s="6" t="str">
        <f>IF(ISBLANK('Input-Accounts'!B237),"",'Input-Accounts'!B237)</f>
        <v/>
      </c>
      <c r="C237" s="31" t="str">
        <f>IF(ISBLANK('Input-Accounts'!C237),"",'Input-Accounts'!C237)</f>
        <v/>
      </c>
      <c r="D237" s="10"/>
      <c r="E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/>
      <c r="AB237" s="10"/>
      <c r="AC237" s="10"/>
      <c r="AD237" s="10"/>
      <c r="AE237" s="10"/>
      <c r="AF237" s="10"/>
      <c r="AG237" s="10"/>
      <c r="AH237" s="10"/>
      <c r="AI237" s="10"/>
      <c r="AJ237" s="10"/>
      <c r="AK237" s="10"/>
      <c r="AL237" s="10"/>
      <c r="AM237" s="10"/>
      <c r="AN237" s="10"/>
      <c r="AO237" s="10"/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D237">
        <f>IFERROR(IF(SUMIF($G$6:$BB$6,BD$6&amp;" Total",$G237:$BB237)-(SUMIF($G$6:$BB$6,BD$6&amp;" "&amp;'Input-Func_Class'!$D$22,$G237:$BB237)+IFERROR(SUMIF($G$6:$BB$6,BD$6&amp;" "&amp;'Input-Func_Class'!$E$22,$G237:$BB237),SUMIF($G$6:$BB$6,BD$6&amp;" "&amp;'Input-Func_Class'!$B$24,$G237:$BB237))+SUMIF($G$6:$BB$6,BD$6&amp;" "&amp;'Input-Func_Class'!$F$22,$G237:$BB237))&lt;Check_Limit,0,1),1)</f>
        <v>0</v>
      </c>
      <c r="BE237">
        <f>IFERROR(IF(SUMIF($G$6:$BB$6,BE$6&amp;" Total",$G237:$BB237)-(SUMIF($G$6:$BB$6,BE$6&amp;" "&amp;'Input-Func_Class'!$D$22,$G237:$BB237)+IFERROR(SUMIF($G$6:$BB$6,BE$6&amp;" "&amp;'Input-Func_Class'!$E$22,$G237:$BB237),SUMIF($G$6:$BB$6,BE$6&amp;" "&amp;'Input-Func_Class'!$B$24,$G237:$BB237))+SUMIF($G$6:$BB$6,BE$6&amp;" "&amp;'Input-Func_Class'!$F$22,$G237:$BB237))&lt;Check_Limit,0,1),1)</f>
        <v>0</v>
      </c>
      <c r="BF237">
        <f>IFERROR(IF(SUMIF($G$6:$BB$6,BF$6&amp;" Total",$G237:$BB237)-(SUMIF($G$6:$BB$6,BF$6&amp;" "&amp;'Input-Func_Class'!$D$22,$G237:$BB237)+IFERROR(SUMIF($G$6:$BB$6,BF$6&amp;" "&amp;'Input-Func_Class'!$E$22,$G237:$BB237),SUMIF($G$6:$BB$6,BF$6&amp;" "&amp;'Input-Func_Class'!$B$24,$G237:$BB237))+SUMIF($G$6:$BB$6,BF$6&amp;" "&amp;'Input-Func_Class'!$F$22,$G237:$BB237))&lt;Check_Limit,0,1),1)</f>
        <v>0</v>
      </c>
      <c r="BG237">
        <f>IFERROR(IF(SUMIF($G$6:$BB$6,BG$6&amp;" Total",$G237:$BB237)-(SUMIF($G$6:$BB$6,BG$6&amp;" "&amp;'Input-Func_Class'!$D$22,$G237:$BB237)+IFERROR(SUMIF($G$6:$BB$6,BG$6&amp;" "&amp;'Input-Func_Class'!$E$22,$G237:$BB237),SUMIF($G$6:$BB$6,BG$6&amp;" "&amp;'Input-Func_Class'!$B$24,$G237:$BB237))+SUMIF($G$6:$BB$6,BG$6&amp;" "&amp;'Input-Func_Class'!$F$22,$G237:$BB237))&lt;Check_Limit,0,1),1)</f>
        <v>0</v>
      </c>
      <c r="BH237">
        <f>IFERROR(IF(SUMIF($G$6:$BB$6,BH$6&amp;" Total",$G237:$BB237)-(SUMIF($G$6:$BB$6,BH$6&amp;" "&amp;'Input-Func_Class'!$D$22,$G237:$BB237)+IFERROR(SUMIF($G$6:$BB$6,BH$6&amp;" "&amp;'Input-Func_Class'!$E$22,$G237:$BB237),SUMIF($G$6:$BB$6,BH$6&amp;" "&amp;'Input-Func_Class'!$B$24,$G237:$BB237))+SUMIF($G$6:$BB$6,BH$6&amp;" "&amp;'Input-Func_Class'!$F$22,$G237:$BB237))&lt;Check_Limit,0,1),1)</f>
        <v>0</v>
      </c>
      <c r="BI237">
        <f>IFERROR(IF(SUMIF($G$6:$BB$6,BI$6&amp;" Total",$G237:$BB237)-(SUMIF($G$6:$BB$6,BI$6&amp;" "&amp;'Input-Func_Class'!$D$22,$G237:$BB237)+IFERROR(SUMIF($G$6:$BB$6,BI$6&amp;" "&amp;'Input-Func_Class'!$E$22,$G237:$BB237),SUMIF($G$6:$BB$6,BI$6&amp;" "&amp;'Input-Func_Class'!$B$24,$G237:$BB237))+SUMIF($G$6:$BB$6,BI$6&amp;" "&amp;'Input-Func_Class'!$F$22,$G237:$BB237))&lt;Check_Limit,0,1),1)</f>
        <v>0</v>
      </c>
      <c r="BJ237">
        <f>IFERROR(IF(SUMIF($G$6:$BB$6,BJ$6&amp;" Total",$G237:$BB237)-(SUMIF($G$6:$BB$6,BJ$6&amp;" "&amp;'Input-Func_Class'!$D$22,$G237:$BB237)+IFERROR(SUMIF($G$6:$BB$6,BJ$6&amp;" "&amp;'Input-Func_Class'!$E$22,$G237:$BB237),SUMIF($G$6:$BB$6,BJ$6&amp;" "&amp;'Input-Func_Class'!$B$24,$G237:$BB237))+SUMIF($G$6:$BB$6,BJ$6&amp;" "&amp;'Input-Func_Class'!$F$22,$G237:$BB237))&lt;Check_Limit,0,1),1)</f>
        <v>0</v>
      </c>
      <c r="BK237">
        <f>IFERROR(IF(SUMIF($G$6:$BB$6,BK$6&amp;" Total",$G237:$BB237)-(SUMIF($G$6:$BB$6,BK$6&amp;" "&amp;'Input-Func_Class'!$D$22,$G237:$BB237)+IFERROR(SUMIF($G$6:$BB$6,BK$6&amp;" "&amp;'Input-Func_Class'!$E$22,$G237:$BB237),SUMIF($G$6:$BB$6,BK$6&amp;" "&amp;'Input-Func_Class'!$B$24,$G237:$BB237))+SUMIF($G$6:$BB$6,BK$6&amp;" "&amp;'Input-Func_Class'!$F$22,$G237:$BB237))&lt;Check_Limit,0,1),1)</f>
        <v>0</v>
      </c>
      <c r="BL237">
        <f>IFERROR(IF(SUMIF($G$6:$BB$6,BL$6&amp;" Total",$G237:$BB237)-(SUMIF($G$6:$BB$6,BL$6&amp;" "&amp;'Input-Func_Class'!$D$22,$G237:$BB237)+IFERROR(SUMIF($G$6:$BB$6,BL$6&amp;" "&amp;'Input-Func_Class'!$E$22,$G237:$BB237),SUMIF($G$6:$BB$6,BL$6&amp;" "&amp;'Input-Func_Class'!$B$24,$G237:$BB237))+SUMIF($G$6:$BB$6,BL$6&amp;" "&amp;'Input-Func_Class'!$F$22,$G237:$BB237))&lt;Check_Limit,0,1),1)</f>
        <v>0</v>
      </c>
      <c r="BM237">
        <f>IFERROR(IF(SUMIF($G$6:$BB$6,BM$6&amp;" Total",$G237:$BB237)-(SUMIF($G$6:$BB$6,BM$6&amp;" "&amp;'Input-Func_Class'!$D$22,$G237:$BB237)+IFERROR(SUMIF($G$6:$BB$6,BM$6&amp;" "&amp;'Input-Func_Class'!$E$22,$G237:$BB237),SUMIF($G$6:$BB$6,BM$6&amp;" "&amp;'Input-Func_Class'!$B$24,$G237:$BB237))+SUMIF($G$6:$BB$6,BM$6&amp;" "&amp;'Input-Func_Class'!$F$22,$G237:$BB237))&lt;Check_Limit,0,1),1)</f>
        <v>0</v>
      </c>
      <c r="BN237">
        <f>IFERROR(IF(SUMIF($G$6:$BB$6,BN$6&amp;" Total",$G237:$BB237)-(SUMIF($G$6:$BB$6,BN$6&amp;" "&amp;'Input-Func_Class'!$D$22,$G237:$BB237)+IFERROR(SUMIF($G$6:$BB$6,BN$6&amp;" "&amp;'Input-Func_Class'!$E$22,$G237:$BB237),SUMIF($G$6:$BB$6,BN$6&amp;" "&amp;'Input-Func_Class'!$B$24,$G237:$BB237))+SUMIF($G$6:$BB$6,BN$6&amp;" "&amp;'Input-Func_Class'!$F$22,$G237:$BB237))&lt;Check_Limit,0,1),1)</f>
        <v>0</v>
      </c>
      <c r="BO237">
        <f>IFERROR(IF(SUMIF($G$6:$BB$6,BO$6&amp;" Total",$G237:$BB237)-(SUMIF($G$6:$BB$6,BO$6&amp;" "&amp;'Input-Func_Class'!$D$22,$G237:$BB237)+IFERROR(SUMIF($G$6:$BB$6,BO$6&amp;" "&amp;'Input-Func_Class'!$E$22,$G237:$BB237),SUMIF($G$6:$BB$6,BO$6&amp;" "&amp;'Input-Func_Class'!$B$24,$G237:$BB237))+SUMIF($G$6:$BB$6,BO$6&amp;" "&amp;'Input-Func_Class'!$F$22,$G237:$BB237))&lt;Check_Limit,0,1),1)</f>
        <v>0</v>
      </c>
    </row>
    <row r="238" spans="1:67" ht="15" thickBot="1">
      <c r="A238" s="31">
        <f>IF(ISBLANK('Input-Accounts'!A238),"",'Input-Accounts'!A238)</f>
        <v>210</v>
      </c>
      <c r="B238" s="7" t="str">
        <f>IF(ISBLANK('Input-Accounts'!B238),"",'Input-Accounts'!B238)</f>
        <v>TOTAL OPERATION AND MAINTENANCE EXPENSE</v>
      </c>
      <c r="C238" s="31" t="str">
        <f>IF(ISBLANK('Input-Accounts'!C238),"",'Input-Accounts'!C238)</f>
        <v/>
      </c>
      <c r="D238" s="125">
        <f>SUBTOTAL(9,D159:D237)</f>
        <v>88279593.636667877</v>
      </c>
      <c r="E238" s="10">
        <f ca="1">IFERROR(IF(D238="",0,IF(D238=0,0,IF(ABS(D238-SUM(G238,K238,O238,S238,W238,AA238,AE238,AI238,AM238,AQ238,AU238,AY238))&lt;Check_Limit,0,1))),1)</f>
        <v>0</v>
      </c>
      <c r="G238" s="125">
        <f t="shared" ref="G238:BB238" ca="1" si="68">SUBTOTAL(9,G159:G237)</f>
        <v>22832780.257132299</v>
      </c>
      <c r="H238" s="125">
        <f t="shared" ca="1" si="68"/>
        <v>15988507.444963163</v>
      </c>
      <c r="I238" s="125">
        <f t="shared" ca="1" si="68"/>
        <v>624100.07179055572</v>
      </c>
      <c r="J238" s="125">
        <f t="shared" ca="1" si="68"/>
        <v>6220172.7403785838</v>
      </c>
      <c r="K238" s="125">
        <f t="shared" ca="1" si="68"/>
        <v>21441603.676243305</v>
      </c>
      <c r="L238" s="125">
        <f t="shared" ca="1" si="68"/>
        <v>0</v>
      </c>
      <c r="M238" s="125">
        <f t="shared" ca="1" si="68"/>
        <v>0</v>
      </c>
      <c r="N238" s="125">
        <f t="shared" ca="1" si="68"/>
        <v>21441603.676243305</v>
      </c>
      <c r="O238" s="125">
        <f t="shared" ca="1" si="68"/>
        <v>8592188.0432922933</v>
      </c>
      <c r="P238" s="125">
        <f t="shared" ca="1" si="68"/>
        <v>0</v>
      </c>
      <c r="Q238" s="125">
        <f t="shared" ca="1" si="68"/>
        <v>0</v>
      </c>
      <c r="R238" s="125">
        <f t="shared" ca="1" si="68"/>
        <v>8592188.0432922933</v>
      </c>
      <c r="S238" s="125">
        <f t="shared" ca="1" si="68"/>
        <v>35413021.660000004</v>
      </c>
      <c r="T238" s="125">
        <f t="shared" ca="1" si="68"/>
        <v>0</v>
      </c>
      <c r="U238" s="125">
        <f t="shared" ca="1" si="68"/>
        <v>35413021.660000004</v>
      </c>
      <c r="V238" s="125">
        <f t="shared" ca="1" si="68"/>
        <v>0</v>
      </c>
      <c r="W238" s="125">
        <f t="shared" ca="1" si="68"/>
        <v>0</v>
      </c>
      <c r="X238" s="125">
        <f t="shared" ca="1" si="68"/>
        <v>0</v>
      </c>
      <c r="Y238" s="125">
        <f t="shared" ca="1" si="68"/>
        <v>0</v>
      </c>
      <c r="Z238" s="125">
        <f t="shared" ca="1" si="68"/>
        <v>0</v>
      </c>
      <c r="AA238" s="125">
        <f t="shared" ca="1" si="68"/>
        <v>0</v>
      </c>
      <c r="AB238" s="125">
        <f t="shared" ca="1" si="68"/>
        <v>0</v>
      </c>
      <c r="AC238" s="125">
        <f t="shared" ca="1" si="68"/>
        <v>0</v>
      </c>
      <c r="AD238" s="125">
        <f t="shared" ca="1" si="68"/>
        <v>0</v>
      </c>
      <c r="AE238" s="125">
        <f t="shared" ca="1" si="68"/>
        <v>0</v>
      </c>
      <c r="AF238" s="125">
        <f t="shared" ca="1" si="68"/>
        <v>0</v>
      </c>
      <c r="AG238" s="125">
        <f t="shared" ca="1" si="68"/>
        <v>0</v>
      </c>
      <c r="AH238" s="125">
        <f t="shared" ca="1" si="68"/>
        <v>0</v>
      </c>
      <c r="AI238" s="125">
        <f t="shared" ca="1" si="68"/>
        <v>0</v>
      </c>
      <c r="AJ238" s="125">
        <f t="shared" ca="1" si="68"/>
        <v>0</v>
      </c>
      <c r="AK238" s="125">
        <f t="shared" ca="1" si="68"/>
        <v>0</v>
      </c>
      <c r="AL238" s="125">
        <f t="shared" ca="1" si="68"/>
        <v>0</v>
      </c>
      <c r="AM238" s="125">
        <f t="shared" ca="1" si="68"/>
        <v>0</v>
      </c>
      <c r="AN238" s="125">
        <f t="shared" ca="1" si="68"/>
        <v>0</v>
      </c>
      <c r="AO238" s="125">
        <f t="shared" ca="1" si="68"/>
        <v>0</v>
      </c>
      <c r="AP238" s="125">
        <f t="shared" ca="1" si="68"/>
        <v>0</v>
      </c>
      <c r="AQ238" s="125">
        <f t="shared" ca="1" si="68"/>
        <v>0</v>
      </c>
      <c r="AR238" s="125">
        <f t="shared" ca="1" si="68"/>
        <v>0</v>
      </c>
      <c r="AS238" s="125">
        <f t="shared" ca="1" si="68"/>
        <v>0</v>
      </c>
      <c r="AT238" s="125">
        <f t="shared" ca="1" si="68"/>
        <v>0</v>
      </c>
      <c r="AU238" s="125">
        <f t="shared" ca="1" si="68"/>
        <v>0</v>
      </c>
      <c r="AV238" s="125">
        <f t="shared" ca="1" si="68"/>
        <v>0</v>
      </c>
      <c r="AW238" s="125">
        <f t="shared" ca="1" si="68"/>
        <v>0</v>
      </c>
      <c r="AX238" s="125">
        <f t="shared" ca="1" si="68"/>
        <v>0</v>
      </c>
      <c r="AY238" s="125">
        <f t="shared" ca="1" si="68"/>
        <v>0</v>
      </c>
      <c r="AZ238" s="125">
        <f t="shared" ca="1" si="68"/>
        <v>0</v>
      </c>
      <c r="BA238" s="125">
        <f t="shared" ca="1" si="68"/>
        <v>0</v>
      </c>
      <c r="BB238" s="125">
        <f t="shared" ca="1" si="68"/>
        <v>0</v>
      </c>
      <c r="BD238">
        <f ca="1">IFERROR(IF(SUMIF($G$6:$BB$6,BD$6&amp;" Total",$G238:$BB238)-(SUMIF($G$6:$BB$6,BD$6&amp;" "&amp;'Input-Func_Class'!$D$22,$G238:$BB238)+IFERROR(SUMIF($G$6:$BB$6,BD$6&amp;" "&amp;'Input-Func_Class'!$E$22,$G238:$BB238),SUMIF($G$6:$BB$6,BD$6&amp;" "&amp;'Input-Func_Class'!$B$24,$G238:$BB238))+SUMIF($G$6:$BB$6,BD$6&amp;" "&amp;'Input-Func_Class'!$F$22,$G238:$BB238))&lt;Check_Limit,0,1),1)</f>
        <v>0</v>
      </c>
      <c r="BE238">
        <f ca="1">IFERROR(IF(SUMIF($G$6:$BB$6,BE$6&amp;" Total",$G238:$BB238)-(SUMIF($G$6:$BB$6,BE$6&amp;" "&amp;'Input-Func_Class'!$D$22,$G238:$BB238)+IFERROR(SUMIF($G$6:$BB$6,BE$6&amp;" "&amp;'Input-Func_Class'!$E$22,$G238:$BB238),SUMIF($G$6:$BB$6,BE$6&amp;" "&amp;'Input-Func_Class'!$B$24,$G238:$BB238))+SUMIF($G$6:$BB$6,BE$6&amp;" "&amp;'Input-Func_Class'!$F$22,$G238:$BB238))&lt;Check_Limit,0,1),1)</f>
        <v>0</v>
      </c>
      <c r="BF238">
        <f ca="1">IFERROR(IF(SUMIF($G$6:$BB$6,BF$6&amp;" Total",$G238:$BB238)-(SUMIF($G$6:$BB$6,BF$6&amp;" "&amp;'Input-Func_Class'!$D$22,$G238:$BB238)+IFERROR(SUMIF($G$6:$BB$6,BF$6&amp;" "&amp;'Input-Func_Class'!$E$22,$G238:$BB238),SUMIF($G$6:$BB$6,BF$6&amp;" "&amp;'Input-Func_Class'!$B$24,$G238:$BB238))+SUMIF($G$6:$BB$6,BF$6&amp;" "&amp;'Input-Func_Class'!$F$22,$G238:$BB238))&lt;Check_Limit,0,1),1)</f>
        <v>0</v>
      </c>
      <c r="BG238">
        <f ca="1">IFERROR(IF(SUMIF($G$6:$BB$6,BG$6&amp;" Total",$G238:$BB238)-(SUMIF($G$6:$BB$6,BG$6&amp;" "&amp;'Input-Func_Class'!$D$22,$G238:$BB238)+IFERROR(SUMIF($G$6:$BB$6,BG$6&amp;" "&amp;'Input-Func_Class'!$E$22,$G238:$BB238),SUMIF($G$6:$BB$6,BG$6&amp;" "&amp;'Input-Func_Class'!$B$24,$G238:$BB238))+SUMIF($G$6:$BB$6,BG$6&amp;" "&amp;'Input-Func_Class'!$F$22,$G238:$BB238))&lt;Check_Limit,0,1),1)</f>
        <v>0</v>
      </c>
      <c r="BH238">
        <f ca="1">IFERROR(IF(SUMIF($G$6:$BB$6,BH$6&amp;" Total",$G238:$BB238)-(SUMIF($G$6:$BB$6,BH$6&amp;" "&amp;'Input-Func_Class'!$D$22,$G238:$BB238)+IFERROR(SUMIF($G$6:$BB$6,BH$6&amp;" "&amp;'Input-Func_Class'!$E$22,$G238:$BB238),SUMIF($G$6:$BB$6,BH$6&amp;" "&amp;'Input-Func_Class'!$B$24,$G238:$BB238))+SUMIF($G$6:$BB$6,BH$6&amp;" "&amp;'Input-Func_Class'!$F$22,$G238:$BB238))&lt;Check_Limit,0,1),1)</f>
        <v>0</v>
      </c>
      <c r="BI238">
        <f ca="1">IFERROR(IF(SUMIF($G$6:$BB$6,BI$6&amp;" Total",$G238:$BB238)-(SUMIF($G$6:$BB$6,BI$6&amp;" "&amp;'Input-Func_Class'!$D$22,$G238:$BB238)+IFERROR(SUMIF($G$6:$BB$6,BI$6&amp;" "&amp;'Input-Func_Class'!$E$22,$G238:$BB238),SUMIF($G$6:$BB$6,BI$6&amp;" "&amp;'Input-Func_Class'!$B$24,$G238:$BB238))+SUMIF($G$6:$BB$6,BI$6&amp;" "&amp;'Input-Func_Class'!$F$22,$G238:$BB238))&lt;Check_Limit,0,1),1)</f>
        <v>0</v>
      </c>
      <c r="BJ238">
        <f ca="1">IFERROR(IF(SUMIF($G$6:$BB$6,BJ$6&amp;" Total",$G238:$BB238)-(SUMIF($G$6:$BB$6,BJ$6&amp;" "&amp;'Input-Func_Class'!$D$22,$G238:$BB238)+IFERROR(SUMIF($G$6:$BB$6,BJ$6&amp;" "&amp;'Input-Func_Class'!$E$22,$G238:$BB238),SUMIF($G$6:$BB$6,BJ$6&amp;" "&amp;'Input-Func_Class'!$B$24,$G238:$BB238))+SUMIF($G$6:$BB$6,BJ$6&amp;" "&amp;'Input-Func_Class'!$F$22,$G238:$BB238))&lt;Check_Limit,0,1),1)</f>
        <v>0</v>
      </c>
      <c r="BK238">
        <f ca="1">IFERROR(IF(SUMIF($G$6:$BB$6,BK$6&amp;" Total",$G238:$BB238)-(SUMIF($G$6:$BB$6,BK$6&amp;" "&amp;'Input-Func_Class'!$D$22,$G238:$BB238)+IFERROR(SUMIF($G$6:$BB$6,BK$6&amp;" "&amp;'Input-Func_Class'!$E$22,$G238:$BB238),SUMIF($G$6:$BB$6,BK$6&amp;" "&amp;'Input-Func_Class'!$B$24,$G238:$BB238))+SUMIF($G$6:$BB$6,BK$6&amp;" "&amp;'Input-Func_Class'!$F$22,$G238:$BB238))&lt;Check_Limit,0,1),1)</f>
        <v>0</v>
      </c>
      <c r="BL238">
        <f ca="1">IFERROR(IF(SUMIF($G$6:$BB$6,BL$6&amp;" Total",$G238:$BB238)-(SUMIF($G$6:$BB$6,BL$6&amp;" "&amp;'Input-Func_Class'!$D$22,$G238:$BB238)+IFERROR(SUMIF($G$6:$BB$6,BL$6&amp;" "&amp;'Input-Func_Class'!$E$22,$G238:$BB238),SUMIF($G$6:$BB$6,BL$6&amp;" "&amp;'Input-Func_Class'!$B$24,$G238:$BB238))+SUMIF($G$6:$BB$6,BL$6&amp;" "&amp;'Input-Func_Class'!$F$22,$G238:$BB238))&lt;Check_Limit,0,1),1)</f>
        <v>0</v>
      </c>
      <c r="BM238">
        <f ca="1">IFERROR(IF(SUMIF($G$6:$BB$6,BM$6&amp;" Total",$G238:$BB238)-(SUMIF($G$6:$BB$6,BM$6&amp;" "&amp;'Input-Func_Class'!$D$22,$G238:$BB238)+IFERROR(SUMIF($G$6:$BB$6,BM$6&amp;" "&amp;'Input-Func_Class'!$E$22,$G238:$BB238),SUMIF($G$6:$BB$6,BM$6&amp;" "&amp;'Input-Func_Class'!$B$24,$G238:$BB238))+SUMIF($G$6:$BB$6,BM$6&amp;" "&amp;'Input-Func_Class'!$F$22,$G238:$BB238))&lt;Check_Limit,0,1),1)</f>
        <v>0</v>
      </c>
      <c r="BN238">
        <f ca="1">IFERROR(IF(SUMIF($G$6:$BB$6,BN$6&amp;" Total",$G238:$BB238)-(SUMIF($G$6:$BB$6,BN$6&amp;" "&amp;'Input-Func_Class'!$D$22,$G238:$BB238)+IFERROR(SUMIF($G$6:$BB$6,BN$6&amp;" "&amp;'Input-Func_Class'!$E$22,$G238:$BB238),SUMIF($G$6:$BB$6,BN$6&amp;" "&amp;'Input-Func_Class'!$B$24,$G238:$BB238))+SUMIF($G$6:$BB$6,BN$6&amp;" "&amp;'Input-Func_Class'!$F$22,$G238:$BB238))&lt;Check_Limit,0,1),1)</f>
        <v>0</v>
      </c>
      <c r="BO238">
        <f ca="1">IFERROR(IF(SUMIF($G$6:$BB$6,BO$6&amp;" Total",$G238:$BB238)-(SUMIF($G$6:$BB$6,BO$6&amp;" "&amp;'Input-Func_Class'!$D$22,$G238:$BB238)+IFERROR(SUMIF($G$6:$BB$6,BO$6&amp;" "&amp;'Input-Func_Class'!$E$22,$G238:$BB238),SUMIF($G$6:$BB$6,BO$6&amp;" "&amp;'Input-Func_Class'!$B$24,$G238:$BB238))+SUMIF($G$6:$BB$6,BO$6&amp;" "&amp;'Input-Func_Class'!$F$22,$G238:$BB238))&lt;Check_Limit,0,1),1)</f>
        <v>0</v>
      </c>
    </row>
    <row r="239" spans="1:67" ht="15" thickTop="1">
      <c r="A239" s="31" t="str">
        <f>IF(ISBLANK('Input-Accounts'!A239),"",'Input-Accounts'!A239)</f>
        <v/>
      </c>
      <c r="B239" t="str">
        <f>IF(ISBLANK('Input-Accounts'!B239),"",'Input-Accounts'!B239)</f>
        <v/>
      </c>
      <c r="C239" s="31" t="str">
        <f>IF(ISBLANK('Input-Accounts'!C239),"",'Input-Accounts'!C239)</f>
        <v/>
      </c>
      <c r="D239" s="10"/>
      <c r="E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/>
      <c r="AB239" s="10"/>
      <c r="AC239" s="10"/>
      <c r="AD239" s="10"/>
      <c r="AE239" s="10"/>
      <c r="AF239" s="10"/>
      <c r="AG239" s="10"/>
      <c r="AH239" s="10"/>
      <c r="AI239" s="10"/>
      <c r="AJ239" s="10"/>
      <c r="AK239" s="10"/>
      <c r="AL239" s="10"/>
      <c r="AM239" s="10"/>
      <c r="AN239" s="10"/>
      <c r="AO239" s="10"/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D239">
        <f>IFERROR(IF(SUMIF($G$6:$BB$6,BD$6&amp;" Total",$G239:$BB239)-(SUMIF($G$6:$BB$6,BD$6&amp;" "&amp;'Input-Func_Class'!$D$22,$G239:$BB239)+IFERROR(SUMIF($G$6:$BB$6,BD$6&amp;" "&amp;'Input-Func_Class'!$E$22,$G239:$BB239),SUMIF($G$6:$BB$6,BD$6&amp;" "&amp;'Input-Func_Class'!$B$24,$G239:$BB239))+SUMIF($G$6:$BB$6,BD$6&amp;" "&amp;'Input-Func_Class'!$F$22,$G239:$BB239))&lt;Check_Limit,0,1),1)</f>
        <v>0</v>
      </c>
      <c r="BE239">
        <f>IFERROR(IF(SUMIF($G$6:$BB$6,BE$6&amp;" Total",$G239:$BB239)-(SUMIF($G$6:$BB$6,BE$6&amp;" "&amp;'Input-Func_Class'!$D$22,$G239:$BB239)+IFERROR(SUMIF($G$6:$BB$6,BE$6&amp;" "&amp;'Input-Func_Class'!$E$22,$G239:$BB239),SUMIF($G$6:$BB$6,BE$6&amp;" "&amp;'Input-Func_Class'!$B$24,$G239:$BB239))+SUMIF($G$6:$BB$6,BE$6&amp;" "&amp;'Input-Func_Class'!$F$22,$G239:$BB239))&lt;Check_Limit,0,1),1)</f>
        <v>0</v>
      </c>
      <c r="BF239">
        <f>IFERROR(IF(SUMIF($G$6:$BB$6,BF$6&amp;" Total",$G239:$BB239)-(SUMIF($G$6:$BB$6,BF$6&amp;" "&amp;'Input-Func_Class'!$D$22,$G239:$BB239)+IFERROR(SUMIF($G$6:$BB$6,BF$6&amp;" "&amp;'Input-Func_Class'!$E$22,$G239:$BB239),SUMIF($G$6:$BB$6,BF$6&amp;" "&amp;'Input-Func_Class'!$B$24,$G239:$BB239))+SUMIF($G$6:$BB$6,BF$6&amp;" "&amp;'Input-Func_Class'!$F$22,$G239:$BB239))&lt;Check_Limit,0,1),1)</f>
        <v>0</v>
      </c>
      <c r="BG239">
        <f>IFERROR(IF(SUMIF($G$6:$BB$6,BG$6&amp;" Total",$G239:$BB239)-(SUMIF($G$6:$BB$6,BG$6&amp;" "&amp;'Input-Func_Class'!$D$22,$G239:$BB239)+IFERROR(SUMIF($G$6:$BB$6,BG$6&amp;" "&amp;'Input-Func_Class'!$E$22,$G239:$BB239),SUMIF($G$6:$BB$6,BG$6&amp;" "&amp;'Input-Func_Class'!$B$24,$G239:$BB239))+SUMIF($G$6:$BB$6,BG$6&amp;" "&amp;'Input-Func_Class'!$F$22,$G239:$BB239))&lt;Check_Limit,0,1),1)</f>
        <v>0</v>
      </c>
      <c r="BH239">
        <f>IFERROR(IF(SUMIF($G$6:$BB$6,BH$6&amp;" Total",$G239:$BB239)-(SUMIF($G$6:$BB$6,BH$6&amp;" "&amp;'Input-Func_Class'!$D$22,$G239:$BB239)+IFERROR(SUMIF($G$6:$BB$6,BH$6&amp;" "&amp;'Input-Func_Class'!$E$22,$G239:$BB239),SUMIF($G$6:$BB$6,BH$6&amp;" "&amp;'Input-Func_Class'!$B$24,$G239:$BB239))+SUMIF($G$6:$BB$6,BH$6&amp;" "&amp;'Input-Func_Class'!$F$22,$G239:$BB239))&lt;Check_Limit,0,1),1)</f>
        <v>0</v>
      </c>
      <c r="BI239">
        <f>IFERROR(IF(SUMIF($G$6:$BB$6,BI$6&amp;" Total",$G239:$BB239)-(SUMIF($G$6:$BB$6,BI$6&amp;" "&amp;'Input-Func_Class'!$D$22,$G239:$BB239)+IFERROR(SUMIF($G$6:$BB$6,BI$6&amp;" "&amp;'Input-Func_Class'!$E$22,$G239:$BB239),SUMIF($G$6:$BB$6,BI$6&amp;" "&amp;'Input-Func_Class'!$B$24,$G239:$BB239))+SUMIF($G$6:$BB$6,BI$6&amp;" "&amp;'Input-Func_Class'!$F$22,$G239:$BB239))&lt;Check_Limit,0,1),1)</f>
        <v>0</v>
      </c>
      <c r="BJ239">
        <f>IFERROR(IF(SUMIF($G$6:$BB$6,BJ$6&amp;" Total",$G239:$BB239)-(SUMIF($G$6:$BB$6,BJ$6&amp;" "&amp;'Input-Func_Class'!$D$22,$G239:$BB239)+IFERROR(SUMIF($G$6:$BB$6,BJ$6&amp;" "&amp;'Input-Func_Class'!$E$22,$G239:$BB239),SUMIF($G$6:$BB$6,BJ$6&amp;" "&amp;'Input-Func_Class'!$B$24,$G239:$BB239))+SUMIF($G$6:$BB$6,BJ$6&amp;" "&amp;'Input-Func_Class'!$F$22,$G239:$BB239))&lt;Check_Limit,0,1),1)</f>
        <v>0</v>
      </c>
      <c r="BK239">
        <f>IFERROR(IF(SUMIF($G$6:$BB$6,BK$6&amp;" Total",$G239:$BB239)-(SUMIF($G$6:$BB$6,BK$6&amp;" "&amp;'Input-Func_Class'!$D$22,$G239:$BB239)+IFERROR(SUMIF($G$6:$BB$6,BK$6&amp;" "&amp;'Input-Func_Class'!$E$22,$G239:$BB239),SUMIF($G$6:$BB$6,BK$6&amp;" "&amp;'Input-Func_Class'!$B$24,$G239:$BB239))+SUMIF($G$6:$BB$6,BK$6&amp;" "&amp;'Input-Func_Class'!$F$22,$G239:$BB239))&lt;Check_Limit,0,1),1)</f>
        <v>0</v>
      </c>
      <c r="BL239">
        <f>IFERROR(IF(SUMIF($G$6:$BB$6,BL$6&amp;" Total",$G239:$BB239)-(SUMIF($G$6:$BB$6,BL$6&amp;" "&amp;'Input-Func_Class'!$D$22,$G239:$BB239)+IFERROR(SUMIF($G$6:$BB$6,BL$6&amp;" "&amp;'Input-Func_Class'!$E$22,$G239:$BB239),SUMIF($G$6:$BB$6,BL$6&amp;" "&amp;'Input-Func_Class'!$B$24,$G239:$BB239))+SUMIF($G$6:$BB$6,BL$6&amp;" "&amp;'Input-Func_Class'!$F$22,$G239:$BB239))&lt;Check_Limit,0,1),1)</f>
        <v>0</v>
      </c>
      <c r="BM239">
        <f>IFERROR(IF(SUMIF($G$6:$BB$6,BM$6&amp;" Total",$G239:$BB239)-(SUMIF($G$6:$BB$6,BM$6&amp;" "&amp;'Input-Func_Class'!$D$22,$G239:$BB239)+IFERROR(SUMIF($G$6:$BB$6,BM$6&amp;" "&amp;'Input-Func_Class'!$E$22,$G239:$BB239),SUMIF($G$6:$BB$6,BM$6&amp;" "&amp;'Input-Func_Class'!$B$24,$G239:$BB239))+SUMIF($G$6:$BB$6,BM$6&amp;" "&amp;'Input-Func_Class'!$F$22,$G239:$BB239))&lt;Check_Limit,0,1),1)</f>
        <v>0</v>
      </c>
      <c r="BN239">
        <f>IFERROR(IF(SUMIF($G$6:$BB$6,BN$6&amp;" Total",$G239:$BB239)-(SUMIF($G$6:$BB$6,BN$6&amp;" "&amp;'Input-Func_Class'!$D$22,$G239:$BB239)+IFERROR(SUMIF($G$6:$BB$6,BN$6&amp;" "&amp;'Input-Func_Class'!$E$22,$G239:$BB239),SUMIF($G$6:$BB$6,BN$6&amp;" "&amp;'Input-Func_Class'!$B$24,$G239:$BB239))+SUMIF($G$6:$BB$6,BN$6&amp;" "&amp;'Input-Func_Class'!$F$22,$G239:$BB239))&lt;Check_Limit,0,1),1)</f>
        <v>0</v>
      </c>
      <c r="BO239">
        <f>IFERROR(IF(SUMIF($G$6:$BB$6,BO$6&amp;" Total",$G239:$BB239)-(SUMIF($G$6:$BB$6,BO$6&amp;" "&amp;'Input-Func_Class'!$D$22,$G239:$BB239)+IFERROR(SUMIF($G$6:$BB$6,BO$6&amp;" "&amp;'Input-Func_Class'!$E$22,$G239:$BB239),SUMIF($G$6:$BB$6,BO$6&amp;" "&amp;'Input-Func_Class'!$B$24,$G239:$BB239))+SUMIF($G$6:$BB$6,BO$6&amp;" "&amp;'Input-Func_Class'!$F$22,$G239:$BB239))&lt;Check_Limit,0,1),1)</f>
        <v>0</v>
      </c>
    </row>
    <row r="240" spans="1:67">
      <c r="A240" s="31">
        <f>IF(ISBLANK('Input-Accounts'!A240),"",'Input-Accounts'!A240)</f>
        <v>211</v>
      </c>
      <c r="B240" s="7" t="str">
        <f>IF(ISBLANK('Input-Accounts'!B240),"",'Input-Accounts'!B240)</f>
        <v>Adjustments, Depreciation and Amortization Expense</v>
      </c>
      <c r="C240" s="31" t="str">
        <f>IF(ISBLANK('Input-Accounts'!C240),"",'Input-Accounts'!C240)</f>
        <v/>
      </c>
      <c r="D240" s="10"/>
      <c r="E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  <c r="AA240" s="10"/>
      <c r="AB240" s="10"/>
      <c r="AC240" s="10"/>
      <c r="AD240" s="10"/>
      <c r="AE240" s="10"/>
      <c r="AF240" s="10"/>
      <c r="AG240" s="10"/>
      <c r="AH240" s="10"/>
      <c r="AI240" s="10"/>
      <c r="AJ240" s="10"/>
      <c r="AK240" s="10"/>
      <c r="AL240" s="10"/>
      <c r="AM240" s="10"/>
      <c r="AN240" s="10"/>
      <c r="AO240" s="10"/>
      <c r="AP240" s="10"/>
      <c r="AQ240" s="10"/>
      <c r="AR240" s="10"/>
      <c r="AS240" s="10"/>
      <c r="AT240" s="10"/>
      <c r="AU240" s="10"/>
      <c r="AV240" s="10"/>
      <c r="AW240" s="10"/>
      <c r="AX240" s="10"/>
      <c r="AY240" s="10"/>
      <c r="AZ240" s="10"/>
      <c r="BA240" s="10"/>
      <c r="BB240" s="10"/>
      <c r="BD240">
        <f>IFERROR(IF(SUMIF($G$6:$BB$6,BD$6&amp;" Total",$G240:$BB240)-(SUMIF($G$6:$BB$6,BD$6&amp;" "&amp;'Input-Func_Class'!$D$22,$G240:$BB240)+IFERROR(SUMIF($G$6:$BB$6,BD$6&amp;" "&amp;'Input-Func_Class'!$E$22,$G240:$BB240),SUMIF($G$6:$BB$6,BD$6&amp;" "&amp;'Input-Func_Class'!$B$24,$G240:$BB240))+SUMIF($G$6:$BB$6,BD$6&amp;" "&amp;'Input-Func_Class'!$F$22,$G240:$BB240))&lt;Check_Limit,0,1),1)</f>
        <v>0</v>
      </c>
      <c r="BE240">
        <f>IFERROR(IF(SUMIF($G$6:$BB$6,BE$6&amp;" Total",$G240:$BB240)-(SUMIF($G$6:$BB$6,BE$6&amp;" "&amp;'Input-Func_Class'!$D$22,$G240:$BB240)+IFERROR(SUMIF($G$6:$BB$6,BE$6&amp;" "&amp;'Input-Func_Class'!$E$22,$G240:$BB240),SUMIF($G$6:$BB$6,BE$6&amp;" "&amp;'Input-Func_Class'!$B$24,$G240:$BB240))+SUMIF($G$6:$BB$6,BE$6&amp;" "&amp;'Input-Func_Class'!$F$22,$G240:$BB240))&lt;Check_Limit,0,1),1)</f>
        <v>0</v>
      </c>
      <c r="BF240">
        <f>IFERROR(IF(SUMIF($G$6:$BB$6,BF$6&amp;" Total",$G240:$BB240)-(SUMIF($G$6:$BB$6,BF$6&amp;" "&amp;'Input-Func_Class'!$D$22,$G240:$BB240)+IFERROR(SUMIF($G$6:$BB$6,BF$6&amp;" "&amp;'Input-Func_Class'!$E$22,$G240:$BB240),SUMIF($G$6:$BB$6,BF$6&amp;" "&amp;'Input-Func_Class'!$B$24,$G240:$BB240))+SUMIF($G$6:$BB$6,BF$6&amp;" "&amp;'Input-Func_Class'!$F$22,$G240:$BB240))&lt;Check_Limit,0,1),1)</f>
        <v>0</v>
      </c>
      <c r="BG240">
        <f>IFERROR(IF(SUMIF($G$6:$BB$6,BG$6&amp;" Total",$G240:$BB240)-(SUMIF($G$6:$BB$6,BG$6&amp;" "&amp;'Input-Func_Class'!$D$22,$G240:$BB240)+IFERROR(SUMIF($G$6:$BB$6,BG$6&amp;" "&amp;'Input-Func_Class'!$E$22,$G240:$BB240),SUMIF($G$6:$BB$6,BG$6&amp;" "&amp;'Input-Func_Class'!$B$24,$G240:$BB240))+SUMIF($G$6:$BB$6,BG$6&amp;" "&amp;'Input-Func_Class'!$F$22,$G240:$BB240))&lt;Check_Limit,0,1),1)</f>
        <v>0</v>
      </c>
      <c r="BH240">
        <f>IFERROR(IF(SUMIF($G$6:$BB$6,BH$6&amp;" Total",$G240:$BB240)-(SUMIF($G$6:$BB$6,BH$6&amp;" "&amp;'Input-Func_Class'!$D$22,$G240:$BB240)+IFERROR(SUMIF($G$6:$BB$6,BH$6&amp;" "&amp;'Input-Func_Class'!$E$22,$G240:$BB240),SUMIF($G$6:$BB$6,BH$6&amp;" "&amp;'Input-Func_Class'!$B$24,$G240:$BB240))+SUMIF($G$6:$BB$6,BH$6&amp;" "&amp;'Input-Func_Class'!$F$22,$G240:$BB240))&lt;Check_Limit,0,1),1)</f>
        <v>0</v>
      </c>
      <c r="BI240">
        <f>IFERROR(IF(SUMIF($G$6:$BB$6,BI$6&amp;" Total",$G240:$BB240)-(SUMIF($G$6:$BB$6,BI$6&amp;" "&amp;'Input-Func_Class'!$D$22,$G240:$BB240)+IFERROR(SUMIF($G$6:$BB$6,BI$6&amp;" "&amp;'Input-Func_Class'!$E$22,$G240:$BB240),SUMIF($G$6:$BB$6,BI$6&amp;" "&amp;'Input-Func_Class'!$B$24,$G240:$BB240))+SUMIF($G$6:$BB$6,BI$6&amp;" "&amp;'Input-Func_Class'!$F$22,$G240:$BB240))&lt;Check_Limit,0,1),1)</f>
        <v>0</v>
      </c>
      <c r="BJ240">
        <f>IFERROR(IF(SUMIF($G$6:$BB$6,BJ$6&amp;" Total",$G240:$BB240)-(SUMIF($G$6:$BB$6,BJ$6&amp;" "&amp;'Input-Func_Class'!$D$22,$G240:$BB240)+IFERROR(SUMIF($G$6:$BB$6,BJ$6&amp;" "&amp;'Input-Func_Class'!$E$22,$G240:$BB240),SUMIF($G$6:$BB$6,BJ$6&amp;" "&amp;'Input-Func_Class'!$B$24,$G240:$BB240))+SUMIF($G$6:$BB$6,BJ$6&amp;" "&amp;'Input-Func_Class'!$F$22,$G240:$BB240))&lt;Check_Limit,0,1),1)</f>
        <v>0</v>
      </c>
      <c r="BK240">
        <f>IFERROR(IF(SUMIF($G$6:$BB$6,BK$6&amp;" Total",$G240:$BB240)-(SUMIF($G$6:$BB$6,BK$6&amp;" "&amp;'Input-Func_Class'!$D$22,$G240:$BB240)+IFERROR(SUMIF($G$6:$BB$6,BK$6&amp;" "&amp;'Input-Func_Class'!$E$22,$G240:$BB240),SUMIF($G$6:$BB$6,BK$6&amp;" "&amp;'Input-Func_Class'!$B$24,$G240:$BB240))+SUMIF($G$6:$BB$6,BK$6&amp;" "&amp;'Input-Func_Class'!$F$22,$G240:$BB240))&lt;Check_Limit,0,1),1)</f>
        <v>0</v>
      </c>
      <c r="BL240">
        <f>IFERROR(IF(SUMIF($G$6:$BB$6,BL$6&amp;" Total",$G240:$BB240)-(SUMIF($G$6:$BB$6,BL$6&amp;" "&amp;'Input-Func_Class'!$D$22,$G240:$BB240)+IFERROR(SUMIF($G$6:$BB$6,BL$6&amp;" "&amp;'Input-Func_Class'!$E$22,$G240:$BB240),SUMIF($G$6:$BB$6,BL$6&amp;" "&amp;'Input-Func_Class'!$B$24,$G240:$BB240))+SUMIF($G$6:$BB$6,BL$6&amp;" "&amp;'Input-Func_Class'!$F$22,$G240:$BB240))&lt;Check_Limit,0,1),1)</f>
        <v>0</v>
      </c>
      <c r="BM240">
        <f>IFERROR(IF(SUMIF($G$6:$BB$6,BM$6&amp;" Total",$G240:$BB240)-(SUMIF($G$6:$BB$6,BM$6&amp;" "&amp;'Input-Func_Class'!$D$22,$G240:$BB240)+IFERROR(SUMIF($G$6:$BB$6,BM$6&amp;" "&amp;'Input-Func_Class'!$E$22,$G240:$BB240),SUMIF($G$6:$BB$6,BM$6&amp;" "&amp;'Input-Func_Class'!$B$24,$G240:$BB240))+SUMIF($G$6:$BB$6,BM$6&amp;" "&amp;'Input-Func_Class'!$F$22,$G240:$BB240))&lt;Check_Limit,0,1),1)</f>
        <v>0</v>
      </c>
      <c r="BN240">
        <f>IFERROR(IF(SUMIF($G$6:$BB$6,BN$6&amp;" Total",$G240:$BB240)-(SUMIF($G$6:$BB$6,BN$6&amp;" "&amp;'Input-Func_Class'!$D$22,$G240:$BB240)+IFERROR(SUMIF($G$6:$BB$6,BN$6&amp;" "&amp;'Input-Func_Class'!$E$22,$G240:$BB240),SUMIF($G$6:$BB$6,BN$6&amp;" "&amp;'Input-Func_Class'!$B$24,$G240:$BB240))+SUMIF($G$6:$BB$6,BN$6&amp;" "&amp;'Input-Func_Class'!$F$22,$G240:$BB240))&lt;Check_Limit,0,1),1)</f>
        <v>0</v>
      </c>
      <c r="BO240">
        <f>IFERROR(IF(SUMIF($G$6:$BB$6,BO$6&amp;" Total",$G240:$BB240)-(SUMIF($G$6:$BB$6,BO$6&amp;" "&amp;'Input-Func_Class'!$D$22,$G240:$BB240)+IFERROR(SUMIF($G$6:$BB$6,BO$6&amp;" "&amp;'Input-Func_Class'!$E$22,$G240:$BB240),SUMIF($G$6:$BB$6,BO$6&amp;" "&amp;'Input-Func_Class'!$B$24,$G240:$BB240))+SUMIF($G$6:$BB$6,BO$6&amp;" "&amp;'Input-Func_Class'!$F$22,$G240:$BB240))&lt;Check_Limit,0,1),1)</f>
        <v>0</v>
      </c>
    </row>
    <row r="241" spans="1:67">
      <c r="A241" s="31">
        <f>IF(ISBLANK('Input-Accounts'!A241),"",'Input-Accounts'!A241)</f>
        <v>212</v>
      </c>
      <c r="B241" s="7" t="str">
        <f>IF(ISBLANK('Input-Accounts'!B241),"",'Input-Accounts'!B241)</f>
        <v>Depreciation Expense</v>
      </c>
      <c r="C241" s="31" t="str">
        <f>IF(ISBLANK('Input-Accounts'!C241),"",'Input-Accounts'!C241)</f>
        <v/>
      </c>
      <c r="D241" s="10"/>
      <c r="E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/>
      <c r="AB241" s="10"/>
      <c r="AC241" s="10"/>
      <c r="AD241" s="10"/>
      <c r="AE241" s="10"/>
      <c r="AF241" s="10"/>
      <c r="AG241" s="10"/>
      <c r="AH241" s="10"/>
      <c r="AI241" s="10"/>
      <c r="AJ241" s="10"/>
      <c r="AK241" s="10"/>
      <c r="AL241" s="10"/>
      <c r="AM241" s="10"/>
      <c r="AN241" s="10"/>
      <c r="AO241" s="10"/>
      <c r="AP241" s="10"/>
      <c r="AQ241" s="10"/>
      <c r="AR241" s="10"/>
      <c r="AS241" s="10"/>
      <c r="AT241" s="10"/>
      <c r="AU241" s="10"/>
      <c r="AV241" s="10"/>
      <c r="AW241" s="10"/>
      <c r="AX241" s="10"/>
      <c r="AY241" s="10"/>
      <c r="AZ241" s="10"/>
      <c r="BA241" s="10"/>
      <c r="BB241" s="10"/>
      <c r="BD241">
        <f>IFERROR(IF(SUMIF($G$6:$BB$6,BD$6&amp;" Total",$G241:$BB241)-(SUMIF($G$6:$BB$6,BD$6&amp;" "&amp;'Input-Func_Class'!$D$22,$G241:$BB241)+IFERROR(SUMIF($G$6:$BB$6,BD$6&amp;" "&amp;'Input-Func_Class'!$E$22,$G241:$BB241),SUMIF($G$6:$BB$6,BD$6&amp;" "&amp;'Input-Func_Class'!$B$24,$G241:$BB241))+SUMIF($G$6:$BB$6,BD$6&amp;" "&amp;'Input-Func_Class'!$F$22,$G241:$BB241))&lt;Check_Limit,0,1),1)</f>
        <v>0</v>
      </c>
      <c r="BE241">
        <f>IFERROR(IF(SUMIF($G$6:$BB$6,BE$6&amp;" Total",$G241:$BB241)-(SUMIF($G$6:$BB$6,BE$6&amp;" "&amp;'Input-Func_Class'!$D$22,$G241:$BB241)+IFERROR(SUMIF($G$6:$BB$6,BE$6&amp;" "&amp;'Input-Func_Class'!$E$22,$G241:$BB241),SUMIF($G$6:$BB$6,BE$6&amp;" "&amp;'Input-Func_Class'!$B$24,$G241:$BB241))+SUMIF($G$6:$BB$6,BE$6&amp;" "&amp;'Input-Func_Class'!$F$22,$G241:$BB241))&lt;Check_Limit,0,1),1)</f>
        <v>0</v>
      </c>
      <c r="BF241">
        <f>IFERROR(IF(SUMIF($G$6:$BB$6,BF$6&amp;" Total",$G241:$BB241)-(SUMIF($G$6:$BB$6,BF$6&amp;" "&amp;'Input-Func_Class'!$D$22,$G241:$BB241)+IFERROR(SUMIF($G$6:$BB$6,BF$6&amp;" "&amp;'Input-Func_Class'!$E$22,$G241:$BB241),SUMIF($G$6:$BB$6,BF$6&amp;" "&amp;'Input-Func_Class'!$B$24,$G241:$BB241))+SUMIF($G$6:$BB$6,BF$6&amp;" "&amp;'Input-Func_Class'!$F$22,$G241:$BB241))&lt;Check_Limit,0,1),1)</f>
        <v>0</v>
      </c>
      <c r="BG241">
        <f>IFERROR(IF(SUMIF($G$6:$BB$6,BG$6&amp;" Total",$G241:$BB241)-(SUMIF($G$6:$BB$6,BG$6&amp;" "&amp;'Input-Func_Class'!$D$22,$G241:$BB241)+IFERROR(SUMIF($G$6:$BB$6,BG$6&amp;" "&amp;'Input-Func_Class'!$E$22,$G241:$BB241),SUMIF($G$6:$BB$6,BG$6&amp;" "&amp;'Input-Func_Class'!$B$24,$G241:$BB241))+SUMIF($G$6:$BB$6,BG$6&amp;" "&amp;'Input-Func_Class'!$F$22,$G241:$BB241))&lt;Check_Limit,0,1),1)</f>
        <v>0</v>
      </c>
      <c r="BH241">
        <f>IFERROR(IF(SUMIF($G$6:$BB$6,BH$6&amp;" Total",$G241:$BB241)-(SUMIF($G$6:$BB$6,BH$6&amp;" "&amp;'Input-Func_Class'!$D$22,$G241:$BB241)+IFERROR(SUMIF($G$6:$BB$6,BH$6&amp;" "&amp;'Input-Func_Class'!$E$22,$G241:$BB241),SUMIF($G$6:$BB$6,BH$6&amp;" "&amp;'Input-Func_Class'!$B$24,$G241:$BB241))+SUMIF($G$6:$BB$6,BH$6&amp;" "&amp;'Input-Func_Class'!$F$22,$G241:$BB241))&lt;Check_Limit,0,1),1)</f>
        <v>0</v>
      </c>
      <c r="BI241">
        <f>IFERROR(IF(SUMIF($G$6:$BB$6,BI$6&amp;" Total",$G241:$BB241)-(SUMIF($G$6:$BB$6,BI$6&amp;" "&amp;'Input-Func_Class'!$D$22,$G241:$BB241)+IFERROR(SUMIF($G$6:$BB$6,BI$6&amp;" "&amp;'Input-Func_Class'!$E$22,$G241:$BB241),SUMIF($G$6:$BB$6,BI$6&amp;" "&amp;'Input-Func_Class'!$B$24,$G241:$BB241))+SUMIF($G$6:$BB$6,BI$6&amp;" "&amp;'Input-Func_Class'!$F$22,$G241:$BB241))&lt;Check_Limit,0,1),1)</f>
        <v>0</v>
      </c>
      <c r="BJ241">
        <f>IFERROR(IF(SUMIF($G$6:$BB$6,BJ$6&amp;" Total",$G241:$BB241)-(SUMIF($G$6:$BB$6,BJ$6&amp;" "&amp;'Input-Func_Class'!$D$22,$G241:$BB241)+IFERROR(SUMIF($G$6:$BB$6,BJ$6&amp;" "&amp;'Input-Func_Class'!$E$22,$G241:$BB241),SUMIF($G$6:$BB$6,BJ$6&amp;" "&amp;'Input-Func_Class'!$B$24,$G241:$BB241))+SUMIF($G$6:$BB$6,BJ$6&amp;" "&amp;'Input-Func_Class'!$F$22,$G241:$BB241))&lt;Check_Limit,0,1),1)</f>
        <v>0</v>
      </c>
      <c r="BK241">
        <f>IFERROR(IF(SUMIF($G$6:$BB$6,BK$6&amp;" Total",$G241:$BB241)-(SUMIF($G$6:$BB$6,BK$6&amp;" "&amp;'Input-Func_Class'!$D$22,$G241:$BB241)+IFERROR(SUMIF($G$6:$BB$6,BK$6&amp;" "&amp;'Input-Func_Class'!$E$22,$G241:$BB241),SUMIF($G$6:$BB$6,BK$6&amp;" "&amp;'Input-Func_Class'!$B$24,$G241:$BB241))+SUMIF($G$6:$BB$6,BK$6&amp;" "&amp;'Input-Func_Class'!$F$22,$G241:$BB241))&lt;Check_Limit,0,1),1)</f>
        <v>0</v>
      </c>
      <c r="BL241">
        <f>IFERROR(IF(SUMIF($G$6:$BB$6,BL$6&amp;" Total",$G241:$BB241)-(SUMIF($G$6:$BB$6,BL$6&amp;" "&amp;'Input-Func_Class'!$D$22,$G241:$BB241)+IFERROR(SUMIF($G$6:$BB$6,BL$6&amp;" "&amp;'Input-Func_Class'!$E$22,$G241:$BB241),SUMIF($G$6:$BB$6,BL$6&amp;" "&amp;'Input-Func_Class'!$B$24,$G241:$BB241))+SUMIF($G$6:$BB$6,BL$6&amp;" "&amp;'Input-Func_Class'!$F$22,$G241:$BB241))&lt;Check_Limit,0,1),1)</f>
        <v>0</v>
      </c>
      <c r="BM241">
        <f>IFERROR(IF(SUMIF($G$6:$BB$6,BM$6&amp;" Total",$G241:$BB241)-(SUMIF($G$6:$BB$6,BM$6&amp;" "&amp;'Input-Func_Class'!$D$22,$G241:$BB241)+IFERROR(SUMIF($G$6:$BB$6,BM$6&amp;" "&amp;'Input-Func_Class'!$E$22,$G241:$BB241),SUMIF($G$6:$BB$6,BM$6&amp;" "&amp;'Input-Func_Class'!$B$24,$G241:$BB241))+SUMIF($G$6:$BB$6,BM$6&amp;" "&amp;'Input-Func_Class'!$F$22,$G241:$BB241))&lt;Check_Limit,0,1),1)</f>
        <v>0</v>
      </c>
      <c r="BN241">
        <f>IFERROR(IF(SUMIF($G$6:$BB$6,BN$6&amp;" Total",$G241:$BB241)-(SUMIF($G$6:$BB$6,BN$6&amp;" "&amp;'Input-Func_Class'!$D$22,$G241:$BB241)+IFERROR(SUMIF($G$6:$BB$6,BN$6&amp;" "&amp;'Input-Func_Class'!$E$22,$G241:$BB241),SUMIF($G$6:$BB$6,BN$6&amp;" "&amp;'Input-Func_Class'!$B$24,$G241:$BB241))+SUMIF($G$6:$BB$6,BN$6&amp;" "&amp;'Input-Func_Class'!$F$22,$G241:$BB241))&lt;Check_Limit,0,1),1)</f>
        <v>0</v>
      </c>
      <c r="BO241">
        <f>IFERROR(IF(SUMIF($G$6:$BB$6,BO$6&amp;" Total",$G241:$BB241)-(SUMIF($G$6:$BB$6,BO$6&amp;" "&amp;'Input-Func_Class'!$D$22,$G241:$BB241)+IFERROR(SUMIF($G$6:$BB$6,BO$6&amp;" "&amp;'Input-Func_Class'!$E$22,$G241:$BB241),SUMIF($G$6:$BB$6,BO$6&amp;" "&amp;'Input-Func_Class'!$B$24,$G241:$BB241))+SUMIF($G$6:$BB$6,BO$6&amp;" "&amp;'Input-Func_Class'!$F$22,$G241:$BB241))&lt;Check_Limit,0,1),1)</f>
        <v>0</v>
      </c>
    </row>
    <row r="242" spans="1:67" outlineLevel="1">
      <c r="A242" s="31">
        <f>IF(ISBLANK('Input-Accounts'!A242),"",'Input-Accounts'!A242)</f>
        <v>213</v>
      </c>
      <c r="B242" s="1" t="str">
        <f>IF(ISBLANK('Input-Accounts'!B242),"",'Input-Accounts'!B242)</f>
        <v>Intangible Plant</v>
      </c>
      <c r="C242" s="31" t="str">
        <f>IF(ISBLANK('Input-Accounts'!C242),"",'Input-Accounts'!C242)</f>
        <v/>
      </c>
      <c r="E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  <c r="AB242" s="10"/>
      <c r="AC242" s="10"/>
      <c r="AD242" s="10"/>
      <c r="AE242" s="10"/>
      <c r="AF242" s="10"/>
      <c r="AG242" s="10"/>
      <c r="AH242" s="10"/>
      <c r="AI242" s="10"/>
      <c r="AJ242" s="10"/>
      <c r="AK242" s="10"/>
      <c r="AL242" s="10"/>
      <c r="AM242" s="10"/>
      <c r="AN242" s="10"/>
      <c r="AO242" s="10"/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</row>
    <row r="243" spans="1:67" outlineLevel="1">
      <c r="A243" s="31">
        <f>IF(ISBLANK('Input-Accounts'!A243),"",'Input-Accounts'!A243)</f>
        <v>214</v>
      </c>
      <c r="B243" s="53" t="str">
        <f>IF(ISBLANK('Input-Accounts'!B243),"",'Input-Accounts'!B243)</f>
        <v>Organization</v>
      </c>
      <c r="C243" s="31">
        <f>IF(ISBLANK('Input-Accounts'!C243),"",'Input-Accounts'!C243)</f>
        <v>301</v>
      </c>
      <c r="D243" s="10">
        <f>Functionalization!$D243</f>
        <v>0</v>
      </c>
      <c r="E243" s="10">
        <f t="shared" ref="E243:E250" si="69">IFERROR(IF(D243="",0,IF(D243=0,0,IF(ABS(D243-SUM(G243,K243,O243,S243,W243,AA243,AE243,AI243,AM243,AQ243,AU243,AY243))&lt;Check_Limit,0,1))),1)</f>
        <v>0</v>
      </c>
      <c r="F243" s="3" t="str">
        <f>IF($D243=0,"-",IF('Input-Accounts'!$E243&lt;&gt;0,'Input-Accounts'!$E243,'Input-Accounts'!$G243))</f>
        <v>-</v>
      </c>
      <c r="G243" s="10">
        <f ca="1">IF(G$5&lt;&gt;"",HLOOKUP(G$5,Functionalization!$G$6:$R$373,ROW($A243)-5,FALSE),IFERROR(INDEX(G$337:G$373,MATCH($F243,$B$337:$B$373,0))/VLOOKUP($F243,$B$337:$BB$373,MATCH(LEFT(TRIM(G$6),FIND("~",SUBSTITUTE(G$6,"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243))*HLOOKUP(LEFT(TRIM(G$6),FIND("~",SUBSTITUTE(G$6," ","~",LEN(TRIM(G$6))-LEN(SUBSTITUTE(TRIM(G$6)," ",""))))-1)&amp;" Total",$B$6:$BB$373,ROW($A243)-5,FALSE))</f>
        <v>0</v>
      </c>
      <c r="H243" s="10">
        <f ca="1">IF(H$5&lt;&gt;"",HLOOKUP(H$5,Functionalization!$G$6:$R$373,ROW($A243)-5,FALSE),IFERROR(INDEX(H$337:H$373,MATCH($F243,$B$337:$B$373,0))/VLOOKUP($F243,$B$337:$BB$373,MATCH(LEFT(TRIM(H$6),FIND("~",SUBSTITUTE(H$6,"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243))*HLOOKUP(LEFT(TRIM(H$6),FIND("~",SUBSTITUTE(H$6," ","~",LEN(TRIM(H$6))-LEN(SUBSTITUTE(TRIM(H$6)," ",""))))-1)&amp;" Total",$B$6:$BB$373,ROW($A243)-5,FALSE))</f>
        <v>0</v>
      </c>
      <c r="I243" s="10">
        <f ca="1">IF(I$5&lt;&gt;"",HLOOKUP(I$5,Functionalization!$G$6:$R$373,ROW($A243)-5,FALSE),IFERROR(INDEX(I$337:I$373,MATCH($F243,$B$337:$B$373,0))/VLOOKUP($F243,$B$337:$BB$373,MATCH(LEFT(TRIM(I$6),FIND("~",SUBSTITUTE(I$6,"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243))*HLOOKUP(LEFT(TRIM(I$6),FIND("~",SUBSTITUTE(I$6," ","~",LEN(TRIM(I$6))-LEN(SUBSTITUTE(TRIM(I$6)," ",""))))-1)&amp;" Total",$B$6:$BB$373,ROW($A243)-5,FALSE))</f>
        <v>0</v>
      </c>
      <c r="J243" s="10">
        <f ca="1">IF(J$5&lt;&gt;"",HLOOKUP(J$5,Functionalization!$G$6:$R$373,ROW($A243)-5,FALSE),IFERROR(INDEX(J$337:J$373,MATCH($F243,$B$337:$B$373,0))/VLOOKUP($F243,$B$337:$BB$373,MATCH(LEFT(TRIM(J$6),FIND("~",SUBSTITUTE(J$6,"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243))*HLOOKUP(LEFT(TRIM(J$6),FIND("~",SUBSTITUTE(J$6," ","~",LEN(TRIM(J$6))-LEN(SUBSTITUTE(TRIM(J$6)," ",""))))-1)&amp;" Total",$B$6:$BB$373,ROW($A243)-5,FALSE))</f>
        <v>0</v>
      </c>
      <c r="K243" s="10">
        <f ca="1">IF(K$5&lt;&gt;"",HLOOKUP(K$5,Functionalization!$G$6:$R$373,ROW($A243)-5,FALSE),IFERROR(INDEX(K$337:K$373,MATCH($F243,$B$337:$B$373,0))/VLOOKUP($F243,$B$337:$BB$373,MATCH(LEFT(TRIM(K$6),FIND("~",SUBSTITUTE(K$6,"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243))*HLOOKUP(LEFT(TRIM(K$6),FIND("~",SUBSTITUTE(K$6," ","~",LEN(TRIM(K$6))-LEN(SUBSTITUTE(TRIM(K$6)," ",""))))-1)&amp;" Total",$B$6:$BB$373,ROW($A243)-5,FALSE))</f>
        <v>0</v>
      </c>
      <c r="L243" s="10">
        <f ca="1">IF(L$5&lt;&gt;"",HLOOKUP(L$5,Functionalization!$G$6:$R$373,ROW($A243)-5,FALSE),IFERROR(INDEX(L$337:L$373,MATCH($F243,$B$337:$B$373,0))/VLOOKUP($F243,$B$337:$BB$373,MATCH(LEFT(TRIM(L$6),FIND("~",SUBSTITUTE(L$6,"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243))*HLOOKUP(LEFT(TRIM(L$6),FIND("~",SUBSTITUTE(L$6," ","~",LEN(TRIM(L$6))-LEN(SUBSTITUTE(TRIM(L$6)," ",""))))-1)&amp;" Total",$B$6:$BB$373,ROW($A243)-5,FALSE))</f>
        <v>0</v>
      </c>
      <c r="M243" s="10">
        <f ca="1">IF(M$5&lt;&gt;"",HLOOKUP(M$5,Functionalization!$G$6:$R$373,ROW($A243)-5,FALSE),IFERROR(INDEX(M$337:M$373,MATCH($F243,$B$337:$B$373,0))/VLOOKUP($F243,$B$337:$BB$373,MATCH(LEFT(TRIM(M$6),FIND("~",SUBSTITUTE(M$6,"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243))*HLOOKUP(LEFT(TRIM(M$6),FIND("~",SUBSTITUTE(M$6," ","~",LEN(TRIM(M$6))-LEN(SUBSTITUTE(TRIM(M$6)," ",""))))-1)&amp;" Total",$B$6:$BB$373,ROW($A243)-5,FALSE))</f>
        <v>0</v>
      </c>
      <c r="N243" s="10">
        <f ca="1">IF(N$5&lt;&gt;"",HLOOKUP(N$5,Functionalization!$G$6:$R$373,ROW($A243)-5,FALSE),IFERROR(INDEX(N$337:N$373,MATCH($F243,$B$337:$B$373,0))/VLOOKUP($F243,$B$337:$BB$373,MATCH(LEFT(TRIM(N$6),FIND("~",SUBSTITUTE(N$6,"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243))*HLOOKUP(LEFT(TRIM(N$6),FIND("~",SUBSTITUTE(N$6," ","~",LEN(TRIM(N$6))-LEN(SUBSTITUTE(TRIM(N$6)," ",""))))-1)&amp;" Total",$B$6:$BB$373,ROW($A243)-5,FALSE))</f>
        <v>0</v>
      </c>
      <c r="O243" s="10">
        <f ca="1">IF(O$5&lt;&gt;"",HLOOKUP(O$5,Functionalization!$G$6:$R$373,ROW($A243)-5,FALSE),IFERROR(INDEX(O$337:O$373,MATCH($F243,$B$337:$B$373,0))/VLOOKUP($F243,$B$337:$BB$373,MATCH(LEFT(TRIM(O$6),FIND("~",SUBSTITUTE(O$6,"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243))*HLOOKUP(LEFT(TRIM(O$6),FIND("~",SUBSTITUTE(O$6," ","~",LEN(TRIM(O$6))-LEN(SUBSTITUTE(TRIM(O$6)," ",""))))-1)&amp;" Total",$B$6:$BB$373,ROW($A243)-5,FALSE))</f>
        <v>0</v>
      </c>
      <c r="P243" s="10">
        <f ca="1">IF(P$5&lt;&gt;"",HLOOKUP(P$5,Functionalization!$G$6:$R$373,ROW($A243)-5,FALSE),IFERROR(INDEX(P$337:P$373,MATCH($F243,$B$337:$B$373,0))/VLOOKUP($F243,$B$337:$BB$373,MATCH(LEFT(TRIM(P$6),FIND("~",SUBSTITUTE(P$6,"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243))*HLOOKUP(LEFT(TRIM(P$6),FIND("~",SUBSTITUTE(P$6," ","~",LEN(TRIM(P$6))-LEN(SUBSTITUTE(TRIM(P$6)," ",""))))-1)&amp;" Total",$B$6:$BB$373,ROW($A243)-5,FALSE))</f>
        <v>0</v>
      </c>
      <c r="Q243" s="10">
        <f ca="1">IF(Q$5&lt;&gt;"",HLOOKUP(Q$5,Functionalization!$G$6:$R$373,ROW($A243)-5,FALSE),IFERROR(INDEX(Q$337:Q$373,MATCH($F243,$B$337:$B$373,0))/VLOOKUP($F243,$B$337:$BB$373,MATCH(LEFT(TRIM(Q$6),FIND("~",SUBSTITUTE(Q$6,"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243))*HLOOKUP(LEFT(TRIM(Q$6),FIND("~",SUBSTITUTE(Q$6," ","~",LEN(TRIM(Q$6))-LEN(SUBSTITUTE(TRIM(Q$6)," ",""))))-1)&amp;" Total",$B$6:$BB$373,ROW($A243)-5,FALSE))</f>
        <v>0</v>
      </c>
      <c r="R243" s="10">
        <f ca="1">IF(R$5&lt;&gt;"",HLOOKUP(R$5,Functionalization!$G$6:$R$373,ROW($A243)-5,FALSE),IFERROR(INDEX(R$337:R$373,MATCH($F243,$B$337:$B$373,0))/VLOOKUP($F243,$B$337:$BB$373,MATCH(LEFT(TRIM(R$6),FIND("~",SUBSTITUTE(R$6,"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243))*HLOOKUP(LEFT(TRIM(R$6),FIND("~",SUBSTITUTE(R$6," ","~",LEN(TRIM(R$6))-LEN(SUBSTITUTE(TRIM(R$6)," ",""))))-1)&amp;" Total",$B$6:$BB$373,ROW($A243)-5,FALSE))</f>
        <v>0</v>
      </c>
      <c r="S243" s="10">
        <f ca="1">IF(S$5&lt;&gt;"",HLOOKUP(S$5,Functionalization!$G$6:$R$373,ROW($A243)-5,FALSE),IFERROR(INDEX(S$337:S$373,MATCH($F243,$B$337:$B$373,0))/VLOOKUP($F243,$B$337:$BB$373,MATCH(LEFT(TRIM(S$6),FIND("~",SUBSTITUTE(S$6,"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243))*HLOOKUP(LEFT(TRIM(S$6),FIND("~",SUBSTITUTE(S$6," ","~",LEN(TRIM(S$6))-LEN(SUBSTITUTE(TRIM(S$6)," ",""))))-1)&amp;" Total",$B$6:$BB$373,ROW($A243)-5,FALSE))</f>
        <v>0</v>
      </c>
      <c r="T243" s="10">
        <f ca="1">IF(T$5&lt;&gt;"",HLOOKUP(T$5,Functionalization!$G$6:$R$373,ROW($A243)-5,FALSE),IFERROR(INDEX(T$337:T$373,MATCH($F243,$B$337:$B$373,0))/VLOOKUP($F243,$B$337:$BB$373,MATCH(LEFT(TRIM(T$6),FIND("~",SUBSTITUTE(T$6,"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243))*HLOOKUP(LEFT(TRIM(T$6),FIND("~",SUBSTITUTE(T$6," ","~",LEN(TRIM(T$6))-LEN(SUBSTITUTE(TRIM(T$6)," ",""))))-1)&amp;" Total",$B$6:$BB$373,ROW($A243)-5,FALSE))</f>
        <v>0</v>
      </c>
      <c r="U243" s="10">
        <f ca="1">IF(U$5&lt;&gt;"",HLOOKUP(U$5,Functionalization!$G$6:$R$373,ROW($A243)-5,FALSE),IFERROR(INDEX(U$337:U$373,MATCH($F243,$B$337:$B$373,0))/VLOOKUP($F243,$B$337:$BB$373,MATCH(LEFT(TRIM(U$6),FIND("~",SUBSTITUTE(U$6,"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243))*HLOOKUP(LEFT(TRIM(U$6),FIND("~",SUBSTITUTE(U$6," ","~",LEN(TRIM(U$6))-LEN(SUBSTITUTE(TRIM(U$6)," ",""))))-1)&amp;" Total",$B$6:$BB$373,ROW($A243)-5,FALSE))</f>
        <v>0</v>
      </c>
      <c r="V243" s="10">
        <f ca="1">IF(V$5&lt;&gt;"",HLOOKUP(V$5,Functionalization!$G$6:$R$373,ROW($A243)-5,FALSE),IFERROR(INDEX(V$337:V$373,MATCH($F243,$B$337:$B$373,0))/VLOOKUP($F243,$B$337:$BB$373,MATCH(LEFT(TRIM(V$6),FIND("~",SUBSTITUTE(V$6,"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243))*HLOOKUP(LEFT(TRIM(V$6),FIND("~",SUBSTITUTE(V$6," ","~",LEN(TRIM(V$6))-LEN(SUBSTITUTE(TRIM(V$6)," ",""))))-1)&amp;" Total",$B$6:$BB$373,ROW($A243)-5,FALSE))</f>
        <v>0</v>
      </c>
      <c r="W243" s="10">
        <f ca="1">IF(W$5&lt;&gt;"",HLOOKUP(W$5,Functionalization!$G$6:$R$373,ROW($A243)-5,FALSE),IFERROR(INDEX(W$337:W$373,MATCH($F243,$B$337:$B$373,0))/VLOOKUP($F243,$B$337:$BB$373,MATCH(LEFT(TRIM(W$6),FIND("~",SUBSTITUTE(W$6,"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243))*HLOOKUP(LEFT(TRIM(W$6),FIND("~",SUBSTITUTE(W$6," ","~",LEN(TRIM(W$6))-LEN(SUBSTITUTE(TRIM(W$6)," ",""))))-1)&amp;" Total",$B$6:$BB$373,ROW($A243)-5,FALSE))</f>
        <v>0</v>
      </c>
      <c r="X243" s="10">
        <f ca="1">IF(X$5&lt;&gt;"",HLOOKUP(X$5,Functionalization!$G$6:$R$373,ROW($A243)-5,FALSE),IFERROR(INDEX(X$337:X$373,MATCH($F243,$B$337:$B$373,0))/VLOOKUP($F243,$B$337:$BB$373,MATCH(LEFT(TRIM(X$6),FIND("~",SUBSTITUTE(X$6,"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243))*HLOOKUP(LEFT(TRIM(X$6),FIND("~",SUBSTITUTE(X$6," ","~",LEN(TRIM(X$6))-LEN(SUBSTITUTE(TRIM(X$6)," ",""))))-1)&amp;" Total",$B$6:$BB$373,ROW($A243)-5,FALSE))</f>
        <v>0</v>
      </c>
      <c r="Y243" s="10">
        <f ca="1">IF(Y$5&lt;&gt;"",HLOOKUP(Y$5,Functionalization!$G$6:$R$373,ROW($A243)-5,FALSE),IFERROR(INDEX(Y$337:Y$373,MATCH($F243,$B$337:$B$373,0))/VLOOKUP($F243,$B$337:$BB$373,MATCH(LEFT(TRIM(Y$6),FIND("~",SUBSTITUTE(Y$6,"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243))*HLOOKUP(LEFT(TRIM(Y$6),FIND("~",SUBSTITUTE(Y$6," ","~",LEN(TRIM(Y$6))-LEN(SUBSTITUTE(TRIM(Y$6)," ",""))))-1)&amp;" Total",$B$6:$BB$373,ROW($A243)-5,FALSE))</f>
        <v>0</v>
      </c>
      <c r="Z243" s="10">
        <f ca="1">IF(Z$5&lt;&gt;"",HLOOKUP(Z$5,Functionalization!$G$6:$R$373,ROW($A243)-5,FALSE),IFERROR(INDEX(Z$337:Z$373,MATCH($F243,$B$337:$B$373,0))/VLOOKUP($F243,$B$337:$BB$373,MATCH(LEFT(TRIM(Z$6),FIND("~",SUBSTITUTE(Z$6,"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243))*HLOOKUP(LEFT(TRIM(Z$6),FIND("~",SUBSTITUTE(Z$6," ","~",LEN(TRIM(Z$6))-LEN(SUBSTITUTE(TRIM(Z$6)," ",""))))-1)&amp;" Total",$B$6:$BB$373,ROW($A243)-5,FALSE))</f>
        <v>0</v>
      </c>
      <c r="AA243" s="10">
        <f ca="1">IF(AA$5&lt;&gt;"",HLOOKUP(AA$5,Functionalization!$G$6:$R$373,ROW($A243)-5,FALSE),IFERROR(INDEX(AA$337:AA$373,MATCH($F243,$B$337:$B$373,0))/VLOOKUP($F243,$B$337:$BB$373,MATCH(LEFT(TRIM(AA$6),FIND("~",SUBSTITUTE(AA$6,"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243))*HLOOKUP(LEFT(TRIM(AA$6),FIND("~",SUBSTITUTE(AA$6," ","~",LEN(TRIM(AA$6))-LEN(SUBSTITUTE(TRIM(AA$6)," ",""))))-1)&amp;" Total",$B$6:$BB$373,ROW($A243)-5,FALSE))</f>
        <v>0</v>
      </c>
      <c r="AB243" s="10">
        <f ca="1">IF(AB$5&lt;&gt;"",HLOOKUP(AB$5,Functionalization!$G$6:$R$373,ROW($A243)-5,FALSE),IFERROR(INDEX(AB$337:AB$373,MATCH($F243,$B$337:$B$373,0))/VLOOKUP($F243,$B$337:$BB$373,MATCH(LEFT(TRIM(AB$6),FIND("~",SUBSTITUTE(AB$6,"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243))*HLOOKUP(LEFT(TRIM(AB$6),FIND("~",SUBSTITUTE(AB$6," ","~",LEN(TRIM(AB$6))-LEN(SUBSTITUTE(TRIM(AB$6)," ",""))))-1)&amp;" Total",$B$6:$BB$373,ROW($A243)-5,FALSE))</f>
        <v>0</v>
      </c>
      <c r="AC243" s="10">
        <f ca="1">IF(AC$5&lt;&gt;"",HLOOKUP(AC$5,Functionalization!$G$6:$R$373,ROW($A243)-5,FALSE),IFERROR(INDEX(AC$337:AC$373,MATCH($F243,$B$337:$B$373,0))/VLOOKUP($F243,$B$337:$BB$373,MATCH(LEFT(TRIM(AC$6),FIND("~",SUBSTITUTE(AC$6,"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243))*HLOOKUP(LEFT(TRIM(AC$6),FIND("~",SUBSTITUTE(AC$6," ","~",LEN(TRIM(AC$6))-LEN(SUBSTITUTE(TRIM(AC$6)," ",""))))-1)&amp;" Total",$B$6:$BB$373,ROW($A243)-5,FALSE))</f>
        <v>0</v>
      </c>
      <c r="AD243" s="10">
        <f ca="1">IF(AD$5&lt;&gt;"",HLOOKUP(AD$5,Functionalization!$G$6:$R$373,ROW($A243)-5,FALSE),IFERROR(INDEX(AD$337:AD$373,MATCH($F243,$B$337:$B$373,0))/VLOOKUP($F243,$B$337:$BB$373,MATCH(LEFT(TRIM(AD$6),FIND("~",SUBSTITUTE(AD$6,"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243))*HLOOKUP(LEFT(TRIM(AD$6),FIND("~",SUBSTITUTE(AD$6," ","~",LEN(TRIM(AD$6))-LEN(SUBSTITUTE(TRIM(AD$6)," ",""))))-1)&amp;" Total",$B$6:$BB$373,ROW($A243)-5,FALSE))</f>
        <v>0</v>
      </c>
      <c r="AE243" s="10">
        <f ca="1">IF(AE$5&lt;&gt;"",HLOOKUP(AE$5,Functionalization!$G$6:$R$373,ROW($A243)-5,FALSE),IFERROR(INDEX(AE$337:AE$373,MATCH($F243,$B$337:$B$373,0))/VLOOKUP($F243,$B$337:$BB$373,MATCH(LEFT(TRIM(AE$6),FIND("~",SUBSTITUTE(AE$6,"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243))*HLOOKUP(LEFT(TRIM(AE$6),FIND("~",SUBSTITUTE(AE$6," ","~",LEN(TRIM(AE$6))-LEN(SUBSTITUTE(TRIM(AE$6)," ",""))))-1)&amp;" Total",$B$6:$BB$373,ROW($A243)-5,FALSE))</f>
        <v>0</v>
      </c>
      <c r="AF243" s="10">
        <f ca="1">IF(AF$5&lt;&gt;"",HLOOKUP(AF$5,Functionalization!$G$6:$R$373,ROW($A243)-5,FALSE),IFERROR(INDEX(AF$337:AF$373,MATCH($F243,$B$337:$B$373,0))/VLOOKUP($F243,$B$337:$BB$373,MATCH(LEFT(TRIM(AF$6),FIND("~",SUBSTITUTE(AF$6,"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243))*HLOOKUP(LEFT(TRIM(AF$6),FIND("~",SUBSTITUTE(AF$6," ","~",LEN(TRIM(AF$6))-LEN(SUBSTITUTE(TRIM(AF$6)," ",""))))-1)&amp;" Total",$B$6:$BB$373,ROW($A243)-5,FALSE))</f>
        <v>0</v>
      </c>
      <c r="AG243" s="10">
        <f ca="1">IF(AG$5&lt;&gt;"",HLOOKUP(AG$5,Functionalization!$G$6:$R$373,ROW($A243)-5,FALSE),IFERROR(INDEX(AG$337:AG$373,MATCH($F243,$B$337:$B$373,0))/VLOOKUP($F243,$B$337:$BB$373,MATCH(LEFT(TRIM(AG$6),FIND("~",SUBSTITUTE(AG$6,"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243))*HLOOKUP(LEFT(TRIM(AG$6),FIND("~",SUBSTITUTE(AG$6," ","~",LEN(TRIM(AG$6))-LEN(SUBSTITUTE(TRIM(AG$6)," ",""))))-1)&amp;" Total",$B$6:$BB$373,ROW($A243)-5,FALSE))</f>
        <v>0</v>
      </c>
      <c r="AH243" s="10">
        <f ca="1">IF(AH$5&lt;&gt;"",HLOOKUP(AH$5,Functionalization!$G$6:$R$373,ROW($A243)-5,FALSE),IFERROR(INDEX(AH$337:AH$373,MATCH($F243,$B$337:$B$373,0))/VLOOKUP($F243,$B$337:$BB$373,MATCH(LEFT(TRIM(AH$6),FIND("~",SUBSTITUTE(AH$6,"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243))*HLOOKUP(LEFT(TRIM(AH$6),FIND("~",SUBSTITUTE(AH$6," ","~",LEN(TRIM(AH$6))-LEN(SUBSTITUTE(TRIM(AH$6)," ",""))))-1)&amp;" Total",$B$6:$BB$373,ROW($A243)-5,FALSE))</f>
        <v>0</v>
      </c>
      <c r="AI243" s="10">
        <f ca="1">IF(AI$5&lt;&gt;"",HLOOKUP(AI$5,Functionalization!$G$6:$R$373,ROW($A243)-5,FALSE),IFERROR(INDEX(AI$337:AI$373,MATCH($F243,$B$337:$B$373,0))/VLOOKUP($F243,$B$337:$BB$373,MATCH(LEFT(TRIM(AI$6),FIND("~",SUBSTITUTE(AI$6,"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243))*HLOOKUP(LEFT(TRIM(AI$6),FIND("~",SUBSTITUTE(AI$6," ","~",LEN(TRIM(AI$6))-LEN(SUBSTITUTE(TRIM(AI$6)," ",""))))-1)&amp;" Total",$B$6:$BB$373,ROW($A243)-5,FALSE))</f>
        <v>0</v>
      </c>
      <c r="AJ243" s="10">
        <f ca="1">IF(AJ$5&lt;&gt;"",HLOOKUP(AJ$5,Functionalization!$G$6:$R$373,ROW($A243)-5,FALSE),IFERROR(INDEX(AJ$337:AJ$373,MATCH($F243,$B$337:$B$373,0))/VLOOKUP($F243,$B$337:$BB$373,MATCH(LEFT(TRIM(AJ$6),FIND("~",SUBSTITUTE(AJ$6,"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243))*HLOOKUP(LEFT(TRIM(AJ$6),FIND("~",SUBSTITUTE(AJ$6," ","~",LEN(TRIM(AJ$6))-LEN(SUBSTITUTE(TRIM(AJ$6)," ",""))))-1)&amp;" Total",$B$6:$BB$373,ROW($A243)-5,FALSE))</f>
        <v>0</v>
      </c>
      <c r="AK243" s="10">
        <f ca="1">IF(AK$5&lt;&gt;"",HLOOKUP(AK$5,Functionalization!$G$6:$R$373,ROW($A243)-5,FALSE),IFERROR(INDEX(AK$337:AK$373,MATCH($F243,$B$337:$B$373,0))/VLOOKUP($F243,$B$337:$BB$373,MATCH(LEFT(TRIM(AK$6),FIND("~",SUBSTITUTE(AK$6,"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243))*HLOOKUP(LEFT(TRIM(AK$6),FIND("~",SUBSTITUTE(AK$6," ","~",LEN(TRIM(AK$6))-LEN(SUBSTITUTE(TRIM(AK$6)," ",""))))-1)&amp;" Total",$B$6:$BB$373,ROW($A243)-5,FALSE))</f>
        <v>0</v>
      </c>
      <c r="AL243" s="10">
        <f ca="1">IF(AL$5&lt;&gt;"",HLOOKUP(AL$5,Functionalization!$G$6:$R$373,ROW($A243)-5,FALSE),IFERROR(INDEX(AL$337:AL$373,MATCH($F243,$B$337:$B$373,0))/VLOOKUP($F243,$B$337:$BB$373,MATCH(LEFT(TRIM(AL$6),FIND("~",SUBSTITUTE(AL$6,"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243))*HLOOKUP(LEFT(TRIM(AL$6),FIND("~",SUBSTITUTE(AL$6," ","~",LEN(TRIM(AL$6))-LEN(SUBSTITUTE(TRIM(AL$6)," ",""))))-1)&amp;" Total",$B$6:$BB$373,ROW($A243)-5,FALSE))</f>
        <v>0</v>
      </c>
      <c r="AM243" s="10">
        <f ca="1">IF(AM$5&lt;&gt;"",HLOOKUP(AM$5,Functionalization!$G$6:$R$373,ROW($A243)-5,FALSE),IFERROR(INDEX(AM$337:AM$373,MATCH($F243,$B$337:$B$373,0))/VLOOKUP($F243,$B$337:$BB$373,MATCH(LEFT(TRIM(AM$6),FIND("~",SUBSTITUTE(AM$6,"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243))*HLOOKUP(LEFT(TRIM(AM$6),FIND("~",SUBSTITUTE(AM$6," ","~",LEN(TRIM(AM$6))-LEN(SUBSTITUTE(TRIM(AM$6)," ",""))))-1)&amp;" Total",$B$6:$BB$373,ROW($A243)-5,FALSE))</f>
        <v>0</v>
      </c>
      <c r="AN243" s="10">
        <f ca="1">IF(AN$5&lt;&gt;"",HLOOKUP(AN$5,Functionalization!$G$6:$R$373,ROW($A243)-5,FALSE),IFERROR(INDEX(AN$337:AN$373,MATCH($F243,$B$337:$B$373,0))/VLOOKUP($F243,$B$337:$BB$373,MATCH(LEFT(TRIM(AN$6),FIND("~",SUBSTITUTE(AN$6,"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243))*HLOOKUP(LEFT(TRIM(AN$6),FIND("~",SUBSTITUTE(AN$6," ","~",LEN(TRIM(AN$6))-LEN(SUBSTITUTE(TRIM(AN$6)," ",""))))-1)&amp;" Total",$B$6:$BB$373,ROW($A243)-5,FALSE))</f>
        <v>0</v>
      </c>
      <c r="AO243" s="10">
        <f ca="1">IF(AO$5&lt;&gt;"",HLOOKUP(AO$5,Functionalization!$G$6:$R$373,ROW($A243)-5,FALSE),IFERROR(INDEX(AO$337:AO$373,MATCH($F243,$B$337:$B$373,0))/VLOOKUP($F243,$B$337:$BB$373,MATCH(LEFT(TRIM(AO$6),FIND("~",SUBSTITUTE(AO$6,"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243))*HLOOKUP(LEFT(TRIM(AO$6),FIND("~",SUBSTITUTE(AO$6," ","~",LEN(TRIM(AO$6))-LEN(SUBSTITUTE(TRIM(AO$6)," ",""))))-1)&amp;" Total",$B$6:$BB$373,ROW($A243)-5,FALSE))</f>
        <v>0</v>
      </c>
      <c r="AP243" s="10">
        <f ca="1">IF(AP$5&lt;&gt;"",HLOOKUP(AP$5,Functionalization!$G$6:$R$373,ROW($A243)-5,FALSE),IFERROR(INDEX(AP$337:AP$373,MATCH($F243,$B$337:$B$373,0))/VLOOKUP($F243,$B$337:$BB$373,MATCH(LEFT(TRIM(AP$6),FIND("~",SUBSTITUTE(AP$6,"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243))*HLOOKUP(LEFT(TRIM(AP$6),FIND("~",SUBSTITUTE(AP$6," ","~",LEN(TRIM(AP$6))-LEN(SUBSTITUTE(TRIM(AP$6)," ",""))))-1)&amp;" Total",$B$6:$BB$373,ROW($A243)-5,FALSE))</f>
        <v>0</v>
      </c>
      <c r="AQ243" s="10">
        <f ca="1">IF(AQ$5&lt;&gt;"",HLOOKUP(AQ$5,Functionalization!$G$6:$R$373,ROW($A243)-5,FALSE),IFERROR(INDEX(AQ$337:AQ$373,MATCH($F243,$B$337:$B$373,0))/VLOOKUP($F243,$B$337:$BB$373,MATCH(LEFT(TRIM(AQ$6),FIND("~",SUBSTITUTE(AQ$6,"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243))*HLOOKUP(LEFT(TRIM(AQ$6),FIND("~",SUBSTITUTE(AQ$6," ","~",LEN(TRIM(AQ$6))-LEN(SUBSTITUTE(TRIM(AQ$6)," ",""))))-1)&amp;" Total",$B$6:$BB$373,ROW($A243)-5,FALSE))</f>
        <v>0</v>
      </c>
      <c r="AR243" s="10">
        <f ca="1">IF(AR$5&lt;&gt;"",HLOOKUP(AR$5,Functionalization!$G$6:$R$373,ROW($A243)-5,FALSE),IFERROR(INDEX(AR$337:AR$373,MATCH($F243,$B$337:$B$373,0))/VLOOKUP($F243,$B$337:$BB$373,MATCH(LEFT(TRIM(AR$6),FIND("~",SUBSTITUTE(AR$6,"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243))*HLOOKUP(LEFT(TRIM(AR$6),FIND("~",SUBSTITUTE(AR$6," ","~",LEN(TRIM(AR$6))-LEN(SUBSTITUTE(TRIM(AR$6)," ",""))))-1)&amp;" Total",$B$6:$BB$373,ROW($A243)-5,FALSE))</f>
        <v>0</v>
      </c>
      <c r="AS243" s="10">
        <f ca="1">IF(AS$5&lt;&gt;"",HLOOKUP(AS$5,Functionalization!$G$6:$R$373,ROW($A243)-5,FALSE),IFERROR(INDEX(AS$337:AS$373,MATCH($F243,$B$337:$B$373,0))/VLOOKUP($F243,$B$337:$BB$373,MATCH(LEFT(TRIM(AS$6),FIND("~",SUBSTITUTE(AS$6,"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243))*HLOOKUP(LEFT(TRIM(AS$6),FIND("~",SUBSTITUTE(AS$6," ","~",LEN(TRIM(AS$6))-LEN(SUBSTITUTE(TRIM(AS$6)," ",""))))-1)&amp;" Total",$B$6:$BB$373,ROW($A243)-5,FALSE))</f>
        <v>0</v>
      </c>
      <c r="AT243" s="10">
        <f ca="1">IF(AT$5&lt;&gt;"",HLOOKUP(AT$5,Functionalization!$G$6:$R$373,ROW($A243)-5,FALSE),IFERROR(INDEX(AT$337:AT$373,MATCH($F243,$B$337:$B$373,0))/VLOOKUP($F243,$B$337:$BB$373,MATCH(LEFT(TRIM(AT$6),FIND("~",SUBSTITUTE(AT$6,"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243))*HLOOKUP(LEFT(TRIM(AT$6),FIND("~",SUBSTITUTE(AT$6," ","~",LEN(TRIM(AT$6))-LEN(SUBSTITUTE(TRIM(AT$6)," ",""))))-1)&amp;" Total",$B$6:$BB$373,ROW($A243)-5,FALSE))</f>
        <v>0</v>
      </c>
      <c r="AU243" s="10">
        <f ca="1">IF(AU$5&lt;&gt;"",HLOOKUP(AU$5,Functionalization!$G$6:$R$373,ROW($A243)-5,FALSE),IFERROR(INDEX(AU$337:AU$373,MATCH($F243,$B$337:$B$373,0))/VLOOKUP($F243,$B$337:$BB$373,MATCH(LEFT(TRIM(AU$6),FIND("~",SUBSTITUTE(AU$6,"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243))*HLOOKUP(LEFT(TRIM(AU$6),FIND("~",SUBSTITUTE(AU$6," ","~",LEN(TRIM(AU$6))-LEN(SUBSTITUTE(TRIM(AU$6)," ",""))))-1)&amp;" Total",$B$6:$BB$373,ROW($A243)-5,FALSE))</f>
        <v>0</v>
      </c>
      <c r="AV243" s="10">
        <f ca="1">IF(AV$5&lt;&gt;"",HLOOKUP(AV$5,Functionalization!$G$6:$R$373,ROW($A243)-5,FALSE),IFERROR(INDEX(AV$337:AV$373,MATCH($F243,$B$337:$B$373,0))/VLOOKUP($F243,$B$337:$BB$373,MATCH(LEFT(TRIM(AV$6),FIND("~",SUBSTITUTE(AV$6,"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243))*HLOOKUP(LEFT(TRIM(AV$6),FIND("~",SUBSTITUTE(AV$6," ","~",LEN(TRIM(AV$6))-LEN(SUBSTITUTE(TRIM(AV$6)," ",""))))-1)&amp;" Total",$B$6:$BB$373,ROW($A243)-5,FALSE))</f>
        <v>0</v>
      </c>
      <c r="AW243" s="10">
        <f ca="1">IF(AW$5&lt;&gt;"",HLOOKUP(AW$5,Functionalization!$G$6:$R$373,ROW($A243)-5,FALSE),IFERROR(INDEX(AW$337:AW$373,MATCH($F243,$B$337:$B$373,0))/VLOOKUP($F243,$B$337:$BB$373,MATCH(LEFT(TRIM(AW$6),FIND("~",SUBSTITUTE(AW$6,"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243))*HLOOKUP(LEFT(TRIM(AW$6),FIND("~",SUBSTITUTE(AW$6," ","~",LEN(TRIM(AW$6))-LEN(SUBSTITUTE(TRIM(AW$6)," ",""))))-1)&amp;" Total",$B$6:$BB$373,ROW($A243)-5,FALSE))</f>
        <v>0</v>
      </c>
      <c r="AX243" s="10">
        <f ca="1">IF(AX$5&lt;&gt;"",HLOOKUP(AX$5,Functionalization!$G$6:$R$373,ROW($A243)-5,FALSE),IFERROR(INDEX(AX$337:AX$373,MATCH($F243,$B$337:$B$373,0))/VLOOKUP($F243,$B$337:$BB$373,MATCH(LEFT(TRIM(AX$6),FIND("~",SUBSTITUTE(AX$6,"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243))*HLOOKUP(LEFT(TRIM(AX$6),FIND("~",SUBSTITUTE(AX$6," ","~",LEN(TRIM(AX$6))-LEN(SUBSTITUTE(TRIM(AX$6)," ",""))))-1)&amp;" Total",$B$6:$BB$373,ROW($A243)-5,FALSE))</f>
        <v>0</v>
      </c>
      <c r="AY243" s="10">
        <f ca="1">IF(AY$5&lt;&gt;"",HLOOKUP(AY$5,Functionalization!$G$6:$R$373,ROW($A243)-5,FALSE),IFERROR(INDEX(AY$337:AY$373,MATCH($F243,$B$337:$B$373,0))/VLOOKUP($F243,$B$337:$BB$373,MATCH(LEFT(TRIM(AY$6),FIND("~",SUBSTITUTE(AY$6,"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243))*HLOOKUP(LEFT(TRIM(AY$6),FIND("~",SUBSTITUTE(AY$6," ","~",LEN(TRIM(AY$6))-LEN(SUBSTITUTE(TRIM(AY$6)," ",""))))-1)&amp;" Total",$B$6:$BB$373,ROW($A243)-5,FALSE))</f>
        <v>0</v>
      </c>
      <c r="AZ243" s="10">
        <f ca="1">IF(AZ$5&lt;&gt;"",HLOOKUP(AZ$5,Functionalization!$G$6:$R$373,ROW($A243)-5,FALSE),IFERROR(INDEX(AZ$337:AZ$373,MATCH($F243,$B$337:$B$373,0))/VLOOKUP($F243,$B$337:$BB$373,MATCH(LEFT(TRIM(AZ$6),FIND("~",SUBSTITUTE(AZ$6,"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243))*HLOOKUP(LEFT(TRIM(AZ$6),FIND("~",SUBSTITUTE(AZ$6," ","~",LEN(TRIM(AZ$6))-LEN(SUBSTITUTE(TRIM(AZ$6)," ",""))))-1)&amp;" Total",$B$6:$BB$373,ROW($A243)-5,FALSE))</f>
        <v>0</v>
      </c>
      <c r="BA243" s="10">
        <f ca="1">IF(BA$5&lt;&gt;"",HLOOKUP(BA$5,Functionalization!$G$6:$R$373,ROW($A243)-5,FALSE),IFERROR(INDEX(BA$337:BA$373,MATCH($F243,$B$337:$B$373,0))/VLOOKUP($F243,$B$337:$BB$373,MATCH(LEFT(TRIM(BA$6),FIND("~",SUBSTITUTE(BA$6,"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243))*HLOOKUP(LEFT(TRIM(BA$6),FIND("~",SUBSTITUTE(BA$6," ","~",LEN(TRIM(BA$6))-LEN(SUBSTITUTE(TRIM(BA$6)," ",""))))-1)&amp;" Total",$B$6:$BB$373,ROW($A243)-5,FALSE))</f>
        <v>0</v>
      </c>
      <c r="BB243" s="10">
        <f ca="1">IF(BB$5&lt;&gt;"",HLOOKUP(BB$5,Functionalization!$G$6:$R$373,ROW($A243)-5,FALSE),IFERROR(INDEX(BB$337:BB$373,MATCH($F243,$B$337:$B$373,0))/VLOOKUP($F243,$B$337:$BB$373,MATCH(LEFT(TRIM(BB$6),FIND("~",SUBSTITUTE(BB$6,"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243))*HLOOKUP(LEFT(TRIM(BB$6),FIND("~",SUBSTITUTE(BB$6," ","~",LEN(TRIM(BB$6))-LEN(SUBSTITUTE(TRIM(BB$6)," ",""))))-1)&amp;" Total",$B$6:$BB$373,ROW($A243)-5,FALSE))</f>
        <v>0</v>
      </c>
      <c r="BD243">
        <f ca="1">IFERROR(IF(SUMIF($G$6:$BB$6,BD$6&amp;" Total",$G243:$BB243)-(SUMIF($G$6:$BB$6,BD$6&amp;" "&amp;'Input-Func_Class'!$D$22,$G243:$BB243)+IFERROR(SUMIF($G$6:$BB$6,BD$6&amp;" "&amp;'Input-Func_Class'!$E$22,$G243:$BB243),SUMIF($G$6:$BB$6,BD$6&amp;" "&amp;'Input-Func_Class'!$B$24,$G243:$BB243))+SUMIF($G$6:$BB$6,BD$6&amp;" "&amp;'Input-Func_Class'!$F$22,$G243:$BB243))&lt;Check_Limit,0,1),1)</f>
        <v>0</v>
      </c>
      <c r="BE243">
        <f ca="1">IFERROR(IF(SUMIF($G$6:$BB$6,BE$6&amp;" Total",$G243:$BB243)-(SUMIF($G$6:$BB$6,BE$6&amp;" "&amp;'Input-Func_Class'!$D$22,$G243:$BB243)+IFERROR(SUMIF($G$6:$BB$6,BE$6&amp;" "&amp;'Input-Func_Class'!$E$22,$G243:$BB243),SUMIF($G$6:$BB$6,BE$6&amp;" "&amp;'Input-Func_Class'!$B$24,$G243:$BB243))+SUMIF($G$6:$BB$6,BE$6&amp;" "&amp;'Input-Func_Class'!$F$22,$G243:$BB243))&lt;Check_Limit,0,1),1)</f>
        <v>0</v>
      </c>
      <c r="BF243">
        <f ca="1">IFERROR(IF(SUMIF($G$6:$BB$6,BF$6&amp;" Total",$G243:$BB243)-(SUMIF($G$6:$BB$6,BF$6&amp;" "&amp;'Input-Func_Class'!$D$22,$G243:$BB243)+IFERROR(SUMIF($G$6:$BB$6,BF$6&amp;" "&amp;'Input-Func_Class'!$E$22,$G243:$BB243),SUMIF($G$6:$BB$6,BF$6&amp;" "&amp;'Input-Func_Class'!$B$24,$G243:$BB243))+SUMIF($G$6:$BB$6,BF$6&amp;" "&amp;'Input-Func_Class'!$F$22,$G243:$BB243))&lt;Check_Limit,0,1),1)</f>
        <v>0</v>
      </c>
      <c r="BG243">
        <f ca="1">IFERROR(IF(SUMIF($G$6:$BB$6,BG$6&amp;" Total",$G243:$BB243)-(SUMIF($G$6:$BB$6,BG$6&amp;" "&amp;'Input-Func_Class'!$D$22,$G243:$BB243)+IFERROR(SUMIF($G$6:$BB$6,BG$6&amp;" "&amp;'Input-Func_Class'!$E$22,$G243:$BB243),SUMIF($G$6:$BB$6,BG$6&amp;" "&amp;'Input-Func_Class'!$B$24,$G243:$BB243))+SUMIF($G$6:$BB$6,BG$6&amp;" "&amp;'Input-Func_Class'!$F$22,$G243:$BB243))&lt;Check_Limit,0,1),1)</f>
        <v>0</v>
      </c>
      <c r="BH243">
        <f ca="1">IFERROR(IF(SUMIF($G$6:$BB$6,BH$6&amp;" Total",$G243:$BB243)-(SUMIF($G$6:$BB$6,BH$6&amp;" "&amp;'Input-Func_Class'!$D$22,$G243:$BB243)+IFERROR(SUMIF($G$6:$BB$6,BH$6&amp;" "&amp;'Input-Func_Class'!$E$22,$G243:$BB243),SUMIF($G$6:$BB$6,BH$6&amp;" "&amp;'Input-Func_Class'!$B$24,$G243:$BB243))+SUMIF($G$6:$BB$6,BH$6&amp;" "&amp;'Input-Func_Class'!$F$22,$G243:$BB243))&lt;Check_Limit,0,1),1)</f>
        <v>0</v>
      </c>
      <c r="BI243">
        <f ca="1">IFERROR(IF(SUMIF($G$6:$BB$6,BI$6&amp;" Total",$G243:$BB243)-(SUMIF($G$6:$BB$6,BI$6&amp;" "&amp;'Input-Func_Class'!$D$22,$G243:$BB243)+IFERROR(SUMIF($G$6:$BB$6,BI$6&amp;" "&amp;'Input-Func_Class'!$E$22,$G243:$BB243),SUMIF($G$6:$BB$6,BI$6&amp;" "&amp;'Input-Func_Class'!$B$24,$G243:$BB243))+SUMIF($G$6:$BB$6,BI$6&amp;" "&amp;'Input-Func_Class'!$F$22,$G243:$BB243))&lt;Check_Limit,0,1),1)</f>
        <v>0</v>
      </c>
      <c r="BJ243">
        <f ca="1">IFERROR(IF(SUMIF($G$6:$BB$6,BJ$6&amp;" Total",$G243:$BB243)-(SUMIF($G$6:$BB$6,BJ$6&amp;" "&amp;'Input-Func_Class'!$D$22,$G243:$BB243)+IFERROR(SUMIF($G$6:$BB$6,BJ$6&amp;" "&amp;'Input-Func_Class'!$E$22,$G243:$BB243),SUMIF($G$6:$BB$6,BJ$6&amp;" "&amp;'Input-Func_Class'!$B$24,$G243:$BB243))+SUMIF($G$6:$BB$6,BJ$6&amp;" "&amp;'Input-Func_Class'!$F$22,$G243:$BB243))&lt;Check_Limit,0,1),1)</f>
        <v>0</v>
      </c>
      <c r="BK243">
        <f ca="1">IFERROR(IF(SUMIF($G$6:$BB$6,BK$6&amp;" Total",$G243:$BB243)-(SUMIF($G$6:$BB$6,BK$6&amp;" "&amp;'Input-Func_Class'!$D$22,$G243:$BB243)+IFERROR(SUMIF($G$6:$BB$6,BK$6&amp;" "&amp;'Input-Func_Class'!$E$22,$G243:$BB243),SUMIF($G$6:$BB$6,BK$6&amp;" "&amp;'Input-Func_Class'!$B$24,$G243:$BB243))+SUMIF($G$6:$BB$6,BK$6&amp;" "&amp;'Input-Func_Class'!$F$22,$G243:$BB243))&lt;Check_Limit,0,1),1)</f>
        <v>0</v>
      </c>
      <c r="BL243">
        <f ca="1">IFERROR(IF(SUMIF($G$6:$BB$6,BL$6&amp;" Total",$G243:$BB243)-(SUMIF($G$6:$BB$6,BL$6&amp;" "&amp;'Input-Func_Class'!$D$22,$G243:$BB243)+IFERROR(SUMIF($G$6:$BB$6,BL$6&amp;" "&amp;'Input-Func_Class'!$E$22,$G243:$BB243),SUMIF($G$6:$BB$6,BL$6&amp;" "&amp;'Input-Func_Class'!$B$24,$G243:$BB243))+SUMIF($G$6:$BB$6,BL$6&amp;" "&amp;'Input-Func_Class'!$F$22,$G243:$BB243))&lt;Check_Limit,0,1),1)</f>
        <v>0</v>
      </c>
      <c r="BM243">
        <f ca="1">IFERROR(IF(SUMIF($G$6:$BB$6,BM$6&amp;" Total",$G243:$BB243)-(SUMIF($G$6:$BB$6,BM$6&amp;" "&amp;'Input-Func_Class'!$D$22,$G243:$BB243)+IFERROR(SUMIF($G$6:$BB$6,BM$6&amp;" "&amp;'Input-Func_Class'!$E$22,$G243:$BB243),SUMIF($G$6:$BB$6,BM$6&amp;" "&amp;'Input-Func_Class'!$B$24,$G243:$BB243))+SUMIF($G$6:$BB$6,BM$6&amp;" "&amp;'Input-Func_Class'!$F$22,$G243:$BB243))&lt;Check_Limit,0,1),1)</f>
        <v>0</v>
      </c>
      <c r="BN243">
        <f ca="1">IFERROR(IF(SUMIF($G$6:$BB$6,BN$6&amp;" Total",$G243:$BB243)-(SUMIF($G$6:$BB$6,BN$6&amp;" "&amp;'Input-Func_Class'!$D$22,$G243:$BB243)+IFERROR(SUMIF($G$6:$BB$6,BN$6&amp;" "&amp;'Input-Func_Class'!$E$22,$G243:$BB243),SUMIF($G$6:$BB$6,BN$6&amp;" "&amp;'Input-Func_Class'!$B$24,$G243:$BB243))+SUMIF($G$6:$BB$6,BN$6&amp;" "&amp;'Input-Func_Class'!$F$22,$G243:$BB243))&lt;Check_Limit,0,1),1)</f>
        <v>0</v>
      </c>
      <c r="BO243">
        <f ca="1">IFERROR(IF(SUMIF($G$6:$BB$6,BO$6&amp;" Total",$G243:$BB243)-(SUMIF($G$6:$BB$6,BO$6&amp;" "&amp;'Input-Func_Class'!$D$22,$G243:$BB243)+IFERROR(SUMIF($G$6:$BB$6,BO$6&amp;" "&amp;'Input-Func_Class'!$E$22,$G243:$BB243),SUMIF($G$6:$BB$6,BO$6&amp;" "&amp;'Input-Func_Class'!$B$24,$G243:$BB243))+SUMIF($G$6:$BB$6,BO$6&amp;" "&amp;'Input-Func_Class'!$F$22,$G243:$BB243))&lt;Check_Limit,0,1),1)</f>
        <v>0</v>
      </c>
    </row>
    <row r="244" spans="1:67" outlineLevel="1">
      <c r="A244" s="31">
        <f>IF(ISBLANK('Input-Accounts'!A244),"",'Input-Accounts'!A244)</f>
        <v>215</v>
      </c>
      <c r="B244" s="53" t="str">
        <f>IF(ISBLANK('Input-Accounts'!B244),"",'Input-Accounts'!B244)</f>
        <v>Misc. Intangible Plant - Plant Related</v>
      </c>
      <c r="C244" s="31">
        <f>IF(ISBLANK('Input-Accounts'!C244),"",'Input-Accounts'!C244)</f>
        <v>303</v>
      </c>
      <c r="D244" s="10">
        <f>Functionalization!$D244</f>
        <v>2876.1751250000002</v>
      </c>
      <c r="E244" s="10">
        <f t="shared" ref="E244:E246" ca="1" si="70">IFERROR(IF(D244="",0,IF(D244=0,0,IF(ABS(D244-SUM(G244,K244,O244,S244,W244,AA244,AE244,AI244,AM244,AQ244,AU244,AY244))&lt;Check_Limit,0,1))),1)</f>
        <v>0</v>
      </c>
      <c r="F244" s="3" t="str">
        <f>IF($D244=0,"-",IF('Input-Accounts'!$E244&lt;&gt;0,'Input-Accounts'!$E244,'Input-Accounts'!$G244))</f>
        <v>INT_DISTPT_SUBTOTAL</v>
      </c>
      <c r="G244" s="10">
        <f ca="1">IF(G$5&lt;&gt;"",HLOOKUP(G$5,Functionalization!$G$6:$R$373,ROW($A244)-5,FALSE),IFERROR(INDEX(G$337:G$373,MATCH($F244,$B$337:$B$373,0))/VLOOKUP($F244,$B$337:$BB$373,MATCH(LEFT(TRIM(G$6),FIND("~",SUBSTITUTE(G$6,"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244))*HLOOKUP(LEFT(TRIM(G$6),FIND("~",SUBSTITUTE(G$6," ","~",LEN(TRIM(G$6))-LEN(SUBSTITUTE(TRIM(G$6)," ",""))))-1)&amp;" Total",$B$6:$BB$373,ROW($A244)-5,FALSE))</f>
        <v>1832.0168948903588</v>
      </c>
      <c r="H244" s="10">
        <f ca="1">IF(H$5&lt;&gt;"",HLOOKUP(H$5,Functionalization!$G$6:$R$373,ROW($A244)-5,FALSE),IFERROR(INDEX(H$337:H$373,MATCH($F244,$B$337:$B$373,0))/VLOOKUP($F244,$B$337:$BB$373,MATCH(LEFT(TRIM(H$6),FIND("~",SUBSTITUTE(H$6,"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244))*HLOOKUP(LEFT(TRIM(H$6),FIND("~",SUBSTITUTE(H$6," ","~",LEN(TRIM(H$6))-LEN(SUBSTITUTE(TRIM(H$6)," ",""))))-1)&amp;" Total",$B$6:$BB$373,ROW($A244)-5,FALSE))</f>
        <v>1359.3085699909179</v>
      </c>
      <c r="I244" s="10">
        <f ca="1">IF(I$5&lt;&gt;"",HLOOKUP(I$5,Functionalization!$G$6:$R$373,ROW($A244)-5,FALSE),IFERROR(INDEX(I$337:I$373,MATCH($F244,$B$337:$B$373,0))/VLOOKUP($F244,$B$337:$BB$373,MATCH(LEFT(TRIM(I$6),FIND("~",SUBSTITUTE(I$6,"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244))*HLOOKUP(LEFT(TRIM(I$6),FIND("~",SUBSTITUTE(I$6," ","~",LEN(TRIM(I$6))-LEN(SUBSTITUTE(TRIM(I$6)," ",""))))-1)&amp;" Total",$B$6:$BB$373,ROW($A244)-5,FALSE))</f>
        <v>0</v>
      </c>
      <c r="J244" s="10">
        <f ca="1">IF(J$5&lt;&gt;"",HLOOKUP(J$5,Functionalization!$G$6:$R$373,ROW($A244)-5,FALSE),IFERROR(INDEX(J$337:J$373,MATCH($F244,$B$337:$B$373,0))/VLOOKUP($F244,$B$337:$BB$373,MATCH(LEFT(TRIM(J$6),FIND("~",SUBSTITUTE(J$6,"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244))*HLOOKUP(LEFT(TRIM(J$6),FIND("~",SUBSTITUTE(J$6," ","~",LEN(TRIM(J$6))-LEN(SUBSTITUTE(TRIM(J$6)," ",""))))-1)&amp;" Total",$B$6:$BB$373,ROW($A244)-5,FALSE))</f>
        <v>472.70832489944058</v>
      </c>
      <c r="K244" s="10">
        <f ca="1">IF(K$5&lt;&gt;"",HLOOKUP(K$5,Functionalization!$G$6:$R$373,ROW($A244)-5,FALSE),IFERROR(INDEX(K$337:K$373,MATCH($F244,$B$337:$B$373,0))/VLOOKUP($F244,$B$337:$BB$373,MATCH(LEFT(TRIM(K$6),FIND("~",SUBSTITUTE(K$6,"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244))*HLOOKUP(LEFT(TRIM(K$6),FIND("~",SUBSTITUTE(K$6," ","~",LEN(TRIM(K$6))-LEN(SUBSTITUTE(TRIM(K$6)," ",""))))-1)&amp;" Total",$B$6:$BB$373,ROW($A244)-5,FALSE))</f>
        <v>1044.1582301096412</v>
      </c>
      <c r="L244" s="10">
        <f ca="1">IF(L$5&lt;&gt;"",HLOOKUP(L$5,Functionalization!$G$6:$R$373,ROW($A244)-5,FALSE),IFERROR(INDEX(L$337:L$373,MATCH($F244,$B$337:$B$373,0))/VLOOKUP($F244,$B$337:$BB$373,MATCH(LEFT(TRIM(L$6),FIND("~",SUBSTITUTE(L$6,"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244))*HLOOKUP(LEFT(TRIM(L$6),FIND("~",SUBSTITUTE(L$6," ","~",LEN(TRIM(L$6))-LEN(SUBSTITUTE(TRIM(L$6)," ",""))))-1)&amp;" Total",$B$6:$BB$373,ROW($A244)-5,FALSE))</f>
        <v>0</v>
      </c>
      <c r="M244" s="10">
        <f ca="1">IF(M$5&lt;&gt;"",HLOOKUP(M$5,Functionalization!$G$6:$R$373,ROW($A244)-5,FALSE),IFERROR(INDEX(M$337:M$373,MATCH($F244,$B$337:$B$373,0))/VLOOKUP($F244,$B$337:$BB$373,MATCH(LEFT(TRIM(M$6),FIND("~",SUBSTITUTE(M$6,"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244))*HLOOKUP(LEFT(TRIM(M$6),FIND("~",SUBSTITUTE(M$6," ","~",LEN(TRIM(M$6))-LEN(SUBSTITUTE(TRIM(M$6)," ",""))))-1)&amp;" Total",$B$6:$BB$373,ROW($A244)-5,FALSE))</f>
        <v>0</v>
      </c>
      <c r="N244" s="10">
        <f ca="1">IF(N$5&lt;&gt;"",HLOOKUP(N$5,Functionalization!$G$6:$R$373,ROW($A244)-5,FALSE),IFERROR(INDEX(N$337:N$373,MATCH($F244,$B$337:$B$373,0))/VLOOKUP($F244,$B$337:$BB$373,MATCH(LEFT(TRIM(N$6),FIND("~",SUBSTITUTE(N$6,"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244))*HLOOKUP(LEFT(TRIM(N$6),FIND("~",SUBSTITUTE(N$6," ","~",LEN(TRIM(N$6))-LEN(SUBSTITUTE(TRIM(N$6)," ",""))))-1)&amp;" Total",$B$6:$BB$373,ROW($A244)-5,FALSE))</f>
        <v>1044.1582301096412</v>
      </c>
      <c r="O244" s="10">
        <f ca="1">IF(O$5&lt;&gt;"",HLOOKUP(O$5,Functionalization!$G$6:$R$373,ROW($A244)-5,FALSE),IFERROR(INDEX(O$337:O$373,MATCH($F244,$B$337:$B$373,0))/VLOOKUP($F244,$B$337:$BB$373,MATCH(LEFT(TRIM(O$6),FIND("~",SUBSTITUTE(O$6,"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244))*HLOOKUP(LEFT(TRIM(O$6),FIND("~",SUBSTITUTE(O$6," ","~",LEN(TRIM(O$6))-LEN(SUBSTITUTE(TRIM(O$6)," ",""))))-1)&amp;" Total",$B$6:$BB$373,ROW($A244)-5,FALSE))</f>
        <v>0</v>
      </c>
      <c r="P244" s="10">
        <f ca="1">IF(P$5&lt;&gt;"",HLOOKUP(P$5,Functionalization!$G$6:$R$373,ROW($A244)-5,FALSE),IFERROR(INDEX(P$337:P$373,MATCH($F244,$B$337:$B$373,0))/VLOOKUP($F244,$B$337:$BB$373,MATCH(LEFT(TRIM(P$6),FIND("~",SUBSTITUTE(P$6,"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244))*HLOOKUP(LEFT(TRIM(P$6),FIND("~",SUBSTITUTE(P$6," ","~",LEN(TRIM(P$6))-LEN(SUBSTITUTE(TRIM(P$6)," ",""))))-1)&amp;" Total",$B$6:$BB$373,ROW($A244)-5,FALSE))</f>
        <v>0</v>
      </c>
      <c r="Q244" s="10">
        <f ca="1">IF(Q$5&lt;&gt;"",HLOOKUP(Q$5,Functionalization!$G$6:$R$373,ROW($A244)-5,FALSE),IFERROR(INDEX(Q$337:Q$373,MATCH($F244,$B$337:$B$373,0))/VLOOKUP($F244,$B$337:$BB$373,MATCH(LEFT(TRIM(Q$6),FIND("~",SUBSTITUTE(Q$6,"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244))*HLOOKUP(LEFT(TRIM(Q$6),FIND("~",SUBSTITUTE(Q$6," ","~",LEN(TRIM(Q$6))-LEN(SUBSTITUTE(TRIM(Q$6)," ",""))))-1)&amp;" Total",$B$6:$BB$373,ROW($A244)-5,FALSE))</f>
        <v>0</v>
      </c>
      <c r="R244" s="10">
        <f ca="1">IF(R$5&lt;&gt;"",HLOOKUP(R$5,Functionalization!$G$6:$R$373,ROW($A244)-5,FALSE),IFERROR(INDEX(R$337:R$373,MATCH($F244,$B$337:$B$373,0))/VLOOKUP($F244,$B$337:$BB$373,MATCH(LEFT(TRIM(R$6),FIND("~",SUBSTITUTE(R$6,"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244))*HLOOKUP(LEFT(TRIM(R$6),FIND("~",SUBSTITUTE(R$6," ","~",LEN(TRIM(R$6))-LEN(SUBSTITUTE(TRIM(R$6)," ",""))))-1)&amp;" Total",$B$6:$BB$373,ROW($A244)-5,FALSE))</f>
        <v>0</v>
      </c>
      <c r="S244" s="10">
        <f ca="1">IF(S$5&lt;&gt;"",HLOOKUP(S$5,Functionalization!$G$6:$R$373,ROW($A244)-5,FALSE),IFERROR(INDEX(S$337:S$373,MATCH($F244,$B$337:$B$373,0))/VLOOKUP($F244,$B$337:$BB$373,MATCH(LEFT(TRIM(S$6),FIND("~",SUBSTITUTE(S$6,"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244))*HLOOKUP(LEFT(TRIM(S$6),FIND("~",SUBSTITUTE(S$6," ","~",LEN(TRIM(S$6))-LEN(SUBSTITUTE(TRIM(S$6)," ",""))))-1)&amp;" Total",$B$6:$BB$373,ROW($A244)-5,FALSE))</f>
        <v>0</v>
      </c>
      <c r="T244" s="10">
        <f ca="1">IF(T$5&lt;&gt;"",HLOOKUP(T$5,Functionalization!$G$6:$R$373,ROW($A244)-5,FALSE),IFERROR(INDEX(T$337:T$373,MATCH($F244,$B$337:$B$373,0))/VLOOKUP($F244,$B$337:$BB$373,MATCH(LEFT(TRIM(T$6),FIND("~",SUBSTITUTE(T$6,"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244))*HLOOKUP(LEFT(TRIM(T$6),FIND("~",SUBSTITUTE(T$6," ","~",LEN(TRIM(T$6))-LEN(SUBSTITUTE(TRIM(T$6)," ",""))))-1)&amp;" Total",$B$6:$BB$373,ROW($A244)-5,FALSE))</f>
        <v>0</v>
      </c>
      <c r="U244" s="10">
        <f ca="1">IF(U$5&lt;&gt;"",HLOOKUP(U$5,Functionalization!$G$6:$R$373,ROW($A244)-5,FALSE),IFERROR(INDEX(U$337:U$373,MATCH($F244,$B$337:$B$373,0))/VLOOKUP($F244,$B$337:$BB$373,MATCH(LEFT(TRIM(U$6),FIND("~",SUBSTITUTE(U$6,"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244))*HLOOKUP(LEFT(TRIM(U$6),FIND("~",SUBSTITUTE(U$6," ","~",LEN(TRIM(U$6))-LEN(SUBSTITUTE(TRIM(U$6)," ",""))))-1)&amp;" Total",$B$6:$BB$373,ROW($A244)-5,FALSE))</f>
        <v>0</v>
      </c>
      <c r="V244" s="10">
        <f ca="1">IF(V$5&lt;&gt;"",HLOOKUP(V$5,Functionalization!$G$6:$R$373,ROW($A244)-5,FALSE),IFERROR(INDEX(V$337:V$373,MATCH($F244,$B$337:$B$373,0))/VLOOKUP($F244,$B$337:$BB$373,MATCH(LEFT(TRIM(V$6),FIND("~",SUBSTITUTE(V$6,"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244))*HLOOKUP(LEFT(TRIM(V$6),FIND("~",SUBSTITUTE(V$6," ","~",LEN(TRIM(V$6))-LEN(SUBSTITUTE(TRIM(V$6)," ",""))))-1)&amp;" Total",$B$6:$BB$373,ROW($A244)-5,FALSE))</f>
        <v>0</v>
      </c>
      <c r="W244" s="10">
        <f ca="1">IF(W$5&lt;&gt;"",HLOOKUP(W$5,Functionalization!$G$6:$R$373,ROW($A244)-5,FALSE),IFERROR(INDEX(W$337:W$373,MATCH($F244,$B$337:$B$373,0))/VLOOKUP($F244,$B$337:$BB$373,MATCH(LEFT(TRIM(W$6),FIND("~",SUBSTITUTE(W$6,"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244))*HLOOKUP(LEFT(TRIM(W$6),FIND("~",SUBSTITUTE(W$6," ","~",LEN(TRIM(W$6))-LEN(SUBSTITUTE(TRIM(W$6)," ",""))))-1)&amp;" Total",$B$6:$BB$373,ROW($A244)-5,FALSE))</f>
        <v>0</v>
      </c>
      <c r="X244" s="10">
        <f ca="1">IF(X$5&lt;&gt;"",HLOOKUP(X$5,Functionalization!$G$6:$R$373,ROW($A244)-5,FALSE),IFERROR(INDEX(X$337:X$373,MATCH($F244,$B$337:$B$373,0))/VLOOKUP($F244,$B$337:$BB$373,MATCH(LEFT(TRIM(X$6),FIND("~",SUBSTITUTE(X$6,"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244))*HLOOKUP(LEFT(TRIM(X$6),FIND("~",SUBSTITUTE(X$6," ","~",LEN(TRIM(X$6))-LEN(SUBSTITUTE(TRIM(X$6)," ",""))))-1)&amp;" Total",$B$6:$BB$373,ROW($A244)-5,FALSE))</f>
        <v>0</v>
      </c>
      <c r="Y244" s="10">
        <f ca="1">IF(Y$5&lt;&gt;"",HLOOKUP(Y$5,Functionalization!$G$6:$R$373,ROW($A244)-5,FALSE),IFERROR(INDEX(Y$337:Y$373,MATCH($F244,$B$337:$B$373,0))/VLOOKUP($F244,$B$337:$BB$373,MATCH(LEFT(TRIM(Y$6),FIND("~",SUBSTITUTE(Y$6,"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244))*HLOOKUP(LEFT(TRIM(Y$6),FIND("~",SUBSTITUTE(Y$6," ","~",LEN(TRIM(Y$6))-LEN(SUBSTITUTE(TRIM(Y$6)," ",""))))-1)&amp;" Total",$B$6:$BB$373,ROW($A244)-5,FALSE))</f>
        <v>0</v>
      </c>
      <c r="Z244" s="10">
        <f ca="1">IF(Z$5&lt;&gt;"",HLOOKUP(Z$5,Functionalization!$G$6:$R$373,ROW($A244)-5,FALSE),IFERROR(INDEX(Z$337:Z$373,MATCH($F244,$B$337:$B$373,0))/VLOOKUP($F244,$B$337:$BB$373,MATCH(LEFT(TRIM(Z$6),FIND("~",SUBSTITUTE(Z$6,"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244))*HLOOKUP(LEFT(TRIM(Z$6),FIND("~",SUBSTITUTE(Z$6," ","~",LEN(TRIM(Z$6))-LEN(SUBSTITUTE(TRIM(Z$6)," ",""))))-1)&amp;" Total",$B$6:$BB$373,ROW($A244)-5,FALSE))</f>
        <v>0</v>
      </c>
      <c r="AA244" s="10">
        <f ca="1">IF(AA$5&lt;&gt;"",HLOOKUP(AA$5,Functionalization!$G$6:$R$373,ROW($A244)-5,FALSE),IFERROR(INDEX(AA$337:AA$373,MATCH($F244,$B$337:$B$373,0))/VLOOKUP($F244,$B$337:$BB$373,MATCH(LEFT(TRIM(AA$6),FIND("~",SUBSTITUTE(AA$6,"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244))*HLOOKUP(LEFT(TRIM(AA$6),FIND("~",SUBSTITUTE(AA$6," ","~",LEN(TRIM(AA$6))-LEN(SUBSTITUTE(TRIM(AA$6)," ",""))))-1)&amp;" Total",$B$6:$BB$373,ROW($A244)-5,FALSE))</f>
        <v>0</v>
      </c>
      <c r="AB244" s="10">
        <f ca="1">IF(AB$5&lt;&gt;"",HLOOKUP(AB$5,Functionalization!$G$6:$R$373,ROW($A244)-5,FALSE),IFERROR(INDEX(AB$337:AB$373,MATCH($F244,$B$337:$B$373,0))/VLOOKUP($F244,$B$337:$BB$373,MATCH(LEFT(TRIM(AB$6),FIND("~",SUBSTITUTE(AB$6,"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244))*HLOOKUP(LEFT(TRIM(AB$6),FIND("~",SUBSTITUTE(AB$6," ","~",LEN(TRIM(AB$6))-LEN(SUBSTITUTE(TRIM(AB$6)," ",""))))-1)&amp;" Total",$B$6:$BB$373,ROW($A244)-5,FALSE))</f>
        <v>0</v>
      </c>
      <c r="AC244" s="10">
        <f ca="1">IF(AC$5&lt;&gt;"",HLOOKUP(AC$5,Functionalization!$G$6:$R$373,ROW($A244)-5,FALSE),IFERROR(INDEX(AC$337:AC$373,MATCH($F244,$B$337:$B$373,0))/VLOOKUP($F244,$B$337:$BB$373,MATCH(LEFT(TRIM(AC$6),FIND("~",SUBSTITUTE(AC$6,"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244))*HLOOKUP(LEFT(TRIM(AC$6),FIND("~",SUBSTITUTE(AC$6," ","~",LEN(TRIM(AC$6))-LEN(SUBSTITUTE(TRIM(AC$6)," ",""))))-1)&amp;" Total",$B$6:$BB$373,ROW($A244)-5,FALSE))</f>
        <v>0</v>
      </c>
      <c r="AD244" s="10">
        <f ca="1">IF(AD$5&lt;&gt;"",HLOOKUP(AD$5,Functionalization!$G$6:$R$373,ROW($A244)-5,FALSE),IFERROR(INDEX(AD$337:AD$373,MATCH($F244,$B$337:$B$373,0))/VLOOKUP($F244,$B$337:$BB$373,MATCH(LEFT(TRIM(AD$6),FIND("~",SUBSTITUTE(AD$6,"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244))*HLOOKUP(LEFT(TRIM(AD$6),FIND("~",SUBSTITUTE(AD$6," ","~",LEN(TRIM(AD$6))-LEN(SUBSTITUTE(TRIM(AD$6)," ",""))))-1)&amp;" Total",$B$6:$BB$373,ROW($A244)-5,FALSE))</f>
        <v>0</v>
      </c>
      <c r="AE244" s="10">
        <f ca="1">IF(AE$5&lt;&gt;"",HLOOKUP(AE$5,Functionalization!$G$6:$R$373,ROW($A244)-5,FALSE),IFERROR(INDEX(AE$337:AE$373,MATCH($F244,$B$337:$B$373,0))/VLOOKUP($F244,$B$337:$BB$373,MATCH(LEFT(TRIM(AE$6),FIND("~",SUBSTITUTE(AE$6,"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244))*HLOOKUP(LEFT(TRIM(AE$6),FIND("~",SUBSTITUTE(AE$6," ","~",LEN(TRIM(AE$6))-LEN(SUBSTITUTE(TRIM(AE$6)," ",""))))-1)&amp;" Total",$B$6:$BB$373,ROW($A244)-5,FALSE))</f>
        <v>0</v>
      </c>
      <c r="AF244" s="10">
        <f ca="1">IF(AF$5&lt;&gt;"",HLOOKUP(AF$5,Functionalization!$G$6:$R$373,ROW($A244)-5,FALSE),IFERROR(INDEX(AF$337:AF$373,MATCH($F244,$B$337:$B$373,0))/VLOOKUP($F244,$B$337:$BB$373,MATCH(LEFT(TRIM(AF$6),FIND("~",SUBSTITUTE(AF$6,"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244))*HLOOKUP(LEFT(TRIM(AF$6),FIND("~",SUBSTITUTE(AF$6," ","~",LEN(TRIM(AF$6))-LEN(SUBSTITUTE(TRIM(AF$6)," ",""))))-1)&amp;" Total",$B$6:$BB$373,ROW($A244)-5,FALSE))</f>
        <v>0</v>
      </c>
      <c r="AG244" s="10">
        <f ca="1">IF(AG$5&lt;&gt;"",HLOOKUP(AG$5,Functionalization!$G$6:$R$373,ROW($A244)-5,FALSE),IFERROR(INDEX(AG$337:AG$373,MATCH($F244,$B$337:$B$373,0))/VLOOKUP($F244,$B$337:$BB$373,MATCH(LEFT(TRIM(AG$6),FIND("~",SUBSTITUTE(AG$6,"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244))*HLOOKUP(LEFT(TRIM(AG$6),FIND("~",SUBSTITUTE(AG$6," ","~",LEN(TRIM(AG$6))-LEN(SUBSTITUTE(TRIM(AG$6)," ",""))))-1)&amp;" Total",$B$6:$BB$373,ROW($A244)-5,FALSE))</f>
        <v>0</v>
      </c>
      <c r="AH244" s="10">
        <f ca="1">IF(AH$5&lt;&gt;"",HLOOKUP(AH$5,Functionalization!$G$6:$R$373,ROW($A244)-5,FALSE),IFERROR(INDEX(AH$337:AH$373,MATCH($F244,$B$337:$B$373,0))/VLOOKUP($F244,$B$337:$BB$373,MATCH(LEFT(TRIM(AH$6),FIND("~",SUBSTITUTE(AH$6,"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244))*HLOOKUP(LEFT(TRIM(AH$6),FIND("~",SUBSTITUTE(AH$6," ","~",LEN(TRIM(AH$6))-LEN(SUBSTITUTE(TRIM(AH$6)," ",""))))-1)&amp;" Total",$B$6:$BB$373,ROW($A244)-5,FALSE))</f>
        <v>0</v>
      </c>
      <c r="AI244" s="10">
        <f ca="1">IF(AI$5&lt;&gt;"",HLOOKUP(AI$5,Functionalization!$G$6:$R$373,ROW($A244)-5,FALSE),IFERROR(INDEX(AI$337:AI$373,MATCH($F244,$B$337:$B$373,0))/VLOOKUP($F244,$B$337:$BB$373,MATCH(LEFT(TRIM(AI$6),FIND("~",SUBSTITUTE(AI$6,"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244))*HLOOKUP(LEFT(TRIM(AI$6),FIND("~",SUBSTITUTE(AI$6," ","~",LEN(TRIM(AI$6))-LEN(SUBSTITUTE(TRIM(AI$6)," ",""))))-1)&amp;" Total",$B$6:$BB$373,ROW($A244)-5,FALSE))</f>
        <v>0</v>
      </c>
      <c r="AJ244" s="10">
        <f ca="1">IF(AJ$5&lt;&gt;"",HLOOKUP(AJ$5,Functionalization!$G$6:$R$373,ROW($A244)-5,FALSE),IFERROR(INDEX(AJ$337:AJ$373,MATCH($F244,$B$337:$B$373,0))/VLOOKUP($F244,$B$337:$BB$373,MATCH(LEFT(TRIM(AJ$6),FIND("~",SUBSTITUTE(AJ$6,"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244))*HLOOKUP(LEFT(TRIM(AJ$6),FIND("~",SUBSTITUTE(AJ$6," ","~",LEN(TRIM(AJ$6))-LEN(SUBSTITUTE(TRIM(AJ$6)," ",""))))-1)&amp;" Total",$B$6:$BB$373,ROW($A244)-5,FALSE))</f>
        <v>0</v>
      </c>
      <c r="AK244" s="10">
        <f ca="1">IF(AK$5&lt;&gt;"",HLOOKUP(AK$5,Functionalization!$G$6:$R$373,ROW($A244)-5,FALSE),IFERROR(INDEX(AK$337:AK$373,MATCH($F244,$B$337:$B$373,0))/VLOOKUP($F244,$B$337:$BB$373,MATCH(LEFT(TRIM(AK$6),FIND("~",SUBSTITUTE(AK$6,"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244))*HLOOKUP(LEFT(TRIM(AK$6),FIND("~",SUBSTITUTE(AK$6," ","~",LEN(TRIM(AK$6))-LEN(SUBSTITUTE(TRIM(AK$6)," ",""))))-1)&amp;" Total",$B$6:$BB$373,ROW($A244)-5,FALSE))</f>
        <v>0</v>
      </c>
      <c r="AL244" s="10">
        <f ca="1">IF(AL$5&lt;&gt;"",HLOOKUP(AL$5,Functionalization!$G$6:$R$373,ROW($A244)-5,FALSE),IFERROR(INDEX(AL$337:AL$373,MATCH($F244,$B$337:$B$373,0))/VLOOKUP($F244,$B$337:$BB$373,MATCH(LEFT(TRIM(AL$6),FIND("~",SUBSTITUTE(AL$6,"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244))*HLOOKUP(LEFT(TRIM(AL$6),FIND("~",SUBSTITUTE(AL$6," ","~",LEN(TRIM(AL$6))-LEN(SUBSTITUTE(TRIM(AL$6)," ",""))))-1)&amp;" Total",$B$6:$BB$373,ROW($A244)-5,FALSE))</f>
        <v>0</v>
      </c>
      <c r="AM244" s="10">
        <f ca="1">IF(AM$5&lt;&gt;"",HLOOKUP(AM$5,Functionalization!$G$6:$R$373,ROW($A244)-5,FALSE),IFERROR(INDEX(AM$337:AM$373,MATCH($F244,$B$337:$B$373,0))/VLOOKUP($F244,$B$337:$BB$373,MATCH(LEFT(TRIM(AM$6),FIND("~",SUBSTITUTE(AM$6,"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244))*HLOOKUP(LEFT(TRIM(AM$6),FIND("~",SUBSTITUTE(AM$6," ","~",LEN(TRIM(AM$6))-LEN(SUBSTITUTE(TRIM(AM$6)," ",""))))-1)&amp;" Total",$B$6:$BB$373,ROW($A244)-5,FALSE))</f>
        <v>0</v>
      </c>
      <c r="AN244" s="10">
        <f ca="1">IF(AN$5&lt;&gt;"",HLOOKUP(AN$5,Functionalization!$G$6:$R$373,ROW($A244)-5,FALSE),IFERROR(INDEX(AN$337:AN$373,MATCH($F244,$B$337:$B$373,0))/VLOOKUP($F244,$B$337:$BB$373,MATCH(LEFT(TRIM(AN$6),FIND("~",SUBSTITUTE(AN$6,"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244))*HLOOKUP(LEFT(TRIM(AN$6),FIND("~",SUBSTITUTE(AN$6," ","~",LEN(TRIM(AN$6))-LEN(SUBSTITUTE(TRIM(AN$6)," ",""))))-1)&amp;" Total",$B$6:$BB$373,ROW($A244)-5,FALSE))</f>
        <v>0</v>
      </c>
      <c r="AO244" s="10">
        <f ca="1">IF(AO$5&lt;&gt;"",HLOOKUP(AO$5,Functionalization!$G$6:$R$373,ROW($A244)-5,FALSE),IFERROR(INDEX(AO$337:AO$373,MATCH($F244,$B$337:$B$373,0))/VLOOKUP($F244,$B$337:$BB$373,MATCH(LEFT(TRIM(AO$6),FIND("~",SUBSTITUTE(AO$6,"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244))*HLOOKUP(LEFT(TRIM(AO$6),FIND("~",SUBSTITUTE(AO$6," ","~",LEN(TRIM(AO$6))-LEN(SUBSTITUTE(TRIM(AO$6)," ",""))))-1)&amp;" Total",$B$6:$BB$373,ROW($A244)-5,FALSE))</f>
        <v>0</v>
      </c>
      <c r="AP244" s="10">
        <f ca="1">IF(AP$5&lt;&gt;"",HLOOKUP(AP$5,Functionalization!$G$6:$R$373,ROW($A244)-5,FALSE),IFERROR(INDEX(AP$337:AP$373,MATCH($F244,$B$337:$B$373,0))/VLOOKUP($F244,$B$337:$BB$373,MATCH(LEFT(TRIM(AP$6),FIND("~",SUBSTITUTE(AP$6,"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244))*HLOOKUP(LEFT(TRIM(AP$6),FIND("~",SUBSTITUTE(AP$6," ","~",LEN(TRIM(AP$6))-LEN(SUBSTITUTE(TRIM(AP$6)," ",""))))-1)&amp;" Total",$B$6:$BB$373,ROW($A244)-5,FALSE))</f>
        <v>0</v>
      </c>
      <c r="AQ244" s="10">
        <f ca="1">IF(AQ$5&lt;&gt;"",HLOOKUP(AQ$5,Functionalization!$G$6:$R$373,ROW($A244)-5,FALSE),IFERROR(INDEX(AQ$337:AQ$373,MATCH($F244,$B$337:$B$373,0))/VLOOKUP($F244,$B$337:$BB$373,MATCH(LEFT(TRIM(AQ$6),FIND("~",SUBSTITUTE(AQ$6,"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244))*HLOOKUP(LEFT(TRIM(AQ$6),FIND("~",SUBSTITUTE(AQ$6," ","~",LEN(TRIM(AQ$6))-LEN(SUBSTITUTE(TRIM(AQ$6)," ",""))))-1)&amp;" Total",$B$6:$BB$373,ROW($A244)-5,FALSE))</f>
        <v>0</v>
      </c>
      <c r="AR244" s="10">
        <f ca="1">IF(AR$5&lt;&gt;"",HLOOKUP(AR$5,Functionalization!$G$6:$R$373,ROW($A244)-5,FALSE),IFERROR(INDEX(AR$337:AR$373,MATCH($F244,$B$337:$B$373,0))/VLOOKUP($F244,$B$337:$BB$373,MATCH(LEFT(TRIM(AR$6),FIND("~",SUBSTITUTE(AR$6,"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244))*HLOOKUP(LEFT(TRIM(AR$6),FIND("~",SUBSTITUTE(AR$6," ","~",LEN(TRIM(AR$6))-LEN(SUBSTITUTE(TRIM(AR$6)," ",""))))-1)&amp;" Total",$B$6:$BB$373,ROW($A244)-5,FALSE))</f>
        <v>0</v>
      </c>
      <c r="AS244" s="10">
        <f ca="1">IF(AS$5&lt;&gt;"",HLOOKUP(AS$5,Functionalization!$G$6:$R$373,ROW($A244)-5,FALSE),IFERROR(INDEX(AS$337:AS$373,MATCH($F244,$B$337:$B$373,0))/VLOOKUP($F244,$B$337:$BB$373,MATCH(LEFT(TRIM(AS$6),FIND("~",SUBSTITUTE(AS$6,"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244))*HLOOKUP(LEFT(TRIM(AS$6),FIND("~",SUBSTITUTE(AS$6," ","~",LEN(TRIM(AS$6))-LEN(SUBSTITUTE(TRIM(AS$6)," ",""))))-1)&amp;" Total",$B$6:$BB$373,ROW($A244)-5,FALSE))</f>
        <v>0</v>
      </c>
      <c r="AT244" s="10">
        <f ca="1">IF(AT$5&lt;&gt;"",HLOOKUP(AT$5,Functionalization!$G$6:$R$373,ROW($A244)-5,FALSE),IFERROR(INDEX(AT$337:AT$373,MATCH($F244,$B$337:$B$373,0))/VLOOKUP($F244,$B$337:$BB$373,MATCH(LEFT(TRIM(AT$6),FIND("~",SUBSTITUTE(AT$6,"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244))*HLOOKUP(LEFT(TRIM(AT$6),FIND("~",SUBSTITUTE(AT$6," ","~",LEN(TRIM(AT$6))-LEN(SUBSTITUTE(TRIM(AT$6)," ",""))))-1)&amp;" Total",$B$6:$BB$373,ROW($A244)-5,FALSE))</f>
        <v>0</v>
      </c>
      <c r="AU244" s="10">
        <f ca="1">IF(AU$5&lt;&gt;"",HLOOKUP(AU$5,Functionalization!$G$6:$R$373,ROW($A244)-5,FALSE),IFERROR(INDEX(AU$337:AU$373,MATCH($F244,$B$337:$B$373,0))/VLOOKUP($F244,$B$337:$BB$373,MATCH(LEFT(TRIM(AU$6),FIND("~",SUBSTITUTE(AU$6,"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244))*HLOOKUP(LEFT(TRIM(AU$6),FIND("~",SUBSTITUTE(AU$6," ","~",LEN(TRIM(AU$6))-LEN(SUBSTITUTE(TRIM(AU$6)," ",""))))-1)&amp;" Total",$B$6:$BB$373,ROW($A244)-5,FALSE))</f>
        <v>0</v>
      </c>
      <c r="AV244" s="10">
        <f ca="1">IF(AV$5&lt;&gt;"",HLOOKUP(AV$5,Functionalization!$G$6:$R$373,ROW($A244)-5,FALSE),IFERROR(INDEX(AV$337:AV$373,MATCH($F244,$B$337:$B$373,0))/VLOOKUP($F244,$B$337:$BB$373,MATCH(LEFT(TRIM(AV$6),FIND("~",SUBSTITUTE(AV$6,"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244))*HLOOKUP(LEFT(TRIM(AV$6),FIND("~",SUBSTITUTE(AV$6," ","~",LEN(TRIM(AV$6))-LEN(SUBSTITUTE(TRIM(AV$6)," ",""))))-1)&amp;" Total",$B$6:$BB$373,ROW($A244)-5,FALSE))</f>
        <v>0</v>
      </c>
      <c r="AW244" s="10">
        <f ca="1">IF(AW$5&lt;&gt;"",HLOOKUP(AW$5,Functionalization!$G$6:$R$373,ROW($A244)-5,FALSE),IFERROR(INDEX(AW$337:AW$373,MATCH($F244,$B$337:$B$373,0))/VLOOKUP($F244,$B$337:$BB$373,MATCH(LEFT(TRIM(AW$6),FIND("~",SUBSTITUTE(AW$6,"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244))*HLOOKUP(LEFT(TRIM(AW$6),FIND("~",SUBSTITUTE(AW$6," ","~",LEN(TRIM(AW$6))-LEN(SUBSTITUTE(TRIM(AW$6)," ",""))))-1)&amp;" Total",$B$6:$BB$373,ROW($A244)-5,FALSE))</f>
        <v>0</v>
      </c>
      <c r="AX244" s="10">
        <f ca="1">IF(AX$5&lt;&gt;"",HLOOKUP(AX$5,Functionalization!$G$6:$R$373,ROW($A244)-5,FALSE),IFERROR(INDEX(AX$337:AX$373,MATCH($F244,$B$337:$B$373,0))/VLOOKUP($F244,$B$337:$BB$373,MATCH(LEFT(TRIM(AX$6),FIND("~",SUBSTITUTE(AX$6,"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244))*HLOOKUP(LEFT(TRIM(AX$6),FIND("~",SUBSTITUTE(AX$6," ","~",LEN(TRIM(AX$6))-LEN(SUBSTITUTE(TRIM(AX$6)," ",""))))-1)&amp;" Total",$B$6:$BB$373,ROW($A244)-5,FALSE))</f>
        <v>0</v>
      </c>
      <c r="AY244" s="10">
        <f ca="1">IF(AY$5&lt;&gt;"",HLOOKUP(AY$5,Functionalization!$G$6:$R$373,ROW($A244)-5,FALSE),IFERROR(INDEX(AY$337:AY$373,MATCH($F244,$B$337:$B$373,0))/VLOOKUP($F244,$B$337:$BB$373,MATCH(LEFT(TRIM(AY$6),FIND("~",SUBSTITUTE(AY$6,"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244))*HLOOKUP(LEFT(TRIM(AY$6),FIND("~",SUBSTITUTE(AY$6," ","~",LEN(TRIM(AY$6))-LEN(SUBSTITUTE(TRIM(AY$6)," ",""))))-1)&amp;" Total",$B$6:$BB$373,ROW($A244)-5,FALSE))</f>
        <v>0</v>
      </c>
      <c r="AZ244" s="10">
        <f ca="1">IF(AZ$5&lt;&gt;"",HLOOKUP(AZ$5,Functionalization!$G$6:$R$373,ROW($A244)-5,FALSE),IFERROR(INDEX(AZ$337:AZ$373,MATCH($F244,$B$337:$B$373,0))/VLOOKUP($F244,$B$337:$BB$373,MATCH(LEFT(TRIM(AZ$6),FIND("~",SUBSTITUTE(AZ$6,"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244))*HLOOKUP(LEFT(TRIM(AZ$6),FIND("~",SUBSTITUTE(AZ$6," ","~",LEN(TRIM(AZ$6))-LEN(SUBSTITUTE(TRIM(AZ$6)," ",""))))-1)&amp;" Total",$B$6:$BB$373,ROW($A244)-5,FALSE))</f>
        <v>0</v>
      </c>
      <c r="BA244" s="10">
        <f ca="1">IF(BA$5&lt;&gt;"",HLOOKUP(BA$5,Functionalization!$G$6:$R$373,ROW($A244)-5,FALSE),IFERROR(INDEX(BA$337:BA$373,MATCH($F244,$B$337:$B$373,0))/VLOOKUP($F244,$B$337:$BB$373,MATCH(LEFT(TRIM(BA$6),FIND("~",SUBSTITUTE(BA$6,"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244))*HLOOKUP(LEFT(TRIM(BA$6),FIND("~",SUBSTITUTE(BA$6," ","~",LEN(TRIM(BA$6))-LEN(SUBSTITUTE(TRIM(BA$6)," ",""))))-1)&amp;" Total",$B$6:$BB$373,ROW($A244)-5,FALSE))</f>
        <v>0</v>
      </c>
      <c r="BB244" s="10">
        <f ca="1">IF(BB$5&lt;&gt;"",HLOOKUP(BB$5,Functionalization!$G$6:$R$373,ROW($A244)-5,FALSE),IFERROR(INDEX(BB$337:BB$373,MATCH($F244,$B$337:$B$373,0))/VLOOKUP($F244,$B$337:$BB$373,MATCH(LEFT(TRIM(BB$6),FIND("~",SUBSTITUTE(BB$6,"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244))*HLOOKUP(LEFT(TRIM(BB$6),FIND("~",SUBSTITUTE(BB$6," ","~",LEN(TRIM(BB$6))-LEN(SUBSTITUTE(TRIM(BB$6)," ",""))))-1)&amp;" Total",$B$6:$BB$373,ROW($A244)-5,FALSE))</f>
        <v>0</v>
      </c>
      <c r="BD244">
        <f ca="1">IFERROR(IF(SUMIF($G$6:$BB$6,BD$6&amp;" Total",$G244:$BB244)-(SUMIF($G$6:$BB$6,BD$6&amp;" "&amp;'Input-Func_Class'!$D$22,$G244:$BB244)+IFERROR(SUMIF($G$6:$BB$6,BD$6&amp;" "&amp;'Input-Func_Class'!$E$22,$G244:$BB244),SUMIF($G$6:$BB$6,BD$6&amp;" "&amp;'Input-Func_Class'!$B$24,$G244:$BB244))+SUMIF($G$6:$BB$6,BD$6&amp;" "&amp;'Input-Func_Class'!$F$22,$G244:$BB244))&lt;Check_Limit,0,1),1)</f>
        <v>0</v>
      </c>
      <c r="BE244">
        <f ca="1">IFERROR(IF(SUMIF($G$6:$BB$6,BE$6&amp;" Total",$G244:$BB244)-(SUMIF($G$6:$BB$6,BE$6&amp;" "&amp;'Input-Func_Class'!$D$22,$G244:$BB244)+IFERROR(SUMIF($G$6:$BB$6,BE$6&amp;" "&amp;'Input-Func_Class'!$E$22,$G244:$BB244),SUMIF($G$6:$BB$6,BE$6&amp;" "&amp;'Input-Func_Class'!$B$24,$G244:$BB244))+SUMIF($G$6:$BB$6,BE$6&amp;" "&amp;'Input-Func_Class'!$F$22,$G244:$BB244))&lt;Check_Limit,0,1),1)</f>
        <v>0</v>
      </c>
      <c r="BF244">
        <f ca="1">IFERROR(IF(SUMIF($G$6:$BB$6,BF$6&amp;" Total",$G244:$BB244)-(SUMIF($G$6:$BB$6,BF$6&amp;" "&amp;'Input-Func_Class'!$D$22,$G244:$BB244)+IFERROR(SUMIF($G$6:$BB$6,BF$6&amp;" "&amp;'Input-Func_Class'!$E$22,$G244:$BB244),SUMIF($G$6:$BB$6,BF$6&amp;" "&amp;'Input-Func_Class'!$B$24,$G244:$BB244))+SUMIF($G$6:$BB$6,BF$6&amp;" "&amp;'Input-Func_Class'!$F$22,$G244:$BB244))&lt;Check_Limit,0,1),1)</f>
        <v>0</v>
      </c>
      <c r="BG244">
        <f ca="1">IFERROR(IF(SUMIF($G$6:$BB$6,BG$6&amp;" Total",$G244:$BB244)-(SUMIF($G$6:$BB$6,BG$6&amp;" "&amp;'Input-Func_Class'!$D$22,$G244:$BB244)+IFERROR(SUMIF($G$6:$BB$6,BG$6&amp;" "&amp;'Input-Func_Class'!$E$22,$G244:$BB244),SUMIF($G$6:$BB$6,BG$6&amp;" "&amp;'Input-Func_Class'!$B$24,$G244:$BB244))+SUMIF($G$6:$BB$6,BG$6&amp;" "&amp;'Input-Func_Class'!$F$22,$G244:$BB244))&lt;Check_Limit,0,1),1)</f>
        <v>0</v>
      </c>
      <c r="BH244">
        <f ca="1">IFERROR(IF(SUMIF($G$6:$BB$6,BH$6&amp;" Total",$G244:$BB244)-(SUMIF($G$6:$BB$6,BH$6&amp;" "&amp;'Input-Func_Class'!$D$22,$G244:$BB244)+IFERROR(SUMIF($G$6:$BB$6,BH$6&amp;" "&amp;'Input-Func_Class'!$E$22,$G244:$BB244),SUMIF($G$6:$BB$6,BH$6&amp;" "&amp;'Input-Func_Class'!$B$24,$G244:$BB244))+SUMIF($G$6:$BB$6,BH$6&amp;" "&amp;'Input-Func_Class'!$F$22,$G244:$BB244))&lt;Check_Limit,0,1),1)</f>
        <v>0</v>
      </c>
      <c r="BI244">
        <f ca="1">IFERROR(IF(SUMIF($G$6:$BB$6,BI$6&amp;" Total",$G244:$BB244)-(SUMIF($G$6:$BB$6,BI$6&amp;" "&amp;'Input-Func_Class'!$D$22,$G244:$BB244)+IFERROR(SUMIF($G$6:$BB$6,BI$6&amp;" "&amp;'Input-Func_Class'!$E$22,$G244:$BB244),SUMIF($G$6:$BB$6,BI$6&amp;" "&amp;'Input-Func_Class'!$B$24,$G244:$BB244))+SUMIF($G$6:$BB$6,BI$6&amp;" "&amp;'Input-Func_Class'!$F$22,$G244:$BB244))&lt;Check_Limit,0,1),1)</f>
        <v>0</v>
      </c>
      <c r="BJ244">
        <f ca="1">IFERROR(IF(SUMIF($G$6:$BB$6,BJ$6&amp;" Total",$G244:$BB244)-(SUMIF($G$6:$BB$6,BJ$6&amp;" "&amp;'Input-Func_Class'!$D$22,$G244:$BB244)+IFERROR(SUMIF($G$6:$BB$6,BJ$6&amp;" "&amp;'Input-Func_Class'!$E$22,$G244:$BB244),SUMIF($G$6:$BB$6,BJ$6&amp;" "&amp;'Input-Func_Class'!$B$24,$G244:$BB244))+SUMIF($G$6:$BB$6,BJ$6&amp;" "&amp;'Input-Func_Class'!$F$22,$G244:$BB244))&lt;Check_Limit,0,1),1)</f>
        <v>0</v>
      </c>
      <c r="BK244">
        <f ca="1">IFERROR(IF(SUMIF($G$6:$BB$6,BK$6&amp;" Total",$G244:$BB244)-(SUMIF($G$6:$BB$6,BK$6&amp;" "&amp;'Input-Func_Class'!$D$22,$G244:$BB244)+IFERROR(SUMIF($G$6:$BB$6,BK$6&amp;" "&amp;'Input-Func_Class'!$E$22,$G244:$BB244),SUMIF($G$6:$BB$6,BK$6&amp;" "&amp;'Input-Func_Class'!$B$24,$G244:$BB244))+SUMIF($G$6:$BB$6,BK$6&amp;" "&amp;'Input-Func_Class'!$F$22,$G244:$BB244))&lt;Check_Limit,0,1),1)</f>
        <v>0</v>
      </c>
      <c r="BL244">
        <f ca="1">IFERROR(IF(SUMIF($G$6:$BB$6,BL$6&amp;" Total",$G244:$BB244)-(SUMIF($G$6:$BB$6,BL$6&amp;" "&amp;'Input-Func_Class'!$D$22,$G244:$BB244)+IFERROR(SUMIF($G$6:$BB$6,BL$6&amp;" "&amp;'Input-Func_Class'!$E$22,$G244:$BB244),SUMIF($G$6:$BB$6,BL$6&amp;" "&amp;'Input-Func_Class'!$B$24,$G244:$BB244))+SUMIF($G$6:$BB$6,BL$6&amp;" "&amp;'Input-Func_Class'!$F$22,$G244:$BB244))&lt;Check_Limit,0,1),1)</f>
        <v>0</v>
      </c>
      <c r="BM244">
        <f ca="1">IFERROR(IF(SUMIF($G$6:$BB$6,BM$6&amp;" Total",$G244:$BB244)-(SUMIF($G$6:$BB$6,BM$6&amp;" "&amp;'Input-Func_Class'!$D$22,$G244:$BB244)+IFERROR(SUMIF($G$6:$BB$6,BM$6&amp;" "&amp;'Input-Func_Class'!$E$22,$G244:$BB244),SUMIF($G$6:$BB$6,BM$6&amp;" "&amp;'Input-Func_Class'!$B$24,$G244:$BB244))+SUMIF($G$6:$BB$6,BM$6&amp;" "&amp;'Input-Func_Class'!$F$22,$G244:$BB244))&lt;Check_Limit,0,1),1)</f>
        <v>0</v>
      </c>
      <c r="BN244">
        <f ca="1">IFERROR(IF(SUMIF($G$6:$BB$6,BN$6&amp;" Total",$G244:$BB244)-(SUMIF($G$6:$BB$6,BN$6&amp;" "&amp;'Input-Func_Class'!$D$22,$G244:$BB244)+IFERROR(SUMIF($G$6:$BB$6,BN$6&amp;" "&amp;'Input-Func_Class'!$E$22,$G244:$BB244),SUMIF($G$6:$BB$6,BN$6&amp;" "&amp;'Input-Func_Class'!$B$24,$G244:$BB244))+SUMIF($G$6:$BB$6,BN$6&amp;" "&amp;'Input-Func_Class'!$F$22,$G244:$BB244))&lt;Check_Limit,0,1),1)</f>
        <v>0</v>
      </c>
      <c r="BO244">
        <f ca="1">IFERROR(IF(SUMIF($G$6:$BB$6,BO$6&amp;" Total",$G244:$BB244)-(SUMIF($G$6:$BB$6,BO$6&amp;" "&amp;'Input-Func_Class'!$D$22,$G244:$BB244)+IFERROR(SUMIF($G$6:$BB$6,BO$6&amp;" "&amp;'Input-Func_Class'!$E$22,$G244:$BB244),SUMIF($G$6:$BB$6,BO$6&amp;" "&amp;'Input-Func_Class'!$B$24,$G244:$BB244))+SUMIF($G$6:$BB$6,BO$6&amp;" "&amp;'Input-Func_Class'!$F$22,$G244:$BB244))&lt;Check_Limit,0,1),1)</f>
        <v>0</v>
      </c>
    </row>
    <row r="245" spans="1:67" outlineLevel="1">
      <c r="A245" s="31">
        <f>IF(ISBLANK('Input-Accounts'!A245),"",'Input-Accounts'!A245)</f>
        <v>216</v>
      </c>
      <c r="B245" s="53" t="str">
        <f>IF(ISBLANK('Input-Accounts'!B245),"",'Input-Accounts'!B245)</f>
        <v>MISC INTANGIBLE PLANT-DIS SOFTWARE</v>
      </c>
      <c r="C245" s="31">
        <f>IF(ISBLANK('Input-Accounts'!C245),"",'Input-Accounts'!C245)</f>
        <v>303.10000000000002</v>
      </c>
      <c r="D245" s="10">
        <f>Functionalization!$D245</f>
        <v>0</v>
      </c>
      <c r="E245" s="10">
        <f t="shared" si="70"/>
        <v>0</v>
      </c>
      <c r="F245" s="3" t="str">
        <f>IF($D245=0,"-",IF('Input-Accounts'!$E245&lt;&gt;0,'Input-Accounts'!$E245,'Input-Accounts'!$G245))</f>
        <v>-</v>
      </c>
      <c r="G245" s="10">
        <f ca="1">IF(G$5&lt;&gt;"",HLOOKUP(G$5,Functionalization!$G$6:$R$373,ROW($A245)-5,FALSE),IFERROR(INDEX(G$337:G$373,MATCH($F245,$B$337:$B$373,0))/VLOOKUP($F245,$B$337:$BB$373,MATCH(LEFT(TRIM(G$6),FIND("~",SUBSTITUTE(G$6,"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245))*HLOOKUP(LEFT(TRIM(G$6),FIND("~",SUBSTITUTE(G$6," ","~",LEN(TRIM(G$6))-LEN(SUBSTITUTE(TRIM(G$6)," ",""))))-1)&amp;" Total",$B$6:$BB$373,ROW($A245)-5,FALSE))</f>
        <v>0</v>
      </c>
      <c r="H245" s="10">
        <f ca="1">IF(H$5&lt;&gt;"",HLOOKUP(H$5,Functionalization!$G$6:$R$373,ROW($A245)-5,FALSE),IFERROR(INDEX(H$337:H$373,MATCH($F245,$B$337:$B$373,0))/VLOOKUP($F245,$B$337:$BB$373,MATCH(LEFT(TRIM(H$6),FIND("~",SUBSTITUTE(H$6,"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245))*HLOOKUP(LEFT(TRIM(H$6),FIND("~",SUBSTITUTE(H$6," ","~",LEN(TRIM(H$6))-LEN(SUBSTITUTE(TRIM(H$6)," ",""))))-1)&amp;" Total",$B$6:$BB$373,ROW($A245)-5,FALSE))</f>
        <v>0</v>
      </c>
      <c r="I245" s="10">
        <f ca="1">IF(I$5&lt;&gt;"",HLOOKUP(I$5,Functionalization!$G$6:$R$373,ROW($A245)-5,FALSE),IFERROR(INDEX(I$337:I$373,MATCH($F245,$B$337:$B$373,0))/VLOOKUP($F245,$B$337:$BB$373,MATCH(LEFT(TRIM(I$6),FIND("~",SUBSTITUTE(I$6,"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245))*HLOOKUP(LEFT(TRIM(I$6),FIND("~",SUBSTITUTE(I$6," ","~",LEN(TRIM(I$6))-LEN(SUBSTITUTE(TRIM(I$6)," ",""))))-1)&amp;" Total",$B$6:$BB$373,ROW($A245)-5,FALSE))</f>
        <v>0</v>
      </c>
      <c r="J245" s="10">
        <f ca="1">IF(J$5&lt;&gt;"",HLOOKUP(J$5,Functionalization!$G$6:$R$373,ROW($A245)-5,FALSE),IFERROR(INDEX(J$337:J$373,MATCH($F245,$B$337:$B$373,0))/VLOOKUP($F245,$B$337:$BB$373,MATCH(LEFT(TRIM(J$6),FIND("~",SUBSTITUTE(J$6,"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245))*HLOOKUP(LEFT(TRIM(J$6),FIND("~",SUBSTITUTE(J$6," ","~",LEN(TRIM(J$6))-LEN(SUBSTITUTE(TRIM(J$6)," ",""))))-1)&amp;" Total",$B$6:$BB$373,ROW($A245)-5,FALSE))</f>
        <v>0</v>
      </c>
      <c r="K245" s="10">
        <f ca="1">IF(K$5&lt;&gt;"",HLOOKUP(K$5,Functionalization!$G$6:$R$373,ROW($A245)-5,FALSE),IFERROR(INDEX(K$337:K$373,MATCH($F245,$B$337:$B$373,0))/VLOOKUP($F245,$B$337:$BB$373,MATCH(LEFT(TRIM(K$6),FIND("~",SUBSTITUTE(K$6,"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245))*HLOOKUP(LEFT(TRIM(K$6),FIND("~",SUBSTITUTE(K$6," ","~",LEN(TRIM(K$6))-LEN(SUBSTITUTE(TRIM(K$6)," ",""))))-1)&amp;" Total",$B$6:$BB$373,ROW($A245)-5,FALSE))</f>
        <v>0</v>
      </c>
      <c r="L245" s="10">
        <f ca="1">IF(L$5&lt;&gt;"",HLOOKUP(L$5,Functionalization!$G$6:$R$373,ROW($A245)-5,FALSE),IFERROR(INDEX(L$337:L$373,MATCH($F245,$B$337:$B$373,0))/VLOOKUP($F245,$B$337:$BB$373,MATCH(LEFT(TRIM(L$6),FIND("~",SUBSTITUTE(L$6,"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245))*HLOOKUP(LEFT(TRIM(L$6),FIND("~",SUBSTITUTE(L$6," ","~",LEN(TRIM(L$6))-LEN(SUBSTITUTE(TRIM(L$6)," ",""))))-1)&amp;" Total",$B$6:$BB$373,ROW($A245)-5,FALSE))</f>
        <v>0</v>
      </c>
      <c r="M245" s="10">
        <f ca="1">IF(M$5&lt;&gt;"",HLOOKUP(M$5,Functionalization!$G$6:$R$373,ROW($A245)-5,FALSE),IFERROR(INDEX(M$337:M$373,MATCH($F245,$B$337:$B$373,0))/VLOOKUP($F245,$B$337:$BB$373,MATCH(LEFT(TRIM(M$6),FIND("~",SUBSTITUTE(M$6,"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245))*HLOOKUP(LEFT(TRIM(M$6),FIND("~",SUBSTITUTE(M$6," ","~",LEN(TRIM(M$6))-LEN(SUBSTITUTE(TRIM(M$6)," ",""))))-1)&amp;" Total",$B$6:$BB$373,ROW($A245)-5,FALSE))</f>
        <v>0</v>
      </c>
      <c r="N245" s="10">
        <f ca="1">IF(N$5&lt;&gt;"",HLOOKUP(N$5,Functionalization!$G$6:$R$373,ROW($A245)-5,FALSE),IFERROR(INDEX(N$337:N$373,MATCH($F245,$B$337:$B$373,0))/VLOOKUP($F245,$B$337:$BB$373,MATCH(LEFT(TRIM(N$6),FIND("~",SUBSTITUTE(N$6,"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245))*HLOOKUP(LEFT(TRIM(N$6),FIND("~",SUBSTITUTE(N$6," ","~",LEN(TRIM(N$6))-LEN(SUBSTITUTE(TRIM(N$6)," ",""))))-1)&amp;" Total",$B$6:$BB$373,ROW($A245)-5,FALSE))</f>
        <v>0</v>
      </c>
      <c r="O245" s="10">
        <f ca="1">IF(O$5&lt;&gt;"",HLOOKUP(O$5,Functionalization!$G$6:$R$373,ROW($A245)-5,FALSE),IFERROR(INDEX(O$337:O$373,MATCH($F245,$B$337:$B$373,0))/VLOOKUP($F245,$B$337:$BB$373,MATCH(LEFT(TRIM(O$6),FIND("~",SUBSTITUTE(O$6,"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245))*HLOOKUP(LEFT(TRIM(O$6),FIND("~",SUBSTITUTE(O$6," ","~",LEN(TRIM(O$6))-LEN(SUBSTITUTE(TRIM(O$6)," ",""))))-1)&amp;" Total",$B$6:$BB$373,ROW($A245)-5,FALSE))</f>
        <v>0</v>
      </c>
      <c r="P245" s="10">
        <f ca="1">IF(P$5&lt;&gt;"",HLOOKUP(P$5,Functionalization!$G$6:$R$373,ROW($A245)-5,FALSE),IFERROR(INDEX(P$337:P$373,MATCH($F245,$B$337:$B$373,0))/VLOOKUP($F245,$B$337:$BB$373,MATCH(LEFT(TRIM(P$6),FIND("~",SUBSTITUTE(P$6,"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245))*HLOOKUP(LEFT(TRIM(P$6),FIND("~",SUBSTITUTE(P$6," ","~",LEN(TRIM(P$6))-LEN(SUBSTITUTE(TRIM(P$6)," ",""))))-1)&amp;" Total",$B$6:$BB$373,ROW($A245)-5,FALSE))</f>
        <v>0</v>
      </c>
      <c r="Q245" s="10">
        <f ca="1">IF(Q$5&lt;&gt;"",HLOOKUP(Q$5,Functionalization!$G$6:$R$373,ROW($A245)-5,FALSE),IFERROR(INDEX(Q$337:Q$373,MATCH($F245,$B$337:$B$373,0))/VLOOKUP($F245,$B$337:$BB$373,MATCH(LEFT(TRIM(Q$6),FIND("~",SUBSTITUTE(Q$6,"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245))*HLOOKUP(LEFT(TRIM(Q$6),FIND("~",SUBSTITUTE(Q$6," ","~",LEN(TRIM(Q$6))-LEN(SUBSTITUTE(TRIM(Q$6)," ",""))))-1)&amp;" Total",$B$6:$BB$373,ROW($A245)-5,FALSE))</f>
        <v>0</v>
      </c>
      <c r="R245" s="10">
        <f ca="1">IF(R$5&lt;&gt;"",HLOOKUP(R$5,Functionalization!$G$6:$R$373,ROW($A245)-5,FALSE),IFERROR(INDEX(R$337:R$373,MATCH($F245,$B$337:$B$373,0))/VLOOKUP($F245,$B$337:$BB$373,MATCH(LEFT(TRIM(R$6),FIND("~",SUBSTITUTE(R$6,"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245))*HLOOKUP(LEFT(TRIM(R$6),FIND("~",SUBSTITUTE(R$6," ","~",LEN(TRIM(R$6))-LEN(SUBSTITUTE(TRIM(R$6)," ",""))))-1)&amp;" Total",$B$6:$BB$373,ROW($A245)-5,FALSE))</f>
        <v>0</v>
      </c>
      <c r="S245" s="10">
        <f ca="1">IF(S$5&lt;&gt;"",HLOOKUP(S$5,Functionalization!$G$6:$R$373,ROW($A245)-5,FALSE),IFERROR(INDEX(S$337:S$373,MATCH($F245,$B$337:$B$373,0))/VLOOKUP($F245,$B$337:$BB$373,MATCH(LEFT(TRIM(S$6),FIND("~",SUBSTITUTE(S$6,"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245))*HLOOKUP(LEFT(TRIM(S$6),FIND("~",SUBSTITUTE(S$6," ","~",LEN(TRIM(S$6))-LEN(SUBSTITUTE(TRIM(S$6)," ",""))))-1)&amp;" Total",$B$6:$BB$373,ROW($A245)-5,FALSE))</f>
        <v>0</v>
      </c>
      <c r="T245" s="10">
        <f ca="1">IF(T$5&lt;&gt;"",HLOOKUP(T$5,Functionalization!$G$6:$R$373,ROW($A245)-5,FALSE),IFERROR(INDEX(T$337:T$373,MATCH($F245,$B$337:$B$373,0))/VLOOKUP($F245,$B$337:$BB$373,MATCH(LEFT(TRIM(T$6),FIND("~",SUBSTITUTE(T$6,"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245))*HLOOKUP(LEFT(TRIM(T$6),FIND("~",SUBSTITUTE(T$6," ","~",LEN(TRIM(T$6))-LEN(SUBSTITUTE(TRIM(T$6)," ",""))))-1)&amp;" Total",$B$6:$BB$373,ROW($A245)-5,FALSE))</f>
        <v>0</v>
      </c>
      <c r="U245" s="10">
        <f ca="1">IF(U$5&lt;&gt;"",HLOOKUP(U$5,Functionalization!$G$6:$R$373,ROW($A245)-5,FALSE),IFERROR(INDEX(U$337:U$373,MATCH($F245,$B$337:$B$373,0))/VLOOKUP($F245,$B$337:$BB$373,MATCH(LEFT(TRIM(U$6),FIND("~",SUBSTITUTE(U$6,"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245))*HLOOKUP(LEFT(TRIM(U$6),FIND("~",SUBSTITUTE(U$6," ","~",LEN(TRIM(U$6))-LEN(SUBSTITUTE(TRIM(U$6)," ",""))))-1)&amp;" Total",$B$6:$BB$373,ROW($A245)-5,FALSE))</f>
        <v>0</v>
      </c>
      <c r="V245" s="10">
        <f ca="1">IF(V$5&lt;&gt;"",HLOOKUP(V$5,Functionalization!$G$6:$R$373,ROW($A245)-5,FALSE),IFERROR(INDEX(V$337:V$373,MATCH($F245,$B$337:$B$373,0))/VLOOKUP($F245,$B$337:$BB$373,MATCH(LEFT(TRIM(V$6),FIND("~",SUBSTITUTE(V$6,"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245))*HLOOKUP(LEFT(TRIM(V$6),FIND("~",SUBSTITUTE(V$6," ","~",LEN(TRIM(V$6))-LEN(SUBSTITUTE(TRIM(V$6)," ",""))))-1)&amp;" Total",$B$6:$BB$373,ROW($A245)-5,FALSE))</f>
        <v>0</v>
      </c>
      <c r="W245" s="10">
        <f ca="1">IF(W$5&lt;&gt;"",HLOOKUP(W$5,Functionalization!$G$6:$R$373,ROW($A245)-5,FALSE),IFERROR(INDEX(W$337:W$373,MATCH($F245,$B$337:$B$373,0))/VLOOKUP($F245,$B$337:$BB$373,MATCH(LEFT(TRIM(W$6),FIND("~",SUBSTITUTE(W$6,"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245))*HLOOKUP(LEFT(TRIM(W$6),FIND("~",SUBSTITUTE(W$6," ","~",LEN(TRIM(W$6))-LEN(SUBSTITUTE(TRIM(W$6)," ",""))))-1)&amp;" Total",$B$6:$BB$373,ROW($A245)-5,FALSE))</f>
        <v>0</v>
      </c>
      <c r="X245" s="10">
        <f ca="1">IF(X$5&lt;&gt;"",HLOOKUP(X$5,Functionalization!$G$6:$R$373,ROW($A245)-5,FALSE),IFERROR(INDEX(X$337:X$373,MATCH($F245,$B$337:$B$373,0))/VLOOKUP($F245,$B$337:$BB$373,MATCH(LEFT(TRIM(X$6),FIND("~",SUBSTITUTE(X$6,"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245))*HLOOKUP(LEFT(TRIM(X$6),FIND("~",SUBSTITUTE(X$6," ","~",LEN(TRIM(X$6))-LEN(SUBSTITUTE(TRIM(X$6)," ",""))))-1)&amp;" Total",$B$6:$BB$373,ROW($A245)-5,FALSE))</f>
        <v>0</v>
      </c>
      <c r="Y245" s="10">
        <f ca="1">IF(Y$5&lt;&gt;"",HLOOKUP(Y$5,Functionalization!$G$6:$R$373,ROW($A245)-5,FALSE),IFERROR(INDEX(Y$337:Y$373,MATCH($F245,$B$337:$B$373,0))/VLOOKUP($F245,$B$337:$BB$373,MATCH(LEFT(TRIM(Y$6),FIND("~",SUBSTITUTE(Y$6,"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245))*HLOOKUP(LEFT(TRIM(Y$6),FIND("~",SUBSTITUTE(Y$6," ","~",LEN(TRIM(Y$6))-LEN(SUBSTITUTE(TRIM(Y$6)," ",""))))-1)&amp;" Total",$B$6:$BB$373,ROW($A245)-5,FALSE))</f>
        <v>0</v>
      </c>
      <c r="Z245" s="10">
        <f ca="1">IF(Z$5&lt;&gt;"",HLOOKUP(Z$5,Functionalization!$G$6:$R$373,ROW($A245)-5,FALSE),IFERROR(INDEX(Z$337:Z$373,MATCH($F245,$B$337:$B$373,0))/VLOOKUP($F245,$B$337:$BB$373,MATCH(LEFT(TRIM(Z$6),FIND("~",SUBSTITUTE(Z$6,"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245))*HLOOKUP(LEFT(TRIM(Z$6),FIND("~",SUBSTITUTE(Z$6," ","~",LEN(TRIM(Z$6))-LEN(SUBSTITUTE(TRIM(Z$6)," ",""))))-1)&amp;" Total",$B$6:$BB$373,ROW($A245)-5,FALSE))</f>
        <v>0</v>
      </c>
      <c r="AA245" s="10">
        <f ca="1">IF(AA$5&lt;&gt;"",HLOOKUP(AA$5,Functionalization!$G$6:$R$373,ROW($A245)-5,FALSE),IFERROR(INDEX(AA$337:AA$373,MATCH($F245,$B$337:$B$373,0))/VLOOKUP($F245,$B$337:$BB$373,MATCH(LEFT(TRIM(AA$6),FIND("~",SUBSTITUTE(AA$6,"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245))*HLOOKUP(LEFT(TRIM(AA$6),FIND("~",SUBSTITUTE(AA$6," ","~",LEN(TRIM(AA$6))-LEN(SUBSTITUTE(TRIM(AA$6)," ",""))))-1)&amp;" Total",$B$6:$BB$373,ROW($A245)-5,FALSE))</f>
        <v>0</v>
      </c>
      <c r="AB245" s="10">
        <f ca="1">IF(AB$5&lt;&gt;"",HLOOKUP(AB$5,Functionalization!$G$6:$R$373,ROW($A245)-5,FALSE),IFERROR(INDEX(AB$337:AB$373,MATCH($F245,$B$337:$B$373,0))/VLOOKUP($F245,$B$337:$BB$373,MATCH(LEFT(TRIM(AB$6),FIND("~",SUBSTITUTE(AB$6,"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245))*HLOOKUP(LEFT(TRIM(AB$6),FIND("~",SUBSTITUTE(AB$6," ","~",LEN(TRIM(AB$6))-LEN(SUBSTITUTE(TRIM(AB$6)," ",""))))-1)&amp;" Total",$B$6:$BB$373,ROW($A245)-5,FALSE))</f>
        <v>0</v>
      </c>
      <c r="AC245" s="10">
        <f ca="1">IF(AC$5&lt;&gt;"",HLOOKUP(AC$5,Functionalization!$G$6:$R$373,ROW($A245)-5,FALSE),IFERROR(INDEX(AC$337:AC$373,MATCH($F245,$B$337:$B$373,0))/VLOOKUP($F245,$B$337:$BB$373,MATCH(LEFT(TRIM(AC$6),FIND("~",SUBSTITUTE(AC$6,"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245))*HLOOKUP(LEFT(TRIM(AC$6),FIND("~",SUBSTITUTE(AC$6," ","~",LEN(TRIM(AC$6))-LEN(SUBSTITUTE(TRIM(AC$6)," ",""))))-1)&amp;" Total",$B$6:$BB$373,ROW($A245)-5,FALSE))</f>
        <v>0</v>
      </c>
      <c r="AD245" s="10">
        <f ca="1">IF(AD$5&lt;&gt;"",HLOOKUP(AD$5,Functionalization!$G$6:$R$373,ROW($A245)-5,FALSE),IFERROR(INDEX(AD$337:AD$373,MATCH($F245,$B$337:$B$373,0))/VLOOKUP($F245,$B$337:$BB$373,MATCH(LEFT(TRIM(AD$6),FIND("~",SUBSTITUTE(AD$6,"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245))*HLOOKUP(LEFT(TRIM(AD$6),FIND("~",SUBSTITUTE(AD$6," ","~",LEN(TRIM(AD$6))-LEN(SUBSTITUTE(TRIM(AD$6)," ",""))))-1)&amp;" Total",$B$6:$BB$373,ROW($A245)-5,FALSE))</f>
        <v>0</v>
      </c>
      <c r="AE245" s="10">
        <f ca="1">IF(AE$5&lt;&gt;"",HLOOKUP(AE$5,Functionalization!$G$6:$R$373,ROW($A245)-5,FALSE),IFERROR(INDEX(AE$337:AE$373,MATCH($F245,$B$337:$B$373,0))/VLOOKUP($F245,$B$337:$BB$373,MATCH(LEFT(TRIM(AE$6),FIND("~",SUBSTITUTE(AE$6,"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245))*HLOOKUP(LEFT(TRIM(AE$6),FIND("~",SUBSTITUTE(AE$6," ","~",LEN(TRIM(AE$6))-LEN(SUBSTITUTE(TRIM(AE$6)," ",""))))-1)&amp;" Total",$B$6:$BB$373,ROW($A245)-5,FALSE))</f>
        <v>0</v>
      </c>
      <c r="AF245" s="10">
        <f ca="1">IF(AF$5&lt;&gt;"",HLOOKUP(AF$5,Functionalization!$G$6:$R$373,ROW($A245)-5,FALSE),IFERROR(INDEX(AF$337:AF$373,MATCH($F245,$B$337:$B$373,0))/VLOOKUP($F245,$B$337:$BB$373,MATCH(LEFT(TRIM(AF$6),FIND("~",SUBSTITUTE(AF$6,"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245))*HLOOKUP(LEFT(TRIM(AF$6),FIND("~",SUBSTITUTE(AF$6," ","~",LEN(TRIM(AF$6))-LEN(SUBSTITUTE(TRIM(AF$6)," ",""))))-1)&amp;" Total",$B$6:$BB$373,ROW($A245)-5,FALSE))</f>
        <v>0</v>
      </c>
      <c r="AG245" s="10">
        <f ca="1">IF(AG$5&lt;&gt;"",HLOOKUP(AG$5,Functionalization!$G$6:$R$373,ROW($A245)-5,FALSE),IFERROR(INDEX(AG$337:AG$373,MATCH($F245,$B$337:$B$373,0))/VLOOKUP($F245,$B$337:$BB$373,MATCH(LEFT(TRIM(AG$6),FIND("~",SUBSTITUTE(AG$6,"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245))*HLOOKUP(LEFT(TRIM(AG$6),FIND("~",SUBSTITUTE(AG$6," ","~",LEN(TRIM(AG$6))-LEN(SUBSTITUTE(TRIM(AG$6)," ",""))))-1)&amp;" Total",$B$6:$BB$373,ROW($A245)-5,FALSE))</f>
        <v>0</v>
      </c>
      <c r="AH245" s="10">
        <f ca="1">IF(AH$5&lt;&gt;"",HLOOKUP(AH$5,Functionalization!$G$6:$R$373,ROW($A245)-5,FALSE),IFERROR(INDEX(AH$337:AH$373,MATCH($F245,$B$337:$B$373,0))/VLOOKUP($F245,$B$337:$BB$373,MATCH(LEFT(TRIM(AH$6),FIND("~",SUBSTITUTE(AH$6,"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245))*HLOOKUP(LEFT(TRIM(AH$6),FIND("~",SUBSTITUTE(AH$6," ","~",LEN(TRIM(AH$6))-LEN(SUBSTITUTE(TRIM(AH$6)," ",""))))-1)&amp;" Total",$B$6:$BB$373,ROW($A245)-5,FALSE))</f>
        <v>0</v>
      </c>
      <c r="AI245" s="10">
        <f ca="1">IF(AI$5&lt;&gt;"",HLOOKUP(AI$5,Functionalization!$G$6:$R$373,ROW($A245)-5,FALSE),IFERROR(INDEX(AI$337:AI$373,MATCH($F245,$B$337:$B$373,0))/VLOOKUP($F245,$B$337:$BB$373,MATCH(LEFT(TRIM(AI$6),FIND("~",SUBSTITUTE(AI$6,"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245))*HLOOKUP(LEFT(TRIM(AI$6),FIND("~",SUBSTITUTE(AI$6," ","~",LEN(TRIM(AI$6))-LEN(SUBSTITUTE(TRIM(AI$6)," ",""))))-1)&amp;" Total",$B$6:$BB$373,ROW($A245)-5,FALSE))</f>
        <v>0</v>
      </c>
      <c r="AJ245" s="10">
        <f ca="1">IF(AJ$5&lt;&gt;"",HLOOKUP(AJ$5,Functionalization!$G$6:$R$373,ROW($A245)-5,FALSE),IFERROR(INDEX(AJ$337:AJ$373,MATCH($F245,$B$337:$B$373,0))/VLOOKUP($F245,$B$337:$BB$373,MATCH(LEFT(TRIM(AJ$6),FIND("~",SUBSTITUTE(AJ$6,"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245))*HLOOKUP(LEFT(TRIM(AJ$6),FIND("~",SUBSTITUTE(AJ$6," ","~",LEN(TRIM(AJ$6))-LEN(SUBSTITUTE(TRIM(AJ$6)," ",""))))-1)&amp;" Total",$B$6:$BB$373,ROW($A245)-5,FALSE))</f>
        <v>0</v>
      </c>
      <c r="AK245" s="10">
        <f ca="1">IF(AK$5&lt;&gt;"",HLOOKUP(AK$5,Functionalization!$G$6:$R$373,ROW($A245)-5,FALSE),IFERROR(INDEX(AK$337:AK$373,MATCH($F245,$B$337:$B$373,0))/VLOOKUP($F245,$B$337:$BB$373,MATCH(LEFT(TRIM(AK$6),FIND("~",SUBSTITUTE(AK$6,"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245))*HLOOKUP(LEFT(TRIM(AK$6),FIND("~",SUBSTITUTE(AK$6," ","~",LEN(TRIM(AK$6))-LEN(SUBSTITUTE(TRIM(AK$6)," ",""))))-1)&amp;" Total",$B$6:$BB$373,ROW($A245)-5,FALSE))</f>
        <v>0</v>
      </c>
      <c r="AL245" s="10">
        <f ca="1">IF(AL$5&lt;&gt;"",HLOOKUP(AL$5,Functionalization!$G$6:$R$373,ROW($A245)-5,FALSE),IFERROR(INDEX(AL$337:AL$373,MATCH($F245,$B$337:$B$373,0))/VLOOKUP($F245,$B$337:$BB$373,MATCH(LEFT(TRIM(AL$6),FIND("~",SUBSTITUTE(AL$6,"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245))*HLOOKUP(LEFT(TRIM(AL$6),FIND("~",SUBSTITUTE(AL$6," ","~",LEN(TRIM(AL$6))-LEN(SUBSTITUTE(TRIM(AL$6)," ",""))))-1)&amp;" Total",$B$6:$BB$373,ROW($A245)-5,FALSE))</f>
        <v>0</v>
      </c>
      <c r="AM245" s="10">
        <f ca="1">IF(AM$5&lt;&gt;"",HLOOKUP(AM$5,Functionalization!$G$6:$R$373,ROW($A245)-5,FALSE),IFERROR(INDEX(AM$337:AM$373,MATCH($F245,$B$337:$B$373,0))/VLOOKUP($F245,$B$337:$BB$373,MATCH(LEFT(TRIM(AM$6),FIND("~",SUBSTITUTE(AM$6,"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245))*HLOOKUP(LEFT(TRIM(AM$6),FIND("~",SUBSTITUTE(AM$6," ","~",LEN(TRIM(AM$6))-LEN(SUBSTITUTE(TRIM(AM$6)," ",""))))-1)&amp;" Total",$B$6:$BB$373,ROW($A245)-5,FALSE))</f>
        <v>0</v>
      </c>
      <c r="AN245" s="10">
        <f ca="1">IF(AN$5&lt;&gt;"",HLOOKUP(AN$5,Functionalization!$G$6:$R$373,ROW($A245)-5,FALSE),IFERROR(INDEX(AN$337:AN$373,MATCH($F245,$B$337:$B$373,0))/VLOOKUP($F245,$B$337:$BB$373,MATCH(LEFT(TRIM(AN$6),FIND("~",SUBSTITUTE(AN$6,"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245))*HLOOKUP(LEFT(TRIM(AN$6),FIND("~",SUBSTITUTE(AN$6," ","~",LEN(TRIM(AN$6))-LEN(SUBSTITUTE(TRIM(AN$6)," ",""))))-1)&amp;" Total",$B$6:$BB$373,ROW($A245)-5,FALSE))</f>
        <v>0</v>
      </c>
      <c r="AO245" s="10">
        <f ca="1">IF(AO$5&lt;&gt;"",HLOOKUP(AO$5,Functionalization!$G$6:$R$373,ROW($A245)-5,FALSE),IFERROR(INDEX(AO$337:AO$373,MATCH($F245,$B$337:$B$373,0))/VLOOKUP($F245,$B$337:$BB$373,MATCH(LEFT(TRIM(AO$6),FIND("~",SUBSTITUTE(AO$6,"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245))*HLOOKUP(LEFT(TRIM(AO$6),FIND("~",SUBSTITUTE(AO$6," ","~",LEN(TRIM(AO$6))-LEN(SUBSTITUTE(TRIM(AO$6)," ",""))))-1)&amp;" Total",$B$6:$BB$373,ROW($A245)-5,FALSE))</f>
        <v>0</v>
      </c>
      <c r="AP245" s="10">
        <f ca="1">IF(AP$5&lt;&gt;"",HLOOKUP(AP$5,Functionalization!$G$6:$R$373,ROW($A245)-5,FALSE),IFERROR(INDEX(AP$337:AP$373,MATCH($F245,$B$337:$B$373,0))/VLOOKUP($F245,$B$337:$BB$373,MATCH(LEFT(TRIM(AP$6),FIND("~",SUBSTITUTE(AP$6,"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245))*HLOOKUP(LEFT(TRIM(AP$6),FIND("~",SUBSTITUTE(AP$6," ","~",LEN(TRIM(AP$6))-LEN(SUBSTITUTE(TRIM(AP$6)," ",""))))-1)&amp;" Total",$B$6:$BB$373,ROW($A245)-5,FALSE))</f>
        <v>0</v>
      </c>
      <c r="AQ245" s="10">
        <f ca="1">IF(AQ$5&lt;&gt;"",HLOOKUP(AQ$5,Functionalization!$G$6:$R$373,ROW($A245)-5,FALSE),IFERROR(INDEX(AQ$337:AQ$373,MATCH($F245,$B$337:$B$373,0))/VLOOKUP($F245,$B$337:$BB$373,MATCH(LEFT(TRIM(AQ$6),FIND("~",SUBSTITUTE(AQ$6,"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245))*HLOOKUP(LEFT(TRIM(AQ$6),FIND("~",SUBSTITUTE(AQ$6," ","~",LEN(TRIM(AQ$6))-LEN(SUBSTITUTE(TRIM(AQ$6)," ",""))))-1)&amp;" Total",$B$6:$BB$373,ROW($A245)-5,FALSE))</f>
        <v>0</v>
      </c>
      <c r="AR245" s="10">
        <f ca="1">IF(AR$5&lt;&gt;"",HLOOKUP(AR$5,Functionalization!$G$6:$R$373,ROW($A245)-5,FALSE),IFERROR(INDEX(AR$337:AR$373,MATCH($F245,$B$337:$B$373,0))/VLOOKUP($F245,$B$337:$BB$373,MATCH(LEFT(TRIM(AR$6),FIND("~",SUBSTITUTE(AR$6,"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245))*HLOOKUP(LEFT(TRIM(AR$6),FIND("~",SUBSTITUTE(AR$6," ","~",LEN(TRIM(AR$6))-LEN(SUBSTITUTE(TRIM(AR$6)," ",""))))-1)&amp;" Total",$B$6:$BB$373,ROW($A245)-5,FALSE))</f>
        <v>0</v>
      </c>
      <c r="AS245" s="10">
        <f ca="1">IF(AS$5&lt;&gt;"",HLOOKUP(AS$5,Functionalization!$G$6:$R$373,ROW($A245)-5,FALSE),IFERROR(INDEX(AS$337:AS$373,MATCH($F245,$B$337:$B$373,0))/VLOOKUP($F245,$B$337:$BB$373,MATCH(LEFT(TRIM(AS$6),FIND("~",SUBSTITUTE(AS$6,"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245))*HLOOKUP(LEFT(TRIM(AS$6),FIND("~",SUBSTITUTE(AS$6," ","~",LEN(TRIM(AS$6))-LEN(SUBSTITUTE(TRIM(AS$6)," ",""))))-1)&amp;" Total",$B$6:$BB$373,ROW($A245)-5,FALSE))</f>
        <v>0</v>
      </c>
      <c r="AT245" s="10">
        <f ca="1">IF(AT$5&lt;&gt;"",HLOOKUP(AT$5,Functionalization!$G$6:$R$373,ROW($A245)-5,FALSE),IFERROR(INDEX(AT$337:AT$373,MATCH($F245,$B$337:$B$373,0))/VLOOKUP($F245,$B$337:$BB$373,MATCH(LEFT(TRIM(AT$6),FIND("~",SUBSTITUTE(AT$6,"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245))*HLOOKUP(LEFT(TRIM(AT$6),FIND("~",SUBSTITUTE(AT$6," ","~",LEN(TRIM(AT$6))-LEN(SUBSTITUTE(TRIM(AT$6)," ",""))))-1)&amp;" Total",$B$6:$BB$373,ROW($A245)-5,FALSE))</f>
        <v>0</v>
      </c>
      <c r="AU245" s="10">
        <f ca="1">IF(AU$5&lt;&gt;"",HLOOKUP(AU$5,Functionalization!$G$6:$R$373,ROW($A245)-5,FALSE),IFERROR(INDEX(AU$337:AU$373,MATCH($F245,$B$337:$B$373,0))/VLOOKUP($F245,$B$337:$BB$373,MATCH(LEFT(TRIM(AU$6),FIND("~",SUBSTITUTE(AU$6,"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245))*HLOOKUP(LEFT(TRIM(AU$6),FIND("~",SUBSTITUTE(AU$6," ","~",LEN(TRIM(AU$6))-LEN(SUBSTITUTE(TRIM(AU$6)," ",""))))-1)&amp;" Total",$B$6:$BB$373,ROW($A245)-5,FALSE))</f>
        <v>0</v>
      </c>
      <c r="AV245" s="10">
        <f ca="1">IF(AV$5&lt;&gt;"",HLOOKUP(AV$5,Functionalization!$G$6:$R$373,ROW($A245)-5,FALSE),IFERROR(INDEX(AV$337:AV$373,MATCH($F245,$B$337:$B$373,0))/VLOOKUP($F245,$B$337:$BB$373,MATCH(LEFT(TRIM(AV$6),FIND("~",SUBSTITUTE(AV$6,"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245))*HLOOKUP(LEFT(TRIM(AV$6),FIND("~",SUBSTITUTE(AV$6," ","~",LEN(TRIM(AV$6))-LEN(SUBSTITUTE(TRIM(AV$6)," ",""))))-1)&amp;" Total",$B$6:$BB$373,ROW($A245)-5,FALSE))</f>
        <v>0</v>
      </c>
      <c r="AW245" s="10">
        <f ca="1">IF(AW$5&lt;&gt;"",HLOOKUP(AW$5,Functionalization!$G$6:$R$373,ROW($A245)-5,FALSE),IFERROR(INDEX(AW$337:AW$373,MATCH($F245,$B$337:$B$373,0))/VLOOKUP($F245,$B$337:$BB$373,MATCH(LEFT(TRIM(AW$6),FIND("~",SUBSTITUTE(AW$6,"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245))*HLOOKUP(LEFT(TRIM(AW$6),FIND("~",SUBSTITUTE(AW$6," ","~",LEN(TRIM(AW$6))-LEN(SUBSTITUTE(TRIM(AW$6)," ",""))))-1)&amp;" Total",$B$6:$BB$373,ROW($A245)-5,FALSE))</f>
        <v>0</v>
      </c>
      <c r="AX245" s="10">
        <f ca="1">IF(AX$5&lt;&gt;"",HLOOKUP(AX$5,Functionalization!$G$6:$R$373,ROW($A245)-5,FALSE),IFERROR(INDEX(AX$337:AX$373,MATCH($F245,$B$337:$B$373,0))/VLOOKUP($F245,$B$337:$BB$373,MATCH(LEFT(TRIM(AX$6),FIND("~",SUBSTITUTE(AX$6,"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245))*HLOOKUP(LEFT(TRIM(AX$6),FIND("~",SUBSTITUTE(AX$6," ","~",LEN(TRIM(AX$6))-LEN(SUBSTITUTE(TRIM(AX$6)," ",""))))-1)&amp;" Total",$B$6:$BB$373,ROW($A245)-5,FALSE))</f>
        <v>0</v>
      </c>
      <c r="AY245" s="10">
        <f ca="1">IF(AY$5&lt;&gt;"",HLOOKUP(AY$5,Functionalization!$G$6:$R$373,ROW($A245)-5,FALSE),IFERROR(INDEX(AY$337:AY$373,MATCH($F245,$B$337:$B$373,0))/VLOOKUP($F245,$B$337:$BB$373,MATCH(LEFT(TRIM(AY$6),FIND("~",SUBSTITUTE(AY$6,"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245))*HLOOKUP(LEFT(TRIM(AY$6),FIND("~",SUBSTITUTE(AY$6," ","~",LEN(TRIM(AY$6))-LEN(SUBSTITUTE(TRIM(AY$6)," ",""))))-1)&amp;" Total",$B$6:$BB$373,ROW($A245)-5,FALSE))</f>
        <v>0</v>
      </c>
      <c r="AZ245" s="10">
        <f ca="1">IF(AZ$5&lt;&gt;"",HLOOKUP(AZ$5,Functionalization!$G$6:$R$373,ROW($A245)-5,FALSE),IFERROR(INDEX(AZ$337:AZ$373,MATCH($F245,$B$337:$B$373,0))/VLOOKUP($F245,$B$337:$BB$373,MATCH(LEFT(TRIM(AZ$6),FIND("~",SUBSTITUTE(AZ$6,"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245))*HLOOKUP(LEFT(TRIM(AZ$6),FIND("~",SUBSTITUTE(AZ$6," ","~",LEN(TRIM(AZ$6))-LEN(SUBSTITUTE(TRIM(AZ$6)," ",""))))-1)&amp;" Total",$B$6:$BB$373,ROW($A245)-5,FALSE))</f>
        <v>0</v>
      </c>
      <c r="BA245" s="10">
        <f ca="1">IF(BA$5&lt;&gt;"",HLOOKUP(BA$5,Functionalization!$G$6:$R$373,ROW($A245)-5,FALSE),IFERROR(INDEX(BA$337:BA$373,MATCH($F245,$B$337:$B$373,0))/VLOOKUP($F245,$B$337:$BB$373,MATCH(LEFT(TRIM(BA$6),FIND("~",SUBSTITUTE(BA$6,"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245))*HLOOKUP(LEFT(TRIM(BA$6),FIND("~",SUBSTITUTE(BA$6," ","~",LEN(TRIM(BA$6))-LEN(SUBSTITUTE(TRIM(BA$6)," ",""))))-1)&amp;" Total",$B$6:$BB$373,ROW($A245)-5,FALSE))</f>
        <v>0</v>
      </c>
      <c r="BB245" s="10">
        <f ca="1">IF(BB$5&lt;&gt;"",HLOOKUP(BB$5,Functionalization!$G$6:$R$373,ROW($A245)-5,FALSE),IFERROR(INDEX(BB$337:BB$373,MATCH($F245,$B$337:$B$373,0))/VLOOKUP($F245,$B$337:$BB$373,MATCH(LEFT(TRIM(BB$6),FIND("~",SUBSTITUTE(BB$6,"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245))*HLOOKUP(LEFT(TRIM(BB$6),FIND("~",SUBSTITUTE(BB$6," ","~",LEN(TRIM(BB$6))-LEN(SUBSTITUTE(TRIM(BB$6)," ",""))))-1)&amp;" Total",$B$6:$BB$373,ROW($A245)-5,FALSE))</f>
        <v>0</v>
      </c>
      <c r="BD245">
        <f ca="1">IFERROR(IF(SUMIF($G$6:$BB$6,BD$6&amp;" Total",$G245:$BB245)-(SUMIF($G$6:$BB$6,BD$6&amp;" "&amp;'Input-Func_Class'!$D$22,$G245:$BB245)+IFERROR(SUMIF($G$6:$BB$6,BD$6&amp;" "&amp;'Input-Func_Class'!$E$22,$G245:$BB245),SUMIF($G$6:$BB$6,BD$6&amp;" "&amp;'Input-Func_Class'!$B$24,$G245:$BB245))+SUMIF($G$6:$BB$6,BD$6&amp;" "&amp;'Input-Func_Class'!$F$22,$G245:$BB245))&lt;Check_Limit,0,1),1)</f>
        <v>0</v>
      </c>
      <c r="BE245">
        <f ca="1">IFERROR(IF(SUMIF($G$6:$BB$6,BE$6&amp;" Total",$G245:$BB245)-(SUMIF($G$6:$BB$6,BE$6&amp;" "&amp;'Input-Func_Class'!$D$22,$G245:$BB245)+IFERROR(SUMIF($G$6:$BB$6,BE$6&amp;" "&amp;'Input-Func_Class'!$E$22,$G245:$BB245),SUMIF($G$6:$BB$6,BE$6&amp;" "&amp;'Input-Func_Class'!$B$24,$G245:$BB245))+SUMIF($G$6:$BB$6,BE$6&amp;" "&amp;'Input-Func_Class'!$F$22,$G245:$BB245))&lt;Check_Limit,0,1),1)</f>
        <v>0</v>
      </c>
      <c r="BF245">
        <f ca="1">IFERROR(IF(SUMIF($G$6:$BB$6,BF$6&amp;" Total",$G245:$BB245)-(SUMIF($G$6:$BB$6,BF$6&amp;" "&amp;'Input-Func_Class'!$D$22,$G245:$BB245)+IFERROR(SUMIF($G$6:$BB$6,BF$6&amp;" "&amp;'Input-Func_Class'!$E$22,$G245:$BB245),SUMIF($G$6:$BB$6,BF$6&amp;" "&amp;'Input-Func_Class'!$B$24,$G245:$BB245))+SUMIF($G$6:$BB$6,BF$6&amp;" "&amp;'Input-Func_Class'!$F$22,$G245:$BB245))&lt;Check_Limit,0,1),1)</f>
        <v>0</v>
      </c>
      <c r="BG245">
        <f ca="1">IFERROR(IF(SUMIF($G$6:$BB$6,BG$6&amp;" Total",$G245:$BB245)-(SUMIF($G$6:$BB$6,BG$6&amp;" "&amp;'Input-Func_Class'!$D$22,$G245:$BB245)+IFERROR(SUMIF($G$6:$BB$6,BG$6&amp;" "&amp;'Input-Func_Class'!$E$22,$G245:$BB245),SUMIF($G$6:$BB$6,BG$6&amp;" "&amp;'Input-Func_Class'!$B$24,$G245:$BB245))+SUMIF($G$6:$BB$6,BG$6&amp;" "&amp;'Input-Func_Class'!$F$22,$G245:$BB245))&lt;Check_Limit,0,1),1)</f>
        <v>0</v>
      </c>
      <c r="BH245">
        <f ca="1">IFERROR(IF(SUMIF($G$6:$BB$6,BH$6&amp;" Total",$G245:$BB245)-(SUMIF($G$6:$BB$6,BH$6&amp;" "&amp;'Input-Func_Class'!$D$22,$G245:$BB245)+IFERROR(SUMIF($G$6:$BB$6,BH$6&amp;" "&amp;'Input-Func_Class'!$E$22,$G245:$BB245),SUMIF($G$6:$BB$6,BH$6&amp;" "&amp;'Input-Func_Class'!$B$24,$G245:$BB245))+SUMIF($G$6:$BB$6,BH$6&amp;" "&amp;'Input-Func_Class'!$F$22,$G245:$BB245))&lt;Check_Limit,0,1),1)</f>
        <v>0</v>
      </c>
      <c r="BI245">
        <f ca="1">IFERROR(IF(SUMIF($G$6:$BB$6,BI$6&amp;" Total",$G245:$BB245)-(SUMIF($G$6:$BB$6,BI$6&amp;" "&amp;'Input-Func_Class'!$D$22,$G245:$BB245)+IFERROR(SUMIF($G$6:$BB$6,BI$6&amp;" "&amp;'Input-Func_Class'!$E$22,$G245:$BB245),SUMIF($G$6:$BB$6,BI$6&amp;" "&amp;'Input-Func_Class'!$B$24,$G245:$BB245))+SUMIF($G$6:$BB$6,BI$6&amp;" "&amp;'Input-Func_Class'!$F$22,$G245:$BB245))&lt;Check_Limit,0,1),1)</f>
        <v>0</v>
      </c>
      <c r="BJ245">
        <f ca="1">IFERROR(IF(SUMIF($G$6:$BB$6,BJ$6&amp;" Total",$G245:$BB245)-(SUMIF($G$6:$BB$6,BJ$6&amp;" "&amp;'Input-Func_Class'!$D$22,$G245:$BB245)+IFERROR(SUMIF($G$6:$BB$6,BJ$6&amp;" "&amp;'Input-Func_Class'!$E$22,$G245:$BB245),SUMIF($G$6:$BB$6,BJ$6&amp;" "&amp;'Input-Func_Class'!$B$24,$G245:$BB245))+SUMIF($G$6:$BB$6,BJ$6&amp;" "&amp;'Input-Func_Class'!$F$22,$G245:$BB245))&lt;Check_Limit,0,1),1)</f>
        <v>0</v>
      </c>
      <c r="BK245">
        <f ca="1">IFERROR(IF(SUMIF($G$6:$BB$6,BK$6&amp;" Total",$G245:$BB245)-(SUMIF($G$6:$BB$6,BK$6&amp;" "&amp;'Input-Func_Class'!$D$22,$G245:$BB245)+IFERROR(SUMIF($G$6:$BB$6,BK$6&amp;" "&amp;'Input-Func_Class'!$E$22,$G245:$BB245),SUMIF($G$6:$BB$6,BK$6&amp;" "&amp;'Input-Func_Class'!$B$24,$G245:$BB245))+SUMIF($G$6:$BB$6,BK$6&amp;" "&amp;'Input-Func_Class'!$F$22,$G245:$BB245))&lt;Check_Limit,0,1),1)</f>
        <v>0</v>
      </c>
      <c r="BL245">
        <f ca="1">IFERROR(IF(SUMIF($G$6:$BB$6,BL$6&amp;" Total",$G245:$BB245)-(SUMIF($G$6:$BB$6,BL$6&amp;" "&amp;'Input-Func_Class'!$D$22,$G245:$BB245)+IFERROR(SUMIF($G$6:$BB$6,BL$6&amp;" "&amp;'Input-Func_Class'!$E$22,$G245:$BB245),SUMIF($G$6:$BB$6,BL$6&amp;" "&amp;'Input-Func_Class'!$B$24,$G245:$BB245))+SUMIF($G$6:$BB$6,BL$6&amp;" "&amp;'Input-Func_Class'!$F$22,$G245:$BB245))&lt;Check_Limit,0,1),1)</f>
        <v>0</v>
      </c>
      <c r="BM245">
        <f ca="1">IFERROR(IF(SUMIF($G$6:$BB$6,BM$6&amp;" Total",$G245:$BB245)-(SUMIF($G$6:$BB$6,BM$6&amp;" "&amp;'Input-Func_Class'!$D$22,$G245:$BB245)+IFERROR(SUMIF($G$6:$BB$6,BM$6&amp;" "&amp;'Input-Func_Class'!$E$22,$G245:$BB245),SUMIF($G$6:$BB$6,BM$6&amp;" "&amp;'Input-Func_Class'!$B$24,$G245:$BB245))+SUMIF($G$6:$BB$6,BM$6&amp;" "&amp;'Input-Func_Class'!$F$22,$G245:$BB245))&lt;Check_Limit,0,1),1)</f>
        <v>0</v>
      </c>
      <c r="BN245">
        <f ca="1">IFERROR(IF(SUMIF($G$6:$BB$6,BN$6&amp;" Total",$G245:$BB245)-(SUMIF($G$6:$BB$6,BN$6&amp;" "&amp;'Input-Func_Class'!$D$22,$G245:$BB245)+IFERROR(SUMIF($G$6:$BB$6,BN$6&amp;" "&amp;'Input-Func_Class'!$E$22,$G245:$BB245),SUMIF($G$6:$BB$6,BN$6&amp;" "&amp;'Input-Func_Class'!$B$24,$G245:$BB245))+SUMIF($G$6:$BB$6,BN$6&amp;" "&amp;'Input-Func_Class'!$F$22,$G245:$BB245))&lt;Check_Limit,0,1),1)</f>
        <v>0</v>
      </c>
      <c r="BO245">
        <f ca="1">IFERROR(IF(SUMIF($G$6:$BB$6,BO$6&amp;" Total",$G245:$BB245)-(SUMIF($G$6:$BB$6,BO$6&amp;" "&amp;'Input-Func_Class'!$D$22,$G245:$BB245)+IFERROR(SUMIF($G$6:$BB$6,BO$6&amp;" "&amp;'Input-Func_Class'!$E$22,$G245:$BB245),SUMIF($G$6:$BB$6,BO$6&amp;" "&amp;'Input-Func_Class'!$B$24,$G245:$BB245))+SUMIF($G$6:$BB$6,BO$6&amp;" "&amp;'Input-Func_Class'!$F$22,$G245:$BB245))&lt;Check_Limit,0,1),1)</f>
        <v>0</v>
      </c>
    </row>
    <row r="246" spans="1:67" outlineLevel="1">
      <c r="A246" s="31">
        <f>IF(ISBLANK('Input-Accounts'!A246),"",'Input-Accounts'!A246)</f>
        <v>217</v>
      </c>
      <c r="B246" s="53" t="str">
        <f>IF(ISBLANK('Input-Accounts'!B246),"",'Input-Accounts'!B246)</f>
        <v>MISC INTANGIBLE PLANT-FARA SOFTWARE</v>
      </c>
      <c r="C246" s="31">
        <f>IF(ISBLANK('Input-Accounts'!C246),"",'Input-Accounts'!C246)</f>
        <v>303.2</v>
      </c>
      <c r="D246" s="10">
        <f>Functionalization!$D246</f>
        <v>0</v>
      </c>
      <c r="E246" s="10">
        <f t="shared" si="70"/>
        <v>0</v>
      </c>
      <c r="F246" s="3" t="str">
        <f>IF($D246=0,"-",IF('Input-Accounts'!$E246&lt;&gt;0,'Input-Accounts'!$E246,'Input-Accounts'!$G246))</f>
        <v>-</v>
      </c>
      <c r="G246" s="10">
        <f ca="1">IF(G$5&lt;&gt;"",HLOOKUP(G$5,Functionalization!$G$6:$R$373,ROW($A246)-5,FALSE),IFERROR(INDEX(G$337:G$373,MATCH($F246,$B$337:$B$373,0))/VLOOKUP($F246,$B$337:$BB$373,MATCH(LEFT(TRIM(G$6),FIND("~",SUBSTITUTE(G$6,"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246))*HLOOKUP(LEFT(TRIM(G$6),FIND("~",SUBSTITUTE(G$6," ","~",LEN(TRIM(G$6))-LEN(SUBSTITUTE(TRIM(G$6)," ",""))))-1)&amp;" Total",$B$6:$BB$373,ROW($A246)-5,FALSE))</f>
        <v>0</v>
      </c>
      <c r="H246" s="10">
        <f ca="1">IF(H$5&lt;&gt;"",HLOOKUP(H$5,Functionalization!$G$6:$R$373,ROW($A246)-5,FALSE),IFERROR(INDEX(H$337:H$373,MATCH($F246,$B$337:$B$373,0))/VLOOKUP($F246,$B$337:$BB$373,MATCH(LEFT(TRIM(H$6),FIND("~",SUBSTITUTE(H$6,"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246))*HLOOKUP(LEFT(TRIM(H$6),FIND("~",SUBSTITUTE(H$6," ","~",LEN(TRIM(H$6))-LEN(SUBSTITUTE(TRIM(H$6)," ",""))))-1)&amp;" Total",$B$6:$BB$373,ROW($A246)-5,FALSE))</f>
        <v>0</v>
      </c>
      <c r="I246" s="10">
        <f ca="1">IF(I$5&lt;&gt;"",HLOOKUP(I$5,Functionalization!$G$6:$R$373,ROW($A246)-5,FALSE),IFERROR(INDEX(I$337:I$373,MATCH($F246,$B$337:$B$373,0))/VLOOKUP($F246,$B$337:$BB$373,MATCH(LEFT(TRIM(I$6),FIND("~",SUBSTITUTE(I$6,"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246))*HLOOKUP(LEFT(TRIM(I$6),FIND("~",SUBSTITUTE(I$6," ","~",LEN(TRIM(I$6))-LEN(SUBSTITUTE(TRIM(I$6)," ",""))))-1)&amp;" Total",$B$6:$BB$373,ROW($A246)-5,FALSE))</f>
        <v>0</v>
      </c>
      <c r="J246" s="10">
        <f ca="1">IF(J$5&lt;&gt;"",HLOOKUP(J$5,Functionalization!$G$6:$R$373,ROW($A246)-5,FALSE),IFERROR(INDEX(J$337:J$373,MATCH($F246,$B$337:$B$373,0))/VLOOKUP($F246,$B$337:$BB$373,MATCH(LEFT(TRIM(J$6),FIND("~",SUBSTITUTE(J$6,"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246))*HLOOKUP(LEFT(TRIM(J$6),FIND("~",SUBSTITUTE(J$6," ","~",LEN(TRIM(J$6))-LEN(SUBSTITUTE(TRIM(J$6)," ",""))))-1)&amp;" Total",$B$6:$BB$373,ROW($A246)-5,FALSE))</f>
        <v>0</v>
      </c>
      <c r="K246" s="10">
        <f ca="1">IF(K$5&lt;&gt;"",HLOOKUP(K$5,Functionalization!$G$6:$R$373,ROW($A246)-5,FALSE),IFERROR(INDEX(K$337:K$373,MATCH($F246,$B$337:$B$373,0))/VLOOKUP($F246,$B$337:$BB$373,MATCH(LEFT(TRIM(K$6),FIND("~",SUBSTITUTE(K$6,"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246))*HLOOKUP(LEFT(TRIM(K$6),FIND("~",SUBSTITUTE(K$6," ","~",LEN(TRIM(K$6))-LEN(SUBSTITUTE(TRIM(K$6)," ",""))))-1)&amp;" Total",$B$6:$BB$373,ROW($A246)-5,FALSE))</f>
        <v>0</v>
      </c>
      <c r="L246" s="10">
        <f ca="1">IF(L$5&lt;&gt;"",HLOOKUP(L$5,Functionalization!$G$6:$R$373,ROW($A246)-5,FALSE),IFERROR(INDEX(L$337:L$373,MATCH($F246,$B$337:$B$373,0))/VLOOKUP($F246,$B$337:$BB$373,MATCH(LEFT(TRIM(L$6),FIND("~",SUBSTITUTE(L$6,"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246))*HLOOKUP(LEFT(TRIM(L$6),FIND("~",SUBSTITUTE(L$6," ","~",LEN(TRIM(L$6))-LEN(SUBSTITUTE(TRIM(L$6)," ",""))))-1)&amp;" Total",$B$6:$BB$373,ROW($A246)-5,FALSE))</f>
        <v>0</v>
      </c>
      <c r="M246" s="10">
        <f ca="1">IF(M$5&lt;&gt;"",HLOOKUP(M$5,Functionalization!$G$6:$R$373,ROW($A246)-5,FALSE),IFERROR(INDEX(M$337:M$373,MATCH($F246,$B$337:$B$373,0))/VLOOKUP($F246,$B$337:$BB$373,MATCH(LEFT(TRIM(M$6),FIND("~",SUBSTITUTE(M$6,"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246))*HLOOKUP(LEFT(TRIM(M$6),FIND("~",SUBSTITUTE(M$6," ","~",LEN(TRIM(M$6))-LEN(SUBSTITUTE(TRIM(M$6)," ",""))))-1)&amp;" Total",$B$6:$BB$373,ROW($A246)-5,FALSE))</f>
        <v>0</v>
      </c>
      <c r="N246" s="10">
        <f ca="1">IF(N$5&lt;&gt;"",HLOOKUP(N$5,Functionalization!$G$6:$R$373,ROW($A246)-5,FALSE),IFERROR(INDEX(N$337:N$373,MATCH($F246,$B$337:$B$373,0))/VLOOKUP($F246,$B$337:$BB$373,MATCH(LEFT(TRIM(N$6),FIND("~",SUBSTITUTE(N$6,"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246))*HLOOKUP(LEFT(TRIM(N$6),FIND("~",SUBSTITUTE(N$6," ","~",LEN(TRIM(N$6))-LEN(SUBSTITUTE(TRIM(N$6)," ",""))))-1)&amp;" Total",$B$6:$BB$373,ROW($A246)-5,FALSE))</f>
        <v>0</v>
      </c>
      <c r="O246" s="10">
        <f ca="1">IF(O$5&lt;&gt;"",HLOOKUP(O$5,Functionalization!$G$6:$R$373,ROW($A246)-5,FALSE),IFERROR(INDEX(O$337:O$373,MATCH($F246,$B$337:$B$373,0))/VLOOKUP($F246,$B$337:$BB$373,MATCH(LEFT(TRIM(O$6),FIND("~",SUBSTITUTE(O$6,"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246))*HLOOKUP(LEFT(TRIM(O$6),FIND("~",SUBSTITUTE(O$6," ","~",LEN(TRIM(O$6))-LEN(SUBSTITUTE(TRIM(O$6)," ",""))))-1)&amp;" Total",$B$6:$BB$373,ROW($A246)-5,FALSE))</f>
        <v>0</v>
      </c>
      <c r="P246" s="10">
        <f ca="1">IF(P$5&lt;&gt;"",HLOOKUP(P$5,Functionalization!$G$6:$R$373,ROW($A246)-5,FALSE),IFERROR(INDEX(P$337:P$373,MATCH($F246,$B$337:$B$373,0))/VLOOKUP($F246,$B$337:$BB$373,MATCH(LEFT(TRIM(P$6),FIND("~",SUBSTITUTE(P$6,"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246))*HLOOKUP(LEFT(TRIM(P$6),FIND("~",SUBSTITUTE(P$6," ","~",LEN(TRIM(P$6))-LEN(SUBSTITUTE(TRIM(P$6)," ",""))))-1)&amp;" Total",$B$6:$BB$373,ROW($A246)-5,FALSE))</f>
        <v>0</v>
      </c>
      <c r="Q246" s="10">
        <f ca="1">IF(Q$5&lt;&gt;"",HLOOKUP(Q$5,Functionalization!$G$6:$R$373,ROW($A246)-5,FALSE),IFERROR(INDEX(Q$337:Q$373,MATCH($F246,$B$337:$B$373,0))/VLOOKUP($F246,$B$337:$BB$373,MATCH(LEFT(TRIM(Q$6),FIND("~",SUBSTITUTE(Q$6,"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246))*HLOOKUP(LEFT(TRIM(Q$6),FIND("~",SUBSTITUTE(Q$6," ","~",LEN(TRIM(Q$6))-LEN(SUBSTITUTE(TRIM(Q$6)," ",""))))-1)&amp;" Total",$B$6:$BB$373,ROW($A246)-5,FALSE))</f>
        <v>0</v>
      </c>
      <c r="R246" s="10">
        <f ca="1">IF(R$5&lt;&gt;"",HLOOKUP(R$5,Functionalization!$G$6:$R$373,ROW($A246)-5,FALSE),IFERROR(INDEX(R$337:R$373,MATCH($F246,$B$337:$B$373,0))/VLOOKUP($F246,$B$337:$BB$373,MATCH(LEFT(TRIM(R$6),FIND("~",SUBSTITUTE(R$6,"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246))*HLOOKUP(LEFT(TRIM(R$6),FIND("~",SUBSTITUTE(R$6," ","~",LEN(TRIM(R$6))-LEN(SUBSTITUTE(TRIM(R$6)," ",""))))-1)&amp;" Total",$B$6:$BB$373,ROW($A246)-5,FALSE))</f>
        <v>0</v>
      </c>
      <c r="S246" s="10">
        <f ca="1">IF(S$5&lt;&gt;"",HLOOKUP(S$5,Functionalization!$G$6:$R$373,ROW($A246)-5,FALSE),IFERROR(INDEX(S$337:S$373,MATCH($F246,$B$337:$B$373,0))/VLOOKUP($F246,$B$337:$BB$373,MATCH(LEFT(TRIM(S$6),FIND("~",SUBSTITUTE(S$6,"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246))*HLOOKUP(LEFT(TRIM(S$6),FIND("~",SUBSTITUTE(S$6," ","~",LEN(TRIM(S$6))-LEN(SUBSTITUTE(TRIM(S$6)," ",""))))-1)&amp;" Total",$B$6:$BB$373,ROW($A246)-5,FALSE))</f>
        <v>0</v>
      </c>
      <c r="T246" s="10">
        <f ca="1">IF(T$5&lt;&gt;"",HLOOKUP(T$5,Functionalization!$G$6:$R$373,ROW($A246)-5,FALSE),IFERROR(INDEX(T$337:T$373,MATCH($F246,$B$337:$B$373,0))/VLOOKUP($F246,$B$337:$BB$373,MATCH(LEFT(TRIM(T$6),FIND("~",SUBSTITUTE(T$6,"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246))*HLOOKUP(LEFT(TRIM(T$6),FIND("~",SUBSTITUTE(T$6," ","~",LEN(TRIM(T$6))-LEN(SUBSTITUTE(TRIM(T$6)," ",""))))-1)&amp;" Total",$B$6:$BB$373,ROW($A246)-5,FALSE))</f>
        <v>0</v>
      </c>
      <c r="U246" s="10">
        <f ca="1">IF(U$5&lt;&gt;"",HLOOKUP(U$5,Functionalization!$G$6:$R$373,ROW($A246)-5,FALSE),IFERROR(INDEX(U$337:U$373,MATCH($F246,$B$337:$B$373,0))/VLOOKUP($F246,$B$337:$BB$373,MATCH(LEFT(TRIM(U$6),FIND("~",SUBSTITUTE(U$6,"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246))*HLOOKUP(LEFT(TRIM(U$6),FIND("~",SUBSTITUTE(U$6," ","~",LEN(TRIM(U$6))-LEN(SUBSTITUTE(TRIM(U$6)," ",""))))-1)&amp;" Total",$B$6:$BB$373,ROW($A246)-5,FALSE))</f>
        <v>0</v>
      </c>
      <c r="V246" s="10">
        <f ca="1">IF(V$5&lt;&gt;"",HLOOKUP(V$5,Functionalization!$G$6:$R$373,ROW($A246)-5,FALSE),IFERROR(INDEX(V$337:V$373,MATCH($F246,$B$337:$B$373,0))/VLOOKUP($F246,$B$337:$BB$373,MATCH(LEFT(TRIM(V$6),FIND("~",SUBSTITUTE(V$6,"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246))*HLOOKUP(LEFT(TRIM(V$6),FIND("~",SUBSTITUTE(V$6," ","~",LEN(TRIM(V$6))-LEN(SUBSTITUTE(TRIM(V$6)," ",""))))-1)&amp;" Total",$B$6:$BB$373,ROW($A246)-5,FALSE))</f>
        <v>0</v>
      </c>
      <c r="W246" s="10">
        <f ca="1">IF(W$5&lt;&gt;"",HLOOKUP(W$5,Functionalization!$G$6:$R$373,ROW($A246)-5,FALSE),IFERROR(INDEX(W$337:W$373,MATCH($F246,$B$337:$B$373,0))/VLOOKUP($F246,$B$337:$BB$373,MATCH(LEFT(TRIM(W$6),FIND("~",SUBSTITUTE(W$6,"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246))*HLOOKUP(LEFT(TRIM(W$6),FIND("~",SUBSTITUTE(W$6," ","~",LEN(TRIM(W$6))-LEN(SUBSTITUTE(TRIM(W$6)," ",""))))-1)&amp;" Total",$B$6:$BB$373,ROW($A246)-5,FALSE))</f>
        <v>0</v>
      </c>
      <c r="X246" s="10">
        <f ca="1">IF(X$5&lt;&gt;"",HLOOKUP(X$5,Functionalization!$G$6:$R$373,ROW($A246)-5,FALSE),IFERROR(INDEX(X$337:X$373,MATCH($F246,$B$337:$B$373,0))/VLOOKUP($F246,$B$337:$BB$373,MATCH(LEFT(TRIM(X$6),FIND("~",SUBSTITUTE(X$6,"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246))*HLOOKUP(LEFT(TRIM(X$6),FIND("~",SUBSTITUTE(X$6," ","~",LEN(TRIM(X$6))-LEN(SUBSTITUTE(TRIM(X$6)," ",""))))-1)&amp;" Total",$B$6:$BB$373,ROW($A246)-5,FALSE))</f>
        <v>0</v>
      </c>
      <c r="Y246" s="10">
        <f ca="1">IF(Y$5&lt;&gt;"",HLOOKUP(Y$5,Functionalization!$G$6:$R$373,ROW($A246)-5,FALSE),IFERROR(INDEX(Y$337:Y$373,MATCH($F246,$B$337:$B$373,0))/VLOOKUP($F246,$B$337:$BB$373,MATCH(LEFT(TRIM(Y$6),FIND("~",SUBSTITUTE(Y$6,"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246))*HLOOKUP(LEFT(TRIM(Y$6),FIND("~",SUBSTITUTE(Y$6," ","~",LEN(TRIM(Y$6))-LEN(SUBSTITUTE(TRIM(Y$6)," ",""))))-1)&amp;" Total",$B$6:$BB$373,ROW($A246)-5,FALSE))</f>
        <v>0</v>
      </c>
      <c r="Z246" s="10">
        <f ca="1">IF(Z$5&lt;&gt;"",HLOOKUP(Z$5,Functionalization!$G$6:$R$373,ROW($A246)-5,FALSE),IFERROR(INDEX(Z$337:Z$373,MATCH($F246,$B$337:$B$373,0))/VLOOKUP($F246,$B$337:$BB$373,MATCH(LEFT(TRIM(Z$6),FIND("~",SUBSTITUTE(Z$6,"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246))*HLOOKUP(LEFT(TRIM(Z$6),FIND("~",SUBSTITUTE(Z$6," ","~",LEN(TRIM(Z$6))-LEN(SUBSTITUTE(TRIM(Z$6)," ",""))))-1)&amp;" Total",$B$6:$BB$373,ROW($A246)-5,FALSE))</f>
        <v>0</v>
      </c>
      <c r="AA246" s="10">
        <f ca="1">IF(AA$5&lt;&gt;"",HLOOKUP(AA$5,Functionalization!$G$6:$R$373,ROW($A246)-5,FALSE),IFERROR(INDEX(AA$337:AA$373,MATCH($F246,$B$337:$B$373,0))/VLOOKUP($F246,$B$337:$BB$373,MATCH(LEFT(TRIM(AA$6),FIND("~",SUBSTITUTE(AA$6,"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246))*HLOOKUP(LEFT(TRIM(AA$6),FIND("~",SUBSTITUTE(AA$6," ","~",LEN(TRIM(AA$6))-LEN(SUBSTITUTE(TRIM(AA$6)," ",""))))-1)&amp;" Total",$B$6:$BB$373,ROW($A246)-5,FALSE))</f>
        <v>0</v>
      </c>
      <c r="AB246" s="10">
        <f ca="1">IF(AB$5&lt;&gt;"",HLOOKUP(AB$5,Functionalization!$G$6:$R$373,ROW($A246)-5,FALSE),IFERROR(INDEX(AB$337:AB$373,MATCH($F246,$B$337:$B$373,0))/VLOOKUP($F246,$B$337:$BB$373,MATCH(LEFT(TRIM(AB$6),FIND("~",SUBSTITUTE(AB$6,"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246))*HLOOKUP(LEFT(TRIM(AB$6),FIND("~",SUBSTITUTE(AB$6," ","~",LEN(TRIM(AB$6))-LEN(SUBSTITUTE(TRIM(AB$6)," ",""))))-1)&amp;" Total",$B$6:$BB$373,ROW($A246)-5,FALSE))</f>
        <v>0</v>
      </c>
      <c r="AC246" s="10">
        <f ca="1">IF(AC$5&lt;&gt;"",HLOOKUP(AC$5,Functionalization!$G$6:$R$373,ROW($A246)-5,FALSE),IFERROR(INDEX(AC$337:AC$373,MATCH($F246,$B$337:$B$373,0))/VLOOKUP($F246,$B$337:$BB$373,MATCH(LEFT(TRIM(AC$6),FIND("~",SUBSTITUTE(AC$6,"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246))*HLOOKUP(LEFT(TRIM(AC$6),FIND("~",SUBSTITUTE(AC$6," ","~",LEN(TRIM(AC$6))-LEN(SUBSTITUTE(TRIM(AC$6)," ",""))))-1)&amp;" Total",$B$6:$BB$373,ROW($A246)-5,FALSE))</f>
        <v>0</v>
      </c>
      <c r="AD246" s="10">
        <f ca="1">IF(AD$5&lt;&gt;"",HLOOKUP(AD$5,Functionalization!$G$6:$R$373,ROW($A246)-5,FALSE),IFERROR(INDEX(AD$337:AD$373,MATCH($F246,$B$337:$B$373,0))/VLOOKUP($F246,$B$337:$BB$373,MATCH(LEFT(TRIM(AD$6),FIND("~",SUBSTITUTE(AD$6,"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246))*HLOOKUP(LEFT(TRIM(AD$6),FIND("~",SUBSTITUTE(AD$6," ","~",LEN(TRIM(AD$6))-LEN(SUBSTITUTE(TRIM(AD$6)," ",""))))-1)&amp;" Total",$B$6:$BB$373,ROW($A246)-5,FALSE))</f>
        <v>0</v>
      </c>
      <c r="AE246" s="10">
        <f ca="1">IF(AE$5&lt;&gt;"",HLOOKUP(AE$5,Functionalization!$G$6:$R$373,ROW($A246)-5,FALSE),IFERROR(INDEX(AE$337:AE$373,MATCH($F246,$B$337:$B$373,0))/VLOOKUP($F246,$B$337:$BB$373,MATCH(LEFT(TRIM(AE$6),FIND("~",SUBSTITUTE(AE$6,"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246))*HLOOKUP(LEFT(TRIM(AE$6),FIND("~",SUBSTITUTE(AE$6," ","~",LEN(TRIM(AE$6))-LEN(SUBSTITUTE(TRIM(AE$6)," ",""))))-1)&amp;" Total",$B$6:$BB$373,ROW($A246)-5,FALSE))</f>
        <v>0</v>
      </c>
      <c r="AF246" s="10">
        <f ca="1">IF(AF$5&lt;&gt;"",HLOOKUP(AF$5,Functionalization!$G$6:$R$373,ROW($A246)-5,FALSE),IFERROR(INDEX(AF$337:AF$373,MATCH($F246,$B$337:$B$373,0))/VLOOKUP($F246,$B$337:$BB$373,MATCH(LEFT(TRIM(AF$6),FIND("~",SUBSTITUTE(AF$6,"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246))*HLOOKUP(LEFT(TRIM(AF$6),FIND("~",SUBSTITUTE(AF$6," ","~",LEN(TRIM(AF$6))-LEN(SUBSTITUTE(TRIM(AF$6)," ",""))))-1)&amp;" Total",$B$6:$BB$373,ROW($A246)-5,FALSE))</f>
        <v>0</v>
      </c>
      <c r="AG246" s="10">
        <f ca="1">IF(AG$5&lt;&gt;"",HLOOKUP(AG$5,Functionalization!$G$6:$R$373,ROW($A246)-5,FALSE),IFERROR(INDEX(AG$337:AG$373,MATCH($F246,$B$337:$B$373,0))/VLOOKUP($F246,$B$337:$BB$373,MATCH(LEFT(TRIM(AG$6),FIND("~",SUBSTITUTE(AG$6,"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246))*HLOOKUP(LEFT(TRIM(AG$6),FIND("~",SUBSTITUTE(AG$6," ","~",LEN(TRIM(AG$6))-LEN(SUBSTITUTE(TRIM(AG$6)," ",""))))-1)&amp;" Total",$B$6:$BB$373,ROW($A246)-5,FALSE))</f>
        <v>0</v>
      </c>
      <c r="AH246" s="10">
        <f ca="1">IF(AH$5&lt;&gt;"",HLOOKUP(AH$5,Functionalization!$G$6:$R$373,ROW($A246)-5,FALSE),IFERROR(INDEX(AH$337:AH$373,MATCH($F246,$B$337:$B$373,0))/VLOOKUP($F246,$B$337:$BB$373,MATCH(LEFT(TRIM(AH$6),FIND("~",SUBSTITUTE(AH$6,"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246))*HLOOKUP(LEFT(TRIM(AH$6),FIND("~",SUBSTITUTE(AH$6," ","~",LEN(TRIM(AH$6))-LEN(SUBSTITUTE(TRIM(AH$6)," ",""))))-1)&amp;" Total",$B$6:$BB$373,ROW($A246)-5,FALSE))</f>
        <v>0</v>
      </c>
      <c r="AI246" s="10">
        <f ca="1">IF(AI$5&lt;&gt;"",HLOOKUP(AI$5,Functionalization!$G$6:$R$373,ROW($A246)-5,FALSE),IFERROR(INDEX(AI$337:AI$373,MATCH($F246,$B$337:$B$373,0))/VLOOKUP($F246,$B$337:$BB$373,MATCH(LEFT(TRIM(AI$6),FIND("~",SUBSTITUTE(AI$6,"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246))*HLOOKUP(LEFT(TRIM(AI$6),FIND("~",SUBSTITUTE(AI$6," ","~",LEN(TRIM(AI$6))-LEN(SUBSTITUTE(TRIM(AI$6)," ",""))))-1)&amp;" Total",$B$6:$BB$373,ROW($A246)-5,FALSE))</f>
        <v>0</v>
      </c>
      <c r="AJ246" s="10">
        <f ca="1">IF(AJ$5&lt;&gt;"",HLOOKUP(AJ$5,Functionalization!$G$6:$R$373,ROW($A246)-5,FALSE),IFERROR(INDEX(AJ$337:AJ$373,MATCH($F246,$B$337:$B$373,0))/VLOOKUP($F246,$B$337:$BB$373,MATCH(LEFT(TRIM(AJ$6),FIND("~",SUBSTITUTE(AJ$6,"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246))*HLOOKUP(LEFT(TRIM(AJ$6),FIND("~",SUBSTITUTE(AJ$6," ","~",LEN(TRIM(AJ$6))-LEN(SUBSTITUTE(TRIM(AJ$6)," ",""))))-1)&amp;" Total",$B$6:$BB$373,ROW($A246)-5,FALSE))</f>
        <v>0</v>
      </c>
      <c r="AK246" s="10">
        <f ca="1">IF(AK$5&lt;&gt;"",HLOOKUP(AK$5,Functionalization!$G$6:$R$373,ROW($A246)-5,FALSE),IFERROR(INDEX(AK$337:AK$373,MATCH($F246,$B$337:$B$373,0))/VLOOKUP($F246,$B$337:$BB$373,MATCH(LEFT(TRIM(AK$6),FIND("~",SUBSTITUTE(AK$6,"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246))*HLOOKUP(LEFT(TRIM(AK$6),FIND("~",SUBSTITUTE(AK$6," ","~",LEN(TRIM(AK$6))-LEN(SUBSTITUTE(TRIM(AK$6)," ",""))))-1)&amp;" Total",$B$6:$BB$373,ROW($A246)-5,FALSE))</f>
        <v>0</v>
      </c>
      <c r="AL246" s="10">
        <f ca="1">IF(AL$5&lt;&gt;"",HLOOKUP(AL$5,Functionalization!$G$6:$R$373,ROW($A246)-5,FALSE),IFERROR(INDEX(AL$337:AL$373,MATCH($F246,$B$337:$B$373,0))/VLOOKUP($F246,$B$337:$BB$373,MATCH(LEFT(TRIM(AL$6),FIND("~",SUBSTITUTE(AL$6,"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246))*HLOOKUP(LEFT(TRIM(AL$6),FIND("~",SUBSTITUTE(AL$6," ","~",LEN(TRIM(AL$6))-LEN(SUBSTITUTE(TRIM(AL$6)," ",""))))-1)&amp;" Total",$B$6:$BB$373,ROW($A246)-5,FALSE))</f>
        <v>0</v>
      </c>
      <c r="AM246" s="10">
        <f ca="1">IF(AM$5&lt;&gt;"",HLOOKUP(AM$5,Functionalization!$G$6:$R$373,ROW($A246)-5,FALSE),IFERROR(INDEX(AM$337:AM$373,MATCH($F246,$B$337:$B$373,0))/VLOOKUP($F246,$B$337:$BB$373,MATCH(LEFT(TRIM(AM$6),FIND("~",SUBSTITUTE(AM$6,"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246))*HLOOKUP(LEFT(TRIM(AM$6),FIND("~",SUBSTITUTE(AM$6," ","~",LEN(TRIM(AM$6))-LEN(SUBSTITUTE(TRIM(AM$6)," ",""))))-1)&amp;" Total",$B$6:$BB$373,ROW($A246)-5,FALSE))</f>
        <v>0</v>
      </c>
      <c r="AN246" s="10">
        <f ca="1">IF(AN$5&lt;&gt;"",HLOOKUP(AN$5,Functionalization!$G$6:$R$373,ROW($A246)-5,FALSE),IFERROR(INDEX(AN$337:AN$373,MATCH($F246,$B$337:$B$373,0))/VLOOKUP($F246,$B$337:$BB$373,MATCH(LEFT(TRIM(AN$6),FIND("~",SUBSTITUTE(AN$6,"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246))*HLOOKUP(LEFT(TRIM(AN$6),FIND("~",SUBSTITUTE(AN$6," ","~",LEN(TRIM(AN$6))-LEN(SUBSTITUTE(TRIM(AN$6)," ",""))))-1)&amp;" Total",$B$6:$BB$373,ROW($A246)-5,FALSE))</f>
        <v>0</v>
      </c>
      <c r="AO246" s="10">
        <f ca="1">IF(AO$5&lt;&gt;"",HLOOKUP(AO$5,Functionalization!$G$6:$R$373,ROW($A246)-5,FALSE),IFERROR(INDEX(AO$337:AO$373,MATCH($F246,$B$337:$B$373,0))/VLOOKUP($F246,$B$337:$BB$373,MATCH(LEFT(TRIM(AO$6),FIND("~",SUBSTITUTE(AO$6,"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246))*HLOOKUP(LEFT(TRIM(AO$6),FIND("~",SUBSTITUTE(AO$6," ","~",LEN(TRIM(AO$6))-LEN(SUBSTITUTE(TRIM(AO$6)," ",""))))-1)&amp;" Total",$B$6:$BB$373,ROW($A246)-5,FALSE))</f>
        <v>0</v>
      </c>
      <c r="AP246" s="10">
        <f ca="1">IF(AP$5&lt;&gt;"",HLOOKUP(AP$5,Functionalization!$G$6:$R$373,ROW($A246)-5,FALSE),IFERROR(INDEX(AP$337:AP$373,MATCH($F246,$B$337:$B$373,0))/VLOOKUP($F246,$B$337:$BB$373,MATCH(LEFT(TRIM(AP$6),FIND("~",SUBSTITUTE(AP$6,"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246))*HLOOKUP(LEFT(TRIM(AP$6),FIND("~",SUBSTITUTE(AP$6," ","~",LEN(TRIM(AP$6))-LEN(SUBSTITUTE(TRIM(AP$6)," ",""))))-1)&amp;" Total",$B$6:$BB$373,ROW($A246)-5,FALSE))</f>
        <v>0</v>
      </c>
      <c r="AQ246" s="10">
        <f ca="1">IF(AQ$5&lt;&gt;"",HLOOKUP(AQ$5,Functionalization!$G$6:$R$373,ROW($A246)-5,FALSE),IFERROR(INDEX(AQ$337:AQ$373,MATCH($F246,$B$337:$B$373,0))/VLOOKUP($F246,$B$337:$BB$373,MATCH(LEFT(TRIM(AQ$6),FIND("~",SUBSTITUTE(AQ$6,"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246))*HLOOKUP(LEFT(TRIM(AQ$6),FIND("~",SUBSTITUTE(AQ$6," ","~",LEN(TRIM(AQ$6))-LEN(SUBSTITUTE(TRIM(AQ$6)," ",""))))-1)&amp;" Total",$B$6:$BB$373,ROW($A246)-5,FALSE))</f>
        <v>0</v>
      </c>
      <c r="AR246" s="10">
        <f ca="1">IF(AR$5&lt;&gt;"",HLOOKUP(AR$5,Functionalization!$G$6:$R$373,ROW($A246)-5,FALSE),IFERROR(INDEX(AR$337:AR$373,MATCH($F246,$B$337:$B$373,0))/VLOOKUP($F246,$B$337:$BB$373,MATCH(LEFT(TRIM(AR$6),FIND("~",SUBSTITUTE(AR$6,"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246))*HLOOKUP(LEFT(TRIM(AR$6),FIND("~",SUBSTITUTE(AR$6," ","~",LEN(TRIM(AR$6))-LEN(SUBSTITUTE(TRIM(AR$6)," ",""))))-1)&amp;" Total",$B$6:$BB$373,ROW($A246)-5,FALSE))</f>
        <v>0</v>
      </c>
      <c r="AS246" s="10">
        <f ca="1">IF(AS$5&lt;&gt;"",HLOOKUP(AS$5,Functionalization!$G$6:$R$373,ROW($A246)-5,FALSE),IFERROR(INDEX(AS$337:AS$373,MATCH($F246,$B$337:$B$373,0))/VLOOKUP($F246,$B$337:$BB$373,MATCH(LEFT(TRIM(AS$6),FIND("~",SUBSTITUTE(AS$6,"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246))*HLOOKUP(LEFT(TRIM(AS$6),FIND("~",SUBSTITUTE(AS$6," ","~",LEN(TRIM(AS$6))-LEN(SUBSTITUTE(TRIM(AS$6)," ",""))))-1)&amp;" Total",$B$6:$BB$373,ROW($A246)-5,FALSE))</f>
        <v>0</v>
      </c>
      <c r="AT246" s="10">
        <f ca="1">IF(AT$5&lt;&gt;"",HLOOKUP(AT$5,Functionalization!$G$6:$R$373,ROW($A246)-5,FALSE),IFERROR(INDEX(AT$337:AT$373,MATCH($F246,$B$337:$B$373,0))/VLOOKUP($F246,$B$337:$BB$373,MATCH(LEFT(TRIM(AT$6),FIND("~",SUBSTITUTE(AT$6,"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246))*HLOOKUP(LEFT(TRIM(AT$6),FIND("~",SUBSTITUTE(AT$6," ","~",LEN(TRIM(AT$6))-LEN(SUBSTITUTE(TRIM(AT$6)," ",""))))-1)&amp;" Total",$B$6:$BB$373,ROW($A246)-5,FALSE))</f>
        <v>0</v>
      </c>
      <c r="AU246" s="10">
        <f ca="1">IF(AU$5&lt;&gt;"",HLOOKUP(AU$5,Functionalization!$G$6:$R$373,ROW($A246)-5,FALSE),IFERROR(INDEX(AU$337:AU$373,MATCH($F246,$B$337:$B$373,0))/VLOOKUP($F246,$B$337:$BB$373,MATCH(LEFT(TRIM(AU$6),FIND("~",SUBSTITUTE(AU$6,"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246))*HLOOKUP(LEFT(TRIM(AU$6),FIND("~",SUBSTITUTE(AU$6," ","~",LEN(TRIM(AU$6))-LEN(SUBSTITUTE(TRIM(AU$6)," ",""))))-1)&amp;" Total",$B$6:$BB$373,ROW($A246)-5,FALSE))</f>
        <v>0</v>
      </c>
      <c r="AV246" s="10">
        <f ca="1">IF(AV$5&lt;&gt;"",HLOOKUP(AV$5,Functionalization!$G$6:$R$373,ROW($A246)-5,FALSE),IFERROR(INDEX(AV$337:AV$373,MATCH($F246,$B$337:$B$373,0))/VLOOKUP($F246,$B$337:$BB$373,MATCH(LEFT(TRIM(AV$6),FIND("~",SUBSTITUTE(AV$6,"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246))*HLOOKUP(LEFT(TRIM(AV$6),FIND("~",SUBSTITUTE(AV$6," ","~",LEN(TRIM(AV$6))-LEN(SUBSTITUTE(TRIM(AV$6)," ",""))))-1)&amp;" Total",$B$6:$BB$373,ROW($A246)-5,FALSE))</f>
        <v>0</v>
      </c>
      <c r="AW246" s="10">
        <f ca="1">IF(AW$5&lt;&gt;"",HLOOKUP(AW$5,Functionalization!$G$6:$R$373,ROW($A246)-5,FALSE),IFERROR(INDEX(AW$337:AW$373,MATCH($F246,$B$337:$B$373,0))/VLOOKUP($F246,$B$337:$BB$373,MATCH(LEFT(TRIM(AW$6),FIND("~",SUBSTITUTE(AW$6,"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246))*HLOOKUP(LEFT(TRIM(AW$6),FIND("~",SUBSTITUTE(AW$6," ","~",LEN(TRIM(AW$6))-LEN(SUBSTITUTE(TRIM(AW$6)," ",""))))-1)&amp;" Total",$B$6:$BB$373,ROW($A246)-5,FALSE))</f>
        <v>0</v>
      </c>
      <c r="AX246" s="10">
        <f ca="1">IF(AX$5&lt;&gt;"",HLOOKUP(AX$5,Functionalization!$G$6:$R$373,ROW($A246)-5,FALSE),IFERROR(INDEX(AX$337:AX$373,MATCH($F246,$B$337:$B$373,0))/VLOOKUP($F246,$B$337:$BB$373,MATCH(LEFT(TRIM(AX$6),FIND("~",SUBSTITUTE(AX$6,"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246))*HLOOKUP(LEFT(TRIM(AX$6),FIND("~",SUBSTITUTE(AX$6," ","~",LEN(TRIM(AX$6))-LEN(SUBSTITUTE(TRIM(AX$6)," ",""))))-1)&amp;" Total",$B$6:$BB$373,ROW($A246)-5,FALSE))</f>
        <v>0</v>
      </c>
      <c r="AY246" s="10">
        <f ca="1">IF(AY$5&lt;&gt;"",HLOOKUP(AY$5,Functionalization!$G$6:$R$373,ROW($A246)-5,FALSE),IFERROR(INDEX(AY$337:AY$373,MATCH($F246,$B$337:$B$373,0))/VLOOKUP($F246,$B$337:$BB$373,MATCH(LEFT(TRIM(AY$6),FIND("~",SUBSTITUTE(AY$6,"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246))*HLOOKUP(LEFT(TRIM(AY$6),FIND("~",SUBSTITUTE(AY$6," ","~",LEN(TRIM(AY$6))-LEN(SUBSTITUTE(TRIM(AY$6)," ",""))))-1)&amp;" Total",$B$6:$BB$373,ROW($A246)-5,FALSE))</f>
        <v>0</v>
      </c>
      <c r="AZ246" s="10">
        <f ca="1">IF(AZ$5&lt;&gt;"",HLOOKUP(AZ$5,Functionalization!$G$6:$R$373,ROW($A246)-5,FALSE),IFERROR(INDEX(AZ$337:AZ$373,MATCH($F246,$B$337:$B$373,0))/VLOOKUP($F246,$B$337:$BB$373,MATCH(LEFT(TRIM(AZ$6),FIND("~",SUBSTITUTE(AZ$6,"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246))*HLOOKUP(LEFT(TRIM(AZ$6),FIND("~",SUBSTITUTE(AZ$6," ","~",LEN(TRIM(AZ$6))-LEN(SUBSTITUTE(TRIM(AZ$6)," ",""))))-1)&amp;" Total",$B$6:$BB$373,ROW($A246)-5,FALSE))</f>
        <v>0</v>
      </c>
      <c r="BA246" s="10">
        <f ca="1">IF(BA$5&lt;&gt;"",HLOOKUP(BA$5,Functionalization!$G$6:$R$373,ROW($A246)-5,FALSE),IFERROR(INDEX(BA$337:BA$373,MATCH($F246,$B$337:$B$373,0))/VLOOKUP($F246,$B$337:$BB$373,MATCH(LEFT(TRIM(BA$6),FIND("~",SUBSTITUTE(BA$6,"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246))*HLOOKUP(LEFT(TRIM(BA$6),FIND("~",SUBSTITUTE(BA$6," ","~",LEN(TRIM(BA$6))-LEN(SUBSTITUTE(TRIM(BA$6)," ",""))))-1)&amp;" Total",$B$6:$BB$373,ROW($A246)-5,FALSE))</f>
        <v>0</v>
      </c>
      <c r="BB246" s="10">
        <f ca="1">IF(BB$5&lt;&gt;"",HLOOKUP(BB$5,Functionalization!$G$6:$R$373,ROW($A246)-5,FALSE),IFERROR(INDEX(BB$337:BB$373,MATCH($F246,$B$337:$B$373,0))/VLOOKUP($F246,$B$337:$BB$373,MATCH(LEFT(TRIM(BB$6),FIND("~",SUBSTITUTE(BB$6,"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246))*HLOOKUP(LEFT(TRIM(BB$6),FIND("~",SUBSTITUTE(BB$6," ","~",LEN(TRIM(BB$6))-LEN(SUBSTITUTE(TRIM(BB$6)," ",""))))-1)&amp;" Total",$B$6:$BB$373,ROW($A246)-5,FALSE))</f>
        <v>0</v>
      </c>
      <c r="BD246">
        <f ca="1">IFERROR(IF(SUMIF($G$6:$BB$6,BD$6&amp;" Total",$G246:$BB246)-(SUMIF($G$6:$BB$6,BD$6&amp;" "&amp;'Input-Func_Class'!$D$22,$G246:$BB246)+IFERROR(SUMIF($G$6:$BB$6,BD$6&amp;" "&amp;'Input-Func_Class'!$E$22,$G246:$BB246),SUMIF($G$6:$BB$6,BD$6&amp;" "&amp;'Input-Func_Class'!$B$24,$G246:$BB246))+SUMIF($G$6:$BB$6,BD$6&amp;" "&amp;'Input-Func_Class'!$F$22,$G246:$BB246))&lt;Check_Limit,0,1),1)</f>
        <v>0</v>
      </c>
      <c r="BE246">
        <f ca="1">IFERROR(IF(SUMIF($G$6:$BB$6,BE$6&amp;" Total",$G246:$BB246)-(SUMIF($G$6:$BB$6,BE$6&amp;" "&amp;'Input-Func_Class'!$D$22,$G246:$BB246)+IFERROR(SUMIF($G$6:$BB$6,BE$6&amp;" "&amp;'Input-Func_Class'!$E$22,$G246:$BB246),SUMIF($G$6:$BB$6,BE$6&amp;" "&amp;'Input-Func_Class'!$B$24,$G246:$BB246))+SUMIF($G$6:$BB$6,BE$6&amp;" "&amp;'Input-Func_Class'!$F$22,$G246:$BB246))&lt;Check_Limit,0,1),1)</f>
        <v>0</v>
      </c>
      <c r="BF246">
        <f ca="1">IFERROR(IF(SUMIF($G$6:$BB$6,BF$6&amp;" Total",$G246:$BB246)-(SUMIF($G$6:$BB$6,BF$6&amp;" "&amp;'Input-Func_Class'!$D$22,$G246:$BB246)+IFERROR(SUMIF($G$6:$BB$6,BF$6&amp;" "&amp;'Input-Func_Class'!$E$22,$G246:$BB246),SUMIF($G$6:$BB$6,BF$6&amp;" "&amp;'Input-Func_Class'!$B$24,$G246:$BB246))+SUMIF($G$6:$BB$6,BF$6&amp;" "&amp;'Input-Func_Class'!$F$22,$G246:$BB246))&lt;Check_Limit,0,1),1)</f>
        <v>0</v>
      </c>
      <c r="BG246">
        <f ca="1">IFERROR(IF(SUMIF($G$6:$BB$6,BG$6&amp;" Total",$G246:$BB246)-(SUMIF($G$6:$BB$6,BG$6&amp;" "&amp;'Input-Func_Class'!$D$22,$G246:$BB246)+IFERROR(SUMIF($G$6:$BB$6,BG$6&amp;" "&amp;'Input-Func_Class'!$E$22,$G246:$BB246),SUMIF($G$6:$BB$6,BG$6&amp;" "&amp;'Input-Func_Class'!$B$24,$G246:$BB246))+SUMIF($G$6:$BB$6,BG$6&amp;" "&amp;'Input-Func_Class'!$F$22,$G246:$BB246))&lt;Check_Limit,0,1),1)</f>
        <v>0</v>
      </c>
      <c r="BH246">
        <f ca="1">IFERROR(IF(SUMIF($G$6:$BB$6,BH$6&amp;" Total",$G246:$BB246)-(SUMIF($G$6:$BB$6,BH$6&amp;" "&amp;'Input-Func_Class'!$D$22,$G246:$BB246)+IFERROR(SUMIF($G$6:$BB$6,BH$6&amp;" "&amp;'Input-Func_Class'!$E$22,$G246:$BB246),SUMIF($G$6:$BB$6,BH$6&amp;" "&amp;'Input-Func_Class'!$B$24,$G246:$BB246))+SUMIF($G$6:$BB$6,BH$6&amp;" "&amp;'Input-Func_Class'!$F$22,$G246:$BB246))&lt;Check_Limit,0,1),1)</f>
        <v>0</v>
      </c>
      <c r="BI246">
        <f ca="1">IFERROR(IF(SUMIF($G$6:$BB$6,BI$6&amp;" Total",$G246:$BB246)-(SUMIF($G$6:$BB$6,BI$6&amp;" "&amp;'Input-Func_Class'!$D$22,$G246:$BB246)+IFERROR(SUMIF($G$6:$BB$6,BI$6&amp;" "&amp;'Input-Func_Class'!$E$22,$G246:$BB246),SUMIF($G$6:$BB$6,BI$6&amp;" "&amp;'Input-Func_Class'!$B$24,$G246:$BB246))+SUMIF($G$6:$BB$6,BI$6&amp;" "&amp;'Input-Func_Class'!$F$22,$G246:$BB246))&lt;Check_Limit,0,1),1)</f>
        <v>0</v>
      </c>
      <c r="BJ246">
        <f ca="1">IFERROR(IF(SUMIF($G$6:$BB$6,BJ$6&amp;" Total",$G246:$BB246)-(SUMIF($G$6:$BB$6,BJ$6&amp;" "&amp;'Input-Func_Class'!$D$22,$G246:$BB246)+IFERROR(SUMIF($G$6:$BB$6,BJ$6&amp;" "&amp;'Input-Func_Class'!$E$22,$G246:$BB246),SUMIF($G$6:$BB$6,BJ$6&amp;" "&amp;'Input-Func_Class'!$B$24,$G246:$BB246))+SUMIF($G$6:$BB$6,BJ$6&amp;" "&amp;'Input-Func_Class'!$F$22,$G246:$BB246))&lt;Check_Limit,0,1),1)</f>
        <v>0</v>
      </c>
      <c r="BK246">
        <f ca="1">IFERROR(IF(SUMIF($G$6:$BB$6,BK$6&amp;" Total",$G246:$BB246)-(SUMIF($G$6:$BB$6,BK$6&amp;" "&amp;'Input-Func_Class'!$D$22,$G246:$BB246)+IFERROR(SUMIF($G$6:$BB$6,BK$6&amp;" "&amp;'Input-Func_Class'!$E$22,$G246:$BB246),SUMIF($G$6:$BB$6,BK$6&amp;" "&amp;'Input-Func_Class'!$B$24,$G246:$BB246))+SUMIF($G$6:$BB$6,BK$6&amp;" "&amp;'Input-Func_Class'!$F$22,$G246:$BB246))&lt;Check_Limit,0,1),1)</f>
        <v>0</v>
      </c>
      <c r="BL246">
        <f ca="1">IFERROR(IF(SUMIF($G$6:$BB$6,BL$6&amp;" Total",$G246:$BB246)-(SUMIF($G$6:$BB$6,BL$6&amp;" "&amp;'Input-Func_Class'!$D$22,$G246:$BB246)+IFERROR(SUMIF($G$6:$BB$6,BL$6&amp;" "&amp;'Input-Func_Class'!$E$22,$G246:$BB246),SUMIF($G$6:$BB$6,BL$6&amp;" "&amp;'Input-Func_Class'!$B$24,$G246:$BB246))+SUMIF($G$6:$BB$6,BL$6&amp;" "&amp;'Input-Func_Class'!$F$22,$G246:$BB246))&lt;Check_Limit,0,1),1)</f>
        <v>0</v>
      </c>
      <c r="BM246">
        <f ca="1">IFERROR(IF(SUMIF($G$6:$BB$6,BM$6&amp;" Total",$G246:$BB246)-(SUMIF($G$6:$BB$6,BM$6&amp;" "&amp;'Input-Func_Class'!$D$22,$G246:$BB246)+IFERROR(SUMIF($G$6:$BB$6,BM$6&amp;" "&amp;'Input-Func_Class'!$E$22,$G246:$BB246),SUMIF($G$6:$BB$6,BM$6&amp;" "&amp;'Input-Func_Class'!$B$24,$G246:$BB246))+SUMIF($G$6:$BB$6,BM$6&amp;" "&amp;'Input-Func_Class'!$F$22,$G246:$BB246))&lt;Check_Limit,0,1),1)</f>
        <v>0</v>
      </c>
      <c r="BN246">
        <f ca="1">IFERROR(IF(SUMIF($G$6:$BB$6,BN$6&amp;" Total",$G246:$BB246)-(SUMIF($G$6:$BB$6,BN$6&amp;" "&amp;'Input-Func_Class'!$D$22,$G246:$BB246)+IFERROR(SUMIF($G$6:$BB$6,BN$6&amp;" "&amp;'Input-Func_Class'!$E$22,$G246:$BB246),SUMIF($G$6:$BB$6,BN$6&amp;" "&amp;'Input-Func_Class'!$B$24,$G246:$BB246))+SUMIF($G$6:$BB$6,BN$6&amp;" "&amp;'Input-Func_Class'!$F$22,$G246:$BB246))&lt;Check_Limit,0,1),1)</f>
        <v>0</v>
      </c>
      <c r="BO246">
        <f ca="1">IFERROR(IF(SUMIF($G$6:$BB$6,BO$6&amp;" Total",$G246:$BB246)-(SUMIF($G$6:$BB$6,BO$6&amp;" "&amp;'Input-Func_Class'!$D$22,$G246:$BB246)+IFERROR(SUMIF($G$6:$BB$6,BO$6&amp;" "&amp;'Input-Func_Class'!$E$22,$G246:$BB246),SUMIF($G$6:$BB$6,BO$6&amp;" "&amp;'Input-Func_Class'!$B$24,$G246:$BB246))+SUMIF($G$6:$BB$6,BO$6&amp;" "&amp;'Input-Func_Class'!$F$22,$G246:$BB246))&lt;Check_Limit,0,1),1)</f>
        <v>0</v>
      </c>
    </row>
    <row r="247" spans="1:67" outlineLevel="1">
      <c r="A247" s="31">
        <f>IF(ISBLANK('Input-Accounts'!A247),"",'Input-Accounts'!A247)</f>
        <v>218</v>
      </c>
      <c r="B247" s="53" t="str">
        <f>IF(ISBLANK('Input-Accounts'!B247),"",'Input-Accounts'!B247)</f>
        <v>MISC INTANGIBLE PLANT-OTHER SOFTWARE</v>
      </c>
      <c r="C247" s="31">
        <f>IF(ISBLANK('Input-Accounts'!C247),"",'Input-Accounts'!C247)</f>
        <v>303.3</v>
      </c>
      <c r="D247" s="10">
        <f>Functionalization!$D247</f>
        <v>3023081.9587021205</v>
      </c>
      <c r="E247" s="10">
        <f t="shared" ca="1" si="69"/>
        <v>0</v>
      </c>
      <c r="F247" s="3" t="str">
        <f>IF($D247=0,"-",IF('Input-Accounts'!$E247&lt;&gt;0,'Input-Accounts'!$E247,'Input-Accounts'!$G247))</f>
        <v>INT_DISTPT_SUBTOTAL</v>
      </c>
      <c r="G247" s="10">
        <f ca="1">IF(G$5&lt;&gt;"",HLOOKUP(G$5,Functionalization!$G$6:$R$373,ROW($A247)-5,FALSE),IFERROR(INDEX(G$337:G$373,MATCH($F247,$B$337:$B$373,0))/VLOOKUP($F247,$B$337:$BB$373,MATCH(LEFT(TRIM(G$6),FIND("~",SUBSTITUTE(G$6,"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247))*HLOOKUP(LEFT(TRIM(G$6),FIND("~",SUBSTITUTE(G$6," ","~",LEN(TRIM(G$6))-LEN(SUBSTITUTE(TRIM(G$6)," ",""))))-1)&amp;" Total",$B$6:$BB$373,ROW($A247)-5,FALSE))</f>
        <v>1925591.1000831432</v>
      </c>
      <c r="H247" s="10">
        <f ca="1">IF(H$5&lt;&gt;"",HLOOKUP(H$5,Functionalization!$G$6:$R$373,ROW($A247)-5,FALSE),IFERROR(INDEX(H$337:H$373,MATCH($F247,$B$337:$B$373,0))/VLOOKUP($F247,$B$337:$BB$373,MATCH(LEFT(TRIM(H$6),FIND("~",SUBSTITUTE(H$6,"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247))*HLOOKUP(LEFT(TRIM(H$6),FIND("~",SUBSTITUTE(H$6," ","~",LEN(TRIM(H$6))-LEN(SUBSTITUTE(TRIM(H$6)," ",""))))-1)&amp;" Total",$B$6:$BB$373,ROW($A247)-5,FALSE))</f>
        <v>1428738.1802763913</v>
      </c>
      <c r="I247" s="10">
        <f ca="1">IF(I$5&lt;&gt;"",HLOOKUP(I$5,Functionalization!$G$6:$R$373,ROW($A247)-5,FALSE),IFERROR(INDEX(I$337:I$373,MATCH($F247,$B$337:$B$373,0))/VLOOKUP($F247,$B$337:$BB$373,MATCH(LEFT(TRIM(I$6),FIND("~",SUBSTITUTE(I$6,"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247))*HLOOKUP(LEFT(TRIM(I$6),FIND("~",SUBSTITUTE(I$6," ","~",LEN(TRIM(I$6))-LEN(SUBSTITUTE(TRIM(I$6)," ",""))))-1)&amp;" Total",$B$6:$BB$373,ROW($A247)-5,FALSE))</f>
        <v>0</v>
      </c>
      <c r="J247" s="10">
        <f ca="1">IF(J$5&lt;&gt;"",HLOOKUP(J$5,Functionalization!$G$6:$R$373,ROW($A247)-5,FALSE),IFERROR(INDEX(J$337:J$373,MATCH($F247,$B$337:$B$373,0))/VLOOKUP($F247,$B$337:$BB$373,MATCH(LEFT(TRIM(J$6),FIND("~",SUBSTITUTE(J$6,"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247))*HLOOKUP(LEFT(TRIM(J$6),FIND("~",SUBSTITUTE(J$6," ","~",LEN(TRIM(J$6))-LEN(SUBSTITUTE(TRIM(J$6)," ",""))))-1)&amp;" Total",$B$6:$BB$373,ROW($A247)-5,FALSE))</f>
        <v>496852.91980675166</v>
      </c>
      <c r="K247" s="10">
        <f ca="1">IF(K$5&lt;&gt;"",HLOOKUP(K$5,Functionalization!$G$6:$R$373,ROW($A247)-5,FALSE),IFERROR(INDEX(K$337:K$373,MATCH($F247,$B$337:$B$373,0))/VLOOKUP($F247,$B$337:$BB$373,MATCH(LEFT(TRIM(K$6),FIND("~",SUBSTITUTE(K$6,"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247))*HLOOKUP(LEFT(TRIM(K$6),FIND("~",SUBSTITUTE(K$6," ","~",LEN(TRIM(K$6))-LEN(SUBSTITUTE(TRIM(K$6)," ",""))))-1)&amp;" Total",$B$6:$BB$373,ROW($A247)-5,FALSE))</f>
        <v>1097490.858618977</v>
      </c>
      <c r="L247" s="10">
        <f ca="1">IF(L$5&lt;&gt;"",HLOOKUP(L$5,Functionalization!$G$6:$R$373,ROW($A247)-5,FALSE),IFERROR(INDEX(L$337:L$373,MATCH($F247,$B$337:$B$373,0))/VLOOKUP($F247,$B$337:$BB$373,MATCH(LEFT(TRIM(L$6),FIND("~",SUBSTITUTE(L$6,"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247))*HLOOKUP(LEFT(TRIM(L$6),FIND("~",SUBSTITUTE(L$6," ","~",LEN(TRIM(L$6))-LEN(SUBSTITUTE(TRIM(L$6)," ",""))))-1)&amp;" Total",$B$6:$BB$373,ROW($A247)-5,FALSE))</f>
        <v>0</v>
      </c>
      <c r="M247" s="10">
        <f ca="1">IF(M$5&lt;&gt;"",HLOOKUP(M$5,Functionalization!$G$6:$R$373,ROW($A247)-5,FALSE),IFERROR(INDEX(M$337:M$373,MATCH($F247,$B$337:$B$373,0))/VLOOKUP($F247,$B$337:$BB$373,MATCH(LEFT(TRIM(M$6),FIND("~",SUBSTITUTE(M$6,"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247))*HLOOKUP(LEFT(TRIM(M$6),FIND("~",SUBSTITUTE(M$6," ","~",LEN(TRIM(M$6))-LEN(SUBSTITUTE(TRIM(M$6)," ",""))))-1)&amp;" Total",$B$6:$BB$373,ROW($A247)-5,FALSE))</f>
        <v>0</v>
      </c>
      <c r="N247" s="10">
        <f ca="1">IF(N$5&lt;&gt;"",HLOOKUP(N$5,Functionalization!$G$6:$R$373,ROW($A247)-5,FALSE),IFERROR(INDEX(N$337:N$373,MATCH($F247,$B$337:$B$373,0))/VLOOKUP($F247,$B$337:$BB$373,MATCH(LEFT(TRIM(N$6),FIND("~",SUBSTITUTE(N$6,"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247))*HLOOKUP(LEFT(TRIM(N$6),FIND("~",SUBSTITUTE(N$6," ","~",LEN(TRIM(N$6))-LEN(SUBSTITUTE(TRIM(N$6)," ",""))))-1)&amp;" Total",$B$6:$BB$373,ROW($A247)-5,FALSE))</f>
        <v>1097490.858618977</v>
      </c>
      <c r="O247" s="10">
        <f ca="1">IF(O$5&lt;&gt;"",HLOOKUP(O$5,Functionalization!$G$6:$R$373,ROW($A247)-5,FALSE),IFERROR(INDEX(O$337:O$373,MATCH($F247,$B$337:$B$373,0))/VLOOKUP($F247,$B$337:$BB$373,MATCH(LEFT(TRIM(O$6),FIND("~",SUBSTITUTE(O$6,"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247))*HLOOKUP(LEFT(TRIM(O$6),FIND("~",SUBSTITUTE(O$6," ","~",LEN(TRIM(O$6))-LEN(SUBSTITUTE(TRIM(O$6)," ",""))))-1)&amp;" Total",$B$6:$BB$373,ROW($A247)-5,FALSE))</f>
        <v>0</v>
      </c>
      <c r="P247" s="10">
        <f ca="1">IF(P$5&lt;&gt;"",HLOOKUP(P$5,Functionalization!$G$6:$R$373,ROW($A247)-5,FALSE),IFERROR(INDEX(P$337:P$373,MATCH($F247,$B$337:$B$373,0))/VLOOKUP($F247,$B$337:$BB$373,MATCH(LEFT(TRIM(P$6),FIND("~",SUBSTITUTE(P$6,"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247))*HLOOKUP(LEFT(TRIM(P$6),FIND("~",SUBSTITUTE(P$6," ","~",LEN(TRIM(P$6))-LEN(SUBSTITUTE(TRIM(P$6)," ",""))))-1)&amp;" Total",$B$6:$BB$373,ROW($A247)-5,FALSE))</f>
        <v>0</v>
      </c>
      <c r="Q247" s="10">
        <f ca="1">IF(Q$5&lt;&gt;"",HLOOKUP(Q$5,Functionalization!$G$6:$R$373,ROW($A247)-5,FALSE),IFERROR(INDEX(Q$337:Q$373,MATCH($F247,$B$337:$B$373,0))/VLOOKUP($F247,$B$337:$BB$373,MATCH(LEFT(TRIM(Q$6),FIND("~",SUBSTITUTE(Q$6,"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247))*HLOOKUP(LEFT(TRIM(Q$6),FIND("~",SUBSTITUTE(Q$6," ","~",LEN(TRIM(Q$6))-LEN(SUBSTITUTE(TRIM(Q$6)," ",""))))-1)&amp;" Total",$B$6:$BB$373,ROW($A247)-5,FALSE))</f>
        <v>0</v>
      </c>
      <c r="R247" s="10">
        <f ca="1">IF(R$5&lt;&gt;"",HLOOKUP(R$5,Functionalization!$G$6:$R$373,ROW($A247)-5,FALSE),IFERROR(INDEX(R$337:R$373,MATCH($F247,$B$337:$B$373,0))/VLOOKUP($F247,$B$337:$BB$373,MATCH(LEFT(TRIM(R$6),FIND("~",SUBSTITUTE(R$6,"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247))*HLOOKUP(LEFT(TRIM(R$6),FIND("~",SUBSTITUTE(R$6," ","~",LEN(TRIM(R$6))-LEN(SUBSTITUTE(TRIM(R$6)," ",""))))-1)&amp;" Total",$B$6:$BB$373,ROW($A247)-5,FALSE))</f>
        <v>0</v>
      </c>
      <c r="S247" s="10">
        <f ca="1">IF(S$5&lt;&gt;"",HLOOKUP(S$5,Functionalization!$G$6:$R$373,ROW($A247)-5,FALSE),IFERROR(INDEX(S$337:S$373,MATCH($F247,$B$337:$B$373,0))/VLOOKUP($F247,$B$337:$BB$373,MATCH(LEFT(TRIM(S$6),FIND("~",SUBSTITUTE(S$6,"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247))*HLOOKUP(LEFT(TRIM(S$6),FIND("~",SUBSTITUTE(S$6," ","~",LEN(TRIM(S$6))-LEN(SUBSTITUTE(TRIM(S$6)," ",""))))-1)&amp;" Total",$B$6:$BB$373,ROW($A247)-5,FALSE))</f>
        <v>0</v>
      </c>
      <c r="T247" s="10">
        <f ca="1">IF(T$5&lt;&gt;"",HLOOKUP(T$5,Functionalization!$G$6:$R$373,ROW($A247)-5,FALSE),IFERROR(INDEX(T$337:T$373,MATCH($F247,$B$337:$B$373,0))/VLOOKUP($F247,$B$337:$BB$373,MATCH(LEFT(TRIM(T$6),FIND("~",SUBSTITUTE(T$6,"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247))*HLOOKUP(LEFT(TRIM(T$6),FIND("~",SUBSTITUTE(T$6," ","~",LEN(TRIM(T$6))-LEN(SUBSTITUTE(TRIM(T$6)," ",""))))-1)&amp;" Total",$B$6:$BB$373,ROW($A247)-5,FALSE))</f>
        <v>0</v>
      </c>
      <c r="U247" s="10">
        <f ca="1">IF(U$5&lt;&gt;"",HLOOKUP(U$5,Functionalization!$G$6:$R$373,ROW($A247)-5,FALSE),IFERROR(INDEX(U$337:U$373,MATCH($F247,$B$337:$B$373,0))/VLOOKUP($F247,$B$337:$BB$373,MATCH(LEFT(TRIM(U$6),FIND("~",SUBSTITUTE(U$6,"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247))*HLOOKUP(LEFT(TRIM(U$6),FIND("~",SUBSTITUTE(U$6," ","~",LEN(TRIM(U$6))-LEN(SUBSTITUTE(TRIM(U$6)," ",""))))-1)&amp;" Total",$B$6:$BB$373,ROW($A247)-5,FALSE))</f>
        <v>0</v>
      </c>
      <c r="V247" s="10">
        <f ca="1">IF(V$5&lt;&gt;"",HLOOKUP(V$5,Functionalization!$G$6:$R$373,ROW($A247)-5,FALSE),IFERROR(INDEX(V$337:V$373,MATCH($F247,$B$337:$B$373,0))/VLOOKUP($F247,$B$337:$BB$373,MATCH(LEFT(TRIM(V$6),FIND("~",SUBSTITUTE(V$6,"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247))*HLOOKUP(LEFT(TRIM(V$6),FIND("~",SUBSTITUTE(V$6," ","~",LEN(TRIM(V$6))-LEN(SUBSTITUTE(TRIM(V$6)," ",""))))-1)&amp;" Total",$B$6:$BB$373,ROW($A247)-5,FALSE))</f>
        <v>0</v>
      </c>
      <c r="W247" s="10">
        <f ca="1">IF(W$5&lt;&gt;"",HLOOKUP(W$5,Functionalization!$G$6:$R$373,ROW($A247)-5,FALSE),IFERROR(INDEX(W$337:W$373,MATCH($F247,$B$337:$B$373,0))/VLOOKUP($F247,$B$337:$BB$373,MATCH(LEFT(TRIM(W$6),FIND("~",SUBSTITUTE(W$6,"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247))*HLOOKUP(LEFT(TRIM(W$6),FIND("~",SUBSTITUTE(W$6," ","~",LEN(TRIM(W$6))-LEN(SUBSTITUTE(TRIM(W$6)," ",""))))-1)&amp;" Total",$B$6:$BB$373,ROW($A247)-5,FALSE))</f>
        <v>0</v>
      </c>
      <c r="X247" s="10">
        <f ca="1">IF(X$5&lt;&gt;"",HLOOKUP(X$5,Functionalization!$G$6:$R$373,ROW($A247)-5,FALSE),IFERROR(INDEX(X$337:X$373,MATCH($F247,$B$337:$B$373,0))/VLOOKUP($F247,$B$337:$BB$373,MATCH(LEFT(TRIM(X$6),FIND("~",SUBSTITUTE(X$6,"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247))*HLOOKUP(LEFT(TRIM(X$6),FIND("~",SUBSTITUTE(X$6," ","~",LEN(TRIM(X$6))-LEN(SUBSTITUTE(TRIM(X$6)," ",""))))-1)&amp;" Total",$B$6:$BB$373,ROW($A247)-5,FALSE))</f>
        <v>0</v>
      </c>
      <c r="Y247" s="10">
        <f ca="1">IF(Y$5&lt;&gt;"",HLOOKUP(Y$5,Functionalization!$G$6:$R$373,ROW($A247)-5,FALSE),IFERROR(INDEX(Y$337:Y$373,MATCH($F247,$B$337:$B$373,0))/VLOOKUP($F247,$B$337:$BB$373,MATCH(LEFT(TRIM(Y$6),FIND("~",SUBSTITUTE(Y$6,"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247))*HLOOKUP(LEFT(TRIM(Y$6),FIND("~",SUBSTITUTE(Y$6," ","~",LEN(TRIM(Y$6))-LEN(SUBSTITUTE(TRIM(Y$6)," ",""))))-1)&amp;" Total",$B$6:$BB$373,ROW($A247)-5,FALSE))</f>
        <v>0</v>
      </c>
      <c r="Z247" s="10">
        <f ca="1">IF(Z$5&lt;&gt;"",HLOOKUP(Z$5,Functionalization!$G$6:$R$373,ROW($A247)-5,FALSE),IFERROR(INDEX(Z$337:Z$373,MATCH($F247,$B$337:$B$373,0))/VLOOKUP($F247,$B$337:$BB$373,MATCH(LEFT(TRIM(Z$6),FIND("~",SUBSTITUTE(Z$6,"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247))*HLOOKUP(LEFT(TRIM(Z$6),FIND("~",SUBSTITUTE(Z$6," ","~",LEN(TRIM(Z$6))-LEN(SUBSTITUTE(TRIM(Z$6)," ",""))))-1)&amp;" Total",$B$6:$BB$373,ROW($A247)-5,FALSE))</f>
        <v>0</v>
      </c>
      <c r="AA247" s="10">
        <f ca="1">IF(AA$5&lt;&gt;"",HLOOKUP(AA$5,Functionalization!$G$6:$R$373,ROW($A247)-5,FALSE),IFERROR(INDEX(AA$337:AA$373,MATCH($F247,$B$337:$B$373,0))/VLOOKUP($F247,$B$337:$BB$373,MATCH(LEFT(TRIM(AA$6),FIND("~",SUBSTITUTE(AA$6,"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247))*HLOOKUP(LEFT(TRIM(AA$6),FIND("~",SUBSTITUTE(AA$6," ","~",LEN(TRIM(AA$6))-LEN(SUBSTITUTE(TRIM(AA$6)," ",""))))-1)&amp;" Total",$B$6:$BB$373,ROW($A247)-5,FALSE))</f>
        <v>0</v>
      </c>
      <c r="AB247" s="10">
        <f ca="1">IF(AB$5&lt;&gt;"",HLOOKUP(AB$5,Functionalization!$G$6:$R$373,ROW($A247)-5,FALSE),IFERROR(INDEX(AB$337:AB$373,MATCH($F247,$B$337:$B$373,0))/VLOOKUP($F247,$B$337:$BB$373,MATCH(LEFT(TRIM(AB$6),FIND("~",SUBSTITUTE(AB$6,"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247))*HLOOKUP(LEFT(TRIM(AB$6),FIND("~",SUBSTITUTE(AB$6," ","~",LEN(TRIM(AB$6))-LEN(SUBSTITUTE(TRIM(AB$6)," ",""))))-1)&amp;" Total",$B$6:$BB$373,ROW($A247)-5,FALSE))</f>
        <v>0</v>
      </c>
      <c r="AC247" s="10">
        <f ca="1">IF(AC$5&lt;&gt;"",HLOOKUP(AC$5,Functionalization!$G$6:$R$373,ROW($A247)-5,FALSE),IFERROR(INDEX(AC$337:AC$373,MATCH($F247,$B$337:$B$373,0))/VLOOKUP($F247,$B$337:$BB$373,MATCH(LEFT(TRIM(AC$6),FIND("~",SUBSTITUTE(AC$6,"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247))*HLOOKUP(LEFT(TRIM(AC$6),FIND("~",SUBSTITUTE(AC$6," ","~",LEN(TRIM(AC$6))-LEN(SUBSTITUTE(TRIM(AC$6)," ",""))))-1)&amp;" Total",$B$6:$BB$373,ROW($A247)-5,FALSE))</f>
        <v>0</v>
      </c>
      <c r="AD247" s="10">
        <f ca="1">IF(AD$5&lt;&gt;"",HLOOKUP(AD$5,Functionalization!$G$6:$R$373,ROW($A247)-5,FALSE),IFERROR(INDEX(AD$337:AD$373,MATCH($F247,$B$337:$B$373,0))/VLOOKUP($F247,$B$337:$BB$373,MATCH(LEFT(TRIM(AD$6),FIND("~",SUBSTITUTE(AD$6,"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247))*HLOOKUP(LEFT(TRIM(AD$6),FIND("~",SUBSTITUTE(AD$6," ","~",LEN(TRIM(AD$6))-LEN(SUBSTITUTE(TRIM(AD$6)," ",""))))-1)&amp;" Total",$B$6:$BB$373,ROW($A247)-5,FALSE))</f>
        <v>0</v>
      </c>
      <c r="AE247" s="10">
        <f ca="1">IF(AE$5&lt;&gt;"",HLOOKUP(AE$5,Functionalization!$G$6:$R$373,ROW($A247)-5,FALSE),IFERROR(INDEX(AE$337:AE$373,MATCH($F247,$B$337:$B$373,0))/VLOOKUP($F247,$B$337:$BB$373,MATCH(LEFT(TRIM(AE$6),FIND("~",SUBSTITUTE(AE$6,"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247))*HLOOKUP(LEFT(TRIM(AE$6),FIND("~",SUBSTITUTE(AE$6," ","~",LEN(TRIM(AE$6))-LEN(SUBSTITUTE(TRIM(AE$6)," ",""))))-1)&amp;" Total",$B$6:$BB$373,ROW($A247)-5,FALSE))</f>
        <v>0</v>
      </c>
      <c r="AF247" s="10">
        <f ca="1">IF(AF$5&lt;&gt;"",HLOOKUP(AF$5,Functionalization!$G$6:$R$373,ROW($A247)-5,FALSE),IFERROR(INDEX(AF$337:AF$373,MATCH($F247,$B$337:$B$373,0))/VLOOKUP($F247,$B$337:$BB$373,MATCH(LEFT(TRIM(AF$6),FIND("~",SUBSTITUTE(AF$6,"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247))*HLOOKUP(LEFT(TRIM(AF$6),FIND("~",SUBSTITUTE(AF$6," ","~",LEN(TRIM(AF$6))-LEN(SUBSTITUTE(TRIM(AF$6)," ",""))))-1)&amp;" Total",$B$6:$BB$373,ROW($A247)-5,FALSE))</f>
        <v>0</v>
      </c>
      <c r="AG247" s="10">
        <f ca="1">IF(AG$5&lt;&gt;"",HLOOKUP(AG$5,Functionalization!$G$6:$R$373,ROW($A247)-5,FALSE),IFERROR(INDEX(AG$337:AG$373,MATCH($F247,$B$337:$B$373,0))/VLOOKUP($F247,$B$337:$BB$373,MATCH(LEFT(TRIM(AG$6),FIND("~",SUBSTITUTE(AG$6,"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247))*HLOOKUP(LEFT(TRIM(AG$6),FIND("~",SUBSTITUTE(AG$6," ","~",LEN(TRIM(AG$6))-LEN(SUBSTITUTE(TRIM(AG$6)," ",""))))-1)&amp;" Total",$B$6:$BB$373,ROW($A247)-5,FALSE))</f>
        <v>0</v>
      </c>
      <c r="AH247" s="10">
        <f ca="1">IF(AH$5&lt;&gt;"",HLOOKUP(AH$5,Functionalization!$G$6:$R$373,ROW($A247)-5,FALSE),IFERROR(INDEX(AH$337:AH$373,MATCH($F247,$B$337:$B$373,0))/VLOOKUP($F247,$B$337:$BB$373,MATCH(LEFT(TRIM(AH$6),FIND("~",SUBSTITUTE(AH$6,"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247))*HLOOKUP(LEFT(TRIM(AH$6),FIND("~",SUBSTITUTE(AH$6," ","~",LEN(TRIM(AH$6))-LEN(SUBSTITUTE(TRIM(AH$6)," ",""))))-1)&amp;" Total",$B$6:$BB$373,ROW($A247)-5,FALSE))</f>
        <v>0</v>
      </c>
      <c r="AI247" s="10">
        <f ca="1">IF(AI$5&lt;&gt;"",HLOOKUP(AI$5,Functionalization!$G$6:$R$373,ROW($A247)-5,FALSE),IFERROR(INDEX(AI$337:AI$373,MATCH($F247,$B$337:$B$373,0))/VLOOKUP($F247,$B$337:$BB$373,MATCH(LEFT(TRIM(AI$6),FIND("~",SUBSTITUTE(AI$6,"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247))*HLOOKUP(LEFT(TRIM(AI$6),FIND("~",SUBSTITUTE(AI$6," ","~",LEN(TRIM(AI$6))-LEN(SUBSTITUTE(TRIM(AI$6)," ",""))))-1)&amp;" Total",$B$6:$BB$373,ROW($A247)-5,FALSE))</f>
        <v>0</v>
      </c>
      <c r="AJ247" s="10">
        <f ca="1">IF(AJ$5&lt;&gt;"",HLOOKUP(AJ$5,Functionalization!$G$6:$R$373,ROW($A247)-5,FALSE),IFERROR(INDEX(AJ$337:AJ$373,MATCH($F247,$B$337:$B$373,0))/VLOOKUP($F247,$B$337:$BB$373,MATCH(LEFT(TRIM(AJ$6),FIND("~",SUBSTITUTE(AJ$6,"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247))*HLOOKUP(LEFT(TRIM(AJ$6),FIND("~",SUBSTITUTE(AJ$6," ","~",LEN(TRIM(AJ$6))-LEN(SUBSTITUTE(TRIM(AJ$6)," ",""))))-1)&amp;" Total",$B$6:$BB$373,ROW($A247)-5,FALSE))</f>
        <v>0</v>
      </c>
      <c r="AK247" s="10">
        <f ca="1">IF(AK$5&lt;&gt;"",HLOOKUP(AK$5,Functionalization!$G$6:$R$373,ROW($A247)-5,FALSE),IFERROR(INDEX(AK$337:AK$373,MATCH($F247,$B$337:$B$373,0))/VLOOKUP($F247,$B$337:$BB$373,MATCH(LEFT(TRIM(AK$6),FIND("~",SUBSTITUTE(AK$6,"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247))*HLOOKUP(LEFT(TRIM(AK$6),FIND("~",SUBSTITUTE(AK$6," ","~",LEN(TRIM(AK$6))-LEN(SUBSTITUTE(TRIM(AK$6)," ",""))))-1)&amp;" Total",$B$6:$BB$373,ROW($A247)-5,FALSE))</f>
        <v>0</v>
      </c>
      <c r="AL247" s="10">
        <f ca="1">IF(AL$5&lt;&gt;"",HLOOKUP(AL$5,Functionalization!$G$6:$R$373,ROW($A247)-5,FALSE),IFERROR(INDEX(AL$337:AL$373,MATCH($F247,$B$337:$B$373,0))/VLOOKUP($F247,$B$337:$BB$373,MATCH(LEFT(TRIM(AL$6),FIND("~",SUBSTITUTE(AL$6,"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247))*HLOOKUP(LEFT(TRIM(AL$6),FIND("~",SUBSTITUTE(AL$6," ","~",LEN(TRIM(AL$6))-LEN(SUBSTITUTE(TRIM(AL$6)," ",""))))-1)&amp;" Total",$B$6:$BB$373,ROW($A247)-5,FALSE))</f>
        <v>0</v>
      </c>
      <c r="AM247" s="10">
        <f ca="1">IF(AM$5&lt;&gt;"",HLOOKUP(AM$5,Functionalization!$G$6:$R$373,ROW($A247)-5,FALSE),IFERROR(INDEX(AM$337:AM$373,MATCH($F247,$B$337:$B$373,0))/VLOOKUP($F247,$B$337:$BB$373,MATCH(LEFT(TRIM(AM$6),FIND("~",SUBSTITUTE(AM$6,"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247))*HLOOKUP(LEFT(TRIM(AM$6),FIND("~",SUBSTITUTE(AM$6," ","~",LEN(TRIM(AM$6))-LEN(SUBSTITUTE(TRIM(AM$6)," ",""))))-1)&amp;" Total",$B$6:$BB$373,ROW($A247)-5,FALSE))</f>
        <v>0</v>
      </c>
      <c r="AN247" s="10">
        <f ca="1">IF(AN$5&lt;&gt;"",HLOOKUP(AN$5,Functionalization!$G$6:$R$373,ROW($A247)-5,FALSE),IFERROR(INDEX(AN$337:AN$373,MATCH($F247,$B$337:$B$373,0))/VLOOKUP($F247,$B$337:$BB$373,MATCH(LEFT(TRIM(AN$6),FIND("~",SUBSTITUTE(AN$6,"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247))*HLOOKUP(LEFT(TRIM(AN$6),FIND("~",SUBSTITUTE(AN$6," ","~",LEN(TRIM(AN$6))-LEN(SUBSTITUTE(TRIM(AN$6)," ",""))))-1)&amp;" Total",$B$6:$BB$373,ROW($A247)-5,FALSE))</f>
        <v>0</v>
      </c>
      <c r="AO247" s="10">
        <f ca="1">IF(AO$5&lt;&gt;"",HLOOKUP(AO$5,Functionalization!$G$6:$R$373,ROW($A247)-5,FALSE),IFERROR(INDEX(AO$337:AO$373,MATCH($F247,$B$337:$B$373,0))/VLOOKUP($F247,$B$337:$BB$373,MATCH(LEFT(TRIM(AO$6),FIND("~",SUBSTITUTE(AO$6,"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247))*HLOOKUP(LEFT(TRIM(AO$6),FIND("~",SUBSTITUTE(AO$6," ","~",LEN(TRIM(AO$6))-LEN(SUBSTITUTE(TRIM(AO$6)," ",""))))-1)&amp;" Total",$B$6:$BB$373,ROW($A247)-5,FALSE))</f>
        <v>0</v>
      </c>
      <c r="AP247" s="10">
        <f ca="1">IF(AP$5&lt;&gt;"",HLOOKUP(AP$5,Functionalization!$G$6:$R$373,ROW($A247)-5,FALSE),IFERROR(INDEX(AP$337:AP$373,MATCH($F247,$B$337:$B$373,0))/VLOOKUP($F247,$B$337:$BB$373,MATCH(LEFT(TRIM(AP$6),FIND("~",SUBSTITUTE(AP$6,"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247))*HLOOKUP(LEFT(TRIM(AP$6),FIND("~",SUBSTITUTE(AP$6," ","~",LEN(TRIM(AP$6))-LEN(SUBSTITUTE(TRIM(AP$6)," ",""))))-1)&amp;" Total",$B$6:$BB$373,ROW($A247)-5,FALSE))</f>
        <v>0</v>
      </c>
      <c r="AQ247" s="10">
        <f ca="1">IF(AQ$5&lt;&gt;"",HLOOKUP(AQ$5,Functionalization!$G$6:$R$373,ROW($A247)-5,FALSE),IFERROR(INDEX(AQ$337:AQ$373,MATCH($F247,$B$337:$B$373,0))/VLOOKUP($F247,$B$337:$BB$373,MATCH(LEFT(TRIM(AQ$6),FIND("~",SUBSTITUTE(AQ$6,"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247))*HLOOKUP(LEFT(TRIM(AQ$6),FIND("~",SUBSTITUTE(AQ$6," ","~",LEN(TRIM(AQ$6))-LEN(SUBSTITUTE(TRIM(AQ$6)," ",""))))-1)&amp;" Total",$B$6:$BB$373,ROW($A247)-5,FALSE))</f>
        <v>0</v>
      </c>
      <c r="AR247" s="10">
        <f ca="1">IF(AR$5&lt;&gt;"",HLOOKUP(AR$5,Functionalization!$G$6:$R$373,ROW($A247)-5,FALSE),IFERROR(INDEX(AR$337:AR$373,MATCH($F247,$B$337:$B$373,0))/VLOOKUP($F247,$B$337:$BB$373,MATCH(LEFT(TRIM(AR$6),FIND("~",SUBSTITUTE(AR$6,"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247))*HLOOKUP(LEFT(TRIM(AR$6),FIND("~",SUBSTITUTE(AR$6," ","~",LEN(TRIM(AR$6))-LEN(SUBSTITUTE(TRIM(AR$6)," ",""))))-1)&amp;" Total",$B$6:$BB$373,ROW($A247)-5,FALSE))</f>
        <v>0</v>
      </c>
      <c r="AS247" s="10">
        <f ca="1">IF(AS$5&lt;&gt;"",HLOOKUP(AS$5,Functionalization!$G$6:$R$373,ROW($A247)-5,FALSE),IFERROR(INDEX(AS$337:AS$373,MATCH($F247,$B$337:$B$373,0))/VLOOKUP($F247,$B$337:$BB$373,MATCH(LEFT(TRIM(AS$6),FIND("~",SUBSTITUTE(AS$6,"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247))*HLOOKUP(LEFT(TRIM(AS$6),FIND("~",SUBSTITUTE(AS$6," ","~",LEN(TRIM(AS$6))-LEN(SUBSTITUTE(TRIM(AS$6)," ",""))))-1)&amp;" Total",$B$6:$BB$373,ROW($A247)-5,FALSE))</f>
        <v>0</v>
      </c>
      <c r="AT247" s="10">
        <f ca="1">IF(AT$5&lt;&gt;"",HLOOKUP(AT$5,Functionalization!$G$6:$R$373,ROW($A247)-5,FALSE),IFERROR(INDEX(AT$337:AT$373,MATCH($F247,$B$337:$B$373,0))/VLOOKUP($F247,$B$337:$BB$373,MATCH(LEFT(TRIM(AT$6),FIND("~",SUBSTITUTE(AT$6,"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247))*HLOOKUP(LEFT(TRIM(AT$6),FIND("~",SUBSTITUTE(AT$6," ","~",LEN(TRIM(AT$6))-LEN(SUBSTITUTE(TRIM(AT$6)," ",""))))-1)&amp;" Total",$B$6:$BB$373,ROW($A247)-5,FALSE))</f>
        <v>0</v>
      </c>
      <c r="AU247" s="10">
        <f ca="1">IF(AU$5&lt;&gt;"",HLOOKUP(AU$5,Functionalization!$G$6:$R$373,ROW($A247)-5,FALSE),IFERROR(INDEX(AU$337:AU$373,MATCH($F247,$B$337:$B$373,0))/VLOOKUP($F247,$B$337:$BB$373,MATCH(LEFT(TRIM(AU$6),FIND("~",SUBSTITUTE(AU$6,"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247))*HLOOKUP(LEFT(TRIM(AU$6),FIND("~",SUBSTITUTE(AU$6," ","~",LEN(TRIM(AU$6))-LEN(SUBSTITUTE(TRIM(AU$6)," ",""))))-1)&amp;" Total",$B$6:$BB$373,ROW($A247)-5,FALSE))</f>
        <v>0</v>
      </c>
      <c r="AV247" s="10">
        <f ca="1">IF(AV$5&lt;&gt;"",HLOOKUP(AV$5,Functionalization!$G$6:$R$373,ROW($A247)-5,FALSE),IFERROR(INDEX(AV$337:AV$373,MATCH($F247,$B$337:$B$373,0))/VLOOKUP($F247,$B$337:$BB$373,MATCH(LEFT(TRIM(AV$6),FIND("~",SUBSTITUTE(AV$6,"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247))*HLOOKUP(LEFT(TRIM(AV$6),FIND("~",SUBSTITUTE(AV$6," ","~",LEN(TRIM(AV$6))-LEN(SUBSTITUTE(TRIM(AV$6)," ",""))))-1)&amp;" Total",$B$6:$BB$373,ROW($A247)-5,FALSE))</f>
        <v>0</v>
      </c>
      <c r="AW247" s="10">
        <f ca="1">IF(AW$5&lt;&gt;"",HLOOKUP(AW$5,Functionalization!$G$6:$R$373,ROW($A247)-5,FALSE),IFERROR(INDEX(AW$337:AW$373,MATCH($F247,$B$337:$B$373,0))/VLOOKUP($F247,$B$337:$BB$373,MATCH(LEFT(TRIM(AW$6),FIND("~",SUBSTITUTE(AW$6,"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247))*HLOOKUP(LEFT(TRIM(AW$6),FIND("~",SUBSTITUTE(AW$6," ","~",LEN(TRIM(AW$6))-LEN(SUBSTITUTE(TRIM(AW$6)," ",""))))-1)&amp;" Total",$B$6:$BB$373,ROW($A247)-5,FALSE))</f>
        <v>0</v>
      </c>
      <c r="AX247" s="10">
        <f ca="1">IF(AX$5&lt;&gt;"",HLOOKUP(AX$5,Functionalization!$G$6:$R$373,ROW($A247)-5,FALSE),IFERROR(INDEX(AX$337:AX$373,MATCH($F247,$B$337:$B$373,0))/VLOOKUP($F247,$B$337:$BB$373,MATCH(LEFT(TRIM(AX$6),FIND("~",SUBSTITUTE(AX$6,"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247))*HLOOKUP(LEFT(TRIM(AX$6),FIND("~",SUBSTITUTE(AX$6," ","~",LEN(TRIM(AX$6))-LEN(SUBSTITUTE(TRIM(AX$6)," ",""))))-1)&amp;" Total",$B$6:$BB$373,ROW($A247)-5,FALSE))</f>
        <v>0</v>
      </c>
      <c r="AY247" s="10">
        <f ca="1">IF(AY$5&lt;&gt;"",HLOOKUP(AY$5,Functionalization!$G$6:$R$373,ROW($A247)-5,FALSE),IFERROR(INDEX(AY$337:AY$373,MATCH($F247,$B$337:$B$373,0))/VLOOKUP($F247,$B$337:$BB$373,MATCH(LEFT(TRIM(AY$6),FIND("~",SUBSTITUTE(AY$6,"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247))*HLOOKUP(LEFT(TRIM(AY$6),FIND("~",SUBSTITUTE(AY$6," ","~",LEN(TRIM(AY$6))-LEN(SUBSTITUTE(TRIM(AY$6)," ",""))))-1)&amp;" Total",$B$6:$BB$373,ROW($A247)-5,FALSE))</f>
        <v>0</v>
      </c>
      <c r="AZ247" s="10">
        <f ca="1">IF(AZ$5&lt;&gt;"",HLOOKUP(AZ$5,Functionalization!$G$6:$R$373,ROW($A247)-5,FALSE),IFERROR(INDEX(AZ$337:AZ$373,MATCH($F247,$B$337:$B$373,0))/VLOOKUP($F247,$B$337:$BB$373,MATCH(LEFT(TRIM(AZ$6),FIND("~",SUBSTITUTE(AZ$6,"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247))*HLOOKUP(LEFT(TRIM(AZ$6),FIND("~",SUBSTITUTE(AZ$6," ","~",LEN(TRIM(AZ$6))-LEN(SUBSTITUTE(TRIM(AZ$6)," ",""))))-1)&amp;" Total",$B$6:$BB$373,ROW($A247)-5,FALSE))</f>
        <v>0</v>
      </c>
      <c r="BA247" s="10">
        <f ca="1">IF(BA$5&lt;&gt;"",HLOOKUP(BA$5,Functionalization!$G$6:$R$373,ROW($A247)-5,FALSE),IFERROR(INDEX(BA$337:BA$373,MATCH($F247,$B$337:$B$373,0))/VLOOKUP($F247,$B$337:$BB$373,MATCH(LEFT(TRIM(BA$6),FIND("~",SUBSTITUTE(BA$6,"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247))*HLOOKUP(LEFT(TRIM(BA$6),FIND("~",SUBSTITUTE(BA$6," ","~",LEN(TRIM(BA$6))-LEN(SUBSTITUTE(TRIM(BA$6)," ",""))))-1)&amp;" Total",$B$6:$BB$373,ROW($A247)-5,FALSE))</f>
        <v>0</v>
      </c>
      <c r="BB247" s="10">
        <f ca="1">IF(BB$5&lt;&gt;"",HLOOKUP(BB$5,Functionalization!$G$6:$R$373,ROW($A247)-5,FALSE),IFERROR(INDEX(BB$337:BB$373,MATCH($F247,$B$337:$B$373,0))/VLOOKUP($F247,$B$337:$BB$373,MATCH(LEFT(TRIM(BB$6),FIND("~",SUBSTITUTE(BB$6,"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247))*HLOOKUP(LEFT(TRIM(BB$6),FIND("~",SUBSTITUTE(BB$6," ","~",LEN(TRIM(BB$6))-LEN(SUBSTITUTE(TRIM(BB$6)," ",""))))-1)&amp;" Total",$B$6:$BB$373,ROW($A247)-5,FALSE))</f>
        <v>0</v>
      </c>
      <c r="BD247">
        <f ca="1">IFERROR(IF(SUMIF($G$6:$BB$6,BD$6&amp;" Total",$G247:$BB247)-(SUMIF($G$6:$BB$6,BD$6&amp;" "&amp;'Input-Func_Class'!$D$22,$G247:$BB247)+IFERROR(SUMIF($G$6:$BB$6,BD$6&amp;" "&amp;'Input-Func_Class'!$E$22,$G247:$BB247),SUMIF($G$6:$BB$6,BD$6&amp;" "&amp;'Input-Func_Class'!$B$24,$G247:$BB247))+SUMIF($G$6:$BB$6,BD$6&amp;" "&amp;'Input-Func_Class'!$F$22,$G247:$BB247))&lt;Check_Limit,0,1),1)</f>
        <v>0</v>
      </c>
      <c r="BE247">
        <f ca="1">IFERROR(IF(SUMIF($G$6:$BB$6,BE$6&amp;" Total",$G247:$BB247)-(SUMIF($G$6:$BB$6,BE$6&amp;" "&amp;'Input-Func_Class'!$D$22,$G247:$BB247)+IFERROR(SUMIF($G$6:$BB$6,BE$6&amp;" "&amp;'Input-Func_Class'!$E$22,$G247:$BB247),SUMIF($G$6:$BB$6,BE$6&amp;" "&amp;'Input-Func_Class'!$B$24,$G247:$BB247))+SUMIF($G$6:$BB$6,BE$6&amp;" "&amp;'Input-Func_Class'!$F$22,$G247:$BB247))&lt;Check_Limit,0,1),1)</f>
        <v>0</v>
      </c>
      <c r="BF247">
        <f ca="1">IFERROR(IF(SUMIF($G$6:$BB$6,BF$6&amp;" Total",$G247:$BB247)-(SUMIF($G$6:$BB$6,BF$6&amp;" "&amp;'Input-Func_Class'!$D$22,$G247:$BB247)+IFERROR(SUMIF($G$6:$BB$6,BF$6&amp;" "&amp;'Input-Func_Class'!$E$22,$G247:$BB247),SUMIF($G$6:$BB$6,BF$6&amp;" "&amp;'Input-Func_Class'!$B$24,$G247:$BB247))+SUMIF($G$6:$BB$6,BF$6&amp;" "&amp;'Input-Func_Class'!$F$22,$G247:$BB247))&lt;Check_Limit,0,1),1)</f>
        <v>0</v>
      </c>
      <c r="BG247">
        <f ca="1">IFERROR(IF(SUMIF($G$6:$BB$6,BG$6&amp;" Total",$G247:$BB247)-(SUMIF($G$6:$BB$6,BG$6&amp;" "&amp;'Input-Func_Class'!$D$22,$G247:$BB247)+IFERROR(SUMIF($G$6:$BB$6,BG$6&amp;" "&amp;'Input-Func_Class'!$E$22,$G247:$BB247),SUMIF($G$6:$BB$6,BG$6&amp;" "&amp;'Input-Func_Class'!$B$24,$G247:$BB247))+SUMIF($G$6:$BB$6,BG$6&amp;" "&amp;'Input-Func_Class'!$F$22,$G247:$BB247))&lt;Check_Limit,0,1),1)</f>
        <v>0</v>
      </c>
      <c r="BH247">
        <f ca="1">IFERROR(IF(SUMIF($G$6:$BB$6,BH$6&amp;" Total",$G247:$BB247)-(SUMIF($G$6:$BB$6,BH$6&amp;" "&amp;'Input-Func_Class'!$D$22,$G247:$BB247)+IFERROR(SUMIF($G$6:$BB$6,BH$6&amp;" "&amp;'Input-Func_Class'!$E$22,$G247:$BB247),SUMIF($G$6:$BB$6,BH$6&amp;" "&amp;'Input-Func_Class'!$B$24,$G247:$BB247))+SUMIF($G$6:$BB$6,BH$6&amp;" "&amp;'Input-Func_Class'!$F$22,$G247:$BB247))&lt;Check_Limit,0,1),1)</f>
        <v>0</v>
      </c>
      <c r="BI247">
        <f ca="1">IFERROR(IF(SUMIF($G$6:$BB$6,BI$6&amp;" Total",$G247:$BB247)-(SUMIF($G$6:$BB$6,BI$6&amp;" "&amp;'Input-Func_Class'!$D$22,$G247:$BB247)+IFERROR(SUMIF($G$6:$BB$6,BI$6&amp;" "&amp;'Input-Func_Class'!$E$22,$G247:$BB247),SUMIF($G$6:$BB$6,BI$6&amp;" "&amp;'Input-Func_Class'!$B$24,$G247:$BB247))+SUMIF($G$6:$BB$6,BI$6&amp;" "&amp;'Input-Func_Class'!$F$22,$G247:$BB247))&lt;Check_Limit,0,1),1)</f>
        <v>0</v>
      </c>
      <c r="BJ247">
        <f ca="1">IFERROR(IF(SUMIF($G$6:$BB$6,BJ$6&amp;" Total",$G247:$BB247)-(SUMIF($G$6:$BB$6,BJ$6&amp;" "&amp;'Input-Func_Class'!$D$22,$G247:$BB247)+IFERROR(SUMIF($G$6:$BB$6,BJ$6&amp;" "&amp;'Input-Func_Class'!$E$22,$G247:$BB247),SUMIF($G$6:$BB$6,BJ$6&amp;" "&amp;'Input-Func_Class'!$B$24,$G247:$BB247))+SUMIF($G$6:$BB$6,BJ$6&amp;" "&amp;'Input-Func_Class'!$F$22,$G247:$BB247))&lt;Check_Limit,0,1),1)</f>
        <v>0</v>
      </c>
      <c r="BK247">
        <f ca="1">IFERROR(IF(SUMIF($G$6:$BB$6,BK$6&amp;" Total",$G247:$BB247)-(SUMIF($G$6:$BB$6,BK$6&amp;" "&amp;'Input-Func_Class'!$D$22,$G247:$BB247)+IFERROR(SUMIF($G$6:$BB$6,BK$6&amp;" "&amp;'Input-Func_Class'!$E$22,$G247:$BB247),SUMIF($G$6:$BB$6,BK$6&amp;" "&amp;'Input-Func_Class'!$B$24,$G247:$BB247))+SUMIF($G$6:$BB$6,BK$6&amp;" "&amp;'Input-Func_Class'!$F$22,$G247:$BB247))&lt;Check_Limit,0,1),1)</f>
        <v>0</v>
      </c>
      <c r="BL247">
        <f ca="1">IFERROR(IF(SUMIF($G$6:$BB$6,BL$6&amp;" Total",$G247:$BB247)-(SUMIF($G$6:$BB$6,BL$6&amp;" "&amp;'Input-Func_Class'!$D$22,$G247:$BB247)+IFERROR(SUMIF($G$6:$BB$6,BL$6&amp;" "&amp;'Input-Func_Class'!$E$22,$G247:$BB247),SUMIF($G$6:$BB$6,BL$6&amp;" "&amp;'Input-Func_Class'!$B$24,$G247:$BB247))+SUMIF($G$6:$BB$6,BL$6&amp;" "&amp;'Input-Func_Class'!$F$22,$G247:$BB247))&lt;Check_Limit,0,1),1)</f>
        <v>0</v>
      </c>
      <c r="BM247">
        <f ca="1">IFERROR(IF(SUMIF($G$6:$BB$6,BM$6&amp;" Total",$G247:$BB247)-(SUMIF($G$6:$BB$6,BM$6&amp;" "&amp;'Input-Func_Class'!$D$22,$G247:$BB247)+IFERROR(SUMIF($G$6:$BB$6,BM$6&amp;" "&amp;'Input-Func_Class'!$E$22,$G247:$BB247),SUMIF($G$6:$BB$6,BM$6&amp;" "&amp;'Input-Func_Class'!$B$24,$G247:$BB247))+SUMIF($G$6:$BB$6,BM$6&amp;" "&amp;'Input-Func_Class'!$F$22,$G247:$BB247))&lt;Check_Limit,0,1),1)</f>
        <v>0</v>
      </c>
      <c r="BN247">
        <f ca="1">IFERROR(IF(SUMIF($G$6:$BB$6,BN$6&amp;" Total",$G247:$BB247)-(SUMIF($G$6:$BB$6,BN$6&amp;" "&amp;'Input-Func_Class'!$D$22,$G247:$BB247)+IFERROR(SUMIF($G$6:$BB$6,BN$6&amp;" "&amp;'Input-Func_Class'!$E$22,$G247:$BB247),SUMIF($G$6:$BB$6,BN$6&amp;" "&amp;'Input-Func_Class'!$B$24,$G247:$BB247))+SUMIF($G$6:$BB$6,BN$6&amp;" "&amp;'Input-Func_Class'!$F$22,$G247:$BB247))&lt;Check_Limit,0,1),1)</f>
        <v>0</v>
      </c>
      <c r="BO247">
        <f ca="1">IFERROR(IF(SUMIF($G$6:$BB$6,BO$6&amp;" Total",$G247:$BB247)-(SUMIF($G$6:$BB$6,BO$6&amp;" "&amp;'Input-Func_Class'!$D$22,$G247:$BB247)+IFERROR(SUMIF($G$6:$BB$6,BO$6&amp;" "&amp;'Input-Func_Class'!$E$22,$G247:$BB247),SUMIF($G$6:$BB$6,BO$6&amp;" "&amp;'Input-Func_Class'!$B$24,$G247:$BB247))+SUMIF($G$6:$BB$6,BO$6&amp;" "&amp;'Input-Func_Class'!$F$22,$G247:$BB247))&lt;Check_Limit,0,1),1)</f>
        <v>0</v>
      </c>
    </row>
    <row r="248" spans="1:67" outlineLevel="1">
      <c r="A248" s="31">
        <f>IF(ISBLANK('Input-Accounts'!A248),"",'Input-Accounts'!A248)</f>
        <v>219</v>
      </c>
      <c r="B248" s="53" t="str">
        <f>IF(ISBLANK('Input-Accounts'!B248),"",'Input-Accounts'!B248)</f>
        <v>MISC INTANGIBLE PLANT-CLOUD SOFTWARE</v>
      </c>
      <c r="C248" s="31">
        <f>IF(ISBLANK('Input-Accounts'!C248),"",'Input-Accounts'!C248)</f>
        <v>303.99</v>
      </c>
      <c r="D248" s="10">
        <f>Functionalization!$D248</f>
        <v>652350.00398243382</v>
      </c>
      <c r="E248" s="10">
        <f t="shared" ca="1" si="69"/>
        <v>0</v>
      </c>
      <c r="F248" s="3" t="str">
        <f>IF($D248=0,"-",IF('Input-Accounts'!$E248&lt;&gt;0,'Input-Accounts'!$E248,'Input-Accounts'!$G248))</f>
        <v>INT_DISTPT_SUBTOTAL</v>
      </c>
      <c r="G248" s="10">
        <f ca="1">IF(G$5&lt;&gt;"",HLOOKUP(G$5,Functionalization!$G$6:$R$373,ROW($A248)-5,FALSE),IFERROR(INDEX(G$337:G$373,MATCH($F248,$B$337:$B$373,0))/VLOOKUP($F248,$B$337:$BB$373,MATCH(LEFT(TRIM(G$6),FIND("~",SUBSTITUTE(G$6,"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248))*HLOOKUP(LEFT(TRIM(G$6),FIND("~",SUBSTITUTE(G$6," ","~",LEN(TRIM(G$6))-LEN(SUBSTITUTE(TRIM(G$6)," ",""))))-1)&amp;" Total",$B$6:$BB$373,ROW($A248)-5,FALSE))</f>
        <v>415522.76086721651</v>
      </c>
      <c r="H248" s="10">
        <f ca="1">IF(H$5&lt;&gt;"",HLOOKUP(H$5,Functionalization!$G$6:$R$373,ROW($A248)-5,FALSE),IFERROR(INDEX(H$337:H$373,MATCH($F248,$B$337:$B$373,0))/VLOOKUP($F248,$B$337:$BB$373,MATCH(LEFT(TRIM(H$6),FIND("~",SUBSTITUTE(H$6,"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248))*HLOOKUP(LEFT(TRIM(H$6),FIND("~",SUBSTITUTE(H$6," ","~",LEN(TRIM(H$6))-LEN(SUBSTITUTE(TRIM(H$6)," ",""))))-1)&amp;" Total",$B$6:$BB$373,ROW($A248)-5,FALSE))</f>
        <v>308307.00931221346</v>
      </c>
      <c r="I248" s="10">
        <f ca="1">IF(I$5&lt;&gt;"",HLOOKUP(I$5,Functionalization!$G$6:$R$373,ROW($A248)-5,FALSE),IFERROR(INDEX(I$337:I$373,MATCH($F248,$B$337:$B$373,0))/VLOOKUP($F248,$B$337:$BB$373,MATCH(LEFT(TRIM(I$6),FIND("~",SUBSTITUTE(I$6,"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248))*HLOOKUP(LEFT(TRIM(I$6),FIND("~",SUBSTITUTE(I$6," ","~",LEN(TRIM(I$6))-LEN(SUBSTITUTE(TRIM(I$6)," ",""))))-1)&amp;" Total",$B$6:$BB$373,ROW($A248)-5,FALSE))</f>
        <v>0</v>
      </c>
      <c r="J248" s="10">
        <f ca="1">IF(J$5&lt;&gt;"",HLOOKUP(J$5,Functionalization!$G$6:$R$373,ROW($A248)-5,FALSE),IFERROR(INDEX(J$337:J$373,MATCH($F248,$B$337:$B$373,0))/VLOOKUP($F248,$B$337:$BB$373,MATCH(LEFT(TRIM(J$6),FIND("~",SUBSTITUTE(J$6,"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248))*HLOOKUP(LEFT(TRIM(J$6),FIND("~",SUBSTITUTE(J$6," ","~",LEN(TRIM(J$6))-LEN(SUBSTITUTE(TRIM(J$6)," ",""))))-1)&amp;" Total",$B$6:$BB$373,ROW($A248)-5,FALSE))</f>
        <v>107215.75155500299</v>
      </c>
      <c r="K248" s="10">
        <f ca="1">IF(K$5&lt;&gt;"",HLOOKUP(K$5,Functionalization!$G$6:$R$373,ROW($A248)-5,FALSE),IFERROR(INDEX(K$337:K$373,MATCH($F248,$B$337:$B$373,0))/VLOOKUP($F248,$B$337:$BB$373,MATCH(LEFT(TRIM(K$6),FIND("~",SUBSTITUTE(K$6,"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248))*HLOOKUP(LEFT(TRIM(K$6),FIND("~",SUBSTITUTE(K$6," ","~",LEN(TRIM(K$6))-LEN(SUBSTITUTE(TRIM(K$6)," ",""))))-1)&amp;" Total",$B$6:$BB$373,ROW($A248)-5,FALSE))</f>
        <v>236827.24311521728</v>
      </c>
      <c r="L248" s="10">
        <f ca="1">IF(L$5&lt;&gt;"",HLOOKUP(L$5,Functionalization!$G$6:$R$373,ROW($A248)-5,FALSE),IFERROR(INDEX(L$337:L$373,MATCH($F248,$B$337:$B$373,0))/VLOOKUP($F248,$B$337:$BB$373,MATCH(LEFT(TRIM(L$6),FIND("~",SUBSTITUTE(L$6,"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248))*HLOOKUP(LEFT(TRIM(L$6),FIND("~",SUBSTITUTE(L$6," ","~",LEN(TRIM(L$6))-LEN(SUBSTITUTE(TRIM(L$6)," ",""))))-1)&amp;" Total",$B$6:$BB$373,ROW($A248)-5,FALSE))</f>
        <v>0</v>
      </c>
      <c r="M248" s="10">
        <f ca="1">IF(M$5&lt;&gt;"",HLOOKUP(M$5,Functionalization!$G$6:$R$373,ROW($A248)-5,FALSE),IFERROR(INDEX(M$337:M$373,MATCH($F248,$B$337:$B$373,0))/VLOOKUP($F248,$B$337:$BB$373,MATCH(LEFT(TRIM(M$6),FIND("~",SUBSTITUTE(M$6,"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248))*HLOOKUP(LEFT(TRIM(M$6),FIND("~",SUBSTITUTE(M$6," ","~",LEN(TRIM(M$6))-LEN(SUBSTITUTE(TRIM(M$6)," ",""))))-1)&amp;" Total",$B$6:$BB$373,ROW($A248)-5,FALSE))</f>
        <v>0</v>
      </c>
      <c r="N248" s="10">
        <f ca="1">IF(N$5&lt;&gt;"",HLOOKUP(N$5,Functionalization!$G$6:$R$373,ROW($A248)-5,FALSE),IFERROR(INDEX(N$337:N$373,MATCH($F248,$B$337:$B$373,0))/VLOOKUP($F248,$B$337:$BB$373,MATCH(LEFT(TRIM(N$6),FIND("~",SUBSTITUTE(N$6,"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248))*HLOOKUP(LEFT(TRIM(N$6),FIND("~",SUBSTITUTE(N$6," ","~",LEN(TRIM(N$6))-LEN(SUBSTITUTE(TRIM(N$6)," ",""))))-1)&amp;" Total",$B$6:$BB$373,ROW($A248)-5,FALSE))</f>
        <v>236827.24311521728</v>
      </c>
      <c r="O248" s="10">
        <f ca="1">IF(O$5&lt;&gt;"",HLOOKUP(O$5,Functionalization!$G$6:$R$373,ROW($A248)-5,FALSE),IFERROR(INDEX(O$337:O$373,MATCH($F248,$B$337:$B$373,0))/VLOOKUP($F248,$B$337:$BB$373,MATCH(LEFT(TRIM(O$6),FIND("~",SUBSTITUTE(O$6,"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248))*HLOOKUP(LEFT(TRIM(O$6),FIND("~",SUBSTITUTE(O$6," ","~",LEN(TRIM(O$6))-LEN(SUBSTITUTE(TRIM(O$6)," ",""))))-1)&amp;" Total",$B$6:$BB$373,ROW($A248)-5,FALSE))</f>
        <v>0</v>
      </c>
      <c r="P248" s="10">
        <f ca="1">IF(P$5&lt;&gt;"",HLOOKUP(P$5,Functionalization!$G$6:$R$373,ROW($A248)-5,FALSE),IFERROR(INDEX(P$337:P$373,MATCH($F248,$B$337:$B$373,0))/VLOOKUP($F248,$B$337:$BB$373,MATCH(LEFT(TRIM(P$6),FIND("~",SUBSTITUTE(P$6,"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248))*HLOOKUP(LEFT(TRIM(P$6),FIND("~",SUBSTITUTE(P$6," ","~",LEN(TRIM(P$6))-LEN(SUBSTITUTE(TRIM(P$6)," ",""))))-1)&amp;" Total",$B$6:$BB$373,ROW($A248)-5,FALSE))</f>
        <v>0</v>
      </c>
      <c r="Q248" s="10">
        <f ca="1">IF(Q$5&lt;&gt;"",HLOOKUP(Q$5,Functionalization!$G$6:$R$373,ROW($A248)-5,FALSE),IFERROR(INDEX(Q$337:Q$373,MATCH($F248,$B$337:$B$373,0))/VLOOKUP($F248,$B$337:$BB$373,MATCH(LEFT(TRIM(Q$6),FIND("~",SUBSTITUTE(Q$6,"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248))*HLOOKUP(LEFT(TRIM(Q$6),FIND("~",SUBSTITUTE(Q$6," ","~",LEN(TRIM(Q$6))-LEN(SUBSTITUTE(TRIM(Q$6)," ",""))))-1)&amp;" Total",$B$6:$BB$373,ROW($A248)-5,FALSE))</f>
        <v>0</v>
      </c>
      <c r="R248" s="10">
        <f ca="1">IF(R$5&lt;&gt;"",HLOOKUP(R$5,Functionalization!$G$6:$R$373,ROW($A248)-5,FALSE),IFERROR(INDEX(R$337:R$373,MATCH($F248,$B$337:$B$373,0))/VLOOKUP($F248,$B$337:$BB$373,MATCH(LEFT(TRIM(R$6),FIND("~",SUBSTITUTE(R$6,"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248))*HLOOKUP(LEFT(TRIM(R$6),FIND("~",SUBSTITUTE(R$6," ","~",LEN(TRIM(R$6))-LEN(SUBSTITUTE(TRIM(R$6)," ",""))))-1)&amp;" Total",$B$6:$BB$373,ROW($A248)-5,FALSE))</f>
        <v>0</v>
      </c>
      <c r="S248" s="10">
        <f ca="1">IF(S$5&lt;&gt;"",HLOOKUP(S$5,Functionalization!$G$6:$R$373,ROW($A248)-5,FALSE),IFERROR(INDEX(S$337:S$373,MATCH($F248,$B$337:$B$373,0))/VLOOKUP($F248,$B$337:$BB$373,MATCH(LEFT(TRIM(S$6),FIND("~",SUBSTITUTE(S$6,"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248))*HLOOKUP(LEFT(TRIM(S$6),FIND("~",SUBSTITUTE(S$6," ","~",LEN(TRIM(S$6))-LEN(SUBSTITUTE(TRIM(S$6)," ",""))))-1)&amp;" Total",$B$6:$BB$373,ROW($A248)-5,FALSE))</f>
        <v>0</v>
      </c>
      <c r="T248" s="10">
        <f ca="1">IF(T$5&lt;&gt;"",HLOOKUP(T$5,Functionalization!$G$6:$R$373,ROW($A248)-5,FALSE),IFERROR(INDEX(T$337:T$373,MATCH($F248,$B$337:$B$373,0))/VLOOKUP($F248,$B$337:$BB$373,MATCH(LEFT(TRIM(T$6),FIND("~",SUBSTITUTE(T$6,"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248))*HLOOKUP(LEFT(TRIM(T$6),FIND("~",SUBSTITUTE(T$6," ","~",LEN(TRIM(T$6))-LEN(SUBSTITUTE(TRIM(T$6)," ",""))))-1)&amp;" Total",$B$6:$BB$373,ROW($A248)-5,FALSE))</f>
        <v>0</v>
      </c>
      <c r="U248" s="10">
        <f ca="1">IF(U$5&lt;&gt;"",HLOOKUP(U$5,Functionalization!$G$6:$R$373,ROW($A248)-5,FALSE),IFERROR(INDEX(U$337:U$373,MATCH($F248,$B$337:$B$373,0))/VLOOKUP($F248,$B$337:$BB$373,MATCH(LEFT(TRIM(U$6),FIND("~",SUBSTITUTE(U$6,"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248))*HLOOKUP(LEFT(TRIM(U$6),FIND("~",SUBSTITUTE(U$6," ","~",LEN(TRIM(U$6))-LEN(SUBSTITUTE(TRIM(U$6)," ",""))))-1)&amp;" Total",$B$6:$BB$373,ROW($A248)-5,FALSE))</f>
        <v>0</v>
      </c>
      <c r="V248" s="10">
        <f ca="1">IF(V$5&lt;&gt;"",HLOOKUP(V$5,Functionalization!$G$6:$R$373,ROW($A248)-5,FALSE),IFERROR(INDEX(V$337:V$373,MATCH($F248,$B$337:$B$373,0))/VLOOKUP($F248,$B$337:$BB$373,MATCH(LEFT(TRIM(V$6),FIND("~",SUBSTITUTE(V$6,"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248))*HLOOKUP(LEFT(TRIM(V$6),FIND("~",SUBSTITUTE(V$6," ","~",LEN(TRIM(V$6))-LEN(SUBSTITUTE(TRIM(V$6)," ",""))))-1)&amp;" Total",$B$6:$BB$373,ROW($A248)-5,FALSE))</f>
        <v>0</v>
      </c>
      <c r="W248" s="10">
        <f ca="1">IF(W$5&lt;&gt;"",HLOOKUP(W$5,Functionalization!$G$6:$R$373,ROW($A248)-5,FALSE),IFERROR(INDEX(W$337:W$373,MATCH($F248,$B$337:$B$373,0))/VLOOKUP($F248,$B$337:$BB$373,MATCH(LEFT(TRIM(W$6),FIND("~",SUBSTITUTE(W$6,"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248))*HLOOKUP(LEFT(TRIM(W$6),FIND("~",SUBSTITUTE(W$6," ","~",LEN(TRIM(W$6))-LEN(SUBSTITUTE(TRIM(W$6)," ",""))))-1)&amp;" Total",$B$6:$BB$373,ROW($A248)-5,FALSE))</f>
        <v>0</v>
      </c>
      <c r="X248" s="10">
        <f ca="1">IF(X$5&lt;&gt;"",HLOOKUP(X$5,Functionalization!$G$6:$R$373,ROW($A248)-5,FALSE),IFERROR(INDEX(X$337:X$373,MATCH($F248,$B$337:$B$373,0))/VLOOKUP($F248,$B$337:$BB$373,MATCH(LEFT(TRIM(X$6),FIND("~",SUBSTITUTE(X$6,"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248))*HLOOKUP(LEFT(TRIM(X$6),FIND("~",SUBSTITUTE(X$6," ","~",LEN(TRIM(X$6))-LEN(SUBSTITUTE(TRIM(X$6)," ",""))))-1)&amp;" Total",$B$6:$BB$373,ROW($A248)-5,FALSE))</f>
        <v>0</v>
      </c>
      <c r="Y248" s="10">
        <f ca="1">IF(Y$5&lt;&gt;"",HLOOKUP(Y$5,Functionalization!$G$6:$R$373,ROW($A248)-5,FALSE),IFERROR(INDEX(Y$337:Y$373,MATCH($F248,$B$337:$B$373,0))/VLOOKUP($F248,$B$337:$BB$373,MATCH(LEFT(TRIM(Y$6),FIND("~",SUBSTITUTE(Y$6,"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248))*HLOOKUP(LEFT(TRIM(Y$6),FIND("~",SUBSTITUTE(Y$6," ","~",LEN(TRIM(Y$6))-LEN(SUBSTITUTE(TRIM(Y$6)," ",""))))-1)&amp;" Total",$B$6:$BB$373,ROW($A248)-5,FALSE))</f>
        <v>0</v>
      </c>
      <c r="Z248" s="10">
        <f ca="1">IF(Z$5&lt;&gt;"",HLOOKUP(Z$5,Functionalization!$G$6:$R$373,ROW($A248)-5,FALSE),IFERROR(INDEX(Z$337:Z$373,MATCH($F248,$B$337:$B$373,0))/VLOOKUP($F248,$B$337:$BB$373,MATCH(LEFT(TRIM(Z$6),FIND("~",SUBSTITUTE(Z$6,"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248))*HLOOKUP(LEFT(TRIM(Z$6),FIND("~",SUBSTITUTE(Z$6," ","~",LEN(TRIM(Z$6))-LEN(SUBSTITUTE(TRIM(Z$6)," ",""))))-1)&amp;" Total",$B$6:$BB$373,ROW($A248)-5,FALSE))</f>
        <v>0</v>
      </c>
      <c r="AA248" s="10">
        <f ca="1">IF(AA$5&lt;&gt;"",HLOOKUP(AA$5,Functionalization!$G$6:$R$373,ROW($A248)-5,FALSE),IFERROR(INDEX(AA$337:AA$373,MATCH($F248,$B$337:$B$373,0))/VLOOKUP($F248,$B$337:$BB$373,MATCH(LEFT(TRIM(AA$6),FIND("~",SUBSTITUTE(AA$6,"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248))*HLOOKUP(LEFT(TRIM(AA$6),FIND("~",SUBSTITUTE(AA$6," ","~",LEN(TRIM(AA$6))-LEN(SUBSTITUTE(TRIM(AA$6)," ",""))))-1)&amp;" Total",$B$6:$BB$373,ROW($A248)-5,FALSE))</f>
        <v>0</v>
      </c>
      <c r="AB248" s="10">
        <f ca="1">IF(AB$5&lt;&gt;"",HLOOKUP(AB$5,Functionalization!$G$6:$R$373,ROW($A248)-5,FALSE),IFERROR(INDEX(AB$337:AB$373,MATCH($F248,$B$337:$B$373,0))/VLOOKUP($F248,$B$337:$BB$373,MATCH(LEFT(TRIM(AB$6),FIND("~",SUBSTITUTE(AB$6,"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248))*HLOOKUP(LEFT(TRIM(AB$6),FIND("~",SUBSTITUTE(AB$6," ","~",LEN(TRIM(AB$6))-LEN(SUBSTITUTE(TRIM(AB$6)," ",""))))-1)&amp;" Total",$B$6:$BB$373,ROW($A248)-5,FALSE))</f>
        <v>0</v>
      </c>
      <c r="AC248" s="10">
        <f ca="1">IF(AC$5&lt;&gt;"",HLOOKUP(AC$5,Functionalization!$G$6:$R$373,ROW($A248)-5,FALSE),IFERROR(INDEX(AC$337:AC$373,MATCH($F248,$B$337:$B$373,0))/VLOOKUP($F248,$B$337:$BB$373,MATCH(LEFT(TRIM(AC$6),FIND("~",SUBSTITUTE(AC$6,"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248))*HLOOKUP(LEFT(TRIM(AC$6),FIND("~",SUBSTITUTE(AC$6," ","~",LEN(TRIM(AC$6))-LEN(SUBSTITUTE(TRIM(AC$6)," ",""))))-1)&amp;" Total",$B$6:$BB$373,ROW($A248)-5,FALSE))</f>
        <v>0</v>
      </c>
      <c r="AD248" s="10">
        <f ca="1">IF(AD$5&lt;&gt;"",HLOOKUP(AD$5,Functionalization!$G$6:$R$373,ROW($A248)-5,FALSE),IFERROR(INDEX(AD$337:AD$373,MATCH($F248,$B$337:$B$373,0))/VLOOKUP($F248,$B$337:$BB$373,MATCH(LEFT(TRIM(AD$6),FIND("~",SUBSTITUTE(AD$6,"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248))*HLOOKUP(LEFT(TRIM(AD$6),FIND("~",SUBSTITUTE(AD$6," ","~",LEN(TRIM(AD$6))-LEN(SUBSTITUTE(TRIM(AD$6)," ",""))))-1)&amp;" Total",$B$6:$BB$373,ROW($A248)-5,FALSE))</f>
        <v>0</v>
      </c>
      <c r="AE248" s="10">
        <f ca="1">IF(AE$5&lt;&gt;"",HLOOKUP(AE$5,Functionalization!$G$6:$R$373,ROW($A248)-5,FALSE),IFERROR(INDEX(AE$337:AE$373,MATCH($F248,$B$337:$B$373,0))/VLOOKUP($F248,$B$337:$BB$373,MATCH(LEFT(TRIM(AE$6),FIND("~",SUBSTITUTE(AE$6,"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248))*HLOOKUP(LEFT(TRIM(AE$6),FIND("~",SUBSTITUTE(AE$6," ","~",LEN(TRIM(AE$6))-LEN(SUBSTITUTE(TRIM(AE$6)," ",""))))-1)&amp;" Total",$B$6:$BB$373,ROW($A248)-5,FALSE))</f>
        <v>0</v>
      </c>
      <c r="AF248" s="10">
        <f ca="1">IF(AF$5&lt;&gt;"",HLOOKUP(AF$5,Functionalization!$G$6:$R$373,ROW($A248)-5,FALSE),IFERROR(INDEX(AF$337:AF$373,MATCH($F248,$B$337:$B$373,0))/VLOOKUP($F248,$B$337:$BB$373,MATCH(LEFT(TRIM(AF$6),FIND("~",SUBSTITUTE(AF$6,"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248))*HLOOKUP(LEFT(TRIM(AF$6),FIND("~",SUBSTITUTE(AF$6," ","~",LEN(TRIM(AF$6))-LEN(SUBSTITUTE(TRIM(AF$6)," ",""))))-1)&amp;" Total",$B$6:$BB$373,ROW($A248)-5,FALSE))</f>
        <v>0</v>
      </c>
      <c r="AG248" s="10">
        <f ca="1">IF(AG$5&lt;&gt;"",HLOOKUP(AG$5,Functionalization!$G$6:$R$373,ROW($A248)-5,FALSE),IFERROR(INDEX(AG$337:AG$373,MATCH($F248,$B$337:$B$373,0))/VLOOKUP($F248,$B$337:$BB$373,MATCH(LEFT(TRIM(AG$6),FIND("~",SUBSTITUTE(AG$6,"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248))*HLOOKUP(LEFT(TRIM(AG$6),FIND("~",SUBSTITUTE(AG$6," ","~",LEN(TRIM(AG$6))-LEN(SUBSTITUTE(TRIM(AG$6)," ",""))))-1)&amp;" Total",$B$6:$BB$373,ROW($A248)-5,FALSE))</f>
        <v>0</v>
      </c>
      <c r="AH248" s="10">
        <f ca="1">IF(AH$5&lt;&gt;"",HLOOKUP(AH$5,Functionalization!$G$6:$R$373,ROW($A248)-5,FALSE),IFERROR(INDEX(AH$337:AH$373,MATCH($F248,$B$337:$B$373,0))/VLOOKUP($F248,$B$337:$BB$373,MATCH(LEFT(TRIM(AH$6),FIND("~",SUBSTITUTE(AH$6,"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248))*HLOOKUP(LEFT(TRIM(AH$6),FIND("~",SUBSTITUTE(AH$6," ","~",LEN(TRIM(AH$6))-LEN(SUBSTITUTE(TRIM(AH$6)," ",""))))-1)&amp;" Total",$B$6:$BB$373,ROW($A248)-5,FALSE))</f>
        <v>0</v>
      </c>
      <c r="AI248" s="10">
        <f ca="1">IF(AI$5&lt;&gt;"",HLOOKUP(AI$5,Functionalization!$G$6:$R$373,ROW($A248)-5,FALSE),IFERROR(INDEX(AI$337:AI$373,MATCH($F248,$B$337:$B$373,0))/VLOOKUP($F248,$B$337:$BB$373,MATCH(LEFT(TRIM(AI$6),FIND("~",SUBSTITUTE(AI$6,"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248))*HLOOKUP(LEFT(TRIM(AI$6),FIND("~",SUBSTITUTE(AI$6," ","~",LEN(TRIM(AI$6))-LEN(SUBSTITUTE(TRIM(AI$6)," ",""))))-1)&amp;" Total",$B$6:$BB$373,ROW($A248)-5,FALSE))</f>
        <v>0</v>
      </c>
      <c r="AJ248" s="10">
        <f ca="1">IF(AJ$5&lt;&gt;"",HLOOKUP(AJ$5,Functionalization!$G$6:$R$373,ROW($A248)-5,FALSE),IFERROR(INDEX(AJ$337:AJ$373,MATCH($F248,$B$337:$B$373,0))/VLOOKUP($F248,$B$337:$BB$373,MATCH(LEFT(TRIM(AJ$6),FIND("~",SUBSTITUTE(AJ$6,"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248))*HLOOKUP(LEFT(TRIM(AJ$6),FIND("~",SUBSTITUTE(AJ$6," ","~",LEN(TRIM(AJ$6))-LEN(SUBSTITUTE(TRIM(AJ$6)," ",""))))-1)&amp;" Total",$B$6:$BB$373,ROW($A248)-5,FALSE))</f>
        <v>0</v>
      </c>
      <c r="AK248" s="10">
        <f ca="1">IF(AK$5&lt;&gt;"",HLOOKUP(AK$5,Functionalization!$G$6:$R$373,ROW($A248)-5,FALSE),IFERROR(INDEX(AK$337:AK$373,MATCH($F248,$B$337:$B$373,0))/VLOOKUP($F248,$B$337:$BB$373,MATCH(LEFT(TRIM(AK$6),FIND("~",SUBSTITUTE(AK$6,"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248))*HLOOKUP(LEFT(TRIM(AK$6),FIND("~",SUBSTITUTE(AK$6," ","~",LEN(TRIM(AK$6))-LEN(SUBSTITUTE(TRIM(AK$6)," ",""))))-1)&amp;" Total",$B$6:$BB$373,ROW($A248)-5,FALSE))</f>
        <v>0</v>
      </c>
      <c r="AL248" s="10">
        <f ca="1">IF(AL$5&lt;&gt;"",HLOOKUP(AL$5,Functionalization!$G$6:$R$373,ROW($A248)-5,FALSE),IFERROR(INDEX(AL$337:AL$373,MATCH($F248,$B$337:$B$373,0))/VLOOKUP($F248,$B$337:$BB$373,MATCH(LEFT(TRIM(AL$6),FIND("~",SUBSTITUTE(AL$6,"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248))*HLOOKUP(LEFT(TRIM(AL$6),FIND("~",SUBSTITUTE(AL$6," ","~",LEN(TRIM(AL$6))-LEN(SUBSTITUTE(TRIM(AL$6)," ",""))))-1)&amp;" Total",$B$6:$BB$373,ROW($A248)-5,FALSE))</f>
        <v>0</v>
      </c>
      <c r="AM248" s="10">
        <f ca="1">IF(AM$5&lt;&gt;"",HLOOKUP(AM$5,Functionalization!$G$6:$R$373,ROW($A248)-5,FALSE),IFERROR(INDEX(AM$337:AM$373,MATCH($F248,$B$337:$B$373,0))/VLOOKUP($F248,$B$337:$BB$373,MATCH(LEFT(TRIM(AM$6),FIND("~",SUBSTITUTE(AM$6,"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248))*HLOOKUP(LEFT(TRIM(AM$6),FIND("~",SUBSTITUTE(AM$6," ","~",LEN(TRIM(AM$6))-LEN(SUBSTITUTE(TRIM(AM$6)," ",""))))-1)&amp;" Total",$B$6:$BB$373,ROW($A248)-5,FALSE))</f>
        <v>0</v>
      </c>
      <c r="AN248" s="10">
        <f ca="1">IF(AN$5&lt;&gt;"",HLOOKUP(AN$5,Functionalization!$G$6:$R$373,ROW($A248)-5,FALSE),IFERROR(INDEX(AN$337:AN$373,MATCH($F248,$B$337:$B$373,0))/VLOOKUP($F248,$B$337:$BB$373,MATCH(LEFT(TRIM(AN$6),FIND("~",SUBSTITUTE(AN$6,"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248))*HLOOKUP(LEFT(TRIM(AN$6),FIND("~",SUBSTITUTE(AN$6," ","~",LEN(TRIM(AN$6))-LEN(SUBSTITUTE(TRIM(AN$6)," ",""))))-1)&amp;" Total",$B$6:$BB$373,ROW($A248)-5,FALSE))</f>
        <v>0</v>
      </c>
      <c r="AO248" s="10">
        <f ca="1">IF(AO$5&lt;&gt;"",HLOOKUP(AO$5,Functionalization!$G$6:$R$373,ROW($A248)-5,FALSE),IFERROR(INDEX(AO$337:AO$373,MATCH($F248,$B$337:$B$373,0))/VLOOKUP($F248,$B$337:$BB$373,MATCH(LEFT(TRIM(AO$6),FIND("~",SUBSTITUTE(AO$6,"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248))*HLOOKUP(LEFT(TRIM(AO$6),FIND("~",SUBSTITUTE(AO$6," ","~",LEN(TRIM(AO$6))-LEN(SUBSTITUTE(TRIM(AO$6)," ",""))))-1)&amp;" Total",$B$6:$BB$373,ROW($A248)-5,FALSE))</f>
        <v>0</v>
      </c>
      <c r="AP248" s="10">
        <f ca="1">IF(AP$5&lt;&gt;"",HLOOKUP(AP$5,Functionalization!$G$6:$R$373,ROW($A248)-5,FALSE),IFERROR(INDEX(AP$337:AP$373,MATCH($F248,$B$337:$B$373,0))/VLOOKUP($F248,$B$337:$BB$373,MATCH(LEFT(TRIM(AP$6),FIND("~",SUBSTITUTE(AP$6,"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248))*HLOOKUP(LEFT(TRIM(AP$6),FIND("~",SUBSTITUTE(AP$6," ","~",LEN(TRIM(AP$6))-LEN(SUBSTITUTE(TRIM(AP$6)," ",""))))-1)&amp;" Total",$B$6:$BB$373,ROW($A248)-5,FALSE))</f>
        <v>0</v>
      </c>
      <c r="AQ248" s="10">
        <f ca="1">IF(AQ$5&lt;&gt;"",HLOOKUP(AQ$5,Functionalization!$G$6:$R$373,ROW($A248)-5,FALSE),IFERROR(INDEX(AQ$337:AQ$373,MATCH($F248,$B$337:$B$373,0))/VLOOKUP($F248,$B$337:$BB$373,MATCH(LEFT(TRIM(AQ$6),FIND("~",SUBSTITUTE(AQ$6,"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248))*HLOOKUP(LEFT(TRIM(AQ$6),FIND("~",SUBSTITUTE(AQ$6," ","~",LEN(TRIM(AQ$6))-LEN(SUBSTITUTE(TRIM(AQ$6)," ",""))))-1)&amp;" Total",$B$6:$BB$373,ROW($A248)-5,FALSE))</f>
        <v>0</v>
      </c>
      <c r="AR248" s="10">
        <f ca="1">IF(AR$5&lt;&gt;"",HLOOKUP(AR$5,Functionalization!$G$6:$R$373,ROW($A248)-5,FALSE),IFERROR(INDEX(AR$337:AR$373,MATCH($F248,$B$337:$B$373,0))/VLOOKUP($F248,$B$337:$BB$373,MATCH(LEFT(TRIM(AR$6),FIND("~",SUBSTITUTE(AR$6,"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248))*HLOOKUP(LEFT(TRIM(AR$6),FIND("~",SUBSTITUTE(AR$6," ","~",LEN(TRIM(AR$6))-LEN(SUBSTITUTE(TRIM(AR$6)," ",""))))-1)&amp;" Total",$B$6:$BB$373,ROW($A248)-5,FALSE))</f>
        <v>0</v>
      </c>
      <c r="AS248" s="10">
        <f ca="1">IF(AS$5&lt;&gt;"",HLOOKUP(AS$5,Functionalization!$G$6:$R$373,ROW($A248)-5,FALSE),IFERROR(INDEX(AS$337:AS$373,MATCH($F248,$B$337:$B$373,0))/VLOOKUP($F248,$B$337:$BB$373,MATCH(LEFT(TRIM(AS$6),FIND("~",SUBSTITUTE(AS$6,"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248))*HLOOKUP(LEFT(TRIM(AS$6),FIND("~",SUBSTITUTE(AS$6," ","~",LEN(TRIM(AS$6))-LEN(SUBSTITUTE(TRIM(AS$6)," ",""))))-1)&amp;" Total",$B$6:$BB$373,ROW($A248)-5,FALSE))</f>
        <v>0</v>
      </c>
      <c r="AT248" s="10">
        <f ca="1">IF(AT$5&lt;&gt;"",HLOOKUP(AT$5,Functionalization!$G$6:$R$373,ROW($A248)-5,FALSE),IFERROR(INDEX(AT$337:AT$373,MATCH($F248,$B$337:$B$373,0))/VLOOKUP($F248,$B$337:$BB$373,MATCH(LEFT(TRIM(AT$6),FIND("~",SUBSTITUTE(AT$6,"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248))*HLOOKUP(LEFT(TRIM(AT$6),FIND("~",SUBSTITUTE(AT$6," ","~",LEN(TRIM(AT$6))-LEN(SUBSTITUTE(TRIM(AT$6)," ",""))))-1)&amp;" Total",$B$6:$BB$373,ROW($A248)-5,FALSE))</f>
        <v>0</v>
      </c>
      <c r="AU248" s="10">
        <f ca="1">IF(AU$5&lt;&gt;"",HLOOKUP(AU$5,Functionalization!$G$6:$R$373,ROW($A248)-5,FALSE),IFERROR(INDEX(AU$337:AU$373,MATCH($F248,$B$337:$B$373,0))/VLOOKUP($F248,$B$337:$BB$373,MATCH(LEFT(TRIM(AU$6),FIND("~",SUBSTITUTE(AU$6,"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248))*HLOOKUP(LEFT(TRIM(AU$6),FIND("~",SUBSTITUTE(AU$6," ","~",LEN(TRIM(AU$6))-LEN(SUBSTITUTE(TRIM(AU$6)," ",""))))-1)&amp;" Total",$B$6:$BB$373,ROW($A248)-5,FALSE))</f>
        <v>0</v>
      </c>
      <c r="AV248" s="10">
        <f ca="1">IF(AV$5&lt;&gt;"",HLOOKUP(AV$5,Functionalization!$G$6:$R$373,ROW($A248)-5,FALSE),IFERROR(INDEX(AV$337:AV$373,MATCH($F248,$B$337:$B$373,0))/VLOOKUP($F248,$B$337:$BB$373,MATCH(LEFT(TRIM(AV$6),FIND("~",SUBSTITUTE(AV$6,"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248))*HLOOKUP(LEFT(TRIM(AV$6),FIND("~",SUBSTITUTE(AV$6," ","~",LEN(TRIM(AV$6))-LEN(SUBSTITUTE(TRIM(AV$6)," ",""))))-1)&amp;" Total",$B$6:$BB$373,ROW($A248)-5,FALSE))</f>
        <v>0</v>
      </c>
      <c r="AW248" s="10">
        <f ca="1">IF(AW$5&lt;&gt;"",HLOOKUP(AW$5,Functionalization!$G$6:$R$373,ROW($A248)-5,FALSE),IFERROR(INDEX(AW$337:AW$373,MATCH($F248,$B$337:$B$373,0))/VLOOKUP($F248,$B$337:$BB$373,MATCH(LEFT(TRIM(AW$6),FIND("~",SUBSTITUTE(AW$6,"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248))*HLOOKUP(LEFT(TRIM(AW$6),FIND("~",SUBSTITUTE(AW$6," ","~",LEN(TRIM(AW$6))-LEN(SUBSTITUTE(TRIM(AW$6)," ",""))))-1)&amp;" Total",$B$6:$BB$373,ROW($A248)-5,FALSE))</f>
        <v>0</v>
      </c>
      <c r="AX248" s="10">
        <f ca="1">IF(AX$5&lt;&gt;"",HLOOKUP(AX$5,Functionalization!$G$6:$R$373,ROW($A248)-5,FALSE),IFERROR(INDEX(AX$337:AX$373,MATCH($F248,$B$337:$B$373,0))/VLOOKUP($F248,$B$337:$BB$373,MATCH(LEFT(TRIM(AX$6),FIND("~",SUBSTITUTE(AX$6,"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248))*HLOOKUP(LEFT(TRIM(AX$6),FIND("~",SUBSTITUTE(AX$6," ","~",LEN(TRIM(AX$6))-LEN(SUBSTITUTE(TRIM(AX$6)," ",""))))-1)&amp;" Total",$B$6:$BB$373,ROW($A248)-5,FALSE))</f>
        <v>0</v>
      </c>
      <c r="AY248" s="10">
        <f ca="1">IF(AY$5&lt;&gt;"",HLOOKUP(AY$5,Functionalization!$G$6:$R$373,ROW($A248)-5,FALSE),IFERROR(INDEX(AY$337:AY$373,MATCH($F248,$B$337:$B$373,0))/VLOOKUP($F248,$B$337:$BB$373,MATCH(LEFT(TRIM(AY$6),FIND("~",SUBSTITUTE(AY$6,"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248))*HLOOKUP(LEFT(TRIM(AY$6),FIND("~",SUBSTITUTE(AY$6," ","~",LEN(TRIM(AY$6))-LEN(SUBSTITUTE(TRIM(AY$6)," ",""))))-1)&amp;" Total",$B$6:$BB$373,ROW($A248)-5,FALSE))</f>
        <v>0</v>
      </c>
      <c r="AZ248" s="10">
        <f ca="1">IF(AZ$5&lt;&gt;"",HLOOKUP(AZ$5,Functionalization!$G$6:$R$373,ROW($A248)-5,FALSE),IFERROR(INDEX(AZ$337:AZ$373,MATCH($F248,$B$337:$B$373,0))/VLOOKUP($F248,$B$337:$BB$373,MATCH(LEFT(TRIM(AZ$6),FIND("~",SUBSTITUTE(AZ$6,"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248))*HLOOKUP(LEFT(TRIM(AZ$6),FIND("~",SUBSTITUTE(AZ$6," ","~",LEN(TRIM(AZ$6))-LEN(SUBSTITUTE(TRIM(AZ$6)," ",""))))-1)&amp;" Total",$B$6:$BB$373,ROW($A248)-5,FALSE))</f>
        <v>0</v>
      </c>
      <c r="BA248" s="10">
        <f ca="1">IF(BA$5&lt;&gt;"",HLOOKUP(BA$5,Functionalization!$G$6:$R$373,ROW($A248)-5,FALSE),IFERROR(INDEX(BA$337:BA$373,MATCH($F248,$B$337:$B$373,0))/VLOOKUP($F248,$B$337:$BB$373,MATCH(LEFT(TRIM(BA$6),FIND("~",SUBSTITUTE(BA$6,"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248))*HLOOKUP(LEFT(TRIM(BA$6),FIND("~",SUBSTITUTE(BA$6," ","~",LEN(TRIM(BA$6))-LEN(SUBSTITUTE(TRIM(BA$6)," ",""))))-1)&amp;" Total",$B$6:$BB$373,ROW($A248)-5,FALSE))</f>
        <v>0</v>
      </c>
      <c r="BB248" s="10">
        <f ca="1">IF(BB$5&lt;&gt;"",HLOOKUP(BB$5,Functionalization!$G$6:$R$373,ROW($A248)-5,FALSE),IFERROR(INDEX(BB$337:BB$373,MATCH($F248,$B$337:$B$373,0))/VLOOKUP($F248,$B$337:$BB$373,MATCH(LEFT(TRIM(BB$6),FIND("~",SUBSTITUTE(BB$6,"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248))*HLOOKUP(LEFT(TRIM(BB$6),FIND("~",SUBSTITUTE(BB$6," ","~",LEN(TRIM(BB$6))-LEN(SUBSTITUTE(TRIM(BB$6)," ",""))))-1)&amp;" Total",$B$6:$BB$373,ROW($A248)-5,FALSE))</f>
        <v>0</v>
      </c>
      <c r="BD248">
        <f ca="1">IFERROR(IF(SUMIF($G$6:$BB$6,BD$6&amp;" Total",$G248:$BB248)-(SUMIF($G$6:$BB$6,BD$6&amp;" "&amp;'Input-Func_Class'!$D$22,$G248:$BB248)+IFERROR(SUMIF($G$6:$BB$6,BD$6&amp;" "&amp;'Input-Func_Class'!$E$22,$G248:$BB248),SUMIF($G$6:$BB$6,BD$6&amp;" "&amp;'Input-Func_Class'!$B$24,$G248:$BB248))+SUMIF($G$6:$BB$6,BD$6&amp;" "&amp;'Input-Func_Class'!$F$22,$G248:$BB248))&lt;Check_Limit,0,1),1)</f>
        <v>0</v>
      </c>
      <c r="BE248">
        <f ca="1">IFERROR(IF(SUMIF($G$6:$BB$6,BE$6&amp;" Total",$G248:$BB248)-(SUMIF($G$6:$BB$6,BE$6&amp;" "&amp;'Input-Func_Class'!$D$22,$G248:$BB248)+IFERROR(SUMIF($G$6:$BB$6,BE$6&amp;" "&amp;'Input-Func_Class'!$E$22,$G248:$BB248),SUMIF($G$6:$BB$6,BE$6&amp;" "&amp;'Input-Func_Class'!$B$24,$G248:$BB248))+SUMIF($G$6:$BB$6,BE$6&amp;" "&amp;'Input-Func_Class'!$F$22,$G248:$BB248))&lt;Check_Limit,0,1),1)</f>
        <v>0</v>
      </c>
      <c r="BF248">
        <f ca="1">IFERROR(IF(SUMIF($G$6:$BB$6,BF$6&amp;" Total",$G248:$BB248)-(SUMIF($G$6:$BB$6,BF$6&amp;" "&amp;'Input-Func_Class'!$D$22,$G248:$BB248)+IFERROR(SUMIF($G$6:$BB$6,BF$6&amp;" "&amp;'Input-Func_Class'!$E$22,$G248:$BB248),SUMIF($G$6:$BB$6,BF$6&amp;" "&amp;'Input-Func_Class'!$B$24,$G248:$BB248))+SUMIF($G$6:$BB$6,BF$6&amp;" "&amp;'Input-Func_Class'!$F$22,$G248:$BB248))&lt;Check_Limit,0,1),1)</f>
        <v>0</v>
      </c>
      <c r="BG248">
        <f ca="1">IFERROR(IF(SUMIF($G$6:$BB$6,BG$6&amp;" Total",$G248:$BB248)-(SUMIF($G$6:$BB$6,BG$6&amp;" "&amp;'Input-Func_Class'!$D$22,$G248:$BB248)+IFERROR(SUMIF($G$6:$BB$6,BG$6&amp;" "&amp;'Input-Func_Class'!$E$22,$G248:$BB248),SUMIF($G$6:$BB$6,BG$6&amp;" "&amp;'Input-Func_Class'!$B$24,$G248:$BB248))+SUMIF($G$6:$BB$6,BG$6&amp;" "&amp;'Input-Func_Class'!$F$22,$G248:$BB248))&lt;Check_Limit,0,1),1)</f>
        <v>0</v>
      </c>
      <c r="BH248">
        <f ca="1">IFERROR(IF(SUMIF($G$6:$BB$6,BH$6&amp;" Total",$G248:$BB248)-(SUMIF($G$6:$BB$6,BH$6&amp;" "&amp;'Input-Func_Class'!$D$22,$G248:$BB248)+IFERROR(SUMIF($G$6:$BB$6,BH$6&amp;" "&amp;'Input-Func_Class'!$E$22,$G248:$BB248),SUMIF($G$6:$BB$6,BH$6&amp;" "&amp;'Input-Func_Class'!$B$24,$G248:$BB248))+SUMIF($G$6:$BB$6,BH$6&amp;" "&amp;'Input-Func_Class'!$F$22,$G248:$BB248))&lt;Check_Limit,0,1),1)</f>
        <v>0</v>
      </c>
      <c r="BI248">
        <f ca="1">IFERROR(IF(SUMIF($G$6:$BB$6,BI$6&amp;" Total",$G248:$BB248)-(SUMIF($G$6:$BB$6,BI$6&amp;" "&amp;'Input-Func_Class'!$D$22,$G248:$BB248)+IFERROR(SUMIF($G$6:$BB$6,BI$6&amp;" "&amp;'Input-Func_Class'!$E$22,$G248:$BB248),SUMIF($G$6:$BB$6,BI$6&amp;" "&amp;'Input-Func_Class'!$B$24,$G248:$BB248))+SUMIF($G$6:$BB$6,BI$6&amp;" "&amp;'Input-Func_Class'!$F$22,$G248:$BB248))&lt;Check_Limit,0,1),1)</f>
        <v>0</v>
      </c>
      <c r="BJ248">
        <f ca="1">IFERROR(IF(SUMIF($G$6:$BB$6,BJ$6&amp;" Total",$G248:$BB248)-(SUMIF($G$6:$BB$6,BJ$6&amp;" "&amp;'Input-Func_Class'!$D$22,$G248:$BB248)+IFERROR(SUMIF($G$6:$BB$6,BJ$6&amp;" "&amp;'Input-Func_Class'!$E$22,$G248:$BB248),SUMIF($G$6:$BB$6,BJ$6&amp;" "&amp;'Input-Func_Class'!$B$24,$G248:$BB248))+SUMIF($G$6:$BB$6,BJ$6&amp;" "&amp;'Input-Func_Class'!$F$22,$G248:$BB248))&lt;Check_Limit,0,1),1)</f>
        <v>0</v>
      </c>
      <c r="BK248">
        <f ca="1">IFERROR(IF(SUMIF($G$6:$BB$6,BK$6&amp;" Total",$G248:$BB248)-(SUMIF($G$6:$BB$6,BK$6&amp;" "&amp;'Input-Func_Class'!$D$22,$G248:$BB248)+IFERROR(SUMIF($G$6:$BB$6,BK$6&amp;" "&amp;'Input-Func_Class'!$E$22,$G248:$BB248),SUMIF($G$6:$BB$6,BK$6&amp;" "&amp;'Input-Func_Class'!$B$24,$G248:$BB248))+SUMIF($G$6:$BB$6,BK$6&amp;" "&amp;'Input-Func_Class'!$F$22,$G248:$BB248))&lt;Check_Limit,0,1),1)</f>
        <v>0</v>
      </c>
      <c r="BL248">
        <f ca="1">IFERROR(IF(SUMIF($G$6:$BB$6,BL$6&amp;" Total",$G248:$BB248)-(SUMIF($G$6:$BB$6,BL$6&amp;" "&amp;'Input-Func_Class'!$D$22,$G248:$BB248)+IFERROR(SUMIF($G$6:$BB$6,BL$6&amp;" "&amp;'Input-Func_Class'!$E$22,$G248:$BB248),SUMIF($G$6:$BB$6,BL$6&amp;" "&amp;'Input-Func_Class'!$B$24,$G248:$BB248))+SUMIF($G$6:$BB$6,BL$6&amp;" "&amp;'Input-Func_Class'!$F$22,$G248:$BB248))&lt;Check_Limit,0,1),1)</f>
        <v>0</v>
      </c>
      <c r="BM248">
        <f ca="1">IFERROR(IF(SUMIF($G$6:$BB$6,BM$6&amp;" Total",$G248:$BB248)-(SUMIF($G$6:$BB$6,BM$6&amp;" "&amp;'Input-Func_Class'!$D$22,$G248:$BB248)+IFERROR(SUMIF($G$6:$BB$6,BM$6&amp;" "&amp;'Input-Func_Class'!$E$22,$G248:$BB248),SUMIF($G$6:$BB$6,BM$6&amp;" "&amp;'Input-Func_Class'!$B$24,$G248:$BB248))+SUMIF($G$6:$BB$6,BM$6&amp;" "&amp;'Input-Func_Class'!$F$22,$G248:$BB248))&lt;Check_Limit,0,1),1)</f>
        <v>0</v>
      </c>
      <c r="BN248">
        <f ca="1">IFERROR(IF(SUMIF($G$6:$BB$6,BN$6&amp;" Total",$G248:$BB248)-(SUMIF($G$6:$BB$6,BN$6&amp;" "&amp;'Input-Func_Class'!$D$22,$G248:$BB248)+IFERROR(SUMIF($G$6:$BB$6,BN$6&amp;" "&amp;'Input-Func_Class'!$E$22,$G248:$BB248),SUMIF($G$6:$BB$6,BN$6&amp;" "&amp;'Input-Func_Class'!$B$24,$G248:$BB248))+SUMIF($G$6:$BB$6,BN$6&amp;" "&amp;'Input-Func_Class'!$F$22,$G248:$BB248))&lt;Check_Limit,0,1),1)</f>
        <v>0</v>
      </c>
      <c r="BO248">
        <f ca="1">IFERROR(IF(SUMIF($G$6:$BB$6,BO$6&amp;" Total",$G248:$BB248)-(SUMIF($G$6:$BB$6,BO$6&amp;" "&amp;'Input-Func_Class'!$D$22,$G248:$BB248)+IFERROR(SUMIF($G$6:$BB$6,BO$6&amp;" "&amp;'Input-Func_Class'!$E$22,$G248:$BB248),SUMIF($G$6:$BB$6,BO$6&amp;" "&amp;'Input-Func_Class'!$B$24,$G248:$BB248))+SUMIF($G$6:$BB$6,BO$6&amp;" "&amp;'Input-Func_Class'!$F$22,$G248:$BB248))&lt;Check_Limit,0,1),1)</f>
        <v>0</v>
      </c>
    </row>
    <row r="249" spans="1:67" outlineLevel="1">
      <c r="A249" s="31">
        <f>IF(ISBLANK('Input-Accounts'!A249),"",'Input-Accounts'!A249)</f>
        <v>220</v>
      </c>
      <c r="B249" t="str">
        <f>IF(ISBLANK('Input-Accounts'!B249),"",'Input-Accounts'!B249)</f>
        <v>Subtotal - Intangible Plant</v>
      </c>
      <c r="C249" s="31" t="str">
        <f>IF(ISBLANK('Input-Accounts'!C249),"",'Input-Accounts'!C249)</f>
        <v/>
      </c>
      <c r="D249" s="123">
        <f>SUBTOTAL(9,D243:D248)</f>
        <v>3678308.1378095541</v>
      </c>
      <c r="E249" s="10">
        <f t="shared" ca="1" si="69"/>
        <v>0</v>
      </c>
      <c r="G249" s="123">
        <f t="shared" ref="G249:BB249" ca="1" si="71">SUBTOTAL(9,G243:G248)</f>
        <v>2342945.8778452501</v>
      </c>
      <c r="H249" s="123">
        <f t="shared" ca="1" si="71"/>
        <v>1738404.4981585958</v>
      </c>
      <c r="I249" s="123">
        <f t="shared" ca="1" si="71"/>
        <v>0</v>
      </c>
      <c r="J249" s="123">
        <f t="shared" ca="1" si="71"/>
        <v>604541.37968665408</v>
      </c>
      <c r="K249" s="123">
        <f t="shared" ca="1" si="71"/>
        <v>1335362.2599643038</v>
      </c>
      <c r="L249" s="123">
        <f t="shared" ca="1" si="71"/>
        <v>0</v>
      </c>
      <c r="M249" s="123">
        <f t="shared" ca="1" si="71"/>
        <v>0</v>
      </c>
      <c r="N249" s="123">
        <f t="shared" ca="1" si="71"/>
        <v>1335362.2599643038</v>
      </c>
      <c r="O249" s="123">
        <f t="shared" ca="1" si="71"/>
        <v>0</v>
      </c>
      <c r="P249" s="123">
        <f t="shared" ca="1" si="71"/>
        <v>0</v>
      </c>
      <c r="Q249" s="123">
        <f t="shared" ca="1" si="71"/>
        <v>0</v>
      </c>
      <c r="R249" s="123">
        <f t="shared" ca="1" si="71"/>
        <v>0</v>
      </c>
      <c r="S249" s="123">
        <f t="shared" ca="1" si="71"/>
        <v>0</v>
      </c>
      <c r="T249" s="123">
        <f t="shared" ca="1" si="71"/>
        <v>0</v>
      </c>
      <c r="U249" s="123">
        <f t="shared" ca="1" si="71"/>
        <v>0</v>
      </c>
      <c r="V249" s="123">
        <f t="shared" ca="1" si="71"/>
        <v>0</v>
      </c>
      <c r="W249" s="123">
        <f t="shared" ca="1" si="71"/>
        <v>0</v>
      </c>
      <c r="X249" s="123">
        <f t="shared" ca="1" si="71"/>
        <v>0</v>
      </c>
      <c r="Y249" s="123">
        <f t="shared" ca="1" si="71"/>
        <v>0</v>
      </c>
      <c r="Z249" s="123">
        <f t="shared" ca="1" si="71"/>
        <v>0</v>
      </c>
      <c r="AA249" s="123">
        <f t="shared" ca="1" si="71"/>
        <v>0</v>
      </c>
      <c r="AB249" s="123">
        <f t="shared" ca="1" si="71"/>
        <v>0</v>
      </c>
      <c r="AC249" s="123">
        <f t="shared" ca="1" si="71"/>
        <v>0</v>
      </c>
      <c r="AD249" s="123">
        <f t="shared" ca="1" si="71"/>
        <v>0</v>
      </c>
      <c r="AE249" s="123">
        <f t="shared" ca="1" si="71"/>
        <v>0</v>
      </c>
      <c r="AF249" s="123">
        <f t="shared" ca="1" si="71"/>
        <v>0</v>
      </c>
      <c r="AG249" s="123">
        <f t="shared" ca="1" si="71"/>
        <v>0</v>
      </c>
      <c r="AH249" s="123">
        <f t="shared" ca="1" si="71"/>
        <v>0</v>
      </c>
      <c r="AI249" s="123">
        <f t="shared" ca="1" si="71"/>
        <v>0</v>
      </c>
      <c r="AJ249" s="123">
        <f t="shared" ca="1" si="71"/>
        <v>0</v>
      </c>
      <c r="AK249" s="123">
        <f t="shared" ca="1" si="71"/>
        <v>0</v>
      </c>
      <c r="AL249" s="123">
        <f t="shared" ca="1" si="71"/>
        <v>0</v>
      </c>
      <c r="AM249" s="123">
        <f t="shared" ca="1" si="71"/>
        <v>0</v>
      </c>
      <c r="AN249" s="123">
        <f t="shared" ca="1" si="71"/>
        <v>0</v>
      </c>
      <c r="AO249" s="123">
        <f t="shared" ca="1" si="71"/>
        <v>0</v>
      </c>
      <c r="AP249" s="123">
        <f t="shared" ca="1" si="71"/>
        <v>0</v>
      </c>
      <c r="AQ249" s="123">
        <f t="shared" ca="1" si="71"/>
        <v>0</v>
      </c>
      <c r="AR249" s="123">
        <f t="shared" ca="1" si="71"/>
        <v>0</v>
      </c>
      <c r="AS249" s="123">
        <f t="shared" ca="1" si="71"/>
        <v>0</v>
      </c>
      <c r="AT249" s="123">
        <f t="shared" ca="1" si="71"/>
        <v>0</v>
      </c>
      <c r="AU249" s="123">
        <f t="shared" ca="1" si="71"/>
        <v>0</v>
      </c>
      <c r="AV249" s="123">
        <f t="shared" ca="1" si="71"/>
        <v>0</v>
      </c>
      <c r="AW249" s="123">
        <f t="shared" ca="1" si="71"/>
        <v>0</v>
      </c>
      <c r="AX249" s="123">
        <f t="shared" ca="1" si="71"/>
        <v>0</v>
      </c>
      <c r="AY249" s="123">
        <f t="shared" ca="1" si="71"/>
        <v>0</v>
      </c>
      <c r="AZ249" s="123">
        <f t="shared" ca="1" si="71"/>
        <v>0</v>
      </c>
      <c r="BA249" s="123">
        <f t="shared" ca="1" si="71"/>
        <v>0</v>
      </c>
      <c r="BB249" s="123">
        <f t="shared" ca="1" si="71"/>
        <v>0</v>
      </c>
      <c r="BD249">
        <f ca="1">IFERROR(IF(SUMIF($G$6:$BB$6,BD$6&amp;" Total",$G249:$BB249)-(SUMIF($G$6:$BB$6,BD$6&amp;" "&amp;'Input-Func_Class'!$D$22,$G249:$BB249)+IFERROR(SUMIF($G$6:$BB$6,BD$6&amp;" "&amp;'Input-Func_Class'!$E$22,$G249:$BB249),SUMIF($G$6:$BB$6,BD$6&amp;" "&amp;'Input-Func_Class'!$B$24,$G249:$BB249))+SUMIF($G$6:$BB$6,BD$6&amp;" "&amp;'Input-Func_Class'!$F$22,$G249:$BB249))&lt;Check_Limit,0,1),1)</f>
        <v>0</v>
      </c>
      <c r="BE249">
        <f ca="1">IFERROR(IF(SUMIF($G$6:$BB$6,BE$6&amp;" Total",$G249:$BB249)-(SUMIF($G$6:$BB$6,BE$6&amp;" "&amp;'Input-Func_Class'!$D$22,$G249:$BB249)+IFERROR(SUMIF($G$6:$BB$6,BE$6&amp;" "&amp;'Input-Func_Class'!$E$22,$G249:$BB249),SUMIF($G$6:$BB$6,BE$6&amp;" "&amp;'Input-Func_Class'!$B$24,$G249:$BB249))+SUMIF($G$6:$BB$6,BE$6&amp;" "&amp;'Input-Func_Class'!$F$22,$G249:$BB249))&lt;Check_Limit,0,1),1)</f>
        <v>0</v>
      </c>
      <c r="BF249">
        <f ca="1">IFERROR(IF(SUMIF($G$6:$BB$6,BF$6&amp;" Total",$G249:$BB249)-(SUMIF($G$6:$BB$6,BF$6&amp;" "&amp;'Input-Func_Class'!$D$22,$G249:$BB249)+IFERROR(SUMIF($G$6:$BB$6,BF$6&amp;" "&amp;'Input-Func_Class'!$E$22,$G249:$BB249),SUMIF($G$6:$BB$6,BF$6&amp;" "&amp;'Input-Func_Class'!$B$24,$G249:$BB249))+SUMIF($G$6:$BB$6,BF$6&amp;" "&amp;'Input-Func_Class'!$F$22,$G249:$BB249))&lt;Check_Limit,0,1),1)</f>
        <v>0</v>
      </c>
      <c r="BG249">
        <f ca="1">IFERROR(IF(SUMIF($G$6:$BB$6,BG$6&amp;" Total",$G249:$BB249)-(SUMIF($G$6:$BB$6,BG$6&amp;" "&amp;'Input-Func_Class'!$D$22,$G249:$BB249)+IFERROR(SUMIF($G$6:$BB$6,BG$6&amp;" "&amp;'Input-Func_Class'!$E$22,$G249:$BB249),SUMIF($G$6:$BB$6,BG$6&amp;" "&amp;'Input-Func_Class'!$B$24,$G249:$BB249))+SUMIF($G$6:$BB$6,BG$6&amp;" "&amp;'Input-Func_Class'!$F$22,$G249:$BB249))&lt;Check_Limit,0,1),1)</f>
        <v>0</v>
      </c>
      <c r="BH249">
        <f ca="1">IFERROR(IF(SUMIF($G$6:$BB$6,BH$6&amp;" Total",$G249:$BB249)-(SUMIF($G$6:$BB$6,BH$6&amp;" "&amp;'Input-Func_Class'!$D$22,$G249:$BB249)+IFERROR(SUMIF($G$6:$BB$6,BH$6&amp;" "&amp;'Input-Func_Class'!$E$22,$G249:$BB249),SUMIF($G$6:$BB$6,BH$6&amp;" "&amp;'Input-Func_Class'!$B$24,$G249:$BB249))+SUMIF($G$6:$BB$6,BH$6&amp;" "&amp;'Input-Func_Class'!$F$22,$G249:$BB249))&lt;Check_Limit,0,1),1)</f>
        <v>0</v>
      </c>
      <c r="BI249">
        <f ca="1">IFERROR(IF(SUMIF($G$6:$BB$6,BI$6&amp;" Total",$G249:$BB249)-(SUMIF($G$6:$BB$6,BI$6&amp;" "&amp;'Input-Func_Class'!$D$22,$G249:$BB249)+IFERROR(SUMIF($G$6:$BB$6,BI$6&amp;" "&amp;'Input-Func_Class'!$E$22,$G249:$BB249),SUMIF($G$6:$BB$6,BI$6&amp;" "&amp;'Input-Func_Class'!$B$24,$G249:$BB249))+SUMIF($G$6:$BB$6,BI$6&amp;" "&amp;'Input-Func_Class'!$F$22,$G249:$BB249))&lt;Check_Limit,0,1),1)</f>
        <v>0</v>
      </c>
      <c r="BJ249">
        <f ca="1">IFERROR(IF(SUMIF($G$6:$BB$6,BJ$6&amp;" Total",$G249:$BB249)-(SUMIF($G$6:$BB$6,BJ$6&amp;" "&amp;'Input-Func_Class'!$D$22,$G249:$BB249)+IFERROR(SUMIF($G$6:$BB$6,BJ$6&amp;" "&amp;'Input-Func_Class'!$E$22,$G249:$BB249),SUMIF($G$6:$BB$6,BJ$6&amp;" "&amp;'Input-Func_Class'!$B$24,$G249:$BB249))+SUMIF($G$6:$BB$6,BJ$6&amp;" "&amp;'Input-Func_Class'!$F$22,$G249:$BB249))&lt;Check_Limit,0,1),1)</f>
        <v>0</v>
      </c>
      <c r="BK249">
        <f ca="1">IFERROR(IF(SUMIF($G$6:$BB$6,BK$6&amp;" Total",$G249:$BB249)-(SUMIF($G$6:$BB$6,BK$6&amp;" "&amp;'Input-Func_Class'!$D$22,$G249:$BB249)+IFERROR(SUMIF($G$6:$BB$6,BK$6&amp;" "&amp;'Input-Func_Class'!$E$22,$G249:$BB249),SUMIF($G$6:$BB$6,BK$6&amp;" "&amp;'Input-Func_Class'!$B$24,$G249:$BB249))+SUMIF($G$6:$BB$6,BK$6&amp;" "&amp;'Input-Func_Class'!$F$22,$G249:$BB249))&lt;Check_Limit,0,1),1)</f>
        <v>0</v>
      </c>
      <c r="BL249">
        <f ca="1">IFERROR(IF(SUMIF($G$6:$BB$6,BL$6&amp;" Total",$G249:$BB249)-(SUMIF($G$6:$BB$6,BL$6&amp;" "&amp;'Input-Func_Class'!$D$22,$G249:$BB249)+IFERROR(SUMIF($G$6:$BB$6,BL$6&amp;" "&amp;'Input-Func_Class'!$E$22,$G249:$BB249),SUMIF($G$6:$BB$6,BL$6&amp;" "&amp;'Input-Func_Class'!$B$24,$G249:$BB249))+SUMIF($G$6:$BB$6,BL$6&amp;" "&amp;'Input-Func_Class'!$F$22,$G249:$BB249))&lt;Check_Limit,0,1),1)</f>
        <v>0</v>
      </c>
      <c r="BM249">
        <f ca="1">IFERROR(IF(SUMIF($G$6:$BB$6,BM$6&amp;" Total",$G249:$BB249)-(SUMIF($G$6:$BB$6,BM$6&amp;" "&amp;'Input-Func_Class'!$D$22,$G249:$BB249)+IFERROR(SUMIF($G$6:$BB$6,BM$6&amp;" "&amp;'Input-Func_Class'!$E$22,$G249:$BB249),SUMIF($G$6:$BB$6,BM$6&amp;" "&amp;'Input-Func_Class'!$B$24,$G249:$BB249))+SUMIF($G$6:$BB$6,BM$6&amp;" "&amp;'Input-Func_Class'!$F$22,$G249:$BB249))&lt;Check_Limit,0,1),1)</f>
        <v>0</v>
      </c>
      <c r="BN249">
        <f ca="1">IFERROR(IF(SUMIF($G$6:$BB$6,BN$6&amp;" Total",$G249:$BB249)-(SUMIF($G$6:$BB$6,BN$6&amp;" "&amp;'Input-Func_Class'!$D$22,$G249:$BB249)+IFERROR(SUMIF($G$6:$BB$6,BN$6&amp;" "&amp;'Input-Func_Class'!$E$22,$G249:$BB249),SUMIF($G$6:$BB$6,BN$6&amp;" "&amp;'Input-Func_Class'!$B$24,$G249:$BB249))+SUMIF($G$6:$BB$6,BN$6&amp;" "&amp;'Input-Func_Class'!$F$22,$G249:$BB249))&lt;Check_Limit,0,1),1)</f>
        <v>0</v>
      </c>
      <c r="BO249">
        <f ca="1">IFERROR(IF(SUMIF($G$6:$BB$6,BO$6&amp;" Total",$G249:$BB249)-(SUMIF($G$6:$BB$6,BO$6&amp;" "&amp;'Input-Func_Class'!$D$22,$G249:$BB249)+IFERROR(SUMIF($G$6:$BB$6,BO$6&amp;" "&amp;'Input-Func_Class'!$E$22,$G249:$BB249),SUMIF($G$6:$BB$6,BO$6&amp;" "&amp;'Input-Func_Class'!$B$24,$G249:$BB249))+SUMIF($G$6:$BB$6,BO$6&amp;" "&amp;'Input-Func_Class'!$F$22,$G249:$BB249))&lt;Check_Limit,0,1),1)</f>
        <v>0</v>
      </c>
    </row>
    <row r="250" spans="1:67" outlineLevel="1">
      <c r="A250" s="31" t="str">
        <f>IF(ISBLANK('Input-Accounts'!A250),"",'Input-Accounts'!A250)</f>
        <v/>
      </c>
      <c r="B250" t="str">
        <f>IF(ISBLANK('Input-Accounts'!B250),"",'Input-Accounts'!B250)</f>
        <v/>
      </c>
      <c r="C250" s="31" t="str">
        <f>IF(ISBLANK('Input-Accounts'!C250),"",'Input-Accounts'!C250)</f>
        <v/>
      </c>
      <c r="D250" s="10"/>
      <c r="E250" s="10">
        <f t="shared" si="69"/>
        <v>0</v>
      </c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  <c r="AA250" s="10"/>
      <c r="AB250" s="10"/>
      <c r="AC250" s="10"/>
      <c r="AD250" s="10"/>
      <c r="AE250" s="10"/>
      <c r="AF250" s="10"/>
      <c r="AG250" s="10"/>
      <c r="AH250" s="10"/>
      <c r="AI250" s="10"/>
      <c r="AJ250" s="10"/>
      <c r="AK250" s="10"/>
      <c r="AL250" s="10"/>
      <c r="AM250" s="10"/>
      <c r="AN250" s="10"/>
      <c r="AO250" s="10"/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D250">
        <f>IFERROR(IF(SUMIF($G$6:$BB$6,BD$6&amp;" Total",$G250:$BB250)-(SUMIF($G$6:$BB$6,BD$6&amp;" "&amp;'Input-Func_Class'!$D$22,$G250:$BB250)+IFERROR(SUMIF($G$6:$BB$6,BD$6&amp;" "&amp;'Input-Func_Class'!$E$22,$G250:$BB250),SUMIF($G$6:$BB$6,BD$6&amp;" "&amp;'Input-Func_Class'!$B$24,$G250:$BB250))+SUMIF($G$6:$BB$6,BD$6&amp;" "&amp;'Input-Func_Class'!$F$22,$G250:$BB250))&lt;Check_Limit,0,1),1)</f>
        <v>0</v>
      </c>
      <c r="BE250">
        <f>IFERROR(IF(SUMIF($G$6:$BB$6,BE$6&amp;" Total",$G250:$BB250)-(SUMIF($G$6:$BB$6,BE$6&amp;" "&amp;'Input-Func_Class'!$D$22,$G250:$BB250)+IFERROR(SUMIF($G$6:$BB$6,BE$6&amp;" "&amp;'Input-Func_Class'!$E$22,$G250:$BB250),SUMIF($G$6:$BB$6,BE$6&amp;" "&amp;'Input-Func_Class'!$B$24,$G250:$BB250))+SUMIF($G$6:$BB$6,BE$6&amp;" "&amp;'Input-Func_Class'!$F$22,$G250:$BB250))&lt;Check_Limit,0,1),1)</f>
        <v>0</v>
      </c>
      <c r="BF250">
        <f>IFERROR(IF(SUMIF($G$6:$BB$6,BF$6&amp;" Total",$G250:$BB250)-(SUMIF($G$6:$BB$6,BF$6&amp;" "&amp;'Input-Func_Class'!$D$22,$G250:$BB250)+IFERROR(SUMIF($G$6:$BB$6,BF$6&amp;" "&amp;'Input-Func_Class'!$E$22,$G250:$BB250),SUMIF($G$6:$BB$6,BF$6&amp;" "&amp;'Input-Func_Class'!$B$24,$G250:$BB250))+SUMIF($G$6:$BB$6,BF$6&amp;" "&amp;'Input-Func_Class'!$F$22,$G250:$BB250))&lt;Check_Limit,0,1),1)</f>
        <v>0</v>
      </c>
      <c r="BG250">
        <f>IFERROR(IF(SUMIF($G$6:$BB$6,BG$6&amp;" Total",$G250:$BB250)-(SUMIF($G$6:$BB$6,BG$6&amp;" "&amp;'Input-Func_Class'!$D$22,$G250:$BB250)+IFERROR(SUMIF($G$6:$BB$6,BG$6&amp;" "&amp;'Input-Func_Class'!$E$22,$G250:$BB250),SUMIF($G$6:$BB$6,BG$6&amp;" "&amp;'Input-Func_Class'!$B$24,$G250:$BB250))+SUMIF($G$6:$BB$6,BG$6&amp;" "&amp;'Input-Func_Class'!$F$22,$G250:$BB250))&lt;Check_Limit,0,1),1)</f>
        <v>0</v>
      </c>
      <c r="BH250">
        <f>IFERROR(IF(SUMIF($G$6:$BB$6,BH$6&amp;" Total",$G250:$BB250)-(SUMIF($G$6:$BB$6,BH$6&amp;" "&amp;'Input-Func_Class'!$D$22,$G250:$BB250)+IFERROR(SUMIF($G$6:$BB$6,BH$6&amp;" "&amp;'Input-Func_Class'!$E$22,$G250:$BB250),SUMIF($G$6:$BB$6,BH$6&amp;" "&amp;'Input-Func_Class'!$B$24,$G250:$BB250))+SUMIF($G$6:$BB$6,BH$6&amp;" "&amp;'Input-Func_Class'!$F$22,$G250:$BB250))&lt;Check_Limit,0,1),1)</f>
        <v>0</v>
      </c>
      <c r="BI250">
        <f>IFERROR(IF(SUMIF($G$6:$BB$6,BI$6&amp;" Total",$G250:$BB250)-(SUMIF($G$6:$BB$6,BI$6&amp;" "&amp;'Input-Func_Class'!$D$22,$G250:$BB250)+IFERROR(SUMIF($G$6:$BB$6,BI$6&amp;" "&amp;'Input-Func_Class'!$E$22,$G250:$BB250),SUMIF($G$6:$BB$6,BI$6&amp;" "&amp;'Input-Func_Class'!$B$24,$G250:$BB250))+SUMIF($G$6:$BB$6,BI$6&amp;" "&amp;'Input-Func_Class'!$F$22,$G250:$BB250))&lt;Check_Limit,0,1),1)</f>
        <v>0</v>
      </c>
      <c r="BJ250">
        <f>IFERROR(IF(SUMIF($G$6:$BB$6,BJ$6&amp;" Total",$G250:$BB250)-(SUMIF($G$6:$BB$6,BJ$6&amp;" "&amp;'Input-Func_Class'!$D$22,$G250:$BB250)+IFERROR(SUMIF($G$6:$BB$6,BJ$6&amp;" "&amp;'Input-Func_Class'!$E$22,$G250:$BB250),SUMIF($G$6:$BB$6,BJ$6&amp;" "&amp;'Input-Func_Class'!$B$24,$G250:$BB250))+SUMIF($G$6:$BB$6,BJ$6&amp;" "&amp;'Input-Func_Class'!$F$22,$G250:$BB250))&lt;Check_Limit,0,1),1)</f>
        <v>0</v>
      </c>
      <c r="BK250">
        <f>IFERROR(IF(SUMIF($G$6:$BB$6,BK$6&amp;" Total",$G250:$BB250)-(SUMIF($G$6:$BB$6,BK$6&amp;" "&amp;'Input-Func_Class'!$D$22,$G250:$BB250)+IFERROR(SUMIF($G$6:$BB$6,BK$6&amp;" "&amp;'Input-Func_Class'!$E$22,$G250:$BB250),SUMIF($G$6:$BB$6,BK$6&amp;" "&amp;'Input-Func_Class'!$B$24,$G250:$BB250))+SUMIF($G$6:$BB$6,BK$6&amp;" "&amp;'Input-Func_Class'!$F$22,$G250:$BB250))&lt;Check_Limit,0,1),1)</f>
        <v>0</v>
      </c>
      <c r="BL250">
        <f>IFERROR(IF(SUMIF($G$6:$BB$6,BL$6&amp;" Total",$G250:$BB250)-(SUMIF($G$6:$BB$6,BL$6&amp;" "&amp;'Input-Func_Class'!$D$22,$G250:$BB250)+IFERROR(SUMIF($G$6:$BB$6,BL$6&amp;" "&amp;'Input-Func_Class'!$E$22,$G250:$BB250),SUMIF($G$6:$BB$6,BL$6&amp;" "&amp;'Input-Func_Class'!$B$24,$G250:$BB250))+SUMIF($G$6:$BB$6,BL$6&amp;" "&amp;'Input-Func_Class'!$F$22,$G250:$BB250))&lt;Check_Limit,0,1),1)</f>
        <v>0</v>
      </c>
      <c r="BM250">
        <f>IFERROR(IF(SUMIF($G$6:$BB$6,BM$6&amp;" Total",$G250:$BB250)-(SUMIF($G$6:$BB$6,BM$6&amp;" "&amp;'Input-Func_Class'!$D$22,$G250:$BB250)+IFERROR(SUMIF($G$6:$BB$6,BM$6&amp;" "&amp;'Input-Func_Class'!$E$22,$G250:$BB250),SUMIF($G$6:$BB$6,BM$6&amp;" "&amp;'Input-Func_Class'!$B$24,$G250:$BB250))+SUMIF($G$6:$BB$6,BM$6&amp;" "&amp;'Input-Func_Class'!$F$22,$G250:$BB250))&lt;Check_Limit,0,1),1)</f>
        <v>0</v>
      </c>
      <c r="BN250">
        <f>IFERROR(IF(SUMIF($G$6:$BB$6,BN$6&amp;" Total",$G250:$BB250)-(SUMIF($G$6:$BB$6,BN$6&amp;" "&amp;'Input-Func_Class'!$D$22,$G250:$BB250)+IFERROR(SUMIF($G$6:$BB$6,BN$6&amp;" "&amp;'Input-Func_Class'!$E$22,$G250:$BB250),SUMIF($G$6:$BB$6,BN$6&amp;" "&amp;'Input-Func_Class'!$B$24,$G250:$BB250))+SUMIF($G$6:$BB$6,BN$6&amp;" "&amp;'Input-Func_Class'!$F$22,$G250:$BB250))&lt;Check_Limit,0,1),1)</f>
        <v>0</v>
      </c>
      <c r="BO250">
        <f>IFERROR(IF(SUMIF($G$6:$BB$6,BO$6&amp;" Total",$G250:$BB250)-(SUMIF($G$6:$BB$6,BO$6&amp;" "&amp;'Input-Func_Class'!$D$22,$G250:$BB250)+IFERROR(SUMIF($G$6:$BB$6,BO$6&amp;" "&amp;'Input-Func_Class'!$E$22,$G250:$BB250),SUMIF($G$6:$BB$6,BO$6&amp;" "&amp;'Input-Func_Class'!$B$24,$G250:$BB250))+SUMIF($G$6:$BB$6,BO$6&amp;" "&amp;'Input-Func_Class'!$F$22,$G250:$BB250))&lt;Check_Limit,0,1),1)</f>
        <v>0</v>
      </c>
    </row>
    <row r="251" spans="1:67" outlineLevel="1">
      <c r="A251" s="31">
        <f>IF(ISBLANK('Input-Accounts'!A251),"",'Input-Accounts'!A251)</f>
        <v>221</v>
      </c>
      <c r="B251" s="1" t="str">
        <f>IF(ISBLANK('Input-Accounts'!B251),"",'Input-Accounts'!B251)</f>
        <v>Distribution Plant</v>
      </c>
      <c r="C251" s="31" t="str">
        <f>IF(ISBLANK('Input-Accounts'!C251),"",'Input-Accounts'!C251)</f>
        <v/>
      </c>
      <c r="D251" s="10"/>
      <c r="E251" s="10">
        <f t="shared" ref="E251:E304" si="72">IFERROR(IF(D251="",0,IF(D251=0,0,IF(ABS(D251-SUM(G251,K251,O251,S251,W251,AA251,AE251,AI251,AM251,AQ251,AU251,AY251))&lt;Check_Limit,0,1))),1)</f>
        <v>0</v>
      </c>
      <c r="F251" s="3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/>
      <c r="AB251" s="10"/>
      <c r="AC251" s="10"/>
      <c r="AD251" s="10"/>
      <c r="AE251" s="10"/>
      <c r="AF251" s="10"/>
      <c r="AG251" s="10"/>
      <c r="AH251" s="10"/>
      <c r="AI251" s="10"/>
      <c r="AJ251" s="10"/>
      <c r="AK251" s="10"/>
      <c r="AL251" s="10"/>
      <c r="AM251" s="10"/>
      <c r="AN251" s="10"/>
      <c r="AO251" s="10"/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D251">
        <f>IFERROR(IF(SUMIF($G$6:$BB$6,BD$6&amp;" Total",$G251:$BB251)-(SUMIF($G$6:$BB$6,BD$6&amp;" "&amp;'Input-Func_Class'!$D$22,$G251:$BB251)+IFERROR(SUMIF($G$6:$BB$6,BD$6&amp;" "&amp;'Input-Func_Class'!$E$22,$G251:$BB251),SUMIF($G$6:$BB$6,BD$6&amp;" "&amp;'Input-Func_Class'!$B$24,$G251:$BB251))+SUMIF($G$6:$BB$6,BD$6&amp;" "&amp;'Input-Func_Class'!$F$22,$G251:$BB251))&lt;Check_Limit,0,1),1)</f>
        <v>0</v>
      </c>
      <c r="BE251">
        <f>IFERROR(IF(SUMIF($G$6:$BB$6,BE$6&amp;" Total",$G251:$BB251)-(SUMIF($G$6:$BB$6,BE$6&amp;" "&amp;'Input-Func_Class'!$D$22,$G251:$BB251)+IFERROR(SUMIF($G$6:$BB$6,BE$6&amp;" "&amp;'Input-Func_Class'!$E$22,$G251:$BB251),SUMIF($G$6:$BB$6,BE$6&amp;" "&amp;'Input-Func_Class'!$B$24,$G251:$BB251))+SUMIF($G$6:$BB$6,BE$6&amp;" "&amp;'Input-Func_Class'!$F$22,$G251:$BB251))&lt;Check_Limit,0,1),1)</f>
        <v>0</v>
      </c>
      <c r="BF251">
        <f>IFERROR(IF(SUMIF($G$6:$BB$6,BF$6&amp;" Total",$G251:$BB251)-(SUMIF($G$6:$BB$6,BF$6&amp;" "&amp;'Input-Func_Class'!$D$22,$G251:$BB251)+IFERROR(SUMIF($G$6:$BB$6,BF$6&amp;" "&amp;'Input-Func_Class'!$E$22,$G251:$BB251),SUMIF($G$6:$BB$6,BF$6&amp;" "&amp;'Input-Func_Class'!$B$24,$G251:$BB251))+SUMIF($G$6:$BB$6,BF$6&amp;" "&amp;'Input-Func_Class'!$F$22,$G251:$BB251))&lt;Check_Limit,0,1),1)</f>
        <v>0</v>
      </c>
      <c r="BG251">
        <f>IFERROR(IF(SUMIF($G$6:$BB$6,BG$6&amp;" Total",$G251:$BB251)-(SUMIF($G$6:$BB$6,BG$6&amp;" "&amp;'Input-Func_Class'!$D$22,$G251:$BB251)+IFERROR(SUMIF($G$6:$BB$6,BG$6&amp;" "&amp;'Input-Func_Class'!$E$22,$G251:$BB251),SUMIF($G$6:$BB$6,BG$6&amp;" "&amp;'Input-Func_Class'!$B$24,$G251:$BB251))+SUMIF($G$6:$BB$6,BG$6&amp;" "&amp;'Input-Func_Class'!$F$22,$G251:$BB251))&lt;Check_Limit,0,1),1)</f>
        <v>0</v>
      </c>
      <c r="BH251">
        <f>IFERROR(IF(SUMIF($G$6:$BB$6,BH$6&amp;" Total",$G251:$BB251)-(SUMIF($G$6:$BB$6,BH$6&amp;" "&amp;'Input-Func_Class'!$D$22,$G251:$BB251)+IFERROR(SUMIF($G$6:$BB$6,BH$6&amp;" "&amp;'Input-Func_Class'!$E$22,$G251:$BB251),SUMIF($G$6:$BB$6,BH$6&amp;" "&amp;'Input-Func_Class'!$B$24,$G251:$BB251))+SUMIF($G$6:$BB$6,BH$6&amp;" "&amp;'Input-Func_Class'!$F$22,$G251:$BB251))&lt;Check_Limit,0,1),1)</f>
        <v>0</v>
      </c>
      <c r="BI251">
        <f>IFERROR(IF(SUMIF($G$6:$BB$6,BI$6&amp;" Total",$G251:$BB251)-(SUMIF($G$6:$BB$6,BI$6&amp;" "&amp;'Input-Func_Class'!$D$22,$G251:$BB251)+IFERROR(SUMIF($G$6:$BB$6,BI$6&amp;" "&amp;'Input-Func_Class'!$E$22,$G251:$BB251),SUMIF($G$6:$BB$6,BI$6&amp;" "&amp;'Input-Func_Class'!$B$24,$G251:$BB251))+SUMIF($G$6:$BB$6,BI$6&amp;" "&amp;'Input-Func_Class'!$F$22,$G251:$BB251))&lt;Check_Limit,0,1),1)</f>
        <v>0</v>
      </c>
      <c r="BJ251">
        <f>IFERROR(IF(SUMIF($G$6:$BB$6,BJ$6&amp;" Total",$G251:$BB251)-(SUMIF($G$6:$BB$6,BJ$6&amp;" "&amp;'Input-Func_Class'!$D$22,$G251:$BB251)+IFERROR(SUMIF($G$6:$BB$6,BJ$6&amp;" "&amp;'Input-Func_Class'!$E$22,$G251:$BB251),SUMIF($G$6:$BB$6,BJ$6&amp;" "&amp;'Input-Func_Class'!$B$24,$G251:$BB251))+SUMIF($G$6:$BB$6,BJ$6&amp;" "&amp;'Input-Func_Class'!$F$22,$G251:$BB251))&lt;Check_Limit,0,1),1)</f>
        <v>0</v>
      </c>
      <c r="BK251">
        <f>IFERROR(IF(SUMIF($G$6:$BB$6,BK$6&amp;" Total",$G251:$BB251)-(SUMIF($G$6:$BB$6,BK$6&amp;" "&amp;'Input-Func_Class'!$D$22,$G251:$BB251)+IFERROR(SUMIF($G$6:$BB$6,BK$6&amp;" "&amp;'Input-Func_Class'!$E$22,$G251:$BB251),SUMIF($G$6:$BB$6,BK$6&amp;" "&amp;'Input-Func_Class'!$B$24,$G251:$BB251))+SUMIF($G$6:$BB$6,BK$6&amp;" "&amp;'Input-Func_Class'!$F$22,$G251:$BB251))&lt;Check_Limit,0,1),1)</f>
        <v>0</v>
      </c>
      <c r="BL251">
        <f>IFERROR(IF(SUMIF($G$6:$BB$6,BL$6&amp;" Total",$G251:$BB251)-(SUMIF($G$6:$BB$6,BL$6&amp;" "&amp;'Input-Func_Class'!$D$22,$G251:$BB251)+IFERROR(SUMIF($G$6:$BB$6,BL$6&amp;" "&amp;'Input-Func_Class'!$E$22,$G251:$BB251),SUMIF($G$6:$BB$6,BL$6&amp;" "&amp;'Input-Func_Class'!$B$24,$G251:$BB251))+SUMIF($G$6:$BB$6,BL$6&amp;" "&amp;'Input-Func_Class'!$F$22,$G251:$BB251))&lt;Check_Limit,0,1),1)</f>
        <v>0</v>
      </c>
      <c r="BM251">
        <f>IFERROR(IF(SUMIF($G$6:$BB$6,BM$6&amp;" Total",$G251:$BB251)-(SUMIF($G$6:$BB$6,BM$6&amp;" "&amp;'Input-Func_Class'!$D$22,$G251:$BB251)+IFERROR(SUMIF($G$6:$BB$6,BM$6&amp;" "&amp;'Input-Func_Class'!$E$22,$G251:$BB251),SUMIF($G$6:$BB$6,BM$6&amp;" "&amp;'Input-Func_Class'!$B$24,$G251:$BB251))+SUMIF($G$6:$BB$6,BM$6&amp;" "&amp;'Input-Func_Class'!$F$22,$G251:$BB251))&lt;Check_Limit,0,1),1)</f>
        <v>0</v>
      </c>
      <c r="BN251">
        <f>IFERROR(IF(SUMIF($G$6:$BB$6,BN$6&amp;" Total",$G251:$BB251)-(SUMIF($G$6:$BB$6,BN$6&amp;" "&amp;'Input-Func_Class'!$D$22,$G251:$BB251)+IFERROR(SUMIF($G$6:$BB$6,BN$6&amp;" "&amp;'Input-Func_Class'!$E$22,$G251:$BB251),SUMIF($G$6:$BB$6,BN$6&amp;" "&amp;'Input-Func_Class'!$B$24,$G251:$BB251))+SUMIF($G$6:$BB$6,BN$6&amp;" "&amp;'Input-Func_Class'!$F$22,$G251:$BB251))&lt;Check_Limit,0,1),1)</f>
        <v>0</v>
      </c>
      <c r="BO251">
        <f>IFERROR(IF(SUMIF($G$6:$BB$6,BO$6&amp;" Total",$G251:$BB251)-(SUMIF($G$6:$BB$6,BO$6&amp;" "&amp;'Input-Func_Class'!$D$22,$G251:$BB251)+IFERROR(SUMIF($G$6:$BB$6,BO$6&amp;" "&amp;'Input-Func_Class'!$E$22,$G251:$BB251),SUMIF($G$6:$BB$6,BO$6&amp;" "&amp;'Input-Func_Class'!$B$24,$G251:$BB251))+SUMIF($G$6:$BB$6,BO$6&amp;" "&amp;'Input-Func_Class'!$F$22,$G251:$BB251))&lt;Check_Limit,0,1),1)</f>
        <v>0</v>
      </c>
    </row>
    <row r="252" spans="1:67" outlineLevel="1">
      <c r="A252" s="31">
        <f>IF(ISBLANK('Input-Accounts'!A252),"",'Input-Accounts'!A252)</f>
        <v>222</v>
      </c>
      <c r="B252" s="53" t="str">
        <f>IF(ISBLANK('Input-Accounts'!B252),"",'Input-Accounts'!B252)</f>
        <v>LAND-CITY GATE &amp; MAIN LINE IND. M &amp; R</v>
      </c>
      <c r="C252" s="31">
        <f>IF(ISBLANK('Input-Accounts'!C252),"",'Input-Accounts'!C252)</f>
        <v>374.1</v>
      </c>
      <c r="D252" s="10">
        <f>Functionalization!$D252</f>
        <v>0</v>
      </c>
      <c r="E252" s="10">
        <f t="shared" si="72"/>
        <v>0</v>
      </c>
      <c r="F252" s="3" t="str">
        <f>IF($D252=0,"-",IF('Input-Accounts'!$E252&lt;&gt;0,'Input-Accounts'!$E252,'Input-Accounts'!$G252))</f>
        <v>-</v>
      </c>
      <c r="G252" s="10">
        <f ca="1">IF(G$5&lt;&gt;"",HLOOKUP(G$5,Functionalization!$G$6:$R$373,ROW($A252)-5,FALSE),IFERROR(INDEX(G$337:G$373,MATCH($F252,$B$337:$B$373,0))/VLOOKUP($F252,$B$337:$BB$373,MATCH(LEFT(TRIM(G$6),FIND("~",SUBSTITUTE(G$6,"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252))*HLOOKUP(LEFT(TRIM(G$6),FIND("~",SUBSTITUTE(G$6," ","~",LEN(TRIM(G$6))-LEN(SUBSTITUTE(TRIM(G$6)," ",""))))-1)&amp;" Total",$B$6:$BB$373,ROW($A252)-5,FALSE))</f>
        <v>0</v>
      </c>
      <c r="H252" s="10">
        <f ca="1">IF(H$5&lt;&gt;"",HLOOKUP(H$5,Functionalization!$G$6:$R$373,ROW($A252)-5,FALSE),IFERROR(INDEX(H$337:H$373,MATCH($F252,$B$337:$B$373,0))/VLOOKUP($F252,$B$337:$BB$373,MATCH(LEFT(TRIM(H$6),FIND("~",SUBSTITUTE(H$6,"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252))*HLOOKUP(LEFT(TRIM(H$6),FIND("~",SUBSTITUTE(H$6," ","~",LEN(TRIM(H$6))-LEN(SUBSTITUTE(TRIM(H$6)," ",""))))-1)&amp;" Total",$B$6:$BB$373,ROW($A252)-5,FALSE))</f>
        <v>0</v>
      </c>
      <c r="I252" s="10">
        <f ca="1">IF(I$5&lt;&gt;"",HLOOKUP(I$5,Functionalization!$G$6:$R$373,ROW($A252)-5,FALSE),IFERROR(INDEX(I$337:I$373,MATCH($F252,$B$337:$B$373,0))/VLOOKUP($F252,$B$337:$BB$373,MATCH(LEFT(TRIM(I$6),FIND("~",SUBSTITUTE(I$6,"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252))*HLOOKUP(LEFT(TRIM(I$6),FIND("~",SUBSTITUTE(I$6," ","~",LEN(TRIM(I$6))-LEN(SUBSTITUTE(TRIM(I$6)," ",""))))-1)&amp;" Total",$B$6:$BB$373,ROW($A252)-5,FALSE))</f>
        <v>0</v>
      </c>
      <c r="J252" s="10">
        <f ca="1">IF(J$5&lt;&gt;"",HLOOKUP(J$5,Functionalization!$G$6:$R$373,ROW($A252)-5,FALSE),IFERROR(INDEX(J$337:J$373,MATCH($F252,$B$337:$B$373,0))/VLOOKUP($F252,$B$337:$BB$373,MATCH(LEFT(TRIM(J$6),FIND("~",SUBSTITUTE(J$6,"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252))*HLOOKUP(LEFT(TRIM(J$6),FIND("~",SUBSTITUTE(J$6," ","~",LEN(TRIM(J$6))-LEN(SUBSTITUTE(TRIM(J$6)," ",""))))-1)&amp;" Total",$B$6:$BB$373,ROW($A252)-5,FALSE))</f>
        <v>0</v>
      </c>
      <c r="K252" s="10">
        <f ca="1">IF(K$5&lt;&gt;"",HLOOKUP(K$5,Functionalization!$G$6:$R$373,ROW($A252)-5,FALSE),IFERROR(INDEX(K$337:K$373,MATCH($F252,$B$337:$B$373,0))/VLOOKUP($F252,$B$337:$BB$373,MATCH(LEFT(TRIM(K$6),FIND("~",SUBSTITUTE(K$6,"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252))*HLOOKUP(LEFT(TRIM(K$6),FIND("~",SUBSTITUTE(K$6," ","~",LEN(TRIM(K$6))-LEN(SUBSTITUTE(TRIM(K$6)," ",""))))-1)&amp;" Total",$B$6:$BB$373,ROW($A252)-5,FALSE))</f>
        <v>0</v>
      </c>
      <c r="L252" s="10">
        <f ca="1">IF(L$5&lt;&gt;"",HLOOKUP(L$5,Functionalization!$G$6:$R$373,ROW($A252)-5,FALSE),IFERROR(INDEX(L$337:L$373,MATCH($F252,$B$337:$B$373,0))/VLOOKUP($F252,$B$337:$BB$373,MATCH(LEFT(TRIM(L$6),FIND("~",SUBSTITUTE(L$6,"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252))*HLOOKUP(LEFT(TRIM(L$6),FIND("~",SUBSTITUTE(L$6," ","~",LEN(TRIM(L$6))-LEN(SUBSTITUTE(TRIM(L$6)," ",""))))-1)&amp;" Total",$B$6:$BB$373,ROW($A252)-5,FALSE))</f>
        <v>0</v>
      </c>
      <c r="M252" s="10">
        <f ca="1">IF(M$5&lt;&gt;"",HLOOKUP(M$5,Functionalization!$G$6:$R$373,ROW($A252)-5,FALSE),IFERROR(INDEX(M$337:M$373,MATCH($F252,$B$337:$B$373,0))/VLOOKUP($F252,$B$337:$BB$373,MATCH(LEFT(TRIM(M$6),FIND("~",SUBSTITUTE(M$6,"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252))*HLOOKUP(LEFT(TRIM(M$6),FIND("~",SUBSTITUTE(M$6," ","~",LEN(TRIM(M$6))-LEN(SUBSTITUTE(TRIM(M$6)," ",""))))-1)&amp;" Total",$B$6:$BB$373,ROW($A252)-5,FALSE))</f>
        <v>0</v>
      </c>
      <c r="N252" s="10">
        <f ca="1">IF(N$5&lt;&gt;"",HLOOKUP(N$5,Functionalization!$G$6:$R$373,ROW($A252)-5,FALSE),IFERROR(INDEX(N$337:N$373,MATCH($F252,$B$337:$B$373,0))/VLOOKUP($F252,$B$337:$BB$373,MATCH(LEFT(TRIM(N$6),FIND("~",SUBSTITUTE(N$6,"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252))*HLOOKUP(LEFT(TRIM(N$6),FIND("~",SUBSTITUTE(N$6," ","~",LEN(TRIM(N$6))-LEN(SUBSTITUTE(TRIM(N$6)," ",""))))-1)&amp;" Total",$B$6:$BB$373,ROW($A252)-5,FALSE))</f>
        <v>0</v>
      </c>
      <c r="O252" s="10">
        <f ca="1">IF(O$5&lt;&gt;"",HLOOKUP(O$5,Functionalization!$G$6:$R$373,ROW($A252)-5,FALSE),IFERROR(INDEX(O$337:O$373,MATCH($F252,$B$337:$B$373,0))/VLOOKUP($F252,$B$337:$BB$373,MATCH(LEFT(TRIM(O$6),FIND("~",SUBSTITUTE(O$6,"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252))*HLOOKUP(LEFT(TRIM(O$6),FIND("~",SUBSTITUTE(O$6," ","~",LEN(TRIM(O$6))-LEN(SUBSTITUTE(TRIM(O$6)," ",""))))-1)&amp;" Total",$B$6:$BB$373,ROW($A252)-5,FALSE))</f>
        <v>0</v>
      </c>
      <c r="P252" s="10">
        <f ca="1">IF(P$5&lt;&gt;"",HLOOKUP(P$5,Functionalization!$G$6:$R$373,ROW($A252)-5,FALSE),IFERROR(INDEX(P$337:P$373,MATCH($F252,$B$337:$B$373,0))/VLOOKUP($F252,$B$337:$BB$373,MATCH(LEFT(TRIM(P$6),FIND("~",SUBSTITUTE(P$6,"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252))*HLOOKUP(LEFT(TRIM(P$6),FIND("~",SUBSTITUTE(P$6," ","~",LEN(TRIM(P$6))-LEN(SUBSTITUTE(TRIM(P$6)," ",""))))-1)&amp;" Total",$B$6:$BB$373,ROW($A252)-5,FALSE))</f>
        <v>0</v>
      </c>
      <c r="Q252" s="10">
        <f ca="1">IF(Q$5&lt;&gt;"",HLOOKUP(Q$5,Functionalization!$G$6:$R$373,ROW($A252)-5,FALSE),IFERROR(INDEX(Q$337:Q$373,MATCH($F252,$B$337:$B$373,0))/VLOOKUP($F252,$B$337:$BB$373,MATCH(LEFT(TRIM(Q$6),FIND("~",SUBSTITUTE(Q$6,"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252))*HLOOKUP(LEFT(TRIM(Q$6),FIND("~",SUBSTITUTE(Q$6," ","~",LEN(TRIM(Q$6))-LEN(SUBSTITUTE(TRIM(Q$6)," ",""))))-1)&amp;" Total",$B$6:$BB$373,ROW($A252)-5,FALSE))</f>
        <v>0</v>
      </c>
      <c r="R252" s="10">
        <f ca="1">IF(R$5&lt;&gt;"",HLOOKUP(R$5,Functionalization!$G$6:$R$373,ROW($A252)-5,FALSE),IFERROR(INDEX(R$337:R$373,MATCH($F252,$B$337:$B$373,0))/VLOOKUP($F252,$B$337:$BB$373,MATCH(LEFT(TRIM(R$6),FIND("~",SUBSTITUTE(R$6,"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252))*HLOOKUP(LEFT(TRIM(R$6),FIND("~",SUBSTITUTE(R$6," ","~",LEN(TRIM(R$6))-LEN(SUBSTITUTE(TRIM(R$6)," ",""))))-1)&amp;" Total",$B$6:$BB$373,ROW($A252)-5,FALSE))</f>
        <v>0</v>
      </c>
      <c r="S252" s="10">
        <f ca="1">IF(S$5&lt;&gt;"",HLOOKUP(S$5,Functionalization!$G$6:$R$373,ROW($A252)-5,FALSE),IFERROR(INDEX(S$337:S$373,MATCH($F252,$B$337:$B$373,0))/VLOOKUP($F252,$B$337:$BB$373,MATCH(LEFT(TRIM(S$6),FIND("~",SUBSTITUTE(S$6,"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252))*HLOOKUP(LEFT(TRIM(S$6),FIND("~",SUBSTITUTE(S$6," ","~",LEN(TRIM(S$6))-LEN(SUBSTITUTE(TRIM(S$6)," ",""))))-1)&amp;" Total",$B$6:$BB$373,ROW($A252)-5,FALSE))</f>
        <v>0</v>
      </c>
      <c r="T252" s="10">
        <f ca="1">IF(T$5&lt;&gt;"",HLOOKUP(T$5,Functionalization!$G$6:$R$373,ROW($A252)-5,FALSE),IFERROR(INDEX(T$337:T$373,MATCH($F252,$B$337:$B$373,0))/VLOOKUP($F252,$B$337:$BB$373,MATCH(LEFT(TRIM(T$6),FIND("~",SUBSTITUTE(T$6,"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252))*HLOOKUP(LEFT(TRIM(T$6),FIND("~",SUBSTITUTE(T$6," ","~",LEN(TRIM(T$6))-LEN(SUBSTITUTE(TRIM(T$6)," ",""))))-1)&amp;" Total",$B$6:$BB$373,ROW($A252)-5,FALSE))</f>
        <v>0</v>
      </c>
      <c r="U252" s="10">
        <f ca="1">IF(U$5&lt;&gt;"",HLOOKUP(U$5,Functionalization!$G$6:$R$373,ROW($A252)-5,FALSE),IFERROR(INDEX(U$337:U$373,MATCH($F252,$B$337:$B$373,0))/VLOOKUP($F252,$B$337:$BB$373,MATCH(LEFT(TRIM(U$6),FIND("~",SUBSTITUTE(U$6,"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252))*HLOOKUP(LEFT(TRIM(U$6),FIND("~",SUBSTITUTE(U$6," ","~",LEN(TRIM(U$6))-LEN(SUBSTITUTE(TRIM(U$6)," ",""))))-1)&amp;" Total",$B$6:$BB$373,ROW($A252)-5,FALSE))</f>
        <v>0</v>
      </c>
      <c r="V252" s="10">
        <f ca="1">IF(V$5&lt;&gt;"",HLOOKUP(V$5,Functionalization!$G$6:$R$373,ROW($A252)-5,FALSE),IFERROR(INDEX(V$337:V$373,MATCH($F252,$B$337:$B$373,0))/VLOOKUP($F252,$B$337:$BB$373,MATCH(LEFT(TRIM(V$6),FIND("~",SUBSTITUTE(V$6,"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252))*HLOOKUP(LEFT(TRIM(V$6),FIND("~",SUBSTITUTE(V$6," ","~",LEN(TRIM(V$6))-LEN(SUBSTITUTE(TRIM(V$6)," ",""))))-1)&amp;" Total",$B$6:$BB$373,ROW($A252)-5,FALSE))</f>
        <v>0</v>
      </c>
      <c r="W252" s="10">
        <f ca="1">IF(W$5&lt;&gt;"",HLOOKUP(W$5,Functionalization!$G$6:$R$373,ROW($A252)-5,FALSE),IFERROR(INDEX(W$337:W$373,MATCH($F252,$B$337:$B$373,0))/VLOOKUP($F252,$B$337:$BB$373,MATCH(LEFT(TRIM(W$6),FIND("~",SUBSTITUTE(W$6,"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252))*HLOOKUP(LEFT(TRIM(W$6),FIND("~",SUBSTITUTE(W$6," ","~",LEN(TRIM(W$6))-LEN(SUBSTITUTE(TRIM(W$6)," ",""))))-1)&amp;" Total",$B$6:$BB$373,ROW($A252)-5,FALSE))</f>
        <v>0</v>
      </c>
      <c r="X252" s="10">
        <f ca="1">IF(X$5&lt;&gt;"",HLOOKUP(X$5,Functionalization!$G$6:$R$373,ROW($A252)-5,FALSE),IFERROR(INDEX(X$337:X$373,MATCH($F252,$B$337:$B$373,0))/VLOOKUP($F252,$B$337:$BB$373,MATCH(LEFT(TRIM(X$6),FIND("~",SUBSTITUTE(X$6,"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252))*HLOOKUP(LEFT(TRIM(X$6),FIND("~",SUBSTITUTE(X$6," ","~",LEN(TRIM(X$6))-LEN(SUBSTITUTE(TRIM(X$6)," ",""))))-1)&amp;" Total",$B$6:$BB$373,ROW($A252)-5,FALSE))</f>
        <v>0</v>
      </c>
      <c r="Y252" s="10">
        <f ca="1">IF(Y$5&lt;&gt;"",HLOOKUP(Y$5,Functionalization!$G$6:$R$373,ROW($A252)-5,FALSE),IFERROR(INDEX(Y$337:Y$373,MATCH($F252,$B$337:$B$373,0))/VLOOKUP($F252,$B$337:$BB$373,MATCH(LEFT(TRIM(Y$6),FIND("~",SUBSTITUTE(Y$6,"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252))*HLOOKUP(LEFT(TRIM(Y$6),FIND("~",SUBSTITUTE(Y$6," ","~",LEN(TRIM(Y$6))-LEN(SUBSTITUTE(TRIM(Y$6)," ",""))))-1)&amp;" Total",$B$6:$BB$373,ROW($A252)-5,FALSE))</f>
        <v>0</v>
      </c>
      <c r="Z252" s="10">
        <f ca="1">IF(Z$5&lt;&gt;"",HLOOKUP(Z$5,Functionalization!$G$6:$R$373,ROW($A252)-5,FALSE),IFERROR(INDEX(Z$337:Z$373,MATCH($F252,$B$337:$B$373,0))/VLOOKUP($F252,$B$337:$BB$373,MATCH(LEFT(TRIM(Z$6),FIND("~",SUBSTITUTE(Z$6,"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252))*HLOOKUP(LEFT(TRIM(Z$6),FIND("~",SUBSTITUTE(Z$6," ","~",LEN(TRIM(Z$6))-LEN(SUBSTITUTE(TRIM(Z$6)," ",""))))-1)&amp;" Total",$B$6:$BB$373,ROW($A252)-5,FALSE))</f>
        <v>0</v>
      </c>
      <c r="AA252" s="10">
        <f ca="1">IF(AA$5&lt;&gt;"",HLOOKUP(AA$5,Functionalization!$G$6:$R$373,ROW($A252)-5,FALSE),IFERROR(INDEX(AA$337:AA$373,MATCH($F252,$B$337:$B$373,0))/VLOOKUP($F252,$B$337:$BB$373,MATCH(LEFT(TRIM(AA$6),FIND("~",SUBSTITUTE(AA$6,"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252))*HLOOKUP(LEFT(TRIM(AA$6),FIND("~",SUBSTITUTE(AA$6," ","~",LEN(TRIM(AA$6))-LEN(SUBSTITUTE(TRIM(AA$6)," ",""))))-1)&amp;" Total",$B$6:$BB$373,ROW($A252)-5,FALSE))</f>
        <v>0</v>
      </c>
      <c r="AB252" s="10">
        <f ca="1">IF(AB$5&lt;&gt;"",HLOOKUP(AB$5,Functionalization!$G$6:$R$373,ROW($A252)-5,FALSE),IFERROR(INDEX(AB$337:AB$373,MATCH($F252,$B$337:$B$373,0))/VLOOKUP($F252,$B$337:$BB$373,MATCH(LEFT(TRIM(AB$6),FIND("~",SUBSTITUTE(AB$6,"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252))*HLOOKUP(LEFT(TRIM(AB$6),FIND("~",SUBSTITUTE(AB$6," ","~",LEN(TRIM(AB$6))-LEN(SUBSTITUTE(TRIM(AB$6)," ",""))))-1)&amp;" Total",$B$6:$BB$373,ROW($A252)-5,FALSE))</f>
        <v>0</v>
      </c>
      <c r="AC252" s="10">
        <f ca="1">IF(AC$5&lt;&gt;"",HLOOKUP(AC$5,Functionalization!$G$6:$R$373,ROW($A252)-5,FALSE),IFERROR(INDEX(AC$337:AC$373,MATCH($F252,$B$337:$B$373,0))/VLOOKUP($F252,$B$337:$BB$373,MATCH(LEFT(TRIM(AC$6),FIND("~",SUBSTITUTE(AC$6,"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252))*HLOOKUP(LEFT(TRIM(AC$6),FIND("~",SUBSTITUTE(AC$6," ","~",LEN(TRIM(AC$6))-LEN(SUBSTITUTE(TRIM(AC$6)," ",""))))-1)&amp;" Total",$B$6:$BB$373,ROW($A252)-5,FALSE))</f>
        <v>0</v>
      </c>
      <c r="AD252" s="10">
        <f ca="1">IF(AD$5&lt;&gt;"",HLOOKUP(AD$5,Functionalization!$G$6:$R$373,ROW($A252)-5,FALSE),IFERROR(INDEX(AD$337:AD$373,MATCH($F252,$B$337:$B$373,0))/VLOOKUP($F252,$B$337:$BB$373,MATCH(LEFT(TRIM(AD$6),FIND("~",SUBSTITUTE(AD$6,"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252))*HLOOKUP(LEFT(TRIM(AD$6),FIND("~",SUBSTITUTE(AD$6," ","~",LEN(TRIM(AD$6))-LEN(SUBSTITUTE(TRIM(AD$6)," ",""))))-1)&amp;" Total",$B$6:$BB$373,ROW($A252)-5,FALSE))</f>
        <v>0</v>
      </c>
      <c r="AE252" s="10">
        <f ca="1">IF(AE$5&lt;&gt;"",HLOOKUP(AE$5,Functionalization!$G$6:$R$373,ROW($A252)-5,FALSE),IFERROR(INDEX(AE$337:AE$373,MATCH($F252,$B$337:$B$373,0))/VLOOKUP($F252,$B$337:$BB$373,MATCH(LEFT(TRIM(AE$6),FIND("~",SUBSTITUTE(AE$6,"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252))*HLOOKUP(LEFT(TRIM(AE$6),FIND("~",SUBSTITUTE(AE$6," ","~",LEN(TRIM(AE$6))-LEN(SUBSTITUTE(TRIM(AE$6)," ",""))))-1)&amp;" Total",$B$6:$BB$373,ROW($A252)-5,FALSE))</f>
        <v>0</v>
      </c>
      <c r="AF252" s="10">
        <f ca="1">IF(AF$5&lt;&gt;"",HLOOKUP(AF$5,Functionalization!$G$6:$R$373,ROW($A252)-5,FALSE),IFERROR(INDEX(AF$337:AF$373,MATCH($F252,$B$337:$B$373,0))/VLOOKUP($F252,$B$337:$BB$373,MATCH(LEFT(TRIM(AF$6),FIND("~",SUBSTITUTE(AF$6,"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252))*HLOOKUP(LEFT(TRIM(AF$6),FIND("~",SUBSTITUTE(AF$6," ","~",LEN(TRIM(AF$6))-LEN(SUBSTITUTE(TRIM(AF$6)," ",""))))-1)&amp;" Total",$B$6:$BB$373,ROW($A252)-5,FALSE))</f>
        <v>0</v>
      </c>
      <c r="AG252" s="10">
        <f ca="1">IF(AG$5&lt;&gt;"",HLOOKUP(AG$5,Functionalization!$G$6:$R$373,ROW($A252)-5,FALSE),IFERROR(INDEX(AG$337:AG$373,MATCH($F252,$B$337:$B$373,0))/VLOOKUP($F252,$B$337:$BB$373,MATCH(LEFT(TRIM(AG$6),FIND("~",SUBSTITUTE(AG$6,"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252))*HLOOKUP(LEFT(TRIM(AG$6),FIND("~",SUBSTITUTE(AG$6," ","~",LEN(TRIM(AG$6))-LEN(SUBSTITUTE(TRIM(AG$6)," ",""))))-1)&amp;" Total",$B$6:$BB$373,ROW($A252)-5,FALSE))</f>
        <v>0</v>
      </c>
      <c r="AH252" s="10">
        <f ca="1">IF(AH$5&lt;&gt;"",HLOOKUP(AH$5,Functionalization!$G$6:$R$373,ROW($A252)-5,FALSE),IFERROR(INDEX(AH$337:AH$373,MATCH($F252,$B$337:$B$373,0))/VLOOKUP($F252,$B$337:$BB$373,MATCH(LEFT(TRIM(AH$6),FIND("~",SUBSTITUTE(AH$6,"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252))*HLOOKUP(LEFT(TRIM(AH$6),FIND("~",SUBSTITUTE(AH$6," ","~",LEN(TRIM(AH$6))-LEN(SUBSTITUTE(TRIM(AH$6)," ",""))))-1)&amp;" Total",$B$6:$BB$373,ROW($A252)-5,FALSE))</f>
        <v>0</v>
      </c>
      <c r="AI252" s="10">
        <f ca="1">IF(AI$5&lt;&gt;"",HLOOKUP(AI$5,Functionalization!$G$6:$R$373,ROW($A252)-5,FALSE),IFERROR(INDEX(AI$337:AI$373,MATCH($F252,$B$337:$B$373,0))/VLOOKUP($F252,$B$337:$BB$373,MATCH(LEFT(TRIM(AI$6),FIND("~",SUBSTITUTE(AI$6,"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252))*HLOOKUP(LEFT(TRIM(AI$6),FIND("~",SUBSTITUTE(AI$6," ","~",LEN(TRIM(AI$6))-LEN(SUBSTITUTE(TRIM(AI$6)," ",""))))-1)&amp;" Total",$B$6:$BB$373,ROW($A252)-5,FALSE))</f>
        <v>0</v>
      </c>
      <c r="AJ252" s="10">
        <f ca="1">IF(AJ$5&lt;&gt;"",HLOOKUP(AJ$5,Functionalization!$G$6:$R$373,ROW($A252)-5,FALSE),IFERROR(INDEX(AJ$337:AJ$373,MATCH($F252,$B$337:$B$373,0))/VLOOKUP($F252,$B$337:$BB$373,MATCH(LEFT(TRIM(AJ$6),FIND("~",SUBSTITUTE(AJ$6,"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252))*HLOOKUP(LEFT(TRIM(AJ$6),FIND("~",SUBSTITUTE(AJ$6," ","~",LEN(TRIM(AJ$6))-LEN(SUBSTITUTE(TRIM(AJ$6)," ",""))))-1)&amp;" Total",$B$6:$BB$373,ROW($A252)-5,FALSE))</f>
        <v>0</v>
      </c>
      <c r="AK252" s="10">
        <f ca="1">IF(AK$5&lt;&gt;"",HLOOKUP(AK$5,Functionalization!$G$6:$R$373,ROW($A252)-5,FALSE),IFERROR(INDEX(AK$337:AK$373,MATCH($F252,$B$337:$B$373,0))/VLOOKUP($F252,$B$337:$BB$373,MATCH(LEFT(TRIM(AK$6),FIND("~",SUBSTITUTE(AK$6,"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252))*HLOOKUP(LEFT(TRIM(AK$6),FIND("~",SUBSTITUTE(AK$6," ","~",LEN(TRIM(AK$6))-LEN(SUBSTITUTE(TRIM(AK$6)," ",""))))-1)&amp;" Total",$B$6:$BB$373,ROW($A252)-5,FALSE))</f>
        <v>0</v>
      </c>
      <c r="AL252" s="10">
        <f ca="1">IF(AL$5&lt;&gt;"",HLOOKUP(AL$5,Functionalization!$G$6:$R$373,ROW($A252)-5,FALSE),IFERROR(INDEX(AL$337:AL$373,MATCH($F252,$B$337:$B$373,0))/VLOOKUP($F252,$B$337:$BB$373,MATCH(LEFT(TRIM(AL$6),FIND("~",SUBSTITUTE(AL$6,"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252))*HLOOKUP(LEFT(TRIM(AL$6),FIND("~",SUBSTITUTE(AL$6," ","~",LEN(TRIM(AL$6))-LEN(SUBSTITUTE(TRIM(AL$6)," ",""))))-1)&amp;" Total",$B$6:$BB$373,ROW($A252)-5,FALSE))</f>
        <v>0</v>
      </c>
      <c r="AM252" s="10">
        <f ca="1">IF(AM$5&lt;&gt;"",HLOOKUP(AM$5,Functionalization!$G$6:$R$373,ROW($A252)-5,FALSE),IFERROR(INDEX(AM$337:AM$373,MATCH($F252,$B$337:$B$373,0))/VLOOKUP($F252,$B$337:$BB$373,MATCH(LEFT(TRIM(AM$6),FIND("~",SUBSTITUTE(AM$6,"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252))*HLOOKUP(LEFT(TRIM(AM$6),FIND("~",SUBSTITUTE(AM$6," ","~",LEN(TRIM(AM$6))-LEN(SUBSTITUTE(TRIM(AM$6)," ",""))))-1)&amp;" Total",$B$6:$BB$373,ROW($A252)-5,FALSE))</f>
        <v>0</v>
      </c>
      <c r="AN252" s="10">
        <f ca="1">IF(AN$5&lt;&gt;"",HLOOKUP(AN$5,Functionalization!$G$6:$R$373,ROW($A252)-5,FALSE),IFERROR(INDEX(AN$337:AN$373,MATCH($F252,$B$337:$B$373,0))/VLOOKUP($F252,$B$337:$BB$373,MATCH(LEFT(TRIM(AN$6),FIND("~",SUBSTITUTE(AN$6,"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252))*HLOOKUP(LEFT(TRIM(AN$6),FIND("~",SUBSTITUTE(AN$6," ","~",LEN(TRIM(AN$6))-LEN(SUBSTITUTE(TRIM(AN$6)," ",""))))-1)&amp;" Total",$B$6:$BB$373,ROW($A252)-5,FALSE))</f>
        <v>0</v>
      </c>
      <c r="AO252" s="10">
        <f ca="1">IF(AO$5&lt;&gt;"",HLOOKUP(AO$5,Functionalization!$G$6:$R$373,ROW($A252)-5,FALSE),IFERROR(INDEX(AO$337:AO$373,MATCH($F252,$B$337:$B$373,0))/VLOOKUP($F252,$B$337:$BB$373,MATCH(LEFT(TRIM(AO$6),FIND("~",SUBSTITUTE(AO$6,"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252))*HLOOKUP(LEFT(TRIM(AO$6),FIND("~",SUBSTITUTE(AO$6," ","~",LEN(TRIM(AO$6))-LEN(SUBSTITUTE(TRIM(AO$6)," ",""))))-1)&amp;" Total",$B$6:$BB$373,ROW($A252)-5,FALSE))</f>
        <v>0</v>
      </c>
      <c r="AP252" s="10">
        <f ca="1">IF(AP$5&lt;&gt;"",HLOOKUP(AP$5,Functionalization!$G$6:$R$373,ROW($A252)-5,FALSE),IFERROR(INDEX(AP$337:AP$373,MATCH($F252,$B$337:$B$373,0))/VLOOKUP($F252,$B$337:$BB$373,MATCH(LEFT(TRIM(AP$6),FIND("~",SUBSTITUTE(AP$6,"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252))*HLOOKUP(LEFT(TRIM(AP$6),FIND("~",SUBSTITUTE(AP$6," ","~",LEN(TRIM(AP$6))-LEN(SUBSTITUTE(TRIM(AP$6)," ",""))))-1)&amp;" Total",$B$6:$BB$373,ROW($A252)-5,FALSE))</f>
        <v>0</v>
      </c>
      <c r="AQ252" s="10">
        <f ca="1">IF(AQ$5&lt;&gt;"",HLOOKUP(AQ$5,Functionalization!$G$6:$R$373,ROW($A252)-5,FALSE),IFERROR(INDEX(AQ$337:AQ$373,MATCH($F252,$B$337:$B$373,0))/VLOOKUP($F252,$B$337:$BB$373,MATCH(LEFT(TRIM(AQ$6),FIND("~",SUBSTITUTE(AQ$6,"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252))*HLOOKUP(LEFT(TRIM(AQ$6),FIND("~",SUBSTITUTE(AQ$6," ","~",LEN(TRIM(AQ$6))-LEN(SUBSTITUTE(TRIM(AQ$6)," ",""))))-1)&amp;" Total",$B$6:$BB$373,ROW($A252)-5,FALSE))</f>
        <v>0</v>
      </c>
      <c r="AR252" s="10">
        <f ca="1">IF(AR$5&lt;&gt;"",HLOOKUP(AR$5,Functionalization!$G$6:$R$373,ROW($A252)-5,FALSE),IFERROR(INDEX(AR$337:AR$373,MATCH($F252,$B$337:$B$373,0))/VLOOKUP($F252,$B$337:$BB$373,MATCH(LEFT(TRIM(AR$6),FIND("~",SUBSTITUTE(AR$6,"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252))*HLOOKUP(LEFT(TRIM(AR$6),FIND("~",SUBSTITUTE(AR$6," ","~",LEN(TRIM(AR$6))-LEN(SUBSTITUTE(TRIM(AR$6)," ",""))))-1)&amp;" Total",$B$6:$BB$373,ROW($A252)-5,FALSE))</f>
        <v>0</v>
      </c>
      <c r="AS252" s="10">
        <f ca="1">IF(AS$5&lt;&gt;"",HLOOKUP(AS$5,Functionalization!$G$6:$R$373,ROW($A252)-5,FALSE),IFERROR(INDEX(AS$337:AS$373,MATCH($F252,$B$337:$B$373,0))/VLOOKUP($F252,$B$337:$BB$373,MATCH(LEFT(TRIM(AS$6),FIND("~",SUBSTITUTE(AS$6,"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252))*HLOOKUP(LEFT(TRIM(AS$6),FIND("~",SUBSTITUTE(AS$6," ","~",LEN(TRIM(AS$6))-LEN(SUBSTITUTE(TRIM(AS$6)," ",""))))-1)&amp;" Total",$B$6:$BB$373,ROW($A252)-5,FALSE))</f>
        <v>0</v>
      </c>
      <c r="AT252" s="10">
        <f ca="1">IF(AT$5&lt;&gt;"",HLOOKUP(AT$5,Functionalization!$G$6:$R$373,ROW($A252)-5,FALSE),IFERROR(INDEX(AT$337:AT$373,MATCH($F252,$B$337:$B$373,0))/VLOOKUP($F252,$B$337:$BB$373,MATCH(LEFT(TRIM(AT$6),FIND("~",SUBSTITUTE(AT$6,"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252))*HLOOKUP(LEFT(TRIM(AT$6),FIND("~",SUBSTITUTE(AT$6," ","~",LEN(TRIM(AT$6))-LEN(SUBSTITUTE(TRIM(AT$6)," ",""))))-1)&amp;" Total",$B$6:$BB$373,ROW($A252)-5,FALSE))</f>
        <v>0</v>
      </c>
      <c r="AU252" s="10">
        <f ca="1">IF(AU$5&lt;&gt;"",HLOOKUP(AU$5,Functionalization!$G$6:$R$373,ROW($A252)-5,FALSE),IFERROR(INDEX(AU$337:AU$373,MATCH($F252,$B$337:$B$373,0))/VLOOKUP($F252,$B$337:$BB$373,MATCH(LEFT(TRIM(AU$6),FIND("~",SUBSTITUTE(AU$6,"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252))*HLOOKUP(LEFT(TRIM(AU$6),FIND("~",SUBSTITUTE(AU$6," ","~",LEN(TRIM(AU$6))-LEN(SUBSTITUTE(TRIM(AU$6)," ",""))))-1)&amp;" Total",$B$6:$BB$373,ROW($A252)-5,FALSE))</f>
        <v>0</v>
      </c>
      <c r="AV252" s="10">
        <f ca="1">IF(AV$5&lt;&gt;"",HLOOKUP(AV$5,Functionalization!$G$6:$R$373,ROW($A252)-5,FALSE),IFERROR(INDEX(AV$337:AV$373,MATCH($F252,$B$337:$B$373,0))/VLOOKUP($F252,$B$337:$BB$373,MATCH(LEFT(TRIM(AV$6),FIND("~",SUBSTITUTE(AV$6,"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252))*HLOOKUP(LEFT(TRIM(AV$6),FIND("~",SUBSTITUTE(AV$6," ","~",LEN(TRIM(AV$6))-LEN(SUBSTITUTE(TRIM(AV$6)," ",""))))-1)&amp;" Total",$B$6:$BB$373,ROW($A252)-5,FALSE))</f>
        <v>0</v>
      </c>
      <c r="AW252" s="10">
        <f ca="1">IF(AW$5&lt;&gt;"",HLOOKUP(AW$5,Functionalization!$G$6:$R$373,ROW($A252)-5,FALSE),IFERROR(INDEX(AW$337:AW$373,MATCH($F252,$B$337:$B$373,0))/VLOOKUP($F252,$B$337:$BB$373,MATCH(LEFT(TRIM(AW$6),FIND("~",SUBSTITUTE(AW$6,"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252))*HLOOKUP(LEFT(TRIM(AW$6),FIND("~",SUBSTITUTE(AW$6," ","~",LEN(TRIM(AW$6))-LEN(SUBSTITUTE(TRIM(AW$6)," ",""))))-1)&amp;" Total",$B$6:$BB$373,ROW($A252)-5,FALSE))</f>
        <v>0</v>
      </c>
      <c r="AX252" s="10">
        <f ca="1">IF(AX$5&lt;&gt;"",HLOOKUP(AX$5,Functionalization!$G$6:$R$373,ROW($A252)-5,FALSE),IFERROR(INDEX(AX$337:AX$373,MATCH($F252,$B$337:$B$373,0))/VLOOKUP($F252,$B$337:$BB$373,MATCH(LEFT(TRIM(AX$6),FIND("~",SUBSTITUTE(AX$6,"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252))*HLOOKUP(LEFT(TRIM(AX$6),FIND("~",SUBSTITUTE(AX$6," ","~",LEN(TRIM(AX$6))-LEN(SUBSTITUTE(TRIM(AX$6)," ",""))))-1)&amp;" Total",$B$6:$BB$373,ROW($A252)-5,FALSE))</f>
        <v>0</v>
      </c>
      <c r="AY252" s="10">
        <f ca="1">IF(AY$5&lt;&gt;"",HLOOKUP(AY$5,Functionalization!$G$6:$R$373,ROW($A252)-5,FALSE),IFERROR(INDEX(AY$337:AY$373,MATCH($F252,$B$337:$B$373,0))/VLOOKUP($F252,$B$337:$BB$373,MATCH(LEFT(TRIM(AY$6),FIND("~",SUBSTITUTE(AY$6,"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252))*HLOOKUP(LEFT(TRIM(AY$6),FIND("~",SUBSTITUTE(AY$6," ","~",LEN(TRIM(AY$6))-LEN(SUBSTITUTE(TRIM(AY$6)," ",""))))-1)&amp;" Total",$B$6:$BB$373,ROW($A252)-5,FALSE))</f>
        <v>0</v>
      </c>
      <c r="AZ252" s="10">
        <f ca="1">IF(AZ$5&lt;&gt;"",HLOOKUP(AZ$5,Functionalization!$G$6:$R$373,ROW($A252)-5,FALSE),IFERROR(INDEX(AZ$337:AZ$373,MATCH($F252,$B$337:$B$373,0))/VLOOKUP($F252,$B$337:$BB$373,MATCH(LEFT(TRIM(AZ$6),FIND("~",SUBSTITUTE(AZ$6,"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252))*HLOOKUP(LEFT(TRIM(AZ$6),FIND("~",SUBSTITUTE(AZ$6," ","~",LEN(TRIM(AZ$6))-LEN(SUBSTITUTE(TRIM(AZ$6)," ",""))))-1)&amp;" Total",$B$6:$BB$373,ROW($A252)-5,FALSE))</f>
        <v>0</v>
      </c>
      <c r="BA252" s="10">
        <f ca="1">IF(BA$5&lt;&gt;"",HLOOKUP(BA$5,Functionalization!$G$6:$R$373,ROW($A252)-5,FALSE),IFERROR(INDEX(BA$337:BA$373,MATCH($F252,$B$337:$B$373,0))/VLOOKUP($F252,$B$337:$BB$373,MATCH(LEFT(TRIM(BA$6),FIND("~",SUBSTITUTE(BA$6,"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252))*HLOOKUP(LEFT(TRIM(BA$6),FIND("~",SUBSTITUTE(BA$6," ","~",LEN(TRIM(BA$6))-LEN(SUBSTITUTE(TRIM(BA$6)," ",""))))-1)&amp;" Total",$B$6:$BB$373,ROW($A252)-5,FALSE))</f>
        <v>0</v>
      </c>
      <c r="BB252" s="10">
        <f ca="1">IF(BB$5&lt;&gt;"",HLOOKUP(BB$5,Functionalization!$G$6:$R$373,ROW($A252)-5,FALSE),IFERROR(INDEX(BB$337:BB$373,MATCH($F252,$B$337:$B$373,0))/VLOOKUP($F252,$B$337:$BB$373,MATCH(LEFT(TRIM(BB$6),FIND("~",SUBSTITUTE(BB$6,"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252))*HLOOKUP(LEFT(TRIM(BB$6),FIND("~",SUBSTITUTE(BB$6," ","~",LEN(TRIM(BB$6))-LEN(SUBSTITUTE(TRIM(BB$6)," ",""))))-1)&amp;" Total",$B$6:$BB$373,ROW($A252)-5,FALSE))</f>
        <v>0</v>
      </c>
      <c r="BD252">
        <f ca="1">IFERROR(IF(SUMIF($G$6:$BB$6,BD$6&amp;" Total",$G252:$BB252)-(SUMIF($G$6:$BB$6,BD$6&amp;" "&amp;'Input-Func_Class'!$D$22,$G252:$BB252)+IFERROR(SUMIF($G$6:$BB$6,BD$6&amp;" "&amp;'Input-Func_Class'!$E$22,$G252:$BB252),SUMIF($G$6:$BB$6,BD$6&amp;" "&amp;'Input-Func_Class'!$B$24,$G252:$BB252))+SUMIF($G$6:$BB$6,BD$6&amp;" "&amp;'Input-Func_Class'!$F$22,$G252:$BB252))&lt;Check_Limit,0,1),1)</f>
        <v>0</v>
      </c>
      <c r="BE252">
        <f ca="1">IFERROR(IF(SUMIF($G$6:$BB$6,BE$6&amp;" Total",$G252:$BB252)-(SUMIF($G$6:$BB$6,BE$6&amp;" "&amp;'Input-Func_Class'!$D$22,$G252:$BB252)+IFERROR(SUMIF($G$6:$BB$6,BE$6&amp;" "&amp;'Input-Func_Class'!$E$22,$G252:$BB252),SUMIF($G$6:$BB$6,BE$6&amp;" "&amp;'Input-Func_Class'!$B$24,$G252:$BB252))+SUMIF($G$6:$BB$6,BE$6&amp;" "&amp;'Input-Func_Class'!$F$22,$G252:$BB252))&lt;Check_Limit,0,1),1)</f>
        <v>0</v>
      </c>
      <c r="BF252">
        <f ca="1">IFERROR(IF(SUMIF($G$6:$BB$6,BF$6&amp;" Total",$G252:$BB252)-(SUMIF($G$6:$BB$6,BF$6&amp;" "&amp;'Input-Func_Class'!$D$22,$G252:$BB252)+IFERROR(SUMIF($G$6:$BB$6,BF$6&amp;" "&amp;'Input-Func_Class'!$E$22,$G252:$BB252),SUMIF($G$6:$BB$6,BF$6&amp;" "&amp;'Input-Func_Class'!$B$24,$G252:$BB252))+SUMIF($G$6:$BB$6,BF$6&amp;" "&amp;'Input-Func_Class'!$F$22,$G252:$BB252))&lt;Check_Limit,0,1),1)</f>
        <v>0</v>
      </c>
      <c r="BG252">
        <f ca="1">IFERROR(IF(SUMIF($G$6:$BB$6,BG$6&amp;" Total",$G252:$BB252)-(SUMIF($G$6:$BB$6,BG$6&amp;" "&amp;'Input-Func_Class'!$D$22,$G252:$BB252)+IFERROR(SUMIF($G$6:$BB$6,BG$6&amp;" "&amp;'Input-Func_Class'!$E$22,$G252:$BB252),SUMIF($G$6:$BB$6,BG$6&amp;" "&amp;'Input-Func_Class'!$B$24,$G252:$BB252))+SUMIF($G$6:$BB$6,BG$6&amp;" "&amp;'Input-Func_Class'!$F$22,$G252:$BB252))&lt;Check_Limit,0,1),1)</f>
        <v>0</v>
      </c>
      <c r="BH252">
        <f ca="1">IFERROR(IF(SUMIF($G$6:$BB$6,BH$6&amp;" Total",$G252:$BB252)-(SUMIF($G$6:$BB$6,BH$6&amp;" "&amp;'Input-Func_Class'!$D$22,$G252:$BB252)+IFERROR(SUMIF($G$6:$BB$6,BH$6&amp;" "&amp;'Input-Func_Class'!$E$22,$G252:$BB252),SUMIF($G$6:$BB$6,BH$6&amp;" "&amp;'Input-Func_Class'!$B$24,$G252:$BB252))+SUMIF($G$6:$BB$6,BH$6&amp;" "&amp;'Input-Func_Class'!$F$22,$G252:$BB252))&lt;Check_Limit,0,1),1)</f>
        <v>0</v>
      </c>
      <c r="BI252">
        <f ca="1">IFERROR(IF(SUMIF($G$6:$BB$6,BI$6&amp;" Total",$G252:$BB252)-(SUMIF($G$6:$BB$6,BI$6&amp;" "&amp;'Input-Func_Class'!$D$22,$G252:$BB252)+IFERROR(SUMIF($G$6:$BB$6,BI$6&amp;" "&amp;'Input-Func_Class'!$E$22,$G252:$BB252),SUMIF($G$6:$BB$6,BI$6&amp;" "&amp;'Input-Func_Class'!$B$24,$G252:$BB252))+SUMIF($G$6:$BB$6,BI$6&amp;" "&amp;'Input-Func_Class'!$F$22,$G252:$BB252))&lt;Check_Limit,0,1),1)</f>
        <v>0</v>
      </c>
      <c r="BJ252">
        <f ca="1">IFERROR(IF(SUMIF($G$6:$BB$6,BJ$6&amp;" Total",$G252:$BB252)-(SUMIF($G$6:$BB$6,BJ$6&amp;" "&amp;'Input-Func_Class'!$D$22,$G252:$BB252)+IFERROR(SUMIF($G$6:$BB$6,BJ$6&amp;" "&amp;'Input-Func_Class'!$E$22,$G252:$BB252),SUMIF($G$6:$BB$6,BJ$6&amp;" "&amp;'Input-Func_Class'!$B$24,$G252:$BB252))+SUMIF($G$6:$BB$6,BJ$6&amp;" "&amp;'Input-Func_Class'!$F$22,$G252:$BB252))&lt;Check_Limit,0,1),1)</f>
        <v>0</v>
      </c>
      <c r="BK252">
        <f ca="1">IFERROR(IF(SUMIF($G$6:$BB$6,BK$6&amp;" Total",$G252:$BB252)-(SUMIF($G$6:$BB$6,BK$6&amp;" "&amp;'Input-Func_Class'!$D$22,$G252:$BB252)+IFERROR(SUMIF($G$6:$BB$6,BK$6&amp;" "&amp;'Input-Func_Class'!$E$22,$G252:$BB252),SUMIF($G$6:$BB$6,BK$6&amp;" "&amp;'Input-Func_Class'!$B$24,$G252:$BB252))+SUMIF($G$6:$BB$6,BK$6&amp;" "&amp;'Input-Func_Class'!$F$22,$G252:$BB252))&lt;Check_Limit,0,1),1)</f>
        <v>0</v>
      </c>
      <c r="BL252">
        <f ca="1">IFERROR(IF(SUMIF($G$6:$BB$6,BL$6&amp;" Total",$G252:$BB252)-(SUMIF($G$6:$BB$6,BL$6&amp;" "&amp;'Input-Func_Class'!$D$22,$G252:$BB252)+IFERROR(SUMIF($G$6:$BB$6,BL$6&amp;" "&amp;'Input-Func_Class'!$E$22,$G252:$BB252),SUMIF($G$6:$BB$6,BL$6&amp;" "&amp;'Input-Func_Class'!$B$24,$G252:$BB252))+SUMIF($G$6:$BB$6,BL$6&amp;" "&amp;'Input-Func_Class'!$F$22,$G252:$BB252))&lt;Check_Limit,0,1),1)</f>
        <v>0</v>
      </c>
      <c r="BM252">
        <f ca="1">IFERROR(IF(SUMIF($G$6:$BB$6,BM$6&amp;" Total",$G252:$BB252)-(SUMIF($G$6:$BB$6,BM$6&amp;" "&amp;'Input-Func_Class'!$D$22,$G252:$BB252)+IFERROR(SUMIF($G$6:$BB$6,BM$6&amp;" "&amp;'Input-Func_Class'!$E$22,$G252:$BB252),SUMIF($G$6:$BB$6,BM$6&amp;" "&amp;'Input-Func_Class'!$B$24,$G252:$BB252))+SUMIF($G$6:$BB$6,BM$6&amp;" "&amp;'Input-Func_Class'!$F$22,$G252:$BB252))&lt;Check_Limit,0,1),1)</f>
        <v>0</v>
      </c>
      <c r="BN252">
        <f ca="1">IFERROR(IF(SUMIF($G$6:$BB$6,BN$6&amp;" Total",$G252:$BB252)-(SUMIF($G$6:$BB$6,BN$6&amp;" "&amp;'Input-Func_Class'!$D$22,$G252:$BB252)+IFERROR(SUMIF($G$6:$BB$6,BN$6&amp;" "&amp;'Input-Func_Class'!$E$22,$G252:$BB252),SUMIF($G$6:$BB$6,BN$6&amp;" "&amp;'Input-Func_Class'!$B$24,$G252:$BB252))+SUMIF($G$6:$BB$6,BN$6&amp;" "&amp;'Input-Func_Class'!$F$22,$G252:$BB252))&lt;Check_Limit,0,1),1)</f>
        <v>0</v>
      </c>
      <c r="BO252">
        <f ca="1">IFERROR(IF(SUMIF($G$6:$BB$6,BO$6&amp;" Total",$G252:$BB252)-(SUMIF($G$6:$BB$6,BO$6&amp;" "&amp;'Input-Func_Class'!$D$22,$G252:$BB252)+IFERROR(SUMIF($G$6:$BB$6,BO$6&amp;" "&amp;'Input-Func_Class'!$E$22,$G252:$BB252),SUMIF($G$6:$BB$6,BO$6&amp;" "&amp;'Input-Func_Class'!$B$24,$G252:$BB252))+SUMIF($G$6:$BB$6,BO$6&amp;" "&amp;'Input-Func_Class'!$F$22,$G252:$BB252))&lt;Check_Limit,0,1),1)</f>
        <v>0</v>
      </c>
    </row>
    <row r="253" spans="1:67" outlineLevel="1">
      <c r="A253" s="31">
        <f>IF(ISBLANK('Input-Accounts'!A253),"",'Input-Accounts'!A253)</f>
        <v>223</v>
      </c>
      <c r="B253" s="53" t="str">
        <f>IF(ISBLANK('Input-Accounts'!B253),"",'Input-Accounts'!B253)</f>
        <v>LAND-OTHER DISTRIBUTION SYSTEMS</v>
      </c>
      <c r="C253" s="31">
        <f>IF(ISBLANK('Input-Accounts'!C253),"",'Input-Accounts'!C253)</f>
        <v>374.2</v>
      </c>
      <c r="D253" s="10">
        <f>Functionalization!$D253</f>
        <v>0</v>
      </c>
      <c r="E253" s="10">
        <f t="shared" si="72"/>
        <v>0</v>
      </c>
      <c r="F253" s="3" t="str">
        <f>IF($D253=0,"-",IF('Input-Accounts'!$E253&lt;&gt;0,'Input-Accounts'!$E253,'Input-Accounts'!$G253))</f>
        <v>-</v>
      </c>
      <c r="G253" s="10">
        <f ca="1">IF(G$5&lt;&gt;"",HLOOKUP(G$5,Functionalization!$G$6:$R$373,ROW($A253)-5,FALSE),IFERROR(INDEX(G$337:G$373,MATCH($F253,$B$337:$B$373,0))/VLOOKUP($F253,$B$337:$BB$373,MATCH(LEFT(TRIM(G$6),FIND("~",SUBSTITUTE(G$6,"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253))*HLOOKUP(LEFT(TRIM(G$6),FIND("~",SUBSTITUTE(G$6," ","~",LEN(TRIM(G$6))-LEN(SUBSTITUTE(TRIM(G$6)," ",""))))-1)&amp;" Total",$B$6:$BB$373,ROW($A253)-5,FALSE))</f>
        <v>0</v>
      </c>
      <c r="H253" s="10">
        <f ca="1">IF(H$5&lt;&gt;"",HLOOKUP(H$5,Functionalization!$G$6:$R$373,ROW($A253)-5,FALSE),IFERROR(INDEX(H$337:H$373,MATCH($F253,$B$337:$B$373,0))/VLOOKUP($F253,$B$337:$BB$373,MATCH(LEFT(TRIM(H$6),FIND("~",SUBSTITUTE(H$6,"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253))*HLOOKUP(LEFT(TRIM(H$6),FIND("~",SUBSTITUTE(H$6," ","~",LEN(TRIM(H$6))-LEN(SUBSTITUTE(TRIM(H$6)," ",""))))-1)&amp;" Total",$B$6:$BB$373,ROW($A253)-5,FALSE))</f>
        <v>0</v>
      </c>
      <c r="I253" s="10">
        <f ca="1">IF(I$5&lt;&gt;"",HLOOKUP(I$5,Functionalization!$G$6:$R$373,ROW($A253)-5,FALSE),IFERROR(INDEX(I$337:I$373,MATCH($F253,$B$337:$B$373,0))/VLOOKUP($F253,$B$337:$BB$373,MATCH(LEFT(TRIM(I$6),FIND("~",SUBSTITUTE(I$6,"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253))*HLOOKUP(LEFT(TRIM(I$6),FIND("~",SUBSTITUTE(I$6," ","~",LEN(TRIM(I$6))-LEN(SUBSTITUTE(TRIM(I$6)," ",""))))-1)&amp;" Total",$B$6:$BB$373,ROW($A253)-5,FALSE))</f>
        <v>0</v>
      </c>
      <c r="J253" s="10">
        <f ca="1">IF(J$5&lt;&gt;"",HLOOKUP(J$5,Functionalization!$G$6:$R$373,ROW($A253)-5,FALSE),IFERROR(INDEX(J$337:J$373,MATCH($F253,$B$337:$B$373,0))/VLOOKUP($F253,$B$337:$BB$373,MATCH(LEFT(TRIM(J$6),FIND("~",SUBSTITUTE(J$6,"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253))*HLOOKUP(LEFT(TRIM(J$6),FIND("~",SUBSTITUTE(J$6," ","~",LEN(TRIM(J$6))-LEN(SUBSTITUTE(TRIM(J$6)," ",""))))-1)&amp;" Total",$B$6:$BB$373,ROW($A253)-5,FALSE))</f>
        <v>0</v>
      </c>
      <c r="K253" s="10">
        <f ca="1">IF(K$5&lt;&gt;"",HLOOKUP(K$5,Functionalization!$G$6:$R$373,ROW($A253)-5,FALSE),IFERROR(INDEX(K$337:K$373,MATCH($F253,$B$337:$B$373,0))/VLOOKUP($F253,$B$337:$BB$373,MATCH(LEFT(TRIM(K$6),FIND("~",SUBSTITUTE(K$6,"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253))*HLOOKUP(LEFT(TRIM(K$6),FIND("~",SUBSTITUTE(K$6," ","~",LEN(TRIM(K$6))-LEN(SUBSTITUTE(TRIM(K$6)," ",""))))-1)&amp;" Total",$B$6:$BB$373,ROW($A253)-5,FALSE))</f>
        <v>0</v>
      </c>
      <c r="L253" s="10">
        <f ca="1">IF(L$5&lt;&gt;"",HLOOKUP(L$5,Functionalization!$G$6:$R$373,ROW($A253)-5,FALSE),IFERROR(INDEX(L$337:L$373,MATCH($F253,$B$337:$B$373,0))/VLOOKUP($F253,$B$337:$BB$373,MATCH(LEFT(TRIM(L$6),FIND("~",SUBSTITUTE(L$6,"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253))*HLOOKUP(LEFT(TRIM(L$6),FIND("~",SUBSTITUTE(L$6," ","~",LEN(TRIM(L$6))-LEN(SUBSTITUTE(TRIM(L$6)," ",""))))-1)&amp;" Total",$B$6:$BB$373,ROW($A253)-5,FALSE))</f>
        <v>0</v>
      </c>
      <c r="M253" s="10">
        <f ca="1">IF(M$5&lt;&gt;"",HLOOKUP(M$5,Functionalization!$G$6:$R$373,ROW($A253)-5,FALSE),IFERROR(INDEX(M$337:M$373,MATCH($F253,$B$337:$B$373,0))/VLOOKUP($F253,$B$337:$BB$373,MATCH(LEFT(TRIM(M$6),FIND("~",SUBSTITUTE(M$6,"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253))*HLOOKUP(LEFT(TRIM(M$6),FIND("~",SUBSTITUTE(M$6," ","~",LEN(TRIM(M$6))-LEN(SUBSTITUTE(TRIM(M$6)," ",""))))-1)&amp;" Total",$B$6:$BB$373,ROW($A253)-5,FALSE))</f>
        <v>0</v>
      </c>
      <c r="N253" s="10">
        <f ca="1">IF(N$5&lt;&gt;"",HLOOKUP(N$5,Functionalization!$G$6:$R$373,ROW($A253)-5,FALSE),IFERROR(INDEX(N$337:N$373,MATCH($F253,$B$337:$B$373,0))/VLOOKUP($F253,$B$337:$BB$373,MATCH(LEFT(TRIM(N$6),FIND("~",SUBSTITUTE(N$6,"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253))*HLOOKUP(LEFT(TRIM(N$6),FIND("~",SUBSTITUTE(N$6," ","~",LEN(TRIM(N$6))-LEN(SUBSTITUTE(TRIM(N$6)," ",""))))-1)&amp;" Total",$B$6:$BB$373,ROW($A253)-5,FALSE))</f>
        <v>0</v>
      </c>
      <c r="O253" s="10">
        <f ca="1">IF(O$5&lt;&gt;"",HLOOKUP(O$5,Functionalization!$G$6:$R$373,ROW($A253)-5,FALSE),IFERROR(INDEX(O$337:O$373,MATCH($F253,$B$337:$B$373,0))/VLOOKUP($F253,$B$337:$BB$373,MATCH(LEFT(TRIM(O$6),FIND("~",SUBSTITUTE(O$6,"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253))*HLOOKUP(LEFT(TRIM(O$6),FIND("~",SUBSTITUTE(O$6," ","~",LEN(TRIM(O$6))-LEN(SUBSTITUTE(TRIM(O$6)," ",""))))-1)&amp;" Total",$B$6:$BB$373,ROW($A253)-5,FALSE))</f>
        <v>0</v>
      </c>
      <c r="P253" s="10">
        <f ca="1">IF(P$5&lt;&gt;"",HLOOKUP(P$5,Functionalization!$G$6:$R$373,ROW($A253)-5,FALSE),IFERROR(INDEX(P$337:P$373,MATCH($F253,$B$337:$B$373,0))/VLOOKUP($F253,$B$337:$BB$373,MATCH(LEFT(TRIM(P$6),FIND("~",SUBSTITUTE(P$6,"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253))*HLOOKUP(LEFT(TRIM(P$6),FIND("~",SUBSTITUTE(P$6," ","~",LEN(TRIM(P$6))-LEN(SUBSTITUTE(TRIM(P$6)," ",""))))-1)&amp;" Total",$B$6:$BB$373,ROW($A253)-5,FALSE))</f>
        <v>0</v>
      </c>
      <c r="Q253" s="10">
        <f ca="1">IF(Q$5&lt;&gt;"",HLOOKUP(Q$5,Functionalization!$G$6:$R$373,ROW($A253)-5,FALSE),IFERROR(INDEX(Q$337:Q$373,MATCH($F253,$B$337:$B$373,0))/VLOOKUP($F253,$B$337:$BB$373,MATCH(LEFT(TRIM(Q$6),FIND("~",SUBSTITUTE(Q$6,"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253))*HLOOKUP(LEFT(TRIM(Q$6),FIND("~",SUBSTITUTE(Q$6," ","~",LEN(TRIM(Q$6))-LEN(SUBSTITUTE(TRIM(Q$6)," ",""))))-1)&amp;" Total",$B$6:$BB$373,ROW($A253)-5,FALSE))</f>
        <v>0</v>
      </c>
      <c r="R253" s="10">
        <f ca="1">IF(R$5&lt;&gt;"",HLOOKUP(R$5,Functionalization!$G$6:$R$373,ROW($A253)-5,FALSE),IFERROR(INDEX(R$337:R$373,MATCH($F253,$B$337:$B$373,0))/VLOOKUP($F253,$B$337:$BB$373,MATCH(LEFT(TRIM(R$6),FIND("~",SUBSTITUTE(R$6,"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253))*HLOOKUP(LEFT(TRIM(R$6),FIND("~",SUBSTITUTE(R$6," ","~",LEN(TRIM(R$6))-LEN(SUBSTITUTE(TRIM(R$6)," ",""))))-1)&amp;" Total",$B$6:$BB$373,ROW($A253)-5,FALSE))</f>
        <v>0</v>
      </c>
      <c r="S253" s="10">
        <f ca="1">IF(S$5&lt;&gt;"",HLOOKUP(S$5,Functionalization!$G$6:$R$373,ROW($A253)-5,FALSE),IFERROR(INDEX(S$337:S$373,MATCH($F253,$B$337:$B$373,0))/VLOOKUP($F253,$B$337:$BB$373,MATCH(LEFT(TRIM(S$6),FIND("~",SUBSTITUTE(S$6,"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253))*HLOOKUP(LEFT(TRIM(S$6),FIND("~",SUBSTITUTE(S$6," ","~",LEN(TRIM(S$6))-LEN(SUBSTITUTE(TRIM(S$6)," ",""))))-1)&amp;" Total",$B$6:$BB$373,ROW($A253)-5,FALSE))</f>
        <v>0</v>
      </c>
      <c r="T253" s="10">
        <f ca="1">IF(T$5&lt;&gt;"",HLOOKUP(T$5,Functionalization!$G$6:$R$373,ROW($A253)-5,FALSE),IFERROR(INDEX(T$337:T$373,MATCH($F253,$B$337:$B$373,0))/VLOOKUP($F253,$B$337:$BB$373,MATCH(LEFT(TRIM(T$6),FIND("~",SUBSTITUTE(T$6,"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253))*HLOOKUP(LEFT(TRIM(T$6),FIND("~",SUBSTITUTE(T$6," ","~",LEN(TRIM(T$6))-LEN(SUBSTITUTE(TRIM(T$6)," ",""))))-1)&amp;" Total",$B$6:$BB$373,ROW($A253)-5,FALSE))</f>
        <v>0</v>
      </c>
      <c r="U253" s="10">
        <f ca="1">IF(U$5&lt;&gt;"",HLOOKUP(U$5,Functionalization!$G$6:$R$373,ROW($A253)-5,FALSE),IFERROR(INDEX(U$337:U$373,MATCH($F253,$B$337:$B$373,0))/VLOOKUP($F253,$B$337:$BB$373,MATCH(LEFT(TRIM(U$6),FIND("~",SUBSTITUTE(U$6,"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253))*HLOOKUP(LEFT(TRIM(U$6),FIND("~",SUBSTITUTE(U$6," ","~",LEN(TRIM(U$6))-LEN(SUBSTITUTE(TRIM(U$6)," ",""))))-1)&amp;" Total",$B$6:$BB$373,ROW($A253)-5,FALSE))</f>
        <v>0</v>
      </c>
      <c r="V253" s="10">
        <f ca="1">IF(V$5&lt;&gt;"",HLOOKUP(V$5,Functionalization!$G$6:$R$373,ROW($A253)-5,FALSE),IFERROR(INDEX(V$337:V$373,MATCH($F253,$B$337:$B$373,0))/VLOOKUP($F253,$B$337:$BB$373,MATCH(LEFT(TRIM(V$6),FIND("~",SUBSTITUTE(V$6,"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253))*HLOOKUP(LEFT(TRIM(V$6),FIND("~",SUBSTITUTE(V$6," ","~",LEN(TRIM(V$6))-LEN(SUBSTITUTE(TRIM(V$6)," ",""))))-1)&amp;" Total",$B$6:$BB$373,ROW($A253)-5,FALSE))</f>
        <v>0</v>
      </c>
      <c r="W253" s="10">
        <f ca="1">IF(W$5&lt;&gt;"",HLOOKUP(W$5,Functionalization!$G$6:$R$373,ROW($A253)-5,FALSE),IFERROR(INDEX(W$337:W$373,MATCH($F253,$B$337:$B$373,0))/VLOOKUP($F253,$B$337:$BB$373,MATCH(LEFT(TRIM(W$6),FIND("~",SUBSTITUTE(W$6,"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253))*HLOOKUP(LEFT(TRIM(W$6),FIND("~",SUBSTITUTE(W$6," ","~",LEN(TRIM(W$6))-LEN(SUBSTITUTE(TRIM(W$6)," ",""))))-1)&amp;" Total",$B$6:$BB$373,ROW($A253)-5,FALSE))</f>
        <v>0</v>
      </c>
      <c r="X253" s="10">
        <f ca="1">IF(X$5&lt;&gt;"",HLOOKUP(X$5,Functionalization!$G$6:$R$373,ROW($A253)-5,FALSE),IFERROR(INDEX(X$337:X$373,MATCH($F253,$B$337:$B$373,0))/VLOOKUP($F253,$B$337:$BB$373,MATCH(LEFT(TRIM(X$6),FIND("~",SUBSTITUTE(X$6,"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253))*HLOOKUP(LEFT(TRIM(X$6),FIND("~",SUBSTITUTE(X$6," ","~",LEN(TRIM(X$6))-LEN(SUBSTITUTE(TRIM(X$6)," ",""))))-1)&amp;" Total",$B$6:$BB$373,ROW($A253)-5,FALSE))</f>
        <v>0</v>
      </c>
      <c r="Y253" s="10">
        <f ca="1">IF(Y$5&lt;&gt;"",HLOOKUP(Y$5,Functionalization!$G$6:$R$373,ROW($A253)-5,FALSE),IFERROR(INDEX(Y$337:Y$373,MATCH($F253,$B$337:$B$373,0))/VLOOKUP($F253,$B$337:$BB$373,MATCH(LEFT(TRIM(Y$6),FIND("~",SUBSTITUTE(Y$6,"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253))*HLOOKUP(LEFT(TRIM(Y$6),FIND("~",SUBSTITUTE(Y$6," ","~",LEN(TRIM(Y$6))-LEN(SUBSTITUTE(TRIM(Y$6)," ",""))))-1)&amp;" Total",$B$6:$BB$373,ROW($A253)-5,FALSE))</f>
        <v>0</v>
      </c>
      <c r="Z253" s="10">
        <f ca="1">IF(Z$5&lt;&gt;"",HLOOKUP(Z$5,Functionalization!$G$6:$R$373,ROW($A253)-5,FALSE),IFERROR(INDEX(Z$337:Z$373,MATCH($F253,$B$337:$B$373,0))/VLOOKUP($F253,$B$337:$BB$373,MATCH(LEFT(TRIM(Z$6),FIND("~",SUBSTITUTE(Z$6,"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253))*HLOOKUP(LEFT(TRIM(Z$6),FIND("~",SUBSTITUTE(Z$6," ","~",LEN(TRIM(Z$6))-LEN(SUBSTITUTE(TRIM(Z$6)," ",""))))-1)&amp;" Total",$B$6:$BB$373,ROW($A253)-5,FALSE))</f>
        <v>0</v>
      </c>
      <c r="AA253" s="10">
        <f ca="1">IF(AA$5&lt;&gt;"",HLOOKUP(AA$5,Functionalization!$G$6:$R$373,ROW($A253)-5,FALSE),IFERROR(INDEX(AA$337:AA$373,MATCH($F253,$B$337:$B$373,0))/VLOOKUP($F253,$B$337:$BB$373,MATCH(LEFT(TRIM(AA$6),FIND("~",SUBSTITUTE(AA$6,"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253))*HLOOKUP(LEFT(TRIM(AA$6),FIND("~",SUBSTITUTE(AA$6," ","~",LEN(TRIM(AA$6))-LEN(SUBSTITUTE(TRIM(AA$6)," ",""))))-1)&amp;" Total",$B$6:$BB$373,ROW($A253)-5,FALSE))</f>
        <v>0</v>
      </c>
      <c r="AB253" s="10">
        <f ca="1">IF(AB$5&lt;&gt;"",HLOOKUP(AB$5,Functionalization!$G$6:$R$373,ROW($A253)-5,FALSE),IFERROR(INDEX(AB$337:AB$373,MATCH($F253,$B$337:$B$373,0))/VLOOKUP($F253,$B$337:$BB$373,MATCH(LEFT(TRIM(AB$6),FIND("~",SUBSTITUTE(AB$6,"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253))*HLOOKUP(LEFT(TRIM(AB$6),FIND("~",SUBSTITUTE(AB$6," ","~",LEN(TRIM(AB$6))-LEN(SUBSTITUTE(TRIM(AB$6)," ",""))))-1)&amp;" Total",$B$6:$BB$373,ROW($A253)-5,FALSE))</f>
        <v>0</v>
      </c>
      <c r="AC253" s="10">
        <f ca="1">IF(AC$5&lt;&gt;"",HLOOKUP(AC$5,Functionalization!$G$6:$R$373,ROW($A253)-5,FALSE),IFERROR(INDEX(AC$337:AC$373,MATCH($F253,$B$337:$B$373,0))/VLOOKUP($F253,$B$337:$BB$373,MATCH(LEFT(TRIM(AC$6),FIND("~",SUBSTITUTE(AC$6,"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253))*HLOOKUP(LEFT(TRIM(AC$6),FIND("~",SUBSTITUTE(AC$6," ","~",LEN(TRIM(AC$6))-LEN(SUBSTITUTE(TRIM(AC$6)," ",""))))-1)&amp;" Total",$B$6:$BB$373,ROW($A253)-5,FALSE))</f>
        <v>0</v>
      </c>
      <c r="AD253" s="10">
        <f ca="1">IF(AD$5&lt;&gt;"",HLOOKUP(AD$5,Functionalization!$G$6:$R$373,ROW($A253)-5,FALSE),IFERROR(INDEX(AD$337:AD$373,MATCH($F253,$B$337:$B$373,0))/VLOOKUP($F253,$B$337:$BB$373,MATCH(LEFT(TRIM(AD$6),FIND("~",SUBSTITUTE(AD$6,"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253))*HLOOKUP(LEFT(TRIM(AD$6),FIND("~",SUBSTITUTE(AD$6," ","~",LEN(TRIM(AD$6))-LEN(SUBSTITUTE(TRIM(AD$6)," ",""))))-1)&amp;" Total",$B$6:$BB$373,ROW($A253)-5,FALSE))</f>
        <v>0</v>
      </c>
      <c r="AE253" s="10">
        <f ca="1">IF(AE$5&lt;&gt;"",HLOOKUP(AE$5,Functionalization!$G$6:$R$373,ROW($A253)-5,FALSE),IFERROR(INDEX(AE$337:AE$373,MATCH($F253,$B$337:$B$373,0))/VLOOKUP($F253,$B$337:$BB$373,MATCH(LEFT(TRIM(AE$6),FIND("~",SUBSTITUTE(AE$6,"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253))*HLOOKUP(LEFT(TRIM(AE$6),FIND("~",SUBSTITUTE(AE$6," ","~",LEN(TRIM(AE$6))-LEN(SUBSTITUTE(TRIM(AE$6)," ",""))))-1)&amp;" Total",$B$6:$BB$373,ROW($A253)-5,FALSE))</f>
        <v>0</v>
      </c>
      <c r="AF253" s="10">
        <f ca="1">IF(AF$5&lt;&gt;"",HLOOKUP(AF$5,Functionalization!$G$6:$R$373,ROW($A253)-5,FALSE),IFERROR(INDEX(AF$337:AF$373,MATCH($F253,$B$337:$B$373,0))/VLOOKUP($F253,$B$337:$BB$373,MATCH(LEFT(TRIM(AF$6),FIND("~",SUBSTITUTE(AF$6,"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253))*HLOOKUP(LEFT(TRIM(AF$6),FIND("~",SUBSTITUTE(AF$6," ","~",LEN(TRIM(AF$6))-LEN(SUBSTITUTE(TRIM(AF$6)," ",""))))-1)&amp;" Total",$B$6:$BB$373,ROW($A253)-5,FALSE))</f>
        <v>0</v>
      </c>
      <c r="AG253" s="10">
        <f ca="1">IF(AG$5&lt;&gt;"",HLOOKUP(AG$5,Functionalization!$G$6:$R$373,ROW($A253)-5,FALSE),IFERROR(INDEX(AG$337:AG$373,MATCH($F253,$B$337:$B$373,0))/VLOOKUP($F253,$B$337:$BB$373,MATCH(LEFT(TRIM(AG$6),FIND("~",SUBSTITUTE(AG$6,"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253))*HLOOKUP(LEFT(TRIM(AG$6),FIND("~",SUBSTITUTE(AG$6," ","~",LEN(TRIM(AG$6))-LEN(SUBSTITUTE(TRIM(AG$6)," ",""))))-1)&amp;" Total",$B$6:$BB$373,ROW($A253)-5,FALSE))</f>
        <v>0</v>
      </c>
      <c r="AH253" s="10">
        <f ca="1">IF(AH$5&lt;&gt;"",HLOOKUP(AH$5,Functionalization!$G$6:$R$373,ROW($A253)-5,FALSE),IFERROR(INDEX(AH$337:AH$373,MATCH($F253,$B$337:$B$373,0))/VLOOKUP($F253,$B$337:$BB$373,MATCH(LEFT(TRIM(AH$6),FIND("~",SUBSTITUTE(AH$6,"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253))*HLOOKUP(LEFT(TRIM(AH$6),FIND("~",SUBSTITUTE(AH$6," ","~",LEN(TRIM(AH$6))-LEN(SUBSTITUTE(TRIM(AH$6)," ",""))))-1)&amp;" Total",$B$6:$BB$373,ROW($A253)-5,FALSE))</f>
        <v>0</v>
      </c>
      <c r="AI253" s="10">
        <f ca="1">IF(AI$5&lt;&gt;"",HLOOKUP(AI$5,Functionalization!$G$6:$R$373,ROW($A253)-5,FALSE),IFERROR(INDEX(AI$337:AI$373,MATCH($F253,$B$337:$B$373,0))/VLOOKUP($F253,$B$337:$BB$373,MATCH(LEFT(TRIM(AI$6),FIND("~",SUBSTITUTE(AI$6,"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253))*HLOOKUP(LEFT(TRIM(AI$6),FIND("~",SUBSTITUTE(AI$6," ","~",LEN(TRIM(AI$6))-LEN(SUBSTITUTE(TRIM(AI$6)," ",""))))-1)&amp;" Total",$B$6:$BB$373,ROW($A253)-5,FALSE))</f>
        <v>0</v>
      </c>
      <c r="AJ253" s="10">
        <f ca="1">IF(AJ$5&lt;&gt;"",HLOOKUP(AJ$5,Functionalization!$G$6:$R$373,ROW($A253)-5,FALSE),IFERROR(INDEX(AJ$337:AJ$373,MATCH($F253,$B$337:$B$373,0))/VLOOKUP($F253,$B$337:$BB$373,MATCH(LEFT(TRIM(AJ$6),FIND("~",SUBSTITUTE(AJ$6,"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253))*HLOOKUP(LEFT(TRIM(AJ$6),FIND("~",SUBSTITUTE(AJ$6," ","~",LEN(TRIM(AJ$6))-LEN(SUBSTITUTE(TRIM(AJ$6)," ",""))))-1)&amp;" Total",$B$6:$BB$373,ROW($A253)-5,FALSE))</f>
        <v>0</v>
      </c>
      <c r="AK253" s="10">
        <f ca="1">IF(AK$5&lt;&gt;"",HLOOKUP(AK$5,Functionalization!$G$6:$R$373,ROW($A253)-5,FALSE),IFERROR(INDEX(AK$337:AK$373,MATCH($F253,$B$337:$B$373,0))/VLOOKUP($F253,$B$337:$BB$373,MATCH(LEFT(TRIM(AK$6),FIND("~",SUBSTITUTE(AK$6,"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253))*HLOOKUP(LEFT(TRIM(AK$6),FIND("~",SUBSTITUTE(AK$6," ","~",LEN(TRIM(AK$6))-LEN(SUBSTITUTE(TRIM(AK$6)," ",""))))-1)&amp;" Total",$B$6:$BB$373,ROW($A253)-5,FALSE))</f>
        <v>0</v>
      </c>
      <c r="AL253" s="10">
        <f ca="1">IF(AL$5&lt;&gt;"",HLOOKUP(AL$5,Functionalization!$G$6:$R$373,ROW($A253)-5,FALSE),IFERROR(INDEX(AL$337:AL$373,MATCH($F253,$B$337:$B$373,0))/VLOOKUP($F253,$B$337:$BB$373,MATCH(LEFT(TRIM(AL$6),FIND("~",SUBSTITUTE(AL$6,"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253))*HLOOKUP(LEFT(TRIM(AL$6),FIND("~",SUBSTITUTE(AL$6," ","~",LEN(TRIM(AL$6))-LEN(SUBSTITUTE(TRIM(AL$6)," ",""))))-1)&amp;" Total",$B$6:$BB$373,ROW($A253)-5,FALSE))</f>
        <v>0</v>
      </c>
      <c r="AM253" s="10">
        <f ca="1">IF(AM$5&lt;&gt;"",HLOOKUP(AM$5,Functionalization!$G$6:$R$373,ROW($A253)-5,FALSE),IFERROR(INDEX(AM$337:AM$373,MATCH($F253,$B$337:$B$373,0))/VLOOKUP($F253,$B$337:$BB$373,MATCH(LEFT(TRIM(AM$6),FIND("~",SUBSTITUTE(AM$6,"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253))*HLOOKUP(LEFT(TRIM(AM$6),FIND("~",SUBSTITUTE(AM$6," ","~",LEN(TRIM(AM$6))-LEN(SUBSTITUTE(TRIM(AM$6)," ",""))))-1)&amp;" Total",$B$6:$BB$373,ROW($A253)-5,FALSE))</f>
        <v>0</v>
      </c>
      <c r="AN253" s="10">
        <f ca="1">IF(AN$5&lt;&gt;"",HLOOKUP(AN$5,Functionalization!$G$6:$R$373,ROW($A253)-5,FALSE),IFERROR(INDEX(AN$337:AN$373,MATCH($F253,$B$337:$B$373,0))/VLOOKUP($F253,$B$337:$BB$373,MATCH(LEFT(TRIM(AN$6),FIND("~",SUBSTITUTE(AN$6,"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253))*HLOOKUP(LEFT(TRIM(AN$6),FIND("~",SUBSTITUTE(AN$6," ","~",LEN(TRIM(AN$6))-LEN(SUBSTITUTE(TRIM(AN$6)," ",""))))-1)&amp;" Total",$B$6:$BB$373,ROW($A253)-5,FALSE))</f>
        <v>0</v>
      </c>
      <c r="AO253" s="10">
        <f ca="1">IF(AO$5&lt;&gt;"",HLOOKUP(AO$5,Functionalization!$G$6:$R$373,ROW($A253)-5,FALSE),IFERROR(INDEX(AO$337:AO$373,MATCH($F253,$B$337:$B$373,0))/VLOOKUP($F253,$B$337:$BB$373,MATCH(LEFT(TRIM(AO$6),FIND("~",SUBSTITUTE(AO$6,"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253))*HLOOKUP(LEFT(TRIM(AO$6),FIND("~",SUBSTITUTE(AO$6," ","~",LEN(TRIM(AO$6))-LEN(SUBSTITUTE(TRIM(AO$6)," ",""))))-1)&amp;" Total",$B$6:$BB$373,ROW($A253)-5,FALSE))</f>
        <v>0</v>
      </c>
      <c r="AP253" s="10">
        <f ca="1">IF(AP$5&lt;&gt;"",HLOOKUP(AP$5,Functionalization!$G$6:$R$373,ROW($A253)-5,FALSE),IFERROR(INDEX(AP$337:AP$373,MATCH($F253,$B$337:$B$373,0))/VLOOKUP($F253,$B$337:$BB$373,MATCH(LEFT(TRIM(AP$6),FIND("~",SUBSTITUTE(AP$6,"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253))*HLOOKUP(LEFT(TRIM(AP$6),FIND("~",SUBSTITUTE(AP$6," ","~",LEN(TRIM(AP$6))-LEN(SUBSTITUTE(TRIM(AP$6)," ",""))))-1)&amp;" Total",$B$6:$BB$373,ROW($A253)-5,FALSE))</f>
        <v>0</v>
      </c>
      <c r="AQ253" s="10">
        <f ca="1">IF(AQ$5&lt;&gt;"",HLOOKUP(AQ$5,Functionalization!$G$6:$R$373,ROW($A253)-5,FALSE),IFERROR(INDEX(AQ$337:AQ$373,MATCH($F253,$B$337:$B$373,0))/VLOOKUP($F253,$B$337:$BB$373,MATCH(LEFT(TRIM(AQ$6),FIND("~",SUBSTITUTE(AQ$6,"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253))*HLOOKUP(LEFT(TRIM(AQ$6),FIND("~",SUBSTITUTE(AQ$6," ","~",LEN(TRIM(AQ$6))-LEN(SUBSTITUTE(TRIM(AQ$6)," ",""))))-1)&amp;" Total",$B$6:$BB$373,ROW($A253)-5,FALSE))</f>
        <v>0</v>
      </c>
      <c r="AR253" s="10">
        <f ca="1">IF(AR$5&lt;&gt;"",HLOOKUP(AR$5,Functionalization!$G$6:$R$373,ROW($A253)-5,FALSE),IFERROR(INDEX(AR$337:AR$373,MATCH($F253,$B$337:$B$373,0))/VLOOKUP($F253,$B$337:$BB$373,MATCH(LEFT(TRIM(AR$6),FIND("~",SUBSTITUTE(AR$6,"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253))*HLOOKUP(LEFT(TRIM(AR$6),FIND("~",SUBSTITUTE(AR$6," ","~",LEN(TRIM(AR$6))-LEN(SUBSTITUTE(TRIM(AR$6)," ",""))))-1)&amp;" Total",$B$6:$BB$373,ROW($A253)-5,FALSE))</f>
        <v>0</v>
      </c>
      <c r="AS253" s="10">
        <f ca="1">IF(AS$5&lt;&gt;"",HLOOKUP(AS$5,Functionalization!$G$6:$R$373,ROW($A253)-5,FALSE),IFERROR(INDEX(AS$337:AS$373,MATCH($F253,$B$337:$B$373,0))/VLOOKUP($F253,$B$337:$BB$373,MATCH(LEFT(TRIM(AS$6),FIND("~",SUBSTITUTE(AS$6,"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253))*HLOOKUP(LEFT(TRIM(AS$6),FIND("~",SUBSTITUTE(AS$6," ","~",LEN(TRIM(AS$6))-LEN(SUBSTITUTE(TRIM(AS$6)," ",""))))-1)&amp;" Total",$B$6:$BB$373,ROW($A253)-5,FALSE))</f>
        <v>0</v>
      </c>
      <c r="AT253" s="10">
        <f ca="1">IF(AT$5&lt;&gt;"",HLOOKUP(AT$5,Functionalization!$G$6:$R$373,ROW($A253)-5,FALSE),IFERROR(INDEX(AT$337:AT$373,MATCH($F253,$B$337:$B$373,0))/VLOOKUP($F253,$B$337:$BB$373,MATCH(LEFT(TRIM(AT$6),FIND("~",SUBSTITUTE(AT$6,"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253))*HLOOKUP(LEFT(TRIM(AT$6),FIND("~",SUBSTITUTE(AT$6," ","~",LEN(TRIM(AT$6))-LEN(SUBSTITUTE(TRIM(AT$6)," ",""))))-1)&amp;" Total",$B$6:$BB$373,ROW($A253)-5,FALSE))</f>
        <v>0</v>
      </c>
      <c r="AU253" s="10">
        <f ca="1">IF(AU$5&lt;&gt;"",HLOOKUP(AU$5,Functionalization!$G$6:$R$373,ROW($A253)-5,FALSE),IFERROR(INDEX(AU$337:AU$373,MATCH($F253,$B$337:$B$373,0))/VLOOKUP($F253,$B$337:$BB$373,MATCH(LEFT(TRIM(AU$6),FIND("~",SUBSTITUTE(AU$6,"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253))*HLOOKUP(LEFT(TRIM(AU$6),FIND("~",SUBSTITUTE(AU$6," ","~",LEN(TRIM(AU$6))-LEN(SUBSTITUTE(TRIM(AU$6)," ",""))))-1)&amp;" Total",$B$6:$BB$373,ROW($A253)-5,FALSE))</f>
        <v>0</v>
      </c>
      <c r="AV253" s="10">
        <f ca="1">IF(AV$5&lt;&gt;"",HLOOKUP(AV$5,Functionalization!$G$6:$R$373,ROW($A253)-5,FALSE),IFERROR(INDEX(AV$337:AV$373,MATCH($F253,$B$337:$B$373,0))/VLOOKUP($F253,$B$337:$BB$373,MATCH(LEFT(TRIM(AV$6),FIND("~",SUBSTITUTE(AV$6,"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253))*HLOOKUP(LEFT(TRIM(AV$6),FIND("~",SUBSTITUTE(AV$6," ","~",LEN(TRIM(AV$6))-LEN(SUBSTITUTE(TRIM(AV$6)," ",""))))-1)&amp;" Total",$B$6:$BB$373,ROW($A253)-5,FALSE))</f>
        <v>0</v>
      </c>
      <c r="AW253" s="10">
        <f ca="1">IF(AW$5&lt;&gt;"",HLOOKUP(AW$5,Functionalization!$G$6:$R$373,ROW($A253)-5,FALSE),IFERROR(INDEX(AW$337:AW$373,MATCH($F253,$B$337:$B$373,0))/VLOOKUP($F253,$B$337:$BB$373,MATCH(LEFT(TRIM(AW$6),FIND("~",SUBSTITUTE(AW$6,"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253))*HLOOKUP(LEFT(TRIM(AW$6),FIND("~",SUBSTITUTE(AW$6," ","~",LEN(TRIM(AW$6))-LEN(SUBSTITUTE(TRIM(AW$6)," ",""))))-1)&amp;" Total",$B$6:$BB$373,ROW($A253)-5,FALSE))</f>
        <v>0</v>
      </c>
      <c r="AX253" s="10">
        <f ca="1">IF(AX$5&lt;&gt;"",HLOOKUP(AX$5,Functionalization!$G$6:$R$373,ROW($A253)-5,FALSE),IFERROR(INDEX(AX$337:AX$373,MATCH($F253,$B$337:$B$373,0))/VLOOKUP($F253,$B$337:$BB$373,MATCH(LEFT(TRIM(AX$6),FIND("~",SUBSTITUTE(AX$6,"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253))*HLOOKUP(LEFT(TRIM(AX$6),FIND("~",SUBSTITUTE(AX$6," ","~",LEN(TRIM(AX$6))-LEN(SUBSTITUTE(TRIM(AX$6)," ",""))))-1)&amp;" Total",$B$6:$BB$373,ROW($A253)-5,FALSE))</f>
        <v>0</v>
      </c>
      <c r="AY253" s="10">
        <f ca="1">IF(AY$5&lt;&gt;"",HLOOKUP(AY$5,Functionalization!$G$6:$R$373,ROW($A253)-5,FALSE),IFERROR(INDEX(AY$337:AY$373,MATCH($F253,$B$337:$B$373,0))/VLOOKUP($F253,$B$337:$BB$373,MATCH(LEFT(TRIM(AY$6),FIND("~",SUBSTITUTE(AY$6,"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253))*HLOOKUP(LEFT(TRIM(AY$6),FIND("~",SUBSTITUTE(AY$6," ","~",LEN(TRIM(AY$6))-LEN(SUBSTITUTE(TRIM(AY$6)," ",""))))-1)&amp;" Total",$B$6:$BB$373,ROW($A253)-5,FALSE))</f>
        <v>0</v>
      </c>
      <c r="AZ253" s="10">
        <f ca="1">IF(AZ$5&lt;&gt;"",HLOOKUP(AZ$5,Functionalization!$G$6:$R$373,ROW($A253)-5,FALSE),IFERROR(INDEX(AZ$337:AZ$373,MATCH($F253,$B$337:$B$373,0))/VLOOKUP($F253,$B$337:$BB$373,MATCH(LEFT(TRIM(AZ$6),FIND("~",SUBSTITUTE(AZ$6,"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253))*HLOOKUP(LEFT(TRIM(AZ$6),FIND("~",SUBSTITUTE(AZ$6," ","~",LEN(TRIM(AZ$6))-LEN(SUBSTITUTE(TRIM(AZ$6)," ",""))))-1)&amp;" Total",$B$6:$BB$373,ROW($A253)-5,FALSE))</f>
        <v>0</v>
      </c>
      <c r="BA253" s="10">
        <f ca="1">IF(BA$5&lt;&gt;"",HLOOKUP(BA$5,Functionalization!$G$6:$R$373,ROW($A253)-5,FALSE),IFERROR(INDEX(BA$337:BA$373,MATCH($F253,$B$337:$B$373,0))/VLOOKUP($F253,$B$337:$BB$373,MATCH(LEFT(TRIM(BA$6),FIND("~",SUBSTITUTE(BA$6,"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253))*HLOOKUP(LEFT(TRIM(BA$6),FIND("~",SUBSTITUTE(BA$6," ","~",LEN(TRIM(BA$6))-LEN(SUBSTITUTE(TRIM(BA$6)," ",""))))-1)&amp;" Total",$B$6:$BB$373,ROW($A253)-5,FALSE))</f>
        <v>0</v>
      </c>
      <c r="BB253" s="10">
        <f ca="1">IF(BB$5&lt;&gt;"",HLOOKUP(BB$5,Functionalization!$G$6:$R$373,ROW($A253)-5,FALSE),IFERROR(INDEX(BB$337:BB$373,MATCH($F253,$B$337:$B$373,0))/VLOOKUP($F253,$B$337:$BB$373,MATCH(LEFT(TRIM(BB$6),FIND("~",SUBSTITUTE(BB$6,"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253))*HLOOKUP(LEFT(TRIM(BB$6),FIND("~",SUBSTITUTE(BB$6," ","~",LEN(TRIM(BB$6))-LEN(SUBSTITUTE(TRIM(BB$6)," ",""))))-1)&amp;" Total",$B$6:$BB$373,ROW($A253)-5,FALSE))</f>
        <v>0</v>
      </c>
      <c r="BD253">
        <f ca="1">IFERROR(IF(SUMIF($G$6:$BB$6,BD$6&amp;" Total",$G253:$BB253)-(SUMIF($G$6:$BB$6,BD$6&amp;" "&amp;'Input-Func_Class'!$D$22,$G253:$BB253)+IFERROR(SUMIF($G$6:$BB$6,BD$6&amp;" "&amp;'Input-Func_Class'!$E$22,$G253:$BB253),SUMIF($G$6:$BB$6,BD$6&amp;" "&amp;'Input-Func_Class'!$B$24,$G253:$BB253))+SUMIF($G$6:$BB$6,BD$6&amp;" "&amp;'Input-Func_Class'!$F$22,$G253:$BB253))&lt;Check_Limit,0,1),1)</f>
        <v>0</v>
      </c>
      <c r="BE253">
        <f ca="1">IFERROR(IF(SUMIF($G$6:$BB$6,BE$6&amp;" Total",$G253:$BB253)-(SUMIF($G$6:$BB$6,BE$6&amp;" "&amp;'Input-Func_Class'!$D$22,$G253:$BB253)+IFERROR(SUMIF($G$6:$BB$6,BE$6&amp;" "&amp;'Input-Func_Class'!$E$22,$G253:$BB253),SUMIF($G$6:$BB$6,BE$6&amp;" "&amp;'Input-Func_Class'!$B$24,$G253:$BB253))+SUMIF($G$6:$BB$6,BE$6&amp;" "&amp;'Input-Func_Class'!$F$22,$G253:$BB253))&lt;Check_Limit,0,1),1)</f>
        <v>0</v>
      </c>
      <c r="BF253">
        <f ca="1">IFERROR(IF(SUMIF($G$6:$BB$6,BF$6&amp;" Total",$G253:$BB253)-(SUMIF($G$6:$BB$6,BF$6&amp;" "&amp;'Input-Func_Class'!$D$22,$G253:$BB253)+IFERROR(SUMIF($G$6:$BB$6,BF$6&amp;" "&amp;'Input-Func_Class'!$E$22,$G253:$BB253),SUMIF($G$6:$BB$6,BF$6&amp;" "&amp;'Input-Func_Class'!$B$24,$G253:$BB253))+SUMIF($G$6:$BB$6,BF$6&amp;" "&amp;'Input-Func_Class'!$F$22,$G253:$BB253))&lt;Check_Limit,0,1),1)</f>
        <v>0</v>
      </c>
      <c r="BG253">
        <f ca="1">IFERROR(IF(SUMIF($G$6:$BB$6,BG$6&amp;" Total",$G253:$BB253)-(SUMIF($G$6:$BB$6,BG$6&amp;" "&amp;'Input-Func_Class'!$D$22,$G253:$BB253)+IFERROR(SUMIF($G$6:$BB$6,BG$6&amp;" "&amp;'Input-Func_Class'!$E$22,$G253:$BB253),SUMIF($G$6:$BB$6,BG$6&amp;" "&amp;'Input-Func_Class'!$B$24,$G253:$BB253))+SUMIF($G$6:$BB$6,BG$6&amp;" "&amp;'Input-Func_Class'!$F$22,$G253:$BB253))&lt;Check_Limit,0,1),1)</f>
        <v>0</v>
      </c>
      <c r="BH253">
        <f ca="1">IFERROR(IF(SUMIF($G$6:$BB$6,BH$6&amp;" Total",$G253:$BB253)-(SUMIF($G$6:$BB$6,BH$6&amp;" "&amp;'Input-Func_Class'!$D$22,$G253:$BB253)+IFERROR(SUMIF($G$6:$BB$6,BH$6&amp;" "&amp;'Input-Func_Class'!$E$22,$G253:$BB253),SUMIF($G$6:$BB$6,BH$6&amp;" "&amp;'Input-Func_Class'!$B$24,$G253:$BB253))+SUMIF($G$6:$BB$6,BH$6&amp;" "&amp;'Input-Func_Class'!$F$22,$G253:$BB253))&lt;Check_Limit,0,1),1)</f>
        <v>0</v>
      </c>
      <c r="BI253">
        <f ca="1">IFERROR(IF(SUMIF($G$6:$BB$6,BI$6&amp;" Total",$G253:$BB253)-(SUMIF($G$6:$BB$6,BI$6&amp;" "&amp;'Input-Func_Class'!$D$22,$G253:$BB253)+IFERROR(SUMIF($G$6:$BB$6,BI$6&amp;" "&amp;'Input-Func_Class'!$E$22,$G253:$BB253),SUMIF($G$6:$BB$6,BI$6&amp;" "&amp;'Input-Func_Class'!$B$24,$G253:$BB253))+SUMIF($G$6:$BB$6,BI$6&amp;" "&amp;'Input-Func_Class'!$F$22,$G253:$BB253))&lt;Check_Limit,0,1),1)</f>
        <v>0</v>
      </c>
      <c r="BJ253">
        <f ca="1">IFERROR(IF(SUMIF($G$6:$BB$6,BJ$6&amp;" Total",$G253:$BB253)-(SUMIF($G$6:$BB$6,BJ$6&amp;" "&amp;'Input-Func_Class'!$D$22,$G253:$BB253)+IFERROR(SUMIF($G$6:$BB$6,BJ$6&amp;" "&amp;'Input-Func_Class'!$E$22,$G253:$BB253),SUMIF($G$6:$BB$6,BJ$6&amp;" "&amp;'Input-Func_Class'!$B$24,$G253:$BB253))+SUMIF($G$6:$BB$6,BJ$6&amp;" "&amp;'Input-Func_Class'!$F$22,$G253:$BB253))&lt;Check_Limit,0,1),1)</f>
        <v>0</v>
      </c>
      <c r="BK253">
        <f ca="1">IFERROR(IF(SUMIF($G$6:$BB$6,BK$6&amp;" Total",$G253:$BB253)-(SUMIF($G$6:$BB$6,BK$6&amp;" "&amp;'Input-Func_Class'!$D$22,$G253:$BB253)+IFERROR(SUMIF($G$6:$BB$6,BK$6&amp;" "&amp;'Input-Func_Class'!$E$22,$G253:$BB253),SUMIF($G$6:$BB$6,BK$6&amp;" "&amp;'Input-Func_Class'!$B$24,$G253:$BB253))+SUMIF($G$6:$BB$6,BK$6&amp;" "&amp;'Input-Func_Class'!$F$22,$G253:$BB253))&lt;Check_Limit,0,1),1)</f>
        <v>0</v>
      </c>
      <c r="BL253">
        <f ca="1">IFERROR(IF(SUMIF($G$6:$BB$6,BL$6&amp;" Total",$G253:$BB253)-(SUMIF($G$6:$BB$6,BL$6&amp;" "&amp;'Input-Func_Class'!$D$22,$G253:$BB253)+IFERROR(SUMIF($G$6:$BB$6,BL$6&amp;" "&amp;'Input-Func_Class'!$E$22,$G253:$BB253),SUMIF($G$6:$BB$6,BL$6&amp;" "&amp;'Input-Func_Class'!$B$24,$G253:$BB253))+SUMIF($G$6:$BB$6,BL$6&amp;" "&amp;'Input-Func_Class'!$F$22,$G253:$BB253))&lt;Check_Limit,0,1),1)</f>
        <v>0</v>
      </c>
      <c r="BM253">
        <f ca="1">IFERROR(IF(SUMIF($G$6:$BB$6,BM$6&amp;" Total",$G253:$BB253)-(SUMIF($G$6:$BB$6,BM$6&amp;" "&amp;'Input-Func_Class'!$D$22,$G253:$BB253)+IFERROR(SUMIF($G$6:$BB$6,BM$6&amp;" "&amp;'Input-Func_Class'!$E$22,$G253:$BB253),SUMIF($G$6:$BB$6,BM$6&amp;" "&amp;'Input-Func_Class'!$B$24,$G253:$BB253))+SUMIF($G$6:$BB$6,BM$6&amp;" "&amp;'Input-Func_Class'!$F$22,$G253:$BB253))&lt;Check_Limit,0,1),1)</f>
        <v>0</v>
      </c>
      <c r="BN253">
        <f ca="1">IFERROR(IF(SUMIF($G$6:$BB$6,BN$6&amp;" Total",$G253:$BB253)-(SUMIF($G$6:$BB$6,BN$6&amp;" "&amp;'Input-Func_Class'!$D$22,$G253:$BB253)+IFERROR(SUMIF($G$6:$BB$6,BN$6&amp;" "&amp;'Input-Func_Class'!$E$22,$G253:$BB253),SUMIF($G$6:$BB$6,BN$6&amp;" "&amp;'Input-Func_Class'!$B$24,$G253:$BB253))+SUMIF($G$6:$BB$6,BN$6&amp;" "&amp;'Input-Func_Class'!$F$22,$G253:$BB253))&lt;Check_Limit,0,1),1)</f>
        <v>0</v>
      </c>
      <c r="BO253">
        <f ca="1">IFERROR(IF(SUMIF($G$6:$BB$6,BO$6&amp;" Total",$G253:$BB253)-(SUMIF($G$6:$BB$6,BO$6&amp;" "&amp;'Input-Func_Class'!$D$22,$G253:$BB253)+IFERROR(SUMIF($G$6:$BB$6,BO$6&amp;" "&amp;'Input-Func_Class'!$E$22,$G253:$BB253),SUMIF($G$6:$BB$6,BO$6&amp;" "&amp;'Input-Func_Class'!$B$24,$G253:$BB253))+SUMIF($G$6:$BB$6,BO$6&amp;" "&amp;'Input-Func_Class'!$F$22,$G253:$BB253))&lt;Check_Limit,0,1),1)</f>
        <v>0</v>
      </c>
    </row>
    <row r="254" spans="1:67" outlineLevel="1">
      <c r="A254" s="31">
        <f>IF(ISBLANK('Input-Accounts'!A254),"",'Input-Accounts'!A254)</f>
        <v>224</v>
      </c>
      <c r="B254" s="53" t="str">
        <f>IF(ISBLANK('Input-Accounts'!B254),"",'Input-Accounts'!B254)</f>
        <v>LAND RIGHTS-OTHER DISTR SYSTEMS</v>
      </c>
      <c r="C254" s="31">
        <f>IF(ISBLANK('Input-Accounts'!C254),"",'Input-Accounts'!C254)</f>
        <v>374.4</v>
      </c>
      <c r="D254" s="10">
        <f>Functionalization!$D254</f>
        <v>42761</v>
      </c>
      <c r="E254" s="10">
        <f t="shared" ref="E254:E262" ca="1" si="73">IFERROR(IF(D254="",0,IF(D254=0,0,IF(ABS(D254-SUM(G254,K254,O254,S254,W254,AA254,AE254,AI254,AM254,AQ254,AU254,AY254))&lt;Check_Limit,0,1))),1)</f>
        <v>0</v>
      </c>
      <c r="F254" s="3" t="str">
        <f>IF($D254=0,"-",IF('Input-Accounts'!$E254&lt;&gt;0,'Input-Accounts'!$E254,'Input-Accounts'!$G254))</f>
        <v>AVGERAGE STUDY</v>
      </c>
      <c r="G254" s="10">
        <f ca="1">IF(G$5&lt;&gt;"",HLOOKUP(G$5,Functionalization!$G$6:$R$373,ROW($A254)-5,FALSE),IFERROR(INDEX(G$337:G$373,MATCH($F254,$B$337:$B$373,0))/VLOOKUP($F254,$B$337:$BB$373,MATCH(LEFT(TRIM(G$6),FIND("~",SUBSTITUTE(G$6,"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254))*HLOOKUP(LEFT(TRIM(G$6),FIND("~",SUBSTITUTE(G$6," ","~",LEN(TRIM(G$6))-LEN(SUBSTITUTE(TRIM(G$6)," ",""))))-1)&amp;" Total",$B$6:$BB$373,ROW($A254)-5,FALSE))</f>
        <v>42761</v>
      </c>
      <c r="H254" s="10">
        <f ca="1">IF(H$5&lt;&gt;"",HLOOKUP(H$5,Functionalization!$G$6:$R$373,ROW($A254)-5,FALSE),IFERROR(INDEX(H$337:H$373,MATCH($F254,$B$337:$B$373,0))/VLOOKUP($F254,$B$337:$BB$373,MATCH(LEFT(TRIM(H$6),FIND("~",SUBSTITUTE(H$6,"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254))*HLOOKUP(LEFT(TRIM(H$6),FIND("~",SUBSTITUTE(H$6," ","~",LEN(TRIM(H$6))-LEN(SUBSTITUTE(TRIM(H$6)," ",""))))-1)&amp;" Total",$B$6:$BB$373,ROW($A254)-5,FALSE))</f>
        <v>31727.542427964509</v>
      </c>
      <c r="I254" s="10">
        <f ca="1">IF(I$5&lt;&gt;"",HLOOKUP(I$5,Functionalization!$G$6:$R$373,ROW($A254)-5,FALSE),IFERROR(INDEX(I$337:I$373,MATCH($F254,$B$337:$B$373,0))/VLOOKUP($F254,$B$337:$BB$373,MATCH(LEFT(TRIM(I$6),FIND("~",SUBSTITUTE(I$6,"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254))*HLOOKUP(LEFT(TRIM(I$6),FIND("~",SUBSTITUTE(I$6," ","~",LEN(TRIM(I$6))-LEN(SUBSTITUTE(TRIM(I$6)," ",""))))-1)&amp;" Total",$B$6:$BB$373,ROW($A254)-5,FALSE))</f>
        <v>0</v>
      </c>
      <c r="J254" s="10">
        <f ca="1">IF(J$5&lt;&gt;"",HLOOKUP(J$5,Functionalization!$G$6:$R$373,ROW($A254)-5,FALSE),IFERROR(INDEX(J$337:J$373,MATCH($F254,$B$337:$B$373,0))/VLOOKUP($F254,$B$337:$BB$373,MATCH(LEFT(TRIM(J$6),FIND("~",SUBSTITUTE(J$6,"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254))*HLOOKUP(LEFT(TRIM(J$6),FIND("~",SUBSTITUTE(J$6," ","~",LEN(TRIM(J$6))-LEN(SUBSTITUTE(TRIM(J$6)," ",""))))-1)&amp;" Total",$B$6:$BB$373,ROW($A254)-5,FALSE))</f>
        <v>11033.457572035491</v>
      </c>
      <c r="K254" s="10">
        <f ca="1">IF(K$5&lt;&gt;"",HLOOKUP(K$5,Functionalization!$G$6:$R$373,ROW($A254)-5,FALSE),IFERROR(INDEX(K$337:K$373,MATCH($F254,$B$337:$B$373,0))/VLOOKUP($F254,$B$337:$BB$373,MATCH(LEFT(TRIM(K$6),FIND("~",SUBSTITUTE(K$6,"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254))*HLOOKUP(LEFT(TRIM(K$6),FIND("~",SUBSTITUTE(K$6," ","~",LEN(TRIM(K$6))-LEN(SUBSTITUTE(TRIM(K$6)," ",""))))-1)&amp;" Total",$B$6:$BB$373,ROW($A254)-5,FALSE))</f>
        <v>0</v>
      </c>
      <c r="L254" s="10">
        <f ca="1">IF(L$5&lt;&gt;"",HLOOKUP(L$5,Functionalization!$G$6:$R$373,ROW($A254)-5,FALSE),IFERROR(INDEX(L$337:L$373,MATCH($F254,$B$337:$B$373,0))/VLOOKUP($F254,$B$337:$BB$373,MATCH(LEFT(TRIM(L$6),FIND("~",SUBSTITUTE(L$6,"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254))*HLOOKUP(LEFT(TRIM(L$6),FIND("~",SUBSTITUTE(L$6," ","~",LEN(TRIM(L$6))-LEN(SUBSTITUTE(TRIM(L$6)," ",""))))-1)&amp;" Total",$B$6:$BB$373,ROW($A254)-5,FALSE))</f>
        <v>0</v>
      </c>
      <c r="M254" s="10">
        <f ca="1">IF(M$5&lt;&gt;"",HLOOKUP(M$5,Functionalization!$G$6:$R$373,ROW($A254)-5,FALSE),IFERROR(INDEX(M$337:M$373,MATCH($F254,$B$337:$B$373,0))/VLOOKUP($F254,$B$337:$BB$373,MATCH(LEFT(TRIM(M$6),FIND("~",SUBSTITUTE(M$6,"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254))*HLOOKUP(LEFT(TRIM(M$6),FIND("~",SUBSTITUTE(M$6," ","~",LEN(TRIM(M$6))-LEN(SUBSTITUTE(TRIM(M$6)," ",""))))-1)&amp;" Total",$B$6:$BB$373,ROW($A254)-5,FALSE))</f>
        <v>0</v>
      </c>
      <c r="N254" s="10">
        <f ca="1">IF(N$5&lt;&gt;"",HLOOKUP(N$5,Functionalization!$G$6:$R$373,ROW($A254)-5,FALSE),IFERROR(INDEX(N$337:N$373,MATCH($F254,$B$337:$B$373,0))/VLOOKUP($F254,$B$337:$BB$373,MATCH(LEFT(TRIM(N$6),FIND("~",SUBSTITUTE(N$6,"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254))*HLOOKUP(LEFT(TRIM(N$6),FIND("~",SUBSTITUTE(N$6," ","~",LEN(TRIM(N$6))-LEN(SUBSTITUTE(TRIM(N$6)," ",""))))-1)&amp;" Total",$B$6:$BB$373,ROW($A254)-5,FALSE))</f>
        <v>0</v>
      </c>
      <c r="O254" s="10">
        <f ca="1">IF(O$5&lt;&gt;"",HLOOKUP(O$5,Functionalization!$G$6:$R$373,ROW($A254)-5,FALSE),IFERROR(INDEX(O$337:O$373,MATCH($F254,$B$337:$B$373,0))/VLOOKUP($F254,$B$337:$BB$373,MATCH(LEFT(TRIM(O$6),FIND("~",SUBSTITUTE(O$6,"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254))*HLOOKUP(LEFT(TRIM(O$6),FIND("~",SUBSTITUTE(O$6," ","~",LEN(TRIM(O$6))-LEN(SUBSTITUTE(TRIM(O$6)," ",""))))-1)&amp;" Total",$B$6:$BB$373,ROW($A254)-5,FALSE))</f>
        <v>0</v>
      </c>
      <c r="P254" s="10">
        <f ca="1">IF(P$5&lt;&gt;"",HLOOKUP(P$5,Functionalization!$G$6:$R$373,ROW($A254)-5,FALSE),IFERROR(INDEX(P$337:P$373,MATCH($F254,$B$337:$B$373,0))/VLOOKUP($F254,$B$337:$BB$373,MATCH(LEFT(TRIM(P$6),FIND("~",SUBSTITUTE(P$6,"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254))*HLOOKUP(LEFT(TRIM(P$6),FIND("~",SUBSTITUTE(P$6," ","~",LEN(TRIM(P$6))-LEN(SUBSTITUTE(TRIM(P$6)," ",""))))-1)&amp;" Total",$B$6:$BB$373,ROW($A254)-5,FALSE))</f>
        <v>0</v>
      </c>
      <c r="Q254" s="10">
        <f ca="1">IF(Q$5&lt;&gt;"",HLOOKUP(Q$5,Functionalization!$G$6:$R$373,ROW($A254)-5,FALSE),IFERROR(INDEX(Q$337:Q$373,MATCH($F254,$B$337:$B$373,0))/VLOOKUP($F254,$B$337:$BB$373,MATCH(LEFT(TRIM(Q$6),FIND("~",SUBSTITUTE(Q$6,"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254))*HLOOKUP(LEFT(TRIM(Q$6),FIND("~",SUBSTITUTE(Q$6," ","~",LEN(TRIM(Q$6))-LEN(SUBSTITUTE(TRIM(Q$6)," ",""))))-1)&amp;" Total",$B$6:$BB$373,ROW($A254)-5,FALSE))</f>
        <v>0</v>
      </c>
      <c r="R254" s="10">
        <f ca="1">IF(R$5&lt;&gt;"",HLOOKUP(R$5,Functionalization!$G$6:$R$373,ROW($A254)-5,FALSE),IFERROR(INDEX(R$337:R$373,MATCH($F254,$B$337:$B$373,0))/VLOOKUP($F254,$B$337:$BB$373,MATCH(LEFT(TRIM(R$6),FIND("~",SUBSTITUTE(R$6,"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254))*HLOOKUP(LEFT(TRIM(R$6),FIND("~",SUBSTITUTE(R$6," ","~",LEN(TRIM(R$6))-LEN(SUBSTITUTE(TRIM(R$6)," ",""))))-1)&amp;" Total",$B$6:$BB$373,ROW($A254)-5,FALSE))</f>
        <v>0</v>
      </c>
      <c r="S254" s="10">
        <f ca="1">IF(S$5&lt;&gt;"",HLOOKUP(S$5,Functionalization!$G$6:$R$373,ROW($A254)-5,FALSE),IFERROR(INDEX(S$337:S$373,MATCH($F254,$B$337:$B$373,0))/VLOOKUP($F254,$B$337:$BB$373,MATCH(LEFT(TRIM(S$6),FIND("~",SUBSTITUTE(S$6,"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254))*HLOOKUP(LEFT(TRIM(S$6),FIND("~",SUBSTITUTE(S$6," ","~",LEN(TRIM(S$6))-LEN(SUBSTITUTE(TRIM(S$6)," ",""))))-1)&amp;" Total",$B$6:$BB$373,ROW($A254)-5,FALSE))</f>
        <v>0</v>
      </c>
      <c r="T254" s="10">
        <f ca="1">IF(T$5&lt;&gt;"",HLOOKUP(T$5,Functionalization!$G$6:$R$373,ROW($A254)-5,FALSE),IFERROR(INDEX(T$337:T$373,MATCH($F254,$B$337:$B$373,0))/VLOOKUP($F254,$B$337:$BB$373,MATCH(LEFT(TRIM(T$6),FIND("~",SUBSTITUTE(T$6,"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254))*HLOOKUP(LEFT(TRIM(T$6),FIND("~",SUBSTITUTE(T$6," ","~",LEN(TRIM(T$6))-LEN(SUBSTITUTE(TRIM(T$6)," ",""))))-1)&amp;" Total",$B$6:$BB$373,ROW($A254)-5,FALSE))</f>
        <v>0</v>
      </c>
      <c r="U254" s="10">
        <f ca="1">IF(U$5&lt;&gt;"",HLOOKUP(U$5,Functionalization!$G$6:$R$373,ROW($A254)-5,FALSE),IFERROR(INDEX(U$337:U$373,MATCH($F254,$B$337:$B$373,0))/VLOOKUP($F254,$B$337:$BB$373,MATCH(LEFT(TRIM(U$6),FIND("~",SUBSTITUTE(U$6,"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254))*HLOOKUP(LEFT(TRIM(U$6),FIND("~",SUBSTITUTE(U$6," ","~",LEN(TRIM(U$6))-LEN(SUBSTITUTE(TRIM(U$6)," ",""))))-1)&amp;" Total",$B$6:$BB$373,ROW($A254)-5,FALSE))</f>
        <v>0</v>
      </c>
      <c r="V254" s="10">
        <f ca="1">IF(V$5&lt;&gt;"",HLOOKUP(V$5,Functionalization!$G$6:$R$373,ROW($A254)-5,FALSE),IFERROR(INDEX(V$337:V$373,MATCH($F254,$B$337:$B$373,0))/VLOOKUP($F254,$B$337:$BB$373,MATCH(LEFT(TRIM(V$6),FIND("~",SUBSTITUTE(V$6,"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254))*HLOOKUP(LEFT(TRIM(V$6),FIND("~",SUBSTITUTE(V$6," ","~",LEN(TRIM(V$6))-LEN(SUBSTITUTE(TRIM(V$6)," ",""))))-1)&amp;" Total",$B$6:$BB$373,ROW($A254)-5,FALSE))</f>
        <v>0</v>
      </c>
      <c r="W254" s="10">
        <f ca="1">IF(W$5&lt;&gt;"",HLOOKUP(W$5,Functionalization!$G$6:$R$373,ROW($A254)-5,FALSE),IFERROR(INDEX(W$337:W$373,MATCH($F254,$B$337:$B$373,0))/VLOOKUP($F254,$B$337:$BB$373,MATCH(LEFT(TRIM(W$6),FIND("~",SUBSTITUTE(W$6,"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254))*HLOOKUP(LEFT(TRIM(W$6),FIND("~",SUBSTITUTE(W$6," ","~",LEN(TRIM(W$6))-LEN(SUBSTITUTE(TRIM(W$6)," ",""))))-1)&amp;" Total",$B$6:$BB$373,ROW($A254)-5,FALSE))</f>
        <v>0</v>
      </c>
      <c r="X254" s="10">
        <f ca="1">IF(X$5&lt;&gt;"",HLOOKUP(X$5,Functionalization!$G$6:$R$373,ROW($A254)-5,FALSE),IFERROR(INDEX(X$337:X$373,MATCH($F254,$B$337:$B$373,0))/VLOOKUP($F254,$B$337:$BB$373,MATCH(LEFT(TRIM(X$6),FIND("~",SUBSTITUTE(X$6,"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254))*HLOOKUP(LEFT(TRIM(X$6),FIND("~",SUBSTITUTE(X$6," ","~",LEN(TRIM(X$6))-LEN(SUBSTITUTE(TRIM(X$6)," ",""))))-1)&amp;" Total",$B$6:$BB$373,ROW($A254)-5,FALSE))</f>
        <v>0</v>
      </c>
      <c r="Y254" s="10">
        <f ca="1">IF(Y$5&lt;&gt;"",HLOOKUP(Y$5,Functionalization!$G$6:$R$373,ROW($A254)-5,FALSE),IFERROR(INDEX(Y$337:Y$373,MATCH($F254,$B$337:$B$373,0))/VLOOKUP($F254,$B$337:$BB$373,MATCH(LEFT(TRIM(Y$6),FIND("~",SUBSTITUTE(Y$6,"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254))*HLOOKUP(LEFT(TRIM(Y$6),FIND("~",SUBSTITUTE(Y$6," ","~",LEN(TRIM(Y$6))-LEN(SUBSTITUTE(TRIM(Y$6)," ",""))))-1)&amp;" Total",$B$6:$BB$373,ROW($A254)-5,FALSE))</f>
        <v>0</v>
      </c>
      <c r="Z254" s="10">
        <f ca="1">IF(Z$5&lt;&gt;"",HLOOKUP(Z$5,Functionalization!$G$6:$R$373,ROW($A254)-5,FALSE),IFERROR(INDEX(Z$337:Z$373,MATCH($F254,$B$337:$B$373,0))/VLOOKUP($F254,$B$337:$BB$373,MATCH(LEFT(TRIM(Z$6),FIND("~",SUBSTITUTE(Z$6,"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254))*HLOOKUP(LEFT(TRIM(Z$6),FIND("~",SUBSTITUTE(Z$6," ","~",LEN(TRIM(Z$6))-LEN(SUBSTITUTE(TRIM(Z$6)," ",""))))-1)&amp;" Total",$B$6:$BB$373,ROW($A254)-5,FALSE))</f>
        <v>0</v>
      </c>
      <c r="AA254" s="10">
        <f ca="1">IF(AA$5&lt;&gt;"",HLOOKUP(AA$5,Functionalization!$G$6:$R$373,ROW($A254)-5,FALSE),IFERROR(INDEX(AA$337:AA$373,MATCH($F254,$B$337:$B$373,0))/VLOOKUP($F254,$B$337:$BB$373,MATCH(LEFT(TRIM(AA$6),FIND("~",SUBSTITUTE(AA$6,"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254))*HLOOKUP(LEFT(TRIM(AA$6),FIND("~",SUBSTITUTE(AA$6," ","~",LEN(TRIM(AA$6))-LEN(SUBSTITUTE(TRIM(AA$6)," ",""))))-1)&amp;" Total",$B$6:$BB$373,ROW($A254)-5,FALSE))</f>
        <v>0</v>
      </c>
      <c r="AB254" s="10">
        <f ca="1">IF(AB$5&lt;&gt;"",HLOOKUP(AB$5,Functionalization!$G$6:$R$373,ROW($A254)-5,FALSE),IFERROR(INDEX(AB$337:AB$373,MATCH($F254,$B$337:$B$373,0))/VLOOKUP($F254,$B$337:$BB$373,MATCH(LEFT(TRIM(AB$6),FIND("~",SUBSTITUTE(AB$6,"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254))*HLOOKUP(LEFT(TRIM(AB$6),FIND("~",SUBSTITUTE(AB$6," ","~",LEN(TRIM(AB$6))-LEN(SUBSTITUTE(TRIM(AB$6)," ",""))))-1)&amp;" Total",$B$6:$BB$373,ROW($A254)-5,FALSE))</f>
        <v>0</v>
      </c>
      <c r="AC254" s="10">
        <f ca="1">IF(AC$5&lt;&gt;"",HLOOKUP(AC$5,Functionalization!$G$6:$R$373,ROW($A254)-5,FALSE),IFERROR(INDEX(AC$337:AC$373,MATCH($F254,$B$337:$B$373,0))/VLOOKUP($F254,$B$337:$BB$373,MATCH(LEFT(TRIM(AC$6),FIND("~",SUBSTITUTE(AC$6,"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254))*HLOOKUP(LEFT(TRIM(AC$6),FIND("~",SUBSTITUTE(AC$6," ","~",LEN(TRIM(AC$6))-LEN(SUBSTITUTE(TRIM(AC$6)," ",""))))-1)&amp;" Total",$B$6:$BB$373,ROW($A254)-5,FALSE))</f>
        <v>0</v>
      </c>
      <c r="AD254" s="10">
        <f ca="1">IF(AD$5&lt;&gt;"",HLOOKUP(AD$5,Functionalization!$G$6:$R$373,ROW($A254)-5,FALSE),IFERROR(INDEX(AD$337:AD$373,MATCH($F254,$B$337:$B$373,0))/VLOOKUP($F254,$B$337:$BB$373,MATCH(LEFT(TRIM(AD$6),FIND("~",SUBSTITUTE(AD$6,"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254))*HLOOKUP(LEFT(TRIM(AD$6),FIND("~",SUBSTITUTE(AD$6," ","~",LEN(TRIM(AD$6))-LEN(SUBSTITUTE(TRIM(AD$6)," ",""))))-1)&amp;" Total",$B$6:$BB$373,ROW($A254)-5,FALSE))</f>
        <v>0</v>
      </c>
      <c r="AE254" s="10">
        <f ca="1">IF(AE$5&lt;&gt;"",HLOOKUP(AE$5,Functionalization!$G$6:$R$373,ROW($A254)-5,FALSE),IFERROR(INDEX(AE$337:AE$373,MATCH($F254,$B$337:$B$373,0))/VLOOKUP($F254,$B$337:$BB$373,MATCH(LEFT(TRIM(AE$6),FIND("~",SUBSTITUTE(AE$6,"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254))*HLOOKUP(LEFT(TRIM(AE$6),FIND("~",SUBSTITUTE(AE$6," ","~",LEN(TRIM(AE$6))-LEN(SUBSTITUTE(TRIM(AE$6)," ",""))))-1)&amp;" Total",$B$6:$BB$373,ROW($A254)-5,FALSE))</f>
        <v>0</v>
      </c>
      <c r="AF254" s="10">
        <f ca="1">IF(AF$5&lt;&gt;"",HLOOKUP(AF$5,Functionalization!$G$6:$R$373,ROW($A254)-5,FALSE),IFERROR(INDEX(AF$337:AF$373,MATCH($F254,$B$337:$B$373,0))/VLOOKUP($F254,$B$337:$BB$373,MATCH(LEFT(TRIM(AF$6),FIND("~",SUBSTITUTE(AF$6,"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254))*HLOOKUP(LEFT(TRIM(AF$6),FIND("~",SUBSTITUTE(AF$6," ","~",LEN(TRIM(AF$6))-LEN(SUBSTITUTE(TRIM(AF$6)," ",""))))-1)&amp;" Total",$B$6:$BB$373,ROW($A254)-5,FALSE))</f>
        <v>0</v>
      </c>
      <c r="AG254" s="10">
        <f ca="1">IF(AG$5&lt;&gt;"",HLOOKUP(AG$5,Functionalization!$G$6:$R$373,ROW($A254)-5,FALSE),IFERROR(INDEX(AG$337:AG$373,MATCH($F254,$B$337:$B$373,0))/VLOOKUP($F254,$B$337:$BB$373,MATCH(LEFT(TRIM(AG$6),FIND("~",SUBSTITUTE(AG$6,"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254))*HLOOKUP(LEFT(TRIM(AG$6),FIND("~",SUBSTITUTE(AG$6," ","~",LEN(TRIM(AG$6))-LEN(SUBSTITUTE(TRIM(AG$6)," ",""))))-1)&amp;" Total",$B$6:$BB$373,ROW($A254)-5,FALSE))</f>
        <v>0</v>
      </c>
      <c r="AH254" s="10">
        <f ca="1">IF(AH$5&lt;&gt;"",HLOOKUP(AH$5,Functionalization!$G$6:$R$373,ROW($A254)-5,FALSE),IFERROR(INDEX(AH$337:AH$373,MATCH($F254,$B$337:$B$373,0))/VLOOKUP($F254,$B$337:$BB$373,MATCH(LEFT(TRIM(AH$6),FIND("~",SUBSTITUTE(AH$6,"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254))*HLOOKUP(LEFT(TRIM(AH$6),FIND("~",SUBSTITUTE(AH$6," ","~",LEN(TRIM(AH$6))-LEN(SUBSTITUTE(TRIM(AH$6)," ",""))))-1)&amp;" Total",$B$6:$BB$373,ROW($A254)-5,FALSE))</f>
        <v>0</v>
      </c>
      <c r="AI254" s="10">
        <f ca="1">IF(AI$5&lt;&gt;"",HLOOKUP(AI$5,Functionalization!$G$6:$R$373,ROW($A254)-5,FALSE),IFERROR(INDEX(AI$337:AI$373,MATCH($F254,$B$337:$B$373,0))/VLOOKUP($F254,$B$337:$BB$373,MATCH(LEFT(TRIM(AI$6),FIND("~",SUBSTITUTE(AI$6,"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254))*HLOOKUP(LEFT(TRIM(AI$6),FIND("~",SUBSTITUTE(AI$6," ","~",LEN(TRIM(AI$6))-LEN(SUBSTITUTE(TRIM(AI$6)," ",""))))-1)&amp;" Total",$B$6:$BB$373,ROW($A254)-5,FALSE))</f>
        <v>0</v>
      </c>
      <c r="AJ254" s="10">
        <f ca="1">IF(AJ$5&lt;&gt;"",HLOOKUP(AJ$5,Functionalization!$G$6:$R$373,ROW($A254)-5,FALSE),IFERROR(INDEX(AJ$337:AJ$373,MATCH($F254,$B$337:$B$373,0))/VLOOKUP($F254,$B$337:$BB$373,MATCH(LEFT(TRIM(AJ$6),FIND("~",SUBSTITUTE(AJ$6,"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254))*HLOOKUP(LEFT(TRIM(AJ$6),FIND("~",SUBSTITUTE(AJ$6," ","~",LEN(TRIM(AJ$6))-LEN(SUBSTITUTE(TRIM(AJ$6)," ",""))))-1)&amp;" Total",$B$6:$BB$373,ROW($A254)-5,FALSE))</f>
        <v>0</v>
      </c>
      <c r="AK254" s="10">
        <f ca="1">IF(AK$5&lt;&gt;"",HLOOKUP(AK$5,Functionalization!$G$6:$R$373,ROW($A254)-5,FALSE),IFERROR(INDEX(AK$337:AK$373,MATCH($F254,$B$337:$B$373,0))/VLOOKUP($F254,$B$337:$BB$373,MATCH(LEFT(TRIM(AK$6),FIND("~",SUBSTITUTE(AK$6,"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254))*HLOOKUP(LEFT(TRIM(AK$6),FIND("~",SUBSTITUTE(AK$6," ","~",LEN(TRIM(AK$6))-LEN(SUBSTITUTE(TRIM(AK$6)," ",""))))-1)&amp;" Total",$B$6:$BB$373,ROW($A254)-5,FALSE))</f>
        <v>0</v>
      </c>
      <c r="AL254" s="10">
        <f ca="1">IF(AL$5&lt;&gt;"",HLOOKUP(AL$5,Functionalization!$G$6:$R$373,ROW($A254)-5,FALSE),IFERROR(INDEX(AL$337:AL$373,MATCH($F254,$B$337:$B$373,0))/VLOOKUP($F254,$B$337:$BB$373,MATCH(LEFT(TRIM(AL$6),FIND("~",SUBSTITUTE(AL$6,"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254))*HLOOKUP(LEFT(TRIM(AL$6),FIND("~",SUBSTITUTE(AL$6," ","~",LEN(TRIM(AL$6))-LEN(SUBSTITUTE(TRIM(AL$6)," ",""))))-1)&amp;" Total",$B$6:$BB$373,ROW($A254)-5,FALSE))</f>
        <v>0</v>
      </c>
      <c r="AM254" s="10">
        <f ca="1">IF(AM$5&lt;&gt;"",HLOOKUP(AM$5,Functionalization!$G$6:$R$373,ROW($A254)-5,FALSE),IFERROR(INDEX(AM$337:AM$373,MATCH($F254,$B$337:$B$373,0))/VLOOKUP($F254,$B$337:$BB$373,MATCH(LEFT(TRIM(AM$6),FIND("~",SUBSTITUTE(AM$6,"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254))*HLOOKUP(LEFT(TRIM(AM$6),FIND("~",SUBSTITUTE(AM$6," ","~",LEN(TRIM(AM$6))-LEN(SUBSTITUTE(TRIM(AM$6)," ",""))))-1)&amp;" Total",$B$6:$BB$373,ROW($A254)-5,FALSE))</f>
        <v>0</v>
      </c>
      <c r="AN254" s="10">
        <f ca="1">IF(AN$5&lt;&gt;"",HLOOKUP(AN$5,Functionalization!$G$6:$R$373,ROW($A254)-5,FALSE),IFERROR(INDEX(AN$337:AN$373,MATCH($F254,$B$337:$B$373,0))/VLOOKUP($F254,$B$337:$BB$373,MATCH(LEFT(TRIM(AN$6),FIND("~",SUBSTITUTE(AN$6,"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254))*HLOOKUP(LEFT(TRIM(AN$6),FIND("~",SUBSTITUTE(AN$6," ","~",LEN(TRIM(AN$6))-LEN(SUBSTITUTE(TRIM(AN$6)," ",""))))-1)&amp;" Total",$B$6:$BB$373,ROW($A254)-5,FALSE))</f>
        <v>0</v>
      </c>
      <c r="AO254" s="10">
        <f ca="1">IF(AO$5&lt;&gt;"",HLOOKUP(AO$5,Functionalization!$G$6:$R$373,ROW($A254)-5,FALSE),IFERROR(INDEX(AO$337:AO$373,MATCH($F254,$B$337:$B$373,0))/VLOOKUP($F254,$B$337:$BB$373,MATCH(LEFT(TRIM(AO$6),FIND("~",SUBSTITUTE(AO$6,"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254))*HLOOKUP(LEFT(TRIM(AO$6),FIND("~",SUBSTITUTE(AO$6," ","~",LEN(TRIM(AO$6))-LEN(SUBSTITUTE(TRIM(AO$6)," ",""))))-1)&amp;" Total",$B$6:$BB$373,ROW($A254)-5,FALSE))</f>
        <v>0</v>
      </c>
      <c r="AP254" s="10">
        <f ca="1">IF(AP$5&lt;&gt;"",HLOOKUP(AP$5,Functionalization!$G$6:$R$373,ROW($A254)-5,FALSE),IFERROR(INDEX(AP$337:AP$373,MATCH($F254,$B$337:$B$373,0))/VLOOKUP($F254,$B$337:$BB$373,MATCH(LEFT(TRIM(AP$6),FIND("~",SUBSTITUTE(AP$6,"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254))*HLOOKUP(LEFT(TRIM(AP$6),FIND("~",SUBSTITUTE(AP$6," ","~",LEN(TRIM(AP$6))-LEN(SUBSTITUTE(TRIM(AP$6)," ",""))))-1)&amp;" Total",$B$6:$BB$373,ROW($A254)-5,FALSE))</f>
        <v>0</v>
      </c>
      <c r="AQ254" s="10">
        <f ca="1">IF(AQ$5&lt;&gt;"",HLOOKUP(AQ$5,Functionalization!$G$6:$R$373,ROW($A254)-5,FALSE),IFERROR(INDEX(AQ$337:AQ$373,MATCH($F254,$B$337:$B$373,0))/VLOOKUP($F254,$B$337:$BB$373,MATCH(LEFT(TRIM(AQ$6),FIND("~",SUBSTITUTE(AQ$6,"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254))*HLOOKUP(LEFT(TRIM(AQ$6),FIND("~",SUBSTITUTE(AQ$6," ","~",LEN(TRIM(AQ$6))-LEN(SUBSTITUTE(TRIM(AQ$6)," ",""))))-1)&amp;" Total",$B$6:$BB$373,ROW($A254)-5,FALSE))</f>
        <v>0</v>
      </c>
      <c r="AR254" s="10">
        <f ca="1">IF(AR$5&lt;&gt;"",HLOOKUP(AR$5,Functionalization!$G$6:$R$373,ROW($A254)-5,FALSE),IFERROR(INDEX(AR$337:AR$373,MATCH($F254,$B$337:$B$373,0))/VLOOKUP($F254,$B$337:$BB$373,MATCH(LEFT(TRIM(AR$6),FIND("~",SUBSTITUTE(AR$6,"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254))*HLOOKUP(LEFT(TRIM(AR$6),FIND("~",SUBSTITUTE(AR$6," ","~",LEN(TRIM(AR$6))-LEN(SUBSTITUTE(TRIM(AR$6)," ",""))))-1)&amp;" Total",$B$6:$BB$373,ROW($A254)-5,FALSE))</f>
        <v>0</v>
      </c>
      <c r="AS254" s="10">
        <f ca="1">IF(AS$5&lt;&gt;"",HLOOKUP(AS$5,Functionalization!$G$6:$R$373,ROW($A254)-5,FALSE),IFERROR(INDEX(AS$337:AS$373,MATCH($F254,$B$337:$B$373,0))/VLOOKUP($F254,$B$337:$BB$373,MATCH(LEFT(TRIM(AS$6),FIND("~",SUBSTITUTE(AS$6,"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254))*HLOOKUP(LEFT(TRIM(AS$6),FIND("~",SUBSTITUTE(AS$6," ","~",LEN(TRIM(AS$6))-LEN(SUBSTITUTE(TRIM(AS$6)," ",""))))-1)&amp;" Total",$B$6:$BB$373,ROW($A254)-5,FALSE))</f>
        <v>0</v>
      </c>
      <c r="AT254" s="10">
        <f ca="1">IF(AT$5&lt;&gt;"",HLOOKUP(AT$5,Functionalization!$G$6:$R$373,ROW($A254)-5,FALSE),IFERROR(INDEX(AT$337:AT$373,MATCH($F254,$B$337:$B$373,0))/VLOOKUP($F254,$B$337:$BB$373,MATCH(LEFT(TRIM(AT$6),FIND("~",SUBSTITUTE(AT$6,"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254))*HLOOKUP(LEFT(TRIM(AT$6),FIND("~",SUBSTITUTE(AT$6," ","~",LEN(TRIM(AT$6))-LEN(SUBSTITUTE(TRIM(AT$6)," ",""))))-1)&amp;" Total",$B$6:$BB$373,ROW($A254)-5,FALSE))</f>
        <v>0</v>
      </c>
      <c r="AU254" s="10">
        <f ca="1">IF(AU$5&lt;&gt;"",HLOOKUP(AU$5,Functionalization!$G$6:$R$373,ROW($A254)-5,FALSE),IFERROR(INDEX(AU$337:AU$373,MATCH($F254,$B$337:$B$373,0))/VLOOKUP($F254,$B$337:$BB$373,MATCH(LEFT(TRIM(AU$6),FIND("~",SUBSTITUTE(AU$6,"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254))*HLOOKUP(LEFT(TRIM(AU$6),FIND("~",SUBSTITUTE(AU$6," ","~",LEN(TRIM(AU$6))-LEN(SUBSTITUTE(TRIM(AU$6)," ",""))))-1)&amp;" Total",$B$6:$BB$373,ROW($A254)-5,FALSE))</f>
        <v>0</v>
      </c>
      <c r="AV254" s="10">
        <f ca="1">IF(AV$5&lt;&gt;"",HLOOKUP(AV$5,Functionalization!$G$6:$R$373,ROW($A254)-5,FALSE),IFERROR(INDEX(AV$337:AV$373,MATCH($F254,$B$337:$B$373,0))/VLOOKUP($F254,$B$337:$BB$373,MATCH(LEFT(TRIM(AV$6),FIND("~",SUBSTITUTE(AV$6,"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254))*HLOOKUP(LEFT(TRIM(AV$6),FIND("~",SUBSTITUTE(AV$6," ","~",LEN(TRIM(AV$6))-LEN(SUBSTITUTE(TRIM(AV$6)," ",""))))-1)&amp;" Total",$B$6:$BB$373,ROW($A254)-5,FALSE))</f>
        <v>0</v>
      </c>
      <c r="AW254" s="10">
        <f ca="1">IF(AW$5&lt;&gt;"",HLOOKUP(AW$5,Functionalization!$G$6:$R$373,ROW($A254)-5,FALSE),IFERROR(INDEX(AW$337:AW$373,MATCH($F254,$B$337:$B$373,0))/VLOOKUP($F254,$B$337:$BB$373,MATCH(LEFT(TRIM(AW$6),FIND("~",SUBSTITUTE(AW$6,"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254))*HLOOKUP(LEFT(TRIM(AW$6),FIND("~",SUBSTITUTE(AW$6," ","~",LEN(TRIM(AW$6))-LEN(SUBSTITUTE(TRIM(AW$6)," ",""))))-1)&amp;" Total",$B$6:$BB$373,ROW($A254)-5,FALSE))</f>
        <v>0</v>
      </c>
      <c r="AX254" s="10">
        <f ca="1">IF(AX$5&lt;&gt;"",HLOOKUP(AX$5,Functionalization!$G$6:$R$373,ROW($A254)-5,FALSE),IFERROR(INDEX(AX$337:AX$373,MATCH($F254,$B$337:$B$373,0))/VLOOKUP($F254,$B$337:$BB$373,MATCH(LEFT(TRIM(AX$6),FIND("~",SUBSTITUTE(AX$6,"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254))*HLOOKUP(LEFT(TRIM(AX$6),FIND("~",SUBSTITUTE(AX$6," ","~",LEN(TRIM(AX$6))-LEN(SUBSTITUTE(TRIM(AX$6)," ",""))))-1)&amp;" Total",$B$6:$BB$373,ROW($A254)-5,FALSE))</f>
        <v>0</v>
      </c>
      <c r="AY254" s="10">
        <f ca="1">IF(AY$5&lt;&gt;"",HLOOKUP(AY$5,Functionalization!$G$6:$R$373,ROW($A254)-5,FALSE),IFERROR(INDEX(AY$337:AY$373,MATCH($F254,$B$337:$B$373,0))/VLOOKUP($F254,$B$337:$BB$373,MATCH(LEFT(TRIM(AY$6),FIND("~",SUBSTITUTE(AY$6,"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254))*HLOOKUP(LEFT(TRIM(AY$6),FIND("~",SUBSTITUTE(AY$6," ","~",LEN(TRIM(AY$6))-LEN(SUBSTITUTE(TRIM(AY$6)," ",""))))-1)&amp;" Total",$B$6:$BB$373,ROW($A254)-5,FALSE))</f>
        <v>0</v>
      </c>
      <c r="AZ254" s="10">
        <f ca="1">IF(AZ$5&lt;&gt;"",HLOOKUP(AZ$5,Functionalization!$G$6:$R$373,ROW($A254)-5,FALSE),IFERROR(INDEX(AZ$337:AZ$373,MATCH($F254,$B$337:$B$373,0))/VLOOKUP($F254,$B$337:$BB$373,MATCH(LEFT(TRIM(AZ$6),FIND("~",SUBSTITUTE(AZ$6,"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254))*HLOOKUP(LEFT(TRIM(AZ$6),FIND("~",SUBSTITUTE(AZ$6," ","~",LEN(TRIM(AZ$6))-LEN(SUBSTITUTE(TRIM(AZ$6)," ",""))))-1)&amp;" Total",$B$6:$BB$373,ROW($A254)-5,FALSE))</f>
        <v>0</v>
      </c>
      <c r="BA254" s="10">
        <f ca="1">IF(BA$5&lt;&gt;"",HLOOKUP(BA$5,Functionalization!$G$6:$R$373,ROW($A254)-5,FALSE),IFERROR(INDEX(BA$337:BA$373,MATCH($F254,$B$337:$B$373,0))/VLOOKUP($F254,$B$337:$BB$373,MATCH(LEFT(TRIM(BA$6),FIND("~",SUBSTITUTE(BA$6,"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254))*HLOOKUP(LEFT(TRIM(BA$6),FIND("~",SUBSTITUTE(BA$6," ","~",LEN(TRIM(BA$6))-LEN(SUBSTITUTE(TRIM(BA$6)," ",""))))-1)&amp;" Total",$B$6:$BB$373,ROW($A254)-5,FALSE))</f>
        <v>0</v>
      </c>
      <c r="BB254" s="10">
        <f ca="1">IF(BB$5&lt;&gt;"",HLOOKUP(BB$5,Functionalization!$G$6:$R$373,ROW($A254)-5,FALSE),IFERROR(INDEX(BB$337:BB$373,MATCH($F254,$B$337:$B$373,0))/VLOOKUP($F254,$B$337:$BB$373,MATCH(LEFT(TRIM(BB$6),FIND("~",SUBSTITUTE(BB$6,"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254))*HLOOKUP(LEFT(TRIM(BB$6),FIND("~",SUBSTITUTE(BB$6," ","~",LEN(TRIM(BB$6))-LEN(SUBSTITUTE(TRIM(BB$6)," ",""))))-1)&amp;" Total",$B$6:$BB$373,ROW($A254)-5,FALSE))</f>
        <v>0</v>
      </c>
      <c r="BD254">
        <f ca="1">IFERROR(IF(SUMIF($G$6:$BB$6,BD$6&amp;" Total",$G254:$BB254)-(SUMIF($G$6:$BB$6,BD$6&amp;" "&amp;'Input-Func_Class'!$D$22,$G254:$BB254)+IFERROR(SUMIF($G$6:$BB$6,BD$6&amp;" "&amp;'Input-Func_Class'!$E$22,$G254:$BB254),SUMIF($G$6:$BB$6,BD$6&amp;" "&amp;'Input-Func_Class'!$B$24,$G254:$BB254))+SUMIF($G$6:$BB$6,BD$6&amp;" "&amp;'Input-Func_Class'!$F$22,$G254:$BB254))&lt;Check_Limit,0,1),1)</f>
        <v>0</v>
      </c>
      <c r="BE254">
        <f ca="1">IFERROR(IF(SUMIF($G$6:$BB$6,BE$6&amp;" Total",$G254:$BB254)-(SUMIF($G$6:$BB$6,BE$6&amp;" "&amp;'Input-Func_Class'!$D$22,$G254:$BB254)+IFERROR(SUMIF($G$6:$BB$6,BE$6&amp;" "&amp;'Input-Func_Class'!$E$22,$G254:$BB254),SUMIF($G$6:$BB$6,BE$6&amp;" "&amp;'Input-Func_Class'!$B$24,$G254:$BB254))+SUMIF($G$6:$BB$6,BE$6&amp;" "&amp;'Input-Func_Class'!$F$22,$G254:$BB254))&lt;Check_Limit,0,1),1)</f>
        <v>0</v>
      </c>
      <c r="BF254">
        <f ca="1">IFERROR(IF(SUMIF($G$6:$BB$6,BF$6&amp;" Total",$G254:$BB254)-(SUMIF($G$6:$BB$6,BF$6&amp;" "&amp;'Input-Func_Class'!$D$22,$G254:$BB254)+IFERROR(SUMIF($G$6:$BB$6,BF$6&amp;" "&amp;'Input-Func_Class'!$E$22,$G254:$BB254),SUMIF($G$6:$BB$6,BF$6&amp;" "&amp;'Input-Func_Class'!$B$24,$G254:$BB254))+SUMIF($G$6:$BB$6,BF$6&amp;" "&amp;'Input-Func_Class'!$F$22,$G254:$BB254))&lt;Check_Limit,0,1),1)</f>
        <v>0</v>
      </c>
      <c r="BG254">
        <f ca="1">IFERROR(IF(SUMIF($G$6:$BB$6,BG$6&amp;" Total",$G254:$BB254)-(SUMIF($G$6:$BB$6,BG$6&amp;" "&amp;'Input-Func_Class'!$D$22,$G254:$BB254)+IFERROR(SUMIF($G$6:$BB$6,BG$6&amp;" "&amp;'Input-Func_Class'!$E$22,$G254:$BB254),SUMIF($G$6:$BB$6,BG$6&amp;" "&amp;'Input-Func_Class'!$B$24,$G254:$BB254))+SUMIF($G$6:$BB$6,BG$6&amp;" "&amp;'Input-Func_Class'!$F$22,$G254:$BB254))&lt;Check_Limit,0,1),1)</f>
        <v>0</v>
      </c>
      <c r="BH254">
        <f ca="1">IFERROR(IF(SUMIF($G$6:$BB$6,BH$6&amp;" Total",$G254:$BB254)-(SUMIF($G$6:$BB$6,BH$6&amp;" "&amp;'Input-Func_Class'!$D$22,$G254:$BB254)+IFERROR(SUMIF($G$6:$BB$6,BH$6&amp;" "&amp;'Input-Func_Class'!$E$22,$G254:$BB254),SUMIF($G$6:$BB$6,BH$6&amp;" "&amp;'Input-Func_Class'!$B$24,$G254:$BB254))+SUMIF($G$6:$BB$6,BH$6&amp;" "&amp;'Input-Func_Class'!$F$22,$G254:$BB254))&lt;Check_Limit,0,1),1)</f>
        <v>0</v>
      </c>
      <c r="BI254">
        <f ca="1">IFERROR(IF(SUMIF($G$6:$BB$6,BI$6&amp;" Total",$G254:$BB254)-(SUMIF($G$6:$BB$6,BI$6&amp;" "&amp;'Input-Func_Class'!$D$22,$G254:$BB254)+IFERROR(SUMIF($G$6:$BB$6,BI$6&amp;" "&amp;'Input-Func_Class'!$E$22,$G254:$BB254),SUMIF($G$6:$BB$6,BI$6&amp;" "&amp;'Input-Func_Class'!$B$24,$G254:$BB254))+SUMIF($G$6:$BB$6,BI$6&amp;" "&amp;'Input-Func_Class'!$F$22,$G254:$BB254))&lt;Check_Limit,0,1),1)</f>
        <v>0</v>
      </c>
      <c r="BJ254">
        <f ca="1">IFERROR(IF(SUMIF($G$6:$BB$6,BJ$6&amp;" Total",$G254:$BB254)-(SUMIF($G$6:$BB$6,BJ$6&amp;" "&amp;'Input-Func_Class'!$D$22,$G254:$BB254)+IFERROR(SUMIF($G$6:$BB$6,BJ$6&amp;" "&amp;'Input-Func_Class'!$E$22,$G254:$BB254),SUMIF($G$6:$BB$6,BJ$6&amp;" "&amp;'Input-Func_Class'!$B$24,$G254:$BB254))+SUMIF($G$6:$BB$6,BJ$6&amp;" "&amp;'Input-Func_Class'!$F$22,$G254:$BB254))&lt;Check_Limit,0,1),1)</f>
        <v>0</v>
      </c>
      <c r="BK254">
        <f ca="1">IFERROR(IF(SUMIF($G$6:$BB$6,BK$6&amp;" Total",$G254:$BB254)-(SUMIF($G$6:$BB$6,BK$6&amp;" "&amp;'Input-Func_Class'!$D$22,$G254:$BB254)+IFERROR(SUMIF($G$6:$BB$6,BK$6&amp;" "&amp;'Input-Func_Class'!$E$22,$G254:$BB254),SUMIF($G$6:$BB$6,BK$6&amp;" "&amp;'Input-Func_Class'!$B$24,$G254:$BB254))+SUMIF($G$6:$BB$6,BK$6&amp;" "&amp;'Input-Func_Class'!$F$22,$G254:$BB254))&lt;Check_Limit,0,1),1)</f>
        <v>0</v>
      </c>
      <c r="BL254">
        <f ca="1">IFERROR(IF(SUMIF($G$6:$BB$6,BL$6&amp;" Total",$G254:$BB254)-(SUMIF($G$6:$BB$6,BL$6&amp;" "&amp;'Input-Func_Class'!$D$22,$G254:$BB254)+IFERROR(SUMIF($G$6:$BB$6,BL$6&amp;" "&amp;'Input-Func_Class'!$E$22,$G254:$BB254),SUMIF($G$6:$BB$6,BL$6&amp;" "&amp;'Input-Func_Class'!$B$24,$G254:$BB254))+SUMIF($G$6:$BB$6,BL$6&amp;" "&amp;'Input-Func_Class'!$F$22,$G254:$BB254))&lt;Check_Limit,0,1),1)</f>
        <v>0</v>
      </c>
      <c r="BM254">
        <f ca="1">IFERROR(IF(SUMIF($G$6:$BB$6,BM$6&amp;" Total",$G254:$BB254)-(SUMIF($G$6:$BB$6,BM$6&amp;" "&amp;'Input-Func_Class'!$D$22,$G254:$BB254)+IFERROR(SUMIF($G$6:$BB$6,BM$6&amp;" "&amp;'Input-Func_Class'!$E$22,$G254:$BB254),SUMIF($G$6:$BB$6,BM$6&amp;" "&amp;'Input-Func_Class'!$B$24,$G254:$BB254))+SUMIF($G$6:$BB$6,BM$6&amp;" "&amp;'Input-Func_Class'!$F$22,$G254:$BB254))&lt;Check_Limit,0,1),1)</f>
        <v>0</v>
      </c>
      <c r="BN254">
        <f ca="1">IFERROR(IF(SUMIF($G$6:$BB$6,BN$6&amp;" Total",$G254:$BB254)-(SUMIF($G$6:$BB$6,BN$6&amp;" "&amp;'Input-Func_Class'!$D$22,$G254:$BB254)+IFERROR(SUMIF($G$6:$BB$6,BN$6&amp;" "&amp;'Input-Func_Class'!$E$22,$G254:$BB254),SUMIF($G$6:$BB$6,BN$6&amp;" "&amp;'Input-Func_Class'!$B$24,$G254:$BB254))+SUMIF($G$6:$BB$6,BN$6&amp;" "&amp;'Input-Func_Class'!$F$22,$G254:$BB254))&lt;Check_Limit,0,1),1)</f>
        <v>0</v>
      </c>
      <c r="BO254">
        <f ca="1">IFERROR(IF(SUMIF($G$6:$BB$6,BO$6&amp;" Total",$G254:$BB254)-(SUMIF($G$6:$BB$6,BO$6&amp;" "&amp;'Input-Func_Class'!$D$22,$G254:$BB254)+IFERROR(SUMIF($G$6:$BB$6,BO$6&amp;" "&amp;'Input-Func_Class'!$E$22,$G254:$BB254),SUMIF($G$6:$BB$6,BO$6&amp;" "&amp;'Input-Func_Class'!$B$24,$G254:$BB254))+SUMIF($G$6:$BB$6,BO$6&amp;" "&amp;'Input-Func_Class'!$F$22,$G254:$BB254))&lt;Check_Limit,0,1),1)</f>
        <v>0</v>
      </c>
    </row>
    <row r="255" spans="1:67" outlineLevel="1">
      <c r="A255" s="31">
        <f>IF(ISBLANK('Input-Accounts'!A255),"",'Input-Accounts'!A255)</f>
        <v>225</v>
      </c>
      <c r="B255" s="53" t="str">
        <f>IF(ISBLANK('Input-Accounts'!B255),"",'Input-Accounts'!B255)</f>
        <v>RIGHTS OF WAY</v>
      </c>
      <c r="C255" s="31">
        <f>IF(ISBLANK('Input-Accounts'!C255),"",'Input-Accounts'!C255)</f>
        <v>374.5</v>
      </c>
      <c r="D255" s="10">
        <f>Functionalization!$D255</f>
        <v>29328</v>
      </c>
      <c r="E255" s="10">
        <f t="shared" ca="1" si="73"/>
        <v>0</v>
      </c>
      <c r="F255" s="3" t="str">
        <f>IF($D255=0,"-",IF('Input-Accounts'!$E255&lt;&gt;0,'Input-Accounts'!$E255,'Input-Accounts'!$G255))</f>
        <v>AVGERAGE STUDY</v>
      </c>
      <c r="G255" s="10">
        <f ca="1">IF(G$5&lt;&gt;"",HLOOKUP(G$5,Functionalization!$G$6:$R$373,ROW($A255)-5,FALSE),IFERROR(INDEX(G$337:G$373,MATCH($F255,$B$337:$B$373,0))/VLOOKUP($F255,$B$337:$BB$373,MATCH(LEFT(TRIM(G$6),FIND("~",SUBSTITUTE(G$6,"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255))*HLOOKUP(LEFT(TRIM(G$6),FIND("~",SUBSTITUTE(G$6," ","~",LEN(TRIM(G$6))-LEN(SUBSTITUTE(TRIM(G$6)," ",""))))-1)&amp;" Total",$B$6:$BB$373,ROW($A255)-5,FALSE))</f>
        <v>29328</v>
      </c>
      <c r="H255" s="10">
        <f ca="1">IF(H$5&lt;&gt;"",HLOOKUP(H$5,Functionalization!$G$6:$R$373,ROW($A255)-5,FALSE),IFERROR(INDEX(H$337:H$373,MATCH($F255,$B$337:$B$373,0))/VLOOKUP($F255,$B$337:$BB$373,MATCH(LEFT(TRIM(H$6),FIND("~",SUBSTITUTE(H$6,"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255))*HLOOKUP(LEFT(TRIM(H$6),FIND("~",SUBSTITUTE(H$6," ","~",LEN(TRIM(H$6))-LEN(SUBSTITUTE(TRIM(H$6)," ",""))))-1)&amp;" Total",$B$6:$BB$373,ROW($A255)-5,FALSE))</f>
        <v>21760.608131880526</v>
      </c>
      <c r="I255" s="10">
        <f ca="1">IF(I$5&lt;&gt;"",HLOOKUP(I$5,Functionalization!$G$6:$R$373,ROW($A255)-5,FALSE),IFERROR(INDEX(I$337:I$373,MATCH($F255,$B$337:$B$373,0))/VLOOKUP($F255,$B$337:$BB$373,MATCH(LEFT(TRIM(I$6),FIND("~",SUBSTITUTE(I$6,"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255))*HLOOKUP(LEFT(TRIM(I$6),FIND("~",SUBSTITUTE(I$6," ","~",LEN(TRIM(I$6))-LEN(SUBSTITUTE(TRIM(I$6)," ",""))))-1)&amp;" Total",$B$6:$BB$373,ROW($A255)-5,FALSE))</f>
        <v>0</v>
      </c>
      <c r="J255" s="10">
        <f ca="1">IF(J$5&lt;&gt;"",HLOOKUP(J$5,Functionalization!$G$6:$R$373,ROW($A255)-5,FALSE),IFERROR(INDEX(J$337:J$373,MATCH($F255,$B$337:$B$373,0))/VLOOKUP($F255,$B$337:$BB$373,MATCH(LEFT(TRIM(J$6),FIND("~",SUBSTITUTE(J$6,"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255))*HLOOKUP(LEFT(TRIM(J$6),FIND("~",SUBSTITUTE(J$6," ","~",LEN(TRIM(J$6))-LEN(SUBSTITUTE(TRIM(J$6)," ",""))))-1)&amp;" Total",$B$6:$BB$373,ROW($A255)-5,FALSE))</f>
        <v>7567.3918681194755</v>
      </c>
      <c r="K255" s="10">
        <f ca="1">IF(K$5&lt;&gt;"",HLOOKUP(K$5,Functionalization!$G$6:$R$373,ROW($A255)-5,FALSE),IFERROR(INDEX(K$337:K$373,MATCH($F255,$B$337:$B$373,0))/VLOOKUP($F255,$B$337:$BB$373,MATCH(LEFT(TRIM(K$6),FIND("~",SUBSTITUTE(K$6,"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255))*HLOOKUP(LEFT(TRIM(K$6),FIND("~",SUBSTITUTE(K$6," ","~",LEN(TRIM(K$6))-LEN(SUBSTITUTE(TRIM(K$6)," ",""))))-1)&amp;" Total",$B$6:$BB$373,ROW($A255)-5,FALSE))</f>
        <v>0</v>
      </c>
      <c r="L255" s="10">
        <f ca="1">IF(L$5&lt;&gt;"",HLOOKUP(L$5,Functionalization!$G$6:$R$373,ROW($A255)-5,FALSE),IFERROR(INDEX(L$337:L$373,MATCH($F255,$B$337:$B$373,0))/VLOOKUP($F255,$B$337:$BB$373,MATCH(LEFT(TRIM(L$6),FIND("~",SUBSTITUTE(L$6,"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255))*HLOOKUP(LEFT(TRIM(L$6),FIND("~",SUBSTITUTE(L$6," ","~",LEN(TRIM(L$6))-LEN(SUBSTITUTE(TRIM(L$6)," ",""))))-1)&amp;" Total",$B$6:$BB$373,ROW($A255)-5,FALSE))</f>
        <v>0</v>
      </c>
      <c r="M255" s="10">
        <f ca="1">IF(M$5&lt;&gt;"",HLOOKUP(M$5,Functionalization!$G$6:$R$373,ROW($A255)-5,FALSE),IFERROR(INDEX(M$337:M$373,MATCH($F255,$B$337:$B$373,0))/VLOOKUP($F255,$B$337:$BB$373,MATCH(LEFT(TRIM(M$6),FIND("~",SUBSTITUTE(M$6,"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255))*HLOOKUP(LEFT(TRIM(M$6),FIND("~",SUBSTITUTE(M$6," ","~",LEN(TRIM(M$6))-LEN(SUBSTITUTE(TRIM(M$6)," ",""))))-1)&amp;" Total",$B$6:$BB$373,ROW($A255)-5,FALSE))</f>
        <v>0</v>
      </c>
      <c r="N255" s="10">
        <f ca="1">IF(N$5&lt;&gt;"",HLOOKUP(N$5,Functionalization!$G$6:$R$373,ROW($A255)-5,FALSE),IFERROR(INDEX(N$337:N$373,MATCH($F255,$B$337:$B$373,0))/VLOOKUP($F255,$B$337:$BB$373,MATCH(LEFT(TRIM(N$6),FIND("~",SUBSTITUTE(N$6,"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255))*HLOOKUP(LEFT(TRIM(N$6),FIND("~",SUBSTITUTE(N$6," ","~",LEN(TRIM(N$6))-LEN(SUBSTITUTE(TRIM(N$6)," ",""))))-1)&amp;" Total",$B$6:$BB$373,ROW($A255)-5,FALSE))</f>
        <v>0</v>
      </c>
      <c r="O255" s="10">
        <f ca="1">IF(O$5&lt;&gt;"",HLOOKUP(O$5,Functionalization!$G$6:$R$373,ROW($A255)-5,FALSE),IFERROR(INDEX(O$337:O$373,MATCH($F255,$B$337:$B$373,0))/VLOOKUP($F255,$B$337:$BB$373,MATCH(LEFT(TRIM(O$6),FIND("~",SUBSTITUTE(O$6,"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255))*HLOOKUP(LEFT(TRIM(O$6),FIND("~",SUBSTITUTE(O$6," ","~",LEN(TRIM(O$6))-LEN(SUBSTITUTE(TRIM(O$6)," ",""))))-1)&amp;" Total",$B$6:$BB$373,ROW($A255)-5,FALSE))</f>
        <v>0</v>
      </c>
      <c r="P255" s="10">
        <f ca="1">IF(P$5&lt;&gt;"",HLOOKUP(P$5,Functionalization!$G$6:$R$373,ROW($A255)-5,FALSE),IFERROR(INDEX(P$337:P$373,MATCH($F255,$B$337:$B$373,0))/VLOOKUP($F255,$B$337:$BB$373,MATCH(LEFT(TRIM(P$6),FIND("~",SUBSTITUTE(P$6,"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255))*HLOOKUP(LEFT(TRIM(P$6),FIND("~",SUBSTITUTE(P$6," ","~",LEN(TRIM(P$6))-LEN(SUBSTITUTE(TRIM(P$6)," ",""))))-1)&amp;" Total",$B$6:$BB$373,ROW($A255)-5,FALSE))</f>
        <v>0</v>
      </c>
      <c r="Q255" s="10">
        <f ca="1">IF(Q$5&lt;&gt;"",HLOOKUP(Q$5,Functionalization!$G$6:$R$373,ROW($A255)-5,FALSE),IFERROR(INDEX(Q$337:Q$373,MATCH($F255,$B$337:$B$373,0))/VLOOKUP($F255,$B$337:$BB$373,MATCH(LEFT(TRIM(Q$6),FIND("~",SUBSTITUTE(Q$6,"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255))*HLOOKUP(LEFT(TRIM(Q$6),FIND("~",SUBSTITUTE(Q$6," ","~",LEN(TRIM(Q$6))-LEN(SUBSTITUTE(TRIM(Q$6)," ",""))))-1)&amp;" Total",$B$6:$BB$373,ROW($A255)-5,FALSE))</f>
        <v>0</v>
      </c>
      <c r="R255" s="10">
        <f ca="1">IF(R$5&lt;&gt;"",HLOOKUP(R$5,Functionalization!$G$6:$R$373,ROW($A255)-5,FALSE),IFERROR(INDEX(R$337:R$373,MATCH($F255,$B$337:$B$373,0))/VLOOKUP($F255,$B$337:$BB$373,MATCH(LEFT(TRIM(R$6),FIND("~",SUBSTITUTE(R$6,"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255))*HLOOKUP(LEFT(TRIM(R$6),FIND("~",SUBSTITUTE(R$6," ","~",LEN(TRIM(R$6))-LEN(SUBSTITUTE(TRIM(R$6)," ",""))))-1)&amp;" Total",$B$6:$BB$373,ROW($A255)-5,FALSE))</f>
        <v>0</v>
      </c>
      <c r="S255" s="10">
        <f ca="1">IF(S$5&lt;&gt;"",HLOOKUP(S$5,Functionalization!$G$6:$R$373,ROW($A255)-5,FALSE),IFERROR(INDEX(S$337:S$373,MATCH($F255,$B$337:$B$373,0))/VLOOKUP($F255,$B$337:$BB$373,MATCH(LEFT(TRIM(S$6),FIND("~",SUBSTITUTE(S$6,"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255))*HLOOKUP(LEFT(TRIM(S$6),FIND("~",SUBSTITUTE(S$6," ","~",LEN(TRIM(S$6))-LEN(SUBSTITUTE(TRIM(S$6)," ",""))))-1)&amp;" Total",$B$6:$BB$373,ROW($A255)-5,FALSE))</f>
        <v>0</v>
      </c>
      <c r="T255" s="10">
        <f ca="1">IF(T$5&lt;&gt;"",HLOOKUP(T$5,Functionalization!$G$6:$R$373,ROW($A255)-5,FALSE),IFERROR(INDEX(T$337:T$373,MATCH($F255,$B$337:$B$373,0))/VLOOKUP($F255,$B$337:$BB$373,MATCH(LEFT(TRIM(T$6),FIND("~",SUBSTITUTE(T$6,"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255))*HLOOKUP(LEFT(TRIM(T$6),FIND("~",SUBSTITUTE(T$6," ","~",LEN(TRIM(T$6))-LEN(SUBSTITUTE(TRIM(T$6)," ",""))))-1)&amp;" Total",$B$6:$BB$373,ROW($A255)-5,FALSE))</f>
        <v>0</v>
      </c>
      <c r="U255" s="10">
        <f ca="1">IF(U$5&lt;&gt;"",HLOOKUP(U$5,Functionalization!$G$6:$R$373,ROW($A255)-5,FALSE),IFERROR(INDEX(U$337:U$373,MATCH($F255,$B$337:$B$373,0))/VLOOKUP($F255,$B$337:$BB$373,MATCH(LEFT(TRIM(U$6),FIND("~",SUBSTITUTE(U$6,"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255))*HLOOKUP(LEFT(TRIM(U$6),FIND("~",SUBSTITUTE(U$6," ","~",LEN(TRIM(U$6))-LEN(SUBSTITUTE(TRIM(U$6)," ",""))))-1)&amp;" Total",$B$6:$BB$373,ROW($A255)-5,FALSE))</f>
        <v>0</v>
      </c>
      <c r="V255" s="10">
        <f ca="1">IF(V$5&lt;&gt;"",HLOOKUP(V$5,Functionalization!$G$6:$R$373,ROW($A255)-5,FALSE),IFERROR(INDEX(V$337:V$373,MATCH($F255,$B$337:$B$373,0))/VLOOKUP($F255,$B$337:$BB$373,MATCH(LEFT(TRIM(V$6),FIND("~",SUBSTITUTE(V$6,"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255))*HLOOKUP(LEFT(TRIM(V$6),FIND("~",SUBSTITUTE(V$6," ","~",LEN(TRIM(V$6))-LEN(SUBSTITUTE(TRIM(V$6)," ",""))))-1)&amp;" Total",$B$6:$BB$373,ROW($A255)-5,FALSE))</f>
        <v>0</v>
      </c>
      <c r="W255" s="10">
        <f ca="1">IF(W$5&lt;&gt;"",HLOOKUP(W$5,Functionalization!$G$6:$R$373,ROW($A255)-5,FALSE),IFERROR(INDEX(W$337:W$373,MATCH($F255,$B$337:$B$373,0))/VLOOKUP($F255,$B$337:$BB$373,MATCH(LEFT(TRIM(W$6),FIND("~",SUBSTITUTE(W$6,"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255))*HLOOKUP(LEFT(TRIM(W$6),FIND("~",SUBSTITUTE(W$6," ","~",LEN(TRIM(W$6))-LEN(SUBSTITUTE(TRIM(W$6)," ",""))))-1)&amp;" Total",$B$6:$BB$373,ROW($A255)-5,FALSE))</f>
        <v>0</v>
      </c>
      <c r="X255" s="10">
        <f ca="1">IF(X$5&lt;&gt;"",HLOOKUP(X$5,Functionalization!$G$6:$R$373,ROW($A255)-5,FALSE),IFERROR(INDEX(X$337:X$373,MATCH($F255,$B$337:$B$373,0))/VLOOKUP($F255,$B$337:$BB$373,MATCH(LEFT(TRIM(X$6),FIND("~",SUBSTITUTE(X$6,"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255))*HLOOKUP(LEFT(TRIM(X$6),FIND("~",SUBSTITUTE(X$6," ","~",LEN(TRIM(X$6))-LEN(SUBSTITUTE(TRIM(X$6)," ",""))))-1)&amp;" Total",$B$6:$BB$373,ROW($A255)-5,FALSE))</f>
        <v>0</v>
      </c>
      <c r="Y255" s="10">
        <f ca="1">IF(Y$5&lt;&gt;"",HLOOKUP(Y$5,Functionalization!$G$6:$R$373,ROW($A255)-5,FALSE),IFERROR(INDEX(Y$337:Y$373,MATCH($F255,$B$337:$B$373,0))/VLOOKUP($F255,$B$337:$BB$373,MATCH(LEFT(TRIM(Y$6),FIND("~",SUBSTITUTE(Y$6,"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255))*HLOOKUP(LEFT(TRIM(Y$6),FIND("~",SUBSTITUTE(Y$6," ","~",LEN(TRIM(Y$6))-LEN(SUBSTITUTE(TRIM(Y$6)," ",""))))-1)&amp;" Total",$B$6:$BB$373,ROW($A255)-5,FALSE))</f>
        <v>0</v>
      </c>
      <c r="Z255" s="10">
        <f ca="1">IF(Z$5&lt;&gt;"",HLOOKUP(Z$5,Functionalization!$G$6:$R$373,ROW($A255)-5,FALSE),IFERROR(INDEX(Z$337:Z$373,MATCH($F255,$B$337:$B$373,0))/VLOOKUP($F255,$B$337:$BB$373,MATCH(LEFT(TRIM(Z$6),FIND("~",SUBSTITUTE(Z$6,"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255))*HLOOKUP(LEFT(TRIM(Z$6),FIND("~",SUBSTITUTE(Z$6," ","~",LEN(TRIM(Z$6))-LEN(SUBSTITUTE(TRIM(Z$6)," ",""))))-1)&amp;" Total",$B$6:$BB$373,ROW($A255)-5,FALSE))</f>
        <v>0</v>
      </c>
      <c r="AA255" s="10">
        <f ca="1">IF(AA$5&lt;&gt;"",HLOOKUP(AA$5,Functionalization!$G$6:$R$373,ROW($A255)-5,FALSE),IFERROR(INDEX(AA$337:AA$373,MATCH($F255,$B$337:$B$373,0))/VLOOKUP($F255,$B$337:$BB$373,MATCH(LEFT(TRIM(AA$6),FIND("~",SUBSTITUTE(AA$6,"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255))*HLOOKUP(LEFT(TRIM(AA$6),FIND("~",SUBSTITUTE(AA$6," ","~",LEN(TRIM(AA$6))-LEN(SUBSTITUTE(TRIM(AA$6)," ",""))))-1)&amp;" Total",$B$6:$BB$373,ROW($A255)-5,FALSE))</f>
        <v>0</v>
      </c>
      <c r="AB255" s="10">
        <f ca="1">IF(AB$5&lt;&gt;"",HLOOKUP(AB$5,Functionalization!$G$6:$R$373,ROW($A255)-5,FALSE),IFERROR(INDEX(AB$337:AB$373,MATCH($F255,$B$337:$B$373,0))/VLOOKUP($F255,$B$337:$BB$373,MATCH(LEFT(TRIM(AB$6),FIND("~",SUBSTITUTE(AB$6,"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255))*HLOOKUP(LEFT(TRIM(AB$6),FIND("~",SUBSTITUTE(AB$6," ","~",LEN(TRIM(AB$6))-LEN(SUBSTITUTE(TRIM(AB$6)," ",""))))-1)&amp;" Total",$B$6:$BB$373,ROW($A255)-5,FALSE))</f>
        <v>0</v>
      </c>
      <c r="AC255" s="10">
        <f ca="1">IF(AC$5&lt;&gt;"",HLOOKUP(AC$5,Functionalization!$G$6:$R$373,ROW($A255)-5,FALSE),IFERROR(INDEX(AC$337:AC$373,MATCH($F255,$B$337:$B$373,0))/VLOOKUP($F255,$B$337:$BB$373,MATCH(LEFT(TRIM(AC$6),FIND("~",SUBSTITUTE(AC$6,"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255))*HLOOKUP(LEFT(TRIM(AC$6),FIND("~",SUBSTITUTE(AC$6," ","~",LEN(TRIM(AC$6))-LEN(SUBSTITUTE(TRIM(AC$6)," ",""))))-1)&amp;" Total",$B$6:$BB$373,ROW($A255)-5,FALSE))</f>
        <v>0</v>
      </c>
      <c r="AD255" s="10">
        <f ca="1">IF(AD$5&lt;&gt;"",HLOOKUP(AD$5,Functionalization!$G$6:$R$373,ROW($A255)-5,FALSE),IFERROR(INDEX(AD$337:AD$373,MATCH($F255,$B$337:$B$373,0))/VLOOKUP($F255,$B$337:$BB$373,MATCH(LEFT(TRIM(AD$6),FIND("~",SUBSTITUTE(AD$6,"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255))*HLOOKUP(LEFT(TRIM(AD$6),FIND("~",SUBSTITUTE(AD$6," ","~",LEN(TRIM(AD$6))-LEN(SUBSTITUTE(TRIM(AD$6)," ",""))))-1)&amp;" Total",$B$6:$BB$373,ROW($A255)-5,FALSE))</f>
        <v>0</v>
      </c>
      <c r="AE255" s="10">
        <f ca="1">IF(AE$5&lt;&gt;"",HLOOKUP(AE$5,Functionalization!$G$6:$R$373,ROW($A255)-5,FALSE),IFERROR(INDEX(AE$337:AE$373,MATCH($F255,$B$337:$B$373,0))/VLOOKUP($F255,$B$337:$BB$373,MATCH(LEFT(TRIM(AE$6),FIND("~",SUBSTITUTE(AE$6,"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255))*HLOOKUP(LEFT(TRIM(AE$6),FIND("~",SUBSTITUTE(AE$6," ","~",LEN(TRIM(AE$6))-LEN(SUBSTITUTE(TRIM(AE$6)," ",""))))-1)&amp;" Total",$B$6:$BB$373,ROW($A255)-5,FALSE))</f>
        <v>0</v>
      </c>
      <c r="AF255" s="10">
        <f ca="1">IF(AF$5&lt;&gt;"",HLOOKUP(AF$5,Functionalization!$G$6:$R$373,ROW($A255)-5,FALSE),IFERROR(INDEX(AF$337:AF$373,MATCH($F255,$B$337:$B$373,0))/VLOOKUP($F255,$B$337:$BB$373,MATCH(LEFT(TRIM(AF$6),FIND("~",SUBSTITUTE(AF$6,"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255))*HLOOKUP(LEFT(TRIM(AF$6),FIND("~",SUBSTITUTE(AF$6," ","~",LEN(TRIM(AF$6))-LEN(SUBSTITUTE(TRIM(AF$6)," ",""))))-1)&amp;" Total",$B$6:$BB$373,ROW($A255)-5,FALSE))</f>
        <v>0</v>
      </c>
      <c r="AG255" s="10">
        <f ca="1">IF(AG$5&lt;&gt;"",HLOOKUP(AG$5,Functionalization!$G$6:$R$373,ROW($A255)-5,FALSE),IFERROR(INDEX(AG$337:AG$373,MATCH($F255,$B$337:$B$373,0))/VLOOKUP($F255,$B$337:$BB$373,MATCH(LEFT(TRIM(AG$6),FIND("~",SUBSTITUTE(AG$6,"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255))*HLOOKUP(LEFT(TRIM(AG$6),FIND("~",SUBSTITUTE(AG$6," ","~",LEN(TRIM(AG$6))-LEN(SUBSTITUTE(TRIM(AG$6)," ",""))))-1)&amp;" Total",$B$6:$BB$373,ROW($A255)-5,FALSE))</f>
        <v>0</v>
      </c>
      <c r="AH255" s="10">
        <f ca="1">IF(AH$5&lt;&gt;"",HLOOKUP(AH$5,Functionalization!$G$6:$R$373,ROW($A255)-5,FALSE),IFERROR(INDEX(AH$337:AH$373,MATCH($F255,$B$337:$B$373,0))/VLOOKUP($F255,$B$337:$BB$373,MATCH(LEFT(TRIM(AH$6),FIND("~",SUBSTITUTE(AH$6,"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255))*HLOOKUP(LEFT(TRIM(AH$6),FIND("~",SUBSTITUTE(AH$6," ","~",LEN(TRIM(AH$6))-LEN(SUBSTITUTE(TRIM(AH$6)," ",""))))-1)&amp;" Total",$B$6:$BB$373,ROW($A255)-5,FALSE))</f>
        <v>0</v>
      </c>
      <c r="AI255" s="10">
        <f ca="1">IF(AI$5&lt;&gt;"",HLOOKUP(AI$5,Functionalization!$G$6:$R$373,ROW($A255)-5,FALSE),IFERROR(INDEX(AI$337:AI$373,MATCH($F255,$B$337:$B$373,0))/VLOOKUP($F255,$B$337:$BB$373,MATCH(LEFT(TRIM(AI$6),FIND("~",SUBSTITUTE(AI$6,"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255))*HLOOKUP(LEFT(TRIM(AI$6),FIND("~",SUBSTITUTE(AI$6," ","~",LEN(TRIM(AI$6))-LEN(SUBSTITUTE(TRIM(AI$6)," ",""))))-1)&amp;" Total",$B$6:$BB$373,ROW($A255)-5,FALSE))</f>
        <v>0</v>
      </c>
      <c r="AJ255" s="10">
        <f ca="1">IF(AJ$5&lt;&gt;"",HLOOKUP(AJ$5,Functionalization!$G$6:$R$373,ROW($A255)-5,FALSE),IFERROR(INDEX(AJ$337:AJ$373,MATCH($F255,$B$337:$B$373,0))/VLOOKUP($F255,$B$337:$BB$373,MATCH(LEFT(TRIM(AJ$6),FIND("~",SUBSTITUTE(AJ$6,"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255))*HLOOKUP(LEFT(TRIM(AJ$6),FIND("~",SUBSTITUTE(AJ$6," ","~",LEN(TRIM(AJ$6))-LEN(SUBSTITUTE(TRIM(AJ$6)," ",""))))-1)&amp;" Total",$B$6:$BB$373,ROW($A255)-5,FALSE))</f>
        <v>0</v>
      </c>
      <c r="AK255" s="10">
        <f ca="1">IF(AK$5&lt;&gt;"",HLOOKUP(AK$5,Functionalization!$G$6:$R$373,ROW($A255)-5,FALSE),IFERROR(INDEX(AK$337:AK$373,MATCH($F255,$B$337:$B$373,0))/VLOOKUP($F255,$B$337:$BB$373,MATCH(LEFT(TRIM(AK$6),FIND("~",SUBSTITUTE(AK$6,"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255))*HLOOKUP(LEFT(TRIM(AK$6),FIND("~",SUBSTITUTE(AK$6," ","~",LEN(TRIM(AK$6))-LEN(SUBSTITUTE(TRIM(AK$6)," ",""))))-1)&amp;" Total",$B$6:$BB$373,ROW($A255)-5,FALSE))</f>
        <v>0</v>
      </c>
      <c r="AL255" s="10">
        <f ca="1">IF(AL$5&lt;&gt;"",HLOOKUP(AL$5,Functionalization!$G$6:$R$373,ROW($A255)-5,FALSE),IFERROR(INDEX(AL$337:AL$373,MATCH($F255,$B$337:$B$373,0))/VLOOKUP($F255,$B$337:$BB$373,MATCH(LEFT(TRIM(AL$6),FIND("~",SUBSTITUTE(AL$6,"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255))*HLOOKUP(LEFT(TRIM(AL$6),FIND("~",SUBSTITUTE(AL$6," ","~",LEN(TRIM(AL$6))-LEN(SUBSTITUTE(TRIM(AL$6)," ",""))))-1)&amp;" Total",$B$6:$BB$373,ROW($A255)-5,FALSE))</f>
        <v>0</v>
      </c>
      <c r="AM255" s="10">
        <f ca="1">IF(AM$5&lt;&gt;"",HLOOKUP(AM$5,Functionalization!$G$6:$R$373,ROW($A255)-5,FALSE),IFERROR(INDEX(AM$337:AM$373,MATCH($F255,$B$337:$B$373,0))/VLOOKUP($F255,$B$337:$BB$373,MATCH(LEFT(TRIM(AM$6),FIND("~",SUBSTITUTE(AM$6,"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255))*HLOOKUP(LEFT(TRIM(AM$6),FIND("~",SUBSTITUTE(AM$6," ","~",LEN(TRIM(AM$6))-LEN(SUBSTITUTE(TRIM(AM$6)," ",""))))-1)&amp;" Total",$B$6:$BB$373,ROW($A255)-5,FALSE))</f>
        <v>0</v>
      </c>
      <c r="AN255" s="10">
        <f ca="1">IF(AN$5&lt;&gt;"",HLOOKUP(AN$5,Functionalization!$G$6:$R$373,ROW($A255)-5,FALSE),IFERROR(INDEX(AN$337:AN$373,MATCH($F255,$B$337:$B$373,0))/VLOOKUP($F255,$B$337:$BB$373,MATCH(LEFT(TRIM(AN$6),FIND("~",SUBSTITUTE(AN$6,"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255))*HLOOKUP(LEFT(TRIM(AN$6),FIND("~",SUBSTITUTE(AN$6," ","~",LEN(TRIM(AN$6))-LEN(SUBSTITUTE(TRIM(AN$6)," ",""))))-1)&amp;" Total",$B$6:$BB$373,ROW($A255)-5,FALSE))</f>
        <v>0</v>
      </c>
      <c r="AO255" s="10">
        <f ca="1">IF(AO$5&lt;&gt;"",HLOOKUP(AO$5,Functionalization!$G$6:$R$373,ROW($A255)-5,FALSE),IFERROR(INDEX(AO$337:AO$373,MATCH($F255,$B$337:$B$373,0))/VLOOKUP($F255,$B$337:$BB$373,MATCH(LEFT(TRIM(AO$6),FIND("~",SUBSTITUTE(AO$6,"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255))*HLOOKUP(LEFT(TRIM(AO$6),FIND("~",SUBSTITUTE(AO$6," ","~",LEN(TRIM(AO$6))-LEN(SUBSTITUTE(TRIM(AO$6)," ",""))))-1)&amp;" Total",$B$6:$BB$373,ROW($A255)-5,FALSE))</f>
        <v>0</v>
      </c>
      <c r="AP255" s="10">
        <f ca="1">IF(AP$5&lt;&gt;"",HLOOKUP(AP$5,Functionalization!$G$6:$R$373,ROW($A255)-5,FALSE),IFERROR(INDEX(AP$337:AP$373,MATCH($F255,$B$337:$B$373,0))/VLOOKUP($F255,$B$337:$BB$373,MATCH(LEFT(TRIM(AP$6),FIND("~",SUBSTITUTE(AP$6,"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255))*HLOOKUP(LEFT(TRIM(AP$6),FIND("~",SUBSTITUTE(AP$6," ","~",LEN(TRIM(AP$6))-LEN(SUBSTITUTE(TRIM(AP$6)," ",""))))-1)&amp;" Total",$B$6:$BB$373,ROW($A255)-5,FALSE))</f>
        <v>0</v>
      </c>
      <c r="AQ255" s="10">
        <f ca="1">IF(AQ$5&lt;&gt;"",HLOOKUP(AQ$5,Functionalization!$G$6:$R$373,ROW($A255)-5,FALSE),IFERROR(INDEX(AQ$337:AQ$373,MATCH($F255,$B$337:$B$373,0))/VLOOKUP($F255,$B$337:$BB$373,MATCH(LEFT(TRIM(AQ$6),FIND("~",SUBSTITUTE(AQ$6,"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255))*HLOOKUP(LEFT(TRIM(AQ$6),FIND("~",SUBSTITUTE(AQ$6," ","~",LEN(TRIM(AQ$6))-LEN(SUBSTITUTE(TRIM(AQ$6)," ",""))))-1)&amp;" Total",$B$6:$BB$373,ROW($A255)-5,FALSE))</f>
        <v>0</v>
      </c>
      <c r="AR255" s="10">
        <f ca="1">IF(AR$5&lt;&gt;"",HLOOKUP(AR$5,Functionalization!$G$6:$R$373,ROW($A255)-5,FALSE),IFERROR(INDEX(AR$337:AR$373,MATCH($F255,$B$337:$B$373,0))/VLOOKUP($F255,$B$337:$BB$373,MATCH(LEFT(TRIM(AR$6),FIND("~",SUBSTITUTE(AR$6,"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255))*HLOOKUP(LEFT(TRIM(AR$6),FIND("~",SUBSTITUTE(AR$6," ","~",LEN(TRIM(AR$6))-LEN(SUBSTITUTE(TRIM(AR$6)," ",""))))-1)&amp;" Total",$B$6:$BB$373,ROW($A255)-5,FALSE))</f>
        <v>0</v>
      </c>
      <c r="AS255" s="10">
        <f ca="1">IF(AS$5&lt;&gt;"",HLOOKUP(AS$5,Functionalization!$G$6:$R$373,ROW($A255)-5,FALSE),IFERROR(INDEX(AS$337:AS$373,MATCH($F255,$B$337:$B$373,0))/VLOOKUP($F255,$B$337:$BB$373,MATCH(LEFT(TRIM(AS$6),FIND("~",SUBSTITUTE(AS$6,"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255))*HLOOKUP(LEFT(TRIM(AS$6),FIND("~",SUBSTITUTE(AS$6," ","~",LEN(TRIM(AS$6))-LEN(SUBSTITUTE(TRIM(AS$6)," ",""))))-1)&amp;" Total",$B$6:$BB$373,ROW($A255)-5,FALSE))</f>
        <v>0</v>
      </c>
      <c r="AT255" s="10">
        <f ca="1">IF(AT$5&lt;&gt;"",HLOOKUP(AT$5,Functionalization!$G$6:$R$373,ROW($A255)-5,FALSE),IFERROR(INDEX(AT$337:AT$373,MATCH($F255,$B$337:$B$373,0))/VLOOKUP($F255,$B$337:$BB$373,MATCH(LEFT(TRIM(AT$6),FIND("~",SUBSTITUTE(AT$6,"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255))*HLOOKUP(LEFT(TRIM(AT$6),FIND("~",SUBSTITUTE(AT$6," ","~",LEN(TRIM(AT$6))-LEN(SUBSTITUTE(TRIM(AT$6)," ",""))))-1)&amp;" Total",$B$6:$BB$373,ROW($A255)-5,FALSE))</f>
        <v>0</v>
      </c>
      <c r="AU255" s="10">
        <f ca="1">IF(AU$5&lt;&gt;"",HLOOKUP(AU$5,Functionalization!$G$6:$R$373,ROW($A255)-5,FALSE),IFERROR(INDEX(AU$337:AU$373,MATCH($F255,$B$337:$B$373,0))/VLOOKUP($F255,$B$337:$BB$373,MATCH(LEFT(TRIM(AU$6),FIND("~",SUBSTITUTE(AU$6,"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255))*HLOOKUP(LEFT(TRIM(AU$6),FIND("~",SUBSTITUTE(AU$6," ","~",LEN(TRIM(AU$6))-LEN(SUBSTITUTE(TRIM(AU$6)," ",""))))-1)&amp;" Total",$B$6:$BB$373,ROW($A255)-5,FALSE))</f>
        <v>0</v>
      </c>
      <c r="AV255" s="10">
        <f ca="1">IF(AV$5&lt;&gt;"",HLOOKUP(AV$5,Functionalization!$G$6:$R$373,ROW($A255)-5,FALSE),IFERROR(INDEX(AV$337:AV$373,MATCH($F255,$B$337:$B$373,0))/VLOOKUP($F255,$B$337:$BB$373,MATCH(LEFT(TRIM(AV$6),FIND("~",SUBSTITUTE(AV$6,"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255))*HLOOKUP(LEFT(TRIM(AV$6),FIND("~",SUBSTITUTE(AV$6," ","~",LEN(TRIM(AV$6))-LEN(SUBSTITUTE(TRIM(AV$6)," ",""))))-1)&amp;" Total",$B$6:$BB$373,ROW($A255)-5,FALSE))</f>
        <v>0</v>
      </c>
      <c r="AW255" s="10">
        <f ca="1">IF(AW$5&lt;&gt;"",HLOOKUP(AW$5,Functionalization!$G$6:$R$373,ROW($A255)-5,FALSE),IFERROR(INDEX(AW$337:AW$373,MATCH($F255,$B$337:$B$373,0))/VLOOKUP($F255,$B$337:$BB$373,MATCH(LEFT(TRIM(AW$6),FIND("~",SUBSTITUTE(AW$6,"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255))*HLOOKUP(LEFT(TRIM(AW$6),FIND("~",SUBSTITUTE(AW$6," ","~",LEN(TRIM(AW$6))-LEN(SUBSTITUTE(TRIM(AW$6)," ",""))))-1)&amp;" Total",$B$6:$BB$373,ROW($A255)-5,FALSE))</f>
        <v>0</v>
      </c>
      <c r="AX255" s="10">
        <f ca="1">IF(AX$5&lt;&gt;"",HLOOKUP(AX$5,Functionalization!$G$6:$R$373,ROW($A255)-5,FALSE),IFERROR(INDEX(AX$337:AX$373,MATCH($F255,$B$337:$B$373,0))/VLOOKUP($F255,$B$337:$BB$373,MATCH(LEFT(TRIM(AX$6),FIND("~",SUBSTITUTE(AX$6,"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255))*HLOOKUP(LEFT(TRIM(AX$6),FIND("~",SUBSTITUTE(AX$6," ","~",LEN(TRIM(AX$6))-LEN(SUBSTITUTE(TRIM(AX$6)," ",""))))-1)&amp;" Total",$B$6:$BB$373,ROW($A255)-5,FALSE))</f>
        <v>0</v>
      </c>
      <c r="AY255" s="10">
        <f ca="1">IF(AY$5&lt;&gt;"",HLOOKUP(AY$5,Functionalization!$G$6:$R$373,ROW($A255)-5,FALSE),IFERROR(INDEX(AY$337:AY$373,MATCH($F255,$B$337:$B$373,0))/VLOOKUP($F255,$B$337:$BB$373,MATCH(LEFT(TRIM(AY$6),FIND("~",SUBSTITUTE(AY$6,"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255))*HLOOKUP(LEFT(TRIM(AY$6),FIND("~",SUBSTITUTE(AY$6," ","~",LEN(TRIM(AY$6))-LEN(SUBSTITUTE(TRIM(AY$6)," ",""))))-1)&amp;" Total",$B$6:$BB$373,ROW($A255)-5,FALSE))</f>
        <v>0</v>
      </c>
      <c r="AZ255" s="10">
        <f ca="1">IF(AZ$5&lt;&gt;"",HLOOKUP(AZ$5,Functionalization!$G$6:$R$373,ROW($A255)-5,FALSE),IFERROR(INDEX(AZ$337:AZ$373,MATCH($F255,$B$337:$B$373,0))/VLOOKUP($F255,$B$337:$BB$373,MATCH(LEFT(TRIM(AZ$6),FIND("~",SUBSTITUTE(AZ$6,"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255))*HLOOKUP(LEFT(TRIM(AZ$6),FIND("~",SUBSTITUTE(AZ$6," ","~",LEN(TRIM(AZ$6))-LEN(SUBSTITUTE(TRIM(AZ$6)," ",""))))-1)&amp;" Total",$B$6:$BB$373,ROW($A255)-5,FALSE))</f>
        <v>0</v>
      </c>
      <c r="BA255" s="10">
        <f ca="1">IF(BA$5&lt;&gt;"",HLOOKUP(BA$5,Functionalization!$G$6:$R$373,ROW($A255)-5,FALSE),IFERROR(INDEX(BA$337:BA$373,MATCH($F255,$B$337:$B$373,0))/VLOOKUP($F255,$B$337:$BB$373,MATCH(LEFT(TRIM(BA$6),FIND("~",SUBSTITUTE(BA$6,"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255))*HLOOKUP(LEFT(TRIM(BA$6),FIND("~",SUBSTITUTE(BA$6," ","~",LEN(TRIM(BA$6))-LEN(SUBSTITUTE(TRIM(BA$6)," ",""))))-1)&amp;" Total",$B$6:$BB$373,ROW($A255)-5,FALSE))</f>
        <v>0</v>
      </c>
      <c r="BB255" s="10">
        <f ca="1">IF(BB$5&lt;&gt;"",HLOOKUP(BB$5,Functionalization!$G$6:$R$373,ROW($A255)-5,FALSE),IFERROR(INDEX(BB$337:BB$373,MATCH($F255,$B$337:$B$373,0))/VLOOKUP($F255,$B$337:$BB$373,MATCH(LEFT(TRIM(BB$6),FIND("~",SUBSTITUTE(BB$6,"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255))*HLOOKUP(LEFT(TRIM(BB$6),FIND("~",SUBSTITUTE(BB$6," ","~",LEN(TRIM(BB$6))-LEN(SUBSTITUTE(TRIM(BB$6)," ",""))))-1)&amp;" Total",$B$6:$BB$373,ROW($A255)-5,FALSE))</f>
        <v>0</v>
      </c>
      <c r="BD255">
        <f ca="1">IFERROR(IF(SUMIF($G$6:$BB$6,BD$6&amp;" Total",$G255:$BB255)-(SUMIF($G$6:$BB$6,BD$6&amp;" "&amp;'Input-Func_Class'!$D$22,$G255:$BB255)+IFERROR(SUMIF($G$6:$BB$6,BD$6&amp;" "&amp;'Input-Func_Class'!$E$22,$G255:$BB255),SUMIF($G$6:$BB$6,BD$6&amp;" "&amp;'Input-Func_Class'!$B$24,$G255:$BB255))+SUMIF($G$6:$BB$6,BD$6&amp;" "&amp;'Input-Func_Class'!$F$22,$G255:$BB255))&lt;Check_Limit,0,1),1)</f>
        <v>0</v>
      </c>
      <c r="BE255">
        <f ca="1">IFERROR(IF(SUMIF($G$6:$BB$6,BE$6&amp;" Total",$G255:$BB255)-(SUMIF($G$6:$BB$6,BE$6&amp;" "&amp;'Input-Func_Class'!$D$22,$G255:$BB255)+IFERROR(SUMIF($G$6:$BB$6,BE$6&amp;" "&amp;'Input-Func_Class'!$E$22,$G255:$BB255),SUMIF($G$6:$BB$6,BE$6&amp;" "&amp;'Input-Func_Class'!$B$24,$G255:$BB255))+SUMIF($G$6:$BB$6,BE$6&amp;" "&amp;'Input-Func_Class'!$F$22,$G255:$BB255))&lt;Check_Limit,0,1),1)</f>
        <v>0</v>
      </c>
      <c r="BF255">
        <f ca="1">IFERROR(IF(SUMIF($G$6:$BB$6,BF$6&amp;" Total",$G255:$BB255)-(SUMIF($G$6:$BB$6,BF$6&amp;" "&amp;'Input-Func_Class'!$D$22,$G255:$BB255)+IFERROR(SUMIF($G$6:$BB$6,BF$6&amp;" "&amp;'Input-Func_Class'!$E$22,$G255:$BB255),SUMIF($G$6:$BB$6,BF$6&amp;" "&amp;'Input-Func_Class'!$B$24,$G255:$BB255))+SUMIF($G$6:$BB$6,BF$6&amp;" "&amp;'Input-Func_Class'!$F$22,$G255:$BB255))&lt;Check_Limit,0,1),1)</f>
        <v>0</v>
      </c>
      <c r="BG255">
        <f ca="1">IFERROR(IF(SUMIF($G$6:$BB$6,BG$6&amp;" Total",$G255:$BB255)-(SUMIF($G$6:$BB$6,BG$6&amp;" "&amp;'Input-Func_Class'!$D$22,$G255:$BB255)+IFERROR(SUMIF($G$6:$BB$6,BG$6&amp;" "&amp;'Input-Func_Class'!$E$22,$G255:$BB255),SUMIF($G$6:$BB$6,BG$6&amp;" "&amp;'Input-Func_Class'!$B$24,$G255:$BB255))+SUMIF($G$6:$BB$6,BG$6&amp;" "&amp;'Input-Func_Class'!$F$22,$G255:$BB255))&lt;Check_Limit,0,1),1)</f>
        <v>0</v>
      </c>
      <c r="BH255">
        <f ca="1">IFERROR(IF(SUMIF($G$6:$BB$6,BH$6&amp;" Total",$G255:$BB255)-(SUMIF($G$6:$BB$6,BH$6&amp;" "&amp;'Input-Func_Class'!$D$22,$G255:$BB255)+IFERROR(SUMIF($G$6:$BB$6,BH$6&amp;" "&amp;'Input-Func_Class'!$E$22,$G255:$BB255),SUMIF($G$6:$BB$6,BH$6&amp;" "&amp;'Input-Func_Class'!$B$24,$G255:$BB255))+SUMIF($G$6:$BB$6,BH$6&amp;" "&amp;'Input-Func_Class'!$F$22,$G255:$BB255))&lt;Check_Limit,0,1),1)</f>
        <v>0</v>
      </c>
      <c r="BI255">
        <f ca="1">IFERROR(IF(SUMIF($G$6:$BB$6,BI$6&amp;" Total",$G255:$BB255)-(SUMIF($G$6:$BB$6,BI$6&amp;" "&amp;'Input-Func_Class'!$D$22,$G255:$BB255)+IFERROR(SUMIF($G$6:$BB$6,BI$6&amp;" "&amp;'Input-Func_Class'!$E$22,$G255:$BB255),SUMIF($G$6:$BB$6,BI$6&amp;" "&amp;'Input-Func_Class'!$B$24,$G255:$BB255))+SUMIF($G$6:$BB$6,BI$6&amp;" "&amp;'Input-Func_Class'!$F$22,$G255:$BB255))&lt;Check_Limit,0,1),1)</f>
        <v>0</v>
      </c>
      <c r="BJ255">
        <f ca="1">IFERROR(IF(SUMIF($G$6:$BB$6,BJ$6&amp;" Total",$G255:$BB255)-(SUMIF($G$6:$BB$6,BJ$6&amp;" "&amp;'Input-Func_Class'!$D$22,$G255:$BB255)+IFERROR(SUMIF($G$6:$BB$6,BJ$6&amp;" "&amp;'Input-Func_Class'!$E$22,$G255:$BB255),SUMIF($G$6:$BB$6,BJ$6&amp;" "&amp;'Input-Func_Class'!$B$24,$G255:$BB255))+SUMIF($G$6:$BB$6,BJ$6&amp;" "&amp;'Input-Func_Class'!$F$22,$G255:$BB255))&lt;Check_Limit,0,1),1)</f>
        <v>0</v>
      </c>
      <c r="BK255">
        <f ca="1">IFERROR(IF(SUMIF($G$6:$BB$6,BK$6&amp;" Total",$G255:$BB255)-(SUMIF($G$6:$BB$6,BK$6&amp;" "&amp;'Input-Func_Class'!$D$22,$G255:$BB255)+IFERROR(SUMIF($G$6:$BB$6,BK$6&amp;" "&amp;'Input-Func_Class'!$E$22,$G255:$BB255),SUMIF($G$6:$BB$6,BK$6&amp;" "&amp;'Input-Func_Class'!$B$24,$G255:$BB255))+SUMIF($G$6:$BB$6,BK$6&amp;" "&amp;'Input-Func_Class'!$F$22,$G255:$BB255))&lt;Check_Limit,0,1),1)</f>
        <v>0</v>
      </c>
      <c r="BL255">
        <f ca="1">IFERROR(IF(SUMIF($G$6:$BB$6,BL$6&amp;" Total",$G255:$BB255)-(SUMIF($G$6:$BB$6,BL$6&amp;" "&amp;'Input-Func_Class'!$D$22,$G255:$BB255)+IFERROR(SUMIF($G$6:$BB$6,BL$6&amp;" "&amp;'Input-Func_Class'!$E$22,$G255:$BB255),SUMIF($G$6:$BB$6,BL$6&amp;" "&amp;'Input-Func_Class'!$B$24,$G255:$BB255))+SUMIF($G$6:$BB$6,BL$6&amp;" "&amp;'Input-Func_Class'!$F$22,$G255:$BB255))&lt;Check_Limit,0,1),1)</f>
        <v>0</v>
      </c>
      <c r="BM255">
        <f ca="1">IFERROR(IF(SUMIF($G$6:$BB$6,BM$6&amp;" Total",$G255:$BB255)-(SUMIF($G$6:$BB$6,BM$6&amp;" "&amp;'Input-Func_Class'!$D$22,$G255:$BB255)+IFERROR(SUMIF($G$6:$BB$6,BM$6&amp;" "&amp;'Input-Func_Class'!$E$22,$G255:$BB255),SUMIF($G$6:$BB$6,BM$6&amp;" "&amp;'Input-Func_Class'!$B$24,$G255:$BB255))+SUMIF($G$6:$BB$6,BM$6&amp;" "&amp;'Input-Func_Class'!$F$22,$G255:$BB255))&lt;Check_Limit,0,1),1)</f>
        <v>0</v>
      </c>
      <c r="BN255">
        <f ca="1">IFERROR(IF(SUMIF($G$6:$BB$6,BN$6&amp;" Total",$G255:$BB255)-(SUMIF($G$6:$BB$6,BN$6&amp;" "&amp;'Input-Func_Class'!$D$22,$G255:$BB255)+IFERROR(SUMIF($G$6:$BB$6,BN$6&amp;" "&amp;'Input-Func_Class'!$E$22,$G255:$BB255),SUMIF($G$6:$BB$6,BN$6&amp;" "&amp;'Input-Func_Class'!$B$24,$G255:$BB255))+SUMIF($G$6:$BB$6,BN$6&amp;" "&amp;'Input-Func_Class'!$F$22,$G255:$BB255))&lt;Check_Limit,0,1),1)</f>
        <v>0</v>
      </c>
      <c r="BO255">
        <f ca="1">IFERROR(IF(SUMIF($G$6:$BB$6,BO$6&amp;" Total",$G255:$BB255)-(SUMIF($G$6:$BB$6,BO$6&amp;" "&amp;'Input-Func_Class'!$D$22,$G255:$BB255)+IFERROR(SUMIF($G$6:$BB$6,BO$6&amp;" "&amp;'Input-Func_Class'!$E$22,$G255:$BB255),SUMIF($G$6:$BB$6,BO$6&amp;" "&amp;'Input-Func_Class'!$B$24,$G255:$BB255))+SUMIF($G$6:$BB$6,BO$6&amp;" "&amp;'Input-Func_Class'!$F$22,$G255:$BB255))&lt;Check_Limit,0,1),1)</f>
        <v>0</v>
      </c>
    </row>
    <row r="256" spans="1:67" outlineLevel="1">
      <c r="A256" s="31">
        <f>IF(ISBLANK('Input-Accounts'!A256),"",'Input-Accounts'!A256)</f>
        <v>226</v>
      </c>
      <c r="B256" s="53" t="str">
        <f>IF(ISBLANK('Input-Accounts'!B256),"",'Input-Accounts'!B256)</f>
        <v>STRUC &amp; IMPROV-CITY GATE M &amp; R</v>
      </c>
      <c r="C256" s="31">
        <f>IF(ISBLANK('Input-Accounts'!C256),"",'Input-Accounts'!C256)</f>
        <v>375.2</v>
      </c>
      <c r="D256" s="10">
        <f>Functionalization!$D256</f>
        <v>48</v>
      </c>
      <c r="E256" s="10">
        <f t="shared" ca="1" si="73"/>
        <v>0</v>
      </c>
      <c r="F256" s="3" t="str">
        <f>IF($D256=0,"-",IF('Input-Accounts'!$E256&lt;&gt;0,'Input-Accounts'!$E256,'Input-Accounts'!$G256))</f>
        <v>AVGERAGE STUDY</v>
      </c>
      <c r="G256" s="10">
        <f ca="1">IF(G$5&lt;&gt;"",HLOOKUP(G$5,Functionalization!$G$6:$R$373,ROW($A256)-5,FALSE),IFERROR(INDEX(G$337:G$373,MATCH($F256,$B$337:$B$373,0))/VLOOKUP($F256,$B$337:$BB$373,MATCH(LEFT(TRIM(G$6),FIND("~",SUBSTITUTE(G$6,"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256))*HLOOKUP(LEFT(TRIM(G$6),FIND("~",SUBSTITUTE(G$6," ","~",LEN(TRIM(G$6))-LEN(SUBSTITUTE(TRIM(G$6)," ",""))))-1)&amp;" Total",$B$6:$BB$373,ROW($A256)-5,FALSE))</f>
        <v>48</v>
      </c>
      <c r="H256" s="10">
        <f ca="1">IF(H$5&lt;&gt;"",HLOOKUP(H$5,Functionalization!$G$6:$R$373,ROW($A256)-5,FALSE),IFERROR(INDEX(H$337:H$373,MATCH($F256,$B$337:$B$373,0))/VLOOKUP($F256,$B$337:$BB$373,MATCH(LEFT(TRIM(H$6),FIND("~",SUBSTITUTE(H$6,"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256))*HLOOKUP(LEFT(TRIM(H$6),FIND("~",SUBSTITUTE(H$6," ","~",LEN(TRIM(H$6))-LEN(SUBSTITUTE(TRIM(H$6)," ",""))))-1)&amp;" Total",$B$6:$BB$373,ROW($A256)-5,FALSE))</f>
        <v>35.614743260033592</v>
      </c>
      <c r="I256" s="10">
        <f ca="1">IF(I$5&lt;&gt;"",HLOOKUP(I$5,Functionalization!$G$6:$R$373,ROW($A256)-5,FALSE),IFERROR(INDEX(I$337:I$373,MATCH($F256,$B$337:$B$373,0))/VLOOKUP($F256,$B$337:$BB$373,MATCH(LEFT(TRIM(I$6),FIND("~",SUBSTITUTE(I$6,"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256))*HLOOKUP(LEFT(TRIM(I$6),FIND("~",SUBSTITUTE(I$6," ","~",LEN(TRIM(I$6))-LEN(SUBSTITUTE(TRIM(I$6)," ",""))))-1)&amp;" Total",$B$6:$BB$373,ROW($A256)-5,FALSE))</f>
        <v>0</v>
      </c>
      <c r="J256" s="10">
        <f ca="1">IF(J$5&lt;&gt;"",HLOOKUP(J$5,Functionalization!$G$6:$R$373,ROW($A256)-5,FALSE),IFERROR(INDEX(J$337:J$373,MATCH($F256,$B$337:$B$373,0))/VLOOKUP($F256,$B$337:$BB$373,MATCH(LEFT(TRIM(J$6),FIND("~",SUBSTITUTE(J$6,"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256))*HLOOKUP(LEFT(TRIM(J$6),FIND("~",SUBSTITUTE(J$6," ","~",LEN(TRIM(J$6))-LEN(SUBSTITUTE(TRIM(J$6)," ",""))))-1)&amp;" Total",$B$6:$BB$373,ROW($A256)-5,FALSE))</f>
        <v>12.385256739966408</v>
      </c>
      <c r="K256" s="10">
        <f ca="1">IF(K$5&lt;&gt;"",HLOOKUP(K$5,Functionalization!$G$6:$R$373,ROW($A256)-5,FALSE),IFERROR(INDEX(K$337:K$373,MATCH($F256,$B$337:$B$373,0))/VLOOKUP($F256,$B$337:$BB$373,MATCH(LEFT(TRIM(K$6),FIND("~",SUBSTITUTE(K$6,"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256))*HLOOKUP(LEFT(TRIM(K$6),FIND("~",SUBSTITUTE(K$6," ","~",LEN(TRIM(K$6))-LEN(SUBSTITUTE(TRIM(K$6)," ",""))))-1)&amp;" Total",$B$6:$BB$373,ROW($A256)-5,FALSE))</f>
        <v>0</v>
      </c>
      <c r="L256" s="10">
        <f ca="1">IF(L$5&lt;&gt;"",HLOOKUP(L$5,Functionalization!$G$6:$R$373,ROW($A256)-5,FALSE),IFERROR(INDEX(L$337:L$373,MATCH($F256,$B$337:$B$373,0))/VLOOKUP($F256,$B$337:$BB$373,MATCH(LEFT(TRIM(L$6),FIND("~",SUBSTITUTE(L$6,"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256))*HLOOKUP(LEFT(TRIM(L$6),FIND("~",SUBSTITUTE(L$6," ","~",LEN(TRIM(L$6))-LEN(SUBSTITUTE(TRIM(L$6)," ",""))))-1)&amp;" Total",$B$6:$BB$373,ROW($A256)-5,FALSE))</f>
        <v>0</v>
      </c>
      <c r="M256" s="10">
        <f ca="1">IF(M$5&lt;&gt;"",HLOOKUP(M$5,Functionalization!$G$6:$R$373,ROW($A256)-5,FALSE),IFERROR(INDEX(M$337:M$373,MATCH($F256,$B$337:$B$373,0))/VLOOKUP($F256,$B$337:$BB$373,MATCH(LEFT(TRIM(M$6),FIND("~",SUBSTITUTE(M$6,"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256))*HLOOKUP(LEFT(TRIM(M$6),FIND("~",SUBSTITUTE(M$6," ","~",LEN(TRIM(M$6))-LEN(SUBSTITUTE(TRIM(M$6)," ",""))))-1)&amp;" Total",$B$6:$BB$373,ROW($A256)-5,FALSE))</f>
        <v>0</v>
      </c>
      <c r="N256" s="10">
        <f ca="1">IF(N$5&lt;&gt;"",HLOOKUP(N$5,Functionalization!$G$6:$R$373,ROW($A256)-5,FALSE),IFERROR(INDEX(N$337:N$373,MATCH($F256,$B$337:$B$373,0))/VLOOKUP($F256,$B$337:$BB$373,MATCH(LEFT(TRIM(N$6),FIND("~",SUBSTITUTE(N$6,"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256))*HLOOKUP(LEFT(TRIM(N$6),FIND("~",SUBSTITUTE(N$6," ","~",LEN(TRIM(N$6))-LEN(SUBSTITUTE(TRIM(N$6)," ",""))))-1)&amp;" Total",$B$6:$BB$373,ROW($A256)-5,FALSE))</f>
        <v>0</v>
      </c>
      <c r="O256" s="10">
        <f ca="1">IF(O$5&lt;&gt;"",HLOOKUP(O$5,Functionalization!$G$6:$R$373,ROW($A256)-5,FALSE),IFERROR(INDEX(O$337:O$373,MATCH($F256,$B$337:$B$373,0))/VLOOKUP($F256,$B$337:$BB$373,MATCH(LEFT(TRIM(O$6),FIND("~",SUBSTITUTE(O$6,"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256))*HLOOKUP(LEFT(TRIM(O$6),FIND("~",SUBSTITUTE(O$6," ","~",LEN(TRIM(O$6))-LEN(SUBSTITUTE(TRIM(O$6)," ",""))))-1)&amp;" Total",$B$6:$BB$373,ROW($A256)-5,FALSE))</f>
        <v>0</v>
      </c>
      <c r="P256" s="10">
        <f ca="1">IF(P$5&lt;&gt;"",HLOOKUP(P$5,Functionalization!$G$6:$R$373,ROW($A256)-5,FALSE),IFERROR(INDEX(P$337:P$373,MATCH($F256,$B$337:$B$373,0))/VLOOKUP($F256,$B$337:$BB$373,MATCH(LEFT(TRIM(P$6),FIND("~",SUBSTITUTE(P$6,"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256))*HLOOKUP(LEFT(TRIM(P$6),FIND("~",SUBSTITUTE(P$6," ","~",LEN(TRIM(P$6))-LEN(SUBSTITUTE(TRIM(P$6)," ",""))))-1)&amp;" Total",$B$6:$BB$373,ROW($A256)-5,FALSE))</f>
        <v>0</v>
      </c>
      <c r="Q256" s="10">
        <f ca="1">IF(Q$5&lt;&gt;"",HLOOKUP(Q$5,Functionalization!$G$6:$R$373,ROW($A256)-5,FALSE),IFERROR(INDEX(Q$337:Q$373,MATCH($F256,$B$337:$B$373,0))/VLOOKUP($F256,$B$337:$BB$373,MATCH(LEFT(TRIM(Q$6),FIND("~",SUBSTITUTE(Q$6,"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256))*HLOOKUP(LEFT(TRIM(Q$6),FIND("~",SUBSTITUTE(Q$6," ","~",LEN(TRIM(Q$6))-LEN(SUBSTITUTE(TRIM(Q$6)," ",""))))-1)&amp;" Total",$B$6:$BB$373,ROW($A256)-5,FALSE))</f>
        <v>0</v>
      </c>
      <c r="R256" s="10">
        <f ca="1">IF(R$5&lt;&gt;"",HLOOKUP(R$5,Functionalization!$G$6:$R$373,ROW($A256)-5,FALSE),IFERROR(INDEX(R$337:R$373,MATCH($F256,$B$337:$B$373,0))/VLOOKUP($F256,$B$337:$BB$373,MATCH(LEFT(TRIM(R$6),FIND("~",SUBSTITUTE(R$6,"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256))*HLOOKUP(LEFT(TRIM(R$6),FIND("~",SUBSTITUTE(R$6," ","~",LEN(TRIM(R$6))-LEN(SUBSTITUTE(TRIM(R$6)," ",""))))-1)&amp;" Total",$B$6:$BB$373,ROW($A256)-5,FALSE))</f>
        <v>0</v>
      </c>
      <c r="S256" s="10">
        <f ca="1">IF(S$5&lt;&gt;"",HLOOKUP(S$5,Functionalization!$G$6:$R$373,ROW($A256)-5,FALSE),IFERROR(INDEX(S$337:S$373,MATCH($F256,$B$337:$B$373,0))/VLOOKUP($F256,$B$337:$BB$373,MATCH(LEFT(TRIM(S$6),FIND("~",SUBSTITUTE(S$6,"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256))*HLOOKUP(LEFT(TRIM(S$6),FIND("~",SUBSTITUTE(S$6," ","~",LEN(TRIM(S$6))-LEN(SUBSTITUTE(TRIM(S$6)," ",""))))-1)&amp;" Total",$B$6:$BB$373,ROW($A256)-5,FALSE))</f>
        <v>0</v>
      </c>
      <c r="T256" s="10">
        <f ca="1">IF(T$5&lt;&gt;"",HLOOKUP(T$5,Functionalization!$G$6:$R$373,ROW($A256)-5,FALSE),IFERROR(INDEX(T$337:T$373,MATCH($F256,$B$337:$B$373,0))/VLOOKUP($F256,$B$337:$BB$373,MATCH(LEFT(TRIM(T$6),FIND("~",SUBSTITUTE(T$6,"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256))*HLOOKUP(LEFT(TRIM(T$6),FIND("~",SUBSTITUTE(T$6," ","~",LEN(TRIM(T$6))-LEN(SUBSTITUTE(TRIM(T$6)," ",""))))-1)&amp;" Total",$B$6:$BB$373,ROW($A256)-5,FALSE))</f>
        <v>0</v>
      </c>
      <c r="U256" s="10">
        <f ca="1">IF(U$5&lt;&gt;"",HLOOKUP(U$5,Functionalization!$G$6:$R$373,ROW($A256)-5,FALSE),IFERROR(INDEX(U$337:U$373,MATCH($F256,$B$337:$B$373,0))/VLOOKUP($F256,$B$337:$BB$373,MATCH(LEFT(TRIM(U$6),FIND("~",SUBSTITUTE(U$6,"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256))*HLOOKUP(LEFT(TRIM(U$6),FIND("~",SUBSTITUTE(U$6," ","~",LEN(TRIM(U$6))-LEN(SUBSTITUTE(TRIM(U$6)," ",""))))-1)&amp;" Total",$B$6:$BB$373,ROW($A256)-5,FALSE))</f>
        <v>0</v>
      </c>
      <c r="V256" s="10">
        <f ca="1">IF(V$5&lt;&gt;"",HLOOKUP(V$5,Functionalization!$G$6:$R$373,ROW($A256)-5,FALSE),IFERROR(INDEX(V$337:V$373,MATCH($F256,$B$337:$B$373,0))/VLOOKUP($F256,$B$337:$BB$373,MATCH(LEFT(TRIM(V$6),FIND("~",SUBSTITUTE(V$6,"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256))*HLOOKUP(LEFT(TRIM(V$6),FIND("~",SUBSTITUTE(V$6," ","~",LEN(TRIM(V$6))-LEN(SUBSTITUTE(TRIM(V$6)," ",""))))-1)&amp;" Total",$B$6:$BB$373,ROW($A256)-5,FALSE))</f>
        <v>0</v>
      </c>
      <c r="W256" s="10">
        <f ca="1">IF(W$5&lt;&gt;"",HLOOKUP(W$5,Functionalization!$G$6:$R$373,ROW($A256)-5,FALSE),IFERROR(INDEX(W$337:W$373,MATCH($F256,$B$337:$B$373,0))/VLOOKUP($F256,$B$337:$BB$373,MATCH(LEFT(TRIM(W$6),FIND("~",SUBSTITUTE(W$6,"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256))*HLOOKUP(LEFT(TRIM(W$6),FIND("~",SUBSTITUTE(W$6," ","~",LEN(TRIM(W$6))-LEN(SUBSTITUTE(TRIM(W$6)," ",""))))-1)&amp;" Total",$B$6:$BB$373,ROW($A256)-5,FALSE))</f>
        <v>0</v>
      </c>
      <c r="X256" s="10">
        <f ca="1">IF(X$5&lt;&gt;"",HLOOKUP(X$5,Functionalization!$G$6:$R$373,ROW($A256)-5,FALSE),IFERROR(INDEX(X$337:X$373,MATCH($F256,$B$337:$B$373,0))/VLOOKUP($F256,$B$337:$BB$373,MATCH(LEFT(TRIM(X$6),FIND("~",SUBSTITUTE(X$6,"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256))*HLOOKUP(LEFT(TRIM(X$6),FIND("~",SUBSTITUTE(X$6," ","~",LEN(TRIM(X$6))-LEN(SUBSTITUTE(TRIM(X$6)," ",""))))-1)&amp;" Total",$B$6:$BB$373,ROW($A256)-5,FALSE))</f>
        <v>0</v>
      </c>
      <c r="Y256" s="10">
        <f ca="1">IF(Y$5&lt;&gt;"",HLOOKUP(Y$5,Functionalization!$G$6:$R$373,ROW($A256)-5,FALSE),IFERROR(INDEX(Y$337:Y$373,MATCH($F256,$B$337:$B$373,0))/VLOOKUP($F256,$B$337:$BB$373,MATCH(LEFT(TRIM(Y$6),FIND("~",SUBSTITUTE(Y$6,"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256))*HLOOKUP(LEFT(TRIM(Y$6),FIND("~",SUBSTITUTE(Y$6," ","~",LEN(TRIM(Y$6))-LEN(SUBSTITUTE(TRIM(Y$6)," ",""))))-1)&amp;" Total",$B$6:$BB$373,ROW($A256)-5,FALSE))</f>
        <v>0</v>
      </c>
      <c r="Z256" s="10">
        <f ca="1">IF(Z$5&lt;&gt;"",HLOOKUP(Z$5,Functionalization!$G$6:$R$373,ROW($A256)-5,FALSE),IFERROR(INDEX(Z$337:Z$373,MATCH($F256,$B$337:$B$373,0))/VLOOKUP($F256,$B$337:$BB$373,MATCH(LEFT(TRIM(Z$6),FIND("~",SUBSTITUTE(Z$6,"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256))*HLOOKUP(LEFT(TRIM(Z$6),FIND("~",SUBSTITUTE(Z$6," ","~",LEN(TRIM(Z$6))-LEN(SUBSTITUTE(TRIM(Z$6)," ",""))))-1)&amp;" Total",$B$6:$BB$373,ROW($A256)-5,FALSE))</f>
        <v>0</v>
      </c>
      <c r="AA256" s="10">
        <f ca="1">IF(AA$5&lt;&gt;"",HLOOKUP(AA$5,Functionalization!$G$6:$R$373,ROW($A256)-5,FALSE),IFERROR(INDEX(AA$337:AA$373,MATCH($F256,$B$337:$B$373,0))/VLOOKUP($F256,$B$337:$BB$373,MATCH(LEFT(TRIM(AA$6),FIND("~",SUBSTITUTE(AA$6,"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256))*HLOOKUP(LEFT(TRIM(AA$6),FIND("~",SUBSTITUTE(AA$6," ","~",LEN(TRIM(AA$6))-LEN(SUBSTITUTE(TRIM(AA$6)," ",""))))-1)&amp;" Total",$B$6:$BB$373,ROW($A256)-5,FALSE))</f>
        <v>0</v>
      </c>
      <c r="AB256" s="10">
        <f ca="1">IF(AB$5&lt;&gt;"",HLOOKUP(AB$5,Functionalization!$G$6:$R$373,ROW($A256)-5,FALSE),IFERROR(INDEX(AB$337:AB$373,MATCH($F256,$B$337:$B$373,0))/VLOOKUP($F256,$B$337:$BB$373,MATCH(LEFT(TRIM(AB$6),FIND("~",SUBSTITUTE(AB$6,"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256))*HLOOKUP(LEFT(TRIM(AB$6),FIND("~",SUBSTITUTE(AB$6," ","~",LEN(TRIM(AB$6))-LEN(SUBSTITUTE(TRIM(AB$6)," ",""))))-1)&amp;" Total",$B$6:$BB$373,ROW($A256)-5,FALSE))</f>
        <v>0</v>
      </c>
      <c r="AC256" s="10">
        <f ca="1">IF(AC$5&lt;&gt;"",HLOOKUP(AC$5,Functionalization!$G$6:$R$373,ROW($A256)-5,FALSE),IFERROR(INDEX(AC$337:AC$373,MATCH($F256,$B$337:$B$373,0))/VLOOKUP($F256,$B$337:$BB$373,MATCH(LEFT(TRIM(AC$6),FIND("~",SUBSTITUTE(AC$6,"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256))*HLOOKUP(LEFT(TRIM(AC$6),FIND("~",SUBSTITUTE(AC$6," ","~",LEN(TRIM(AC$6))-LEN(SUBSTITUTE(TRIM(AC$6)," ",""))))-1)&amp;" Total",$B$6:$BB$373,ROW($A256)-5,FALSE))</f>
        <v>0</v>
      </c>
      <c r="AD256" s="10">
        <f ca="1">IF(AD$5&lt;&gt;"",HLOOKUP(AD$5,Functionalization!$G$6:$R$373,ROW($A256)-5,FALSE),IFERROR(INDEX(AD$337:AD$373,MATCH($F256,$B$337:$B$373,0))/VLOOKUP($F256,$B$337:$BB$373,MATCH(LEFT(TRIM(AD$6),FIND("~",SUBSTITUTE(AD$6,"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256))*HLOOKUP(LEFT(TRIM(AD$6),FIND("~",SUBSTITUTE(AD$6," ","~",LEN(TRIM(AD$6))-LEN(SUBSTITUTE(TRIM(AD$6)," ",""))))-1)&amp;" Total",$B$6:$BB$373,ROW($A256)-5,FALSE))</f>
        <v>0</v>
      </c>
      <c r="AE256" s="10">
        <f ca="1">IF(AE$5&lt;&gt;"",HLOOKUP(AE$5,Functionalization!$G$6:$R$373,ROW($A256)-5,FALSE),IFERROR(INDEX(AE$337:AE$373,MATCH($F256,$B$337:$B$373,0))/VLOOKUP($F256,$B$337:$BB$373,MATCH(LEFT(TRIM(AE$6),FIND("~",SUBSTITUTE(AE$6,"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256))*HLOOKUP(LEFT(TRIM(AE$6),FIND("~",SUBSTITUTE(AE$6," ","~",LEN(TRIM(AE$6))-LEN(SUBSTITUTE(TRIM(AE$6)," ",""))))-1)&amp;" Total",$B$6:$BB$373,ROW($A256)-5,FALSE))</f>
        <v>0</v>
      </c>
      <c r="AF256" s="10">
        <f ca="1">IF(AF$5&lt;&gt;"",HLOOKUP(AF$5,Functionalization!$G$6:$R$373,ROW($A256)-5,FALSE),IFERROR(INDEX(AF$337:AF$373,MATCH($F256,$B$337:$B$373,0))/VLOOKUP($F256,$B$337:$BB$373,MATCH(LEFT(TRIM(AF$6),FIND("~",SUBSTITUTE(AF$6,"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256))*HLOOKUP(LEFT(TRIM(AF$6),FIND("~",SUBSTITUTE(AF$6," ","~",LEN(TRIM(AF$6))-LEN(SUBSTITUTE(TRIM(AF$6)," ",""))))-1)&amp;" Total",$B$6:$BB$373,ROW($A256)-5,FALSE))</f>
        <v>0</v>
      </c>
      <c r="AG256" s="10">
        <f ca="1">IF(AG$5&lt;&gt;"",HLOOKUP(AG$5,Functionalization!$G$6:$R$373,ROW($A256)-5,FALSE),IFERROR(INDEX(AG$337:AG$373,MATCH($F256,$B$337:$B$373,0))/VLOOKUP($F256,$B$337:$BB$373,MATCH(LEFT(TRIM(AG$6),FIND("~",SUBSTITUTE(AG$6,"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256))*HLOOKUP(LEFT(TRIM(AG$6),FIND("~",SUBSTITUTE(AG$6," ","~",LEN(TRIM(AG$6))-LEN(SUBSTITUTE(TRIM(AG$6)," ",""))))-1)&amp;" Total",$B$6:$BB$373,ROW($A256)-5,FALSE))</f>
        <v>0</v>
      </c>
      <c r="AH256" s="10">
        <f ca="1">IF(AH$5&lt;&gt;"",HLOOKUP(AH$5,Functionalization!$G$6:$R$373,ROW($A256)-5,FALSE),IFERROR(INDEX(AH$337:AH$373,MATCH($F256,$B$337:$B$373,0))/VLOOKUP($F256,$B$337:$BB$373,MATCH(LEFT(TRIM(AH$6),FIND("~",SUBSTITUTE(AH$6,"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256))*HLOOKUP(LEFT(TRIM(AH$6),FIND("~",SUBSTITUTE(AH$6," ","~",LEN(TRIM(AH$6))-LEN(SUBSTITUTE(TRIM(AH$6)," ",""))))-1)&amp;" Total",$B$6:$BB$373,ROW($A256)-5,FALSE))</f>
        <v>0</v>
      </c>
      <c r="AI256" s="10">
        <f ca="1">IF(AI$5&lt;&gt;"",HLOOKUP(AI$5,Functionalization!$G$6:$R$373,ROW($A256)-5,FALSE),IFERROR(INDEX(AI$337:AI$373,MATCH($F256,$B$337:$B$373,0))/VLOOKUP($F256,$B$337:$BB$373,MATCH(LEFT(TRIM(AI$6),FIND("~",SUBSTITUTE(AI$6,"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256))*HLOOKUP(LEFT(TRIM(AI$6),FIND("~",SUBSTITUTE(AI$6," ","~",LEN(TRIM(AI$6))-LEN(SUBSTITUTE(TRIM(AI$6)," ",""))))-1)&amp;" Total",$B$6:$BB$373,ROW($A256)-5,FALSE))</f>
        <v>0</v>
      </c>
      <c r="AJ256" s="10">
        <f ca="1">IF(AJ$5&lt;&gt;"",HLOOKUP(AJ$5,Functionalization!$G$6:$R$373,ROW($A256)-5,FALSE),IFERROR(INDEX(AJ$337:AJ$373,MATCH($F256,$B$337:$B$373,0))/VLOOKUP($F256,$B$337:$BB$373,MATCH(LEFT(TRIM(AJ$6),FIND("~",SUBSTITUTE(AJ$6,"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256))*HLOOKUP(LEFT(TRIM(AJ$6),FIND("~",SUBSTITUTE(AJ$6," ","~",LEN(TRIM(AJ$6))-LEN(SUBSTITUTE(TRIM(AJ$6)," ",""))))-1)&amp;" Total",$B$6:$BB$373,ROW($A256)-5,FALSE))</f>
        <v>0</v>
      </c>
      <c r="AK256" s="10">
        <f ca="1">IF(AK$5&lt;&gt;"",HLOOKUP(AK$5,Functionalization!$G$6:$R$373,ROW($A256)-5,FALSE),IFERROR(INDEX(AK$337:AK$373,MATCH($F256,$B$337:$B$373,0))/VLOOKUP($F256,$B$337:$BB$373,MATCH(LEFT(TRIM(AK$6),FIND("~",SUBSTITUTE(AK$6,"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256))*HLOOKUP(LEFT(TRIM(AK$6),FIND("~",SUBSTITUTE(AK$6," ","~",LEN(TRIM(AK$6))-LEN(SUBSTITUTE(TRIM(AK$6)," ",""))))-1)&amp;" Total",$B$6:$BB$373,ROW($A256)-5,FALSE))</f>
        <v>0</v>
      </c>
      <c r="AL256" s="10">
        <f ca="1">IF(AL$5&lt;&gt;"",HLOOKUP(AL$5,Functionalization!$G$6:$R$373,ROW($A256)-5,FALSE),IFERROR(INDEX(AL$337:AL$373,MATCH($F256,$B$337:$B$373,0))/VLOOKUP($F256,$B$337:$BB$373,MATCH(LEFT(TRIM(AL$6),FIND("~",SUBSTITUTE(AL$6,"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256))*HLOOKUP(LEFT(TRIM(AL$6),FIND("~",SUBSTITUTE(AL$6," ","~",LEN(TRIM(AL$6))-LEN(SUBSTITUTE(TRIM(AL$6)," ",""))))-1)&amp;" Total",$B$6:$BB$373,ROW($A256)-5,FALSE))</f>
        <v>0</v>
      </c>
      <c r="AM256" s="10">
        <f ca="1">IF(AM$5&lt;&gt;"",HLOOKUP(AM$5,Functionalization!$G$6:$R$373,ROW($A256)-5,FALSE),IFERROR(INDEX(AM$337:AM$373,MATCH($F256,$B$337:$B$373,0))/VLOOKUP($F256,$B$337:$BB$373,MATCH(LEFT(TRIM(AM$6),FIND("~",SUBSTITUTE(AM$6,"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256))*HLOOKUP(LEFT(TRIM(AM$6),FIND("~",SUBSTITUTE(AM$6," ","~",LEN(TRIM(AM$6))-LEN(SUBSTITUTE(TRIM(AM$6)," ",""))))-1)&amp;" Total",$B$6:$BB$373,ROW($A256)-5,FALSE))</f>
        <v>0</v>
      </c>
      <c r="AN256" s="10">
        <f ca="1">IF(AN$5&lt;&gt;"",HLOOKUP(AN$5,Functionalization!$G$6:$R$373,ROW($A256)-5,FALSE),IFERROR(INDEX(AN$337:AN$373,MATCH($F256,$B$337:$B$373,0))/VLOOKUP($F256,$B$337:$BB$373,MATCH(LEFT(TRIM(AN$6),FIND("~",SUBSTITUTE(AN$6,"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256))*HLOOKUP(LEFT(TRIM(AN$6),FIND("~",SUBSTITUTE(AN$6," ","~",LEN(TRIM(AN$6))-LEN(SUBSTITUTE(TRIM(AN$6)," ",""))))-1)&amp;" Total",$B$6:$BB$373,ROW($A256)-5,FALSE))</f>
        <v>0</v>
      </c>
      <c r="AO256" s="10">
        <f ca="1">IF(AO$5&lt;&gt;"",HLOOKUP(AO$5,Functionalization!$G$6:$R$373,ROW($A256)-5,FALSE),IFERROR(INDEX(AO$337:AO$373,MATCH($F256,$B$337:$B$373,0))/VLOOKUP($F256,$B$337:$BB$373,MATCH(LEFT(TRIM(AO$6),FIND("~",SUBSTITUTE(AO$6,"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256))*HLOOKUP(LEFT(TRIM(AO$6),FIND("~",SUBSTITUTE(AO$6," ","~",LEN(TRIM(AO$6))-LEN(SUBSTITUTE(TRIM(AO$6)," ",""))))-1)&amp;" Total",$B$6:$BB$373,ROW($A256)-5,FALSE))</f>
        <v>0</v>
      </c>
      <c r="AP256" s="10">
        <f ca="1">IF(AP$5&lt;&gt;"",HLOOKUP(AP$5,Functionalization!$G$6:$R$373,ROW($A256)-5,FALSE),IFERROR(INDEX(AP$337:AP$373,MATCH($F256,$B$337:$B$373,0))/VLOOKUP($F256,$B$337:$BB$373,MATCH(LEFT(TRIM(AP$6),FIND("~",SUBSTITUTE(AP$6,"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256))*HLOOKUP(LEFT(TRIM(AP$6),FIND("~",SUBSTITUTE(AP$6," ","~",LEN(TRIM(AP$6))-LEN(SUBSTITUTE(TRIM(AP$6)," ",""))))-1)&amp;" Total",$B$6:$BB$373,ROW($A256)-5,FALSE))</f>
        <v>0</v>
      </c>
      <c r="AQ256" s="10">
        <f ca="1">IF(AQ$5&lt;&gt;"",HLOOKUP(AQ$5,Functionalization!$G$6:$R$373,ROW($A256)-5,FALSE),IFERROR(INDEX(AQ$337:AQ$373,MATCH($F256,$B$337:$B$373,0))/VLOOKUP($F256,$B$337:$BB$373,MATCH(LEFT(TRIM(AQ$6),FIND("~",SUBSTITUTE(AQ$6,"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256))*HLOOKUP(LEFT(TRIM(AQ$6),FIND("~",SUBSTITUTE(AQ$6," ","~",LEN(TRIM(AQ$6))-LEN(SUBSTITUTE(TRIM(AQ$6)," ",""))))-1)&amp;" Total",$B$6:$BB$373,ROW($A256)-5,FALSE))</f>
        <v>0</v>
      </c>
      <c r="AR256" s="10">
        <f ca="1">IF(AR$5&lt;&gt;"",HLOOKUP(AR$5,Functionalization!$G$6:$R$373,ROW($A256)-5,FALSE),IFERROR(INDEX(AR$337:AR$373,MATCH($F256,$B$337:$B$373,0))/VLOOKUP($F256,$B$337:$BB$373,MATCH(LEFT(TRIM(AR$6),FIND("~",SUBSTITUTE(AR$6,"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256))*HLOOKUP(LEFT(TRIM(AR$6),FIND("~",SUBSTITUTE(AR$6," ","~",LEN(TRIM(AR$6))-LEN(SUBSTITUTE(TRIM(AR$6)," ",""))))-1)&amp;" Total",$B$6:$BB$373,ROW($A256)-5,FALSE))</f>
        <v>0</v>
      </c>
      <c r="AS256" s="10">
        <f ca="1">IF(AS$5&lt;&gt;"",HLOOKUP(AS$5,Functionalization!$G$6:$R$373,ROW($A256)-5,FALSE),IFERROR(INDEX(AS$337:AS$373,MATCH($F256,$B$337:$B$373,0))/VLOOKUP($F256,$B$337:$BB$373,MATCH(LEFT(TRIM(AS$6),FIND("~",SUBSTITUTE(AS$6,"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256))*HLOOKUP(LEFT(TRIM(AS$6),FIND("~",SUBSTITUTE(AS$6," ","~",LEN(TRIM(AS$6))-LEN(SUBSTITUTE(TRIM(AS$6)," ",""))))-1)&amp;" Total",$B$6:$BB$373,ROW($A256)-5,FALSE))</f>
        <v>0</v>
      </c>
      <c r="AT256" s="10">
        <f ca="1">IF(AT$5&lt;&gt;"",HLOOKUP(AT$5,Functionalization!$G$6:$R$373,ROW($A256)-5,FALSE),IFERROR(INDEX(AT$337:AT$373,MATCH($F256,$B$337:$B$373,0))/VLOOKUP($F256,$B$337:$BB$373,MATCH(LEFT(TRIM(AT$6),FIND("~",SUBSTITUTE(AT$6,"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256))*HLOOKUP(LEFT(TRIM(AT$6),FIND("~",SUBSTITUTE(AT$6," ","~",LEN(TRIM(AT$6))-LEN(SUBSTITUTE(TRIM(AT$6)," ",""))))-1)&amp;" Total",$B$6:$BB$373,ROW($A256)-5,FALSE))</f>
        <v>0</v>
      </c>
      <c r="AU256" s="10">
        <f ca="1">IF(AU$5&lt;&gt;"",HLOOKUP(AU$5,Functionalization!$G$6:$R$373,ROW($A256)-5,FALSE),IFERROR(INDEX(AU$337:AU$373,MATCH($F256,$B$337:$B$373,0))/VLOOKUP($F256,$B$337:$BB$373,MATCH(LEFT(TRIM(AU$6),FIND("~",SUBSTITUTE(AU$6,"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256))*HLOOKUP(LEFT(TRIM(AU$6),FIND("~",SUBSTITUTE(AU$6," ","~",LEN(TRIM(AU$6))-LEN(SUBSTITUTE(TRIM(AU$6)," ",""))))-1)&amp;" Total",$B$6:$BB$373,ROW($A256)-5,FALSE))</f>
        <v>0</v>
      </c>
      <c r="AV256" s="10">
        <f ca="1">IF(AV$5&lt;&gt;"",HLOOKUP(AV$5,Functionalization!$G$6:$R$373,ROW($A256)-5,FALSE),IFERROR(INDEX(AV$337:AV$373,MATCH($F256,$B$337:$B$373,0))/VLOOKUP($F256,$B$337:$BB$373,MATCH(LEFT(TRIM(AV$6),FIND("~",SUBSTITUTE(AV$6,"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256))*HLOOKUP(LEFT(TRIM(AV$6),FIND("~",SUBSTITUTE(AV$6," ","~",LEN(TRIM(AV$6))-LEN(SUBSTITUTE(TRIM(AV$6)," ",""))))-1)&amp;" Total",$B$6:$BB$373,ROW($A256)-5,FALSE))</f>
        <v>0</v>
      </c>
      <c r="AW256" s="10">
        <f ca="1">IF(AW$5&lt;&gt;"",HLOOKUP(AW$5,Functionalization!$G$6:$R$373,ROW($A256)-5,FALSE),IFERROR(INDEX(AW$337:AW$373,MATCH($F256,$B$337:$B$373,0))/VLOOKUP($F256,$B$337:$BB$373,MATCH(LEFT(TRIM(AW$6),FIND("~",SUBSTITUTE(AW$6,"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256))*HLOOKUP(LEFT(TRIM(AW$6),FIND("~",SUBSTITUTE(AW$6," ","~",LEN(TRIM(AW$6))-LEN(SUBSTITUTE(TRIM(AW$6)," ",""))))-1)&amp;" Total",$B$6:$BB$373,ROW($A256)-5,FALSE))</f>
        <v>0</v>
      </c>
      <c r="AX256" s="10">
        <f ca="1">IF(AX$5&lt;&gt;"",HLOOKUP(AX$5,Functionalization!$G$6:$R$373,ROW($A256)-5,FALSE),IFERROR(INDEX(AX$337:AX$373,MATCH($F256,$B$337:$B$373,0))/VLOOKUP($F256,$B$337:$BB$373,MATCH(LEFT(TRIM(AX$6),FIND("~",SUBSTITUTE(AX$6,"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256))*HLOOKUP(LEFT(TRIM(AX$6),FIND("~",SUBSTITUTE(AX$6," ","~",LEN(TRIM(AX$6))-LEN(SUBSTITUTE(TRIM(AX$6)," ",""))))-1)&amp;" Total",$B$6:$BB$373,ROW($A256)-5,FALSE))</f>
        <v>0</v>
      </c>
      <c r="AY256" s="10">
        <f ca="1">IF(AY$5&lt;&gt;"",HLOOKUP(AY$5,Functionalization!$G$6:$R$373,ROW($A256)-5,FALSE),IFERROR(INDEX(AY$337:AY$373,MATCH($F256,$B$337:$B$373,0))/VLOOKUP($F256,$B$337:$BB$373,MATCH(LEFT(TRIM(AY$6),FIND("~",SUBSTITUTE(AY$6,"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256))*HLOOKUP(LEFT(TRIM(AY$6),FIND("~",SUBSTITUTE(AY$6," ","~",LEN(TRIM(AY$6))-LEN(SUBSTITUTE(TRIM(AY$6)," ",""))))-1)&amp;" Total",$B$6:$BB$373,ROW($A256)-5,FALSE))</f>
        <v>0</v>
      </c>
      <c r="AZ256" s="10">
        <f ca="1">IF(AZ$5&lt;&gt;"",HLOOKUP(AZ$5,Functionalization!$G$6:$R$373,ROW($A256)-5,FALSE),IFERROR(INDEX(AZ$337:AZ$373,MATCH($F256,$B$337:$B$373,0))/VLOOKUP($F256,$B$337:$BB$373,MATCH(LEFT(TRIM(AZ$6),FIND("~",SUBSTITUTE(AZ$6,"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256))*HLOOKUP(LEFT(TRIM(AZ$6),FIND("~",SUBSTITUTE(AZ$6," ","~",LEN(TRIM(AZ$6))-LEN(SUBSTITUTE(TRIM(AZ$6)," ",""))))-1)&amp;" Total",$B$6:$BB$373,ROW($A256)-5,FALSE))</f>
        <v>0</v>
      </c>
      <c r="BA256" s="10">
        <f ca="1">IF(BA$5&lt;&gt;"",HLOOKUP(BA$5,Functionalization!$G$6:$R$373,ROW($A256)-5,FALSE),IFERROR(INDEX(BA$337:BA$373,MATCH($F256,$B$337:$B$373,0))/VLOOKUP($F256,$B$337:$BB$373,MATCH(LEFT(TRIM(BA$6),FIND("~",SUBSTITUTE(BA$6,"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256))*HLOOKUP(LEFT(TRIM(BA$6),FIND("~",SUBSTITUTE(BA$6," ","~",LEN(TRIM(BA$6))-LEN(SUBSTITUTE(TRIM(BA$6)," ",""))))-1)&amp;" Total",$B$6:$BB$373,ROW($A256)-5,FALSE))</f>
        <v>0</v>
      </c>
      <c r="BB256" s="10">
        <f ca="1">IF(BB$5&lt;&gt;"",HLOOKUP(BB$5,Functionalization!$G$6:$R$373,ROW($A256)-5,FALSE),IFERROR(INDEX(BB$337:BB$373,MATCH($F256,$B$337:$B$373,0))/VLOOKUP($F256,$B$337:$BB$373,MATCH(LEFT(TRIM(BB$6),FIND("~",SUBSTITUTE(BB$6,"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256))*HLOOKUP(LEFT(TRIM(BB$6),FIND("~",SUBSTITUTE(BB$6," ","~",LEN(TRIM(BB$6))-LEN(SUBSTITUTE(TRIM(BB$6)," ",""))))-1)&amp;" Total",$B$6:$BB$373,ROW($A256)-5,FALSE))</f>
        <v>0</v>
      </c>
      <c r="BD256">
        <f ca="1">IFERROR(IF(SUMIF($G$6:$BB$6,BD$6&amp;" Total",$G256:$BB256)-(SUMIF($G$6:$BB$6,BD$6&amp;" "&amp;'Input-Func_Class'!$D$22,$G256:$BB256)+IFERROR(SUMIF($G$6:$BB$6,BD$6&amp;" "&amp;'Input-Func_Class'!$E$22,$G256:$BB256),SUMIF($G$6:$BB$6,BD$6&amp;" "&amp;'Input-Func_Class'!$B$24,$G256:$BB256))+SUMIF($G$6:$BB$6,BD$6&amp;" "&amp;'Input-Func_Class'!$F$22,$G256:$BB256))&lt;Check_Limit,0,1),1)</f>
        <v>0</v>
      </c>
      <c r="BE256">
        <f ca="1">IFERROR(IF(SUMIF($G$6:$BB$6,BE$6&amp;" Total",$G256:$BB256)-(SUMIF($G$6:$BB$6,BE$6&amp;" "&amp;'Input-Func_Class'!$D$22,$G256:$BB256)+IFERROR(SUMIF($G$6:$BB$6,BE$6&amp;" "&amp;'Input-Func_Class'!$E$22,$G256:$BB256),SUMIF($G$6:$BB$6,BE$6&amp;" "&amp;'Input-Func_Class'!$B$24,$G256:$BB256))+SUMIF($G$6:$BB$6,BE$6&amp;" "&amp;'Input-Func_Class'!$F$22,$G256:$BB256))&lt;Check_Limit,0,1),1)</f>
        <v>0</v>
      </c>
      <c r="BF256">
        <f ca="1">IFERROR(IF(SUMIF($G$6:$BB$6,BF$6&amp;" Total",$G256:$BB256)-(SUMIF($G$6:$BB$6,BF$6&amp;" "&amp;'Input-Func_Class'!$D$22,$G256:$BB256)+IFERROR(SUMIF($G$6:$BB$6,BF$6&amp;" "&amp;'Input-Func_Class'!$E$22,$G256:$BB256),SUMIF($G$6:$BB$6,BF$6&amp;" "&amp;'Input-Func_Class'!$B$24,$G256:$BB256))+SUMIF($G$6:$BB$6,BF$6&amp;" "&amp;'Input-Func_Class'!$F$22,$G256:$BB256))&lt;Check_Limit,0,1),1)</f>
        <v>0</v>
      </c>
      <c r="BG256">
        <f ca="1">IFERROR(IF(SUMIF($G$6:$BB$6,BG$6&amp;" Total",$G256:$BB256)-(SUMIF($G$6:$BB$6,BG$6&amp;" "&amp;'Input-Func_Class'!$D$22,$G256:$BB256)+IFERROR(SUMIF($G$6:$BB$6,BG$6&amp;" "&amp;'Input-Func_Class'!$E$22,$G256:$BB256),SUMIF($G$6:$BB$6,BG$6&amp;" "&amp;'Input-Func_Class'!$B$24,$G256:$BB256))+SUMIF($G$6:$BB$6,BG$6&amp;" "&amp;'Input-Func_Class'!$F$22,$G256:$BB256))&lt;Check_Limit,0,1),1)</f>
        <v>0</v>
      </c>
      <c r="BH256">
        <f ca="1">IFERROR(IF(SUMIF($G$6:$BB$6,BH$6&amp;" Total",$G256:$BB256)-(SUMIF($G$6:$BB$6,BH$6&amp;" "&amp;'Input-Func_Class'!$D$22,$G256:$BB256)+IFERROR(SUMIF($G$6:$BB$6,BH$6&amp;" "&amp;'Input-Func_Class'!$E$22,$G256:$BB256),SUMIF($G$6:$BB$6,BH$6&amp;" "&amp;'Input-Func_Class'!$B$24,$G256:$BB256))+SUMIF($G$6:$BB$6,BH$6&amp;" "&amp;'Input-Func_Class'!$F$22,$G256:$BB256))&lt;Check_Limit,0,1),1)</f>
        <v>0</v>
      </c>
      <c r="BI256">
        <f ca="1">IFERROR(IF(SUMIF($G$6:$BB$6,BI$6&amp;" Total",$G256:$BB256)-(SUMIF($G$6:$BB$6,BI$6&amp;" "&amp;'Input-Func_Class'!$D$22,$G256:$BB256)+IFERROR(SUMIF($G$6:$BB$6,BI$6&amp;" "&amp;'Input-Func_Class'!$E$22,$G256:$BB256),SUMIF($G$6:$BB$6,BI$6&amp;" "&amp;'Input-Func_Class'!$B$24,$G256:$BB256))+SUMIF($G$6:$BB$6,BI$6&amp;" "&amp;'Input-Func_Class'!$F$22,$G256:$BB256))&lt;Check_Limit,0,1),1)</f>
        <v>0</v>
      </c>
      <c r="BJ256">
        <f ca="1">IFERROR(IF(SUMIF($G$6:$BB$6,BJ$6&amp;" Total",$G256:$BB256)-(SUMIF($G$6:$BB$6,BJ$6&amp;" "&amp;'Input-Func_Class'!$D$22,$G256:$BB256)+IFERROR(SUMIF($G$6:$BB$6,BJ$6&amp;" "&amp;'Input-Func_Class'!$E$22,$G256:$BB256),SUMIF($G$6:$BB$6,BJ$6&amp;" "&amp;'Input-Func_Class'!$B$24,$G256:$BB256))+SUMIF($G$6:$BB$6,BJ$6&amp;" "&amp;'Input-Func_Class'!$F$22,$G256:$BB256))&lt;Check_Limit,0,1),1)</f>
        <v>0</v>
      </c>
      <c r="BK256">
        <f ca="1">IFERROR(IF(SUMIF($G$6:$BB$6,BK$6&amp;" Total",$G256:$BB256)-(SUMIF($G$6:$BB$6,BK$6&amp;" "&amp;'Input-Func_Class'!$D$22,$G256:$BB256)+IFERROR(SUMIF($G$6:$BB$6,BK$6&amp;" "&amp;'Input-Func_Class'!$E$22,$G256:$BB256),SUMIF($G$6:$BB$6,BK$6&amp;" "&amp;'Input-Func_Class'!$B$24,$G256:$BB256))+SUMIF($G$6:$BB$6,BK$6&amp;" "&amp;'Input-Func_Class'!$F$22,$G256:$BB256))&lt;Check_Limit,0,1),1)</f>
        <v>0</v>
      </c>
      <c r="BL256">
        <f ca="1">IFERROR(IF(SUMIF($G$6:$BB$6,BL$6&amp;" Total",$G256:$BB256)-(SUMIF($G$6:$BB$6,BL$6&amp;" "&amp;'Input-Func_Class'!$D$22,$G256:$BB256)+IFERROR(SUMIF($G$6:$BB$6,BL$6&amp;" "&amp;'Input-Func_Class'!$E$22,$G256:$BB256),SUMIF($G$6:$BB$6,BL$6&amp;" "&amp;'Input-Func_Class'!$B$24,$G256:$BB256))+SUMIF($G$6:$BB$6,BL$6&amp;" "&amp;'Input-Func_Class'!$F$22,$G256:$BB256))&lt;Check_Limit,0,1),1)</f>
        <v>0</v>
      </c>
      <c r="BM256">
        <f ca="1">IFERROR(IF(SUMIF($G$6:$BB$6,BM$6&amp;" Total",$G256:$BB256)-(SUMIF($G$6:$BB$6,BM$6&amp;" "&amp;'Input-Func_Class'!$D$22,$G256:$BB256)+IFERROR(SUMIF($G$6:$BB$6,BM$6&amp;" "&amp;'Input-Func_Class'!$E$22,$G256:$BB256),SUMIF($G$6:$BB$6,BM$6&amp;" "&amp;'Input-Func_Class'!$B$24,$G256:$BB256))+SUMIF($G$6:$BB$6,BM$6&amp;" "&amp;'Input-Func_Class'!$F$22,$G256:$BB256))&lt;Check_Limit,0,1),1)</f>
        <v>0</v>
      </c>
      <c r="BN256">
        <f ca="1">IFERROR(IF(SUMIF($G$6:$BB$6,BN$6&amp;" Total",$G256:$BB256)-(SUMIF($G$6:$BB$6,BN$6&amp;" "&amp;'Input-Func_Class'!$D$22,$G256:$BB256)+IFERROR(SUMIF($G$6:$BB$6,BN$6&amp;" "&amp;'Input-Func_Class'!$E$22,$G256:$BB256),SUMIF($G$6:$BB$6,BN$6&amp;" "&amp;'Input-Func_Class'!$B$24,$G256:$BB256))+SUMIF($G$6:$BB$6,BN$6&amp;" "&amp;'Input-Func_Class'!$F$22,$G256:$BB256))&lt;Check_Limit,0,1),1)</f>
        <v>0</v>
      </c>
      <c r="BO256">
        <f ca="1">IFERROR(IF(SUMIF($G$6:$BB$6,BO$6&amp;" Total",$G256:$BB256)-(SUMIF($G$6:$BB$6,BO$6&amp;" "&amp;'Input-Func_Class'!$D$22,$G256:$BB256)+IFERROR(SUMIF($G$6:$BB$6,BO$6&amp;" "&amp;'Input-Func_Class'!$E$22,$G256:$BB256),SUMIF($G$6:$BB$6,BO$6&amp;" "&amp;'Input-Func_Class'!$B$24,$G256:$BB256))+SUMIF($G$6:$BB$6,BO$6&amp;" "&amp;'Input-Func_Class'!$F$22,$G256:$BB256))&lt;Check_Limit,0,1),1)</f>
        <v>0</v>
      </c>
    </row>
    <row r="257" spans="1:67" outlineLevel="1">
      <c r="A257" s="31">
        <f>IF(ISBLANK('Input-Accounts'!A257),"",'Input-Accounts'!A257)</f>
        <v>227</v>
      </c>
      <c r="B257" s="53" t="str">
        <f>IF(ISBLANK('Input-Accounts'!B257),"",'Input-Accounts'!B257)</f>
        <v>STRUC &amp; IMPROV-GENERAL M &amp; R</v>
      </c>
      <c r="C257" s="31">
        <f>IF(ISBLANK('Input-Accounts'!C257),"",'Input-Accounts'!C257)</f>
        <v>375.3</v>
      </c>
      <c r="D257" s="10">
        <f>Functionalization!$D257</f>
        <v>0</v>
      </c>
      <c r="E257" s="10">
        <f t="shared" si="73"/>
        <v>0</v>
      </c>
      <c r="F257" s="3" t="str">
        <f>IF($D257=0,"-",IF('Input-Accounts'!$E257&lt;&gt;0,'Input-Accounts'!$E257,'Input-Accounts'!$G257))</f>
        <v>-</v>
      </c>
      <c r="G257" s="10">
        <f ca="1">IF(G$5&lt;&gt;"",HLOOKUP(G$5,Functionalization!$G$6:$R$373,ROW($A257)-5,FALSE),IFERROR(INDEX(G$337:G$373,MATCH($F257,$B$337:$B$373,0))/VLOOKUP($F257,$B$337:$BB$373,MATCH(LEFT(TRIM(G$6),FIND("~",SUBSTITUTE(G$6,"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257))*HLOOKUP(LEFT(TRIM(G$6),FIND("~",SUBSTITUTE(G$6," ","~",LEN(TRIM(G$6))-LEN(SUBSTITUTE(TRIM(G$6)," ",""))))-1)&amp;" Total",$B$6:$BB$373,ROW($A257)-5,FALSE))</f>
        <v>0</v>
      </c>
      <c r="H257" s="10">
        <f ca="1">IF(H$5&lt;&gt;"",HLOOKUP(H$5,Functionalization!$G$6:$R$373,ROW($A257)-5,FALSE),IFERROR(INDEX(H$337:H$373,MATCH($F257,$B$337:$B$373,0))/VLOOKUP($F257,$B$337:$BB$373,MATCH(LEFT(TRIM(H$6),FIND("~",SUBSTITUTE(H$6,"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257))*HLOOKUP(LEFT(TRIM(H$6),FIND("~",SUBSTITUTE(H$6," ","~",LEN(TRIM(H$6))-LEN(SUBSTITUTE(TRIM(H$6)," ",""))))-1)&amp;" Total",$B$6:$BB$373,ROW($A257)-5,FALSE))</f>
        <v>0</v>
      </c>
      <c r="I257" s="10">
        <f ca="1">IF(I$5&lt;&gt;"",HLOOKUP(I$5,Functionalization!$G$6:$R$373,ROW($A257)-5,FALSE),IFERROR(INDEX(I$337:I$373,MATCH($F257,$B$337:$B$373,0))/VLOOKUP($F257,$B$337:$BB$373,MATCH(LEFT(TRIM(I$6),FIND("~",SUBSTITUTE(I$6,"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257))*HLOOKUP(LEFT(TRIM(I$6),FIND("~",SUBSTITUTE(I$6," ","~",LEN(TRIM(I$6))-LEN(SUBSTITUTE(TRIM(I$6)," ",""))))-1)&amp;" Total",$B$6:$BB$373,ROW($A257)-5,FALSE))</f>
        <v>0</v>
      </c>
      <c r="J257" s="10">
        <f ca="1">IF(J$5&lt;&gt;"",HLOOKUP(J$5,Functionalization!$G$6:$R$373,ROW($A257)-5,FALSE),IFERROR(INDEX(J$337:J$373,MATCH($F257,$B$337:$B$373,0))/VLOOKUP($F257,$B$337:$BB$373,MATCH(LEFT(TRIM(J$6),FIND("~",SUBSTITUTE(J$6,"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257))*HLOOKUP(LEFT(TRIM(J$6),FIND("~",SUBSTITUTE(J$6," ","~",LEN(TRIM(J$6))-LEN(SUBSTITUTE(TRIM(J$6)," ",""))))-1)&amp;" Total",$B$6:$BB$373,ROW($A257)-5,FALSE))</f>
        <v>0</v>
      </c>
      <c r="K257" s="10">
        <f ca="1">IF(K$5&lt;&gt;"",HLOOKUP(K$5,Functionalization!$G$6:$R$373,ROW($A257)-5,FALSE),IFERROR(INDEX(K$337:K$373,MATCH($F257,$B$337:$B$373,0))/VLOOKUP($F257,$B$337:$BB$373,MATCH(LEFT(TRIM(K$6),FIND("~",SUBSTITUTE(K$6,"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257))*HLOOKUP(LEFT(TRIM(K$6),FIND("~",SUBSTITUTE(K$6," ","~",LEN(TRIM(K$6))-LEN(SUBSTITUTE(TRIM(K$6)," ",""))))-1)&amp;" Total",$B$6:$BB$373,ROW($A257)-5,FALSE))</f>
        <v>0</v>
      </c>
      <c r="L257" s="10">
        <f ca="1">IF(L$5&lt;&gt;"",HLOOKUP(L$5,Functionalization!$G$6:$R$373,ROW($A257)-5,FALSE),IFERROR(INDEX(L$337:L$373,MATCH($F257,$B$337:$B$373,0))/VLOOKUP($F257,$B$337:$BB$373,MATCH(LEFT(TRIM(L$6),FIND("~",SUBSTITUTE(L$6,"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257))*HLOOKUP(LEFT(TRIM(L$6),FIND("~",SUBSTITUTE(L$6," ","~",LEN(TRIM(L$6))-LEN(SUBSTITUTE(TRIM(L$6)," ",""))))-1)&amp;" Total",$B$6:$BB$373,ROW($A257)-5,FALSE))</f>
        <v>0</v>
      </c>
      <c r="M257" s="10">
        <f ca="1">IF(M$5&lt;&gt;"",HLOOKUP(M$5,Functionalization!$G$6:$R$373,ROW($A257)-5,FALSE),IFERROR(INDEX(M$337:M$373,MATCH($F257,$B$337:$B$373,0))/VLOOKUP($F257,$B$337:$BB$373,MATCH(LEFT(TRIM(M$6),FIND("~",SUBSTITUTE(M$6,"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257))*HLOOKUP(LEFT(TRIM(M$6),FIND("~",SUBSTITUTE(M$6," ","~",LEN(TRIM(M$6))-LEN(SUBSTITUTE(TRIM(M$6)," ",""))))-1)&amp;" Total",$B$6:$BB$373,ROW($A257)-5,FALSE))</f>
        <v>0</v>
      </c>
      <c r="N257" s="10">
        <f ca="1">IF(N$5&lt;&gt;"",HLOOKUP(N$5,Functionalization!$G$6:$R$373,ROW($A257)-5,FALSE),IFERROR(INDEX(N$337:N$373,MATCH($F257,$B$337:$B$373,0))/VLOOKUP($F257,$B$337:$BB$373,MATCH(LEFT(TRIM(N$6),FIND("~",SUBSTITUTE(N$6,"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257))*HLOOKUP(LEFT(TRIM(N$6),FIND("~",SUBSTITUTE(N$6," ","~",LEN(TRIM(N$6))-LEN(SUBSTITUTE(TRIM(N$6)," ",""))))-1)&amp;" Total",$B$6:$BB$373,ROW($A257)-5,FALSE))</f>
        <v>0</v>
      </c>
      <c r="O257" s="10">
        <f ca="1">IF(O$5&lt;&gt;"",HLOOKUP(O$5,Functionalization!$G$6:$R$373,ROW($A257)-5,FALSE),IFERROR(INDEX(O$337:O$373,MATCH($F257,$B$337:$B$373,0))/VLOOKUP($F257,$B$337:$BB$373,MATCH(LEFT(TRIM(O$6),FIND("~",SUBSTITUTE(O$6,"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257))*HLOOKUP(LEFT(TRIM(O$6),FIND("~",SUBSTITUTE(O$6," ","~",LEN(TRIM(O$6))-LEN(SUBSTITUTE(TRIM(O$6)," ",""))))-1)&amp;" Total",$B$6:$BB$373,ROW($A257)-5,FALSE))</f>
        <v>0</v>
      </c>
      <c r="P257" s="10">
        <f ca="1">IF(P$5&lt;&gt;"",HLOOKUP(P$5,Functionalization!$G$6:$R$373,ROW($A257)-5,FALSE),IFERROR(INDEX(P$337:P$373,MATCH($F257,$B$337:$B$373,0))/VLOOKUP($F257,$B$337:$BB$373,MATCH(LEFT(TRIM(P$6),FIND("~",SUBSTITUTE(P$6,"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257))*HLOOKUP(LEFT(TRIM(P$6),FIND("~",SUBSTITUTE(P$6," ","~",LEN(TRIM(P$6))-LEN(SUBSTITUTE(TRIM(P$6)," ",""))))-1)&amp;" Total",$B$6:$BB$373,ROW($A257)-5,FALSE))</f>
        <v>0</v>
      </c>
      <c r="Q257" s="10">
        <f ca="1">IF(Q$5&lt;&gt;"",HLOOKUP(Q$5,Functionalization!$G$6:$R$373,ROW($A257)-5,FALSE),IFERROR(INDEX(Q$337:Q$373,MATCH($F257,$B$337:$B$373,0))/VLOOKUP($F257,$B$337:$BB$373,MATCH(LEFT(TRIM(Q$6),FIND("~",SUBSTITUTE(Q$6,"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257))*HLOOKUP(LEFT(TRIM(Q$6),FIND("~",SUBSTITUTE(Q$6," ","~",LEN(TRIM(Q$6))-LEN(SUBSTITUTE(TRIM(Q$6)," ",""))))-1)&amp;" Total",$B$6:$BB$373,ROW($A257)-5,FALSE))</f>
        <v>0</v>
      </c>
      <c r="R257" s="10">
        <f ca="1">IF(R$5&lt;&gt;"",HLOOKUP(R$5,Functionalization!$G$6:$R$373,ROW($A257)-5,FALSE),IFERROR(INDEX(R$337:R$373,MATCH($F257,$B$337:$B$373,0))/VLOOKUP($F257,$B$337:$BB$373,MATCH(LEFT(TRIM(R$6),FIND("~",SUBSTITUTE(R$6,"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257))*HLOOKUP(LEFT(TRIM(R$6),FIND("~",SUBSTITUTE(R$6," ","~",LEN(TRIM(R$6))-LEN(SUBSTITUTE(TRIM(R$6)," ",""))))-1)&amp;" Total",$B$6:$BB$373,ROW($A257)-5,FALSE))</f>
        <v>0</v>
      </c>
      <c r="S257" s="10">
        <f ca="1">IF(S$5&lt;&gt;"",HLOOKUP(S$5,Functionalization!$G$6:$R$373,ROW($A257)-5,FALSE),IFERROR(INDEX(S$337:S$373,MATCH($F257,$B$337:$B$373,0))/VLOOKUP($F257,$B$337:$BB$373,MATCH(LEFT(TRIM(S$6),FIND("~",SUBSTITUTE(S$6,"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257))*HLOOKUP(LEFT(TRIM(S$6),FIND("~",SUBSTITUTE(S$6," ","~",LEN(TRIM(S$6))-LEN(SUBSTITUTE(TRIM(S$6)," ",""))))-1)&amp;" Total",$B$6:$BB$373,ROW($A257)-5,FALSE))</f>
        <v>0</v>
      </c>
      <c r="T257" s="10">
        <f ca="1">IF(T$5&lt;&gt;"",HLOOKUP(T$5,Functionalization!$G$6:$R$373,ROW($A257)-5,FALSE),IFERROR(INDEX(T$337:T$373,MATCH($F257,$B$337:$B$373,0))/VLOOKUP($F257,$B$337:$BB$373,MATCH(LEFT(TRIM(T$6),FIND("~",SUBSTITUTE(T$6,"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257))*HLOOKUP(LEFT(TRIM(T$6),FIND("~",SUBSTITUTE(T$6," ","~",LEN(TRIM(T$6))-LEN(SUBSTITUTE(TRIM(T$6)," ",""))))-1)&amp;" Total",$B$6:$BB$373,ROW($A257)-5,FALSE))</f>
        <v>0</v>
      </c>
      <c r="U257" s="10">
        <f ca="1">IF(U$5&lt;&gt;"",HLOOKUP(U$5,Functionalization!$G$6:$R$373,ROW($A257)-5,FALSE),IFERROR(INDEX(U$337:U$373,MATCH($F257,$B$337:$B$373,0))/VLOOKUP($F257,$B$337:$BB$373,MATCH(LEFT(TRIM(U$6),FIND("~",SUBSTITUTE(U$6,"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257))*HLOOKUP(LEFT(TRIM(U$6),FIND("~",SUBSTITUTE(U$6," ","~",LEN(TRIM(U$6))-LEN(SUBSTITUTE(TRIM(U$6)," ",""))))-1)&amp;" Total",$B$6:$BB$373,ROW($A257)-5,FALSE))</f>
        <v>0</v>
      </c>
      <c r="V257" s="10">
        <f ca="1">IF(V$5&lt;&gt;"",HLOOKUP(V$5,Functionalization!$G$6:$R$373,ROW($A257)-5,FALSE),IFERROR(INDEX(V$337:V$373,MATCH($F257,$B$337:$B$373,0))/VLOOKUP($F257,$B$337:$BB$373,MATCH(LEFT(TRIM(V$6),FIND("~",SUBSTITUTE(V$6,"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257))*HLOOKUP(LEFT(TRIM(V$6),FIND("~",SUBSTITUTE(V$6," ","~",LEN(TRIM(V$6))-LEN(SUBSTITUTE(TRIM(V$6)," ",""))))-1)&amp;" Total",$B$6:$BB$373,ROW($A257)-5,FALSE))</f>
        <v>0</v>
      </c>
      <c r="W257" s="10">
        <f ca="1">IF(W$5&lt;&gt;"",HLOOKUP(W$5,Functionalization!$G$6:$R$373,ROW($A257)-5,FALSE),IFERROR(INDEX(W$337:W$373,MATCH($F257,$B$337:$B$373,0))/VLOOKUP($F257,$B$337:$BB$373,MATCH(LEFT(TRIM(W$6),FIND("~",SUBSTITUTE(W$6,"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257))*HLOOKUP(LEFT(TRIM(W$6),FIND("~",SUBSTITUTE(W$6," ","~",LEN(TRIM(W$6))-LEN(SUBSTITUTE(TRIM(W$6)," ",""))))-1)&amp;" Total",$B$6:$BB$373,ROW($A257)-5,FALSE))</f>
        <v>0</v>
      </c>
      <c r="X257" s="10">
        <f ca="1">IF(X$5&lt;&gt;"",HLOOKUP(X$5,Functionalization!$G$6:$R$373,ROW($A257)-5,FALSE),IFERROR(INDEX(X$337:X$373,MATCH($F257,$B$337:$B$373,0))/VLOOKUP($F257,$B$337:$BB$373,MATCH(LEFT(TRIM(X$6),FIND("~",SUBSTITUTE(X$6,"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257))*HLOOKUP(LEFT(TRIM(X$6),FIND("~",SUBSTITUTE(X$6," ","~",LEN(TRIM(X$6))-LEN(SUBSTITUTE(TRIM(X$6)," ",""))))-1)&amp;" Total",$B$6:$BB$373,ROW($A257)-5,FALSE))</f>
        <v>0</v>
      </c>
      <c r="Y257" s="10">
        <f ca="1">IF(Y$5&lt;&gt;"",HLOOKUP(Y$5,Functionalization!$G$6:$R$373,ROW($A257)-5,FALSE),IFERROR(INDEX(Y$337:Y$373,MATCH($F257,$B$337:$B$373,0))/VLOOKUP($F257,$B$337:$BB$373,MATCH(LEFT(TRIM(Y$6),FIND("~",SUBSTITUTE(Y$6,"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257))*HLOOKUP(LEFT(TRIM(Y$6),FIND("~",SUBSTITUTE(Y$6," ","~",LEN(TRIM(Y$6))-LEN(SUBSTITUTE(TRIM(Y$6)," ",""))))-1)&amp;" Total",$B$6:$BB$373,ROW($A257)-5,FALSE))</f>
        <v>0</v>
      </c>
      <c r="Z257" s="10">
        <f ca="1">IF(Z$5&lt;&gt;"",HLOOKUP(Z$5,Functionalization!$G$6:$R$373,ROW($A257)-5,FALSE),IFERROR(INDEX(Z$337:Z$373,MATCH($F257,$B$337:$B$373,0))/VLOOKUP($F257,$B$337:$BB$373,MATCH(LEFT(TRIM(Z$6),FIND("~",SUBSTITUTE(Z$6,"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257))*HLOOKUP(LEFT(TRIM(Z$6),FIND("~",SUBSTITUTE(Z$6," ","~",LEN(TRIM(Z$6))-LEN(SUBSTITUTE(TRIM(Z$6)," ",""))))-1)&amp;" Total",$B$6:$BB$373,ROW($A257)-5,FALSE))</f>
        <v>0</v>
      </c>
      <c r="AA257" s="10">
        <f ca="1">IF(AA$5&lt;&gt;"",HLOOKUP(AA$5,Functionalization!$G$6:$R$373,ROW($A257)-5,FALSE),IFERROR(INDEX(AA$337:AA$373,MATCH($F257,$B$337:$B$373,0))/VLOOKUP($F257,$B$337:$BB$373,MATCH(LEFT(TRIM(AA$6),FIND("~",SUBSTITUTE(AA$6,"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257))*HLOOKUP(LEFT(TRIM(AA$6),FIND("~",SUBSTITUTE(AA$6," ","~",LEN(TRIM(AA$6))-LEN(SUBSTITUTE(TRIM(AA$6)," ",""))))-1)&amp;" Total",$B$6:$BB$373,ROW($A257)-5,FALSE))</f>
        <v>0</v>
      </c>
      <c r="AB257" s="10">
        <f ca="1">IF(AB$5&lt;&gt;"",HLOOKUP(AB$5,Functionalization!$G$6:$R$373,ROW($A257)-5,FALSE),IFERROR(INDEX(AB$337:AB$373,MATCH($F257,$B$337:$B$373,0))/VLOOKUP($F257,$B$337:$BB$373,MATCH(LEFT(TRIM(AB$6),FIND("~",SUBSTITUTE(AB$6,"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257))*HLOOKUP(LEFT(TRIM(AB$6),FIND("~",SUBSTITUTE(AB$6," ","~",LEN(TRIM(AB$6))-LEN(SUBSTITUTE(TRIM(AB$6)," ",""))))-1)&amp;" Total",$B$6:$BB$373,ROW($A257)-5,FALSE))</f>
        <v>0</v>
      </c>
      <c r="AC257" s="10">
        <f ca="1">IF(AC$5&lt;&gt;"",HLOOKUP(AC$5,Functionalization!$G$6:$R$373,ROW($A257)-5,FALSE),IFERROR(INDEX(AC$337:AC$373,MATCH($F257,$B$337:$B$373,0))/VLOOKUP($F257,$B$337:$BB$373,MATCH(LEFT(TRIM(AC$6),FIND("~",SUBSTITUTE(AC$6,"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257))*HLOOKUP(LEFT(TRIM(AC$6),FIND("~",SUBSTITUTE(AC$6," ","~",LEN(TRIM(AC$6))-LEN(SUBSTITUTE(TRIM(AC$6)," ",""))))-1)&amp;" Total",$B$6:$BB$373,ROW($A257)-5,FALSE))</f>
        <v>0</v>
      </c>
      <c r="AD257" s="10">
        <f ca="1">IF(AD$5&lt;&gt;"",HLOOKUP(AD$5,Functionalization!$G$6:$R$373,ROW($A257)-5,FALSE),IFERROR(INDEX(AD$337:AD$373,MATCH($F257,$B$337:$B$373,0))/VLOOKUP($F257,$B$337:$BB$373,MATCH(LEFT(TRIM(AD$6),FIND("~",SUBSTITUTE(AD$6,"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257))*HLOOKUP(LEFT(TRIM(AD$6),FIND("~",SUBSTITUTE(AD$6," ","~",LEN(TRIM(AD$6))-LEN(SUBSTITUTE(TRIM(AD$6)," ",""))))-1)&amp;" Total",$B$6:$BB$373,ROW($A257)-5,FALSE))</f>
        <v>0</v>
      </c>
      <c r="AE257" s="10">
        <f ca="1">IF(AE$5&lt;&gt;"",HLOOKUP(AE$5,Functionalization!$G$6:$R$373,ROW($A257)-5,FALSE),IFERROR(INDEX(AE$337:AE$373,MATCH($F257,$B$337:$B$373,0))/VLOOKUP($F257,$B$337:$BB$373,MATCH(LEFT(TRIM(AE$6),FIND("~",SUBSTITUTE(AE$6,"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257))*HLOOKUP(LEFT(TRIM(AE$6),FIND("~",SUBSTITUTE(AE$6," ","~",LEN(TRIM(AE$6))-LEN(SUBSTITUTE(TRIM(AE$6)," ",""))))-1)&amp;" Total",$B$6:$BB$373,ROW($A257)-5,FALSE))</f>
        <v>0</v>
      </c>
      <c r="AF257" s="10">
        <f ca="1">IF(AF$5&lt;&gt;"",HLOOKUP(AF$5,Functionalization!$G$6:$R$373,ROW($A257)-5,FALSE),IFERROR(INDEX(AF$337:AF$373,MATCH($F257,$B$337:$B$373,0))/VLOOKUP($F257,$B$337:$BB$373,MATCH(LEFT(TRIM(AF$6),FIND("~",SUBSTITUTE(AF$6,"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257))*HLOOKUP(LEFT(TRIM(AF$6),FIND("~",SUBSTITUTE(AF$6," ","~",LEN(TRIM(AF$6))-LEN(SUBSTITUTE(TRIM(AF$6)," ",""))))-1)&amp;" Total",$B$6:$BB$373,ROW($A257)-5,FALSE))</f>
        <v>0</v>
      </c>
      <c r="AG257" s="10">
        <f ca="1">IF(AG$5&lt;&gt;"",HLOOKUP(AG$5,Functionalization!$G$6:$R$373,ROW($A257)-5,FALSE),IFERROR(INDEX(AG$337:AG$373,MATCH($F257,$B$337:$B$373,0))/VLOOKUP($F257,$B$337:$BB$373,MATCH(LEFT(TRIM(AG$6),FIND("~",SUBSTITUTE(AG$6,"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257))*HLOOKUP(LEFT(TRIM(AG$6),FIND("~",SUBSTITUTE(AG$6," ","~",LEN(TRIM(AG$6))-LEN(SUBSTITUTE(TRIM(AG$6)," ",""))))-1)&amp;" Total",$B$6:$BB$373,ROW($A257)-5,FALSE))</f>
        <v>0</v>
      </c>
      <c r="AH257" s="10">
        <f ca="1">IF(AH$5&lt;&gt;"",HLOOKUP(AH$5,Functionalization!$G$6:$R$373,ROW($A257)-5,FALSE),IFERROR(INDEX(AH$337:AH$373,MATCH($F257,$B$337:$B$373,0))/VLOOKUP($F257,$B$337:$BB$373,MATCH(LEFT(TRIM(AH$6),FIND("~",SUBSTITUTE(AH$6,"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257))*HLOOKUP(LEFT(TRIM(AH$6),FIND("~",SUBSTITUTE(AH$6," ","~",LEN(TRIM(AH$6))-LEN(SUBSTITUTE(TRIM(AH$6)," ",""))))-1)&amp;" Total",$B$6:$BB$373,ROW($A257)-5,FALSE))</f>
        <v>0</v>
      </c>
      <c r="AI257" s="10">
        <f ca="1">IF(AI$5&lt;&gt;"",HLOOKUP(AI$5,Functionalization!$G$6:$R$373,ROW($A257)-5,FALSE),IFERROR(INDEX(AI$337:AI$373,MATCH($F257,$B$337:$B$373,0))/VLOOKUP($F257,$B$337:$BB$373,MATCH(LEFT(TRIM(AI$6),FIND("~",SUBSTITUTE(AI$6,"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257))*HLOOKUP(LEFT(TRIM(AI$6),FIND("~",SUBSTITUTE(AI$6," ","~",LEN(TRIM(AI$6))-LEN(SUBSTITUTE(TRIM(AI$6)," ",""))))-1)&amp;" Total",$B$6:$BB$373,ROW($A257)-5,FALSE))</f>
        <v>0</v>
      </c>
      <c r="AJ257" s="10">
        <f ca="1">IF(AJ$5&lt;&gt;"",HLOOKUP(AJ$5,Functionalization!$G$6:$R$373,ROW($A257)-5,FALSE),IFERROR(INDEX(AJ$337:AJ$373,MATCH($F257,$B$337:$B$373,0))/VLOOKUP($F257,$B$337:$BB$373,MATCH(LEFT(TRIM(AJ$6),FIND("~",SUBSTITUTE(AJ$6,"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257))*HLOOKUP(LEFT(TRIM(AJ$6),FIND("~",SUBSTITUTE(AJ$6," ","~",LEN(TRIM(AJ$6))-LEN(SUBSTITUTE(TRIM(AJ$6)," ",""))))-1)&amp;" Total",$B$6:$BB$373,ROW($A257)-5,FALSE))</f>
        <v>0</v>
      </c>
      <c r="AK257" s="10">
        <f ca="1">IF(AK$5&lt;&gt;"",HLOOKUP(AK$5,Functionalization!$G$6:$R$373,ROW($A257)-5,FALSE),IFERROR(INDEX(AK$337:AK$373,MATCH($F257,$B$337:$B$373,0))/VLOOKUP($F257,$B$337:$BB$373,MATCH(LEFT(TRIM(AK$6),FIND("~",SUBSTITUTE(AK$6,"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257))*HLOOKUP(LEFT(TRIM(AK$6),FIND("~",SUBSTITUTE(AK$6," ","~",LEN(TRIM(AK$6))-LEN(SUBSTITUTE(TRIM(AK$6)," ",""))))-1)&amp;" Total",$B$6:$BB$373,ROW($A257)-5,FALSE))</f>
        <v>0</v>
      </c>
      <c r="AL257" s="10">
        <f ca="1">IF(AL$5&lt;&gt;"",HLOOKUP(AL$5,Functionalization!$G$6:$R$373,ROW($A257)-5,FALSE),IFERROR(INDEX(AL$337:AL$373,MATCH($F257,$B$337:$B$373,0))/VLOOKUP($F257,$B$337:$BB$373,MATCH(LEFT(TRIM(AL$6),FIND("~",SUBSTITUTE(AL$6,"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257))*HLOOKUP(LEFT(TRIM(AL$6),FIND("~",SUBSTITUTE(AL$6," ","~",LEN(TRIM(AL$6))-LEN(SUBSTITUTE(TRIM(AL$6)," ",""))))-1)&amp;" Total",$B$6:$BB$373,ROW($A257)-5,FALSE))</f>
        <v>0</v>
      </c>
      <c r="AM257" s="10">
        <f ca="1">IF(AM$5&lt;&gt;"",HLOOKUP(AM$5,Functionalization!$G$6:$R$373,ROW($A257)-5,FALSE),IFERROR(INDEX(AM$337:AM$373,MATCH($F257,$B$337:$B$373,0))/VLOOKUP($F257,$B$337:$BB$373,MATCH(LEFT(TRIM(AM$6),FIND("~",SUBSTITUTE(AM$6,"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257))*HLOOKUP(LEFT(TRIM(AM$6),FIND("~",SUBSTITUTE(AM$6," ","~",LEN(TRIM(AM$6))-LEN(SUBSTITUTE(TRIM(AM$6)," ",""))))-1)&amp;" Total",$B$6:$BB$373,ROW($A257)-5,FALSE))</f>
        <v>0</v>
      </c>
      <c r="AN257" s="10">
        <f ca="1">IF(AN$5&lt;&gt;"",HLOOKUP(AN$5,Functionalization!$G$6:$R$373,ROW($A257)-5,FALSE),IFERROR(INDEX(AN$337:AN$373,MATCH($F257,$B$337:$B$373,0))/VLOOKUP($F257,$B$337:$BB$373,MATCH(LEFT(TRIM(AN$6),FIND("~",SUBSTITUTE(AN$6,"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257))*HLOOKUP(LEFT(TRIM(AN$6),FIND("~",SUBSTITUTE(AN$6," ","~",LEN(TRIM(AN$6))-LEN(SUBSTITUTE(TRIM(AN$6)," ",""))))-1)&amp;" Total",$B$6:$BB$373,ROW($A257)-5,FALSE))</f>
        <v>0</v>
      </c>
      <c r="AO257" s="10">
        <f ca="1">IF(AO$5&lt;&gt;"",HLOOKUP(AO$5,Functionalization!$G$6:$R$373,ROW($A257)-5,FALSE),IFERROR(INDEX(AO$337:AO$373,MATCH($F257,$B$337:$B$373,0))/VLOOKUP($F257,$B$337:$BB$373,MATCH(LEFT(TRIM(AO$6),FIND("~",SUBSTITUTE(AO$6,"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257))*HLOOKUP(LEFT(TRIM(AO$6),FIND("~",SUBSTITUTE(AO$6," ","~",LEN(TRIM(AO$6))-LEN(SUBSTITUTE(TRIM(AO$6)," ",""))))-1)&amp;" Total",$B$6:$BB$373,ROW($A257)-5,FALSE))</f>
        <v>0</v>
      </c>
      <c r="AP257" s="10">
        <f ca="1">IF(AP$5&lt;&gt;"",HLOOKUP(AP$5,Functionalization!$G$6:$R$373,ROW($A257)-5,FALSE),IFERROR(INDEX(AP$337:AP$373,MATCH($F257,$B$337:$B$373,0))/VLOOKUP($F257,$B$337:$BB$373,MATCH(LEFT(TRIM(AP$6),FIND("~",SUBSTITUTE(AP$6,"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257))*HLOOKUP(LEFT(TRIM(AP$6),FIND("~",SUBSTITUTE(AP$6," ","~",LEN(TRIM(AP$6))-LEN(SUBSTITUTE(TRIM(AP$6)," ",""))))-1)&amp;" Total",$B$6:$BB$373,ROW($A257)-5,FALSE))</f>
        <v>0</v>
      </c>
      <c r="AQ257" s="10">
        <f ca="1">IF(AQ$5&lt;&gt;"",HLOOKUP(AQ$5,Functionalization!$G$6:$R$373,ROW($A257)-5,FALSE),IFERROR(INDEX(AQ$337:AQ$373,MATCH($F257,$B$337:$B$373,0))/VLOOKUP($F257,$B$337:$BB$373,MATCH(LEFT(TRIM(AQ$6),FIND("~",SUBSTITUTE(AQ$6,"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257))*HLOOKUP(LEFT(TRIM(AQ$6),FIND("~",SUBSTITUTE(AQ$6," ","~",LEN(TRIM(AQ$6))-LEN(SUBSTITUTE(TRIM(AQ$6)," ",""))))-1)&amp;" Total",$B$6:$BB$373,ROW($A257)-5,FALSE))</f>
        <v>0</v>
      </c>
      <c r="AR257" s="10">
        <f ca="1">IF(AR$5&lt;&gt;"",HLOOKUP(AR$5,Functionalization!$G$6:$R$373,ROW($A257)-5,FALSE),IFERROR(INDEX(AR$337:AR$373,MATCH($F257,$B$337:$B$373,0))/VLOOKUP($F257,$B$337:$BB$373,MATCH(LEFT(TRIM(AR$6),FIND("~",SUBSTITUTE(AR$6,"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257))*HLOOKUP(LEFT(TRIM(AR$6),FIND("~",SUBSTITUTE(AR$6," ","~",LEN(TRIM(AR$6))-LEN(SUBSTITUTE(TRIM(AR$6)," ",""))))-1)&amp;" Total",$B$6:$BB$373,ROW($A257)-5,FALSE))</f>
        <v>0</v>
      </c>
      <c r="AS257" s="10">
        <f ca="1">IF(AS$5&lt;&gt;"",HLOOKUP(AS$5,Functionalization!$G$6:$R$373,ROW($A257)-5,FALSE),IFERROR(INDEX(AS$337:AS$373,MATCH($F257,$B$337:$B$373,0))/VLOOKUP($F257,$B$337:$BB$373,MATCH(LEFT(TRIM(AS$6),FIND("~",SUBSTITUTE(AS$6,"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257))*HLOOKUP(LEFT(TRIM(AS$6),FIND("~",SUBSTITUTE(AS$6," ","~",LEN(TRIM(AS$6))-LEN(SUBSTITUTE(TRIM(AS$6)," ",""))))-1)&amp;" Total",$B$6:$BB$373,ROW($A257)-5,FALSE))</f>
        <v>0</v>
      </c>
      <c r="AT257" s="10">
        <f ca="1">IF(AT$5&lt;&gt;"",HLOOKUP(AT$5,Functionalization!$G$6:$R$373,ROW($A257)-5,FALSE),IFERROR(INDEX(AT$337:AT$373,MATCH($F257,$B$337:$B$373,0))/VLOOKUP($F257,$B$337:$BB$373,MATCH(LEFT(TRIM(AT$6),FIND("~",SUBSTITUTE(AT$6,"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257))*HLOOKUP(LEFT(TRIM(AT$6),FIND("~",SUBSTITUTE(AT$6," ","~",LEN(TRIM(AT$6))-LEN(SUBSTITUTE(TRIM(AT$6)," ",""))))-1)&amp;" Total",$B$6:$BB$373,ROW($A257)-5,FALSE))</f>
        <v>0</v>
      </c>
      <c r="AU257" s="10">
        <f ca="1">IF(AU$5&lt;&gt;"",HLOOKUP(AU$5,Functionalization!$G$6:$R$373,ROW($A257)-5,FALSE),IFERROR(INDEX(AU$337:AU$373,MATCH($F257,$B$337:$B$373,0))/VLOOKUP($F257,$B$337:$BB$373,MATCH(LEFT(TRIM(AU$6),FIND("~",SUBSTITUTE(AU$6,"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257))*HLOOKUP(LEFT(TRIM(AU$6),FIND("~",SUBSTITUTE(AU$6," ","~",LEN(TRIM(AU$6))-LEN(SUBSTITUTE(TRIM(AU$6)," ",""))))-1)&amp;" Total",$B$6:$BB$373,ROW($A257)-5,FALSE))</f>
        <v>0</v>
      </c>
      <c r="AV257" s="10">
        <f ca="1">IF(AV$5&lt;&gt;"",HLOOKUP(AV$5,Functionalization!$G$6:$R$373,ROW($A257)-5,FALSE),IFERROR(INDEX(AV$337:AV$373,MATCH($F257,$B$337:$B$373,0))/VLOOKUP($F257,$B$337:$BB$373,MATCH(LEFT(TRIM(AV$6),FIND("~",SUBSTITUTE(AV$6,"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257))*HLOOKUP(LEFT(TRIM(AV$6),FIND("~",SUBSTITUTE(AV$6," ","~",LEN(TRIM(AV$6))-LEN(SUBSTITUTE(TRIM(AV$6)," ",""))))-1)&amp;" Total",$B$6:$BB$373,ROW($A257)-5,FALSE))</f>
        <v>0</v>
      </c>
      <c r="AW257" s="10">
        <f ca="1">IF(AW$5&lt;&gt;"",HLOOKUP(AW$5,Functionalization!$G$6:$R$373,ROW($A257)-5,FALSE),IFERROR(INDEX(AW$337:AW$373,MATCH($F257,$B$337:$B$373,0))/VLOOKUP($F257,$B$337:$BB$373,MATCH(LEFT(TRIM(AW$6),FIND("~",SUBSTITUTE(AW$6,"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257))*HLOOKUP(LEFT(TRIM(AW$6),FIND("~",SUBSTITUTE(AW$6," ","~",LEN(TRIM(AW$6))-LEN(SUBSTITUTE(TRIM(AW$6)," ",""))))-1)&amp;" Total",$B$6:$BB$373,ROW($A257)-5,FALSE))</f>
        <v>0</v>
      </c>
      <c r="AX257" s="10">
        <f ca="1">IF(AX$5&lt;&gt;"",HLOOKUP(AX$5,Functionalization!$G$6:$R$373,ROW($A257)-5,FALSE),IFERROR(INDEX(AX$337:AX$373,MATCH($F257,$B$337:$B$373,0))/VLOOKUP($F257,$B$337:$BB$373,MATCH(LEFT(TRIM(AX$6),FIND("~",SUBSTITUTE(AX$6,"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257))*HLOOKUP(LEFT(TRIM(AX$6),FIND("~",SUBSTITUTE(AX$6," ","~",LEN(TRIM(AX$6))-LEN(SUBSTITUTE(TRIM(AX$6)," ",""))))-1)&amp;" Total",$B$6:$BB$373,ROW($A257)-5,FALSE))</f>
        <v>0</v>
      </c>
      <c r="AY257" s="10">
        <f ca="1">IF(AY$5&lt;&gt;"",HLOOKUP(AY$5,Functionalization!$G$6:$R$373,ROW($A257)-5,FALSE),IFERROR(INDEX(AY$337:AY$373,MATCH($F257,$B$337:$B$373,0))/VLOOKUP($F257,$B$337:$BB$373,MATCH(LEFT(TRIM(AY$6),FIND("~",SUBSTITUTE(AY$6,"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257))*HLOOKUP(LEFT(TRIM(AY$6),FIND("~",SUBSTITUTE(AY$6," ","~",LEN(TRIM(AY$6))-LEN(SUBSTITUTE(TRIM(AY$6)," ",""))))-1)&amp;" Total",$B$6:$BB$373,ROW($A257)-5,FALSE))</f>
        <v>0</v>
      </c>
      <c r="AZ257" s="10">
        <f ca="1">IF(AZ$5&lt;&gt;"",HLOOKUP(AZ$5,Functionalization!$G$6:$R$373,ROW($A257)-5,FALSE),IFERROR(INDEX(AZ$337:AZ$373,MATCH($F257,$B$337:$B$373,0))/VLOOKUP($F257,$B$337:$BB$373,MATCH(LEFT(TRIM(AZ$6),FIND("~",SUBSTITUTE(AZ$6,"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257))*HLOOKUP(LEFT(TRIM(AZ$6),FIND("~",SUBSTITUTE(AZ$6," ","~",LEN(TRIM(AZ$6))-LEN(SUBSTITUTE(TRIM(AZ$6)," ",""))))-1)&amp;" Total",$B$6:$BB$373,ROW($A257)-5,FALSE))</f>
        <v>0</v>
      </c>
      <c r="BA257" s="10">
        <f ca="1">IF(BA$5&lt;&gt;"",HLOOKUP(BA$5,Functionalization!$G$6:$R$373,ROW($A257)-5,FALSE),IFERROR(INDEX(BA$337:BA$373,MATCH($F257,$B$337:$B$373,0))/VLOOKUP($F257,$B$337:$BB$373,MATCH(LEFT(TRIM(BA$6),FIND("~",SUBSTITUTE(BA$6,"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257))*HLOOKUP(LEFT(TRIM(BA$6),FIND("~",SUBSTITUTE(BA$6," ","~",LEN(TRIM(BA$6))-LEN(SUBSTITUTE(TRIM(BA$6)," ",""))))-1)&amp;" Total",$B$6:$BB$373,ROW($A257)-5,FALSE))</f>
        <v>0</v>
      </c>
      <c r="BB257" s="10">
        <f ca="1">IF(BB$5&lt;&gt;"",HLOOKUP(BB$5,Functionalization!$G$6:$R$373,ROW($A257)-5,FALSE),IFERROR(INDEX(BB$337:BB$373,MATCH($F257,$B$337:$B$373,0))/VLOOKUP($F257,$B$337:$BB$373,MATCH(LEFT(TRIM(BB$6),FIND("~",SUBSTITUTE(BB$6,"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257))*HLOOKUP(LEFT(TRIM(BB$6),FIND("~",SUBSTITUTE(BB$6," ","~",LEN(TRIM(BB$6))-LEN(SUBSTITUTE(TRIM(BB$6)," ",""))))-1)&amp;" Total",$B$6:$BB$373,ROW($A257)-5,FALSE))</f>
        <v>0</v>
      </c>
      <c r="BD257">
        <f ca="1">IFERROR(IF(SUMIF($G$6:$BB$6,BD$6&amp;" Total",$G257:$BB257)-(SUMIF($G$6:$BB$6,BD$6&amp;" "&amp;'Input-Func_Class'!$D$22,$G257:$BB257)+IFERROR(SUMIF($G$6:$BB$6,BD$6&amp;" "&amp;'Input-Func_Class'!$E$22,$G257:$BB257),SUMIF($G$6:$BB$6,BD$6&amp;" "&amp;'Input-Func_Class'!$B$24,$G257:$BB257))+SUMIF($G$6:$BB$6,BD$6&amp;" "&amp;'Input-Func_Class'!$F$22,$G257:$BB257))&lt;Check_Limit,0,1),1)</f>
        <v>0</v>
      </c>
      <c r="BE257">
        <f ca="1">IFERROR(IF(SUMIF($G$6:$BB$6,BE$6&amp;" Total",$G257:$BB257)-(SUMIF($G$6:$BB$6,BE$6&amp;" "&amp;'Input-Func_Class'!$D$22,$G257:$BB257)+IFERROR(SUMIF($G$6:$BB$6,BE$6&amp;" "&amp;'Input-Func_Class'!$E$22,$G257:$BB257),SUMIF($G$6:$BB$6,BE$6&amp;" "&amp;'Input-Func_Class'!$B$24,$G257:$BB257))+SUMIF($G$6:$BB$6,BE$6&amp;" "&amp;'Input-Func_Class'!$F$22,$G257:$BB257))&lt;Check_Limit,0,1),1)</f>
        <v>0</v>
      </c>
      <c r="BF257">
        <f ca="1">IFERROR(IF(SUMIF($G$6:$BB$6,BF$6&amp;" Total",$G257:$BB257)-(SUMIF($G$6:$BB$6,BF$6&amp;" "&amp;'Input-Func_Class'!$D$22,$G257:$BB257)+IFERROR(SUMIF($G$6:$BB$6,BF$6&amp;" "&amp;'Input-Func_Class'!$E$22,$G257:$BB257),SUMIF($G$6:$BB$6,BF$6&amp;" "&amp;'Input-Func_Class'!$B$24,$G257:$BB257))+SUMIF($G$6:$BB$6,BF$6&amp;" "&amp;'Input-Func_Class'!$F$22,$G257:$BB257))&lt;Check_Limit,0,1),1)</f>
        <v>0</v>
      </c>
      <c r="BG257">
        <f ca="1">IFERROR(IF(SUMIF($G$6:$BB$6,BG$6&amp;" Total",$G257:$BB257)-(SUMIF($G$6:$BB$6,BG$6&amp;" "&amp;'Input-Func_Class'!$D$22,$G257:$BB257)+IFERROR(SUMIF($G$6:$BB$6,BG$6&amp;" "&amp;'Input-Func_Class'!$E$22,$G257:$BB257),SUMIF($G$6:$BB$6,BG$6&amp;" "&amp;'Input-Func_Class'!$B$24,$G257:$BB257))+SUMIF($G$6:$BB$6,BG$6&amp;" "&amp;'Input-Func_Class'!$F$22,$G257:$BB257))&lt;Check_Limit,0,1),1)</f>
        <v>0</v>
      </c>
      <c r="BH257">
        <f ca="1">IFERROR(IF(SUMIF($G$6:$BB$6,BH$6&amp;" Total",$G257:$BB257)-(SUMIF($G$6:$BB$6,BH$6&amp;" "&amp;'Input-Func_Class'!$D$22,$G257:$BB257)+IFERROR(SUMIF($G$6:$BB$6,BH$6&amp;" "&amp;'Input-Func_Class'!$E$22,$G257:$BB257),SUMIF($G$6:$BB$6,BH$6&amp;" "&amp;'Input-Func_Class'!$B$24,$G257:$BB257))+SUMIF($G$6:$BB$6,BH$6&amp;" "&amp;'Input-Func_Class'!$F$22,$G257:$BB257))&lt;Check_Limit,0,1),1)</f>
        <v>0</v>
      </c>
      <c r="BI257">
        <f ca="1">IFERROR(IF(SUMIF($G$6:$BB$6,BI$6&amp;" Total",$G257:$BB257)-(SUMIF($G$6:$BB$6,BI$6&amp;" "&amp;'Input-Func_Class'!$D$22,$G257:$BB257)+IFERROR(SUMIF($G$6:$BB$6,BI$6&amp;" "&amp;'Input-Func_Class'!$E$22,$G257:$BB257),SUMIF($G$6:$BB$6,BI$6&amp;" "&amp;'Input-Func_Class'!$B$24,$G257:$BB257))+SUMIF($G$6:$BB$6,BI$6&amp;" "&amp;'Input-Func_Class'!$F$22,$G257:$BB257))&lt;Check_Limit,0,1),1)</f>
        <v>0</v>
      </c>
      <c r="BJ257">
        <f ca="1">IFERROR(IF(SUMIF($G$6:$BB$6,BJ$6&amp;" Total",$G257:$BB257)-(SUMIF($G$6:$BB$6,BJ$6&amp;" "&amp;'Input-Func_Class'!$D$22,$G257:$BB257)+IFERROR(SUMIF($G$6:$BB$6,BJ$6&amp;" "&amp;'Input-Func_Class'!$E$22,$G257:$BB257),SUMIF($G$6:$BB$6,BJ$6&amp;" "&amp;'Input-Func_Class'!$B$24,$G257:$BB257))+SUMIF($G$6:$BB$6,BJ$6&amp;" "&amp;'Input-Func_Class'!$F$22,$G257:$BB257))&lt;Check_Limit,0,1),1)</f>
        <v>0</v>
      </c>
      <c r="BK257">
        <f ca="1">IFERROR(IF(SUMIF($G$6:$BB$6,BK$6&amp;" Total",$G257:$BB257)-(SUMIF($G$6:$BB$6,BK$6&amp;" "&amp;'Input-Func_Class'!$D$22,$G257:$BB257)+IFERROR(SUMIF($G$6:$BB$6,BK$6&amp;" "&amp;'Input-Func_Class'!$E$22,$G257:$BB257),SUMIF($G$6:$BB$6,BK$6&amp;" "&amp;'Input-Func_Class'!$B$24,$G257:$BB257))+SUMIF($G$6:$BB$6,BK$6&amp;" "&amp;'Input-Func_Class'!$F$22,$G257:$BB257))&lt;Check_Limit,0,1),1)</f>
        <v>0</v>
      </c>
      <c r="BL257">
        <f ca="1">IFERROR(IF(SUMIF($G$6:$BB$6,BL$6&amp;" Total",$G257:$BB257)-(SUMIF($G$6:$BB$6,BL$6&amp;" "&amp;'Input-Func_Class'!$D$22,$G257:$BB257)+IFERROR(SUMIF($G$6:$BB$6,BL$6&amp;" "&amp;'Input-Func_Class'!$E$22,$G257:$BB257),SUMIF($G$6:$BB$6,BL$6&amp;" "&amp;'Input-Func_Class'!$B$24,$G257:$BB257))+SUMIF($G$6:$BB$6,BL$6&amp;" "&amp;'Input-Func_Class'!$F$22,$G257:$BB257))&lt;Check_Limit,0,1),1)</f>
        <v>0</v>
      </c>
      <c r="BM257">
        <f ca="1">IFERROR(IF(SUMIF($G$6:$BB$6,BM$6&amp;" Total",$G257:$BB257)-(SUMIF($G$6:$BB$6,BM$6&amp;" "&amp;'Input-Func_Class'!$D$22,$G257:$BB257)+IFERROR(SUMIF($G$6:$BB$6,BM$6&amp;" "&amp;'Input-Func_Class'!$E$22,$G257:$BB257),SUMIF($G$6:$BB$6,BM$6&amp;" "&amp;'Input-Func_Class'!$B$24,$G257:$BB257))+SUMIF($G$6:$BB$6,BM$6&amp;" "&amp;'Input-Func_Class'!$F$22,$G257:$BB257))&lt;Check_Limit,0,1),1)</f>
        <v>0</v>
      </c>
      <c r="BN257">
        <f ca="1">IFERROR(IF(SUMIF($G$6:$BB$6,BN$6&amp;" Total",$G257:$BB257)-(SUMIF($G$6:$BB$6,BN$6&amp;" "&amp;'Input-Func_Class'!$D$22,$G257:$BB257)+IFERROR(SUMIF($G$6:$BB$6,BN$6&amp;" "&amp;'Input-Func_Class'!$E$22,$G257:$BB257),SUMIF($G$6:$BB$6,BN$6&amp;" "&amp;'Input-Func_Class'!$B$24,$G257:$BB257))+SUMIF($G$6:$BB$6,BN$6&amp;" "&amp;'Input-Func_Class'!$F$22,$G257:$BB257))&lt;Check_Limit,0,1),1)</f>
        <v>0</v>
      </c>
      <c r="BO257">
        <f ca="1">IFERROR(IF(SUMIF($G$6:$BB$6,BO$6&amp;" Total",$G257:$BB257)-(SUMIF($G$6:$BB$6,BO$6&amp;" "&amp;'Input-Func_Class'!$D$22,$G257:$BB257)+IFERROR(SUMIF($G$6:$BB$6,BO$6&amp;" "&amp;'Input-Func_Class'!$E$22,$G257:$BB257),SUMIF($G$6:$BB$6,BO$6&amp;" "&amp;'Input-Func_Class'!$B$24,$G257:$BB257))+SUMIF($G$6:$BB$6,BO$6&amp;" "&amp;'Input-Func_Class'!$F$22,$G257:$BB257))&lt;Check_Limit,0,1),1)</f>
        <v>0</v>
      </c>
    </row>
    <row r="258" spans="1:67" outlineLevel="1">
      <c r="A258" s="31">
        <f>IF(ISBLANK('Input-Accounts'!A258),"",'Input-Accounts'!A258)</f>
        <v>228</v>
      </c>
      <c r="B258" s="53" t="str">
        <f>IF(ISBLANK('Input-Accounts'!B258),"",'Input-Accounts'!B258)</f>
        <v xml:space="preserve">STRUC &amp; IMPROV-REGULATING </v>
      </c>
      <c r="C258" s="31">
        <f>IF(ISBLANK('Input-Accounts'!C258),"",'Input-Accounts'!C258)</f>
        <v>375.4</v>
      </c>
      <c r="D258" s="10">
        <f>Functionalization!$D258</f>
        <v>94739.25</v>
      </c>
      <c r="E258" s="10">
        <f t="shared" ca="1" si="73"/>
        <v>0</v>
      </c>
      <c r="F258" s="3" t="str">
        <f>IF($D258=0,"-",IF('Input-Accounts'!$E258&lt;&gt;0,'Input-Accounts'!$E258,'Input-Accounts'!$G258))</f>
        <v>AVGERAGE STUDY</v>
      </c>
      <c r="G258" s="10">
        <f ca="1">IF(G$5&lt;&gt;"",HLOOKUP(G$5,Functionalization!$G$6:$R$373,ROW($A258)-5,FALSE),IFERROR(INDEX(G$337:G$373,MATCH($F258,$B$337:$B$373,0))/VLOOKUP($F258,$B$337:$BB$373,MATCH(LEFT(TRIM(G$6),FIND("~",SUBSTITUTE(G$6,"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258))*HLOOKUP(LEFT(TRIM(G$6),FIND("~",SUBSTITUTE(G$6," ","~",LEN(TRIM(G$6))-LEN(SUBSTITUTE(TRIM(G$6)," ",""))))-1)&amp;" Total",$B$6:$BB$373,ROW($A258)-5,FALSE))</f>
        <v>94739.25</v>
      </c>
      <c r="H258" s="10">
        <f ca="1">IF(H$5&lt;&gt;"",HLOOKUP(H$5,Functionalization!$G$6:$R$373,ROW($A258)-5,FALSE),IFERROR(INDEX(H$337:H$373,MATCH($F258,$B$337:$B$373,0))/VLOOKUP($F258,$B$337:$BB$373,MATCH(LEFT(TRIM(H$6),FIND("~",SUBSTITUTE(H$6,"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258))*HLOOKUP(LEFT(TRIM(H$6),FIND("~",SUBSTITUTE(H$6," ","~",LEN(TRIM(H$6))-LEN(SUBSTITUTE(TRIM(H$6)," ",""))))-1)&amp;" Total",$B$6:$BB$373,ROW($A258)-5,FALSE))</f>
        <v>70294.043029127861</v>
      </c>
      <c r="I258" s="10">
        <f ca="1">IF(I$5&lt;&gt;"",HLOOKUP(I$5,Functionalization!$G$6:$R$373,ROW($A258)-5,FALSE),IFERROR(INDEX(I$337:I$373,MATCH($F258,$B$337:$B$373,0))/VLOOKUP($F258,$B$337:$BB$373,MATCH(LEFT(TRIM(I$6),FIND("~",SUBSTITUTE(I$6,"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258))*HLOOKUP(LEFT(TRIM(I$6),FIND("~",SUBSTITUTE(I$6," ","~",LEN(TRIM(I$6))-LEN(SUBSTITUTE(TRIM(I$6)," ",""))))-1)&amp;" Total",$B$6:$BB$373,ROW($A258)-5,FALSE))</f>
        <v>0</v>
      </c>
      <c r="J258" s="10">
        <f ca="1">IF(J$5&lt;&gt;"",HLOOKUP(J$5,Functionalization!$G$6:$R$373,ROW($A258)-5,FALSE),IFERROR(INDEX(J$337:J$373,MATCH($F258,$B$337:$B$373,0))/VLOOKUP($F258,$B$337:$BB$373,MATCH(LEFT(TRIM(J$6),FIND("~",SUBSTITUTE(J$6,"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258))*HLOOKUP(LEFT(TRIM(J$6),FIND("~",SUBSTITUTE(J$6," ","~",LEN(TRIM(J$6))-LEN(SUBSTITUTE(TRIM(J$6)," ",""))))-1)&amp;" Total",$B$6:$BB$373,ROW($A258)-5,FALSE))</f>
        <v>24445.206970872136</v>
      </c>
      <c r="K258" s="10">
        <f ca="1">IF(K$5&lt;&gt;"",HLOOKUP(K$5,Functionalization!$G$6:$R$373,ROW($A258)-5,FALSE),IFERROR(INDEX(K$337:K$373,MATCH($F258,$B$337:$B$373,0))/VLOOKUP($F258,$B$337:$BB$373,MATCH(LEFT(TRIM(K$6),FIND("~",SUBSTITUTE(K$6,"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258))*HLOOKUP(LEFT(TRIM(K$6),FIND("~",SUBSTITUTE(K$6," ","~",LEN(TRIM(K$6))-LEN(SUBSTITUTE(TRIM(K$6)," ",""))))-1)&amp;" Total",$B$6:$BB$373,ROW($A258)-5,FALSE))</f>
        <v>0</v>
      </c>
      <c r="L258" s="10">
        <f ca="1">IF(L$5&lt;&gt;"",HLOOKUP(L$5,Functionalization!$G$6:$R$373,ROW($A258)-5,FALSE),IFERROR(INDEX(L$337:L$373,MATCH($F258,$B$337:$B$373,0))/VLOOKUP($F258,$B$337:$BB$373,MATCH(LEFT(TRIM(L$6),FIND("~",SUBSTITUTE(L$6,"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258))*HLOOKUP(LEFT(TRIM(L$6),FIND("~",SUBSTITUTE(L$6," ","~",LEN(TRIM(L$6))-LEN(SUBSTITUTE(TRIM(L$6)," ",""))))-1)&amp;" Total",$B$6:$BB$373,ROW($A258)-5,FALSE))</f>
        <v>0</v>
      </c>
      <c r="M258" s="10">
        <f ca="1">IF(M$5&lt;&gt;"",HLOOKUP(M$5,Functionalization!$G$6:$R$373,ROW($A258)-5,FALSE),IFERROR(INDEX(M$337:M$373,MATCH($F258,$B$337:$B$373,0))/VLOOKUP($F258,$B$337:$BB$373,MATCH(LEFT(TRIM(M$6),FIND("~",SUBSTITUTE(M$6,"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258))*HLOOKUP(LEFT(TRIM(M$6),FIND("~",SUBSTITUTE(M$6," ","~",LEN(TRIM(M$6))-LEN(SUBSTITUTE(TRIM(M$6)," ",""))))-1)&amp;" Total",$B$6:$BB$373,ROW($A258)-5,FALSE))</f>
        <v>0</v>
      </c>
      <c r="N258" s="10">
        <f ca="1">IF(N$5&lt;&gt;"",HLOOKUP(N$5,Functionalization!$G$6:$R$373,ROW($A258)-5,FALSE),IFERROR(INDEX(N$337:N$373,MATCH($F258,$B$337:$B$373,0))/VLOOKUP($F258,$B$337:$BB$373,MATCH(LEFT(TRIM(N$6),FIND("~",SUBSTITUTE(N$6,"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258))*HLOOKUP(LEFT(TRIM(N$6),FIND("~",SUBSTITUTE(N$6," ","~",LEN(TRIM(N$6))-LEN(SUBSTITUTE(TRIM(N$6)," ",""))))-1)&amp;" Total",$B$6:$BB$373,ROW($A258)-5,FALSE))</f>
        <v>0</v>
      </c>
      <c r="O258" s="10">
        <f ca="1">IF(O$5&lt;&gt;"",HLOOKUP(O$5,Functionalization!$G$6:$R$373,ROW($A258)-5,FALSE),IFERROR(INDEX(O$337:O$373,MATCH($F258,$B$337:$B$373,0))/VLOOKUP($F258,$B$337:$BB$373,MATCH(LEFT(TRIM(O$6),FIND("~",SUBSTITUTE(O$6,"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258))*HLOOKUP(LEFT(TRIM(O$6),FIND("~",SUBSTITUTE(O$6," ","~",LEN(TRIM(O$6))-LEN(SUBSTITUTE(TRIM(O$6)," ",""))))-1)&amp;" Total",$B$6:$BB$373,ROW($A258)-5,FALSE))</f>
        <v>0</v>
      </c>
      <c r="P258" s="10">
        <f ca="1">IF(P$5&lt;&gt;"",HLOOKUP(P$5,Functionalization!$G$6:$R$373,ROW($A258)-5,FALSE),IFERROR(INDEX(P$337:P$373,MATCH($F258,$B$337:$B$373,0))/VLOOKUP($F258,$B$337:$BB$373,MATCH(LEFT(TRIM(P$6),FIND("~",SUBSTITUTE(P$6,"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258))*HLOOKUP(LEFT(TRIM(P$6),FIND("~",SUBSTITUTE(P$6," ","~",LEN(TRIM(P$6))-LEN(SUBSTITUTE(TRIM(P$6)," ",""))))-1)&amp;" Total",$B$6:$BB$373,ROW($A258)-5,FALSE))</f>
        <v>0</v>
      </c>
      <c r="Q258" s="10">
        <f ca="1">IF(Q$5&lt;&gt;"",HLOOKUP(Q$5,Functionalization!$G$6:$R$373,ROW($A258)-5,FALSE),IFERROR(INDEX(Q$337:Q$373,MATCH($F258,$B$337:$B$373,0))/VLOOKUP($F258,$B$337:$BB$373,MATCH(LEFT(TRIM(Q$6),FIND("~",SUBSTITUTE(Q$6,"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258))*HLOOKUP(LEFT(TRIM(Q$6),FIND("~",SUBSTITUTE(Q$6," ","~",LEN(TRIM(Q$6))-LEN(SUBSTITUTE(TRIM(Q$6)," ",""))))-1)&amp;" Total",$B$6:$BB$373,ROW($A258)-5,FALSE))</f>
        <v>0</v>
      </c>
      <c r="R258" s="10">
        <f ca="1">IF(R$5&lt;&gt;"",HLOOKUP(R$5,Functionalization!$G$6:$R$373,ROW($A258)-5,FALSE),IFERROR(INDEX(R$337:R$373,MATCH($F258,$B$337:$B$373,0))/VLOOKUP($F258,$B$337:$BB$373,MATCH(LEFT(TRIM(R$6),FIND("~",SUBSTITUTE(R$6,"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258))*HLOOKUP(LEFT(TRIM(R$6),FIND("~",SUBSTITUTE(R$6," ","~",LEN(TRIM(R$6))-LEN(SUBSTITUTE(TRIM(R$6)," ",""))))-1)&amp;" Total",$B$6:$BB$373,ROW($A258)-5,FALSE))</f>
        <v>0</v>
      </c>
      <c r="S258" s="10">
        <f ca="1">IF(S$5&lt;&gt;"",HLOOKUP(S$5,Functionalization!$G$6:$R$373,ROW($A258)-5,FALSE),IFERROR(INDEX(S$337:S$373,MATCH($F258,$B$337:$B$373,0))/VLOOKUP($F258,$B$337:$BB$373,MATCH(LEFT(TRIM(S$6),FIND("~",SUBSTITUTE(S$6,"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258))*HLOOKUP(LEFT(TRIM(S$6),FIND("~",SUBSTITUTE(S$6," ","~",LEN(TRIM(S$6))-LEN(SUBSTITUTE(TRIM(S$6)," ",""))))-1)&amp;" Total",$B$6:$BB$373,ROW($A258)-5,FALSE))</f>
        <v>0</v>
      </c>
      <c r="T258" s="10">
        <f ca="1">IF(T$5&lt;&gt;"",HLOOKUP(T$5,Functionalization!$G$6:$R$373,ROW($A258)-5,FALSE),IFERROR(INDEX(T$337:T$373,MATCH($F258,$B$337:$B$373,0))/VLOOKUP($F258,$B$337:$BB$373,MATCH(LEFT(TRIM(T$6),FIND("~",SUBSTITUTE(T$6,"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258))*HLOOKUP(LEFT(TRIM(T$6),FIND("~",SUBSTITUTE(T$6," ","~",LEN(TRIM(T$6))-LEN(SUBSTITUTE(TRIM(T$6)," ",""))))-1)&amp;" Total",$B$6:$BB$373,ROW($A258)-5,FALSE))</f>
        <v>0</v>
      </c>
      <c r="U258" s="10">
        <f ca="1">IF(U$5&lt;&gt;"",HLOOKUP(U$5,Functionalization!$G$6:$R$373,ROW($A258)-5,FALSE),IFERROR(INDEX(U$337:U$373,MATCH($F258,$B$337:$B$373,0))/VLOOKUP($F258,$B$337:$BB$373,MATCH(LEFT(TRIM(U$6),FIND("~",SUBSTITUTE(U$6,"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258))*HLOOKUP(LEFT(TRIM(U$6),FIND("~",SUBSTITUTE(U$6," ","~",LEN(TRIM(U$6))-LEN(SUBSTITUTE(TRIM(U$6)," ",""))))-1)&amp;" Total",$B$6:$BB$373,ROW($A258)-5,FALSE))</f>
        <v>0</v>
      </c>
      <c r="V258" s="10">
        <f ca="1">IF(V$5&lt;&gt;"",HLOOKUP(V$5,Functionalization!$G$6:$R$373,ROW($A258)-5,FALSE),IFERROR(INDEX(V$337:V$373,MATCH($F258,$B$337:$B$373,0))/VLOOKUP($F258,$B$337:$BB$373,MATCH(LEFT(TRIM(V$6),FIND("~",SUBSTITUTE(V$6,"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258))*HLOOKUP(LEFT(TRIM(V$6),FIND("~",SUBSTITUTE(V$6," ","~",LEN(TRIM(V$6))-LEN(SUBSTITUTE(TRIM(V$6)," ",""))))-1)&amp;" Total",$B$6:$BB$373,ROW($A258)-5,FALSE))</f>
        <v>0</v>
      </c>
      <c r="W258" s="10">
        <f ca="1">IF(W$5&lt;&gt;"",HLOOKUP(W$5,Functionalization!$G$6:$R$373,ROW($A258)-5,FALSE),IFERROR(INDEX(W$337:W$373,MATCH($F258,$B$337:$B$373,0))/VLOOKUP($F258,$B$337:$BB$373,MATCH(LEFT(TRIM(W$6),FIND("~",SUBSTITUTE(W$6,"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258))*HLOOKUP(LEFT(TRIM(W$6),FIND("~",SUBSTITUTE(W$6," ","~",LEN(TRIM(W$6))-LEN(SUBSTITUTE(TRIM(W$6)," ",""))))-1)&amp;" Total",$B$6:$BB$373,ROW($A258)-5,FALSE))</f>
        <v>0</v>
      </c>
      <c r="X258" s="10">
        <f ca="1">IF(X$5&lt;&gt;"",HLOOKUP(X$5,Functionalization!$G$6:$R$373,ROW($A258)-5,FALSE),IFERROR(INDEX(X$337:X$373,MATCH($F258,$B$337:$B$373,0))/VLOOKUP($F258,$B$337:$BB$373,MATCH(LEFT(TRIM(X$6),FIND("~",SUBSTITUTE(X$6,"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258))*HLOOKUP(LEFT(TRIM(X$6),FIND("~",SUBSTITUTE(X$6," ","~",LEN(TRIM(X$6))-LEN(SUBSTITUTE(TRIM(X$6)," ",""))))-1)&amp;" Total",$B$6:$BB$373,ROW($A258)-5,FALSE))</f>
        <v>0</v>
      </c>
      <c r="Y258" s="10">
        <f ca="1">IF(Y$5&lt;&gt;"",HLOOKUP(Y$5,Functionalization!$G$6:$R$373,ROW($A258)-5,FALSE),IFERROR(INDEX(Y$337:Y$373,MATCH($F258,$B$337:$B$373,0))/VLOOKUP($F258,$B$337:$BB$373,MATCH(LEFT(TRIM(Y$6),FIND("~",SUBSTITUTE(Y$6,"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258))*HLOOKUP(LEFT(TRIM(Y$6),FIND("~",SUBSTITUTE(Y$6," ","~",LEN(TRIM(Y$6))-LEN(SUBSTITUTE(TRIM(Y$6)," ",""))))-1)&amp;" Total",$B$6:$BB$373,ROW($A258)-5,FALSE))</f>
        <v>0</v>
      </c>
      <c r="Z258" s="10">
        <f ca="1">IF(Z$5&lt;&gt;"",HLOOKUP(Z$5,Functionalization!$G$6:$R$373,ROW($A258)-5,FALSE),IFERROR(INDEX(Z$337:Z$373,MATCH($F258,$B$337:$B$373,0))/VLOOKUP($F258,$B$337:$BB$373,MATCH(LEFT(TRIM(Z$6),FIND("~",SUBSTITUTE(Z$6,"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258))*HLOOKUP(LEFT(TRIM(Z$6),FIND("~",SUBSTITUTE(Z$6," ","~",LEN(TRIM(Z$6))-LEN(SUBSTITUTE(TRIM(Z$6)," ",""))))-1)&amp;" Total",$B$6:$BB$373,ROW($A258)-5,FALSE))</f>
        <v>0</v>
      </c>
      <c r="AA258" s="10">
        <f ca="1">IF(AA$5&lt;&gt;"",HLOOKUP(AA$5,Functionalization!$G$6:$R$373,ROW($A258)-5,FALSE),IFERROR(INDEX(AA$337:AA$373,MATCH($F258,$B$337:$B$373,0))/VLOOKUP($F258,$B$337:$BB$373,MATCH(LEFT(TRIM(AA$6),FIND("~",SUBSTITUTE(AA$6,"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258))*HLOOKUP(LEFT(TRIM(AA$6),FIND("~",SUBSTITUTE(AA$6," ","~",LEN(TRIM(AA$6))-LEN(SUBSTITUTE(TRIM(AA$6)," ",""))))-1)&amp;" Total",$B$6:$BB$373,ROW($A258)-5,FALSE))</f>
        <v>0</v>
      </c>
      <c r="AB258" s="10">
        <f ca="1">IF(AB$5&lt;&gt;"",HLOOKUP(AB$5,Functionalization!$G$6:$R$373,ROW($A258)-5,FALSE),IFERROR(INDEX(AB$337:AB$373,MATCH($F258,$B$337:$B$373,0))/VLOOKUP($F258,$B$337:$BB$373,MATCH(LEFT(TRIM(AB$6),FIND("~",SUBSTITUTE(AB$6,"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258))*HLOOKUP(LEFT(TRIM(AB$6),FIND("~",SUBSTITUTE(AB$6," ","~",LEN(TRIM(AB$6))-LEN(SUBSTITUTE(TRIM(AB$6)," ",""))))-1)&amp;" Total",$B$6:$BB$373,ROW($A258)-5,FALSE))</f>
        <v>0</v>
      </c>
      <c r="AC258" s="10">
        <f ca="1">IF(AC$5&lt;&gt;"",HLOOKUP(AC$5,Functionalization!$G$6:$R$373,ROW($A258)-5,FALSE),IFERROR(INDEX(AC$337:AC$373,MATCH($F258,$B$337:$B$373,0))/VLOOKUP($F258,$B$337:$BB$373,MATCH(LEFT(TRIM(AC$6),FIND("~",SUBSTITUTE(AC$6,"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258))*HLOOKUP(LEFT(TRIM(AC$6),FIND("~",SUBSTITUTE(AC$6," ","~",LEN(TRIM(AC$6))-LEN(SUBSTITUTE(TRIM(AC$6)," ",""))))-1)&amp;" Total",$B$6:$BB$373,ROW($A258)-5,FALSE))</f>
        <v>0</v>
      </c>
      <c r="AD258" s="10">
        <f ca="1">IF(AD$5&lt;&gt;"",HLOOKUP(AD$5,Functionalization!$G$6:$R$373,ROW($A258)-5,FALSE),IFERROR(INDEX(AD$337:AD$373,MATCH($F258,$B$337:$B$373,0))/VLOOKUP($F258,$B$337:$BB$373,MATCH(LEFT(TRIM(AD$6),FIND("~",SUBSTITUTE(AD$6,"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258))*HLOOKUP(LEFT(TRIM(AD$6),FIND("~",SUBSTITUTE(AD$6," ","~",LEN(TRIM(AD$6))-LEN(SUBSTITUTE(TRIM(AD$6)," ",""))))-1)&amp;" Total",$B$6:$BB$373,ROW($A258)-5,FALSE))</f>
        <v>0</v>
      </c>
      <c r="AE258" s="10">
        <f ca="1">IF(AE$5&lt;&gt;"",HLOOKUP(AE$5,Functionalization!$G$6:$R$373,ROW($A258)-5,FALSE),IFERROR(INDEX(AE$337:AE$373,MATCH($F258,$B$337:$B$373,0))/VLOOKUP($F258,$B$337:$BB$373,MATCH(LEFT(TRIM(AE$6),FIND("~",SUBSTITUTE(AE$6,"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258))*HLOOKUP(LEFT(TRIM(AE$6),FIND("~",SUBSTITUTE(AE$6," ","~",LEN(TRIM(AE$6))-LEN(SUBSTITUTE(TRIM(AE$6)," ",""))))-1)&amp;" Total",$B$6:$BB$373,ROW($A258)-5,FALSE))</f>
        <v>0</v>
      </c>
      <c r="AF258" s="10">
        <f ca="1">IF(AF$5&lt;&gt;"",HLOOKUP(AF$5,Functionalization!$G$6:$R$373,ROW($A258)-5,FALSE),IFERROR(INDEX(AF$337:AF$373,MATCH($F258,$B$337:$B$373,0))/VLOOKUP($F258,$B$337:$BB$373,MATCH(LEFT(TRIM(AF$6),FIND("~",SUBSTITUTE(AF$6,"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258))*HLOOKUP(LEFT(TRIM(AF$6),FIND("~",SUBSTITUTE(AF$6," ","~",LEN(TRIM(AF$6))-LEN(SUBSTITUTE(TRIM(AF$6)," ",""))))-1)&amp;" Total",$B$6:$BB$373,ROW($A258)-5,FALSE))</f>
        <v>0</v>
      </c>
      <c r="AG258" s="10">
        <f ca="1">IF(AG$5&lt;&gt;"",HLOOKUP(AG$5,Functionalization!$G$6:$R$373,ROW($A258)-5,FALSE),IFERROR(INDEX(AG$337:AG$373,MATCH($F258,$B$337:$B$373,0))/VLOOKUP($F258,$B$337:$BB$373,MATCH(LEFT(TRIM(AG$6),FIND("~",SUBSTITUTE(AG$6,"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258))*HLOOKUP(LEFT(TRIM(AG$6),FIND("~",SUBSTITUTE(AG$6," ","~",LEN(TRIM(AG$6))-LEN(SUBSTITUTE(TRIM(AG$6)," ",""))))-1)&amp;" Total",$B$6:$BB$373,ROW($A258)-5,FALSE))</f>
        <v>0</v>
      </c>
      <c r="AH258" s="10">
        <f ca="1">IF(AH$5&lt;&gt;"",HLOOKUP(AH$5,Functionalization!$G$6:$R$373,ROW($A258)-5,FALSE),IFERROR(INDEX(AH$337:AH$373,MATCH($F258,$B$337:$B$373,0))/VLOOKUP($F258,$B$337:$BB$373,MATCH(LEFT(TRIM(AH$6),FIND("~",SUBSTITUTE(AH$6,"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258))*HLOOKUP(LEFT(TRIM(AH$6),FIND("~",SUBSTITUTE(AH$6," ","~",LEN(TRIM(AH$6))-LEN(SUBSTITUTE(TRIM(AH$6)," ",""))))-1)&amp;" Total",$B$6:$BB$373,ROW($A258)-5,FALSE))</f>
        <v>0</v>
      </c>
      <c r="AI258" s="10">
        <f ca="1">IF(AI$5&lt;&gt;"",HLOOKUP(AI$5,Functionalization!$G$6:$R$373,ROW($A258)-5,FALSE),IFERROR(INDEX(AI$337:AI$373,MATCH($F258,$B$337:$B$373,0))/VLOOKUP($F258,$B$337:$BB$373,MATCH(LEFT(TRIM(AI$6),FIND("~",SUBSTITUTE(AI$6,"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258))*HLOOKUP(LEFT(TRIM(AI$6),FIND("~",SUBSTITUTE(AI$6," ","~",LEN(TRIM(AI$6))-LEN(SUBSTITUTE(TRIM(AI$6)," ",""))))-1)&amp;" Total",$B$6:$BB$373,ROW($A258)-5,FALSE))</f>
        <v>0</v>
      </c>
      <c r="AJ258" s="10">
        <f ca="1">IF(AJ$5&lt;&gt;"",HLOOKUP(AJ$5,Functionalization!$G$6:$R$373,ROW($A258)-5,FALSE),IFERROR(INDEX(AJ$337:AJ$373,MATCH($F258,$B$337:$B$373,0))/VLOOKUP($F258,$B$337:$BB$373,MATCH(LEFT(TRIM(AJ$6),FIND("~",SUBSTITUTE(AJ$6,"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258))*HLOOKUP(LEFT(TRIM(AJ$6),FIND("~",SUBSTITUTE(AJ$6," ","~",LEN(TRIM(AJ$6))-LEN(SUBSTITUTE(TRIM(AJ$6)," ",""))))-1)&amp;" Total",$B$6:$BB$373,ROW($A258)-5,FALSE))</f>
        <v>0</v>
      </c>
      <c r="AK258" s="10">
        <f ca="1">IF(AK$5&lt;&gt;"",HLOOKUP(AK$5,Functionalization!$G$6:$R$373,ROW($A258)-5,FALSE),IFERROR(INDEX(AK$337:AK$373,MATCH($F258,$B$337:$B$373,0))/VLOOKUP($F258,$B$337:$BB$373,MATCH(LEFT(TRIM(AK$6),FIND("~",SUBSTITUTE(AK$6,"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258))*HLOOKUP(LEFT(TRIM(AK$6),FIND("~",SUBSTITUTE(AK$6," ","~",LEN(TRIM(AK$6))-LEN(SUBSTITUTE(TRIM(AK$6)," ",""))))-1)&amp;" Total",$B$6:$BB$373,ROW($A258)-5,FALSE))</f>
        <v>0</v>
      </c>
      <c r="AL258" s="10">
        <f ca="1">IF(AL$5&lt;&gt;"",HLOOKUP(AL$5,Functionalization!$G$6:$R$373,ROW($A258)-5,FALSE),IFERROR(INDEX(AL$337:AL$373,MATCH($F258,$B$337:$B$373,0))/VLOOKUP($F258,$B$337:$BB$373,MATCH(LEFT(TRIM(AL$6),FIND("~",SUBSTITUTE(AL$6,"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258))*HLOOKUP(LEFT(TRIM(AL$6),FIND("~",SUBSTITUTE(AL$6," ","~",LEN(TRIM(AL$6))-LEN(SUBSTITUTE(TRIM(AL$6)," ",""))))-1)&amp;" Total",$B$6:$BB$373,ROW($A258)-5,FALSE))</f>
        <v>0</v>
      </c>
      <c r="AM258" s="10">
        <f ca="1">IF(AM$5&lt;&gt;"",HLOOKUP(AM$5,Functionalization!$G$6:$R$373,ROW($A258)-5,FALSE),IFERROR(INDEX(AM$337:AM$373,MATCH($F258,$B$337:$B$373,0))/VLOOKUP($F258,$B$337:$BB$373,MATCH(LEFT(TRIM(AM$6),FIND("~",SUBSTITUTE(AM$6,"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258))*HLOOKUP(LEFT(TRIM(AM$6),FIND("~",SUBSTITUTE(AM$6," ","~",LEN(TRIM(AM$6))-LEN(SUBSTITUTE(TRIM(AM$6)," ",""))))-1)&amp;" Total",$B$6:$BB$373,ROW($A258)-5,FALSE))</f>
        <v>0</v>
      </c>
      <c r="AN258" s="10">
        <f ca="1">IF(AN$5&lt;&gt;"",HLOOKUP(AN$5,Functionalization!$G$6:$R$373,ROW($A258)-5,FALSE),IFERROR(INDEX(AN$337:AN$373,MATCH($F258,$B$337:$B$373,0))/VLOOKUP($F258,$B$337:$BB$373,MATCH(LEFT(TRIM(AN$6),FIND("~",SUBSTITUTE(AN$6,"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258))*HLOOKUP(LEFT(TRIM(AN$6),FIND("~",SUBSTITUTE(AN$6," ","~",LEN(TRIM(AN$6))-LEN(SUBSTITUTE(TRIM(AN$6)," ",""))))-1)&amp;" Total",$B$6:$BB$373,ROW($A258)-5,FALSE))</f>
        <v>0</v>
      </c>
      <c r="AO258" s="10">
        <f ca="1">IF(AO$5&lt;&gt;"",HLOOKUP(AO$5,Functionalization!$G$6:$R$373,ROW($A258)-5,FALSE),IFERROR(INDEX(AO$337:AO$373,MATCH($F258,$B$337:$B$373,0))/VLOOKUP($F258,$B$337:$BB$373,MATCH(LEFT(TRIM(AO$6),FIND("~",SUBSTITUTE(AO$6,"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258))*HLOOKUP(LEFT(TRIM(AO$6),FIND("~",SUBSTITUTE(AO$6," ","~",LEN(TRIM(AO$6))-LEN(SUBSTITUTE(TRIM(AO$6)," ",""))))-1)&amp;" Total",$B$6:$BB$373,ROW($A258)-5,FALSE))</f>
        <v>0</v>
      </c>
      <c r="AP258" s="10">
        <f ca="1">IF(AP$5&lt;&gt;"",HLOOKUP(AP$5,Functionalization!$G$6:$R$373,ROW($A258)-5,FALSE),IFERROR(INDEX(AP$337:AP$373,MATCH($F258,$B$337:$B$373,0))/VLOOKUP($F258,$B$337:$BB$373,MATCH(LEFT(TRIM(AP$6),FIND("~",SUBSTITUTE(AP$6,"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258))*HLOOKUP(LEFT(TRIM(AP$6),FIND("~",SUBSTITUTE(AP$6," ","~",LEN(TRIM(AP$6))-LEN(SUBSTITUTE(TRIM(AP$6)," ",""))))-1)&amp;" Total",$B$6:$BB$373,ROW($A258)-5,FALSE))</f>
        <v>0</v>
      </c>
      <c r="AQ258" s="10">
        <f ca="1">IF(AQ$5&lt;&gt;"",HLOOKUP(AQ$5,Functionalization!$G$6:$R$373,ROW($A258)-5,FALSE),IFERROR(INDEX(AQ$337:AQ$373,MATCH($F258,$B$337:$B$373,0))/VLOOKUP($F258,$B$337:$BB$373,MATCH(LEFT(TRIM(AQ$6),FIND("~",SUBSTITUTE(AQ$6,"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258))*HLOOKUP(LEFT(TRIM(AQ$6),FIND("~",SUBSTITUTE(AQ$6," ","~",LEN(TRIM(AQ$6))-LEN(SUBSTITUTE(TRIM(AQ$6)," ",""))))-1)&amp;" Total",$B$6:$BB$373,ROW($A258)-5,FALSE))</f>
        <v>0</v>
      </c>
      <c r="AR258" s="10">
        <f ca="1">IF(AR$5&lt;&gt;"",HLOOKUP(AR$5,Functionalization!$G$6:$R$373,ROW($A258)-5,FALSE),IFERROR(INDEX(AR$337:AR$373,MATCH($F258,$B$337:$B$373,0))/VLOOKUP($F258,$B$337:$BB$373,MATCH(LEFT(TRIM(AR$6),FIND("~",SUBSTITUTE(AR$6,"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258))*HLOOKUP(LEFT(TRIM(AR$6),FIND("~",SUBSTITUTE(AR$6," ","~",LEN(TRIM(AR$6))-LEN(SUBSTITUTE(TRIM(AR$6)," ",""))))-1)&amp;" Total",$B$6:$BB$373,ROW($A258)-5,FALSE))</f>
        <v>0</v>
      </c>
      <c r="AS258" s="10">
        <f ca="1">IF(AS$5&lt;&gt;"",HLOOKUP(AS$5,Functionalization!$G$6:$R$373,ROW($A258)-5,FALSE),IFERROR(INDEX(AS$337:AS$373,MATCH($F258,$B$337:$B$373,0))/VLOOKUP($F258,$B$337:$BB$373,MATCH(LEFT(TRIM(AS$6),FIND("~",SUBSTITUTE(AS$6,"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258))*HLOOKUP(LEFT(TRIM(AS$6),FIND("~",SUBSTITUTE(AS$6," ","~",LEN(TRIM(AS$6))-LEN(SUBSTITUTE(TRIM(AS$6)," ",""))))-1)&amp;" Total",$B$6:$BB$373,ROW($A258)-5,FALSE))</f>
        <v>0</v>
      </c>
      <c r="AT258" s="10">
        <f ca="1">IF(AT$5&lt;&gt;"",HLOOKUP(AT$5,Functionalization!$G$6:$R$373,ROW($A258)-5,FALSE),IFERROR(INDEX(AT$337:AT$373,MATCH($F258,$B$337:$B$373,0))/VLOOKUP($F258,$B$337:$BB$373,MATCH(LEFT(TRIM(AT$6),FIND("~",SUBSTITUTE(AT$6,"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258))*HLOOKUP(LEFT(TRIM(AT$6),FIND("~",SUBSTITUTE(AT$6," ","~",LEN(TRIM(AT$6))-LEN(SUBSTITUTE(TRIM(AT$6)," ",""))))-1)&amp;" Total",$B$6:$BB$373,ROW($A258)-5,FALSE))</f>
        <v>0</v>
      </c>
      <c r="AU258" s="10">
        <f ca="1">IF(AU$5&lt;&gt;"",HLOOKUP(AU$5,Functionalization!$G$6:$R$373,ROW($A258)-5,FALSE),IFERROR(INDEX(AU$337:AU$373,MATCH($F258,$B$337:$B$373,0))/VLOOKUP($F258,$B$337:$BB$373,MATCH(LEFT(TRIM(AU$6),FIND("~",SUBSTITUTE(AU$6,"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258))*HLOOKUP(LEFT(TRIM(AU$6),FIND("~",SUBSTITUTE(AU$6," ","~",LEN(TRIM(AU$6))-LEN(SUBSTITUTE(TRIM(AU$6)," ",""))))-1)&amp;" Total",$B$6:$BB$373,ROW($A258)-5,FALSE))</f>
        <v>0</v>
      </c>
      <c r="AV258" s="10">
        <f ca="1">IF(AV$5&lt;&gt;"",HLOOKUP(AV$5,Functionalization!$G$6:$R$373,ROW($A258)-5,FALSE),IFERROR(INDEX(AV$337:AV$373,MATCH($F258,$B$337:$B$373,0))/VLOOKUP($F258,$B$337:$BB$373,MATCH(LEFT(TRIM(AV$6),FIND("~",SUBSTITUTE(AV$6,"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258))*HLOOKUP(LEFT(TRIM(AV$6),FIND("~",SUBSTITUTE(AV$6," ","~",LEN(TRIM(AV$6))-LEN(SUBSTITUTE(TRIM(AV$6)," ",""))))-1)&amp;" Total",$B$6:$BB$373,ROW($A258)-5,FALSE))</f>
        <v>0</v>
      </c>
      <c r="AW258" s="10">
        <f ca="1">IF(AW$5&lt;&gt;"",HLOOKUP(AW$5,Functionalization!$G$6:$R$373,ROW($A258)-5,FALSE),IFERROR(INDEX(AW$337:AW$373,MATCH($F258,$B$337:$B$373,0))/VLOOKUP($F258,$B$337:$BB$373,MATCH(LEFT(TRIM(AW$6),FIND("~",SUBSTITUTE(AW$6,"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258))*HLOOKUP(LEFT(TRIM(AW$6),FIND("~",SUBSTITUTE(AW$6," ","~",LEN(TRIM(AW$6))-LEN(SUBSTITUTE(TRIM(AW$6)," ",""))))-1)&amp;" Total",$B$6:$BB$373,ROW($A258)-5,FALSE))</f>
        <v>0</v>
      </c>
      <c r="AX258" s="10">
        <f ca="1">IF(AX$5&lt;&gt;"",HLOOKUP(AX$5,Functionalization!$G$6:$R$373,ROW($A258)-5,FALSE),IFERROR(INDEX(AX$337:AX$373,MATCH($F258,$B$337:$B$373,0))/VLOOKUP($F258,$B$337:$BB$373,MATCH(LEFT(TRIM(AX$6),FIND("~",SUBSTITUTE(AX$6,"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258))*HLOOKUP(LEFT(TRIM(AX$6),FIND("~",SUBSTITUTE(AX$6," ","~",LEN(TRIM(AX$6))-LEN(SUBSTITUTE(TRIM(AX$6)," ",""))))-1)&amp;" Total",$B$6:$BB$373,ROW($A258)-5,FALSE))</f>
        <v>0</v>
      </c>
      <c r="AY258" s="10">
        <f ca="1">IF(AY$5&lt;&gt;"",HLOOKUP(AY$5,Functionalization!$G$6:$R$373,ROW($A258)-5,FALSE),IFERROR(INDEX(AY$337:AY$373,MATCH($F258,$B$337:$B$373,0))/VLOOKUP($F258,$B$337:$BB$373,MATCH(LEFT(TRIM(AY$6),FIND("~",SUBSTITUTE(AY$6,"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258))*HLOOKUP(LEFT(TRIM(AY$6),FIND("~",SUBSTITUTE(AY$6," ","~",LEN(TRIM(AY$6))-LEN(SUBSTITUTE(TRIM(AY$6)," ",""))))-1)&amp;" Total",$B$6:$BB$373,ROW($A258)-5,FALSE))</f>
        <v>0</v>
      </c>
      <c r="AZ258" s="10">
        <f ca="1">IF(AZ$5&lt;&gt;"",HLOOKUP(AZ$5,Functionalization!$G$6:$R$373,ROW($A258)-5,FALSE),IFERROR(INDEX(AZ$337:AZ$373,MATCH($F258,$B$337:$B$373,0))/VLOOKUP($F258,$B$337:$BB$373,MATCH(LEFT(TRIM(AZ$6),FIND("~",SUBSTITUTE(AZ$6,"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258))*HLOOKUP(LEFT(TRIM(AZ$6),FIND("~",SUBSTITUTE(AZ$6," ","~",LEN(TRIM(AZ$6))-LEN(SUBSTITUTE(TRIM(AZ$6)," ",""))))-1)&amp;" Total",$B$6:$BB$373,ROW($A258)-5,FALSE))</f>
        <v>0</v>
      </c>
      <c r="BA258" s="10">
        <f ca="1">IF(BA$5&lt;&gt;"",HLOOKUP(BA$5,Functionalization!$G$6:$R$373,ROW($A258)-5,FALSE),IFERROR(INDEX(BA$337:BA$373,MATCH($F258,$B$337:$B$373,0))/VLOOKUP($F258,$B$337:$BB$373,MATCH(LEFT(TRIM(BA$6),FIND("~",SUBSTITUTE(BA$6,"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258))*HLOOKUP(LEFT(TRIM(BA$6),FIND("~",SUBSTITUTE(BA$6," ","~",LEN(TRIM(BA$6))-LEN(SUBSTITUTE(TRIM(BA$6)," ",""))))-1)&amp;" Total",$B$6:$BB$373,ROW($A258)-5,FALSE))</f>
        <v>0</v>
      </c>
      <c r="BB258" s="10">
        <f ca="1">IF(BB$5&lt;&gt;"",HLOOKUP(BB$5,Functionalization!$G$6:$R$373,ROW($A258)-5,FALSE),IFERROR(INDEX(BB$337:BB$373,MATCH($F258,$B$337:$B$373,0))/VLOOKUP($F258,$B$337:$BB$373,MATCH(LEFT(TRIM(BB$6),FIND("~",SUBSTITUTE(BB$6,"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258))*HLOOKUP(LEFT(TRIM(BB$6),FIND("~",SUBSTITUTE(BB$6," ","~",LEN(TRIM(BB$6))-LEN(SUBSTITUTE(TRIM(BB$6)," ",""))))-1)&amp;" Total",$B$6:$BB$373,ROW($A258)-5,FALSE))</f>
        <v>0</v>
      </c>
      <c r="BD258">
        <f ca="1">IFERROR(IF(SUMIF($G$6:$BB$6,BD$6&amp;" Total",$G258:$BB258)-(SUMIF($G$6:$BB$6,BD$6&amp;" "&amp;'Input-Func_Class'!$D$22,$G258:$BB258)+IFERROR(SUMIF($G$6:$BB$6,BD$6&amp;" "&amp;'Input-Func_Class'!$E$22,$G258:$BB258),SUMIF($G$6:$BB$6,BD$6&amp;" "&amp;'Input-Func_Class'!$B$24,$G258:$BB258))+SUMIF($G$6:$BB$6,BD$6&amp;" "&amp;'Input-Func_Class'!$F$22,$G258:$BB258))&lt;Check_Limit,0,1),1)</f>
        <v>0</v>
      </c>
      <c r="BE258">
        <f ca="1">IFERROR(IF(SUMIF($G$6:$BB$6,BE$6&amp;" Total",$G258:$BB258)-(SUMIF($G$6:$BB$6,BE$6&amp;" "&amp;'Input-Func_Class'!$D$22,$G258:$BB258)+IFERROR(SUMIF($G$6:$BB$6,BE$6&amp;" "&amp;'Input-Func_Class'!$E$22,$G258:$BB258),SUMIF($G$6:$BB$6,BE$6&amp;" "&amp;'Input-Func_Class'!$B$24,$G258:$BB258))+SUMIF($G$6:$BB$6,BE$6&amp;" "&amp;'Input-Func_Class'!$F$22,$G258:$BB258))&lt;Check_Limit,0,1),1)</f>
        <v>0</v>
      </c>
      <c r="BF258">
        <f ca="1">IFERROR(IF(SUMIF($G$6:$BB$6,BF$6&amp;" Total",$G258:$BB258)-(SUMIF($G$6:$BB$6,BF$6&amp;" "&amp;'Input-Func_Class'!$D$22,$G258:$BB258)+IFERROR(SUMIF($G$6:$BB$6,BF$6&amp;" "&amp;'Input-Func_Class'!$E$22,$G258:$BB258),SUMIF($G$6:$BB$6,BF$6&amp;" "&amp;'Input-Func_Class'!$B$24,$G258:$BB258))+SUMIF($G$6:$BB$6,BF$6&amp;" "&amp;'Input-Func_Class'!$F$22,$G258:$BB258))&lt;Check_Limit,0,1),1)</f>
        <v>0</v>
      </c>
      <c r="BG258">
        <f ca="1">IFERROR(IF(SUMIF($G$6:$BB$6,BG$6&amp;" Total",$G258:$BB258)-(SUMIF($G$6:$BB$6,BG$6&amp;" "&amp;'Input-Func_Class'!$D$22,$G258:$BB258)+IFERROR(SUMIF($G$6:$BB$6,BG$6&amp;" "&amp;'Input-Func_Class'!$E$22,$G258:$BB258),SUMIF($G$6:$BB$6,BG$6&amp;" "&amp;'Input-Func_Class'!$B$24,$G258:$BB258))+SUMIF($G$6:$BB$6,BG$6&amp;" "&amp;'Input-Func_Class'!$F$22,$G258:$BB258))&lt;Check_Limit,0,1),1)</f>
        <v>0</v>
      </c>
      <c r="BH258">
        <f ca="1">IFERROR(IF(SUMIF($G$6:$BB$6,BH$6&amp;" Total",$G258:$BB258)-(SUMIF($G$6:$BB$6,BH$6&amp;" "&amp;'Input-Func_Class'!$D$22,$G258:$BB258)+IFERROR(SUMIF($G$6:$BB$6,BH$6&amp;" "&amp;'Input-Func_Class'!$E$22,$G258:$BB258),SUMIF($G$6:$BB$6,BH$6&amp;" "&amp;'Input-Func_Class'!$B$24,$G258:$BB258))+SUMIF($G$6:$BB$6,BH$6&amp;" "&amp;'Input-Func_Class'!$F$22,$G258:$BB258))&lt;Check_Limit,0,1),1)</f>
        <v>0</v>
      </c>
      <c r="BI258">
        <f ca="1">IFERROR(IF(SUMIF($G$6:$BB$6,BI$6&amp;" Total",$G258:$BB258)-(SUMIF($G$6:$BB$6,BI$6&amp;" "&amp;'Input-Func_Class'!$D$22,$G258:$BB258)+IFERROR(SUMIF($G$6:$BB$6,BI$6&amp;" "&amp;'Input-Func_Class'!$E$22,$G258:$BB258),SUMIF($G$6:$BB$6,BI$6&amp;" "&amp;'Input-Func_Class'!$B$24,$G258:$BB258))+SUMIF($G$6:$BB$6,BI$6&amp;" "&amp;'Input-Func_Class'!$F$22,$G258:$BB258))&lt;Check_Limit,0,1),1)</f>
        <v>0</v>
      </c>
      <c r="BJ258">
        <f ca="1">IFERROR(IF(SUMIF($G$6:$BB$6,BJ$6&amp;" Total",$G258:$BB258)-(SUMIF($G$6:$BB$6,BJ$6&amp;" "&amp;'Input-Func_Class'!$D$22,$G258:$BB258)+IFERROR(SUMIF($G$6:$BB$6,BJ$6&amp;" "&amp;'Input-Func_Class'!$E$22,$G258:$BB258),SUMIF($G$6:$BB$6,BJ$6&amp;" "&amp;'Input-Func_Class'!$B$24,$G258:$BB258))+SUMIF($G$6:$BB$6,BJ$6&amp;" "&amp;'Input-Func_Class'!$F$22,$G258:$BB258))&lt;Check_Limit,0,1),1)</f>
        <v>0</v>
      </c>
      <c r="BK258">
        <f ca="1">IFERROR(IF(SUMIF($G$6:$BB$6,BK$6&amp;" Total",$G258:$BB258)-(SUMIF($G$6:$BB$6,BK$6&amp;" "&amp;'Input-Func_Class'!$D$22,$G258:$BB258)+IFERROR(SUMIF($G$6:$BB$6,BK$6&amp;" "&amp;'Input-Func_Class'!$E$22,$G258:$BB258),SUMIF($G$6:$BB$6,BK$6&amp;" "&amp;'Input-Func_Class'!$B$24,$G258:$BB258))+SUMIF($G$6:$BB$6,BK$6&amp;" "&amp;'Input-Func_Class'!$F$22,$G258:$BB258))&lt;Check_Limit,0,1),1)</f>
        <v>0</v>
      </c>
      <c r="BL258">
        <f ca="1">IFERROR(IF(SUMIF($G$6:$BB$6,BL$6&amp;" Total",$G258:$BB258)-(SUMIF($G$6:$BB$6,BL$6&amp;" "&amp;'Input-Func_Class'!$D$22,$G258:$BB258)+IFERROR(SUMIF($G$6:$BB$6,BL$6&amp;" "&amp;'Input-Func_Class'!$E$22,$G258:$BB258),SUMIF($G$6:$BB$6,BL$6&amp;" "&amp;'Input-Func_Class'!$B$24,$G258:$BB258))+SUMIF($G$6:$BB$6,BL$6&amp;" "&amp;'Input-Func_Class'!$F$22,$G258:$BB258))&lt;Check_Limit,0,1),1)</f>
        <v>0</v>
      </c>
      <c r="BM258">
        <f ca="1">IFERROR(IF(SUMIF($G$6:$BB$6,BM$6&amp;" Total",$G258:$BB258)-(SUMIF($G$6:$BB$6,BM$6&amp;" "&amp;'Input-Func_Class'!$D$22,$G258:$BB258)+IFERROR(SUMIF($G$6:$BB$6,BM$6&amp;" "&amp;'Input-Func_Class'!$E$22,$G258:$BB258),SUMIF($G$6:$BB$6,BM$6&amp;" "&amp;'Input-Func_Class'!$B$24,$G258:$BB258))+SUMIF($G$6:$BB$6,BM$6&amp;" "&amp;'Input-Func_Class'!$F$22,$G258:$BB258))&lt;Check_Limit,0,1),1)</f>
        <v>0</v>
      </c>
      <c r="BN258">
        <f ca="1">IFERROR(IF(SUMIF($G$6:$BB$6,BN$6&amp;" Total",$G258:$BB258)-(SUMIF($G$6:$BB$6,BN$6&amp;" "&amp;'Input-Func_Class'!$D$22,$G258:$BB258)+IFERROR(SUMIF($G$6:$BB$6,BN$6&amp;" "&amp;'Input-Func_Class'!$E$22,$G258:$BB258),SUMIF($G$6:$BB$6,BN$6&amp;" "&amp;'Input-Func_Class'!$B$24,$G258:$BB258))+SUMIF($G$6:$BB$6,BN$6&amp;" "&amp;'Input-Func_Class'!$F$22,$G258:$BB258))&lt;Check_Limit,0,1),1)</f>
        <v>0</v>
      </c>
      <c r="BO258">
        <f ca="1">IFERROR(IF(SUMIF($G$6:$BB$6,BO$6&amp;" Total",$G258:$BB258)-(SUMIF($G$6:$BB$6,BO$6&amp;" "&amp;'Input-Func_Class'!$D$22,$G258:$BB258)+IFERROR(SUMIF($G$6:$BB$6,BO$6&amp;" "&amp;'Input-Func_Class'!$E$22,$G258:$BB258),SUMIF($G$6:$BB$6,BO$6&amp;" "&amp;'Input-Func_Class'!$B$24,$G258:$BB258))+SUMIF($G$6:$BB$6,BO$6&amp;" "&amp;'Input-Func_Class'!$F$22,$G258:$BB258))&lt;Check_Limit,0,1),1)</f>
        <v>0</v>
      </c>
    </row>
    <row r="259" spans="1:67" outlineLevel="1">
      <c r="A259" s="31">
        <f>IF(ISBLANK('Input-Accounts'!A259),"",'Input-Accounts'!A259)</f>
        <v>229</v>
      </c>
      <c r="B259" s="53" t="str">
        <f>IF(ISBLANK('Input-Accounts'!B259),"",'Input-Accounts'!B259)</f>
        <v>STRUC &amp; IMPROV-REGULATING - DS-ML DIRECT ASSIGNMENT</v>
      </c>
      <c r="C259" s="31">
        <f>IF(ISBLANK('Input-Accounts'!C259),"",'Input-Accounts'!C259)</f>
        <v>375.4</v>
      </c>
      <c r="D259" s="10">
        <f>Functionalization!$D259</f>
        <v>734.75</v>
      </c>
      <c r="E259" s="10">
        <f t="shared" ref="E259" ca="1" si="74">IFERROR(IF(D259="",0,IF(D259=0,0,IF(ABS(D259-SUM(G259,K259,O259,S259,W259,AA259,AE259,AI259,AM259,AQ259,AU259,AY259))&lt;Check_Limit,0,1))),1)</f>
        <v>0</v>
      </c>
      <c r="F259" s="3" t="str">
        <f>IF($D259=0,"-",IF('Input-Accounts'!$E259&lt;&gt;0,'Input-Accounts'!$E259,'Input-Accounts'!$G259))</f>
        <v>AVGERAGE STUDY</v>
      </c>
      <c r="G259" s="10">
        <f ca="1">IF(G$5&lt;&gt;"",HLOOKUP(G$5,Functionalization!$G$6:$R$373,ROW($A259)-5,FALSE),IFERROR(INDEX(G$337:G$373,MATCH($F259,$B$337:$B$373,0))/VLOOKUP($F259,$B$337:$BB$373,MATCH(LEFT(TRIM(G$6),FIND("~",SUBSTITUTE(G$6,"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259))*HLOOKUP(LEFT(TRIM(G$6),FIND("~",SUBSTITUTE(G$6," ","~",LEN(TRIM(G$6))-LEN(SUBSTITUTE(TRIM(G$6)," ",""))))-1)&amp;" Total",$B$6:$BB$373,ROW($A259)-5,FALSE))</f>
        <v>734.75</v>
      </c>
      <c r="H259" s="10">
        <f ca="1">IF(H$5&lt;&gt;"",HLOOKUP(H$5,Functionalization!$G$6:$R$373,ROW($A259)-5,FALSE),IFERROR(INDEX(H$337:H$373,MATCH($F259,$B$337:$B$373,0))/VLOOKUP($F259,$B$337:$BB$373,MATCH(LEFT(TRIM(H$6),FIND("~",SUBSTITUTE(H$6,"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259))*HLOOKUP(LEFT(TRIM(H$6),FIND("~",SUBSTITUTE(H$6," ","~",LEN(TRIM(H$6))-LEN(SUBSTITUTE(TRIM(H$6)," ",""))))-1)&amp;" Total",$B$6:$BB$373,ROW($A259)-5,FALSE))</f>
        <v>545.16526271478506</v>
      </c>
      <c r="I259" s="10">
        <f ca="1">IF(I$5&lt;&gt;"",HLOOKUP(I$5,Functionalization!$G$6:$R$373,ROW($A259)-5,FALSE),IFERROR(INDEX(I$337:I$373,MATCH($F259,$B$337:$B$373,0))/VLOOKUP($F259,$B$337:$BB$373,MATCH(LEFT(TRIM(I$6),FIND("~",SUBSTITUTE(I$6,"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259))*HLOOKUP(LEFT(TRIM(I$6),FIND("~",SUBSTITUTE(I$6," ","~",LEN(TRIM(I$6))-LEN(SUBSTITUTE(TRIM(I$6)," ",""))))-1)&amp;" Total",$B$6:$BB$373,ROW($A259)-5,FALSE))</f>
        <v>0</v>
      </c>
      <c r="J259" s="10">
        <f ca="1">IF(J$5&lt;&gt;"",HLOOKUP(J$5,Functionalization!$G$6:$R$373,ROW($A259)-5,FALSE),IFERROR(INDEX(J$337:J$373,MATCH($F259,$B$337:$B$373,0))/VLOOKUP($F259,$B$337:$BB$373,MATCH(LEFT(TRIM(J$6),FIND("~",SUBSTITUTE(J$6,"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259))*HLOOKUP(LEFT(TRIM(J$6),FIND("~",SUBSTITUTE(J$6," ","~",LEN(TRIM(J$6))-LEN(SUBSTITUTE(TRIM(J$6)," ",""))))-1)&amp;" Total",$B$6:$BB$373,ROW($A259)-5,FALSE))</f>
        <v>189.58473728521497</v>
      </c>
      <c r="K259" s="10">
        <f ca="1">IF(K$5&lt;&gt;"",HLOOKUP(K$5,Functionalization!$G$6:$R$373,ROW($A259)-5,FALSE),IFERROR(INDEX(K$337:K$373,MATCH($F259,$B$337:$B$373,0))/VLOOKUP($F259,$B$337:$BB$373,MATCH(LEFT(TRIM(K$6),FIND("~",SUBSTITUTE(K$6,"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259))*HLOOKUP(LEFT(TRIM(K$6),FIND("~",SUBSTITUTE(K$6," ","~",LEN(TRIM(K$6))-LEN(SUBSTITUTE(TRIM(K$6)," ",""))))-1)&amp;" Total",$B$6:$BB$373,ROW($A259)-5,FALSE))</f>
        <v>0</v>
      </c>
      <c r="L259" s="10">
        <f ca="1">IF(L$5&lt;&gt;"",HLOOKUP(L$5,Functionalization!$G$6:$R$373,ROW($A259)-5,FALSE),IFERROR(INDEX(L$337:L$373,MATCH($F259,$B$337:$B$373,0))/VLOOKUP($F259,$B$337:$BB$373,MATCH(LEFT(TRIM(L$6),FIND("~",SUBSTITUTE(L$6,"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259))*HLOOKUP(LEFT(TRIM(L$6),FIND("~",SUBSTITUTE(L$6," ","~",LEN(TRIM(L$6))-LEN(SUBSTITUTE(TRIM(L$6)," ",""))))-1)&amp;" Total",$B$6:$BB$373,ROW($A259)-5,FALSE))</f>
        <v>0</v>
      </c>
      <c r="M259" s="10">
        <f ca="1">IF(M$5&lt;&gt;"",HLOOKUP(M$5,Functionalization!$G$6:$R$373,ROW($A259)-5,FALSE),IFERROR(INDEX(M$337:M$373,MATCH($F259,$B$337:$B$373,0))/VLOOKUP($F259,$B$337:$BB$373,MATCH(LEFT(TRIM(M$6),FIND("~",SUBSTITUTE(M$6,"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259))*HLOOKUP(LEFT(TRIM(M$6),FIND("~",SUBSTITUTE(M$6," ","~",LEN(TRIM(M$6))-LEN(SUBSTITUTE(TRIM(M$6)," ",""))))-1)&amp;" Total",$B$6:$BB$373,ROW($A259)-5,FALSE))</f>
        <v>0</v>
      </c>
      <c r="N259" s="10">
        <f ca="1">IF(N$5&lt;&gt;"",HLOOKUP(N$5,Functionalization!$G$6:$R$373,ROW($A259)-5,FALSE),IFERROR(INDEX(N$337:N$373,MATCH($F259,$B$337:$B$373,0))/VLOOKUP($F259,$B$337:$BB$373,MATCH(LEFT(TRIM(N$6),FIND("~",SUBSTITUTE(N$6,"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259))*HLOOKUP(LEFT(TRIM(N$6),FIND("~",SUBSTITUTE(N$6," ","~",LEN(TRIM(N$6))-LEN(SUBSTITUTE(TRIM(N$6)," ",""))))-1)&amp;" Total",$B$6:$BB$373,ROW($A259)-5,FALSE))</f>
        <v>0</v>
      </c>
      <c r="O259" s="10">
        <f ca="1">IF(O$5&lt;&gt;"",HLOOKUP(O$5,Functionalization!$G$6:$R$373,ROW($A259)-5,FALSE),IFERROR(INDEX(O$337:O$373,MATCH($F259,$B$337:$B$373,0))/VLOOKUP($F259,$B$337:$BB$373,MATCH(LEFT(TRIM(O$6),FIND("~",SUBSTITUTE(O$6,"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259))*HLOOKUP(LEFT(TRIM(O$6),FIND("~",SUBSTITUTE(O$6," ","~",LEN(TRIM(O$6))-LEN(SUBSTITUTE(TRIM(O$6)," ",""))))-1)&amp;" Total",$B$6:$BB$373,ROW($A259)-5,FALSE))</f>
        <v>0</v>
      </c>
      <c r="P259" s="10">
        <f ca="1">IF(P$5&lt;&gt;"",HLOOKUP(P$5,Functionalization!$G$6:$R$373,ROW($A259)-5,FALSE),IFERROR(INDEX(P$337:P$373,MATCH($F259,$B$337:$B$373,0))/VLOOKUP($F259,$B$337:$BB$373,MATCH(LEFT(TRIM(P$6),FIND("~",SUBSTITUTE(P$6,"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259))*HLOOKUP(LEFT(TRIM(P$6),FIND("~",SUBSTITUTE(P$6," ","~",LEN(TRIM(P$6))-LEN(SUBSTITUTE(TRIM(P$6)," ",""))))-1)&amp;" Total",$B$6:$BB$373,ROW($A259)-5,FALSE))</f>
        <v>0</v>
      </c>
      <c r="Q259" s="10">
        <f ca="1">IF(Q$5&lt;&gt;"",HLOOKUP(Q$5,Functionalization!$G$6:$R$373,ROW($A259)-5,FALSE),IFERROR(INDEX(Q$337:Q$373,MATCH($F259,$B$337:$B$373,0))/VLOOKUP($F259,$B$337:$BB$373,MATCH(LEFT(TRIM(Q$6),FIND("~",SUBSTITUTE(Q$6,"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259))*HLOOKUP(LEFT(TRIM(Q$6),FIND("~",SUBSTITUTE(Q$6," ","~",LEN(TRIM(Q$6))-LEN(SUBSTITUTE(TRIM(Q$6)," ",""))))-1)&amp;" Total",$B$6:$BB$373,ROW($A259)-5,FALSE))</f>
        <v>0</v>
      </c>
      <c r="R259" s="10">
        <f ca="1">IF(R$5&lt;&gt;"",HLOOKUP(R$5,Functionalization!$G$6:$R$373,ROW($A259)-5,FALSE),IFERROR(INDEX(R$337:R$373,MATCH($F259,$B$337:$B$373,0))/VLOOKUP($F259,$B$337:$BB$373,MATCH(LEFT(TRIM(R$6),FIND("~",SUBSTITUTE(R$6,"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259))*HLOOKUP(LEFT(TRIM(R$6),FIND("~",SUBSTITUTE(R$6," ","~",LEN(TRIM(R$6))-LEN(SUBSTITUTE(TRIM(R$6)," ",""))))-1)&amp;" Total",$B$6:$BB$373,ROW($A259)-5,FALSE))</f>
        <v>0</v>
      </c>
      <c r="S259" s="10">
        <f ca="1">IF(S$5&lt;&gt;"",HLOOKUP(S$5,Functionalization!$G$6:$R$373,ROW($A259)-5,FALSE),IFERROR(INDEX(S$337:S$373,MATCH($F259,$B$337:$B$373,0))/VLOOKUP($F259,$B$337:$BB$373,MATCH(LEFT(TRIM(S$6),FIND("~",SUBSTITUTE(S$6,"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259))*HLOOKUP(LEFT(TRIM(S$6),FIND("~",SUBSTITUTE(S$6," ","~",LEN(TRIM(S$6))-LEN(SUBSTITUTE(TRIM(S$6)," ",""))))-1)&amp;" Total",$B$6:$BB$373,ROW($A259)-5,FALSE))</f>
        <v>0</v>
      </c>
      <c r="T259" s="10">
        <f ca="1">IF(T$5&lt;&gt;"",HLOOKUP(T$5,Functionalization!$G$6:$R$373,ROW($A259)-5,FALSE),IFERROR(INDEX(T$337:T$373,MATCH($F259,$B$337:$B$373,0))/VLOOKUP($F259,$B$337:$BB$373,MATCH(LEFT(TRIM(T$6),FIND("~",SUBSTITUTE(T$6,"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259))*HLOOKUP(LEFT(TRIM(T$6),FIND("~",SUBSTITUTE(T$6," ","~",LEN(TRIM(T$6))-LEN(SUBSTITUTE(TRIM(T$6)," ",""))))-1)&amp;" Total",$B$6:$BB$373,ROW($A259)-5,FALSE))</f>
        <v>0</v>
      </c>
      <c r="U259" s="10">
        <f ca="1">IF(U$5&lt;&gt;"",HLOOKUP(U$5,Functionalization!$G$6:$R$373,ROW($A259)-5,FALSE),IFERROR(INDEX(U$337:U$373,MATCH($F259,$B$337:$B$373,0))/VLOOKUP($F259,$B$337:$BB$373,MATCH(LEFT(TRIM(U$6),FIND("~",SUBSTITUTE(U$6,"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259))*HLOOKUP(LEFT(TRIM(U$6),FIND("~",SUBSTITUTE(U$6," ","~",LEN(TRIM(U$6))-LEN(SUBSTITUTE(TRIM(U$6)," ",""))))-1)&amp;" Total",$B$6:$BB$373,ROW($A259)-5,FALSE))</f>
        <v>0</v>
      </c>
      <c r="V259" s="10">
        <f ca="1">IF(V$5&lt;&gt;"",HLOOKUP(V$5,Functionalization!$G$6:$R$373,ROW($A259)-5,FALSE),IFERROR(INDEX(V$337:V$373,MATCH($F259,$B$337:$B$373,0))/VLOOKUP($F259,$B$337:$BB$373,MATCH(LEFT(TRIM(V$6),FIND("~",SUBSTITUTE(V$6,"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259))*HLOOKUP(LEFT(TRIM(V$6),FIND("~",SUBSTITUTE(V$6," ","~",LEN(TRIM(V$6))-LEN(SUBSTITUTE(TRIM(V$6)," ",""))))-1)&amp;" Total",$B$6:$BB$373,ROW($A259)-5,FALSE))</f>
        <v>0</v>
      </c>
      <c r="W259" s="10">
        <f ca="1">IF(W$5&lt;&gt;"",HLOOKUP(W$5,Functionalization!$G$6:$R$373,ROW($A259)-5,FALSE),IFERROR(INDEX(W$337:W$373,MATCH($F259,$B$337:$B$373,0))/VLOOKUP($F259,$B$337:$BB$373,MATCH(LEFT(TRIM(W$6),FIND("~",SUBSTITUTE(W$6,"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259))*HLOOKUP(LEFT(TRIM(W$6),FIND("~",SUBSTITUTE(W$6," ","~",LEN(TRIM(W$6))-LEN(SUBSTITUTE(TRIM(W$6)," ",""))))-1)&amp;" Total",$B$6:$BB$373,ROW($A259)-5,FALSE))</f>
        <v>0</v>
      </c>
      <c r="X259" s="10">
        <f ca="1">IF(X$5&lt;&gt;"",HLOOKUP(X$5,Functionalization!$G$6:$R$373,ROW($A259)-5,FALSE),IFERROR(INDEX(X$337:X$373,MATCH($F259,$B$337:$B$373,0))/VLOOKUP($F259,$B$337:$BB$373,MATCH(LEFT(TRIM(X$6),FIND("~",SUBSTITUTE(X$6,"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259))*HLOOKUP(LEFT(TRIM(X$6),FIND("~",SUBSTITUTE(X$6," ","~",LEN(TRIM(X$6))-LEN(SUBSTITUTE(TRIM(X$6)," ",""))))-1)&amp;" Total",$B$6:$BB$373,ROW($A259)-5,FALSE))</f>
        <v>0</v>
      </c>
      <c r="Y259" s="10">
        <f ca="1">IF(Y$5&lt;&gt;"",HLOOKUP(Y$5,Functionalization!$G$6:$R$373,ROW($A259)-5,FALSE),IFERROR(INDEX(Y$337:Y$373,MATCH($F259,$B$337:$B$373,0))/VLOOKUP($F259,$B$337:$BB$373,MATCH(LEFT(TRIM(Y$6),FIND("~",SUBSTITUTE(Y$6,"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259))*HLOOKUP(LEFT(TRIM(Y$6),FIND("~",SUBSTITUTE(Y$6," ","~",LEN(TRIM(Y$6))-LEN(SUBSTITUTE(TRIM(Y$6)," ",""))))-1)&amp;" Total",$B$6:$BB$373,ROW($A259)-5,FALSE))</f>
        <v>0</v>
      </c>
      <c r="Z259" s="10">
        <f ca="1">IF(Z$5&lt;&gt;"",HLOOKUP(Z$5,Functionalization!$G$6:$R$373,ROW($A259)-5,FALSE),IFERROR(INDEX(Z$337:Z$373,MATCH($F259,$B$337:$B$373,0))/VLOOKUP($F259,$B$337:$BB$373,MATCH(LEFT(TRIM(Z$6),FIND("~",SUBSTITUTE(Z$6,"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259))*HLOOKUP(LEFT(TRIM(Z$6),FIND("~",SUBSTITUTE(Z$6," ","~",LEN(TRIM(Z$6))-LEN(SUBSTITUTE(TRIM(Z$6)," ",""))))-1)&amp;" Total",$B$6:$BB$373,ROW($A259)-5,FALSE))</f>
        <v>0</v>
      </c>
      <c r="AA259" s="10">
        <f ca="1">IF(AA$5&lt;&gt;"",HLOOKUP(AA$5,Functionalization!$G$6:$R$373,ROW($A259)-5,FALSE),IFERROR(INDEX(AA$337:AA$373,MATCH($F259,$B$337:$B$373,0))/VLOOKUP($F259,$B$337:$BB$373,MATCH(LEFT(TRIM(AA$6),FIND("~",SUBSTITUTE(AA$6,"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259))*HLOOKUP(LEFT(TRIM(AA$6),FIND("~",SUBSTITUTE(AA$6," ","~",LEN(TRIM(AA$6))-LEN(SUBSTITUTE(TRIM(AA$6)," ",""))))-1)&amp;" Total",$B$6:$BB$373,ROW($A259)-5,FALSE))</f>
        <v>0</v>
      </c>
      <c r="AB259" s="10">
        <f ca="1">IF(AB$5&lt;&gt;"",HLOOKUP(AB$5,Functionalization!$G$6:$R$373,ROW($A259)-5,FALSE),IFERROR(INDEX(AB$337:AB$373,MATCH($F259,$B$337:$B$373,0))/VLOOKUP($F259,$B$337:$BB$373,MATCH(LEFT(TRIM(AB$6),FIND("~",SUBSTITUTE(AB$6,"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259))*HLOOKUP(LEFT(TRIM(AB$6),FIND("~",SUBSTITUTE(AB$6," ","~",LEN(TRIM(AB$6))-LEN(SUBSTITUTE(TRIM(AB$6)," ",""))))-1)&amp;" Total",$B$6:$BB$373,ROW($A259)-5,FALSE))</f>
        <v>0</v>
      </c>
      <c r="AC259" s="10">
        <f ca="1">IF(AC$5&lt;&gt;"",HLOOKUP(AC$5,Functionalization!$G$6:$R$373,ROW($A259)-5,FALSE),IFERROR(INDEX(AC$337:AC$373,MATCH($F259,$B$337:$B$373,0))/VLOOKUP($F259,$B$337:$BB$373,MATCH(LEFT(TRIM(AC$6),FIND("~",SUBSTITUTE(AC$6,"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259))*HLOOKUP(LEFT(TRIM(AC$6),FIND("~",SUBSTITUTE(AC$6," ","~",LEN(TRIM(AC$6))-LEN(SUBSTITUTE(TRIM(AC$6)," ",""))))-1)&amp;" Total",$B$6:$BB$373,ROW($A259)-5,FALSE))</f>
        <v>0</v>
      </c>
      <c r="AD259" s="10">
        <f ca="1">IF(AD$5&lt;&gt;"",HLOOKUP(AD$5,Functionalization!$G$6:$R$373,ROW($A259)-5,FALSE),IFERROR(INDEX(AD$337:AD$373,MATCH($F259,$B$337:$B$373,0))/VLOOKUP($F259,$B$337:$BB$373,MATCH(LEFT(TRIM(AD$6),FIND("~",SUBSTITUTE(AD$6,"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259))*HLOOKUP(LEFT(TRIM(AD$6),FIND("~",SUBSTITUTE(AD$6," ","~",LEN(TRIM(AD$6))-LEN(SUBSTITUTE(TRIM(AD$6)," ",""))))-1)&amp;" Total",$B$6:$BB$373,ROW($A259)-5,FALSE))</f>
        <v>0</v>
      </c>
      <c r="AE259" s="10">
        <f ca="1">IF(AE$5&lt;&gt;"",HLOOKUP(AE$5,Functionalization!$G$6:$R$373,ROW($A259)-5,FALSE),IFERROR(INDEX(AE$337:AE$373,MATCH($F259,$B$337:$B$373,0))/VLOOKUP($F259,$B$337:$BB$373,MATCH(LEFT(TRIM(AE$6),FIND("~",SUBSTITUTE(AE$6,"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259))*HLOOKUP(LEFT(TRIM(AE$6),FIND("~",SUBSTITUTE(AE$6," ","~",LEN(TRIM(AE$6))-LEN(SUBSTITUTE(TRIM(AE$6)," ",""))))-1)&amp;" Total",$B$6:$BB$373,ROW($A259)-5,FALSE))</f>
        <v>0</v>
      </c>
      <c r="AF259" s="10">
        <f ca="1">IF(AF$5&lt;&gt;"",HLOOKUP(AF$5,Functionalization!$G$6:$R$373,ROW($A259)-5,FALSE),IFERROR(INDEX(AF$337:AF$373,MATCH($F259,$B$337:$B$373,0))/VLOOKUP($F259,$B$337:$BB$373,MATCH(LEFT(TRIM(AF$6),FIND("~",SUBSTITUTE(AF$6,"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259))*HLOOKUP(LEFT(TRIM(AF$6),FIND("~",SUBSTITUTE(AF$6," ","~",LEN(TRIM(AF$6))-LEN(SUBSTITUTE(TRIM(AF$6)," ",""))))-1)&amp;" Total",$B$6:$BB$373,ROW($A259)-5,FALSE))</f>
        <v>0</v>
      </c>
      <c r="AG259" s="10">
        <f ca="1">IF(AG$5&lt;&gt;"",HLOOKUP(AG$5,Functionalization!$G$6:$R$373,ROW($A259)-5,FALSE),IFERROR(INDEX(AG$337:AG$373,MATCH($F259,$B$337:$B$373,0))/VLOOKUP($F259,$B$337:$BB$373,MATCH(LEFT(TRIM(AG$6),FIND("~",SUBSTITUTE(AG$6,"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259))*HLOOKUP(LEFT(TRIM(AG$6),FIND("~",SUBSTITUTE(AG$6," ","~",LEN(TRIM(AG$6))-LEN(SUBSTITUTE(TRIM(AG$6)," ",""))))-1)&amp;" Total",$B$6:$BB$373,ROW($A259)-5,FALSE))</f>
        <v>0</v>
      </c>
      <c r="AH259" s="10">
        <f ca="1">IF(AH$5&lt;&gt;"",HLOOKUP(AH$5,Functionalization!$G$6:$R$373,ROW($A259)-5,FALSE),IFERROR(INDEX(AH$337:AH$373,MATCH($F259,$B$337:$B$373,0))/VLOOKUP($F259,$B$337:$BB$373,MATCH(LEFT(TRIM(AH$6),FIND("~",SUBSTITUTE(AH$6,"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259))*HLOOKUP(LEFT(TRIM(AH$6),FIND("~",SUBSTITUTE(AH$6," ","~",LEN(TRIM(AH$6))-LEN(SUBSTITUTE(TRIM(AH$6)," ",""))))-1)&amp;" Total",$B$6:$BB$373,ROW($A259)-5,FALSE))</f>
        <v>0</v>
      </c>
      <c r="AI259" s="10">
        <f ca="1">IF(AI$5&lt;&gt;"",HLOOKUP(AI$5,Functionalization!$G$6:$R$373,ROW($A259)-5,FALSE),IFERROR(INDEX(AI$337:AI$373,MATCH($F259,$B$337:$B$373,0))/VLOOKUP($F259,$B$337:$BB$373,MATCH(LEFT(TRIM(AI$6),FIND("~",SUBSTITUTE(AI$6,"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259))*HLOOKUP(LEFT(TRIM(AI$6),FIND("~",SUBSTITUTE(AI$6," ","~",LEN(TRIM(AI$6))-LEN(SUBSTITUTE(TRIM(AI$6)," ",""))))-1)&amp;" Total",$B$6:$BB$373,ROW($A259)-5,FALSE))</f>
        <v>0</v>
      </c>
      <c r="AJ259" s="10">
        <f ca="1">IF(AJ$5&lt;&gt;"",HLOOKUP(AJ$5,Functionalization!$G$6:$R$373,ROW($A259)-5,FALSE),IFERROR(INDEX(AJ$337:AJ$373,MATCH($F259,$B$337:$B$373,0))/VLOOKUP($F259,$B$337:$BB$373,MATCH(LEFT(TRIM(AJ$6),FIND("~",SUBSTITUTE(AJ$6,"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259))*HLOOKUP(LEFT(TRIM(AJ$6),FIND("~",SUBSTITUTE(AJ$6," ","~",LEN(TRIM(AJ$6))-LEN(SUBSTITUTE(TRIM(AJ$6)," ",""))))-1)&amp;" Total",$B$6:$BB$373,ROW($A259)-5,FALSE))</f>
        <v>0</v>
      </c>
      <c r="AK259" s="10">
        <f ca="1">IF(AK$5&lt;&gt;"",HLOOKUP(AK$5,Functionalization!$G$6:$R$373,ROW($A259)-5,FALSE),IFERROR(INDEX(AK$337:AK$373,MATCH($F259,$B$337:$B$373,0))/VLOOKUP($F259,$B$337:$BB$373,MATCH(LEFT(TRIM(AK$6),FIND("~",SUBSTITUTE(AK$6,"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259))*HLOOKUP(LEFT(TRIM(AK$6),FIND("~",SUBSTITUTE(AK$6," ","~",LEN(TRIM(AK$6))-LEN(SUBSTITUTE(TRIM(AK$6)," ",""))))-1)&amp;" Total",$B$6:$BB$373,ROW($A259)-5,FALSE))</f>
        <v>0</v>
      </c>
      <c r="AL259" s="10">
        <f ca="1">IF(AL$5&lt;&gt;"",HLOOKUP(AL$5,Functionalization!$G$6:$R$373,ROW($A259)-5,FALSE),IFERROR(INDEX(AL$337:AL$373,MATCH($F259,$B$337:$B$373,0))/VLOOKUP($F259,$B$337:$BB$373,MATCH(LEFT(TRIM(AL$6),FIND("~",SUBSTITUTE(AL$6,"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259))*HLOOKUP(LEFT(TRIM(AL$6),FIND("~",SUBSTITUTE(AL$6," ","~",LEN(TRIM(AL$6))-LEN(SUBSTITUTE(TRIM(AL$6)," ",""))))-1)&amp;" Total",$B$6:$BB$373,ROW($A259)-5,FALSE))</f>
        <v>0</v>
      </c>
      <c r="AM259" s="10">
        <f ca="1">IF(AM$5&lt;&gt;"",HLOOKUP(AM$5,Functionalization!$G$6:$R$373,ROW($A259)-5,FALSE),IFERROR(INDEX(AM$337:AM$373,MATCH($F259,$B$337:$B$373,0))/VLOOKUP($F259,$B$337:$BB$373,MATCH(LEFT(TRIM(AM$6),FIND("~",SUBSTITUTE(AM$6,"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259))*HLOOKUP(LEFT(TRIM(AM$6),FIND("~",SUBSTITUTE(AM$6," ","~",LEN(TRIM(AM$6))-LEN(SUBSTITUTE(TRIM(AM$6)," ",""))))-1)&amp;" Total",$B$6:$BB$373,ROW($A259)-5,FALSE))</f>
        <v>0</v>
      </c>
      <c r="AN259" s="10">
        <f ca="1">IF(AN$5&lt;&gt;"",HLOOKUP(AN$5,Functionalization!$G$6:$R$373,ROW($A259)-5,FALSE),IFERROR(INDEX(AN$337:AN$373,MATCH($F259,$B$337:$B$373,0))/VLOOKUP($F259,$B$337:$BB$373,MATCH(LEFT(TRIM(AN$6),FIND("~",SUBSTITUTE(AN$6,"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259))*HLOOKUP(LEFT(TRIM(AN$6),FIND("~",SUBSTITUTE(AN$6," ","~",LEN(TRIM(AN$6))-LEN(SUBSTITUTE(TRIM(AN$6)," ",""))))-1)&amp;" Total",$B$6:$BB$373,ROW($A259)-5,FALSE))</f>
        <v>0</v>
      </c>
      <c r="AO259" s="10">
        <f ca="1">IF(AO$5&lt;&gt;"",HLOOKUP(AO$5,Functionalization!$G$6:$R$373,ROW($A259)-5,FALSE),IFERROR(INDEX(AO$337:AO$373,MATCH($F259,$B$337:$B$373,0))/VLOOKUP($F259,$B$337:$BB$373,MATCH(LEFT(TRIM(AO$6),FIND("~",SUBSTITUTE(AO$6,"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259))*HLOOKUP(LEFT(TRIM(AO$6),FIND("~",SUBSTITUTE(AO$6," ","~",LEN(TRIM(AO$6))-LEN(SUBSTITUTE(TRIM(AO$6)," ",""))))-1)&amp;" Total",$B$6:$BB$373,ROW($A259)-5,FALSE))</f>
        <v>0</v>
      </c>
      <c r="AP259" s="10">
        <f ca="1">IF(AP$5&lt;&gt;"",HLOOKUP(AP$5,Functionalization!$G$6:$R$373,ROW($A259)-5,FALSE),IFERROR(INDEX(AP$337:AP$373,MATCH($F259,$B$337:$B$373,0))/VLOOKUP($F259,$B$337:$BB$373,MATCH(LEFT(TRIM(AP$6),FIND("~",SUBSTITUTE(AP$6,"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259))*HLOOKUP(LEFT(TRIM(AP$6),FIND("~",SUBSTITUTE(AP$6," ","~",LEN(TRIM(AP$6))-LEN(SUBSTITUTE(TRIM(AP$6)," ",""))))-1)&amp;" Total",$B$6:$BB$373,ROW($A259)-5,FALSE))</f>
        <v>0</v>
      </c>
      <c r="AQ259" s="10">
        <f ca="1">IF(AQ$5&lt;&gt;"",HLOOKUP(AQ$5,Functionalization!$G$6:$R$373,ROW($A259)-5,FALSE),IFERROR(INDEX(AQ$337:AQ$373,MATCH($F259,$B$337:$B$373,0))/VLOOKUP($F259,$B$337:$BB$373,MATCH(LEFT(TRIM(AQ$6),FIND("~",SUBSTITUTE(AQ$6,"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259))*HLOOKUP(LEFT(TRIM(AQ$6),FIND("~",SUBSTITUTE(AQ$6," ","~",LEN(TRIM(AQ$6))-LEN(SUBSTITUTE(TRIM(AQ$6)," ",""))))-1)&amp;" Total",$B$6:$BB$373,ROW($A259)-5,FALSE))</f>
        <v>0</v>
      </c>
      <c r="AR259" s="10">
        <f ca="1">IF(AR$5&lt;&gt;"",HLOOKUP(AR$5,Functionalization!$G$6:$R$373,ROW($A259)-5,FALSE),IFERROR(INDEX(AR$337:AR$373,MATCH($F259,$B$337:$B$373,0))/VLOOKUP($F259,$B$337:$BB$373,MATCH(LEFT(TRIM(AR$6),FIND("~",SUBSTITUTE(AR$6,"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259))*HLOOKUP(LEFT(TRIM(AR$6),FIND("~",SUBSTITUTE(AR$6," ","~",LEN(TRIM(AR$6))-LEN(SUBSTITUTE(TRIM(AR$6)," ",""))))-1)&amp;" Total",$B$6:$BB$373,ROW($A259)-5,FALSE))</f>
        <v>0</v>
      </c>
      <c r="AS259" s="10">
        <f ca="1">IF(AS$5&lt;&gt;"",HLOOKUP(AS$5,Functionalization!$G$6:$R$373,ROW($A259)-5,FALSE),IFERROR(INDEX(AS$337:AS$373,MATCH($F259,$B$337:$B$373,0))/VLOOKUP($F259,$B$337:$BB$373,MATCH(LEFT(TRIM(AS$6),FIND("~",SUBSTITUTE(AS$6,"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259))*HLOOKUP(LEFT(TRIM(AS$6),FIND("~",SUBSTITUTE(AS$6," ","~",LEN(TRIM(AS$6))-LEN(SUBSTITUTE(TRIM(AS$6)," ",""))))-1)&amp;" Total",$B$6:$BB$373,ROW($A259)-5,FALSE))</f>
        <v>0</v>
      </c>
      <c r="AT259" s="10">
        <f ca="1">IF(AT$5&lt;&gt;"",HLOOKUP(AT$5,Functionalization!$G$6:$R$373,ROW($A259)-5,FALSE),IFERROR(INDEX(AT$337:AT$373,MATCH($F259,$B$337:$B$373,0))/VLOOKUP($F259,$B$337:$BB$373,MATCH(LEFT(TRIM(AT$6),FIND("~",SUBSTITUTE(AT$6,"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259))*HLOOKUP(LEFT(TRIM(AT$6),FIND("~",SUBSTITUTE(AT$6," ","~",LEN(TRIM(AT$6))-LEN(SUBSTITUTE(TRIM(AT$6)," ",""))))-1)&amp;" Total",$B$6:$BB$373,ROW($A259)-5,FALSE))</f>
        <v>0</v>
      </c>
      <c r="AU259" s="10">
        <f ca="1">IF(AU$5&lt;&gt;"",HLOOKUP(AU$5,Functionalization!$G$6:$R$373,ROW($A259)-5,FALSE),IFERROR(INDEX(AU$337:AU$373,MATCH($F259,$B$337:$B$373,0))/VLOOKUP($F259,$B$337:$BB$373,MATCH(LEFT(TRIM(AU$6),FIND("~",SUBSTITUTE(AU$6,"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259))*HLOOKUP(LEFT(TRIM(AU$6),FIND("~",SUBSTITUTE(AU$6," ","~",LEN(TRIM(AU$6))-LEN(SUBSTITUTE(TRIM(AU$6)," ",""))))-1)&amp;" Total",$B$6:$BB$373,ROW($A259)-5,FALSE))</f>
        <v>0</v>
      </c>
      <c r="AV259" s="10">
        <f ca="1">IF(AV$5&lt;&gt;"",HLOOKUP(AV$5,Functionalization!$G$6:$R$373,ROW($A259)-5,FALSE),IFERROR(INDEX(AV$337:AV$373,MATCH($F259,$B$337:$B$373,0))/VLOOKUP($F259,$B$337:$BB$373,MATCH(LEFT(TRIM(AV$6),FIND("~",SUBSTITUTE(AV$6,"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259))*HLOOKUP(LEFT(TRIM(AV$6),FIND("~",SUBSTITUTE(AV$6," ","~",LEN(TRIM(AV$6))-LEN(SUBSTITUTE(TRIM(AV$6)," ",""))))-1)&amp;" Total",$B$6:$BB$373,ROW($A259)-5,FALSE))</f>
        <v>0</v>
      </c>
      <c r="AW259" s="10">
        <f ca="1">IF(AW$5&lt;&gt;"",HLOOKUP(AW$5,Functionalization!$G$6:$R$373,ROW($A259)-5,FALSE),IFERROR(INDEX(AW$337:AW$373,MATCH($F259,$B$337:$B$373,0))/VLOOKUP($F259,$B$337:$BB$373,MATCH(LEFT(TRIM(AW$6),FIND("~",SUBSTITUTE(AW$6,"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259))*HLOOKUP(LEFT(TRIM(AW$6),FIND("~",SUBSTITUTE(AW$6," ","~",LEN(TRIM(AW$6))-LEN(SUBSTITUTE(TRIM(AW$6)," ",""))))-1)&amp;" Total",$B$6:$BB$373,ROW($A259)-5,FALSE))</f>
        <v>0</v>
      </c>
      <c r="AX259" s="10">
        <f ca="1">IF(AX$5&lt;&gt;"",HLOOKUP(AX$5,Functionalization!$G$6:$R$373,ROW($A259)-5,FALSE),IFERROR(INDEX(AX$337:AX$373,MATCH($F259,$B$337:$B$373,0))/VLOOKUP($F259,$B$337:$BB$373,MATCH(LEFT(TRIM(AX$6),FIND("~",SUBSTITUTE(AX$6,"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259))*HLOOKUP(LEFT(TRIM(AX$6),FIND("~",SUBSTITUTE(AX$6," ","~",LEN(TRIM(AX$6))-LEN(SUBSTITUTE(TRIM(AX$6)," ",""))))-1)&amp;" Total",$B$6:$BB$373,ROW($A259)-5,FALSE))</f>
        <v>0</v>
      </c>
      <c r="AY259" s="10">
        <f ca="1">IF(AY$5&lt;&gt;"",HLOOKUP(AY$5,Functionalization!$G$6:$R$373,ROW($A259)-5,FALSE),IFERROR(INDEX(AY$337:AY$373,MATCH($F259,$B$337:$B$373,0))/VLOOKUP($F259,$B$337:$BB$373,MATCH(LEFT(TRIM(AY$6),FIND("~",SUBSTITUTE(AY$6,"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259))*HLOOKUP(LEFT(TRIM(AY$6),FIND("~",SUBSTITUTE(AY$6," ","~",LEN(TRIM(AY$6))-LEN(SUBSTITUTE(TRIM(AY$6)," ",""))))-1)&amp;" Total",$B$6:$BB$373,ROW($A259)-5,FALSE))</f>
        <v>0</v>
      </c>
      <c r="AZ259" s="10">
        <f ca="1">IF(AZ$5&lt;&gt;"",HLOOKUP(AZ$5,Functionalization!$G$6:$R$373,ROW($A259)-5,FALSE),IFERROR(INDEX(AZ$337:AZ$373,MATCH($F259,$B$337:$B$373,0))/VLOOKUP($F259,$B$337:$BB$373,MATCH(LEFT(TRIM(AZ$6),FIND("~",SUBSTITUTE(AZ$6,"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259))*HLOOKUP(LEFT(TRIM(AZ$6),FIND("~",SUBSTITUTE(AZ$6," ","~",LEN(TRIM(AZ$6))-LEN(SUBSTITUTE(TRIM(AZ$6)," ",""))))-1)&amp;" Total",$B$6:$BB$373,ROW($A259)-5,FALSE))</f>
        <v>0</v>
      </c>
      <c r="BA259" s="10">
        <f ca="1">IF(BA$5&lt;&gt;"",HLOOKUP(BA$5,Functionalization!$G$6:$R$373,ROW($A259)-5,FALSE),IFERROR(INDEX(BA$337:BA$373,MATCH($F259,$B$337:$B$373,0))/VLOOKUP($F259,$B$337:$BB$373,MATCH(LEFT(TRIM(BA$6),FIND("~",SUBSTITUTE(BA$6,"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259))*HLOOKUP(LEFT(TRIM(BA$6),FIND("~",SUBSTITUTE(BA$6," ","~",LEN(TRIM(BA$6))-LEN(SUBSTITUTE(TRIM(BA$6)," ",""))))-1)&amp;" Total",$B$6:$BB$373,ROW($A259)-5,FALSE))</f>
        <v>0</v>
      </c>
      <c r="BB259" s="10">
        <f ca="1">IF(BB$5&lt;&gt;"",HLOOKUP(BB$5,Functionalization!$G$6:$R$373,ROW($A259)-5,FALSE),IFERROR(INDEX(BB$337:BB$373,MATCH($F259,$B$337:$B$373,0))/VLOOKUP($F259,$B$337:$BB$373,MATCH(LEFT(TRIM(BB$6),FIND("~",SUBSTITUTE(BB$6,"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259))*HLOOKUP(LEFT(TRIM(BB$6),FIND("~",SUBSTITUTE(BB$6," ","~",LEN(TRIM(BB$6))-LEN(SUBSTITUTE(TRIM(BB$6)," ",""))))-1)&amp;" Total",$B$6:$BB$373,ROW($A259)-5,FALSE))</f>
        <v>0</v>
      </c>
      <c r="BD259">
        <f ca="1">IFERROR(IF(SUMIF($G$6:$BB$6,BD$6&amp;" Total",$G259:$BB259)-(SUMIF($G$6:$BB$6,BD$6&amp;" "&amp;'Input-Func_Class'!$D$22,$G259:$BB259)+IFERROR(SUMIF($G$6:$BB$6,BD$6&amp;" "&amp;'Input-Func_Class'!$E$22,$G259:$BB259),SUMIF($G$6:$BB$6,BD$6&amp;" "&amp;'Input-Func_Class'!$B$24,$G259:$BB259))+SUMIF($G$6:$BB$6,BD$6&amp;" "&amp;'Input-Func_Class'!$F$22,$G259:$BB259))&lt;Check_Limit,0,1),1)</f>
        <v>0</v>
      </c>
      <c r="BE259">
        <f ca="1">IFERROR(IF(SUMIF($G$6:$BB$6,BE$6&amp;" Total",$G259:$BB259)-(SUMIF($G$6:$BB$6,BE$6&amp;" "&amp;'Input-Func_Class'!$D$22,$G259:$BB259)+IFERROR(SUMIF($G$6:$BB$6,BE$6&amp;" "&amp;'Input-Func_Class'!$E$22,$G259:$BB259),SUMIF($G$6:$BB$6,BE$6&amp;" "&amp;'Input-Func_Class'!$B$24,$G259:$BB259))+SUMIF($G$6:$BB$6,BE$6&amp;" "&amp;'Input-Func_Class'!$F$22,$G259:$BB259))&lt;Check_Limit,0,1),1)</f>
        <v>0</v>
      </c>
      <c r="BF259">
        <f ca="1">IFERROR(IF(SUMIF($G$6:$BB$6,BF$6&amp;" Total",$G259:$BB259)-(SUMIF($G$6:$BB$6,BF$6&amp;" "&amp;'Input-Func_Class'!$D$22,$G259:$BB259)+IFERROR(SUMIF($G$6:$BB$6,BF$6&amp;" "&amp;'Input-Func_Class'!$E$22,$G259:$BB259),SUMIF($G$6:$BB$6,BF$6&amp;" "&amp;'Input-Func_Class'!$B$24,$G259:$BB259))+SUMIF($G$6:$BB$6,BF$6&amp;" "&amp;'Input-Func_Class'!$F$22,$G259:$BB259))&lt;Check_Limit,0,1),1)</f>
        <v>0</v>
      </c>
      <c r="BG259">
        <f ca="1">IFERROR(IF(SUMIF($G$6:$BB$6,BG$6&amp;" Total",$G259:$BB259)-(SUMIF($G$6:$BB$6,BG$6&amp;" "&amp;'Input-Func_Class'!$D$22,$G259:$BB259)+IFERROR(SUMIF($G$6:$BB$6,BG$6&amp;" "&amp;'Input-Func_Class'!$E$22,$G259:$BB259),SUMIF($G$6:$BB$6,BG$6&amp;" "&amp;'Input-Func_Class'!$B$24,$G259:$BB259))+SUMIF($G$6:$BB$6,BG$6&amp;" "&amp;'Input-Func_Class'!$F$22,$G259:$BB259))&lt;Check_Limit,0,1),1)</f>
        <v>0</v>
      </c>
      <c r="BH259">
        <f ca="1">IFERROR(IF(SUMIF($G$6:$BB$6,BH$6&amp;" Total",$G259:$BB259)-(SUMIF($G$6:$BB$6,BH$6&amp;" "&amp;'Input-Func_Class'!$D$22,$G259:$BB259)+IFERROR(SUMIF($G$6:$BB$6,BH$6&amp;" "&amp;'Input-Func_Class'!$E$22,$G259:$BB259),SUMIF($G$6:$BB$6,BH$6&amp;" "&amp;'Input-Func_Class'!$B$24,$G259:$BB259))+SUMIF($G$6:$BB$6,BH$6&amp;" "&amp;'Input-Func_Class'!$F$22,$G259:$BB259))&lt;Check_Limit,0,1),1)</f>
        <v>0</v>
      </c>
      <c r="BI259">
        <f ca="1">IFERROR(IF(SUMIF($G$6:$BB$6,BI$6&amp;" Total",$G259:$BB259)-(SUMIF($G$6:$BB$6,BI$6&amp;" "&amp;'Input-Func_Class'!$D$22,$G259:$BB259)+IFERROR(SUMIF($G$6:$BB$6,BI$6&amp;" "&amp;'Input-Func_Class'!$E$22,$G259:$BB259),SUMIF($G$6:$BB$6,BI$6&amp;" "&amp;'Input-Func_Class'!$B$24,$G259:$BB259))+SUMIF($G$6:$BB$6,BI$6&amp;" "&amp;'Input-Func_Class'!$F$22,$G259:$BB259))&lt;Check_Limit,0,1),1)</f>
        <v>0</v>
      </c>
      <c r="BJ259">
        <f ca="1">IFERROR(IF(SUMIF($G$6:$BB$6,BJ$6&amp;" Total",$G259:$BB259)-(SUMIF($G$6:$BB$6,BJ$6&amp;" "&amp;'Input-Func_Class'!$D$22,$G259:$BB259)+IFERROR(SUMIF($G$6:$BB$6,BJ$6&amp;" "&amp;'Input-Func_Class'!$E$22,$G259:$BB259),SUMIF($G$6:$BB$6,BJ$6&amp;" "&amp;'Input-Func_Class'!$B$24,$G259:$BB259))+SUMIF($G$6:$BB$6,BJ$6&amp;" "&amp;'Input-Func_Class'!$F$22,$G259:$BB259))&lt;Check_Limit,0,1),1)</f>
        <v>0</v>
      </c>
      <c r="BK259">
        <f ca="1">IFERROR(IF(SUMIF($G$6:$BB$6,BK$6&amp;" Total",$G259:$BB259)-(SUMIF($G$6:$BB$6,BK$6&amp;" "&amp;'Input-Func_Class'!$D$22,$G259:$BB259)+IFERROR(SUMIF($G$6:$BB$6,BK$6&amp;" "&amp;'Input-Func_Class'!$E$22,$G259:$BB259),SUMIF($G$6:$BB$6,BK$6&amp;" "&amp;'Input-Func_Class'!$B$24,$G259:$BB259))+SUMIF($G$6:$BB$6,BK$6&amp;" "&amp;'Input-Func_Class'!$F$22,$G259:$BB259))&lt;Check_Limit,0,1),1)</f>
        <v>0</v>
      </c>
      <c r="BL259">
        <f ca="1">IFERROR(IF(SUMIF($G$6:$BB$6,BL$6&amp;" Total",$G259:$BB259)-(SUMIF($G$6:$BB$6,BL$6&amp;" "&amp;'Input-Func_Class'!$D$22,$G259:$BB259)+IFERROR(SUMIF($G$6:$BB$6,BL$6&amp;" "&amp;'Input-Func_Class'!$E$22,$G259:$BB259),SUMIF($G$6:$BB$6,BL$6&amp;" "&amp;'Input-Func_Class'!$B$24,$G259:$BB259))+SUMIF($G$6:$BB$6,BL$6&amp;" "&amp;'Input-Func_Class'!$F$22,$G259:$BB259))&lt;Check_Limit,0,1),1)</f>
        <v>0</v>
      </c>
      <c r="BM259">
        <f ca="1">IFERROR(IF(SUMIF($G$6:$BB$6,BM$6&amp;" Total",$G259:$BB259)-(SUMIF($G$6:$BB$6,BM$6&amp;" "&amp;'Input-Func_Class'!$D$22,$G259:$BB259)+IFERROR(SUMIF($G$6:$BB$6,BM$6&amp;" "&amp;'Input-Func_Class'!$E$22,$G259:$BB259),SUMIF($G$6:$BB$6,BM$6&amp;" "&amp;'Input-Func_Class'!$B$24,$G259:$BB259))+SUMIF($G$6:$BB$6,BM$6&amp;" "&amp;'Input-Func_Class'!$F$22,$G259:$BB259))&lt;Check_Limit,0,1),1)</f>
        <v>0</v>
      </c>
      <c r="BN259">
        <f ca="1">IFERROR(IF(SUMIF($G$6:$BB$6,BN$6&amp;" Total",$G259:$BB259)-(SUMIF($G$6:$BB$6,BN$6&amp;" "&amp;'Input-Func_Class'!$D$22,$G259:$BB259)+IFERROR(SUMIF($G$6:$BB$6,BN$6&amp;" "&amp;'Input-Func_Class'!$E$22,$G259:$BB259),SUMIF($G$6:$BB$6,BN$6&amp;" "&amp;'Input-Func_Class'!$B$24,$G259:$BB259))+SUMIF($G$6:$BB$6,BN$6&amp;" "&amp;'Input-Func_Class'!$F$22,$G259:$BB259))&lt;Check_Limit,0,1),1)</f>
        <v>0</v>
      </c>
      <c r="BO259">
        <f ca="1">IFERROR(IF(SUMIF($G$6:$BB$6,BO$6&amp;" Total",$G259:$BB259)-(SUMIF($G$6:$BB$6,BO$6&amp;" "&amp;'Input-Func_Class'!$D$22,$G259:$BB259)+IFERROR(SUMIF($G$6:$BB$6,BO$6&amp;" "&amp;'Input-Func_Class'!$E$22,$G259:$BB259),SUMIF($G$6:$BB$6,BO$6&amp;" "&amp;'Input-Func_Class'!$B$24,$G259:$BB259))+SUMIF($G$6:$BB$6,BO$6&amp;" "&amp;'Input-Func_Class'!$F$22,$G259:$BB259))&lt;Check_Limit,0,1),1)</f>
        <v>0</v>
      </c>
    </row>
    <row r="260" spans="1:67" outlineLevel="1">
      <c r="A260" s="31">
        <f>IF(ISBLANK('Input-Accounts'!A260),"",'Input-Accounts'!A260)</f>
        <v>230</v>
      </c>
      <c r="B260" s="53" t="str">
        <f>IF(ISBLANK('Input-Accounts'!B260),"",'Input-Accounts'!B260)</f>
        <v>STRUC &amp; IMPROV-DISTR. IND. M &amp; R</v>
      </c>
      <c r="C260" s="31">
        <f>IF(ISBLANK('Input-Accounts'!C260),"",'Input-Accounts'!C260)</f>
        <v>375.6</v>
      </c>
      <c r="D260" s="10">
        <f>Functionalization!$D260</f>
        <v>0</v>
      </c>
      <c r="E260" s="10">
        <f t="shared" si="73"/>
        <v>0</v>
      </c>
      <c r="F260" s="3" t="str">
        <f>IF($D260=0,"-",IF('Input-Accounts'!$E260&lt;&gt;0,'Input-Accounts'!$E260,'Input-Accounts'!$G260))</f>
        <v>-</v>
      </c>
      <c r="G260" s="10">
        <f ca="1">IF(G$5&lt;&gt;"",HLOOKUP(G$5,Functionalization!$G$6:$R$373,ROW($A260)-5,FALSE),IFERROR(INDEX(G$337:G$373,MATCH($F260,$B$337:$B$373,0))/VLOOKUP($F260,$B$337:$BB$373,MATCH(LEFT(TRIM(G$6),FIND("~",SUBSTITUTE(G$6,"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260))*HLOOKUP(LEFT(TRIM(G$6),FIND("~",SUBSTITUTE(G$6," ","~",LEN(TRIM(G$6))-LEN(SUBSTITUTE(TRIM(G$6)," ",""))))-1)&amp;" Total",$B$6:$BB$373,ROW($A260)-5,FALSE))</f>
        <v>0</v>
      </c>
      <c r="H260" s="10">
        <f ca="1">IF(H$5&lt;&gt;"",HLOOKUP(H$5,Functionalization!$G$6:$R$373,ROW($A260)-5,FALSE),IFERROR(INDEX(H$337:H$373,MATCH($F260,$B$337:$B$373,0))/VLOOKUP($F260,$B$337:$BB$373,MATCH(LEFT(TRIM(H$6),FIND("~",SUBSTITUTE(H$6,"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260))*HLOOKUP(LEFT(TRIM(H$6),FIND("~",SUBSTITUTE(H$6," ","~",LEN(TRIM(H$6))-LEN(SUBSTITUTE(TRIM(H$6)," ",""))))-1)&amp;" Total",$B$6:$BB$373,ROW($A260)-5,FALSE))</f>
        <v>0</v>
      </c>
      <c r="I260" s="10">
        <f ca="1">IF(I$5&lt;&gt;"",HLOOKUP(I$5,Functionalization!$G$6:$R$373,ROW($A260)-5,FALSE),IFERROR(INDEX(I$337:I$373,MATCH($F260,$B$337:$B$373,0))/VLOOKUP($F260,$B$337:$BB$373,MATCH(LEFT(TRIM(I$6),FIND("~",SUBSTITUTE(I$6,"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260))*HLOOKUP(LEFT(TRIM(I$6),FIND("~",SUBSTITUTE(I$6," ","~",LEN(TRIM(I$6))-LEN(SUBSTITUTE(TRIM(I$6)," ",""))))-1)&amp;" Total",$B$6:$BB$373,ROW($A260)-5,FALSE))</f>
        <v>0</v>
      </c>
      <c r="J260" s="10">
        <f ca="1">IF(J$5&lt;&gt;"",HLOOKUP(J$5,Functionalization!$G$6:$R$373,ROW($A260)-5,FALSE),IFERROR(INDEX(J$337:J$373,MATCH($F260,$B$337:$B$373,0))/VLOOKUP($F260,$B$337:$BB$373,MATCH(LEFT(TRIM(J$6),FIND("~",SUBSTITUTE(J$6,"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260))*HLOOKUP(LEFT(TRIM(J$6),FIND("~",SUBSTITUTE(J$6," ","~",LEN(TRIM(J$6))-LEN(SUBSTITUTE(TRIM(J$6)," ",""))))-1)&amp;" Total",$B$6:$BB$373,ROW($A260)-5,FALSE))</f>
        <v>0</v>
      </c>
      <c r="K260" s="10">
        <f ca="1">IF(K$5&lt;&gt;"",HLOOKUP(K$5,Functionalization!$G$6:$R$373,ROW($A260)-5,FALSE),IFERROR(INDEX(K$337:K$373,MATCH($F260,$B$337:$B$373,0))/VLOOKUP($F260,$B$337:$BB$373,MATCH(LEFT(TRIM(K$6),FIND("~",SUBSTITUTE(K$6,"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260))*HLOOKUP(LEFT(TRIM(K$6),FIND("~",SUBSTITUTE(K$6," ","~",LEN(TRIM(K$6))-LEN(SUBSTITUTE(TRIM(K$6)," ",""))))-1)&amp;" Total",$B$6:$BB$373,ROW($A260)-5,FALSE))</f>
        <v>0</v>
      </c>
      <c r="L260" s="10">
        <f ca="1">IF(L$5&lt;&gt;"",HLOOKUP(L$5,Functionalization!$G$6:$R$373,ROW($A260)-5,FALSE),IFERROR(INDEX(L$337:L$373,MATCH($F260,$B$337:$B$373,0))/VLOOKUP($F260,$B$337:$BB$373,MATCH(LEFT(TRIM(L$6),FIND("~",SUBSTITUTE(L$6,"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260))*HLOOKUP(LEFT(TRIM(L$6),FIND("~",SUBSTITUTE(L$6," ","~",LEN(TRIM(L$6))-LEN(SUBSTITUTE(TRIM(L$6)," ",""))))-1)&amp;" Total",$B$6:$BB$373,ROW($A260)-5,FALSE))</f>
        <v>0</v>
      </c>
      <c r="M260" s="10">
        <f ca="1">IF(M$5&lt;&gt;"",HLOOKUP(M$5,Functionalization!$G$6:$R$373,ROW($A260)-5,FALSE),IFERROR(INDEX(M$337:M$373,MATCH($F260,$B$337:$B$373,0))/VLOOKUP($F260,$B$337:$BB$373,MATCH(LEFT(TRIM(M$6),FIND("~",SUBSTITUTE(M$6,"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260))*HLOOKUP(LEFT(TRIM(M$6),FIND("~",SUBSTITUTE(M$6," ","~",LEN(TRIM(M$6))-LEN(SUBSTITUTE(TRIM(M$6)," ",""))))-1)&amp;" Total",$B$6:$BB$373,ROW($A260)-5,FALSE))</f>
        <v>0</v>
      </c>
      <c r="N260" s="10">
        <f ca="1">IF(N$5&lt;&gt;"",HLOOKUP(N$5,Functionalization!$G$6:$R$373,ROW($A260)-5,FALSE),IFERROR(INDEX(N$337:N$373,MATCH($F260,$B$337:$B$373,0))/VLOOKUP($F260,$B$337:$BB$373,MATCH(LEFT(TRIM(N$6),FIND("~",SUBSTITUTE(N$6,"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260))*HLOOKUP(LEFT(TRIM(N$6),FIND("~",SUBSTITUTE(N$6," ","~",LEN(TRIM(N$6))-LEN(SUBSTITUTE(TRIM(N$6)," ",""))))-1)&amp;" Total",$B$6:$BB$373,ROW($A260)-5,FALSE))</f>
        <v>0</v>
      </c>
      <c r="O260" s="10">
        <f ca="1">IF(O$5&lt;&gt;"",HLOOKUP(O$5,Functionalization!$G$6:$R$373,ROW($A260)-5,FALSE),IFERROR(INDEX(O$337:O$373,MATCH($F260,$B$337:$B$373,0))/VLOOKUP($F260,$B$337:$BB$373,MATCH(LEFT(TRIM(O$6),FIND("~",SUBSTITUTE(O$6,"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260))*HLOOKUP(LEFT(TRIM(O$6),FIND("~",SUBSTITUTE(O$6," ","~",LEN(TRIM(O$6))-LEN(SUBSTITUTE(TRIM(O$6)," ",""))))-1)&amp;" Total",$B$6:$BB$373,ROW($A260)-5,FALSE))</f>
        <v>0</v>
      </c>
      <c r="P260" s="10">
        <f ca="1">IF(P$5&lt;&gt;"",HLOOKUP(P$5,Functionalization!$G$6:$R$373,ROW($A260)-5,FALSE),IFERROR(INDEX(P$337:P$373,MATCH($F260,$B$337:$B$373,0))/VLOOKUP($F260,$B$337:$BB$373,MATCH(LEFT(TRIM(P$6),FIND("~",SUBSTITUTE(P$6,"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260))*HLOOKUP(LEFT(TRIM(P$6),FIND("~",SUBSTITUTE(P$6," ","~",LEN(TRIM(P$6))-LEN(SUBSTITUTE(TRIM(P$6)," ",""))))-1)&amp;" Total",$B$6:$BB$373,ROW($A260)-5,FALSE))</f>
        <v>0</v>
      </c>
      <c r="Q260" s="10">
        <f ca="1">IF(Q$5&lt;&gt;"",HLOOKUP(Q$5,Functionalization!$G$6:$R$373,ROW($A260)-5,FALSE),IFERROR(INDEX(Q$337:Q$373,MATCH($F260,$B$337:$B$373,0))/VLOOKUP($F260,$B$337:$BB$373,MATCH(LEFT(TRIM(Q$6),FIND("~",SUBSTITUTE(Q$6,"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260))*HLOOKUP(LEFT(TRIM(Q$6),FIND("~",SUBSTITUTE(Q$6," ","~",LEN(TRIM(Q$6))-LEN(SUBSTITUTE(TRIM(Q$6)," ",""))))-1)&amp;" Total",$B$6:$BB$373,ROW($A260)-5,FALSE))</f>
        <v>0</v>
      </c>
      <c r="R260" s="10">
        <f ca="1">IF(R$5&lt;&gt;"",HLOOKUP(R$5,Functionalization!$G$6:$R$373,ROW($A260)-5,FALSE),IFERROR(INDEX(R$337:R$373,MATCH($F260,$B$337:$B$373,0))/VLOOKUP($F260,$B$337:$BB$373,MATCH(LEFT(TRIM(R$6),FIND("~",SUBSTITUTE(R$6,"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260))*HLOOKUP(LEFT(TRIM(R$6),FIND("~",SUBSTITUTE(R$6," ","~",LEN(TRIM(R$6))-LEN(SUBSTITUTE(TRIM(R$6)," ",""))))-1)&amp;" Total",$B$6:$BB$373,ROW($A260)-5,FALSE))</f>
        <v>0</v>
      </c>
      <c r="S260" s="10">
        <f ca="1">IF(S$5&lt;&gt;"",HLOOKUP(S$5,Functionalization!$G$6:$R$373,ROW($A260)-5,FALSE),IFERROR(INDEX(S$337:S$373,MATCH($F260,$B$337:$B$373,0))/VLOOKUP($F260,$B$337:$BB$373,MATCH(LEFT(TRIM(S$6),FIND("~",SUBSTITUTE(S$6,"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260))*HLOOKUP(LEFT(TRIM(S$6),FIND("~",SUBSTITUTE(S$6," ","~",LEN(TRIM(S$6))-LEN(SUBSTITUTE(TRIM(S$6)," ",""))))-1)&amp;" Total",$B$6:$BB$373,ROW($A260)-5,FALSE))</f>
        <v>0</v>
      </c>
      <c r="T260" s="10">
        <f ca="1">IF(T$5&lt;&gt;"",HLOOKUP(T$5,Functionalization!$G$6:$R$373,ROW($A260)-5,FALSE),IFERROR(INDEX(T$337:T$373,MATCH($F260,$B$337:$B$373,0))/VLOOKUP($F260,$B$337:$BB$373,MATCH(LEFT(TRIM(T$6),FIND("~",SUBSTITUTE(T$6,"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260))*HLOOKUP(LEFT(TRIM(T$6),FIND("~",SUBSTITUTE(T$6," ","~",LEN(TRIM(T$6))-LEN(SUBSTITUTE(TRIM(T$6)," ",""))))-1)&amp;" Total",$B$6:$BB$373,ROW($A260)-5,FALSE))</f>
        <v>0</v>
      </c>
      <c r="U260" s="10">
        <f ca="1">IF(U$5&lt;&gt;"",HLOOKUP(U$5,Functionalization!$G$6:$R$373,ROW($A260)-5,FALSE),IFERROR(INDEX(U$337:U$373,MATCH($F260,$B$337:$B$373,0))/VLOOKUP($F260,$B$337:$BB$373,MATCH(LEFT(TRIM(U$6),FIND("~",SUBSTITUTE(U$6,"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260))*HLOOKUP(LEFT(TRIM(U$6),FIND("~",SUBSTITUTE(U$6," ","~",LEN(TRIM(U$6))-LEN(SUBSTITUTE(TRIM(U$6)," ",""))))-1)&amp;" Total",$B$6:$BB$373,ROW($A260)-5,FALSE))</f>
        <v>0</v>
      </c>
      <c r="V260" s="10">
        <f ca="1">IF(V$5&lt;&gt;"",HLOOKUP(V$5,Functionalization!$G$6:$R$373,ROW($A260)-5,FALSE),IFERROR(INDEX(V$337:V$373,MATCH($F260,$B$337:$B$373,0))/VLOOKUP($F260,$B$337:$BB$373,MATCH(LEFT(TRIM(V$6),FIND("~",SUBSTITUTE(V$6,"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260))*HLOOKUP(LEFT(TRIM(V$6),FIND("~",SUBSTITUTE(V$6," ","~",LEN(TRIM(V$6))-LEN(SUBSTITUTE(TRIM(V$6)," ",""))))-1)&amp;" Total",$B$6:$BB$373,ROW($A260)-5,FALSE))</f>
        <v>0</v>
      </c>
      <c r="W260" s="10">
        <f ca="1">IF(W$5&lt;&gt;"",HLOOKUP(W$5,Functionalization!$G$6:$R$373,ROW($A260)-5,FALSE),IFERROR(INDEX(W$337:W$373,MATCH($F260,$B$337:$B$373,0))/VLOOKUP($F260,$B$337:$BB$373,MATCH(LEFT(TRIM(W$6),FIND("~",SUBSTITUTE(W$6,"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260))*HLOOKUP(LEFT(TRIM(W$6),FIND("~",SUBSTITUTE(W$6," ","~",LEN(TRIM(W$6))-LEN(SUBSTITUTE(TRIM(W$6)," ",""))))-1)&amp;" Total",$B$6:$BB$373,ROW($A260)-5,FALSE))</f>
        <v>0</v>
      </c>
      <c r="X260" s="10">
        <f ca="1">IF(X$5&lt;&gt;"",HLOOKUP(X$5,Functionalization!$G$6:$R$373,ROW($A260)-5,FALSE),IFERROR(INDEX(X$337:X$373,MATCH($F260,$B$337:$B$373,0))/VLOOKUP($F260,$B$337:$BB$373,MATCH(LEFT(TRIM(X$6),FIND("~",SUBSTITUTE(X$6,"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260))*HLOOKUP(LEFT(TRIM(X$6),FIND("~",SUBSTITUTE(X$6," ","~",LEN(TRIM(X$6))-LEN(SUBSTITUTE(TRIM(X$6)," ",""))))-1)&amp;" Total",$B$6:$BB$373,ROW($A260)-5,FALSE))</f>
        <v>0</v>
      </c>
      <c r="Y260" s="10">
        <f ca="1">IF(Y$5&lt;&gt;"",HLOOKUP(Y$5,Functionalization!$G$6:$R$373,ROW($A260)-5,FALSE),IFERROR(INDEX(Y$337:Y$373,MATCH($F260,$B$337:$B$373,0))/VLOOKUP($F260,$B$337:$BB$373,MATCH(LEFT(TRIM(Y$6),FIND("~",SUBSTITUTE(Y$6,"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260))*HLOOKUP(LEFT(TRIM(Y$6),FIND("~",SUBSTITUTE(Y$6," ","~",LEN(TRIM(Y$6))-LEN(SUBSTITUTE(TRIM(Y$6)," ",""))))-1)&amp;" Total",$B$6:$BB$373,ROW($A260)-5,FALSE))</f>
        <v>0</v>
      </c>
      <c r="Z260" s="10">
        <f ca="1">IF(Z$5&lt;&gt;"",HLOOKUP(Z$5,Functionalization!$G$6:$R$373,ROW($A260)-5,FALSE),IFERROR(INDEX(Z$337:Z$373,MATCH($F260,$B$337:$B$373,0))/VLOOKUP($F260,$B$337:$BB$373,MATCH(LEFT(TRIM(Z$6),FIND("~",SUBSTITUTE(Z$6,"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260))*HLOOKUP(LEFT(TRIM(Z$6),FIND("~",SUBSTITUTE(Z$6," ","~",LEN(TRIM(Z$6))-LEN(SUBSTITUTE(TRIM(Z$6)," ",""))))-1)&amp;" Total",$B$6:$BB$373,ROW($A260)-5,FALSE))</f>
        <v>0</v>
      </c>
      <c r="AA260" s="10">
        <f ca="1">IF(AA$5&lt;&gt;"",HLOOKUP(AA$5,Functionalization!$G$6:$R$373,ROW($A260)-5,FALSE),IFERROR(INDEX(AA$337:AA$373,MATCH($F260,$B$337:$B$373,0))/VLOOKUP($F260,$B$337:$BB$373,MATCH(LEFT(TRIM(AA$6),FIND("~",SUBSTITUTE(AA$6,"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260))*HLOOKUP(LEFT(TRIM(AA$6),FIND("~",SUBSTITUTE(AA$6," ","~",LEN(TRIM(AA$6))-LEN(SUBSTITUTE(TRIM(AA$6)," ",""))))-1)&amp;" Total",$B$6:$BB$373,ROW($A260)-5,FALSE))</f>
        <v>0</v>
      </c>
      <c r="AB260" s="10">
        <f ca="1">IF(AB$5&lt;&gt;"",HLOOKUP(AB$5,Functionalization!$G$6:$R$373,ROW($A260)-5,FALSE),IFERROR(INDEX(AB$337:AB$373,MATCH($F260,$B$337:$B$373,0))/VLOOKUP($F260,$B$337:$BB$373,MATCH(LEFT(TRIM(AB$6),FIND("~",SUBSTITUTE(AB$6,"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260))*HLOOKUP(LEFT(TRIM(AB$6),FIND("~",SUBSTITUTE(AB$6," ","~",LEN(TRIM(AB$6))-LEN(SUBSTITUTE(TRIM(AB$6)," ",""))))-1)&amp;" Total",$B$6:$BB$373,ROW($A260)-5,FALSE))</f>
        <v>0</v>
      </c>
      <c r="AC260" s="10">
        <f ca="1">IF(AC$5&lt;&gt;"",HLOOKUP(AC$5,Functionalization!$G$6:$R$373,ROW($A260)-5,FALSE),IFERROR(INDEX(AC$337:AC$373,MATCH($F260,$B$337:$B$373,0))/VLOOKUP($F260,$B$337:$BB$373,MATCH(LEFT(TRIM(AC$6),FIND("~",SUBSTITUTE(AC$6,"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260))*HLOOKUP(LEFT(TRIM(AC$6),FIND("~",SUBSTITUTE(AC$6," ","~",LEN(TRIM(AC$6))-LEN(SUBSTITUTE(TRIM(AC$6)," ",""))))-1)&amp;" Total",$B$6:$BB$373,ROW($A260)-5,FALSE))</f>
        <v>0</v>
      </c>
      <c r="AD260" s="10">
        <f ca="1">IF(AD$5&lt;&gt;"",HLOOKUP(AD$5,Functionalization!$G$6:$R$373,ROW($A260)-5,FALSE),IFERROR(INDEX(AD$337:AD$373,MATCH($F260,$B$337:$B$373,0))/VLOOKUP($F260,$B$337:$BB$373,MATCH(LEFT(TRIM(AD$6),FIND("~",SUBSTITUTE(AD$6,"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260))*HLOOKUP(LEFT(TRIM(AD$6),FIND("~",SUBSTITUTE(AD$6," ","~",LEN(TRIM(AD$6))-LEN(SUBSTITUTE(TRIM(AD$6)," ",""))))-1)&amp;" Total",$B$6:$BB$373,ROW($A260)-5,FALSE))</f>
        <v>0</v>
      </c>
      <c r="AE260" s="10">
        <f ca="1">IF(AE$5&lt;&gt;"",HLOOKUP(AE$5,Functionalization!$G$6:$R$373,ROW($A260)-5,FALSE),IFERROR(INDEX(AE$337:AE$373,MATCH($F260,$B$337:$B$373,0))/VLOOKUP($F260,$B$337:$BB$373,MATCH(LEFT(TRIM(AE$6),FIND("~",SUBSTITUTE(AE$6,"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260))*HLOOKUP(LEFT(TRIM(AE$6),FIND("~",SUBSTITUTE(AE$6," ","~",LEN(TRIM(AE$6))-LEN(SUBSTITUTE(TRIM(AE$6)," ",""))))-1)&amp;" Total",$B$6:$BB$373,ROW($A260)-5,FALSE))</f>
        <v>0</v>
      </c>
      <c r="AF260" s="10">
        <f ca="1">IF(AF$5&lt;&gt;"",HLOOKUP(AF$5,Functionalization!$G$6:$R$373,ROW($A260)-5,FALSE),IFERROR(INDEX(AF$337:AF$373,MATCH($F260,$B$337:$B$373,0))/VLOOKUP($F260,$B$337:$BB$373,MATCH(LEFT(TRIM(AF$6),FIND("~",SUBSTITUTE(AF$6,"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260))*HLOOKUP(LEFT(TRIM(AF$6),FIND("~",SUBSTITUTE(AF$6," ","~",LEN(TRIM(AF$6))-LEN(SUBSTITUTE(TRIM(AF$6)," ",""))))-1)&amp;" Total",$B$6:$BB$373,ROW($A260)-5,FALSE))</f>
        <v>0</v>
      </c>
      <c r="AG260" s="10">
        <f ca="1">IF(AG$5&lt;&gt;"",HLOOKUP(AG$5,Functionalization!$G$6:$R$373,ROW($A260)-5,FALSE),IFERROR(INDEX(AG$337:AG$373,MATCH($F260,$B$337:$B$373,0))/VLOOKUP($F260,$B$337:$BB$373,MATCH(LEFT(TRIM(AG$6),FIND("~",SUBSTITUTE(AG$6,"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260))*HLOOKUP(LEFT(TRIM(AG$6),FIND("~",SUBSTITUTE(AG$6," ","~",LEN(TRIM(AG$6))-LEN(SUBSTITUTE(TRIM(AG$6)," ",""))))-1)&amp;" Total",$B$6:$BB$373,ROW($A260)-5,FALSE))</f>
        <v>0</v>
      </c>
      <c r="AH260" s="10">
        <f ca="1">IF(AH$5&lt;&gt;"",HLOOKUP(AH$5,Functionalization!$G$6:$R$373,ROW($A260)-5,FALSE),IFERROR(INDEX(AH$337:AH$373,MATCH($F260,$B$337:$B$373,0))/VLOOKUP($F260,$B$337:$BB$373,MATCH(LEFT(TRIM(AH$6),FIND("~",SUBSTITUTE(AH$6,"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260))*HLOOKUP(LEFT(TRIM(AH$6),FIND("~",SUBSTITUTE(AH$6," ","~",LEN(TRIM(AH$6))-LEN(SUBSTITUTE(TRIM(AH$6)," ",""))))-1)&amp;" Total",$B$6:$BB$373,ROW($A260)-5,FALSE))</f>
        <v>0</v>
      </c>
      <c r="AI260" s="10">
        <f ca="1">IF(AI$5&lt;&gt;"",HLOOKUP(AI$5,Functionalization!$G$6:$R$373,ROW($A260)-5,FALSE),IFERROR(INDEX(AI$337:AI$373,MATCH($F260,$B$337:$B$373,0))/VLOOKUP($F260,$B$337:$BB$373,MATCH(LEFT(TRIM(AI$6),FIND("~",SUBSTITUTE(AI$6,"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260))*HLOOKUP(LEFT(TRIM(AI$6),FIND("~",SUBSTITUTE(AI$6," ","~",LEN(TRIM(AI$6))-LEN(SUBSTITUTE(TRIM(AI$6)," ",""))))-1)&amp;" Total",$B$6:$BB$373,ROW($A260)-5,FALSE))</f>
        <v>0</v>
      </c>
      <c r="AJ260" s="10">
        <f ca="1">IF(AJ$5&lt;&gt;"",HLOOKUP(AJ$5,Functionalization!$G$6:$R$373,ROW($A260)-5,FALSE),IFERROR(INDEX(AJ$337:AJ$373,MATCH($F260,$B$337:$B$373,0))/VLOOKUP($F260,$B$337:$BB$373,MATCH(LEFT(TRIM(AJ$6),FIND("~",SUBSTITUTE(AJ$6,"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260))*HLOOKUP(LEFT(TRIM(AJ$6),FIND("~",SUBSTITUTE(AJ$6," ","~",LEN(TRIM(AJ$6))-LEN(SUBSTITUTE(TRIM(AJ$6)," ",""))))-1)&amp;" Total",$B$6:$BB$373,ROW($A260)-5,FALSE))</f>
        <v>0</v>
      </c>
      <c r="AK260" s="10">
        <f ca="1">IF(AK$5&lt;&gt;"",HLOOKUP(AK$5,Functionalization!$G$6:$R$373,ROW($A260)-5,FALSE),IFERROR(INDEX(AK$337:AK$373,MATCH($F260,$B$337:$B$373,0))/VLOOKUP($F260,$B$337:$BB$373,MATCH(LEFT(TRIM(AK$6),FIND("~",SUBSTITUTE(AK$6,"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260))*HLOOKUP(LEFT(TRIM(AK$6),FIND("~",SUBSTITUTE(AK$6," ","~",LEN(TRIM(AK$6))-LEN(SUBSTITUTE(TRIM(AK$6)," ",""))))-1)&amp;" Total",$B$6:$BB$373,ROW($A260)-5,FALSE))</f>
        <v>0</v>
      </c>
      <c r="AL260" s="10">
        <f ca="1">IF(AL$5&lt;&gt;"",HLOOKUP(AL$5,Functionalization!$G$6:$R$373,ROW($A260)-5,FALSE),IFERROR(INDEX(AL$337:AL$373,MATCH($F260,$B$337:$B$373,0))/VLOOKUP($F260,$B$337:$BB$373,MATCH(LEFT(TRIM(AL$6),FIND("~",SUBSTITUTE(AL$6,"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260))*HLOOKUP(LEFT(TRIM(AL$6),FIND("~",SUBSTITUTE(AL$6," ","~",LEN(TRIM(AL$6))-LEN(SUBSTITUTE(TRIM(AL$6)," ",""))))-1)&amp;" Total",$B$6:$BB$373,ROW($A260)-5,FALSE))</f>
        <v>0</v>
      </c>
      <c r="AM260" s="10">
        <f ca="1">IF(AM$5&lt;&gt;"",HLOOKUP(AM$5,Functionalization!$G$6:$R$373,ROW($A260)-5,FALSE),IFERROR(INDEX(AM$337:AM$373,MATCH($F260,$B$337:$B$373,0))/VLOOKUP($F260,$B$337:$BB$373,MATCH(LEFT(TRIM(AM$6),FIND("~",SUBSTITUTE(AM$6,"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260))*HLOOKUP(LEFT(TRIM(AM$6),FIND("~",SUBSTITUTE(AM$6," ","~",LEN(TRIM(AM$6))-LEN(SUBSTITUTE(TRIM(AM$6)," ",""))))-1)&amp;" Total",$B$6:$BB$373,ROW($A260)-5,FALSE))</f>
        <v>0</v>
      </c>
      <c r="AN260" s="10">
        <f ca="1">IF(AN$5&lt;&gt;"",HLOOKUP(AN$5,Functionalization!$G$6:$R$373,ROW($A260)-5,FALSE),IFERROR(INDEX(AN$337:AN$373,MATCH($F260,$B$337:$B$373,0))/VLOOKUP($F260,$B$337:$BB$373,MATCH(LEFT(TRIM(AN$6),FIND("~",SUBSTITUTE(AN$6,"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260))*HLOOKUP(LEFT(TRIM(AN$6),FIND("~",SUBSTITUTE(AN$6," ","~",LEN(TRIM(AN$6))-LEN(SUBSTITUTE(TRIM(AN$6)," ",""))))-1)&amp;" Total",$B$6:$BB$373,ROW($A260)-5,FALSE))</f>
        <v>0</v>
      </c>
      <c r="AO260" s="10">
        <f ca="1">IF(AO$5&lt;&gt;"",HLOOKUP(AO$5,Functionalization!$G$6:$R$373,ROW($A260)-5,FALSE),IFERROR(INDEX(AO$337:AO$373,MATCH($F260,$B$337:$B$373,0))/VLOOKUP($F260,$B$337:$BB$373,MATCH(LEFT(TRIM(AO$6),FIND("~",SUBSTITUTE(AO$6,"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260))*HLOOKUP(LEFT(TRIM(AO$6),FIND("~",SUBSTITUTE(AO$6," ","~",LEN(TRIM(AO$6))-LEN(SUBSTITUTE(TRIM(AO$6)," ",""))))-1)&amp;" Total",$B$6:$BB$373,ROW($A260)-5,FALSE))</f>
        <v>0</v>
      </c>
      <c r="AP260" s="10">
        <f ca="1">IF(AP$5&lt;&gt;"",HLOOKUP(AP$5,Functionalization!$G$6:$R$373,ROW($A260)-5,FALSE),IFERROR(INDEX(AP$337:AP$373,MATCH($F260,$B$337:$B$373,0))/VLOOKUP($F260,$B$337:$BB$373,MATCH(LEFT(TRIM(AP$6),FIND("~",SUBSTITUTE(AP$6,"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260))*HLOOKUP(LEFT(TRIM(AP$6),FIND("~",SUBSTITUTE(AP$6," ","~",LEN(TRIM(AP$6))-LEN(SUBSTITUTE(TRIM(AP$6)," ",""))))-1)&amp;" Total",$B$6:$BB$373,ROW($A260)-5,FALSE))</f>
        <v>0</v>
      </c>
      <c r="AQ260" s="10">
        <f ca="1">IF(AQ$5&lt;&gt;"",HLOOKUP(AQ$5,Functionalization!$G$6:$R$373,ROW($A260)-5,FALSE),IFERROR(INDEX(AQ$337:AQ$373,MATCH($F260,$B$337:$B$373,0))/VLOOKUP($F260,$B$337:$BB$373,MATCH(LEFT(TRIM(AQ$6),FIND("~",SUBSTITUTE(AQ$6,"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260))*HLOOKUP(LEFT(TRIM(AQ$6),FIND("~",SUBSTITUTE(AQ$6," ","~",LEN(TRIM(AQ$6))-LEN(SUBSTITUTE(TRIM(AQ$6)," ",""))))-1)&amp;" Total",$B$6:$BB$373,ROW($A260)-5,FALSE))</f>
        <v>0</v>
      </c>
      <c r="AR260" s="10">
        <f ca="1">IF(AR$5&lt;&gt;"",HLOOKUP(AR$5,Functionalization!$G$6:$R$373,ROW($A260)-5,FALSE),IFERROR(INDEX(AR$337:AR$373,MATCH($F260,$B$337:$B$373,0))/VLOOKUP($F260,$B$337:$BB$373,MATCH(LEFT(TRIM(AR$6),FIND("~",SUBSTITUTE(AR$6,"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260))*HLOOKUP(LEFT(TRIM(AR$6),FIND("~",SUBSTITUTE(AR$6," ","~",LEN(TRIM(AR$6))-LEN(SUBSTITUTE(TRIM(AR$6)," ",""))))-1)&amp;" Total",$B$6:$BB$373,ROW($A260)-5,FALSE))</f>
        <v>0</v>
      </c>
      <c r="AS260" s="10">
        <f ca="1">IF(AS$5&lt;&gt;"",HLOOKUP(AS$5,Functionalization!$G$6:$R$373,ROW($A260)-5,FALSE),IFERROR(INDEX(AS$337:AS$373,MATCH($F260,$B$337:$B$373,0))/VLOOKUP($F260,$B$337:$BB$373,MATCH(LEFT(TRIM(AS$6),FIND("~",SUBSTITUTE(AS$6,"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260))*HLOOKUP(LEFT(TRIM(AS$6),FIND("~",SUBSTITUTE(AS$6," ","~",LEN(TRIM(AS$6))-LEN(SUBSTITUTE(TRIM(AS$6)," ",""))))-1)&amp;" Total",$B$6:$BB$373,ROW($A260)-5,FALSE))</f>
        <v>0</v>
      </c>
      <c r="AT260" s="10">
        <f ca="1">IF(AT$5&lt;&gt;"",HLOOKUP(AT$5,Functionalization!$G$6:$R$373,ROW($A260)-5,FALSE),IFERROR(INDEX(AT$337:AT$373,MATCH($F260,$B$337:$B$373,0))/VLOOKUP($F260,$B$337:$BB$373,MATCH(LEFT(TRIM(AT$6),FIND("~",SUBSTITUTE(AT$6,"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260))*HLOOKUP(LEFT(TRIM(AT$6),FIND("~",SUBSTITUTE(AT$6," ","~",LEN(TRIM(AT$6))-LEN(SUBSTITUTE(TRIM(AT$6)," ",""))))-1)&amp;" Total",$B$6:$BB$373,ROW($A260)-5,FALSE))</f>
        <v>0</v>
      </c>
      <c r="AU260" s="10">
        <f ca="1">IF(AU$5&lt;&gt;"",HLOOKUP(AU$5,Functionalization!$G$6:$R$373,ROW($A260)-5,FALSE),IFERROR(INDEX(AU$337:AU$373,MATCH($F260,$B$337:$B$373,0))/VLOOKUP($F260,$B$337:$BB$373,MATCH(LEFT(TRIM(AU$6),FIND("~",SUBSTITUTE(AU$6,"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260))*HLOOKUP(LEFT(TRIM(AU$6),FIND("~",SUBSTITUTE(AU$6," ","~",LEN(TRIM(AU$6))-LEN(SUBSTITUTE(TRIM(AU$6)," ",""))))-1)&amp;" Total",$B$6:$BB$373,ROW($A260)-5,FALSE))</f>
        <v>0</v>
      </c>
      <c r="AV260" s="10">
        <f ca="1">IF(AV$5&lt;&gt;"",HLOOKUP(AV$5,Functionalization!$G$6:$R$373,ROW($A260)-5,FALSE),IFERROR(INDEX(AV$337:AV$373,MATCH($F260,$B$337:$B$373,0))/VLOOKUP($F260,$B$337:$BB$373,MATCH(LEFT(TRIM(AV$6),FIND("~",SUBSTITUTE(AV$6,"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260))*HLOOKUP(LEFT(TRIM(AV$6),FIND("~",SUBSTITUTE(AV$6," ","~",LEN(TRIM(AV$6))-LEN(SUBSTITUTE(TRIM(AV$6)," ",""))))-1)&amp;" Total",$B$6:$BB$373,ROW($A260)-5,FALSE))</f>
        <v>0</v>
      </c>
      <c r="AW260" s="10">
        <f ca="1">IF(AW$5&lt;&gt;"",HLOOKUP(AW$5,Functionalization!$G$6:$R$373,ROW($A260)-5,FALSE),IFERROR(INDEX(AW$337:AW$373,MATCH($F260,$B$337:$B$373,0))/VLOOKUP($F260,$B$337:$BB$373,MATCH(LEFT(TRIM(AW$6),FIND("~",SUBSTITUTE(AW$6,"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260))*HLOOKUP(LEFT(TRIM(AW$6),FIND("~",SUBSTITUTE(AW$6," ","~",LEN(TRIM(AW$6))-LEN(SUBSTITUTE(TRIM(AW$6)," ",""))))-1)&amp;" Total",$B$6:$BB$373,ROW($A260)-5,FALSE))</f>
        <v>0</v>
      </c>
      <c r="AX260" s="10">
        <f ca="1">IF(AX$5&lt;&gt;"",HLOOKUP(AX$5,Functionalization!$G$6:$R$373,ROW($A260)-5,FALSE),IFERROR(INDEX(AX$337:AX$373,MATCH($F260,$B$337:$B$373,0))/VLOOKUP($F260,$B$337:$BB$373,MATCH(LEFT(TRIM(AX$6),FIND("~",SUBSTITUTE(AX$6,"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260))*HLOOKUP(LEFT(TRIM(AX$6),FIND("~",SUBSTITUTE(AX$6," ","~",LEN(TRIM(AX$6))-LEN(SUBSTITUTE(TRIM(AX$6)," ",""))))-1)&amp;" Total",$B$6:$BB$373,ROW($A260)-5,FALSE))</f>
        <v>0</v>
      </c>
      <c r="AY260" s="10">
        <f ca="1">IF(AY$5&lt;&gt;"",HLOOKUP(AY$5,Functionalization!$G$6:$R$373,ROW($A260)-5,FALSE),IFERROR(INDEX(AY$337:AY$373,MATCH($F260,$B$337:$B$373,0))/VLOOKUP($F260,$B$337:$BB$373,MATCH(LEFT(TRIM(AY$6),FIND("~",SUBSTITUTE(AY$6,"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260))*HLOOKUP(LEFT(TRIM(AY$6),FIND("~",SUBSTITUTE(AY$6," ","~",LEN(TRIM(AY$6))-LEN(SUBSTITUTE(TRIM(AY$6)," ",""))))-1)&amp;" Total",$B$6:$BB$373,ROW($A260)-5,FALSE))</f>
        <v>0</v>
      </c>
      <c r="AZ260" s="10">
        <f ca="1">IF(AZ$5&lt;&gt;"",HLOOKUP(AZ$5,Functionalization!$G$6:$R$373,ROW($A260)-5,FALSE),IFERROR(INDEX(AZ$337:AZ$373,MATCH($F260,$B$337:$B$373,0))/VLOOKUP($F260,$B$337:$BB$373,MATCH(LEFT(TRIM(AZ$6),FIND("~",SUBSTITUTE(AZ$6,"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260))*HLOOKUP(LEFT(TRIM(AZ$6),FIND("~",SUBSTITUTE(AZ$6," ","~",LEN(TRIM(AZ$6))-LEN(SUBSTITUTE(TRIM(AZ$6)," ",""))))-1)&amp;" Total",$B$6:$BB$373,ROW($A260)-5,FALSE))</f>
        <v>0</v>
      </c>
      <c r="BA260" s="10">
        <f ca="1">IF(BA$5&lt;&gt;"",HLOOKUP(BA$5,Functionalization!$G$6:$R$373,ROW($A260)-5,FALSE),IFERROR(INDEX(BA$337:BA$373,MATCH($F260,$B$337:$B$373,0))/VLOOKUP($F260,$B$337:$BB$373,MATCH(LEFT(TRIM(BA$6),FIND("~",SUBSTITUTE(BA$6,"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260))*HLOOKUP(LEFT(TRIM(BA$6),FIND("~",SUBSTITUTE(BA$6," ","~",LEN(TRIM(BA$6))-LEN(SUBSTITUTE(TRIM(BA$6)," ",""))))-1)&amp;" Total",$B$6:$BB$373,ROW($A260)-5,FALSE))</f>
        <v>0</v>
      </c>
      <c r="BB260" s="10">
        <f ca="1">IF(BB$5&lt;&gt;"",HLOOKUP(BB$5,Functionalization!$G$6:$R$373,ROW($A260)-5,FALSE),IFERROR(INDEX(BB$337:BB$373,MATCH($F260,$B$337:$B$373,0))/VLOOKUP($F260,$B$337:$BB$373,MATCH(LEFT(TRIM(BB$6),FIND("~",SUBSTITUTE(BB$6,"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260))*HLOOKUP(LEFT(TRIM(BB$6),FIND("~",SUBSTITUTE(BB$6," ","~",LEN(TRIM(BB$6))-LEN(SUBSTITUTE(TRIM(BB$6)," ",""))))-1)&amp;" Total",$B$6:$BB$373,ROW($A260)-5,FALSE))</f>
        <v>0</v>
      </c>
      <c r="BD260">
        <f ca="1">IFERROR(IF(SUMIF($G$6:$BB$6,BD$6&amp;" Total",$G260:$BB260)-(SUMIF($G$6:$BB$6,BD$6&amp;" "&amp;'Input-Func_Class'!$D$22,$G260:$BB260)+IFERROR(SUMIF($G$6:$BB$6,BD$6&amp;" "&amp;'Input-Func_Class'!$E$22,$G260:$BB260),SUMIF($G$6:$BB$6,BD$6&amp;" "&amp;'Input-Func_Class'!$B$24,$G260:$BB260))+SUMIF($G$6:$BB$6,BD$6&amp;" "&amp;'Input-Func_Class'!$F$22,$G260:$BB260))&lt;Check_Limit,0,1),1)</f>
        <v>0</v>
      </c>
      <c r="BE260">
        <f ca="1">IFERROR(IF(SUMIF($G$6:$BB$6,BE$6&amp;" Total",$G260:$BB260)-(SUMIF($G$6:$BB$6,BE$6&amp;" "&amp;'Input-Func_Class'!$D$22,$G260:$BB260)+IFERROR(SUMIF($G$6:$BB$6,BE$6&amp;" "&amp;'Input-Func_Class'!$E$22,$G260:$BB260),SUMIF($G$6:$BB$6,BE$6&amp;" "&amp;'Input-Func_Class'!$B$24,$G260:$BB260))+SUMIF($G$6:$BB$6,BE$6&amp;" "&amp;'Input-Func_Class'!$F$22,$G260:$BB260))&lt;Check_Limit,0,1),1)</f>
        <v>0</v>
      </c>
      <c r="BF260">
        <f ca="1">IFERROR(IF(SUMIF($G$6:$BB$6,BF$6&amp;" Total",$G260:$BB260)-(SUMIF($G$6:$BB$6,BF$6&amp;" "&amp;'Input-Func_Class'!$D$22,$G260:$BB260)+IFERROR(SUMIF($G$6:$BB$6,BF$6&amp;" "&amp;'Input-Func_Class'!$E$22,$G260:$BB260),SUMIF($G$6:$BB$6,BF$6&amp;" "&amp;'Input-Func_Class'!$B$24,$G260:$BB260))+SUMIF($G$6:$BB$6,BF$6&amp;" "&amp;'Input-Func_Class'!$F$22,$G260:$BB260))&lt;Check_Limit,0,1),1)</f>
        <v>0</v>
      </c>
      <c r="BG260">
        <f ca="1">IFERROR(IF(SUMIF($G$6:$BB$6,BG$6&amp;" Total",$G260:$BB260)-(SUMIF($G$6:$BB$6,BG$6&amp;" "&amp;'Input-Func_Class'!$D$22,$G260:$BB260)+IFERROR(SUMIF($G$6:$BB$6,BG$6&amp;" "&amp;'Input-Func_Class'!$E$22,$G260:$BB260),SUMIF($G$6:$BB$6,BG$6&amp;" "&amp;'Input-Func_Class'!$B$24,$G260:$BB260))+SUMIF($G$6:$BB$6,BG$6&amp;" "&amp;'Input-Func_Class'!$F$22,$G260:$BB260))&lt;Check_Limit,0,1),1)</f>
        <v>0</v>
      </c>
      <c r="BH260">
        <f ca="1">IFERROR(IF(SUMIF($G$6:$BB$6,BH$6&amp;" Total",$G260:$BB260)-(SUMIF($G$6:$BB$6,BH$6&amp;" "&amp;'Input-Func_Class'!$D$22,$G260:$BB260)+IFERROR(SUMIF($G$6:$BB$6,BH$6&amp;" "&amp;'Input-Func_Class'!$E$22,$G260:$BB260),SUMIF($G$6:$BB$6,BH$6&amp;" "&amp;'Input-Func_Class'!$B$24,$G260:$BB260))+SUMIF($G$6:$BB$6,BH$6&amp;" "&amp;'Input-Func_Class'!$F$22,$G260:$BB260))&lt;Check_Limit,0,1),1)</f>
        <v>0</v>
      </c>
      <c r="BI260">
        <f ca="1">IFERROR(IF(SUMIF($G$6:$BB$6,BI$6&amp;" Total",$G260:$BB260)-(SUMIF($G$6:$BB$6,BI$6&amp;" "&amp;'Input-Func_Class'!$D$22,$G260:$BB260)+IFERROR(SUMIF($G$6:$BB$6,BI$6&amp;" "&amp;'Input-Func_Class'!$E$22,$G260:$BB260),SUMIF($G$6:$BB$6,BI$6&amp;" "&amp;'Input-Func_Class'!$B$24,$G260:$BB260))+SUMIF($G$6:$BB$6,BI$6&amp;" "&amp;'Input-Func_Class'!$F$22,$G260:$BB260))&lt;Check_Limit,0,1),1)</f>
        <v>0</v>
      </c>
      <c r="BJ260">
        <f ca="1">IFERROR(IF(SUMIF($G$6:$BB$6,BJ$6&amp;" Total",$G260:$BB260)-(SUMIF($G$6:$BB$6,BJ$6&amp;" "&amp;'Input-Func_Class'!$D$22,$G260:$BB260)+IFERROR(SUMIF($G$6:$BB$6,BJ$6&amp;" "&amp;'Input-Func_Class'!$E$22,$G260:$BB260),SUMIF($G$6:$BB$6,BJ$6&amp;" "&amp;'Input-Func_Class'!$B$24,$G260:$BB260))+SUMIF($G$6:$BB$6,BJ$6&amp;" "&amp;'Input-Func_Class'!$F$22,$G260:$BB260))&lt;Check_Limit,0,1),1)</f>
        <v>0</v>
      </c>
      <c r="BK260">
        <f ca="1">IFERROR(IF(SUMIF($G$6:$BB$6,BK$6&amp;" Total",$G260:$BB260)-(SUMIF($G$6:$BB$6,BK$6&amp;" "&amp;'Input-Func_Class'!$D$22,$G260:$BB260)+IFERROR(SUMIF($G$6:$BB$6,BK$6&amp;" "&amp;'Input-Func_Class'!$E$22,$G260:$BB260),SUMIF($G$6:$BB$6,BK$6&amp;" "&amp;'Input-Func_Class'!$B$24,$G260:$BB260))+SUMIF($G$6:$BB$6,BK$6&amp;" "&amp;'Input-Func_Class'!$F$22,$G260:$BB260))&lt;Check_Limit,0,1),1)</f>
        <v>0</v>
      </c>
      <c r="BL260">
        <f ca="1">IFERROR(IF(SUMIF($G$6:$BB$6,BL$6&amp;" Total",$G260:$BB260)-(SUMIF($G$6:$BB$6,BL$6&amp;" "&amp;'Input-Func_Class'!$D$22,$G260:$BB260)+IFERROR(SUMIF($G$6:$BB$6,BL$6&amp;" "&amp;'Input-Func_Class'!$E$22,$G260:$BB260),SUMIF($G$6:$BB$6,BL$6&amp;" "&amp;'Input-Func_Class'!$B$24,$G260:$BB260))+SUMIF($G$6:$BB$6,BL$6&amp;" "&amp;'Input-Func_Class'!$F$22,$G260:$BB260))&lt;Check_Limit,0,1),1)</f>
        <v>0</v>
      </c>
      <c r="BM260">
        <f ca="1">IFERROR(IF(SUMIF($G$6:$BB$6,BM$6&amp;" Total",$G260:$BB260)-(SUMIF($G$6:$BB$6,BM$6&amp;" "&amp;'Input-Func_Class'!$D$22,$G260:$BB260)+IFERROR(SUMIF($G$6:$BB$6,BM$6&amp;" "&amp;'Input-Func_Class'!$E$22,$G260:$BB260),SUMIF($G$6:$BB$6,BM$6&amp;" "&amp;'Input-Func_Class'!$B$24,$G260:$BB260))+SUMIF($G$6:$BB$6,BM$6&amp;" "&amp;'Input-Func_Class'!$F$22,$G260:$BB260))&lt;Check_Limit,0,1),1)</f>
        <v>0</v>
      </c>
      <c r="BN260">
        <f ca="1">IFERROR(IF(SUMIF($G$6:$BB$6,BN$6&amp;" Total",$G260:$BB260)-(SUMIF($G$6:$BB$6,BN$6&amp;" "&amp;'Input-Func_Class'!$D$22,$G260:$BB260)+IFERROR(SUMIF($G$6:$BB$6,BN$6&amp;" "&amp;'Input-Func_Class'!$E$22,$G260:$BB260),SUMIF($G$6:$BB$6,BN$6&amp;" "&amp;'Input-Func_Class'!$B$24,$G260:$BB260))+SUMIF($G$6:$BB$6,BN$6&amp;" "&amp;'Input-Func_Class'!$F$22,$G260:$BB260))&lt;Check_Limit,0,1),1)</f>
        <v>0</v>
      </c>
      <c r="BO260">
        <f ca="1">IFERROR(IF(SUMIF($G$6:$BB$6,BO$6&amp;" Total",$G260:$BB260)-(SUMIF($G$6:$BB$6,BO$6&amp;" "&amp;'Input-Func_Class'!$D$22,$G260:$BB260)+IFERROR(SUMIF($G$6:$BB$6,BO$6&amp;" "&amp;'Input-Func_Class'!$E$22,$G260:$BB260),SUMIF($G$6:$BB$6,BO$6&amp;" "&amp;'Input-Func_Class'!$B$24,$G260:$BB260))+SUMIF($G$6:$BB$6,BO$6&amp;" "&amp;'Input-Func_Class'!$F$22,$G260:$BB260))&lt;Check_Limit,0,1),1)</f>
        <v>0</v>
      </c>
    </row>
    <row r="261" spans="1:67" outlineLevel="1">
      <c r="A261" s="31">
        <f>IF(ISBLANK('Input-Accounts'!A261),"",'Input-Accounts'!A261)</f>
        <v>231</v>
      </c>
      <c r="B261" s="53" t="str">
        <f>IF(ISBLANK('Input-Accounts'!B261),"",'Input-Accounts'!B261)</f>
        <v>STRUC &amp; IMPROV-OTHER DISTR. SYSTEMS</v>
      </c>
      <c r="C261" s="31">
        <f>IF(ISBLANK('Input-Accounts'!C261),"",'Input-Accounts'!C261)</f>
        <v>375.7</v>
      </c>
      <c r="D261" s="10">
        <f>Functionalization!$D261</f>
        <v>244370</v>
      </c>
      <c r="E261" s="10">
        <f t="shared" ca="1" si="73"/>
        <v>0</v>
      </c>
      <c r="F261" s="3" t="str">
        <f>IF($D261=0,"-",IF('Input-Accounts'!$E261&lt;&gt;0,'Input-Accounts'!$E261,'Input-Accounts'!$G261))</f>
        <v>INT_DISTPT_SUBTOTAL</v>
      </c>
      <c r="G261" s="10">
        <f ca="1">IF(G$5&lt;&gt;"",HLOOKUP(G$5,Functionalization!$G$6:$R$373,ROW($A261)-5,FALSE),IFERROR(INDEX(G$337:G$373,MATCH($F261,$B$337:$B$373,0))/VLOOKUP($F261,$B$337:$BB$373,MATCH(LEFT(TRIM(G$6),FIND("~",SUBSTITUTE(G$6,"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261))*HLOOKUP(LEFT(TRIM(G$6),FIND("~",SUBSTITUTE(G$6," ","~",LEN(TRIM(G$6))-LEN(SUBSTITUTE(TRIM(G$6)," ",""))))-1)&amp;" Total",$B$6:$BB$373,ROW($A261)-5,FALSE))</f>
        <v>155654.62781212147</v>
      </c>
      <c r="H261" s="10">
        <f ca="1">IF(H$5&lt;&gt;"",HLOOKUP(H$5,Functionalization!$G$6:$R$373,ROW($A261)-5,FALSE),IFERROR(INDEX(H$337:H$373,MATCH($F261,$B$337:$B$373,0))/VLOOKUP($F261,$B$337:$BB$373,MATCH(LEFT(TRIM(H$6),FIND("~",SUBSTITUTE(H$6,"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261))*HLOOKUP(LEFT(TRIM(H$6),FIND("~",SUBSTITUTE(H$6," ","~",LEN(TRIM(H$6))-LEN(SUBSTITUTE(TRIM(H$6)," ",""))))-1)&amp;" Total",$B$6:$BB$373,ROW($A261)-5,FALSE))</f>
        <v>115491.65847426646</v>
      </c>
      <c r="I261" s="10">
        <f ca="1">IF(I$5&lt;&gt;"",HLOOKUP(I$5,Functionalization!$G$6:$R$373,ROW($A261)-5,FALSE),IFERROR(INDEX(I$337:I$373,MATCH($F261,$B$337:$B$373,0))/VLOOKUP($F261,$B$337:$BB$373,MATCH(LEFT(TRIM(I$6),FIND("~",SUBSTITUTE(I$6,"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261))*HLOOKUP(LEFT(TRIM(I$6),FIND("~",SUBSTITUTE(I$6," ","~",LEN(TRIM(I$6))-LEN(SUBSTITUTE(TRIM(I$6)," ",""))))-1)&amp;" Total",$B$6:$BB$373,ROW($A261)-5,FALSE))</f>
        <v>0</v>
      </c>
      <c r="J261" s="10">
        <f ca="1">IF(J$5&lt;&gt;"",HLOOKUP(J$5,Functionalization!$G$6:$R$373,ROW($A261)-5,FALSE),IFERROR(INDEX(J$337:J$373,MATCH($F261,$B$337:$B$373,0))/VLOOKUP($F261,$B$337:$BB$373,MATCH(LEFT(TRIM(J$6),FIND("~",SUBSTITUTE(J$6,"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261))*HLOOKUP(LEFT(TRIM(J$6),FIND("~",SUBSTITUTE(J$6," ","~",LEN(TRIM(J$6))-LEN(SUBSTITUTE(TRIM(J$6)," ",""))))-1)&amp;" Total",$B$6:$BB$373,ROW($A261)-5,FALSE))</f>
        <v>40162.969337855007</v>
      </c>
      <c r="K261" s="10">
        <f ca="1">IF(K$5&lt;&gt;"",HLOOKUP(K$5,Functionalization!$G$6:$R$373,ROW($A261)-5,FALSE),IFERROR(INDEX(K$337:K$373,MATCH($F261,$B$337:$B$373,0))/VLOOKUP($F261,$B$337:$BB$373,MATCH(LEFT(TRIM(K$6),FIND("~",SUBSTITUTE(K$6,"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261))*HLOOKUP(LEFT(TRIM(K$6),FIND("~",SUBSTITUTE(K$6," ","~",LEN(TRIM(K$6))-LEN(SUBSTITUTE(TRIM(K$6)," ",""))))-1)&amp;" Total",$B$6:$BB$373,ROW($A261)-5,FALSE))</f>
        <v>88715.372187878515</v>
      </c>
      <c r="L261" s="10">
        <f ca="1">IF(L$5&lt;&gt;"",HLOOKUP(L$5,Functionalization!$G$6:$R$373,ROW($A261)-5,FALSE),IFERROR(INDEX(L$337:L$373,MATCH($F261,$B$337:$B$373,0))/VLOOKUP($F261,$B$337:$BB$373,MATCH(LEFT(TRIM(L$6),FIND("~",SUBSTITUTE(L$6,"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261))*HLOOKUP(LEFT(TRIM(L$6),FIND("~",SUBSTITUTE(L$6," ","~",LEN(TRIM(L$6))-LEN(SUBSTITUTE(TRIM(L$6)," ",""))))-1)&amp;" Total",$B$6:$BB$373,ROW($A261)-5,FALSE))</f>
        <v>0</v>
      </c>
      <c r="M261" s="10">
        <f ca="1">IF(M$5&lt;&gt;"",HLOOKUP(M$5,Functionalization!$G$6:$R$373,ROW($A261)-5,FALSE),IFERROR(INDEX(M$337:M$373,MATCH($F261,$B$337:$B$373,0))/VLOOKUP($F261,$B$337:$BB$373,MATCH(LEFT(TRIM(M$6),FIND("~",SUBSTITUTE(M$6,"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261))*HLOOKUP(LEFT(TRIM(M$6),FIND("~",SUBSTITUTE(M$6," ","~",LEN(TRIM(M$6))-LEN(SUBSTITUTE(TRIM(M$6)," ",""))))-1)&amp;" Total",$B$6:$BB$373,ROW($A261)-5,FALSE))</f>
        <v>0</v>
      </c>
      <c r="N261" s="10">
        <f ca="1">IF(N$5&lt;&gt;"",HLOOKUP(N$5,Functionalization!$G$6:$R$373,ROW($A261)-5,FALSE),IFERROR(INDEX(N$337:N$373,MATCH($F261,$B$337:$B$373,0))/VLOOKUP($F261,$B$337:$BB$373,MATCH(LEFT(TRIM(N$6),FIND("~",SUBSTITUTE(N$6,"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261))*HLOOKUP(LEFT(TRIM(N$6),FIND("~",SUBSTITUTE(N$6," ","~",LEN(TRIM(N$6))-LEN(SUBSTITUTE(TRIM(N$6)," ",""))))-1)&amp;" Total",$B$6:$BB$373,ROW($A261)-5,FALSE))</f>
        <v>88715.372187878515</v>
      </c>
      <c r="O261" s="10">
        <f ca="1">IF(O$5&lt;&gt;"",HLOOKUP(O$5,Functionalization!$G$6:$R$373,ROW($A261)-5,FALSE),IFERROR(INDEX(O$337:O$373,MATCH($F261,$B$337:$B$373,0))/VLOOKUP($F261,$B$337:$BB$373,MATCH(LEFT(TRIM(O$6),FIND("~",SUBSTITUTE(O$6,"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261))*HLOOKUP(LEFT(TRIM(O$6),FIND("~",SUBSTITUTE(O$6," ","~",LEN(TRIM(O$6))-LEN(SUBSTITUTE(TRIM(O$6)," ",""))))-1)&amp;" Total",$B$6:$BB$373,ROW($A261)-5,FALSE))</f>
        <v>0</v>
      </c>
      <c r="P261" s="10">
        <f ca="1">IF(P$5&lt;&gt;"",HLOOKUP(P$5,Functionalization!$G$6:$R$373,ROW($A261)-5,FALSE),IFERROR(INDEX(P$337:P$373,MATCH($F261,$B$337:$B$373,0))/VLOOKUP($F261,$B$337:$BB$373,MATCH(LEFT(TRIM(P$6),FIND("~",SUBSTITUTE(P$6,"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261))*HLOOKUP(LEFT(TRIM(P$6),FIND("~",SUBSTITUTE(P$6," ","~",LEN(TRIM(P$6))-LEN(SUBSTITUTE(TRIM(P$6)," ",""))))-1)&amp;" Total",$B$6:$BB$373,ROW($A261)-5,FALSE))</f>
        <v>0</v>
      </c>
      <c r="Q261" s="10">
        <f ca="1">IF(Q$5&lt;&gt;"",HLOOKUP(Q$5,Functionalization!$G$6:$R$373,ROW($A261)-5,FALSE),IFERROR(INDEX(Q$337:Q$373,MATCH($F261,$B$337:$B$373,0))/VLOOKUP($F261,$B$337:$BB$373,MATCH(LEFT(TRIM(Q$6),FIND("~",SUBSTITUTE(Q$6,"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261))*HLOOKUP(LEFT(TRIM(Q$6),FIND("~",SUBSTITUTE(Q$6," ","~",LEN(TRIM(Q$6))-LEN(SUBSTITUTE(TRIM(Q$6)," ",""))))-1)&amp;" Total",$B$6:$BB$373,ROW($A261)-5,FALSE))</f>
        <v>0</v>
      </c>
      <c r="R261" s="10">
        <f ca="1">IF(R$5&lt;&gt;"",HLOOKUP(R$5,Functionalization!$G$6:$R$373,ROW($A261)-5,FALSE),IFERROR(INDEX(R$337:R$373,MATCH($F261,$B$337:$B$373,0))/VLOOKUP($F261,$B$337:$BB$373,MATCH(LEFT(TRIM(R$6),FIND("~",SUBSTITUTE(R$6,"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261))*HLOOKUP(LEFT(TRIM(R$6),FIND("~",SUBSTITUTE(R$6," ","~",LEN(TRIM(R$6))-LEN(SUBSTITUTE(TRIM(R$6)," ",""))))-1)&amp;" Total",$B$6:$BB$373,ROW($A261)-5,FALSE))</f>
        <v>0</v>
      </c>
      <c r="S261" s="10">
        <f ca="1">IF(S$5&lt;&gt;"",HLOOKUP(S$5,Functionalization!$G$6:$R$373,ROW($A261)-5,FALSE),IFERROR(INDEX(S$337:S$373,MATCH($F261,$B$337:$B$373,0))/VLOOKUP($F261,$B$337:$BB$373,MATCH(LEFT(TRIM(S$6),FIND("~",SUBSTITUTE(S$6,"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261))*HLOOKUP(LEFT(TRIM(S$6),FIND("~",SUBSTITUTE(S$6," ","~",LEN(TRIM(S$6))-LEN(SUBSTITUTE(TRIM(S$6)," ",""))))-1)&amp;" Total",$B$6:$BB$373,ROW($A261)-5,FALSE))</f>
        <v>0</v>
      </c>
      <c r="T261" s="10">
        <f ca="1">IF(T$5&lt;&gt;"",HLOOKUP(T$5,Functionalization!$G$6:$R$373,ROW($A261)-5,FALSE),IFERROR(INDEX(T$337:T$373,MATCH($F261,$B$337:$B$373,0))/VLOOKUP($F261,$B$337:$BB$373,MATCH(LEFT(TRIM(T$6),FIND("~",SUBSTITUTE(T$6,"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261))*HLOOKUP(LEFT(TRIM(T$6),FIND("~",SUBSTITUTE(T$6," ","~",LEN(TRIM(T$6))-LEN(SUBSTITUTE(TRIM(T$6)," ",""))))-1)&amp;" Total",$B$6:$BB$373,ROW($A261)-5,FALSE))</f>
        <v>0</v>
      </c>
      <c r="U261" s="10">
        <f ca="1">IF(U$5&lt;&gt;"",HLOOKUP(U$5,Functionalization!$G$6:$R$373,ROW($A261)-5,FALSE),IFERROR(INDEX(U$337:U$373,MATCH($F261,$B$337:$B$373,0))/VLOOKUP($F261,$B$337:$BB$373,MATCH(LEFT(TRIM(U$6),FIND("~",SUBSTITUTE(U$6,"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261))*HLOOKUP(LEFT(TRIM(U$6),FIND("~",SUBSTITUTE(U$6," ","~",LEN(TRIM(U$6))-LEN(SUBSTITUTE(TRIM(U$6)," ",""))))-1)&amp;" Total",$B$6:$BB$373,ROW($A261)-5,FALSE))</f>
        <v>0</v>
      </c>
      <c r="V261" s="10">
        <f ca="1">IF(V$5&lt;&gt;"",HLOOKUP(V$5,Functionalization!$G$6:$R$373,ROW($A261)-5,FALSE),IFERROR(INDEX(V$337:V$373,MATCH($F261,$B$337:$B$373,0))/VLOOKUP($F261,$B$337:$BB$373,MATCH(LEFT(TRIM(V$6),FIND("~",SUBSTITUTE(V$6,"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261))*HLOOKUP(LEFT(TRIM(V$6),FIND("~",SUBSTITUTE(V$6," ","~",LEN(TRIM(V$6))-LEN(SUBSTITUTE(TRIM(V$6)," ",""))))-1)&amp;" Total",$B$6:$BB$373,ROW($A261)-5,FALSE))</f>
        <v>0</v>
      </c>
      <c r="W261" s="10">
        <f ca="1">IF(W$5&lt;&gt;"",HLOOKUP(W$5,Functionalization!$G$6:$R$373,ROW($A261)-5,FALSE),IFERROR(INDEX(W$337:W$373,MATCH($F261,$B$337:$B$373,0))/VLOOKUP($F261,$B$337:$BB$373,MATCH(LEFT(TRIM(W$6),FIND("~",SUBSTITUTE(W$6,"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261))*HLOOKUP(LEFT(TRIM(W$6),FIND("~",SUBSTITUTE(W$6," ","~",LEN(TRIM(W$6))-LEN(SUBSTITUTE(TRIM(W$6)," ",""))))-1)&amp;" Total",$B$6:$BB$373,ROW($A261)-5,FALSE))</f>
        <v>0</v>
      </c>
      <c r="X261" s="10">
        <f ca="1">IF(X$5&lt;&gt;"",HLOOKUP(X$5,Functionalization!$G$6:$R$373,ROW($A261)-5,FALSE),IFERROR(INDEX(X$337:X$373,MATCH($F261,$B$337:$B$373,0))/VLOOKUP($F261,$B$337:$BB$373,MATCH(LEFT(TRIM(X$6),FIND("~",SUBSTITUTE(X$6,"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261))*HLOOKUP(LEFT(TRIM(X$6),FIND("~",SUBSTITUTE(X$6," ","~",LEN(TRIM(X$6))-LEN(SUBSTITUTE(TRIM(X$6)," ",""))))-1)&amp;" Total",$B$6:$BB$373,ROW($A261)-5,FALSE))</f>
        <v>0</v>
      </c>
      <c r="Y261" s="10">
        <f ca="1">IF(Y$5&lt;&gt;"",HLOOKUP(Y$5,Functionalization!$G$6:$R$373,ROW($A261)-5,FALSE),IFERROR(INDEX(Y$337:Y$373,MATCH($F261,$B$337:$B$373,0))/VLOOKUP($F261,$B$337:$BB$373,MATCH(LEFT(TRIM(Y$6),FIND("~",SUBSTITUTE(Y$6,"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261))*HLOOKUP(LEFT(TRIM(Y$6),FIND("~",SUBSTITUTE(Y$6," ","~",LEN(TRIM(Y$6))-LEN(SUBSTITUTE(TRIM(Y$6)," ",""))))-1)&amp;" Total",$B$6:$BB$373,ROW($A261)-5,FALSE))</f>
        <v>0</v>
      </c>
      <c r="Z261" s="10">
        <f ca="1">IF(Z$5&lt;&gt;"",HLOOKUP(Z$5,Functionalization!$G$6:$R$373,ROW($A261)-5,FALSE),IFERROR(INDEX(Z$337:Z$373,MATCH($F261,$B$337:$B$373,0))/VLOOKUP($F261,$B$337:$BB$373,MATCH(LEFT(TRIM(Z$6),FIND("~",SUBSTITUTE(Z$6,"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261))*HLOOKUP(LEFT(TRIM(Z$6),FIND("~",SUBSTITUTE(Z$6," ","~",LEN(TRIM(Z$6))-LEN(SUBSTITUTE(TRIM(Z$6)," ",""))))-1)&amp;" Total",$B$6:$BB$373,ROW($A261)-5,FALSE))</f>
        <v>0</v>
      </c>
      <c r="AA261" s="10">
        <f ca="1">IF(AA$5&lt;&gt;"",HLOOKUP(AA$5,Functionalization!$G$6:$R$373,ROW($A261)-5,FALSE),IFERROR(INDEX(AA$337:AA$373,MATCH($F261,$B$337:$B$373,0))/VLOOKUP($F261,$B$337:$BB$373,MATCH(LEFT(TRIM(AA$6),FIND("~",SUBSTITUTE(AA$6,"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261))*HLOOKUP(LEFT(TRIM(AA$6),FIND("~",SUBSTITUTE(AA$6," ","~",LEN(TRIM(AA$6))-LEN(SUBSTITUTE(TRIM(AA$6)," ",""))))-1)&amp;" Total",$B$6:$BB$373,ROW($A261)-5,FALSE))</f>
        <v>0</v>
      </c>
      <c r="AB261" s="10">
        <f ca="1">IF(AB$5&lt;&gt;"",HLOOKUP(AB$5,Functionalization!$G$6:$R$373,ROW($A261)-5,FALSE),IFERROR(INDEX(AB$337:AB$373,MATCH($F261,$B$337:$B$373,0))/VLOOKUP($F261,$B$337:$BB$373,MATCH(LEFT(TRIM(AB$6),FIND("~",SUBSTITUTE(AB$6,"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261))*HLOOKUP(LEFT(TRIM(AB$6),FIND("~",SUBSTITUTE(AB$6," ","~",LEN(TRIM(AB$6))-LEN(SUBSTITUTE(TRIM(AB$6)," ",""))))-1)&amp;" Total",$B$6:$BB$373,ROW($A261)-5,FALSE))</f>
        <v>0</v>
      </c>
      <c r="AC261" s="10">
        <f ca="1">IF(AC$5&lt;&gt;"",HLOOKUP(AC$5,Functionalization!$G$6:$R$373,ROW($A261)-5,FALSE),IFERROR(INDEX(AC$337:AC$373,MATCH($F261,$B$337:$B$373,0))/VLOOKUP($F261,$B$337:$BB$373,MATCH(LEFT(TRIM(AC$6),FIND("~",SUBSTITUTE(AC$6,"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261))*HLOOKUP(LEFT(TRIM(AC$6),FIND("~",SUBSTITUTE(AC$6," ","~",LEN(TRIM(AC$6))-LEN(SUBSTITUTE(TRIM(AC$6)," ",""))))-1)&amp;" Total",$B$6:$BB$373,ROW($A261)-5,FALSE))</f>
        <v>0</v>
      </c>
      <c r="AD261" s="10">
        <f ca="1">IF(AD$5&lt;&gt;"",HLOOKUP(AD$5,Functionalization!$G$6:$R$373,ROW($A261)-5,FALSE),IFERROR(INDEX(AD$337:AD$373,MATCH($F261,$B$337:$B$373,0))/VLOOKUP($F261,$B$337:$BB$373,MATCH(LEFT(TRIM(AD$6),FIND("~",SUBSTITUTE(AD$6,"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261))*HLOOKUP(LEFT(TRIM(AD$6),FIND("~",SUBSTITUTE(AD$6," ","~",LEN(TRIM(AD$6))-LEN(SUBSTITUTE(TRIM(AD$6)," ",""))))-1)&amp;" Total",$B$6:$BB$373,ROW($A261)-5,FALSE))</f>
        <v>0</v>
      </c>
      <c r="AE261" s="10">
        <f ca="1">IF(AE$5&lt;&gt;"",HLOOKUP(AE$5,Functionalization!$G$6:$R$373,ROW($A261)-5,FALSE),IFERROR(INDEX(AE$337:AE$373,MATCH($F261,$B$337:$B$373,0))/VLOOKUP($F261,$B$337:$BB$373,MATCH(LEFT(TRIM(AE$6),FIND("~",SUBSTITUTE(AE$6,"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261))*HLOOKUP(LEFT(TRIM(AE$6),FIND("~",SUBSTITUTE(AE$6," ","~",LEN(TRIM(AE$6))-LEN(SUBSTITUTE(TRIM(AE$6)," ",""))))-1)&amp;" Total",$B$6:$BB$373,ROW($A261)-5,FALSE))</f>
        <v>0</v>
      </c>
      <c r="AF261" s="10">
        <f ca="1">IF(AF$5&lt;&gt;"",HLOOKUP(AF$5,Functionalization!$G$6:$R$373,ROW($A261)-5,FALSE),IFERROR(INDEX(AF$337:AF$373,MATCH($F261,$B$337:$B$373,0))/VLOOKUP($F261,$B$337:$BB$373,MATCH(LEFT(TRIM(AF$6),FIND("~",SUBSTITUTE(AF$6,"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261))*HLOOKUP(LEFT(TRIM(AF$6),FIND("~",SUBSTITUTE(AF$6," ","~",LEN(TRIM(AF$6))-LEN(SUBSTITUTE(TRIM(AF$6)," ",""))))-1)&amp;" Total",$B$6:$BB$373,ROW($A261)-5,FALSE))</f>
        <v>0</v>
      </c>
      <c r="AG261" s="10">
        <f ca="1">IF(AG$5&lt;&gt;"",HLOOKUP(AG$5,Functionalization!$G$6:$R$373,ROW($A261)-5,FALSE),IFERROR(INDEX(AG$337:AG$373,MATCH($F261,$B$337:$B$373,0))/VLOOKUP($F261,$B$337:$BB$373,MATCH(LEFT(TRIM(AG$6),FIND("~",SUBSTITUTE(AG$6,"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261))*HLOOKUP(LEFT(TRIM(AG$6),FIND("~",SUBSTITUTE(AG$6," ","~",LEN(TRIM(AG$6))-LEN(SUBSTITUTE(TRIM(AG$6)," ",""))))-1)&amp;" Total",$B$6:$BB$373,ROW($A261)-5,FALSE))</f>
        <v>0</v>
      </c>
      <c r="AH261" s="10">
        <f ca="1">IF(AH$5&lt;&gt;"",HLOOKUP(AH$5,Functionalization!$G$6:$R$373,ROW($A261)-5,FALSE),IFERROR(INDEX(AH$337:AH$373,MATCH($F261,$B$337:$B$373,0))/VLOOKUP($F261,$B$337:$BB$373,MATCH(LEFT(TRIM(AH$6),FIND("~",SUBSTITUTE(AH$6,"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261))*HLOOKUP(LEFT(TRIM(AH$6),FIND("~",SUBSTITUTE(AH$6," ","~",LEN(TRIM(AH$6))-LEN(SUBSTITUTE(TRIM(AH$6)," ",""))))-1)&amp;" Total",$B$6:$BB$373,ROW($A261)-5,FALSE))</f>
        <v>0</v>
      </c>
      <c r="AI261" s="10">
        <f ca="1">IF(AI$5&lt;&gt;"",HLOOKUP(AI$5,Functionalization!$G$6:$R$373,ROW($A261)-5,FALSE),IFERROR(INDEX(AI$337:AI$373,MATCH($F261,$B$337:$B$373,0))/VLOOKUP($F261,$B$337:$BB$373,MATCH(LEFT(TRIM(AI$6),FIND("~",SUBSTITUTE(AI$6,"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261))*HLOOKUP(LEFT(TRIM(AI$6),FIND("~",SUBSTITUTE(AI$6," ","~",LEN(TRIM(AI$6))-LEN(SUBSTITUTE(TRIM(AI$6)," ",""))))-1)&amp;" Total",$B$6:$BB$373,ROW($A261)-5,FALSE))</f>
        <v>0</v>
      </c>
      <c r="AJ261" s="10">
        <f ca="1">IF(AJ$5&lt;&gt;"",HLOOKUP(AJ$5,Functionalization!$G$6:$R$373,ROW($A261)-5,FALSE),IFERROR(INDEX(AJ$337:AJ$373,MATCH($F261,$B$337:$B$373,0))/VLOOKUP($F261,$B$337:$BB$373,MATCH(LEFT(TRIM(AJ$6),FIND("~",SUBSTITUTE(AJ$6,"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261))*HLOOKUP(LEFT(TRIM(AJ$6),FIND("~",SUBSTITUTE(AJ$6," ","~",LEN(TRIM(AJ$6))-LEN(SUBSTITUTE(TRIM(AJ$6)," ",""))))-1)&amp;" Total",$B$6:$BB$373,ROW($A261)-5,FALSE))</f>
        <v>0</v>
      </c>
      <c r="AK261" s="10">
        <f ca="1">IF(AK$5&lt;&gt;"",HLOOKUP(AK$5,Functionalization!$G$6:$R$373,ROW($A261)-5,FALSE),IFERROR(INDEX(AK$337:AK$373,MATCH($F261,$B$337:$B$373,0))/VLOOKUP($F261,$B$337:$BB$373,MATCH(LEFT(TRIM(AK$6),FIND("~",SUBSTITUTE(AK$6,"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261))*HLOOKUP(LEFT(TRIM(AK$6),FIND("~",SUBSTITUTE(AK$6," ","~",LEN(TRIM(AK$6))-LEN(SUBSTITUTE(TRIM(AK$6)," ",""))))-1)&amp;" Total",$B$6:$BB$373,ROW($A261)-5,FALSE))</f>
        <v>0</v>
      </c>
      <c r="AL261" s="10">
        <f ca="1">IF(AL$5&lt;&gt;"",HLOOKUP(AL$5,Functionalization!$G$6:$R$373,ROW($A261)-5,FALSE),IFERROR(INDEX(AL$337:AL$373,MATCH($F261,$B$337:$B$373,0))/VLOOKUP($F261,$B$337:$BB$373,MATCH(LEFT(TRIM(AL$6),FIND("~",SUBSTITUTE(AL$6,"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261))*HLOOKUP(LEFT(TRIM(AL$6),FIND("~",SUBSTITUTE(AL$6," ","~",LEN(TRIM(AL$6))-LEN(SUBSTITUTE(TRIM(AL$6)," ",""))))-1)&amp;" Total",$B$6:$BB$373,ROW($A261)-5,FALSE))</f>
        <v>0</v>
      </c>
      <c r="AM261" s="10">
        <f ca="1">IF(AM$5&lt;&gt;"",HLOOKUP(AM$5,Functionalization!$G$6:$R$373,ROW($A261)-5,FALSE),IFERROR(INDEX(AM$337:AM$373,MATCH($F261,$B$337:$B$373,0))/VLOOKUP($F261,$B$337:$BB$373,MATCH(LEFT(TRIM(AM$6),FIND("~",SUBSTITUTE(AM$6,"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261))*HLOOKUP(LEFT(TRIM(AM$6),FIND("~",SUBSTITUTE(AM$6," ","~",LEN(TRIM(AM$6))-LEN(SUBSTITUTE(TRIM(AM$6)," ",""))))-1)&amp;" Total",$B$6:$BB$373,ROW($A261)-5,FALSE))</f>
        <v>0</v>
      </c>
      <c r="AN261" s="10">
        <f ca="1">IF(AN$5&lt;&gt;"",HLOOKUP(AN$5,Functionalization!$G$6:$R$373,ROW($A261)-5,FALSE),IFERROR(INDEX(AN$337:AN$373,MATCH($F261,$B$337:$B$373,0))/VLOOKUP($F261,$B$337:$BB$373,MATCH(LEFT(TRIM(AN$6),FIND("~",SUBSTITUTE(AN$6,"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261))*HLOOKUP(LEFT(TRIM(AN$6),FIND("~",SUBSTITUTE(AN$6," ","~",LEN(TRIM(AN$6))-LEN(SUBSTITUTE(TRIM(AN$6)," ",""))))-1)&amp;" Total",$B$6:$BB$373,ROW($A261)-5,FALSE))</f>
        <v>0</v>
      </c>
      <c r="AO261" s="10">
        <f ca="1">IF(AO$5&lt;&gt;"",HLOOKUP(AO$5,Functionalization!$G$6:$R$373,ROW($A261)-5,FALSE),IFERROR(INDEX(AO$337:AO$373,MATCH($F261,$B$337:$B$373,0))/VLOOKUP($F261,$B$337:$BB$373,MATCH(LEFT(TRIM(AO$6),FIND("~",SUBSTITUTE(AO$6,"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261))*HLOOKUP(LEFT(TRIM(AO$6),FIND("~",SUBSTITUTE(AO$6," ","~",LEN(TRIM(AO$6))-LEN(SUBSTITUTE(TRIM(AO$6)," ",""))))-1)&amp;" Total",$B$6:$BB$373,ROW($A261)-5,FALSE))</f>
        <v>0</v>
      </c>
      <c r="AP261" s="10">
        <f ca="1">IF(AP$5&lt;&gt;"",HLOOKUP(AP$5,Functionalization!$G$6:$R$373,ROW($A261)-5,FALSE),IFERROR(INDEX(AP$337:AP$373,MATCH($F261,$B$337:$B$373,0))/VLOOKUP($F261,$B$337:$BB$373,MATCH(LEFT(TRIM(AP$6),FIND("~",SUBSTITUTE(AP$6,"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261))*HLOOKUP(LEFT(TRIM(AP$6),FIND("~",SUBSTITUTE(AP$6," ","~",LEN(TRIM(AP$6))-LEN(SUBSTITUTE(TRIM(AP$6)," ",""))))-1)&amp;" Total",$B$6:$BB$373,ROW($A261)-5,FALSE))</f>
        <v>0</v>
      </c>
      <c r="AQ261" s="10">
        <f ca="1">IF(AQ$5&lt;&gt;"",HLOOKUP(AQ$5,Functionalization!$G$6:$R$373,ROW($A261)-5,FALSE),IFERROR(INDEX(AQ$337:AQ$373,MATCH($F261,$B$337:$B$373,0))/VLOOKUP($F261,$B$337:$BB$373,MATCH(LEFT(TRIM(AQ$6),FIND("~",SUBSTITUTE(AQ$6,"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261))*HLOOKUP(LEFT(TRIM(AQ$6),FIND("~",SUBSTITUTE(AQ$6," ","~",LEN(TRIM(AQ$6))-LEN(SUBSTITUTE(TRIM(AQ$6)," ",""))))-1)&amp;" Total",$B$6:$BB$373,ROW($A261)-5,FALSE))</f>
        <v>0</v>
      </c>
      <c r="AR261" s="10">
        <f ca="1">IF(AR$5&lt;&gt;"",HLOOKUP(AR$5,Functionalization!$G$6:$R$373,ROW($A261)-5,FALSE),IFERROR(INDEX(AR$337:AR$373,MATCH($F261,$B$337:$B$373,0))/VLOOKUP($F261,$B$337:$BB$373,MATCH(LEFT(TRIM(AR$6),FIND("~",SUBSTITUTE(AR$6,"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261))*HLOOKUP(LEFT(TRIM(AR$6),FIND("~",SUBSTITUTE(AR$6," ","~",LEN(TRIM(AR$6))-LEN(SUBSTITUTE(TRIM(AR$6)," ",""))))-1)&amp;" Total",$B$6:$BB$373,ROW($A261)-5,FALSE))</f>
        <v>0</v>
      </c>
      <c r="AS261" s="10">
        <f ca="1">IF(AS$5&lt;&gt;"",HLOOKUP(AS$5,Functionalization!$G$6:$R$373,ROW($A261)-5,FALSE),IFERROR(INDEX(AS$337:AS$373,MATCH($F261,$B$337:$B$373,0))/VLOOKUP($F261,$B$337:$BB$373,MATCH(LEFT(TRIM(AS$6),FIND("~",SUBSTITUTE(AS$6,"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261))*HLOOKUP(LEFT(TRIM(AS$6),FIND("~",SUBSTITUTE(AS$6," ","~",LEN(TRIM(AS$6))-LEN(SUBSTITUTE(TRIM(AS$6)," ",""))))-1)&amp;" Total",$B$6:$BB$373,ROW($A261)-5,FALSE))</f>
        <v>0</v>
      </c>
      <c r="AT261" s="10">
        <f ca="1">IF(AT$5&lt;&gt;"",HLOOKUP(AT$5,Functionalization!$G$6:$R$373,ROW($A261)-5,FALSE),IFERROR(INDEX(AT$337:AT$373,MATCH($F261,$B$337:$B$373,0))/VLOOKUP($F261,$B$337:$BB$373,MATCH(LEFT(TRIM(AT$6),FIND("~",SUBSTITUTE(AT$6,"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261))*HLOOKUP(LEFT(TRIM(AT$6),FIND("~",SUBSTITUTE(AT$6," ","~",LEN(TRIM(AT$6))-LEN(SUBSTITUTE(TRIM(AT$6)," ",""))))-1)&amp;" Total",$B$6:$BB$373,ROW($A261)-5,FALSE))</f>
        <v>0</v>
      </c>
      <c r="AU261" s="10">
        <f ca="1">IF(AU$5&lt;&gt;"",HLOOKUP(AU$5,Functionalization!$G$6:$R$373,ROW($A261)-5,FALSE),IFERROR(INDEX(AU$337:AU$373,MATCH($F261,$B$337:$B$373,0))/VLOOKUP($F261,$B$337:$BB$373,MATCH(LEFT(TRIM(AU$6),FIND("~",SUBSTITUTE(AU$6,"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261))*HLOOKUP(LEFT(TRIM(AU$6),FIND("~",SUBSTITUTE(AU$6," ","~",LEN(TRIM(AU$6))-LEN(SUBSTITUTE(TRIM(AU$6)," ",""))))-1)&amp;" Total",$B$6:$BB$373,ROW($A261)-5,FALSE))</f>
        <v>0</v>
      </c>
      <c r="AV261" s="10">
        <f ca="1">IF(AV$5&lt;&gt;"",HLOOKUP(AV$5,Functionalization!$G$6:$R$373,ROW($A261)-5,FALSE),IFERROR(INDEX(AV$337:AV$373,MATCH($F261,$B$337:$B$373,0))/VLOOKUP($F261,$B$337:$BB$373,MATCH(LEFT(TRIM(AV$6),FIND("~",SUBSTITUTE(AV$6,"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261))*HLOOKUP(LEFT(TRIM(AV$6),FIND("~",SUBSTITUTE(AV$6," ","~",LEN(TRIM(AV$6))-LEN(SUBSTITUTE(TRIM(AV$6)," ",""))))-1)&amp;" Total",$B$6:$BB$373,ROW($A261)-5,FALSE))</f>
        <v>0</v>
      </c>
      <c r="AW261" s="10">
        <f ca="1">IF(AW$5&lt;&gt;"",HLOOKUP(AW$5,Functionalization!$G$6:$R$373,ROW($A261)-5,FALSE),IFERROR(INDEX(AW$337:AW$373,MATCH($F261,$B$337:$B$373,0))/VLOOKUP($F261,$B$337:$BB$373,MATCH(LEFT(TRIM(AW$6),FIND("~",SUBSTITUTE(AW$6,"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261))*HLOOKUP(LEFT(TRIM(AW$6),FIND("~",SUBSTITUTE(AW$6," ","~",LEN(TRIM(AW$6))-LEN(SUBSTITUTE(TRIM(AW$6)," ",""))))-1)&amp;" Total",$B$6:$BB$373,ROW($A261)-5,FALSE))</f>
        <v>0</v>
      </c>
      <c r="AX261" s="10">
        <f ca="1">IF(AX$5&lt;&gt;"",HLOOKUP(AX$5,Functionalization!$G$6:$R$373,ROW($A261)-5,FALSE),IFERROR(INDEX(AX$337:AX$373,MATCH($F261,$B$337:$B$373,0))/VLOOKUP($F261,$B$337:$BB$373,MATCH(LEFT(TRIM(AX$6),FIND("~",SUBSTITUTE(AX$6,"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261))*HLOOKUP(LEFT(TRIM(AX$6),FIND("~",SUBSTITUTE(AX$6," ","~",LEN(TRIM(AX$6))-LEN(SUBSTITUTE(TRIM(AX$6)," ",""))))-1)&amp;" Total",$B$6:$BB$373,ROW($A261)-5,FALSE))</f>
        <v>0</v>
      </c>
      <c r="AY261" s="10">
        <f ca="1">IF(AY$5&lt;&gt;"",HLOOKUP(AY$5,Functionalization!$G$6:$R$373,ROW($A261)-5,FALSE),IFERROR(INDEX(AY$337:AY$373,MATCH($F261,$B$337:$B$373,0))/VLOOKUP($F261,$B$337:$BB$373,MATCH(LEFT(TRIM(AY$6),FIND("~",SUBSTITUTE(AY$6,"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261))*HLOOKUP(LEFT(TRIM(AY$6),FIND("~",SUBSTITUTE(AY$6," ","~",LEN(TRIM(AY$6))-LEN(SUBSTITUTE(TRIM(AY$6)," ",""))))-1)&amp;" Total",$B$6:$BB$373,ROW($A261)-5,FALSE))</f>
        <v>0</v>
      </c>
      <c r="AZ261" s="10">
        <f ca="1">IF(AZ$5&lt;&gt;"",HLOOKUP(AZ$5,Functionalization!$G$6:$R$373,ROW($A261)-5,FALSE),IFERROR(INDEX(AZ$337:AZ$373,MATCH($F261,$B$337:$B$373,0))/VLOOKUP($F261,$B$337:$BB$373,MATCH(LEFT(TRIM(AZ$6),FIND("~",SUBSTITUTE(AZ$6,"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261))*HLOOKUP(LEFT(TRIM(AZ$6),FIND("~",SUBSTITUTE(AZ$6," ","~",LEN(TRIM(AZ$6))-LEN(SUBSTITUTE(TRIM(AZ$6)," ",""))))-1)&amp;" Total",$B$6:$BB$373,ROW($A261)-5,FALSE))</f>
        <v>0</v>
      </c>
      <c r="BA261" s="10">
        <f ca="1">IF(BA$5&lt;&gt;"",HLOOKUP(BA$5,Functionalization!$G$6:$R$373,ROW($A261)-5,FALSE),IFERROR(INDEX(BA$337:BA$373,MATCH($F261,$B$337:$B$373,0))/VLOOKUP($F261,$B$337:$BB$373,MATCH(LEFT(TRIM(BA$6),FIND("~",SUBSTITUTE(BA$6,"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261))*HLOOKUP(LEFT(TRIM(BA$6),FIND("~",SUBSTITUTE(BA$6," ","~",LEN(TRIM(BA$6))-LEN(SUBSTITUTE(TRIM(BA$6)," ",""))))-1)&amp;" Total",$B$6:$BB$373,ROW($A261)-5,FALSE))</f>
        <v>0</v>
      </c>
      <c r="BB261" s="10">
        <f ca="1">IF(BB$5&lt;&gt;"",HLOOKUP(BB$5,Functionalization!$G$6:$R$373,ROW($A261)-5,FALSE),IFERROR(INDEX(BB$337:BB$373,MATCH($F261,$B$337:$B$373,0))/VLOOKUP($F261,$B$337:$BB$373,MATCH(LEFT(TRIM(BB$6),FIND("~",SUBSTITUTE(BB$6,"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261))*HLOOKUP(LEFT(TRIM(BB$6),FIND("~",SUBSTITUTE(BB$6," ","~",LEN(TRIM(BB$6))-LEN(SUBSTITUTE(TRIM(BB$6)," ",""))))-1)&amp;" Total",$B$6:$BB$373,ROW($A261)-5,FALSE))</f>
        <v>0</v>
      </c>
      <c r="BD261">
        <f ca="1">IFERROR(IF(SUMIF($G$6:$BB$6,BD$6&amp;" Total",$G261:$BB261)-(SUMIF($G$6:$BB$6,BD$6&amp;" "&amp;'Input-Func_Class'!$D$22,$G261:$BB261)+IFERROR(SUMIF($G$6:$BB$6,BD$6&amp;" "&amp;'Input-Func_Class'!$E$22,$G261:$BB261),SUMIF($G$6:$BB$6,BD$6&amp;" "&amp;'Input-Func_Class'!$B$24,$G261:$BB261))+SUMIF($G$6:$BB$6,BD$6&amp;" "&amp;'Input-Func_Class'!$F$22,$G261:$BB261))&lt;Check_Limit,0,1),1)</f>
        <v>0</v>
      </c>
      <c r="BE261">
        <f ca="1">IFERROR(IF(SUMIF($G$6:$BB$6,BE$6&amp;" Total",$G261:$BB261)-(SUMIF($G$6:$BB$6,BE$6&amp;" "&amp;'Input-Func_Class'!$D$22,$G261:$BB261)+IFERROR(SUMIF($G$6:$BB$6,BE$6&amp;" "&amp;'Input-Func_Class'!$E$22,$G261:$BB261),SUMIF($G$6:$BB$6,BE$6&amp;" "&amp;'Input-Func_Class'!$B$24,$G261:$BB261))+SUMIF($G$6:$BB$6,BE$6&amp;" "&amp;'Input-Func_Class'!$F$22,$G261:$BB261))&lt;Check_Limit,0,1),1)</f>
        <v>0</v>
      </c>
      <c r="BF261">
        <f ca="1">IFERROR(IF(SUMIF($G$6:$BB$6,BF$6&amp;" Total",$G261:$BB261)-(SUMIF($G$6:$BB$6,BF$6&amp;" "&amp;'Input-Func_Class'!$D$22,$G261:$BB261)+IFERROR(SUMIF($G$6:$BB$6,BF$6&amp;" "&amp;'Input-Func_Class'!$E$22,$G261:$BB261),SUMIF($G$6:$BB$6,BF$6&amp;" "&amp;'Input-Func_Class'!$B$24,$G261:$BB261))+SUMIF($G$6:$BB$6,BF$6&amp;" "&amp;'Input-Func_Class'!$F$22,$G261:$BB261))&lt;Check_Limit,0,1),1)</f>
        <v>0</v>
      </c>
      <c r="BG261">
        <f ca="1">IFERROR(IF(SUMIF($G$6:$BB$6,BG$6&amp;" Total",$G261:$BB261)-(SUMIF($G$6:$BB$6,BG$6&amp;" "&amp;'Input-Func_Class'!$D$22,$G261:$BB261)+IFERROR(SUMIF($G$6:$BB$6,BG$6&amp;" "&amp;'Input-Func_Class'!$E$22,$G261:$BB261),SUMIF($G$6:$BB$6,BG$6&amp;" "&amp;'Input-Func_Class'!$B$24,$G261:$BB261))+SUMIF($G$6:$BB$6,BG$6&amp;" "&amp;'Input-Func_Class'!$F$22,$G261:$BB261))&lt;Check_Limit,0,1),1)</f>
        <v>0</v>
      </c>
      <c r="BH261">
        <f ca="1">IFERROR(IF(SUMIF($G$6:$BB$6,BH$6&amp;" Total",$G261:$BB261)-(SUMIF($G$6:$BB$6,BH$6&amp;" "&amp;'Input-Func_Class'!$D$22,$G261:$BB261)+IFERROR(SUMIF($G$6:$BB$6,BH$6&amp;" "&amp;'Input-Func_Class'!$E$22,$G261:$BB261),SUMIF($G$6:$BB$6,BH$6&amp;" "&amp;'Input-Func_Class'!$B$24,$G261:$BB261))+SUMIF($G$6:$BB$6,BH$6&amp;" "&amp;'Input-Func_Class'!$F$22,$G261:$BB261))&lt;Check_Limit,0,1),1)</f>
        <v>0</v>
      </c>
      <c r="BI261">
        <f ca="1">IFERROR(IF(SUMIF($G$6:$BB$6,BI$6&amp;" Total",$G261:$BB261)-(SUMIF($G$6:$BB$6,BI$6&amp;" "&amp;'Input-Func_Class'!$D$22,$G261:$BB261)+IFERROR(SUMIF($G$6:$BB$6,BI$6&amp;" "&amp;'Input-Func_Class'!$E$22,$G261:$BB261),SUMIF($G$6:$BB$6,BI$6&amp;" "&amp;'Input-Func_Class'!$B$24,$G261:$BB261))+SUMIF($G$6:$BB$6,BI$6&amp;" "&amp;'Input-Func_Class'!$F$22,$G261:$BB261))&lt;Check_Limit,0,1),1)</f>
        <v>0</v>
      </c>
      <c r="BJ261">
        <f ca="1">IFERROR(IF(SUMIF($G$6:$BB$6,BJ$6&amp;" Total",$G261:$BB261)-(SUMIF($G$6:$BB$6,BJ$6&amp;" "&amp;'Input-Func_Class'!$D$22,$G261:$BB261)+IFERROR(SUMIF($G$6:$BB$6,BJ$6&amp;" "&amp;'Input-Func_Class'!$E$22,$G261:$BB261),SUMIF($G$6:$BB$6,BJ$6&amp;" "&amp;'Input-Func_Class'!$B$24,$G261:$BB261))+SUMIF($G$6:$BB$6,BJ$6&amp;" "&amp;'Input-Func_Class'!$F$22,$G261:$BB261))&lt;Check_Limit,0,1),1)</f>
        <v>0</v>
      </c>
      <c r="BK261">
        <f ca="1">IFERROR(IF(SUMIF($G$6:$BB$6,BK$6&amp;" Total",$G261:$BB261)-(SUMIF($G$6:$BB$6,BK$6&amp;" "&amp;'Input-Func_Class'!$D$22,$G261:$BB261)+IFERROR(SUMIF($G$6:$BB$6,BK$6&amp;" "&amp;'Input-Func_Class'!$E$22,$G261:$BB261),SUMIF($G$6:$BB$6,BK$6&amp;" "&amp;'Input-Func_Class'!$B$24,$G261:$BB261))+SUMIF($G$6:$BB$6,BK$6&amp;" "&amp;'Input-Func_Class'!$F$22,$G261:$BB261))&lt;Check_Limit,0,1),1)</f>
        <v>0</v>
      </c>
      <c r="BL261">
        <f ca="1">IFERROR(IF(SUMIF($G$6:$BB$6,BL$6&amp;" Total",$G261:$BB261)-(SUMIF($G$6:$BB$6,BL$6&amp;" "&amp;'Input-Func_Class'!$D$22,$G261:$BB261)+IFERROR(SUMIF($G$6:$BB$6,BL$6&amp;" "&amp;'Input-Func_Class'!$E$22,$G261:$BB261),SUMIF($G$6:$BB$6,BL$6&amp;" "&amp;'Input-Func_Class'!$B$24,$G261:$BB261))+SUMIF($G$6:$BB$6,BL$6&amp;" "&amp;'Input-Func_Class'!$F$22,$G261:$BB261))&lt;Check_Limit,0,1),1)</f>
        <v>0</v>
      </c>
      <c r="BM261">
        <f ca="1">IFERROR(IF(SUMIF($G$6:$BB$6,BM$6&amp;" Total",$G261:$BB261)-(SUMIF($G$6:$BB$6,BM$6&amp;" "&amp;'Input-Func_Class'!$D$22,$G261:$BB261)+IFERROR(SUMIF($G$6:$BB$6,BM$6&amp;" "&amp;'Input-Func_Class'!$E$22,$G261:$BB261),SUMIF($G$6:$BB$6,BM$6&amp;" "&amp;'Input-Func_Class'!$B$24,$G261:$BB261))+SUMIF($G$6:$BB$6,BM$6&amp;" "&amp;'Input-Func_Class'!$F$22,$G261:$BB261))&lt;Check_Limit,0,1),1)</f>
        <v>0</v>
      </c>
      <c r="BN261">
        <f ca="1">IFERROR(IF(SUMIF($G$6:$BB$6,BN$6&amp;" Total",$G261:$BB261)-(SUMIF($G$6:$BB$6,BN$6&amp;" "&amp;'Input-Func_Class'!$D$22,$G261:$BB261)+IFERROR(SUMIF($G$6:$BB$6,BN$6&amp;" "&amp;'Input-Func_Class'!$E$22,$G261:$BB261),SUMIF($G$6:$BB$6,BN$6&amp;" "&amp;'Input-Func_Class'!$B$24,$G261:$BB261))+SUMIF($G$6:$BB$6,BN$6&amp;" "&amp;'Input-Func_Class'!$F$22,$G261:$BB261))&lt;Check_Limit,0,1),1)</f>
        <v>0</v>
      </c>
      <c r="BO261">
        <f ca="1">IFERROR(IF(SUMIF($G$6:$BB$6,BO$6&amp;" Total",$G261:$BB261)-(SUMIF($G$6:$BB$6,BO$6&amp;" "&amp;'Input-Func_Class'!$D$22,$G261:$BB261)+IFERROR(SUMIF($G$6:$BB$6,BO$6&amp;" "&amp;'Input-Func_Class'!$E$22,$G261:$BB261),SUMIF($G$6:$BB$6,BO$6&amp;" "&amp;'Input-Func_Class'!$B$24,$G261:$BB261))+SUMIF($G$6:$BB$6,BO$6&amp;" "&amp;'Input-Func_Class'!$F$22,$G261:$BB261))&lt;Check_Limit,0,1),1)</f>
        <v>0</v>
      </c>
    </row>
    <row r="262" spans="1:67" outlineLevel="1">
      <c r="A262" s="31">
        <f>IF(ISBLANK('Input-Accounts'!A262),"",'Input-Accounts'!A262)</f>
        <v>232</v>
      </c>
      <c r="B262" s="53" t="str">
        <f>IF(ISBLANK('Input-Accounts'!B262),"",'Input-Accounts'!B262)</f>
        <v>STRUC &amp; IMPROV-OTHER DISTR SYS-ILP</v>
      </c>
      <c r="C262" s="31">
        <f>IF(ISBLANK('Input-Accounts'!C262),"",'Input-Accounts'!C262)</f>
        <v>375.71</v>
      </c>
      <c r="D262" s="10">
        <f>Functionalization!$D262</f>
        <v>56922.48</v>
      </c>
      <c r="E262" s="10">
        <f t="shared" ca="1" si="73"/>
        <v>0</v>
      </c>
      <c r="F262" s="3" t="str">
        <f>IF($D262=0,"-",IF('Input-Accounts'!$E262&lt;&gt;0,'Input-Accounts'!$E262,'Input-Accounts'!$G262))</f>
        <v>INT_DISTPT_SUBTOTAL</v>
      </c>
      <c r="G262" s="10">
        <f ca="1">IF(G$5&lt;&gt;"",HLOOKUP(G$5,Functionalization!$G$6:$R$373,ROW($A262)-5,FALSE),IFERROR(INDEX(G$337:G$373,MATCH($F262,$B$337:$B$373,0))/VLOOKUP($F262,$B$337:$BB$373,MATCH(LEFT(TRIM(G$6),FIND("~",SUBSTITUTE(G$6,"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262))*HLOOKUP(LEFT(TRIM(G$6),FIND("~",SUBSTITUTE(G$6," ","~",LEN(TRIM(G$6))-LEN(SUBSTITUTE(TRIM(G$6)," ",""))))-1)&amp;" Total",$B$6:$BB$373,ROW($A262)-5,FALSE))</f>
        <v>36257.508853553743</v>
      </c>
      <c r="H262" s="10">
        <f ca="1">IF(H$5&lt;&gt;"",HLOOKUP(H$5,Functionalization!$G$6:$R$373,ROW($A262)-5,FALSE),IFERROR(INDEX(H$337:H$373,MATCH($F262,$B$337:$B$373,0))/VLOOKUP($F262,$B$337:$BB$373,MATCH(LEFT(TRIM(H$6),FIND("~",SUBSTITUTE(H$6,"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262))*HLOOKUP(LEFT(TRIM(H$6),FIND("~",SUBSTITUTE(H$6," ","~",LEN(TRIM(H$6))-LEN(SUBSTITUTE(TRIM(H$6)," ",""))))-1)&amp;" Total",$B$6:$BB$373,ROW($A262)-5,FALSE))</f>
        <v>26902.122272243985</v>
      </c>
      <c r="I262" s="10">
        <f ca="1">IF(I$5&lt;&gt;"",HLOOKUP(I$5,Functionalization!$G$6:$R$373,ROW($A262)-5,FALSE),IFERROR(INDEX(I$337:I$373,MATCH($F262,$B$337:$B$373,0))/VLOOKUP($F262,$B$337:$BB$373,MATCH(LEFT(TRIM(I$6),FIND("~",SUBSTITUTE(I$6,"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262))*HLOOKUP(LEFT(TRIM(I$6),FIND("~",SUBSTITUTE(I$6," ","~",LEN(TRIM(I$6))-LEN(SUBSTITUTE(TRIM(I$6)," ",""))))-1)&amp;" Total",$B$6:$BB$373,ROW($A262)-5,FALSE))</f>
        <v>0</v>
      </c>
      <c r="J262" s="10">
        <f ca="1">IF(J$5&lt;&gt;"",HLOOKUP(J$5,Functionalization!$G$6:$R$373,ROW($A262)-5,FALSE),IFERROR(INDEX(J$337:J$373,MATCH($F262,$B$337:$B$373,0))/VLOOKUP($F262,$B$337:$BB$373,MATCH(LEFT(TRIM(J$6),FIND("~",SUBSTITUTE(J$6,"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262))*HLOOKUP(LEFT(TRIM(J$6),FIND("~",SUBSTITUTE(J$6," ","~",LEN(TRIM(J$6))-LEN(SUBSTITUTE(TRIM(J$6)," ",""))))-1)&amp;" Total",$B$6:$BB$373,ROW($A262)-5,FALSE))</f>
        <v>9355.3865813097545</v>
      </c>
      <c r="K262" s="10">
        <f ca="1">IF(K$5&lt;&gt;"",HLOOKUP(K$5,Functionalization!$G$6:$R$373,ROW($A262)-5,FALSE),IFERROR(INDEX(K$337:K$373,MATCH($F262,$B$337:$B$373,0))/VLOOKUP($F262,$B$337:$BB$373,MATCH(LEFT(TRIM(K$6),FIND("~",SUBSTITUTE(K$6,"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262))*HLOOKUP(LEFT(TRIM(K$6),FIND("~",SUBSTITUTE(K$6," ","~",LEN(TRIM(K$6))-LEN(SUBSTITUTE(TRIM(K$6)," ",""))))-1)&amp;" Total",$B$6:$BB$373,ROW($A262)-5,FALSE))</f>
        <v>20664.971146446256</v>
      </c>
      <c r="L262" s="10">
        <f ca="1">IF(L$5&lt;&gt;"",HLOOKUP(L$5,Functionalization!$G$6:$R$373,ROW($A262)-5,FALSE),IFERROR(INDEX(L$337:L$373,MATCH($F262,$B$337:$B$373,0))/VLOOKUP($F262,$B$337:$BB$373,MATCH(LEFT(TRIM(L$6),FIND("~",SUBSTITUTE(L$6,"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262))*HLOOKUP(LEFT(TRIM(L$6),FIND("~",SUBSTITUTE(L$6," ","~",LEN(TRIM(L$6))-LEN(SUBSTITUTE(TRIM(L$6)," ",""))))-1)&amp;" Total",$B$6:$BB$373,ROW($A262)-5,FALSE))</f>
        <v>0</v>
      </c>
      <c r="M262" s="10">
        <f ca="1">IF(M$5&lt;&gt;"",HLOOKUP(M$5,Functionalization!$G$6:$R$373,ROW($A262)-5,FALSE),IFERROR(INDEX(M$337:M$373,MATCH($F262,$B$337:$B$373,0))/VLOOKUP($F262,$B$337:$BB$373,MATCH(LEFT(TRIM(M$6),FIND("~",SUBSTITUTE(M$6,"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262))*HLOOKUP(LEFT(TRIM(M$6),FIND("~",SUBSTITUTE(M$6," ","~",LEN(TRIM(M$6))-LEN(SUBSTITUTE(TRIM(M$6)," ",""))))-1)&amp;" Total",$B$6:$BB$373,ROW($A262)-5,FALSE))</f>
        <v>0</v>
      </c>
      <c r="N262" s="10">
        <f ca="1">IF(N$5&lt;&gt;"",HLOOKUP(N$5,Functionalization!$G$6:$R$373,ROW($A262)-5,FALSE),IFERROR(INDEX(N$337:N$373,MATCH($F262,$B$337:$B$373,0))/VLOOKUP($F262,$B$337:$BB$373,MATCH(LEFT(TRIM(N$6),FIND("~",SUBSTITUTE(N$6,"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262))*HLOOKUP(LEFT(TRIM(N$6),FIND("~",SUBSTITUTE(N$6," ","~",LEN(TRIM(N$6))-LEN(SUBSTITUTE(TRIM(N$6)," ",""))))-1)&amp;" Total",$B$6:$BB$373,ROW($A262)-5,FALSE))</f>
        <v>20664.971146446256</v>
      </c>
      <c r="O262" s="10">
        <f ca="1">IF(O$5&lt;&gt;"",HLOOKUP(O$5,Functionalization!$G$6:$R$373,ROW($A262)-5,FALSE),IFERROR(INDEX(O$337:O$373,MATCH($F262,$B$337:$B$373,0))/VLOOKUP($F262,$B$337:$BB$373,MATCH(LEFT(TRIM(O$6),FIND("~",SUBSTITUTE(O$6,"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262))*HLOOKUP(LEFT(TRIM(O$6),FIND("~",SUBSTITUTE(O$6," ","~",LEN(TRIM(O$6))-LEN(SUBSTITUTE(TRIM(O$6)," ",""))))-1)&amp;" Total",$B$6:$BB$373,ROW($A262)-5,FALSE))</f>
        <v>0</v>
      </c>
      <c r="P262" s="10">
        <f ca="1">IF(P$5&lt;&gt;"",HLOOKUP(P$5,Functionalization!$G$6:$R$373,ROW($A262)-5,FALSE),IFERROR(INDEX(P$337:P$373,MATCH($F262,$B$337:$B$373,0))/VLOOKUP($F262,$B$337:$BB$373,MATCH(LEFT(TRIM(P$6),FIND("~",SUBSTITUTE(P$6,"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262))*HLOOKUP(LEFT(TRIM(P$6),FIND("~",SUBSTITUTE(P$6," ","~",LEN(TRIM(P$6))-LEN(SUBSTITUTE(TRIM(P$6)," ",""))))-1)&amp;" Total",$B$6:$BB$373,ROW($A262)-5,FALSE))</f>
        <v>0</v>
      </c>
      <c r="Q262" s="10">
        <f ca="1">IF(Q$5&lt;&gt;"",HLOOKUP(Q$5,Functionalization!$G$6:$R$373,ROW($A262)-5,FALSE),IFERROR(INDEX(Q$337:Q$373,MATCH($F262,$B$337:$B$373,0))/VLOOKUP($F262,$B$337:$BB$373,MATCH(LEFT(TRIM(Q$6),FIND("~",SUBSTITUTE(Q$6,"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262))*HLOOKUP(LEFT(TRIM(Q$6),FIND("~",SUBSTITUTE(Q$6," ","~",LEN(TRIM(Q$6))-LEN(SUBSTITUTE(TRIM(Q$6)," ",""))))-1)&amp;" Total",$B$6:$BB$373,ROW($A262)-5,FALSE))</f>
        <v>0</v>
      </c>
      <c r="R262" s="10">
        <f ca="1">IF(R$5&lt;&gt;"",HLOOKUP(R$5,Functionalization!$G$6:$R$373,ROW($A262)-5,FALSE),IFERROR(INDEX(R$337:R$373,MATCH($F262,$B$337:$B$373,0))/VLOOKUP($F262,$B$337:$BB$373,MATCH(LEFT(TRIM(R$6),FIND("~",SUBSTITUTE(R$6,"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262))*HLOOKUP(LEFT(TRIM(R$6),FIND("~",SUBSTITUTE(R$6," ","~",LEN(TRIM(R$6))-LEN(SUBSTITUTE(TRIM(R$6)," ",""))))-1)&amp;" Total",$B$6:$BB$373,ROW($A262)-5,FALSE))</f>
        <v>0</v>
      </c>
      <c r="S262" s="10">
        <f ca="1">IF(S$5&lt;&gt;"",HLOOKUP(S$5,Functionalization!$G$6:$R$373,ROW($A262)-5,FALSE),IFERROR(INDEX(S$337:S$373,MATCH($F262,$B$337:$B$373,0))/VLOOKUP($F262,$B$337:$BB$373,MATCH(LEFT(TRIM(S$6),FIND("~",SUBSTITUTE(S$6,"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262))*HLOOKUP(LEFT(TRIM(S$6),FIND("~",SUBSTITUTE(S$6," ","~",LEN(TRIM(S$6))-LEN(SUBSTITUTE(TRIM(S$6)," ",""))))-1)&amp;" Total",$B$6:$BB$373,ROW($A262)-5,FALSE))</f>
        <v>0</v>
      </c>
      <c r="T262" s="10">
        <f ca="1">IF(T$5&lt;&gt;"",HLOOKUP(T$5,Functionalization!$G$6:$R$373,ROW($A262)-5,FALSE),IFERROR(INDEX(T$337:T$373,MATCH($F262,$B$337:$B$373,0))/VLOOKUP($F262,$B$337:$BB$373,MATCH(LEFT(TRIM(T$6),FIND("~",SUBSTITUTE(T$6,"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262))*HLOOKUP(LEFT(TRIM(T$6),FIND("~",SUBSTITUTE(T$6," ","~",LEN(TRIM(T$6))-LEN(SUBSTITUTE(TRIM(T$6)," ",""))))-1)&amp;" Total",$B$6:$BB$373,ROW($A262)-5,FALSE))</f>
        <v>0</v>
      </c>
      <c r="U262" s="10">
        <f ca="1">IF(U$5&lt;&gt;"",HLOOKUP(U$5,Functionalization!$G$6:$R$373,ROW($A262)-5,FALSE),IFERROR(INDEX(U$337:U$373,MATCH($F262,$B$337:$B$373,0))/VLOOKUP($F262,$B$337:$BB$373,MATCH(LEFT(TRIM(U$6),FIND("~",SUBSTITUTE(U$6,"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262))*HLOOKUP(LEFT(TRIM(U$6),FIND("~",SUBSTITUTE(U$6," ","~",LEN(TRIM(U$6))-LEN(SUBSTITUTE(TRIM(U$6)," ",""))))-1)&amp;" Total",$B$6:$BB$373,ROW($A262)-5,FALSE))</f>
        <v>0</v>
      </c>
      <c r="V262" s="10">
        <f ca="1">IF(V$5&lt;&gt;"",HLOOKUP(V$5,Functionalization!$G$6:$R$373,ROW($A262)-5,FALSE),IFERROR(INDEX(V$337:V$373,MATCH($F262,$B$337:$B$373,0))/VLOOKUP($F262,$B$337:$BB$373,MATCH(LEFT(TRIM(V$6),FIND("~",SUBSTITUTE(V$6,"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262))*HLOOKUP(LEFT(TRIM(V$6),FIND("~",SUBSTITUTE(V$6," ","~",LEN(TRIM(V$6))-LEN(SUBSTITUTE(TRIM(V$6)," ",""))))-1)&amp;" Total",$B$6:$BB$373,ROW($A262)-5,FALSE))</f>
        <v>0</v>
      </c>
      <c r="W262" s="10">
        <f ca="1">IF(W$5&lt;&gt;"",HLOOKUP(W$5,Functionalization!$G$6:$R$373,ROW($A262)-5,FALSE),IFERROR(INDEX(W$337:W$373,MATCH($F262,$B$337:$B$373,0))/VLOOKUP($F262,$B$337:$BB$373,MATCH(LEFT(TRIM(W$6),FIND("~",SUBSTITUTE(W$6,"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262))*HLOOKUP(LEFT(TRIM(W$6),FIND("~",SUBSTITUTE(W$6," ","~",LEN(TRIM(W$6))-LEN(SUBSTITUTE(TRIM(W$6)," ",""))))-1)&amp;" Total",$B$6:$BB$373,ROW($A262)-5,FALSE))</f>
        <v>0</v>
      </c>
      <c r="X262" s="10">
        <f ca="1">IF(X$5&lt;&gt;"",HLOOKUP(X$5,Functionalization!$G$6:$R$373,ROW($A262)-5,FALSE),IFERROR(INDEX(X$337:X$373,MATCH($F262,$B$337:$B$373,0))/VLOOKUP($F262,$B$337:$BB$373,MATCH(LEFT(TRIM(X$6),FIND("~",SUBSTITUTE(X$6,"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262))*HLOOKUP(LEFT(TRIM(X$6),FIND("~",SUBSTITUTE(X$6," ","~",LEN(TRIM(X$6))-LEN(SUBSTITUTE(TRIM(X$6)," ",""))))-1)&amp;" Total",$B$6:$BB$373,ROW($A262)-5,FALSE))</f>
        <v>0</v>
      </c>
      <c r="Y262" s="10">
        <f ca="1">IF(Y$5&lt;&gt;"",HLOOKUP(Y$5,Functionalization!$G$6:$R$373,ROW($A262)-5,FALSE),IFERROR(INDEX(Y$337:Y$373,MATCH($F262,$B$337:$B$373,0))/VLOOKUP($F262,$B$337:$BB$373,MATCH(LEFT(TRIM(Y$6),FIND("~",SUBSTITUTE(Y$6,"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262))*HLOOKUP(LEFT(TRIM(Y$6),FIND("~",SUBSTITUTE(Y$6," ","~",LEN(TRIM(Y$6))-LEN(SUBSTITUTE(TRIM(Y$6)," ",""))))-1)&amp;" Total",$B$6:$BB$373,ROW($A262)-5,FALSE))</f>
        <v>0</v>
      </c>
      <c r="Z262" s="10">
        <f ca="1">IF(Z$5&lt;&gt;"",HLOOKUP(Z$5,Functionalization!$G$6:$R$373,ROW($A262)-5,FALSE),IFERROR(INDEX(Z$337:Z$373,MATCH($F262,$B$337:$B$373,0))/VLOOKUP($F262,$B$337:$BB$373,MATCH(LEFT(TRIM(Z$6),FIND("~",SUBSTITUTE(Z$6,"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262))*HLOOKUP(LEFT(TRIM(Z$6),FIND("~",SUBSTITUTE(Z$6," ","~",LEN(TRIM(Z$6))-LEN(SUBSTITUTE(TRIM(Z$6)," ",""))))-1)&amp;" Total",$B$6:$BB$373,ROW($A262)-5,FALSE))</f>
        <v>0</v>
      </c>
      <c r="AA262" s="10">
        <f ca="1">IF(AA$5&lt;&gt;"",HLOOKUP(AA$5,Functionalization!$G$6:$R$373,ROW($A262)-5,FALSE),IFERROR(INDEX(AA$337:AA$373,MATCH($F262,$B$337:$B$373,0))/VLOOKUP($F262,$B$337:$BB$373,MATCH(LEFT(TRIM(AA$6),FIND("~",SUBSTITUTE(AA$6,"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262))*HLOOKUP(LEFT(TRIM(AA$6),FIND("~",SUBSTITUTE(AA$6," ","~",LEN(TRIM(AA$6))-LEN(SUBSTITUTE(TRIM(AA$6)," ",""))))-1)&amp;" Total",$B$6:$BB$373,ROW($A262)-5,FALSE))</f>
        <v>0</v>
      </c>
      <c r="AB262" s="10">
        <f ca="1">IF(AB$5&lt;&gt;"",HLOOKUP(AB$5,Functionalization!$G$6:$R$373,ROW($A262)-5,FALSE),IFERROR(INDEX(AB$337:AB$373,MATCH($F262,$B$337:$B$373,0))/VLOOKUP($F262,$B$337:$BB$373,MATCH(LEFT(TRIM(AB$6),FIND("~",SUBSTITUTE(AB$6,"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262))*HLOOKUP(LEFT(TRIM(AB$6),FIND("~",SUBSTITUTE(AB$6," ","~",LEN(TRIM(AB$6))-LEN(SUBSTITUTE(TRIM(AB$6)," ",""))))-1)&amp;" Total",$B$6:$BB$373,ROW($A262)-5,FALSE))</f>
        <v>0</v>
      </c>
      <c r="AC262" s="10">
        <f ca="1">IF(AC$5&lt;&gt;"",HLOOKUP(AC$5,Functionalization!$G$6:$R$373,ROW($A262)-5,FALSE),IFERROR(INDEX(AC$337:AC$373,MATCH($F262,$B$337:$B$373,0))/VLOOKUP($F262,$B$337:$BB$373,MATCH(LEFT(TRIM(AC$6),FIND("~",SUBSTITUTE(AC$6,"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262))*HLOOKUP(LEFT(TRIM(AC$6),FIND("~",SUBSTITUTE(AC$6," ","~",LEN(TRIM(AC$6))-LEN(SUBSTITUTE(TRIM(AC$6)," ",""))))-1)&amp;" Total",$B$6:$BB$373,ROW($A262)-5,FALSE))</f>
        <v>0</v>
      </c>
      <c r="AD262" s="10">
        <f ca="1">IF(AD$5&lt;&gt;"",HLOOKUP(AD$5,Functionalization!$G$6:$R$373,ROW($A262)-5,FALSE),IFERROR(INDEX(AD$337:AD$373,MATCH($F262,$B$337:$B$373,0))/VLOOKUP($F262,$B$337:$BB$373,MATCH(LEFT(TRIM(AD$6),FIND("~",SUBSTITUTE(AD$6,"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262))*HLOOKUP(LEFT(TRIM(AD$6),FIND("~",SUBSTITUTE(AD$6," ","~",LEN(TRIM(AD$6))-LEN(SUBSTITUTE(TRIM(AD$6)," ",""))))-1)&amp;" Total",$B$6:$BB$373,ROW($A262)-5,FALSE))</f>
        <v>0</v>
      </c>
      <c r="AE262" s="10">
        <f ca="1">IF(AE$5&lt;&gt;"",HLOOKUP(AE$5,Functionalization!$G$6:$R$373,ROW($A262)-5,FALSE),IFERROR(INDEX(AE$337:AE$373,MATCH($F262,$B$337:$B$373,0))/VLOOKUP($F262,$B$337:$BB$373,MATCH(LEFT(TRIM(AE$6),FIND("~",SUBSTITUTE(AE$6,"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262))*HLOOKUP(LEFT(TRIM(AE$6),FIND("~",SUBSTITUTE(AE$6," ","~",LEN(TRIM(AE$6))-LEN(SUBSTITUTE(TRIM(AE$6)," ",""))))-1)&amp;" Total",$B$6:$BB$373,ROW($A262)-5,FALSE))</f>
        <v>0</v>
      </c>
      <c r="AF262" s="10">
        <f ca="1">IF(AF$5&lt;&gt;"",HLOOKUP(AF$5,Functionalization!$G$6:$R$373,ROW($A262)-5,FALSE),IFERROR(INDEX(AF$337:AF$373,MATCH($F262,$B$337:$B$373,0))/VLOOKUP($F262,$B$337:$BB$373,MATCH(LEFT(TRIM(AF$6),FIND("~",SUBSTITUTE(AF$6,"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262))*HLOOKUP(LEFT(TRIM(AF$6),FIND("~",SUBSTITUTE(AF$6," ","~",LEN(TRIM(AF$6))-LEN(SUBSTITUTE(TRIM(AF$6)," ",""))))-1)&amp;" Total",$B$6:$BB$373,ROW($A262)-5,FALSE))</f>
        <v>0</v>
      </c>
      <c r="AG262" s="10">
        <f ca="1">IF(AG$5&lt;&gt;"",HLOOKUP(AG$5,Functionalization!$G$6:$R$373,ROW($A262)-5,FALSE),IFERROR(INDEX(AG$337:AG$373,MATCH($F262,$B$337:$B$373,0))/VLOOKUP($F262,$B$337:$BB$373,MATCH(LEFT(TRIM(AG$6),FIND("~",SUBSTITUTE(AG$6,"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262))*HLOOKUP(LEFT(TRIM(AG$6),FIND("~",SUBSTITUTE(AG$6," ","~",LEN(TRIM(AG$6))-LEN(SUBSTITUTE(TRIM(AG$6)," ",""))))-1)&amp;" Total",$B$6:$BB$373,ROW($A262)-5,FALSE))</f>
        <v>0</v>
      </c>
      <c r="AH262" s="10">
        <f ca="1">IF(AH$5&lt;&gt;"",HLOOKUP(AH$5,Functionalization!$G$6:$R$373,ROW($A262)-5,FALSE),IFERROR(INDEX(AH$337:AH$373,MATCH($F262,$B$337:$B$373,0))/VLOOKUP($F262,$B$337:$BB$373,MATCH(LEFT(TRIM(AH$6),FIND("~",SUBSTITUTE(AH$6,"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262))*HLOOKUP(LEFT(TRIM(AH$6),FIND("~",SUBSTITUTE(AH$6," ","~",LEN(TRIM(AH$6))-LEN(SUBSTITUTE(TRIM(AH$6)," ",""))))-1)&amp;" Total",$B$6:$BB$373,ROW($A262)-5,FALSE))</f>
        <v>0</v>
      </c>
      <c r="AI262" s="10">
        <f ca="1">IF(AI$5&lt;&gt;"",HLOOKUP(AI$5,Functionalization!$G$6:$R$373,ROW($A262)-5,FALSE),IFERROR(INDEX(AI$337:AI$373,MATCH($F262,$B$337:$B$373,0))/VLOOKUP($F262,$B$337:$BB$373,MATCH(LEFT(TRIM(AI$6),FIND("~",SUBSTITUTE(AI$6,"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262))*HLOOKUP(LEFT(TRIM(AI$6),FIND("~",SUBSTITUTE(AI$6," ","~",LEN(TRIM(AI$6))-LEN(SUBSTITUTE(TRIM(AI$6)," ",""))))-1)&amp;" Total",$B$6:$BB$373,ROW($A262)-5,FALSE))</f>
        <v>0</v>
      </c>
      <c r="AJ262" s="10">
        <f ca="1">IF(AJ$5&lt;&gt;"",HLOOKUP(AJ$5,Functionalization!$G$6:$R$373,ROW($A262)-5,FALSE),IFERROR(INDEX(AJ$337:AJ$373,MATCH($F262,$B$337:$B$373,0))/VLOOKUP($F262,$B$337:$BB$373,MATCH(LEFT(TRIM(AJ$6),FIND("~",SUBSTITUTE(AJ$6,"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262))*HLOOKUP(LEFT(TRIM(AJ$6),FIND("~",SUBSTITUTE(AJ$6," ","~",LEN(TRIM(AJ$6))-LEN(SUBSTITUTE(TRIM(AJ$6)," ",""))))-1)&amp;" Total",$B$6:$BB$373,ROW($A262)-5,FALSE))</f>
        <v>0</v>
      </c>
      <c r="AK262" s="10">
        <f ca="1">IF(AK$5&lt;&gt;"",HLOOKUP(AK$5,Functionalization!$G$6:$R$373,ROW($A262)-5,FALSE),IFERROR(INDEX(AK$337:AK$373,MATCH($F262,$B$337:$B$373,0))/VLOOKUP($F262,$B$337:$BB$373,MATCH(LEFT(TRIM(AK$6),FIND("~",SUBSTITUTE(AK$6,"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262))*HLOOKUP(LEFT(TRIM(AK$6),FIND("~",SUBSTITUTE(AK$6," ","~",LEN(TRIM(AK$6))-LEN(SUBSTITUTE(TRIM(AK$6)," ",""))))-1)&amp;" Total",$B$6:$BB$373,ROW($A262)-5,FALSE))</f>
        <v>0</v>
      </c>
      <c r="AL262" s="10">
        <f ca="1">IF(AL$5&lt;&gt;"",HLOOKUP(AL$5,Functionalization!$G$6:$R$373,ROW($A262)-5,FALSE),IFERROR(INDEX(AL$337:AL$373,MATCH($F262,$B$337:$B$373,0))/VLOOKUP($F262,$B$337:$BB$373,MATCH(LEFT(TRIM(AL$6),FIND("~",SUBSTITUTE(AL$6,"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262))*HLOOKUP(LEFT(TRIM(AL$6),FIND("~",SUBSTITUTE(AL$6," ","~",LEN(TRIM(AL$6))-LEN(SUBSTITUTE(TRIM(AL$6)," ",""))))-1)&amp;" Total",$B$6:$BB$373,ROW($A262)-5,FALSE))</f>
        <v>0</v>
      </c>
      <c r="AM262" s="10">
        <f ca="1">IF(AM$5&lt;&gt;"",HLOOKUP(AM$5,Functionalization!$G$6:$R$373,ROW($A262)-5,FALSE),IFERROR(INDEX(AM$337:AM$373,MATCH($F262,$B$337:$B$373,0))/VLOOKUP($F262,$B$337:$BB$373,MATCH(LEFT(TRIM(AM$6),FIND("~",SUBSTITUTE(AM$6,"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262))*HLOOKUP(LEFT(TRIM(AM$6),FIND("~",SUBSTITUTE(AM$6," ","~",LEN(TRIM(AM$6))-LEN(SUBSTITUTE(TRIM(AM$6)," ",""))))-1)&amp;" Total",$B$6:$BB$373,ROW($A262)-5,FALSE))</f>
        <v>0</v>
      </c>
      <c r="AN262" s="10">
        <f ca="1">IF(AN$5&lt;&gt;"",HLOOKUP(AN$5,Functionalization!$G$6:$R$373,ROW($A262)-5,FALSE),IFERROR(INDEX(AN$337:AN$373,MATCH($F262,$B$337:$B$373,0))/VLOOKUP($F262,$B$337:$BB$373,MATCH(LEFT(TRIM(AN$6),FIND("~",SUBSTITUTE(AN$6,"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262))*HLOOKUP(LEFT(TRIM(AN$6),FIND("~",SUBSTITUTE(AN$6," ","~",LEN(TRIM(AN$6))-LEN(SUBSTITUTE(TRIM(AN$6)," ",""))))-1)&amp;" Total",$B$6:$BB$373,ROW($A262)-5,FALSE))</f>
        <v>0</v>
      </c>
      <c r="AO262" s="10">
        <f ca="1">IF(AO$5&lt;&gt;"",HLOOKUP(AO$5,Functionalization!$G$6:$R$373,ROW($A262)-5,FALSE),IFERROR(INDEX(AO$337:AO$373,MATCH($F262,$B$337:$B$373,0))/VLOOKUP($F262,$B$337:$BB$373,MATCH(LEFT(TRIM(AO$6),FIND("~",SUBSTITUTE(AO$6,"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262))*HLOOKUP(LEFT(TRIM(AO$6),FIND("~",SUBSTITUTE(AO$6," ","~",LEN(TRIM(AO$6))-LEN(SUBSTITUTE(TRIM(AO$6)," ",""))))-1)&amp;" Total",$B$6:$BB$373,ROW($A262)-5,FALSE))</f>
        <v>0</v>
      </c>
      <c r="AP262" s="10">
        <f ca="1">IF(AP$5&lt;&gt;"",HLOOKUP(AP$5,Functionalization!$G$6:$R$373,ROW($A262)-5,FALSE),IFERROR(INDEX(AP$337:AP$373,MATCH($F262,$B$337:$B$373,0))/VLOOKUP($F262,$B$337:$BB$373,MATCH(LEFT(TRIM(AP$6),FIND("~",SUBSTITUTE(AP$6,"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262))*HLOOKUP(LEFT(TRIM(AP$6),FIND("~",SUBSTITUTE(AP$6," ","~",LEN(TRIM(AP$6))-LEN(SUBSTITUTE(TRIM(AP$6)," ",""))))-1)&amp;" Total",$B$6:$BB$373,ROW($A262)-5,FALSE))</f>
        <v>0</v>
      </c>
      <c r="AQ262" s="10">
        <f ca="1">IF(AQ$5&lt;&gt;"",HLOOKUP(AQ$5,Functionalization!$G$6:$R$373,ROW($A262)-5,FALSE),IFERROR(INDEX(AQ$337:AQ$373,MATCH($F262,$B$337:$B$373,0))/VLOOKUP($F262,$B$337:$BB$373,MATCH(LEFT(TRIM(AQ$6),FIND("~",SUBSTITUTE(AQ$6,"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262))*HLOOKUP(LEFT(TRIM(AQ$6),FIND("~",SUBSTITUTE(AQ$6," ","~",LEN(TRIM(AQ$6))-LEN(SUBSTITUTE(TRIM(AQ$6)," ",""))))-1)&amp;" Total",$B$6:$BB$373,ROW($A262)-5,FALSE))</f>
        <v>0</v>
      </c>
      <c r="AR262" s="10">
        <f ca="1">IF(AR$5&lt;&gt;"",HLOOKUP(AR$5,Functionalization!$G$6:$R$373,ROW($A262)-5,FALSE),IFERROR(INDEX(AR$337:AR$373,MATCH($F262,$B$337:$B$373,0))/VLOOKUP($F262,$B$337:$BB$373,MATCH(LEFT(TRIM(AR$6),FIND("~",SUBSTITUTE(AR$6,"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262))*HLOOKUP(LEFT(TRIM(AR$6),FIND("~",SUBSTITUTE(AR$6," ","~",LEN(TRIM(AR$6))-LEN(SUBSTITUTE(TRIM(AR$6)," ",""))))-1)&amp;" Total",$B$6:$BB$373,ROW($A262)-5,FALSE))</f>
        <v>0</v>
      </c>
      <c r="AS262" s="10">
        <f ca="1">IF(AS$5&lt;&gt;"",HLOOKUP(AS$5,Functionalization!$G$6:$R$373,ROW($A262)-5,FALSE),IFERROR(INDEX(AS$337:AS$373,MATCH($F262,$B$337:$B$373,0))/VLOOKUP($F262,$B$337:$BB$373,MATCH(LEFT(TRIM(AS$6),FIND("~",SUBSTITUTE(AS$6,"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262))*HLOOKUP(LEFT(TRIM(AS$6),FIND("~",SUBSTITUTE(AS$6," ","~",LEN(TRIM(AS$6))-LEN(SUBSTITUTE(TRIM(AS$6)," ",""))))-1)&amp;" Total",$B$6:$BB$373,ROW($A262)-5,FALSE))</f>
        <v>0</v>
      </c>
      <c r="AT262" s="10">
        <f ca="1">IF(AT$5&lt;&gt;"",HLOOKUP(AT$5,Functionalization!$G$6:$R$373,ROW($A262)-5,FALSE),IFERROR(INDEX(AT$337:AT$373,MATCH($F262,$B$337:$B$373,0))/VLOOKUP($F262,$B$337:$BB$373,MATCH(LEFT(TRIM(AT$6),FIND("~",SUBSTITUTE(AT$6,"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262))*HLOOKUP(LEFT(TRIM(AT$6),FIND("~",SUBSTITUTE(AT$6," ","~",LEN(TRIM(AT$6))-LEN(SUBSTITUTE(TRIM(AT$6)," ",""))))-1)&amp;" Total",$B$6:$BB$373,ROW($A262)-5,FALSE))</f>
        <v>0</v>
      </c>
      <c r="AU262" s="10">
        <f ca="1">IF(AU$5&lt;&gt;"",HLOOKUP(AU$5,Functionalization!$G$6:$R$373,ROW($A262)-5,FALSE),IFERROR(INDEX(AU$337:AU$373,MATCH($F262,$B$337:$B$373,0))/VLOOKUP($F262,$B$337:$BB$373,MATCH(LEFT(TRIM(AU$6),FIND("~",SUBSTITUTE(AU$6,"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262))*HLOOKUP(LEFT(TRIM(AU$6),FIND("~",SUBSTITUTE(AU$6," ","~",LEN(TRIM(AU$6))-LEN(SUBSTITUTE(TRIM(AU$6)," ",""))))-1)&amp;" Total",$B$6:$BB$373,ROW($A262)-5,FALSE))</f>
        <v>0</v>
      </c>
      <c r="AV262" s="10">
        <f ca="1">IF(AV$5&lt;&gt;"",HLOOKUP(AV$5,Functionalization!$G$6:$R$373,ROW($A262)-5,FALSE),IFERROR(INDEX(AV$337:AV$373,MATCH($F262,$B$337:$B$373,0))/VLOOKUP($F262,$B$337:$BB$373,MATCH(LEFT(TRIM(AV$6),FIND("~",SUBSTITUTE(AV$6,"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262))*HLOOKUP(LEFT(TRIM(AV$6),FIND("~",SUBSTITUTE(AV$6," ","~",LEN(TRIM(AV$6))-LEN(SUBSTITUTE(TRIM(AV$6)," ",""))))-1)&amp;" Total",$B$6:$BB$373,ROW($A262)-5,FALSE))</f>
        <v>0</v>
      </c>
      <c r="AW262" s="10">
        <f ca="1">IF(AW$5&lt;&gt;"",HLOOKUP(AW$5,Functionalization!$G$6:$R$373,ROW($A262)-5,FALSE),IFERROR(INDEX(AW$337:AW$373,MATCH($F262,$B$337:$B$373,0))/VLOOKUP($F262,$B$337:$BB$373,MATCH(LEFT(TRIM(AW$6),FIND("~",SUBSTITUTE(AW$6,"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262))*HLOOKUP(LEFT(TRIM(AW$6),FIND("~",SUBSTITUTE(AW$6," ","~",LEN(TRIM(AW$6))-LEN(SUBSTITUTE(TRIM(AW$6)," ",""))))-1)&amp;" Total",$B$6:$BB$373,ROW($A262)-5,FALSE))</f>
        <v>0</v>
      </c>
      <c r="AX262" s="10">
        <f ca="1">IF(AX$5&lt;&gt;"",HLOOKUP(AX$5,Functionalization!$G$6:$R$373,ROW($A262)-5,FALSE),IFERROR(INDEX(AX$337:AX$373,MATCH($F262,$B$337:$B$373,0))/VLOOKUP($F262,$B$337:$BB$373,MATCH(LEFT(TRIM(AX$6),FIND("~",SUBSTITUTE(AX$6,"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262))*HLOOKUP(LEFT(TRIM(AX$6),FIND("~",SUBSTITUTE(AX$6," ","~",LEN(TRIM(AX$6))-LEN(SUBSTITUTE(TRIM(AX$6)," ",""))))-1)&amp;" Total",$B$6:$BB$373,ROW($A262)-5,FALSE))</f>
        <v>0</v>
      </c>
      <c r="AY262" s="10">
        <f ca="1">IF(AY$5&lt;&gt;"",HLOOKUP(AY$5,Functionalization!$G$6:$R$373,ROW($A262)-5,FALSE),IFERROR(INDEX(AY$337:AY$373,MATCH($F262,$B$337:$B$373,0))/VLOOKUP($F262,$B$337:$BB$373,MATCH(LEFT(TRIM(AY$6),FIND("~",SUBSTITUTE(AY$6,"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262))*HLOOKUP(LEFT(TRIM(AY$6),FIND("~",SUBSTITUTE(AY$6," ","~",LEN(TRIM(AY$6))-LEN(SUBSTITUTE(TRIM(AY$6)," ",""))))-1)&amp;" Total",$B$6:$BB$373,ROW($A262)-5,FALSE))</f>
        <v>0</v>
      </c>
      <c r="AZ262" s="10">
        <f ca="1">IF(AZ$5&lt;&gt;"",HLOOKUP(AZ$5,Functionalization!$G$6:$R$373,ROW($A262)-5,FALSE),IFERROR(INDEX(AZ$337:AZ$373,MATCH($F262,$B$337:$B$373,0))/VLOOKUP($F262,$B$337:$BB$373,MATCH(LEFT(TRIM(AZ$6),FIND("~",SUBSTITUTE(AZ$6,"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262))*HLOOKUP(LEFT(TRIM(AZ$6),FIND("~",SUBSTITUTE(AZ$6," ","~",LEN(TRIM(AZ$6))-LEN(SUBSTITUTE(TRIM(AZ$6)," ",""))))-1)&amp;" Total",$B$6:$BB$373,ROW($A262)-5,FALSE))</f>
        <v>0</v>
      </c>
      <c r="BA262" s="10">
        <f ca="1">IF(BA$5&lt;&gt;"",HLOOKUP(BA$5,Functionalization!$G$6:$R$373,ROW($A262)-5,FALSE),IFERROR(INDEX(BA$337:BA$373,MATCH($F262,$B$337:$B$373,0))/VLOOKUP($F262,$B$337:$BB$373,MATCH(LEFT(TRIM(BA$6),FIND("~",SUBSTITUTE(BA$6,"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262))*HLOOKUP(LEFT(TRIM(BA$6),FIND("~",SUBSTITUTE(BA$6," ","~",LEN(TRIM(BA$6))-LEN(SUBSTITUTE(TRIM(BA$6)," ",""))))-1)&amp;" Total",$B$6:$BB$373,ROW($A262)-5,FALSE))</f>
        <v>0</v>
      </c>
      <c r="BB262" s="10">
        <f ca="1">IF(BB$5&lt;&gt;"",HLOOKUP(BB$5,Functionalization!$G$6:$R$373,ROW($A262)-5,FALSE),IFERROR(INDEX(BB$337:BB$373,MATCH($F262,$B$337:$B$373,0))/VLOOKUP($F262,$B$337:$BB$373,MATCH(LEFT(TRIM(BB$6),FIND("~",SUBSTITUTE(BB$6,"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262))*HLOOKUP(LEFT(TRIM(BB$6),FIND("~",SUBSTITUTE(BB$6," ","~",LEN(TRIM(BB$6))-LEN(SUBSTITUTE(TRIM(BB$6)," ",""))))-1)&amp;" Total",$B$6:$BB$373,ROW($A262)-5,FALSE))</f>
        <v>0</v>
      </c>
      <c r="BD262">
        <f ca="1">IFERROR(IF(SUMIF($G$6:$BB$6,BD$6&amp;" Total",$G262:$BB262)-(SUMIF($G$6:$BB$6,BD$6&amp;" "&amp;'Input-Func_Class'!$D$22,$G262:$BB262)+IFERROR(SUMIF($G$6:$BB$6,BD$6&amp;" "&amp;'Input-Func_Class'!$E$22,$G262:$BB262),SUMIF($G$6:$BB$6,BD$6&amp;" "&amp;'Input-Func_Class'!$B$24,$G262:$BB262))+SUMIF($G$6:$BB$6,BD$6&amp;" "&amp;'Input-Func_Class'!$F$22,$G262:$BB262))&lt;Check_Limit,0,1),1)</f>
        <v>0</v>
      </c>
      <c r="BE262">
        <f ca="1">IFERROR(IF(SUMIF($G$6:$BB$6,BE$6&amp;" Total",$G262:$BB262)-(SUMIF($G$6:$BB$6,BE$6&amp;" "&amp;'Input-Func_Class'!$D$22,$G262:$BB262)+IFERROR(SUMIF($G$6:$BB$6,BE$6&amp;" "&amp;'Input-Func_Class'!$E$22,$G262:$BB262),SUMIF($G$6:$BB$6,BE$6&amp;" "&amp;'Input-Func_Class'!$B$24,$G262:$BB262))+SUMIF($G$6:$BB$6,BE$6&amp;" "&amp;'Input-Func_Class'!$F$22,$G262:$BB262))&lt;Check_Limit,0,1),1)</f>
        <v>0</v>
      </c>
      <c r="BF262">
        <f ca="1">IFERROR(IF(SUMIF($G$6:$BB$6,BF$6&amp;" Total",$G262:$BB262)-(SUMIF($G$6:$BB$6,BF$6&amp;" "&amp;'Input-Func_Class'!$D$22,$G262:$BB262)+IFERROR(SUMIF($G$6:$BB$6,BF$6&amp;" "&amp;'Input-Func_Class'!$E$22,$G262:$BB262),SUMIF($G$6:$BB$6,BF$6&amp;" "&amp;'Input-Func_Class'!$B$24,$G262:$BB262))+SUMIF($G$6:$BB$6,BF$6&amp;" "&amp;'Input-Func_Class'!$F$22,$G262:$BB262))&lt;Check_Limit,0,1),1)</f>
        <v>0</v>
      </c>
      <c r="BG262">
        <f ca="1">IFERROR(IF(SUMIF($G$6:$BB$6,BG$6&amp;" Total",$G262:$BB262)-(SUMIF($G$6:$BB$6,BG$6&amp;" "&amp;'Input-Func_Class'!$D$22,$G262:$BB262)+IFERROR(SUMIF($G$6:$BB$6,BG$6&amp;" "&amp;'Input-Func_Class'!$E$22,$G262:$BB262),SUMIF($G$6:$BB$6,BG$6&amp;" "&amp;'Input-Func_Class'!$B$24,$G262:$BB262))+SUMIF($G$6:$BB$6,BG$6&amp;" "&amp;'Input-Func_Class'!$F$22,$G262:$BB262))&lt;Check_Limit,0,1),1)</f>
        <v>0</v>
      </c>
      <c r="BH262">
        <f ca="1">IFERROR(IF(SUMIF($G$6:$BB$6,BH$6&amp;" Total",$G262:$BB262)-(SUMIF($G$6:$BB$6,BH$6&amp;" "&amp;'Input-Func_Class'!$D$22,$G262:$BB262)+IFERROR(SUMIF($G$6:$BB$6,BH$6&amp;" "&amp;'Input-Func_Class'!$E$22,$G262:$BB262),SUMIF($G$6:$BB$6,BH$6&amp;" "&amp;'Input-Func_Class'!$B$24,$G262:$BB262))+SUMIF($G$6:$BB$6,BH$6&amp;" "&amp;'Input-Func_Class'!$F$22,$G262:$BB262))&lt;Check_Limit,0,1),1)</f>
        <v>0</v>
      </c>
      <c r="BI262">
        <f ca="1">IFERROR(IF(SUMIF($G$6:$BB$6,BI$6&amp;" Total",$G262:$BB262)-(SUMIF($G$6:$BB$6,BI$6&amp;" "&amp;'Input-Func_Class'!$D$22,$G262:$BB262)+IFERROR(SUMIF($G$6:$BB$6,BI$6&amp;" "&amp;'Input-Func_Class'!$E$22,$G262:$BB262),SUMIF($G$6:$BB$6,BI$6&amp;" "&amp;'Input-Func_Class'!$B$24,$G262:$BB262))+SUMIF($G$6:$BB$6,BI$6&amp;" "&amp;'Input-Func_Class'!$F$22,$G262:$BB262))&lt;Check_Limit,0,1),1)</f>
        <v>0</v>
      </c>
      <c r="BJ262">
        <f ca="1">IFERROR(IF(SUMIF($G$6:$BB$6,BJ$6&amp;" Total",$G262:$BB262)-(SUMIF($G$6:$BB$6,BJ$6&amp;" "&amp;'Input-Func_Class'!$D$22,$G262:$BB262)+IFERROR(SUMIF($G$6:$BB$6,BJ$6&amp;" "&amp;'Input-Func_Class'!$E$22,$G262:$BB262),SUMIF($G$6:$BB$6,BJ$6&amp;" "&amp;'Input-Func_Class'!$B$24,$G262:$BB262))+SUMIF($G$6:$BB$6,BJ$6&amp;" "&amp;'Input-Func_Class'!$F$22,$G262:$BB262))&lt;Check_Limit,0,1),1)</f>
        <v>0</v>
      </c>
      <c r="BK262">
        <f ca="1">IFERROR(IF(SUMIF($G$6:$BB$6,BK$6&amp;" Total",$G262:$BB262)-(SUMIF($G$6:$BB$6,BK$6&amp;" "&amp;'Input-Func_Class'!$D$22,$G262:$BB262)+IFERROR(SUMIF($G$6:$BB$6,BK$6&amp;" "&amp;'Input-Func_Class'!$E$22,$G262:$BB262),SUMIF($G$6:$BB$6,BK$6&amp;" "&amp;'Input-Func_Class'!$B$24,$G262:$BB262))+SUMIF($G$6:$BB$6,BK$6&amp;" "&amp;'Input-Func_Class'!$F$22,$G262:$BB262))&lt;Check_Limit,0,1),1)</f>
        <v>0</v>
      </c>
      <c r="BL262">
        <f ca="1">IFERROR(IF(SUMIF($G$6:$BB$6,BL$6&amp;" Total",$G262:$BB262)-(SUMIF($G$6:$BB$6,BL$6&amp;" "&amp;'Input-Func_Class'!$D$22,$G262:$BB262)+IFERROR(SUMIF($G$6:$BB$6,BL$6&amp;" "&amp;'Input-Func_Class'!$E$22,$G262:$BB262),SUMIF($G$6:$BB$6,BL$6&amp;" "&amp;'Input-Func_Class'!$B$24,$G262:$BB262))+SUMIF($G$6:$BB$6,BL$6&amp;" "&amp;'Input-Func_Class'!$F$22,$G262:$BB262))&lt;Check_Limit,0,1),1)</f>
        <v>0</v>
      </c>
      <c r="BM262">
        <f ca="1">IFERROR(IF(SUMIF($G$6:$BB$6,BM$6&amp;" Total",$G262:$BB262)-(SUMIF($G$6:$BB$6,BM$6&amp;" "&amp;'Input-Func_Class'!$D$22,$G262:$BB262)+IFERROR(SUMIF($G$6:$BB$6,BM$6&amp;" "&amp;'Input-Func_Class'!$E$22,$G262:$BB262),SUMIF($G$6:$BB$6,BM$6&amp;" "&amp;'Input-Func_Class'!$B$24,$G262:$BB262))+SUMIF($G$6:$BB$6,BM$6&amp;" "&amp;'Input-Func_Class'!$F$22,$G262:$BB262))&lt;Check_Limit,0,1),1)</f>
        <v>0</v>
      </c>
      <c r="BN262">
        <f ca="1">IFERROR(IF(SUMIF($G$6:$BB$6,BN$6&amp;" Total",$G262:$BB262)-(SUMIF($G$6:$BB$6,BN$6&amp;" "&amp;'Input-Func_Class'!$D$22,$G262:$BB262)+IFERROR(SUMIF($G$6:$BB$6,BN$6&amp;" "&amp;'Input-Func_Class'!$E$22,$G262:$BB262),SUMIF($G$6:$BB$6,BN$6&amp;" "&amp;'Input-Func_Class'!$B$24,$G262:$BB262))+SUMIF($G$6:$BB$6,BN$6&amp;" "&amp;'Input-Func_Class'!$F$22,$G262:$BB262))&lt;Check_Limit,0,1),1)</f>
        <v>0</v>
      </c>
      <c r="BO262">
        <f ca="1">IFERROR(IF(SUMIF($G$6:$BB$6,BO$6&amp;" Total",$G262:$BB262)-(SUMIF($G$6:$BB$6,BO$6&amp;" "&amp;'Input-Func_Class'!$D$22,$G262:$BB262)+IFERROR(SUMIF($G$6:$BB$6,BO$6&amp;" "&amp;'Input-Func_Class'!$E$22,$G262:$BB262),SUMIF($G$6:$BB$6,BO$6&amp;" "&amp;'Input-Func_Class'!$B$24,$G262:$BB262))+SUMIF($G$6:$BB$6,BO$6&amp;" "&amp;'Input-Func_Class'!$F$22,$G262:$BB262))&lt;Check_Limit,0,1),1)</f>
        <v>0</v>
      </c>
    </row>
    <row r="263" spans="1:67" outlineLevel="1">
      <c r="A263" s="31">
        <f>IF(ISBLANK('Input-Accounts'!A263),"",'Input-Accounts'!A263)</f>
        <v>233</v>
      </c>
      <c r="B263" s="53" t="str">
        <f>IF(ISBLANK('Input-Accounts'!B263),"",'Input-Accounts'!B263)</f>
        <v>STRUC &amp; IMPROV-COMMUNICATIONS</v>
      </c>
      <c r="C263" s="31">
        <f>IF(ISBLANK('Input-Accounts'!C263),"",'Input-Accounts'!C263)</f>
        <v>375.8</v>
      </c>
      <c r="D263" s="10">
        <f>Functionalization!$D263</f>
        <v>2784</v>
      </c>
      <c r="E263" s="10">
        <f t="shared" ref="E263:E281" ca="1" si="75">IFERROR(IF(D263="",0,IF(D263=0,0,IF(ABS(D263-SUM(G263,K263,O263,S263,W263,AA263,AE263,AI263,AM263,AQ263,AU263,AY263))&lt;Check_Limit,0,1))),1)</f>
        <v>0</v>
      </c>
      <c r="F263" s="3" t="str">
        <f>IF($D263=0,"-",IF('Input-Accounts'!$E263&lt;&gt;0,'Input-Accounts'!$E263,'Input-Accounts'!$G263))</f>
        <v>AVGERAGE STUDY</v>
      </c>
      <c r="G263" s="10">
        <f ca="1">IF(G$5&lt;&gt;"",HLOOKUP(G$5,Functionalization!$G$6:$R$373,ROW($A263)-5,FALSE),IFERROR(INDEX(G$337:G$373,MATCH($F263,$B$337:$B$373,0))/VLOOKUP($F263,$B$337:$BB$373,MATCH(LEFT(TRIM(G$6),FIND("~",SUBSTITUTE(G$6,"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263))*HLOOKUP(LEFT(TRIM(G$6),FIND("~",SUBSTITUTE(G$6," ","~",LEN(TRIM(G$6))-LEN(SUBSTITUTE(TRIM(G$6)," ",""))))-1)&amp;" Total",$B$6:$BB$373,ROW($A263)-5,FALSE))</f>
        <v>2784</v>
      </c>
      <c r="H263" s="10">
        <f ca="1">IF(H$5&lt;&gt;"",HLOOKUP(H$5,Functionalization!$G$6:$R$373,ROW($A263)-5,FALSE),IFERROR(INDEX(H$337:H$373,MATCH($F263,$B$337:$B$373,0))/VLOOKUP($F263,$B$337:$BB$373,MATCH(LEFT(TRIM(H$6),FIND("~",SUBSTITUTE(H$6,"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263))*HLOOKUP(LEFT(TRIM(H$6),FIND("~",SUBSTITUTE(H$6," ","~",LEN(TRIM(H$6))-LEN(SUBSTITUTE(TRIM(H$6)," ",""))))-1)&amp;" Total",$B$6:$BB$373,ROW($A263)-5,FALSE))</f>
        <v>2065.6551090819485</v>
      </c>
      <c r="I263" s="10">
        <f ca="1">IF(I$5&lt;&gt;"",HLOOKUP(I$5,Functionalization!$G$6:$R$373,ROW($A263)-5,FALSE),IFERROR(INDEX(I$337:I$373,MATCH($F263,$B$337:$B$373,0))/VLOOKUP($F263,$B$337:$BB$373,MATCH(LEFT(TRIM(I$6),FIND("~",SUBSTITUTE(I$6,"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263))*HLOOKUP(LEFT(TRIM(I$6),FIND("~",SUBSTITUTE(I$6," ","~",LEN(TRIM(I$6))-LEN(SUBSTITUTE(TRIM(I$6)," ",""))))-1)&amp;" Total",$B$6:$BB$373,ROW($A263)-5,FALSE))</f>
        <v>0</v>
      </c>
      <c r="J263" s="10">
        <f ca="1">IF(J$5&lt;&gt;"",HLOOKUP(J$5,Functionalization!$G$6:$R$373,ROW($A263)-5,FALSE),IFERROR(INDEX(J$337:J$373,MATCH($F263,$B$337:$B$373,0))/VLOOKUP($F263,$B$337:$BB$373,MATCH(LEFT(TRIM(J$6),FIND("~",SUBSTITUTE(J$6,"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263))*HLOOKUP(LEFT(TRIM(J$6),FIND("~",SUBSTITUTE(J$6," ","~",LEN(TRIM(J$6))-LEN(SUBSTITUTE(TRIM(J$6)," ",""))))-1)&amp;" Total",$B$6:$BB$373,ROW($A263)-5,FALSE))</f>
        <v>718.34489091805165</v>
      </c>
      <c r="K263" s="10">
        <f ca="1">IF(K$5&lt;&gt;"",HLOOKUP(K$5,Functionalization!$G$6:$R$373,ROW($A263)-5,FALSE),IFERROR(INDEX(K$337:K$373,MATCH($F263,$B$337:$B$373,0))/VLOOKUP($F263,$B$337:$BB$373,MATCH(LEFT(TRIM(K$6),FIND("~",SUBSTITUTE(K$6,"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263))*HLOOKUP(LEFT(TRIM(K$6),FIND("~",SUBSTITUTE(K$6," ","~",LEN(TRIM(K$6))-LEN(SUBSTITUTE(TRIM(K$6)," ",""))))-1)&amp;" Total",$B$6:$BB$373,ROW($A263)-5,FALSE))</f>
        <v>0</v>
      </c>
      <c r="L263" s="10">
        <f ca="1">IF(L$5&lt;&gt;"",HLOOKUP(L$5,Functionalization!$G$6:$R$373,ROW($A263)-5,FALSE),IFERROR(INDEX(L$337:L$373,MATCH($F263,$B$337:$B$373,0))/VLOOKUP($F263,$B$337:$BB$373,MATCH(LEFT(TRIM(L$6),FIND("~",SUBSTITUTE(L$6,"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263))*HLOOKUP(LEFT(TRIM(L$6),FIND("~",SUBSTITUTE(L$6," ","~",LEN(TRIM(L$6))-LEN(SUBSTITUTE(TRIM(L$6)," ",""))))-1)&amp;" Total",$B$6:$BB$373,ROW($A263)-5,FALSE))</f>
        <v>0</v>
      </c>
      <c r="M263" s="10">
        <f ca="1">IF(M$5&lt;&gt;"",HLOOKUP(M$5,Functionalization!$G$6:$R$373,ROW($A263)-5,FALSE),IFERROR(INDEX(M$337:M$373,MATCH($F263,$B$337:$B$373,0))/VLOOKUP($F263,$B$337:$BB$373,MATCH(LEFT(TRIM(M$6),FIND("~",SUBSTITUTE(M$6,"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263))*HLOOKUP(LEFT(TRIM(M$6),FIND("~",SUBSTITUTE(M$6," ","~",LEN(TRIM(M$6))-LEN(SUBSTITUTE(TRIM(M$6)," ",""))))-1)&amp;" Total",$B$6:$BB$373,ROW($A263)-5,FALSE))</f>
        <v>0</v>
      </c>
      <c r="N263" s="10">
        <f ca="1">IF(N$5&lt;&gt;"",HLOOKUP(N$5,Functionalization!$G$6:$R$373,ROW($A263)-5,FALSE),IFERROR(INDEX(N$337:N$373,MATCH($F263,$B$337:$B$373,0))/VLOOKUP($F263,$B$337:$BB$373,MATCH(LEFT(TRIM(N$6),FIND("~",SUBSTITUTE(N$6,"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263))*HLOOKUP(LEFT(TRIM(N$6),FIND("~",SUBSTITUTE(N$6," ","~",LEN(TRIM(N$6))-LEN(SUBSTITUTE(TRIM(N$6)," ",""))))-1)&amp;" Total",$B$6:$BB$373,ROW($A263)-5,FALSE))</f>
        <v>0</v>
      </c>
      <c r="O263" s="10">
        <f ca="1">IF(O$5&lt;&gt;"",HLOOKUP(O$5,Functionalization!$G$6:$R$373,ROW($A263)-5,FALSE),IFERROR(INDEX(O$337:O$373,MATCH($F263,$B$337:$B$373,0))/VLOOKUP($F263,$B$337:$BB$373,MATCH(LEFT(TRIM(O$6),FIND("~",SUBSTITUTE(O$6,"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263))*HLOOKUP(LEFT(TRIM(O$6),FIND("~",SUBSTITUTE(O$6," ","~",LEN(TRIM(O$6))-LEN(SUBSTITUTE(TRIM(O$6)," ",""))))-1)&amp;" Total",$B$6:$BB$373,ROW($A263)-5,FALSE))</f>
        <v>0</v>
      </c>
      <c r="P263" s="10">
        <f ca="1">IF(P$5&lt;&gt;"",HLOOKUP(P$5,Functionalization!$G$6:$R$373,ROW($A263)-5,FALSE),IFERROR(INDEX(P$337:P$373,MATCH($F263,$B$337:$B$373,0))/VLOOKUP($F263,$B$337:$BB$373,MATCH(LEFT(TRIM(P$6),FIND("~",SUBSTITUTE(P$6,"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263))*HLOOKUP(LEFT(TRIM(P$6),FIND("~",SUBSTITUTE(P$6," ","~",LEN(TRIM(P$6))-LEN(SUBSTITUTE(TRIM(P$6)," ",""))))-1)&amp;" Total",$B$6:$BB$373,ROW($A263)-5,FALSE))</f>
        <v>0</v>
      </c>
      <c r="Q263" s="10">
        <f ca="1">IF(Q$5&lt;&gt;"",HLOOKUP(Q$5,Functionalization!$G$6:$R$373,ROW($A263)-5,FALSE),IFERROR(INDEX(Q$337:Q$373,MATCH($F263,$B$337:$B$373,0))/VLOOKUP($F263,$B$337:$BB$373,MATCH(LEFT(TRIM(Q$6),FIND("~",SUBSTITUTE(Q$6,"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263))*HLOOKUP(LEFT(TRIM(Q$6),FIND("~",SUBSTITUTE(Q$6," ","~",LEN(TRIM(Q$6))-LEN(SUBSTITUTE(TRIM(Q$6)," ",""))))-1)&amp;" Total",$B$6:$BB$373,ROW($A263)-5,FALSE))</f>
        <v>0</v>
      </c>
      <c r="R263" s="10">
        <f ca="1">IF(R$5&lt;&gt;"",HLOOKUP(R$5,Functionalization!$G$6:$R$373,ROW($A263)-5,FALSE),IFERROR(INDEX(R$337:R$373,MATCH($F263,$B$337:$B$373,0))/VLOOKUP($F263,$B$337:$BB$373,MATCH(LEFT(TRIM(R$6),FIND("~",SUBSTITUTE(R$6,"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263))*HLOOKUP(LEFT(TRIM(R$6),FIND("~",SUBSTITUTE(R$6," ","~",LEN(TRIM(R$6))-LEN(SUBSTITUTE(TRIM(R$6)," ",""))))-1)&amp;" Total",$B$6:$BB$373,ROW($A263)-5,FALSE))</f>
        <v>0</v>
      </c>
      <c r="S263" s="10">
        <f ca="1">IF(S$5&lt;&gt;"",HLOOKUP(S$5,Functionalization!$G$6:$R$373,ROW($A263)-5,FALSE),IFERROR(INDEX(S$337:S$373,MATCH($F263,$B$337:$B$373,0))/VLOOKUP($F263,$B$337:$BB$373,MATCH(LEFT(TRIM(S$6),FIND("~",SUBSTITUTE(S$6,"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263))*HLOOKUP(LEFT(TRIM(S$6),FIND("~",SUBSTITUTE(S$6," ","~",LEN(TRIM(S$6))-LEN(SUBSTITUTE(TRIM(S$6)," ",""))))-1)&amp;" Total",$B$6:$BB$373,ROW($A263)-5,FALSE))</f>
        <v>0</v>
      </c>
      <c r="T263" s="10">
        <f ca="1">IF(T$5&lt;&gt;"",HLOOKUP(T$5,Functionalization!$G$6:$R$373,ROW($A263)-5,FALSE),IFERROR(INDEX(T$337:T$373,MATCH($F263,$B$337:$B$373,0))/VLOOKUP($F263,$B$337:$BB$373,MATCH(LEFT(TRIM(T$6),FIND("~",SUBSTITUTE(T$6,"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263))*HLOOKUP(LEFT(TRIM(T$6),FIND("~",SUBSTITUTE(T$6," ","~",LEN(TRIM(T$6))-LEN(SUBSTITUTE(TRIM(T$6)," ",""))))-1)&amp;" Total",$B$6:$BB$373,ROW($A263)-5,FALSE))</f>
        <v>0</v>
      </c>
      <c r="U263" s="10">
        <f ca="1">IF(U$5&lt;&gt;"",HLOOKUP(U$5,Functionalization!$G$6:$R$373,ROW($A263)-5,FALSE),IFERROR(INDEX(U$337:U$373,MATCH($F263,$B$337:$B$373,0))/VLOOKUP($F263,$B$337:$BB$373,MATCH(LEFT(TRIM(U$6),FIND("~",SUBSTITUTE(U$6,"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263))*HLOOKUP(LEFT(TRIM(U$6),FIND("~",SUBSTITUTE(U$6," ","~",LEN(TRIM(U$6))-LEN(SUBSTITUTE(TRIM(U$6)," ",""))))-1)&amp;" Total",$B$6:$BB$373,ROW($A263)-5,FALSE))</f>
        <v>0</v>
      </c>
      <c r="V263" s="10">
        <f ca="1">IF(V$5&lt;&gt;"",HLOOKUP(V$5,Functionalization!$G$6:$R$373,ROW($A263)-5,FALSE),IFERROR(INDEX(V$337:V$373,MATCH($F263,$B$337:$B$373,0))/VLOOKUP($F263,$B$337:$BB$373,MATCH(LEFT(TRIM(V$6),FIND("~",SUBSTITUTE(V$6,"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263))*HLOOKUP(LEFT(TRIM(V$6),FIND("~",SUBSTITUTE(V$6," ","~",LEN(TRIM(V$6))-LEN(SUBSTITUTE(TRIM(V$6)," ",""))))-1)&amp;" Total",$B$6:$BB$373,ROW($A263)-5,FALSE))</f>
        <v>0</v>
      </c>
      <c r="W263" s="10">
        <f ca="1">IF(W$5&lt;&gt;"",HLOOKUP(W$5,Functionalization!$G$6:$R$373,ROW($A263)-5,FALSE),IFERROR(INDEX(W$337:W$373,MATCH($F263,$B$337:$B$373,0))/VLOOKUP($F263,$B$337:$BB$373,MATCH(LEFT(TRIM(W$6),FIND("~",SUBSTITUTE(W$6,"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263))*HLOOKUP(LEFT(TRIM(W$6),FIND("~",SUBSTITUTE(W$6," ","~",LEN(TRIM(W$6))-LEN(SUBSTITUTE(TRIM(W$6)," ",""))))-1)&amp;" Total",$B$6:$BB$373,ROW($A263)-5,FALSE))</f>
        <v>0</v>
      </c>
      <c r="X263" s="10">
        <f ca="1">IF(X$5&lt;&gt;"",HLOOKUP(X$5,Functionalization!$G$6:$R$373,ROW($A263)-5,FALSE),IFERROR(INDEX(X$337:X$373,MATCH($F263,$B$337:$B$373,0))/VLOOKUP($F263,$B$337:$BB$373,MATCH(LEFT(TRIM(X$6),FIND("~",SUBSTITUTE(X$6,"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263))*HLOOKUP(LEFT(TRIM(X$6),FIND("~",SUBSTITUTE(X$6," ","~",LEN(TRIM(X$6))-LEN(SUBSTITUTE(TRIM(X$6)," ",""))))-1)&amp;" Total",$B$6:$BB$373,ROW($A263)-5,FALSE))</f>
        <v>0</v>
      </c>
      <c r="Y263" s="10">
        <f ca="1">IF(Y$5&lt;&gt;"",HLOOKUP(Y$5,Functionalization!$G$6:$R$373,ROW($A263)-5,FALSE),IFERROR(INDEX(Y$337:Y$373,MATCH($F263,$B$337:$B$373,0))/VLOOKUP($F263,$B$337:$BB$373,MATCH(LEFT(TRIM(Y$6),FIND("~",SUBSTITUTE(Y$6,"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263))*HLOOKUP(LEFT(TRIM(Y$6),FIND("~",SUBSTITUTE(Y$6," ","~",LEN(TRIM(Y$6))-LEN(SUBSTITUTE(TRIM(Y$6)," ",""))))-1)&amp;" Total",$B$6:$BB$373,ROW($A263)-5,FALSE))</f>
        <v>0</v>
      </c>
      <c r="Z263" s="10">
        <f ca="1">IF(Z$5&lt;&gt;"",HLOOKUP(Z$5,Functionalization!$G$6:$R$373,ROW($A263)-5,FALSE),IFERROR(INDEX(Z$337:Z$373,MATCH($F263,$B$337:$B$373,0))/VLOOKUP($F263,$B$337:$BB$373,MATCH(LEFT(TRIM(Z$6),FIND("~",SUBSTITUTE(Z$6,"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263))*HLOOKUP(LEFT(TRIM(Z$6),FIND("~",SUBSTITUTE(Z$6," ","~",LEN(TRIM(Z$6))-LEN(SUBSTITUTE(TRIM(Z$6)," ",""))))-1)&amp;" Total",$B$6:$BB$373,ROW($A263)-5,FALSE))</f>
        <v>0</v>
      </c>
      <c r="AA263" s="10">
        <f ca="1">IF(AA$5&lt;&gt;"",HLOOKUP(AA$5,Functionalization!$G$6:$R$373,ROW($A263)-5,FALSE),IFERROR(INDEX(AA$337:AA$373,MATCH($F263,$B$337:$B$373,0))/VLOOKUP($F263,$B$337:$BB$373,MATCH(LEFT(TRIM(AA$6),FIND("~",SUBSTITUTE(AA$6,"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263))*HLOOKUP(LEFT(TRIM(AA$6),FIND("~",SUBSTITUTE(AA$6," ","~",LEN(TRIM(AA$6))-LEN(SUBSTITUTE(TRIM(AA$6)," ",""))))-1)&amp;" Total",$B$6:$BB$373,ROW($A263)-5,FALSE))</f>
        <v>0</v>
      </c>
      <c r="AB263" s="10">
        <f ca="1">IF(AB$5&lt;&gt;"",HLOOKUP(AB$5,Functionalization!$G$6:$R$373,ROW($A263)-5,FALSE),IFERROR(INDEX(AB$337:AB$373,MATCH($F263,$B$337:$B$373,0))/VLOOKUP($F263,$B$337:$BB$373,MATCH(LEFT(TRIM(AB$6),FIND("~",SUBSTITUTE(AB$6,"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263))*HLOOKUP(LEFT(TRIM(AB$6),FIND("~",SUBSTITUTE(AB$6," ","~",LEN(TRIM(AB$6))-LEN(SUBSTITUTE(TRIM(AB$6)," ",""))))-1)&amp;" Total",$B$6:$BB$373,ROW($A263)-5,FALSE))</f>
        <v>0</v>
      </c>
      <c r="AC263" s="10">
        <f ca="1">IF(AC$5&lt;&gt;"",HLOOKUP(AC$5,Functionalization!$G$6:$R$373,ROW($A263)-5,FALSE),IFERROR(INDEX(AC$337:AC$373,MATCH($F263,$B$337:$B$373,0))/VLOOKUP($F263,$B$337:$BB$373,MATCH(LEFT(TRIM(AC$6),FIND("~",SUBSTITUTE(AC$6,"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263))*HLOOKUP(LEFT(TRIM(AC$6),FIND("~",SUBSTITUTE(AC$6," ","~",LEN(TRIM(AC$6))-LEN(SUBSTITUTE(TRIM(AC$6)," ",""))))-1)&amp;" Total",$B$6:$BB$373,ROW($A263)-5,FALSE))</f>
        <v>0</v>
      </c>
      <c r="AD263" s="10">
        <f ca="1">IF(AD$5&lt;&gt;"",HLOOKUP(AD$5,Functionalization!$G$6:$R$373,ROW($A263)-5,FALSE),IFERROR(INDEX(AD$337:AD$373,MATCH($F263,$B$337:$B$373,0))/VLOOKUP($F263,$B$337:$BB$373,MATCH(LEFT(TRIM(AD$6),FIND("~",SUBSTITUTE(AD$6,"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263))*HLOOKUP(LEFT(TRIM(AD$6),FIND("~",SUBSTITUTE(AD$6," ","~",LEN(TRIM(AD$6))-LEN(SUBSTITUTE(TRIM(AD$6)," ",""))))-1)&amp;" Total",$B$6:$BB$373,ROW($A263)-5,FALSE))</f>
        <v>0</v>
      </c>
      <c r="AE263" s="10">
        <f ca="1">IF(AE$5&lt;&gt;"",HLOOKUP(AE$5,Functionalization!$G$6:$R$373,ROW($A263)-5,FALSE),IFERROR(INDEX(AE$337:AE$373,MATCH($F263,$B$337:$B$373,0))/VLOOKUP($F263,$B$337:$BB$373,MATCH(LEFT(TRIM(AE$6),FIND("~",SUBSTITUTE(AE$6,"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263))*HLOOKUP(LEFT(TRIM(AE$6),FIND("~",SUBSTITUTE(AE$6," ","~",LEN(TRIM(AE$6))-LEN(SUBSTITUTE(TRIM(AE$6)," ",""))))-1)&amp;" Total",$B$6:$BB$373,ROW($A263)-5,FALSE))</f>
        <v>0</v>
      </c>
      <c r="AF263" s="10">
        <f ca="1">IF(AF$5&lt;&gt;"",HLOOKUP(AF$5,Functionalization!$G$6:$R$373,ROW($A263)-5,FALSE),IFERROR(INDEX(AF$337:AF$373,MATCH($F263,$B$337:$B$373,0))/VLOOKUP($F263,$B$337:$BB$373,MATCH(LEFT(TRIM(AF$6),FIND("~",SUBSTITUTE(AF$6,"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263))*HLOOKUP(LEFT(TRIM(AF$6),FIND("~",SUBSTITUTE(AF$6," ","~",LEN(TRIM(AF$6))-LEN(SUBSTITUTE(TRIM(AF$6)," ",""))))-1)&amp;" Total",$B$6:$BB$373,ROW($A263)-5,FALSE))</f>
        <v>0</v>
      </c>
      <c r="AG263" s="10">
        <f ca="1">IF(AG$5&lt;&gt;"",HLOOKUP(AG$5,Functionalization!$G$6:$R$373,ROW($A263)-5,FALSE),IFERROR(INDEX(AG$337:AG$373,MATCH($F263,$B$337:$B$373,0))/VLOOKUP($F263,$B$337:$BB$373,MATCH(LEFT(TRIM(AG$6),FIND("~",SUBSTITUTE(AG$6,"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263))*HLOOKUP(LEFT(TRIM(AG$6),FIND("~",SUBSTITUTE(AG$6," ","~",LEN(TRIM(AG$6))-LEN(SUBSTITUTE(TRIM(AG$6)," ",""))))-1)&amp;" Total",$B$6:$BB$373,ROW($A263)-5,FALSE))</f>
        <v>0</v>
      </c>
      <c r="AH263" s="10">
        <f ca="1">IF(AH$5&lt;&gt;"",HLOOKUP(AH$5,Functionalization!$G$6:$R$373,ROW($A263)-5,FALSE),IFERROR(INDEX(AH$337:AH$373,MATCH($F263,$B$337:$B$373,0))/VLOOKUP($F263,$B$337:$BB$373,MATCH(LEFT(TRIM(AH$6),FIND("~",SUBSTITUTE(AH$6,"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263))*HLOOKUP(LEFT(TRIM(AH$6),FIND("~",SUBSTITUTE(AH$6," ","~",LEN(TRIM(AH$6))-LEN(SUBSTITUTE(TRIM(AH$6)," ",""))))-1)&amp;" Total",$B$6:$BB$373,ROW($A263)-5,FALSE))</f>
        <v>0</v>
      </c>
      <c r="AI263" s="10">
        <f ca="1">IF(AI$5&lt;&gt;"",HLOOKUP(AI$5,Functionalization!$G$6:$R$373,ROW($A263)-5,FALSE),IFERROR(INDEX(AI$337:AI$373,MATCH($F263,$B$337:$B$373,0))/VLOOKUP($F263,$B$337:$BB$373,MATCH(LEFT(TRIM(AI$6),FIND("~",SUBSTITUTE(AI$6,"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263))*HLOOKUP(LEFT(TRIM(AI$6),FIND("~",SUBSTITUTE(AI$6," ","~",LEN(TRIM(AI$6))-LEN(SUBSTITUTE(TRIM(AI$6)," ",""))))-1)&amp;" Total",$B$6:$BB$373,ROW($A263)-5,FALSE))</f>
        <v>0</v>
      </c>
      <c r="AJ263" s="10">
        <f ca="1">IF(AJ$5&lt;&gt;"",HLOOKUP(AJ$5,Functionalization!$G$6:$R$373,ROW($A263)-5,FALSE),IFERROR(INDEX(AJ$337:AJ$373,MATCH($F263,$B$337:$B$373,0))/VLOOKUP($F263,$B$337:$BB$373,MATCH(LEFT(TRIM(AJ$6),FIND("~",SUBSTITUTE(AJ$6,"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263))*HLOOKUP(LEFT(TRIM(AJ$6),FIND("~",SUBSTITUTE(AJ$6," ","~",LEN(TRIM(AJ$6))-LEN(SUBSTITUTE(TRIM(AJ$6)," ",""))))-1)&amp;" Total",$B$6:$BB$373,ROW($A263)-5,FALSE))</f>
        <v>0</v>
      </c>
      <c r="AK263" s="10">
        <f ca="1">IF(AK$5&lt;&gt;"",HLOOKUP(AK$5,Functionalization!$G$6:$R$373,ROW($A263)-5,FALSE),IFERROR(INDEX(AK$337:AK$373,MATCH($F263,$B$337:$B$373,0))/VLOOKUP($F263,$B$337:$BB$373,MATCH(LEFT(TRIM(AK$6),FIND("~",SUBSTITUTE(AK$6,"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263))*HLOOKUP(LEFT(TRIM(AK$6),FIND("~",SUBSTITUTE(AK$6," ","~",LEN(TRIM(AK$6))-LEN(SUBSTITUTE(TRIM(AK$6)," ",""))))-1)&amp;" Total",$B$6:$BB$373,ROW($A263)-5,FALSE))</f>
        <v>0</v>
      </c>
      <c r="AL263" s="10">
        <f ca="1">IF(AL$5&lt;&gt;"",HLOOKUP(AL$5,Functionalization!$G$6:$R$373,ROW($A263)-5,FALSE),IFERROR(INDEX(AL$337:AL$373,MATCH($F263,$B$337:$B$373,0))/VLOOKUP($F263,$B$337:$BB$373,MATCH(LEFT(TRIM(AL$6),FIND("~",SUBSTITUTE(AL$6,"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263))*HLOOKUP(LEFT(TRIM(AL$6),FIND("~",SUBSTITUTE(AL$6," ","~",LEN(TRIM(AL$6))-LEN(SUBSTITUTE(TRIM(AL$6)," ",""))))-1)&amp;" Total",$B$6:$BB$373,ROW($A263)-5,FALSE))</f>
        <v>0</v>
      </c>
      <c r="AM263" s="10">
        <f ca="1">IF(AM$5&lt;&gt;"",HLOOKUP(AM$5,Functionalization!$G$6:$R$373,ROW($A263)-5,FALSE),IFERROR(INDEX(AM$337:AM$373,MATCH($F263,$B$337:$B$373,0))/VLOOKUP($F263,$B$337:$BB$373,MATCH(LEFT(TRIM(AM$6),FIND("~",SUBSTITUTE(AM$6,"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263))*HLOOKUP(LEFT(TRIM(AM$6),FIND("~",SUBSTITUTE(AM$6," ","~",LEN(TRIM(AM$6))-LEN(SUBSTITUTE(TRIM(AM$6)," ",""))))-1)&amp;" Total",$B$6:$BB$373,ROW($A263)-5,FALSE))</f>
        <v>0</v>
      </c>
      <c r="AN263" s="10">
        <f ca="1">IF(AN$5&lt;&gt;"",HLOOKUP(AN$5,Functionalization!$G$6:$R$373,ROW($A263)-5,FALSE),IFERROR(INDEX(AN$337:AN$373,MATCH($F263,$B$337:$B$373,0))/VLOOKUP($F263,$B$337:$BB$373,MATCH(LEFT(TRIM(AN$6),FIND("~",SUBSTITUTE(AN$6,"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263))*HLOOKUP(LEFT(TRIM(AN$6),FIND("~",SUBSTITUTE(AN$6," ","~",LEN(TRIM(AN$6))-LEN(SUBSTITUTE(TRIM(AN$6)," ",""))))-1)&amp;" Total",$B$6:$BB$373,ROW($A263)-5,FALSE))</f>
        <v>0</v>
      </c>
      <c r="AO263" s="10">
        <f ca="1">IF(AO$5&lt;&gt;"",HLOOKUP(AO$5,Functionalization!$G$6:$R$373,ROW($A263)-5,FALSE),IFERROR(INDEX(AO$337:AO$373,MATCH($F263,$B$337:$B$373,0))/VLOOKUP($F263,$B$337:$BB$373,MATCH(LEFT(TRIM(AO$6),FIND("~",SUBSTITUTE(AO$6,"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263))*HLOOKUP(LEFT(TRIM(AO$6),FIND("~",SUBSTITUTE(AO$6," ","~",LEN(TRIM(AO$6))-LEN(SUBSTITUTE(TRIM(AO$6)," ",""))))-1)&amp;" Total",$B$6:$BB$373,ROW($A263)-5,FALSE))</f>
        <v>0</v>
      </c>
      <c r="AP263" s="10">
        <f ca="1">IF(AP$5&lt;&gt;"",HLOOKUP(AP$5,Functionalization!$G$6:$R$373,ROW($A263)-5,FALSE),IFERROR(INDEX(AP$337:AP$373,MATCH($F263,$B$337:$B$373,0))/VLOOKUP($F263,$B$337:$BB$373,MATCH(LEFT(TRIM(AP$6),FIND("~",SUBSTITUTE(AP$6,"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263))*HLOOKUP(LEFT(TRIM(AP$6),FIND("~",SUBSTITUTE(AP$6," ","~",LEN(TRIM(AP$6))-LEN(SUBSTITUTE(TRIM(AP$6)," ",""))))-1)&amp;" Total",$B$6:$BB$373,ROW($A263)-5,FALSE))</f>
        <v>0</v>
      </c>
      <c r="AQ263" s="10">
        <f ca="1">IF(AQ$5&lt;&gt;"",HLOOKUP(AQ$5,Functionalization!$G$6:$R$373,ROW($A263)-5,FALSE),IFERROR(INDEX(AQ$337:AQ$373,MATCH($F263,$B$337:$B$373,0))/VLOOKUP($F263,$B$337:$BB$373,MATCH(LEFT(TRIM(AQ$6),FIND("~",SUBSTITUTE(AQ$6,"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263))*HLOOKUP(LEFT(TRIM(AQ$6),FIND("~",SUBSTITUTE(AQ$6," ","~",LEN(TRIM(AQ$6))-LEN(SUBSTITUTE(TRIM(AQ$6)," ",""))))-1)&amp;" Total",$B$6:$BB$373,ROW($A263)-5,FALSE))</f>
        <v>0</v>
      </c>
      <c r="AR263" s="10">
        <f ca="1">IF(AR$5&lt;&gt;"",HLOOKUP(AR$5,Functionalization!$G$6:$R$373,ROW($A263)-5,FALSE),IFERROR(INDEX(AR$337:AR$373,MATCH($F263,$B$337:$B$373,0))/VLOOKUP($F263,$B$337:$BB$373,MATCH(LEFT(TRIM(AR$6),FIND("~",SUBSTITUTE(AR$6,"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263))*HLOOKUP(LEFT(TRIM(AR$6),FIND("~",SUBSTITUTE(AR$6," ","~",LEN(TRIM(AR$6))-LEN(SUBSTITUTE(TRIM(AR$6)," ",""))))-1)&amp;" Total",$B$6:$BB$373,ROW($A263)-5,FALSE))</f>
        <v>0</v>
      </c>
      <c r="AS263" s="10">
        <f ca="1">IF(AS$5&lt;&gt;"",HLOOKUP(AS$5,Functionalization!$G$6:$R$373,ROW($A263)-5,FALSE),IFERROR(INDEX(AS$337:AS$373,MATCH($F263,$B$337:$B$373,0))/VLOOKUP($F263,$B$337:$BB$373,MATCH(LEFT(TRIM(AS$6),FIND("~",SUBSTITUTE(AS$6,"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263))*HLOOKUP(LEFT(TRIM(AS$6),FIND("~",SUBSTITUTE(AS$6," ","~",LEN(TRIM(AS$6))-LEN(SUBSTITUTE(TRIM(AS$6)," ",""))))-1)&amp;" Total",$B$6:$BB$373,ROW($A263)-5,FALSE))</f>
        <v>0</v>
      </c>
      <c r="AT263" s="10">
        <f ca="1">IF(AT$5&lt;&gt;"",HLOOKUP(AT$5,Functionalization!$G$6:$R$373,ROW($A263)-5,FALSE),IFERROR(INDEX(AT$337:AT$373,MATCH($F263,$B$337:$B$373,0))/VLOOKUP($F263,$B$337:$BB$373,MATCH(LEFT(TRIM(AT$6),FIND("~",SUBSTITUTE(AT$6,"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263))*HLOOKUP(LEFT(TRIM(AT$6),FIND("~",SUBSTITUTE(AT$6," ","~",LEN(TRIM(AT$6))-LEN(SUBSTITUTE(TRIM(AT$6)," ",""))))-1)&amp;" Total",$B$6:$BB$373,ROW($A263)-5,FALSE))</f>
        <v>0</v>
      </c>
      <c r="AU263" s="10">
        <f ca="1">IF(AU$5&lt;&gt;"",HLOOKUP(AU$5,Functionalization!$G$6:$R$373,ROW($A263)-5,FALSE),IFERROR(INDEX(AU$337:AU$373,MATCH($F263,$B$337:$B$373,0))/VLOOKUP($F263,$B$337:$BB$373,MATCH(LEFT(TRIM(AU$6),FIND("~",SUBSTITUTE(AU$6,"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263))*HLOOKUP(LEFT(TRIM(AU$6),FIND("~",SUBSTITUTE(AU$6," ","~",LEN(TRIM(AU$6))-LEN(SUBSTITUTE(TRIM(AU$6)," ",""))))-1)&amp;" Total",$B$6:$BB$373,ROW($A263)-5,FALSE))</f>
        <v>0</v>
      </c>
      <c r="AV263" s="10">
        <f ca="1">IF(AV$5&lt;&gt;"",HLOOKUP(AV$5,Functionalization!$G$6:$R$373,ROW($A263)-5,FALSE),IFERROR(INDEX(AV$337:AV$373,MATCH($F263,$B$337:$B$373,0))/VLOOKUP($F263,$B$337:$BB$373,MATCH(LEFT(TRIM(AV$6),FIND("~",SUBSTITUTE(AV$6,"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263))*HLOOKUP(LEFT(TRIM(AV$6),FIND("~",SUBSTITUTE(AV$6," ","~",LEN(TRIM(AV$6))-LEN(SUBSTITUTE(TRIM(AV$6)," ",""))))-1)&amp;" Total",$B$6:$BB$373,ROW($A263)-5,FALSE))</f>
        <v>0</v>
      </c>
      <c r="AW263" s="10">
        <f ca="1">IF(AW$5&lt;&gt;"",HLOOKUP(AW$5,Functionalization!$G$6:$R$373,ROW($A263)-5,FALSE),IFERROR(INDEX(AW$337:AW$373,MATCH($F263,$B$337:$B$373,0))/VLOOKUP($F263,$B$337:$BB$373,MATCH(LEFT(TRIM(AW$6),FIND("~",SUBSTITUTE(AW$6,"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263))*HLOOKUP(LEFT(TRIM(AW$6),FIND("~",SUBSTITUTE(AW$6," ","~",LEN(TRIM(AW$6))-LEN(SUBSTITUTE(TRIM(AW$6)," ",""))))-1)&amp;" Total",$B$6:$BB$373,ROW($A263)-5,FALSE))</f>
        <v>0</v>
      </c>
      <c r="AX263" s="10">
        <f ca="1">IF(AX$5&lt;&gt;"",HLOOKUP(AX$5,Functionalization!$G$6:$R$373,ROW($A263)-5,FALSE),IFERROR(INDEX(AX$337:AX$373,MATCH($F263,$B$337:$B$373,0))/VLOOKUP($F263,$B$337:$BB$373,MATCH(LEFT(TRIM(AX$6),FIND("~",SUBSTITUTE(AX$6,"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263))*HLOOKUP(LEFT(TRIM(AX$6),FIND("~",SUBSTITUTE(AX$6," ","~",LEN(TRIM(AX$6))-LEN(SUBSTITUTE(TRIM(AX$6)," ",""))))-1)&amp;" Total",$B$6:$BB$373,ROW($A263)-5,FALSE))</f>
        <v>0</v>
      </c>
      <c r="AY263" s="10">
        <f ca="1">IF(AY$5&lt;&gt;"",HLOOKUP(AY$5,Functionalization!$G$6:$R$373,ROW($A263)-5,FALSE),IFERROR(INDEX(AY$337:AY$373,MATCH($F263,$B$337:$B$373,0))/VLOOKUP($F263,$B$337:$BB$373,MATCH(LEFT(TRIM(AY$6),FIND("~",SUBSTITUTE(AY$6,"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263))*HLOOKUP(LEFT(TRIM(AY$6),FIND("~",SUBSTITUTE(AY$6," ","~",LEN(TRIM(AY$6))-LEN(SUBSTITUTE(TRIM(AY$6)," ",""))))-1)&amp;" Total",$B$6:$BB$373,ROW($A263)-5,FALSE))</f>
        <v>0</v>
      </c>
      <c r="AZ263" s="10">
        <f ca="1">IF(AZ$5&lt;&gt;"",HLOOKUP(AZ$5,Functionalization!$G$6:$R$373,ROW($A263)-5,FALSE),IFERROR(INDEX(AZ$337:AZ$373,MATCH($F263,$B$337:$B$373,0))/VLOOKUP($F263,$B$337:$BB$373,MATCH(LEFT(TRIM(AZ$6),FIND("~",SUBSTITUTE(AZ$6,"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263))*HLOOKUP(LEFT(TRIM(AZ$6),FIND("~",SUBSTITUTE(AZ$6," ","~",LEN(TRIM(AZ$6))-LEN(SUBSTITUTE(TRIM(AZ$6)," ",""))))-1)&amp;" Total",$B$6:$BB$373,ROW($A263)-5,FALSE))</f>
        <v>0</v>
      </c>
      <c r="BA263" s="10">
        <f ca="1">IF(BA$5&lt;&gt;"",HLOOKUP(BA$5,Functionalization!$G$6:$R$373,ROW($A263)-5,FALSE),IFERROR(INDEX(BA$337:BA$373,MATCH($F263,$B$337:$B$373,0))/VLOOKUP($F263,$B$337:$BB$373,MATCH(LEFT(TRIM(BA$6),FIND("~",SUBSTITUTE(BA$6,"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263))*HLOOKUP(LEFT(TRIM(BA$6),FIND("~",SUBSTITUTE(BA$6," ","~",LEN(TRIM(BA$6))-LEN(SUBSTITUTE(TRIM(BA$6)," ",""))))-1)&amp;" Total",$B$6:$BB$373,ROW($A263)-5,FALSE))</f>
        <v>0</v>
      </c>
      <c r="BB263" s="10">
        <f ca="1">IF(BB$5&lt;&gt;"",HLOOKUP(BB$5,Functionalization!$G$6:$R$373,ROW($A263)-5,FALSE),IFERROR(INDEX(BB$337:BB$373,MATCH($F263,$B$337:$B$373,0))/VLOOKUP($F263,$B$337:$BB$373,MATCH(LEFT(TRIM(BB$6),FIND("~",SUBSTITUTE(BB$6,"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263))*HLOOKUP(LEFT(TRIM(BB$6),FIND("~",SUBSTITUTE(BB$6," ","~",LEN(TRIM(BB$6))-LEN(SUBSTITUTE(TRIM(BB$6)," ",""))))-1)&amp;" Total",$B$6:$BB$373,ROW($A263)-5,FALSE))</f>
        <v>0</v>
      </c>
      <c r="BD263">
        <f ca="1">IFERROR(IF(SUMIF($G$6:$BB$6,BD$6&amp;" Total",$G263:$BB263)-(SUMIF($G$6:$BB$6,BD$6&amp;" "&amp;'Input-Func_Class'!$D$22,$G263:$BB263)+IFERROR(SUMIF($G$6:$BB$6,BD$6&amp;" "&amp;'Input-Func_Class'!$E$22,$G263:$BB263),SUMIF($G$6:$BB$6,BD$6&amp;" "&amp;'Input-Func_Class'!$B$24,$G263:$BB263))+SUMIF($G$6:$BB$6,BD$6&amp;" "&amp;'Input-Func_Class'!$F$22,$G263:$BB263))&lt;Check_Limit,0,1),1)</f>
        <v>0</v>
      </c>
      <c r="BE263">
        <f ca="1">IFERROR(IF(SUMIF($G$6:$BB$6,BE$6&amp;" Total",$G263:$BB263)-(SUMIF($G$6:$BB$6,BE$6&amp;" "&amp;'Input-Func_Class'!$D$22,$G263:$BB263)+IFERROR(SUMIF($G$6:$BB$6,BE$6&amp;" "&amp;'Input-Func_Class'!$E$22,$G263:$BB263),SUMIF($G$6:$BB$6,BE$6&amp;" "&amp;'Input-Func_Class'!$B$24,$G263:$BB263))+SUMIF($G$6:$BB$6,BE$6&amp;" "&amp;'Input-Func_Class'!$F$22,$G263:$BB263))&lt;Check_Limit,0,1),1)</f>
        <v>0</v>
      </c>
      <c r="BF263">
        <f ca="1">IFERROR(IF(SUMIF($G$6:$BB$6,BF$6&amp;" Total",$G263:$BB263)-(SUMIF($G$6:$BB$6,BF$6&amp;" "&amp;'Input-Func_Class'!$D$22,$G263:$BB263)+IFERROR(SUMIF($G$6:$BB$6,BF$6&amp;" "&amp;'Input-Func_Class'!$E$22,$G263:$BB263),SUMIF($G$6:$BB$6,BF$6&amp;" "&amp;'Input-Func_Class'!$B$24,$G263:$BB263))+SUMIF($G$6:$BB$6,BF$6&amp;" "&amp;'Input-Func_Class'!$F$22,$G263:$BB263))&lt;Check_Limit,0,1),1)</f>
        <v>0</v>
      </c>
      <c r="BG263">
        <f ca="1">IFERROR(IF(SUMIF($G$6:$BB$6,BG$6&amp;" Total",$G263:$BB263)-(SUMIF($G$6:$BB$6,BG$6&amp;" "&amp;'Input-Func_Class'!$D$22,$G263:$BB263)+IFERROR(SUMIF($G$6:$BB$6,BG$6&amp;" "&amp;'Input-Func_Class'!$E$22,$G263:$BB263),SUMIF($G$6:$BB$6,BG$6&amp;" "&amp;'Input-Func_Class'!$B$24,$G263:$BB263))+SUMIF($G$6:$BB$6,BG$6&amp;" "&amp;'Input-Func_Class'!$F$22,$G263:$BB263))&lt;Check_Limit,0,1),1)</f>
        <v>0</v>
      </c>
      <c r="BH263">
        <f ca="1">IFERROR(IF(SUMIF($G$6:$BB$6,BH$6&amp;" Total",$G263:$BB263)-(SUMIF($G$6:$BB$6,BH$6&amp;" "&amp;'Input-Func_Class'!$D$22,$G263:$BB263)+IFERROR(SUMIF($G$6:$BB$6,BH$6&amp;" "&amp;'Input-Func_Class'!$E$22,$G263:$BB263),SUMIF($G$6:$BB$6,BH$6&amp;" "&amp;'Input-Func_Class'!$B$24,$G263:$BB263))+SUMIF($G$6:$BB$6,BH$6&amp;" "&amp;'Input-Func_Class'!$F$22,$G263:$BB263))&lt;Check_Limit,0,1),1)</f>
        <v>0</v>
      </c>
      <c r="BI263">
        <f ca="1">IFERROR(IF(SUMIF($G$6:$BB$6,BI$6&amp;" Total",$G263:$BB263)-(SUMIF($G$6:$BB$6,BI$6&amp;" "&amp;'Input-Func_Class'!$D$22,$G263:$BB263)+IFERROR(SUMIF($G$6:$BB$6,BI$6&amp;" "&amp;'Input-Func_Class'!$E$22,$G263:$BB263),SUMIF($G$6:$BB$6,BI$6&amp;" "&amp;'Input-Func_Class'!$B$24,$G263:$BB263))+SUMIF($G$6:$BB$6,BI$6&amp;" "&amp;'Input-Func_Class'!$F$22,$G263:$BB263))&lt;Check_Limit,0,1),1)</f>
        <v>0</v>
      </c>
      <c r="BJ263">
        <f ca="1">IFERROR(IF(SUMIF($G$6:$BB$6,BJ$6&amp;" Total",$G263:$BB263)-(SUMIF($G$6:$BB$6,BJ$6&amp;" "&amp;'Input-Func_Class'!$D$22,$G263:$BB263)+IFERROR(SUMIF($G$6:$BB$6,BJ$6&amp;" "&amp;'Input-Func_Class'!$E$22,$G263:$BB263),SUMIF($G$6:$BB$6,BJ$6&amp;" "&amp;'Input-Func_Class'!$B$24,$G263:$BB263))+SUMIF($G$6:$BB$6,BJ$6&amp;" "&amp;'Input-Func_Class'!$F$22,$G263:$BB263))&lt;Check_Limit,0,1),1)</f>
        <v>0</v>
      </c>
      <c r="BK263">
        <f ca="1">IFERROR(IF(SUMIF($G$6:$BB$6,BK$6&amp;" Total",$G263:$BB263)-(SUMIF($G$6:$BB$6,BK$6&amp;" "&amp;'Input-Func_Class'!$D$22,$G263:$BB263)+IFERROR(SUMIF($G$6:$BB$6,BK$6&amp;" "&amp;'Input-Func_Class'!$E$22,$G263:$BB263),SUMIF($G$6:$BB$6,BK$6&amp;" "&amp;'Input-Func_Class'!$B$24,$G263:$BB263))+SUMIF($G$6:$BB$6,BK$6&amp;" "&amp;'Input-Func_Class'!$F$22,$G263:$BB263))&lt;Check_Limit,0,1),1)</f>
        <v>0</v>
      </c>
      <c r="BL263">
        <f ca="1">IFERROR(IF(SUMIF($G$6:$BB$6,BL$6&amp;" Total",$G263:$BB263)-(SUMIF($G$6:$BB$6,BL$6&amp;" "&amp;'Input-Func_Class'!$D$22,$G263:$BB263)+IFERROR(SUMIF($G$6:$BB$6,BL$6&amp;" "&amp;'Input-Func_Class'!$E$22,$G263:$BB263),SUMIF($G$6:$BB$6,BL$6&amp;" "&amp;'Input-Func_Class'!$B$24,$G263:$BB263))+SUMIF($G$6:$BB$6,BL$6&amp;" "&amp;'Input-Func_Class'!$F$22,$G263:$BB263))&lt;Check_Limit,0,1),1)</f>
        <v>0</v>
      </c>
      <c r="BM263">
        <f ca="1">IFERROR(IF(SUMIF($G$6:$BB$6,BM$6&amp;" Total",$G263:$BB263)-(SUMIF($G$6:$BB$6,BM$6&amp;" "&amp;'Input-Func_Class'!$D$22,$G263:$BB263)+IFERROR(SUMIF($G$6:$BB$6,BM$6&amp;" "&amp;'Input-Func_Class'!$E$22,$G263:$BB263),SUMIF($G$6:$BB$6,BM$6&amp;" "&amp;'Input-Func_Class'!$B$24,$G263:$BB263))+SUMIF($G$6:$BB$6,BM$6&amp;" "&amp;'Input-Func_Class'!$F$22,$G263:$BB263))&lt;Check_Limit,0,1),1)</f>
        <v>0</v>
      </c>
      <c r="BN263">
        <f ca="1">IFERROR(IF(SUMIF($G$6:$BB$6,BN$6&amp;" Total",$G263:$BB263)-(SUMIF($G$6:$BB$6,BN$6&amp;" "&amp;'Input-Func_Class'!$D$22,$G263:$BB263)+IFERROR(SUMIF($G$6:$BB$6,BN$6&amp;" "&amp;'Input-Func_Class'!$E$22,$G263:$BB263),SUMIF($G$6:$BB$6,BN$6&amp;" "&amp;'Input-Func_Class'!$B$24,$G263:$BB263))+SUMIF($G$6:$BB$6,BN$6&amp;" "&amp;'Input-Func_Class'!$F$22,$G263:$BB263))&lt;Check_Limit,0,1),1)</f>
        <v>0</v>
      </c>
      <c r="BO263">
        <f ca="1">IFERROR(IF(SUMIF($G$6:$BB$6,BO$6&amp;" Total",$G263:$BB263)-(SUMIF($G$6:$BB$6,BO$6&amp;" "&amp;'Input-Func_Class'!$D$22,$G263:$BB263)+IFERROR(SUMIF($G$6:$BB$6,BO$6&amp;" "&amp;'Input-Func_Class'!$E$22,$G263:$BB263),SUMIF($G$6:$BB$6,BO$6&amp;" "&amp;'Input-Func_Class'!$B$24,$G263:$BB263))+SUMIF($G$6:$BB$6,BO$6&amp;" "&amp;'Input-Func_Class'!$F$22,$G263:$BB263))&lt;Check_Limit,0,1),1)</f>
        <v>0</v>
      </c>
    </row>
    <row r="264" spans="1:67" outlineLevel="1">
      <c r="A264" s="31">
        <f>IF(ISBLANK('Input-Accounts'!A264),"",'Input-Accounts'!A264)</f>
        <v>234</v>
      </c>
      <c r="B264" s="53" t="str">
        <f>IF(ISBLANK('Input-Accounts'!B264),"",'Input-Accounts'!B264)</f>
        <v>MAINS (Less SMRP)</v>
      </c>
      <c r="C264" s="31">
        <f>IF(ISBLANK('Input-Accounts'!C264),"",'Input-Accounts'!C264)</f>
        <v>376</v>
      </c>
      <c r="D264" s="10">
        <f>Functionalization!$D264</f>
        <v>7619697.2400000002</v>
      </c>
      <c r="E264" s="10">
        <f t="shared" ca="1" si="75"/>
        <v>0</v>
      </c>
      <c r="F264" s="3" t="str">
        <f>IF($D264=0,"-",IF('Input-Accounts'!$E264&lt;&gt;0,'Input-Accounts'!$E264,'Input-Accounts'!$G264))</f>
        <v>AVGERAGE STUDY</v>
      </c>
      <c r="G264" s="10">
        <f ca="1">IF(G$5&lt;&gt;"",HLOOKUP(G$5,Functionalization!$G$6:$R$373,ROW($A264)-5,FALSE),IFERROR(INDEX(G$337:G$373,MATCH($F264,$B$337:$B$373,0))/VLOOKUP($F264,$B$337:$BB$373,MATCH(LEFT(TRIM(G$6),FIND("~",SUBSTITUTE(G$6,"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264))*HLOOKUP(LEFT(TRIM(G$6),FIND("~",SUBSTITUTE(G$6," ","~",LEN(TRIM(G$6))-LEN(SUBSTITUTE(TRIM(G$6)," ",""))))-1)&amp;" Total",$B$6:$BB$373,ROW($A264)-5,FALSE))</f>
        <v>7619697.2400000002</v>
      </c>
      <c r="H264" s="10">
        <f ca="1">IF(H$5&lt;&gt;"",HLOOKUP(H$5,Functionalization!$G$6:$R$373,ROW($A264)-5,FALSE),IFERROR(INDEX(H$337:H$373,MATCH($F264,$B$337:$B$373,0))/VLOOKUP($F264,$B$337:$BB$373,MATCH(LEFT(TRIM(H$6),FIND("~",SUBSTITUTE(H$6,"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264))*HLOOKUP(LEFT(TRIM(H$6),FIND("~",SUBSTITUTE(H$6," ","~",LEN(TRIM(H$6))-LEN(SUBSTITUTE(TRIM(H$6)," ",""))))-1)&amp;" Total",$B$6:$BB$373,ROW($A264)-5,FALSE))</f>
        <v>5653615.8525372203</v>
      </c>
      <c r="I264" s="10">
        <f ca="1">IF(I$5&lt;&gt;"",HLOOKUP(I$5,Functionalization!$G$6:$R$373,ROW($A264)-5,FALSE),IFERROR(INDEX(I$337:I$373,MATCH($F264,$B$337:$B$373,0))/VLOOKUP($F264,$B$337:$BB$373,MATCH(LEFT(TRIM(I$6),FIND("~",SUBSTITUTE(I$6,"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264))*HLOOKUP(LEFT(TRIM(I$6),FIND("~",SUBSTITUTE(I$6," ","~",LEN(TRIM(I$6))-LEN(SUBSTITUTE(TRIM(I$6)," ",""))))-1)&amp;" Total",$B$6:$BB$373,ROW($A264)-5,FALSE))</f>
        <v>0</v>
      </c>
      <c r="J264" s="10">
        <f ca="1">IF(J$5&lt;&gt;"",HLOOKUP(J$5,Functionalization!$G$6:$R$373,ROW($A264)-5,FALSE),IFERROR(INDEX(J$337:J$373,MATCH($F264,$B$337:$B$373,0))/VLOOKUP($F264,$B$337:$BB$373,MATCH(LEFT(TRIM(J$6),FIND("~",SUBSTITUTE(J$6,"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264))*HLOOKUP(LEFT(TRIM(J$6),FIND("~",SUBSTITUTE(J$6," ","~",LEN(TRIM(J$6))-LEN(SUBSTITUTE(TRIM(J$6)," ",""))))-1)&amp;" Total",$B$6:$BB$373,ROW($A264)-5,FALSE))</f>
        <v>1966081.3874627801</v>
      </c>
      <c r="K264" s="10">
        <f ca="1">IF(K$5&lt;&gt;"",HLOOKUP(K$5,Functionalization!$G$6:$R$373,ROW($A264)-5,FALSE),IFERROR(INDEX(K$337:K$373,MATCH($F264,$B$337:$B$373,0))/VLOOKUP($F264,$B$337:$BB$373,MATCH(LEFT(TRIM(K$6),FIND("~",SUBSTITUTE(K$6,"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264))*HLOOKUP(LEFT(TRIM(K$6),FIND("~",SUBSTITUTE(K$6," ","~",LEN(TRIM(K$6))-LEN(SUBSTITUTE(TRIM(K$6)," ",""))))-1)&amp;" Total",$B$6:$BB$373,ROW($A264)-5,FALSE))</f>
        <v>0</v>
      </c>
      <c r="L264" s="10">
        <f ca="1">IF(L$5&lt;&gt;"",HLOOKUP(L$5,Functionalization!$G$6:$R$373,ROW($A264)-5,FALSE),IFERROR(INDEX(L$337:L$373,MATCH($F264,$B$337:$B$373,0))/VLOOKUP($F264,$B$337:$BB$373,MATCH(LEFT(TRIM(L$6),FIND("~",SUBSTITUTE(L$6,"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264))*HLOOKUP(LEFT(TRIM(L$6),FIND("~",SUBSTITUTE(L$6," ","~",LEN(TRIM(L$6))-LEN(SUBSTITUTE(TRIM(L$6)," ",""))))-1)&amp;" Total",$B$6:$BB$373,ROW($A264)-5,FALSE))</f>
        <v>0</v>
      </c>
      <c r="M264" s="10">
        <f ca="1">IF(M$5&lt;&gt;"",HLOOKUP(M$5,Functionalization!$G$6:$R$373,ROW($A264)-5,FALSE),IFERROR(INDEX(M$337:M$373,MATCH($F264,$B$337:$B$373,0))/VLOOKUP($F264,$B$337:$BB$373,MATCH(LEFT(TRIM(M$6),FIND("~",SUBSTITUTE(M$6,"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264))*HLOOKUP(LEFT(TRIM(M$6),FIND("~",SUBSTITUTE(M$6," ","~",LEN(TRIM(M$6))-LEN(SUBSTITUTE(TRIM(M$6)," ",""))))-1)&amp;" Total",$B$6:$BB$373,ROW($A264)-5,FALSE))</f>
        <v>0</v>
      </c>
      <c r="N264" s="10">
        <f ca="1">IF(N$5&lt;&gt;"",HLOOKUP(N$5,Functionalization!$G$6:$R$373,ROW($A264)-5,FALSE),IFERROR(INDEX(N$337:N$373,MATCH($F264,$B$337:$B$373,0))/VLOOKUP($F264,$B$337:$BB$373,MATCH(LEFT(TRIM(N$6),FIND("~",SUBSTITUTE(N$6,"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264))*HLOOKUP(LEFT(TRIM(N$6),FIND("~",SUBSTITUTE(N$6," ","~",LEN(TRIM(N$6))-LEN(SUBSTITUTE(TRIM(N$6)," ",""))))-1)&amp;" Total",$B$6:$BB$373,ROW($A264)-5,FALSE))</f>
        <v>0</v>
      </c>
      <c r="O264" s="10">
        <f ca="1">IF(O$5&lt;&gt;"",HLOOKUP(O$5,Functionalization!$G$6:$R$373,ROW($A264)-5,FALSE),IFERROR(INDEX(O$337:O$373,MATCH($F264,$B$337:$B$373,0))/VLOOKUP($F264,$B$337:$BB$373,MATCH(LEFT(TRIM(O$6),FIND("~",SUBSTITUTE(O$6,"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264))*HLOOKUP(LEFT(TRIM(O$6),FIND("~",SUBSTITUTE(O$6," ","~",LEN(TRIM(O$6))-LEN(SUBSTITUTE(TRIM(O$6)," ",""))))-1)&amp;" Total",$B$6:$BB$373,ROW($A264)-5,FALSE))</f>
        <v>0</v>
      </c>
      <c r="P264" s="10">
        <f ca="1">IF(P$5&lt;&gt;"",HLOOKUP(P$5,Functionalization!$G$6:$R$373,ROW($A264)-5,FALSE),IFERROR(INDEX(P$337:P$373,MATCH($F264,$B$337:$B$373,0))/VLOOKUP($F264,$B$337:$BB$373,MATCH(LEFT(TRIM(P$6),FIND("~",SUBSTITUTE(P$6,"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264))*HLOOKUP(LEFT(TRIM(P$6),FIND("~",SUBSTITUTE(P$6," ","~",LEN(TRIM(P$6))-LEN(SUBSTITUTE(TRIM(P$6)," ",""))))-1)&amp;" Total",$B$6:$BB$373,ROW($A264)-5,FALSE))</f>
        <v>0</v>
      </c>
      <c r="Q264" s="10">
        <f ca="1">IF(Q$5&lt;&gt;"",HLOOKUP(Q$5,Functionalization!$G$6:$R$373,ROW($A264)-5,FALSE),IFERROR(INDEX(Q$337:Q$373,MATCH($F264,$B$337:$B$373,0))/VLOOKUP($F264,$B$337:$BB$373,MATCH(LEFT(TRIM(Q$6),FIND("~",SUBSTITUTE(Q$6,"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264))*HLOOKUP(LEFT(TRIM(Q$6),FIND("~",SUBSTITUTE(Q$6," ","~",LEN(TRIM(Q$6))-LEN(SUBSTITUTE(TRIM(Q$6)," ",""))))-1)&amp;" Total",$B$6:$BB$373,ROW($A264)-5,FALSE))</f>
        <v>0</v>
      </c>
      <c r="R264" s="10">
        <f ca="1">IF(R$5&lt;&gt;"",HLOOKUP(R$5,Functionalization!$G$6:$R$373,ROW($A264)-5,FALSE),IFERROR(INDEX(R$337:R$373,MATCH($F264,$B$337:$B$373,0))/VLOOKUP($F264,$B$337:$BB$373,MATCH(LEFT(TRIM(R$6),FIND("~",SUBSTITUTE(R$6,"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264))*HLOOKUP(LEFT(TRIM(R$6),FIND("~",SUBSTITUTE(R$6," ","~",LEN(TRIM(R$6))-LEN(SUBSTITUTE(TRIM(R$6)," ",""))))-1)&amp;" Total",$B$6:$BB$373,ROW($A264)-5,FALSE))</f>
        <v>0</v>
      </c>
      <c r="S264" s="10">
        <f ca="1">IF(S$5&lt;&gt;"",HLOOKUP(S$5,Functionalization!$G$6:$R$373,ROW($A264)-5,FALSE),IFERROR(INDEX(S$337:S$373,MATCH($F264,$B$337:$B$373,0))/VLOOKUP($F264,$B$337:$BB$373,MATCH(LEFT(TRIM(S$6),FIND("~",SUBSTITUTE(S$6,"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264))*HLOOKUP(LEFT(TRIM(S$6),FIND("~",SUBSTITUTE(S$6," ","~",LEN(TRIM(S$6))-LEN(SUBSTITUTE(TRIM(S$6)," ",""))))-1)&amp;" Total",$B$6:$BB$373,ROW($A264)-5,FALSE))</f>
        <v>0</v>
      </c>
      <c r="T264" s="10">
        <f ca="1">IF(T$5&lt;&gt;"",HLOOKUP(T$5,Functionalization!$G$6:$R$373,ROW($A264)-5,FALSE),IFERROR(INDEX(T$337:T$373,MATCH($F264,$B$337:$B$373,0))/VLOOKUP($F264,$B$337:$BB$373,MATCH(LEFT(TRIM(T$6),FIND("~",SUBSTITUTE(T$6,"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264))*HLOOKUP(LEFT(TRIM(T$6),FIND("~",SUBSTITUTE(T$6," ","~",LEN(TRIM(T$6))-LEN(SUBSTITUTE(TRIM(T$6)," ",""))))-1)&amp;" Total",$B$6:$BB$373,ROW($A264)-5,FALSE))</f>
        <v>0</v>
      </c>
      <c r="U264" s="10">
        <f ca="1">IF(U$5&lt;&gt;"",HLOOKUP(U$5,Functionalization!$G$6:$R$373,ROW($A264)-5,FALSE),IFERROR(INDEX(U$337:U$373,MATCH($F264,$B$337:$B$373,0))/VLOOKUP($F264,$B$337:$BB$373,MATCH(LEFT(TRIM(U$6),FIND("~",SUBSTITUTE(U$6,"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264))*HLOOKUP(LEFT(TRIM(U$6),FIND("~",SUBSTITUTE(U$6," ","~",LEN(TRIM(U$6))-LEN(SUBSTITUTE(TRIM(U$6)," ",""))))-1)&amp;" Total",$B$6:$BB$373,ROW($A264)-5,FALSE))</f>
        <v>0</v>
      </c>
      <c r="V264" s="10">
        <f ca="1">IF(V$5&lt;&gt;"",HLOOKUP(V$5,Functionalization!$G$6:$R$373,ROW($A264)-5,FALSE),IFERROR(INDEX(V$337:V$373,MATCH($F264,$B$337:$B$373,0))/VLOOKUP($F264,$B$337:$BB$373,MATCH(LEFT(TRIM(V$6),FIND("~",SUBSTITUTE(V$6,"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264))*HLOOKUP(LEFT(TRIM(V$6),FIND("~",SUBSTITUTE(V$6," ","~",LEN(TRIM(V$6))-LEN(SUBSTITUTE(TRIM(V$6)," ",""))))-1)&amp;" Total",$B$6:$BB$373,ROW($A264)-5,FALSE))</f>
        <v>0</v>
      </c>
      <c r="W264" s="10">
        <f ca="1">IF(W$5&lt;&gt;"",HLOOKUP(W$5,Functionalization!$G$6:$R$373,ROW($A264)-5,FALSE),IFERROR(INDEX(W$337:W$373,MATCH($F264,$B$337:$B$373,0))/VLOOKUP($F264,$B$337:$BB$373,MATCH(LEFT(TRIM(W$6),FIND("~",SUBSTITUTE(W$6,"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264))*HLOOKUP(LEFT(TRIM(W$6),FIND("~",SUBSTITUTE(W$6," ","~",LEN(TRIM(W$6))-LEN(SUBSTITUTE(TRIM(W$6)," ",""))))-1)&amp;" Total",$B$6:$BB$373,ROW($A264)-5,FALSE))</f>
        <v>0</v>
      </c>
      <c r="X264" s="10">
        <f ca="1">IF(X$5&lt;&gt;"",HLOOKUP(X$5,Functionalization!$G$6:$R$373,ROW($A264)-5,FALSE),IFERROR(INDEX(X$337:X$373,MATCH($F264,$B$337:$B$373,0))/VLOOKUP($F264,$B$337:$BB$373,MATCH(LEFT(TRIM(X$6),FIND("~",SUBSTITUTE(X$6,"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264))*HLOOKUP(LEFT(TRIM(X$6),FIND("~",SUBSTITUTE(X$6," ","~",LEN(TRIM(X$6))-LEN(SUBSTITUTE(TRIM(X$6)," ",""))))-1)&amp;" Total",$B$6:$BB$373,ROW($A264)-5,FALSE))</f>
        <v>0</v>
      </c>
      <c r="Y264" s="10">
        <f ca="1">IF(Y$5&lt;&gt;"",HLOOKUP(Y$5,Functionalization!$G$6:$R$373,ROW($A264)-5,FALSE),IFERROR(INDEX(Y$337:Y$373,MATCH($F264,$B$337:$B$373,0))/VLOOKUP($F264,$B$337:$BB$373,MATCH(LEFT(TRIM(Y$6),FIND("~",SUBSTITUTE(Y$6,"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264))*HLOOKUP(LEFT(TRIM(Y$6),FIND("~",SUBSTITUTE(Y$6," ","~",LEN(TRIM(Y$6))-LEN(SUBSTITUTE(TRIM(Y$6)," ",""))))-1)&amp;" Total",$B$6:$BB$373,ROW($A264)-5,FALSE))</f>
        <v>0</v>
      </c>
      <c r="Z264" s="10">
        <f ca="1">IF(Z$5&lt;&gt;"",HLOOKUP(Z$5,Functionalization!$G$6:$R$373,ROW($A264)-5,FALSE),IFERROR(INDEX(Z$337:Z$373,MATCH($F264,$B$337:$B$373,0))/VLOOKUP($F264,$B$337:$BB$373,MATCH(LEFT(TRIM(Z$6),FIND("~",SUBSTITUTE(Z$6,"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264))*HLOOKUP(LEFT(TRIM(Z$6),FIND("~",SUBSTITUTE(Z$6," ","~",LEN(TRIM(Z$6))-LEN(SUBSTITUTE(TRIM(Z$6)," ",""))))-1)&amp;" Total",$B$6:$BB$373,ROW($A264)-5,FALSE))</f>
        <v>0</v>
      </c>
      <c r="AA264" s="10">
        <f ca="1">IF(AA$5&lt;&gt;"",HLOOKUP(AA$5,Functionalization!$G$6:$R$373,ROW($A264)-5,FALSE),IFERROR(INDEX(AA$337:AA$373,MATCH($F264,$B$337:$B$373,0))/VLOOKUP($F264,$B$337:$BB$373,MATCH(LEFT(TRIM(AA$6),FIND("~",SUBSTITUTE(AA$6,"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264))*HLOOKUP(LEFT(TRIM(AA$6),FIND("~",SUBSTITUTE(AA$6," ","~",LEN(TRIM(AA$6))-LEN(SUBSTITUTE(TRIM(AA$6)," ",""))))-1)&amp;" Total",$B$6:$BB$373,ROW($A264)-5,FALSE))</f>
        <v>0</v>
      </c>
      <c r="AB264" s="10">
        <f ca="1">IF(AB$5&lt;&gt;"",HLOOKUP(AB$5,Functionalization!$G$6:$R$373,ROW($A264)-5,FALSE),IFERROR(INDEX(AB$337:AB$373,MATCH($F264,$B$337:$B$373,0))/VLOOKUP($F264,$B$337:$BB$373,MATCH(LEFT(TRIM(AB$6),FIND("~",SUBSTITUTE(AB$6,"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264))*HLOOKUP(LEFT(TRIM(AB$6),FIND("~",SUBSTITUTE(AB$6," ","~",LEN(TRIM(AB$6))-LEN(SUBSTITUTE(TRIM(AB$6)," ",""))))-1)&amp;" Total",$B$6:$BB$373,ROW($A264)-5,FALSE))</f>
        <v>0</v>
      </c>
      <c r="AC264" s="10">
        <f ca="1">IF(AC$5&lt;&gt;"",HLOOKUP(AC$5,Functionalization!$G$6:$R$373,ROW($A264)-5,FALSE),IFERROR(INDEX(AC$337:AC$373,MATCH($F264,$B$337:$B$373,0))/VLOOKUP($F264,$B$337:$BB$373,MATCH(LEFT(TRIM(AC$6),FIND("~",SUBSTITUTE(AC$6,"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264))*HLOOKUP(LEFT(TRIM(AC$6),FIND("~",SUBSTITUTE(AC$6," ","~",LEN(TRIM(AC$6))-LEN(SUBSTITUTE(TRIM(AC$6)," ",""))))-1)&amp;" Total",$B$6:$BB$373,ROW($A264)-5,FALSE))</f>
        <v>0</v>
      </c>
      <c r="AD264" s="10">
        <f ca="1">IF(AD$5&lt;&gt;"",HLOOKUP(AD$5,Functionalization!$G$6:$R$373,ROW($A264)-5,FALSE),IFERROR(INDEX(AD$337:AD$373,MATCH($F264,$B$337:$B$373,0))/VLOOKUP($F264,$B$337:$BB$373,MATCH(LEFT(TRIM(AD$6),FIND("~",SUBSTITUTE(AD$6,"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264))*HLOOKUP(LEFT(TRIM(AD$6),FIND("~",SUBSTITUTE(AD$6," ","~",LEN(TRIM(AD$6))-LEN(SUBSTITUTE(TRIM(AD$6)," ",""))))-1)&amp;" Total",$B$6:$BB$373,ROW($A264)-5,FALSE))</f>
        <v>0</v>
      </c>
      <c r="AE264" s="10">
        <f ca="1">IF(AE$5&lt;&gt;"",HLOOKUP(AE$5,Functionalization!$G$6:$R$373,ROW($A264)-5,FALSE),IFERROR(INDEX(AE$337:AE$373,MATCH($F264,$B$337:$B$373,0))/VLOOKUP($F264,$B$337:$BB$373,MATCH(LEFT(TRIM(AE$6),FIND("~",SUBSTITUTE(AE$6,"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264))*HLOOKUP(LEFT(TRIM(AE$6),FIND("~",SUBSTITUTE(AE$6," ","~",LEN(TRIM(AE$6))-LEN(SUBSTITUTE(TRIM(AE$6)," ",""))))-1)&amp;" Total",$B$6:$BB$373,ROW($A264)-5,FALSE))</f>
        <v>0</v>
      </c>
      <c r="AF264" s="10">
        <f ca="1">IF(AF$5&lt;&gt;"",HLOOKUP(AF$5,Functionalization!$G$6:$R$373,ROW($A264)-5,FALSE),IFERROR(INDEX(AF$337:AF$373,MATCH($F264,$B$337:$B$373,0))/VLOOKUP($F264,$B$337:$BB$373,MATCH(LEFT(TRIM(AF$6),FIND("~",SUBSTITUTE(AF$6,"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264))*HLOOKUP(LEFT(TRIM(AF$6),FIND("~",SUBSTITUTE(AF$6," ","~",LEN(TRIM(AF$6))-LEN(SUBSTITUTE(TRIM(AF$6)," ",""))))-1)&amp;" Total",$B$6:$BB$373,ROW($A264)-5,FALSE))</f>
        <v>0</v>
      </c>
      <c r="AG264" s="10">
        <f ca="1">IF(AG$5&lt;&gt;"",HLOOKUP(AG$5,Functionalization!$G$6:$R$373,ROW($A264)-5,FALSE),IFERROR(INDEX(AG$337:AG$373,MATCH($F264,$B$337:$B$373,0))/VLOOKUP($F264,$B$337:$BB$373,MATCH(LEFT(TRIM(AG$6),FIND("~",SUBSTITUTE(AG$6,"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264))*HLOOKUP(LEFT(TRIM(AG$6),FIND("~",SUBSTITUTE(AG$6," ","~",LEN(TRIM(AG$6))-LEN(SUBSTITUTE(TRIM(AG$6)," ",""))))-1)&amp;" Total",$B$6:$BB$373,ROW($A264)-5,FALSE))</f>
        <v>0</v>
      </c>
      <c r="AH264" s="10">
        <f ca="1">IF(AH$5&lt;&gt;"",HLOOKUP(AH$5,Functionalization!$G$6:$R$373,ROW($A264)-5,FALSE),IFERROR(INDEX(AH$337:AH$373,MATCH($F264,$B$337:$B$373,0))/VLOOKUP($F264,$B$337:$BB$373,MATCH(LEFT(TRIM(AH$6),FIND("~",SUBSTITUTE(AH$6,"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264))*HLOOKUP(LEFT(TRIM(AH$6),FIND("~",SUBSTITUTE(AH$6," ","~",LEN(TRIM(AH$6))-LEN(SUBSTITUTE(TRIM(AH$6)," ",""))))-1)&amp;" Total",$B$6:$BB$373,ROW($A264)-5,FALSE))</f>
        <v>0</v>
      </c>
      <c r="AI264" s="10">
        <f ca="1">IF(AI$5&lt;&gt;"",HLOOKUP(AI$5,Functionalization!$G$6:$R$373,ROW($A264)-5,FALSE),IFERROR(INDEX(AI$337:AI$373,MATCH($F264,$B$337:$B$373,0))/VLOOKUP($F264,$B$337:$BB$373,MATCH(LEFT(TRIM(AI$6),FIND("~",SUBSTITUTE(AI$6,"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264))*HLOOKUP(LEFT(TRIM(AI$6),FIND("~",SUBSTITUTE(AI$6," ","~",LEN(TRIM(AI$6))-LEN(SUBSTITUTE(TRIM(AI$6)," ",""))))-1)&amp;" Total",$B$6:$BB$373,ROW($A264)-5,FALSE))</f>
        <v>0</v>
      </c>
      <c r="AJ264" s="10">
        <f ca="1">IF(AJ$5&lt;&gt;"",HLOOKUP(AJ$5,Functionalization!$G$6:$R$373,ROW($A264)-5,FALSE),IFERROR(INDEX(AJ$337:AJ$373,MATCH($F264,$B$337:$B$373,0))/VLOOKUP($F264,$B$337:$BB$373,MATCH(LEFT(TRIM(AJ$6),FIND("~",SUBSTITUTE(AJ$6,"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264))*HLOOKUP(LEFT(TRIM(AJ$6),FIND("~",SUBSTITUTE(AJ$6," ","~",LEN(TRIM(AJ$6))-LEN(SUBSTITUTE(TRIM(AJ$6)," ",""))))-1)&amp;" Total",$B$6:$BB$373,ROW($A264)-5,FALSE))</f>
        <v>0</v>
      </c>
      <c r="AK264" s="10">
        <f ca="1">IF(AK$5&lt;&gt;"",HLOOKUP(AK$5,Functionalization!$G$6:$R$373,ROW($A264)-5,FALSE),IFERROR(INDEX(AK$337:AK$373,MATCH($F264,$B$337:$B$373,0))/VLOOKUP($F264,$B$337:$BB$373,MATCH(LEFT(TRIM(AK$6),FIND("~",SUBSTITUTE(AK$6,"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264))*HLOOKUP(LEFT(TRIM(AK$6),FIND("~",SUBSTITUTE(AK$6," ","~",LEN(TRIM(AK$6))-LEN(SUBSTITUTE(TRIM(AK$6)," ",""))))-1)&amp;" Total",$B$6:$BB$373,ROW($A264)-5,FALSE))</f>
        <v>0</v>
      </c>
      <c r="AL264" s="10">
        <f ca="1">IF(AL$5&lt;&gt;"",HLOOKUP(AL$5,Functionalization!$G$6:$R$373,ROW($A264)-5,FALSE),IFERROR(INDEX(AL$337:AL$373,MATCH($F264,$B$337:$B$373,0))/VLOOKUP($F264,$B$337:$BB$373,MATCH(LEFT(TRIM(AL$6),FIND("~",SUBSTITUTE(AL$6,"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264))*HLOOKUP(LEFT(TRIM(AL$6),FIND("~",SUBSTITUTE(AL$6," ","~",LEN(TRIM(AL$6))-LEN(SUBSTITUTE(TRIM(AL$6)," ",""))))-1)&amp;" Total",$B$6:$BB$373,ROW($A264)-5,FALSE))</f>
        <v>0</v>
      </c>
      <c r="AM264" s="10">
        <f ca="1">IF(AM$5&lt;&gt;"",HLOOKUP(AM$5,Functionalization!$G$6:$R$373,ROW($A264)-5,FALSE),IFERROR(INDEX(AM$337:AM$373,MATCH($F264,$B$337:$B$373,0))/VLOOKUP($F264,$B$337:$BB$373,MATCH(LEFT(TRIM(AM$6),FIND("~",SUBSTITUTE(AM$6,"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264))*HLOOKUP(LEFT(TRIM(AM$6),FIND("~",SUBSTITUTE(AM$6," ","~",LEN(TRIM(AM$6))-LEN(SUBSTITUTE(TRIM(AM$6)," ",""))))-1)&amp;" Total",$B$6:$BB$373,ROW($A264)-5,FALSE))</f>
        <v>0</v>
      </c>
      <c r="AN264" s="10">
        <f ca="1">IF(AN$5&lt;&gt;"",HLOOKUP(AN$5,Functionalization!$G$6:$R$373,ROW($A264)-5,FALSE),IFERROR(INDEX(AN$337:AN$373,MATCH($F264,$B$337:$B$373,0))/VLOOKUP($F264,$B$337:$BB$373,MATCH(LEFT(TRIM(AN$6),FIND("~",SUBSTITUTE(AN$6,"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264))*HLOOKUP(LEFT(TRIM(AN$6),FIND("~",SUBSTITUTE(AN$6," ","~",LEN(TRIM(AN$6))-LEN(SUBSTITUTE(TRIM(AN$6)," ",""))))-1)&amp;" Total",$B$6:$BB$373,ROW($A264)-5,FALSE))</f>
        <v>0</v>
      </c>
      <c r="AO264" s="10">
        <f ca="1">IF(AO$5&lt;&gt;"",HLOOKUP(AO$5,Functionalization!$G$6:$R$373,ROW($A264)-5,FALSE),IFERROR(INDEX(AO$337:AO$373,MATCH($F264,$B$337:$B$373,0))/VLOOKUP($F264,$B$337:$BB$373,MATCH(LEFT(TRIM(AO$6),FIND("~",SUBSTITUTE(AO$6,"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264))*HLOOKUP(LEFT(TRIM(AO$6),FIND("~",SUBSTITUTE(AO$6," ","~",LEN(TRIM(AO$6))-LEN(SUBSTITUTE(TRIM(AO$6)," ",""))))-1)&amp;" Total",$B$6:$BB$373,ROW($A264)-5,FALSE))</f>
        <v>0</v>
      </c>
      <c r="AP264" s="10">
        <f ca="1">IF(AP$5&lt;&gt;"",HLOOKUP(AP$5,Functionalization!$G$6:$R$373,ROW($A264)-5,FALSE),IFERROR(INDEX(AP$337:AP$373,MATCH($F264,$B$337:$B$373,0))/VLOOKUP($F264,$B$337:$BB$373,MATCH(LEFT(TRIM(AP$6),FIND("~",SUBSTITUTE(AP$6,"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264))*HLOOKUP(LEFT(TRIM(AP$6),FIND("~",SUBSTITUTE(AP$6," ","~",LEN(TRIM(AP$6))-LEN(SUBSTITUTE(TRIM(AP$6)," ",""))))-1)&amp;" Total",$B$6:$BB$373,ROW($A264)-5,FALSE))</f>
        <v>0</v>
      </c>
      <c r="AQ264" s="10">
        <f ca="1">IF(AQ$5&lt;&gt;"",HLOOKUP(AQ$5,Functionalization!$G$6:$R$373,ROW($A264)-5,FALSE),IFERROR(INDEX(AQ$337:AQ$373,MATCH($F264,$B$337:$B$373,0))/VLOOKUP($F264,$B$337:$BB$373,MATCH(LEFT(TRIM(AQ$6),FIND("~",SUBSTITUTE(AQ$6,"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264))*HLOOKUP(LEFT(TRIM(AQ$6),FIND("~",SUBSTITUTE(AQ$6," ","~",LEN(TRIM(AQ$6))-LEN(SUBSTITUTE(TRIM(AQ$6)," ",""))))-1)&amp;" Total",$B$6:$BB$373,ROW($A264)-5,FALSE))</f>
        <v>0</v>
      </c>
      <c r="AR264" s="10">
        <f ca="1">IF(AR$5&lt;&gt;"",HLOOKUP(AR$5,Functionalization!$G$6:$R$373,ROW($A264)-5,FALSE),IFERROR(INDEX(AR$337:AR$373,MATCH($F264,$B$337:$B$373,0))/VLOOKUP($F264,$B$337:$BB$373,MATCH(LEFT(TRIM(AR$6),FIND("~",SUBSTITUTE(AR$6,"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264))*HLOOKUP(LEFT(TRIM(AR$6),FIND("~",SUBSTITUTE(AR$6," ","~",LEN(TRIM(AR$6))-LEN(SUBSTITUTE(TRIM(AR$6)," ",""))))-1)&amp;" Total",$B$6:$BB$373,ROW($A264)-5,FALSE))</f>
        <v>0</v>
      </c>
      <c r="AS264" s="10">
        <f ca="1">IF(AS$5&lt;&gt;"",HLOOKUP(AS$5,Functionalization!$G$6:$R$373,ROW($A264)-5,FALSE),IFERROR(INDEX(AS$337:AS$373,MATCH($F264,$B$337:$B$373,0))/VLOOKUP($F264,$B$337:$BB$373,MATCH(LEFT(TRIM(AS$6),FIND("~",SUBSTITUTE(AS$6,"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264))*HLOOKUP(LEFT(TRIM(AS$6),FIND("~",SUBSTITUTE(AS$6," ","~",LEN(TRIM(AS$6))-LEN(SUBSTITUTE(TRIM(AS$6)," ",""))))-1)&amp;" Total",$B$6:$BB$373,ROW($A264)-5,FALSE))</f>
        <v>0</v>
      </c>
      <c r="AT264" s="10">
        <f ca="1">IF(AT$5&lt;&gt;"",HLOOKUP(AT$5,Functionalization!$G$6:$R$373,ROW($A264)-5,FALSE),IFERROR(INDEX(AT$337:AT$373,MATCH($F264,$B$337:$B$373,0))/VLOOKUP($F264,$B$337:$BB$373,MATCH(LEFT(TRIM(AT$6),FIND("~",SUBSTITUTE(AT$6,"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264))*HLOOKUP(LEFT(TRIM(AT$6),FIND("~",SUBSTITUTE(AT$6," ","~",LEN(TRIM(AT$6))-LEN(SUBSTITUTE(TRIM(AT$6)," ",""))))-1)&amp;" Total",$B$6:$BB$373,ROW($A264)-5,FALSE))</f>
        <v>0</v>
      </c>
      <c r="AU264" s="10">
        <f ca="1">IF(AU$5&lt;&gt;"",HLOOKUP(AU$5,Functionalization!$G$6:$R$373,ROW($A264)-5,FALSE),IFERROR(INDEX(AU$337:AU$373,MATCH($F264,$B$337:$B$373,0))/VLOOKUP($F264,$B$337:$BB$373,MATCH(LEFT(TRIM(AU$6),FIND("~",SUBSTITUTE(AU$6,"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264))*HLOOKUP(LEFT(TRIM(AU$6),FIND("~",SUBSTITUTE(AU$6," ","~",LEN(TRIM(AU$6))-LEN(SUBSTITUTE(TRIM(AU$6)," ",""))))-1)&amp;" Total",$B$6:$BB$373,ROW($A264)-5,FALSE))</f>
        <v>0</v>
      </c>
      <c r="AV264" s="10">
        <f ca="1">IF(AV$5&lt;&gt;"",HLOOKUP(AV$5,Functionalization!$G$6:$R$373,ROW($A264)-5,FALSE),IFERROR(INDEX(AV$337:AV$373,MATCH($F264,$B$337:$B$373,0))/VLOOKUP($F264,$B$337:$BB$373,MATCH(LEFT(TRIM(AV$6),FIND("~",SUBSTITUTE(AV$6,"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264))*HLOOKUP(LEFT(TRIM(AV$6),FIND("~",SUBSTITUTE(AV$6," ","~",LEN(TRIM(AV$6))-LEN(SUBSTITUTE(TRIM(AV$6)," ",""))))-1)&amp;" Total",$B$6:$BB$373,ROW($A264)-5,FALSE))</f>
        <v>0</v>
      </c>
      <c r="AW264" s="10">
        <f ca="1">IF(AW$5&lt;&gt;"",HLOOKUP(AW$5,Functionalization!$G$6:$R$373,ROW($A264)-5,FALSE),IFERROR(INDEX(AW$337:AW$373,MATCH($F264,$B$337:$B$373,0))/VLOOKUP($F264,$B$337:$BB$373,MATCH(LEFT(TRIM(AW$6),FIND("~",SUBSTITUTE(AW$6,"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264))*HLOOKUP(LEFT(TRIM(AW$6),FIND("~",SUBSTITUTE(AW$6," ","~",LEN(TRIM(AW$6))-LEN(SUBSTITUTE(TRIM(AW$6)," ",""))))-1)&amp;" Total",$B$6:$BB$373,ROW($A264)-5,FALSE))</f>
        <v>0</v>
      </c>
      <c r="AX264" s="10">
        <f ca="1">IF(AX$5&lt;&gt;"",HLOOKUP(AX$5,Functionalization!$G$6:$R$373,ROW($A264)-5,FALSE),IFERROR(INDEX(AX$337:AX$373,MATCH($F264,$B$337:$B$373,0))/VLOOKUP($F264,$B$337:$BB$373,MATCH(LEFT(TRIM(AX$6),FIND("~",SUBSTITUTE(AX$6,"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264))*HLOOKUP(LEFT(TRIM(AX$6),FIND("~",SUBSTITUTE(AX$6," ","~",LEN(TRIM(AX$6))-LEN(SUBSTITUTE(TRIM(AX$6)," ",""))))-1)&amp;" Total",$B$6:$BB$373,ROW($A264)-5,FALSE))</f>
        <v>0</v>
      </c>
      <c r="AY264" s="10">
        <f ca="1">IF(AY$5&lt;&gt;"",HLOOKUP(AY$5,Functionalization!$G$6:$R$373,ROW($A264)-5,FALSE),IFERROR(INDEX(AY$337:AY$373,MATCH($F264,$B$337:$B$373,0))/VLOOKUP($F264,$B$337:$BB$373,MATCH(LEFT(TRIM(AY$6),FIND("~",SUBSTITUTE(AY$6,"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264))*HLOOKUP(LEFT(TRIM(AY$6),FIND("~",SUBSTITUTE(AY$6," ","~",LEN(TRIM(AY$6))-LEN(SUBSTITUTE(TRIM(AY$6)," ",""))))-1)&amp;" Total",$B$6:$BB$373,ROW($A264)-5,FALSE))</f>
        <v>0</v>
      </c>
      <c r="AZ264" s="10">
        <f ca="1">IF(AZ$5&lt;&gt;"",HLOOKUP(AZ$5,Functionalization!$G$6:$R$373,ROW($A264)-5,FALSE),IFERROR(INDEX(AZ$337:AZ$373,MATCH($F264,$B$337:$B$373,0))/VLOOKUP($F264,$B$337:$BB$373,MATCH(LEFT(TRIM(AZ$6),FIND("~",SUBSTITUTE(AZ$6,"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264))*HLOOKUP(LEFT(TRIM(AZ$6),FIND("~",SUBSTITUTE(AZ$6," ","~",LEN(TRIM(AZ$6))-LEN(SUBSTITUTE(TRIM(AZ$6)," ",""))))-1)&amp;" Total",$B$6:$BB$373,ROW($A264)-5,FALSE))</f>
        <v>0</v>
      </c>
      <c r="BA264" s="10">
        <f ca="1">IF(BA$5&lt;&gt;"",HLOOKUP(BA$5,Functionalization!$G$6:$R$373,ROW($A264)-5,FALSE),IFERROR(INDEX(BA$337:BA$373,MATCH($F264,$B$337:$B$373,0))/VLOOKUP($F264,$B$337:$BB$373,MATCH(LEFT(TRIM(BA$6),FIND("~",SUBSTITUTE(BA$6,"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264))*HLOOKUP(LEFT(TRIM(BA$6),FIND("~",SUBSTITUTE(BA$6," ","~",LEN(TRIM(BA$6))-LEN(SUBSTITUTE(TRIM(BA$6)," ",""))))-1)&amp;" Total",$B$6:$BB$373,ROW($A264)-5,FALSE))</f>
        <v>0</v>
      </c>
      <c r="BB264" s="10">
        <f ca="1">IF(BB$5&lt;&gt;"",HLOOKUP(BB$5,Functionalization!$G$6:$R$373,ROW($A264)-5,FALSE),IFERROR(INDEX(BB$337:BB$373,MATCH($F264,$B$337:$B$373,0))/VLOOKUP($F264,$B$337:$BB$373,MATCH(LEFT(TRIM(BB$6),FIND("~",SUBSTITUTE(BB$6,"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264))*HLOOKUP(LEFT(TRIM(BB$6),FIND("~",SUBSTITUTE(BB$6," ","~",LEN(TRIM(BB$6))-LEN(SUBSTITUTE(TRIM(BB$6)," ",""))))-1)&amp;" Total",$B$6:$BB$373,ROW($A264)-5,FALSE))</f>
        <v>0</v>
      </c>
      <c r="BD264">
        <f ca="1">IFERROR(IF(SUMIF($G$6:$BB$6,BD$6&amp;" Total",$G264:$BB264)-(SUMIF($G$6:$BB$6,BD$6&amp;" "&amp;'Input-Func_Class'!$D$22,$G264:$BB264)+IFERROR(SUMIF($G$6:$BB$6,BD$6&amp;" "&amp;'Input-Func_Class'!$E$22,$G264:$BB264),SUMIF($G$6:$BB$6,BD$6&amp;" "&amp;'Input-Func_Class'!$B$24,$G264:$BB264))+SUMIF($G$6:$BB$6,BD$6&amp;" "&amp;'Input-Func_Class'!$F$22,$G264:$BB264))&lt;Check_Limit,0,1),1)</f>
        <v>0</v>
      </c>
      <c r="BE264">
        <f ca="1">IFERROR(IF(SUMIF($G$6:$BB$6,BE$6&amp;" Total",$G264:$BB264)-(SUMIF($G$6:$BB$6,BE$6&amp;" "&amp;'Input-Func_Class'!$D$22,$G264:$BB264)+IFERROR(SUMIF($G$6:$BB$6,BE$6&amp;" "&amp;'Input-Func_Class'!$E$22,$G264:$BB264),SUMIF($G$6:$BB$6,BE$6&amp;" "&amp;'Input-Func_Class'!$B$24,$G264:$BB264))+SUMIF($G$6:$BB$6,BE$6&amp;" "&amp;'Input-Func_Class'!$F$22,$G264:$BB264))&lt;Check_Limit,0,1),1)</f>
        <v>0</v>
      </c>
      <c r="BF264">
        <f ca="1">IFERROR(IF(SUMIF($G$6:$BB$6,BF$6&amp;" Total",$G264:$BB264)-(SUMIF($G$6:$BB$6,BF$6&amp;" "&amp;'Input-Func_Class'!$D$22,$G264:$BB264)+IFERROR(SUMIF($G$6:$BB$6,BF$6&amp;" "&amp;'Input-Func_Class'!$E$22,$G264:$BB264),SUMIF($G$6:$BB$6,BF$6&amp;" "&amp;'Input-Func_Class'!$B$24,$G264:$BB264))+SUMIF($G$6:$BB$6,BF$6&amp;" "&amp;'Input-Func_Class'!$F$22,$G264:$BB264))&lt;Check_Limit,0,1),1)</f>
        <v>0</v>
      </c>
      <c r="BG264">
        <f ca="1">IFERROR(IF(SUMIF($G$6:$BB$6,BG$6&amp;" Total",$G264:$BB264)-(SUMIF($G$6:$BB$6,BG$6&amp;" "&amp;'Input-Func_Class'!$D$22,$G264:$BB264)+IFERROR(SUMIF($G$6:$BB$6,BG$6&amp;" "&amp;'Input-Func_Class'!$E$22,$G264:$BB264),SUMIF($G$6:$BB$6,BG$6&amp;" "&amp;'Input-Func_Class'!$B$24,$G264:$BB264))+SUMIF($G$6:$BB$6,BG$6&amp;" "&amp;'Input-Func_Class'!$F$22,$G264:$BB264))&lt;Check_Limit,0,1),1)</f>
        <v>0</v>
      </c>
      <c r="BH264">
        <f ca="1">IFERROR(IF(SUMIF($G$6:$BB$6,BH$6&amp;" Total",$G264:$BB264)-(SUMIF($G$6:$BB$6,BH$6&amp;" "&amp;'Input-Func_Class'!$D$22,$G264:$BB264)+IFERROR(SUMIF($G$6:$BB$6,BH$6&amp;" "&amp;'Input-Func_Class'!$E$22,$G264:$BB264),SUMIF($G$6:$BB$6,BH$6&amp;" "&amp;'Input-Func_Class'!$B$24,$G264:$BB264))+SUMIF($G$6:$BB$6,BH$6&amp;" "&amp;'Input-Func_Class'!$F$22,$G264:$BB264))&lt;Check_Limit,0,1),1)</f>
        <v>0</v>
      </c>
      <c r="BI264">
        <f ca="1">IFERROR(IF(SUMIF($G$6:$BB$6,BI$6&amp;" Total",$G264:$BB264)-(SUMIF($G$6:$BB$6,BI$6&amp;" "&amp;'Input-Func_Class'!$D$22,$G264:$BB264)+IFERROR(SUMIF($G$6:$BB$6,BI$6&amp;" "&amp;'Input-Func_Class'!$E$22,$G264:$BB264),SUMIF($G$6:$BB$6,BI$6&amp;" "&amp;'Input-Func_Class'!$B$24,$G264:$BB264))+SUMIF($G$6:$BB$6,BI$6&amp;" "&amp;'Input-Func_Class'!$F$22,$G264:$BB264))&lt;Check_Limit,0,1),1)</f>
        <v>0</v>
      </c>
      <c r="BJ264">
        <f ca="1">IFERROR(IF(SUMIF($G$6:$BB$6,BJ$6&amp;" Total",$G264:$BB264)-(SUMIF($G$6:$BB$6,BJ$6&amp;" "&amp;'Input-Func_Class'!$D$22,$G264:$BB264)+IFERROR(SUMIF($G$6:$BB$6,BJ$6&amp;" "&amp;'Input-Func_Class'!$E$22,$G264:$BB264),SUMIF($G$6:$BB$6,BJ$6&amp;" "&amp;'Input-Func_Class'!$B$24,$G264:$BB264))+SUMIF($G$6:$BB$6,BJ$6&amp;" "&amp;'Input-Func_Class'!$F$22,$G264:$BB264))&lt;Check_Limit,0,1),1)</f>
        <v>0</v>
      </c>
      <c r="BK264">
        <f ca="1">IFERROR(IF(SUMIF($G$6:$BB$6,BK$6&amp;" Total",$G264:$BB264)-(SUMIF($G$6:$BB$6,BK$6&amp;" "&amp;'Input-Func_Class'!$D$22,$G264:$BB264)+IFERROR(SUMIF($G$6:$BB$6,BK$6&amp;" "&amp;'Input-Func_Class'!$E$22,$G264:$BB264),SUMIF($G$6:$BB$6,BK$6&amp;" "&amp;'Input-Func_Class'!$B$24,$G264:$BB264))+SUMIF($G$6:$BB$6,BK$6&amp;" "&amp;'Input-Func_Class'!$F$22,$G264:$BB264))&lt;Check_Limit,0,1),1)</f>
        <v>0</v>
      </c>
      <c r="BL264">
        <f ca="1">IFERROR(IF(SUMIF($G$6:$BB$6,BL$6&amp;" Total",$G264:$BB264)-(SUMIF($G$6:$BB$6,BL$6&amp;" "&amp;'Input-Func_Class'!$D$22,$G264:$BB264)+IFERROR(SUMIF($G$6:$BB$6,BL$6&amp;" "&amp;'Input-Func_Class'!$E$22,$G264:$BB264),SUMIF($G$6:$BB$6,BL$6&amp;" "&amp;'Input-Func_Class'!$B$24,$G264:$BB264))+SUMIF($G$6:$BB$6,BL$6&amp;" "&amp;'Input-Func_Class'!$F$22,$G264:$BB264))&lt;Check_Limit,0,1),1)</f>
        <v>0</v>
      </c>
      <c r="BM264">
        <f ca="1">IFERROR(IF(SUMIF($G$6:$BB$6,BM$6&amp;" Total",$G264:$BB264)-(SUMIF($G$6:$BB$6,BM$6&amp;" "&amp;'Input-Func_Class'!$D$22,$G264:$BB264)+IFERROR(SUMIF($G$6:$BB$6,BM$6&amp;" "&amp;'Input-Func_Class'!$E$22,$G264:$BB264),SUMIF($G$6:$BB$6,BM$6&amp;" "&amp;'Input-Func_Class'!$B$24,$G264:$BB264))+SUMIF($G$6:$BB$6,BM$6&amp;" "&amp;'Input-Func_Class'!$F$22,$G264:$BB264))&lt;Check_Limit,0,1),1)</f>
        <v>0</v>
      </c>
      <c r="BN264">
        <f ca="1">IFERROR(IF(SUMIF($G$6:$BB$6,BN$6&amp;" Total",$G264:$BB264)-(SUMIF($G$6:$BB$6,BN$6&amp;" "&amp;'Input-Func_Class'!$D$22,$G264:$BB264)+IFERROR(SUMIF($G$6:$BB$6,BN$6&amp;" "&amp;'Input-Func_Class'!$E$22,$G264:$BB264),SUMIF($G$6:$BB$6,BN$6&amp;" "&amp;'Input-Func_Class'!$B$24,$G264:$BB264))+SUMIF($G$6:$BB$6,BN$6&amp;" "&amp;'Input-Func_Class'!$F$22,$G264:$BB264))&lt;Check_Limit,0,1),1)</f>
        <v>0</v>
      </c>
      <c r="BO264">
        <f ca="1">IFERROR(IF(SUMIF($G$6:$BB$6,BO$6&amp;" Total",$G264:$BB264)-(SUMIF($G$6:$BB$6,BO$6&amp;" "&amp;'Input-Func_Class'!$D$22,$G264:$BB264)+IFERROR(SUMIF($G$6:$BB$6,BO$6&amp;" "&amp;'Input-Func_Class'!$E$22,$G264:$BB264),SUMIF($G$6:$BB$6,BO$6&amp;" "&amp;'Input-Func_Class'!$B$24,$G264:$BB264))+SUMIF($G$6:$BB$6,BO$6&amp;" "&amp;'Input-Func_Class'!$F$22,$G264:$BB264))&lt;Check_Limit,0,1),1)</f>
        <v>0</v>
      </c>
    </row>
    <row r="265" spans="1:67" outlineLevel="1">
      <c r="A265" s="31">
        <f>IF(ISBLANK('Input-Accounts'!A265),"",'Input-Accounts'!A265)</f>
        <v>235</v>
      </c>
      <c r="B265" s="53" t="str">
        <f>IF(ISBLANK('Input-Accounts'!B265),"",'Input-Accounts'!B265)</f>
        <v>MAINS - DS-ML DIRECT ASSIGNMENT</v>
      </c>
      <c r="C265" s="31">
        <f>IF(ISBLANK('Input-Accounts'!C265),"",'Input-Accounts'!C265)</f>
        <v>376</v>
      </c>
      <c r="D265" s="10">
        <f>Functionalization!$D265</f>
        <v>141.97999999999999</v>
      </c>
      <c r="E265" s="10">
        <f t="shared" ca="1" si="75"/>
        <v>0</v>
      </c>
      <c r="F265" s="3" t="str">
        <f>IF($D265=0,"-",IF('Input-Accounts'!$E265&lt;&gt;0,'Input-Accounts'!$E265,'Input-Accounts'!$G265))</f>
        <v>AVGERAGE STUDY</v>
      </c>
      <c r="G265" s="10">
        <f ca="1">IF(G$5&lt;&gt;"",HLOOKUP(G$5,Functionalization!$G$6:$R$373,ROW($A265)-5,FALSE),IFERROR(INDEX(G$337:G$373,MATCH($F265,$B$337:$B$373,0))/VLOOKUP($F265,$B$337:$BB$373,MATCH(LEFT(TRIM(G$6),FIND("~",SUBSTITUTE(G$6,"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265))*HLOOKUP(LEFT(TRIM(G$6),FIND("~",SUBSTITUTE(G$6," ","~",LEN(TRIM(G$6))-LEN(SUBSTITUTE(TRIM(G$6)," ",""))))-1)&amp;" Total",$B$6:$BB$373,ROW($A265)-5,FALSE))</f>
        <v>141.97999999999999</v>
      </c>
      <c r="H265" s="10">
        <f ca="1">IF(H$5&lt;&gt;"",HLOOKUP(H$5,Functionalization!$G$6:$R$373,ROW($A265)-5,FALSE),IFERROR(INDEX(H$337:H$373,MATCH($F265,$B$337:$B$373,0))/VLOOKUP($F265,$B$337:$BB$373,MATCH(LEFT(TRIM(H$6),FIND("~",SUBSTITUTE(H$6,"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265))*HLOOKUP(LEFT(TRIM(H$6),FIND("~",SUBSTITUTE(H$6," ","~",LEN(TRIM(H$6))-LEN(SUBSTITUTE(TRIM(H$6)," ",""))))-1)&amp;" Total",$B$6:$BB$373,ROW($A265)-5,FALSE))</f>
        <v>105.34544266790769</v>
      </c>
      <c r="I265" s="10">
        <f ca="1">IF(I$5&lt;&gt;"",HLOOKUP(I$5,Functionalization!$G$6:$R$373,ROW($A265)-5,FALSE),IFERROR(INDEX(I$337:I$373,MATCH($F265,$B$337:$B$373,0))/VLOOKUP($F265,$B$337:$BB$373,MATCH(LEFT(TRIM(I$6),FIND("~",SUBSTITUTE(I$6,"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265))*HLOOKUP(LEFT(TRIM(I$6),FIND("~",SUBSTITUTE(I$6," ","~",LEN(TRIM(I$6))-LEN(SUBSTITUTE(TRIM(I$6)," ",""))))-1)&amp;" Total",$B$6:$BB$373,ROW($A265)-5,FALSE))</f>
        <v>0</v>
      </c>
      <c r="J265" s="10">
        <f ca="1">IF(J$5&lt;&gt;"",HLOOKUP(J$5,Functionalization!$G$6:$R$373,ROW($A265)-5,FALSE),IFERROR(INDEX(J$337:J$373,MATCH($F265,$B$337:$B$373,0))/VLOOKUP($F265,$B$337:$BB$373,MATCH(LEFT(TRIM(J$6),FIND("~",SUBSTITUTE(J$6,"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265))*HLOOKUP(LEFT(TRIM(J$6),FIND("~",SUBSTITUTE(J$6," ","~",LEN(TRIM(J$6))-LEN(SUBSTITUTE(TRIM(J$6)," ",""))))-1)&amp;" Total",$B$6:$BB$373,ROW($A265)-5,FALSE))</f>
        <v>36.634557332092299</v>
      </c>
      <c r="K265" s="10">
        <f ca="1">IF(K$5&lt;&gt;"",HLOOKUP(K$5,Functionalization!$G$6:$R$373,ROW($A265)-5,FALSE),IFERROR(INDEX(K$337:K$373,MATCH($F265,$B$337:$B$373,0))/VLOOKUP($F265,$B$337:$BB$373,MATCH(LEFT(TRIM(K$6),FIND("~",SUBSTITUTE(K$6,"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265))*HLOOKUP(LEFT(TRIM(K$6),FIND("~",SUBSTITUTE(K$6," ","~",LEN(TRIM(K$6))-LEN(SUBSTITUTE(TRIM(K$6)," ",""))))-1)&amp;" Total",$B$6:$BB$373,ROW($A265)-5,FALSE))</f>
        <v>0</v>
      </c>
      <c r="L265" s="10">
        <f ca="1">IF(L$5&lt;&gt;"",HLOOKUP(L$5,Functionalization!$G$6:$R$373,ROW($A265)-5,FALSE),IFERROR(INDEX(L$337:L$373,MATCH($F265,$B$337:$B$373,0))/VLOOKUP($F265,$B$337:$BB$373,MATCH(LEFT(TRIM(L$6),FIND("~",SUBSTITUTE(L$6,"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265))*HLOOKUP(LEFT(TRIM(L$6),FIND("~",SUBSTITUTE(L$6," ","~",LEN(TRIM(L$6))-LEN(SUBSTITUTE(TRIM(L$6)," ",""))))-1)&amp;" Total",$B$6:$BB$373,ROW($A265)-5,FALSE))</f>
        <v>0</v>
      </c>
      <c r="M265" s="10">
        <f ca="1">IF(M$5&lt;&gt;"",HLOOKUP(M$5,Functionalization!$G$6:$R$373,ROW($A265)-5,FALSE),IFERROR(INDEX(M$337:M$373,MATCH($F265,$B$337:$B$373,0))/VLOOKUP($F265,$B$337:$BB$373,MATCH(LEFT(TRIM(M$6),FIND("~",SUBSTITUTE(M$6,"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265))*HLOOKUP(LEFT(TRIM(M$6),FIND("~",SUBSTITUTE(M$6," ","~",LEN(TRIM(M$6))-LEN(SUBSTITUTE(TRIM(M$6)," ",""))))-1)&amp;" Total",$B$6:$BB$373,ROW($A265)-5,FALSE))</f>
        <v>0</v>
      </c>
      <c r="N265" s="10">
        <f ca="1">IF(N$5&lt;&gt;"",HLOOKUP(N$5,Functionalization!$G$6:$R$373,ROW($A265)-5,FALSE),IFERROR(INDEX(N$337:N$373,MATCH($F265,$B$337:$B$373,0))/VLOOKUP($F265,$B$337:$BB$373,MATCH(LEFT(TRIM(N$6),FIND("~",SUBSTITUTE(N$6,"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265))*HLOOKUP(LEFT(TRIM(N$6),FIND("~",SUBSTITUTE(N$6," ","~",LEN(TRIM(N$6))-LEN(SUBSTITUTE(TRIM(N$6)," ",""))))-1)&amp;" Total",$B$6:$BB$373,ROW($A265)-5,FALSE))</f>
        <v>0</v>
      </c>
      <c r="O265" s="10">
        <f ca="1">IF(O$5&lt;&gt;"",HLOOKUP(O$5,Functionalization!$G$6:$R$373,ROW($A265)-5,FALSE),IFERROR(INDEX(O$337:O$373,MATCH($F265,$B$337:$B$373,0))/VLOOKUP($F265,$B$337:$BB$373,MATCH(LEFT(TRIM(O$6),FIND("~",SUBSTITUTE(O$6,"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265))*HLOOKUP(LEFT(TRIM(O$6),FIND("~",SUBSTITUTE(O$6," ","~",LEN(TRIM(O$6))-LEN(SUBSTITUTE(TRIM(O$6)," ",""))))-1)&amp;" Total",$B$6:$BB$373,ROW($A265)-5,FALSE))</f>
        <v>0</v>
      </c>
      <c r="P265" s="10">
        <f ca="1">IF(P$5&lt;&gt;"",HLOOKUP(P$5,Functionalization!$G$6:$R$373,ROW($A265)-5,FALSE),IFERROR(INDEX(P$337:P$373,MATCH($F265,$B$337:$B$373,0))/VLOOKUP($F265,$B$337:$BB$373,MATCH(LEFT(TRIM(P$6),FIND("~",SUBSTITUTE(P$6,"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265))*HLOOKUP(LEFT(TRIM(P$6),FIND("~",SUBSTITUTE(P$6," ","~",LEN(TRIM(P$6))-LEN(SUBSTITUTE(TRIM(P$6)," ",""))))-1)&amp;" Total",$B$6:$BB$373,ROW($A265)-5,FALSE))</f>
        <v>0</v>
      </c>
      <c r="Q265" s="10">
        <f ca="1">IF(Q$5&lt;&gt;"",HLOOKUP(Q$5,Functionalization!$G$6:$R$373,ROW($A265)-5,FALSE),IFERROR(INDEX(Q$337:Q$373,MATCH($F265,$B$337:$B$373,0))/VLOOKUP($F265,$B$337:$BB$373,MATCH(LEFT(TRIM(Q$6),FIND("~",SUBSTITUTE(Q$6,"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265))*HLOOKUP(LEFT(TRIM(Q$6),FIND("~",SUBSTITUTE(Q$6," ","~",LEN(TRIM(Q$6))-LEN(SUBSTITUTE(TRIM(Q$6)," ",""))))-1)&amp;" Total",$B$6:$BB$373,ROW($A265)-5,FALSE))</f>
        <v>0</v>
      </c>
      <c r="R265" s="10">
        <f ca="1">IF(R$5&lt;&gt;"",HLOOKUP(R$5,Functionalization!$G$6:$R$373,ROW($A265)-5,FALSE),IFERROR(INDEX(R$337:R$373,MATCH($F265,$B$337:$B$373,0))/VLOOKUP($F265,$B$337:$BB$373,MATCH(LEFT(TRIM(R$6),FIND("~",SUBSTITUTE(R$6,"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265))*HLOOKUP(LEFT(TRIM(R$6),FIND("~",SUBSTITUTE(R$6," ","~",LEN(TRIM(R$6))-LEN(SUBSTITUTE(TRIM(R$6)," ",""))))-1)&amp;" Total",$B$6:$BB$373,ROW($A265)-5,FALSE))</f>
        <v>0</v>
      </c>
      <c r="S265" s="10">
        <f ca="1">IF(S$5&lt;&gt;"",HLOOKUP(S$5,Functionalization!$G$6:$R$373,ROW($A265)-5,FALSE),IFERROR(INDEX(S$337:S$373,MATCH($F265,$B$337:$B$373,0))/VLOOKUP($F265,$B$337:$BB$373,MATCH(LEFT(TRIM(S$6),FIND("~",SUBSTITUTE(S$6,"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265))*HLOOKUP(LEFT(TRIM(S$6),FIND("~",SUBSTITUTE(S$6," ","~",LEN(TRIM(S$6))-LEN(SUBSTITUTE(TRIM(S$6)," ",""))))-1)&amp;" Total",$B$6:$BB$373,ROW($A265)-5,FALSE))</f>
        <v>0</v>
      </c>
      <c r="T265" s="10">
        <f ca="1">IF(T$5&lt;&gt;"",HLOOKUP(T$5,Functionalization!$G$6:$R$373,ROW($A265)-5,FALSE),IFERROR(INDEX(T$337:T$373,MATCH($F265,$B$337:$B$373,0))/VLOOKUP($F265,$B$337:$BB$373,MATCH(LEFT(TRIM(T$6),FIND("~",SUBSTITUTE(T$6,"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265))*HLOOKUP(LEFT(TRIM(T$6),FIND("~",SUBSTITUTE(T$6," ","~",LEN(TRIM(T$6))-LEN(SUBSTITUTE(TRIM(T$6)," ",""))))-1)&amp;" Total",$B$6:$BB$373,ROW($A265)-5,FALSE))</f>
        <v>0</v>
      </c>
      <c r="U265" s="10">
        <f ca="1">IF(U$5&lt;&gt;"",HLOOKUP(U$5,Functionalization!$G$6:$R$373,ROW($A265)-5,FALSE),IFERROR(INDEX(U$337:U$373,MATCH($F265,$B$337:$B$373,0))/VLOOKUP($F265,$B$337:$BB$373,MATCH(LEFT(TRIM(U$6),FIND("~",SUBSTITUTE(U$6,"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265))*HLOOKUP(LEFT(TRIM(U$6),FIND("~",SUBSTITUTE(U$6," ","~",LEN(TRIM(U$6))-LEN(SUBSTITUTE(TRIM(U$6)," ",""))))-1)&amp;" Total",$B$6:$BB$373,ROW($A265)-5,FALSE))</f>
        <v>0</v>
      </c>
      <c r="V265" s="10">
        <f ca="1">IF(V$5&lt;&gt;"",HLOOKUP(V$5,Functionalization!$G$6:$R$373,ROW($A265)-5,FALSE),IFERROR(INDEX(V$337:V$373,MATCH($F265,$B$337:$B$373,0))/VLOOKUP($F265,$B$337:$BB$373,MATCH(LEFT(TRIM(V$6),FIND("~",SUBSTITUTE(V$6,"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265))*HLOOKUP(LEFT(TRIM(V$6),FIND("~",SUBSTITUTE(V$6," ","~",LEN(TRIM(V$6))-LEN(SUBSTITUTE(TRIM(V$6)," ",""))))-1)&amp;" Total",$B$6:$BB$373,ROW($A265)-5,FALSE))</f>
        <v>0</v>
      </c>
      <c r="W265" s="10">
        <f ca="1">IF(W$5&lt;&gt;"",HLOOKUP(W$5,Functionalization!$G$6:$R$373,ROW($A265)-5,FALSE),IFERROR(INDEX(W$337:W$373,MATCH($F265,$B$337:$B$373,0))/VLOOKUP($F265,$B$337:$BB$373,MATCH(LEFT(TRIM(W$6),FIND("~",SUBSTITUTE(W$6,"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265))*HLOOKUP(LEFT(TRIM(W$6),FIND("~",SUBSTITUTE(W$6," ","~",LEN(TRIM(W$6))-LEN(SUBSTITUTE(TRIM(W$6)," ",""))))-1)&amp;" Total",$B$6:$BB$373,ROW($A265)-5,FALSE))</f>
        <v>0</v>
      </c>
      <c r="X265" s="10">
        <f ca="1">IF(X$5&lt;&gt;"",HLOOKUP(X$5,Functionalization!$G$6:$R$373,ROW($A265)-5,FALSE),IFERROR(INDEX(X$337:X$373,MATCH($F265,$B$337:$B$373,0))/VLOOKUP($F265,$B$337:$BB$373,MATCH(LEFT(TRIM(X$6),FIND("~",SUBSTITUTE(X$6,"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265))*HLOOKUP(LEFT(TRIM(X$6),FIND("~",SUBSTITUTE(X$6," ","~",LEN(TRIM(X$6))-LEN(SUBSTITUTE(TRIM(X$6)," ",""))))-1)&amp;" Total",$B$6:$BB$373,ROW($A265)-5,FALSE))</f>
        <v>0</v>
      </c>
      <c r="Y265" s="10">
        <f ca="1">IF(Y$5&lt;&gt;"",HLOOKUP(Y$5,Functionalization!$G$6:$R$373,ROW($A265)-5,FALSE),IFERROR(INDEX(Y$337:Y$373,MATCH($F265,$B$337:$B$373,0))/VLOOKUP($F265,$B$337:$BB$373,MATCH(LEFT(TRIM(Y$6),FIND("~",SUBSTITUTE(Y$6,"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265))*HLOOKUP(LEFT(TRIM(Y$6),FIND("~",SUBSTITUTE(Y$6," ","~",LEN(TRIM(Y$6))-LEN(SUBSTITUTE(TRIM(Y$6)," ",""))))-1)&amp;" Total",$B$6:$BB$373,ROW($A265)-5,FALSE))</f>
        <v>0</v>
      </c>
      <c r="Z265" s="10">
        <f ca="1">IF(Z$5&lt;&gt;"",HLOOKUP(Z$5,Functionalization!$G$6:$R$373,ROW($A265)-5,FALSE),IFERROR(INDEX(Z$337:Z$373,MATCH($F265,$B$337:$B$373,0))/VLOOKUP($F265,$B$337:$BB$373,MATCH(LEFT(TRIM(Z$6),FIND("~",SUBSTITUTE(Z$6,"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265))*HLOOKUP(LEFT(TRIM(Z$6),FIND("~",SUBSTITUTE(Z$6," ","~",LEN(TRIM(Z$6))-LEN(SUBSTITUTE(TRIM(Z$6)," ",""))))-1)&amp;" Total",$B$6:$BB$373,ROW($A265)-5,FALSE))</f>
        <v>0</v>
      </c>
      <c r="AA265" s="10">
        <f ca="1">IF(AA$5&lt;&gt;"",HLOOKUP(AA$5,Functionalization!$G$6:$R$373,ROW($A265)-5,FALSE),IFERROR(INDEX(AA$337:AA$373,MATCH($F265,$B$337:$B$373,0))/VLOOKUP($F265,$B$337:$BB$373,MATCH(LEFT(TRIM(AA$6),FIND("~",SUBSTITUTE(AA$6,"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265))*HLOOKUP(LEFT(TRIM(AA$6),FIND("~",SUBSTITUTE(AA$6," ","~",LEN(TRIM(AA$6))-LEN(SUBSTITUTE(TRIM(AA$6)," ",""))))-1)&amp;" Total",$B$6:$BB$373,ROW($A265)-5,FALSE))</f>
        <v>0</v>
      </c>
      <c r="AB265" s="10">
        <f ca="1">IF(AB$5&lt;&gt;"",HLOOKUP(AB$5,Functionalization!$G$6:$R$373,ROW($A265)-5,FALSE),IFERROR(INDEX(AB$337:AB$373,MATCH($F265,$B$337:$B$373,0))/VLOOKUP($F265,$B$337:$BB$373,MATCH(LEFT(TRIM(AB$6),FIND("~",SUBSTITUTE(AB$6,"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265))*HLOOKUP(LEFT(TRIM(AB$6),FIND("~",SUBSTITUTE(AB$6," ","~",LEN(TRIM(AB$6))-LEN(SUBSTITUTE(TRIM(AB$6)," ",""))))-1)&amp;" Total",$B$6:$BB$373,ROW($A265)-5,FALSE))</f>
        <v>0</v>
      </c>
      <c r="AC265" s="10">
        <f ca="1">IF(AC$5&lt;&gt;"",HLOOKUP(AC$5,Functionalization!$G$6:$R$373,ROW($A265)-5,FALSE),IFERROR(INDEX(AC$337:AC$373,MATCH($F265,$B$337:$B$373,0))/VLOOKUP($F265,$B$337:$BB$373,MATCH(LEFT(TRIM(AC$6),FIND("~",SUBSTITUTE(AC$6,"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265))*HLOOKUP(LEFT(TRIM(AC$6),FIND("~",SUBSTITUTE(AC$6," ","~",LEN(TRIM(AC$6))-LEN(SUBSTITUTE(TRIM(AC$6)," ",""))))-1)&amp;" Total",$B$6:$BB$373,ROW($A265)-5,FALSE))</f>
        <v>0</v>
      </c>
      <c r="AD265" s="10">
        <f ca="1">IF(AD$5&lt;&gt;"",HLOOKUP(AD$5,Functionalization!$G$6:$R$373,ROW($A265)-5,FALSE),IFERROR(INDEX(AD$337:AD$373,MATCH($F265,$B$337:$B$373,0))/VLOOKUP($F265,$B$337:$BB$373,MATCH(LEFT(TRIM(AD$6),FIND("~",SUBSTITUTE(AD$6,"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265))*HLOOKUP(LEFT(TRIM(AD$6),FIND("~",SUBSTITUTE(AD$6," ","~",LEN(TRIM(AD$6))-LEN(SUBSTITUTE(TRIM(AD$6)," ",""))))-1)&amp;" Total",$B$6:$BB$373,ROW($A265)-5,FALSE))</f>
        <v>0</v>
      </c>
      <c r="AE265" s="10">
        <f ca="1">IF(AE$5&lt;&gt;"",HLOOKUP(AE$5,Functionalization!$G$6:$R$373,ROW($A265)-5,FALSE),IFERROR(INDEX(AE$337:AE$373,MATCH($F265,$B$337:$B$373,0))/VLOOKUP($F265,$B$337:$BB$373,MATCH(LEFT(TRIM(AE$6),FIND("~",SUBSTITUTE(AE$6,"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265))*HLOOKUP(LEFT(TRIM(AE$6),FIND("~",SUBSTITUTE(AE$6," ","~",LEN(TRIM(AE$6))-LEN(SUBSTITUTE(TRIM(AE$6)," ",""))))-1)&amp;" Total",$B$6:$BB$373,ROW($A265)-5,FALSE))</f>
        <v>0</v>
      </c>
      <c r="AF265" s="10">
        <f ca="1">IF(AF$5&lt;&gt;"",HLOOKUP(AF$5,Functionalization!$G$6:$R$373,ROW($A265)-5,FALSE),IFERROR(INDEX(AF$337:AF$373,MATCH($F265,$B$337:$B$373,0))/VLOOKUP($F265,$B$337:$BB$373,MATCH(LEFT(TRIM(AF$6),FIND("~",SUBSTITUTE(AF$6,"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265))*HLOOKUP(LEFT(TRIM(AF$6),FIND("~",SUBSTITUTE(AF$6," ","~",LEN(TRIM(AF$6))-LEN(SUBSTITUTE(TRIM(AF$6)," ",""))))-1)&amp;" Total",$B$6:$BB$373,ROW($A265)-5,FALSE))</f>
        <v>0</v>
      </c>
      <c r="AG265" s="10">
        <f ca="1">IF(AG$5&lt;&gt;"",HLOOKUP(AG$5,Functionalization!$G$6:$R$373,ROW($A265)-5,FALSE),IFERROR(INDEX(AG$337:AG$373,MATCH($F265,$B$337:$B$373,0))/VLOOKUP($F265,$B$337:$BB$373,MATCH(LEFT(TRIM(AG$6),FIND("~",SUBSTITUTE(AG$6,"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265))*HLOOKUP(LEFT(TRIM(AG$6),FIND("~",SUBSTITUTE(AG$6," ","~",LEN(TRIM(AG$6))-LEN(SUBSTITUTE(TRIM(AG$6)," ",""))))-1)&amp;" Total",$B$6:$BB$373,ROW($A265)-5,FALSE))</f>
        <v>0</v>
      </c>
      <c r="AH265" s="10">
        <f ca="1">IF(AH$5&lt;&gt;"",HLOOKUP(AH$5,Functionalization!$G$6:$R$373,ROW($A265)-5,FALSE),IFERROR(INDEX(AH$337:AH$373,MATCH($F265,$B$337:$B$373,0))/VLOOKUP($F265,$B$337:$BB$373,MATCH(LEFT(TRIM(AH$6),FIND("~",SUBSTITUTE(AH$6,"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265))*HLOOKUP(LEFT(TRIM(AH$6),FIND("~",SUBSTITUTE(AH$6," ","~",LEN(TRIM(AH$6))-LEN(SUBSTITUTE(TRIM(AH$6)," ",""))))-1)&amp;" Total",$B$6:$BB$373,ROW($A265)-5,FALSE))</f>
        <v>0</v>
      </c>
      <c r="AI265" s="10">
        <f ca="1">IF(AI$5&lt;&gt;"",HLOOKUP(AI$5,Functionalization!$G$6:$R$373,ROW($A265)-5,FALSE),IFERROR(INDEX(AI$337:AI$373,MATCH($F265,$B$337:$B$373,0))/VLOOKUP($F265,$B$337:$BB$373,MATCH(LEFT(TRIM(AI$6),FIND("~",SUBSTITUTE(AI$6,"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265))*HLOOKUP(LEFT(TRIM(AI$6),FIND("~",SUBSTITUTE(AI$6," ","~",LEN(TRIM(AI$6))-LEN(SUBSTITUTE(TRIM(AI$6)," ",""))))-1)&amp;" Total",$B$6:$BB$373,ROW($A265)-5,FALSE))</f>
        <v>0</v>
      </c>
      <c r="AJ265" s="10">
        <f ca="1">IF(AJ$5&lt;&gt;"",HLOOKUP(AJ$5,Functionalization!$G$6:$R$373,ROW($A265)-5,FALSE),IFERROR(INDEX(AJ$337:AJ$373,MATCH($F265,$B$337:$B$373,0))/VLOOKUP($F265,$B$337:$BB$373,MATCH(LEFT(TRIM(AJ$6),FIND("~",SUBSTITUTE(AJ$6,"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265))*HLOOKUP(LEFT(TRIM(AJ$6),FIND("~",SUBSTITUTE(AJ$6," ","~",LEN(TRIM(AJ$6))-LEN(SUBSTITUTE(TRIM(AJ$6)," ",""))))-1)&amp;" Total",$B$6:$BB$373,ROW($A265)-5,FALSE))</f>
        <v>0</v>
      </c>
      <c r="AK265" s="10">
        <f ca="1">IF(AK$5&lt;&gt;"",HLOOKUP(AK$5,Functionalization!$G$6:$R$373,ROW($A265)-5,FALSE),IFERROR(INDEX(AK$337:AK$373,MATCH($F265,$B$337:$B$373,0))/VLOOKUP($F265,$B$337:$BB$373,MATCH(LEFT(TRIM(AK$6),FIND("~",SUBSTITUTE(AK$6,"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265))*HLOOKUP(LEFT(TRIM(AK$6),FIND("~",SUBSTITUTE(AK$6," ","~",LEN(TRIM(AK$6))-LEN(SUBSTITUTE(TRIM(AK$6)," ",""))))-1)&amp;" Total",$B$6:$BB$373,ROW($A265)-5,FALSE))</f>
        <v>0</v>
      </c>
      <c r="AL265" s="10">
        <f ca="1">IF(AL$5&lt;&gt;"",HLOOKUP(AL$5,Functionalization!$G$6:$R$373,ROW($A265)-5,FALSE),IFERROR(INDEX(AL$337:AL$373,MATCH($F265,$B$337:$B$373,0))/VLOOKUP($F265,$B$337:$BB$373,MATCH(LEFT(TRIM(AL$6),FIND("~",SUBSTITUTE(AL$6,"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265))*HLOOKUP(LEFT(TRIM(AL$6),FIND("~",SUBSTITUTE(AL$6," ","~",LEN(TRIM(AL$6))-LEN(SUBSTITUTE(TRIM(AL$6)," ",""))))-1)&amp;" Total",$B$6:$BB$373,ROW($A265)-5,FALSE))</f>
        <v>0</v>
      </c>
      <c r="AM265" s="10">
        <f ca="1">IF(AM$5&lt;&gt;"",HLOOKUP(AM$5,Functionalization!$G$6:$R$373,ROW($A265)-5,FALSE),IFERROR(INDEX(AM$337:AM$373,MATCH($F265,$B$337:$B$373,0))/VLOOKUP($F265,$B$337:$BB$373,MATCH(LEFT(TRIM(AM$6),FIND("~",SUBSTITUTE(AM$6,"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265))*HLOOKUP(LEFT(TRIM(AM$6),FIND("~",SUBSTITUTE(AM$6," ","~",LEN(TRIM(AM$6))-LEN(SUBSTITUTE(TRIM(AM$6)," ",""))))-1)&amp;" Total",$B$6:$BB$373,ROW($A265)-5,FALSE))</f>
        <v>0</v>
      </c>
      <c r="AN265" s="10">
        <f ca="1">IF(AN$5&lt;&gt;"",HLOOKUP(AN$5,Functionalization!$G$6:$R$373,ROW($A265)-5,FALSE),IFERROR(INDEX(AN$337:AN$373,MATCH($F265,$B$337:$B$373,0))/VLOOKUP($F265,$B$337:$BB$373,MATCH(LEFT(TRIM(AN$6),FIND("~",SUBSTITUTE(AN$6,"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265))*HLOOKUP(LEFT(TRIM(AN$6),FIND("~",SUBSTITUTE(AN$6," ","~",LEN(TRIM(AN$6))-LEN(SUBSTITUTE(TRIM(AN$6)," ",""))))-1)&amp;" Total",$B$6:$BB$373,ROW($A265)-5,FALSE))</f>
        <v>0</v>
      </c>
      <c r="AO265" s="10">
        <f ca="1">IF(AO$5&lt;&gt;"",HLOOKUP(AO$5,Functionalization!$G$6:$R$373,ROW($A265)-5,FALSE),IFERROR(INDEX(AO$337:AO$373,MATCH($F265,$B$337:$B$373,0))/VLOOKUP($F265,$B$337:$BB$373,MATCH(LEFT(TRIM(AO$6),FIND("~",SUBSTITUTE(AO$6,"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265))*HLOOKUP(LEFT(TRIM(AO$6),FIND("~",SUBSTITUTE(AO$6," ","~",LEN(TRIM(AO$6))-LEN(SUBSTITUTE(TRIM(AO$6)," ",""))))-1)&amp;" Total",$B$6:$BB$373,ROW($A265)-5,FALSE))</f>
        <v>0</v>
      </c>
      <c r="AP265" s="10">
        <f ca="1">IF(AP$5&lt;&gt;"",HLOOKUP(AP$5,Functionalization!$G$6:$R$373,ROW($A265)-5,FALSE),IFERROR(INDEX(AP$337:AP$373,MATCH($F265,$B$337:$B$373,0))/VLOOKUP($F265,$B$337:$BB$373,MATCH(LEFT(TRIM(AP$6),FIND("~",SUBSTITUTE(AP$6,"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265))*HLOOKUP(LEFT(TRIM(AP$6),FIND("~",SUBSTITUTE(AP$6," ","~",LEN(TRIM(AP$6))-LEN(SUBSTITUTE(TRIM(AP$6)," ",""))))-1)&amp;" Total",$B$6:$BB$373,ROW($A265)-5,FALSE))</f>
        <v>0</v>
      </c>
      <c r="AQ265" s="10">
        <f ca="1">IF(AQ$5&lt;&gt;"",HLOOKUP(AQ$5,Functionalization!$G$6:$R$373,ROW($A265)-5,FALSE),IFERROR(INDEX(AQ$337:AQ$373,MATCH($F265,$B$337:$B$373,0))/VLOOKUP($F265,$B$337:$BB$373,MATCH(LEFT(TRIM(AQ$6),FIND("~",SUBSTITUTE(AQ$6,"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265))*HLOOKUP(LEFT(TRIM(AQ$6),FIND("~",SUBSTITUTE(AQ$6," ","~",LEN(TRIM(AQ$6))-LEN(SUBSTITUTE(TRIM(AQ$6)," ",""))))-1)&amp;" Total",$B$6:$BB$373,ROW($A265)-5,FALSE))</f>
        <v>0</v>
      </c>
      <c r="AR265" s="10">
        <f ca="1">IF(AR$5&lt;&gt;"",HLOOKUP(AR$5,Functionalization!$G$6:$R$373,ROW($A265)-5,FALSE),IFERROR(INDEX(AR$337:AR$373,MATCH($F265,$B$337:$B$373,0))/VLOOKUP($F265,$B$337:$BB$373,MATCH(LEFT(TRIM(AR$6),FIND("~",SUBSTITUTE(AR$6,"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265))*HLOOKUP(LEFT(TRIM(AR$6),FIND("~",SUBSTITUTE(AR$6," ","~",LEN(TRIM(AR$6))-LEN(SUBSTITUTE(TRIM(AR$6)," ",""))))-1)&amp;" Total",$B$6:$BB$373,ROW($A265)-5,FALSE))</f>
        <v>0</v>
      </c>
      <c r="AS265" s="10">
        <f ca="1">IF(AS$5&lt;&gt;"",HLOOKUP(AS$5,Functionalization!$G$6:$R$373,ROW($A265)-5,FALSE),IFERROR(INDEX(AS$337:AS$373,MATCH($F265,$B$337:$B$373,0))/VLOOKUP($F265,$B$337:$BB$373,MATCH(LEFT(TRIM(AS$6),FIND("~",SUBSTITUTE(AS$6,"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265))*HLOOKUP(LEFT(TRIM(AS$6),FIND("~",SUBSTITUTE(AS$6," ","~",LEN(TRIM(AS$6))-LEN(SUBSTITUTE(TRIM(AS$6)," ",""))))-1)&amp;" Total",$B$6:$BB$373,ROW($A265)-5,FALSE))</f>
        <v>0</v>
      </c>
      <c r="AT265" s="10">
        <f ca="1">IF(AT$5&lt;&gt;"",HLOOKUP(AT$5,Functionalization!$G$6:$R$373,ROW($A265)-5,FALSE),IFERROR(INDEX(AT$337:AT$373,MATCH($F265,$B$337:$B$373,0))/VLOOKUP($F265,$B$337:$BB$373,MATCH(LEFT(TRIM(AT$6),FIND("~",SUBSTITUTE(AT$6,"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265))*HLOOKUP(LEFT(TRIM(AT$6),FIND("~",SUBSTITUTE(AT$6," ","~",LEN(TRIM(AT$6))-LEN(SUBSTITUTE(TRIM(AT$6)," ",""))))-1)&amp;" Total",$B$6:$BB$373,ROW($A265)-5,FALSE))</f>
        <v>0</v>
      </c>
      <c r="AU265" s="10">
        <f ca="1">IF(AU$5&lt;&gt;"",HLOOKUP(AU$5,Functionalization!$G$6:$R$373,ROW($A265)-5,FALSE),IFERROR(INDEX(AU$337:AU$373,MATCH($F265,$B$337:$B$373,0))/VLOOKUP($F265,$B$337:$BB$373,MATCH(LEFT(TRIM(AU$6),FIND("~",SUBSTITUTE(AU$6,"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265))*HLOOKUP(LEFT(TRIM(AU$6),FIND("~",SUBSTITUTE(AU$6," ","~",LEN(TRIM(AU$6))-LEN(SUBSTITUTE(TRIM(AU$6)," ",""))))-1)&amp;" Total",$B$6:$BB$373,ROW($A265)-5,FALSE))</f>
        <v>0</v>
      </c>
      <c r="AV265" s="10">
        <f ca="1">IF(AV$5&lt;&gt;"",HLOOKUP(AV$5,Functionalization!$G$6:$R$373,ROW($A265)-5,FALSE),IFERROR(INDEX(AV$337:AV$373,MATCH($F265,$B$337:$B$373,0))/VLOOKUP($F265,$B$337:$BB$373,MATCH(LEFT(TRIM(AV$6),FIND("~",SUBSTITUTE(AV$6,"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265))*HLOOKUP(LEFT(TRIM(AV$6),FIND("~",SUBSTITUTE(AV$6," ","~",LEN(TRIM(AV$6))-LEN(SUBSTITUTE(TRIM(AV$6)," ",""))))-1)&amp;" Total",$B$6:$BB$373,ROW($A265)-5,FALSE))</f>
        <v>0</v>
      </c>
      <c r="AW265" s="10">
        <f ca="1">IF(AW$5&lt;&gt;"",HLOOKUP(AW$5,Functionalization!$G$6:$R$373,ROW($A265)-5,FALSE),IFERROR(INDEX(AW$337:AW$373,MATCH($F265,$B$337:$B$373,0))/VLOOKUP($F265,$B$337:$BB$373,MATCH(LEFT(TRIM(AW$6),FIND("~",SUBSTITUTE(AW$6,"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265))*HLOOKUP(LEFT(TRIM(AW$6),FIND("~",SUBSTITUTE(AW$6," ","~",LEN(TRIM(AW$6))-LEN(SUBSTITUTE(TRIM(AW$6)," ",""))))-1)&amp;" Total",$B$6:$BB$373,ROW($A265)-5,FALSE))</f>
        <v>0</v>
      </c>
      <c r="AX265" s="10">
        <f ca="1">IF(AX$5&lt;&gt;"",HLOOKUP(AX$5,Functionalization!$G$6:$R$373,ROW($A265)-5,FALSE),IFERROR(INDEX(AX$337:AX$373,MATCH($F265,$B$337:$B$373,0))/VLOOKUP($F265,$B$337:$BB$373,MATCH(LEFT(TRIM(AX$6),FIND("~",SUBSTITUTE(AX$6,"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265))*HLOOKUP(LEFT(TRIM(AX$6),FIND("~",SUBSTITUTE(AX$6," ","~",LEN(TRIM(AX$6))-LEN(SUBSTITUTE(TRIM(AX$6)," ",""))))-1)&amp;" Total",$B$6:$BB$373,ROW($A265)-5,FALSE))</f>
        <v>0</v>
      </c>
      <c r="AY265" s="10">
        <f ca="1">IF(AY$5&lt;&gt;"",HLOOKUP(AY$5,Functionalization!$G$6:$R$373,ROW($A265)-5,FALSE),IFERROR(INDEX(AY$337:AY$373,MATCH($F265,$B$337:$B$373,0))/VLOOKUP($F265,$B$337:$BB$373,MATCH(LEFT(TRIM(AY$6),FIND("~",SUBSTITUTE(AY$6,"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265))*HLOOKUP(LEFT(TRIM(AY$6),FIND("~",SUBSTITUTE(AY$6," ","~",LEN(TRIM(AY$6))-LEN(SUBSTITUTE(TRIM(AY$6)," ",""))))-1)&amp;" Total",$B$6:$BB$373,ROW($A265)-5,FALSE))</f>
        <v>0</v>
      </c>
      <c r="AZ265" s="10">
        <f ca="1">IF(AZ$5&lt;&gt;"",HLOOKUP(AZ$5,Functionalization!$G$6:$R$373,ROW($A265)-5,FALSE),IFERROR(INDEX(AZ$337:AZ$373,MATCH($F265,$B$337:$B$373,0))/VLOOKUP($F265,$B$337:$BB$373,MATCH(LEFT(TRIM(AZ$6),FIND("~",SUBSTITUTE(AZ$6,"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265))*HLOOKUP(LEFT(TRIM(AZ$6),FIND("~",SUBSTITUTE(AZ$6," ","~",LEN(TRIM(AZ$6))-LEN(SUBSTITUTE(TRIM(AZ$6)," ",""))))-1)&amp;" Total",$B$6:$BB$373,ROW($A265)-5,FALSE))</f>
        <v>0</v>
      </c>
      <c r="BA265" s="10">
        <f ca="1">IF(BA$5&lt;&gt;"",HLOOKUP(BA$5,Functionalization!$G$6:$R$373,ROW($A265)-5,FALSE),IFERROR(INDEX(BA$337:BA$373,MATCH($F265,$B$337:$B$373,0))/VLOOKUP($F265,$B$337:$BB$373,MATCH(LEFT(TRIM(BA$6),FIND("~",SUBSTITUTE(BA$6,"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265))*HLOOKUP(LEFT(TRIM(BA$6),FIND("~",SUBSTITUTE(BA$6," ","~",LEN(TRIM(BA$6))-LEN(SUBSTITUTE(TRIM(BA$6)," ",""))))-1)&amp;" Total",$B$6:$BB$373,ROW($A265)-5,FALSE))</f>
        <v>0</v>
      </c>
      <c r="BB265" s="10">
        <f ca="1">IF(BB$5&lt;&gt;"",HLOOKUP(BB$5,Functionalization!$G$6:$R$373,ROW($A265)-5,FALSE),IFERROR(INDEX(BB$337:BB$373,MATCH($F265,$B$337:$B$373,0))/VLOOKUP($F265,$B$337:$BB$373,MATCH(LEFT(TRIM(BB$6),FIND("~",SUBSTITUTE(BB$6,"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265))*HLOOKUP(LEFT(TRIM(BB$6),FIND("~",SUBSTITUTE(BB$6," ","~",LEN(TRIM(BB$6))-LEN(SUBSTITUTE(TRIM(BB$6)," ",""))))-1)&amp;" Total",$B$6:$BB$373,ROW($A265)-5,FALSE))</f>
        <v>0</v>
      </c>
      <c r="BD265">
        <f ca="1">IFERROR(IF(SUMIF($G$6:$BB$6,BD$6&amp;" Total",$G265:$BB265)-(SUMIF($G$6:$BB$6,BD$6&amp;" "&amp;'Input-Func_Class'!$D$22,$G265:$BB265)+IFERROR(SUMIF($G$6:$BB$6,BD$6&amp;" "&amp;'Input-Func_Class'!$E$22,$G265:$BB265),SUMIF($G$6:$BB$6,BD$6&amp;" "&amp;'Input-Func_Class'!$B$24,$G265:$BB265))+SUMIF($G$6:$BB$6,BD$6&amp;" "&amp;'Input-Func_Class'!$F$22,$G265:$BB265))&lt;Check_Limit,0,1),1)</f>
        <v>0</v>
      </c>
      <c r="BE265">
        <f ca="1">IFERROR(IF(SUMIF($G$6:$BB$6,BE$6&amp;" Total",$G265:$BB265)-(SUMIF($G$6:$BB$6,BE$6&amp;" "&amp;'Input-Func_Class'!$D$22,$G265:$BB265)+IFERROR(SUMIF($G$6:$BB$6,BE$6&amp;" "&amp;'Input-Func_Class'!$E$22,$G265:$BB265),SUMIF($G$6:$BB$6,BE$6&amp;" "&amp;'Input-Func_Class'!$B$24,$G265:$BB265))+SUMIF($G$6:$BB$6,BE$6&amp;" "&amp;'Input-Func_Class'!$F$22,$G265:$BB265))&lt;Check_Limit,0,1),1)</f>
        <v>0</v>
      </c>
      <c r="BF265">
        <f ca="1">IFERROR(IF(SUMIF($G$6:$BB$6,BF$6&amp;" Total",$G265:$BB265)-(SUMIF($G$6:$BB$6,BF$6&amp;" "&amp;'Input-Func_Class'!$D$22,$G265:$BB265)+IFERROR(SUMIF($G$6:$BB$6,BF$6&amp;" "&amp;'Input-Func_Class'!$E$22,$G265:$BB265),SUMIF($G$6:$BB$6,BF$6&amp;" "&amp;'Input-Func_Class'!$B$24,$G265:$BB265))+SUMIF($G$6:$BB$6,BF$6&amp;" "&amp;'Input-Func_Class'!$F$22,$G265:$BB265))&lt;Check_Limit,0,1),1)</f>
        <v>0</v>
      </c>
      <c r="BG265">
        <f ca="1">IFERROR(IF(SUMIF($G$6:$BB$6,BG$6&amp;" Total",$G265:$BB265)-(SUMIF($G$6:$BB$6,BG$6&amp;" "&amp;'Input-Func_Class'!$D$22,$G265:$BB265)+IFERROR(SUMIF($G$6:$BB$6,BG$6&amp;" "&amp;'Input-Func_Class'!$E$22,$G265:$BB265),SUMIF($G$6:$BB$6,BG$6&amp;" "&amp;'Input-Func_Class'!$B$24,$G265:$BB265))+SUMIF($G$6:$BB$6,BG$6&amp;" "&amp;'Input-Func_Class'!$F$22,$G265:$BB265))&lt;Check_Limit,0,1),1)</f>
        <v>0</v>
      </c>
      <c r="BH265">
        <f ca="1">IFERROR(IF(SUMIF($G$6:$BB$6,BH$6&amp;" Total",$G265:$BB265)-(SUMIF($G$6:$BB$6,BH$6&amp;" "&amp;'Input-Func_Class'!$D$22,$G265:$BB265)+IFERROR(SUMIF($G$6:$BB$6,BH$6&amp;" "&amp;'Input-Func_Class'!$E$22,$G265:$BB265),SUMIF($G$6:$BB$6,BH$6&amp;" "&amp;'Input-Func_Class'!$B$24,$G265:$BB265))+SUMIF($G$6:$BB$6,BH$6&amp;" "&amp;'Input-Func_Class'!$F$22,$G265:$BB265))&lt;Check_Limit,0,1),1)</f>
        <v>0</v>
      </c>
      <c r="BI265">
        <f ca="1">IFERROR(IF(SUMIF($G$6:$BB$6,BI$6&amp;" Total",$G265:$BB265)-(SUMIF($G$6:$BB$6,BI$6&amp;" "&amp;'Input-Func_Class'!$D$22,$G265:$BB265)+IFERROR(SUMIF($G$6:$BB$6,BI$6&amp;" "&amp;'Input-Func_Class'!$E$22,$G265:$BB265),SUMIF($G$6:$BB$6,BI$6&amp;" "&amp;'Input-Func_Class'!$B$24,$G265:$BB265))+SUMIF($G$6:$BB$6,BI$6&amp;" "&amp;'Input-Func_Class'!$F$22,$G265:$BB265))&lt;Check_Limit,0,1),1)</f>
        <v>0</v>
      </c>
      <c r="BJ265">
        <f ca="1">IFERROR(IF(SUMIF($G$6:$BB$6,BJ$6&amp;" Total",$G265:$BB265)-(SUMIF($G$6:$BB$6,BJ$6&amp;" "&amp;'Input-Func_Class'!$D$22,$G265:$BB265)+IFERROR(SUMIF($G$6:$BB$6,BJ$6&amp;" "&amp;'Input-Func_Class'!$E$22,$G265:$BB265),SUMIF($G$6:$BB$6,BJ$6&amp;" "&amp;'Input-Func_Class'!$B$24,$G265:$BB265))+SUMIF($G$6:$BB$6,BJ$6&amp;" "&amp;'Input-Func_Class'!$F$22,$G265:$BB265))&lt;Check_Limit,0,1),1)</f>
        <v>0</v>
      </c>
      <c r="BK265">
        <f ca="1">IFERROR(IF(SUMIF($G$6:$BB$6,BK$6&amp;" Total",$G265:$BB265)-(SUMIF($G$6:$BB$6,BK$6&amp;" "&amp;'Input-Func_Class'!$D$22,$G265:$BB265)+IFERROR(SUMIF($G$6:$BB$6,BK$6&amp;" "&amp;'Input-Func_Class'!$E$22,$G265:$BB265),SUMIF($G$6:$BB$6,BK$6&amp;" "&amp;'Input-Func_Class'!$B$24,$G265:$BB265))+SUMIF($G$6:$BB$6,BK$6&amp;" "&amp;'Input-Func_Class'!$F$22,$G265:$BB265))&lt;Check_Limit,0,1),1)</f>
        <v>0</v>
      </c>
      <c r="BL265">
        <f ca="1">IFERROR(IF(SUMIF($G$6:$BB$6,BL$6&amp;" Total",$G265:$BB265)-(SUMIF($G$6:$BB$6,BL$6&amp;" "&amp;'Input-Func_Class'!$D$22,$G265:$BB265)+IFERROR(SUMIF($G$6:$BB$6,BL$6&amp;" "&amp;'Input-Func_Class'!$E$22,$G265:$BB265),SUMIF($G$6:$BB$6,BL$6&amp;" "&amp;'Input-Func_Class'!$B$24,$G265:$BB265))+SUMIF($G$6:$BB$6,BL$6&amp;" "&amp;'Input-Func_Class'!$F$22,$G265:$BB265))&lt;Check_Limit,0,1),1)</f>
        <v>0</v>
      </c>
      <c r="BM265">
        <f ca="1">IFERROR(IF(SUMIF($G$6:$BB$6,BM$6&amp;" Total",$G265:$BB265)-(SUMIF($G$6:$BB$6,BM$6&amp;" "&amp;'Input-Func_Class'!$D$22,$G265:$BB265)+IFERROR(SUMIF($G$6:$BB$6,BM$6&amp;" "&amp;'Input-Func_Class'!$E$22,$G265:$BB265),SUMIF($G$6:$BB$6,BM$6&amp;" "&amp;'Input-Func_Class'!$B$24,$G265:$BB265))+SUMIF($G$6:$BB$6,BM$6&amp;" "&amp;'Input-Func_Class'!$F$22,$G265:$BB265))&lt;Check_Limit,0,1),1)</f>
        <v>0</v>
      </c>
      <c r="BN265">
        <f ca="1">IFERROR(IF(SUMIF($G$6:$BB$6,BN$6&amp;" Total",$G265:$BB265)-(SUMIF($G$6:$BB$6,BN$6&amp;" "&amp;'Input-Func_Class'!$D$22,$G265:$BB265)+IFERROR(SUMIF($G$6:$BB$6,BN$6&amp;" "&amp;'Input-Func_Class'!$E$22,$G265:$BB265),SUMIF($G$6:$BB$6,BN$6&amp;" "&amp;'Input-Func_Class'!$B$24,$G265:$BB265))+SUMIF($G$6:$BB$6,BN$6&amp;" "&amp;'Input-Func_Class'!$F$22,$G265:$BB265))&lt;Check_Limit,0,1),1)</f>
        <v>0</v>
      </c>
      <c r="BO265">
        <f ca="1">IFERROR(IF(SUMIF($G$6:$BB$6,BO$6&amp;" Total",$G265:$BB265)-(SUMIF($G$6:$BB$6,BO$6&amp;" "&amp;'Input-Func_Class'!$D$22,$G265:$BB265)+IFERROR(SUMIF($G$6:$BB$6,BO$6&amp;" "&amp;'Input-Func_Class'!$E$22,$G265:$BB265),SUMIF($G$6:$BB$6,BO$6&amp;" "&amp;'Input-Func_Class'!$B$24,$G265:$BB265))+SUMIF($G$6:$BB$6,BO$6&amp;" "&amp;'Input-Func_Class'!$F$22,$G265:$BB265))&lt;Check_Limit,0,1),1)</f>
        <v>0</v>
      </c>
    </row>
    <row r="266" spans="1:67" outlineLevel="1">
      <c r="A266" s="31">
        <f>IF(ISBLANK('Input-Accounts'!A266),"",'Input-Accounts'!A266)</f>
        <v>236</v>
      </c>
      <c r="B266" s="53" t="str">
        <f>IF(ISBLANK('Input-Accounts'!B266),"",'Input-Accounts'!B266)</f>
        <v>M &amp; R STATION EQUIP-GENERAL</v>
      </c>
      <c r="C266" s="31">
        <f>IF(ISBLANK('Input-Accounts'!C266),"",'Input-Accounts'!C266)</f>
        <v>378.1</v>
      </c>
      <c r="D266" s="10">
        <f>Functionalization!$D266</f>
        <v>-5700</v>
      </c>
      <c r="E266" s="10">
        <f t="shared" ca="1" si="75"/>
        <v>0</v>
      </c>
      <c r="F266" s="3" t="str">
        <f>IF($D266=0,"-",IF('Input-Accounts'!$E266&lt;&gt;0,'Input-Accounts'!$E266,'Input-Accounts'!$G266))</f>
        <v>AVGERAGE STUDY</v>
      </c>
      <c r="G266" s="10">
        <f ca="1">IF(G$5&lt;&gt;"",HLOOKUP(G$5,Functionalization!$G$6:$R$373,ROW($A266)-5,FALSE),IFERROR(INDEX(G$337:G$373,MATCH($F266,$B$337:$B$373,0))/VLOOKUP($F266,$B$337:$BB$373,MATCH(LEFT(TRIM(G$6),FIND("~",SUBSTITUTE(G$6,"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266))*HLOOKUP(LEFT(TRIM(G$6),FIND("~",SUBSTITUTE(G$6," ","~",LEN(TRIM(G$6))-LEN(SUBSTITUTE(TRIM(G$6)," ",""))))-1)&amp;" Total",$B$6:$BB$373,ROW($A266)-5,FALSE))</f>
        <v>-5700</v>
      </c>
      <c r="H266" s="10">
        <f ca="1">IF(H$5&lt;&gt;"",HLOOKUP(H$5,Functionalization!$G$6:$R$373,ROW($A266)-5,FALSE),IFERROR(INDEX(H$337:H$373,MATCH($F266,$B$337:$B$373,0))/VLOOKUP($F266,$B$337:$BB$373,MATCH(LEFT(TRIM(H$6),FIND("~",SUBSTITUTE(H$6,"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266))*HLOOKUP(LEFT(TRIM(H$6),FIND("~",SUBSTITUTE(H$6," ","~",LEN(TRIM(H$6))-LEN(SUBSTITUTE(TRIM(H$6)," ",""))))-1)&amp;" Total",$B$6:$BB$373,ROW($A266)-5,FALSE))</f>
        <v>-4229.2507621289888</v>
      </c>
      <c r="I266" s="10">
        <f ca="1">IF(I$5&lt;&gt;"",HLOOKUP(I$5,Functionalization!$G$6:$R$373,ROW($A266)-5,FALSE),IFERROR(INDEX(I$337:I$373,MATCH($F266,$B$337:$B$373,0))/VLOOKUP($F266,$B$337:$BB$373,MATCH(LEFT(TRIM(I$6),FIND("~",SUBSTITUTE(I$6,"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266))*HLOOKUP(LEFT(TRIM(I$6),FIND("~",SUBSTITUTE(I$6," ","~",LEN(TRIM(I$6))-LEN(SUBSTITUTE(TRIM(I$6)," ",""))))-1)&amp;" Total",$B$6:$BB$373,ROW($A266)-5,FALSE))</f>
        <v>0</v>
      </c>
      <c r="J266" s="10">
        <f ca="1">IF(J$5&lt;&gt;"",HLOOKUP(J$5,Functionalization!$G$6:$R$373,ROW($A266)-5,FALSE),IFERROR(INDEX(J$337:J$373,MATCH($F266,$B$337:$B$373,0))/VLOOKUP($F266,$B$337:$BB$373,MATCH(LEFT(TRIM(J$6),FIND("~",SUBSTITUTE(J$6,"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266))*HLOOKUP(LEFT(TRIM(J$6),FIND("~",SUBSTITUTE(J$6," ","~",LEN(TRIM(J$6))-LEN(SUBSTITUTE(TRIM(J$6)," ",""))))-1)&amp;" Total",$B$6:$BB$373,ROW($A266)-5,FALSE))</f>
        <v>-1470.749237871011</v>
      </c>
      <c r="K266" s="10">
        <f ca="1">IF(K$5&lt;&gt;"",HLOOKUP(K$5,Functionalization!$G$6:$R$373,ROW($A266)-5,FALSE),IFERROR(INDEX(K$337:K$373,MATCH($F266,$B$337:$B$373,0))/VLOOKUP($F266,$B$337:$BB$373,MATCH(LEFT(TRIM(K$6),FIND("~",SUBSTITUTE(K$6,"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266))*HLOOKUP(LEFT(TRIM(K$6),FIND("~",SUBSTITUTE(K$6," ","~",LEN(TRIM(K$6))-LEN(SUBSTITUTE(TRIM(K$6)," ",""))))-1)&amp;" Total",$B$6:$BB$373,ROW($A266)-5,FALSE))</f>
        <v>0</v>
      </c>
      <c r="L266" s="10">
        <f ca="1">IF(L$5&lt;&gt;"",HLOOKUP(L$5,Functionalization!$G$6:$R$373,ROW($A266)-5,FALSE),IFERROR(INDEX(L$337:L$373,MATCH($F266,$B$337:$B$373,0))/VLOOKUP($F266,$B$337:$BB$373,MATCH(LEFT(TRIM(L$6),FIND("~",SUBSTITUTE(L$6,"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266))*HLOOKUP(LEFT(TRIM(L$6),FIND("~",SUBSTITUTE(L$6," ","~",LEN(TRIM(L$6))-LEN(SUBSTITUTE(TRIM(L$6)," ",""))))-1)&amp;" Total",$B$6:$BB$373,ROW($A266)-5,FALSE))</f>
        <v>0</v>
      </c>
      <c r="M266" s="10">
        <f ca="1">IF(M$5&lt;&gt;"",HLOOKUP(M$5,Functionalization!$G$6:$R$373,ROW($A266)-5,FALSE),IFERROR(INDEX(M$337:M$373,MATCH($F266,$B$337:$B$373,0))/VLOOKUP($F266,$B$337:$BB$373,MATCH(LEFT(TRIM(M$6),FIND("~",SUBSTITUTE(M$6,"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266))*HLOOKUP(LEFT(TRIM(M$6),FIND("~",SUBSTITUTE(M$6," ","~",LEN(TRIM(M$6))-LEN(SUBSTITUTE(TRIM(M$6)," ",""))))-1)&amp;" Total",$B$6:$BB$373,ROW($A266)-5,FALSE))</f>
        <v>0</v>
      </c>
      <c r="N266" s="10">
        <f ca="1">IF(N$5&lt;&gt;"",HLOOKUP(N$5,Functionalization!$G$6:$R$373,ROW($A266)-5,FALSE),IFERROR(INDEX(N$337:N$373,MATCH($F266,$B$337:$B$373,0))/VLOOKUP($F266,$B$337:$BB$373,MATCH(LEFT(TRIM(N$6),FIND("~",SUBSTITUTE(N$6,"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266))*HLOOKUP(LEFT(TRIM(N$6),FIND("~",SUBSTITUTE(N$6," ","~",LEN(TRIM(N$6))-LEN(SUBSTITUTE(TRIM(N$6)," ",""))))-1)&amp;" Total",$B$6:$BB$373,ROW($A266)-5,FALSE))</f>
        <v>0</v>
      </c>
      <c r="O266" s="10">
        <f ca="1">IF(O$5&lt;&gt;"",HLOOKUP(O$5,Functionalization!$G$6:$R$373,ROW($A266)-5,FALSE),IFERROR(INDEX(O$337:O$373,MATCH($F266,$B$337:$B$373,0))/VLOOKUP($F266,$B$337:$BB$373,MATCH(LEFT(TRIM(O$6),FIND("~",SUBSTITUTE(O$6,"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266))*HLOOKUP(LEFT(TRIM(O$6),FIND("~",SUBSTITUTE(O$6," ","~",LEN(TRIM(O$6))-LEN(SUBSTITUTE(TRIM(O$6)," ",""))))-1)&amp;" Total",$B$6:$BB$373,ROW($A266)-5,FALSE))</f>
        <v>0</v>
      </c>
      <c r="P266" s="10">
        <f ca="1">IF(P$5&lt;&gt;"",HLOOKUP(P$5,Functionalization!$G$6:$R$373,ROW($A266)-5,FALSE),IFERROR(INDEX(P$337:P$373,MATCH($F266,$B$337:$B$373,0))/VLOOKUP($F266,$B$337:$BB$373,MATCH(LEFT(TRIM(P$6),FIND("~",SUBSTITUTE(P$6,"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266))*HLOOKUP(LEFT(TRIM(P$6),FIND("~",SUBSTITUTE(P$6," ","~",LEN(TRIM(P$6))-LEN(SUBSTITUTE(TRIM(P$6)," ",""))))-1)&amp;" Total",$B$6:$BB$373,ROW($A266)-5,FALSE))</f>
        <v>0</v>
      </c>
      <c r="Q266" s="10">
        <f ca="1">IF(Q$5&lt;&gt;"",HLOOKUP(Q$5,Functionalization!$G$6:$R$373,ROW($A266)-5,FALSE),IFERROR(INDEX(Q$337:Q$373,MATCH($F266,$B$337:$B$373,0))/VLOOKUP($F266,$B$337:$BB$373,MATCH(LEFT(TRIM(Q$6),FIND("~",SUBSTITUTE(Q$6,"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266))*HLOOKUP(LEFT(TRIM(Q$6),FIND("~",SUBSTITUTE(Q$6," ","~",LEN(TRIM(Q$6))-LEN(SUBSTITUTE(TRIM(Q$6)," ",""))))-1)&amp;" Total",$B$6:$BB$373,ROW($A266)-5,FALSE))</f>
        <v>0</v>
      </c>
      <c r="R266" s="10">
        <f ca="1">IF(R$5&lt;&gt;"",HLOOKUP(R$5,Functionalization!$G$6:$R$373,ROW($A266)-5,FALSE),IFERROR(INDEX(R$337:R$373,MATCH($F266,$B$337:$B$373,0))/VLOOKUP($F266,$B$337:$BB$373,MATCH(LEFT(TRIM(R$6),FIND("~",SUBSTITUTE(R$6,"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266))*HLOOKUP(LEFT(TRIM(R$6),FIND("~",SUBSTITUTE(R$6," ","~",LEN(TRIM(R$6))-LEN(SUBSTITUTE(TRIM(R$6)," ",""))))-1)&amp;" Total",$B$6:$BB$373,ROW($A266)-5,FALSE))</f>
        <v>0</v>
      </c>
      <c r="S266" s="10">
        <f ca="1">IF(S$5&lt;&gt;"",HLOOKUP(S$5,Functionalization!$G$6:$R$373,ROW($A266)-5,FALSE),IFERROR(INDEX(S$337:S$373,MATCH($F266,$B$337:$B$373,0))/VLOOKUP($F266,$B$337:$BB$373,MATCH(LEFT(TRIM(S$6),FIND("~",SUBSTITUTE(S$6,"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266))*HLOOKUP(LEFT(TRIM(S$6),FIND("~",SUBSTITUTE(S$6," ","~",LEN(TRIM(S$6))-LEN(SUBSTITUTE(TRIM(S$6)," ",""))))-1)&amp;" Total",$B$6:$BB$373,ROW($A266)-5,FALSE))</f>
        <v>0</v>
      </c>
      <c r="T266" s="10">
        <f ca="1">IF(T$5&lt;&gt;"",HLOOKUP(T$5,Functionalization!$G$6:$R$373,ROW($A266)-5,FALSE),IFERROR(INDEX(T$337:T$373,MATCH($F266,$B$337:$B$373,0))/VLOOKUP($F266,$B$337:$BB$373,MATCH(LEFT(TRIM(T$6),FIND("~",SUBSTITUTE(T$6,"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266))*HLOOKUP(LEFT(TRIM(T$6),FIND("~",SUBSTITUTE(T$6," ","~",LEN(TRIM(T$6))-LEN(SUBSTITUTE(TRIM(T$6)," ",""))))-1)&amp;" Total",$B$6:$BB$373,ROW($A266)-5,FALSE))</f>
        <v>0</v>
      </c>
      <c r="U266" s="10">
        <f ca="1">IF(U$5&lt;&gt;"",HLOOKUP(U$5,Functionalization!$G$6:$R$373,ROW($A266)-5,FALSE),IFERROR(INDEX(U$337:U$373,MATCH($F266,$B$337:$B$373,0))/VLOOKUP($F266,$B$337:$BB$373,MATCH(LEFT(TRIM(U$6),FIND("~",SUBSTITUTE(U$6,"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266))*HLOOKUP(LEFT(TRIM(U$6),FIND("~",SUBSTITUTE(U$6," ","~",LEN(TRIM(U$6))-LEN(SUBSTITUTE(TRIM(U$6)," ",""))))-1)&amp;" Total",$B$6:$BB$373,ROW($A266)-5,FALSE))</f>
        <v>0</v>
      </c>
      <c r="V266" s="10">
        <f ca="1">IF(V$5&lt;&gt;"",HLOOKUP(V$5,Functionalization!$G$6:$R$373,ROW($A266)-5,FALSE),IFERROR(INDEX(V$337:V$373,MATCH($F266,$B$337:$B$373,0))/VLOOKUP($F266,$B$337:$BB$373,MATCH(LEFT(TRIM(V$6),FIND("~",SUBSTITUTE(V$6,"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266))*HLOOKUP(LEFT(TRIM(V$6),FIND("~",SUBSTITUTE(V$6," ","~",LEN(TRIM(V$6))-LEN(SUBSTITUTE(TRIM(V$6)," ",""))))-1)&amp;" Total",$B$6:$BB$373,ROW($A266)-5,FALSE))</f>
        <v>0</v>
      </c>
      <c r="W266" s="10">
        <f ca="1">IF(W$5&lt;&gt;"",HLOOKUP(W$5,Functionalization!$G$6:$R$373,ROW($A266)-5,FALSE),IFERROR(INDEX(W$337:W$373,MATCH($F266,$B$337:$B$373,0))/VLOOKUP($F266,$B$337:$BB$373,MATCH(LEFT(TRIM(W$6),FIND("~",SUBSTITUTE(W$6,"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266))*HLOOKUP(LEFT(TRIM(W$6),FIND("~",SUBSTITUTE(W$6," ","~",LEN(TRIM(W$6))-LEN(SUBSTITUTE(TRIM(W$6)," ",""))))-1)&amp;" Total",$B$6:$BB$373,ROW($A266)-5,FALSE))</f>
        <v>0</v>
      </c>
      <c r="X266" s="10">
        <f ca="1">IF(X$5&lt;&gt;"",HLOOKUP(X$5,Functionalization!$G$6:$R$373,ROW($A266)-5,FALSE),IFERROR(INDEX(X$337:X$373,MATCH($F266,$B$337:$B$373,0))/VLOOKUP($F266,$B$337:$BB$373,MATCH(LEFT(TRIM(X$6),FIND("~",SUBSTITUTE(X$6,"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266))*HLOOKUP(LEFT(TRIM(X$6),FIND("~",SUBSTITUTE(X$6," ","~",LEN(TRIM(X$6))-LEN(SUBSTITUTE(TRIM(X$6)," ",""))))-1)&amp;" Total",$B$6:$BB$373,ROW($A266)-5,FALSE))</f>
        <v>0</v>
      </c>
      <c r="Y266" s="10">
        <f ca="1">IF(Y$5&lt;&gt;"",HLOOKUP(Y$5,Functionalization!$G$6:$R$373,ROW($A266)-5,FALSE),IFERROR(INDEX(Y$337:Y$373,MATCH($F266,$B$337:$B$373,0))/VLOOKUP($F266,$B$337:$BB$373,MATCH(LEFT(TRIM(Y$6),FIND("~",SUBSTITUTE(Y$6,"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266))*HLOOKUP(LEFT(TRIM(Y$6),FIND("~",SUBSTITUTE(Y$6," ","~",LEN(TRIM(Y$6))-LEN(SUBSTITUTE(TRIM(Y$6)," ",""))))-1)&amp;" Total",$B$6:$BB$373,ROW($A266)-5,FALSE))</f>
        <v>0</v>
      </c>
      <c r="Z266" s="10">
        <f ca="1">IF(Z$5&lt;&gt;"",HLOOKUP(Z$5,Functionalization!$G$6:$R$373,ROW($A266)-5,FALSE),IFERROR(INDEX(Z$337:Z$373,MATCH($F266,$B$337:$B$373,0))/VLOOKUP($F266,$B$337:$BB$373,MATCH(LEFT(TRIM(Z$6),FIND("~",SUBSTITUTE(Z$6,"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266))*HLOOKUP(LEFT(TRIM(Z$6),FIND("~",SUBSTITUTE(Z$6," ","~",LEN(TRIM(Z$6))-LEN(SUBSTITUTE(TRIM(Z$6)," ",""))))-1)&amp;" Total",$B$6:$BB$373,ROW($A266)-5,FALSE))</f>
        <v>0</v>
      </c>
      <c r="AA266" s="10">
        <f ca="1">IF(AA$5&lt;&gt;"",HLOOKUP(AA$5,Functionalization!$G$6:$R$373,ROW($A266)-5,FALSE),IFERROR(INDEX(AA$337:AA$373,MATCH($F266,$B$337:$B$373,0))/VLOOKUP($F266,$B$337:$BB$373,MATCH(LEFT(TRIM(AA$6),FIND("~",SUBSTITUTE(AA$6,"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266))*HLOOKUP(LEFT(TRIM(AA$6),FIND("~",SUBSTITUTE(AA$6," ","~",LEN(TRIM(AA$6))-LEN(SUBSTITUTE(TRIM(AA$6)," ",""))))-1)&amp;" Total",$B$6:$BB$373,ROW($A266)-5,FALSE))</f>
        <v>0</v>
      </c>
      <c r="AB266" s="10">
        <f ca="1">IF(AB$5&lt;&gt;"",HLOOKUP(AB$5,Functionalization!$G$6:$R$373,ROW($A266)-5,FALSE),IFERROR(INDEX(AB$337:AB$373,MATCH($F266,$B$337:$B$373,0))/VLOOKUP($F266,$B$337:$BB$373,MATCH(LEFT(TRIM(AB$6),FIND("~",SUBSTITUTE(AB$6,"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266))*HLOOKUP(LEFT(TRIM(AB$6),FIND("~",SUBSTITUTE(AB$6," ","~",LEN(TRIM(AB$6))-LEN(SUBSTITUTE(TRIM(AB$6)," ",""))))-1)&amp;" Total",$B$6:$BB$373,ROW($A266)-5,FALSE))</f>
        <v>0</v>
      </c>
      <c r="AC266" s="10">
        <f ca="1">IF(AC$5&lt;&gt;"",HLOOKUP(AC$5,Functionalization!$G$6:$R$373,ROW($A266)-5,FALSE),IFERROR(INDEX(AC$337:AC$373,MATCH($F266,$B$337:$B$373,0))/VLOOKUP($F266,$B$337:$BB$373,MATCH(LEFT(TRIM(AC$6),FIND("~",SUBSTITUTE(AC$6,"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266))*HLOOKUP(LEFT(TRIM(AC$6),FIND("~",SUBSTITUTE(AC$6," ","~",LEN(TRIM(AC$6))-LEN(SUBSTITUTE(TRIM(AC$6)," ",""))))-1)&amp;" Total",$B$6:$BB$373,ROW($A266)-5,FALSE))</f>
        <v>0</v>
      </c>
      <c r="AD266" s="10">
        <f ca="1">IF(AD$5&lt;&gt;"",HLOOKUP(AD$5,Functionalization!$G$6:$R$373,ROW($A266)-5,FALSE),IFERROR(INDEX(AD$337:AD$373,MATCH($F266,$B$337:$B$373,0))/VLOOKUP($F266,$B$337:$BB$373,MATCH(LEFT(TRIM(AD$6),FIND("~",SUBSTITUTE(AD$6,"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266))*HLOOKUP(LEFT(TRIM(AD$6),FIND("~",SUBSTITUTE(AD$6," ","~",LEN(TRIM(AD$6))-LEN(SUBSTITUTE(TRIM(AD$6)," ",""))))-1)&amp;" Total",$B$6:$BB$373,ROW($A266)-5,FALSE))</f>
        <v>0</v>
      </c>
      <c r="AE266" s="10">
        <f ca="1">IF(AE$5&lt;&gt;"",HLOOKUP(AE$5,Functionalization!$G$6:$R$373,ROW($A266)-5,FALSE),IFERROR(INDEX(AE$337:AE$373,MATCH($F266,$B$337:$B$373,0))/VLOOKUP($F266,$B$337:$BB$373,MATCH(LEFT(TRIM(AE$6),FIND("~",SUBSTITUTE(AE$6,"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266))*HLOOKUP(LEFT(TRIM(AE$6),FIND("~",SUBSTITUTE(AE$6," ","~",LEN(TRIM(AE$6))-LEN(SUBSTITUTE(TRIM(AE$6)," ",""))))-1)&amp;" Total",$B$6:$BB$373,ROW($A266)-5,FALSE))</f>
        <v>0</v>
      </c>
      <c r="AF266" s="10">
        <f ca="1">IF(AF$5&lt;&gt;"",HLOOKUP(AF$5,Functionalization!$G$6:$R$373,ROW($A266)-5,FALSE),IFERROR(INDEX(AF$337:AF$373,MATCH($F266,$B$337:$B$373,0))/VLOOKUP($F266,$B$337:$BB$373,MATCH(LEFT(TRIM(AF$6),FIND("~",SUBSTITUTE(AF$6,"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266))*HLOOKUP(LEFT(TRIM(AF$6),FIND("~",SUBSTITUTE(AF$6," ","~",LEN(TRIM(AF$6))-LEN(SUBSTITUTE(TRIM(AF$6)," ",""))))-1)&amp;" Total",$B$6:$BB$373,ROW($A266)-5,FALSE))</f>
        <v>0</v>
      </c>
      <c r="AG266" s="10">
        <f ca="1">IF(AG$5&lt;&gt;"",HLOOKUP(AG$5,Functionalization!$G$6:$R$373,ROW($A266)-5,FALSE),IFERROR(INDEX(AG$337:AG$373,MATCH($F266,$B$337:$B$373,0))/VLOOKUP($F266,$B$337:$BB$373,MATCH(LEFT(TRIM(AG$6),FIND("~",SUBSTITUTE(AG$6,"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266))*HLOOKUP(LEFT(TRIM(AG$6),FIND("~",SUBSTITUTE(AG$6," ","~",LEN(TRIM(AG$6))-LEN(SUBSTITUTE(TRIM(AG$6)," ",""))))-1)&amp;" Total",$B$6:$BB$373,ROW($A266)-5,FALSE))</f>
        <v>0</v>
      </c>
      <c r="AH266" s="10">
        <f ca="1">IF(AH$5&lt;&gt;"",HLOOKUP(AH$5,Functionalization!$G$6:$R$373,ROW($A266)-5,FALSE),IFERROR(INDEX(AH$337:AH$373,MATCH($F266,$B$337:$B$373,0))/VLOOKUP($F266,$B$337:$BB$373,MATCH(LEFT(TRIM(AH$6),FIND("~",SUBSTITUTE(AH$6,"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266))*HLOOKUP(LEFT(TRIM(AH$6),FIND("~",SUBSTITUTE(AH$6," ","~",LEN(TRIM(AH$6))-LEN(SUBSTITUTE(TRIM(AH$6)," ",""))))-1)&amp;" Total",$B$6:$BB$373,ROW($A266)-5,FALSE))</f>
        <v>0</v>
      </c>
      <c r="AI266" s="10">
        <f ca="1">IF(AI$5&lt;&gt;"",HLOOKUP(AI$5,Functionalization!$G$6:$R$373,ROW($A266)-5,FALSE),IFERROR(INDEX(AI$337:AI$373,MATCH($F266,$B$337:$B$373,0))/VLOOKUP($F266,$B$337:$BB$373,MATCH(LEFT(TRIM(AI$6),FIND("~",SUBSTITUTE(AI$6,"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266))*HLOOKUP(LEFT(TRIM(AI$6),FIND("~",SUBSTITUTE(AI$6," ","~",LEN(TRIM(AI$6))-LEN(SUBSTITUTE(TRIM(AI$6)," ",""))))-1)&amp;" Total",$B$6:$BB$373,ROW($A266)-5,FALSE))</f>
        <v>0</v>
      </c>
      <c r="AJ266" s="10">
        <f ca="1">IF(AJ$5&lt;&gt;"",HLOOKUP(AJ$5,Functionalization!$G$6:$R$373,ROW($A266)-5,FALSE),IFERROR(INDEX(AJ$337:AJ$373,MATCH($F266,$B$337:$B$373,0))/VLOOKUP($F266,$B$337:$BB$373,MATCH(LEFT(TRIM(AJ$6),FIND("~",SUBSTITUTE(AJ$6,"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266))*HLOOKUP(LEFT(TRIM(AJ$6),FIND("~",SUBSTITUTE(AJ$6," ","~",LEN(TRIM(AJ$6))-LEN(SUBSTITUTE(TRIM(AJ$6)," ",""))))-1)&amp;" Total",$B$6:$BB$373,ROW($A266)-5,FALSE))</f>
        <v>0</v>
      </c>
      <c r="AK266" s="10">
        <f ca="1">IF(AK$5&lt;&gt;"",HLOOKUP(AK$5,Functionalization!$G$6:$R$373,ROW($A266)-5,FALSE),IFERROR(INDEX(AK$337:AK$373,MATCH($F266,$B$337:$B$373,0))/VLOOKUP($F266,$B$337:$BB$373,MATCH(LEFT(TRIM(AK$6),FIND("~",SUBSTITUTE(AK$6,"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266))*HLOOKUP(LEFT(TRIM(AK$6),FIND("~",SUBSTITUTE(AK$6," ","~",LEN(TRIM(AK$6))-LEN(SUBSTITUTE(TRIM(AK$6)," ",""))))-1)&amp;" Total",$B$6:$BB$373,ROW($A266)-5,FALSE))</f>
        <v>0</v>
      </c>
      <c r="AL266" s="10">
        <f ca="1">IF(AL$5&lt;&gt;"",HLOOKUP(AL$5,Functionalization!$G$6:$R$373,ROW($A266)-5,FALSE),IFERROR(INDEX(AL$337:AL$373,MATCH($F266,$B$337:$B$373,0))/VLOOKUP($F266,$B$337:$BB$373,MATCH(LEFT(TRIM(AL$6),FIND("~",SUBSTITUTE(AL$6,"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266))*HLOOKUP(LEFT(TRIM(AL$6),FIND("~",SUBSTITUTE(AL$6," ","~",LEN(TRIM(AL$6))-LEN(SUBSTITUTE(TRIM(AL$6)," ",""))))-1)&amp;" Total",$B$6:$BB$373,ROW($A266)-5,FALSE))</f>
        <v>0</v>
      </c>
      <c r="AM266" s="10">
        <f ca="1">IF(AM$5&lt;&gt;"",HLOOKUP(AM$5,Functionalization!$G$6:$R$373,ROW($A266)-5,FALSE),IFERROR(INDEX(AM$337:AM$373,MATCH($F266,$B$337:$B$373,0))/VLOOKUP($F266,$B$337:$BB$373,MATCH(LEFT(TRIM(AM$6),FIND("~",SUBSTITUTE(AM$6,"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266))*HLOOKUP(LEFT(TRIM(AM$6),FIND("~",SUBSTITUTE(AM$6," ","~",LEN(TRIM(AM$6))-LEN(SUBSTITUTE(TRIM(AM$6)," ",""))))-1)&amp;" Total",$B$6:$BB$373,ROW($A266)-5,FALSE))</f>
        <v>0</v>
      </c>
      <c r="AN266" s="10">
        <f ca="1">IF(AN$5&lt;&gt;"",HLOOKUP(AN$5,Functionalization!$G$6:$R$373,ROW($A266)-5,FALSE),IFERROR(INDEX(AN$337:AN$373,MATCH($F266,$B$337:$B$373,0))/VLOOKUP($F266,$B$337:$BB$373,MATCH(LEFT(TRIM(AN$6),FIND("~",SUBSTITUTE(AN$6,"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266))*HLOOKUP(LEFT(TRIM(AN$6),FIND("~",SUBSTITUTE(AN$6," ","~",LEN(TRIM(AN$6))-LEN(SUBSTITUTE(TRIM(AN$6)," ",""))))-1)&amp;" Total",$B$6:$BB$373,ROW($A266)-5,FALSE))</f>
        <v>0</v>
      </c>
      <c r="AO266" s="10">
        <f ca="1">IF(AO$5&lt;&gt;"",HLOOKUP(AO$5,Functionalization!$G$6:$R$373,ROW($A266)-5,FALSE),IFERROR(INDEX(AO$337:AO$373,MATCH($F266,$B$337:$B$373,0))/VLOOKUP($F266,$B$337:$BB$373,MATCH(LEFT(TRIM(AO$6),FIND("~",SUBSTITUTE(AO$6,"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266))*HLOOKUP(LEFT(TRIM(AO$6),FIND("~",SUBSTITUTE(AO$6," ","~",LEN(TRIM(AO$6))-LEN(SUBSTITUTE(TRIM(AO$6)," ",""))))-1)&amp;" Total",$B$6:$BB$373,ROW($A266)-5,FALSE))</f>
        <v>0</v>
      </c>
      <c r="AP266" s="10">
        <f ca="1">IF(AP$5&lt;&gt;"",HLOOKUP(AP$5,Functionalization!$G$6:$R$373,ROW($A266)-5,FALSE),IFERROR(INDEX(AP$337:AP$373,MATCH($F266,$B$337:$B$373,0))/VLOOKUP($F266,$B$337:$BB$373,MATCH(LEFT(TRIM(AP$6),FIND("~",SUBSTITUTE(AP$6,"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266))*HLOOKUP(LEFT(TRIM(AP$6),FIND("~",SUBSTITUTE(AP$6," ","~",LEN(TRIM(AP$6))-LEN(SUBSTITUTE(TRIM(AP$6)," ",""))))-1)&amp;" Total",$B$6:$BB$373,ROW($A266)-5,FALSE))</f>
        <v>0</v>
      </c>
      <c r="AQ266" s="10">
        <f ca="1">IF(AQ$5&lt;&gt;"",HLOOKUP(AQ$5,Functionalization!$G$6:$R$373,ROW($A266)-5,FALSE),IFERROR(INDEX(AQ$337:AQ$373,MATCH($F266,$B$337:$B$373,0))/VLOOKUP($F266,$B$337:$BB$373,MATCH(LEFT(TRIM(AQ$6),FIND("~",SUBSTITUTE(AQ$6,"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266))*HLOOKUP(LEFT(TRIM(AQ$6),FIND("~",SUBSTITUTE(AQ$6," ","~",LEN(TRIM(AQ$6))-LEN(SUBSTITUTE(TRIM(AQ$6)," ",""))))-1)&amp;" Total",$B$6:$BB$373,ROW($A266)-5,FALSE))</f>
        <v>0</v>
      </c>
      <c r="AR266" s="10">
        <f ca="1">IF(AR$5&lt;&gt;"",HLOOKUP(AR$5,Functionalization!$G$6:$R$373,ROW($A266)-5,FALSE),IFERROR(INDEX(AR$337:AR$373,MATCH($F266,$B$337:$B$373,0))/VLOOKUP($F266,$B$337:$BB$373,MATCH(LEFT(TRIM(AR$6),FIND("~",SUBSTITUTE(AR$6,"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266))*HLOOKUP(LEFT(TRIM(AR$6),FIND("~",SUBSTITUTE(AR$6," ","~",LEN(TRIM(AR$6))-LEN(SUBSTITUTE(TRIM(AR$6)," ",""))))-1)&amp;" Total",$B$6:$BB$373,ROW($A266)-5,FALSE))</f>
        <v>0</v>
      </c>
      <c r="AS266" s="10">
        <f ca="1">IF(AS$5&lt;&gt;"",HLOOKUP(AS$5,Functionalization!$G$6:$R$373,ROW($A266)-5,FALSE),IFERROR(INDEX(AS$337:AS$373,MATCH($F266,$B$337:$B$373,0))/VLOOKUP($F266,$B$337:$BB$373,MATCH(LEFT(TRIM(AS$6),FIND("~",SUBSTITUTE(AS$6,"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266))*HLOOKUP(LEFT(TRIM(AS$6),FIND("~",SUBSTITUTE(AS$6," ","~",LEN(TRIM(AS$6))-LEN(SUBSTITUTE(TRIM(AS$6)," ",""))))-1)&amp;" Total",$B$6:$BB$373,ROW($A266)-5,FALSE))</f>
        <v>0</v>
      </c>
      <c r="AT266" s="10">
        <f ca="1">IF(AT$5&lt;&gt;"",HLOOKUP(AT$5,Functionalization!$G$6:$R$373,ROW($A266)-5,FALSE),IFERROR(INDEX(AT$337:AT$373,MATCH($F266,$B$337:$B$373,0))/VLOOKUP($F266,$B$337:$BB$373,MATCH(LEFT(TRIM(AT$6),FIND("~",SUBSTITUTE(AT$6,"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266))*HLOOKUP(LEFT(TRIM(AT$6),FIND("~",SUBSTITUTE(AT$6," ","~",LEN(TRIM(AT$6))-LEN(SUBSTITUTE(TRIM(AT$6)," ",""))))-1)&amp;" Total",$B$6:$BB$373,ROW($A266)-5,FALSE))</f>
        <v>0</v>
      </c>
      <c r="AU266" s="10">
        <f ca="1">IF(AU$5&lt;&gt;"",HLOOKUP(AU$5,Functionalization!$G$6:$R$373,ROW($A266)-5,FALSE),IFERROR(INDEX(AU$337:AU$373,MATCH($F266,$B$337:$B$373,0))/VLOOKUP($F266,$B$337:$BB$373,MATCH(LEFT(TRIM(AU$6),FIND("~",SUBSTITUTE(AU$6,"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266))*HLOOKUP(LEFT(TRIM(AU$6),FIND("~",SUBSTITUTE(AU$6," ","~",LEN(TRIM(AU$6))-LEN(SUBSTITUTE(TRIM(AU$6)," ",""))))-1)&amp;" Total",$B$6:$BB$373,ROW($A266)-5,FALSE))</f>
        <v>0</v>
      </c>
      <c r="AV266" s="10">
        <f ca="1">IF(AV$5&lt;&gt;"",HLOOKUP(AV$5,Functionalization!$G$6:$R$373,ROW($A266)-5,FALSE),IFERROR(INDEX(AV$337:AV$373,MATCH($F266,$B$337:$B$373,0))/VLOOKUP($F266,$B$337:$BB$373,MATCH(LEFT(TRIM(AV$6),FIND("~",SUBSTITUTE(AV$6,"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266))*HLOOKUP(LEFT(TRIM(AV$6),FIND("~",SUBSTITUTE(AV$6," ","~",LEN(TRIM(AV$6))-LEN(SUBSTITUTE(TRIM(AV$6)," ",""))))-1)&amp;" Total",$B$6:$BB$373,ROW($A266)-5,FALSE))</f>
        <v>0</v>
      </c>
      <c r="AW266" s="10">
        <f ca="1">IF(AW$5&lt;&gt;"",HLOOKUP(AW$5,Functionalization!$G$6:$R$373,ROW($A266)-5,FALSE),IFERROR(INDEX(AW$337:AW$373,MATCH($F266,$B$337:$B$373,0))/VLOOKUP($F266,$B$337:$BB$373,MATCH(LEFT(TRIM(AW$6),FIND("~",SUBSTITUTE(AW$6,"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266))*HLOOKUP(LEFT(TRIM(AW$6),FIND("~",SUBSTITUTE(AW$6," ","~",LEN(TRIM(AW$6))-LEN(SUBSTITUTE(TRIM(AW$6)," ",""))))-1)&amp;" Total",$B$6:$BB$373,ROW($A266)-5,FALSE))</f>
        <v>0</v>
      </c>
      <c r="AX266" s="10">
        <f ca="1">IF(AX$5&lt;&gt;"",HLOOKUP(AX$5,Functionalization!$G$6:$R$373,ROW($A266)-5,FALSE),IFERROR(INDEX(AX$337:AX$373,MATCH($F266,$B$337:$B$373,0))/VLOOKUP($F266,$B$337:$BB$373,MATCH(LEFT(TRIM(AX$6),FIND("~",SUBSTITUTE(AX$6,"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266))*HLOOKUP(LEFT(TRIM(AX$6),FIND("~",SUBSTITUTE(AX$6," ","~",LEN(TRIM(AX$6))-LEN(SUBSTITUTE(TRIM(AX$6)," ",""))))-1)&amp;" Total",$B$6:$BB$373,ROW($A266)-5,FALSE))</f>
        <v>0</v>
      </c>
      <c r="AY266" s="10">
        <f ca="1">IF(AY$5&lt;&gt;"",HLOOKUP(AY$5,Functionalization!$G$6:$R$373,ROW($A266)-5,FALSE),IFERROR(INDEX(AY$337:AY$373,MATCH($F266,$B$337:$B$373,0))/VLOOKUP($F266,$B$337:$BB$373,MATCH(LEFT(TRIM(AY$6),FIND("~",SUBSTITUTE(AY$6,"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266))*HLOOKUP(LEFT(TRIM(AY$6),FIND("~",SUBSTITUTE(AY$6," ","~",LEN(TRIM(AY$6))-LEN(SUBSTITUTE(TRIM(AY$6)," ",""))))-1)&amp;" Total",$B$6:$BB$373,ROW($A266)-5,FALSE))</f>
        <v>0</v>
      </c>
      <c r="AZ266" s="10">
        <f ca="1">IF(AZ$5&lt;&gt;"",HLOOKUP(AZ$5,Functionalization!$G$6:$R$373,ROW($A266)-5,FALSE),IFERROR(INDEX(AZ$337:AZ$373,MATCH($F266,$B$337:$B$373,0))/VLOOKUP($F266,$B$337:$BB$373,MATCH(LEFT(TRIM(AZ$6),FIND("~",SUBSTITUTE(AZ$6,"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266))*HLOOKUP(LEFT(TRIM(AZ$6),FIND("~",SUBSTITUTE(AZ$6," ","~",LEN(TRIM(AZ$6))-LEN(SUBSTITUTE(TRIM(AZ$6)," ",""))))-1)&amp;" Total",$B$6:$BB$373,ROW($A266)-5,FALSE))</f>
        <v>0</v>
      </c>
      <c r="BA266" s="10">
        <f ca="1">IF(BA$5&lt;&gt;"",HLOOKUP(BA$5,Functionalization!$G$6:$R$373,ROW($A266)-5,FALSE),IFERROR(INDEX(BA$337:BA$373,MATCH($F266,$B$337:$B$373,0))/VLOOKUP($F266,$B$337:$BB$373,MATCH(LEFT(TRIM(BA$6),FIND("~",SUBSTITUTE(BA$6,"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266))*HLOOKUP(LEFT(TRIM(BA$6),FIND("~",SUBSTITUTE(BA$6," ","~",LEN(TRIM(BA$6))-LEN(SUBSTITUTE(TRIM(BA$6)," ",""))))-1)&amp;" Total",$B$6:$BB$373,ROW($A266)-5,FALSE))</f>
        <v>0</v>
      </c>
      <c r="BB266" s="10">
        <f ca="1">IF(BB$5&lt;&gt;"",HLOOKUP(BB$5,Functionalization!$G$6:$R$373,ROW($A266)-5,FALSE),IFERROR(INDEX(BB$337:BB$373,MATCH($F266,$B$337:$B$373,0))/VLOOKUP($F266,$B$337:$BB$373,MATCH(LEFT(TRIM(BB$6),FIND("~",SUBSTITUTE(BB$6,"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266))*HLOOKUP(LEFT(TRIM(BB$6),FIND("~",SUBSTITUTE(BB$6," ","~",LEN(TRIM(BB$6))-LEN(SUBSTITUTE(TRIM(BB$6)," ",""))))-1)&amp;" Total",$B$6:$BB$373,ROW($A266)-5,FALSE))</f>
        <v>0</v>
      </c>
      <c r="BD266">
        <f ca="1">IFERROR(IF(SUMIF($G$6:$BB$6,BD$6&amp;" Total",$G266:$BB266)-(SUMIF($G$6:$BB$6,BD$6&amp;" "&amp;'Input-Func_Class'!$D$22,$G266:$BB266)+IFERROR(SUMIF($G$6:$BB$6,BD$6&amp;" "&amp;'Input-Func_Class'!$E$22,$G266:$BB266),SUMIF($G$6:$BB$6,BD$6&amp;" "&amp;'Input-Func_Class'!$B$24,$G266:$BB266))+SUMIF($G$6:$BB$6,BD$6&amp;" "&amp;'Input-Func_Class'!$F$22,$G266:$BB266))&lt;Check_Limit,0,1),1)</f>
        <v>0</v>
      </c>
      <c r="BE266">
        <f ca="1">IFERROR(IF(SUMIF($G$6:$BB$6,BE$6&amp;" Total",$G266:$BB266)-(SUMIF($G$6:$BB$6,BE$6&amp;" "&amp;'Input-Func_Class'!$D$22,$G266:$BB266)+IFERROR(SUMIF($G$6:$BB$6,BE$6&amp;" "&amp;'Input-Func_Class'!$E$22,$G266:$BB266),SUMIF($G$6:$BB$6,BE$6&amp;" "&amp;'Input-Func_Class'!$B$24,$G266:$BB266))+SUMIF($G$6:$BB$6,BE$6&amp;" "&amp;'Input-Func_Class'!$F$22,$G266:$BB266))&lt;Check_Limit,0,1),1)</f>
        <v>0</v>
      </c>
      <c r="BF266">
        <f ca="1">IFERROR(IF(SUMIF($G$6:$BB$6,BF$6&amp;" Total",$G266:$BB266)-(SUMIF($G$6:$BB$6,BF$6&amp;" "&amp;'Input-Func_Class'!$D$22,$G266:$BB266)+IFERROR(SUMIF($G$6:$BB$6,BF$6&amp;" "&amp;'Input-Func_Class'!$E$22,$G266:$BB266),SUMIF($G$6:$BB$6,BF$6&amp;" "&amp;'Input-Func_Class'!$B$24,$G266:$BB266))+SUMIF($G$6:$BB$6,BF$6&amp;" "&amp;'Input-Func_Class'!$F$22,$G266:$BB266))&lt;Check_Limit,0,1),1)</f>
        <v>0</v>
      </c>
      <c r="BG266">
        <f ca="1">IFERROR(IF(SUMIF($G$6:$BB$6,BG$6&amp;" Total",$G266:$BB266)-(SUMIF($G$6:$BB$6,BG$6&amp;" "&amp;'Input-Func_Class'!$D$22,$G266:$BB266)+IFERROR(SUMIF($G$6:$BB$6,BG$6&amp;" "&amp;'Input-Func_Class'!$E$22,$G266:$BB266),SUMIF($G$6:$BB$6,BG$6&amp;" "&amp;'Input-Func_Class'!$B$24,$G266:$BB266))+SUMIF($G$6:$BB$6,BG$6&amp;" "&amp;'Input-Func_Class'!$F$22,$G266:$BB266))&lt;Check_Limit,0,1),1)</f>
        <v>0</v>
      </c>
      <c r="BH266">
        <f ca="1">IFERROR(IF(SUMIF($G$6:$BB$6,BH$6&amp;" Total",$G266:$BB266)-(SUMIF($G$6:$BB$6,BH$6&amp;" "&amp;'Input-Func_Class'!$D$22,$G266:$BB266)+IFERROR(SUMIF($G$6:$BB$6,BH$6&amp;" "&amp;'Input-Func_Class'!$E$22,$G266:$BB266),SUMIF($G$6:$BB$6,BH$6&amp;" "&amp;'Input-Func_Class'!$B$24,$G266:$BB266))+SUMIF($G$6:$BB$6,BH$6&amp;" "&amp;'Input-Func_Class'!$F$22,$G266:$BB266))&lt;Check_Limit,0,1),1)</f>
        <v>0</v>
      </c>
      <c r="BI266">
        <f ca="1">IFERROR(IF(SUMIF($G$6:$BB$6,BI$6&amp;" Total",$G266:$BB266)-(SUMIF($G$6:$BB$6,BI$6&amp;" "&amp;'Input-Func_Class'!$D$22,$G266:$BB266)+IFERROR(SUMIF($G$6:$BB$6,BI$6&amp;" "&amp;'Input-Func_Class'!$E$22,$G266:$BB266),SUMIF($G$6:$BB$6,BI$6&amp;" "&amp;'Input-Func_Class'!$B$24,$G266:$BB266))+SUMIF($G$6:$BB$6,BI$6&amp;" "&amp;'Input-Func_Class'!$F$22,$G266:$BB266))&lt;Check_Limit,0,1),1)</f>
        <v>0</v>
      </c>
      <c r="BJ266">
        <f ca="1">IFERROR(IF(SUMIF($G$6:$BB$6,BJ$6&amp;" Total",$G266:$BB266)-(SUMIF($G$6:$BB$6,BJ$6&amp;" "&amp;'Input-Func_Class'!$D$22,$G266:$BB266)+IFERROR(SUMIF($G$6:$BB$6,BJ$6&amp;" "&amp;'Input-Func_Class'!$E$22,$G266:$BB266),SUMIF($G$6:$BB$6,BJ$6&amp;" "&amp;'Input-Func_Class'!$B$24,$G266:$BB266))+SUMIF($G$6:$BB$6,BJ$6&amp;" "&amp;'Input-Func_Class'!$F$22,$G266:$BB266))&lt;Check_Limit,0,1),1)</f>
        <v>0</v>
      </c>
      <c r="BK266">
        <f ca="1">IFERROR(IF(SUMIF($G$6:$BB$6,BK$6&amp;" Total",$G266:$BB266)-(SUMIF($G$6:$BB$6,BK$6&amp;" "&amp;'Input-Func_Class'!$D$22,$G266:$BB266)+IFERROR(SUMIF($G$6:$BB$6,BK$6&amp;" "&amp;'Input-Func_Class'!$E$22,$G266:$BB266),SUMIF($G$6:$BB$6,BK$6&amp;" "&amp;'Input-Func_Class'!$B$24,$G266:$BB266))+SUMIF($G$6:$BB$6,BK$6&amp;" "&amp;'Input-Func_Class'!$F$22,$G266:$BB266))&lt;Check_Limit,0,1),1)</f>
        <v>0</v>
      </c>
      <c r="BL266">
        <f ca="1">IFERROR(IF(SUMIF($G$6:$BB$6,BL$6&amp;" Total",$G266:$BB266)-(SUMIF($G$6:$BB$6,BL$6&amp;" "&amp;'Input-Func_Class'!$D$22,$G266:$BB266)+IFERROR(SUMIF($G$6:$BB$6,BL$6&amp;" "&amp;'Input-Func_Class'!$E$22,$G266:$BB266),SUMIF($G$6:$BB$6,BL$6&amp;" "&amp;'Input-Func_Class'!$B$24,$G266:$BB266))+SUMIF($G$6:$BB$6,BL$6&amp;" "&amp;'Input-Func_Class'!$F$22,$G266:$BB266))&lt;Check_Limit,0,1),1)</f>
        <v>0</v>
      </c>
      <c r="BM266">
        <f ca="1">IFERROR(IF(SUMIF($G$6:$BB$6,BM$6&amp;" Total",$G266:$BB266)-(SUMIF($G$6:$BB$6,BM$6&amp;" "&amp;'Input-Func_Class'!$D$22,$G266:$BB266)+IFERROR(SUMIF($G$6:$BB$6,BM$6&amp;" "&amp;'Input-Func_Class'!$E$22,$G266:$BB266),SUMIF($G$6:$BB$6,BM$6&amp;" "&amp;'Input-Func_Class'!$B$24,$G266:$BB266))+SUMIF($G$6:$BB$6,BM$6&amp;" "&amp;'Input-Func_Class'!$F$22,$G266:$BB266))&lt;Check_Limit,0,1),1)</f>
        <v>0</v>
      </c>
      <c r="BN266">
        <f ca="1">IFERROR(IF(SUMIF($G$6:$BB$6,BN$6&amp;" Total",$G266:$BB266)-(SUMIF($G$6:$BB$6,BN$6&amp;" "&amp;'Input-Func_Class'!$D$22,$G266:$BB266)+IFERROR(SUMIF($G$6:$BB$6,BN$6&amp;" "&amp;'Input-Func_Class'!$E$22,$G266:$BB266),SUMIF($G$6:$BB$6,BN$6&amp;" "&amp;'Input-Func_Class'!$B$24,$G266:$BB266))+SUMIF($G$6:$BB$6,BN$6&amp;" "&amp;'Input-Func_Class'!$F$22,$G266:$BB266))&lt;Check_Limit,0,1),1)</f>
        <v>0</v>
      </c>
      <c r="BO266">
        <f ca="1">IFERROR(IF(SUMIF($G$6:$BB$6,BO$6&amp;" Total",$G266:$BB266)-(SUMIF($G$6:$BB$6,BO$6&amp;" "&amp;'Input-Func_Class'!$D$22,$G266:$BB266)+IFERROR(SUMIF($G$6:$BB$6,BO$6&amp;" "&amp;'Input-Func_Class'!$E$22,$G266:$BB266),SUMIF($G$6:$BB$6,BO$6&amp;" "&amp;'Input-Func_Class'!$B$24,$G266:$BB266))+SUMIF($G$6:$BB$6,BO$6&amp;" "&amp;'Input-Func_Class'!$F$22,$G266:$BB266))&lt;Check_Limit,0,1),1)</f>
        <v>0</v>
      </c>
    </row>
    <row r="267" spans="1:67" outlineLevel="1">
      <c r="A267" s="31">
        <f>IF(ISBLANK('Input-Accounts'!A267),"",'Input-Accounts'!A267)</f>
        <v>237</v>
      </c>
      <c r="B267" s="53" t="str">
        <f>IF(ISBLANK('Input-Accounts'!B267),"",'Input-Accounts'!B267)</f>
        <v>M &amp; R STA EQUIP-GENERAL-REGULATING (Less SMRP)</v>
      </c>
      <c r="C267" s="31">
        <f>IF(ISBLANK('Input-Accounts'!C267),"",'Input-Accounts'!C267)</f>
        <v>378.2</v>
      </c>
      <c r="D267" s="10">
        <f>Functionalization!$D267</f>
        <v>978778.32</v>
      </c>
      <c r="E267" s="10">
        <f t="shared" ca="1" si="75"/>
        <v>0</v>
      </c>
      <c r="F267" s="3" t="str">
        <f>IF($D267=0,"-",IF('Input-Accounts'!$E267&lt;&gt;0,'Input-Accounts'!$E267,'Input-Accounts'!$G267))</f>
        <v>AVGERAGE STUDY</v>
      </c>
      <c r="G267" s="10">
        <f ca="1">IF(G$5&lt;&gt;"",HLOOKUP(G$5,Functionalization!$G$6:$R$373,ROW($A267)-5,FALSE),IFERROR(INDEX(G$337:G$373,MATCH($F267,$B$337:$B$373,0))/VLOOKUP($F267,$B$337:$BB$373,MATCH(LEFT(TRIM(G$6),FIND("~",SUBSTITUTE(G$6,"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267))*HLOOKUP(LEFT(TRIM(G$6),FIND("~",SUBSTITUTE(G$6," ","~",LEN(TRIM(G$6))-LEN(SUBSTITUTE(TRIM(G$6)," ",""))))-1)&amp;" Total",$B$6:$BB$373,ROW($A267)-5,FALSE))</f>
        <v>978778.32</v>
      </c>
      <c r="H267" s="10">
        <f ca="1">IF(H$5&lt;&gt;"",HLOOKUP(H$5,Functionalization!$G$6:$R$373,ROW($A267)-5,FALSE),IFERROR(INDEX(H$337:H$373,MATCH($F267,$B$337:$B$373,0))/VLOOKUP($F267,$B$337:$BB$373,MATCH(LEFT(TRIM(H$6),FIND("~",SUBSTITUTE(H$6,"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267))*HLOOKUP(LEFT(TRIM(H$6),FIND("~",SUBSTITUTE(H$6," ","~",LEN(TRIM(H$6))-LEN(SUBSTITUTE(TRIM(H$6)," ",""))))-1)&amp;" Total",$B$6:$BB$373,ROW($A267)-5,FALSE))</f>
        <v>726227.88698514586</v>
      </c>
      <c r="I267" s="10">
        <f ca="1">IF(I$5&lt;&gt;"",HLOOKUP(I$5,Functionalization!$G$6:$R$373,ROW($A267)-5,FALSE),IFERROR(INDEX(I$337:I$373,MATCH($F267,$B$337:$B$373,0))/VLOOKUP($F267,$B$337:$BB$373,MATCH(LEFT(TRIM(I$6),FIND("~",SUBSTITUTE(I$6,"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267))*HLOOKUP(LEFT(TRIM(I$6),FIND("~",SUBSTITUTE(I$6," ","~",LEN(TRIM(I$6))-LEN(SUBSTITUTE(TRIM(I$6)," ",""))))-1)&amp;" Total",$B$6:$BB$373,ROW($A267)-5,FALSE))</f>
        <v>0</v>
      </c>
      <c r="J267" s="10">
        <f ca="1">IF(J$5&lt;&gt;"",HLOOKUP(J$5,Functionalization!$G$6:$R$373,ROW($A267)-5,FALSE),IFERROR(INDEX(J$337:J$373,MATCH($F267,$B$337:$B$373,0))/VLOOKUP($F267,$B$337:$BB$373,MATCH(LEFT(TRIM(J$6),FIND("~",SUBSTITUTE(J$6,"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267))*HLOOKUP(LEFT(TRIM(J$6),FIND("~",SUBSTITUTE(J$6," ","~",LEN(TRIM(J$6))-LEN(SUBSTITUTE(TRIM(J$6)," ",""))))-1)&amp;" Total",$B$6:$BB$373,ROW($A267)-5,FALSE))</f>
        <v>252550.43301485412</v>
      </c>
      <c r="K267" s="10">
        <f ca="1">IF(K$5&lt;&gt;"",HLOOKUP(K$5,Functionalization!$G$6:$R$373,ROW($A267)-5,FALSE),IFERROR(INDEX(K$337:K$373,MATCH($F267,$B$337:$B$373,0))/VLOOKUP($F267,$B$337:$BB$373,MATCH(LEFT(TRIM(K$6),FIND("~",SUBSTITUTE(K$6,"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267))*HLOOKUP(LEFT(TRIM(K$6),FIND("~",SUBSTITUTE(K$6," ","~",LEN(TRIM(K$6))-LEN(SUBSTITUTE(TRIM(K$6)," ",""))))-1)&amp;" Total",$B$6:$BB$373,ROW($A267)-5,FALSE))</f>
        <v>0</v>
      </c>
      <c r="L267" s="10">
        <f ca="1">IF(L$5&lt;&gt;"",HLOOKUP(L$5,Functionalization!$G$6:$R$373,ROW($A267)-5,FALSE),IFERROR(INDEX(L$337:L$373,MATCH($F267,$B$337:$B$373,0))/VLOOKUP($F267,$B$337:$BB$373,MATCH(LEFT(TRIM(L$6),FIND("~",SUBSTITUTE(L$6,"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267))*HLOOKUP(LEFT(TRIM(L$6),FIND("~",SUBSTITUTE(L$6," ","~",LEN(TRIM(L$6))-LEN(SUBSTITUTE(TRIM(L$6)," ",""))))-1)&amp;" Total",$B$6:$BB$373,ROW($A267)-5,FALSE))</f>
        <v>0</v>
      </c>
      <c r="M267" s="10">
        <f ca="1">IF(M$5&lt;&gt;"",HLOOKUP(M$5,Functionalization!$G$6:$R$373,ROW($A267)-5,FALSE),IFERROR(INDEX(M$337:M$373,MATCH($F267,$B$337:$B$373,0))/VLOOKUP($F267,$B$337:$BB$373,MATCH(LEFT(TRIM(M$6),FIND("~",SUBSTITUTE(M$6,"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267))*HLOOKUP(LEFT(TRIM(M$6),FIND("~",SUBSTITUTE(M$6," ","~",LEN(TRIM(M$6))-LEN(SUBSTITUTE(TRIM(M$6)," ",""))))-1)&amp;" Total",$B$6:$BB$373,ROW($A267)-5,FALSE))</f>
        <v>0</v>
      </c>
      <c r="N267" s="10">
        <f ca="1">IF(N$5&lt;&gt;"",HLOOKUP(N$5,Functionalization!$G$6:$R$373,ROW($A267)-5,FALSE),IFERROR(INDEX(N$337:N$373,MATCH($F267,$B$337:$B$373,0))/VLOOKUP($F267,$B$337:$BB$373,MATCH(LEFT(TRIM(N$6),FIND("~",SUBSTITUTE(N$6,"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267))*HLOOKUP(LEFT(TRIM(N$6),FIND("~",SUBSTITUTE(N$6," ","~",LEN(TRIM(N$6))-LEN(SUBSTITUTE(TRIM(N$6)," ",""))))-1)&amp;" Total",$B$6:$BB$373,ROW($A267)-5,FALSE))</f>
        <v>0</v>
      </c>
      <c r="O267" s="10">
        <f ca="1">IF(O$5&lt;&gt;"",HLOOKUP(O$5,Functionalization!$G$6:$R$373,ROW($A267)-5,FALSE),IFERROR(INDEX(O$337:O$373,MATCH($F267,$B$337:$B$373,0))/VLOOKUP($F267,$B$337:$BB$373,MATCH(LEFT(TRIM(O$6),FIND("~",SUBSTITUTE(O$6,"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267))*HLOOKUP(LEFT(TRIM(O$6),FIND("~",SUBSTITUTE(O$6," ","~",LEN(TRIM(O$6))-LEN(SUBSTITUTE(TRIM(O$6)," ",""))))-1)&amp;" Total",$B$6:$BB$373,ROW($A267)-5,FALSE))</f>
        <v>0</v>
      </c>
      <c r="P267" s="10">
        <f ca="1">IF(P$5&lt;&gt;"",HLOOKUP(P$5,Functionalization!$G$6:$R$373,ROW($A267)-5,FALSE),IFERROR(INDEX(P$337:P$373,MATCH($F267,$B$337:$B$373,0))/VLOOKUP($F267,$B$337:$BB$373,MATCH(LEFT(TRIM(P$6),FIND("~",SUBSTITUTE(P$6,"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267))*HLOOKUP(LEFT(TRIM(P$6),FIND("~",SUBSTITUTE(P$6," ","~",LEN(TRIM(P$6))-LEN(SUBSTITUTE(TRIM(P$6)," ",""))))-1)&amp;" Total",$B$6:$BB$373,ROW($A267)-5,FALSE))</f>
        <v>0</v>
      </c>
      <c r="Q267" s="10">
        <f ca="1">IF(Q$5&lt;&gt;"",HLOOKUP(Q$5,Functionalization!$G$6:$R$373,ROW($A267)-5,FALSE),IFERROR(INDEX(Q$337:Q$373,MATCH($F267,$B$337:$B$373,0))/VLOOKUP($F267,$B$337:$BB$373,MATCH(LEFT(TRIM(Q$6),FIND("~",SUBSTITUTE(Q$6,"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267))*HLOOKUP(LEFT(TRIM(Q$6),FIND("~",SUBSTITUTE(Q$6," ","~",LEN(TRIM(Q$6))-LEN(SUBSTITUTE(TRIM(Q$6)," ",""))))-1)&amp;" Total",$B$6:$BB$373,ROW($A267)-5,FALSE))</f>
        <v>0</v>
      </c>
      <c r="R267" s="10">
        <f ca="1">IF(R$5&lt;&gt;"",HLOOKUP(R$5,Functionalization!$G$6:$R$373,ROW($A267)-5,FALSE),IFERROR(INDEX(R$337:R$373,MATCH($F267,$B$337:$B$373,0))/VLOOKUP($F267,$B$337:$BB$373,MATCH(LEFT(TRIM(R$6),FIND("~",SUBSTITUTE(R$6,"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267))*HLOOKUP(LEFT(TRIM(R$6),FIND("~",SUBSTITUTE(R$6," ","~",LEN(TRIM(R$6))-LEN(SUBSTITUTE(TRIM(R$6)," ",""))))-1)&amp;" Total",$B$6:$BB$373,ROW($A267)-5,FALSE))</f>
        <v>0</v>
      </c>
      <c r="S267" s="10">
        <f ca="1">IF(S$5&lt;&gt;"",HLOOKUP(S$5,Functionalization!$G$6:$R$373,ROW($A267)-5,FALSE),IFERROR(INDEX(S$337:S$373,MATCH($F267,$B$337:$B$373,0))/VLOOKUP($F267,$B$337:$BB$373,MATCH(LEFT(TRIM(S$6),FIND("~",SUBSTITUTE(S$6,"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267))*HLOOKUP(LEFT(TRIM(S$6),FIND("~",SUBSTITUTE(S$6," ","~",LEN(TRIM(S$6))-LEN(SUBSTITUTE(TRIM(S$6)," ",""))))-1)&amp;" Total",$B$6:$BB$373,ROW($A267)-5,FALSE))</f>
        <v>0</v>
      </c>
      <c r="T267" s="10">
        <f ca="1">IF(T$5&lt;&gt;"",HLOOKUP(T$5,Functionalization!$G$6:$R$373,ROW($A267)-5,FALSE),IFERROR(INDEX(T$337:T$373,MATCH($F267,$B$337:$B$373,0))/VLOOKUP($F267,$B$337:$BB$373,MATCH(LEFT(TRIM(T$6),FIND("~",SUBSTITUTE(T$6,"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267))*HLOOKUP(LEFT(TRIM(T$6),FIND("~",SUBSTITUTE(T$6," ","~",LEN(TRIM(T$6))-LEN(SUBSTITUTE(TRIM(T$6)," ",""))))-1)&amp;" Total",$B$6:$BB$373,ROW($A267)-5,FALSE))</f>
        <v>0</v>
      </c>
      <c r="U267" s="10">
        <f ca="1">IF(U$5&lt;&gt;"",HLOOKUP(U$5,Functionalization!$G$6:$R$373,ROW($A267)-5,FALSE),IFERROR(INDEX(U$337:U$373,MATCH($F267,$B$337:$B$373,0))/VLOOKUP($F267,$B$337:$BB$373,MATCH(LEFT(TRIM(U$6),FIND("~",SUBSTITUTE(U$6,"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267))*HLOOKUP(LEFT(TRIM(U$6),FIND("~",SUBSTITUTE(U$6," ","~",LEN(TRIM(U$6))-LEN(SUBSTITUTE(TRIM(U$6)," ",""))))-1)&amp;" Total",$B$6:$BB$373,ROW($A267)-5,FALSE))</f>
        <v>0</v>
      </c>
      <c r="V267" s="10">
        <f ca="1">IF(V$5&lt;&gt;"",HLOOKUP(V$5,Functionalization!$G$6:$R$373,ROW($A267)-5,FALSE),IFERROR(INDEX(V$337:V$373,MATCH($F267,$B$337:$B$373,0))/VLOOKUP($F267,$B$337:$BB$373,MATCH(LEFT(TRIM(V$6),FIND("~",SUBSTITUTE(V$6,"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267))*HLOOKUP(LEFT(TRIM(V$6),FIND("~",SUBSTITUTE(V$6," ","~",LEN(TRIM(V$6))-LEN(SUBSTITUTE(TRIM(V$6)," ",""))))-1)&amp;" Total",$B$6:$BB$373,ROW($A267)-5,FALSE))</f>
        <v>0</v>
      </c>
      <c r="W267" s="10">
        <f ca="1">IF(W$5&lt;&gt;"",HLOOKUP(W$5,Functionalization!$G$6:$R$373,ROW($A267)-5,FALSE),IFERROR(INDEX(W$337:W$373,MATCH($F267,$B$337:$B$373,0))/VLOOKUP($F267,$B$337:$BB$373,MATCH(LEFT(TRIM(W$6),FIND("~",SUBSTITUTE(W$6,"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267))*HLOOKUP(LEFT(TRIM(W$6),FIND("~",SUBSTITUTE(W$6," ","~",LEN(TRIM(W$6))-LEN(SUBSTITUTE(TRIM(W$6)," ",""))))-1)&amp;" Total",$B$6:$BB$373,ROW($A267)-5,FALSE))</f>
        <v>0</v>
      </c>
      <c r="X267" s="10">
        <f ca="1">IF(X$5&lt;&gt;"",HLOOKUP(X$5,Functionalization!$G$6:$R$373,ROW($A267)-5,FALSE),IFERROR(INDEX(X$337:X$373,MATCH($F267,$B$337:$B$373,0))/VLOOKUP($F267,$B$337:$BB$373,MATCH(LEFT(TRIM(X$6),FIND("~",SUBSTITUTE(X$6,"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267))*HLOOKUP(LEFT(TRIM(X$6),FIND("~",SUBSTITUTE(X$6," ","~",LEN(TRIM(X$6))-LEN(SUBSTITUTE(TRIM(X$6)," ",""))))-1)&amp;" Total",$B$6:$BB$373,ROW($A267)-5,FALSE))</f>
        <v>0</v>
      </c>
      <c r="Y267" s="10">
        <f ca="1">IF(Y$5&lt;&gt;"",HLOOKUP(Y$5,Functionalization!$G$6:$R$373,ROW($A267)-5,FALSE),IFERROR(INDEX(Y$337:Y$373,MATCH($F267,$B$337:$B$373,0))/VLOOKUP($F267,$B$337:$BB$373,MATCH(LEFT(TRIM(Y$6),FIND("~",SUBSTITUTE(Y$6,"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267))*HLOOKUP(LEFT(TRIM(Y$6),FIND("~",SUBSTITUTE(Y$6," ","~",LEN(TRIM(Y$6))-LEN(SUBSTITUTE(TRIM(Y$6)," ",""))))-1)&amp;" Total",$B$6:$BB$373,ROW($A267)-5,FALSE))</f>
        <v>0</v>
      </c>
      <c r="Z267" s="10">
        <f ca="1">IF(Z$5&lt;&gt;"",HLOOKUP(Z$5,Functionalization!$G$6:$R$373,ROW($A267)-5,FALSE),IFERROR(INDEX(Z$337:Z$373,MATCH($F267,$B$337:$B$373,0))/VLOOKUP($F267,$B$337:$BB$373,MATCH(LEFT(TRIM(Z$6),FIND("~",SUBSTITUTE(Z$6,"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267))*HLOOKUP(LEFT(TRIM(Z$6),FIND("~",SUBSTITUTE(Z$6," ","~",LEN(TRIM(Z$6))-LEN(SUBSTITUTE(TRIM(Z$6)," ",""))))-1)&amp;" Total",$B$6:$BB$373,ROW($A267)-5,FALSE))</f>
        <v>0</v>
      </c>
      <c r="AA267" s="10">
        <f ca="1">IF(AA$5&lt;&gt;"",HLOOKUP(AA$5,Functionalization!$G$6:$R$373,ROW($A267)-5,FALSE),IFERROR(INDEX(AA$337:AA$373,MATCH($F267,$B$337:$B$373,0))/VLOOKUP($F267,$B$337:$BB$373,MATCH(LEFT(TRIM(AA$6),FIND("~",SUBSTITUTE(AA$6,"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267))*HLOOKUP(LEFT(TRIM(AA$6),FIND("~",SUBSTITUTE(AA$6," ","~",LEN(TRIM(AA$6))-LEN(SUBSTITUTE(TRIM(AA$6)," ",""))))-1)&amp;" Total",$B$6:$BB$373,ROW($A267)-5,FALSE))</f>
        <v>0</v>
      </c>
      <c r="AB267" s="10">
        <f ca="1">IF(AB$5&lt;&gt;"",HLOOKUP(AB$5,Functionalization!$G$6:$R$373,ROW($A267)-5,FALSE),IFERROR(INDEX(AB$337:AB$373,MATCH($F267,$B$337:$B$373,0))/VLOOKUP($F267,$B$337:$BB$373,MATCH(LEFT(TRIM(AB$6),FIND("~",SUBSTITUTE(AB$6,"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267))*HLOOKUP(LEFT(TRIM(AB$6),FIND("~",SUBSTITUTE(AB$6," ","~",LEN(TRIM(AB$6))-LEN(SUBSTITUTE(TRIM(AB$6)," ",""))))-1)&amp;" Total",$B$6:$BB$373,ROW($A267)-5,FALSE))</f>
        <v>0</v>
      </c>
      <c r="AC267" s="10">
        <f ca="1">IF(AC$5&lt;&gt;"",HLOOKUP(AC$5,Functionalization!$G$6:$R$373,ROW($A267)-5,FALSE),IFERROR(INDEX(AC$337:AC$373,MATCH($F267,$B$337:$B$373,0))/VLOOKUP($F267,$B$337:$BB$373,MATCH(LEFT(TRIM(AC$6),FIND("~",SUBSTITUTE(AC$6,"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267))*HLOOKUP(LEFT(TRIM(AC$6),FIND("~",SUBSTITUTE(AC$6," ","~",LEN(TRIM(AC$6))-LEN(SUBSTITUTE(TRIM(AC$6)," ",""))))-1)&amp;" Total",$B$6:$BB$373,ROW($A267)-5,FALSE))</f>
        <v>0</v>
      </c>
      <c r="AD267" s="10">
        <f ca="1">IF(AD$5&lt;&gt;"",HLOOKUP(AD$5,Functionalization!$G$6:$R$373,ROW($A267)-5,FALSE),IFERROR(INDEX(AD$337:AD$373,MATCH($F267,$B$337:$B$373,0))/VLOOKUP($F267,$B$337:$BB$373,MATCH(LEFT(TRIM(AD$6),FIND("~",SUBSTITUTE(AD$6,"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267))*HLOOKUP(LEFT(TRIM(AD$6),FIND("~",SUBSTITUTE(AD$6," ","~",LEN(TRIM(AD$6))-LEN(SUBSTITUTE(TRIM(AD$6)," ",""))))-1)&amp;" Total",$B$6:$BB$373,ROW($A267)-5,FALSE))</f>
        <v>0</v>
      </c>
      <c r="AE267" s="10">
        <f ca="1">IF(AE$5&lt;&gt;"",HLOOKUP(AE$5,Functionalization!$G$6:$R$373,ROW($A267)-5,FALSE),IFERROR(INDEX(AE$337:AE$373,MATCH($F267,$B$337:$B$373,0))/VLOOKUP($F267,$B$337:$BB$373,MATCH(LEFT(TRIM(AE$6),FIND("~",SUBSTITUTE(AE$6,"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267))*HLOOKUP(LEFT(TRIM(AE$6),FIND("~",SUBSTITUTE(AE$6," ","~",LEN(TRIM(AE$6))-LEN(SUBSTITUTE(TRIM(AE$6)," ",""))))-1)&amp;" Total",$B$6:$BB$373,ROW($A267)-5,FALSE))</f>
        <v>0</v>
      </c>
      <c r="AF267" s="10">
        <f ca="1">IF(AF$5&lt;&gt;"",HLOOKUP(AF$5,Functionalization!$G$6:$R$373,ROW($A267)-5,FALSE),IFERROR(INDEX(AF$337:AF$373,MATCH($F267,$B$337:$B$373,0))/VLOOKUP($F267,$B$337:$BB$373,MATCH(LEFT(TRIM(AF$6),FIND("~",SUBSTITUTE(AF$6,"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267))*HLOOKUP(LEFT(TRIM(AF$6),FIND("~",SUBSTITUTE(AF$6," ","~",LEN(TRIM(AF$6))-LEN(SUBSTITUTE(TRIM(AF$6)," ",""))))-1)&amp;" Total",$B$6:$BB$373,ROW($A267)-5,FALSE))</f>
        <v>0</v>
      </c>
      <c r="AG267" s="10">
        <f ca="1">IF(AG$5&lt;&gt;"",HLOOKUP(AG$5,Functionalization!$G$6:$R$373,ROW($A267)-5,FALSE),IFERROR(INDEX(AG$337:AG$373,MATCH($F267,$B$337:$B$373,0))/VLOOKUP($F267,$B$337:$BB$373,MATCH(LEFT(TRIM(AG$6),FIND("~",SUBSTITUTE(AG$6,"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267))*HLOOKUP(LEFT(TRIM(AG$6),FIND("~",SUBSTITUTE(AG$6," ","~",LEN(TRIM(AG$6))-LEN(SUBSTITUTE(TRIM(AG$6)," ",""))))-1)&amp;" Total",$B$6:$BB$373,ROW($A267)-5,FALSE))</f>
        <v>0</v>
      </c>
      <c r="AH267" s="10">
        <f ca="1">IF(AH$5&lt;&gt;"",HLOOKUP(AH$5,Functionalization!$G$6:$R$373,ROW($A267)-5,FALSE),IFERROR(INDEX(AH$337:AH$373,MATCH($F267,$B$337:$B$373,0))/VLOOKUP($F267,$B$337:$BB$373,MATCH(LEFT(TRIM(AH$6),FIND("~",SUBSTITUTE(AH$6,"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267))*HLOOKUP(LEFT(TRIM(AH$6),FIND("~",SUBSTITUTE(AH$6," ","~",LEN(TRIM(AH$6))-LEN(SUBSTITUTE(TRIM(AH$6)," ",""))))-1)&amp;" Total",$B$6:$BB$373,ROW($A267)-5,FALSE))</f>
        <v>0</v>
      </c>
      <c r="AI267" s="10">
        <f ca="1">IF(AI$5&lt;&gt;"",HLOOKUP(AI$5,Functionalization!$G$6:$R$373,ROW($A267)-5,FALSE),IFERROR(INDEX(AI$337:AI$373,MATCH($F267,$B$337:$B$373,0))/VLOOKUP($F267,$B$337:$BB$373,MATCH(LEFT(TRIM(AI$6),FIND("~",SUBSTITUTE(AI$6,"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267))*HLOOKUP(LEFT(TRIM(AI$6),FIND("~",SUBSTITUTE(AI$6," ","~",LEN(TRIM(AI$6))-LEN(SUBSTITUTE(TRIM(AI$6)," ",""))))-1)&amp;" Total",$B$6:$BB$373,ROW($A267)-5,FALSE))</f>
        <v>0</v>
      </c>
      <c r="AJ267" s="10">
        <f ca="1">IF(AJ$5&lt;&gt;"",HLOOKUP(AJ$5,Functionalization!$G$6:$R$373,ROW($A267)-5,FALSE),IFERROR(INDEX(AJ$337:AJ$373,MATCH($F267,$B$337:$B$373,0))/VLOOKUP($F267,$B$337:$BB$373,MATCH(LEFT(TRIM(AJ$6),FIND("~",SUBSTITUTE(AJ$6,"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267))*HLOOKUP(LEFT(TRIM(AJ$6),FIND("~",SUBSTITUTE(AJ$6," ","~",LEN(TRIM(AJ$6))-LEN(SUBSTITUTE(TRIM(AJ$6)," ",""))))-1)&amp;" Total",$B$6:$BB$373,ROW($A267)-5,FALSE))</f>
        <v>0</v>
      </c>
      <c r="AK267" s="10">
        <f ca="1">IF(AK$5&lt;&gt;"",HLOOKUP(AK$5,Functionalization!$G$6:$R$373,ROW($A267)-5,FALSE),IFERROR(INDEX(AK$337:AK$373,MATCH($F267,$B$337:$B$373,0))/VLOOKUP($F267,$B$337:$BB$373,MATCH(LEFT(TRIM(AK$6),FIND("~",SUBSTITUTE(AK$6,"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267))*HLOOKUP(LEFT(TRIM(AK$6),FIND("~",SUBSTITUTE(AK$6," ","~",LEN(TRIM(AK$6))-LEN(SUBSTITUTE(TRIM(AK$6)," ",""))))-1)&amp;" Total",$B$6:$BB$373,ROW($A267)-5,FALSE))</f>
        <v>0</v>
      </c>
      <c r="AL267" s="10">
        <f ca="1">IF(AL$5&lt;&gt;"",HLOOKUP(AL$5,Functionalization!$G$6:$R$373,ROW($A267)-5,FALSE),IFERROR(INDEX(AL$337:AL$373,MATCH($F267,$B$337:$B$373,0))/VLOOKUP($F267,$B$337:$BB$373,MATCH(LEFT(TRIM(AL$6),FIND("~",SUBSTITUTE(AL$6,"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267))*HLOOKUP(LEFT(TRIM(AL$6),FIND("~",SUBSTITUTE(AL$6," ","~",LEN(TRIM(AL$6))-LEN(SUBSTITUTE(TRIM(AL$6)," ",""))))-1)&amp;" Total",$B$6:$BB$373,ROW($A267)-5,FALSE))</f>
        <v>0</v>
      </c>
      <c r="AM267" s="10">
        <f ca="1">IF(AM$5&lt;&gt;"",HLOOKUP(AM$5,Functionalization!$G$6:$R$373,ROW($A267)-5,FALSE),IFERROR(INDEX(AM$337:AM$373,MATCH($F267,$B$337:$B$373,0))/VLOOKUP($F267,$B$337:$BB$373,MATCH(LEFT(TRIM(AM$6),FIND("~",SUBSTITUTE(AM$6,"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267))*HLOOKUP(LEFT(TRIM(AM$6),FIND("~",SUBSTITUTE(AM$6," ","~",LEN(TRIM(AM$6))-LEN(SUBSTITUTE(TRIM(AM$6)," ",""))))-1)&amp;" Total",$B$6:$BB$373,ROW($A267)-5,FALSE))</f>
        <v>0</v>
      </c>
      <c r="AN267" s="10">
        <f ca="1">IF(AN$5&lt;&gt;"",HLOOKUP(AN$5,Functionalization!$G$6:$R$373,ROW($A267)-5,FALSE),IFERROR(INDEX(AN$337:AN$373,MATCH($F267,$B$337:$B$373,0))/VLOOKUP($F267,$B$337:$BB$373,MATCH(LEFT(TRIM(AN$6),FIND("~",SUBSTITUTE(AN$6,"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267))*HLOOKUP(LEFT(TRIM(AN$6),FIND("~",SUBSTITUTE(AN$6," ","~",LEN(TRIM(AN$6))-LEN(SUBSTITUTE(TRIM(AN$6)," ",""))))-1)&amp;" Total",$B$6:$BB$373,ROW($A267)-5,FALSE))</f>
        <v>0</v>
      </c>
      <c r="AO267" s="10">
        <f ca="1">IF(AO$5&lt;&gt;"",HLOOKUP(AO$5,Functionalization!$G$6:$R$373,ROW($A267)-5,FALSE),IFERROR(INDEX(AO$337:AO$373,MATCH($F267,$B$337:$B$373,0))/VLOOKUP($F267,$B$337:$BB$373,MATCH(LEFT(TRIM(AO$6),FIND("~",SUBSTITUTE(AO$6,"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267))*HLOOKUP(LEFT(TRIM(AO$6),FIND("~",SUBSTITUTE(AO$6," ","~",LEN(TRIM(AO$6))-LEN(SUBSTITUTE(TRIM(AO$6)," ",""))))-1)&amp;" Total",$B$6:$BB$373,ROW($A267)-5,FALSE))</f>
        <v>0</v>
      </c>
      <c r="AP267" s="10">
        <f ca="1">IF(AP$5&lt;&gt;"",HLOOKUP(AP$5,Functionalization!$G$6:$R$373,ROW($A267)-5,FALSE),IFERROR(INDEX(AP$337:AP$373,MATCH($F267,$B$337:$B$373,0))/VLOOKUP($F267,$B$337:$BB$373,MATCH(LEFT(TRIM(AP$6),FIND("~",SUBSTITUTE(AP$6,"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267))*HLOOKUP(LEFT(TRIM(AP$6),FIND("~",SUBSTITUTE(AP$6," ","~",LEN(TRIM(AP$6))-LEN(SUBSTITUTE(TRIM(AP$6)," ",""))))-1)&amp;" Total",$B$6:$BB$373,ROW($A267)-5,FALSE))</f>
        <v>0</v>
      </c>
      <c r="AQ267" s="10">
        <f ca="1">IF(AQ$5&lt;&gt;"",HLOOKUP(AQ$5,Functionalization!$G$6:$R$373,ROW($A267)-5,FALSE),IFERROR(INDEX(AQ$337:AQ$373,MATCH($F267,$B$337:$B$373,0))/VLOOKUP($F267,$B$337:$BB$373,MATCH(LEFT(TRIM(AQ$6),FIND("~",SUBSTITUTE(AQ$6,"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267))*HLOOKUP(LEFT(TRIM(AQ$6),FIND("~",SUBSTITUTE(AQ$6," ","~",LEN(TRIM(AQ$6))-LEN(SUBSTITUTE(TRIM(AQ$6)," ",""))))-1)&amp;" Total",$B$6:$BB$373,ROW($A267)-5,FALSE))</f>
        <v>0</v>
      </c>
      <c r="AR267" s="10">
        <f ca="1">IF(AR$5&lt;&gt;"",HLOOKUP(AR$5,Functionalization!$G$6:$R$373,ROW($A267)-5,FALSE),IFERROR(INDEX(AR$337:AR$373,MATCH($F267,$B$337:$B$373,0))/VLOOKUP($F267,$B$337:$BB$373,MATCH(LEFT(TRIM(AR$6),FIND("~",SUBSTITUTE(AR$6,"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267))*HLOOKUP(LEFT(TRIM(AR$6),FIND("~",SUBSTITUTE(AR$6," ","~",LEN(TRIM(AR$6))-LEN(SUBSTITUTE(TRIM(AR$6)," ",""))))-1)&amp;" Total",$B$6:$BB$373,ROW($A267)-5,FALSE))</f>
        <v>0</v>
      </c>
      <c r="AS267" s="10">
        <f ca="1">IF(AS$5&lt;&gt;"",HLOOKUP(AS$5,Functionalization!$G$6:$R$373,ROW($A267)-5,FALSE),IFERROR(INDEX(AS$337:AS$373,MATCH($F267,$B$337:$B$373,0))/VLOOKUP($F267,$B$337:$BB$373,MATCH(LEFT(TRIM(AS$6),FIND("~",SUBSTITUTE(AS$6,"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267))*HLOOKUP(LEFT(TRIM(AS$6),FIND("~",SUBSTITUTE(AS$6," ","~",LEN(TRIM(AS$6))-LEN(SUBSTITUTE(TRIM(AS$6)," ",""))))-1)&amp;" Total",$B$6:$BB$373,ROW($A267)-5,FALSE))</f>
        <v>0</v>
      </c>
      <c r="AT267" s="10">
        <f ca="1">IF(AT$5&lt;&gt;"",HLOOKUP(AT$5,Functionalization!$G$6:$R$373,ROW($A267)-5,FALSE),IFERROR(INDEX(AT$337:AT$373,MATCH($F267,$B$337:$B$373,0))/VLOOKUP($F267,$B$337:$BB$373,MATCH(LEFT(TRIM(AT$6),FIND("~",SUBSTITUTE(AT$6,"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267))*HLOOKUP(LEFT(TRIM(AT$6),FIND("~",SUBSTITUTE(AT$6," ","~",LEN(TRIM(AT$6))-LEN(SUBSTITUTE(TRIM(AT$6)," ",""))))-1)&amp;" Total",$B$6:$BB$373,ROW($A267)-5,FALSE))</f>
        <v>0</v>
      </c>
      <c r="AU267" s="10">
        <f ca="1">IF(AU$5&lt;&gt;"",HLOOKUP(AU$5,Functionalization!$G$6:$R$373,ROW($A267)-5,FALSE),IFERROR(INDEX(AU$337:AU$373,MATCH($F267,$B$337:$B$373,0))/VLOOKUP($F267,$B$337:$BB$373,MATCH(LEFT(TRIM(AU$6),FIND("~",SUBSTITUTE(AU$6,"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267))*HLOOKUP(LEFT(TRIM(AU$6),FIND("~",SUBSTITUTE(AU$6," ","~",LEN(TRIM(AU$6))-LEN(SUBSTITUTE(TRIM(AU$6)," ",""))))-1)&amp;" Total",$B$6:$BB$373,ROW($A267)-5,FALSE))</f>
        <v>0</v>
      </c>
      <c r="AV267" s="10">
        <f ca="1">IF(AV$5&lt;&gt;"",HLOOKUP(AV$5,Functionalization!$G$6:$R$373,ROW($A267)-5,FALSE),IFERROR(INDEX(AV$337:AV$373,MATCH($F267,$B$337:$B$373,0))/VLOOKUP($F267,$B$337:$BB$373,MATCH(LEFT(TRIM(AV$6),FIND("~",SUBSTITUTE(AV$6,"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267))*HLOOKUP(LEFT(TRIM(AV$6),FIND("~",SUBSTITUTE(AV$6," ","~",LEN(TRIM(AV$6))-LEN(SUBSTITUTE(TRIM(AV$6)," ",""))))-1)&amp;" Total",$B$6:$BB$373,ROW($A267)-5,FALSE))</f>
        <v>0</v>
      </c>
      <c r="AW267" s="10">
        <f ca="1">IF(AW$5&lt;&gt;"",HLOOKUP(AW$5,Functionalization!$G$6:$R$373,ROW($A267)-5,FALSE),IFERROR(INDEX(AW$337:AW$373,MATCH($F267,$B$337:$B$373,0))/VLOOKUP($F267,$B$337:$BB$373,MATCH(LEFT(TRIM(AW$6),FIND("~",SUBSTITUTE(AW$6,"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267))*HLOOKUP(LEFT(TRIM(AW$6),FIND("~",SUBSTITUTE(AW$6," ","~",LEN(TRIM(AW$6))-LEN(SUBSTITUTE(TRIM(AW$6)," ",""))))-1)&amp;" Total",$B$6:$BB$373,ROW($A267)-5,FALSE))</f>
        <v>0</v>
      </c>
      <c r="AX267" s="10">
        <f ca="1">IF(AX$5&lt;&gt;"",HLOOKUP(AX$5,Functionalization!$G$6:$R$373,ROW($A267)-5,FALSE),IFERROR(INDEX(AX$337:AX$373,MATCH($F267,$B$337:$B$373,0))/VLOOKUP($F267,$B$337:$BB$373,MATCH(LEFT(TRIM(AX$6),FIND("~",SUBSTITUTE(AX$6,"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267))*HLOOKUP(LEFT(TRIM(AX$6),FIND("~",SUBSTITUTE(AX$6," ","~",LEN(TRIM(AX$6))-LEN(SUBSTITUTE(TRIM(AX$6)," ",""))))-1)&amp;" Total",$B$6:$BB$373,ROW($A267)-5,FALSE))</f>
        <v>0</v>
      </c>
      <c r="AY267" s="10">
        <f ca="1">IF(AY$5&lt;&gt;"",HLOOKUP(AY$5,Functionalization!$G$6:$R$373,ROW($A267)-5,FALSE),IFERROR(INDEX(AY$337:AY$373,MATCH($F267,$B$337:$B$373,0))/VLOOKUP($F267,$B$337:$BB$373,MATCH(LEFT(TRIM(AY$6),FIND("~",SUBSTITUTE(AY$6,"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267))*HLOOKUP(LEFT(TRIM(AY$6),FIND("~",SUBSTITUTE(AY$6," ","~",LEN(TRIM(AY$6))-LEN(SUBSTITUTE(TRIM(AY$6)," ",""))))-1)&amp;" Total",$B$6:$BB$373,ROW($A267)-5,FALSE))</f>
        <v>0</v>
      </c>
      <c r="AZ267" s="10">
        <f ca="1">IF(AZ$5&lt;&gt;"",HLOOKUP(AZ$5,Functionalization!$G$6:$R$373,ROW($A267)-5,FALSE),IFERROR(INDEX(AZ$337:AZ$373,MATCH($F267,$B$337:$B$373,0))/VLOOKUP($F267,$B$337:$BB$373,MATCH(LEFT(TRIM(AZ$6),FIND("~",SUBSTITUTE(AZ$6,"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267))*HLOOKUP(LEFT(TRIM(AZ$6),FIND("~",SUBSTITUTE(AZ$6," ","~",LEN(TRIM(AZ$6))-LEN(SUBSTITUTE(TRIM(AZ$6)," ",""))))-1)&amp;" Total",$B$6:$BB$373,ROW($A267)-5,FALSE))</f>
        <v>0</v>
      </c>
      <c r="BA267" s="10">
        <f ca="1">IF(BA$5&lt;&gt;"",HLOOKUP(BA$5,Functionalization!$G$6:$R$373,ROW($A267)-5,FALSE),IFERROR(INDEX(BA$337:BA$373,MATCH($F267,$B$337:$B$373,0))/VLOOKUP($F267,$B$337:$BB$373,MATCH(LEFT(TRIM(BA$6),FIND("~",SUBSTITUTE(BA$6,"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267))*HLOOKUP(LEFT(TRIM(BA$6),FIND("~",SUBSTITUTE(BA$6," ","~",LEN(TRIM(BA$6))-LEN(SUBSTITUTE(TRIM(BA$6)," ",""))))-1)&amp;" Total",$B$6:$BB$373,ROW($A267)-5,FALSE))</f>
        <v>0</v>
      </c>
      <c r="BB267" s="10">
        <f ca="1">IF(BB$5&lt;&gt;"",HLOOKUP(BB$5,Functionalization!$G$6:$R$373,ROW($A267)-5,FALSE),IFERROR(INDEX(BB$337:BB$373,MATCH($F267,$B$337:$B$373,0))/VLOOKUP($F267,$B$337:$BB$373,MATCH(LEFT(TRIM(BB$6),FIND("~",SUBSTITUTE(BB$6,"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267))*HLOOKUP(LEFT(TRIM(BB$6),FIND("~",SUBSTITUTE(BB$6," ","~",LEN(TRIM(BB$6))-LEN(SUBSTITUTE(TRIM(BB$6)," ",""))))-1)&amp;" Total",$B$6:$BB$373,ROW($A267)-5,FALSE))</f>
        <v>0</v>
      </c>
      <c r="BD267">
        <f ca="1">IFERROR(IF(SUMIF($G$6:$BB$6,BD$6&amp;" Total",$G267:$BB267)-(SUMIF($G$6:$BB$6,BD$6&amp;" "&amp;'Input-Func_Class'!$D$22,$G267:$BB267)+IFERROR(SUMIF($G$6:$BB$6,BD$6&amp;" "&amp;'Input-Func_Class'!$E$22,$G267:$BB267),SUMIF($G$6:$BB$6,BD$6&amp;" "&amp;'Input-Func_Class'!$B$24,$G267:$BB267))+SUMIF($G$6:$BB$6,BD$6&amp;" "&amp;'Input-Func_Class'!$F$22,$G267:$BB267))&lt;Check_Limit,0,1),1)</f>
        <v>0</v>
      </c>
      <c r="BE267">
        <f ca="1">IFERROR(IF(SUMIF($G$6:$BB$6,BE$6&amp;" Total",$G267:$BB267)-(SUMIF($G$6:$BB$6,BE$6&amp;" "&amp;'Input-Func_Class'!$D$22,$G267:$BB267)+IFERROR(SUMIF($G$6:$BB$6,BE$6&amp;" "&amp;'Input-Func_Class'!$E$22,$G267:$BB267),SUMIF($G$6:$BB$6,BE$6&amp;" "&amp;'Input-Func_Class'!$B$24,$G267:$BB267))+SUMIF($G$6:$BB$6,BE$6&amp;" "&amp;'Input-Func_Class'!$F$22,$G267:$BB267))&lt;Check_Limit,0,1),1)</f>
        <v>0</v>
      </c>
      <c r="BF267">
        <f ca="1">IFERROR(IF(SUMIF($G$6:$BB$6,BF$6&amp;" Total",$G267:$BB267)-(SUMIF($G$6:$BB$6,BF$6&amp;" "&amp;'Input-Func_Class'!$D$22,$G267:$BB267)+IFERROR(SUMIF($G$6:$BB$6,BF$6&amp;" "&amp;'Input-Func_Class'!$E$22,$G267:$BB267),SUMIF($G$6:$BB$6,BF$6&amp;" "&amp;'Input-Func_Class'!$B$24,$G267:$BB267))+SUMIF($G$6:$BB$6,BF$6&amp;" "&amp;'Input-Func_Class'!$F$22,$G267:$BB267))&lt;Check_Limit,0,1),1)</f>
        <v>0</v>
      </c>
      <c r="BG267">
        <f ca="1">IFERROR(IF(SUMIF($G$6:$BB$6,BG$6&amp;" Total",$G267:$BB267)-(SUMIF($G$6:$BB$6,BG$6&amp;" "&amp;'Input-Func_Class'!$D$22,$G267:$BB267)+IFERROR(SUMIF($G$6:$BB$6,BG$6&amp;" "&amp;'Input-Func_Class'!$E$22,$G267:$BB267),SUMIF($G$6:$BB$6,BG$6&amp;" "&amp;'Input-Func_Class'!$B$24,$G267:$BB267))+SUMIF($G$6:$BB$6,BG$6&amp;" "&amp;'Input-Func_Class'!$F$22,$G267:$BB267))&lt;Check_Limit,0,1),1)</f>
        <v>0</v>
      </c>
      <c r="BH267">
        <f ca="1">IFERROR(IF(SUMIF($G$6:$BB$6,BH$6&amp;" Total",$G267:$BB267)-(SUMIF($G$6:$BB$6,BH$6&amp;" "&amp;'Input-Func_Class'!$D$22,$G267:$BB267)+IFERROR(SUMIF($G$6:$BB$6,BH$6&amp;" "&amp;'Input-Func_Class'!$E$22,$G267:$BB267),SUMIF($G$6:$BB$6,BH$6&amp;" "&amp;'Input-Func_Class'!$B$24,$G267:$BB267))+SUMIF($G$6:$BB$6,BH$6&amp;" "&amp;'Input-Func_Class'!$F$22,$G267:$BB267))&lt;Check_Limit,0,1),1)</f>
        <v>0</v>
      </c>
      <c r="BI267">
        <f ca="1">IFERROR(IF(SUMIF($G$6:$BB$6,BI$6&amp;" Total",$G267:$BB267)-(SUMIF($G$6:$BB$6,BI$6&amp;" "&amp;'Input-Func_Class'!$D$22,$G267:$BB267)+IFERROR(SUMIF($G$6:$BB$6,BI$6&amp;" "&amp;'Input-Func_Class'!$E$22,$G267:$BB267),SUMIF($G$6:$BB$6,BI$6&amp;" "&amp;'Input-Func_Class'!$B$24,$G267:$BB267))+SUMIF($G$6:$BB$6,BI$6&amp;" "&amp;'Input-Func_Class'!$F$22,$G267:$BB267))&lt;Check_Limit,0,1),1)</f>
        <v>0</v>
      </c>
      <c r="BJ267">
        <f ca="1">IFERROR(IF(SUMIF($G$6:$BB$6,BJ$6&amp;" Total",$G267:$BB267)-(SUMIF($G$6:$BB$6,BJ$6&amp;" "&amp;'Input-Func_Class'!$D$22,$G267:$BB267)+IFERROR(SUMIF($G$6:$BB$6,BJ$6&amp;" "&amp;'Input-Func_Class'!$E$22,$G267:$BB267),SUMIF($G$6:$BB$6,BJ$6&amp;" "&amp;'Input-Func_Class'!$B$24,$G267:$BB267))+SUMIF($G$6:$BB$6,BJ$6&amp;" "&amp;'Input-Func_Class'!$F$22,$G267:$BB267))&lt;Check_Limit,0,1),1)</f>
        <v>0</v>
      </c>
      <c r="BK267">
        <f ca="1">IFERROR(IF(SUMIF($G$6:$BB$6,BK$6&amp;" Total",$G267:$BB267)-(SUMIF($G$6:$BB$6,BK$6&amp;" "&amp;'Input-Func_Class'!$D$22,$G267:$BB267)+IFERROR(SUMIF($G$6:$BB$6,BK$6&amp;" "&amp;'Input-Func_Class'!$E$22,$G267:$BB267),SUMIF($G$6:$BB$6,BK$6&amp;" "&amp;'Input-Func_Class'!$B$24,$G267:$BB267))+SUMIF($G$6:$BB$6,BK$6&amp;" "&amp;'Input-Func_Class'!$F$22,$G267:$BB267))&lt;Check_Limit,0,1),1)</f>
        <v>0</v>
      </c>
      <c r="BL267">
        <f ca="1">IFERROR(IF(SUMIF($G$6:$BB$6,BL$6&amp;" Total",$G267:$BB267)-(SUMIF($G$6:$BB$6,BL$6&amp;" "&amp;'Input-Func_Class'!$D$22,$G267:$BB267)+IFERROR(SUMIF($G$6:$BB$6,BL$6&amp;" "&amp;'Input-Func_Class'!$E$22,$G267:$BB267),SUMIF($G$6:$BB$6,BL$6&amp;" "&amp;'Input-Func_Class'!$B$24,$G267:$BB267))+SUMIF($G$6:$BB$6,BL$6&amp;" "&amp;'Input-Func_Class'!$F$22,$G267:$BB267))&lt;Check_Limit,0,1),1)</f>
        <v>0</v>
      </c>
      <c r="BM267">
        <f ca="1">IFERROR(IF(SUMIF($G$6:$BB$6,BM$6&amp;" Total",$G267:$BB267)-(SUMIF($G$6:$BB$6,BM$6&amp;" "&amp;'Input-Func_Class'!$D$22,$G267:$BB267)+IFERROR(SUMIF($G$6:$BB$6,BM$6&amp;" "&amp;'Input-Func_Class'!$E$22,$G267:$BB267),SUMIF($G$6:$BB$6,BM$6&amp;" "&amp;'Input-Func_Class'!$B$24,$G267:$BB267))+SUMIF($G$6:$BB$6,BM$6&amp;" "&amp;'Input-Func_Class'!$F$22,$G267:$BB267))&lt;Check_Limit,0,1),1)</f>
        <v>0</v>
      </c>
      <c r="BN267">
        <f ca="1">IFERROR(IF(SUMIF($G$6:$BB$6,BN$6&amp;" Total",$G267:$BB267)-(SUMIF($G$6:$BB$6,BN$6&amp;" "&amp;'Input-Func_Class'!$D$22,$G267:$BB267)+IFERROR(SUMIF($G$6:$BB$6,BN$6&amp;" "&amp;'Input-Func_Class'!$E$22,$G267:$BB267),SUMIF($G$6:$BB$6,BN$6&amp;" "&amp;'Input-Func_Class'!$B$24,$G267:$BB267))+SUMIF($G$6:$BB$6,BN$6&amp;" "&amp;'Input-Func_Class'!$F$22,$G267:$BB267))&lt;Check_Limit,0,1),1)</f>
        <v>0</v>
      </c>
      <c r="BO267">
        <f ca="1">IFERROR(IF(SUMIF($G$6:$BB$6,BO$6&amp;" Total",$G267:$BB267)-(SUMIF($G$6:$BB$6,BO$6&amp;" "&amp;'Input-Func_Class'!$D$22,$G267:$BB267)+IFERROR(SUMIF($G$6:$BB$6,BO$6&amp;" "&amp;'Input-Func_Class'!$E$22,$G267:$BB267),SUMIF($G$6:$BB$6,BO$6&amp;" "&amp;'Input-Func_Class'!$B$24,$G267:$BB267))+SUMIF($G$6:$BB$6,BO$6&amp;" "&amp;'Input-Func_Class'!$F$22,$G267:$BB267))&lt;Check_Limit,0,1),1)</f>
        <v>0</v>
      </c>
    </row>
    <row r="268" spans="1:67" outlineLevel="1">
      <c r="A268" s="31">
        <f>IF(ISBLANK('Input-Accounts'!A268),"",'Input-Accounts'!A268)</f>
        <v>238</v>
      </c>
      <c r="B268" s="53" t="str">
        <f>IF(ISBLANK('Input-Accounts'!B268),"",'Input-Accounts'!B268)</f>
        <v>M &amp; R STA EQUIP REG FMV</v>
      </c>
      <c r="C268" s="31">
        <f>IF(ISBLANK('Input-Accounts'!C268),"",'Input-Accounts'!C268)</f>
        <v>378.21</v>
      </c>
      <c r="D268" s="10">
        <f>Functionalization!$D268</f>
        <v>-25730.039999999994</v>
      </c>
      <c r="E268" s="10">
        <f t="shared" ca="1" si="75"/>
        <v>0</v>
      </c>
      <c r="F268" s="3" t="str">
        <f>IF($D268=0,"-",IF('Input-Accounts'!$E268&lt;&gt;0,'Input-Accounts'!$E268,'Input-Accounts'!$G268))</f>
        <v>AVGERAGE STUDY</v>
      </c>
      <c r="G268" s="10">
        <f ca="1">IF(G$5&lt;&gt;"",HLOOKUP(G$5,Functionalization!$G$6:$R$373,ROW($A268)-5,FALSE),IFERROR(INDEX(G$337:G$373,MATCH($F268,$B$337:$B$373,0))/VLOOKUP($F268,$B$337:$BB$373,MATCH(LEFT(TRIM(G$6),FIND("~",SUBSTITUTE(G$6,"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268))*HLOOKUP(LEFT(TRIM(G$6),FIND("~",SUBSTITUTE(G$6," ","~",LEN(TRIM(G$6))-LEN(SUBSTITUTE(TRIM(G$6)," ",""))))-1)&amp;" Total",$B$6:$BB$373,ROW($A268)-5,FALSE))</f>
        <v>-25730.039999999994</v>
      </c>
      <c r="H268" s="10">
        <f ca="1">IF(H$5&lt;&gt;"",HLOOKUP(H$5,Functionalization!$G$6:$R$373,ROW($A268)-5,FALSE),IFERROR(INDEX(H$337:H$373,MATCH($F268,$B$337:$B$373,0))/VLOOKUP($F268,$B$337:$BB$373,MATCH(LEFT(TRIM(H$6),FIND("~",SUBSTITUTE(H$6,"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268))*HLOOKUP(LEFT(TRIM(H$6),FIND("~",SUBSTITUTE(H$6," ","~",LEN(TRIM(H$6))-LEN(SUBSTITUTE(TRIM(H$6)," ",""))))-1)&amp;" Total",$B$6:$BB$373,ROW($A268)-5,FALSE))</f>
        <v>-19091.016013966553</v>
      </c>
      <c r="I268" s="10">
        <f ca="1">IF(I$5&lt;&gt;"",HLOOKUP(I$5,Functionalization!$G$6:$R$373,ROW($A268)-5,FALSE),IFERROR(INDEX(I$337:I$373,MATCH($F268,$B$337:$B$373,0))/VLOOKUP($F268,$B$337:$BB$373,MATCH(LEFT(TRIM(I$6),FIND("~",SUBSTITUTE(I$6,"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268))*HLOOKUP(LEFT(TRIM(I$6),FIND("~",SUBSTITUTE(I$6," ","~",LEN(TRIM(I$6))-LEN(SUBSTITUTE(TRIM(I$6)," ",""))))-1)&amp;" Total",$B$6:$BB$373,ROW($A268)-5,FALSE))</f>
        <v>0</v>
      </c>
      <c r="J268" s="10">
        <f ca="1">IF(J$5&lt;&gt;"",HLOOKUP(J$5,Functionalization!$G$6:$R$373,ROW($A268)-5,FALSE),IFERROR(INDEX(J$337:J$373,MATCH($F268,$B$337:$B$373,0))/VLOOKUP($F268,$B$337:$BB$373,MATCH(LEFT(TRIM(J$6),FIND("~",SUBSTITUTE(J$6,"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268))*HLOOKUP(LEFT(TRIM(J$6),FIND("~",SUBSTITUTE(J$6," ","~",LEN(TRIM(J$6))-LEN(SUBSTITUTE(TRIM(J$6)," ",""))))-1)&amp;" Total",$B$6:$BB$373,ROW($A268)-5,FALSE))</f>
        <v>-6639.0239860334414</v>
      </c>
      <c r="K268" s="10">
        <f ca="1">IF(K$5&lt;&gt;"",HLOOKUP(K$5,Functionalization!$G$6:$R$373,ROW($A268)-5,FALSE),IFERROR(INDEX(K$337:K$373,MATCH($F268,$B$337:$B$373,0))/VLOOKUP($F268,$B$337:$BB$373,MATCH(LEFT(TRIM(K$6),FIND("~",SUBSTITUTE(K$6,"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268))*HLOOKUP(LEFT(TRIM(K$6),FIND("~",SUBSTITUTE(K$6," ","~",LEN(TRIM(K$6))-LEN(SUBSTITUTE(TRIM(K$6)," ",""))))-1)&amp;" Total",$B$6:$BB$373,ROW($A268)-5,FALSE))</f>
        <v>0</v>
      </c>
      <c r="L268" s="10">
        <f ca="1">IF(L$5&lt;&gt;"",HLOOKUP(L$5,Functionalization!$G$6:$R$373,ROW($A268)-5,FALSE),IFERROR(INDEX(L$337:L$373,MATCH($F268,$B$337:$B$373,0))/VLOOKUP($F268,$B$337:$BB$373,MATCH(LEFT(TRIM(L$6),FIND("~",SUBSTITUTE(L$6,"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268))*HLOOKUP(LEFT(TRIM(L$6),FIND("~",SUBSTITUTE(L$6," ","~",LEN(TRIM(L$6))-LEN(SUBSTITUTE(TRIM(L$6)," ",""))))-1)&amp;" Total",$B$6:$BB$373,ROW($A268)-5,FALSE))</f>
        <v>0</v>
      </c>
      <c r="M268" s="10">
        <f ca="1">IF(M$5&lt;&gt;"",HLOOKUP(M$5,Functionalization!$G$6:$R$373,ROW($A268)-5,FALSE),IFERROR(INDEX(M$337:M$373,MATCH($F268,$B$337:$B$373,0))/VLOOKUP($F268,$B$337:$BB$373,MATCH(LEFT(TRIM(M$6),FIND("~",SUBSTITUTE(M$6,"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268))*HLOOKUP(LEFT(TRIM(M$6),FIND("~",SUBSTITUTE(M$6," ","~",LEN(TRIM(M$6))-LEN(SUBSTITUTE(TRIM(M$6)," ",""))))-1)&amp;" Total",$B$6:$BB$373,ROW($A268)-5,FALSE))</f>
        <v>0</v>
      </c>
      <c r="N268" s="10">
        <f ca="1">IF(N$5&lt;&gt;"",HLOOKUP(N$5,Functionalization!$G$6:$R$373,ROW($A268)-5,FALSE),IFERROR(INDEX(N$337:N$373,MATCH($F268,$B$337:$B$373,0))/VLOOKUP($F268,$B$337:$BB$373,MATCH(LEFT(TRIM(N$6),FIND("~",SUBSTITUTE(N$6,"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268))*HLOOKUP(LEFT(TRIM(N$6),FIND("~",SUBSTITUTE(N$6," ","~",LEN(TRIM(N$6))-LEN(SUBSTITUTE(TRIM(N$6)," ",""))))-1)&amp;" Total",$B$6:$BB$373,ROW($A268)-5,FALSE))</f>
        <v>0</v>
      </c>
      <c r="O268" s="10">
        <f ca="1">IF(O$5&lt;&gt;"",HLOOKUP(O$5,Functionalization!$G$6:$R$373,ROW($A268)-5,FALSE),IFERROR(INDEX(O$337:O$373,MATCH($F268,$B$337:$B$373,0))/VLOOKUP($F268,$B$337:$BB$373,MATCH(LEFT(TRIM(O$6),FIND("~",SUBSTITUTE(O$6,"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268))*HLOOKUP(LEFT(TRIM(O$6),FIND("~",SUBSTITUTE(O$6," ","~",LEN(TRIM(O$6))-LEN(SUBSTITUTE(TRIM(O$6)," ",""))))-1)&amp;" Total",$B$6:$BB$373,ROW($A268)-5,FALSE))</f>
        <v>0</v>
      </c>
      <c r="P268" s="10">
        <f ca="1">IF(P$5&lt;&gt;"",HLOOKUP(P$5,Functionalization!$G$6:$R$373,ROW($A268)-5,FALSE),IFERROR(INDEX(P$337:P$373,MATCH($F268,$B$337:$B$373,0))/VLOOKUP($F268,$B$337:$BB$373,MATCH(LEFT(TRIM(P$6),FIND("~",SUBSTITUTE(P$6,"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268))*HLOOKUP(LEFT(TRIM(P$6),FIND("~",SUBSTITUTE(P$6," ","~",LEN(TRIM(P$6))-LEN(SUBSTITUTE(TRIM(P$6)," ",""))))-1)&amp;" Total",$B$6:$BB$373,ROW($A268)-5,FALSE))</f>
        <v>0</v>
      </c>
      <c r="Q268" s="10">
        <f ca="1">IF(Q$5&lt;&gt;"",HLOOKUP(Q$5,Functionalization!$G$6:$R$373,ROW($A268)-5,FALSE),IFERROR(INDEX(Q$337:Q$373,MATCH($F268,$B$337:$B$373,0))/VLOOKUP($F268,$B$337:$BB$373,MATCH(LEFT(TRIM(Q$6),FIND("~",SUBSTITUTE(Q$6,"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268))*HLOOKUP(LEFT(TRIM(Q$6),FIND("~",SUBSTITUTE(Q$6," ","~",LEN(TRIM(Q$6))-LEN(SUBSTITUTE(TRIM(Q$6)," ",""))))-1)&amp;" Total",$B$6:$BB$373,ROW($A268)-5,FALSE))</f>
        <v>0</v>
      </c>
      <c r="R268" s="10">
        <f ca="1">IF(R$5&lt;&gt;"",HLOOKUP(R$5,Functionalization!$G$6:$R$373,ROW($A268)-5,FALSE),IFERROR(INDEX(R$337:R$373,MATCH($F268,$B$337:$B$373,0))/VLOOKUP($F268,$B$337:$BB$373,MATCH(LEFT(TRIM(R$6),FIND("~",SUBSTITUTE(R$6,"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268))*HLOOKUP(LEFT(TRIM(R$6),FIND("~",SUBSTITUTE(R$6," ","~",LEN(TRIM(R$6))-LEN(SUBSTITUTE(TRIM(R$6)," ",""))))-1)&amp;" Total",$B$6:$BB$373,ROW($A268)-5,FALSE))</f>
        <v>0</v>
      </c>
      <c r="S268" s="10">
        <f ca="1">IF(S$5&lt;&gt;"",HLOOKUP(S$5,Functionalization!$G$6:$R$373,ROW($A268)-5,FALSE),IFERROR(INDEX(S$337:S$373,MATCH($F268,$B$337:$B$373,0))/VLOOKUP($F268,$B$337:$BB$373,MATCH(LEFT(TRIM(S$6),FIND("~",SUBSTITUTE(S$6,"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268))*HLOOKUP(LEFT(TRIM(S$6),FIND("~",SUBSTITUTE(S$6," ","~",LEN(TRIM(S$6))-LEN(SUBSTITUTE(TRIM(S$6)," ",""))))-1)&amp;" Total",$B$6:$BB$373,ROW($A268)-5,FALSE))</f>
        <v>0</v>
      </c>
      <c r="T268" s="10">
        <f ca="1">IF(T$5&lt;&gt;"",HLOOKUP(T$5,Functionalization!$G$6:$R$373,ROW($A268)-5,FALSE),IFERROR(INDEX(T$337:T$373,MATCH($F268,$B$337:$B$373,0))/VLOOKUP($F268,$B$337:$BB$373,MATCH(LEFT(TRIM(T$6),FIND("~",SUBSTITUTE(T$6,"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268))*HLOOKUP(LEFT(TRIM(T$6),FIND("~",SUBSTITUTE(T$6," ","~",LEN(TRIM(T$6))-LEN(SUBSTITUTE(TRIM(T$6)," ",""))))-1)&amp;" Total",$B$6:$BB$373,ROW($A268)-5,FALSE))</f>
        <v>0</v>
      </c>
      <c r="U268" s="10">
        <f ca="1">IF(U$5&lt;&gt;"",HLOOKUP(U$5,Functionalization!$G$6:$R$373,ROW($A268)-5,FALSE),IFERROR(INDEX(U$337:U$373,MATCH($F268,$B$337:$B$373,0))/VLOOKUP($F268,$B$337:$BB$373,MATCH(LEFT(TRIM(U$6),FIND("~",SUBSTITUTE(U$6,"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268))*HLOOKUP(LEFT(TRIM(U$6),FIND("~",SUBSTITUTE(U$6," ","~",LEN(TRIM(U$6))-LEN(SUBSTITUTE(TRIM(U$6)," ",""))))-1)&amp;" Total",$B$6:$BB$373,ROW($A268)-5,FALSE))</f>
        <v>0</v>
      </c>
      <c r="V268" s="10">
        <f ca="1">IF(V$5&lt;&gt;"",HLOOKUP(V$5,Functionalization!$G$6:$R$373,ROW($A268)-5,FALSE),IFERROR(INDEX(V$337:V$373,MATCH($F268,$B$337:$B$373,0))/VLOOKUP($F268,$B$337:$BB$373,MATCH(LEFT(TRIM(V$6),FIND("~",SUBSTITUTE(V$6,"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268))*HLOOKUP(LEFT(TRIM(V$6),FIND("~",SUBSTITUTE(V$6," ","~",LEN(TRIM(V$6))-LEN(SUBSTITUTE(TRIM(V$6)," ",""))))-1)&amp;" Total",$B$6:$BB$373,ROW($A268)-5,FALSE))</f>
        <v>0</v>
      </c>
      <c r="W268" s="10">
        <f ca="1">IF(W$5&lt;&gt;"",HLOOKUP(W$5,Functionalization!$G$6:$R$373,ROW($A268)-5,FALSE),IFERROR(INDEX(W$337:W$373,MATCH($F268,$B$337:$B$373,0))/VLOOKUP($F268,$B$337:$BB$373,MATCH(LEFT(TRIM(W$6),FIND("~",SUBSTITUTE(W$6,"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268))*HLOOKUP(LEFT(TRIM(W$6),FIND("~",SUBSTITUTE(W$6," ","~",LEN(TRIM(W$6))-LEN(SUBSTITUTE(TRIM(W$6)," ",""))))-1)&amp;" Total",$B$6:$BB$373,ROW($A268)-5,FALSE))</f>
        <v>0</v>
      </c>
      <c r="X268" s="10">
        <f ca="1">IF(X$5&lt;&gt;"",HLOOKUP(X$5,Functionalization!$G$6:$R$373,ROW($A268)-5,FALSE),IFERROR(INDEX(X$337:X$373,MATCH($F268,$B$337:$B$373,0))/VLOOKUP($F268,$B$337:$BB$373,MATCH(LEFT(TRIM(X$6),FIND("~",SUBSTITUTE(X$6,"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268))*HLOOKUP(LEFT(TRIM(X$6),FIND("~",SUBSTITUTE(X$6," ","~",LEN(TRIM(X$6))-LEN(SUBSTITUTE(TRIM(X$6)," ",""))))-1)&amp;" Total",$B$6:$BB$373,ROW($A268)-5,FALSE))</f>
        <v>0</v>
      </c>
      <c r="Y268" s="10">
        <f ca="1">IF(Y$5&lt;&gt;"",HLOOKUP(Y$5,Functionalization!$G$6:$R$373,ROW($A268)-5,FALSE),IFERROR(INDEX(Y$337:Y$373,MATCH($F268,$B$337:$B$373,0))/VLOOKUP($F268,$B$337:$BB$373,MATCH(LEFT(TRIM(Y$6),FIND("~",SUBSTITUTE(Y$6,"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268))*HLOOKUP(LEFT(TRIM(Y$6),FIND("~",SUBSTITUTE(Y$6," ","~",LEN(TRIM(Y$6))-LEN(SUBSTITUTE(TRIM(Y$6)," ",""))))-1)&amp;" Total",$B$6:$BB$373,ROW($A268)-5,FALSE))</f>
        <v>0</v>
      </c>
      <c r="Z268" s="10">
        <f ca="1">IF(Z$5&lt;&gt;"",HLOOKUP(Z$5,Functionalization!$G$6:$R$373,ROW($A268)-5,FALSE),IFERROR(INDEX(Z$337:Z$373,MATCH($F268,$B$337:$B$373,0))/VLOOKUP($F268,$B$337:$BB$373,MATCH(LEFT(TRIM(Z$6),FIND("~",SUBSTITUTE(Z$6,"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268))*HLOOKUP(LEFT(TRIM(Z$6),FIND("~",SUBSTITUTE(Z$6," ","~",LEN(TRIM(Z$6))-LEN(SUBSTITUTE(TRIM(Z$6)," ",""))))-1)&amp;" Total",$B$6:$BB$373,ROW($A268)-5,FALSE))</f>
        <v>0</v>
      </c>
      <c r="AA268" s="10">
        <f ca="1">IF(AA$5&lt;&gt;"",HLOOKUP(AA$5,Functionalization!$G$6:$R$373,ROW($A268)-5,FALSE),IFERROR(INDEX(AA$337:AA$373,MATCH($F268,$B$337:$B$373,0))/VLOOKUP($F268,$B$337:$BB$373,MATCH(LEFT(TRIM(AA$6),FIND("~",SUBSTITUTE(AA$6,"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268))*HLOOKUP(LEFT(TRIM(AA$6),FIND("~",SUBSTITUTE(AA$6," ","~",LEN(TRIM(AA$6))-LEN(SUBSTITUTE(TRIM(AA$6)," ",""))))-1)&amp;" Total",$B$6:$BB$373,ROW($A268)-5,FALSE))</f>
        <v>0</v>
      </c>
      <c r="AB268" s="10">
        <f ca="1">IF(AB$5&lt;&gt;"",HLOOKUP(AB$5,Functionalization!$G$6:$R$373,ROW($A268)-5,FALSE),IFERROR(INDEX(AB$337:AB$373,MATCH($F268,$B$337:$B$373,0))/VLOOKUP($F268,$B$337:$BB$373,MATCH(LEFT(TRIM(AB$6),FIND("~",SUBSTITUTE(AB$6,"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268))*HLOOKUP(LEFT(TRIM(AB$6),FIND("~",SUBSTITUTE(AB$6," ","~",LEN(TRIM(AB$6))-LEN(SUBSTITUTE(TRIM(AB$6)," ",""))))-1)&amp;" Total",$B$6:$BB$373,ROW($A268)-5,FALSE))</f>
        <v>0</v>
      </c>
      <c r="AC268" s="10">
        <f ca="1">IF(AC$5&lt;&gt;"",HLOOKUP(AC$5,Functionalization!$G$6:$R$373,ROW($A268)-5,FALSE),IFERROR(INDEX(AC$337:AC$373,MATCH($F268,$B$337:$B$373,0))/VLOOKUP($F268,$B$337:$BB$373,MATCH(LEFT(TRIM(AC$6),FIND("~",SUBSTITUTE(AC$6,"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268))*HLOOKUP(LEFT(TRIM(AC$6),FIND("~",SUBSTITUTE(AC$6," ","~",LEN(TRIM(AC$6))-LEN(SUBSTITUTE(TRIM(AC$6)," ",""))))-1)&amp;" Total",$B$6:$BB$373,ROW($A268)-5,FALSE))</f>
        <v>0</v>
      </c>
      <c r="AD268" s="10">
        <f ca="1">IF(AD$5&lt;&gt;"",HLOOKUP(AD$5,Functionalization!$G$6:$R$373,ROW($A268)-5,FALSE),IFERROR(INDEX(AD$337:AD$373,MATCH($F268,$B$337:$B$373,0))/VLOOKUP($F268,$B$337:$BB$373,MATCH(LEFT(TRIM(AD$6),FIND("~",SUBSTITUTE(AD$6,"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268))*HLOOKUP(LEFT(TRIM(AD$6),FIND("~",SUBSTITUTE(AD$6," ","~",LEN(TRIM(AD$6))-LEN(SUBSTITUTE(TRIM(AD$6)," ",""))))-1)&amp;" Total",$B$6:$BB$373,ROW($A268)-5,FALSE))</f>
        <v>0</v>
      </c>
      <c r="AE268" s="10">
        <f ca="1">IF(AE$5&lt;&gt;"",HLOOKUP(AE$5,Functionalization!$G$6:$R$373,ROW($A268)-5,FALSE),IFERROR(INDEX(AE$337:AE$373,MATCH($F268,$B$337:$B$373,0))/VLOOKUP($F268,$B$337:$BB$373,MATCH(LEFT(TRIM(AE$6),FIND("~",SUBSTITUTE(AE$6,"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268))*HLOOKUP(LEFT(TRIM(AE$6),FIND("~",SUBSTITUTE(AE$6," ","~",LEN(TRIM(AE$6))-LEN(SUBSTITUTE(TRIM(AE$6)," ",""))))-1)&amp;" Total",$B$6:$BB$373,ROW($A268)-5,FALSE))</f>
        <v>0</v>
      </c>
      <c r="AF268" s="10">
        <f ca="1">IF(AF$5&lt;&gt;"",HLOOKUP(AF$5,Functionalization!$G$6:$R$373,ROW($A268)-5,FALSE),IFERROR(INDEX(AF$337:AF$373,MATCH($F268,$B$337:$B$373,0))/VLOOKUP($F268,$B$337:$BB$373,MATCH(LEFT(TRIM(AF$6),FIND("~",SUBSTITUTE(AF$6,"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268))*HLOOKUP(LEFT(TRIM(AF$6),FIND("~",SUBSTITUTE(AF$6," ","~",LEN(TRIM(AF$6))-LEN(SUBSTITUTE(TRIM(AF$6)," ",""))))-1)&amp;" Total",$B$6:$BB$373,ROW($A268)-5,FALSE))</f>
        <v>0</v>
      </c>
      <c r="AG268" s="10">
        <f ca="1">IF(AG$5&lt;&gt;"",HLOOKUP(AG$5,Functionalization!$G$6:$R$373,ROW($A268)-5,FALSE),IFERROR(INDEX(AG$337:AG$373,MATCH($F268,$B$337:$B$373,0))/VLOOKUP($F268,$B$337:$BB$373,MATCH(LEFT(TRIM(AG$6),FIND("~",SUBSTITUTE(AG$6,"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268))*HLOOKUP(LEFT(TRIM(AG$6),FIND("~",SUBSTITUTE(AG$6," ","~",LEN(TRIM(AG$6))-LEN(SUBSTITUTE(TRIM(AG$6)," ",""))))-1)&amp;" Total",$B$6:$BB$373,ROW($A268)-5,FALSE))</f>
        <v>0</v>
      </c>
      <c r="AH268" s="10">
        <f ca="1">IF(AH$5&lt;&gt;"",HLOOKUP(AH$5,Functionalization!$G$6:$R$373,ROW($A268)-5,FALSE),IFERROR(INDEX(AH$337:AH$373,MATCH($F268,$B$337:$B$373,0))/VLOOKUP($F268,$B$337:$BB$373,MATCH(LEFT(TRIM(AH$6),FIND("~",SUBSTITUTE(AH$6,"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268))*HLOOKUP(LEFT(TRIM(AH$6),FIND("~",SUBSTITUTE(AH$6," ","~",LEN(TRIM(AH$6))-LEN(SUBSTITUTE(TRIM(AH$6)," ",""))))-1)&amp;" Total",$B$6:$BB$373,ROW($A268)-5,FALSE))</f>
        <v>0</v>
      </c>
      <c r="AI268" s="10">
        <f ca="1">IF(AI$5&lt;&gt;"",HLOOKUP(AI$5,Functionalization!$G$6:$R$373,ROW($A268)-5,FALSE),IFERROR(INDEX(AI$337:AI$373,MATCH($F268,$B$337:$B$373,0))/VLOOKUP($F268,$B$337:$BB$373,MATCH(LEFT(TRIM(AI$6),FIND("~",SUBSTITUTE(AI$6,"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268))*HLOOKUP(LEFT(TRIM(AI$6),FIND("~",SUBSTITUTE(AI$6," ","~",LEN(TRIM(AI$6))-LEN(SUBSTITUTE(TRIM(AI$6)," ",""))))-1)&amp;" Total",$B$6:$BB$373,ROW($A268)-5,FALSE))</f>
        <v>0</v>
      </c>
      <c r="AJ268" s="10">
        <f ca="1">IF(AJ$5&lt;&gt;"",HLOOKUP(AJ$5,Functionalization!$G$6:$R$373,ROW($A268)-5,FALSE),IFERROR(INDEX(AJ$337:AJ$373,MATCH($F268,$B$337:$B$373,0))/VLOOKUP($F268,$B$337:$BB$373,MATCH(LEFT(TRIM(AJ$6),FIND("~",SUBSTITUTE(AJ$6,"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268))*HLOOKUP(LEFT(TRIM(AJ$6),FIND("~",SUBSTITUTE(AJ$6," ","~",LEN(TRIM(AJ$6))-LEN(SUBSTITUTE(TRIM(AJ$6)," ",""))))-1)&amp;" Total",$B$6:$BB$373,ROW($A268)-5,FALSE))</f>
        <v>0</v>
      </c>
      <c r="AK268" s="10">
        <f ca="1">IF(AK$5&lt;&gt;"",HLOOKUP(AK$5,Functionalization!$G$6:$R$373,ROW($A268)-5,FALSE),IFERROR(INDEX(AK$337:AK$373,MATCH($F268,$B$337:$B$373,0))/VLOOKUP($F268,$B$337:$BB$373,MATCH(LEFT(TRIM(AK$6),FIND("~",SUBSTITUTE(AK$6,"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268))*HLOOKUP(LEFT(TRIM(AK$6),FIND("~",SUBSTITUTE(AK$6," ","~",LEN(TRIM(AK$6))-LEN(SUBSTITUTE(TRIM(AK$6)," ",""))))-1)&amp;" Total",$B$6:$BB$373,ROW($A268)-5,FALSE))</f>
        <v>0</v>
      </c>
      <c r="AL268" s="10">
        <f ca="1">IF(AL$5&lt;&gt;"",HLOOKUP(AL$5,Functionalization!$G$6:$R$373,ROW($A268)-5,FALSE),IFERROR(INDEX(AL$337:AL$373,MATCH($F268,$B$337:$B$373,0))/VLOOKUP($F268,$B$337:$BB$373,MATCH(LEFT(TRIM(AL$6),FIND("~",SUBSTITUTE(AL$6,"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268))*HLOOKUP(LEFT(TRIM(AL$6),FIND("~",SUBSTITUTE(AL$6," ","~",LEN(TRIM(AL$6))-LEN(SUBSTITUTE(TRIM(AL$6)," ",""))))-1)&amp;" Total",$B$6:$BB$373,ROW($A268)-5,FALSE))</f>
        <v>0</v>
      </c>
      <c r="AM268" s="10">
        <f ca="1">IF(AM$5&lt;&gt;"",HLOOKUP(AM$5,Functionalization!$G$6:$R$373,ROW($A268)-5,FALSE),IFERROR(INDEX(AM$337:AM$373,MATCH($F268,$B$337:$B$373,0))/VLOOKUP($F268,$B$337:$BB$373,MATCH(LEFT(TRIM(AM$6),FIND("~",SUBSTITUTE(AM$6,"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268))*HLOOKUP(LEFT(TRIM(AM$6),FIND("~",SUBSTITUTE(AM$6," ","~",LEN(TRIM(AM$6))-LEN(SUBSTITUTE(TRIM(AM$6)," ",""))))-1)&amp;" Total",$B$6:$BB$373,ROW($A268)-5,FALSE))</f>
        <v>0</v>
      </c>
      <c r="AN268" s="10">
        <f ca="1">IF(AN$5&lt;&gt;"",HLOOKUP(AN$5,Functionalization!$G$6:$R$373,ROW($A268)-5,FALSE),IFERROR(INDEX(AN$337:AN$373,MATCH($F268,$B$337:$B$373,0))/VLOOKUP($F268,$B$337:$BB$373,MATCH(LEFT(TRIM(AN$6),FIND("~",SUBSTITUTE(AN$6,"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268))*HLOOKUP(LEFT(TRIM(AN$6),FIND("~",SUBSTITUTE(AN$6," ","~",LEN(TRIM(AN$6))-LEN(SUBSTITUTE(TRIM(AN$6)," ",""))))-1)&amp;" Total",$B$6:$BB$373,ROW($A268)-5,FALSE))</f>
        <v>0</v>
      </c>
      <c r="AO268" s="10">
        <f ca="1">IF(AO$5&lt;&gt;"",HLOOKUP(AO$5,Functionalization!$G$6:$R$373,ROW($A268)-5,FALSE),IFERROR(INDEX(AO$337:AO$373,MATCH($F268,$B$337:$B$373,0))/VLOOKUP($F268,$B$337:$BB$373,MATCH(LEFT(TRIM(AO$6),FIND("~",SUBSTITUTE(AO$6,"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268))*HLOOKUP(LEFT(TRIM(AO$6),FIND("~",SUBSTITUTE(AO$6," ","~",LEN(TRIM(AO$6))-LEN(SUBSTITUTE(TRIM(AO$6)," ",""))))-1)&amp;" Total",$B$6:$BB$373,ROW($A268)-5,FALSE))</f>
        <v>0</v>
      </c>
      <c r="AP268" s="10">
        <f ca="1">IF(AP$5&lt;&gt;"",HLOOKUP(AP$5,Functionalization!$G$6:$R$373,ROW($A268)-5,FALSE),IFERROR(INDEX(AP$337:AP$373,MATCH($F268,$B$337:$B$373,0))/VLOOKUP($F268,$B$337:$BB$373,MATCH(LEFT(TRIM(AP$6),FIND("~",SUBSTITUTE(AP$6,"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268))*HLOOKUP(LEFT(TRIM(AP$6),FIND("~",SUBSTITUTE(AP$6," ","~",LEN(TRIM(AP$6))-LEN(SUBSTITUTE(TRIM(AP$6)," ",""))))-1)&amp;" Total",$B$6:$BB$373,ROW($A268)-5,FALSE))</f>
        <v>0</v>
      </c>
      <c r="AQ268" s="10">
        <f ca="1">IF(AQ$5&lt;&gt;"",HLOOKUP(AQ$5,Functionalization!$G$6:$R$373,ROW($A268)-5,FALSE),IFERROR(INDEX(AQ$337:AQ$373,MATCH($F268,$B$337:$B$373,0))/VLOOKUP($F268,$B$337:$BB$373,MATCH(LEFT(TRIM(AQ$6),FIND("~",SUBSTITUTE(AQ$6,"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268))*HLOOKUP(LEFT(TRIM(AQ$6),FIND("~",SUBSTITUTE(AQ$6," ","~",LEN(TRIM(AQ$6))-LEN(SUBSTITUTE(TRIM(AQ$6)," ",""))))-1)&amp;" Total",$B$6:$BB$373,ROW($A268)-5,FALSE))</f>
        <v>0</v>
      </c>
      <c r="AR268" s="10">
        <f ca="1">IF(AR$5&lt;&gt;"",HLOOKUP(AR$5,Functionalization!$G$6:$R$373,ROW($A268)-5,FALSE),IFERROR(INDEX(AR$337:AR$373,MATCH($F268,$B$337:$B$373,0))/VLOOKUP($F268,$B$337:$BB$373,MATCH(LEFT(TRIM(AR$6),FIND("~",SUBSTITUTE(AR$6,"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268))*HLOOKUP(LEFT(TRIM(AR$6),FIND("~",SUBSTITUTE(AR$6," ","~",LEN(TRIM(AR$6))-LEN(SUBSTITUTE(TRIM(AR$6)," ",""))))-1)&amp;" Total",$B$6:$BB$373,ROW($A268)-5,FALSE))</f>
        <v>0</v>
      </c>
      <c r="AS268" s="10">
        <f ca="1">IF(AS$5&lt;&gt;"",HLOOKUP(AS$5,Functionalization!$G$6:$R$373,ROW($A268)-5,FALSE),IFERROR(INDEX(AS$337:AS$373,MATCH($F268,$B$337:$B$373,0))/VLOOKUP($F268,$B$337:$BB$373,MATCH(LEFT(TRIM(AS$6),FIND("~",SUBSTITUTE(AS$6,"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268))*HLOOKUP(LEFT(TRIM(AS$6),FIND("~",SUBSTITUTE(AS$6," ","~",LEN(TRIM(AS$6))-LEN(SUBSTITUTE(TRIM(AS$6)," ",""))))-1)&amp;" Total",$B$6:$BB$373,ROW($A268)-5,FALSE))</f>
        <v>0</v>
      </c>
      <c r="AT268" s="10">
        <f ca="1">IF(AT$5&lt;&gt;"",HLOOKUP(AT$5,Functionalization!$G$6:$R$373,ROW($A268)-5,FALSE),IFERROR(INDEX(AT$337:AT$373,MATCH($F268,$B$337:$B$373,0))/VLOOKUP($F268,$B$337:$BB$373,MATCH(LEFT(TRIM(AT$6),FIND("~",SUBSTITUTE(AT$6,"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268))*HLOOKUP(LEFT(TRIM(AT$6),FIND("~",SUBSTITUTE(AT$6," ","~",LEN(TRIM(AT$6))-LEN(SUBSTITUTE(TRIM(AT$6)," ",""))))-1)&amp;" Total",$B$6:$BB$373,ROW($A268)-5,FALSE))</f>
        <v>0</v>
      </c>
      <c r="AU268" s="10">
        <f ca="1">IF(AU$5&lt;&gt;"",HLOOKUP(AU$5,Functionalization!$G$6:$R$373,ROW($A268)-5,FALSE),IFERROR(INDEX(AU$337:AU$373,MATCH($F268,$B$337:$B$373,0))/VLOOKUP($F268,$B$337:$BB$373,MATCH(LEFT(TRIM(AU$6),FIND("~",SUBSTITUTE(AU$6,"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268))*HLOOKUP(LEFT(TRIM(AU$6),FIND("~",SUBSTITUTE(AU$6," ","~",LEN(TRIM(AU$6))-LEN(SUBSTITUTE(TRIM(AU$6)," ",""))))-1)&amp;" Total",$B$6:$BB$373,ROW($A268)-5,FALSE))</f>
        <v>0</v>
      </c>
      <c r="AV268" s="10">
        <f ca="1">IF(AV$5&lt;&gt;"",HLOOKUP(AV$5,Functionalization!$G$6:$R$373,ROW($A268)-5,FALSE),IFERROR(INDEX(AV$337:AV$373,MATCH($F268,$B$337:$B$373,0))/VLOOKUP($F268,$B$337:$BB$373,MATCH(LEFT(TRIM(AV$6),FIND("~",SUBSTITUTE(AV$6,"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268))*HLOOKUP(LEFT(TRIM(AV$6),FIND("~",SUBSTITUTE(AV$6," ","~",LEN(TRIM(AV$6))-LEN(SUBSTITUTE(TRIM(AV$6)," ",""))))-1)&amp;" Total",$B$6:$BB$373,ROW($A268)-5,FALSE))</f>
        <v>0</v>
      </c>
      <c r="AW268" s="10">
        <f ca="1">IF(AW$5&lt;&gt;"",HLOOKUP(AW$5,Functionalization!$G$6:$R$373,ROW($A268)-5,FALSE),IFERROR(INDEX(AW$337:AW$373,MATCH($F268,$B$337:$B$373,0))/VLOOKUP($F268,$B$337:$BB$373,MATCH(LEFT(TRIM(AW$6),FIND("~",SUBSTITUTE(AW$6,"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268))*HLOOKUP(LEFT(TRIM(AW$6),FIND("~",SUBSTITUTE(AW$6," ","~",LEN(TRIM(AW$6))-LEN(SUBSTITUTE(TRIM(AW$6)," ",""))))-1)&amp;" Total",$B$6:$BB$373,ROW($A268)-5,FALSE))</f>
        <v>0</v>
      </c>
      <c r="AX268" s="10">
        <f ca="1">IF(AX$5&lt;&gt;"",HLOOKUP(AX$5,Functionalization!$G$6:$R$373,ROW($A268)-5,FALSE),IFERROR(INDEX(AX$337:AX$373,MATCH($F268,$B$337:$B$373,0))/VLOOKUP($F268,$B$337:$BB$373,MATCH(LEFT(TRIM(AX$6),FIND("~",SUBSTITUTE(AX$6,"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268))*HLOOKUP(LEFT(TRIM(AX$6),FIND("~",SUBSTITUTE(AX$6," ","~",LEN(TRIM(AX$6))-LEN(SUBSTITUTE(TRIM(AX$6)," ",""))))-1)&amp;" Total",$B$6:$BB$373,ROW($A268)-5,FALSE))</f>
        <v>0</v>
      </c>
      <c r="AY268" s="10">
        <f ca="1">IF(AY$5&lt;&gt;"",HLOOKUP(AY$5,Functionalization!$G$6:$R$373,ROW($A268)-5,FALSE),IFERROR(INDEX(AY$337:AY$373,MATCH($F268,$B$337:$B$373,0))/VLOOKUP($F268,$B$337:$BB$373,MATCH(LEFT(TRIM(AY$6),FIND("~",SUBSTITUTE(AY$6,"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268))*HLOOKUP(LEFT(TRIM(AY$6),FIND("~",SUBSTITUTE(AY$6," ","~",LEN(TRIM(AY$6))-LEN(SUBSTITUTE(TRIM(AY$6)," ",""))))-1)&amp;" Total",$B$6:$BB$373,ROW($A268)-5,FALSE))</f>
        <v>0</v>
      </c>
      <c r="AZ268" s="10">
        <f ca="1">IF(AZ$5&lt;&gt;"",HLOOKUP(AZ$5,Functionalization!$G$6:$R$373,ROW($A268)-5,FALSE),IFERROR(INDEX(AZ$337:AZ$373,MATCH($F268,$B$337:$B$373,0))/VLOOKUP($F268,$B$337:$BB$373,MATCH(LEFT(TRIM(AZ$6),FIND("~",SUBSTITUTE(AZ$6,"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268))*HLOOKUP(LEFT(TRIM(AZ$6),FIND("~",SUBSTITUTE(AZ$6," ","~",LEN(TRIM(AZ$6))-LEN(SUBSTITUTE(TRIM(AZ$6)," ",""))))-1)&amp;" Total",$B$6:$BB$373,ROW($A268)-5,FALSE))</f>
        <v>0</v>
      </c>
      <c r="BA268" s="10">
        <f ca="1">IF(BA$5&lt;&gt;"",HLOOKUP(BA$5,Functionalization!$G$6:$R$373,ROW($A268)-5,FALSE),IFERROR(INDEX(BA$337:BA$373,MATCH($F268,$B$337:$B$373,0))/VLOOKUP($F268,$B$337:$BB$373,MATCH(LEFT(TRIM(BA$6),FIND("~",SUBSTITUTE(BA$6,"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268))*HLOOKUP(LEFT(TRIM(BA$6),FIND("~",SUBSTITUTE(BA$6," ","~",LEN(TRIM(BA$6))-LEN(SUBSTITUTE(TRIM(BA$6)," ",""))))-1)&amp;" Total",$B$6:$BB$373,ROW($A268)-5,FALSE))</f>
        <v>0</v>
      </c>
      <c r="BB268" s="10">
        <f ca="1">IF(BB$5&lt;&gt;"",HLOOKUP(BB$5,Functionalization!$G$6:$R$373,ROW($A268)-5,FALSE),IFERROR(INDEX(BB$337:BB$373,MATCH($F268,$B$337:$B$373,0))/VLOOKUP($F268,$B$337:$BB$373,MATCH(LEFT(TRIM(BB$6),FIND("~",SUBSTITUTE(BB$6,"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268))*HLOOKUP(LEFT(TRIM(BB$6),FIND("~",SUBSTITUTE(BB$6," ","~",LEN(TRIM(BB$6))-LEN(SUBSTITUTE(TRIM(BB$6)," ",""))))-1)&amp;" Total",$B$6:$BB$373,ROW($A268)-5,FALSE))</f>
        <v>0</v>
      </c>
      <c r="BD268">
        <f ca="1">IFERROR(IF(SUMIF($G$6:$BB$6,BD$6&amp;" Total",$G268:$BB268)-(SUMIF($G$6:$BB$6,BD$6&amp;" "&amp;'Input-Func_Class'!$D$22,$G268:$BB268)+IFERROR(SUMIF($G$6:$BB$6,BD$6&amp;" "&amp;'Input-Func_Class'!$E$22,$G268:$BB268),SUMIF($G$6:$BB$6,BD$6&amp;" "&amp;'Input-Func_Class'!$B$24,$G268:$BB268))+SUMIF($G$6:$BB$6,BD$6&amp;" "&amp;'Input-Func_Class'!$F$22,$G268:$BB268))&lt;Check_Limit,0,1),1)</f>
        <v>0</v>
      </c>
      <c r="BE268">
        <f ca="1">IFERROR(IF(SUMIF($G$6:$BB$6,BE$6&amp;" Total",$G268:$BB268)-(SUMIF($G$6:$BB$6,BE$6&amp;" "&amp;'Input-Func_Class'!$D$22,$G268:$BB268)+IFERROR(SUMIF($G$6:$BB$6,BE$6&amp;" "&amp;'Input-Func_Class'!$E$22,$G268:$BB268),SUMIF($G$6:$BB$6,BE$6&amp;" "&amp;'Input-Func_Class'!$B$24,$G268:$BB268))+SUMIF($G$6:$BB$6,BE$6&amp;" "&amp;'Input-Func_Class'!$F$22,$G268:$BB268))&lt;Check_Limit,0,1),1)</f>
        <v>0</v>
      </c>
      <c r="BF268">
        <f ca="1">IFERROR(IF(SUMIF($G$6:$BB$6,BF$6&amp;" Total",$G268:$BB268)-(SUMIF($G$6:$BB$6,BF$6&amp;" "&amp;'Input-Func_Class'!$D$22,$G268:$BB268)+IFERROR(SUMIF($G$6:$BB$6,BF$6&amp;" "&amp;'Input-Func_Class'!$E$22,$G268:$BB268),SUMIF($G$6:$BB$6,BF$6&amp;" "&amp;'Input-Func_Class'!$B$24,$G268:$BB268))+SUMIF($G$6:$BB$6,BF$6&amp;" "&amp;'Input-Func_Class'!$F$22,$G268:$BB268))&lt;Check_Limit,0,1),1)</f>
        <v>0</v>
      </c>
      <c r="BG268">
        <f ca="1">IFERROR(IF(SUMIF($G$6:$BB$6,BG$6&amp;" Total",$G268:$BB268)-(SUMIF($G$6:$BB$6,BG$6&amp;" "&amp;'Input-Func_Class'!$D$22,$G268:$BB268)+IFERROR(SUMIF($G$6:$BB$6,BG$6&amp;" "&amp;'Input-Func_Class'!$E$22,$G268:$BB268),SUMIF($G$6:$BB$6,BG$6&amp;" "&amp;'Input-Func_Class'!$B$24,$G268:$BB268))+SUMIF($G$6:$BB$6,BG$6&amp;" "&amp;'Input-Func_Class'!$F$22,$G268:$BB268))&lt;Check_Limit,0,1),1)</f>
        <v>0</v>
      </c>
      <c r="BH268">
        <f ca="1">IFERROR(IF(SUMIF($G$6:$BB$6,BH$6&amp;" Total",$G268:$BB268)-(SUMIF($G$6:$BB$6,BH$6&amp;" "&amp;'Input-Func_Class'!$D$22,$G268:$BB268)+IFERROR(SUMIF($G$6:$BB$6,BH$6&amp;" "&amp;'Input-Func_Class'!$E$22,$G268:$BB268),SUMIF($G$6:$BB$6,BH$6&amp;" "&amp;'Input-Func_Class'!$B$24,$G268:$BB268))+SUMIF($G$6:$BB$6,BH$6&amp;" "&amp;'Input-Func_Class'!$F$22,$G268:$BB268))&lt;Check_Limit,0,1),1)</f>
        <v>0</v>
      </c>
      <c r="BI268">
        <f ca="1">IFERROR(IF(SUMIF($G$6:$BB$6,BI$6&amp;" Total",$G268:$BB268)-(SUMIF($G$6:$BB$6,BI$6&amp;" "&amp;'Input-Func_Class'!$D$22,$G268:$BB268)+IFERROR(SUMIF($G$6:$BB$6,BI$6&amp;" "&amp;'Input-Func_Class'!$E$22,$G268:$BB268),SUMIF($G$6:$BB$6,BI$6&amp;" "&amp;'Input-Func_Class'!$B$24,$G268:$BB268))+SUMIF($G$6:$BB$6,BI$6&amp;" "&amp;'Input-Func_Class'!$F$22,$G268:$BB268))&lt;Check_Limit,0,1),1)</f>
        <v>0</v>
      </c>
      <c r="BJ268">
        <f ca="1">IFERROR(IF(SUMIF($G$6:$BB$6,BJ$6&amp;" Total",$G268:$BB268)-(SUMIF($G$6:$BB$6,BJ$6&amp;" "&amp;'Input-Func_Class'!$D$22,$G268:$BB268)+IFERROR(SUMIF($G$6:$BB$6,BJ$6&amp;" "&amp;'Input-Func_Class'!$E$22,$G268:$BB268),SUMIF($G$6:$BB$6,BJ$6&amp;" "&amp;'Input-Func_Class'!$B$24,$G268:$BB268))+SUMIF($G$6:$BB$6,BJ$6&amp;" "&amp;'Input-Func_Class'!$F$22,$G268:$BB268))&lt;Check_Limit,0,1),1)</f>
        <v>0</v>
      </c>
      <c r="BK268">
        <f ca="1">IFERROR(IF(SUMIF($G$6:$BB$6,BK$6&amp;" Total",$G268:$BB268)-(SUMIF($G$6:$BB$6,BK$6&amp;" "&amp;'Input-Func_Class'!$D$22,$G268:$BB268)+IFERROR(SUMIF($G$6:$BB$6,BK$6&amp;" "&amp;'Input-Func_Class'!$E$22,$G268:$BB268),SUMIF($G$6:$BB$6,BK$6&amp;" "&amp;'Input-Func_Class'!$B$24,$G268:$BB268))+SUMIF($G$6:$BB$6,BK$6&amp;" "&amp;'Input-Func_Class'!$F$22,$G268:$BB268))&lt;Check_Limit,0,1),1)</f>
        <v>0</v>
      </c>
      <c r="BL268">
        <f ca="1">IFERROR(IF(SUMIF($G$6:$BB$6,BL$6&amp;" Total",$G268:$BB268)-(SUMIF($G$6:$BB$6,BL$6&amp;" "&amp;'Input-Func_Class'!$D$22,$G268:$BB268)+IFERROR(SUMIF($G$6:$BB$6,BL$6&amp;" "&amp;'Input-Func_Class'!$E$22,$G268:$BB268),SUMIF($G$6:$BB$6,BL$6&amp;" "&amp;'Input-Func_Class'!$B$24,$G268:$BB268))+SUMIF($G$6:$BB$6,BL$6&amp;" "&amp;'Input-Func_Class'!$F$22,$G268:$BB268))&lt;Check_Limit,0,1),1)</f>
        <v>0</v>
      </c>
      <c r="BM268">
        <f ca="1">IFERROR(IF(SUMIF($G$6:$BB$6,BM$6&amp;" Total",$G268:$BB268)-(SUMIF($G$6:$BB$6,BM$6&amp;" "&amp;'Input-Func_Class'!$D$22,$G268:$BB268)+IFERROR(SUMIF($G$6:$BB$6,BM$6&amp;" "&amp;'Input-Func_Class'!$E$22,$G268:$BB268),SUMIF($G$6:$BB$6,BM$6&amp;" "&amp;'Input-Func_Class'!$B$24,$G268:$BB268))+SUMIF($G$6:$BB$6,BM$6&amp;" "&amp;'Input-Func_Class'!$F$22,$G268:$BB268))&lt;Check_Limit,0,1),1)</f>
        <v>0</v>
      </c>
      <c r="BN268">
        <f ca="1">IFERROR(IF(SUMIF($G$6:$BB$6,BN$6&amp;" Total",$G268:$BB268)-(SUMIF($G$6:$BB$6,BN$6&amp;" "&amp;'Input-Func_Class'!$D$22,$G268:$BB268)+IFERROR(SUMIF($G$6:$BB$6,BN$6&amp;" "&amp;'Input-Func_Class'!$E$22,$G268:$BB268),SUMIF($G$6:$BB$6,BN$6&amp;" "&amp;'Input-Func_Class'!$B$24,$G268:$BB268))+SUMIF($G$6:$BB$6,BN$6&amp;" "&amp;'Input-Func_Class'!$F$22,$G268:$BB268))&lt;Check_Limit,0,1),1)</f>
        <v>0</v>
      </c>
      <c r="BO268">
        <f ca="1">IFERROR(IF(SUMIF($G$6:$BB$6,BO$6&amp;" Total",$G268:$BB268)-(SUMIF($G$6:$BB$6,BO$6&amp;" "&amp;'Input-Func_Class'!$D$22,$G268:$BB268)+IFERROR(SUMIF($G$6:$BB$6,BO$6&amp;" "&amp;'Input-Func_Class'!$E$22,$G268:$BB268),SUMIF($G$6:$BB$6,BO$6&amp;" "&amp;'Input-Func_Class'!$B$24,$G268:$BB268))+SUMIF($G$6:$BB$6,BO$6&amp;" "&amp;'Input-Func_Class'!$F$22,$G268:$BB268))&lt;Check_Limit,0,1),1)</f>
        <v>0</v>
      </c>
    </row>
    <row r="269" spans="1:67" outlineLevel="1">
      <c r="A269" s="31">
        <f>IF(ISBLANK('Input-Accounts'!A269),"",'Input-Accounts'!A269)</f>
        <v>239</v>
      </c>
      <c r="B269" s="53" t="str">
        <f>IF(ISBLANK('Input-Accounts'!B269),"",'Input-Accounts'!B269)</f>
        <v>M &amp; R STA EQUIP-GEN-LOCAL GAS PURCH</v>
      </c>
      <c r="C269" s="31">
        <f>IF(ISBLANK('Input-Accounts'!C269),"",'Input-Accounts'!C269)</f>
        <v>378.3</v>
      </c>
      <c r="D269" s="10">
        <f>Functionalization!$D269</f>
        <v>1500</v>
      </c>
      <c r="E269" s="10">
        <f t="shared" ca="1" si="75"/>
        <v>0</v>
      </c>
      <c r="F269" s="3" t="str">
        <f>IF($D269=0,"-",IF('Input-Accounts'!$E269&lt;&gt;0,'Input-Accounts'!$E269,'Input-Accounts'!$G269))</f>
        <v>AVGERAGE STUDY</v>
      </c>
      <c r="G269" s="10">
        <f ca="1">IF(G$5&lt;&gt;"",HLOOKUP(G$5,Functionalization!$G$6:$R$373,ROW($A269)-5,FALSE),IFERROR(INDEX(G$337:G$373,MATCH($F269,$B$337:$B$373,0))/VLOOKUP($F269,$B$337:$BB$373,MATCH(LEFT(TRIM(G$6),FIND("~",SUBSTITUTE(G$6,"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269))*HLOOKUP(LEFT(TRIM(G$6),FIND("~",SUBSTITUTE(G$6," ","~",LEN(TRIM(G$6))-LEN(SUBSTITUTE(TRIM(G$6)," ",""))))-1)&amp;" Total",$B$6:$BB$373,ROW($A269)-5,FALSE))</f>
        <v>1500</v>
      </c>
      <c r="H269" s="10">
        <f ca="1">IF(H$5&lt;&gt;"",HLOOKUP(H$5,Functionalization!$G$6:$R$373,ROW($A269)-5,FALSE),IFERROR(INDEX(H$337:H$373,MATCH($F269,$B$337:$B$373,0))/VLOOKUP($F269,$B$337:$BB$373,MATCH(LEFT(TRIM(H$6),FIND("~",SUBSTITUTE(H$6,"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269))*HLOOKUP(LEFT(TRIM(H$6),FIND("~",SUBSTITUTE(H$6," ","~",LEN(TRIM(H$6))-LEN(SUBSTITUTE(TRIM(H$6)," ",""))))-1)&amp;" Total",$B$6:$BB$373,ROW($A269)-5,FALSE))</f>
        <v>1112.9607268760496</v>
      </c>
      <c r="I269" s="10">
        <f ca="1">IF(I$5&lt;&gt;"",HLOOKUP(I$5,Functionalization!$G$6:$R$373,ROW($A269)-5,FALSE),IFERROR(INDEX(I$337:I$373,MATCH($F269,$B$337:$B$373,0))/VLOOKUP($F269,$B$337:$BB$373,MATCH(LEFT(TRIM(I$6),FIND("~",SUBSTITUTE(I$6,"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269))*HLOOKUP(LEFT(TRIM(I$6),FIND("~",SUBSTITUTE(I$6," ","~",LEN(TRIM(I$6))-LEN(SUBSTITUTE(TRIM(I$6)," ",""))))-1)&amp;" Total",$B$6:$BB$373,ROW($A269)-5,FALSE))</f>
        <v>0</v>
      </c>
      <c r="J269" s="10">
        <f ca="1">IF(J$5&lt;&gt;"",HLOOKUP(J$5,Functionalization!$G$6:$R$373,ROW($A269)-5,FALSE),IFERROR(INDEX(J$337:J$373,MATCH($F269,$B$337:$B$373,0))/VLOOKUP($F269,$B$337:$BB$373,MATCH(LEFT(TRIM(J$6),FIND("~",SUBSTITUTE(J$6,"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269))*HLOOKUP(LEFT(TRIM(J$6),FIND("~",SUBSTITUTE(J$6," ","~",LEN(TRIM(J$6))-LEN(SUBSTITUTE(TRIM(J$6)," ",""))))-1)&amp;" Total",$B$6:$BB$373,ROW($A269)-5,FALSE))</f>
        <v>387.03927312395024</v>
      </c>
      <c r="K269" s="10">
        <f ca="1">IF(K$5&lt;&gt;"",HLOOKUP(K$5,Functionalization!$G$6:$R$373,ROW($A269)-5,FALSE),IFERROR(INDEX(K$337:K$373,MATCH($F269,$B$337:$B$373,0))/VLOOKUP($F269,$B$337:$BB$373,MATCH(LEFT(TRIM(K$6),FIND("~",SUBSTITUTE(K$6,"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269))*HLOOKUP(LEFT(TRIM(K$6),FIND("~",SUBSTITUTE(K$6," ","~",LEN(TRIM(K$6))-LEN(SUBSTITUTE(TRIM(K$6)," ",""))))-1)&amp;" Total",$B$6:$BB$373,ROW($A269)-5,FALSE))</f>
        <v>0</v>
      </c>
      <c r="L269" s="10">
        <f ca="1">IF(L$5&lt;&gt;"",HLOOKUP(L$5,Functionalization!$G$6:$R$373,ROW($A269)-5,FALSE),IFERROR(INDEX(L$337:L$373,MATCH($F269,$B$337:$B$373,0))/VLOOKUP($F269,$B$337:$BB$373,MATCH(LEFT(TRIM(L$6),FIND("~",SUBSTITUTE(L$6,"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269))*HLOOKUP(LEFT(TRIM(L$6),FIND("~",SUBSTITUTE(L$6," ","~",LEN(TRIM(L$6))-LEN(SUBSTITUTE(TRIM(L$6)," ",""))))-1)&amp;" Total",$B$6:$BB$373,ROW($A269)-5,FALSE))</f>
        <v>0</v>
      </c>
      <c r="M269" s="10">
        <f ca="1">IF(M$5&lt;&gt;"",HLOOKUP(M$5,Functionalization!$G$6:$R$373,ROW($A269)-5,FALSE),IFERROR(INDEX(M$337:M$373,MATCH($F269,$B$337:$B$373,0))/VLOOKUP($F269,$B$337:$BB$373,MATCH(LEFT(TRIM(M$6),FIND("~",SUBSTITUTE(M$6,"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269))*HLOOKUP(LEFT(TRIM(M$6),FIND("~",SUBSTITUTE(M$6," ","~",LEN(TRIM(M$6))-LEN(SUBSTITUTE(TRIM(M$6)," ",""))))-1)&amp;" Total",$B$6:$BB$373,ROW($A269)-5,FALSE))</f>
        <v>0</v>
      </c>
      <c r="N269" s="10">
        <f ca="1">IF(N$5&lt;&gt;"",HLOOKUP(N$5,Functionalization!$G$6:$R$373,ROW($A269)-5,FALSE),IFERROR(INDEX(N$337:N$373,MATCH($F269,$B$337:$B$373,0))/VLOOKUP($F269,$B$337:$BB$373,MATCH(LEFT(TRIM(N$6),FIND("~",SUBSTITUTE(N$6,"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269))*HLOOKUP(LEFT(TRIM(N$6),FIND("~",SUBSTITUTE(N$6," ","~",LEN(TRIM(N$6))-LEN(SUBSTITUTE(TRIM(N$6)," ",""))))-1)&amp;" Total",$B$6:$BB$373,ROW($A269)-5,FALSE))</f>
        <v>0</v>
      </c>
      <c r="O269" s="10">
        <f ca="1">IF(O$5&lt;&gt;"",HLOOKUP(O$5,Functionalization!$G$6:$R$373,ROW($A269)-5,FALSE),IFERROR(INDEX(O$337:O$373,MATCH($F269,$B$337:$B$373,0))/VLOOKUP($F269,$B$337:$BB$373,MATCH(LEFT(TRIM(O$6),FIND("~",SUBSTITUTE(O$6,"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269))*HLOOKUP(LEFT(TRIM(O$6),FIND("~",SUBSTITUTE(O$6," ","~",LEN(TRIM(O$6))-LEN(SUBSTITUTE(TRIM(O$6)," ",""))))-1)&amp;" Total",$B$6:$BB$373,ROW($A269)-5,FALSE))</f>
        <v>0</v>
      </c>
      <c r="P269" s="10">
        <f ca="1">IF(P$5&lt;&gt;"",HLOOKUP(P$5,Functionalization!$G$6:$R$373,ROW($A269)-5,FALSE),IFERROR(INDEX(P$337:P$373,MATCH($F269,$B$337:$B$373,0))/VLOOKUP($F269,$B$337:$BB$373,MATCH(LEFT(TRIM(P$6),FIND("~",SUBSTITUTE(P$6,"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269))*HLOOKUP(LEFT(TRIM(P$6),FIND("~",SUBSTITUTE(P$6," ","~",LEN(TRIM(P$6))-LEN(SUBSTITUTE(TRIM(P$6)," ",""))))-1)&amp;" Total",$B$6:$BB$373,ROW($A269)-5,FALSE))</f>
        <v>0</v>
      </c>
      <c r="Q269" s="10">
        <f ca="1">IF(Q$5&lt;&gt;"",HLOOKUP(Q$5,Functionalization!$G$6:$R$373,ROW($A269)-5,FALSE),IFERROR(INDEX(Q$337:Q$373,MATCH($F269,$B$337:$B$373,0))/VLOOKUP($F269,$B$337:$BB$373,MATCH(LEFT(TRIM(Q$6),FIND("~",SUBSTITUTE(Q$6,"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269))*HLOOKUP(LEFT(TRIM(Q$6),FIND("~",SUBSTITUTE(Q$6," ","~",LEN(TRIM(Q$6))-LEN(SUBSTITUTE(TRIM(Q$6)," ",""))))-1)&amp;" Total",$B$6:$BB$373,ROW($A269)-5,FALSE))</f>
        <v>0</v>
      </c>
      <c r="R269" s="10">
        <f ca="1">IF(R$5&lt;&gt;"",HLOOKUP(R$5,Functionalization!$G$6:$R$373,ROW($A269)-5,FALSE),IFERROR(INDEX(R$337:R$373,MATCH($F269,$B$337:$B$373,0))/VLOOKUP($F269,$B$337:$BB$373,MATCH(LEFT(TRIM(R$6),FIND("~",SUBSTITUTE(R$6,"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269))*HLOOKUP(LEFT(TRIM(R$6),FIND("~",SUBSTITUTE(R$6," ","~",LEN(TRIM(R$6))-LEN(SUBSTITUTE(TRIM(R$6)," ",""))))-1)&amp;" Total",$B$6:$BB$373,ROW($A269)-5,FALSE))</f>
        <v>0</v>
      </c>
      <c r="S269" s="10">
        <f ca="1">IF(S$5&lt;&gt;"",HLOOKUP(S$5,Functionalization!$G$6:$R$373,ROW($A269)-5,FALSE),IFERROR(INDEX(S$337:S$373,MATCH($F269,$B$337:$B$373,0))/VLOOKUP($F269,$B$337:$BB$373,MATCH(LEFT(TRIM(S$6),FIND("~",SUBSTITUTE(S$6,"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269))*HLOOKUP(LEFT(TRIM(S$6),FIND("~",SUBSTITUTE(S$6," ","~",LEN(TRIM(S$6))-LEN(SUBSTITUTE(TRIM(S$6)," ",""))))-1)&amp;" Total",$B$6:$BB$373,ROW($A269)-5,FALSE))</f>
        <v>0</v>
      </c>
      <c r="T269" s="10">
        <f ca="1">IF(T$5&lt;&gt;"",HLOOKUP(T$5,Functionalization!$G$6:$R$373,ROW($A269)-5,FALSE),IFERROR(INDEX(T$337:T$373,MATCH($F269,$B$337:$B$373,0))/VLOOKUP($F269,$B$337:$BB$373,MATCH(LEFT(TRIM(T$6),FIND("~",SUBSTITUTE(T$6,"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269))*HLOOKUP(LEFT(TRIM(T$6),FIND("~",SUBSTITUTE(T$6," ","~",LEN(TRIM(T$6))-LEN(SUBSTITUTE(TRIM(T$6)," ",""))))-1)&amp;" Total",$B$6:$BB$373,ROW($A269)-5,FALSE))</f>
        <v>0</v>
      </c>
      <c r="U269" s="10">
        <f ca="1">IF(U$5&lt;&gt;"",HLOOKUP(U$5,Functionalization!$G$6:$R$373,ROW($A269)-5,FALSE),IFERROR(INDEX(U$337:U$373,MATCH($F269,$B$337:$B$373,0))/VLOOKUP($F269,$B$337:$BB$373,MATCH(LEFT(TRIM(U$6),FIND("~",SUBSTITUTE(U$6,"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269))*HLOOKUP(LEFT(TRIM(U$6),FIND("~",SUBSTITUTE(U$6," ","~",LEN(TRIM(U$6))-LEN(SUBSTITUTE(TRIM(U$6)," ",""))))-1)&amp;" Total",$B$6:$BB$373,ROW($A269)-5,FALSE))</f>
        <v>0</v>
      </c>
      <c r="V269" s="10">
        <f ca="1">IF(V$5&lt;&gt;"",HLOOKUP(V$5,Functionalization!$G$6:$R$373,ROW($A269)-5,FALSE),IFERROR(INDEX(V$337:V$373,MATCH($F269,$B$337:$B$373,0))/VLOOKUP($F269,$B$337:$BB$373,MATCH(LEFT(TRIM(V$6),FIND("~",SUBSTITUTE(V$6,"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269))*HLOOKUP(LEFT(TRIM(V$6),FIND("~",SUBSTITUTE(V$6," ","~",LEN(TRIM(V$6))-LEN(SUBSTITUTE(TRIM(V$6)," ",""))))-1)&amp;" Total",$B$6:$BB$373,ROW($A269)-5,FALSE))</f>
        <v>0</v>
      </c>
      <c r="W269" s="10">
        <f ca="1">IF(W$5&lt;&gt;"",HLOOKUP(W$5,Functionalization!$G$6:$R$373,ROW($A269)-5,FALSE),IFERROR(INDEX(W$337:W$373,MATCH($F269,$B$337:$B$373,0))/VLOOKUP($F269,$B$337:$BB$373,MATCH(LEFT(TRIM(W$6),FIND("~",SUBSTITUTE(W$6,"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269))*HLOOKUP(LEFT(TRIM(W$6),FIND("~",SUBSTITUTE(W$6," ","~",LEN(TRIM(W$6))-LEN(SUBSTITUTE(TRIM(W$6)," ",""))))-1)&amp;" Total",$B$6:$BB$373,ROW($A269)-5,FALSE))</f>
        <v>0</v>
      </c>
      <c r="X269" s="10">
        <f ca="1">IF(X$5&lt;&gt;"",HLOOKUP(X$5,Functionalization!$G$6:$R$373,ROW($A269)-5,FALSE),IFERROR(INDEX(X$337:X$373,MATCH($F269,$B$337:$B$373,0))/VLOOKUP($F269,$B$337:$BB$373,MATCH(LEFT(TRIM(X$6),FIND("~",SUBSTITUTE(X$6,"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269))*HLOOKUP(LEFT(TRIM(X$6),FIND("~",SUBSTITUTE(X$6," ","~",LEN(TRIM(X$6))-LEN(SUBSTITUTE(TRIM(X$6)," ",""))))-1)&amp;" Total",$B$6:$BB$373,ROW($A269)-5,FALSE))</f>
        <v>0</v>
      </c>
      <c r="Y269" s="10">
        <f ca="1">IF(Y$5&lt;&gt;"",HLOOKUP(Y$5,Functionalization!$G$6:$R$373,ROW($A269)-5,FALSE),IFERROR(INDEX(Y$337:Y$373,MATCH($F269,$B$337:$B$373,0))/VLOOKUP($F269,$B$337:$BB$373,MATCH(LEFT(TRIM(Y$6),FIND("~",SUBSTITUTE(Y$6,"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269))*HLOOKUP(LEFT(TRIM(Y$6),FIND("~",SUBSTITUTE(Y$6," ","~",LEN(TRIM(Y$6))-LEN(SUBSTITUTE(TRIM(Y$6)," ",""))))-1)&amp;" Total",$B$6:$BB$373,ROW($A269)-5,FALSE))</f>
        <v>0</v>
      </c>
      <c r="Z269" s="10">
        <f ca="1">IF(Z$5&lt;&gt;"",HLOOKUP(Z$5,Functionalization!$G$6:$R$373,ROW($A269)-5,FALSE),IFERROR(INDEX(Z$337:Z$373,MATCH($F269,$B$337:$B$373,0))/VLOOKUP($F269,$B$337:$BB$373,MATCH(LEFT(TRIM(Z$6),FIND("~",SUBSTITUTE(Z$6,"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269))*HLOOKUP(LEFT(TRIM(Z$6),FIND("~",SUBSTITUTE(Z$6," ","~",LEN(TRIM(Z$6))-LEN(SUBSTITUTE(TRIM(Z$6)," ",""))))-1)&amp;" Total",$B$6:$BB$373,ROW($A269)-5,FALSE))</f>
        <v>0</v>
      </c>
      <c r="AA269" s="10">
        <f ca="1">IF(AA$5&lt;&gt;"",HLOOKUP(AA$5,Functionalization!$G$6:$R$373,ROW($A269)-5,FALSE),IFERROR(INDEX(AA$337:AA$373,MATCH($F269,$B$337:$B$373,0))/VLOOKUP($F269,$B$337:$BB$373,MATCH(LEFT(TRIM(AA$6),FIND("~",SUBSTITUTE(AA$6,"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269))*HLOOKUP(LEFT(TRIM(AA$6),FIND("~",SUBSTITUTE(AA$6," ","~",LEN(TRIM(AA$6))-LEN(SUBSTITUTE(TRIM(AA$6)," ",""))))-1)&amp;" Total",$B$6:$BB$373,ROW($A269)-5,FALSE))</f>
        <v>0</v>
      </c>
      <c r="AB269" s="10">
        <f ca="1">IF(AB$5&lt;&gt;"",HLOOKUP(AB$5,Functionalization!$G$6:$R$373,ROW($A269)-5,FALSE),IFERROR(INDEX(AB$337:AB$373,MATCH($F269,$B$337:$B$373,0))/VLOOKUP($F269,$B$337:$BB$373,MATCH(LEFT(TRIM(AB$6),FIND("~",SUBSTITUTE(AB$6,"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269))*HLOOKUP(LEFT(TRIM(AB$6),FIND("~",SUBSTITUTE(AB$6," ","~",LEN(TRIM(AB$6))-LEN(SUBSTITUTE(TRIM(AB$6)," ",""))))-1)&amp;" Total",$B$6:$BB$373,ROW($A269)-5,FALSE))</f>
        <v>0</v>
      </c>
      <c r="AC269" s="10">
        <f ca="1">IF(AC$5&lt;&gt;"",HLOOKUP(AC$5,Functionalization!$G$6:$R$373,ROW($A269)-5,FALSE),IFERROR(INDEX(AC$337:AC$373,MATCH($F269,$B$337:$B$373,0))/VLOOKUP($F269,$B$337:$BB$373,MATCH(LEFT(TRIM(AC$6),FIND("~",SUBSTITUTE(AC$6,"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269))*HLOOKUP(LEFT(TRIM(AC$6),FIND("~",SUBSTITUTE(AC$6," ","~",LEN(TRIM(AC$6))-LEN(SUBSTITUTE(TRIM(AC$6)," ",""))))-1)&amp;" Total",$B$6:$BB$373,ROW($A269)-5,FALSE))</f>
        <v>0</v>
      </c>
      <c r="AD269" s="10">
        <f ca="1">IF(AD$5&lt;&gt;"",HLOOKUP(AD$5,Functionalization!$G$6:$R$373,ROW($A269)-5,FALSE),IFERROR(INDEX(AD$337:AD$373,MATCH($F269,$B$337:$B$373,0))/VLOOKUP($F269,$B$337:$BB$373,MATCH(LEFT(TRIM(AD$6),FIND("~",SUBSTITUTE(AD$6,"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269))*HLOOKUP(LEFT(TRIM(AD$6),FIND("~",SUBSTITUTE(AD$6," ","~",LEN(TRIM(AD$6))-LEN(SUBSTITUTE(TRIM(AD$6)," ",""))))-1)&amp;" Total",$B$6:$BB$373,ROW($A269)-5,FALSE))</f>
        <v>0</v>
      </c>
      <c r="AE269" s="10">
        <f ca="1">IF(AE$5&lt;&gt;"",HLOOKUP(AE$5,Functionalization!$G$6:$R$373,ROW($A269)-5,FALSE),IFERROR(INDEX(AE$337:AE$373,MATCH($F269,$B$337:$B$373,0))/VLOOKUP($F269,$B$337:$BB$373,MATCH(LEFT(TRIM(AE$6),FIND("~",SUBSTITUTE(AE$6,"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269))*HLOOKUP(LEFT(TRIM(AE$6),FIND("~",SUBSTITUTE(AE$6," ","~",LEN(TRIM(AE$6))-LEN(SUBSTITUTE(TRIM(AE$6)," ",""))))-1)&amp;" Total",$B$6:$BB$373,ROW($A269)-5,FALSE))</f>
        <v>0</v>
      </c>
      <c r="AF269" s="10">
        <f ca="1">IF(AF$5&lt;&gt;"",HLOOKUP(AF$5,Functionalization!$G$6:$R$373,ROW($A269)-5,FALSE),IFERROR(INDEX(AF$337:AF$373,MATCH($F269,$B$337:$B$373,0))/VLOOKUP($F269,$B$337:$BB$373,MATCH(LEFT(TRIM(AF$6),FIND("~",SUBSTITUTE(AF$6,"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269))*HLOOKUP(LEFT(TRIM(AF$6),FIND("~",SUBSTITUTE(AF$6," ","~",LEN(TRIM(AF$6))-LEN(SUBSTITUTE(TRIM(AF$6)," ",""))))-1)&amp;" Total",$B$6:$BB$373,ROW($A269)-5,FALSE))</f>
        <v>0</v>
      </c>
      <c r="AG269" s="10">
        <f ca="1">IF(AG$5&lt;&gt;"",HLOOKUP(AG$5,Functionalization!$G$6:$R$373,ROW($A269)-5,FALSE),IFERROR(INDEX(AG$337:AG$373,MATCH($F269,$B$337:$B$373,0))/VLOOKUP($F269,$B$337:$BB$373,MATCH(LEFT(TRIM(AG$6),FIND("~",SUBSTITUTE(AG$6,"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269))*HLOOKUP(LEFT(TRIM(AG$6),FIND("~",SUBSTITUTE(AG$6," ","~",LEN(TRIM(AG$6))-LEN(SUBSTITUTE(TRIM(AG$6)," ",""))))-1)&amp;" Total",$B$6:$BB$373,ROW($A269)-5,FALSE))</f>
        <v>0</v>
      </c>
      <c r="AH269" s="10">
        <f ca="1">IF(AH$5&lt;&gt;"",HLOOKUP(AH$5,Functionalization!$G$6:$R$373,ROW($A269)-5,FALSE),IFERROR(INDEX(AH$337:AH$373,MATCH($F269,$B$337:$B$373,0))/VLOOKUP($F269,$B$337:$BB$373,MATCH(LEFT(TRIM(AH$6),FIND("~",SUBSTITUTE(AH$6,"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269))*HLOOKUP(LEFT(TRIM(AH$6),FIND("~",SUBSTITUTE(AH$6," ","~",LEN(TRIM(AH$6))-LEN(SUBSTITUTE(TRIM(AH$6)," ",""))))-1)&amp;" Total",$B$6:$BB$373,ROW($A269)-5,FALSE))</f>
        <v>0</v>
      </c>
      <c r="AI269" s="10">
        <f ca="1">IF(AI$5&lt;&gt;"",HLOOKUP(AI$5,Functionalization!$G$6:$R$373,ROW($A269)-5,FALSE),IFERROR(INDEX(AI$337:AI$373,MATCH($F269,$B$337:$B$373,0))/VLOOKUP($F269,$B$337:$BB$373,MATCH(LEFT(TRIM(AI$6),FIND("~",SUBSTITUTE(AI$6,"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269))*HLOOKUP(LEFT(TRIM(AI$6),FIND("~",SUBSTITUTE(AI$6," ","~",LEN(TRIM(AI$6))-LEN(SUBSTITUTE(TRIM(AI$6)," ",""))))-1)&amp;" Total",$B$6:$BB$373,ROW($A269)-5,FALSE))</f>
        <v>0</v>
      </c>
      <c r="AJ269" s="10">
        <f ca="1">IF(AJ$5&lt;&gt;"",HLOOKUP(AJ$5,Functionalization!$G$6:$R$373,ROW($A269)-5,FALSE),IFERROR(INDEX(AJ$337:AJ$373,MATCH($F269,$B$337:$B$373,0))/VLOOKUP($F269,$B$337:$BB$373,MATCH(LEFT(TRIM(AJ$6),FIND("~",SUBSTITUTE(AJ$6,"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269))*HLOOKUP(LEFT(TRIM(AJ$6),FIND("~",SUBSTITUTE(AJ$6," ","~",LEN(TRIM(AJ$6))-LEN(SUBSTITUTE(TRIM(AJ$6)," ",""))))-1)&amp;" Total",$B$6:$BB$373,ROW($A269)-5,FALSE))</f>
        <v>0</v>
      </c>
      <c r="AK269" s="10">
        <f ca="1">IF(AK$5&lt;&gt;"",HLOOKUP(AK$5,Functionalization!$G$6:$R$373,ROW($A269)-5,FALSE),IFERROR(INDEX(AK$337:AK$373,MATCH($F269,$B$337:$B$373,0))/VLOOKUP($F269,$B$337:$BB$373,MATCH(LEFT(TRIM(AK$6),FIND("~",SUBSTITUTE(AK$6,"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269))*HLOOKUP(LEFT(TRIM(AK$6),FIND("~",SUBSTITUTE(AK$6," ","~",LEN(TRIM(AK$6))-LEN(SUBSTITUTE(TRIM(AK$6)," ",""))))-1)&amp;" Total",$B$6:$BB$373,ROW($A269)-5,FALSE))</f>
        <v>0</v>
      </c>
      <c r="AL269" s="10">
        <f ca="1">IF(AL$5&lt;&gt;"",HLOOKUP(AL$5,Functionalization!$G$6:$R$373,ROW($A269)-5,FALSE),IFERROR(INDEX(AL$337:AL$373,MATCH($F269,$B$337:$B$373,0))/VLOOKUP($F269,$B$337:$BB$373,MATCH(LEFT(TRIM(AL$6),FIND("~",SUBSTITUTE(AL$6,"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269))*HLOOKUP(LEFT(TRIM(AL$6),FIND("~",SUBSTITUTE(AL$6," ","~",LEN(TRIM(AL$6))-LEN(SUBSTITUTE(TRIM(AL$6)," ",""))))-1)&amp;" Total",$B$6:$BB$373,ROW($A269)-5,FALSE))</f>
        <v>0</v>
      </c>
      <c r="AM269" s="10">
        <f ca="1">IF(AM$5&lt;&gt;"",HLOOKUP(AM$5,Functionalization!$G$6:$R$373,ROW($A269)-5,FALSE),IFERROR(INDEX(AM$337:AM$373,MATCH($F269,$B$337:$B$373,0))/VLOOKUP($F269,$B$337:$BB$373,MATCH(LEFT(TRIM(AM$6),FIND("~",SUBSTITUTE(AM$6,"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269))*HLOOKUP(LEFT(TRIM(AM$6),FIND("~",SUBSTITUTE(AM$6," ","~",LEN(TRIM(AM$6))-LEN(SUBSTITUTE(TRIM(AM$6)," ",""))))-1)&amp;" Total",$B$6:$BB$373,ROW($A269)-5,FALSE))</f>
        <v>0</v>
      </c>
      <c r="AN269" s="10">
        <f ca="1">IF(AN$5&lt;&gt;"",HLOOKUP(AN$5,Functionalization!$G$6:$R$373,ROW($A269)-5,FALSE),IFERROR(INDEX(AN$337:AN$373,MATCH($F269,$B$337:$B$373,0))/VLOOKUP($F269,$B$337:$BB$373,MATCH(LEFT(TRIM(AN$6),FIND("~",SUBSTITUTE(AN$6,"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269))*HLOOKUP(LEFT(TRIM(AN$6),FIND("~",SUBSTITUTE(AN$6," ","~",LEN(TRIM(AN$6))-LEN(SUBSTITUTE(TRIM(AN$6)," ",""))))-1)&amp;" Total",$B$6:$BB$373,ROW($A269)-5,FALSE))</f>
        <v>0</v>
      </c>
      <c r="AO269" s="10">
        <f ca="1">IF(AO$5&lt;&gt;"",HLOOKUP(AO$5,Functionalization!$G$6:$R$373,ROW($A269)-5,FALSE),IFERROR(INDEX(AO$337:AO$373,MATCH($F269,$B$337:$B$373,0))/VLOOKUP($F269,$B$337:$BB$373,MATCH(LEFT(TRIM(AO$6),FIND("~",SUBSTITUTE(AO$6,"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269))*HLOOKUP(LEFT(TRIM(AO$6),FIND("~",SUBSTITUTE(AO$6," ","~",LEN(TRIM(AO$6))-LEN(SUBSTITUTE(TRIM(AO$6)," ",""))))-1)&amp;" Total",$B$6:$BB$373,ROW($A269)-5,FALSE))</f>
        <v>0</v>
      </c>
      <c r="AP269" s="10">
        <f ca="1">IF(AP$5&lt;&gt;"",HLOOKUP(AP$5,Functionalization!$G$6:$R$373,ROW($A269)-5,FALSE),IFERROR(INDEX(AP$337:AP$373,MATCH($F269,$B$337:$B$373,0))/VLOOKUP($F269,$B$337:$BB$373,MATCH(LEFT(TRIM(AP$6),FIND("~",SUBSTITUTE(AP$6,"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269))*HLOOKUP(LEFT(TRIM(AP$6),FIND("~",SUBSTITUTE(AP$6," ","~",LEN(TRIM(AP$6))-LEN(SUBSTITUTE(TRIM(AP$6)," ",""))))-1)&amp;" Total",$B$6:$BB$373,ROW($A269)-5,FALSE))</f>
        <v>0</v>
      </c>
      <c r="AQ269" s="10">
        <f ca="1">IF(AQ$5&lt;&gt;"",HLOOKUP(AQ$5,Functionalization!$G$6:$R$373,ROW($A269)-5,FALSE),IFERROR(INDEX(AQ$337:AQ$373,MATCH($F269,$B$337:$B$373,0))/VLOOKUP($F269,$B$337:$BB$373,MATCH(LEFT(TRIM(AQ$6),FIND("~",SUBSTITUTE(AQ$6,"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269))*HLOOKUP(LEFT(TRIM(AQ$6),FIND("~",SUBSTITUTE(AQ$6," ","~",LEN(TRIM(AQ$6))-LEN(SUBSTITUTE(TRIM(AQ$6)," ",""))))-1)&amp;" Total",$B$6:$BB$373,ROW($A269)-5,FALSE))</f>
        <v>0</v>
      </c>
      <c r="AR269" s="10">
        <f ca="1">IF(AR$5&lt;&gt;"",HLOOKUP(AR$5,Functionalization!$G$6:$R$373,ROW($A269)-5,FALSE),IFERROR(INDEX(AR$337:AR$373,MATCH($F269,$B$337:$B$373,0))/VLOOKUP($F269,$B$337:$BB$373,MATCH(LEFT(TRIM(AR$6),FIND("~",SUBSTITUTE(AR$6,"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269))*HLOOKUP(LEFT(TRIM(AR$6),FIND("~",SUBSTITUTE(AR$6," ","~",LEN(TRIM(AR$6))-LEN(SUBSTITUTE(TRIM(AR$6)," ",""))))-1)&amp;" Total",$B$6:$BB$373,ROW($A269)-5,FALSE))</f>
        <v>0</v>
      </c>
      <c r="AS269" s="10">
        <f ca="1">IF(AS$5&lt;&gt;"",HLOOKUP(AS$5,Functionalization!$G$6:$R$373,ROW($A269)-5,FALSE),IFERROR(INDEX(AS$337:AS$373,MATCH($F269,$B$337:$B$373,0))/VLOOKUP($F269,$B$337:$BB$373,MATCH(LEFT(TRIM(AS$6),FIND("~",SUBSTITUTE(AS$6,"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269))*HLOOKUP(LEFT(TRIM(AS$6),FIND("~",SUBSTITUTE(AS$6," ","~",LEN(TRIM(AS$6))-LEN(SUBSTITUTE(TRIM(AS$6)," ",""))))-1)&amp;" Total",$B$6:$BB$373,ROW($A269)-5,FALSE))</f>
        <v>0</v>
      </c>
      <c r="AT269" s="10">
        <f ca="1">IF(AT$5&lt;&gt;"",HLOOKUP(AT$5,Functionalization!$G$6:$R$373,ROW($A269)-5,FALSE),IFERROR(INDEX(AT$337:AT$373,MATCH($F269,$B$337:$B$373,0))/VLOOKUP($F269,$B$337:$BB$373,MATCH(LEFT(TRIM(AT$6),FIND("~",SUBSTITUTE(AT$6,"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269))*HLOOKUP(LEFT(TRIM(AT$6),FIND("~",SUBSTITUTE(AT$6," ","~",LEN(TRIM(AT$6))-LEN(SUBSTITUTE(TRIM(AT$6)," ",""))))-1)&amp;" Total",$B$6:$BB$373,ROW($A269)-5,FALSE))</f>
        <v>0</v>
      </c>
      <c r="AU269" s="10">
        <f ca="1">IF(AU$5&lt;&gt;"",HLOOKUP(AU$5,Functionalization!$G$6:$R$373,ROW($A269)-5,FALSE),IFERROR(INDEX(AU$337:AU$373,MATCH($F269,$B$337:$B$373,0))/VLOOKUP($F269,$B$337:$BB$373,MATCH(LEFT(TRIM(AU$6),FIND("~",SUBSTITUTE(AU$6,"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269))*HLOOKUP(LEFT(TRIM(AU$6),FIND("~",SUBSTITUTE(AU$6," ","~",LEN(TRIM(AU$6))-LEN(SUBSTITUTE(TRIM(AU$6)," ",""))))-1)&amp;" Total",$B$6:$BB$373,ROW($A269)-5,FALSE))</f>
        <v>0</v>
      </c>
      <c r="AV269" s="10">
        <f ca="1">IF(AV$5&lt;&gt;"",HLOOKUP(AV$5,Functionalization!$G$6:$R$373,ROW($A269)-5,FALSE),IFERROR(INDEX(AV$337:AV$373,MATCH($F269,$B$337:$B$373,0))/VLOOKUP($F269,$B$337:$BB$373,MATCH(LEFT(TRIM(AV$6),FIND("~",SUBSTITUTE(AV$6,"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269))*HLOOKUP(LEFT(TRIM(AV$6),FIND("~",SUBSTITUTE(AV$6," ","~",LEN(TRIM(AV$6))-LEN(SUBSTITUTE(TRIM(AV$6)," ",""))))-1)&amp;" Total",$B$6:$BB$373,ROW($A269)-5,FALSE))</f>
        <v>0</v>
      </c>
      <c r="AW269" s="10">
        <f ca="1">IF(AW$5&lt;&gt;"",HLOOKUP(AW$5,Functionalization!$G$6:$R$373,ROW($A269)-5,FALSE),IFERROR(INDEX(AW$337:AW$373,MATCH($F269,$B$337:$B$373,0))/VLOOKUP($F269,$B$337:$BB$373,MATCH(LEFT(TRIM(AW$6),FIND("~",SUBSTITUTE(AW$6,"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269))*HLOOKUP(LEFT(TRIM(AW$6),FIND("~",SUBSTITUTE(AW$6," ","~",LEN(TRIM(AW$6))-LEN(SUBSTITUTE(TRIM(AW$6)," ",""))))-1)&amp;" Total",$B$6:$BB$373,ROW($A269)-5,FALSE))</f>
        <v>0</v>
      </c>
      <c r="AX269" s="10">
        <f ca="1">IF(AX$5&lt;&gt;"",HLOOKUP(AX$5,Functionalization!$G$6:$R$373,ROW($A269)-5,FALSE),IFERROR(INDEX(AX$337:AX$373,MATCH($F269,$B$337:$B$373,0))/VLOOKUP($F269,$B$337:$BB$373,MATCH(LEFT(TRIM(AX$6),FIND("~",SUBSTITUTE(AX$6,"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269))*HLOOKUP(LEFT(TRIM(AX$6),FIND("~",SUBSTITUTE(AX$6," ","~",LEN(TRIM(AX$6))-LEN(SUBSTITUTE(TRIM(AX$6)," ",""))))-1)&amp;" Total",$B$6:$BB$373,ROW($A269)-5,FALSE))</f>
        <v>0</v>
      </c>
      <c r="AY269" s="10">
        <f ca="1">IF(AY$5&lt;&gt;"",HLOOKUP(AY$5,Functionalization!$G$6:$R$373,ROW($A269)-5,FALSE),IFERROR(INDEX(AY$337:AY$373,MATCH($F269,$B$337:$B$373,0))/VLOOKUP($F269,$B$337:$BB$373,MATCH(LEFT(TRIM(AY$6),FIND("~",SUBSTITUTE(AY$6,"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269))*HLOOKUP(LEFT(TRIM(AY$6),FIND("~",SUBSTITUTE(AY$6," ","~",LEN(TRIM(AY$6))-LEN(SUBSTITUTE(TRIM(AY$6)," ",""))))-1)&amp;" Total",$B$6:$BB$373,ROW($A269)-5,FALSE))</f>
        <v>0</v>
      </c>
      <c r="AZ269" s="10">
        <f ca="1">IF(AZ$5&lt;&gt;"",HLOOKUP(AZ$5,Functionalization!$G$6:$R$373,ROW($A269)-5,FALSE),IFERROR(INDEX(AZ$337:AZ$373,MATCH($F269,$B$337:$B$373,0))/VLOOKUP($F269,$B$337:$BB$373,MATCH(LEFT(TRIM(AZ$6),FIND("~",SUBSTITUTE(AZ$6,"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269))*HLOOKUP(LEFT(TRIM(AZ$6),FIND("~",SUBSTITUTE(AZ$6," ","~",LEN(TRIM(AZ$6))-LEN(SUBSTITUTE(TRIM(AZ$6)," ",""))))-1)&amp;" Total",$B$6:$BB$373,ROW($A269)-5,FALSE))</f>
        <v>0</v>
      </c>
      <c r="BA269" s="10">
        <f ca="1">IF(BA$5&lt;&gt;"",HLOOKUP(BA$5,Functionalization!$G$6:$R$373,ROW($A269)-5,FALSE),IFERROR(INDEX(BA$337:BA$373,MATCH($F269,$B$337:$B$373,0))/VLOOKUP($F269,$B$337:$BB$373,MATCH(LEFT(TRIM(BA$6),FIND("~",SUBSTITUTE(BA$6,"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269))*HLOOKUP(LEFT(TRIM(BA$6),FIND("~",SUBSTITUTE(BA$6," ","~",LEN(TRIM(BA$6))-LEN(SUBSTITUTE(TRIM(BA$6)," ",""))))-1)&amp;" Total",$B$6:$BB$373,ROW($A269)-5,FALSE))</f>
        <v>0</v>
      </c>
      <c r="BB269" s="10">
        <f ca="1">IF(BB$5&lt;&gt;"",HLOOKUP(BB$5,Functionalization!$G$6:$R$373,ROW($A269)-5,FALSE),IFERROR(INDEX(BB$337:BB$373,MATCH($F269,$B$337:$B$373,0))/VLOOKUP($F269,$B$337:$BB$373,MATCH(LEFT(TRIM(BB$6),FIND("~",SUBSTITUTE(BB$6,"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269))*HLOOKUP(LEFT(TRIM(BB$6),FIND("~",SUBSTITUTE(BB$6," ","~",LEN(TRIM(BB$6))-LEN(SUBSTITUTE(TRIM(BB$6)," ",""))))-1)&amp;" Total",$B$6:$BB$373,ROW($A269)-5,FALSE))</f>
        <v>0</v>
      </c>
      <c r="BD269">
        <f ca="1">IFERROR(IF(SUMIF($G$6:$BB$6,BD$6&amp;" Total",$G269:$BB269)-(SUMIF($G$6:$BB$6,BD$6&amp;" "&amp;'Input-Func_Class'!$D$22,$G269:$BB269)+IFERROR(SUMIF($G$6:$BB$6,BD$6&amp;" "&amp;'Input-Func_Class'!$E$22,$G269:$BB269),SUMIF($G$6:$BB$6,BD$6&amp;" "&amp;'Input-Func_Class'!$B$24,$G269:$BB269))+SUMIF($G$6:$BB$6,BD$6&amp;" "&amp;'Input-Func_Class'!$F$22,$G269:$BB269))&lt;Check_Limit,0,1),1)</f>
        <v>0</v>
      </c>
      <c r="BE269">
        <f ca="1">IFERROR(IF(SUMIF($G$6:$BB$6,BE$6&amp;" Total",$G269:$BB269)-(SUMIF($G$6:$BB$6,BE$6&amp;" "&amp;'Input-Func_Class'!$D$22,$G269:$BB269)+IFERROR(SUMIF($G$6:$BB$6,BE$6&amp;" "&amp;'Input-Func_Class'!$E$22,$G269:$BB269),SUMIF($G$6:$BB$6,BE$6&amp;" "&amp;'Input-Func_Class'!$B$24,$G269:$BB269))+SUMIF($G$6:$BB$6,BE$6&amp;" "&amp;'Input-Func_Class'!$F$22,$G269:$BB269))&lt;Check_Limit,0,1),1)</f>
        <v>0</v>
      </c>
      <c r="BF269">
        <f ca="1">IFERROR(IF(SUMIF($G$6:$BB$6,BF$6&amp;" Total",$G269:$BB269)-(SUMIF($G$6:$BB$6,BF$6&amp;" "&amp;'Input-Func_Class'!$D$22,$G269:$BB269)+IFERROR(SUMIF($G$6:$BB$6,BF$6&amp;" "&amp;'Input-Func_Class'!$E$22,$G269:$BB269),SUMIF($G$6:$BB$6,BF$6&amp;" "&amp;'Input-Func_Class'!$B$24,$G269:$BB269))+SUMIF($G$6:$BB$6,BF$6&amp;" "&amp;'Input-Func_Class'!$F$22,$G269:$BB269))&lt;Check_Limit,0,1),1)</f>
        <v>0</v>
      </c>
      <c r="BG269">
        <f ca="1">IFERROR(IF(SUMIF($G$6:$BB$6,BG$6&amp;" Total",$G269:$BB269)-(SUMIF($G$6:$BB$6,BG$6&amp;" "&amp;'Input-Func_Class'!$D$22,$G269:$BB269)+IFERROR(SUMIF($G$6:$BB$6,BG$6&amp;" "&amp;'Input-Func_Class'!$E$22,$G269:$BB269),SUMIF($G$6:$BB$6,BG$6&amp;" "&amp;'Input-Func_Class'!$B$24,$G269:$BB269))+SUMIF($G$6:$BB$6,BG$6&amp;" "&amp;'Input-Func_Class'!$F$22,$G269:$BB269))&lt;Check_Limit,0,1),1)</f>
        <v>0</v>
      </c>
      <c r="BH269">
        <f ca="1">IFERROR(IF(SUMIF($G$6:$BB$6,BH$6&amp;" Total",$G269:$BB269)-(SUMIF($G$6:$BB$6,BH$6&amp;" "&amp;'Input-Func_Class'!$D$22,$G269:$BB269)+IFERROR(SUMIF($G$6:$BB$6,BH$6&amp;" "&amp;'Input-Func_Class'!$E$22,$G269:$BB269),SUMIF($G$6:$BB$6,BH$6&amp;" "&amp;'Input-Func_Class'!$B$24,$G269:$BB269))+SUMIF($G$6:$BB$6,BH$6&amp;" "&amp;'Input-Func_Class'!$F$22,$G269:$BB269))&lt;Check_Limit,0,1),1)</f>
        <v>0</v>
      </c>
      <c r="BI269">
        <f ca="1">IFERROR(IF(SUMIF($G$6:$BB$6,BI$6&amp;" Total",$G269:$BB269)-(SUMIF($G$6:$BB$6,BI$6&amp;" "&amp;'Input-Func_Class'!$D$22,$G269:$BB269)+IFERROR(SUMIF($G$6:$BB$6,BI$6&amp;" "&amp;'Input-Func_Class'!$E$22,$G269:$BB269),SUMIF($G$6:$BB$6,BI$6&amp;" "&amp;'Input-Func_Class'!$B$24,$G269:$BB269))+SUMIF($G$6:$BB$6,BI$6&amp;" "&amp;'Input-Func_Class'!$F$22,$G269:$BB269))&lt;Check_Limit,0,1),1)</f>
        <v>0</v>
      </c>
      <c r="BJ269">
        <f ca="1">IFERROR(IF(SUMIF($G$6:$BB$6,BJ$6&amp;" Total",$G269:$BB269)-(SUMIF($G$6:$BB$6,BJ$6&amp;" "&amp;'Input-Func_Class'!$D$22,$G269:$BB269)+IFERROR(SUMIF($G$6:$BB$6,BJ$6&amp;" "&amp;'Input-Func_Class'!$E$22,$G269:$BB269),SUMIF($G$6:$BB$6,BJ$6&amp;" "&amp;'Input-Func_Class'!$B$24,$G269:$BB269))+SUMIF($G$6:$BB$6,BJ$6&amp;" "&amp;'Input-Func_Class'!$F$22,$G269:$BB269))&lt;Check_Limit,0,1),1)</f>
        <v>0</v>
      </c>
      <c r="BK269">
        <f ca="1">IFERROR(IF(SUMIF($G$6:$BB$6,BK$6&amp;" Total",$G269:$BB269)-(SUMIF($G$6:$BB$6,BK$6&amp;" "&amp;'Input-Func_Class'!$D$22,$G269:$BB269)+IFERROR(SUMIF($G$6:$BB$6,BK$6&amp;" "&amp;'Input-Func_Class'!$E$22,$G269:$BB269),SUMIF($G$6:$BB$6,BK$6&amp;" "&amp;'Input-Func_Class'!$B$24,$G269:$BB269))+SUMIF($G$6:$BB$6,BK$6&amp;" "&amp;'Input-Func_Class'!$F$22,$G269:$BB269))&lt;Check_Limit,0,1),1)</f>
        <v>0</v>
      </c>
      <c r="BL269">
        <f ca="1">IFERROR(IF(SUMIF($G$6:$BB$6,BL$6&amp;" Total",$G269:$BB269)-(SUMIF($G$6:$BB$6,BL$6&amp;" "&amp;'Input-Func_Class'!$D$22,$G269:$BB269)+IFERROR(SUMIF($G$6:$BB$6,BL$6&amp;" "&amp;'Input-Func_Class'!$E$22,$G269:$BB269),SUMIF($G$6:$BB$6,BL$6&amp;" "&amp;'Input-Func_Class'!$B$24,$G269:$BB269))+SUMIF($G$6:$BB$6,BL$6&amp;" "&amp;'Input-Func_Class'!$F$22,$G269:$BB269))&lt;Check_Limit,0,1),1)</f>
        <v>0</v>
      </c>
      <c r="BM269">
        <f ca="1">IFERROR(IF(SUMIF($G$6:$BB$6,BM$6&amp;" Total",$G269:$BB269)-(SUMIF($G$6:$BB$6,BM$6&amp;" "&amp;'Input-Func_Class'!$D$22,$G269:$BB269)+IFERROR(SUMIF($G$6:$BB$6,BM$6&amp;" "&amp;'Input-Func_Class'!$E$22,$G269:$BB269),SUMIF($G$6:$BB$6,BM$6&amp;" "&amp;'Input-Func_Class'!$B$24,$G269:$BB269))+SUMIF($G$6:$BB$6,BM$6&amp;" "&amp;'Input-Func_Class'!$F$22,$G269:$BB269))&lt;Check_Limit,0,1),1)</f>
        <v>0</v>
      </c>
      <c r="BN269">
        <f ca="1">IFERROR(IF(SUMIF($G$6:$BB$6,BN$6&amp;" Total",$G269:$BB269)-(SUMIF($G$6:$BB$6,BN$6&amp;" "&amp;'Input-Func_Class'!$D$22,$G269:$BB269)+IFERROR(SUMIF($G$6:$BB$6,BN$6&amp;" "&amp;'Input-Func_Class'!$E$22,$G269:$BB269),SUMIF($G$6:$BB$6,BN$6&amp;" "&amp;'Input-Func_Class'!$B$24,$G269:$BB269))+SUMIF($G$6:$BB$6,BN$6&amp;" "&amp;'Input-Func_Class'!$F$22,$G269:$BB269))&lt;Check_Limit,0,1),1)</f>
        <v>0</v>
      </c>
      <c r="BO269">
        <f ca="1">IFERROR(IF(SUMIF($G$6:$BB$6,BO$6&amp;" Total",$G269:$BB269)-(SUMIF($G$6:$BB$6,BO$6&amp;" "&amp;'Input-Func_Class'!$D$22,$G269:$BB269)+IFERROR(SUMIF($G$6:$BB$6,BO$6&amp;" "&amp;'Input-Func_Class'!$E$22,$G269:$BB269),SUMIF($G$6:$BB$6,BO$6&amp;" "&amp;'Input-Func_Class'!$B$24,$G269:$BB269))+SUMIF($G$6:$BB$6,BO$6&amp;" "&amp;'Input-Func_Class'!$F$22,$G269:$BB269))&lt;Check_Limit,0,1),1)</f>
        <v>0</v>
      </c>
    </row>
    <row r="270" spans="1:67" outlineLevel="1">
      <c r="A270" s="31">
        <f>IF(ISBLANK('Input-Accounts'!A270),"",'Input-Accounts'!A270)</f>
        <v>240</v>
      </c>
      <c r="B270" s="53" t="str">
        <f>IF(ISBLANK('Input-Accounts'!B270),"",'Input-Accounts'!B270)</f>
        <v>Measuring and regulating station equipment—city gate check stations</v>
      </c>
      <c r="C270" s="31">
        <f>IF(ISBLANK('Input-Accounts'!C270),"",'Input-Accounts'!C270)</f>
        <v>379.1</v>
      </c>
      <c r="D270" s="10">
        <f>Functionalization!$D270</f>
        <v>39480</v>
      </c>
      <c r="E270" s="10">
        <f t="shared" ca="1" si="75"/>
        <v>0</v>
      </c>
      <c r="F270" s="3" t="str">
        <f>IF($D270=0,"-",IF('Input-Accounts'!$E270&lt;&gt;0,'Input-Accounts'!$E270,'Input-Accounts'!$G270))</f>
        <v>AVGERAGE STUDY</v>
      </c>
      <c r="G270" s="10">
        <f ca="1">IF(G$5&lt;&gt;"",HLOOKUP(G$5,Functionalization!$G$6:$R$373,ROW($A270)-5,FALSE),IFERROR(INDEX(G$337:G$373,MATCH($F270,$B$337:$B$373,0))/VLOOKUP($F270,$B$337:$BB$373,MATCH(LEFT(TRIM(G$6),FIND("~",SUBSTITUTE(G$6,"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270))*HLOOKUP(LEFT(TRIM(G$6),FIND("~",SUBSTITUTE(G$6," ","~",LEN(TRIM(G$6))-LEN(SUBSTITUTE(TRIM(G$6)," ",""))))-1)&amp;" Total",$B$6:$BB$373,ROW($A270)-5,FALSE))</f>
        <v>39480</v>
      </c>
      <c r="H270" s="10">
        <f ca="1">IF(H$5&lt;&gt;"",HLOOKUP(H$5,Functionalization!$G$6:$R$373,ROW($A270)-5,FALSE),IFERROR(INDEX(H$337:H$373,MATCH($F270,$B$337:$B$373,0))/VLOOKUP($F270,$B$337:$BB$373,MATCH(LEFT(TRIM(H$6),FIND("~",SUBSTITUTE(H$6,"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270))*HLOOKUP(LEFT(TRIM(H$6),FIND("~",SUBSTITUTE(H$6," ","~",LEN(TRIM(H$6))-LEN(SUBSTITUTE(TRIM(H$6)," ",""))))-1)&amp;" Total",$B$6:$BB$373,ROW($A270)-5,FALSE))</f>
        <v>29293.126331377629</v>
      </c>
      <c r="I270" s="10">
        <f ca="1">IF(I$5&lt;&gt;"",HLOOKUP(I$5,Functionalization!$G$6:$R$373,ROW($A270)-5,FALSE),IFERROR(INDEX(I$337:I$373,MATCH($F270,$B$337:$B$373,0))/VLOOKUP($F270,$B$337:$BB$373,MATCH(LEFT(TRIM(I$6),FIND("~",SUBSTITUTE(I$6,"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270))*HLOOKUP(LEFT(TRIM(I$6),FIND("~",SUBSTITUTE(I$6," ","~",LEN(TRIM(I$6))-LEN(SUBSTITUTE(TRIM(I$6)," ",""))))-1)&amp;" Total",$B$6:$BB$373,ROW($A270)-5,FALSE))</f>
        <v>0</v>
      </c>
      <c r="J270" s="10">
        <f ca="1">IF(J$5&lt;&gt;"",HLOOKUP(J$5,Functionalization!$G$6:$R$373,ROW($A270)-5,FALSE),IFERROR(INDEX(J$337:J$373,MATCH($F270,$B$337:$B$373,0))/VLOOKUP($F270,$B$337:$BB$373,MATCH(LEFT(TRIM(J$6),FIND("~",SUBSTITUTE(J$6,"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270))*HLOOKUP(LEFT(TRIM(J$6),FIND("~",SUBSTITUTE(J$6," ","~",LEN(TRIM(J$6))-LEN(SUBSTITUTE(TRIM(J$6)," ",""))))-1)&amp;" Total",$B$6:$BB$373,ROW($A270)-5,FALSE))</f>
        <v>10186.873668622371</v>
      </c>
      <c r="K270" s="10">
        <f ca="1">IF(K$5&lt;&gt;"",HLOOKUP(K$5,Functionalization!$G$6:$R$373,ROW($A270)-5,FALSE),IFERROR(INDEX(K$337:K$373,MATCH($F270,$B$337:$B$373,0))/VLOOKUP($F270,$B$337:$BB$373,MATCH(LEFT(TRIM(K$6),FIND("~",SUBSTITUTE(K$6,"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270))*HLOOKUP(LEFT(TRIM(K$6),FIND("~",SUBSTITUTE(K$6," ","~",LEN(TRIM(K$6))-LEN(SUBSTITUTE(TRIM(K$6)," ",""))))-1)&amp;" Total",$B$6:$BB$373,ROW($A270)-5,FALSE))</f>
        <v>0</v>
      </c>
      <c r="L270" s="10">
        <f ca="1">IF(L$5&lt;&gt;"",HLOOKUP(L$5,Functionalization!$G$6:$R$373,ROW($A270)-5,FALSE),IFERROR(INDEX(L$337:L$373,MATCH($F270,$B$337:$B$373,0))/VLOOKUP($F270,$B$337:$BB$373,MATCH(LEFT(TRIM(L$6),FIND("~",SUBSTITUTE(L$6,"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270))*HLOOKUP(LEFT(TRIM(L$6),FIND("~",SUBSTITUTE(L$6," ","~",LEN(TRIM(L$6))-LEN(SUBSTITUTE(TRIM(L$6)," ",""))))-1)&amp;" Total",$B$6:$BB$373,ROW($A270)-5,FALSE))</f>
        <v>0</v>
      </c>
      <c r="M270" s="10">
        <f ca="1">IF(M$5&lt;&gt;"",HLOOKUP(M$5,Functionalization!$G$6:$R$373,ROW($A270)-5,FALSE),IFERROR(INDEX(M$337:M$373,MATCH($F270,$B$337:$B$373,0))/VLOOKUP($F270,$B$337:$BB$373,MATCH(LEFT(TRIM(M$6),FIND("~",SUBSTITUTE(M$6,"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270))*HLOOKUP(LEFT(TRIM(M$6),FIND("~",SUBSTITUTE(M$6," ","~",LEN(TRIM(M$6))-LEN(SUBSTITUTE(TRIM(M$6)," ",""))))-1)&amp;" Total",$B$6:$BB$373,ROW($A270)-5,FALSE))</f>
        <v>0</v>
      </c>
      <c r="N270" s="10">
        <f ca="1">IF(N$5&lt;&gt;"",HLOOKUP(N$5,Functionalization!$G$6:$R$373,ROW($A270)-5,FALSE),IFERROR(INDEX(N$337:N$373,MATCH($F270,$B$337:$B$373,0))/VLOOKUP($F270,$B$337:$BB$373,MATCH(LEFT(TRIM(N$6),FIND("~",SUBSTITUTE(N$6,"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270))*HLOOKUP(LEFT(TRIM(N$6),FIND("~",SUBSTITUTE(N$6," ","~",LEN(TRIM(N$6))-LEN(SUBSTITUTE(TRIM(N$6)," ",""))))-1)&amp;" Total",$B$6:$BB$373,ROW($A270)-5,FALSE))</f>
        <v>0</v>
      </c>
      <c r="O270" s="10">
        <f ca="1">IF(O$5&lt;&gt;"",HLOOKUP(O$5,Functionalization!$G$6:$R$373,ROW($A270)-5,FALSE),IFERROR(INDEX(O$337:O$373,MATCH($F270,$B$337:$B$373,0))/VLOOKUP($F270,$B$337:$BB$373,MATCH(LEFT(TRIM(O$6),FIND("~",SUBSTITUTE(O$6,"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270))*HLOOKUP(LEFT(TRIM(O$6),FIND("~",SUBSTITUTE(O$6," ","~",LEN(TRIM(O$6))-LEN(SUBSTITUTE(TRIM(O$6)," ",""))))-1)&amp;" Total",$B$6:$BB$373,ROW($A270)-5,FALSE))</f>
        <v>0</v>
      </c>
      <c r="P270" s="10">
        <f ca="1">IF(P$5&lt;&gt;"",HLOOKUP(P$5,Functionalization!$G$6:$R$373,ROW($A270)-5,FALSE),IFERROR(INDEX(P$337:P$373,MATCH($F270,$B$337:$B$373,0))/VLOOKUP($F270,$B$337:$BB$373,MATCH(LEFT(TRIM(P$6),FIND("~",SUBSTITUTE(P$6,"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270))*HLOOKUP(LEFT(TRIM(P$6),FIND("~",SUBSTITUTE(P$6," ","~",LEN(TRIM(P$6))-LEN(SUBSTITUTE(TRIM(P$6)," ",""))))-1)&amp;" Total",$B$6:$BB$373,ROW($A270)-5,FALSE))</f>
        <v>0</v>
      </c>
      <c r="Q270" s="10">
        <f ca="1">IF(Q$5&lt;&gt;"",HLOOKUP(Q$5,Functionalization!$G$6:$R$373,ROW($A270)-5,FALSE),IFERROR(INDEX(Q$337:Q$373,MATCH($F270,$B$337:$B$373,0))/VLOOKUP($F270,$B$337:$BB$373,MATCH(LEFT(TRIM(Q$6),FIND("~",SUBSTITUTE(Q$6,"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270))*HLOOKUP(LEFT(TRIM(Q$6),FIND("~",SUBSTITUTE(Q$6," ","~",LEN(TRIM(Q$6))-LEN(SUBSTITUTE(TRIM(Q$6)," ",""))))-1)&amp;" Total",$B$6:$BB$373,ROW($A270)-5,FALSE))</f>
        <v>0</v>
      </c>
      <c r="R270" s="10">
        <f ca="1">IF(R$5&lt;&gt;"",HLOOKUP(R$5,Functionalization!$G$6:$R$373,ROW($A270)-5,FALSE),IFERROR(INDEX(R$337:R$373,MATCH($F270,$B$337:$B$373,0))/VLOOKUP($F270,$B$337:$BB$373,MATCH(LEFT(TRIM(R$6),FIND("~",SUBSTITUTE(R$6,"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270))*HLOOKUP(LEFT(TRIM(R$6),FIND("~",SUBSTITUTE(R$6," ","~",LEN(TRIM(R$6))-LEN(SUBSTITUTE(TRIM(R$6)," ",""))))-1)&amp;" Total",$B$6:$BB$373,ROW($A270)-5,FALSE))</f>
        <v>0</v>
      </c>
      <c r="S270" s="10">
        <f ca="1">IF(S$5&lt;&gt;"",HLOOKUP(S$5,Functionalization!$G$6:$R$373,ROW($A270)-5,FALSE),IFERROR(INDEX(S$337:S$373,MATCH($F270,$B$337:$B$373,0))/VLOOKUP($F270,$B$337:$BB$373,MATCH(LEFT(TRIM(S$6),FIND("~",SUBSTITUTE(S$6,"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270))*HLOOKUP(LEFT(TRIM(S$6),FIND("~",SUBSTITUTE(S$6," ","~",LEN(TRIM(S$6))-LEN(SUBSTITUTE(TRIM(S$6)," ",""))))-1)&amp;" Total",$B$6:$BB$373,ROW($A270)-5,FALSE))</f>
        <v>0</v>
      </c>
      <c r="T270" s="10">
        <f ca="1">IF(T$5&lt;&gt;"",HLOOKUP(T$5,Functionalization!$G$6:$R$373,ROW($A270)-5,FALSE),IFERROR(INDEX(T$337:T$373,MATCH($F270,$B$337:$B$373,0))/VLOOKUP($F270,$B$337:$BB$373,MATCH(LEFT(TRIM(T$6),FIND("~",SUBSTITUTE(T$6,"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270))*HLOOKUP(LEFT(TRIM(T$6),FIND("~",SUBSTITUTE(T$6," ","~",LEN(TRIM(T$6))-LEN(SUBSTITUTE(TRIM(T$6)," ",""))))-1)&amp;" Total",$B$6:$BB$373,ROW($A270)-5,FALSE))</f>
        <v>0</v>
      </c>
      <c r="U270" s="10">
        <f ca="1">IF(U$5&lt;&gt;"",HLOOKUP(U$5,Functionalization!$G$6:$R$373,ROW($A270)-5,FALSE),IFERROR(INDEX(U$337:U$373,MATCH($F270,$B$337:$B$373,0))/VLOOKUP($F270,$B$337:$BB$373,MATCH(LEFT(TRIM(U$6),FIND("~",SUBSTITUTE(U$6,"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270))*HLOOKUP(LEFT(TRIM(U$6),FIND("~",SUBSTITUTE(U$6," ","~",LEN(TRIM(U$6))-LEN(SUBSTITUTE(TRIM(U$6)," ",""))))-1)&amp;" Total",$B$6:$BB$373,ROW($A270)-5,FALSE))</f>
        <v>0</v>
      </c>
      <c r="V270" s="10">
        <f ca="1">IF(V$5&lt;&gt;"",HLOOKUP(V$5,Functionalization!$G$6:$R$373,ROW($A270)-5,FALSE),IFERROR(INDEX(V$337:V$373,MATCH($F270,$B$337:$B$373,0))/VLOOKUP($F270,$B$337:$BB$373,MATCH(LEFT(TRIM(V$6),FIND("~",SUBSTITUTE(V$6,"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270))*HLOOKUP(LEFT(TRIM(V$6),FIND("~",SUBSTITUTE(V$6," ","~",LEN(TRIM(V$6))-LEN(SUBSTITUTE(TRIM(V$6)," ",""))))-1)&amp;" Total",$B$6:$BB$373,ROW($A270)-5,FALSE))</f>
        <v>0</v>
      </c>
      <c r="W270" s="10">
        <f ca="1">IF(W$5&lt;&gt;"",HLOOKUP(W$5,Functionalization!$G$6:$R$373,ROW($A270)-5,FALSE),IFERROR(INDEX(W$337:W$373,MATCH($F270,$B$337:$B$373,0))/VLOOKUP($F270,$B$337:$BB$373,MATCH(LEFT(TRIM(W$6),FIND("~",SUBSTITUTE(W$6,"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270))*HLOOKUP(LEFT(TRIM(W$6),FIND("~",SUBSTITUTE(W$6," ","~",LEN(TRIM(W$6))-LEN(SUBSTITUTE(TRIM(W$6)," ",""))))-1)&amp;" Total",$B$6:$BB$373,ROW($A270)-5,FALSE))</f>
        <v>0</v>
      </c>
      <c r="X270" s="10">
        <f ca="1">IF(X$5&lt;&gt;"",HLOOKUP(X$5,Functionalization!$G$6:$R$373,ROW($A270)-5,FALSE),IFERROR(INDEX(X$337:X$373,MATCH($F270,$B$337:$B$373,0))/VLOOKUP($F270,$B$337:$BB$373,MATCH(LEFT(TRIM(X$6),FIND("~",SUBSTITUTE(X$6,"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270))*HLOOKUP(LEFT(TRIM(X$6),FIND("~",SUBSTITUTE(X$6," ","~",LEN(TRIM(X$6))-LEN(SUBSTITUTE(TRIM(X$6)," ",""))))-1)&amp;" Total",$B$6:$BB$373,ROW($A270)-5,FALSE))</f>
        <v>0</v>
      </c>
      <c r="Y270" s="10">
        <f ca="1">IF(Y$5&lt;&gt;"",HLOOKUP(Y$5,Functionalization!$G$6:$R$373,ROW($A270)-5,FALSE),IFERROR(INDEX(Y$337:Y$373,MATCH($F270,$B$337:$B$373,0))/VLOOKUP($F270,$B$337:$BB$373,MATCH(LEFT(TRIM(Y$6),FIND("~",SUBSTITUTE(Y$6,"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270))*HLOOKUP(LEFT(TRIM(Y$6),FIND("~",SUBSTITUTE(Y$6," ","~",LEN(TRIM(Y$6))-LEN(SUBSTITUTE(TRIM(Y$6)," ",""))))-1)&amp;" Total",$B$6:$BB$373,ROW($A270)-5,FALSE))</f>
        <v>0</v>
      </c>
      <c r="Z270" s="10">
        <f ca="1">IF(Z$5&lt;&gt;"",HLOOKUP(Z$5,Functionalization!$G$6:$R$373,ROW($A270)-5,FALSE),IFERROR(INDEX(Z$337:Z$373,MATCH($F270,$B$337:$B$373,0))/VLOOKUP($F270,$B$337:$BB$373,MATCH(LEFT(TRIM(Z$6),FIND("~",SUBSTITUTE(Z$6,"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270))*HLOOKUP(LEFT(TRIM(Z$6),FIND("~",SUBSTITUTE(Z$6," ","~",LEN(TRIM(Z$6))-LEN(SUBSTITUTE(TRIM(Z$6)," ",""))))-1)&amp;" Total",$B$6:$BB$373,ROW($A270)-5,FALSE))</f>
        <v>0</v>
      </c>
      <c r="AA270" s="10">
        <f ca="1">IF(AA$5&lt;&gt;"",HLOOKUP(AA$5,Functionalization!$G$6:$R$373,ROW($A270)-5,FALSE),IFERROR(INDEX(AA$337:AA$373,MATCH($F270,$B$337:$B$373,0))/VLOOKUP($F270,$B$337:$BB$373,MATCH(LEFT(TRIM(AA$6),FIND("~",SUBSTITUTE(AA$6,"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270))*HLOOKUP(LEFT(TRIM(AA$6),FIND("~",SUBSTITUTE(AA$6," ","~",LEN(TRIM(AA$6))-LEN(SUBSTITUTE(TRIM(AA$6)," ",""))))-1)&amp;" Total",$B$6:$BB$373,ROW($A270)-5,FALSE))</f>
        <v>0</v>
      </c>
      <c r="AB270" s="10">
        <f ca="1">IF(AB$5&lt;&gt;"",HLOOKUP(AB$5,Functionalization!$G$6:$R$373,ROW($A270)-5,FALSE),IFERROR(INDEX(AB$337:AB$373,MATCH($F270,$B$337:$B$373,0))/VLOOKUP($F270,$B$337:$BB$373,MATCH(LEFT(TRIM(AB$6),FIND("~",SUBSTITUTE(AB$6,"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270))*HLOOKUP(LEFT(TRIM(AB$6),FIND("~",SUBSTITUTE(AB$6," ","~",LEN(TRIM(AB$6))-LEN(SUBSTITUTE(TRIM(AB$6)," ",""))))-1)&amp;" Total",$B$6:$BB$373,ROW($A270)-5,FALSE))</f>
        <v>0</v>
      </c>
      <c r="AC270" s="10">
        <f ca="1">IF(AC$5&lt;&gt;"",HLOOKUP(AC$5,Functionalization!$G$6:$R$373,ROW($A270)-5,FALSE),IFERROR(INDEX(AC$337:AC$373,MATCH($F270,$B$337:$B$373,0))/VLOOKUP($F270,$B$337:$BB$373,MATCH(LEFT(TRIM(AC$6),FIND("~",SUBSTITUTE(AC$6,"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270))*HLOOKUP(LEFT(TRIM(AC$6),FIND("~",SUBSTITUTE(AC$6," ","~",LEN(TRIM(AC$6))-LEN(SUBSTITUTE(TRIM(AC$6)," ",""))))-1)&amp;" Total",$B$6:$BB$373,ROW($A270)-5,FALSE))</f>
        <v>0</v>
      </c>
      <c r="AD270" s="10">
        <f ca="1">IF(AD$5&lt;&gt;"",HLOOKUP(AD$5,Functionalization!$G$6:$R$373,ROW($A270)-5,FALSE),IFERROR(INDEX(AD$337:AD$373,MATCH($F270,$B$337:$B$373,0))/VLOOKUP($F270,$B$337:$BB$373,MATCH(LEFT(TRIM(AD$6),FIND("~",SUBSTITUTE(AD$6,"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270))*HLOOKUP(LEFT(TRIM(AD$6),FIND("~",SUBSTITUTE(AD$6," ","~",LEN(TRIM(AD$6))-LEN(SUBSTITUTE(TRIM(AD$6)," ",""))))-1)&amp;" Total",$B$6:$BB$373,ROW($A270)-5,FALSE))</f>
        <v>0</v>
      </c>
      <c r="AE270" s="10">
        <f ca="1">IF(AE$5&lt;&gt;"",HLOOKUP(AE$5,Functionalization!$G$6:$R$373,ROW($A270)-5,FALSE),IFERROR(INDEX(AE$337:AE$373,MATCH($F270,$B$337:$B$373,0))/VLOOKUP($F270,$B$337:$BB$373,MATCH(LEFT(TRIM(AE$6),FIND("~",SUBSTITUTE(AE$6,"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270))*HLOOKUP(LEFT(TRIM(AE$6),FIND("~",SUBSTITUTE(AE$6," ","~",LEN(TRIM(AE$6))-LEN(SUBSTITUTE(TRIM(AE$6)," ",""))))-1)&amp;" Total",$B$6:$BB$373,ROW($A270)-5,FALSE))</f>
        <v>0</v>
      </c>
      <c r="AF270" s="10">
        <f ca="1">IF(AF$5&lt;&gt;"",HLOOKUP(AF$5,Functionalization!$G$6:$R$373,ROW($A270)-5,FALSE),IFERROR(INDEX(AF$337:AF$373,MATCH($F270,$B$337:$B$373,0))/VLOOKUP($F270,$B$337:$BB$373,MATCH(LEFT(TRIM(AF$6),FIND("~",SUBSTITUTE(AF$6,"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270))*HLOOKUP(LEFT(TRIM(AF$6),FIND("~",SUBSTITUTE(AF$6," ","~",LEN(TRIM(AF$6))-LEN(SUBSTITUTE(TRIM(AF$6)," ",""))))-1)&amp;" Total",$B$6:$BB$373,ROW($A270)-5,FALSE))</f>
        <v>0</v>
      </c>
      <c r="AG270" s="10">
        <f ca="1">IF(AG$5&lt;&gt;"",HLOOKUP(AG$5,Functionalization!$G$6:$R$373,ROW($A270)-5,FALSE),IFERROR(INDEX(AG$337:AG$373,MATCH($F270,$B$337:$B$373,0))/VLOOKUP($F270,$B$337:$BB$373,MATCH(LEFT(TRIM(AG$6),FIND("~",SUBSTITUTE(AG$6,"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270))*HLOOKUP(LEFT(TRIM(AG$6),FIND("~",SUBSTITUTE(AG$6," ","~",LEN(TRIM(AG$6))-LEN(SUBSTITUTE(TRIM(AG$6)," ",""))))-1)&amp;" Total",$B$6:$BB$373,ROW($A270)-5,FALSE))</f>
        <v>0</v>
      </c>
      <c r="AH270" s="10">
        <f ca="1">IF(AH$5&lt;&gt;"",HLOOKUP(AH$5,Functionalization!$G$6:$R$373,ROW($A270)-5,FALSE),IFERROR(INDEX(AH$337:AH$373,MATCH($F270,$B$337:$B$373,0))/VLOOKUP($F270,$B$337:$BB$373,MATCH(LEFT(TRIM(AH$6),FIND("~",SUBSTITUTE(AH$6,"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270))*HLOOKUP(LEFT(TRIM(AH$6),FIND("~",SUBSTITUTE(AH$6," ","~",LEN(TRIM(AH$6))-LEN(SUBSTITUTE(TRIM(AH$6)," ",""))))-1)&amp;" Total",$B$6:$BB$373,ROW($A270)-5,FALSE))</f>
        <v>0</v>
      </c>
      <c r="AI270" s="10">
        <f ca="1">IF(AI$5&lt;&gt;"",HLOOKUP(AI$5,Functionalization!$G$6:$R$373,ROW($A270)-5,FALSE),IFERROR(INDEX(AI$337:AI$373,MATCH($F270,$B$337:$B$373,0))/VLOOKUP($F270,$B$337:$BB$373,MATCH(LEFT(TRIM(AI$6),FIND("~",SUBSTITUTE(AI$6,"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270))*HLOOKUP(LEFT(TRIM(AI$6),FIND("~",SUBSTITUTE(AI$6," ","~",LEN(TRIM(AI$6))-LEN(SUBSTITUTE(TRIM(AI$6)," ",""))))-1)&amp;" Total",$B$6:$BB$373,ROW($A270)-5,FALSE))</f>
        <v>0</v>
      </c>
      <c r="AJ270" s="10">
        <f ca="1">IF(AJ$5&lt;&gt;"",HLOOKUP(AJ$5,Functionalization!$G$6:$R$373,ROW($A270)-5,FALSE),IFERROR(INDEX(AJ$337:AJ$373,MATCH($F270,$B$337:$B$373,0))/VLOOKUP($F270,$B$337:$BB$373,MATCH(LEFT(TRIM(AJ$6),FIND("~",SUBSTITUTE(AJ$6,"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270))*HLOOKUP(LEFT(TRIM(AJ$6),FIND("~",SUBSTITUTE(AJ$6," ","~",LEN(TRIM(AJ$6))-LEN(SUBSTITUTE(TRIM(AJ$6)," ",""))))-1)&amp;" Total",$B$6:$BB$373,ROW($A270)-5,FALSE))</f>
        <v>0</v>
      </c>
      <c r="AK270" s="10">
        <f ca="1">IF(AK$5&lt;&gt;"",HLOOKUP(AK$5,Functionalization!$G$6:$R$373,ROW($A270)-5,FALSE),IFERROR(INDEX(AK$337:AK$373,MATCH($F270,$B$337:$B$373,0))/VLOOKUP($F270,$B$337:$BB$373,MATCH(LEFT(TRIM(AK$6),FIND("~",SUBSTITUTE(AK$6,"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270))*HLOOKUP(LEFT(TRIM(AK$6),FIND("~",SUBSTITUTE(AK$6," ","~",LEN(TRIM(AK$6))-LEN(SUBSTITUTE(TRIM(AK$6)," ",""))))-1)&amp;" Total",$B$6:$BB$373,ROW($A270)-5,FALSE))</f>
        <v>0</v>
      </c>
      <c r="AL270" s="10">
        <f ca="1">IF(AL$5&lt;&gt;"",HLOOKUP(AL$5,Functionalization!$G$6:$R$373,ROW($A270)-5,FALSE),IFERROR(INDEX(AL$337:AL$373,MATCH($F270,$B$337:$B$373,0))/VLOOKUP($F270,$B$337:$BB$373,MATCH(LEFT(TRIM(AL$6),FIND("~",SUBSTITUTE(AL$6,"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270))*HLOOKUP(LEFT(TRIM(AL$6),FIND("~",SUBSTITUTE(AL$6," ","~",LEN(TRIM(AL$6))-LEN(SUBSTITUTE(TRIM(AL$6)," ",""))))-1)&amp;" Total",$B$6:$BB$373,ROW($A270)-5,FALSE))</f>
        <v>0</v>
      </c>
      <c r="AM270" s="10">
        <f ca="1">IF(AM$5&lt;&gt;"",HLOOKUP(AM$5,Functionalization!$G$6:$R$373,ROW($A270)-5,FALSE),IFERROR(INDEX(AM$337:AM$373,MATCH($F270,$B$337:$B$373,0))/VLOOKUP($F270,$B$337:$BB$373,MATCH(LEFT(TRIM(AM$6),FIND("~",SUBSTITUTE(AM$6,"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270))*HLOOKUP(LEFT(TRIM(AM$6),FIND("~",SUBSTITUTE(AM$6," ","~",LEN(TRIM(AM$6))-LEN(SUBSTITUTE(TRIM(AM$6)," ",""))))-1)&amp;" Total",$B$6:$BB$373,ROW($A270)-5,FALSE))</f>
        <v>0</v>
      </c>
      <c r="AN270" s="10">
        <f ca="1">IF(AN$5&lt;&gt;"",HLOOKUP(AN$5,Functionalization!$G$6:$R$373,ROW($A270)-5,FALSE),IFERROR(INDEX(AN$337:AN$373,MATCH($F270,$B$337:$B$373,0))/VLOOKUP($F270,$B$337:$BB$373,MATCH(LEFT(TRIM(AN$6),FIND("~",SUBSTITUTE(AN$6,"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270))*HLOOKUP(LEFT(TRIM(AN$6),FIND("~",SUBSTITUTE(AN$6," ","~",LEN(TRIM(AN$6))-LEN(SUBSTITUTE(TRIM(AN$6)," ",""))))-1)&amp;" Total",$B$6:$BB$373,ROW($A270)-5,FALSE))</f>
        <v>0</v>
      </c>
      <c r="AO270" s="10">
        <f ca="1">IF(AO$5&lt;&gt;"",HLOOKUP(AO$5,Functionalization!$G$6:$R$373,ROW($A270)-5,FALSE),IFERROR(INDEX(AO$337:AO$373,MATCH($F270,$B$337:$B$373,0))/VLOOKUP($F270,$B$337:$BB$373,MATCH(LEFT(TRIM(AO$6),FIND("~",SUBSTITUTE(AO$6,"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270))*HLOOKUP(LEFT(TRIM(AO$6),FIND("~",SUBSTITUTE(AO$6," ","~",LEN(TRIM(AO$6))-LEN(SUBSTITUTE(TRIM(AO$6)," ",""))))-1)&amp;" Total",$B$6:$BB$373,ROW($A270)-5,FALSE))</f>
        <v>0</v>
      </c>
      <c r="AP270" s="10">
        <f ca="1">IF(AP$5&lt;&gt;"",HLOOKUP(AP$5,Functionalization!$G$6:$R$373,ROW($A270)-5,FALSE),IFERROR(INDEX(AP$337:AP$373,MATCH($F270,$B$337:$B$373,0))/VLOOKUP($F270,$B$337:$BB$373,MATCH(LEFT(TRIM(AP$6),FIND("~",SUBSTITUTE(AP$6,"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270))*HLOOKUP(LEFT(TRIM(AP$6),FIND("~",SUBSTITUTE(AP$6," ","~",LEN(TRIM(AP$6))-LEN(SUBSTITUTE(TRIM(AP$6)," ",""))))-1)&amp;" Total",$B$6:$BB$373,ROW($A270)-5,FALSE))</f>
        <v>0</v>
      </c>
      <c r="AQ270" s="10">
        <f ca="1">IF(AQ$5&lt;&gt;"",HLOOKUP(AQ$5,Functionalization!$G$6:$R$373,ROW($A270)-5,FALSE),IFERROR(INDEX(AQ$337:AQ$373,MATCH($F270,$B$337:$B$373,0))/VLOOKUP($F270,$B$337:$BB$373,MATCH(LEFT(TRIM(AQ$6),FIND("~",SUBSTITUTE(AQ$6,"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270))*HLOOKUP(LEFT(TRIM(AQ$6),FIND("~",SUBSTITUTE(AQ$6," ","~",LEN(TRIM(AQ$6))-LEN(SUBSTITUTE(TRIM(AQ$6)," ",""))))-1)&amp;" Total",$B$6:$BB$373,ROW($A270)-5,FALSE))</f>
        <v>0</v>
      </c>
      <c r="AR270" s="10">
        <f ca="1">IF(AR$5&lt;&gt;"",HLOOKUP(AR$5,Functionalization!$G$6:$R$373,ROW($A270)-5,FALSE),IFERROR(INDEX(AR$337:AR$373,MATCH($F270,$B$337:$B$373,0))/VLOOKUP($F270,$B$337:$BB$373,MATCH(LEFT(TRIM(AR$6),FIND("~",SUBSTITUTE(AR$6,"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270))*HLOOKUP(LEFT(TRIM(AR$6),FIND("~",SUBSTITUTE(AR$6," ","~",LEN(TRIM(AR$6))-LEN(SUBSTITUTE(TRIM(AR$6)," ",""))))-1)&amp;" Total",$B$6:$BB$373,ROW($A270)-5,FALSE))</f>
        <v>0</v>
      </c>
      <c r="AS270" s="10">
        <f ca="1">IF(AS$5&lt;&gt;"",HLOOKUP(AS$5,Functionalization!$G$6:$R$373,ROW($A270)-5,FALSE),IFERROR(INDEX(AS$337:AS$373,MATCH($F270,$B$337:$B$373,0))/VLOOKUP($F270,$B$337:$BB$373,MATCH(LEFT(TRIM(AS$6),FIND("~",SUBSTITUTE(AS$6,"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270))*HLOOKUP(LEFT(TRIM(AS$6),FIND("~",SUBSTITUTE(AS$6," ","~",LEN(TRIM(AS$6))-LEN(SUBSTITUTE(TRIM(AS$6)," ",""))))-1)&amp;" Total",$B$6:$BB$373,ROW($A270)-5,FALSE))</f>
        <v>0</v>
      </c>
      <c r="AT270" s="10">
        <f ca="1">IF(AT$5&lt;&gt;"",HLOOKUP(AT$5,Functionalization!$G$6:$R$373,ROW($A270)-5,FALSE),IFERROR(INDEX(AT$337:AT$373,MATCH($F270,$B$337:$B$373,0))/VLOOKUP($F270,$B$337:$BB$373,MATCH(LEFT(TRIM(AT$6),FIND("~",SUBSTITUTE(AT$6,"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270))*HLOOKUP(LEFT(TRIM(AT$6),FIND("~",SUBSTITUTE(AT$6," ","~",LEN(TRIM(AT$6))-LEN(SUBSTITUTE(TRIM(AT$6)," ",""))))-1)&amp;" Total",$B$6:$BB$373,ROW($A270)-5,FALSE))</f>
        <v>0</v>
      </c>
      <c r="AU270" s="10">
        <f ca="1">IF(AU$5&lt;&gt;"",HLOOKUP(AU$5,Functionalization!$G$6:$R$373,ROW($A270)-5,FALSE),IFERROR(INDEX(AU$337:AU$373,MATCH($F270,$B$337:$B$373,0))/VLOOKUP($F270,$B$337:$BB$373,MATCH(LEFT(TRIM(AU$6),FIND("~",SUBSTITUTE(AU$6,"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270))*HLOOKUP(LEFT(TRIM(AU$6),FIND("~",SUBSTITUTE(AU$6," ","~",LEN(TRIM(AU$6))-LEN(SUBSTITUTE(TRIM(AU$6)," ",""))))-1)&amp;" Total",$B$6:$BB$373,ROW($A270)-5,FALSE))</f>
        <v>0</v>
      </c>
      <c r="AV270" s="10">
        <f ca="1">IF(AV$5&lt;&gt;"",HLOOKUP(AV$5,Functionalization!$G$6:$R$373,ROW($A270)-5,FALSE),IFERROR(INDEX(AV$337:AV$373,MATCH($F270,$B$337:$B$373,0))/VLOOKUP($F270,$B$337:$BB$373,MATCH(LEFT(TRIM(AV$6),FIND("~",SUBSTITUTE(AV$6,"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270))*HLOOKUP(LEFT(TRIM(AV$6),FIND("~",SUBSTITUTE(AV$6," ","~",LEN(TRIM(AV$6))-LEN(SUBSTITUTE(TRIM(AV$6)," ",""))))-1)&amp;" Total",$B$6:$BB$373,ROW($A270)-5,FALSE))</f>
        <v>0</v>
      </c>
      <c r="AW270" s="10">
        <f ca="1">IF(AW$5&lt;&gt;"",HLOOKUP(AW$5,Functionalization!$G$6:$R$373,ROW($A270)-5,FALSE),IFERROR(INDEX(AW$337:AW$373,MATCH($F270,$B$337:$B$373,0))/VLOOKUP($F270,$B$337:$BB$373,MATCH(LEFT(TRIM(AW$6),FIND("~",SUBSTITUTE(AW$6,"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270))*HLOOKUP(LEFT(TRIM(AW$6),FIND("~",SUBSTITUTE(AW$6," ","~",LEN(TRIM(AW$6))-LEN(SUBSTITUTE(TRIM(AW$6)," ",""))))-1)&amp;" Total",$B$6:$BB$373,ROW($A270)-5,FALSE))</f>
        <v>0</v>
      </c>
      <c r="AX270" s="10">
        <f ca="1">IF(AX$5&lt;&gt;"",HLOOKUP(AX$5,Functionalization!$G$6:$R$373,ROW($A270)-5,FALSE),IFERROR(INDEX(AX$337:AX$373,MATCH($F270,$B$337:$B$373,0))/VLOOKUP($F270,$B$337:$BB$373,MATCH(LEFT(TRIM(AX$6),FIND("~",SUBSTITUTE(AX$6,"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270))*HLOOKUP(LEFT(TRIM(AX$6),FIND("~",SUBSTITUTE(AX$6," ","~",LEN(TRIM(AX$6))-LEN(SUBSTITUTE(TRIM(AX$6)," ",""))))-1)&amp;" Total",$B$6:$BB$373,ROW($A270)-5,FALSE))</f>
        <v>0</v>
      </c>
      <c r="AY270" s="10">
        <f ca="1">IF(AY$5&lt;&gt;"",HLOOKUP(AY$5,Functionalization!$G$6:$R$373,ROW($A270)-5,FALSE),IFERROR(INDEX(AY$337:AY$373,MATCH($F270,$B$337:$B$373,0))/VLOOKUP($F270,$B$337:$BB$373,MATCH(LEFT(TRIM(AY$6),FIND("~",SUBSTITUTE(AY$6,"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270))*HLOOKUP(LEFT(TRIM(AY$6),FIND("~",SUBSTITUTE(AY$6," ","~",LEN(TRIM(AY$6))-LEN(SUBSTITUTE(TRIM(AY$6)," ",""))))-1)&amp;" Total",$B$6:$BB$373,ROW($A270)-5,FALSE))</f>
        <v>0</v>
      </c>
      <c r="AZ270" s="10">
        <f ca="1">IF(AZ$5&lt;&gt;"",HLOOKUP(AZ$5,Functionalization!$G$6:$R$373,ROW($A270)-5,FALSE),IFERROR(INDEX(AZ$337:AZ$373,MATCH($F270,$B$337:$B$373,0))/VLOOKUP($F270,$B$337:$BB$373,MATCH(LEFT(TRIM(AZ$6),FIND("~",SUBSTITUTE(AZ$6,"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270))*HLOOKUP(LEFT(TRIM(AZ$6),FIND("~",SUBSTITUTE(AZ$6," ","~",LEN(TRIM(AZ$6))-LEN(SUBSTITUTE(TRIM(AZ$6)," ",""))))-1)&amp;" Total",$B$6:$BB$373,ROW($A270)-5,FALSE))</f>
        <v>0</v>
      </c>
      <c r="BA270" s="10">
        <f ca="1">IF(BA$5&lt;&gt;"",HLOOKUP(BA$5,Functionalization!$G$6:$R$373,ROW($A270)-5,FALSE),IFERROR(INDEX(BA$337:BA$373,MATCH($F270,$B$337:$B$373,0))/VLOOKUP($F270,$B$337:$BB$373,MATCH(LEFT(TRIM(BA$6),FIND("~",SUBSTITUTE(BA$6,"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270))*HLOOKUP(LEFT(TRIM(BA$6),FIND("~",SUBSTITUTE(BA$6," ","~",LEN(TRIM(BA$6))-LEN(SUBSTITUTE(TRIM(BA$6)," ",""))))-1)&amp;" Total",$B$6:$BB$373,ROW($A270)-5,FALSE))</f>
        <v>0</v>
      </c>
      <c r="BB270" s="10">
        <f ca="1">IF(BB$5&lt;&gt;"",HLOOKUP(BB$5,Functionalization!$G$6:$R$373,ROW($A270)-5,FALSE),IFERROR(INDEX(BB$337:BB$373,MATCH($F270,$B$337:$B$373,0))/VLOOKUP($F270,$B$337:$BB$373,MATCH(LEFT(TRIM(BB$6),FIND("~",SUBSTITUTE(BB$6,"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270))*HLOOKUP(LEFT(TRIM(BB$6),FIND("~",SUBSTITUTE(BB$6," ","~",LEN(TRIM(BB$6))-LEN(SUBSTITUTE(TRIM(BB$6)," ",""))))-1)&amp;" Total",$B$6:$BB$373,ROW($A270)-5,FALSE))</f>
        <v>0</v>
      </c>
      <c r="BD270">
        <f ca="1">IFERROR(IF(SUMIF($G$6:$BB$6,BD$6&amp;" Total",$G270:$BB270)-(SUMIF($G$6:$BB$6,BD$6&amp;" "&amp;'Input-Func_Class'!$D$22,$G270:$BB270)+IFERROR(SUMIF($G$6:$BB$6,BD$6&amp;" "&amp;'Input-Func_Class'!$E$22,$G270:$BB270),SUMIF($G$6:$BB$6,BD$6&amp;" "&amp;'Input-Func_Class'!$B$24,$G270:$BB270))+SUMIF($G$6:$BB$6,BD$6&amp;" "&amp;'Input-Func_Class'!$F$22,$G270:$BB270))&lt;Check_Limit,0,1),1)</f>
        <v>0</v>
      </c>
      <c r="BE270">
        <f ca="1">IFERROR(IF(SUMIF($G$6:$BB$6,BE$6&amp;" Total",$G270:$BB270)-(SUMIF($G$6:$BB$6,BE$6&amp;" "&amp;'Input-Func_Class'!$D$22,$G270:$BB270)+IFERROR(SUMIF($G$6:$BB$6,BE$6&amp;" "&amp;'Input-Func_Class'!$E$22,$G270:$BB270),SUMIF($G$6:$BB$6,BE$6&amp;" "&amp;'Input-Func_Class'!$B$24,$G270:$BB270))+SUMIF($G$6:$BB$6,BE$6&amp;" "&amp;'Input-Func_Class'!$F$22,$G270:$BB270))&lt;Check_Limit,0,1),1)</f>
        <v>0</v>
      </c>
      <c r="BF270">
        <f ca="1">IFERROR(IF(SUMIF($G$6:$BB$6,BF$6&amp;" Total",$G270:$BB270)-(SUMIF($G$6:$BB$6,BF$6&amp;" "&amp;'Input-Func_Class'!$D$22,$G270:$BB270)+IFERROR(SUMIF($G$6:$BB$6,BF$6&amp;" "&amp;'Input-Func_Class'!$E$22,$G270:$BB270),SUMIF($G$6:$BB$6,BF$6&amp;" "&amp;'Input-Func_Class'!$B$24,$G270:$BB270))+SUMIF($G$6:$BB$6,BF$6&amp;" "&amp;'Input-Func_Class'!$F$22,$G270:$BB270))&lt;Check_Limit,0,1),1)</f>
        <v>0</v>
      </c>
      <c r="BG270">
        <f ca="1">IFERROR(IF(SUMIF($G$6:$BB$6,BG$6&amp;" Total",$G270:$BB270)-(SUMIF($G$6:$BB$6,BG$6&amp;" "&amp;'Input-Func_Class'!$D$22,$G270:$BB270)+IFERROR(SUMIF($G$6:$BB$6,BG$6&amp;" "&amp;'Input-Func_Class'!$E$22,$G270:$BB270),SUMIF($G$6:$BB$6,BG$6&amp;" "&amp;'Input-Func_Class'!$B$24,$G270:$BB270))+SUMIF($G$6:$BB$6,BG$6&amp;" "&amp;'Input-Func_Class'!$F$22,$G270:$BB270))&lt;Check_Limit,0,1),1)</f>
        <v>0</v>
      </c>
      <c r="BH270">
        <f ca="1">IFERROR(IF(SUMIF($G$6:$BB$6,BH$6&amp;" Total",$G270:$BB270)-(SUMIF($G$6:$BB$6,BH$6&amp;" "&amp;'Input-Func_Class'!$D$22,$G270:$BB270)+IFERROR(SUMIF($G$6:$BB$6,BH$6&amp;" "&amp;'Input-Func_Class'!$E$22,$G270:$BB270),SUMIF($G$6:$BB$6,BH$6&amp;" "&amp;'Input-Func_Class'!$B$24,$G270:$BB270))+SUMIF($G$6:$BB$6,BH$6&amp;" "&amp;'Input-Func_Class'!$F$22,$G270:$BB270))&lt;Check_Limit,0,1),1)</f>
        <v>0</v>
      </c>
      <c r="BI270">
        <f ca="1">IFERROR(IF(SUMIF($G$6:$BB$6,BI$6&amp;" Total",$G270:$BB270)-(SUMIF($G$6:$BB$6,BI$6&amp;" "&amp;'Input-Func_Class'!$D$22,$G270:$BB270)+IFERROR(SUMIF($G$6:$BB$6,BI$6&amp;" "&amp;'Input-Func_Class'!$E$22,$G270:$BB270),SUMIF($G$6:$BB$6,BI$6&amp;" "&amp;'Input-Func_Class'!$B$24,$G270:$BB270))+SUMIF($G$6:$BB$6,BI$6&amp;" "&amp;'Input-Func_Class'!$F$22,$G270:$BB270))&lt;Check_Limit,0,1),1)</f>
        <v>0</v>
      </c>
      <c r="BJ270">
        <f ca="1">IFERROR(IF(SUMIF($G$6:$BB$6,BJ$6&amp;" Total",$G270:$BB270)-(SUMIF($G$6:$BB$6,BJ$6&amp;" "&amp;'Input-Func_Class'!$D$22,$G270:$BB270)+IFERROR(SUMIF($G$6:$BB$6,BJ$6&amp;" "&amp;'Input-Func_Class'!$E$22,$G270:$BB270),SUMIF($G$6:$BB$6,BJ$6&amp;" "&amp;'Input-Func_Class'!$B$24,$G270:$BB270))+SUMIF($G$6:$BB$6,BJ$6&amp;" "&amp;'Input-Func_Class'!$F$22,$G270:$BB270))&lt;Check_Limit,0,1),1)</f>
        <v>0</v>
      </c>
      <c r="BK270">
        <f ca="1">IFERROR(IF(SUMIF($G$6:$BB$6,BK$6&amp;" Total",$G270:$BB270)-(SUMIF($G$6:$BB$6,BK$6&amp;" "&amp;'Input-Func_Class'!$D$22,$G270:$BB270)+IFERROR(SUMIF($G$6:$BB$6,BK$6&amp;" "&amp;'Input-Func_Class'!$E$22,$G270:$BB270),SUMIF($G$6:$BB$6,BK$6&amp;" "&amp;'Input-Func_Class'!$B$24,$G270:$BB270))+SUMIF($G$6:$BB$6,BK$6&amp;" "&amp;'Input-Func_Class'!$F$22,$G270:$BB270))&lt;Check_Limit,0,1),1)</f>
        <v>0</v>
      </c>
      <c r="BL270">
        <f ca="1">IFERROR(IF(SUMIF($G$6:$BB$6,BL$6&amp;" Total",$G270:$BB270)-(SUMIF($G$6:$BB$6,BL$6&amp;" "&amp;'Input-Func_Class'!$D$22,$G270:$BB270)+IFERROR(SUMIF($G$6:$BB$6,BL$6&amp;" "&amp;'Input-Func_Class'!$E$22,$G270:$BB270),SUMIF($G$6:$BB$6,BL$6&amp;" "&amp;'Input-Func_Class'!$B$24,$G270:$BB270))+SUMIF($G$6:$BB$6,BL$6&amp;" "&amp;'Input-Func_Class'!$F$22,$G270:$BB270))&lt;Check_Limit,0,1),1)</f>
        <v>0</v>
      </c>
      <c r="BM270">
        <f ca="1">IFERROR(IF(SUMIF($G$6:$BB$6,BM$6&amp;" Total",$G270:$BB270)-(SUMIF($G$6:$BB$6,BM$6&amp;" "&amp;'Input-Func_Class'!$D$22,$G270:$BB270)+IFERROR(SUMIF($G$6:$BB$6,BM$6&amp;" "&amp;'Input-Func_Class'!$E$22,$G270:$BB270),SUMIF($G$6:$BB$6,BM$6&amp;" "&amp;'Input-Func_Class'!$B$24,$G270:$BB270))+SUMIF($G$6:$BB$6,BM$6&amp;" "&amp;'Input-Func_Class'!$F$22,$G270:$BB270))&lt;Check_Limit,0,1),1)</f>
        <v>0</v>
      </c>
      <c r="BN270">
        <f ca="1">IFERROR(IF(SUMIF($G$6:$BB$6,BN$6&amp;" Total",$G270:$BB270)-(SUMIF($G$6:$BB$6,BN$6&amp;" "&amp;'Input-Func_Class'!$D$22,$G270:$BB270)+IFERROR(SUMIF($G$6:$BB$6,BN$6&amp;" "&amp;'Input-Func_Class'!$E$22,$G270:$BB270),SUMIF($G$6:$BB$6,BN$6&amp;" "&amp;'Input-Func_Class'!$B$24,$G270:$BB270))+SUMIF($G$6:$BB$6,BN$6&amp;" "&amp;'Input-Func_Class'!$F$22,$G270:$BB270))&lt;Check_Limit,0,1),1)</f>
        <v>0</v>
      </c>
      <c r="BO270">
        <f ca="1">IFERROR(IF(SUMIF($G$6:$BB$6,BO$6&amp;" Total",$G270:$BB270)-(SUMIF($G$6:$BB$6,BO$6&amp;" "&amp;'Input-Func_Class'!$D$22,$G270:$BB270)+IFERROR(SUMIF($G$6:$BB$6,BO$6&amp;" "&amp;'Input-Func_Class'!$E$22,$G270:$BB270),SUMIF($G$6:$BB$6,BO$6&amp;" "&amp;'Input-Func_Class'!$B$24,$G270:$BB270))+SUMIF($G$6:$BB$6,BO$6&amp;" "&amp;'Input-Func_Class'!$F$22,$G270:$BB270))&lt;Check_Limit,0,1),1)</f>
        <v>0</v>
      </c>
    </row>
    <row r="271" spans="1:67" outlineLevel="1">
      <c r="A271" s="31">
        <f>IF(ISBLANK('Input-Accounts'!A271),"",'Input-Accounts'!A271)</f>
        <v>241</v>
      </c>
      <c r="B271" s="53" t="str">
        <f>IF(ISBLANK('Input-Accounts'!B271),"",'Input-Accounts'!B271)</f>
        <v>SERVICES (Less SMRP)</v>
      </c>
      <c r="C271" s="31">
        <f>IF(ISBLANK('Input-Accounts'!C271),"",'Input-Accounts'!C271)</f>
        <v>380</v>
      </c>
      <c r="D271" s="10">
        <f>Functionalization!$D271</f>
        <v>10721393.67</v>
      </c>
      <c r="E271" s="10">
        <f t="shared" ca="1" si="75"/>
        <v>0</v>
      </c>
      <c r="F271" s="3" t="str">
        <f>IF($D271=0,"-",IF('Input-Accounts'!$E271&lt;&gt;0,'Input-Accounts'!$E271,'Input-Accounts'!$G271))</f>
        <v>CUSTOMER</v>
      </c>
      <c r="G271" s="10">
        <f ca="1">IF(G$5&lt;&gt;"",HLOOKUP(G$5,Functionalization!$G$6:$R$373,ROW($A271)-5,FALSE),IFERROR(INDEX(G$337:G$373,MATCH($F271,$B$337:$B$373,0))/VLOOKUP($F271,$B$337:$BB$373,MATCH(LEFT(TRIM(G$6),FIND("~",SUBSTITUTE(G$6,"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271))*HLOOKUP(LEFT(TRIM(G$6),FIND("~",SUBSTITUTE(G$6," ","~",LEN(TRIM(G$6))-LEN(SUBSTITUTE(TRIM(G$6)," ",""))))-1)&amp;" Total",$B$6:$BB$373,ROW($A271)-5,FALSE))</f>
        <v>0</v>
      </c>
      <c r="H271" s="10">
        <f ca="1">IF(H$5&lt;&gt;"",HLOOKUP(H$5,Functionalization!$G$6:$R$373,ROW($A271)-5,FALSE),IFERROR(INDEX(H$337:H$373,MATCH($F271,$B$337:$B$373,0))/VLOOKUP($F271,$B$337:$BB$373,MATCH(LEFT(TRIM(H$6),FIND("~",SUBSTITUTE(H$6,"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271))*HLOOKUP(LEFT(TRIM(H$6),FIND("~",SUBSTITUTE(H$6," ","~",LEN(TRIM(H$6))-LEN(SUBSTITUTE(TRIM(H$6)," ",""))))-1)&amp;" Total",$B$6:$BB$373,ROW($A271)-5,FALSE))</f>
        <v>0</v>
      </c>
      <c r="I271" s="10">
        <f ca="1">IF(I$5&lt;&gt;"",HLOOKUP(I$5,Functionalization!$G$6:$R$373,ROW($A271)-5,FALSE),IFERROR(INDEX(I$337:I$373,MATCH($F271,$B$337:$B$373,0))/VLOOKUP($F271,$B$337:$BB$373,MATCH(LEFT(TRIM(I$6),FIND("~",SUBSTITUTE(I$6,"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271))*HLOOKUP(LEFT(TRIM(I$6),FIND("~",SUBSTITUTE(I$6," ","~",LEN(TRIM(I$6))-LEN(SUBSTITUTE(TRIM(I$6)," ",""))))-1)&amp;" Total",$B$6:$BB$373,ROW($A271)-5,FALSE))</f>
        <v>0</v>
      </c>
      <c r="J271" s="10">
        <f ca="1">IF(J$5&lt;&gt;"",HLOOKUP(J$5,Functionalization!$G$6:$R$373,ROW($A271)-5,FALSE),IFERROR(INDEX(J$337:J$373,MATCH($F271,$B$337:$B$373,0))/VLOOKUP($F271,$B$337:$BB$373,MATCH(LEFT(TRIM(J$6),FIND("~",SUBSTITUTE(J$6,"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271))*HLOOKUP(LEFT(TRIM(J$6),FIND("~",SUBSTITUTE(J$6," ","~",LEN(TRIM(J$6))-LEN(SUBSTITUTE(TRIM(J$6)," ",""))))-1)&amp;" Total",$B$6:$BB$373,ROW($A271)-5,FALSE))</f>
        <v>0</v>
      </c>
      <c r="K271" s="10">
        <f ca="1">IF(K$5&lt;&gt;"",HLOOKUP(K$5,Functionalization!$G$6:$R$373,ROW($A271)-5,FALSE),IFERROR(INDEX(K$337:K$373,MATCH($F271,$B$337:$B$373,0))/VLOOKUP($F271,$B$337:$BB$373,MATCH(LEFT(TRIM(K$6),FIND("~",SUBSTITUTE(K$6,"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271))*HLOOKUP(LEFT(TRIM(K$6),FIND("~",SUBSTITUTE(K$6," ","~",LEN(TRIM(K$6))-LEN(SUBSTITUTE(TRIM(K$6)," ",""))))-1)&amp;" Total",$B$6:$BB$373,ROW($A271)-5,FALSE))</f>
        <v>10721393.67</v>
      </c>
      <c r="L271" s="10">
        <f ca="1">IF(L$5&lt;&gt;"",HLOOKUP(L$5,Functionalization!$G$6:$R$373,ROW($A271)-5,FALSE),IFERROR(INDEX(L$337:L$373,MATCH($F271,$B$337:$B$373,0))/VLOOKUP($F271,$B$337:$BB$373,MATCH(LEFT(TRIM(L$6),FIND("~",SUBSTITUTE(L$6,"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271))*HLOOKUP(LEFT(TRIM(L$6),FIND("~",SUBSTITUTE(L$6," ","~",LEN(TRIM(L$6))-LEN(SUBSTITUTE(TRIM(L$6)," ",""))))-1)&amp;" Total",$B$6:$BB$373,ROW($A271)-5,FALSE))</f>
        <v>0</v>
      </c>
      <c r="M271" s="10">
        <f ca="1">IF(M$5&lt;&gt;"",HLOOKUP(M$5,Functionalization!$G$6:$R$373,ROW($A271)-5,FALSE),IFERROR(INDEX(M$337:M$373,MATCH($F271,$B$337:$B$373,0))/VLOOKUP($F271,$B$337:$BB$373,MATCH(LEFT(TRIM(M$6),FIND("~",SUBSTITUTE(M$6,"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271))*HLOOKUP(LEFT(TRIM(M$6),FIND("~",SUBSTITUTE(M$6," ","~",LEN(TRIM(M$6))-LEN(SUBSTITUTE(TRIM(M$6)," ",""))))-1)&amp;" Total",$B$6:$BB$373,ROW($A271)-5,FALSE))</f>
        <v>0</v>
      </c>
      <c r="N271" s="10">
        <f ca="1">IF(N$5&lt;&gt;"",HLOOKUP(N$5,Functionalization!$G$6:$R$373,ROW($A271)-5,FALSE),IFERROR(INDEX(N$337:N$373,MATCH($F271,$B$337:$B$373,0))/VLOOKUP($F271,$B$337:$BB$373,MATCH(LEFT(TRIM(N$6),FIND("~",SUBSTITUTE(N$6,"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271))*HLOOKUP(LEFT(TRIM(N$6),FIND("~",SUBSTITUTE(N$6," ","~",LEN(TRIM(N$6))-LEN(SUBSTITUTE(TRIM(N$6)," ",""))))-1)&amp;" Total",$B$6:$BB$373,ROW($A271)-5,FALSE))</f>
        <v>10721393.67</v>
      </c>
      <c r="O271" s="10">
        <f ca="1">IF(O$5&lt;&gt;"",HLOOKUP(O$5,Functionalization!$G$6:$R$373,ROW($A271)-5,FALSE),IFERROR(INDEX(O$337:O$373,MATCH($F271,$B$337:$B$373,0))/VLOOKUP($F271,$B$337:$BB$373,MATCH(LEFT(TRIM(O$6),FIND("~",SUBSTITUTE(O$6,"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271))*HLOOKUP(LEFT(TRIM(O$6),FIND("~",SUBSTITUTE(O$6," ","~",LEN(TRIM(O$6))-LEN(SUBSTITUTE(TRIM(O$6)," ",""))))-1)&amp;" Total",$B$6:$BB$373,ROW($A271)-5,FALSE))</f>
        <v>0</v>
      </c>
      <c r="P271" s="10">
        <f ca="1">IF(P$5&lt;&gt;"",HLOOKUP(P$5,Functionalization!$G$6:$R$373,ROW($A271)-5,FALSE),IFERROR(INDEX(P$337:P$373,MATCH($F271,$B$337:$B$373,0))/VLOOKUP($F271,$B$337:$BB$373,MATCH(LEFT(TRIM(P$6),FIND("~",SUBSTITUTE(P$6,"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271))*HLOOKUP(LEFT(TRIM(P$6),FIND("~",SUBSTITUTE(P$6," ","~",LEN(TRIM(P$6))-LEN(SUBSTITUTE(TRIM(P$6)," ",""))))-1)&amp;" Total",$B$6:$BB$373,ROW($A271)-5,FALSE))</f>
        <v>0</v>
      </c>
      <c r="Q271" s="10">
        <f ca="1">IF(Q$5&lt;&gt;"",HLOOKUP(Q$5,Functionalization!$G$6:$R$373,ROW($A271)-5,FALSE),IFERROR(INDEX(Q$337:Q$373,MATCH($F271,$B$337:$B$373,0))/VLOOKUP($F271,$B$337:$BB$373,MATCH(LEFT(TRIM(Q$6),FIND("~",SUBSTITUTE(Q$6,"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271))*HLOOKUP(LEFT(TRIM(Q$6),FIND("~",SUBSTITUTE(Q$6," ","~",LEN(TRIM(Q$6))-LEN(SUBSTITUTE(TRIM(Q$6)," ",""))))-1)&amp;" Total",$B$6:$BB$373,ROW($A271)-5,FALSE))</f>
        <v>0</v>
      </c>
      <c r="R271" s="10">
        <f ca="1">IF(R$5&lt;&gt;"",HLOOKUP(R$5,Functionalization!$G$6:$R$373,ROW($A271)-5,FALSE),IFERROR(INDEX(R$337:R$373,MATCH($F271,$B$337:$B$373,0))/VLOOKUP($F271,$B$337:$BB$373,MATCH(LEFT(TRIM(R$6),FIND("~",SUBSTITUTE(R$6,"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271))*HLOOKUP(LEFT(TRIM(R$6),FIND("~",SUBSTITUTE(R$6," ","~",LEN(TRIM(R$6))-LEN(SUBSTITUTE(TRIM(R$6)," ",""))))-1)&amp;" Total",$B$6:$BB$373,ROW($A271)-5,FALSE))</f>
        <v>0</v>
      </c>
      <c r="S271" s="10">
        <f ca="1">IF(S$5&lt;&gt;"",HLOOKUP(S$5,Functionalization!$G$6:$R$373,ROW($A271)-5,FALSE),IFERROR(INDEX(S$337:S$373,MATCH($F271,$B$337:$B$373,0))/VLOOKUP($F271,$B$337:$BB$373,MATCH(LEFT(TRIM(S$6),FIND("~",SUBSTITUTE(S$6,"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271))*HLOOKUP(LEFT(TRIM(S$6),FIND("~",SUBSTITUTE(S$6," ","~",LEN(TRIM(S$6))-LEN(SUBSTITUTE(TRIM(S$6)," ",""))))-1)&amp;" Total",$B$6:$BB$373,ROW($A271)-5,FALSE))</f>
        <v>0</v>
      </c>
      <c r="T271" s="10">
        <f ca="1">IF(T$5&lt;&gt;"",HLOOKUP(T$5,Functionalization!$G$6:$R$373,ROW($A271)-5,FALSE),IFERROR(INDEX(T$337:T$373,MATCH($F271,$B$337:$B$373,0))/VLOOKUP($F271,$B$337:$BB$373,MATCH(LEFT(TRIM(T$6),FIND("~",SUBSTITUTE(T$6,"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271))*HLOOKUP(LEFT(TRIM(T$6),FIND("~",SUBSTITUTE(T$6," ","~",LEN(TRIM(T$6))-LEN(SUBSTITUTE(TRIM(T$6)," ",""))))-1)&amp;" Total",$B$6:$BB$373,ROW($A271)-5,FALSE))</f>
        <v>0</v>
      </c>
      <c r="U271" s="10">
        <f ca="1">IF(U$5&lt;&gt;"",HLOOKUP(U$5,Functionalization!$G$6:$R$373,ROW($A271)-5,FALSE),IFERROR(INDEX(U$337:U$373,MATCH($F271,$B$337:$B$373,0))/VLOOKUP($F271,$B$337:$BB$373,MATCH(LEFT(TRIM(U$6),FIND("~",SUBSTITUTE(U$6,"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271))*HLOOKUP(LEFT(TRIM(U$6),FIND("~",SUBSTITUTE(U$6," ","~",LEN(TRIM(U$6))-LEN(SUBSTITUTE(TRIM(U$6)," ",""))))-1)&amp;" Total",$B$6:$BB$373,ROW($A271)-5,FALSE))</f>
        <v>0</v>
      </c>
      <c r="V271" s="10">
        <f ca="1">IF(V$5&lt;&gt;"",HLOOKUP(V$5,Functionalization!$G$6:$R$373,ROW($A271)-5,FALSE),IFERROR(INDEX(V$337:V$373,MATCH($F271,$B$337:$B$373,0))/VLOOKUP($F271,$B$337:$BB$373,MATCH(LEFT(TRIM(V$6),FIND("~",SUBSTITUTE(V$6,"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271))*HLOOKUP(LEFT(TRIM(V$6),FIND("~",SUBSTITUTE(V$6," ","~",LEN(TRIM(V$6))-LEN(SUBSTITUTE(TRIM(V$6)," ",""))))-1)&amp;" Total",$B$6:$BB$373,ROW($A271)-5,FALSE))</f>
        <v>0</v>
      </c>
      <c r="W271" s="10">
        <f ca="1">IF(W$5&lt;&gt;"",HLOOKUP(W$5,Functionalization!$G$6:$R$373,ROW($A271)-5,FALSE),IFERROR(INDEX(W$337:W$373,MATCH($F271,$B$337:$B$373,0))/VLOOKUP($F271,$B$337:$BB$373,MATCH(LEFT(TRIM(W$6),FIND("~",SUBSTITUTE(W$6,"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271))*HLOOKUP(LEFT(TRIM(W$6),FIND("~",SUBSTITUTE(W$6," ","~",LEN(TRIM(W$6))-LEN(SUBSTITUTE(TRIM(W$6)," ",""))))-1)&amp;" Total",$B$6:$BB$373,ROW($A271)-5,FALSE))</f>
        <v>0</v>
      </c>
      <c r="X271" s="10">
        <f ca="1">IF(X$5&lt;&gt;"",HLOOKUP(X$5,Functionalization!$G$6:$R$373,ROW($A271)-5,FALSE),IFERROR(INDEX(X$337:X$373,MATCH($F271,$B$337:$B$373,0))/VLOOKUP($F271,$B$337:$BB$373,MATCH(LEFT(TRIM(X$6),FIND("~",SUBSTITUTE(X$6,"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271))*HLOOKUP(LEFT(TRIM(X$6),FIND("~",SUBSTITUTE(X$6," ","~",LEN(TRIM(X$6))-LEN(SUBSTITUTE(TRIM(X$6)," ",""))))-1)&amp;" Total",$B$6:$BB$373,ROW($A271)-5,FALSE))</f>
        <v>0</v>
      </c>
      <c r="Y271" s="10">
        <f ca="1">IF(Y$5&lt;&gt;"",HLOOKUP(Y$5,Functionalization!$G$6:$R$373,ROW($A271)-5,FALSE),IFERROR(INDEX(Y$337:Y$373,MATCH($F271,$B$337:$B$373,0))/VLOOKUP($F271,$B$337:$BB$373,MATCH(LEFT(TRIM(Y$6),FIND("~",SUBSTITUTE(Y$6,"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271))*HLOOKUP(LEFT(TRIM(Y$6),FIND("~",SUBSTITUTE(Y$6," ","~",LEN(TRIM(Y$6))-LEN(SUBSTITUTE(TRIM(Y$6)," ",""))))-1)&amp;" Total",$B$6:$BB$373,ROW($A271)-5,FALSE))</f>
        <v>0</v>
      </c>
      <c r="Z271" s="10">
        <f ca="1">IF(Z$5&lt;&gt;"",HLOOKUP(Z$5,Functionalization!$G$6:$R$373,ROW($A271)-5,FALSE),IFERROR(INDEX(Z$337:Z$373,MATCH($F271,$B$337:$B$373,0))/VLOOKUP($F271,$B$337:$BB$373,MATCH(LEFT(TRIM(Z$6),FIND("~",SUBSTITUTE(Z$6,"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271))*HLOOKUP(LEFT(TRIM(Z$6),FIND("~",SUBSTITUTE(Z$6," ","~",LEN(TRIM(Z$6))-LEN(SUBSTITUTE(TRIM(Z$6)," ",""))))-1)&amp;" Total",$B$6:$BB$373,ROW($A271)-5,FALSE))</f>
        <v>0</v>
      </c>
      <c r="AA271" s="10">
        <f ca="1">IF(AA$5&lt;&gt;"",HLOOKUP(AA$5,Functionalization!$G$6:$R$373,ROW($A271)-5,FALSE),IFERROR(INDEX(AA$337:AA$373,MATCH($F271,$B$337:$B$373,0))/VLOOKUP($F271,$B$337:$BB$373,MATCH(LEFT(TRIM(AA$6),FIND("~",SUBSTITUTE(AA$6,"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271))*HLOOKUP(LEFT(TRIM(AA$6),FIND("~",SUBSTITUTE(AA$6," ","~",LEN(TRIM(AA$6))-LEN(SUBSTITUTE(TRIM(AA$6)," ",""))))-1)&amp;" Total",$B$6:$BB$373,ROW($A271)-5,FALSE))</f>
        <v>0</v>
      </c>
      <c r="AB271" s="10">
        <f ca="1">IF(AB$5&lt;&gt;"",HLOOKUP(AB$5,Functionalization!$G$6:$R$373,ROW($A271)-5,FALSE),IFERROR(INDEX(AB$337:AB$373,MATCH($F271,$B$337:$B$373,0))/VLOOKUP($F271,$B$337:$BB$373,MATCH(LEFT(TRIM(AB$6),FIND("~",SUBSTITUTE(AB$6,"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271))*HLOOKUP(LEFT(TRIM(AB$6),FIND("~",SUBSTITUTE(AB$6," ","~",LEN(TRIM(AB$6))-LEN(SUBSTITUTE(TRIM(AB$6)," ",""))))-1)&amp;" Total",$B$6:$BB$373,ROW($A271)-5,FALSE))</f>
        <v>0</v>
      </c>
      <c r="AC271" s="10">
        <f ca="1">IF(AC$5&lt;&gt;"",HLOOKUP(AC$5,Functionalization!$G$6:$R$373,ROW($A271)-5,FALSE),IFERROR(INDEX(AC$337:AC$373,MATCH($F271,$B$337:$B$373,0))/VLOOKUP($F271,$B$337:$BB$373,MATCH(LEFT(TRIM(AC$6),FIND("~",SUBSTITUTE(AC$6,"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271))*HLOOKUP(LEFT(TRIM(AC$6),FIND("~",SUBSTITUTE(AC$6," ","~",LEN(TRIM(AC$6))-LEN(SUBSTITUTE(TRIM(AC$6)," ",""))))-1)&amp;" Total",$B$6:$BB$373,ROW($A271)-5,FALSE))</f>
        <v>0</v>
      </c>
      <c r="AD271" s="10">
        <f ca="1">IF(AD$5&lt;&gt;"",HLOOKUP(AD$5,Functionalization!$G$6:$R$373,ROW($A271)-5,FALSE),IFERROR(INDEX(AD$337:AD$373,MATCH($F271,$B$337:$B$373,0))/VLOOKUP($F271,$B$337:$BB$373,MATCH(LEFT(TRIM(AD$6),FIND("~",SUBSTITUTE(AD$6,"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271))*HLOOKUP(LEFT(TRIM(AD$6),FIND("~",SUBSTITUTE(AD$6," ","~",LEN(TRIM(AD$6))-LEN(SUBSTITUTE(TRIM(AD$6)," ",""))))-1)&amp;" Total",$B$6:$BB$373,ROW($A271)-5,FALSE))</f>
        <v>0</v>
      </c>
      <c r="AE271" s="10">
        <f ca="1">IF(AE$5&lt;&gt;"",HLOOKUP(AE$5,Functionalization!$G$6:$R$373,ROW($A271)-5,FALSE),IFERROR(INDEX(AE$337:AE$373,MATCH($F271,$B$337:$B$373,0))/VLOOKUP($F271,$B$337:$BB$373,MATCH(LEFT(TRIM(AE$6),FIND("~",SUBSTITUTE(AE$6,"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271))*HLOOKUP(LEFT(TRIM(AE$6),FIND("~",SUBSTITUTE(AE$6," ","~",LEN(TRIM(AE$6))-LEN(SUBSTITUTE(TRIM(AE$6)," ",""))))-1)&amp;" Total",$B$6:$BB$373,ROW($A271)-5,FALSE))</f>
        <v>0</v>
      </c>
      <c r="AF271" s="10">
        <f ca="1">IF(AF$5&lt;&gt;"",HLOOKUP(AF$5,Functionalization!$G$6:$R$373,ROW($A271)-5,FALSE),IFERROR(INDEX(AF$337:AF$373,MATCH($F271,$B$337:$B$373,0))/VLOOKUP($F271,$B$337:$BB$373,MATCH(LEFT(TRIM(AF$6),FIND("~",SUBSTITUTE(AF$6,"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271))*HLOOKUP(LEFT(TRIM(AF$6),FIND("~",SUBSTITUTE(AF$6," ","~",LEN(TRIM(AF$6))-LEN(SUBSTITUTE(TRIM(AF$6)," ",""))))-1)&amp;" Total",$B$6:$BB$373,ROW($A271)-5,FALSE))</f>
        <v>0</v>
      </c>
      <c r="AG271" s="10">
        <f ca="1">IF(AG$5&lt;&gt;"",HLOOKUP(AG$5,Functionalization!$G$6:$R$373,ROW($A271)-5,FALSE),IFERROR(INDEX(AG$337:AG$373,MATCH($F271,$B$337:$B$373,0))/VLOOKUP($F271,$B$337:$BB$373,MATCH(LEFT(TRIM(AG$6),FIND("~",SUBSTITUTE(AG$6,"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271))*HLOOKUP(LEFT(TRIM(AG$6),FIND("~",SUBSTITUTE(AG$6," ","~",LEN(TRIM(AG$6))-LEN(SUBSTITUTE(TRIM(AG$6)," ",""))))-1)&amp;" Total",$B$6:$BB$373,ROW($A271)-5,FALSE))</f>
        <v>0</v>
      </c>
      <c r="AH271" s="10">
        <f ca="1">IF(AH$5&lt;&gt;"",HLOOKUP(AH$5,Functionalization!$G$6:$R$373,ROW($A271)-5,FALSE),IFERROR(INDEX(AH$337:AH$373,MATCH($F271,$B$337:$B$373,0))/VLOOKUP($F271,$B$337:$BB$373,MATCH(LEFT(TRIM(AH$6),FIND("~",SUBSTITUTE(AH$6,"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271))*HLOOKUP(LEFT(TRIM(AH$6),FIND("~",SUBSTITUTE(AH$6," ","~",LEN(TRIM(AH$6))-LEN(SUBSTITUTE(TRIM(AH$6)," ",""))))-1)&amp;" Total",$B$6:$BB$373,ROW($A271)-5,FALSE))</f>
        <v>0</v>
      </c>
      <c r="AI271" s="10">
        <f ca="1">IF(AI$5&lt;&gt;"",HLOOKUP(AI$5,Functionalization!$G$6:$R$373,ROW($A271)-5,FALSE),IFERROR(INDEX(AI$337:AI$373,MATCH($F271,$B$337:$B$373,0))/VLOOKUP($F271,$B$337:$BB$373,MATCH(LEFT(TRIM(AI$6),FIND("~",SUBSTITUTE(AI$6,"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271))*HLOOKUP(LEFT(TRIM(AI$6),FIND("~",SUBSTITUTE(AI$6," ","~",LEN(TRIM(AI$6))-LEN(SUBSTITUTE(TRIM(AI$6)," ",""))))-1)&amp;" Total",$B$6:$BB$373,ROW($A271)-5,FALSE))</f>
        <v>0</v>
      </c>
      <c r="AJ271" s="10">
        <f ca="1">IF(AJ$5&lt;&gt;"",HLOOKUP(AJ$5,Functionalization!$G$6:$R$373,ROW($A271)-5,FALSE),IFERROR(INDEX(AJ$337:AJ$373,MATCH($F271,$B$337:$B$373,0))/VLOOKUP($F271,$B$337:$BB$373,MATCH(LEFT(TRIM(AJ$6),FIND("~",SUBSTITUTE(AJ$6,"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271))*HLOOKUP(LEFT(TRIM(AJ$6),FIND("~",SUBSTITUTE(AJ$6," ","~",LEN(TRIM(AJ$6))-LEN(SUBSTITUTE(TRIM(AJ$6)," ",""))))-1)&amp;" Total",$B$6:$BB$373,ROW($A271)-5,FALSE))</f>
        <v>0</v>
      </c>
      <c r="AK271" s="10">
        <f ca="1">IF(AK$5&lt;&gt;"",HLOOKUP(AK$5,Functionalization!$G$6:$R$373,ROW($A271)-5,FALSE),IFERROR(INDEX(AK$337:AK$373,MATCH($F271,$B$337:$B$373,0))/VLOOKUP($F271,$B$337:$BB$373,MATCH(LEFT(TRIM(AK$6),FIND("~",SUBSTITUTE(AK$6,"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271))*HLOOKUP(LEFT(TRIM(AK$6),FIND("~",SUBSTITUTE(AK$6," ","~",LEN(TRIM(AK$6))-LEN(SUBSTITUTE(TRIM(AK$6)," ",""))))-1)&amp;" Total",$B$6:$BB$373,ROW($A271)-5,FALSE))</f>
        <v>0</v>
      </c>
      <c r="AL271" s="10">
        <f ca="1">IF(AL$5&lt;&gt;"",HLOOKUP(AL$5,Functionalization!$G$6:$R$373,ROW($A271)-5,FALSE),IFERROR(INDEX(AL$337:AL$373,MATCH($F271,$B$337:$B$373,0))/VLOOKUP($F271,$B$337:$BB$373,MATCH(LEFT(TRIM(AL$6),FIND("~",SUBSTITUTE(AL$6,"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271))*HLOOKUP(LEFT(TRIM(AL$6),FIND("~",SUBSTITUTE(AL$6," ","~",LEN(TRIM(AL$6))-LEN(SUBSTITUTE(TRIM(AL$6)," ",""))))-1)&amp;" Total",$B$6:$BB$373,ROW($A271)-5,FALSE))</f>
        <v>0</v>
      </c>
      <c r="AM271" s="10">
        <f ca="1">IF(AM$5&lt;&gt;"",HLOOKUP(AM$5,Functionalization!$G$6:$R$373,ROW($A271)-5,FALSE),IFERROR(INDEX(AM$337:AM$373,MATCH($F271,$B$337:$B$373,0))/VLOOKUP($F271,$B$337:$BB$373,MATCH(LEFT(TRIM(AM$6),FIND("~",SUBSTITUTE(AM$6,"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271))*HLOOKUP(LEFT(TRIM(AM$6),FIND("~",SUBSTITUTE(AM$6," ","~",LEN(TRIM(AM$6))-LEN(SUBSTITUTE(TRIM(AM$6)," ",""))))-1)&amp;" Total",$B$6:$BB$373,ROW($A271)-5,FALSE))</f>
        <v>0</v>
      </c>
      <c r="AN271" s="10">
        <f ca="1">IF(AN$5&lt;&gt;"",HLOOKUP(AN$5,Functionalization!$G$6:$R$373,ROW($A271)-5,FALSE),IFERROR(INDEX(AN$337:AN$373,MATCH($F271,$B$337:$B$373,0))/VLOOKUP($F271,$B$337:$BB$373,MATCH(LEFT(TRIM(AN$6),FIND("~",SUBSTITUTE(AN$6,"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271))*HLOOKUP(LEFT(TRIM(AN$6),FIND("~",SUBSTITUTE(AN$6," ","~",LEN(TRIM(AN$6))-LEN(SUBSTITUTE(TRIM(AN$6)," ",""))))-1)&amp;" Total",$B$6:$BB$373,ROW($A271)-5,FALSE))</f>
        <v>0</v>
      </c>
      <c r="AO271" s="10">
        <f ca="1">IF(AO$5&lt;&gt;"",HLOOKUP(AO$5,Functionalization!$G$6:$R$373,ROW($A271)-5,FALSE),IFERROR(INDEX(AO$337:AO$373,MATCH($F271,$B$337:$B$373,0))/VLOOKUP($F271,$B$337:$BB$373,MATCH(LEFT(TRIM(AO$6),FIND("~",SUBSTITUTE(AO$6,"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271))*HLOOKUP(LEFT(TRIM(AO$6),FIND("~",SUBSTITUTE(AO$6," ","~",LEN(TRIM(AO$6))-LEN(SUBSTITUTE(TRIM(AO$6)," ",""))))-1)&amp;" Total",$B$6:$BB$373,ROW($A271)-5,FALSE))</f>
        <v>0</v>
      </c>
      <c r="AP271" s="10">
        <f ca="1">IF(AP$5&lt;&gt;"",HLOOKUP(AP$5,Functionalization!$G$6:$R$373,ROW($A271)-5,FALSE),IFERROR(INDEX(AP$337:AP$373,MATCH($F271,$B$337:$B$373,0))/VLOOKUP($F271,$B$337:$BB$373,MATCH(LEFT(TRIM(AP$6),FIND("~",SUBSTITUTE(AP$6,"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271))*HLOOKUP(LEFT(TRIM(AP$6),FIND("~",SUBSTITUTE(AP$6," ","~",LEN(TRIM(AP$6))-LEN(SUBSTITUTE(TRIM(AP$6)," ",""))))-1)&amp;" Total",$B$6:$BB$373,ROW($A271)-5,FALSE))</f>
        <v>0</v>
      </c>
      <c r="AQ271" s="10">
        <f ca="1">IF(AQ$5&lt;&gt;"",HLOOKUP(AQ$5,Functionalization!$G$6:$R$373,ROW($A271)-5,FALSE),IFERROR(INDEX(AQ$337:AQ$373,MATCH($F271,$B$337:$B$373,0))/VLOOKUP($F271,$B$337:$BB$373,MATCH(LEFT(TRIM(AQ$6),FIND("~",SUBSTITUTE(AQ$6,"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271))*HLOOKUP(LEFT(TRIM(AQ$6),FIND("~",SUBSTITUTE(AQ$6," ","~",LEN(TRIM(AQ$6))-LEN(SUBSTITUTE(TRIM(AQ$6)," ",""))))-1)&amp;" Total",$B$6:$BB$373,ROW($A271)-5,FALSE))</f>
        <v>0</v>
      </c>
      <c r="AR271" s="10">
        <f ca="1">IF(AR$5&lt;&gt;"",HLOOKUP(AR$5,Functionalization!$G$6:$R$373,ROW($A271)-5,FALSE),IFERROR(INDEX(AR$337:AR$373,MATCH($F271,$B$337:$B$373,0))/VLOOKUP($F271,$B$337:$BB$373,MATCH(LEFT(TRIM(AR$6),FIND("~",SUBSTITUTE(AR$6,"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271))*HLOOKUP(LEFT(TRIM(AR$6),FIND("~",SUBSTITUTE(AR$6," ","~",LEN(TRIM(AR$6))-LEN(SUBSTITUTE(TRIM(AR$6)," ",""))))-1)&amp;" Total",$B$6:$BB$373,ROW($A271)-5,FALSE))</f>
        <v>0</v>
      </c>
      <c r="AS271" s="10">
        <f ca="1">IF(AS$5&lt;&gt;"",HLOOKUP(AS$5,Functionalization!$G$6:$R$373,ROW($A271)-5,FALSE),IFERROR(INDEX(AS$337:AS$373,MATCH($F271,$B$337:$B$373,0))/VLOOKUP($F271,$B$337:$BB$373,MATCH(LEFT(TRIM(AS$6),FIND("~",SUBSTITUTE(AS$6,"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271))*HLOOKUP(LEFT(TRIM(AS$6),FIND("~",SUBSTITUTE(AS$6," ","~",LEN(TRIM(AS$6))-LEN(SUBSTITUTE(TRIM(AS$6)," ",""))))-1)&amp;" Total",$B$6:$BB$373,ROW($A271)-5,FALSE))</f>
        <v>0</v>
      </c>
      <c r="AT271" s="10">
        <f ca="1">IF(AT$5&lt;&gt;"",HLOOKUP(AT$5,Functionalization!$G$6:$R$373,ROW($A271)-5,FALSE),IFERROR(INDEX(AT$337:AT$373,MATCH($F271,$B$337:$B$373,0))/VLOOKUP($F271,$B$337:$BB$373,MATCH(LEFT(TRIM(AT$6),FIND("~",SUBSTITUTE(AT$6,"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271))*HLOOKUP(LEFT(TRIM(AT$6),FIND("~",SUBSTITUTE(AT$6," ","~",LEN(TRIM(AT$6))-LEN(SUBSTITUTE(TRIM(AT$6)," ",""))))-1)&amp;" Total",$B$6:$BB$373,ROW($A271)-5,FALSE))</f>
        <v>0</v>
      </c>
      <c r="AU271" s="10">
        <f ca="1">IF(AU$5&lt;&gt;"",HLOOKUP(AU$5,Functionalization!$G$6:$R$373,ROW($A271)-5,FALSE),IFERROR(INDEX(AU$337:AU$373,MATCH($F271,$B$337:$B$373,0))/VLOOKUP($F271,$B$337:$BB$373,MATCH(LEFT(TRIM(AU$6),FIND("~",SUBSTITUTE(AU$6,"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271))*HLOOKUP(LEFT(TRIM(AU$6),FIND("~",SUBSTITUTE(AU$6," ","~",LEN(TRIM(AU$6))-LEN(SUBSTITUTE(TRIM(AU$6)," ",""))))-1)&amp;" Total",$B$6:$BB$373,ROW($A271)-5,FALSE))</f>
        <v>0</v>
      </c>
      <c r="AV271" s="10">
        <f ca="1">IF(AV$5&lt;&gt;"",HLOOKUP(AV$5,Functionalization!$G$6:$R$373,ROW($A271)-5,FALSE),IFERROR(INDEX(AV$337:AV$373,MATCH($F271,$B$337:$B$373,0))/VLOOKUP($F271,$B$337:$BB$373,MATCH(LEFT(TRIM(AV$6),FIND("~",SUBSTITUTE(AV$6,"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271))*HLOOKUP(LEFT(TRIM(AV$6),FIND("~",SUBSTITUTE(AV$6," ","~",LEN(TRIM(AV$6))-LEN(SUBSTITUTE(TRIM(AV$6)," ",""))))-1)&amp;" Total",$B$6:$BB$373,ROW($A271)-5,FALSE))</f>
        <v>0</v>
      </c>
      <c r="AW271" s="10">
        <f ca="1">IF(AW$5&lt;&gt;"",HLOOKUP(AW$5,Functionalization!$G$6:$R$373,ROW($A271)-5,FALSE),IFERROR(INDEX(AW$337:AW$373,MATCH($F271,$B$337:$B$373,0))/VLOOKUP($F271,$B$337:$BB$373,MATCH(LEFT(TRIM(AW$6),FIND("~",SUBSTITUTE(AW$6,"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271))*HLOOKUP(LEFT(TRIM(AW$6),FIND("~",SUBSTITUTE(AW$6," ","~",LEN(TRIM(AW$6))-LEN(SUBSTITUTE(TRIM(AW$6)," ",""))))-1)&amp;" Total",$B$6:$BB$373,ROW($A271)-5,FALSE))</f>
        <v>0</v>
      </c>
      <c r="AX271" s="10">
        <f ca="1">IF(AX$5&lt;&gt;"",HLOOKUP(AX$5,Functionalization!$G$6:$R$373,ROW($A271)-5,FALSE),IFERROR(INDEX(AX$337:AX$373,MATCH($F271,$B$337:$B$373,0))/VLOOKUP($F271,$B$337:$BB$373,MATCH(LEFT(TRIM(AX$6),FIND("~",SUBSTITUTE(AX$6,"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271))*HLOOKUP(LEFT(TRIM(AX$6),FIND("~",SUBSTITUTE(AX$6," ","~",LEN(TRIM(AX$6))-LEN(SUBSTITUTE(TRIM(AX$6)," ",""))))-1)&amp;" Total",$B$6:$BB$373,ROW($A271)-5,FALSE))</f>
        <v>0</v>
      </c>
      <c r="AY271" s="10">
        <f ca="1">IF(AY$5&lt;&gt;"",HLOOKUP(AY$5,Functionalization!$G$6:$R$373,ROW($A271)-5,FALSE),IFERROR(INDEX(AY$337:AY$373,MATCH($F271,$B$337:$B$373,0))/VLOOKUP($F271,$B$337:$BB$373,MATCH(LEFT(TRIM(AY$6),FIND("~",SUBSTITUTE(AY$6,"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271))*HLOOKUP(LEFT(TRIM(AY$6),FIND("~",SUBSTITUTE(AY$6," ","~",LEN(TRIM(AY$6))-LEN(SUBSTITUTE(TRIM(AY$6)," ",""))))-1)&amp;" Total",$B$6:$BB$373,ROW($A271)-5,FALSE))</f>
        <v>0</v>
      </c>
      <c r="AZ271" s="10">
        <f ca="1">IF(AZ$5&lt;&gt;"",HLOOKUP(AZ$5,Functionalization!$G$6:$R$373,ROW($A271)-5,FALSE),IFERROR(INDEX(AZ$337:AZ$373,MATCH($F271,$B$337:$B$373,0))/VLOOKUP($F271,$B$337:$BB$373,MATCH(LEFT(TRIM(AZ$6),FIND("~",SUBSTITUTE(AZ$6,"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271))*HLOOKUP(LEFT(TRIM(AZ$6),FIND("~",SUBSTITUTE(AZ$6," ","~",LEN(TRIM(AZ$6))-LEN(SUBSTITUTE(TRIM(AZ$6)," ",""))))-1)&amp;" Total",$B$6:$BB$373,ROW($A271)-5,FALSE))</f>
        <v>0</v>
      </c>
      <c r="BA271" s="10">
        <f ca="1">IF(BA$5&lt;&gt;"",HLOOKUP(BA$5,Functionalization!$G$6:$R$373,ROW($A271)-5,FALSE),IFERROR(INDEX(BA$337:BA$373,MATCH($F271,$B$337:$B$373,0))/VLOOKUP($F271,$B$337:$BB$373,MATCH(LEFT(TRIM(BA$6),FIND("~",SUBSTITUTE(BA$6,"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271))*HLOOKUP(LEFT(TRIM(BA$6),FIND("~",SUBSTITUTE(BA$6," ","~",LEN(TRIM(BA$6))-LEN(SUBSTITUTE(TRIM(BA$6)," ",""))))-1)&amp;" Total",$B$6:$BB$373,ROW($A271)-5,FALSE))</f>
        <v>0</v>
      </c>
      <c r="BB271" s="10">
        <f ca="1">IF(BB$5&lt;&gt;"",HLOOKUP(BB$5,Functionalization!$G$6:$R$373,ROW($A271)-5,FALSE),IFERROR(INDEX(BB$337:BB$373,MATCH($F271,$B$337:$B$373,0))/VLOOKUP($F271,$B$337:$BB$373,MATCH(LEFT(TRIM(BB$6),FIND("~",SUBSTITUTE(BB$6,"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271))*HLOOKUP(LEFT(TRIM(BB$6),FIND("~",SUBSTITUTE(BB$6," ","~",LEN(TRIM(BB$6))-LEN(SUBSTITUTE(TRIM(BB$6)," ",""))))-1)&amp;" Total",$B$6:$BB$373,ROW($A271)-5,FALSE))</f>
        <v>0</v>
      </c>
      <c r="BD271">
        <f ca="1">IFERROR(IF(SUMIF($G$6:$BB$6,BD$6&amp;" Total",$G271:$BB271)-(SUMIF($G$6:$BB$6,BD$6&amp;" "&amp;'Input-Func_Class'!$D$22,$G271:$BB271)+IFERROR(SUMIF($G$6:$BB$6,BD$6&amp;" "&amp;'Input-Func_Class'!$E$22,$G271:$BB271),SUMIF($G$6:$BB$6,BD$6&amp;" "&amp;'Input-Func_Class'!$B$24,$G271:$BB271))+SUMIF($G$6:$BB$6,BD$6&amp;" "&amp;'Input-Func_Class'!$F$22,$G271:$BB271))&lt;Check_Limit,0,1),1)</f>
        <v>0</v>
      </c>
      <c r="BE271">
        <f ca="1">IFERROR(IF(SUMIF($G$6:$BB$6,BE$6&amp;" Total",$G271:$BB271)-(SUMIF($G$6:$BB$6,BE$6&amp;" "&amp;'Input-Func_Class'!$D$22,$G271:$BB271)+IFERROR(SUMIF($G$6:$BB$6,BE$6&amp;" "&amp;'Input-Func_Class'!$E$22,$G271:$BB271),SUMIF($G$6:$BB$6,BE$6&amp;" "&amp;'Input-Func_Class'!$B$24,$G271:$BB271))+SUMIF($G$6:$BB$6,BE$6&amp;" "&amp;'Input-Func_Class'!$F$22,$G271:$BB271))&lt;Check_Limit,0,1),1)</f>
        <v>0</v>
      </c>
      <c r="BF271">
        <f ca="1">IFERROR(IF(SUMIF($G$6:$BB$6,BF$6&amp;" Total",$G271:$BB271)-(SUMIF($G$6:$BB$6,BF$6&amp;" "&amp;'Input-Func_Class'!$D$22,$G271:$BB271)+IFERROR(SUMIF($G$6:$BB$6,BF$6&amp;" "&amp;'Input-Func_Class'!$E$22,$G271:$BB271),SUMIF($G$6:$BB$6,BF$6&amp;" "&amp;'Input-Func_Class'!$B$24,$G271:$BB271))+SUMIF($G$6:$BB$6,BF$6&amp;" "&amp;'Input-Func_Class'!$F$22,$G271:$BB271))&lt;Check_Limit,0,1),1)</f>
        <v>0</v>
      </c>
      <c r="BG271">
        <f ca="1">IFERROR(IF(SUMIF($G$6:$BB$6,BG$6&amp;" Total",$G271:$BB271)-(SUMIF($G$6:$BB$6,BG$6&amp;" "&amp;'Input-Func_Class'!$D$22,$G271:$BB271)+IFERROR(SUMIF($G$6:$BB$6,BG$6&amp;" "&amp;'Input-Func_Class'!$E$22,$G271:$BB271),SUMIF($G$6:$BB$6,BG$6&amp;" "&amp;'Input-Func_Class'!$B$24,$G271:$BB271))+SUMIF($G$6:$BB$6,BG$6&amp;" "&amp;'Input-Func_Class'!$F$22,$G271:$BB271))&lt;Check_Limit,0,1),1)</f>
        <v>0</v>
      </c>
      <c r="BH271">
        <f ca="1">IFERROR(IF(SUMIF($G$6:$BB$6,BH$6&amp;" Total",$G271:$BB271)-(SUMIF($G$6:$BB$6,BH$6&amp;" "&amp;'Input-Func_Class'!$D$22,$G271:$BB271)+IFERROR(SUMIF($G$6:$BB$6,BH$6&amp;" "&amp;'Input-Func_Class'!$E$22,$G271:$BB271),SUMIF($G$6:$BB$6,BH$6&amp;" "&amp;'Input-Func_Class'!$B$24,$G271:$BB271))+SUMIF($G$6:$BB$6,BH$6&amp;" "&amp;'Input-Func_Class'!$F$22,$G271:$BB271))&lt;Check_Limit,0,1),1)</f>
        <v>0</v>
      </c>
      <c r="BI271">
        <f ca="1">IFERROR(IF(SUMIF($G$6:$BB$6,BI$6&amp;" Total",$G271:$BB271)-(SUMIF($G$6:$BB$6,BI$6&amp;" "&amp;'Input-Func_Class'!$D$22,$G271:$BB271)+IFERROR(SUMIF($G$6:$BB$6,BI$6&amp;" "&amp;'Input-Func_Class'!$E$22,$G271:$BB271),SUMIF($G$6:$BB$6,BI$6&amp;" "&amp;'Input-Func_Class'!$B$24,$G271:$BB271))+SUMIF($G$6:$BB$6,BI$6&amp;" "&amp;'Input-Func_Class'!$F$22,$G271:$BB271))&lt;Check_Limit,0,1),1)</f>
        <v>0</v>
      </c>
      <c r="BJ271">
        <f ca="1">IFERROR(IF(SUMIF($G$6:$BB$6,BJ$6&amp;" Total",$G271:$BB271)-(SUMIF($G$6:$BB$6,BJ$6&amp;" "&amp;'Input-Func_Class'!$D$22,$G271:$BB271)+IFERROR(SUMIF($G$6:$BB$6,BJ$6&amp;" "&amp;'Input-Func_Class'!$E$22,$G271:$BB271),SUMIF($G$6:$BB$6,BJ$6&amp;" "&amp;'Input-Func_Class'!$B$24,$G271:$BB271))+SUMIF($G$6:$BB$6,BJ$6&amp;" "&amp;'Input-Func_Class'!$F$22,$G271:$BB271))&lt;Check_Limit,0,1),1)</f>
        <v>0</v>
      </c>
      <c r="BK271">
        <f ca="1">IFERROR(IF(SUMIF($G$6:$BB$6,BK$6&amp;" Total",$G271:$BB271)-(SUMIF($G$6:$BB$6,BK$6&amp;" "&amp;'Input-Func_Class'!$D$22,$G271:$BB271)+IFERROR(SUMIF($G$6:$BB$6,BK$6&amp;" "&amp;'Input-Func_Class'!$E$22,$G271:$BB271),SUMIF($G$6:$BB$6,BK$6&amp;" "&amp;'Input-Func_Class'!$B$24,$G271:$BB271))+SUMIF($G$6:$BB$6,BK$6&amp;" "&amp;'Input-Func_Class'!$F$22,$G271:$BB271))&lt;Check_Limit,0,1),1)</f>
        <v>0</v>
      </c>
      <c r="BL271">
        <f ca="1">IFERROR(IF(SUMIF($G$6:$BB$6,BL$6&amp;" Total",$G271:$BB271)-(SUMIF($G$6:$BB$6,BL$6&amp;" "&amp;'Input-Func_Class'!$D$22,$G271:$BB271)+IFERROR(SUMIF($G$6:$BB$6,BL$6&amp;" "&amp;'Input-Func_Class'!$E$22,$G271:$BB271),SUMIF($G$6:$BB$6,BL$6&amp;" "&amp;'Input-Func_Class'!$B$24,$G271:$BB271))+SUMIF($G$6:$BB$6,BL$6&amp;" "&amp;'Input-Func_Class'!$F$22,$G271:$BB271))&lt;Check_Limit,0,1),1)</f>
        <v>0</v>
      </c>
      <c r="BM271">
        <f ca="1">IFERROR(IF(SUMIF($G$6:$BB$6,BM$6&amp;" Total",$G271:$BB271)-(SUMIF($G$6:$BB$6,BM$6&amp;" "&amp;'Input-Func_Class'!$D$22,$G271:$BB271)+IFERROR(SUMIF($G$6:$BB$6,BM$6&amp;" "&amp;'Input-Func_Class'!$E$22,$G271:$BB271),SUMIF($G$6:$BB$6,BM$6&amp;" "&amp;'Input-Func_Class'!$B$24,$G271:$BB271))+SUMIF($G$6:$BB$6,BM$6&amp;" "&amp;'Input-Func_Class'!$F$22,$G271:$BB271))&lt;Check_Limit,0,1),1)</f>
        <v>0</v>
      </c>
      <c r="BN271">
        <f ca="1">IFERROR(IF(SUMIF($G$6:$BB$6,BN$6&amp;" Total",$G271:$BB271)-(SUMIF($G$6:$BB$6,BN$6&amp;" "&amp;'Input-Func_Class'!$D$22,$G271:$BB271)+IFERROR(SUMIF($G$6:$BB$6,BN$6&amp;" "&amp;'Input-Func_Class'!$E$22,$G271:$BB271),SUMIF($G$6:$BB$6,BN$6&amp;" "&amp;'Input-Func_Class'!$B$24,$G271:$BB271))+SUMIF($G$6:$BB$6,BN$6&amp;" "&amp;'Input-Func_Class'!$F$22,$G271:$BB271))&lt;Check_Limit,0,1),1)</f>
        <v>0</v>
      </c>
      <c r="BO271">
        <f ca="1">IFERROR(IF(SUMIF($G$6:$BB$6,BO$6&amp;" Total",$G271:$BB271)-(SUMIF($G$6:$BB$6,BO$6&amp;" "&amp;'Input-Func_Class'!$D$22,$G271:$BB271)+IFERROR(SUMIF($G$6:$BB$6,BO$6&amp;" "&amp;'Input-Func_Class'!$E$22,$G271:$BB271),SUMIF($G$6:$BB$6,BO$6&amp;" "&amp;'Input-Func_Class'!$B$24,$G271:$BB271))+SUMIF($G$6:$BB$6,BO$6&amp;" "&amp;'Input-Func_Class'!$F$22,$G271:$BB271))&lt;Check_Limit,0,1),1)</f>
        <v>0</v>
      </c>
    </row>
    <row r="272" spans="1:67" outlineLevel="1">
      <c r="A272" s="31">
        <f>IF(ISBLANK('Input-Accounts'!A272),"",'Input-Accounts'!A272)</f>
        <v>242</v>
      </c>
      <c r="B272" s="53" t="str">
        <f>IF(ISBLANK('Input-Accounts'!B272),"",'Input-Accounts'!B272)</f>
        <v>METERS</v>
      </c>
      <c r="C272" s="31">
        <f>IF(ISBLANK('Input-Accounts'!C272),"",'Input-Accounts'!C272)</f>
        <v>381</v>
      </c>
      <c r="D272" s="10">
        <f>Functionalization!$D272</f>
        <v>745856</v>
      </c>
      <c r="E272" s="10">
        <f t="shared" ca="1" si="75"/>
        <v>0</v>
      </c>
      <c r="F272" s="3" t="str">
        <f>IF($D272=0,"-",IF('Input-Accounts'!$E272&lt;&gt;0,'Input-Accounts'!$E272,'Input-Accounts'!$G272))</f>
        <v>CUSTOMER</v>
      </c>
      <c r="G272" s="10">
        <f ca="1">IF(G$5&lt;&gt;"",HLOOKUP(G$5,Functionalization!$G$6:$R$373,ROW($A272)-5,FALSE),IFERROR(INDEX(G$337:G$373,MATCH($F272,$B$337:$B$373,0))/VLOOKUP($F272,$B$337:$BB$373,MATCH(LEFT(TRIM(G$6),FIND("~",SUBSTITUTE(G$6,"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272))*HLOOKUP(LEFT(TRIM(G$6),FIND("~",SUBSTITUTE(G$6," ","~",LEN(TRIM(G$6))-LEN(SUBSTITUTE(TRIM(G$6)," ",""))))-1)&amp;" Total",$B$6:$BB$373,ROW($A272)-5,FALSE))</f>
        <v>0</v>
      </c>
      <c r="H272" s="10">
        <f ca="1">IF(H$5&lt;&gt;"",HLOOKUP(H$5,Functionalization!$G$6:$R$373,ROW($A272)-5,FALSE),IFERROR(INDEX(H$337:H$373,MATCH($F272,$B$337:$B$373,0))/VLOOKUP($F272,$B$337:$BB$373,MATCH(LEFT(TRIM(H$6),FIND("~",SUBSTITUTE(H$6,"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272))*HLOOKUP(LEFT(TRIM(H$6),FIND("~",SUBSTITUTE(H$6," ","~",LEN(TRIM(H$6))-LEN(SUBSTITUTE(TRIM(H$6)," ",""))))-1)&amp;" Total",$B$6:$BB$373,ROW($A272)-5,FALSE))</f>
        <v>0</v>
      </c>
      <c r="I272" s="10">
        <f ca="1">IF(I$5&lt;&gt;"",HLOOKUP(I$5,Functionalization!$G$6:$R$373,ROW($A272)-5,FALSE),IFERROR(INDEX(I$337:I$373,MATCH($F272,$B$337:$B$373,0))/VLOOKUP($F272,$B$337:$BB$373,MATCH(LEFT(TRIM(I$6),FIND("~",SUBSTITUTE(I$6,"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272))*HLOOKUP(LEFT(TRIM(I$6),FIND("~",SUBSTITUTE(I$6," ","~",LEN(TRIM(I$6))-LEN(SUBSTITUTE(TRIM(I$6)," ",""))))-1)&amp;" Total",$B$6:$BB$373,ROW($A272)-5,FALSE))</f>
        <v>0</v>
      </c>
      <c r="J272" s="10">
        <f ca="1">IF(J$5&lt;&gt;"",HLOOKUP(J$5,Functionalization!$G$6:$R$373,ROW($A272)-5,FALSE),IFERROR(INDEX(J$337:J$373,MATCH($F272,$B$337:$B$373,0))/VLOOKUP($F272,$B$337:$BB$373,MATCH(LEFT(TRIM(J$6),FIND("~",SUBSTITUTE(J$6,"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272))*HLOOKUP(LEFT(TRIM(J$6),FIND("~",SUBSTITUTE(J$6," ","~",LEN(TRIM(J$6))-LEN(SUBSTITUTE(TRIM(J$6)," ",""))))-1)&amp;" Total",$B$6:$BB$373,ROW($A272)-5,FALSE))</f>
        <v>0</v>
      </c>
      <c r="K272" s="10">
        <f ca="1">IF(K$5&lt;&gt;"",HLOOKUP(K$5,Functionalization!$G$6:$R$373,ROW($A272)-5,FALSE),IFERROR(INDEX(K$337:K$373,MATCH($F272,$B$337:$B$373,0))/VLOOKUP($F272,$B$337:$BB$373,MATCH(LEFT(TRIM(K$6),FIND("~",SUBSTITUTE(K$6,"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272))*HLOOKUP(LEFT(TRIM(K$6),FIND("~",SUBSTITUTE(K$6," ","~",LEN(TRIM(K$6))-LEN(SUBSTITUTE(TRIM(K$6)," ",""))))-1)&amp;" Total",$B$6:$BB$373,ROW($A272)-5,FALSE))</f>
        <v>745856</v>
      </c>
      <c r="L272" s="10">
        <f ca="1">IF(L$5&lt;&gt;"",HLOOKUP(L$5,Functionalization!$G$6:$R$373,ROW($A272)-5,FALSE),IFERROR(INDEX(L$337:L$373,MATCH($F272,$B$337:$B$373,0))/VLOOKUP($F272,$B$337:$BB$373,MATCH(LEFT(TRIM(L$6),FIND("~",SUBSTITUTE(L$6,"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272))*HLOOKUP(LEFT(TRIM(L$6),FIND("~",SUBSTITUTE(L$6," ","~",LEN(TRIM(L$6))-LEN(SUBSTITUTE(TRIM(L$6)," ",""))))-1)&amp;" Total",$B$6:$BB$373,ROW($A272)-5,FALSE))</f>
        <v>0</v>
      </c>
      <c r="M272" s="10">
        <f ca="1">IF(M$5&lt;&gt;"",HLOOKUP(M$5,Functionalization!$G$6:$R$373,ROW($A272)-5,FALSE),IFERROR(INDEX(M$337:M$373,MATCH($F272,$B$337:$B$373,0))/VLOOKUP($F272,$B$337:$BB$373,MATCH(LEFT(TRIM(M$6),FIND("~",SUBSTITUTE(M$6,"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272))*HLOOKUP(LEFT(TRIM(M$6),FIND("~",SUBSTITUTE(M$6," ","~",LEN(TRIM(M$6))-LEN(SUBSTITUTE(TRIM(M$6)," ",""))))-1)&amp;" Total",$B$6:$BB$373,ROW($A272)-5,FALSE))</f>
        <v>0</v>
      </c>
      <c r="N272" s="10">
        <f ca="1">IF(N$5&lt;&gt;"",HLOOKUP(N$5,Functionalization!$G$6:$R$373,ROW($A272)-5,FALSE),IFERROR(INDEX(N$337:N$373,MATCH($F272,$B$337:$B$373,0))/VLOOKUP($F272,$B$337:$BB$373,MATCH(LEFT(TRIM(N$6),FIND("~",SUBSTITUTE(N$6,"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272))*HLOOKUP(LEFT(TRIM(N$6),FIND("~",SUBSTITUTE(N$6," ","~",LEN(TRIM(N$6))-LEN(SUBSTITUTE(TRIM(N$6)," ",""))))-1)&amp;" Total",$B$6:$BB$373,ROW($A272)-5,FALSE))</f>
        <v>745856</v>
      </c>
      <c r="O272" s="10">
        <f ca="1">IF(O$5&lt;&gt;"",HLOOKUP(O$5,Functionalization!$G$6:$R$373,ROW($A272)-5,FALSE),IFERROR(INDEX(O$337:O$373,MATCH($F272,$B$337:$B$373,0))/VLOOKUP($F272,$B$337:$BB$373,MATCH(LEFT(TRIM(O$6),FIND("~",SUBSTITUTE(O$6,"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272))*HLOOKUP(LEFT(TRIM(O$6),FIND("~",SUBSTITUTE(O$6," ","~",LEN(TRIM(O$6))-LEN(SUBSTITUTE(TRIM(O$6)," ",""))))-1)&amp;" Total",$B$6:$BB$373,ROW($A272)-5,FALSE))</f>
        <v>0</v>
      </c>
      <c r="P272" s="10">
        <f ca="1">IF(P$5&lt;&gt;"",HLOOKUP(P$5,Functionalization!$G$6:$R$373,ROW($A272)-5,FALSE),IFERROR(INDEX(P$337:P$373,MATCH($F272,$B$337:$B$373,0))/VLOOKUP($F272,$B$337:$BB$373,MATCH(LEFT(TRIM(P$6),FIND("~",SUBSTITUTE(P$6,"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272))*HLOOKUP(LEFT(TRIM(P$6),FIND("~",SUBSTITUTE(P$6," ","~",LEN(TRIM(P$6))-LEN(SUBSTITUTE(TRIM(P$6)," ",""))))-1)&amp;" Total",$B$6:$BB$373,ROW($A272)-5,FALSE))</f>
        <v>0</v>
      </c>
      <c r="Q272" s="10">
        <f ca="1">IF(Q$5&lt;&gt;"",HLOOKUP(Q$5,Functionalization!$G$6:$R$373,ROW($A272)-5,FALSE),IFERROR(INDEX(Q$337:Q$373,MATCH($F272,$B$337:$B$373,0))/VLOOKUP($F272,$B$337:$BB$373,MATCH(LEFT(TRIM(Q$6),FIND("~",SUBSTITUTE(Q$6,"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272))*HLOOKUP(LEFT(TRIM(Q$6),FIND("~",SUBSTITUTE(Q$6," ","~",LEN(TRIM(Q$6))-LEN(SUBSTITUTE(TRIM(Q$6)," ",""))))-1)&amp;" Total",$B$6:$BB$373,ROW($A272)-5,FALSE))</f>
        <v>0</v>
      </c>
      <c r="R272" s="10">
        <f ca="1">IF(R$5&lt;&gt;"",HLOOKUP(R$5,Functionalization!$G$6:$R$373,ROW($A272)-5,FALSE),IFERROR(INDEX(R$337:R$373,MATCH($F272,$B$337:$B$373,0))/VLOOKUP($F272,$B$337:$BB$373,MATCH(LEFT(TRIM(R$6),FIND("~",SUBSTITUTE(R$6,"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272))*HLOOKUP(LEFT(TRIM(R$6),FIND("~",SUBSTITUTE(R$6," ","~",LEN(TRIM(R$6))-LEN(SUBSTITUTE(TRIM(R$6)," ",""))))-1)&amp;" Total",$B$6:$BB$373,ROW($A272)-5,FALSE))</f>
        <v>0</v>
      </c>
      <c r="S272" s="10">
        <f ca="1">IF(S$5&lt;&gt;"",HLOOKUP(S$5,Functionalization!$G$6:$R$373,ROW($A272)-5,FALSE),IFERROR(INDEX(S$337:S$373,MATCH($F272,$B$337:$B$373,0))/VLOOKUP($F272,$B$337:$BB$373,MATCH(LEFT(TRIM(S$6),FIND("~",SUBSTITUTE(S$6,"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272))*HLOOKUP(LEFT(TRIM(S$6),FIND("~",SUBSTITUTE(S$6," ","~",LEN(TRIM(S$6))-LEN(SUBSTITUTE(TRIM(S$6)," ",""))))-1)&amp;" Total",$B$6:$BB$373,ROW($A272)-5,FALSE))</f>
        <v>0</v>
      </c>
      <c r="T272" s="10">
        <f ca="1">IF(T$5&lt;&gt;"",HLOOKUP(T$5,Functionalization!$G$6:$R$373,ROW($A272)-5,FALSE),IFERROR(INDEX(T$337:T$373,MATCH($F272,$B$337:$B$373,0))/VLOOKUP($F272,$B$337:$BB$373,MATCH(LEFT(TRIM(T$6),FIND("~",SUBSTITUTE(T$6,"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272))*HLOOKUP(LEFT(TRIM(T$6),FIND("~",SUBSTITUTE(T$6," ","~",LEN(TRIM(T$6))-LEN(SUBSTITUTE(TRIM(T$6)," ",""))))-1)&amp;" Total",$B$6:$BB$373,ROW($A272)-5,FALSE))</f>
        <v>0</v>
      </c>
      <c r="U272" s="10">
        <f ca="1">IF(U$5&lt;&gt;"",HLOOKUP(U$5,Functionalization!$G$6:$R$373,ROW($A272)-5,FALSE),IFERROR(INDEX(U$337:U$373,MATCH($F272,$B$337:$B$373,0))/VLOOKUP($F272,$B$337:$BB$373,MATCH(LEFT(TRIM(U$6),FIND("~",SUBSTITUTE(U$6,"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272))*HLOOKUP(LEFT(TRIM(U$6),FIND("~",SUBSTITUTE(U$6," ","~",LEN(TRIM(U$6))-LEN(SUBSTITUTE(TRIM(U$6)," ",""))))-1)&amp;" Total",$B$6:$BB$373,ROW($A272)-5,FALSE))</f>
        <v>0</v>
      </c>
      <c r="V272" s="10">
        <f ca="1">IF(V$5&lt;&gt;"",HLOOKUP(V$5,Functionalization!$G$6:$R$373,ROW($A272)-5,FALSE),IFERROR(INDEX(V$337:V$373,MATCH($F272,$B$337:$B$373,0))/VLOOKUP($F272,$B$337:$BB$373,MATCH(LEFT(TRIM(V$6),FIND("~",SUBSTITUTE(V$6,"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272))*HLOOKUP(LEFT(TRIM(V$6),FIND("~",SUBSTITUTE(V$6," ","~",LEN(TRIM(V$6))-LEN(SUBSTITUTE(TRIM(V$6)," ",""))))-1)&amp;" Total",$B$6:$BB$373,ROW($A272)-5,FALSE))</f>
        <v>0</v>
      </c>
      <c r="W272" s="10">
        <f ca="1">IF(W$5&lt;&gt;"",HLOOKUP(W$5,Functionalization!$G$6:$R$373,ROW($A272)-5,FALSE),IFERROR(INDEX(W$337:W$373,MATCH($F272,$B$337:$B$373,0))/VLOOKUP($F272,$B$337:$BB$373,MATCH(LEFT(TRIM(W$6),FIND("~",SUBSTITUTE(W$6,"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272))*HLOOKUP(LEFT(TRIM(W$6),FIND("~",SUBSTITUTE(W$6," ","~",LEN(TRIM(W$6))-LEN(SUBSTITUTE(TRIM(W$6)," ",""))))-1)&amp;" Total",$B$6:$BB$373,ROW($A272)-5,FALSE))</f>
        <v>0</v>
      </c>
      <c r="X272" s="10">
        <f ca="1">IF(X$5&lt;&gt;"",HLOOKUP(X$5,Functionalization!$G$6:$R$373,ROW($A272)-5,FALSE),IFERROR(INDEX(X$337:X$373,MATCH($F272,$B$337:$B$373,0))/VLOOKUP($F272,$B$337:$BB$373,MATCH(LEFT(TRIM(X$6),FIND("~",SUBSTITUTE(X$6,"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272))*HLOOKUP(LEFT(TRIM(X$6),FIND("~",SUBSTITUTE(X$6," ","~",LEN(TRIM(X$6))-LEN(SUBSTITUTE(TRIM(X$6)," ",""))))-1)&amp;" Total",$B$6:$BB$373,ROW($A272)-5,FALSE))</f>
        <v>0</v>
      </c>
      <c r="Y272" s="10">
        <f ca="1">IF(Y$5&lt;&gt;"",HLOOKUP(Y$5,Functionalization!$G$6:$R$373,ROW($A272)-5,FALSE),IFERROR(INDEX(Y$337:Y$373,MATCH($F272,$B$337:$B$373,0))/VLOOKUP($F272,$B$337:$BB$373,MATCH(LEFT(TRIM(Y$6),FIND("~",SUBSTITUTE(Y$6,"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272))*HLOOKUP(LEFT(TRIM(Y$6),FIND("~",SUBSTITUTE(Y$6," ","~",LEN(TRIM(Y$6))-LEN(SUBSTITUTE(TRIM(Y$6)," ",""))))-1)&amp;" Total",$B$6:$BB$373,ROW($A272)-5,FALSE))</f>
        <v>0</v>
      </c>
      <c r="Z272" s="10">
        <f ca="1">IF(Z$5&lt;&gt;"",HLOOKUP(Z$5,Functionalization!$G$6:$R$373,ROW($A272)-5,FALSE),IFERROR(INDEX(Z$337:Z$373,MATCH($F272,$B$337:$B$373,0))/VLOOKUP($F272,$B$337:$BB$373,MATCH(LEFT(TRIM(Z$6),FIND("~",SUBSTITUTE(Z$6,"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272))*HLOOKUP(LEFT(TRIM(Z$6),FIND("~",SUBSTITUTE(Z$6," ","~",LEN(TRIM(Z$6))-LEN(SUBSTITUTE(TRIM(Z$6)," ",""))))-1)&amp;" Total",$B$6:$BB$373,ROW($A272)-5,FALSE))</f>
        <v>0</v>
      </c>
      <c r="AA272" s="10">
        <f ca="1">IF(AA$5&lt;&gt;"",HLOOKUP(AA$5,Functionalization!$G$6:$R$373,ROW($A272)-5,FALSE),IFERROR(INDEX(AA$337:AA$373,MATCH($F272,$B$337:$B$373,0))/VLOOKUP($F272,$B$337:$BB$373,MATCH(LEFT(TRIM(AA$6),FIND("~",SUBSTITUTE(AA$6,"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272))*HLOOKUP(LEFT(TRIM(AA$6),FIND("~",SUBSTITUTE(AA$6," ","~",LEN(TRIM(AA$6))-LEN(SUBSTITUTE(TRIM(AA$6)," ",""))))-1)&amp;" Total",$B$6:$BB$373,ROW($A272)-5,FALSE))</f>
        <v>0</v>
      </c>
      <c r="AB272" s="10">
        <f ca="1">IF(AB$5&lt;&gt;"",HLOOKUP(AB$5,Functionalization!$G$6:$R$373,ROW($A272)-5,FALSE),IFERROR(INDEX(AB$337:AB$373,MATCH($F272,$B$337:$B$373,0))/VLOOKUP($F272,$B$337:$BB$373,MATCH(LEFT(TRIM(AB$6),FIND("~",SUBSTITUTE(AB$6,"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272))*HLOOKUP(LEFT(TRIM(AB$6),FIND("~",SUBSTITUTE(AB$6," ","~",LEN(TRIM(AB$6))-LEN(SUBSTITUTE(TRIM(AB$6)," ",""))))-1)&amp;" Total",$B$6:$BB$373,ROW($A272)-5,FALSE))</f>
        <v>0</v>
      </c>
      <c r="AC272" s="10">
        <f ca="1">IF(AC$5&lt;&gt;"",HLOOKUP(AC$5,Functionalization!$G$6:$R$373,ROW($A272)-5,FALSE),IFERROR(INDEX(AC$337:AC$373,MATCH($F272,$B$337:$B$373,0))/VLOOKUP($F272,$B$337:$BB$373,MATCH(LEFT(TRIM(AC$6),FIND("~",SUBSTITUTE(AC$6,"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272))*HLOOKUP(LEFT(TRIM(AC$6),FIND("~",SUBSTITUTE(AC$6," ","~",LEN(TRIM(AC$6))-LEN(SUBSTITUTE(TRIM(AC$6)," ",""))))-1)&amp;" Total",$B$6:$BB$373,ROW($A272)-5,FALSE))</f>
        <v>0</v>
      </c>
      <c r="AD272" s="10">
        <f ca="1">IF(AD$5&lt;&gt;"",HLOOKUP(AD$5,Functionalization!$G$6:$R$373,ROW($A272)-5,FALSE),IFERROR(INDEX(AD$337:AD$373,MATCH($F272,$B$337:$B$373,0))/VLOOKUP($F272,$B$337:$BB$373,MATCH(LEFT(TRIM(AD$6),FIND("~",SUBSTITUTE(AD$6,"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272))*HLOOKUP(LEFT(TRIM(AD$6),FIND("~",SUBSTITUTE(AD$6," ","~",LEN(TRIM(AD$6))-LEN(SUBSTITUTE(TRIM(AD$6)," ",""))))-1)&amp;" Total",$B$6:$BB$373,ROW($A272)-5,FALSE))</f>
        <v>0</v>
      </c>
      <c r="AE272" s="10">
        <f ca="1">IF(AE$5&lt;&gt;"",HLOOKUP(AE$5,Functionalization!$G$6:$R$373,ROW($A272)-5,FALSE),IFERROR(INDEX(AE$337:AE$373,MATCH($F272,$B$337:$B$373,0))/VLOOKUP($F272,$B$337:$BB$373,MATCH(LEFT(TRIM(AE$6),FIND("~",SUBSTITUTE(AE$6,"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272))*HLOOKUP(LEFT(TRIM(AE$6),FIND("~",SUBSTITUTE(AE$6," ","~",LEN(TRIM(AE$6))-LEN(SUBSTITUTE(TRIM(AE$6)," ",""))))-1)&amp;" Total",$B$6:$BB$373,ROW($A272)-5,FALSE))</f>
        <v>0</v>
      </c>
      <c r="AF272" s="10">
        <f ca="1">IF(AF$5&lt;&gt;"",HLOOKUP(AF$5,Functionalization!$G$6:$R$373,ROW($A272)-5,FALSE),IFERROR(INDEX(AF$337:AF$373,MATCH($F272,$B$337:$B$373,0))/VLOOKUP($F272,$B$337:$BB$373,MATCH(LEFT(TRIM(AF$6),FIND("~",SUBSTITUTE(AF$6,"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272))*HLOOKUP(LEFT(TRIM(AF$6),FIND("~",SUBSTITUTE(AF$6," ","~",LEN(TRIM(AF$6))-LEN(SUBSTITUTE(TRIM(AF$6)," ",""))))-1)&amp;" Total",$B$6:$BB$373,ROW($A272)-5,FALSE))</f>
        <v>0</v>
      </c>
      <c r="AG272" s="10">
        <f ca="1">IF(AG$5&lt;&gt;"",HLOOKUP(AG$5,Functionalization!$G$6:$R$373,ROW($A272)-5,FALSE),IFERROR(INDEX(AG$337:AG$373,MATCH($F272,$B$337:$B$373,0))/VLOOKUP($F272,$B$337:$BB$373,MATCH(LEFT(TRIM(AG$6),FIND("~",SUBSTITUTE(AG$6,"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272))*HLOOKUP(LEFT(TRIM(AG$6),FIND("~",SUBSTITUTE(AG$6," ","~",LEN(TRIM(AG$6))-LEN(SUBSTITUTE(TRIM(AG$6)," ",""))))-1)&amp;" Total",$B$6:$BB$373,ROW($A272)-5,FALSE))</f>
        <v>0</v>
      </c>
      <c r="AH272" s="10">
        <f ca="1">IF(AH$5&lt;&gt;"",HLOOKUP(AH$5,Functionalization!$G$6:$R$373,ROW($A272)-5,FALSE),IFERROR(INDEX(AH$337:AH$373,MATCH($F272,$B$337:$B$373,0))/VLOOKUP($F272,$B$337:$BB$373,MATCH(LEFT(TRIM(AH$6),FIND("~",SUBSTITUTE(AH$6,"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272))*HLOOKUP(LEFT(TRIM(AH$6),FIND("~",SUBSTITUTE(AH$6," ","~",LEN(TRIM(AH$6))-LEN(SUBSTITUTE(TRIM(AH$6)," ",""))))-1)&amp;" Total",$B$6:$BB$373,ROW($A272)-5,FALSE))</f>
        <v>0</v>
      </c>
      <c r="AI272" s="10">
        <f ca="1">IF(AI$5&lt;&gt;"",HLOOKUP(AI$5,Functionalization!$G$6:$R$373,ROW($A272)-5,FALSE),IFERROR(INDEX(AI$337:AI$373,MATCH($F272,$B$337:$B$373,0))/VLOOKUP($F272,$B$337:$BB$373,MATCH(LEFT(TRIM(AI$6),FIND("~",SUBSTITUTE(AI$6,"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272))*HLOOKUP(LEFT(TRIM(AI$6),FIND("~",SUBSTITUTE(AI$6," ","~",LEN(TRIM(AI$6))-LEN(SUBSTITUTE(TRIM(AI$6)," ",""))))-1)&amp;" Total",$B$6:$BB$373,ROW($A272)-5,FALSE))</f>
        <v>0</v>
      </c>
      <c r="AJ272" s="10">
        <f ca="1">IF(AJ$5&lt;&gt;"",HLOOKUP(AJ$5,Functionalization!$G$6:$R$373,ROW($A272)-5,FALSE),IFERROR(INDEX(AJ$337:AJ$373,MATCH($F272,$B$337:$B$373,0))/VLOOKUP($F272,$B$337:$BB$373,MATCH(LEFT(TRIM(AJ$6),FIND("~",SUBSTITUTE(AJ$6,"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272))*HLOOKUP(LEFT(TRIM(AJ$6),FIND("~",SUBSTITUTE(AJ$6," ","~",LEN(TRIM(AJ$6))-LEN(SUBSTITUTE(TRIM(AJ$6)," ",""))))-1)&amp;" Total",$B$6:$BB$373,ROW($A272)-5,FALSE))</f>
        <v>0</v>
      </c>
      <c r="AK272" s="10">
        <f ca="1">IF(AK$5&lt;&gt;"",HLOOKUP(AK$5,Functionalization!$G$6:$R$373,ROW($A272)-5,FALSE),IFERROR(INDEX(AK$337:AK$373,MATCH($F272,$B$337:$B$373,0))/VLOOKUP($F272,$B$337:$BB$373,MATCH(LEFT(TRIM(AK$6),FIND("~",SUBSTITUTE(AK$6,"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272))*HLOOKUP(LEFT(TRIM(AK$6),FIND("~",SUBSTITUTE(AK$6," ","~",LEN(TRIM(AK$6))-LEN(SUBSTITUTE(TRIM(AK$6)," ",""))))-1)&amp;" Total",$B$6:$BB$373,ROW($A272)-5,FALSE))</f>
        <v>0</v>
      </c>
      <c r="AL272" s="10">
        <f ca="1">IF(AL$5&lt;&gt;"",HLOOKUP(AL$5,Functionalization!$G$6:$R$373,ROW($A272)-5,FALSE),IFERROR(INDEX(AL$337:AL$373,MATCH($F272,$B$337:$B$373,0))/VLOOKUP($F272,$B$337:$BB$373,MATCH(LEFT(TRIM(AL$6),FIND("~",SUBSTITUTE(AL$6,"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272))*HLOOKUP(LEFT(TRIM(AL$6),FIND("~",SUBSTITUTE(AL$6," ","~",LEN(TRIM(AL$6))-LEN(SUBSTITUTE(TRIM(AL$6)," ",""))))-1)&amp;" Total",$B$6:$BB$373,ROW($A272)-5,FALSE))</f>
        <v>0</v>
      </c>
      <c r="AM272" s="10">
        <f ca="1">IF(AM$5&lt;&gt;"",HLOOKUP(AM$5,Functionalization!$G$6:$R$373,ROW($A272)-5,FALSE),IFERROR(INDEX(AM$337:AM$373,MATCH($F272,$B$337:$B$373,0))/VLOOKUP($F272,$B$337:$BB$373,MATCH(LEFT(TRIM(AM$6),FIND("~",SUBSTITUTE(AM$6,"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272))*HLOOKUP(LEFT(TRIM(AM$6),FIND("~",SUBSTITUTE(AM$6," ","~",LEN(TRIM(AM$6))-LEN(SUBSTITUTE(TRIM(AM$6)," ",""))))-1)&amp;" Total",$B$6:$BB$373,ROW($A272)-5,FALSE))</f>
        <v>0</v>
      </c>
      <c r="AN272" s="10">
        <f ca="1">IF(AN$5&lt;&gt;"",HLOOKUP(AN$5,Functionalization!$G$6:$R$373,ROW($A272)-5,FALSE),IFERROR(INDEX(AN$337:AN$373,MATCH($F272,$B$337:$B$373,0))/VLOOKUP($F272,$B$337:$BB$373,MATCH(LEFT(TRIM(AN$6),FIND("~",SUBSTITUTE(AN$6,"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272))*HLOOKUP(LEFT(TRIM(AN$6),FIND("~",SUBSTITUTE(AN$6," ","~",LEN(TRIM(AN$6))-LEN(SUBSTITUTE(TRIM(AN$6)," ",""))))-1)&amp;" Total",$B$6:$BB$373,ROW($A272)-5,FALSE))</f>
        <v>0</v>
      </c>
      <c r="AO272" s="10">
        <f ca="1">IF(AO$5&lt;&gt;"",HLOOKUP(AO$5,Functionalization!$G$6:$R$373,ROW($A272)-5,FALSE),IFERROR(INDEX(AO$337:AO$373,MATCH($F272,$B$337:$B$373,0))/VLOOKUP($F272,$B$337:$BB$373,MATCH(LEFT(TRIM(AO$6),FIND("~",SUBSTITUTE(AO$6,"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272))*HLOOKUP(LEFT(TRIM(AO$6),FIND("~",SUBSTITUTE(AO$6," ","~",LEN(TRIM(AO$6))-LEN(SUBSTITUTE(TRIM(AO$6)," ",""))))-1)&amp;" Total",$B$6:$BB$373,ROW($A272)-5,FALSE))</f>
        <v>0</v>
      </c>
      <c r="AP272" s="10">
        <f ca="1">IF(AP$5&lt;&gt;"",HLOOKUP(AP$5,Functionalization!$G$6:$R$373,ROW($A272)-5,FALSE),IFERROR(INDEX(AP$337:AP$373,MATCH($F272,$B$337:$B$373,0))/VLOOKUP($F272,$B$337:$BB$373,MATCH(LEFT(TRIM(AP$6),FIND("~",SUBSTITUTE(AP$6,"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272))*HLOOKUP(LEFT(TRIM(AP$6),FIND("~",SUBSTITUTE(AP$6," ","~",LEN(TRIM(AP$6))-LEN(SUBSTITUTE(TRIM(AP$6)," ",""))))-1)&amp;" Total",$B$6:$BB$373,ROW($A272)-5,FALSE))</f>
        <v>0</v>
      </c>
      <c r="AQ272" s="10">
        <f ca="1">IF(AQ$5&lt;&gt;"",HLOOKUP(AQ$5,Functionalization!$G$6:$R$373,ROW($A272)-5,FALSE),IFERROR(INDEX(AQ$337:AQ$373,MATCH($F272,$B$337:$B$373,0))/VLOOKUP($F272,$B$337:$BB$373,MATCH(LEFT(TRIM(AQ$6),FIND("~",SUBSTITUTE(AQ$6,"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272))*HLOOKUP(LEFT(TRIM(AQ$6),FIND("~",SUBSTITUTE(AQ$6," ","~",LEN(TRIM(AQ$6))-LEN(SUBSTITUTE(TRIM(AQ$6)," ",""))))-1)&amp;" Total",$B$6:$BB$373,ROW($A272)-5,FALSE))</f>
        <v>0</v>
      </c>
      <c r="AR272" s="10">
        <f ca="1">IF(AR$5&lt;&gt;"",HLOOKUP(AR$5,Functionalization!$G$6:$R$373,ROW($A272)-5,FALSE),IFERROR(INDEX(AR$337:AR$373,MATCH($F272,$B$337:$B$373,0))/VLOOKUP($F272,$B$337:$BB$373,MATCH(LEFT(TRIM(AR$6),FIND("~",SUBSTITUTE(AR$6,"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272))*HLOOKUP(LEFT(TRIM(AR$6),FIND("~",SUBSTITUTE(AR$6," ","~",LEN(TRIM(AR$6))-LEN(SUBSTITUTE(TRIM(AR$6)," ",""))))-1)&amp;" Total",$B$6:$BB$373,ROW($A272)-5,FALSE))</f>
        <v>0</v>
      </c>
      <c r="AS272" s="10">
        <f ca="1">IF(AS$5&lt;&gt;"",HLOOKUP(AS$5,Functionalization!$G$6:$R$373,ROW($A272)-5,FALSE),IFERROR(INDEX(AS$337:AS$373,MATCH($F272,$B$337:$B$373,0))/VLOOKUP($F272,$B$337:$BB$373,MATCH(LEFT(TRIM(AS$6),FIND("~",SUBSTITUTE(AS$6,"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272))*HLOOKUP(LEFT(TRIM(AS$6),FIND("~",SUBSTITUTE(AS$6," ","~",LEN(TRIM(AS$6))-LEN(SUBSTITUTE(TRIM(AS$6)," ",""))))-1)&amp;" Total",$B$6:$BB$373,ROW($A272)-5,FALSE))</f>
        <v>0</v>
      </c>
      <c r="AT272" s="10">
        <f ca="1">IF(AT$5&lt;&gt;"",HLOOKUP(AT$5,Functionalization!$G$6:$R$373,ROW($A272)-5,FALSE),IFERROR(INDEX(AT$337:AT$373,MATCH($F272,$B$337:$B$373,0))/VLOOKUP($F272,$B$337:$BB$373,MATCH(LEFT(TRIM(AT$6),FIND("~",SUBSTITUTE(AT$6,"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272))*HLOOKUP(LEFT(TRIM(AT$6),FIND("~",SUBSTITUTE(AT$6," ","~",LEN(TRIM(AT$6))-LEN(SUBSTITUTE(TRIM(AT$6)," ",""))))-1)&amp;" Total",$B$6:$BB$373,ROW($A272)-5,FALSE))</f>
        <v>0</v>
      </c>
      <c r="AU272" s="10">
        <f ca="1">IF(AU$5&lt;&gt;"",HLOOKUP(AU$5,Functionalization!$G$6:$R$373,ROW($A272)-5,FALSE),IFERROR(INDEX(AU$337:AU$373,MATCH($F272,$B$337:$B$373,0))/VLOOKUP($F272,$B$337:$BB$373,MATCH(LEFT(TRIM(AU$6),FIND("~",SUBSTITUTE(AU$6,"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272))*HLOOKUP(LEFT(TRIM(AU$6),FIND("~",SUBSTITUTE(AU$6," ","~",LEN(TRIM(AU$6))-LEN(SUBSTITUTE(TRIM(AU$6)," ",""))))-1)&amp;" Total",$B$6:$BB$373,ROW($A272)-5,FALSE))</f>
        <v>0</v>
      </c>
      <c r="AV272" s="10">
        <f ca="1">IF(AV$5&lt;&gt;"",HLOOKUP(AV$5,Functionalization!$G$6:$R$373,ROW($A272)-5,FALSE),IFERROR(INDEX(AV$337:AV$373,MATCH($F272,$B$337:$B$373,0))/VLOOKUP($F272,$B$337:$BB$373,MATCH(LEFT(TRIM(AV$6),FIND("~",SUBSTITUTE(AV$6,"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272))*HLOOKUP(LEFT(TRIM(AV$6),FIND("~",SUBSTITUTE(AV$6," ","~",LEN(TRIM(AV$6))-LEN(SUBSTITUTE(TRIM(AV$6)," ",""))))-1)&amp;" Total",$B$6:$BB$373,ROW($A272)-5,FALSE))</f>
        <v>0</v>
      </c>
      <c r="AW272" s="10">
        <f ca="1">IF(AW$5&lt;&gt;"",HLOOKUP(AW$5,Functionalization!$G$6:$R$373,ROW($A272)-5,FALSE),IFERROR(INDEX(AW$337:AW$373,MATCH($F272,$B$337:$B$373,0))/VLOOKUP($F272,$B$337:$BB$373,MATCH(LEFT(TRIM(AW$6),FIND("~",SUBSTITUTE(AW$6,"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272))*HLOOKUP(LEFT(TRIM(AW$6),FIND("~",SUBSTITUTE(AW$6," ","~",LEN(TRIM(AW$6))-LEN(SUBSTITUTE(TRIM(AW$6)," ",""))))-1)&amp;" Total",$B$6:$BB$373,ROW($A272)-5,FALSE))</f>
        <v>0</v>
      </c>
      <c r="AX272" s="10">
        <f ca="1">IF(AX$5&lt;&gt;"",HLOOKUP(AX$5,Functionalization!$G$6:$R$373,ROW($A272)-5,FALSE),IFERROR(INDEX(AX$337:AX$373,MATCH($F272,$B$337:$B$373,0))/VLOOKUP($F272,$B$337:$BB$373,MATCH(LEFT(TRIM(AX$6),FIND("~",SUBSTITUTE(AX$6,"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272))*HLOOKUP(LEFT(TRIM(AX$6),FIND("~",SUBSTITUTE(AX$6," ","~",LEN(TRIM(AX$6))-LEN(SUBSTITUTE(TRIM(AX$6)," ",""))))-1)&amp;" Total",$B$6:$BB$373,ROW($A272)-5,FALSE))</f>
        <v>0</v>
      </c>
      <c r="AY272" s="10">
        <f ca="1">IF(AY$5&lt;&gt;"",HLOOKUP(AY$5,Functionalization!$G$6:$R$373,ROW($A272)-5,FALSE),IFERROR(INDEX(AY$337:AY$373,MATCH($F272,$B$337:$B$373,0))/VLOOKUP($F272,$B$337:$BB$373,MATCH(LEFT(TRIM(AY$6),FIND("~",SUBSTITUTE(AY$6,"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272))*HLOOKUP(LEFT(TRIM(AY$6),FIND("~",SUBSTITUTE(AY$6," ","~",LEN(TRIM(AY$6))-LEN(SUBSTITUTE(TRIM(AY$6)," ",""))))-1)&amp;" Total",$B$6:$BB$373,ROW($A272)-5,FALSE))</f>
        <v>0</v>
      </c>
      <c r="AZ272" s="10">
        <f ca="1">IF(AZ$5&lt;&gt;"",HLOOKUP(AZ$5,Functionalization!$G$6:$R$373,ROW($A272)-5,FALSE),IFERROR(INDEX(AZ$337:AZ$373,MATCH($F272,$B$337:$B$373,0))/VLOOKUP($F272,$B$337:$BB$373,MATCH(LEFT(TRIM(AZ$6),FIND("~",SUBSTITUTE(AZ$6,"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272))*HLOOKUP(LEFT(TRIM(AZ$6),FIND("~",SUBSTITUTE(AZ$6," ","~",LEN(TRIM(AZ$6))-LEN(SUBSTITUTE(TRIM(AZ$6)," ",""))))-1)&amp;" Total",$B$6:$BB$373,ROW($A272)-5,FALSE))</f>
        <v>0</v>
      </c>
      <c r="BA272" s="10">
        <f ca="1">IF(BA$5&lt;&gt;"",HLOOKUP(BA$5,Functionalization!$G$6:$R$373,ROW($A272)-5,FALSE),IFERROR(INDEX(BA$337:BA$373,MATCH($F272,$B$337:$B$373,0))/VLOOKUP($F272,$B$337:$BB$373,MATCH(LEFT(TRIM(BA$6),FIND("~",SUBSTITUTE(BA$6,"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272))*HLOOKUP(LEFT(TRIM(BA$6),FIND("~",SUBSTITUTE(BA$6," ","~",LEN(TRIM(BA$6))-LEN(SUBSTITUTE(TRIM(BA$6)," ",""))))-1)&amp;" Total",$B$6:$BB$373,ROW($A272)-5,FALSE))</f>
        <v>0</v>
      </c>
      <c r="BB272" s="10">
        <f ca="1">IF(BB$5&lt;&gt;"",HLOOKUP(BB$5,Functionalization!$G$6:$R$373,ROW($A272)-5,FALSE),IFERROR(INDEX(BB$337:BB$373,MATCH($F272,$B$337:$B$373,0))/VLOOKUP($F272,$B$337:$BB$373,MATCH(LEFT(TRIM(BB$6),FIND("~",SUBSTITUTE(BB$6,"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272))*HLOOKUP(LEFT(TRIM(BB$6),FIND("~",SUBSTITUTE(BB$6," ","~",LEN(TRIM(BB$6))-LEN(SUBSTITUTE(TRIM(BB$6)," ",""))))-1)&amp;" Total",$B$6:$BB$373,ROW($A272)-5,FALSE))</f>
        <v>0</v>
      </c>
      <c r="BD272">
        <f ca="1">IFERROR(IF(SUMIF($G$6:$BB$6,BD$6&amp;" Total",$G272:$BB272)-(SUMIF($G$6:$BB$6,BD$6&amp;" "&amp;'Input-Func_Class'!$D$22,$G272:$BB272)+IFERROR(SUMIF($G$6:$BB$6,BD$6&amp;" "&amp;'Input-Func_Class'!$E$22,$G272:$BB272),SUMIF($G$6:$BB$6,BD$6&amp;" "&amp;'Input-Func_Class'!$B$24,$G272:$BB272))+SUMIF($G$6:$BB$6,BD$6&amp;" "&amp;'Input-Func_Class'!$F$22,$G272:$BB272))&lt;Check_Limit,0,1),1)</f>
        <v>0</v>
      </c>
      <c r="BE272">
        <f ca="1">IFERROR(IF(SUMIF($G$6:$BB$6,BE$6&amp;" Total",$G272:$BB272)-(SUMIF($G$6:$BB$6,BE$6&amp;" "&amp;'Input-Func_Class'!$D$22,$G272:$BB272)+IFERROR(SUMIF($G$6:$BB$6,BE$6&amp;" "&amp;'Input-Func_Class'!$E$22,$G272:$BB272),SUMIF($G$6:$BB$6,BE$6&amp;" "&amp;'Input-Func_Class'!$B$24,$G272:$BB272))+SUMIF($G$6:$BB$6,BE$6&amp;" "&amp;'Input-Func_Class'!$F$22,$G272:$BB272))&lt;Check_Limit,0,1),1)</f>
        <v>0</v>
      </c>
      <c r="BF272">
        <f ca="1">IFERROR(IF(SUMIF($G$6:$BB$6,BF$6&amp;" Total",$G272:$BB272)-(SUMIF($G$6:$BB$6,BF$6&amp;" "&amp;'Input-Func_Class'!$D$22,$G272:$BB272)+IFERROR(SUMIF($G$6:$BB$6,BF$6&amp;" "&amp;'Input-Func_Class'!$E$22,$G272:$BB272),SUMIF($G$6:$BB$6,BF$6&amp;" "&amp;'Input-Func_Class'!$B$24,$G272:$BB272))+SUMIF($G$6:$BB$6,BF$6&amp;" "&amp;'Input-Func_Class'!$F$22,$G272:$BB272))&lt;Check_Limit,0,1),1)</f>
        <v>0</v>
      </c>
      <c r="BG272">
        <f ca="1">IFERROR(IF(SUMIF($G$6:$BB$6,BG$6&amp;" Total",$G272:$BB272)-(SUMIF($G$6:$BB$6,BG$6&amp;" "&amp;'Input-Func_Class'!$D$22,$G272:$BB272)+IFERROR(SUMIF($G$6:$BB$6,BG$6&amp;" "&amp;'Input-Func_Class'!$E$22,$G272:$BB272),SUMIF($G$6:$BB$6,BG$6&amp;" "&amp;'Input-Func_Class'!$B$24,$G272:$BB272))+SUMIF($G$6:$BB$6,BG$6&amp;" "&amp;'Input-Func_Class'!$F$22,$G272:$BB272))&lt;Check_Limit,0,1),1)</f>
        <v>0</v>
      </c>
      <c r="BH272">
        <f ca="1">IFERROR(IF(SUMIF($G$6:$BB$6,BH$6&amp;" Total",$G272:$BB272)-(SUMIF($G$6:$BB$6,BH$6&amp;" "&amp;'Input-Func_Class'!$D$22,$G272:$BB272)+IFERROR(SUMIF($G$6:$BB$6,BH$6&amp;" "&amp;'Input-Func_Class'!$E$22,$G272:$BB272),SUMIF($G$6:$BB$6,BH$6&amp;" "&amp;'Input-Func_Class'!$B$24,$G272:$BB272))+SUMIF($G$6:$BB$6,BH$6&amp;" "&amp;'Input-Func_Class'!$F$22,$G272:$BB272))&lt;Check_Limit,0,1),1)</f>
        <v>0</v>
      </c>
      <c r="BI272">
        <f ca="1">IFERROR(IF(SUMIF($G$6:$BB$6,BI$6&amp;" Total",$G272:$BB272)-(SUMIF($G$6:$BB$6,BI$6&amp;" "&amp;'Input-Func_Class'!$D$22,$G272:$BB272)+IFERROR(SUMIF($G$6:$BB$6,BI$6&amp;" "&amp;'Input-Func_Class'!$E$22,$G272:$BB272),SUMIF($G$6:$BB$6,BI$6&amp;" "&amp;'Input-Func_Class'!$B$24,$G272:$BB272))+SUMIF($G$6:$BB$6,BI$6&amp;" "&amp;'Input-Func_Class'!$F$22,$G272:$BB272))&lt;Check_Limit,0,1),1)</f>
        <v>0</v>
      </c>
      <c r="BJ272">
        <f ca="1">IFERROR(IF(SUMIF($G$6:$BB$6,BJ$6&amp;" Total",$G272:$BB272)-(SUMIF($G$6:$BB$6,BJ$6&amp;" "&amp;'Input-Func_Class'!$D$22,$G272:$BB272)+IFERROR(SUMIF($G$6:$BB$6,BJ$6&amp;" "&amp;'Input-Func_Class'!$E$22,$G272:$BB272),SUMIF($G$6:$BB$6,BJ$6&amp;" "&amp;'Input-Func_Class'!$B$24,$G272:$BB272))+SUMIF($G$6:$BB$6,BJ$6&amp;" "&amp;'Input-Func_Class'!$F$22,$G272:$BB272))&lt;Check_Limit,0,1),1)</f>
        <v>0</v>
      </c>
      <c r="BK272">
        <f ca="1">IFERROR(IF(SUMIF($G$6:$BB$6,BK$6&amp;" Total",$G272:$BB272)-(SUMIF($G$6:$BB$6,BK$6&amp;" "&amp;'Input-Func_Class'!$D$22,$G272:$BB272)+IFERROR(SUMIF($G$6:$BB$6,BK$6&amp;" "&amp;'Input-Func_Class'!$E$22,$G272:$BB272),SUMIF($G$6:$BB$6,BK$6&amp;" "&amp;'Input-Func_Class'!$B$24,$G272:$BB272))+SUMIF($G$6:$BB$6,BK$6&amp;" "&amp;'Input-Func_Class'!$F$22,$G272:$BB272))&lt;Check_Limit,0,1),1)</f>
        <v>0</v>
      </c>
      <c r="BL272">
        <f ca="1">IFERROR(IF(SUMIF($G$6:$BB$6,BL$6&amp;" Total",$G272:$BB272)-(SUMIF($G$6:$BB$6,BL$6&amp;" "&amp;'Input-Func_Class'!$D$22,$G272:$BB272)+IFERROR(SUMIF($G$6:$BB$6,BL$6&amp;" "&amp;'Input-Func_Class'!$E$22,$G272:$BB272),SUMIF($G$6:$BB$6,BL$6&amp;" "&amp;'Input-Func_Class'!$B$24,$G272:$BB272))+SUMIF($G$6:$BB$6,BL$6&amp;" "&amp;'Input-Func_Class'!$F$22,$G272:$BB272))&lt;Check_Limit,0,1),1)</f>
        <v>0</v>
      </c>
      <c r="BM272">
        <f ca="1">IFERROR(IF(SUMIF($G$6:$BB$6,BM$6&amp;" Total",$G272:$BB272)-(SUMIF($G$6:$BB$6,BM$6&amp;" "&amp;'Input-Func_Class'!$D$22,$G272:$BB272)+IFERROR(SUMIF($G$6:$BB$6,BM$6&amp;" "&amp;'Input-Func_Class'!$E$22,$G272:$BB272),SUMIF($G$6:$BB$6,BM$6&amp;" "&amp;'Input-Func_Class'!$B$24,$G272:$BB272))+SUMIF($G$6:$BB$6,BM$6&amp;" "&amp;'Input-Func_Class'!$F$22,$G272:$BB272))&lt;Check_Limit,0,1),1)</f>
        <v>0</v>
      </c>
      <c r="BN272">
        <f ca="1">IFERROR(IF(SUMIF($G$6:$BB$6,BN$6&amp;" Total",$G272:$BB272)-(SUMIF($G$6:$BB$6,BN$6&amp;" "&amp;'Input-Func_Class'!$D$22,$G272:$BB272)+IFERROR(SUMIF($G$6:$BB$6,BN$6&amp;" "&amp;'Input-Func_Class'!$E$22,$G272:$BB272),SUMIF($G$6:$BB$6,BN$6&amp;" "&amp;'Input-Func_Class'!$B$24,$G272:$BB272))+SUMIF($G$6:$BB$6,BN$6&amp;" "&amp;'Input-Func_Class'!$F$22,$G272:$BB272))&lt;Check_Limit,0,1),1)</f>
        <v>0</v>
      </c>
      <c r="BO272">
        <f ca="1">IFERROR(IF(SUMIF($G$6:$BB$6,BO$6&amp;" Total",$G272:$BB272)-(SUMIF($G$6:$BB$6,BO$6&amp;" "&amp;'Input-Func_Class'!$D$22,$G272:$BB272)+IFERROR(SUMIF($G$6:$BB$6,BO$6&amp;" "&amp;'Input-Func_Class'!$E$22,$G272:$BB272),SUMIF($G$6:$BB$6,BO$6&amp;" "&amp;'Input-Func_Class'!$B$24,$G272:$BB272))+SUMIF($G$6:$BB$6,BO$6&amp;" "&amp;'Input-Func_Class'!$F$22,$G272:$BB272))&lt;Check_Limit,0,1),1)</f>
        <v>0</v>
      </c>
    </row>
    <row r="273" spans="1:67" outlineLevel="1">
      <c r="A273" s="31">
        <f>IF(ISBLANK('Input-Accounts'!A273),"",'Input-Accounts'!A273)</f>
        <v>243</v>
      </c>
      <c r="B273" s="53" t="str">
        <f>IF(ISBLANK('Input-Accounts'!B273),"",'Input-Accounts'!B273)</f>
        <v>METERS - AMI</v>
      </c>
      <c r="C273" s="31">
        <f>IF(ISBLANK('Input-Accounts'!C273),"",'Input-Accounts'!C273)</f>
        <v>381.1</v>
      </c>
      <c r="D273" s="10">
        <f>Functionalization!$D273</f>
        <v>677700</v>
      </c>
      <c r="E273" s="10">
        <f t="shared" ca="1" si="75"/>
        <v>0</v>
      </c>
      <c r="F273" s="3" t="str">
        <f>IF($D273=0,"-",IF('Input-Accounts'!$E273&lt;&gt;0,'Input-Accounts'!$E273,'Input-Accounts'!$G273))</f>
        <v>CUSTOMER</v>
      </c>
      <c r="G273" s="10">
        <f ca="1">IF(G$5&lt;&gt;"",HLOOKUP(G$5,Functionalization!$G$6:$R$373,ROW($A273)-5,FALSE),IFERROR(INDEX(G$337:G$373,MATCH($F273,$B$337:$B$373,0))/VLOOKUP($F273,$B$337:$BB$373,MATCH(LEFT(TRIM(G$6),FIND("~",SUBSTITUTE(G$6,"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273))*HLOOKUP(LEFT(TRIM(G$6),FIND("~",SUBSTITUTE(G$6," ","~",LEN(TRIM(G$6))-LEN(SUBSTITUTE(TRIM(G$6)," ",""))))-1)&amp;" Total",$B$6:$BB$373,ROW($A273)-5,FALSE))</f>
        <v>0</v>
      </c>
      <c r="H273" s="10">
        <f ca="1">IF(H$5&lt;&gt;"",HLOOKUP(H$5,Functionalization!$G$6:$R$373,ROW($A273)-5,FALSE),IFERROR(INDEX(H$337:H$373,MATCH($F273,$B$337:$B$373,0))/VLOOKUP($F273,$B$337:$BB$373,MATCH(LEFT(TRIM(H$6),FIND("~",SUBSTITUTE(H$6,"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273))*HLOOKUP(LEFT(TRIM(H$6),FIND("~",SUBSTITUTE(H$6," ","~",LEN(TRIM(H$6))-LEN(SUBSTITUTE(TRIM(H$6)," ",""))))-1)&amp;" Total",$B$6:$BB$373,ROW($A273)-5,FALSE))</f>
        <v>0</v>
      </c>
      <c r="I273" s="10">
        <f ca="1">IF(I$5&lt;&gt;"",HLOOKUP(I$5,Functionalization!$G$6:$R$373,ROW($A273)-5,FALSE),IFERROR(INDEX(I$337:I$373,MATCH($F273,$B$337:$B$373,0))/VLOOKUP($F273,$B$337:$BB$373,MATCH(LEFT(TRIM(I$6),FIND("~",SUBSTITUTE(I$6,"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273))*HLOOKUP(LEFT(TRIM(I$6),FIND("~",SUBSTITUTE(I$6," ","~",LEN(TRIM(I$6))-LEN(SUBSTITUTE(TRIM(I$6)," ",""))))-1)&amp;" Total",$B$6:$BB$373,ROW($A273)-5,FALSE))</f>
        <v>0</v>
      </c>
      <c r="J273" s="10">
        <f ca="1">IF(J$5&lt;&gt;"",HLOOKUP(J$5,Functionalization!$G$6:$R$373,ROW($A273)-5,FALSE),IFERROR(INDEX(J$337:J$373,MATCH($F273,$B$337:$B$373,0))/VLOOKUP($F273,$B$337:$BB$373,MATCH(LEFT(TRIM(J$6),FIND("~",SUBSTITUTE(J$6,"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273))*HLOOKUP(LEFT(TRIM(J$6),FIND("~",SUBSTITUTE(J$6," ","~",LEN(TRIM(J$6))-LEN(SUBSTITUTE(TRIM(J$6)," ",""))))-1)&amp;" Total",$B$6:$BB$373,ROW($A273)-5,FALSE))</f>
        <v>0</v>
      </c>
      <c r="K273" s="10">
        <f ca="1">IF(K$5&lt;&gt;"",HLOOKUP(K$5,Functionalization!$G$6:$R$373,ROW($A273)-5,FALSE),IFERROR(INDEX(K$337:K$373,MATCH($F273,$B$337:$B$373,0))/VLOOKUP($F273,$B$337:$BB$373,MATCH(LEFT(TRIM(K$6),FIND("~",SUBSTITUTE(K$6,"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273))*HLOOKUP(LEFT(TRIM(K$6),FIND("~",SUBSTITUTE(K$6," ","~",LEN(TRIM(K$6))-LEN(SUBSTITUTE(TRIM(K$6)," ",""))))-1)&amp;" Total",$B$6:$BB$373,ROW($A273)-5,FALSE))</f>
        <v>677700</v>
      </c>
      <c r="L273" s="10">
        <f ca="1">IF(L$5&lt;&gt;"",HLOOKUP(L$5,Functionalization!$G$6:$R$373,ROW($A273)-5,FALSE),IFERROR(INDEX(L$337:L$373,MATCH($F273,$B$337:$B$373,0))/VLOOKUP($F273,$B$337:$BB$373,MATCH(LEFT(TRIM(L$6),FIND("~",SUBSTITUTE(L$6,"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273))*HLOOKUP(LEFT(TRIM(L$6),FIND("~",SUBSTITUTE(L$6," ","~",LEN(TRIM(L$6))-LEN(SUBSTITUTE(TRIM(L$6)," ",""))))-1)&amp;" Total",$B$6:$BB$373,ROW($A273)-5,FALSE))</f>
        <v>0</v>
      </c>
      <c r="M273" s="10">
        <f ca="1">IF(M$5&lt;&gt;"",HLOOKUP(M$5,Functionalization!$G$6:$R$373,ROW($A273)-5,FALSE),IFERROR(INDEX(M$337:M$373,MATCH($F273,$B$337:$B$373,0))/VLOOKUP($F273,$B$337:$BB$373,MATCH(LEFT(TRIM(M$6),FIND("~",SUBSTITUTE(M$6,"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273))*HLOOKUP(LEFT(TRIM(M$6),FIND("~",SUBSTITUTE(M$6," ","~",LEN(TRIM(M$6))-LEN(SUBSTITUTE(TRIM(M$6)," ",""))))-1)&amp;" Total",$B$6:$BB$373,ROW($A273)-5,FALSE))</f>
        <v>0</v>
      </c>
      <c r="N273" s="10">
        <f ca="1">IF(N$5&lt;&gt;"",HLOOKUP(N$5,Functionalization!$G$6:$R$373,ROW($A273)-5,FALSE),IFERROR(INDEX(N$337:N$373,MATCH($F273,$B$337:$B$373,0))/VLOOKUP($F273,$B$337:$BB$373,MATCH(LEFT(TRIM(N$6),FIND("~",SUBSTITUTE(N$6,"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273))*HLOOKUP(LEFT(TRIM(N$6),FIND("~",SUBSTITUTE(N$6," ","~",LEN(TRIM(N$6))-LEN(SUBSTITUTE(TRIM(N$6)," ",""))))-1)&amp;" Total",$B$6:$BB$373,ROW($A273)-5,FALSE))</f>
        <v>677700</v>
      </c>
      <c r="O273" s="10">
        <f ca="1">IF(O$5&lt;&gt;"",HLOOKUP(O$5,Functionalization!$G$6:$R$373,ROW($A273)-5,FALSE),IFERROR(INDEX(O$337:O$373,MATCH($F273,$B$337:$B$373,0))/VLOOKUP($F273,$B$337:$BB$373,MATCH(LEFT(TRIM(O$6),FIND("~",SUBSTITUTE(O$6,"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273))*HLOOKUP(LEFT(TRIM(O$6),FIND("~",SUBSTITUTE(O$6," ","~",LEN(TRIM(O$6))-LEN(SUBSTITUTE(TRIM(O$6)," ",""))))-1)&amp;" Total",$B$6:$BB$373,ROW($A273)-5,FALSE))</f>
        <v>0</v>
      </c>
      <c r="P273" s="10">
        <f ca="1">IF(P$5&lt;&gt;"",HLOOKUP(P$5,Functionalization!$G$6:$R$373,ROW($A273)-5,FALSE),IFERROR(INDEX(P$337:P$373,MATCH($F273,$B$337:$B$373,0))/VLOOKUP($F273,$B$337:$BB$373,MATCH(LEFT(TRIM(P$6),FIND("~",SUBSTITUTE(P$6,"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273))*HLOOKUP(LEFT(TRIM(P$6),FIND("~",SUBSTITUTE(P$6," ","~",LEN(TRIM(P$6))-LEN(SUBSTITUTE(TRIM(P$6)," ",""))))-1)&amp;" Total",$B$6:$BB$373,ROW($A273)-5,FALSE))</f>
        <v>0</v>
      </c>
      <c r="Q273" s="10">
        <f ca="1">IF(Q$5&lt;&gt;"",HLOOKUP(Q$5,Functionalization!$G$6:$R$373,ROW($A273)-5,FALSE),IFERROR(INDEX(Q$337:Q$373,MATCH($F273,$B$337:$B$373,0))/VLOOKUP($F273,$B$337:$BB$373,MATCH(LEFT(TRIM(Q$6),FIND("~",SUBSTITUTE(Q$6,"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273))*HLOOKUP(LEFT(TRIM(Q$6),FIND("~",SUBSTITUTE(Q$6," ","~",LEN(TRIM(Q$6))-LEN(SUBSTITUTE(TRIM(Q$6)," ",""))))-1)&amp;" Total",$B$6:$BB$373,ROW($A273)-5,FALSE))</f>
        <v>0</v>
      </c>
      <c r="R273" s="10">
        <f ca="1">IF(R$5&lt;&gt;"",HLOOKUP(R$5,Functionalization!$G$6:$R$373,ROW($A273)-5,FALSE),IFERROR(INDEX(R$337:R$373,MATCH($F273,$B$337:$B$373,0))/VLOOKUP($F273,$B$337:$BB$373,MATCH(LEFT(TRIM(R$6),FIND("~",SUBSTITUTE(R$6,"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273))*HLOOKUP(LEFT(TRIM(R$6),FIND("~",SUBSTITUTE(R$6," ","~",LEN(TRIM(R$6))-LEN(SUBSTITUTE(TRIM(R$6)," ",""))))-1)&amp;" Total",$B$6:$BB$373,ROW($A273)-5,FALSE))</f>
        <v>0</v>
      </c>
      <c r="S273" s="10">
        <f ca="1">IF(S$5&lt;&gt;"",HLOOKUP(S$5,Functionalization!$G$6:$R$373,ROW($A273)-5,FALSE),IFERROR(INDEX(S$337:S$373,MATCH($F273,$B$337:$B$373,0))/VLOOKUP($F273,$B$337:$BB$373,MATCH(LEFT(TRIM(S$6),FIND("~",SUBSTITUTE(S$6,"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273))*HLOOKUP(LEFT(TRIM(S$6),FIND("~",SUBSTITUTE(S$6," ","~",LEN(TRIM(S$6))-LEN(SUBSTITUTE(TRIM(S$6)," ",""))))-1)&amp;" Total",$B$6:$BB$373,ROW($A273)-5,FALSE))</f>
        <v>0</v>
      </c>
      <c r="T273" s="10">
        <f ca="1">IF(T$5&lt;&gt;"",HLOOKUP(T$5,Functionalization!$G$6:$R$373,ROW($A273)-5,FALSE),IFERROR(INDEX(T$337:T$373,MATCH($F273,$B$337:$B$373,0))/VLOOKUP($F273,$B$337:$BB$373,MATCH(LEFT(TRIM(T$6),FIND("~",SUBSTITUTE(T$6,"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273))*HLOOKUP(LEFT(TRIM(T$6),FIND("~",SUBSTITUTE(T$6," ","~",LEN(TRIM(T$6))-LEN(SUBSTITUTE(TRIM(T$6)," ",""))))-1)&amp;" Total",$B$6:$BB$373,ROW($A273)-5,FALSE))</f>
        <v>0</v>
      </c>
      <c r="U273" s="10">
        <f ca="1">IF(U$5&lt;&gt;"",HLOOKUP(U$5,Functionalization!$G$6:$R$373,ROW($A273)-5,FALSE),IFERROR(INDEX(U$337:U$373,MATCH($F273,$B$337:$B$373,0))/VLOOKUP($F273,$B$337:$BB$373,MATCH(LEFT(TRIM(U$6),FIND("~",SUBSTITUTE(U$6,"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273))*HLOOKUP(LEFT(TRIM(U$6),FIND("~",SUBSTITUTE(U$6," ","~",LEN(TRIM(U$6))-LEN(SUBSTITUTE(TRIM(U$6)," ",""))))-1)&amp;" Total",$B$6:$BB$373,ROW($A273)-5,FALSE))</f>
        <v>0</v>
      </c>
      <c r="V273" s="10">
        <f ca="1">IF(V$5&lt;&gt;"",HLOOKUP(V$5,Functionalization!$G$6:$R$373,ROW($A273)-5,FALSE),IFERROR(INDEX(V$337:V$373,MATCH($F273,$B$337:$B$373,0))/VLOOKUP($F273,$B$337:$BB$373,MATCH(LEFT(TRIM(V$6),FIND("~",SUBSTITUTE(V$6,"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273))*HLOOKUP(LEFT(TRIM(V$6),FIND("~",SUBSTITUTE(V$6," ","~",LEN(TRIM(V$6))-LEN(SUBSTITUTE(TRIM(V$6)," ",""))))-1)&amp;" Total",$B$6:$BB$373,ROW($A273)-5,FALSE))</f>
        <v>0</v>
      </c>
      <c r="W273" s="10">
        <f ca="1">IF(W$5&lt;&gt;"",HLOOKUP(W$5,Functionalization!$G$6:$R$373,ROW($A273)-5,FALSE),IFERROR(INDEX(W$337:W$373,MATCH($F273,$B$337:$B$373,0))/VLOOKUP($F273,$B$337:$BB$373,MATCH(LEFT(TRIM(W$6),FIND("~",SUBSTITUTE(W$6,"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273))*HLOOKUP(LEFT(TRIM(W$6),FIND("~",SUBSTITUTE(W$6," ","~",LEN(TRIM(W$6))-LEN(SUBSTITUTE(TRIM(W$6)," ",""))))-1)&amp;" Total",$B$6:$BB$373,ROW($A273)-5,FALSE))</f>
        <v>0</v>
      </c>
      <c r="X273" s="10">
        <f ca="1">IF(X$5&lt;&gt;"",HLOOKUP(X$5,Functionalization!$G$6:$R$373,ROW($A273)-5,FALSE),IFERROR(INDEX(X$337:X$373,MATCH($F273,$B$337:$B$373,0))/VLOOKUP($F273,$B$337:$BB$373,MATCH(LEFT(TRIM(X$6),FIND("~",SUBSTITUTE(X$6,"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273))*HLOOKUP(LEFT(TRIM(X$6),FIND("~",SUBSTITUTE(X$6," ","~",LEN(TRIM(X$6))-LEN(SUBSTITUTE(TRIM(X$6)," ",""))))-1)&amp;" Total",$B$6:$BB$373,ROW($A273)-5,FALSE))</f>
        <v>0</v>
      </c>
      <c r="Y273" s="10">
        <f ca="1">IF(Y$5&lt;&gt;"",HLOOKUP(Y$5,Functionalization!$G$6:$R$373,ROW($A273)-5,FALSE),IFERROR(INDEX(Y$337:Y$373,MATCH($F273,$B$337:$B$373,0))/VLOOKUP($F273,$B$337:$BB$373,MATCH(LEFT(TRIM(Y$6),FIND("~",SUBSTITUTE(Y$6,"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273))*HLOOKUP(LEFT(TRIM(Y$6),FIND("~",SUBSTITUTE(Y$6," ","~",LEN(TRIM(Y$6))-LEN(SUBSTITUTE(TRIM(Y$6)," ",""))))-1)&amp;" Total",$B$6:$BB$373,ROW($A273)-5,FALSE))</f>
        <v>0</v>
      </c>
      <c r="Z273" s="10">
        <f ca="1">IF(Z$5&lt;&gt;"",HLOOKUP(Z$5,Functionalization!$G$6:$R$373,ROW($A273)-5,FALSE),IFERROR(INDEX(Z$337:Z$373,MATCH($F273,$B$337:$B$373,0))/VLOOKUP($F273,$B$337:$BB$373,MATCH(LEFT(TRIM(Z$6),FIND("~",SUBSTITUTE(Z$6,"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273))*HLOOKUP(LEFT(TRIM(Z$6),FIND("~",SUBSTITUTE(Z$6," ","~",LEN(TRIM(Z$6))-LEN(SUBSTITUTE(TRIM(Z$6)," ",""))))-1)&amp;" Total",$B$6:$BB$373,ROW($A273)-5,FALSE))</f>
        <v>0</v>
      </c>
      <c r="AA273" s="10">
        <f ca="1">IF(AA$5&lt;&gt;"",HLOOKUP(AA$5,Functionalization!$G$6:$R$373,ROW($A273)-5,FALSE),IFERROR(INDEX(AA$337:AA$373,MATCH($F273,$B$337:$B$373,0))/VLOOKUP($F273,$B$337:$BB$373,MATCH(LEFT(TRIM(AA$6),FIND("~",SUBSTITUTE(AA$6,"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273))*HLOOKUP(LEFT(TRIM(AA$6),FIND("~",SUBSTITUTE(AA$6," ","~",LEN(TRIM(AA$6))-LEN(SUBSTITUTE(TRIM(AA$6)," ",""))))-1)&amp;" Total",$B$6:$BB$373,ROW($A273)-5,FALSE))</f>
        <v>0</v>
      </c>
      <c r="AB273" s="10">
        <f ca="1">IF(AB$5&lt;&gt;"",HLOOKUP(AB$5,Functionalization!$G$6:$R$373,ROW($A273)-5,FALSE),IFERROR(INDEX(AB$337:AB$373,MATCH($F273,$B$337:$B$373,0))/VLOOKUP($F273,$B$337:$BB$373,MATCH(LEFT(TRIM(AB$6),FIND("~",SUBSTITUTE(AB$6,"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273))*HLOOKUP(LEFT(TRIM(AB$6),FIND("~",SUBSTITUTE(AB$6," ","~",LEN(TRIM(AB$6))-LEN(SUBSTITUTE(TRIM(AB$6)," ",""))))-1)&amp;" Total",$B$6:$BB$373,ROW($A273)-5,FALSE))</f>
        <v>0</v>
      </c>
      <c r="AC273" s="10">
        <f ca="1">IF(AC$5&lt;&gt;"",HLOOKUP(AC$5,Functionalization!$G$6:$R$373,ROW($A273)-5,FALSE),IFERROR(INDEX(AC$337:AC$373,MATCH($F273,$B$337:$B$373,0))/VLOOKUP($F273,$B$337:$BB$373,MATCH(LEFT(TRIM(AC$6),FIND("~",SUBSTITUTE(AC$6,"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273))*HLOOKUP(LEFT(TRIM(AC$6),FIND("~",SUBSTITUTE(AC$6," ","~",LEN(TRIM(AC$6))-LEN(SUBSTITUTE(TRIM(AC$6)," ",""))))-1)&amp;" Total",$B$6:$BB$373,ROW($A273)-5,FALSE))</f>
        <v>0</v>
      </c>
      <c r="AD273" s="10">
        <f ca="1">IF(AD$5&lt;&gt;"",HLOOKUP(AD$5,Functionalization!$G$6:$R$373,ROW($A273)-5,FALSE),IFERROR(INDEX(AD$337:AD$373,MATCH($F273,$B$337:$B$373,0))/VLOOKUP($F273,$B$337:$BB$373,MATCH(LEFT(TRIM(AD$6),FIND("~",SUBSTITUTE(AD$6,"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273))*HLOOKUP(LEFT(TRIM(AD$6),FIND("~",SUBSTITUTE(AD$6," ","~",LEN(TRIM(AD$6))-LEN(SUBSTITUTE(TRIM(AD$6)," ",""))))-1)&amp;" Total",$B$6:$BB$373,ROW($A273)-5,FALSE))</f>
        <v>0</v>
      </c>
      <c r="AE273" s="10">
        <f ca="1">IF(AE$5&lt;&gt;"",HLOOKUP(AE$5,Functionalization!$G$6:$R$373,ROW($A273)-5,FALSE),IFERROR(INDEX(AE$337:AE$373,MATCH($F273,$B$337:$B$373,0))/VLOOKUP($F273,$B$337:$BB$373,MATCH(LEFT(TRIM(AE$6),FIND("~",SUBSTITUTE(AE$6,"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273))*HLOOKUP(LEFT(TRIM(AE$6),FIND("~",SUBSTITUTE(AE$6," ","~",LEN(TRIM(AE$6))-LEN(SUBSTITUTE(TRIM(AE$6)," ",""))))-1)&amp;" Total",$B$6:$BB$373,ROW($A273)-5,FALSE))</f>
        <v>0</v>
      </c>
      <c r="AF273" s="10">
        <f ca="1">IF(AF$5&lt;&gt;"",HLOOKUP(AF$5,Functionalization!$G$6:$R$373,ROW($A273)-5,FALSE),IFERROR(INDEX(AF$337:AF$373,MATCH($F273,$B$337:$B$373,0))/VLOOKUP($F273,$B$337:$BB$373,MATCH(LEFT(TRIM(AF$6),FIND("~",SUBSTITUTE(AF$6,"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273))*HLOOKUP(LEFT(TRIM(AF$6),FIND("~",SUBSTITUTE(AF$6," ","~",LEN(TRIM(AF$6))-LEN(SUBSTITUTE(TRIM(AF$6)," ",""))))-1)&amp;" Total",$B$6:$BB$373,ROW($A273)-5,FALSE))</f>
        <v>0</v>
      </c>
      <c r="AG273" s="10">
        <f ca="1">IF(AG$5&lt;&gt;"",HLOOKUP(AG$5,Functionalization!$G$6:$R$373,ROW($A273)-5,FALSE),IFERROR(INDEX(AG$337:AG$373,MATCH($F273,$B$337:$B$373,0))/VLOOKUP($F273,$B$337:$BB$373,MATCH(LEFT(TRIM(AG$6),FIND("~",SUBSTITUTE(AG$6,"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273))*HLOOKUP(LEFT(TRIM(AG$6),FIND("~",SUBSTITUTE(AG$6," ","~",LEN(TRIM(AG$6))-LEN(SUBSTITUTE(TRIM(AG$6)," ",""))))-1)&amp;" Total",$B$6:$BB$373,ROW($A273)-5,FALSE))</f>
        <v>0</v>
      </c>
      <c r="AH273" s="10">
        <f ca="1">IF(AH$5&lt;&gt;"",HLOOKUP(AH$5,Functionalization!$G$6:$R$373,ROW($A273)-5,FALSE),IFERROR(INDEX(AH$337:AH$373,MATCH($F273,$B$337:$B$373,0))/VLOOKUP($F273,$B$337:$BB$373,MATCH(LEFT(TRIM(AH$6),FIND("~",SUBSTITUTE(AH$6,"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273))*HLOOKUP(LEFT(TRIM(AH$6),FIND("~",SUBSTITUTE(AH$6," ","~",LEN(TRIM(AH$6))-LEN(SUBSTITUTE(TRIM(AH$6)," ",""))))-1)&amp;" Total",$B$6:$BB$373,ROW($A273)-5,FALSE))</f>
        <v>0</v>
      </c>
      <c r="AI273" s="10">
        <f ca="1">IF(AI$5&lt;&gt;"",HLOOKUP(AI$5,Functionalization!$G$6:$R$373,ROW($A273)-5,FALSE),IFERROR(INDEX(AI$337:AI$373,MATCH($F273,$B$337:$B$373,0))/VLOOKUP($F273,$B$337:$BB$373,MATCH(LEFT(TRIM(AI$6),FIND("~",SUBSTITUTE(AI$6,"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273))*HLOOKUP(LEFT(TRIM(AI$6),FIND("~",SUBSTITUTE(AI$6," ","~",LEN(TRIM(AI$6))-LEN(SUBSTITUTE(TRIM(AI$6)," ",""))))-1)&amp;" Total",$B$6:$BB$373,ROW($A273)-5,FALSE))</f>
        <v>0</v>
      </c>
      <c r="AJ273" s="10">
        <f ca="1">IF(AJ$5&lt;&gt;"",HLOOKUP(AJ$5,Functionalization!$G$6:$R$373,ROW($A273)-5,FALSE),IFERROR(INDEX(AJ$337:AJ$373,MATCH($F273,$B$337:$B$373,0))/VLOOKUP($F273,$B$337:$BB$373,MATCH(LEFT(TRIM(AJ$6),FIND("~",SUBSTITUTE(AJ$6,"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273))*HLOOKUP(LEFT(TRIM(AJ$6),FIND("~",SUBSTITUTE(AJ$6," ","~",LEN(TRIM(AJ$6))-LEN(SUBSTITUTE(TRIM(AJ$6)," ",""))))-1)&amp;" Total",$B$6:$BB$373,ROW($A273)-5,FALSE))</f>
        <v>0</v>
      </c>
      <c r="AK273" s="10">
        <f ca="1">IF(AK$5&lt;&gt;"",HLOOKUP(AK$5,Functionalization!$G$6:$R$373,ROW($A273)-5,FALSE),IFERROR(INDEX(AK$337:AK$373,MATCH($F273,$B$337:$B$373,0))/VLOOKUP($F273,$B$337:$BB$373,MATCH(LEFT(TRIM(AK$6),FIND("~",SUBSTITUTE(AK$6,"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273))*HLOOKUP(LEFT(TRIM(AK$6),FIND("~",SUBSTITUTE(AK$6," ","~",LEN(TRIM(AK$6))-LEN(SUBSTITUTE(TRIM(AK$6)," ",""))))-1)&amp;" Total",$B$6:$BB$373,ROW($A273)-5,FALSE))</f>
        <v>0</v>
      </c>
      <c r="AL273" s="10">
        <f ca="1">IF(AL$5&lt;&gt;"",HLOOKUP(AL$5,Functionalization!$G$6:$R$373,ROW($A273)-5,FALSE),IFERROR(INDEX(AL$337:AL$373,MATCH($F273,$B$337:$B$373,0))/VLOOKUP($F273,$B$337:$BB$373,MATCH(LEFT(TRIM(AL$6),FIND("~",SUBSTITUTE(AL$6,"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273))*HLOOKUP(LEFT(TRIM(AL$6),FIND("~",SUBSTITUTE(AL$6," ","~",LEN(TRIM(AL$6))-LEN(SUBSTITUTE(TRIM(AL$6)," ",""))))-1)&amp;" Total",$B$6:$BB$373,ROW($A273)-5,FALSE))</f>
        <v>0</v>
      </c>
      <c r="AM273" s="10">
        <f ca="1">IF(AM$5&lt;&gt;"",HLOOKUP(AM$5,Functionalization!$G$6:$R$373,ROW($A273)-5,FALSE),IFERROR(INDEX(AM$337:AM$373,MATCH($F273,$B$337:$B$373,0))/VLOOKUP($F273,$B$337:$BB$373,MATCH(LEFT(TRIM(AM$6),FIND("~",SUBSTITUTE(AM$6,"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273))*HLOOKUP(LEFT(TRIM(AM$6),FIND("~",SUBSTITUTE(AM$6," ","~",LEN(TRIM(AM$6))-LEN(SUBSTITUTE(TRIM(AM$6)," ",""))))-1)&amp;" Total",$B$6:$BB$373,ROW($A273)-5,FALSE))</f>
        <v>0</v>
      </c>
      <c r="AN273" s="10">
        <f ca="1">IF(AN$5&lt;&gt;"",HLOOKUP(AN$5,Functionalization!$G$6:$R$373,ROW($A273)-5,FALSE),IFERROR(INDEX(AN$337:AN$373,MATCH($F273,$B$337:$B$373,0))/VLOOKUP($F273,$B$337:$BB$373,MATCH(LEFT(TRIM(AN$6),FIND("~",SUBSTITUTE(AN$6,"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273))*HLOOKUP(LEFT(TRIM(AN$6),FIND("~",SUBSTITUTE(AN$6," ","~",LEN(TRIM(AN$6))-LEN(SUBSTITUTE(TRIM(AN$6)," ",""))))-1)&amp;" Total",$B$6:$BB$373,ROW($A273)-5,FALSE))</f>
        <v>0</v>
      </c>
      <c r="AO273" s="10">
        <f ca="1">IF(AO$5&lt;&gt;"",HLOOKUP(AO$5,Functionalization!$G$6:$R$373,ROW($A273)-5,FALSE),IFERROR(INDEX(AO$337:AO$373,MATCH($F273,$B$337:$B$373,0))/VLOOKUP($F273,$B$337:$BB$373,MATCH(LEFT(TRIM(AO$6),FIND("~",SUBSTITUTE(AO$6,"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273))*HLOOKUP(LEFT(TRIM(AO$6),FIND("~",SUBSTITUTE(AO$6," ","~",LEN(TRIM(AO$6))-LEN(SUBSTITUTE(TRIM(AO$6)," ",""))))-1)&amp;" Total",$B$6:$BB$373,ROW($A273)-5,FALSE))</f>
        <v>0</v>
      </c>
      <c r="AP273" s="10">
        <f ca="1">IF(AP$5&lt;&gt;"",HLOOKUP(AP$5,Functionalization!$G$6:$R$373,ROW($A273)-5,FALSE),IFERROR(INDEX(AP$337:AP$373,MATCH($F273,$B$337:$B$373,0))/VLOOKUP($F273,$B$337:$BB$373,MATCH(LEFT(TRIM(AP$6),FIND("~",SUBSTITUTE(AP$6,"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273))*HLOOKUP(LEFT(TRIM(AP$6),FIND("~",SUBSTITUTE(AP$6," ","~",LEN(TRIM(AP$6))-LEN(SUBSTITUTE(TRIM(AP$6)," ",""))))-1)&amp;" Total",$B$6:$BB$373,ROW($A273)-5,FALSE))</f>
        <v>0</v>
      </c>
      <c r="AQ273" s="10">
        <f ca="1">IF(AQ$5&lt;&gt;"",HLOOKUP(AQ$5,Functionalization!$G$6:$R$373,ROW($A273)-5,FALSE),IFERROR(INDEX(AQ$337:AQ$373,MATCH($F273,$B$337:$B$373,0))/VLOOKUP($F273,$B$337:$BB$373,MATCH(LEFT(TRIM(AQ$6),FIND("~",SUBSTITUTE(AQ$6,"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273))*HLOOKUP(LEFT(TRIM(AQ$6),FIND("~",SUBSTITUTE(AQ$6," ","~",LEN(TRIM(AQ$6))-LEN(SUBSTITUTE(TRIM(AQ$6)," ",""))))-1)&amp;" Total",$B$6:$BB$373,ROW($A273)-5,FALSE))</f>
        <v>0</v>
      </c>
      <c r="AR273" s="10">
        <f ca="1">IF(AR$5&lt;&gt;"",HLOOKUP(AR$5,Functionalization!$G$6:$R$373,ROW($A273)-5,FALSE),IFERROR(INDEX(AR$337:AR$373,MATCH($F273,$B$337:$B$373,0))/VLOOKUP($F273,$B$337:$BB$373,MATCH(LEFT(TRIM(AR$6),FIND("~",SUBSTITUTE(AR$6,"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273))*HLOOKUP(LEFT(TRIM(AR$6),FIND("~",SUBSTITUTE(AR$6," ","~",LEN(TRIM(AR$6))-LEN(SUBSTITUTE(TRIM(AR$6)," ",""))))-1)&amp;" Total",$B$6:$BB$373,ROW($A273)-5,FALSE))</f>
        <v>0</v>
      </c>
      <c r="AS273" s="10">
        <f ca="1">IF(AS$5&lt;&gt;"",HLOOKUP(AS$5,Functionalization!$G$6:$R$373,ROW($A273)-5,FALSE),IFERROR(INDEX(AS$337:AS$373,MATCH($F273,$B$337:$B$373,0))/VLOOKUP($F273,$B$337:$BB$373,MATCH(LEFT(TRIM(AS$6),FIND("~",SUBSTITUTE(AS$6,"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273))*HLOOKUP(LEFT(TRIM(AS$6),FIND("~",SUBSTITUTE(AS$6," ","~",LEN(TRIM(AS$6))-LEN(SUBSTITUTE(TRIM(AS$6)," ",""))))-1)&amp;" Total",$B$6:$BB$373,ROW($A273)-5,FALSE))</f>
        <v>0</v>
      </c>
      <c r="AT273" s="10">
        <f ca="1">IF(AT$5&lt;&gt;"",HLOOKUP(AT$5,Functionalization!$G$6:$R$373,ROW($A273)-5,FALSE),IFERROR(INDEX(AT$337:AT$373,MATCH($F273,$B$337:$B$373,0))/VLOOKUP($F273,$B$337:$BB$373,MATCH(LEFT(TRIM(AT$6),FIND("~",SUBSTITUTE(AT$6,"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273))*HLOOKUP(LEFT(TRIM(AT$6),FIND("~",SUBSTITUTE(AT$6," ","~",LEN(TRIM(AT$6))-LEN(SUBSTITUTE(TRIM(AT$6)," ",""))))-1)&amp;" Total",$B$6:$BB$373,ROW($A273)-5,FALSE))</f>
        <v>0</v>
      </c>
      <c r="AU273" s="10">
        <f ca="1">IF(AU$5&lt;&gt;"",HLOOKUP(AU$5,Functionalization!$G$6:$R$373,ROW($A273)-5,FALSE),IFERROR(INDEX(AU$337:AU$373,MATCH($F273,$B$337:$B$373,0))/VLOOKUP($F273,$B$337:$BB$373,MATCH(LEFT(TRIM(AU$6),FIND("~",SUBSTITUTE(AU$6,"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273))*HLOOKUP(LEFT(TRIM(AU$6),FIND("~",SUBSTITUTE(AU$6," ","~",LEN(TRIM(AU$6))-LEN(SUBSTITUTE(TRIM(AU$6)," ",""))))-1)&amp;" Total",$B$6:$BB$373,ROW($A273)-5,FALSE))</f>
        <v>0</v>
      </c>
      <c r="AV273" s="10">
        <f ca="1">IF(AV$5&lt;&gt;"",HLOOKUP(AV$5,Functionalization!$G$6:$R$373,ROW($A273)-5,FALSE),IFERROR(INDEX(AV$337:AV$373,MATCH($F273,$B$337:$B$373,0))/VLOOKUP($F273,$B$337:$BB$373,MATCH(LEFT(TRIM(AV$6),FIND("~",SUBSTITUTE(AV$6,"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273))*HLOOKUP(LEFT(TRIM(AV$6),FIND("~",SUBSTITUTE(AV$6," ","~",LEN(TRIM(AV$6))-LEN(SUBSTITUTE(TRIM(AV$6)," ",""))))-1)&amp;" Total",$B$6:$BB$373,ROW($A273)-5,FALSE))</f>
        <v>0</v>
      </c>
      <c r="AW273" s="10">
        <f ca="1">IF(AW$5&lt;&gt;"",HLOOKUP(AW$5,Functionalization!$G$6:$R$373,ROW($A273)-5,FALSE),IFERROR(INDEX(AW$337:AW$373,MATCH($F273,$B$337:$B$373,0))/VLOOKUP($F273,$B$337:$BB$373,MATCH(LEFT(TRIM(AW$6),FIND("~",SUBSTITUTE(AW$6,"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273))*HLOOKUP(LEFT(TRIM(AW$6),FIND("~",SUBSTITUTE(AW$6," ","~",LEN(TRIM(AW$6))-LEN(SUBSTITUTE(TRIM(AW$6)," ",""))))-1)&amp;" Total",$B$6:$BB$373,ROW($A273)-5,FALSE))</f>
        <v>0</v>
      </c>
      <c r="AX273" s="10">
        <f ca="1">IF(AX$5&lt;&gt;"",HLOOKUP(AX$5,Functionalization!$G$6:$R$373,ROW($A273)-5,FALSE),IFERROR(INDEX(AX$337:AX$373,MATCH($F273,$B$337:$B$373,0))/VLOOKUP($F273,$B$337:$BB$373,MATCH(LEFT(TRIM(AX$6),FIND("~",SUBSTITUTE(AX$6,"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273))*HLOOKUP(LEFT(TRIM(AX$6),FIND("~",SUBSTITUTE(AX$6," ","~",LEN(TRIM(AX$6))-LEN(SUBSTITUTE(TRIM(AX$6)," ",""))))-1)&amp;" Total",$B$6:$BB$373,ROW($A273)-5,FALSE))</f>
        <v>0</v>
      </c>
      <c r="AY273" s="10">
        <f ca="1">IF(AY$5&lt;&gt;"",HLOOKUP(AY$5,Functionalization!$G$6:$R$373,ROW($A273)-5,FALSE),IFERROR(INDEX(AY$337:AY$373,MATCH($F273,$B$337:$B$373,0))/VLOOKUP($F273,$B$337:$BB$373,MATCH(LEFT(TRIM(AY$6),FIND("~",SUBSTITUTE(AY$6,"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273))*HLOOKUP(LEFT(TRIM(AY$6),FIND("~",SUBSTITUTE(AY$6," ","~",LEN(TRIM(AY$6))-LEN(SUBSTITUTE(TRIM(AY$6)," ",""))))-1)&amp;" Total",$B$6:$BB$373,ROW($A273)-5,FALSE))</f>
        <v>0</v>
      </c>
      <c r="AZ273" s="10">
        <f ca="1">IF(AZ$5&lt;&gt;"",HLOOKUP(AZ$5,Functionalization!$G$6:$R$373,ROW($A273)-5,FALSE),IFERROR(INDEX(AZ$337:AZ$373,MATCH($F273,$B$337:$B$373,0))/VLOOKUP($F273,$B$337:$BB$373,MATCH(LEFT(TRIM(AZ$6),FIND("~",SUBSTITUTE(AZ$6,"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273))*HLOOKUP(LEFT(TRIM(AZ$6),FIND("~",SUBSTITUTE(AZ$6," ","~",LEN(TRIM(AZ$6))-LEN(SUBSTITUTE(TRIM(AZ$6)," ",""))))-1)&amp;" Total",$B$6:$BB$373,ROW($A273)-5,FALSE))</f>
        <v>0</v>
      </c>
      <c r="BA273" s="10">
        <f ca="1">IF(BA$5&lt;&gt;"",HLOOKUP(BA$5,Functionalization!$G$6:$R$373,ROW($A273)-5,FALSE),IFERROR(INDEX(BA$337:BA$373,MATCH($F273,$B$337:$B$373,0))/VLOOKUP($F273,$B$337:$BB$373,MATCH(LEFT(TRIM(BA$6),FIND("~",SUBSTITUTE(BA$6,"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273))*HLOOKUP(LEFT(TRIM(BA$6),FIND("~",SUBSTITUTE(BA$6," ","~",LEN(TRIM(BA$6))-LEN(SUBSTITUTE(TRIM(BA$6)," ",""))))-1)&amp;" Total",$B$6:$BB$373,ROW($A273)-5,FALSE))</f>
        <v>0</v>
      </c>
      <c r="BB273" s="10">
        <f ca="1">IF(BB$5&lt;&gt;"",HLOOKUP(BB$5,Functionalization!$G$6:$R$373,ROW($A273)-5,FALSE),IFERROR(INDEX(BB$337:BB$373,MATCH($F273,$B$337:$B$373,0))/VLOOKUP($F273,$B$337:$BB$373,MATCH(LEFT(TRIM(BB$6),FIND("~",SUBSTITUTE(BB$6,"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273))*HLOOKUP(LEFT(TRIM(BB$6),FIND("~",SUBSTITUTE(BB$6," ","~",LEN(TRIM(BB$6))-LEN(SUBSTITUTE(TRIM(BB$6)," ",""))))-1)&amp;" Total",$B$6:$BB$373,ROW($A273)-5,FALSE))</f>
        <v>0</v>
      </c>
      <c r="BD273">
        <f ca="1">IFERROR(IF(SUMIF($G$6:$BB$6,BD$6&amp;" Total",$G273:$BB273)-(SUMIF($G$6:$BB$6,BD$6&amp;" "&amp;'Input-Func_Class'!$D$22,$G273:$BB273)+IFERROR(SUMIF($G$6:$BB$6,BD$6&amp;" "&amp;'Input-Func_Class'!$E$22,$G273:$BB273),SUMIF($G$6:$BB$6,BD$6&amp;" "&amp;'Input-Func_Class'!$B$24,$G273:$BB273))+SUMIF($G$6:$BB$6,BD$6&amp;" "&amp;'Input-Func_Class'!$F$22,$G273:$BB273))&lt;Check_Limit,0,1),1)</f>
        <v>0</v>
      </c>
      <c r="BE273">
        <f ca="1">IFERROR(IF(SUMIF($G$6:$BB$6,BE$6&amp;" Total",$G273:$BB273)-(SUMIF($G$6:$BB$6,BE$6&amp;" "&amp;'Input-Func_Class'!$D$22,$G273:$BB273)+IFERROR(SUMIF($G$6:$BB$6,BE$6&amp;" "&amp;'Input-Func_Class'!$E$22,$G273:$BB273),SUMIF($G$6:$BB$6,BE$6&amp;" "&amp;'Input-Func_Class'!$B$24,$G273:$BB273))+SUMIF($G$6:$BB$6,BE$6&amp;" "&amp;'Input-Func_Class'!$F$22,$G273:$BB273))&lt;Check_Limit,0,1),1)</f>
        <v>0</v>
      </c>
      <c r="BF273">
        <f ca="1">IFERROR(IF(SUMIF($G$6:$BB$6,BF$6&amp;" Total",$G273:$BB273)-(SUMIF($G$6:$BB$6,BF$6&amp;" "&amp;'Input-Func_Class'!$D$22,$G273:$BB273)+IFERROR(SUMIF($G$6:$BB$6,BF$6&amp;" "&amp;'Input-Func_Class'!$E$22,$G273:$BB273),SUMIF($G$6:$BB$6,BF$6&amp;" "&amp;'Input-Func_Class'!$B$24,$G273:$BB273))+SUMIF($G$6:$BB$6,BF$6&amp;" "&amp;'Input-Func_Class'!$F$22,$G273:$BB273))&lt;Check_Limit,0,1),1)</f>
        <v>0</v>
      </c>
      <c r="BG273">
        <f ca="1">IFERROR(IF(SUMIF($G$6:$BB$6,BG$6&amp;" Total",$G273:$BB273)-(SUMIF($G$6:$BB$6,BG$6&amp;" "&amp;'Input-Func_Class'!$D$22,$G273:$BB273)+IFERROR(SUMIF($G$6:$BB$6,BG$6&amp;" "&amp;'Input-Func_Class'!$E$22,$G273:$BB273),SUMIF($G$6:$BB$6,BG$6&amp;" "&amp;'Input-Func_Class'!$B$24,$G273:$BB273))+SUMIF($G$6:$BB$6,BG$6&amp;" "&amp;'Input-Func_Class'!$F$22,$G273:$BB273))&lt;Check_Limit,0,1),1)</f>
        <v>0</v>
      </c>
      <c r="BH273">
        <f ca="1">IFERROR(IF(SUMIF($G$6:$BB$6,BH$6&amp;" Total",$G273:$BB273)-(SUMIF($G$6:$BB$6,BH$6&amp;" "&amp;'Input-Func_Class'!$D$22,$G273:$BB273)+IFERROR(SUMIF($G$6:$BB$6,BH$6&amp;" "&amp;'Input-Func_Class'!$E$22,$G273:$BB273),SUMIF($G$6:$BB$6,BH$6&amp;" "&amp;'Input-Func_Class'!$B$24,$G273:$BB273))+SUMIF($G$6:$BB$6,BH$6&amp;" "&amp;'Input-Func_Class'!$F$22,$G273:$BB273))&lt;Check_Limit,0,1),1)</f>
        <v>0</v>
      </c>
      <c r="BI273">
        <f ca="1">IFERROR(IF(SUMIF($G$6:$BB$6,BI$6&amp;" Total",$G273:$BB273)-(SUMIF($G$6:$BB$6,BI$6&amp;" "&amp;'Input-Func_Class'!$D$22,$G273:$BB273)+IFERROR(SUMIF($G$6:$BB$6,BI$6&amp;" "&amp;'Input-Func_Class'!$E$22,$G273:$BB273),SUMIF($G$6:$BB$6,BI$6&amp;" "&amp;'Input-Func_Class'!$B$24,$G273:$BB273))+SUMIF($G$6:$BB$6,BI$6&amp;" "&amp;'Input-Func_Class'!$F$22,$G273:$BB273))&lt;Check_Limit,0,1),1)</f>
        <v>0</v>
      </c>
      <c r="BJ273">
        <f ca="1">IFERROR(IF(SUMIF($G$6:$BB$6,BJ$6&amp;" Total",$G273:$BB273)-(SUMIF($G$6:$BB$6,BJ$6&amp;" "&amp;'Input-Func_Class'!$D$22,$G273:$BB273)+IFERROR(SUMIF($G$6:$BB$6,BJ$6&amp;" "&amp;'Input-Func_Class'!$E$22,$G273:$BB273),SUMIF($G$6:$BB$6,BJ$6&amp;" "&amp;'Input-Func_Class'!$B$24,$G273:$BB273))+SUMIF($G$6:$BB$6,BJ$6&amp;" "&amp;'Input-Func_Class'!$F$22,$G273:$BB273))&lt;Check_Limit,0,1),1)</f>
        <v>0</v>
      </c>
      <c r="BK273">
        <f ca="1">IFERROR(IF(SUMIF($G$6:$BB$6,BK$6&amp;" Total",$G273:$BB273)-(SUMIF($G$6:$BB$6,BK$6&amp;" "&amp;'Input-Func_Class'!$D$22,$G273:$BB273)+IFERROR(SUMIF($G$6:$BB$6,BK$6&amp;" "&amp;'Input-Func_Class'!$E$22,$G273:$BB273),SUMIF($G$6:$BB$6,BK$6&amp;" "&amp;'Input-Func_Class'!$B$24,$G273:$BB273))+SUMIF($G$6:$BB$6,BK$6&amp;" "&amp;'Input-Func_Class'!$F$22,$G273:$BB273))&lt;Check_Limit,0,1),1)</f>
        <v>0</v>
      </c>
      <c r="BL273">
        <f ca="1">IFERROR(IF(SUMIF($G$6:$BB$6,BL$6&amp;" Total",$G273:$BB273)-(SUMIF($G$6:$BB$6,BL$6&amp;" "&amp;'Input-Func_Class'!$D$22,$G273:$BB273)+IFERROR(SUMIF($G$6:$BB$6,BL$6&amp;" "&amp;'Input-Func_Class'!$E$22,$G273:$BB273),SUMIF($G$6:$BB$6,BL$6&amp;" "&amp;'Input-Func_Class'!$B$24,$G273:$BB273))+SUMIF($G$6:$BB$6,BL$6&amp;" "&amp;'Input-Func_Class'!$F$22,$G273:$BB273))&lt;Check_Limit,0,1),1)</f>
        <v>0</v>
      </c>
      <c r="BM273">
        <f ca="1">IFERROR(IF(SUMIF($G$6:$BB$6,BM$6&amp;" Total",$G273:$BB273)-(SUMIF($G$6:$BB$6,BM$6&amp;" "&amp;'Input-Func_Class'!$D$22,$G273:$BB273)+IFERROR(SUMIF($G$6:$BB$6,BM$6&amp;" "&amp;'Input-Func_Class'!$E$22,$G273:$BB273),SUMIF($G$6:$BB$6,BM$6&amp;" "&amp;'Input-Func_Class'!$B$24,$G273:$BB273))+SUMIF($G$6:$BB$6,BM$6&amp;" "&amp;'Input-Func_Class'!$F$22,$G273:$BB273))&lt;Check_Limit,0,1),1)</f>
        <v>0</v>
      </c>
      <c r="BN273">
        <f ca="1">IFERROR(IF(SUMIF($G$6:$BB$6,BN$6&amp;" Total",$G273:$BB273)-(SUMIF($G$6:$BB$6,BN$6&amp;" "&amp;'Input-Func_Class'!$D$22,$G273:$BB273)+IFERROR(SUMIF($G$6:$BB$6,BN$6&amp;" "&amp;'Input-Func_Class'!$E$22,$G273:$BB273),SUMIF($G$6:$BB$6,BN$6&amp;" "&amp;'Input-Func_Class'!$B$24,$G273:$BB273))+SUMIF($G$6:$BB$6,BN$6&amp;" "&amp;'Input-Func_Class'!$F$22,$G273:$BB273))&lt;Check_Limit,0,1),1)</f>
        <v>0</v>
      </c>
      <c r="BO273">
        <f ca="1">IFERROR(IF(SUMIF($G$6:$BB$6,BO$6&amp;" Total",$G273:$BB273)-(SUMIF($G$6:$BB$6,BO$6&amp;" "&amp;'Input-Func_Class'!$D$22,$G273:$BB273)+IFERROR(SUMIF($G$6:$BB$6,BO$6&amp;" "&amp;'Input-Func_Class'!$E$22,$G273:$BB273),SUMIF($G$6:$BB$6,BO$6&amp;" "&amp;'Input-Func_Class'!$B$24,$G273:$BB273))+SUMIF($G$6:$BB$6,BO$6&amp;" "&amp;'Input-Func_Class'!$F$22,$G273:$BB273))&lt;Check_Limit,0,1),1)</f>
        <v>0</v>
      </c>
    </row>
    <row r="274" spans="1:67" outlineLevel="1">
      <c r="A274" s="31">
        <f>IF(ISBLANK('Input-Accounts'!A274),"",'Input-Accounts'!A274)</f>
        <v>244</v>
      </c>
      <c r="B274" s="53" t="str">
        <f>IF(ISBLANK('Input-Accounts'!B274),"",'Input-Accounts'!B274)</f>
        <v>METER INSTALLATIONS (Less SMRP)</v>
      </c>
      <c r="C274" s="31">
        <f>IF(ISBLANK('Input-Accounts'!C274),"",'Input-Accounts'!C274)</f>
        <v>382</v>
      </c>
      <c r="D274" s="10">
        <f>Functionalization!$D274</f>
        <v>244863.75</v>
      </c>
      <c r="E274" s="10">
        <f t="shared" ca="1" si="75"/>
        <v>0</v>
      </c>
      <c r="F274" s="3" t="str">
        <f>IF($D274=0,"-",IF('Input-Accounts'!$E274&lt;&gt;0,'Input-Accounts'!$E274,'Input-Accounts'!$G274))</f>
        <v>CUSTOMER</v>
      </c>
      <c r="G274" s="10">
        <f ca="1">IF(G$5&lt;&gt;"",HLOOKUP(G$5,Functionalization!$G$6:$R$373,ROW($A274)-5,FALSE),IFERROR(INDEX(G$337:G$373,MATCH($F274,$B$337:$B$373,0))/VLOOKUP($F274,$B$337:$BB$373,MATCH(LEFT(TRIM(G$6),FIND("~",SUBSTITUTE(G$6,"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274))*HLOOKUP(LEFT(TRIM(G$6),FIND("~",SUBSTITUTE(G$6," ","~",LEN(TRIM(G$6))-LEN(SUBSTITUTE(TRIM(G$6)," ",""))))-1)&amp;" Total",$B$6:$BB$373,ROW($A274)-5,FALSE))</f>
        <v>0</v>
      </c>
      <c r="H274" s="10">
        <f ca="1">IF(H$5&lt;&gt;"",HLOOKUP(H$5,Functionalization!$G$6:$R$373,ROW($A274)-5,FALSE),IFERROR(INDEX(H$337:H$373,MATCH($F274,$B$337:$B$373,0))/VLOOKUP($F274,$B$337:$BB$373,MATCH(LEFT(TRIM(H$6),FIND("~",SUBSTITUTE(H$6,"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274))*HLOOKUP(LEFT(TRIM(H$6),FIND("~",SUBSTITUTE(H$6," ","~",LEN(TRIM(H$6))-LEN(SUBSTITUTE(TRIM(H$6)," ",""))))-1)&amp;" Total",$B$6:$BB$373,ROW($A274)-5,FALSE))</f>
        <v>0</v>
      </c>
      <c r="I274" s="10">
        <f ca="1">IF(I$5&lt;&gt;"",HLOOKUP(I$5,Functionalization!$G$6:$R$373,ROW($A274)-5,FALSE),IFERROR(INDEX(I$337:I$373,MATCH($F274,$B$337:$B$373,0))/VLOOKUP($F274,$B$337:$BB$373,MATCH(LEFT(TRIM(I$6),FIND("~",SUBSTITUTE(I$6,"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274))*HLOOKUP(LEFT(TRIM(I$6),FIND("~",SUBSTITUTE(I$6," ","~",LEN(TRIM(I$6))-LEN(SUBSTITUTE(TRIM(I$6)," ",""))))-1)&amp;" Total",$B$6:$BB$373,ROW($A274)-5,FALSE))</f>
        <v>0</v>
      </c>
      <c r="J274" s="10">
        <f ca="1">IF(J$5&lt;&gt;"",HLOOKUP(J$5,Functionalization!$G$6:$R$373,ROW($A274)-5,FALSE),IFERROR(INDEX(J$337:J$373,MATCH($F274,$B$337:$B$373,0))/VLOOKUP($F274,$B$337:$BB$373,MATCH(LEFT(TRIM(J$6),FIND("~",SUBSTITUTE(J$6,"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274))*HLOOKUP(LEFT(TRIM(J$6),FIND("~",SUBSTITUTE(J$6," ","~",LEN(TRIM(J$6))-LEN(SUBSTITUTE(TRIM(J$6)," ",""))))-1)&amp;" Total",$B$6:$BB$373,ROW($A274)-5,FALSE))</f>
        <v>0</v>
      </c>
      <c r="K274" s="10">
        <f ca="1">IF(K$5&lt;&gt;"",HLOOKUP(K$5,Functionalization!$G$6:$R$373,ROW($A274)-5,FALSE),IFERROR(INDEX(K$337:K$373,MATCH($F274,$B$337:$B$373,0))/VLOOKUP($F274,$B$337:$BB$373,MATCH(LEFT(TRIM(K$6),FIND("~",SUBSTITUTE(K$6,"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274))*HLOOKUP(LEFT(TRIM(K$6),FIND("~",SUBSTITUTE(K$6," ","~",LEN(TRIM(K$6))-LEN(SUBSTITUTE(TRIM(K$6)," ",""))))-1)&amp;" Total",$B$6:$BB$373,ROW($A274)-5,FALSE))</f>
        <v>244863.75</v>
      </c>
      <c r="L274" s="10">
        <f ca="1">IF(L$5&lt;&gt;"",HLOOKUP(L$5,Functionalization!$G$6:$R$373,ROW($A274)-5,FALSE),IFERROR(INDEX(L$337:L$373,MATCH($F274,$B$337:$B$373,0))/VLOOKUP($F274,$B$337:$BB$373,MATCH(LEFT(TRIM(L$6),FIND("~",SUBSTITUTE(L$6,"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274))*HLOOKUP(LEFT(TRIM(L$6),FIND("~",SUBSTITUTE(L$6," ","~",LEN(TRIM(L$6))-LEN(SUBSTITUTE(TRIM(L$6)," ",""))))-1)&amp;" Total",$B$6:$BB$373,ROW($A274)-5,FALSE))</f>
        <v>0</v>
      </c>
      <c r="M274" s="10">
        <f ca="1">IF(M$5&lt;&gt;"",HLOOKUP(M$5,Functionalization!$G$6:$R$373,ROW($A274)-5,FALSE),IFERROR(INDEX(M$337:M$373,MATCH($F274,$B$337:$B$373,0))/VLOOKUP($F274,$B$337:$BB$373,MATCH(LEFT(TRIM(M$6),FIND("~",SUBSTITUTE(M$6,"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274))*HLOOKUP(LEFT(TRIM(M$6),FIND("~",SUBSTITUTE(M$6," ","~",LEN(TRIM(M$6))-LEN(SUBSTITUTE(TRIM(M$6)," ",""))))-1)&amp;" Total",$B$6:$BB$373,ROW($A274)-5,FALSE))</f>
        <v>0</v>
      </c>
      <c r="N274" s="10">
        <f ca="1">IF(N$5&lt;&gt;"",HLOOKUP(N$5,Functionalization!$G$6:$R$373,ROW($A274)-5,FALSE),IFERROR(INDEX(N$337:N$373,MATCH($F274,$B$337:$B$373,0))/VLOOKUP($F274,$B$337:$BB$373,MATCH(LEFT(TRIM(N$6),FIND("~",SUBSTITUTE(N$6,"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274))*HLOOKUP(LEFT(TRIM(N$6),FIND("~",SUBSTITUTE(N$6," ","~",LEN(TRIM(N$6))-LEN(SUBSTITUTE(TRIM(N$6)," ",""))))-1)&amp;" Total",$B$6:$BB$373,ROW($A274)-5,FALSE))</f>
        <v>244863.75</v>
      </c>
      <c r="O274" s="10">
        <f ca="1">IF(O$5&lt;&gt;"",HLOOKUP(O$5,Functionalization!$G$6:$R$373,ROW($A274)-5,FALSE),IFERROR(INDEX(O$337:O$373,MATCH($F274,$B$337:$B$373,0))/VLOOKUP($F274,$B$337:$BB$373,MATCH(LEFT(TRIM(O$6),FIND("~",SUBSTITUTE(O$6,"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274))*HLOOKUP(LEFT(TRIM(O$6),FIND("~",SUBSTITUTE(O$6," ","~",LEN(TRIM(O$6))-LEN(SUBSTITUTE(TRIM(O$6)," ",""))))-1)&amp;" Total",$B$6:$BB$373,ROW($A274)-5,FALSE))</f>
        <v>0</v>
      </c>
      <c r="P274" s="10">
        <f ca="1">IF(P$5&lt;&gt;"",HLOOKUP(P$5,Functionalization!$G$6:$R$373,ROW($A274)-5,FALSE),IFERROR(INDEX(P$337:P$373,MATCH($F274,$B$337:$B$373,0))/VLOOKUP($F274,$B$337:$BB$373,MATCH(LEFT(TRIM(P$6),FIND("~",SUBSTITUTE(P$6,"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274))*HLOOKUP(LEFT(TRIM(P$6),FIND("~",SUBSTITUTE(P$6," ","~",LEN(TRIM(P$6))-LEN(SUBSTITUTE(TRIM(P$6)," ",""))))-1)&amp;" Total",$B$6:$BB$373,ROW($A274)-5,FALSE))</f>
        <v>0</v>
      </c>
      <c r="Q274" s="10">
        <f ca="1">IF(Q$5&lt;&gt;"",HLOOKUP(Q$5,Functionalization!$G$6:$R$373,ROW($A274)-5,FALSE),IFERROR(INDEX(Q$337:Q$373,MATCH($F274,$B$337:$B$373,0))/VLOOKUP($F274,$B$337:$BB$373,MATCH(LEFT(TRIM(Q$6),FIND("~",SUBSTITUTE(Q$6,"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274))*HLOOKUP(LEFT(TRIM(Q$6),FIND("~",SUBSTITUTE(Q$6," ","~",LEN(TRIM(Q$6))-LEN(SUBSTITUTE(TRIM(Q$6)," ",""))))-1)&amp;" Total",$B$6:$BB$373,ROW($A274)-5,FALSE))</f>
        <v>0</v>
      </c>
      <c r="R274" s="10">
        <f ca="1">IF(R$5&lt;&gt;"",HLOOKUP(R$5,Functionalization!$G$6:$R$373,ROW($A274)-5,FALSE),IFERROR(INDEX(R$337:R$373,MATCH($F274,$B$337:$B$373,0))/VLOOKUP($F274,$B$337:$BB$373,MATCH(LEFT(TRIM(R$6),FIND("~",SUBSTITUTE(R$6,"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274))*HLOOKUP(LEFT(TRIM(R$6),FIND("~",SUBSTITUTE(R$6," ","~",LEN(TRIM(R$6))-LEN(SUBSTITUTE(TRIM(R$6)," ",""))))-1)&amp;" Total",$B$6:$BB$373,ROW($A274)-5,FALSE))</f>
        <v>0</v>
      </c>
      <c r="S274" s="10">
        <f ca="1">IF(S$5&lt;&gt;"",HLOOKUP(S$5,Functionalization!$G$6:$R$373,ROW($A274)-5,FALSE),IFERROR(INDEX(S$337:S$373,MATCH($F274,$B$337:$B$373,0))/VLOOKUP($F274,$B$337:$BB$373,MATCH(LEFT(TRIM(S$6),FIND("~",SUBSTITUTE(S$6,"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274))*HLOOKUP(LEFT(TRIM(S$6),FIND("~",SUBSTITUTE(S$6," ","~",LEN(TRIM(S$6))-LEN(SUBSTITUTE(TRIM(S$6)," ",""))))-1)&amp;" Total",$B$6:$BB$373,ROW($A274)-5,FALSE))</f>
        <v>0</v>
      </c>
      <c r="T274" s="10">
        <f ca="1">IF(T$5&lt;&gt;"",HLOOKUP(T$5,Functionalization!$G$6:$R$373,ROW($A274)-5,FALSE),IFERROR(INDEX(T$337:T$373,MATCH($F274,$B$337:$B$373,0))/VLOOKUP($F274,$B$337:$BB$373,MATCH(LEFT(TRIM(T$6),FIND("~",SUBSTITUTE(T$6,"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274))*HLOOKUP(LEFT(TRIM(T$6),FIND("~",SUBSTITUTE(T$6," ","~",LEN(TRIM(T$6))-LEN(SUBSTITUTE(TRIM(T$6)," ",""))))-1)&amp;" Total",$B$6:$BB$373,ROW($A274)-5,FALSE))</f>
        <v>0</v>
      </c>
      <c r="U274" s="10">
        <f ca="1">IF(U$5&lt;&gt;"",HLOOKUP(U$5,Functionalization!$G$6:$R$373,ROW($A274)-5,FALSE),IFERROR(INDEX(U$337:U$373,MATCH($F274,$B$337:$B$373,0))/VLOOKUP($F274,$B$337:$BB$373,MATCH(LEFT(TRIM(U$6),FIND("~",SUBSTITUTE(U$6,"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274))*HLOOKUP(LEFT(TRIM(U$6),FIND("~",SUBSTITUTE(U$6," ","~",LEN(TRIM(U$6))-LEN(SUBSTITUTE(TRIM(U$6)," ",""))))-1)&amp;" Total",$B$6:$BB$373,ROW($A274)-5,FALSE))</f>
        <v>0</v>
      </c>
      <c r="V274" s="10">
        <f ca="1">IF(V$5&lt;&gt;"",HLOOKUP(V$5,Functionalization!$G$6:$R$373,ROW($A274)-5,FALSE),IFERROR(INDEX(V$337:V$373,MATCH($F274,$B$337:$B$373,0))/VLOOKUP($F274,$B$337:$BB$373,MATCH(LEFT(TRIM(V$6),FIND("~",SUBSTITUTE(V$6,"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274))*HLOOKUP(LEFT(TRIM(V$6),FIND("~",SUBSTITUTE(V$6," ","~",LEN(TRIM(V$6))-LEN(SUBSTITUTE(TRIM(V$6)," ",""))))-1)&amp;" Total",$B$6:$BB$373,ROW($A274)-5,FALSE))</f>
        <v>0</v>
      </c>
      <c r="W274" s="10">
        <f ca="1">IF(W$5&lt;&gt;"",HLOOKUP(W$5,Functionalization!$G$6:$R$373,ROW($A274)-5,FALSE),IFERROR(INDEX(W$337:W$373,MATCH($F274,$B$337:$B$373,0))/VLOOKUP($F274,$B$337:$BB$373,MATCH(LEFT(TRIM(W$6),FIND("~",SUBSTITUTE(W$6,"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274))*HLOOKUP(LEFT(TRIM(W$6),FIND("~",SUBSTITUTE(W$6," ","~",LEN(TRIM(W$6))-LEN(SUBSTITUTE(TRIM(W$6)," ",""))))-1)&amp;" Total",$B$6:$BB$373,ROW($A274)-5,FALSE))</f>
        <v>0</v>
      </c>
      <c r="X274" s="10">
        <f ca="1">IF(X$5&lt;&gt;"",HLOOKUP(X$5,Functionalization!$G$6:$R$373,ROW($A274)-5,FALSE),IFERROR(INDEX(X$337:X$373,MATCH($F274,$B$337:$B$373,0))/VLOOKUP($F274,$B$337:$BB$373,MATCH(LEFT(TRIM(X$6),FIND("~",SUBSTITUTE(X$6,"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274))*HLOOKUP(LEFT(TRIM(X$6),FIND("~",SUBSTITUTE(X$6," ","~",LEN(TRIM(X$6))-LEN(SUBSTITUTE(TRIM(X$6)," ",""))))-1)&amp;" Total",$B$6:$BB$373,ROW($A274)-5,FALSE))</f>
        <v>0</v>
      </c>
      <c r="Y274" s="10">
        <f ca="1">IF(Y$5&lt;&gt;"",HLOOKUP(Y$5,Functionalization!$G$6:$R$373,ROW($A274)-5,FALSE),IFERROR(INDEX(Y$337:Y$373,MATCH($F274,$B$337:$B$373,0))/VLOOKUP($F274,$B$337:$BB$373,MATCH(LEFT(TRIM(Y$6),FIND("~",SUBSTITUTE(Y$6,"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274))*HLOOKUP(LEFT(TRIM(Y$6),FIND("~",SUBSTITUTE(Y$6," ","~",LEN(TRIM(Y$6))-LEN(SUBSTITUTE(TRIM(Y$6)," ",""))))-1)&amp;" Total",$B$6:$BB$373,ROW($A274)-5,FALSE))</f>
        <v>0</v>
      </c>
      <c r="Z274" s="10">
        <f ca="1">IF(Z$5&lt;&gt;"",HLOOKUP(Z$5,Functionalization!$G$6:$R$373,ROW($A274)-5,FALSE),IFERROR(INDEX(Z$337:Z$373,MATCH($F274,$B$337:$B$373,0))/VLOOKUP($F274,$B$337:$BB$373,MATCH(LEFT(TRIM(Z$6),FIND("~",SUBSTITUTE(Z$6,"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274))*HLOOKUP(LEFT(TRIM(Z$6),FIND("~",SUBSTITUTE(Z$6," ","~",LEN(TRIM(Z$6))-LEN(SUBSTITUTE(TRIM(Z$6)," ",""))))-1)&amp;" Total",$B$6:$BB$373,ROW($A274)-5,FALSE))</f>
        <v>0</v>
      </c>
      <c r="AA274" s="10">
        <f ca="1">IF(AA$5&lt;&gt;"",HLOOKUP(AA$5,Functionalization!$G$6:$R$373,ROW($A274)-5,FALSE),IFERROR(INDEX(AA$337:AA$373,MATCH($F274,$B$337:$B$373,0))/VLOOKUP($F274,$B$337:$BB$373,MATCH(LEFT(TRIM(AA$6),FIND("~",SUBSTITUTE(AA$6,"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274))*HLOOKUP(LEFT(TRIM(AA$6),FIND("~",SUBSTITUTE(AA$6," ","~",LEN(TRIM(AA$6))-LEN(SUBSTITUTE(TRIM(AA$6)," ",""))))-1)&amp;" Total",$B$6:$BB$373,ROW($A274)-5,FALSE))</f>
        <v>0</v>
      </c>
      <c r="AB274" s="10">
        <f ca="1">IF(AB$5&lt;&gt;"",HLOOKUP(AB$5,Functionalization!$G$6:$R$373,ROW($A274)-5,FALSE),IFERROR(INDEX(AB$337:AB$373,MATCH($F274,$B$337:$B$373,0))/VLOOKUP($F274,$B$337:$BB$373,MATCH(LEFT(TRIM(AB$6),FIND("~",SUBSTITUTE(AB$6,"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274))*HLOOKUP(LEFT(TRIM(AB$6),FIND("~",SUBSTITUTE(AB$6," ","~",LEN(TRIM(AB$6))-LEN(SUBSTITUTE(TRIM(AB$6)," ",""))))-1)&amp;" Total",$B$6:$BB$373,ROW($A274)-5,FALSE))</f>
        <v>0</v>
      </c>
      <c r="AC274" s="10">
        <f ca="1">IF(AC$5&lt;&gt;"",HLOOKUP(AC$5,Functionalization!$G$6:$R$373,ROW($A274)-5,FALSE),IFERROR(INDEX(AC$337:AC$373,MATCH($F274,$B$337:$B$373,0))/VLOOKUP($F274,$B$337:$BB$373,MATCH(LEFT(TRIM(AC$6),FIND("~",SUBSTITUTE(AC$6,"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274))*HLOOKUP(LEFT(TRIM(AC$6),FIND("~",SUBSTITUTE(AC$6," ","~",LEN(TRIM(AC$6))-LEN(SUBSTITUTE(TRIM(AC$6)," ",""))))-1)&amp;" Total",$B$6:$BB$373,ROW($A274)-5,FALSE))</f>
        <v>0</v>
      </c>
      <c r="AD274" s="10">
        <f ca="1">IF(AD$5&lt;&gt;"",HLOOKUP(AD$5,Functionalization!$G$6:$R$373,ROW($A274)-5,FALSE),IFERROR(INDEX(AD$337:AD$373,MATCH($F274,$B$337:$B$373,0))/VLOOKUP($F274,$B$337:$BB$373,MATCH(LEFT(TRIM(AD$6),FIND("~",SUBSTITUTE(AD$6,"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274))*HLOOKUP(LEFT(TRIM(AD$6),FIND("~",SUBSTITUTE(AD$6," ","~",LEN(TRIM(AD$6))-LEN(SUBSTITUTE(TRIM(AD$6)," ",""))))-1)&amp;" Total",$B$6:$BB$373,ROW($A274)-5,FALSE))</f>
        <v>0</v>
      </c>
      <c r="AE274" s="10">
        <f ca="1">IF(AE$5&lt;&gt;"",HLOOKUP(AE$5,Functionalization!$G$6:$R$373,ROW($A274)-5,FALSE),IFERROR(INDEX(AE$337:AE$373,MATCH($F274,$B$337:$B$373,0))/VLOOKUP($F274,$B$337:$BB$373,MATCH(LEFT(TRIM(AE$6),FIND("~",SUBSTITUTE(AE$6,"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274))*HLOOKUP(LEFT(TRIM(AE$6),FIND("~",SUBSTITUTE(AE$6," ","~",LEN(TRIM(AE$6))-LEN(SUBSTITUTE(TRIM(AE$6)," ",""))))-1)&amp;" Total",$B$6:$BB$373,ROW($A274)-5,FALSE))</f>
        <v>0</v>
      </c>
      <c r="AF274" s="10">
        <f ca="1">IF(AF$5&lt;&gt;"",HLOOKUP(AF$5,Functionalization!$G$6:$R$373,ROW($A274)-5,FALSE),IFERROR(INDEX(AF$337:AF$373,MATCH($F274,$B$337:$B$373,0))/VLOOKUP($F274,$B$337:$BB$373,MATCH(LEFT(TRIM(AF$6),FIND("~",SUBSTITUTE(AF$6,"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274))*HLOOKUP(LEFT(TRIM(AF$6),FIND("~",SUBSTITUTE(AF$6," ","~",LEN(TRIM(AF$6))-LEN(SUBSTITUTE(TRIM(AF$6)," ",""))))-1)&amp;" Total",$B$6:$BB$373,ROW($A274)-5,FALSE))</f>
        <v>0</v>
      </c>
      <c r="AG274" s="10">
        <f ca="1">IF(AG$5&lt;&gt;"",HLOOKUP(AG$5,Functionalization!$G$6:$R$373,ROW($A274)-5,FALSE),IFERROR(INDEX(AG$337:AG$373,MATCH($F274,$B$337:$B$373,0))/VLOOKUP($F274,$B$337:$BB$373,MATCH(LEFT(TRIM(AG$6),FIND("~",SUBSTITUTE(AG$6,"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274))*HLOOKUP(LEFT(TRIM(AG$6),FIND("~",SUBSTITUTE(AG$6," ","~",LEN(TRIM(AG$6))-LEN(SUBSTITUTE(TRIM(AG$6)," ",""))))-1)&amp;" Total",$B$6:$BB$373,ROW($A274)-5,FALSE))</f>
        <v>0</v>
      </c>
      <c r="AH274" s="10">
        <f ca="1">IF(AH$5&lt;&gt;"",HLOOKUP(AH$5,Functionalization!$G$6:$R$373,ROW($A274)-5,FALSE),IFERROR(INDEX(AH$337:AH$373,MATCH($F274,$B$337:$B$373,0))/VLOOKUP($F274,$B$337:$BB$373,MATCH(LEFT(TRIM(AH$6),FIND("~",SUBSTITUTE(AH$6,"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274))*HLOOKUP(LEFT(TRIM(AH$6),FIND("~",SUBSTITUTE(AH$6," ","~",LEN(TRIM(AH$6))-LEN(SUBSTITUTE(TRIM(AH$6)," ",""))))-1)&amp;" Total",$B$6:$BB$373,ROW($A274)-5,FALSE))</f>
        <v>0</v>
      </c>
      <c r="AI274" s="10">
        <f ca="1">IF(AI$5&lt;&gt;"",HLOOKUP(AI$5,Functionalization!$G$6:$R$373,ROW($A274)-5,FALSE),IFERROR(INDEX(AI$337:AI$373,MATCH($F274,$B$337:$B$373,0))/VLOOKUP($F274,$B$337:$BB$373,MATCH(LEFT(TRIM(AI$6),FIND("~",SUBSTITUTE(AI$6,"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274))*HLOOKUP(LEFT(TRIM(AI$6),FIND("~",SUBSTITUTE(AI$6," ","~",LEN(TRIM(AI$6))-LEN(SUBSTITUTE(TRIM(AI$6)," ",""))))-1)&amp;" Total",$B$6:$BB$373,ROW($A274)-5,FALSE))</f>
        <v>0</v>
      </c>
      <c r="AJ274" s="10">
        <f ca="1">IF(AJ$5&lt;&gt;"",HLOOKUP(AJ$5,Functionalization!$G$6:$R$373,ROW($A274)-5,FALSE),IFERROR(INDEX(AJ$337:AJ$373,MATCH($F274,$B$337:$B$373,0))/VLOOKUP($F274,$B$337:$BB$373,MATCH(LEFT(TRIM(AJ$6),FIND("~",SUBSTITUTE(AJ$6,"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274))*HLOOKUP(LEFT(TRIM(AJ$6),FIND("~",SUBSTITUTE(AJ$6," ","~",LEN(TRIM(AJ$6))-LEN(SUBSTITUTE(TRIM(AJ$6)," ",""))))-1)&amp;" Total",$B$6:$BB$373,ROW($A274)-5,FALSE))</f>
        <v>0</v>
      </c>
      <c r="AK274" s="10">
        <f ca="1">IF(AK$5&lt;&gt;"",HLOOKUP(AK$5,Functionalization!$G$6:$R$373,ROW($A274)-5,FALSE),IFERROR(INDEX(AK$337:AK$373,MATCH($F274,$B$337:$B$373,0))/VLOOKUP($F274,$B$337:$BB$373,MATCH(LEFT(TRIM(AK$6),FIND("~",SUBSTITUTE(AK$6,"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274))*HLOOKUP(LEFT(TRIM(AK$6),FIND("~",SUBSTITUTE(AK$6," ","~",LEN(TRIM(AK$6))-LEN(SUBSTITUTE(TRIM(AK$6)," ",""))))-1)&amp;" Total",$B$6:$BB$373,ROW($A274)-5,FALSE))</f>
        <v>0</v>
      </c>
      <c r="AL274" s="10">
        <f ca="1">IF(AL$5&lt;&gt;"",HLOOKUP(AL$5,Functionalization!$G$6:$R$373,ROW($A274)-5,FALSE),IFERROR(INDEX(AL$337:AL$373,MATCH($F274,$B$337:$B$373,0))/VLOOKUP($F274,$B$337:$BB$373,MATCH(LEFT(TRIM(AL$6),FIND("~",SUBSTITUTE(AL$6,"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274))*HLOOKUP(LEFT(TRIM(AL$6),FIND("~",SUBSTITUTE(AL$6," ","~",LEN(TRIM(AL$6))-LEN(SUBSTITUTE(TRIM(AL$6)," ",""))))-1)&amp;" Total",$B$6:$BB$373,ROW($A274)-5,FALSE))</f>
        <v>0</v>
      </c>
      <c r="AM274" s="10">
        <f ca="1">IF(AM$5&lt;&gt;"",HLOOKUP(AM$5,Functionalization!$G$6:$R$373,ROW($A274)-5,FALSE),IFERROR(INDEX(AM$337:AM$373,MATCH($F274,$B$337:$B$373,0))/VLOOKUP($F274,$B$337:$BB$373,MATCH(LEFT(TRIM(AM$6),FIND("~",SUBSTITUTE(AM$6,"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274))*HLOOKUP(LEFT(TRIM(AM$6),FIND("~",SUBSTITUTE(AM$6," ","~",LEN(TRIM(AM$6))-LEN(SUBSTITUTE(TRIM(AM$6)," ",""))))-1)&amp;" Total",$B$6:$BB$373,ROW($A274)-5,FALSE))</f>
        <v>0</v>
      </c>
      <c r="AN274" s="10">
        <f ca="1">IF(AN$5&lt;&gt;"",HLOOKUP(AN$5,Functionalization!$G$6:$R$373,ROW($A274)-5,FALSE),IFERROR(INDEX(AN$337:AN$373,MATCH($F274,$B$337:$B$373,0))/VLOOKUP($F274,$B$337:$BB$373,MATCH(LEFT(TRIM(AN$6),FIND("~",SUBSTITUTE(AN$6,"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274))*HLOOKUP(LEFT(TRIM(AN$6),FIND("~",SUBSTITUTE(AN$6," ","~",LEN(TRIM(AN$6))-LEN(SUBSTITUTE(TRIM(AN$6)," ",""))))-1)&amp;" Total",$B$6:$BB$373,ROW($A274)-5,FALSE))</f>
        <v>0</v>
      </c>
      <c r="AO274" s="10">
        <f ca="1">IF(AO$5&lt;&gt;"",HLOOKUP(AO$5,Functionalization!$G$6:$R$373,ROW($A274)-5,FALSE),IFERROR(INDEX(AO$337:AO$373,MATCH($F274,$B$337:$B$373,0))/VLOOKUP($F274,$B$337:$BB$373,MATCH(LEFT(TRIM(AO$6),FIND("~",SUBSTITUTE(AO$6,"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274))*HLOOKUP(LEFT(TRIM(AO$6),FIND("~",SUBSTITUTE(AO$6," ","~",LEN(TRIM(AO$6))-LEN(SUBSTITUTE(TRIM(AO$6)," ",""))))-1)&amp;" Total",$B$6:$BB$373,ROW($A274)-5,FALSE))</f>
        <v>0</v>
      </c>
      <c r="AP274" s="10">
        <f ca="1">IF(AP$5&lt;&gt;"",HLOOKUP(AP$5,Functionalization!$G$6:$R$373,ROW($A274)-5,FALSE),IFERROR(INDEX(AP$337:AP$373,MATCH($F274,$B$337:$B$373,0))/VLOOKUP($F274,$B$337:$BB$373,MATCH(LEFT(TRIM(AP$6),FIND("~",SUBSTITUTE(AP$6,"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274))*HLOOKUP(LEFT(TRIM(AP$6),FIND("~",SUBSTITUTE(AP$6," ","~",LEN(TRIM(AP$6))-LEN(SUBSTITUTE(TRIM(AP$6)," ",""))))-1)&amp;" Total",$B$6:$BB$373,ROW($A274)-5,FALSE))</f>
        <v>0</v>
      </c>
      <c r="AQ274" s="10">
        <f ca="1">IF(AQ$5&lt;&gt;"",HLOOKUP(AQ$5,Functionalization!$G$6:$R$373,ROW($A274)-5,FALSE),IFERROR(INDEX(AQ$337:AQ$373,MATCH($F274,$B$337:$B$373,0))/VLOOKUP($F274,$B$337:$BB$373,MATCH(LEFT(TRIM(AQ$6),FIND("~",SUBSTITUTE(AQ$6,"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274))*HLOOKUP(LEFT(TRIM(AQ$6),FIND("~",SUBSTITUTE(AQ$6," ","~",LEN(TRIM(AQ$6))-LEN(SUBSTITUTE(TRIM(AQ$6)," ",""))))-1)&amp;" Total",$B$6:$BB$373,ROW($A274)-5,FALSE))</f>
        <v>0</v>
      </c>
      <c r="AR274" s="10">
        <f ca="1">IF(AR$5&lt;&gt;"",HLOOKUP(AR$5,Functionalization!$G$6:$R$373,ROW($A274)-5,FALSE),IFERROR(INDEX(AR$337:AR$373,MATCH($F274,$B$337:$B$373,0))/VLOOKUP($F274,$B$337:$BB$373,MATCH(LEFT(TRIM(AR$6),FIND("~",SUBSTITUTE(AR$6,"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274))*HLOOKUP(LEFT(TRIM(AR$6),FIND("~",SUBSTITUTE(AR$6," ","~",LEN(TRIM(AR$6))-LEN(SUBSTITUTE(TRIM(AR$6)," ",""))))-1)&amp;" Total",$B$6:$BB$373,ROW($A274)-5,FALSE))</f>
        <v>0</v>
      </c>
      <c r="AS274" s="10">
        <f ca="1">IF(AS$5&lt;&gt;"",HLOOKUP(AS$5,Functionalization!$G$6:$R$373,ROW($A274)-5,FALSE),IFERROR(INDEX(AS$337:AS$373,MATCH($F274,$B$337:$B$373,0))/VLOOKUP($F274,$B$337:$BB$373,MATCH(LEFT(TRIM(AS$6),FIND("~",SUBSTITUTE(AS$6,"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274))*HLOOKUP(LEFT(TRIM(AS$6),FIND("~",SUBSTITUTE(AS$6," ","~",LEN(TRIM(AS$6))-LEN(SUBSTITUTE(TRIM(AS$6)," ",""))))-1)&amp;" Total",$B$6:$BB$373,ROW($A274)-5,FALSE))</f>
        <v>0</v>
      </c>
      <c r="AT274" s="10">
        <f ca="1">IF(AT$5&lt;&gt;"",HLOOKUP(AT$5,Functionalization!$G$6:$R$373,ROW($A274)-5,FALSE),IFERROR(INDEX(AT$337:AT$373,MATCH($F274,$B$337:$B$373,0))/VLOOKUP($F274,$B$337:$BB$373,MATCH(LEFT(TRIM(AT$6),FIND("~",SUBSTITUTE(AT$6,"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274))*HLOOKUP(LEFT(TRIM(AT$6),FIND("~",SUBSTITUTE(AT$6," ","~",LEN(TRIM(AT$6))-LEN(SUBSTITUTE(TRIM(AT$6)," ",""))))-1)&amp;" Total",$B$6:$BB$373,ROW($A274)-5,FALSE))</f>
        <v>0</v>
      </c>
      <c r="AU274" s="10">
        <f ca="1">IF(AU$5&lt;&gt;"",HLOOKUP(AU$5,Functionalization!$G$6:$R$373,ROW($A274)-5,FALSE),IFERROR(INDEX(AU$337:AU$373,MATCH($F274,$B$337:$B$373,0))/VLOOKUP($F274,$B$337:$BB$373,MATCH(LEFT(TRIM(AU$6),FIND("~",SUBSTITUTE(AU$6,"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274))*HLOOKUP(LEFT(TRIM(AU$6),FIND("~",SUBSTITUTE(AU$6," ","~",LEN(TRIM(AU$6))-LEN(SUBSTITUTE(TRIM(AU$6)," ",""))))-1)&amp;" Total",$B$6:$BB$373,ROW($A274)-5,FALSE))</f>
        <v>0</v>
      </c>
      <c r="AV274" s="10">
        <f ca="1">IF(AV$5&lt;&gt;"",HLOOKUP(AV$5,Functionalization!$G$6:$R$373,ROW($A274)-5,FALSE),IFERROR(INDEX(AV$337:AV$373,MATCH($F274,$B$337:$B$373,0))/VLOOKUP($F274,$B$337:$BB$373,MATCH(LEFT(TRIM(AV$6),FIND("~",SUBSTITUTE(AV$6,"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274))*HLOOKUP(LEFT(TRIM(AV$6),FIND("~",SUBSTITUTE(AV$6," ","~",LEN(TRIM(AV$6))-LEN(SUBSTITUTE(TRIM(AV$6)," ",""))))-1)&amp;" Total",$B$6:$BB$373,ROW($A274)-5,FALSE))</f>
        <v>0</v>
      </c>
      <c r="AW274" s="10">
        <f ca="1">IF(AW$5&lt;&gt;"",HLOOKUP(AW$5,Functionalization!$G$6:$R$373,ROW($A274)-5,FALSE),IFERROR(INDEX(AW$337:AW$373,MATCH($F274,$B$337:$B$373,0))/VLOOKUP($F274,$B$337:$BB$373,MATCH(LEFT(TRIM(AW$6),FIND("~",SUBSTITUTE(AW$6,"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274))*HLOOKUP(LEFT(TRIM(AW$6),FIND("~",SUBSTITUTE(AW$6," ","~",LEN(TRIM(AW$6))-LEN(SUBSTITUTE(TRIM(AW$6)," ",""))))-1)&amp;" Total",$B$6:$BB$373,ROW($A274)-5,FALSE))</f>
        <v>0</v>
      </c>
      <c r="AX274" s="10">
        <f ca="1">IF(AX$5&lt;&gt;"",HLOOKUP(AX$5,Functionalization!$G$6:$R$373,ROW($A274)-5,FALSE),IFERROR(INDEX(AX$337:AX$373,MATCH($F274,$B$337:$B$373,0))/VLOOKUP($F274,$B$337:$BB$373,MATCH(LEFT(TRIM(AX$6),FIND("~",SUBSTITUTE(AX$6,"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274))*HLOOKUP(LEFT(TRIM(AX$6),FIND("~",SUBSTITUTE(AX$6," ","~",LEN(TRIM(AX$6))-LEN(SUBSTITUTE(TRIM(AX$6)," ",""))))-1)&amp;" Total",$B$6:$BB$373,ROW($A274)-5,FALSE))</f>
        <v>0</v>
      </c>
      <c r="AY274" s="10">
        <f ca="1">IF(AY$5&lt;&gt;"",HLOOKUP(AY$5,Functionalization!$G$6:$R$373,ROW($A274)-5,FALSE),IFERROR(INDEX(AY$337:AY$373,MATCH($F274,$B$337:$B$373,0))/VLOOKUP($F274,$B$337:$BB$373,MATCH(LEFT(TRIM(AY$6),FIND("~",SUBSTITUTE(AY$6,"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274))*HLOOKUP(LEFT(TRIM(AY$6),FIND("~",SUBSTITUTE(AY$6," ","~",LEN(TRIM(AY$6))-LEN(SUBSTITUTE(TRIM(AY$6)," ",""))))-1)&amp;" Total",$B$6:$BB$373,ROW($A274)-5,FALSE))</f>
        <v>0</v>
      </c>
      <c r="AZ274" s="10">
        <f ca="1">IF(AZ$5&lt;&gt;"",HLOOKUP(AZ$5,Functionalization!$G$6:$R$373,ROW($A274)-5,FALSE),IFERROR(INDEX(AZ$337:AZ$373,MATCH($F274,$B$337:$B$373,0))/VLOOKUP($F274,$B$337:$BB$373,MATCH(LEFT(TRIM(AZ$6),FIND("~",SUBSTITUTE(AZ$6,"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274))*HLOOKUP(LEFT(TRIM(AZ$6),FIND("~",SUBSTITUTE(AZ$6," ","~",LEN(TRIM(AZ$6))-LEN(SUBSTITUTE(TRIM(AZ$6)," ",""))))-1)&amp;" Total",$B$6:$BB$373,ROW($A274)-5,FALSE))</f>
        <v>0</v>
      </c>
      <c r="BA274" s="10">
        <f ca="1">IF(BA$5&lt;&gt;"",HLOOKUP(BA$5,Functionalization!$G$6:$R$373,ROW($A274)-5,FALSE),IFERROR(INDEX(BA$337:BA$373,MATCH($F274,$B$337:$B$373,0))/VLOOKUP($F274,$B$337:$BB$373,MATCH(LEFT(TRIM(BA$6),FIND("~",SUBSTITUTE(BA$6,"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274))*HLOOKUP(LEFT(TRIM(BA$6),FIND("~",SUBSTITUTE(BA$6," ","~",LEN(TRIM(BA$6))-LEN(SUBSTITUTE(TRIM(BA$6)," ",""))))-1)&amp;" Total",$B$6:$BB$373,ROW($A274)-5,FALSE))</f>
        <v>0</v>
      </c>
      <c r="BB274" s="10">
        <f ca="1">IF(BB$5&lt;&gt;"",HLOOKUP(BB$5,Functionalization!$G$6:$R$373,ROW($A274)-5,FALSE),IFERROR(INDEX(BB$337:BB$373,MATCH($F274,$B$337:$B$373,0))/VLOOKUP($F274,$B$337:$BB$373,MATCH(LEFT(TRIM(BB$6),FIND("~",SUBSTITUTE(BB$6,"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274))*HLOOKUP(LEFT(TRIM(BB$6),FIND("~",SUBSTITUTE(BB$6," ","~",LEN(TRIM(BB$6))-LEN(SUBSTITUTE(TRIM(BB$6)," ",""))))-1)&amp;" Total",$B$6:$BB$373,ROW($A274)-5,FALSE))</f>
        <v>0</v>
      </c>
      <c r="BD274">
        <f ca="1">IFERROR(IF(SUMIF($G$6:$BB$6,BD$6&amp;" Total",$G274:$BB274)-(SUMIF($G$6:$BB$6,BD$6&amp;" "&amp;'Input-Func_Class'!$D$22,$G274:$BB274)+IFERROR(SUMIF($G$6:$BB$6,BD$6&amp;" "&amp;'Input-Func_Class'!$E$22,$G274:$BB274),SUMIF($G$6:$BB$6,BD$6&amp;" "&amp;'Input-Func_Class'!$B$24,$G274:$BB274))+SUMIF($G$6:$BB$6,BD$6&amp;" "&amp;'Input-Func_Class'!$F$22,$G274:$BB274))&lt;Check_Limit,0,1),1)</f>
        <v>0</v>
      </c>
      <c r="BE274">
        <f ca="1">IFERROR(IF(SUMIF($G$6:$BB$6,BE$6&amp;" Total",$G274:$BB274)-(SUMIF($G$6:$BB$6,BE$6&amp;" "&amp;'Input-Func_Class'!$D$22,$G274:$BB274)+IFERROR(SUMIF($G$6:$BB$6,BE$6&amp;" "&amp;'Input-Func_Class'!$E$22,$G274:$BB274),SUMIF($G$6:$BB$6,BE$6&amp;" "&amp;'Input-Func_Class'!$B$24,$G274:$BB274))+SUMIF($G$6:$BB$6,BE$6&amp;" "&amp;'Input-Func_Class'!$F$22,$G274:$BB274))&lt;Check_Limit,0,1),1)</f>
        <v>0</v>
      </c>
      <c r="BF274">
        <f ca="1">IFERROR(IF(SUMIF($G$6:$BB$6,BF$6&amp;" Total",$G274:$BB274)-(SUMIF($G$6:$BB$6,BF$6&amp;" "&amp;'Input-Func_Class'!$D$22,$G274:$BB274)+IFERROR(SUMIF($G$6:$BB$6,BF$6&amp;" "&amp;'Input-Func_Class'!$E$22,$G274:$BB274),SUMIF($G$6:$BB$6,BF$6&amp;" "&amp;'Input-Func_Class'!$B$24,$G274:$BB274))+SUMIF($G$6:$BB$6,BF$6&amp;" "&amp;'Input-Func_Class'!$F$22,$G274:$BB274))&lt;Check_Limit,0,1),1)</f>
        <v>0</v>
      </c>
      <c r="BG274">
        <f ca="1">IFERROR(IF(SUMIF($G$6:$BB$6,BG$6&amp;" Total",$G274:$BB274)-(SUMIF($G$6:$BB$6,BG$6&amp;" "&amp;'Input-Func_Class'!$D$22,$G274:$BB274)+IFERROR(SUMIF($G$6:$BB$6,BG$6&amp;" "&amp;'Input-Func_Class'!$E$22,$G274:$BB274),SUMIF($G$6:$BB$6,BG$6&amp;" "&amp;'Input-Func_Class'!$B$24,$G274:$BB274))+SUMIF($G$6:$BB$6,BG$6&amp;" "&amp;'Input-Func_Class'!$F$22,$G274:$BB274))&lt;Check_Limit,0,1),1)</f>
        <v>0</v>
      </c>
      <c r="BH274">
        <f ca="1">IFERROR(IF(SUMIF($G$6:$BB$6,BH$6&amp;" Total",$G274:$BB274)-(SUMIF($G$6:$BB$6,BH$6&amp;" "&amp;'Input-Func_Class'!$D$22,$G274:$BB274)+IFERROR(SUMIF($G$6:$BB$6,BH$6&amp;" "&amp;'Input-Func_Class'!$E$22,$G274:$BB274),SUMIF($G$6:$BB$6,BH$6&amp;" "&amp;'Input-Func_Class'!$B$24,$G274:$BB274))+SUMIF($G$6:$BB$6,BH$6&amp;" "&amp;'Input-Func_Class'!$F$22,$G274:$BB274))&lt;Check_Limit,0,1),1)</f>
        <v>0</v>
      </c>
      <c r="BI274">
        <f ca="1">IFERROR(IF(SUMIF($G$6:$BB$6,BI$6&amp;" Total",$G274:$BB274)-(SUMIF($G$6:$BB$6,BI$6&amp;" "&amp;'Input-Func_Class'!$D$22,$G274:$BB274)+IFERROR(SUMIF($G$6:$BB$6,BI$6&amp;" "&amp;'Input-Func_Class'!$E$22,$G274:$BB274),SUMIF($G$6:$BB$6,BI$6&amp;" "&amp;'Input-Func_Class'!$B$24,$G274:$BB274))+SUMIF($G$6:$BB$6,BI$6&amp;" "&amp;'Input-Func_Class'!$F$22,$G274:$BB274))&lt;Check_Limit,0,1),1)</f>
        <v>0</v>
      </c>
      <c r="BJ274">
        <f ca="1">IFERROR(IF(SUMIF($G$6:$BB$6,BJ$6&amp;" Total",$G274:$BB274)-(SUMIF($G$6:$BB$6,BJ$6&amp;" "&amp;'Input-Func_Class'!$D$22,$G274:$BB274)+IFERROR(SUMIF($G$6:$BB$6,BJ$6&amp;" "&amp;'Input-Func_Class'!$E$22,$G274:$BB274),SUMIF($G$6:$BB$6,BJ$6&amp;" "&amp;'Input-Func_Class'!$B$24,$G274:$BB274))+SUMIF($G$6:$BB$6,BJ$6&amp;" "&amp;'Input-Func_Class'!$F$22,$G274:$BB274))&lt;Check_Limit,0,1),1)</f>
        <v>0</v>
      </c>
      <c r="BK274">
        <f ca="1">IFERROR(IF(SUMIF($G$6:$BB$6,BK$6&amp;" Total",$G274:$BB274)-(SUMIF($G$6:$BB$6,BK$6&amp;" "&amp;'Input-Func_Class'!$D$22,$G274:$BB274)+IFERROR(SUMIF($G$6:$BB$6,BK$6&amp;" "&amp;'Input-Func_Class'!$E$22,$G274:$BB274),SUMIF($G$6:$BB$6,BK$6&amp;" "&amp;'Input-Func_Class'!$B$24,$G274:$BB274))+SUMIF($G$6:$BB$6,BK$6&amp;" "&amp;'Input-Func_Class'!$F$22,$G274:$BB274))&lt;Check_Limit,0,1),1)</f>
        <v>0</v>
      </c>
      <c r="BL274">
        <f ca="1">IFERROR(IF(SUMIF($G$6:$BB$6,BL$6&amp;" Total",$G274:$BB274)-(SUMIF($G$6:$BB$6,BL$6&amp;" "&amp;'Input-Func_Class'!$D$22,$G274:$BB274)+IFERROR(SUMIF($G$6:$BB$6,BL$6&amp;" "&amp;'Input-Func_Class'!$E$22,$G274:$BB274),SUMIF($G$6:$BB$6,BL$6&amp;" "&amp;'Input-Func_Class'!$B$24,$G274:$BB274))+SUMIF($G$6:$BB$6,BL$6&amp;" "&amp;'Input-Func_Class'!$F$22,$G274:$BB274))&lt;Check_Limit,0,1),1)</f>
        <v>0</v>
      </c>
      <c r="BM274">
        <f ca="1">IFERROR(IF(SUMIF($G$6:$BB$6,BM$6&amp;" Total",$G274:$BB274)-(SUMIF($G$6:$BB$6,BM$6&amp;" "&amp;'Input-Func_Class'!$D$22,$G274:$BB274)+IFERROR(SUMIF($G$6:$BB$6,BM$6&amp;" "&amp;'Input-Func_Class'!$E$22,$G274:$BB274),SUMIF($G$6:$BB$6,BM$6&amp;" "&amp;'Input-Func_Class'!$B$24,$G274:$BB274))+SUMIF($G$6:$BB$6,BM$6&amp;" "&amp;'Input-Func_Class'!$F$22,$G274:$BB274))&lt;Check_Limit,0,1),1)</f>
        <v>0</v>
      </c>
      <c r="BN274">
        <f ca="1">IFERROR(IF(SUMIF($G$6:$BB$6,BN$6&amp;" Total",$G274:$BB274)-(SUMIF($G$6:$BB$6,BN$6&amp;" "&amp;'Input-Func_Class'!$D$22,$G274:$BB274)+IFERROR(SUMIF($G$6:$BB$6,BN$6&amp;" "&amp;'Input-Func_Class'!$E$22,$G274:$BB274),SUMIF($G$6:$BB$6,BN$6&amp;" "&amp;'Input-Func_Class'!$B$24,$G274:$BB274))+SUMIF($G$6:$BB$6,BN$6&amp;" "&amp;'Input-Func_Class'!$F$22,$G274:$BB274))&lt;Check_Limit,0,1),1)</f>
        <v>0</v>
      </c>
      <c r="BO274">
        <f ca="1">IFERROR(IF(SUMIF($G$6:$BB$6,BO$6&amp;" Total",$G274:$BB274)-(SUMIF($G$6:$BB$6,BO$6&amp;" "&amp;'Input-Func_Class'!$D$22,$G274:$BB274)+IFERROR(SUMIF($G$6:$BB$6,BO$6&amp;" "&amp;'Input-Func_Class'!$E$22,$G274:$BB274),SUMIF($G$6:$BB$6,BO$6&amp;" "&amp;'Input-Func_Class'!$B$24,$G274:$BB274))+SUMIF($G$6:$BB$6,BO$6&amp;" "&amp;'Input-Func_Class'!$F$22,$G274:$BB274))&lt;Check_Limit,0,1),1)</f>
        <v>0</v>
      </c>
    </row>
    <row r="275" spans="1:67" outlineLevel="1">
      <c r="A275" s="31">
        <f>IF(ISBLANK('Input-Accounts'!A275),"",'Input-Accounts'!A275)</f>
        <v>245</v>
      </c>
      <c r="B275" s="53" t="str">
        <f>IF(ISBLANK('Input-Accounts'!B275),"",'Input-Accounts'!B275)</f>
        <v>HOUSE REGULATORS (Less SMRP)</v>
      </c>
      <c r="C275" s="31">
        <f>IF(ISBLANK('Input-Accounts'!C275),"",'Input-Accounts'!C275)</f>
        <v>383</v>
      </c>
      <c r="D275" s="10">
        <f>Functionalization!$D275</f>
        <v>171842.73</v>
      </c>
      <c r="E275" s="10">
        <f t="shared" ca="1" si="75"/>
        <v>0</v>
      </c>
      <c r="F275" s="3" t="str">
        <f>IF($D275=0,"-",IF('Input-Accounts'!$E275&lt;&gt;0,'Input-Accounts'!$E275,'Input-Accounts'!$G275))</f>
        <v>CUSTOMER</v>
      </c>
      <c r="G275" s="10">
        <f ca="1">IF(G$5&lt;&gt;"",HLOOKUP(G$5,Functionalization!$G$6:$R$373,ROW($A275)-5,FALSE),IFERROR(INDEX(G$337:G$373,MATCH($F275,$B$337:$B$373,0))/VLOOKUP($F275,$B$337:$BB$373,MATCH(LEFT(TRIM(G$6),FIND("~",SUBSTITUTE(G$6,"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275))*HLOOKUP(LEFT(TRIM(G$6),FIND("~",SUBSTITUTE(G$6," ","~",LEN(TRIM(G$6))-LEN(SUBSTITUTE(TRIM(G$6)," ",""))))-1)&amp;" Total",$B$6:$BB$373,ROW($A275)-5,FALSE))</f>
        <v>0</v>
      </c>
      <c r="H275" s="10">
        <f ca="1">IF(H$5&lt;&gt;"",HLOOKUP(H$5,Functionalization!$G$6:$R$373,ROW($A275)-5,FALSE),IFERROR(INDEX(H$337:H$373,MATCH($F275,$B$337:$B$373,0))/VLOOKUP($F275,$B$337:$BB$373,MATCH(LEFT(TRIM(H$6),FIND("~",SUBSTITUTE(H$6,"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275))*HLOOKUP(LEFT(TRIM(H$6),FIND("~",SUBSTITUTE(H$6," ","~",LEN(TRIM(H$6))-LEN(SUBSTITUTE(TRIM(H$6)," ",""))))-1)&amp;" Total",$B$6:$BB$373,ROW($A275)-5,FALSE))</f>
        <v>0</v>
      </c>
      <c r="I275" s="10">
        <f ca="1">IF(I$5&lt;&gt;"",HLOOKUP(I$5,Functionalization!$G$6:$R$373,ROW($A275)-5,FALSE),IFERROR(INDEX(I$337:I$373,MATCH($F275,$B$337:$B$373,0))/VLOOKUP($F275,$B$337:$BB$373,MATCH(LEFT(TRIM(I$6),FIND("~",SUBSTITUTE(I$6,"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275))*HLOOKUP(LEFT(TRIM(I$6),FIND("~",SUBSTITUTE(I$6," ","~",LEN(TRIM(I$6))-LEN(SUBSTITUTE(TRIM(I$6)," ",""))))-1)&amp;" Total",$B$6:$BB$373,ROW($A275)-5,FALSE))</f>
        <v>0</v>
      </c>
      <c r="J275" s="10">
        <f ca="1">IF(J$5&lt;&gt;"",HLOOKUP(J$5,Functionalization!$G$6:$R$373,ROW($A275)-5,FALSE),IFERROR(INDEX(J$337:J$373,MATCH($F275,$B$337:$B$373,0))/VLOOKUP($F275,$B$337:$BB$373,MATCH(LEFT(TRIM(J$6),FIND("~",SUBSTITUTE(J$6,"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275))*HLOOKUP(LEFT(TRIM(J$6),FIND("~",SUBSTITUTE(J$6," ","~",LEN(TRIM(J$6))-LEN(SUBSTITUTE(TRIM(J$6)," ",""))))-1)&amp;" Total",$B$6:$BB$373,ROW($A275)-5,FALSE))</f>
        <v>0</v>
      </c>
      <c r="K275" s="10">
        <f ca="1">IF(K$5&lt;&gt;"",HLOOKUP(K$5,Functionalization!$G$6:$R$373,ROW($A275)-5,FALSE),IFERROR(INDEX(K$337:K$373,MATCH($F275,$B$337:$B$373,0))/VLOOKUP($F275,$B$337:$BB$373,MATCH(LEFT(TRIM(K$6),FIND("~",SUBSTITUTE(K$6,"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275))*HLOOKUP(LEFT(TRIM(K$6),FIND("~",SUBSTITUTE(K$6," ","~",LEN(TRIM(K$6))-LEN(SUBSTITUTE(TRIM(K$6)," ",""))))-1)&amp;" Total",$B$6:$BB$373,ROW($A275)-5,FALSE))</f>
        <v>171842.73</v>
      </c>
      <c r="L275" s="10">
        <f ca="1">IF(L$5&lt;&gt;"",HLOOKUP(L$5,Functionalization!$G$6:$R$373,ROW($A275)-5,FALSE),IFERROR(INDEX(L$337:L$373,MATCH($F275,$B$337:$B$373,0))/VLOOKUP($F275,$B$337:$BB$373,MATCH(LEFT(TRIM(L$6),FIND("~",SUBSTITUTE(L$6,"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275))*HLOOKUP(LEFT(TRIM(L$6),FIND("~",SUBSTITUTE(L$6," ","~",LEN(TRIM(L$6))-LEN(SUBSTITUTE(TRIM(L$6)," ",""))))-1)&amp;" Total",$B$6:$BB$373,ROW($A275)-5,FALSE))</f>
        <v>0</v>
      </c>
      <c r="M275" s="10">
        <f ca="1">IF(M$5&lt;&gt;"",HLOOKUP(M$5,Functionalization!$G$6:$R$373,ROW($A275)-5,FALSE),IFERROR(INDEX(M$337:M$373,MATCH($F275,$B$337:$B$373,0))/VLOOKUP($F275,$B$337:$BB$373,MATCH(LEFT(TRIM(M$6),FIND("~",SUBSTITUTE(M$6,"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275))*HLOOKUP(LEFT(TRIM(M$6),FIND("~",SUBSTITUTE(M$6," ","~",LEN(TRIM(M$6))-LEN(SUBSTITUTE(TRIM(M$6)," ",""))))-1)&amp;" Total",$B$6:$BB$373,ROW($A275)-5,FALSE))</f>
        <v>0</v>
      </c>
      <c r="N275" s="10">
        <f ca="1">IF(N$5&lt;&gt;"",HLOOKUP(N$5,Functionalization!$G$6:$R$373,ROW($A275)-5,FALSE),IFERROR(INDEX(N$337:N$373,MATCH($F275,$B$337:$B$373,0))/VLOOKUP($F275,$B$337:$BB$373,MATCH(LEFT(TRIM(N$6),FIND("~",SUBSTITUTE(N$6,"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275))*HLOOKUP(LEFT(TRIM(N$6),FIND("~",SUBSTITUTE(N$6," ","~",LEN(TRIM(N$6))-LEN(SUBSTITUTE(TRIM(N$6)," ",""))))-1)&amp;" Total",$B$6:$BB$373,ROW($A275)-5,FALSE))</f>
        <v>171842.73</v>
      </c>
      <c r="O275" s="10">
        <f ca="1">IF(O$5&lt;&gt;"",HLOOKUP(O$5,Functionalization!$G$6:$R$373,ROW($A275)-5,FALSE),IFERROR(INDEX(O$337:O$373,MATCH($F275,$B$337:$B$373,0))/VLOOKUP($F275,$B$337:$BB$373,MATCH(LEFT(TRIM(O$6),FIND("~",SUBSTITUTE(O$6,"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275))*HLOOKUP(LEFT(TRIM(O$6),FIND("~",SUBSTITUTE(O$6," ","~",LEN(TRIM(O$6))-LEN(SUBSTITUTE(TRIM(O$6)," ",""))))-1)&amp;" Total",$B$6:$BB$373,ROW($A275)-5,FALSE))</f>
        <v>0</v>
      </c>
      <c r="P275" s="10">
        <f ca="1">IF(P$5&lt;&gt;"",HLOOKUP(P$5,Functionalization!$G$6:$R$373,ROW($A275)-5,FALSE),IFERROR(INDEX(P$337:P$373,MATCH($F275,$B$337:$B$373,0))/VLOOKUP($F275,$B$337:$BB$373,MATCH(LEFT(TRIM(P$6),FIND("~",SUBSTITUTE(P$6,"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275))*HLOOKUP(LEFT(TRIM(P$6),FIND("~",SUBSTITUTE(P$6," ","~",LEN(TRIM(P$6))-LEN(SUBSTITUTE(TRIM(P$6)," ",""))))-1)&amp;" Total",$B$6:$BB$373,ROW($A275)-5,FALSE))</f>
        <v>0</v>
      </c>
      <c r="Q275" s="10">
        <f ca="1">IF(Q$5&lt;&gt;"",HLOOKUP(Q$5,Functionalization!$G$6:$R$373,ROW($A275)-5,FALSE),IFERROR(INDEX(Q$337:Q$373,MATCH($F275,$B$337:$B$373,0))/VLOOKUP($F275,$B$337:$BB$373,MATCH(LEFT(TRIM(Q$6),FIND("~",SUBSTITUTE(Q$6,"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275))*HLOOKUP(LEFT(TRIM(Q$6),FIND("~",SUBSTITUTE(Q$6," ","~",LEN(TRIM(Q$6))-LEN(SUBSTITUTE(TRIM(Q$6)," ",""))))-1)&amp;" Total",$B$6:$BB$373,ROW($A275)-5,FALSE))</f>
        <v>0</v>
      </c>
      <c r="R275" s="10">
        <f ca="1">IF(R$5&lt;&gt;"",HLOOKUP(R$5,Functionalization!$G$6:$R$373,ROW($A275)-5,FALSE),IFERROR(INDEX(R$337:R$373,MATCH($F275,$B$337:$B$373,0))/VLOOKUP($F275,$B$337:$BB$373,MATCH(LEFT(TRIM(R$6),FIND("~",SUBSTITUTE(R$6,"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275))*HLOOKUP(LEFT(TRIM(R$6),FIND("~",SUBSTITUTE(R$6," ","~",LEN(TRIM(R$6))-LEN(SUBSTITUTE(TRIM(R$6)," ",""))))-1)&amp;" Total",$B$6:$BB$373,ROW($A275)-5,FALSE))</f>
        <v>0</v>
      </c>
      <c r="S275" s="10">
        <f ca="1">IF(S$5&lt;&gt;"",HLOOKUP(S$5,Functionalization!$G$6:$R$373,ROW($A275)-5,FALSE),IFERROR(INDEX(S$337:S$373,MATCH($F275,$B$337:$B$373,0))/VLOOKUP($F275,$B$337:$BB$373,MATCH(LEFT(TRIM(S$6),FIND("~",SUBSTITUTE(S$6,"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275))*HLOOKUP(LEFT(TRIM(S$6),FIND("~",SUBSTITUTE(S$6," ","~",LEN(TRIM(S$6))-LEN(SUBSTITUTE(TRIM(S$6)," ",""))))-1)&amp;" Total",$B$6:$BB$373,ROW($A275)-5,FALSE))</f>
        <v>0</v>
      </c>
      <c r="T275" s="10">
        <f ca="1">IF(T$5&lt;&gt;"",HLOOKUP(T$5,Functionalization!$G$6:$R$373,ROW($A275)-5,FALSE),IFERROR(INDEX(T$337:T$373,MATCH($F275,$B$337:$B$373,0))/VLOOKUP($F275,$B$337:$BB$373,MATCH(LEFT(TRIM(T$6),FIND("~",SUBSTITUTE(T$6,"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275))*HLOOKUP(LEFT(TRIM(T$6),FIND("~",SUBSTITUTE(T$6," ","~",LEN(TRIM(T$6))-LEN(SUBSTITUTE(TRIM(T$6)," ",""))))-1)&amp;" Total",$B$6:$BB$373,ROW($A275)-5,FALSE))</f>
        <v>0</v>
      </c>
      <c r="U275" s="10">
        <f ca="1">IF(U$5&lt;&gt;"",HLOOKUP(U$5,Functionalization!$G$6:$R$373,ROW($A275)-5,FALSE),IFERROR(INDEX(U$337:U$373,MATCH($F275,$B$337:$B$373,0))/VLOOKUP($F275,$B$337:$BB$373,MATCH(LEFT(TRIM(U$6),FIND("~",SUBSTITUTE(U$6,"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275))*HLOOKUP(LEFT(TRIM(U$6),FIND("~",SUBSTITUTE(U$6," ","~",LEN(TRIM(U$6))-LEN(SUBSTITUTE(TRIM(U$6)," ",""))))-1)&amp;" Total",$B$6:$BB$373,ROW($A275)-5,FALSE))</f>
        <v>0</v>
      </c>
      <c r="V275" s="10">
        <f ca="1">IF(V$5&lt;&gt;"",HLOOKUP(V$5,Functionalization!$G$6:$R$373,ROW($A275)-5,FALSE),IFERROR(INDEX(V$337:V$373,MATCH($F275,$B$337:$B$373,0))/VLOOKUP($F275,$B$337:$BB$373,MATCH(LEFT(TRIM(V$6),FIND("~",SUBSTITUTE(V$6,"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275))*HLOOKUP(LEFT(TRIM(V$6),FIND("~",SUBSTITUTE(V$6," ","~",LEN(TRIM(V$6))-LEN(SUBSTITUTE(TRIM(V$6)," ",""))))-1)&amp;" Total",$B$6:$BB$373,ROW($A275)-5,FALSE))</f>
        <v>0</v>
      </c>
      <c r="W275" s="10">
        <f ca="1">IF(W$5&lt;&gt;"",HLOOKUP(W$5,Functionalization!$G$6:$R$373,ROW($A275)-5,FALSE),IFERROR(INDEX(W$337:W$373,MATCH($F275,$B$337:$B$373,0))/VLOOKUP($F275,$B$337:$BB$373,MATCH(LEFT(TRIM(W$6),FIND("~",SUBSTITUTE(W$6,"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275))*HLOOKUP(LEFT(TRIM(W$6),FIND("~",SUBSTITUTE(W$6," ","~",LEN(TRIM(W$6))-LEN(SUBSTITUTE(TRIM(W$6)," ",""))))-1)&amp;" Total",$B$6:$BB$373,ROW($A275)-5,FALSE))</f>
        <v>0</v>
      </c>
      <c r="X275" s="10">
        <f ca="1">IF(X$5&lt;&gt;"",HLOOKUP(X$5,Functionalization!$G$6:$R$373,ROW($A275)-5,FALSE),IFERROR(INDEX(X$337:X$373,MATCH($F275,$B$337:$B$373,0))/VLOOKUP($F275,$B$337:$BB$373,MATCH(LEFT(TRIM(X$6),FIND("~",SUBSTITUTE(X$6,"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275))*HLOOKUP(LEFT(TRIM(X$6),FIND("~",SUBSTITUTE(X$6," ","~",LEN(TRIM(X$6))-LEN(SUBSTITUTE(TRIM(X$6)," ",""))))-1)&amp;" Total",$B$6:$BB$373,ROW($A275)-5,FALSE))</f>
        <v>0</v>
      </c>
      <c r="Y275" s="10">
        <f ca="1">IF(Y$5&lt;&gt;"",HLOOKUP(Y$5,Functionalization!$G$6:$R$373,ROW($A275)-5,FALSE),IFERROR(INDEX(Y$337:Y$373,MATCH($F275,$B$337:$B$373,0))/VLOOKUP($F275,$B$337:$BB$373,MATCH(LEFT(TRIM(Y$6),FIND("~",SUBSTITUTE(Y$6,"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275))*HLOOKUP(LEFT(TRIM(Y$6),FIND("~",SUBSTITUTE(Y$6," ","~",LEN(TRIM(Y$6))-LEN(SUBSTITUTE(TRIM(Y$6)," ",""))))-1)&amp;" Total",$B$6:$BB$373,ROW($A275)-5,FALSE))</f>
        <v>0</v>
      </c>
      <c r="Z275" s="10">
        <f ca="1">IF(Z$5&lt;&gt;"",HLOOKUP(Z$5,Functionalization!$G$6:$R$373,ROW($A275)-5,FALSE),IFERROR(INDEX(Z$337:Z$373,MATCH($F275,$B$337:$B$373,0))/VLOOKUP($F275,$B$337:$BB$373,MATCH(LEFT(TRIM(Z$6),FIND("~",SUBSTITUTE(Z$6,"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275))*HLOOKUP(LEFT(TRIM(Z$6),FIND("~",SUBSTITUTE(Z$6," ","~",LEN(TRIM(Z$6))-LEN(SUBSTITUTE(TRIM(Z$6)," ",""))))-1)&amp;" Total",$B$6:$BB$373,ROW($A275)-5,FALSE))</f>
        <v>0</v>
      </c>
      <c r="AA275" s="10">
        <f ca="1">IF(AA$5&lt;&gt;"",HLOOKUP(AA$5,Functionalization!$G$6:$R$373,ROW($A275)-5,FALSE),IFERROR(INDEX(AA$337:AA$373,MATCH($F275,$B$337:$B$373,0))/VLOOKUP($F275,$B$337:$BB$373,MATCH(LEFT(TRIM(AA$6),FIND("~",SUBSTITUTE(AA$6,"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275))*HLOOKUP(LEFT(TRIM(AA$6),FIND("~",SUBSTITUTE(AA$6," ","~",LEN(TRIM(AA$6))-LEN(SUBSTITUTE(TRIM(AA$6)," ",""))))-1)&amp;" Total",$B$6:$BB$373,ROW($A275)-5,FALSE))</f>
        <v>0</v>
      </c>
      <c r="AB275" s="10">
        <f ca="1">IF(AB$5&lt;&gt;"",HLOOKUP(AB$5,Functionalization!$G$6:$R$373,ROW($A275)-5,FALSE),IFERROR(INDEX(AB$337:AB$373,MATCH($F275,$B$337:$B$373,0))/VLOOKUP($F275,$B$337:$BB$373,MATCH(LEFT(TRIM(AB$6),FIND("~",SUBSTITUTE(AB$6,"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275))*HLOOKUP(LEFT(TRIM(AB$6),FIND("~",SUBSTITUTE(AB$6," ","~",LEN(TRIM(AB$6))-LEN(SUBSTITUTE(TRIM(AB$6)," ",""))))-1)&amp;" Total",$B$6:$BB$373,ROW($A275)-5,FALSE))</f>
        <v>0</v>
      </c>
      <c r="AC275" s="10">
        <f ca="1">IF(AC$5&lt;&gt;"",HLOOKUP(AC$5,Functionalization!$G$6:$R$373,ROW($A275)-5,FALSE),IFERROR(INDEX(AC$337:AC$373,MATCH($F275,$B$337:$B$373,0))/VLOOKUP($F275,$B$337:$BB$373,MATCH(LEFT(TRIM(AC$6),FIND("~",SUBSTITUTE(AC$6,"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275))*HLOOKUP(LEFT(TRIM(AC$6),FIND("~",SUBSTITUTE(AC$6," ","~",LEN(TRIM(AC$6))-LEN(SUBSTITUTE(TRIM(AC$6)," ",""))))-1)&amp;" Total",$B$6:$BB$373,ROW($A275)-5,FALSE))</f>
        <v>0</v>
      </c>
      <c r="AD275" s="10">
        <f ca="1">IF(AD$5&lt;&gt;"",HLOOKUP(AD$5,Functionalization!$G$6:$R$373,ROW($A275)-5,FALSE),IFERROR(INDEX(AD$337:AD$373,MATCH($F275,$B$337:$B$373,0))/VLOOKUP($F275,$B$337:$BB$373,MATCH(LEFT(TRIM(AD$6),FIND("~",SUBSTITUTE(AD$6,"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275))*HLOOKUP(LEFT(TRIM(AD$6),FIND("~",SUBSTITUTE(AD$6," ","~",LEN(TRIM(AD$6))-LEN(SUBSTITUTE(TRIM(AD$6)," ",""))))-1)&amp;" Total",$B$6:$BB$373,ROW($A275)-5,FALSE))</f>
        <v>0</v>
      </c>
      <c r="AE275" s="10">
        <f ca="1">IF(AE$5&lt;&gt;"",HLOOKUP(AE$5,Functionalization!$G$6:$R$373,ROW($A275)-5,FALSE),IFERROR(INDEX(AE$337:AE$373,MATCH($F275,$B$337:$B$373,0))/VLOOKUP($F275,$B$337:$BB$373,MATCH(LEFT(TRIM(AE$6),FIND("~",SUBSTITUTE(AE$6,"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275))*HLOOKUP(LEFT(TRIM(AE$6),FIND("~",SUBSTITUTE(AE$6," ","~",LEN(TRIM(AE$6))-LEN(SUBSTITUTE(TRIM(AE$6)," ",""))))-1)&amp;" Total",$B$6:$BB$373,ROW($A275)-5,FALSE))</f>
        <v>0</v>
      </c>
      <c r="AF275" s="10">
        <f ca="1">IF(AF$5&lt;&gt;"",HLOOKUP(AF$5,Functionalization!$G$6:$R$373,ROW($A275)-5,FALSE),IFERROR(INDEX(AF$337:AF$373,MATCH($F275,$B$337:$B$373,0))/VLOOKUP($F275,$B$337:$BB$373,MATCH(LEFT(TRIM(AF$6),FIND("~",SUBSTITUTE(AF$6,"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275))*HLOOKUP(LEFT(TRIM(AF$6),FIND("~",SUBSTITUTE(AF$6," ","~",LEN(TRIM(AF$6))-LEN(SUBSTITUTE(TRIM(AF$6)," ",""))))-1)&amp;" Total",$B$6:$BB$373,ROW($A275)-5,FALSE))</f>
        <v>0</v>
      </c>
      <c r="AG275" s="10">
        <f ca="1">IF(AG$5&lt;&gt;"",HLOOKUP(AG$5,Functionalization!$G$6:$R$373,ROW($A275)-5,FALSE),IFERROR(INDEX(AG$337:AG$373,MATCH($F275,$B$337:$B$373,0))/VLOOKUP($F275,$B$337:$BB$373,MATCH(LEFT(TRIM(AG$6),FIND("~",SUBSTITUTE(AG$6,"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275))*HLOOKUP(LEFT(TRIM(AG$6),FIND("~",SUBSTITUTE(AG$6," ","~",LEN(TRIM(AG$6))-LEN(SUBSTITUTE(TRIM(AG$6)," ",""))))-1)&amp;" Total",$B$6:$BB$373,ROW($A275)-5,FALSE))</f>
        <v>0</v>
      </c>
      <c r="AH275" s="10">
        <f ca="1">IF(AH$5&lt;&gt;"",HLOOKUP(AH$5,Functionalization!$G$6:$R$373,ROW($A275)-5,FALSE),IFERROR(INDEX(AH$337:AH$373,MATCH($F275,$B$337:$B$373,0))/VLOOKUP($F275,$B$337:$BB$373,MATCH(LEFT(TRIM(AH$6),FIND("~",SUBSTITUTE(AH$6,"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275))*HLOOKUP(LEFT(TRIM(AH$6),FIND("~",SUBSTITUTE(AH$6," ","~",LEN(TRIM(AH$6))-LEN(SUBSTITUTE(TRIM(AH$6)," ",""))))-1)&amp;" Total",$B$6:$BB$373,ROW($A275)-5,FALSE))</f>
        <v>0</v>
      </c>
      <c r="AI275" s="10">
        <f ca="1">IF(AI$5&lt;&gt;"",HLOOKUP(AI$5,Functionalization!$G$6:$R$373,ROW($A275)-5,FALSE),IFERROR(INDEX(AI$337:AI$373,MATCH($F275,$B$337:$B$373,0))/VLOOKUP($F275,$B$337:$BB$373,MATCH(LEFT(TRIM(AI$6),FIND("~",SUBSTITUTE(AI$6,"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275))*HLOOKUP(LEFT(TRIM(AI$6),FIND("~",SUBSTITUTE(AI$6," ","~",LEN(TRIM(AI$6))-LEN(SUBSTITUTE(TRIM(AI$6)," ",""))))-1)&amp;" Total",$B$6:$BB$373,ROW($A275)-5,FALSE))</f>
        <v>0</v>
      </c>
      <c r="AJ275" s="10">
        <f ca="1">IF(AJ$5&lt;&gt;"",HLOOKUP(AJ$5,Functionalization!$G$6:$R$373,ROW($A275)-5,FALSE),IFERROR(INDEX(AJ$337:AJ$373,MATCH($F275,$B$337:$B$373,0))/VLOOKUP($F275,$B$337:$BB$373,MATCH(LEFT(TRIM(AJ$6),FIND("~",SUBSTITUTE(AJ$6,"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275))*HLOOKUP(LEFT(TRIM(AJ$6),FIND("~",SUBSTITUTE(AJ$6," ","~",LEN(TRIM(AJ$6))-LEN(SUBSTITUTE(TRIM(AJ$6)," ",""))))-1)&amp;" Total",$B$6:$BB$373,ROW($A275)-5,FALSE))</f>
        <v>0</v>
      </c>
      <c r="AK275" s="10">
        <f ca="1">IF(AK$5&lt;&gt;"",HLOOKUP(AK$5,Functionalization!$G$6:$R$373,ROW($A275)-5,FALSE),IFERROR(INDEX(AK$337:AK$373,MATCH($F275,$B$337:$B$373,0))/VLOOKUP($F275,$B$337:$BB$373,MATCH(LEFT(TRIM(AK$6),FIND("~",SUBSTITUTE(AK$6,"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275))*HLOOKUP(LEFT(TRIM(AK$6),FIND("~",SUBSTITUTE(AK$6," ","~",LEN(TRIM(AK$6))-LEN(SUBSTITUTE(TRIM(AK$6)," ",""))))-1)&amp;" Total",$B$6:$BB$373,ROW($A275)-5,FALSE))</f>
        <v>0</v>
      </c>
      <c r="AL275" s="10">
        <f ca="1">IF(AL$5&lt;&gt;"",HLOOKUP(AL$5,Functionalization!$G$6:$R$373,ROW($A275)-5,FALSE),IFERROR(INDEX(AL$337:AL$373,MATCH($F275,$B$337:$B$373,0))/VLOOKUP($F275,$B$337:$BB$373,MATCH(LEFT(TRIM(AL$6),FIND("~",SUBSTITUTE(AL$6,"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275))*HLOOKUP(LEFT(TRIM(AL$6),FIND("~",SUBSTITUTE(AL$6," ","~",LEN(TRIM(AL$6))-LEN(SUBSTITUTE(TRIM(AL$6)," ",""))))-1)&amp;" Total",$B$6:$BB$373,ROW($A275)-5,FALSE))</f>
        <v>0</v>
      </c>
      <c r="AM275" s="10">
        <f ca="1">IF(AM$5&lt;&gt;"",HLOOKUP(AM$5,Functionalization!$G$6:$R$373,ROW($A275)-5,FALSE),IFERROR(INDEX(AM$337:AM$373,MATCH($F275,$B$337:$B$373,0))/VLOOKUP($F275,$B$337:$BB$373,MATCH(LEFT(TRIM(AM$6),FIND("~",SUBSTITUTE(AM$6,"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275))*HLOOKUP(LEFT(TRIM(AM$6),FIND("~",SUBSTITUTE(AM$6," ","~",LEN(TRIM(AM$6))-LEN(SUBSTITUTE(TRIM(AM$6)," ",""))))-1)&amp;" Total",$B$6:$BB$373,ROW($A275)-5,FALSE))</f>
        <v>0</v>
      </c>
      <c r="AN275" s="10">
        <f ca="1">IF(AN$5&lt;&gt;"",HLOOKUP(AN$5,Functionalization!$G$6:$R$373,ROW($A275)-5,FALSE),IFERROR(INDEX(AN$337:AN$373,MATCH($F275,$B$337:$B$373,0))/VLOOKUP($F275,$B$337:$BB$373,MATCH(LEFT(TRIM(AN$6),FIND("~",SUBSTITUTE(AN$6,"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275))*HLOOKUP(LEFT(TRIM(AN$6),FIND("~",SUBSTITUTE(AN$6," ","~",LEN(TRIM(AN$6))-LEN(SUBSTITUTE(TRIM(AN$6)," ",""))))-1)&amp;" Total",$B$6:$BB$373,ROW($A275)-5,FALSE))</f>
        <v>0</v>
      </c>
      <c r="AO275" s="10">
        <f ca="1">IF(AO$5&lt;&gt;"",HLOOKUP(AO$5,Functionalization!$G$6:$R$373,ROW($A275)-5,FALSE),IFERROR(INDEX(AO$337:AO$373,MATCH($F275,$B$337:$B$373,0))/VLOOKUP($F275,$B$337:$BB$373,MATCH(LEFT(TRIM(AO$6),FIND("~",SUBSTITUTE(AO$6,"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275))*HLOOKUP(LEFT(TRIM(AO$6),FIND("~",SUBSTITUTE(AO$6," ","~",LEN(TRIM(AO$6))-LEN(SUBSTITUTE(TRIM(AO$6)," ",""))))-1)&amp;" Total",$B$6:$BB$373,ROW($A275)-5,FALSE))</f>
        <v>0</v>
      </c>
      <c r="AP275" s="10">
        <f ca="1">IF(AP$5&lt;&gt;"",HLOOKUP(AP$5,Functionalization!$G$6:$R$373,ROW($A275)-5,FALSE),IFERROR(INDEX(AP$337:AP$373,MATCH($F275,$B$337:$B$373,0))/VLOOKUP($F275,$B$337:$BB$373,MATCH(LEFT(TRIM(AP$6),FIND("~",SUBSTITUTE(AP$6,"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275))*HLOOKUP(LEFT(TRIM(AP$6),FIND("~",SUBSTITUTE(AP$6," ","~",LEN(TRIM(AP$6))-LEN(SUBSTITUTE(TRIM(AP$6)," ",""))))-1)&amp;" Total",$B$6:$BB$373,ROW($A275)-5,FALSE))</f>
        <v>0</v>
      </c>
      <c r="AQ275" s="10">
        <f ca="1">IF(AQ$5&lt;&gt;"",HLOOKUP(AQ$5,Functionalization!$G$6:$R$373,ROW($A275)-5,FALSE),IFERROR(INDEX(AQ$337:AQ$373,MATCH($F275,$B$337:$B$373,0))/VLOOKUP($F275,$B$337:$BB$373,MATCH(LEFT(TRIM(AQ$6),FIND("~",SUBSTITUTE(AQ$6,"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275))*HLOOKUP(LEFT(TRIM(AQ$6),FIND("~",SUBSTITUTE(AQ$6," ","~",LEN(TRIM(AQ$6))-LEN(SUBSTITUTE(TRIM(AQ$6)," ",""))))-1)&amp;" Total",$B$6:$BB$373,ROW($A275)-5,FALSE))</f>
        <v>0</v>
      </c>
      <c r="AR275" s="10">
        <f ca="1">IF(AR$5&lt;&gt;"",HLOOKUP(AR$5,Functionalization!$G$6:$R$373,ROW($A275)-5,FALSE),IFERROR(INDEX(AR$337:AR$373,MATCH($F275,$B$337:$B$373,0))/VLOOKUP($F275,$B$337:$BB$373,MATCH(LEFT(TRIM(AR$6),FIND("~",SUBSTITUTE(AR$6,"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275))*HLOOKUP(LEFT(TRIM(AR$6),FIND("~",SUBSTITUTE(AR$6," ","~",LEN(TRIM(AR$6))-LEN(SUBSTITUTE(TRIM(AR$6)," ",""))))-1)&amp;" Total",$B$6:$BB$373,ROW($A275)-5,FALSE))</f>
        <v>0</v>
      </c>
      <c r="AS275" s="10">
        <f ca="1">IF(AS$5&lt;&gt;"",HLOOKUP(AS$5,Functionalization!$G$6:$R$373,ROW($A275)-5,FALSE),IFERROR(INDEX(AS$337:AS$373,MATCH($F275,$B$337:$B$373,0))/VLOOKUP($F275,$B$337:$BB$373,MATCH(LEFT(TRIM(AS$6),FIND("~",SUBSTITUTE(AS$6,"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275))*HLOOKUP(LEFT(TRIM(AS$6),FIND("~",SUBSTITUTE(AS$6," ","~",LEN(TRIM(AS$6))-LEN(SUBSTITUTE(TRIM(AS$6)," ",""))))-1)&amp;" Total",$B$6:$BB$373,ROW($A275)-5,FALSE))</f>
        <v>0</v>
      </c>
      <c r="AT275" s="10">
        <f ca="1">IF(AT$5&lt;&gt;"",HLOOKUP(AT$5,Functionalization!$G$6:$R$373,ROW($A275)-5,FALSE),IFERROR(INDEX(AT$337:AT$373,MATCH($F275,$B$337:$B$373,0))/VLOOKUP($F275,$B$337:$BB$373,MATCH(LEFT(TRIM(AT$6),FIND("~",SUBSTITUTE(AT$6,"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275))*HLOOKUP(LEFT(TRIM(AT$6),FIND("~",SUBSTITUTE(AT$6," ","~",LEN(TRIM(AT$6))-LEN(SUBSTITUTE(TRIM(AT$6)," ",""))))-1)&amp;" Total",$B$6:$BB$373,ROW($A275)-5,FALSE))</f>
        <v>0</v>
      </c>
      <c r="AU275" s="10">
        <f ca="1">IF(AU$5&lt;&gt;"",HLOOKUP(AU$5,Functionalization!$G$6:$R$373,ROW($A275)-5,FALSE),IFERROR(INDEX(AU$337:AU$373,MATCH($F275,$B$337:$B$373,0))/VLOOKUP($F275,$B$337:$BB$373,MATCH(LEFT(TRIM(AU$6),FIND("~",SUBSTITUTE(AU$6,"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275))*HLOOKUP(LEFT(TRIM(AU$6),FIND("~",SUBSTITUTE(AU$6," ","~",LEN(TRIM(AU$6))-LEN(SUBSTITUTE(TRIM(AU$6)," ",""))))-1)&amp;" Total",$B$6:$BB$373,ROW($A275)-5,FALSE))</f>
        <v>0</v>
      </c>
      <c r="AV275" s="10">
        <f ca="1">IF(AV$5&lt;&gt;"",HLOOKUP(AV$5,Functionalization!$G$6:$R$373,ROW($A275)-5,FALSE),IFERROR(INDEX(AV$337:AV$373,MATCH($F275,$B$337:$B$373,0))/VLOOKUP($F275,$B$337:$BB$373,MATCH(LEFT(TRIM(AV$6),FIND("~",SUBSTITUTE(AV$6,"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275))*HLOOKUP(LEFT(TRIM(AV$6),FIND("~",SUBSTITUTE(AV$6," ","~",LEN(TRIM(AV$6))-LEN(SUBSTITUTE(TRIM(AV$6)," ",""))))-1)&amp;" Total",$B$6:$BB$373,ROW($A275)-5,FALSE))</f>
        <v>0</v>
      </c>
      <c r="AW275" s="10">
        <f ca="1">IF(AW$5&lt;&gt;"",HLOOKUP(AW$5,Functionalization!$G$6:$R$373,ROW($A275)-5,FALSE),IFERROR(INDEX(AW$337:AW$373,MATCH($F275,$B$337:$B$373,0))/VLOOKUP($F275,$B$337:$BB$373,MATCH(LEFT(TRIM(AW$6),FIND("~",SUBSTITUTE(AW$6,"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275))*HLOOKUP(LEFT(TRIM(AW$6),FIND("~",SUBSTITUTE(AW$6," ","~",LEN(TRIM(AW$6))-LEN(SUBSTITUTE(TRIM(AW$6)," ",""))))-1)&amp;" Total",$B$6:$BB$373,ROW($A275)-5,FALSE))</f>
        <v>0</v>
      </c>
      <c r="AX275" s="10">
        <f ca="1">IF(AX$5&lt;&gt;"",HLOOKUP(AX$5,Functionalization!$G$6:$R$373,ROW($A275)-5,FALSE),IFERROR(INDEX(AX$337:AX$373,MATCH($F275,$B$337:$B$373,0))/VLOOKUP($F275,$B$337:$BB$373,MATCH(LEFT(TRIM(AX$6),FIND("~",SUBSTITUTE(AX$6,"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275))*HLOOKUP(LEFT(TRIM(AX$6),FIND("~",SUBSTITUTE(AX$6," ","~",LEN(TRIM(AX$6))-LEN(SUBSTITUTE(TRIM(AX$6)," ",""))))-1)&amp;" Total",$B$6:$BB$373,ROW($A275)-5,FALSE))</f>
        <v>0</v>
      </c>
      <c r="AY275" s="10">
        <f ca="1">IF(AY$5&lt;&gt;"",HLOOKUP(AY$5,Functionalization!$G$6:$R$373,ROW($A275)-5,FALSE),IFERROR(INDEX(AY$337:AY$373,MATCH($F275,$B$337:$B$373,0))/VLOOKUP($F275,$B$337:$BB$373,MATCH(LEFT(TRIM(AY$6),FIND("~",SUBSTITUTE(AY$6,"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275))*HLOOKUP(LEFT(TRIM(AY$6),FIND("~",SUBSTITUTE(AY$6," ","~",LEN(TRIM(AY$6))-LEN(SUBSTITUTE(TRIM(AY$6)," ",""))))-1)&amp;" Total",$B$6:$BB$373,ROW($A275)-5,FALSE))</f>
        <v>0</v>
      </c>
      <c r="AZ275" s="10">
        <f ca="1">IF(AZ$5&lt;&gt;"",HLOOKUP(AZ$5,Functionalization!$G$6:$R$373,ROW($A275)-5,FALSE),IFERROR(INDEX(AZ$337:AZ$373,MATCH($F275,$B$337:$B$373,0))/VLOOKUP($F275,$B$337:$BB$373,MATCH(LEFT(TRIM(AZ$6),FIND("~",SUBSTITUTE(AZ$6,"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275))*HLOOKUP(LEFT(TRIM(AZ$6),FIND("~",SUBSTITUTE(AZ$6," ","~",LEN(TRIM(AZ$6))-LEN(SUBSTITUTE(TRIM(AZ$6)," ",""))))-1)&amp;" Total",$B$6:$BB$373,ROW($A275)-5,FALSE))</f>
        <v>0</v>
      </c>
      <c r="BA275" s="10">
        <f ca="1">IF(BA$5&lt;&gt;"",HLOOKUP(BA$5,Functionalization!$G$6:$R$373,ROW($A275)-5,FALSE),IFERROR(INDEX(BA$337:BA$373,MATCH($F275,$B$337:$B$373,0))/VLOOKUP($F275,$B$337:$BB$373,MATCH(LEFT(TRIM(BA$6),FIND("~",SUBSTITUTE(BA$6,"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275))*HLOOKUP(LEFT(TRIM(BA$6),FIND("~",SUBSTITUTE(BA$6," ","~",LEN(TRIM(BA$6))-LEN(SUBSTITUTE(TRIM(BA$6)," ",""))))-1)&amp;" Total",$B$6:$BB$373,ROW($A275)-5,FALSE))</f>
        <v>0</v>
      </c>
      <c r="BB275" s="10">
        <f ca="1">IF(BB$5&lt;&gt;"",HLOOKUP(BB$5,Functionalization!$G$6:$R$373,ROW($A275)-5,FALSE),IFERROR(INDEX(BB$337:BB$373,MATCH($F275,$B$337:$B$373,0))/VLOOKUP($F275,$B$337:$BB$373,MATCH(LEFT(TRIM(BB$6),FIND("~",SUBSTITUTE(BB$6,"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275))*HLOOKUP(LEFT(TRIM(BB$6),FIND("~",SUBSTITUTE(BB$6," ","~",LEN(TRIM(BB$6))-LEN(SUBSTITUTE(TRIM(BB$6)," ",""))))-1)&amp;" Total",$B$6:$BB$373,ROW($A275)-5,FALSE))</f>
        <v>0</v>
      </c>
      <c r="BD275">
        <f ca="1">IFERROR(IF(SUMIF($G$6:$BB$6,BD$6&amp;" Total",$G275:$BB275)-(SUMIF($G$6:$BB$6,BD$6&amp;" "&amp;'Input-Func_Class'!$D$22,$G275:$BB275)+IFERROR(SUMIF($G$6:$BB$6,BD$6&amp;" "&amp;'Input-Func_Class'!$E$22,$G275:$BB275),SUMIF($G$6:$BB$6,BD$6&amp;" "&amp;'Input-Func_Class'!$B$24,$G275:$BB275))+SUMIF($G$6:$BB$6,BD$6&amp;" "&amp;'Input-Func_Class'!$F$22,$G275:$BB275))&lt;Check_Limit,0,1),1)</f>
        <v>0</v>
      </c>
      <c r="BE275">
        <f ca="1">IFERROR(IF(SUMIF($G$6:$BB$6,BE$6&amp;" Total",$G275:$BB275)-(SUMIF($G$6:$BB$6,BE$6&amp;" "&amp;'Input-Func_Class'!$D$22,$G275:$BB275)+IFERROR(SUMIF($G$6:$BB$6,BE$6&amp;" "&amp;'Input-Func_Class'!$E$22,$G275:$BB275),SUMIF($G$6:$BB$6,BE$6&amp;" "&amp;'Input-Func_Class'!$B$24,$G275:$BB275))+SUMIF($G$6:$BB$6,BE$6&amp;" "&amp;'Input-Func_Class'!$F$22,$G275:$BB275))&lt;Check_Limit,0,1),1)</f>
        <v>0</v>
      </c>
      <c r="BF275">
        <f ca="1">IFERROR(IF(SUMIF($G$6:$BB$6,BF$6&amp;" Total",$G275:$BB275)-(SUMIF($G$6:$BB$6,BF$6&amp;" "&amp;'Input-Func_Class'!$D$22,$G275:$BB275)+IFERROR(SUMIF($G$6:$BB$6,BF$6&amp;" "&amp;'Input-Func_Class'!$E$22,$G275:$BB275),SUMIF($G$6:$BB$6,BF$6&amp;" "&amp;'Input-Func_Class'!$B$24,$G275:$BB275))+SUMIF($G$6:$BB$6,BF$6&amp;" "&amp;'Input-Func_Class'!$F$22,$G275:$BB275))&lt;Check_Limit,0,1),1)</f>
        <v>0</v>
      </c>
      <c r="BG275">
        <f ca="1">IFERROR(IF(SUMIF($G$6:$BB$6,BG$6&amp;" Total",$G275:$BB275)-(SUMIF($G$6:$BB$6,BG$6&amp;" "&amp;'Input-Func_Class'!$D$22,$G275:$BB275)+IFERROR(SUMIF($G$6:$BB$6,BG$6&amp;" "&amp;'Input-Func_Class'!$E$22,$G275:$BB275),SUMIF($G$6:$BB$6,BG$6&amp;" "&amp;'Input-Func_Class'!$B$24,$G275:$BB275))+SUMIF($G$6:$BB$6,BG$6&amp;" "&amp;'Input-Func_Class'!$F$22,$G275:$BB275))&lt;Check_Limit,0,1),1)</f>
        <v>0</v>
      </c>
      <c r="BH275">
        <f ca="1">IFERROR(IF(SUMIF($G$6:$BB$6,BH$6&amp;" Total",$G275:$BB275)-(SUMIF($G$6:$BB$6,BH$6&amp;" "&amp;'Input-Func_Class'!$D$22,$G275:$BB275)+IFERROR(SUMIF($G$6:$BB$6,BH$6&amp;" "&amp;'Input-Func_Class'!$E$22,$G275:$BB275),SUMIF($G$6:$BB$6,BH$6&amp;" "&amp;'Input-Func_Class'!$B$24,$G275:$BB275))+SUMIF($G$6:$BB$6,BH$6&amp;" "&amp;'Input-Func_Class'!$F$22,$G275:$BB275))&lt;Check_Limit,0,1),1)</f>
        <v>0</v>
      </c>
      <c r="BI275">
        <f ca="1">IFERROR(IF(SUMIF($G$6:$BB$6,BI$6&amp;" Total",$G275:$BB275)-(SUMIF($G$6:$BB$6,BI$6&amp;" "&amp;'Input-Func_Class'!$D$22,$G275:$BB275)+IFERROR(SUMIF($G$6:$BB$6,BI$6&amp;" "&amp;'Input-Func_Class'!$E$22,$G275:$BB275),SUMIF($G$6:$BB$6,BI$6&amp;" "&amp;'Input-Func_Class'!$B$24,$G275:$BB275))+SUMIF($G$6:$BB$6,BI$6&amp;" "&amp;'Input-Func_Class'!$F$22,$G275:$BB275))&lt;Check_Limit,0,1),1)</f>
        <v>0</v>
      </c>
      <c r="BJ275">
        <f ca="1">IFERROR(IF(SUMIF($G$6:$BB$6,BJ$6&amp;" Total",$G275:$BB275)-(SUMIF($G$6:$BB$6,BJ$6&amp;" "&amp;'Input-Func_Class'!$D$22,$G275:$BB275)+IFERROR(SUMIF($G$6:$BB$6,BJ$6&amp;" "&amp;'Input-Func_Class'!$E$22,$G275:$BB275),SUMIF($G$6:$BB$6,BJ$6&amp;" "&amp;'Input-Func_Class'!$B$24,$G275:$BB275))+SUMIF($G$6:$BB$6,BJ$6&amp;" "&amp;'Input-Func_Class'!$F$22,$G275:$BB275))&lt;Check_Limit,0,1),1)</f>
        <v>0</v>
      </c>
      <c r="BK275">
        <f ca="1">IFERROR(IF(SUMIF($G$6:$BB$6,BK$6&amp;" Total",$G275:$BB275)-(SUMIF($G$6:$BB$6,BK$6&amp;" "&amp;'Input-Func_Class'!$D$22,$G275:$BB275)+IFERROR(SUMIF($G$6:$BB$6,BK$6&amp;" "&amp;'Input-Func_Class'!$E$22,$G275:$BB275),SUMIF($G$6:$BB$6,BK$6&amp;" "&amp;'Input-Func_Class'!$B$24,$G275:$BB275))+SUMIF($G$6:$BB$6,BK$6&amp;" "&amp;'Input-Func_Class'!$F$22,$G275:$BB275))&lt;Check_Limit,0,1),1)</f>
        <v>0</v>
      </c>
      <c r="BL275">
        <f ca="1">IFERROR(IF(SUMIF($G$6:$BB$6,BL$6&amp;" Total",$G275:$BB275)-(SUMIF($G$6:$BB$6,BL$6&amp;" "&amp;'Input-Func_Class'!$D$22,$G275:$BB275)+IFERROR(SUMIF($G$6:$BB$6,BL$6&amp;" "&amp;'Input-Func_Class'!$E$22,$G275:$BB275),SUMIF($G$6:$BB$6,BL$6&amp;" "&amp;'Input-Func_Class'!$B$24,$G275:$BB275))+SUMIF($G$6:$BB$6,BL$6&amp;" "&amp;'Input-Func_Class'!$F$22,$G275:$BB275))&lt;Check_Limit,0,1),1)</f>
        <v>0</v>
      </c>
      <c r="BM275">
        <f ca="1">IFERROR(IF(SUMIF($G$6:$BB$6,BM$6&amp;" Total",$G275:$BB275)-(SUMIF($G$6:$BB$6,BM$6&amp;" "&amp;'Input-Func_Class'!$D$22,$G275:$BB275)+IFERROR(SUMIF($G$6:$BB$6,BM$6&amp;" "&amp;'Input-Func_Class'!$E$22,$G275:$BB275),SUMIF($G$6:$BB$6,BM$6&amp;" "&amp;'Input-Func_Class'!$B$24,$G275:$BB275))+SUMIF($G$6:$BB$6,BM$6&amp;" "&amp;'Input-Func_Class'!$F$22,$G275:$BB275))&lt;Check_Limit,0,1),1)</f>
        <v>0</v>
      </c>
      <c r="BN275">
        <f ca="1">IFERROR(IF(SUMIF($G$6:$BB$6,BN$6&amp;" Total",$G275:$BB275)-(SUMIF($G$6:$BB$6,BN$6&amp;" "&amp;'Input-Func_Class'!$D$22,$G275:$BB275)+IFERROR(SUMIF($G$6:$BB$6,BN$6&amp;" "&amp;'Input-Func_Class'!$E$22,$G275:$BB275),SUMIF($G$6:$BB$6,BN$6&amp;" "&amp;'Input-Func_Class'!$B$24,$G275:$BB275))+SUMIF($G$6:$BB$6,BN$6&amp;" "&amp;'Input-Func_Class'!$F$22,$G275:$BB275))&lt;Check_Limit,0,1),1)</f>
        <v>0</v>
      </c>
      <c r="BO275">
        <f ca="1">IFERROR(IF(SUMIF($G$6:$BB$6,BO$6&amp;" Total",$G275:$BB275)-(SUMIF($G$6:$BB$6,BO$6&amp;" "&amp;'Input-Func_Class'!$D$22,$G275:$BB275)+IFERROR(SUMIF($G$6:$BB$6,BO$6&amp;" "&amp;'Input-Func_Class'!$E$22,$G275:$BB275),SUMIF($G$6:$BB$6,BO$6&amp;" "&amp;'Input-Func_Class'!$B$24,$G275:$BB275))+SUMIF($G$6:$BB$6,BO$6&amp;" "&amp;'Input-Func_Class'!$F$22,$G275:$BB275))&lt;Check_Limit,0,1),1)</f>
        <v>0</v>
      </c>
    </row>
    <row r="276" spans="1:67" outlineLevel="1">
      <c r="A276" s="31">
        <f>IF(ISBLANK('Input-Accounts'!A276),"",'Input-Accounts'!A276)</f>
        <v>246</v>
      </c>
      <c r="B276" s="53" t="str">
        <f>IF(ISBLANK('Input-Accounts'!B276),"",'Input-Accounts'!B276)</f>
        <v>HOUSE REGULATOR INSTALLATIONS</v>
      </c>
      <c r="C276" s="31">
        <f>IF(ISBLANK('Input-Accounts'!C276),"",'Input-Accounts'!C276)</f>
        <v>384</v>
      </c>
      <c r="D276" s="10">
        <f>Functionalization!$D276</f>
        <v>41496</v>
      </c>
      <c r="E276" s="10">
        <f t="shared" ca="1" si="75"/>
        <v>0</v>
      </c>
      <c r="F276" s="3" t="str">
        <f>IF($D276=0,"-",IF('Input-Accounts'!$E276&lt;&gt;0,'Input-Accounts'!$E276,'Input-Accounts'!$G276))</f>
        <v>CUSTOMER</v>
      </c>
      <c r="G276" s="10">
        <f ca="1">IF(G$5&lt;&gt;"",HLOOKUP(G$5,Functionalization!$G$6:$R$373,ROW($A276)-5,FALSE),IFERROR(INDEX(G$337:G$373,MATCH($F276,$B$337:$B$373,0))/VLOOKUP($F276,$B$337:$BB$373,MATCH(LEFT(TRIM(G$6),FIND("~",SUBSTITUTE(G$6,"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276))*HLOOKUP(LEFT(TRIM(G$6),FIND("~",SUBSTITUTE(G$6," ","~",LEN(TRIM(G$6))-LEN(SUBSTITUTE(TRIM(G$6)," ",""))))-1)&amp;" Total",$B$6:$BB$373,ROW($A276)-5,FALSE))</f>
        <v>0</v>
      </c>
      <c r="H276" s="10">
        <f ca="1">IF(H$5&lt;&gt;"",HLOOKUP(H$5,Functionalization!$G$6:$R$373,ROW($A276)-5,FALSE),IFERROR(INDEX(H$337:H$373,MATCH($F276,$B$337:$B$373,0))/VLOOKUP($F276,$B$337:$BB$373,MATCH(LEFT(TRIM(H$6),FIND("~",SUBSTITUTE(H$6,"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276))*HLOOKUP(LEFT(TRIM(H$6),FIND("~",SUBSTITUTE(H$6," ","~",LEN(TRIM(H$6))-LEN(SUBSTITUTE(TRIM(H$6)," ",""))))-1)&amp;" Total",$B$6:$BB$373,ROW($A276)-5,FALSE))</f>
        <v>0</v>
      </c>
      <c r="I276" s="10">
        <f ca="1">IF(I$5&lt;&gt;"",HLOOKUP(I$5,Functionalization!$G$6:$R$373,ROW($A276)-5,FALSE),IFERROR(INDEX(I$337:I$373,MATCH($F276,$B$337:$B$373,0))/VLOOKUP($F276,$B$337:$BB$373,MATCH(LEFT(TRIM(I$6),FIND("~",SUBSTITUTE(I$6,"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276))*HLOOKUP(LEFT(TRIM(I$6),FIND("~",SUBSTITUTE(I$6," ","~",LEN(TRIM(I$6))-LEN(SUBSTITUTE(TRIM(I$6)," ",""))))-1)&amp;" Total",$B$6:$BB$373,ROW($A276)-5,FALSE))</f>
        <v>0</v>
      </c>
      <c r="J276" s="10">
        <f ca="1">IF(J$5&lt;&gt;"",HLOOKUP(J$5,Functionalization!$G$6:$R$373,ROW($A276)-5,FALSE),IFERROR(INDEX(J$337:J$373,MATCH($F276,$B$337:$B$373,0))/VLOOKUP($F276,$B$337:$BB$373,MATCH(LEFT(TRIM(J$6),FIND("~",SUBSTITUTE(J$6,"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276))*HLOOKUP(LEFT(TRIM(J$6),FIND("~",SUBSTITUTE(J$6," ","~",LEN(TRIM(J$6))-LEN(SUBSTITUTE(TRIM(J$6)," ",""))))-1)&amp;" Total",$B$6:$BB$373,ROW($A276)-5,FALSE))</f>
        <v>0</v>
      </c>
      <c r="K276" s="10">
        <f ca="1">IF(K$5&lt;&gt;"",HLOOKUP(K$5,Functionalization!$G$6:$R$373,ROW($A276)-5,FALSE),IFERROR(INDEX(K$337:K$373,MATCH($F276,$B$337:$B$373,0))/VLOOKUP($F276,$B$337:$BB$373,MATCH(LEFT(TRIM(K$6),FIND("~",SUBSTITUTE(K$6,"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276))*HLOOKUP(LEFT(TRIM(K$6),FIND("~",SUBSTITUTE(K$6," ","~",LEN(TRIM(K$6))-LEN(SUBSTITUTE(TRIM(K$6)," ",""))))-1)&amp;" Total",$B$6:$BB$373,ROW($A276)-5,FALSE))</f>
        <v>41496</v>
      </c>
      <c r="L276" s="10">
        <f ca="1">IF(L$5&lt;&gt;"",HLOOKUP(L$5,Functionalization!$G$6:$R$373,ROW($A276)-5,FALSE),IFERROR(INDEX(L$337:L$373,MATCH($F276,$B$337:$B$373,0))/VLOOKUP($F276,$B$337:$BB$373,MATCH(LEFT(TRIM(L$6),FIND("~",SUBSTITUTE(L$6,"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276))*HLOOKUP(LEFT(TRIM(L$6),FIND("~",SUBSTITUTE(L$6," ","~",LEN(TRIM(L$6))-LEN(SUBSTITUTE(TRIM(L$6)," ",""))))-1)&amp;" Total",$B$6:$BB$373,ROW($A276)-5,FALSE))</f>
        <v>0</v>
      </c>
      <c r="M276" s="10">
        <f ca="1">IF(M$5&lt;&gt;"",HLOOKUP(M$5,Functionalization!$G$6:$R$373,ROW($A276)-5,FALSE),IFERROR(INDEX(M$337:M$373,MATCH($F276,$B$337:$B$373,0))/VLOOKUP($F276,$B$337:$BB$373,MATCH(LEFT(TRIM(M$6),FIND("~",SUBSTITUTE(M$6,"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276))*HLOOKUP(LEFT(TRIM(M$6),FIND("~",SUBSTITUTE(M$6," ","~",LEN(TRIM(M$6))-LEN(SUBSTITUTE(TRIM(M$6)," ",""))))-1)&amp;" Total",$B$6:$BB$373,ROW($A276)-5,FALSE))</f>
        <v>0</v>
      </c>
      <c r="N276" s="10">
        <f ca="1">IF(N$5&lt;&gt;"",HLOOKUP(N$5,Functionalization!$G$6:$R$373,ROW($A276)-5,FALSE),IFERROR(INDEX(N$337:N$373,MATCH($F276,$B$337:$B$373,0))/VLOOKUP($F276,$B$337:$BB$373,MATCH(LEFT(TRIM(N$6),FIND("~",SUBSTITUTE(N$6,"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276))*HLOOKUP(LEFT(TRIM(N$6),FIND("~",SUBSTITUTE(N$6," ","~",LEN(TRIM(N$6))-LEN(SUBSTITUTE(TRIM(N$6)," ",""))))-1)&amp;" Total",$B$6:$BB$373,ROW($A276)-5,FALSE))</f>
        <v>41496</v>
      </c>
      <c r="O276" s="10">
        <f ca="1">IF(O$5&lt;&gt;"",HLOOKUP(O$5,Functionalization!$G$6:$R$373,ROW($A276)-5,FALSE),IFERROR(INDEX(O$337:O$373,MATCH($F276,$B$337:$B$373,0))/VLOOKUP($F276,$B$337:$BB$373,MATCH(LEFT(TRIM(O$6),FIND("~",SUBSTITUTE(O$6,"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276))*HLOOKUP(LEFT(TRIM(O$6),FIND("~",SUBSTITUTE(O$6," ","~",LEN(TRIM(O$6))-LEN(SUBSTITUTE(TRIM(O$6)," ",""))))-1)&amp;" Total",$B$6:$BB$373,ROW($A276)-5,FALSE))</f>
        <v>0</v>
      </c>
      <c r="P276" s="10">
        <f ca="1">IF(P$5&lt;&gt;"",HLOOKUP(P$5,Functionalization!$G$6:$R$373,ROW($A276)-5,FALSE),IFERROR(INDEX(P$337:P$373,MATCH($F276,$B$337:$B$373,0))/VLOOKUP($F276,$B$337:$BB$373,MATCH(LEFT(TRIM(P$6),FIND("~",SUBSTITUTE(P$6,"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276))*HLOOKUP(LEFT(TRIM(P$6),FIND("~",SUBSTITUTE(P$6," ","~",LEN(TRIM(P$6))-LEN(SUBSTITUTE(TRIM(P$6)," ",""))))-1)&amp;" Total",$B$6:$BB$373,ROW($A276)-5,FALSE))</f>
        <v>0</v>
      </c>
      <c r="Q276" s="10">
        <f ca="1">IF(Q$5&lt;&gt;"",HLOOKUP(Q$5,Functionalization!$G$6:$R$373,ROW($A276)-5,FALSE),IFERROR(INDEX(Q$337:Q$373,MATCH($F276,$B$337:$B$373,0))/VLOOKUP($F276,$B$337:$BB$373,MATCH(LEFT(TRIM(Q$6),FIND("~",SUBSTITUTE(Q$6,"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276))*HLOOKUP(LEFT(TRIM(Q$6),FIND("~",SUBSTITUTE(Q$6," ","~",LEN(TRIM(Q$6))-LEN(SUBSTITUTE(TRIM(Q$6)," ",""))))-1)&amp;" Total",$B$6:$BB$373,ROW($A276)-5,FALSE))</f>
        <v>0</v>
      </c>
      <c r="R276" s="10">
        <f ca="1">IF(R$5&lt;&gt;"",HLOOKUP(R$5,Functionalization!$G$6:$R$373,ROW($A276)-5,FALSE),IFERROR(INDEX(R$337:R$373,MATCH($F276,$B$337:$B$373,0))/VLOOKUP($F276,$B$337:$BB$373,MATCH(LEFT(TRIM(R$6),FIND("~",SUBSTITUTE(R$6,"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276))*HLOOKUP(LEFT(TRIM(R$6),FIND("~",SUBSTITUTE(R$6," ","~",LEN(TRIM(R$6))-LEN(SUBSTITUTE(TRIM(R$6)," ",""))))-1)&amp;" Total",$B$6:$BB$373,ROW($A276)-5,FALSE))</f>
        <v>0</v>
      </c>
      <c r="S276" s="10">
        <f ca="1">IF(S$5&lt;&gt;"",HLOOKUP(S$5,Functionalization!$G$6:$R$373,ROW($A276)-5,FALSE),IFERROR(INDEX(S$337:S$373,MATCH($F276,$B$337:$B$373,0))/VLOOKUP($F276,$B$337:$BB$373,MATCH(LEFT(TRIM(S$6),FIND("~",SUBSTITUTE(S$6,"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276))*HLOOKUP(LEFT(TRIM(S$6),FIND("~",SUBSTITUTE(S$6," ","~",LEN(TRIM(S$6))-LEN(SUBSTITUTE(TRIM(S$6)," ",""))))-1)&amp;" Total",$B$6:$BB$373,ROW($A276)-5,FALSE))</f>
        <v>0</v>
      </c>
      <c r="T276" s="10">
        <f ca="1">IF(T$5&lt;&gt;"",HLOOKUP(T$5,Functionalization!$G$6:$R$373,ROW($A276)-5,FALSE),IFERROR(INDEX(T$337:T$373,MATCH($F276,$B$337:$B$373,0))/VLOOKUP($F276,$B$337:$BB$373,MATCH(LEFT(TRIM(T$6),FIND("~",SUBSTITUTE(T$6,"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276))*HLOOKUP(LEFT(TRIM(T$6),FIND("~",SUBSTITUTE(T$6," ","~",LEN(TRIM(T$6))-LEN(SUBSTITUTE(TRIM(T$6)," ",""))))-1)&amp;" Total",$B$6:$BB$373,ROW($A276)-5,FALSE))</f>
        <v>0</v>
      </c>
      <c r="U276" s="10">
        <f ca="1">IF(U$5&lt;&gt;"",HLOOKUP(U$5,Functionalization!$G$6:$R$373,ROW($A276)-5,FALSE),IFERROR(INDEX(U$337:U$373,MATCH($F276,$B$337:$B$373,0))/VLOOKUP($F276,$B$337:$BB$373,MATCH(LEFT(TRIM(U$6),FIND("~",SUBSTITUTE(U$6,"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276))*HLOOKUP(LEFT(TRIM(U$6),FIND("~",SUBSTITUTE(U$6," ","~",LEN(TRIM(U$6))-LEN(SUBSTITUTE(TRIM(U$6)," ",""))))-1)&amp;" Total",$B$6:$BB$373,ROW($A276)-5,FALSE))</f>
        <v>0</v>
      </c>
      <c r="V276" s="10">
        <f ca="1">IF(V$5&lt;&gt;"",HLOOKUP(V$5,Functionalization!$G$6:$R$373,ROW($A276)-5,FALSE),IFERROR(INDEX(V$337:V$373,MATCH($F276,$B$337:$B$373,0))/VLOOKUP($F276,$B$337:$BB$373,MATCH(LEFT(TRIM(V$6),FIND("~",SUBSTITUTE(V$6,"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276))*HLOOKUP(LEFT(TRIM(V$6),FIND("~",SUBSTITUTE(V$6," ","~",LEN(TRIM(V$6))-LEN(SUBSTITUTE(TRIM(V$6)," ",""))))-1)&amp;" Total",$B$6:$BB$373,ROW($A276)-5,FALSE))</f>
        <v>0</v>
      </c>
      <c r="W276" s="10">
        <f ca="1">IF(W$5&lt;&gt;"",HLOOKUP(W$5,Functionalization!$G$6:$R$373,ROW($A276)-5,FALSE),IFERROR(INDEX(W$337:W$373,MATCH($F276,$B$337:$B$373,0))/VLOOKUP($F276,$B$337:$BB$373,MATCH(LEFT(TRIM(W$6),FIND("~",SUBSTITUTE(W$6,"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276))*HLOOKUP(LEFT(TRIM(W$6),FIND("~",SUBSTITUTE(W$6," ","~",LEN(TRIM(W$6))-LEN(SUBSTITUTE(TRIM(W$6)," ",""))))-1)&amp;" Total",$B$6:$BB$373,ROW($A276)-5,FALSE))</f>
        <v>0</v>
      </c>
      <c r="X276" s="10">
        <f ca="1">IF(X$5&lt;&gt;"",HLOOKUP(X$5,Functionalization!$G$6:$R$373,ROW($A276)-5,FALSE),IFERROR(INDEX(X$337:X$373,MATCH($F276,$B$337:$B$373,0))/VLOOKUP($F276,$B$337:$BB$373,MATCH(LEFT(TRIM(X$6),FIND("~",SUBSTITUTE(X$6,"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276))*HLOOKUP(LEFT(TRIM(X$6),FIND("~",SUBSTITUTE(X$6," ","~",LEN(TRIM(X$6))-LEN(SUBSTITUTE(TRIM(X$6)," ",""))))-1)&amp;" Total",$B$6:$BB$373,ROW($A276)-5,FALSE))</f>
        <v>0</v>
      </c>
      <c r="Y276" s="10">
        <f ca="1">IF(Y$5&lt;&gt;"",HLOOKUP(Y$5,Functionalization!$G$6:$R$373,ROW($A276)-5,FALSE),IFERROR(INDEX(Y$337:Y$373,MATCH($F276,$B$337:$B$373,0))/VLOOKUP($F276,$B$337:$BB$373,MATCH(LEFT(TRIM(Y$6),FIND("~",SUBSTITUTE(Y$6,"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276))*HLOOKUP(LEFT(TRIM(Y$6),FIND("~",SUBSTITUTE(Y$6," ","~",LEN(TRIM(Y$6))-LEN(SUBSTITUTE(TRIM(Y$6)," ",""))))-1)&amp;" Total",$B$6:$BB$373,ROW($A276)-5,FALSE))</f>
        <v>0</v>
      </c>
      <c r="Z276" s="10">
        <f ca="1">IF(Z$5&lt;&gt;"",HLOOKUP(Z$5,Functionalization!$G$6:$R$373,ROW($A276)-5,FALSE),IFERROR(INDEX(Z$337:Z$373,MATCH($F276,$B$337:$B$373,0))/VLOOKUP($F276,$B$337:$BB$373,MATCH(LEFT(TRIM(Z$6),FIND("~",SUBSTITUTE(Z$6,"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276))*HLOOKUP(LEFT(TRIM(Z$6),FIND("~",SUBSTITUTE(Z$6," ","~",LEN(TRIM(Z$6))-LEN(SUBSTITUTE(TRIM(Z$6)," ",""))))-1)&amp;" Total",$B$6:$BB$373,ROW($A276)-5,FALSE))</f>
        <v>0</v>
      </c>
      <c r="AA276" s="10">
        <f ca="1">IF(AA$5&lt;&gt;"",HLOOKUP(AA$5,Functionalization!$G$6:$R$373,ROW($A276)-5,FALSE),IFERROR(INDEX(AA$337:AA$373,MATCH($F276,$B$337:$B$373,0))/VLOOKUP($F276,$B$337:$BB$373,MATCH(LEFT(TRIM(AA$6),FIND("~",SUBSTITUTE(AA$6,"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276))*HLOOKUP(LEFT(TRIM(AA$6),FIND("~",SUBSTITUTE(AA$6," ","~",LEN(TRIM(AA$6))-LEN(SUBSTITUTE(TRIM(AA$6)," ",""))))-1)&amp;" Total",$B$6:$BB$373,ROW($A276)-5,FALSE))</f>
        <v>0</v>
      </c>
      <c r="AB276" s="10">
        <f ca="1">IF(AB$5&lt;&gt;"",HLOOKUP(AB$5,Functionalization!$G$6:$R$373,ROW($A276)-5,FALSE),IFERROR(INDEX(AB$337:AB$373,MATCH($F276,$B$337:$B$373,0))/VLOOKUP($F276,$B$337:$BB$373,MATCH(LEFT(TRIM(AB$6),FIND("~",SUBSTITUTE(AB$6,"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276))*HLOOKUP(LEFT(TRIM(AB$6),FIND("~",SUBSTITUTE(AB$6," ","~",LEN(TRIM(AB$6))-LEN(SUBSTITUTE(TRIM(AB$6)," ",""))))-1)&amp;" Total",$B$6:$BB$373,ROW($A276)-5,FALSE))</f>
        <v>0</v>
      </c>
      <c r="AC276" s="10">
        <f ca="1">IF(AC$5&lt;&gt;"",HLOOKUP(AC$5,Functionalization!$G$6:$R$373,ROW($A276)-5,FALSE),IFERROR(INDEX(AC$337:AC$373,MATCH($F276,$B$337:$B$373,0))/VLOOKUP($F276,$B$337:$BB$373,MATCH(LEFT(TRIM(AC$6),FIND("~",SUBSTITUTE(AC$6,"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276))*HLOOKUP(LEFT(TRIM(AC$6),FIND("~",SUBSTITUTE(AC$6," ","~",LEN(TRIM(AC$6))-LEN(SUBSTITUTE(TRIM(AC$6)," ",""))))-1)&amp;" Total",$B$6:$BB$373,ROW($A276)-5,FALSE))</f>
        <v>0</v>
      </c>
      <c r="AD276" s="10">
        <f ca="1">IF(AD$5&lt;&gt;"",HLOOKUP(AD$5,Functionalization!$G$6:$R$373,ROW($A276)-5,FALSE),IFERROR(INDEX(AD$337:AD$373,MATCH($F276,$B$337:$B$373,0))/VLOOKUP($F276,$B$337:$BB$373,MATCH(LEFT(TRIM(AD$6),FIND("~",SUBSTITUTE(AD$6,"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276))*HLOOKUP(LEFT(TRIM(AD$6),FIND("~",SUBSTITUTE(AD$6," ","~",LEN(TRIM(AD$6))-LEN(SUBSTITUTE(TRIM(AD$6)," ",""))))-1)&amp;" Total",$B$6:$BB$373,ROW($A276)-5,FALSE))</f>
        <v>0</v>
      </c>
      <c r="AE276" s="10">
        <f ca="1">IF(AE$5&lt;&gt;"",HLOOKUP(AE$5,Functionalization!$G$6:$R$373,ROW($A276)-5,FALSE),IFERROR(INDEX(AE$337:AE$373,MATCH($F276,$B$337:$B$373,0))/VLOOKUP($F276,$B$337:$BB$373,MATCH(LEFT(TRIM(AE$6),FIND("~",SUBSTITUTE(AE$6,"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276))*HLOOKUP(LEFT(TRIM(AE$6),FIND("~",SUBSTITUTE(AE$6," ","~",LEN(TRIM(AE$6))-LEN(SUBSTITUTE(TRIM(AE$6)," ",""))))-1)&amp;" Total",$B$6:$BB$373,ROW($A276)-5,FALSE))</f>
        <v>0</v>
      </c>
      <c r="AF276" s="10">
        <f ca="1">IF(AF$5&lt;&gt;"",HLOOKUP(AF$5,Functionalization!$G$6:$R$373,ROW($A276)-5,FALSE),IFERROR(INDEX(AF$337:AF$373,MATCH($F276,$B$337:$B$373,0))/VLOOKUP($F276,$B$337:$BB$373,MATCH(LEFT(TRIM(AF$6),FIND("~",SUBSTITUTE(AF$6,"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276))*HLOOKUP(LEFT(TRIM(AF$6),FIND("~",SUBSTITUTE(AF$6," ","~",LEN(TRIM(AF$6))-LEN(SUBSTITUTE(TRIM(AF$6)," ",""))))-1)&amp;" Total",$B$6:$BB$373,ROW($A276)-5,FALSE))</f>
        <v>0</v>
      </c>
      <c r="AG276" s="10">
        <f ca="1">IF(AG$5&lt;&gt;"",HLOOKUP(AG$5,Functionalization!$G$6:$R$373,ROW($A276)-5,FALSE),IFERROR(INDEX(AG$337:AG$373,MATCH($F276,$B$337:$B$373,0))/VLOOKUP($F276,$B$337:$BB$373,MATCH(LEFT(TRIM(AG$6),FIND("~",SUBSTITUTE(AG$6,"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276))*HLOOKUP(LEFT(TRIM(AG$6),FIND("~",SUBSTITUTE(AG$6," ","~",LEN(TRIM(AG$6))-LEN(SUBSTITUTE(TRIM(AG$6)," ",""))))-1)&amp;" Total",$B$6:$BB$373,ROW($A276)-5,FALSE))</f>
        <v>0</v>
      </c>
      <c r="AH276" s="10">
        <f ca="1">IF(AH$5&lt;&gt;"",HLOOKUP(AH$5,Functionalization!$G$6:$R$373,ROW($A276)-5,FALSE),IFERROR(INDEX(AH$337:AH$373,MATCH($F276,$B$337:$B$373,0))/VLOOKUP($F276,$B$337:$BB$373,MATCH(LEFT(TRIM(AH$6),FIND("~",SUBSTITUTE(AH$6,"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276))*HLOOKUP(LEFT(TRIM(AH$6),FIND("~",SUBSTITUTE(AH$6," ","~",LEN(TRIM(AH$6))-LEN(SUBSTITUTE(TRIM(AH$6)," ",""))))-1)&amp;" Total",$B$6:$BB$373,ROW($A276)-5,FALSE))</f>
        <v>0</v>
      </c>
      <c r="AI276" s="10">
        <f ca="1">IF(AI$5&lt;&gt;"",HLOOKUP(AI$5,Functionalization!$G$6:$R$373,ROW($A276)-5,FALSE),IFERROR(INDEX(AI$337:AI$373,MATCH($F276,$B$337:$B$373,0))/VLOOKUP($F276,$B$337:$BB$373,MATCH(LEFT(TRIM(AI$6),FIND("~",SUBSTITUTE(AI$6,"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276))*HLOOKUP(LEFT(TRIM(AI$6),FIND("~",SUBSTITUTE(AI$6," ","~",LEN(TRIM(AI$6))-LEN(SUBSTITUTE(TRIM(AI$6)," ",""))))-1)&amp;" Total",$B$6:$BB$373,ROW($A276)-5,FALSE))</f>
        <v>0</v>
      </c>
      <c r="AJ276" s="10">
        <f ca="1">IF(AJ$5&lt;&gt;"",HLOOKUP(AJ$5,Functionalization!$G$6:$R$373,ROW($A276)-5,FALSE),IFERROR(INDEX(AJ$337:AJ$373,MATCH($F276,$B$337:$B$373,0))/VLOOKUP($F276,$B$337:$BB$373,MATCH(LEFT(TRIM(AJ$6),FIND("~",SUBSTITUTE(AJ$6,"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276))*HLOOKUP(LEFT(TRIM(AJ$6),FIND("~",SUBSTITUTE(AJ$6," ","~",LEN(TRIM(AJ$6))-LEN(SUBSTITUTE(TRIM(AJ$6)," ",""))))-1)&amp;" Total",$B$6:$BB$373,ROW($A276)-5,FALSE))</f>
        <v>0</v>
      </c>
      <c r="AK276" s="10">
        <f ca="1">IF(AK$5&lt;&gt;"",HLOOKUP(AK$5,Functionalization!$G$6:$R$373,ROW($A276)-5,FALSE),IFERROR(INDEX(AK$337:AK$373,MATCH($F276,$B$337:$B$373,0))/VLOOKUP($F276,$B$337:$BB$373,MATCH(LEFT(TRIM(AK$6),FIND("~",SUBSTITUTE(AK$6,"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276))*HLOOKUP(LEFT(TRIM(AK$6),FIND("~",SUBSTITUTE(AK$6," ","~",LEN(TRIM(AK$6))-LEN(SUBSTITUTE(TRIM(AK$6)," ",""))))-1)&amp;" Total",$B$6:$BB$373,ROW($A276)-5,FALSE))</f>
        <v>0</v>
      </c>
      <c r="AL276" s="10">
        <f ca="1">IF(AL$5&lt;&gt;"",HLOOKUP(AL$5,Functionalization!$G$6:$R$373,ROW($A276)-5,FALSE),IFERROR(INDEX(AL$337:AL$373,MATCH($F276,$B$337:$B$373,0))/VLOOKUP($F276,$B$337:$BB$373,MATCH(LEFT(TRIM(AL$6),FIND("~",SUBSTITUTE(AL$6,"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276))*HLOOKUP(LEFT(TRIM(AL$6),FIND("~",SUBSTITUTE(AL$6," ","~",LEN(TRIM(AL$6))-LEN(SUBSTITUTE(TRIM(AL$6)," ",""))))-1)&amp;" Total",$B$6:$BB$373,ROW($A276)-5,FALSE))</f>
        <v>0</v>
      </c>
      <c r="AM276" s="10">
        <f ca="1">IF(AM$5&lt;&gt;"",HLOOKUP(AM$5,Functionalization!$G$6:$R$373,ROW($A276)-5,FALSE),IFERROR(INDEX(AM$337:AM$373,MATCH($F276,$B$337:$B$373,0))/VLOOKUP($F276,$B$337:$BB$373,MATCH(LEFT(TRIM(AM$6),FIND("~",SUBSTITUTE(AM$6,"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276))*HLOOKUP(LEFT(TRIM(AM$6),FIND("~",SUBSTITUTE(AM$6," ","~",LEN(TRIM(AM$6))-LEN(SUBSTITUTE(TRIM(AM$6)," ",""))))-1)&amp;" Total",$B$6:$BB$373,ROW($A276)-5,FALSE))</f>
        <v>0</v>
      </c>
      <c r="AN276" s="10">
        <f ca="1">IF(AN$5&lt;&gt;"",HLOOKUP(AN$5,Functionalization!$G$6:$R$373,ROW($A276)-5,FALSE),IFERROR(INDEX(AN$337:AN$373,MATCH($F276,$B$337:$B$373,0))/VLOOKUP($F276,$B$337:$BB$373,MATCH(LEFT(TRIM(AN$6),FIND("~",SUBSTITUTE(AN$6,"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276))*HLOOKUP(LEFT(TRIM(AN$6),FIND("~",SUBSTITUTE(AN$6," ","~",LEN(TRIM(AN$6))-LEN(SUBSTITUTE(TRIM(AN$6)," ",""))))-1)&amp;" Total",$B$6:$BB$373,ROW($A276)-5,FALSE))</f>
        <v>0</v>
      </c>
      <c r="AO276" s="10">
        <f ca="1">IF(AO$5&lt;&gt;"",HLOOKUP(AO$5,Functionalization!$G$6:$R$373,ROW($A276)-5,FALSE),IFERROR(INDEX(AO$337:AO$373,MATCH($F276,$B$337:$B$373,0))/VLOOKUP($F276,$B$337:$BB$373,MATCH(LEFT(TRIM(AO$6),FIND("~",SUBSTITUTE(AO$6,"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276))*HLOOKUP(LEFT(TRIM(AO$6),FIND("~",SUBSTITUTE(AO$6," ","~",LEN(TRIM(AO$6))-LEN(SUBSTITUTE(TRIM(AO$6)," ",""))))-1)&amp;" Total",$B$6:$BB$373,ROW($A276)-5,FALSE))</f>
        <v>0</v>
      </c>
      <c r="AP276" s="10">
        <f ca="1">IF(AP$5&lt;&gt;"",HLOOKUP(AP$5,Functionalization!$G$6:$R$373,ROW($A276)-5,FALSE),IFERROR(INDEX(AP$337:AP$373,MATCH($F276,$B$337:$B$373,0))/VLOOKUP($F276,$B$337:$BB$373,MATCH(LEFT(TRIM(AP$6),FIND("~",SUBSTITUTE(AP$6,"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276))*HLOOKUP(LEFT(TRIM(AP$6),FIND("~",SUBSTITUTE(AP$6," ","~",LEN(TRIM(AP$6))-LEN(SUBSTITUTE(TRIM(AP$6)," ",""))))-1)&amp;" Total",$B$6:$BB$373,ROW($A276)-5,FALSE))</f>
        <v>0</v>
      </c>
      <c r="AQ276" s="10">
        <f ca="1">IF(AQ$5&lt;&gt;"",HLOOKUP(AQ$5,Functionalization!$G$6:$R$373,ROW($A276)-5,FALSE),IFERROR(INDEX(AQ$337:AQ$373,MATCH($F276,$B$337:$B$373,0))/VLOOKUP($F276,$B$337:$BB$373,MATCH(LEFT(TRIM(AQ$6),FIND("~",SUBSTITUTE(AQ$6,"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276))*HLOOKUP(LEFT(TRIM(AQ$6),FIND("~",SUBSTITUTE(AQ$6," ","~",LEN(TRIM(AQ$6))-LEN(SUBSTITUTE(TRIM(AQ$6)," ",""))))-1)&amp;" Total",$B$6:$BB$373,ROW($A276)-5,FALSE))</f>
        <v>0</v>
      </c>
      <c r="AR276" s="10">
        <f ca="1">IF(AR$5&lt;&gt;"",HLOOKUP(AR$5,Functionalization!$G$6:$R$373,ROW($A276)-5,FALSE),IFERROR(INDEX(AR$337:AR$373,MATCH($F276,$B$337:$B$373,0))/VLOOKUP($F276,$B$337:$BB$373,MATCH(LEFT(TRIM(AR$6),FIND("~",SUBSTITUTE(AR$6,"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276))*HLOOKUP(LEFT(TRIM(AR$6),FIND("~",SUBSTITUTE(AR$6," ","~",LEN(TRIM(AR$6))-LEN(SUBSTITUTE(TRIM(AR$6)," ",""))))-1)&amp;" Total",$B$6:$BB$373,ROW($A276)-5,FALSE))</f>
        <v>0</v>
      </c>
      <c r="AS276" s="10">
        <f ca="1">IF(AS$5&lt;&gt;"",HLOOKUP(AS$5,Functionalization!$G$6:$R$373,ROW($A276)-5,FALSE),IFERROR(INDEX(AS$337:AS$373,MATCH($F276,$B$337:$B$373,0))/VLOOKUP($F276,$B$337:$BB$373,MATCH(LEFT(TRIM(AS$6),FIND("~",SUBSTITUTE(AS$6,"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276))*HLOOKUP(LEFT(TRIM(AS$6),FIND("~",SUBSTITUTE(AS$6," ","~",LEN(TRIM(AS$6))-LEN(SUBSTITUTE(TRIM(AS$6)," ",""))))-1)&amp;" Total",$B$6:$BB$373,ROW($A276)-5,FALSE))</f>
        <v>0</v>
      </c>
      <c r="AT276" s="10">
        <f ca="1">IF(AT$5&lt;&gt;"",HLOOKUP(AT$5,Functionalization!$G$6:$R$373,ROW($A276)-5,FALSE),IFERROR(INDEX(AT$337:AT$373,MATCH($F276,$B$337:$B$373,0))/VLOOKUP($F276,$B$337:$BB$373,MATCH(LEFT(TRIM(AT$6),FIND("~",SUBSTITUTE(AT$6,"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276))*HLOOKUP(LEFT(TRIM(AT$6),FIND("~",SUBSTITUTE(AT$6," ","~",LEN(TRIM(AT$6))-LEN(SUBSTITUTE(TRIM(AT$6)," ",""))))-1)&amp;" Total",$B$6:$BB$373,ROW($A276)-5,FALSE))</f>
        <v>0</v>
      </c>
      <c r="AU276" s="10">
        <f ca="1">IF(AU$5&lt;&gt;"",HLOOKUP(AU$5,Functionalization!$G$6:$R$373,ROW($A276)-5,FALSE),IFERROR(INDEX(AU$337:AU$373,MATCH($F276,$B$337:$B$373,0))/VLOOKUP($F276,$B$337:$BB$373,MATCH(LEFT(TRIM(AU$6),FIND("~",SUBSTITUTE(AU$6,"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276))*HLOOKUP(LEFT(TRIM(AU$6),FIND("~",SUBSTITUTE(AU$6," ","~",LEN(TRIM(AU$6))-LEN(SUBSTITUTE(TRIM(AU$6)," ",""))))-1)&amp;" Total",$B$6:$BB$373,ROW($A276)-5,FALSE))</f>
        <v>0</v>
      </c>
      <c r="AV276" s="10">
        <f ca="1">IF(AV$5&lt;&gt;"",HLOOKUP(AV$5,Functionalization!$G$6:$R$373,ROW($A276)-5,FALSE),IFERROR(INDEX(AV$337:AV$373,MATCH($F276,$B$337:$B$373,0))/VLOOKUP($F276,$B$337:$BB$373,MATCH(LEFT(TRIM(AV$6),FIND("~",SUBSTITUTE(AV$6,"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276))*HLOOKUP(LEFT(TRIM(AV$6),FIND("~",SUBSTITUTE(AV$6," ","~",LEN(TRIM(AV$6))-LEN(SUBSTITUTE(TRIM(AV$6)," ",""))))-1)&amp;" Total",$B$6:$BB$373,ROW($A276)-5,FALSE))</f>
        <v>0</v>
      </c>
      <c r="AW276" s="10">
        <f ca="1">IF(AW$5&lt;&gt;"",HLOOKUP(AW$5,Functionalization!$G$6:$R$373,ROW($A276)-5,FALSE),IFERROR(INDEX(AW$337:AW$373,MATCH($F276,$B$337:$B$373,0))/VLOOKUP($F276,$B$337:$BB$373,MATCH(LEFT(TRIM(AW$6),FIND("~",SUBSTITUTE(AW$6,"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276))*HLOOKUP(LEFT(TRIM(AW$6),FIND("~",SUBSTITUTE(AW$6," ","~",LEN(TRIM(AW$6))-LEN(SUBSTITUTE(TRIM(AW$6)," ",""))))-1)&amp;" Total",$B$6:$BB$373,ROW($A276)-5,FALSE))</f>
        <v>0</v>
      </c>
      <c r="AX276" s="10">
        <f ca="1">IF(AX$5&lt;&gt;"",HLOOKUP(AX$5,Functionalization!$G$6:$R$373,ROW($A276)-5,FALSE),IFERROR(INDEX(AX$337:AX$373,MATCH($F276,$B$337:$B$373,0))/VLOOKUP($F276,$B$337:$BB$373,MATCH(LEFT(TRIM(AX$6),FIND("~",SUBSTITUTE(AX$6,"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276))*HLOOKUP(LEFT(TRIM(AX$6),FIND("~",SUBSTITUTE(AX$6," ","~",LEN(TRIM(AX$6))-LEN(SUBSTITUTE(TRIM(AX$6)," ",""))))-1)&amp;" Total",$B$6:$BB$373,ROW($A276)-5,FALSE))</f>
        <v>0</v>
      </c>
      <c r="AY276" s="10">
        <f ca="1">IF(AY$5&lt;&gt;"",HLOOKUP(AY$5,Functionalization!$G$6:$R$373,ROW($A276)-5,FALSE),IFERROR(INDEX(AY$337:AY$373,MATCH($F276,$B$337:$B$373,0))/VLOOKUP($F276,$B$337:$BB$373,MATCH(LEFT(TRIM(AY$6),FIND("~",SUBSTITUTE(AY$6,"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276))*HLOOKUP(LEFT(TRIM(AY$6),FIND("~",SUBSTITUTE(AY$6," ","~",LEN(TRIM(AY$6))-LEN(SUBSTITUTE(TRIM(AY$6)," ",""))))-1)&amp;" Total",$B$6:$BB$373,ROW($A276)-5,FALSE))</f>
        <v>0</v>
      </c>
      <c r="AZ276" s="10">
        <f ca="1">IF(AZ$5&lt;&gt;"",HLOOKUP(AZ$5,Functionalization!$G$6:$R$373,ROW($A276)-5,FALSE),IFERROR(INDEX(AZ$337:AZ$373,MATCH($F276,$B$337:$B$373,0))/VLOOKUP($F276,$B$337:$BB$373,MATCH(LEFT(TRIM(AZ$6),FIND("~",SUBSTITUTE(AZ$6,"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276))*HLOOKUP(LEFT(TRIM(AZ$6),FIND("~",SUBSTITUTE(AZ$6," ","~",LEN(TRIM(AZ$6))-LEN(SUBSTITUTE(TRIM(AZ$6)," ",""))))-1)&amp;" Total",$B$6:$BB$373,ROW($A276)-5,FALSE))</f>
        <v>0</v>
      </c>
      <c r="BA276" s="10">
        <f ca="1">IF(BA$5&lt;&gt;"",HLOOKUP(BA$5,Functionalization!$G$6:$R$373,ROW($A276)-5,FALSE),IFERROR(INDEX(BA$337:BA$373,MATCH($F276,$B$337:$B$373,0))/VLOOKUP($F276,$B$337:$BB$373,MATCH(LEFT(TRIM(BA$6),FIND("~",SUBSTITUTE(BA$6,"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276))*HLOOKUP(LEFT(TRIM(BA$6),FIND("~",SUBSTITUTE(BA$6," ","~",LEN(TRIM(BA$6))-LEN(SUBSTITUTE(TRIM(BA$6)," ",""))))-1)&amp;" Total",$B$6:$BB$373,ROW($A276)-5,FALSE))</f>
        <v>0</v>
      </c>
      <c r="BB276" s="10">
        <f ca="1">IF(BB$5&lt;&gt;"",HLOOKUP(BB$5,Functionalization!$G$6:$R$373,ROW($A276)-5,FALSE),IFERROR(INDEX(BB$337:BB$373,MATCH($F276,$B$337:$B$373,0))/VLOOKUP($F276,$B$337:$BB$373,MATCH(LEFT(TRIM(BB$6),FIND("~",SUBSTITUTE(BB$6,"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276))*HLOOKUP(LEFT(TRIM(BB$6),FIND("~",SUBSTITUTE(BB$6," ","~",LEN(TRIM(BB$6))-LEN(SUBSTITUTE(TRIM(BB$6)," ",""))))-1)&amp;" Total",$B$6:$BB$373,ROW($A276)-5,FALSE))</f>
        <v>0</v>
      </c>
      <c r="BD276">
        <f ca="1">IFERROR(IF(SUMIF($G$6:$BB$6,BD$6&amp;" Total",$G276:$BB276)-(SUMIF($G$6:$BB$6,BD$6&amp;" "&amp;'Input-Func_Class'!$D$22,$G276:$BB276)+IFERROR(SUMIF($G$6:$BB$6,BD$6&amp;" "&amp;'Input-Func_Class'!$E$22,$G276:$BB276),SUMIF($G$6:$BB$6,BD$6&amp;" "&amp;'Input-Func_Class'!$B$24,$G276:$BB276))+SUMIF($G$6:$BB$6,BD$6&amp;" "&amp;'Input-Func_Class'!$F$22,$G276:$BB276))&lt;Check_Limit,0,1),1)</f>
        <v>0</v>
      </c>
      <c r="BE276">
        <f ca="1">IFERROR(IF(SUMIF($G$6:$BB$6,BE$6&amp;" Total",$G276:$BB276)-(SUMIF($G$6:$BB$6,BE$6&amp;" "&amp;'Input-Func_Class'!$D$22,$G276:$BB276)+IFERROR(SUMIF($G$6:$BB$6,BE$6&amp;" "&amp;'Input-Func_Class'!$E$22,$G276:$BB276),SUMIF($G$6:$BB$6,BE$6&amp;" "&amp;'Input-Func_Class'!$B$24,$G276:$BB276))+SUMIF($G$6:$BB$6,BE$6&amp;" "&amp;'Input-Func_Class'!$F$22,$G276:$BB276))&lt;Check_Limit,0,1),1)</f>
        <v>0</v>
      </c>
      <c r="BF276">
        <f ca="1">IFERROR(IF(SUMIF($G$6:$BB$6,BF$6&amp;" Total",$G276:$BB276)-(SUMIF($G$6:$BB$6,BF$6&amp;" "&amp;'Input-Func_Class'!$D$22,$G276:$BB276)+IFERROR(SUMIF($G$6:$BB$6,BF$6&amp;" "&amp;'Input-Func_Class'!$E$22,$G276:$BB276),SUMIF($G$6:$BB$6,BF$6&amp;" "&amp;'Input-Func_Class'!$B$24,$G276:$BB276))+SUMIF($G$6:$BB$6,BF$6&amp;" "&amp;'Input-Func_Class'!$F$22,$G276:$BB276))&lt;Check_Limit,0,1),1)</f>
        <v>0</v>
      </c>
      <c r="BG276">
        <f ca="1">IFERROR(IF(SUMIF($G$6:$BB$6,BG$6&amp;" Total",$G276:$BB276)-(SUMIF($G$6:$BB$6,BG$6&amp;" "&amp;'Input-Func_Class'!$D$22,$G276:$BB276)+IFERROR(SUMIF($G$6:$BB$6,BG$6&amp;" "&amp;'Input-Func_Class'!$E$22,$G276:$BB276),SUMIF($G$6:$BB$6,BG$6&amp;" "&amp;'Input-Func_Class'!$B$24,$G276:$BB276))+SUMIF($G$6:$BB$6,BG$6&amp;" "&amp;'Input-Func_Class'!$F$22,$G276:$BB276))&lt;Check_Limit,0,1),1)</f>
        <v>0</v>
      </c>
      <c r="BH276">
        <f ca="1">IFERROR(IF(SUMIF($G$6:$BB$6,BH$6&amp;" Total",$G276:$BB276)-(SUMIF($G$6:$BB$6,BH$6&amp;" "&amp;'Input-Func_Class'!$D$22,$G276:$BB276)+IFERROR(SUMIF($G$6:$BB$6,BH$6&amp;" "&amp;'Input-Func_Class'!$E$22,$G276:$BB276),SUMIF($G$6:$BB$6,BH$6&amp;" "&amp;'Input-Func_Class'!$B$24,$G276:$BB276))+SUMIF($G$6:$BB$6,BH$6&amp;" "&amp;'Input-Func_Class'!$F$22,$G276:$BB276))&lt;Check_Limit,0,1),1)</f>
        <v>0</v>
      </c>
      <c r="BI276">
        <f ca="1">IFERROR(IF(SUMIF($G$6:$BB$6,BI$6&amp;" Total",$G276:$BB276)-(SUMIF($G$6:$BB$6,BI$6&amp;" "&amp;'Input-Func_Class'!$D$22,$G276:$BB276)+IFERROR(SUMIF($G$6:$BB$6,BI$6&amp;" "&amp;'Input-Func_Class'!$E$22,$G276:$BB276),SUMIF($G$6:$BB$6,BI$6&amp;" "&amp;'Input-Func_Class'!$B$24,$G276:$BB276))+SUMIF($G$6:$BB$6,BI$6&amp;" "&amp;'Input-Func_Class'!$F$22,$G276:$BB276))&lt;Check_Limit,0,1),1)</f>
        <v>0</v>
      </c>
      <c r="BJ276">
        <f ca="1">IFERROR(IF(SUMIF($G$6:$BB$6,BJ$6&amp;" Total",$G276:$BB276)-(SUMIF($G$6:$BB$6,BJ$6&amp;" "&amp;'Input-Func_Class'!$D$22,$G276:$BB276)+IFERROR(SUMIF($G$6:$BB$6,BJ$6&amp;" "&amp;'Input-Func_Class'!$E$22,$G276:$BB276),SUMIF($G$6:$BB$6,BJ$6&amp;" "&amp;'Input-Func_Class'!$B$24,$G276:$BB276))+SUMIF($G$6:$BB$6,BJ$6&amp;" "&amp;'Input-Func_Class'!$F$22,$G276:$BB276))&lt;Check_Limit,0,1),1)</f>
        <v>0</v>
      </c>
      <c r="BK276">
        <f ca="1">IFERROR(IF(SUMIF($G$6:$BB$6,BK$6&amp;" Total",$G276:$BB276)-(SUMIF($G$6:$BB$6,BK$6&amp;" "&amp;'Input-Func_Class'!$D$22,$G276:$BB276)+IFERROR(SUMIF($G$6:$BB$6,BK$6&amp;" "&amp;'Input-Func_Class'!$E$22,$G276:$BB276),SUMIF($G$6:$BB$6,BK$6&amp;" "&amp;'Input-Func_Class'!$B$24,$G276:$BB276))+SUMIF($G$6:$BB$6,BK$6&amp;" "&amp;'Input-Func_Class'!$F$22,$G276:$BB276))&lt;Check_Limit,0,1),1)</f>
        <v>0</v>
      </c>
      <c r="BL276">
        <f ca="1">IFERROR(IF(SUMIF($G$6:$BB$6,BL$6&amp;" Total",$G276:$BB276)-(SUMIF($G$6:$BB$6,BL$6&amp;" "&amp;'Input-Func_Class'!$D$22,$G276:$BB276)+IFERROR(SUMIF($G$6:$BB$6,BL$6&amp;" "&amp;'Input-Func_Class'!$E$22,$G276:$BB276),SUMIF($G$6:$BB$6,BL$6&amp;" "&amp;'Input-Func_Class'!$B$24,$G276:$BB276))+SUMIF($G$6:$BB$6,BL$6&amp;" "&amp;'Input-Func_Class'!$F$22,$G276:$BB276))&lt;Check_Limit,0,1),1)</f>
        <v>0</v>
      </c>
      <c r="BM276">
        <f ca="1">IFERROR(IF(SUMIF($G$6:$BB$6,BM$6&amp;" Total",$G276:$BB276)-(SUMIF($G$6:$BB$6,BM$6&amp;" "&amp;'Input-Func_Class'!$D$22,$G276:$BB276)+IFERROR(SUMIF($G$6:$BB$6,BM$6&amp;" "&amp;'Input-Func_Class'!$E$22,$G276:$BB276),SUMIF($G$6:$BB$6,BM$6&amp;" "&amp;'Input-Func_Class'!$B$24,$G276:$BB276))+SUMIF($G$6:$BB$6,BM$6&amp;" "&amp;'Input-Func_Class'!$F$22,$G276:$BB276))&lt;Check_Limit,0,1),1)</f>
        <v>0</v>
      </c>
      <c r="BN276">
        <f ca="1">IFERROR(IF(SUMIF($G$6:$BB$6,BN$6&amp;" Total",$G276:$BB276)-(SUMIF($G$6:$BB$6,BN$6&amp;" "&amp;'Input-Func_Class'!$D$22,$G276:$BB276)+IFERROR(SUMIF($G$6:$BB$6,BN$6&amp;" "&amp;'Input-Func_Class'!$E$22,$G276:$BB276),SUMIF($G$6:$BB$6,BN$6&amp;" "&amp;'Input-Func_Class'!$B$24,$G276:$BB276))+SUMIF($G$6:$BB$6,BN$6&amp;" "&amp;'Input-Func_Class'!$F$22,$G276:$BB276))&lt;Check_Limit,0,1),1)</f>
        <v>0</v>
      </c>
      <c r="BO276">
        <f ca="1">IFERROR(IF(SUMIF($G$6:$BB$6,BO$6&amp;" Total",$G276:$BB276)-(SUMIF($G$6:$BB$6,BO$6&amp;" "&amp;'Input-Func_Class'!$D$22,$G276:$BB276)+IFERROR(SUMIF($G$6:$BB$6,BO$6&amp;" "&amp;'Input-Func_Class'!$E$22,$G276:$BB276),SUMIF($G$6:$BB$6,BO$6&amp;" "&amp;'Input-Func_Class'!$B$24,$G276:$BB276))+SUMIF($G$6:$BB$6,BO$6&amp;" "&amp;'Input-Func_Class'!$F$22,$G276:$BB276))&lt;Check_Limit,0,1),1)</f>
        <v>0</v>
      </c>
    </row>
    <row r="277" spans="1:67" outlineLevel="1">
      <c r="A277" s="31">
        <f>IF(ISBLANK('Input-Accounts'!A277),"",'Input-Accounts'!A277)</f>
        <v>247</v>
      </c>
      <c r="B277" s="53" t="str">
        <f>IF(ISBLANK('Input-Accounts'!B277),"",'Input-Accounts'!B277)</f>
        <v>INDUSTRIAL M &amp; R STATION EQUIPMENT</v>
      </c>
      <c r="C277" s="31">
        <f>IF(ISBLANK('Input-Accounts'!C277),"",'Input-Accounts'!C277)</f>
        <v>385</v>
      </c>
      <c r="D277" s="10">
        <f>Functionalization!$D277</f>
        <v>320823.94</v>
      </c>
      <c r="E277" s="10">
        <f t="shared" ca="1" si="75"/>
        <v>0</v>
      </c>
      <c r="F277" s="3" t="str">
        <f>IF($D277=0,"-",IF('Input-Accounts'!$E277&lt;&gt;0,'Input-Accounts'!$E277,'Input-Accounts'!$G277))</f>
        <v>CUSTOMER</v>
      </c>
      <c r="G277" s="10">
        <f ca="1">IF(G$5&lt;&gt;"",HLOOKUP(G$5,Functionalization!$G$6:$R$373,ROW($A277)-5,FALSE),IFERROR(INDEX(G$337:G$373,MATCH($F277,$B$337:$B$373,0))/VLOOKUP($F277,$B$337:$BB$373,MATCH(LEFT(TRIM(G$6),FIND("~",SUBSTITUTE(G$6,"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277))*HLOOKUP(LEFT(TRIM(G$6),FIND("~",SUBSTITUTE(G$6," ","~",LEN(TRIM(G$6))-LEN(SUBSTITUTE(TRIM(G$6)," ",""))))-1)&amp;" Total",$B$6:$BB$373,ROW($A277)-5,FALSE))</f>
        <v>0</v>
      </c>
      <c r="H277" s="10">
        <f ca="1">IF(H$5&lt;&gt;"",HLOOKUP(H$5,Functionalization!$G$6:$R$373,ROW($A277)-5,FALSE),IFERROR(INDEX(H$337:H$373,MATCH($F277,$B$337:$B$373,0))/VLOOKUP($F277,$B$337:$BB$373,MATCH(LEFT(TRIM(H$6),FIND("~",SUBSTITUTE(H$6,"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277))*HLOOKUP(LEFT(TRIM(H$6),FIND("~",SUBSTITUTE(H$6," ","~",LEN(TRIM(H$6))-LEN(SUBSTITUTE(TRIM(H$6)," ",""))))-1)&amp;" Total",$B$6:$BB$373,ROW($A277)-5,FALSE))</f>
        <v>0</v>
      </c>
      <c r="I277" s="10">
        <f ca="1">IF(I$5&lt;&gt;"",HLOOKUP(I$5,Functionalization!$G$6:$R$373,ROW($A277)-5,FALSE),IFERROR(INDEX(I$337:I$373,MATCH($F277,$B$337:$B$373,0))/VLOOKUP($F277,$B$337:$BB$373,MATCH(LEFT(TRIM(I$6),FIND("~",SUBSTITUTE(I$6,"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277))*HLOOKUP(LEFT(TRIM(I$6),FIND("~",SUBSTITUTE(I$6," ","~",LEN(TRIM(I$6))-LEN(SUBSTITUTE(TRIM(I$6)," ",""))))-1)&amp;" Total",$B$6:$BB$373,ROW($A277)-5,FALSE))</f>
        <v>0</v>
      </c>
      <c r="J277" s="10">
        <f ca="1">IF(J$5&lt;&gt;"",HLOOKUP(J$5,Functionalization!$G$6:$R$373,ROW($A277)-5,FALSE),IFERROR(INDEX(J$337:J$373,MATCH($F277,$B$337:$B$373,0))/VLOOKUP($F277,$B$337:$BB$373,MATCH(LEFT(TRIM(J$6),FIND("~",SUBSTITUTE(J$6,"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277))*HLOOKUP(LEFT(TRIM(J$6),FIND("~",SUBSTITUTE(J$6," ","~",LEN(TRIM(J$6))-LEN(SUBSTITUTE(TRIM(J$6)," ",""))))-1)&amp;" Total",$B$6:$BB$373,ROW($A277)-5,FALSE))</f>
        <v>0</v>
      </c>
      <c r="K277" s="10">
        <f ca="1">IF(K$5&lt;&gt;"",HLOOKUP(K$5,Functionalization!$G$6:$R$373,ROW($A277)-5,FALSE),IFERROR(INDEX(K$337:K$373,MATCH($F277,$B$337:$B$373,0))/VLOOKUP($F277,$B$337:$BB$373,MATCH(LEFT(TRIM(K$6),FIND("~",SUBSTITUTE(K$6,"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277))*HLOOKUP(LEFT(TRIM(K$6),FIND("~",SUBSTITUTE(K$6," ","~",LEN(TRIM(K$6))-LEN(SUBSTITUTE(TRIM(K$6)," ",""))))-1)&amp;" Total",$B$6:$BB$373,ROW($A277)-5,FALSE))</f>
        <v>320823.94</v>
      </c>
      <c r="L277" s="10">
        <f ca="1">IF(L$5&lt;&gt;"",HLOOKUP(L$5,Functionalization!$G$6:$R$373,ROW($A277)-5,FALSE),IFERROR(INDEX(L$337:L$373,MATCH($F277,$B$337:$B$373,0))/VLOOKUP($F277,$B$337:$BB$373,MATCH(LEFT(TRIM(L$6),FIND("~",SUBSTITUTE(L$6,"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277))*HLOOKUP(LEFT(TRIM(L$6),FIND("~",SUBSTITUTE(L$6," ","~",LEN(TRIM(L$6))-LEN(SUBSTITUTE(TRIM(L$6)," ",""))))-1)&amp;" Total",$B$6:$BB$373,ROW($A277)-5,FALSE))</f>
        <v>0</v>
      </c>
      <c r="M277" s="10">
        <f ca="1">IF(M$5&lt;&gt;"",HLOOKUP(M$5,Functionalization!$G$6:$R$373,ROW($A277)-5,FALSE),IFERROR(INDEX(M$337:M$373,MATCH($F277,$B$337:$B$373,0))/VLOOKUP($F277,$B$337:$BB$373,MATCH(LEFT(TRIM(M$6),FIND("~",SUBSTITUTE(M$6,"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277))*HLOOKUP(LEFT(TRIM(M$6),FIND("~",SUBSTITUTE(M$6," ","~",LEN(TRIM(M$6))-LEN(SUBSTITUTE(TRIM(M$6)," ",""))))-1)&amp;" Total",$B$6:$BB$373,ROW($A277)-5,FALSE))</f>
        <v>0</v>
      </c>
      <c r="N277" s="10">
        <f ca="1">IF(N$5&lt;&gt;"",HLOOKUP(N$5,Functionalization!$G$6:$R$373,ROW($A277)-5,FALSE),IFERROR(INDEX(N$337:N$373,MATCH($F277,$B$337:$B$373,0))/VLOOKUP($F277,$B$337:$BB$373,MATCH(LEFT(TRIM(N$6),FIND("~",SUBSTITUTE(N$6,"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277))*HLOOKUP(LEFT(TRIM(N$6),FIND("~",SUBSTITUTE(N$6," ","~",LEN(TRIM(N$6))-LEN(SUBSTITUTE(TRIM(N$6)," ",""))))-1)&amp;" Total",$B$6:$BB$373,ROW($A277)-5,FALSE))</f>
        <v>320823.94</v>
      </c>
      <c r="O277" s="10">
        <f ca="1">IF(O$5&lt;&gt;"",HLOOKUP(O$5,Functionalization!$G$6:$R$373,ROW($A277)-5,FALSE),IFERROR(INDEX(O$337:O$373,MATCH($F277,$B$337:$B$373,0))/VLOOKUP($F277,$B$337:$BB$373,MATCH(LEFT(TRIM(O$6),FIND("~",SUBSTITUTE(O$6,"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277))*HLOOKUP(LEFT(TRIM(O$6),FIND("~",SUBSTITUTE(O$6," ","~",LEN(TRIM(O$6))-LEN(SUBSTITUTE(TRIM(O$6)," ",""))))-1)&amp;" Total",$B$6:$BB$373,ROW($A277)-5,FALSE))</f>
        <v>0</v>
      </c>
      <c r="P277" s="10">
        <f ca="1">IF(P$5&lt;&gt;"",HLOOKUP(P$5,Functionalization!$G$6:$R$373,ROW($A277)-5,FALSE),IFERROR(INDEX(P$337:P$373,MATCH($F277,$B$337:$B$373,0))/VLOOKUP($F277,$B$337:$BB$373,MATCH(LEFT(TRIM(P$6),FIND("~",SUBSTITUTE(P$6,"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277))*HLOOKUP(LEFT(TRIM(P$6),FIND("~",SUBSTITUTE(P$6," ","~",LEN(TRIM(P$6))-LEN(SUBSTITUTE(TRIM(P$6)," ",""))))-1)&amp;" Total",$B$6:$BB$373,ROW($A277)-5,FALSE))</f>
        <v>0</v>
      </c>
      <c r="Q277" s="10">
        <f ca="1">IF(Q$5&lt;&gt;"",HLOOKUP(Q$5,Functionalization!$G$6:$R$373,ROW($A277)-5,FALSE),IFERROR(INDEX(Q$337:Q$373,MATCH($F277,$B$337:$B$373,0))/VLOOKUP($F277,$B$337:$BB$373,MATCH(LEFT(TRIM(Q$6),FIND("~",SUBSTITUTE(Q$6,"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277))*HLOOKUP(LEFT(TRIM(Q$6),FIND("~",SUBSTITUTE(Q$6," ","~",LEN(TRIM(Q$6))-LEN(SUBSTITUTE(TRIM(Q$6)," ",""))))-1)&amp;" Total",$B$6:$BB$373,ROW($A277)-5,FALSE))</f>
        <v>0</v>
      </c>
      <c r="R277" s="10">
        <f ca="1">IF(R$5&lt;&gt;"",HLOOKUP(R$5,Functionalization!$G$6:$R$373,ROW($A277)-5,FALSE),IFERROR(INDEX(R$337:R$373,MATCH($F277,$B$337:$B$373,0))/VLOOKUP($F277,$B$337:$BB$373,MATCH(LEFT(TRIM(R$6),FIND("~",SUBSTITUTE(R$6,"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277))*HLOOKUP(LEFT(TRIM(R$6),FIND("~",SUBSTITUTE(R$6," ","~",LEN(TRIM(R$6))-LEN(SUBSTITUTE(TRIM(R$6)," ",""))))-1)&amp;" Total",$B$6:$BB$373,ROW($A277)-5,FALSE))</f>
        <v>0</v>
      </c>
      <c r="S277" s="10">
        <f ca="1">IF(S$5&lt;&gt;"",HLOOKUP(S$5,Functionalization!$G$6:$R$373,ROW($A277)-5,FALSE),IFERROR(INDEX(S$337:S$373,MATCH($F277,$B$337:$B$373,0))/VLOOKUP($F277,$B$337:$BB$373,MATCH(LEFT(TRIM(S$6),FIND("~",SUBSTITUTE(S$6,"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277))*HLOOKUP(LEFT(TRIM(S$6),FIND("~",SUBSTITUTE(S$6," ","~",LEN(TRIM(S$6))-LEN(SUBSTITUTE(TRIM(S$6)," ",""))))-1)&amp;" Total",$B$6:$BB$373,ROW($A277)-5,FALSE))</f>
        <v>0</v>
      </c>
      <c r="T277" s="10">
        <f ca="1">IF(T$5&lt;&gt;"",HLOOKUP(T$5,Functionalization!$G$6:$R$373,ROW($A277)-5,FALSE),IFERROR(INDEX(T$337:T$373,MATCH($F277,$B$337:$B$373,0))/VLOOKUP($F277,$B$337:$BB$373,MATCH(LEFT(TRIM(T$6),FIND("~",SUBSTITUTE(T$6,"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277))*HLOOKUP(LEFT(TRIM(T$6),FIND("~",SUBSTITUTE(T$6," ","~",LEN(TRIM(T$6))-LEN(SUBSTITUTE(TRIM(T$6)," ",""))))-1)&amp;" Total",$B$6:$BB$373,ROW($A277)-5,FALSE))</f>
        <v>0</v>
      </c>
      <c r="U277" s="10">
        <f ca="1">IF(U$5&lt;&gt;"",HLOOKUP(U$5,Functionalization!$G$6:$R$373,ROW($A277)-5,FALSE),IFERROR(INDEX(U$337:U$373,MATCH($F277,$B$337:$B$373,0))/VLOOKUP($F277,$B$337:$BB$373,MATCH(LEFT(TRIM(U$6),FIND("~",SUBSTITUTE(U$6,"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277))*HLOOKUP(LEFT(TRIM(U$6),FIND("~",SUBSTITUTE(U$6," ","~",LEN(TRIM(U$6))-LEN(SUBSTITUTE(TRIM(U$6)," ",""))))-1)&amp;" Total",$B$6:$BB$373,ROW($A277)-5,FALSE))</f>
        <v>0</v>
      </c>
      <c r="V277" s="10">
        <f ca="1">IF(V$5&lt;&gt;"",HLOOKUP(V$5,Functionalization!$G$6:$R$373,ROW($A277)-5,FALSE),IFERROR(INDEX(V$337:V$373,MATCH($F277,$B$337:$B$373,0))/VLOOKUP($F277,$B$337:$BB$373,MATCH(LEFT(TRIM(V$6),FIND("~",SUBSTITUTE(V$6,"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277))*HLOOKUP(LEFT(TRIM(V$6),FIND("~",SUBSTITUTE(V$6," ","~",LEN(TRIM(V$6))-LEN(SUBSTITUTE(TRIM(V$6)," ",""))))-1)&amp;" Total",$B$6:$BB$373,ROW($A277)-5,FALSE))</f>
        <v>0</v>
      </c>
      <c r="W277" s="10">
        <f ca="1">IF(W$5&lt;&gt;"",HLOOKUP(W$5,Functionalization!$G$6:$R$373,ROW($A277)-5,FALSE),IFERROR(INDEX(W$337:W$373,MATCH($F277,$B$337:$B$373,0))/VLOOKUP($F277,$B$337:$BB$373,MATCH(LEFT(TRIM(W$6),FIND("~",SUBSTITUTE(W$6,"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277))*HLOOKUP(LEFT(TRIM(W$6),FIND("~",SUBSTITUTE(W$6," ","~",LEN(TRIM(W$6))-LEN(SUBSTITUTE(TRIM(W$6)," ",""))))-1)&amp;" Total",$B$6:$BB$373,ROW($A277)-5,FALSE))</f>
        <v>0</v>
      </c>
      <c r="X277" s="10">
        <f ca="1">IF(X$5&lt;&gt;"",HLOOKUP(X$5,Functionalization!$G$6:$R$373,ROW($A277)-5,FALSE),IFERROR(INDEX(X$337:X$373,MATCH($F277,$B$337:$B$373,0))/VLOOKUP($F277,$B$337:$BB$373,MATCH(LEFT(TRIM(X$6),FIND("~",SUBSTITUTE(X$6,"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277))*HLOOKUP(LEFT(TRIM(X$6),FIND("~",SUBSTITUTE(X$6," ","~",LEN(TRIM(X$6))-LEN(SUBSTITUTE(TRIM(X$6)," ",""))))-1)&amp;" Total",$B$6:$BB$373,ROW($A277)-5,FALSE))</f>
        <v>0</v>
      </c>
      <c r="Y277" s="10">
        <f ca="1">IF(Y$5&lt;&gt;"",HLOOKUP(Y$5,Functionalization!$G$6:$R$373,ROW($A277)-5,FALSE),IFERROR(INDEX(Y$337:Y$373,MATCH($F277,$B$337:$B$373,0))/VLOOKUP($F277,$B$337:$BB$373,MATCH(LEFT(TRIM(Y$6),FIND("~",SUBSTITUTE(Y$6,"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277))*HLOOKUP(LEFT(TRIM(Y$6),FIND("~",SUBSTITUTE(Y$6," ","~",LEN(TRIM(Y$6))-LEN(SUBSTITUTE(TRIM(Y$6)," ",""))))-1)&amp;" Total",$B$6:$BB$373,ROW($A277)-5,FALSE))</f>
        <v>0</v>
      </c>
      <c r="Z277" s="10">
        <f ca="1">IF(Z$5&lt;&gt;"",HLOOKUP(Z$5,Functionalization!$G$6:$R$373,ROW($A277)-5,FALSE),IFERROR(INDEX(Z$337:Z$373,MATCH($F277,$B$337:$B$373,0))/VLOOKUP($F277,$B$337:$BB$373,MATCH(LEFT(TRIM(Z$6),FIND("~",SUBSTITUTE(Z$6,"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277))*HLOOKUP(LEFT(TRIM(Z$6),FIND("~",SUBSTITUTE(Z$6," ","~",LEN(TRIM(Z$6))-LEN(SUBSTITUTE(TRIM(Z$6)," ",""))))-1)&amp;" Total",$B$6:$BB$373,ROW($A277)-5,FALSE))</f>
        <v>0</v>
      </c>
      <c r="AA277" s="10">
        <f ca="1">IF(AA$5&lt;&gt;"",HLOOKUP(AA$5,Functionalization!$G$6:$R$373,ROW($A277)-5,FALSE),IFERROR(INDEX(AA$337:AA$373,MATCH($F277,$B$337:$B$373,0))/VLOOKUP($F277,$B$337:$BB$373,MATCH(LEFT(TRIM(AA$6),FIND("~",SUBSTITUTE(AA$6,"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277))*HLOOKUP(LEFT(TRIM(AA$6),FIND("~",SUBSTITUTE(AA$6," ","~",LEN(TRIM(AA$6))-LEN(SUBSTITUTE(TRIM(AA$6)," ",""))))-1)&amp;" Total",$B$6:$BB$373,ROW($A277)-5,FALSE))</f>
        <v>0</v>
      </c>
      <c r="AB277" s="10">
        <f ca="1">IF(AB$5&lt;&gt;"",HLOOKUP(AB$5,Functionalization!$G$6:$R$373,ROW($A277)-5,FALSE),IFERROR(INDEX(AB$337:AB$373,MATCH($F277,$B$337:$B$373,0))/VLOOKUP($F277,$B$337:$BB$373,MATCH(LEFT(TRIM(AB$6),FIND("~",SUBSTITUTE(AB$6,"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277))*HLOOKUP(LEFT(TRIM(AB$6),FIND("~",SUBSTITUTE(AB$6," ","~",LEN(TRIM(AB$6))-LEN(SUBSTITUTE(TRIM(AB$6)," ",""))))-1)&amp;" Total",$B$6:$BB$373,ROW($A277)-5,FALSE))</f>
        <v>0</v>
      </c>
      <c r="AC277" s="10">
        <f ca="1">IF(AC$5&lt;&gt;"",HLOOKUP(AC$5,Functionalization!$G$6:$R$373,ROW($A277)-5,FALSE),IFERROR(INDEX(AC$337:AC$373,MATCH($F277,$B$337:$B$373,0))/VLOOKUP($F277,$B$337:$BB$373,MATCH(LEFT(TRIM(AC$6),FIND("~",SUBSTITUTE(AC$6,"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277))*HLOOKUP(LEFT(TRIM(AC$6),FIND("~",SUBSTITUTE(AC$6," ","~",LEN(TRIM(AC$6))-LEN(SUBSTITUTE(TRIM(AC$6)," ",""))))-1)&amp;" Total",$B$6:$BB$373,ROW($A277)-5,FALSE))</f>
        <v>0</v>
      </c>
      <c r="AD277" s="10">
        <f ca="1">IF(AD$5&lt;&gt;"",HLOOKUP(AD$5,Functionalization!$G$6:$R$373,ROW($A277)-5,FALSE),IFERROR(INDEX(AD$337:AD$373,MATCH($F277,$B$337:$B$373,0))/VLOOKUP($F277,$B$337:$BB$373,MATCH(LEFT(TRIM(AD$6),FIND("~",SUBSTITUTE(AD$6,"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277))*HLOOKUP(LEFT(TRIM(AD$6),FIND("~",SUBSTITUTE(AD$6," ","~",LEN(TRIM(AD$6))-LEN(SUBSTITUTE(TRIM(AD$6)," ",""))))-1)&amp;" Total",$B$6:$BB$373,ROW($A277)-5,FALSE))</f>
        <v>0</v>
      </c>
      <c r="AE277" s="10">
        <f ca="1">IF(AE$5&lt;&gt;"",HLOOKUP(AE$5,Functionalization!$G$6:$R$373,ROW($A277)-5,FALSE),IFERROR(INDEX(AE$337:AE$373,MATCH($F277,$B$337:$B$373,0))/VLOOKUP($F277,$B$337:$BB$373,MATCH(LEFT(TRIM(AE$6),FIND("~",SUBSTITUTE(AE$6,"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277))*HLOOKUP(LEFT(TRIM(AE$6),FIND("~",SUBSTITUTE(AE$6," ","~",LEN(TRIM(AE$6))-LEN(SUBSTITUTE(TRIM(AE$6)," ",""))))-1)&amp;" Total",$B$6:$BB$373,ROW($A277)-5,FALSE))</f>
        <v>0</v>
      </c>
      <c r="AF277" s="10">
        <f ca="1">IF(AF$5&lt;&gt;"",HLOOKUP(AF$5,Functionalization!$G$6:$R$373,ROW($A277)-5,FALSE),IFERROR(INDEX(AF$337:AF$373,MATCH($F277,$B$337:$B$373,0))/VLOOKUP($F277,$B$337:$BB$373,MATCH(LEFT(TRIM(AF$6),FIND("~",SUBSTITUTE(AF$6,"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277))*HLOOKUP(LEFT(TRIM(AF$6),FIND("~",SUBSTITUTE(AF$6," ","~",LEN(TRIM(AF$6))-LEN(SUBSTITUTE(TRIM(AF$6)," ",""))))-1)&amp;" Total",$B$6:$BB$373,ROW($A277)-5,FALSE))</f>
        <v>0</v>
      </c>
      <c r="AG277" s="10">
        <f ca="1">IF(AG$5&lt;&gt;"",HLOOKUP(AG$5,Functionalization!$G$6:$R$373,ROW($A277)-5,FALSE),IFERROR(INDEX(AG$337:AG$373,MATCH($F277,$B$337:$B$373,0))/VLOOKUP($F277,$B$337:$BB$373,MATCH(LEFT(TRIM(AG$6),FIND("~",SUBSTITUTE(AG$6,"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277))*HLOOKUP(LEFT(TRIM(AG$6),FIND("~",SUBSTITUTE(AG$6," ","~",LEN(TRIM(AG$6))-LEN(SUBSTITUTE(TRIM(AG$6)," ",""))))-1)&amp;" Total",$B$6:$BB$373,ROW($A277)-5,FALSE))</f>
        <v>0</v>
      </c>
      <c r="AH277" s="10">
        <f ca="1">IF(AH$5&lt;&gt;"",HLOOKUP(AH$5,Functionalization!$G$6:$R$373,ROW($A277)-5,FALSE),IFERROR(INDEX(AH$337:AH$373,MATCH($F277,$B$337:$B$373,0))/VLOOKUP($F277,$B$337:$BB$373,MATCH(LEFT(TRIM(AH$6),FIND("~",SUBSTITUTE(AH$6,"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277))*HLOOKUP(LEFT(TRIM(AH$6),FIND("~",SUBSTITUTE(AH$6," ","~",LEN(TRIM(AH$6))-LEN(SUBSTITUTE(TRIM(AH$6)," ",""))))-1)&amp;" Total",$B$6:$BB$373,ROW($A277)-5,FALSE))</f>
        <v>0</v>
      </c>
      <c r="AI277" s="10">
        <f ca="1">IF(AI$5&lt;&gt;"",HLOOKUP(AI$5,Functionalization!$G$6:$R$373,ROW($A277)-5,FALSE),IFERROR(INDEX(AI$337:AI$373,MATCH($F277,$B$337:$B$373,0))/VLOOKUP($F277,$B$337:$BB$373,MATCH(LEFT(TRIM(AI$6),FIND("~",SUBSTITUTE(AI$6,"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277))*HLOOKUP(LEFT(TRIM(AI$6),FIND("~",SUBSTITUTE(AI$6," ","~",LEN(TRIM(AI$6))-LEN(SUBSTITUTE(TRIM(AI$6)," ",""))))-1)&amp;" Total",$B$6:$BB$373,ROW($A277)-5,FALSE))</f>
        <v>0</v>
      </c>
      <c r="AJ277" s="10">
        <f ca="1">IF(AJ$5&lt;&gt;"",HLOOKUP(AJ$5,Functionalization!$G$6:$R$373,ROW($A277)-5,FALSE),IFERROR(INDEX(AJ$337:AJ$373,MATCH($F277,$B$337:$B$373,0))/VLOOKUP($F277,$B$337:$BB$373,MATCH(LEFT(TRIM(AJ$6),FIND("~",SUBSTITUTE(AJ$6,"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277))*HLOOKUP(LEFT(TRIM(AJ$6),FIND("~",SUBSTITUTE(AJ$6," ","~",LEN(TRIM(AJ$6))-LEN(SUBSTITUTE(TRIM(AJ$6)," ",""))))-1)&amp;" Total",$B$6:$BB$373,ROW($A277)-5,FALSE))</f>
        <v>0</v>
      </c>
      <c r="AK277" s="10">
        <f ca="1">IF(AK$5&lt;&gt;"",HLOOKUP(AK$5,Functionalization!$G$6:$R$373,ROW($A277)-5,FALSE),IFERROR(INDEX(AK$337:AK$373,MATCH($F277,$B$337:$B$373,0))/VLOOKUP($F277,$B$337:$BB$373,MATCH(LEFT(TRIM(AK$6),FIND("~",SUBSTITUTE(AK$6,"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277))*HLOOKUP(LEFT(TRIM(AK$6),FIND("~",SUBSTITUTE(AK$6," ","~",LEN(TRIM(AK$6))-LEN(SUBSTITUTE(TRIM(AK$6)," ",""))))-1)&amp;" Total",$B$6:$BB$373,ROW($A277)-5,FALSE))</f>
        <v>0</v>
      </c>
      <c r="AL277" s="10">
        <f ca="1">IF(AL$5&lt;&gt;"",HLOOKUP(AL$5,Functionalization!$G$6:$R$373,ROW($A277)-5,FALSE),IFERROR(INDEX(AL$337:AL$373,MATCH($F277,$B$337:$B$373,0))/VLOOKUP($F277,$B$337:$BB$373,MATCH(LEFT(TRIM(AL$6),FIND("~",SUBSTITUTE(AL$6,"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277))*HLOOKUP(LEFT(TRIM(AL$6),FIND("~",SUBSTITUTE(AL$6," ","~",LEN(TRIM(AL$6))-LEN(SUBSTITUTE(TRIM(AL$6)," ",""))))-1)&amp;" Total",$B$6:$BB$373,ROW($A277)-5,FALSE))</f>
        <v>0</v>
      </c>
      <c r="AM277" s="10">
        <f ca="1">IF(AM$5&lt;&gt;"",HLOOKUP(AM$5,Functionalization!$G$6:$R$373,ROW($A277)-5,FALSE),IFERROR(INDEX(AM$337:AM$373,MATCH($F277,$B$337:$B$373,0))/VLOOKUP($F277,$B$337:$BB$373,MATCH(LEFT(TRIM(AM$6),FIND("~",SUBSTITUTE(AM$6,"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277))*HLOOKUP(LEFT(TRIM(AM$6),FIND("~",SUBSTITUTE(AM$6," ","~",LEN(TRIM(AM$6))-LEN(SUBSTITUTE(TRIM(AM$6)," ",""))))-1)&amp;" Total",$B$6:$BB$373,ROW($A277)-5,FALSE))</f>
        <v>0</v>
      </c>
      <c r="AN277" s="10">
        <f ca="1">IF(AN$5&lt;&gt;"",HLOOKUP(AN$5,Functionalization!$G$6:$R$373,ROW($A277)-5,FALSE),IFERROR(INDEX(AN$337:AN$373,MATCH($F277,$B$337:$B$373,0))/VLOOKUP($F277,$B$337:$BB$373,MATCH(LEFT(TRIM(AN$6),FIND("~",SUBSTITUTE(AN$6,"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277))*HLOOKUP(LEFT(TRIM(AN$6),FIND("~",SUBSTITUTE(AN$6," ","~",LEN(TRIM(AN$6))-LEN(SUBSTITUTE(TRIM(AN$6)," ",""))))-1)&amp;" Total",$B$6:$BB$373,ROW($A277)-5,FALSE))</f>
        <v>0</v>
      </c>
      <c r="AO277" s="10">
        <f ca="1">IF(AO$5&lt;&gt;"",HLOOKUP(AO$5,Functionalization!$G$6:$R$373,ROW($A277)-5,FALSE),IFERROR(INDEX(AO$337:AO$373,MATCH($F277,$B$337:$B$373,0))/VLOOKUP($F277,$B$337:$BB$373,MATCH(LEFT(TRIM(AO$6),FIND("~",SUBSTITUTE(AO$6,"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277))*HLOOKUP(LEFT(TRIM(AO$6),FIND("~",SUBSTITUTE(AO$6," ","~",LEN(TRIM(AO$6))-LEN(SUBSTITUTE(TRIM(AO$6)," ",""))))-1)&amp;" Total",$B$6:$BB$373,ROW($A277)-5,FALSE))</f>
        <v>0</v>
      </c>
      <c r="AP277" s="10">
        <f ca="1">IF(AP$5&lt;&gt;"",HLOOKUP(AP$5,Functionalization!$G$6:$R$373,ROW($A277)-5,FALSE),IFERROR(INDEX(AP$337:AP$373,MATCH($F277,$B$337:$B$373,0))/VLOOKUP($F277,$B$337:$BB$373,MATCH(LEFT(TRIM(AP$6),FIND("~",SUBSTITUTE(AP$6,"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277))*HLOOKUP(LEFT(TRIM(AP$6),FIND("~",SUBSTITUTE(AP$6," ","~",LEN(TRIM(AP$6))-LEN(SUBSTITUTE(TRIM(AP$6)," ",""))))-1)&amp;" Total",$B$6:$BB$373,ROW($A277)-5,FALSE))</f>
        <v>0</v>
      </c>
      <c r="AQ277" s="10">
        <f ca="1">IF(AQ$5&lt;&gt;"",HLOOKUP(AQ$5,Functionalization!$G$6:$R$373,ROW($A277)-5,FALSE),IFERROR(INDEX(AQ$337:AQ$373,MATCH($F277,$B$337:$B$373,0))/VLOOKUP($F277,$B$337:$BB$373,MATCH(LEFT(TRIM(AQ$6),FIND("~",SUBSTITUTE(AQ$6,"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277))*HLOOKUP(LEFT(TRIM(AQ$6),FIND("~",SUBSTITUTE(AQ$6," ","~",LEN(TRIM(AQ$6))-LEN(SUBSTITUTE(TRIM(AQ$6)," ",""))))-1)&amp;" Total",$B$6:$BB$373,ROW($A277)-5,FALSE))</f>
        <v>0</v>
      </c>
      <c r="AR277" s="10">
        <f ca="1">IF(AR$5&lt;&gt;"",HLOOKUP(AR$5,Functionalization!$G$6:$R$373,ROW($A277)-5,FALSE),IFERROR(INDEX(AR$337:AR$373,MATCH($F277,$B$337:$B$373,0))/VLOOKUP($F277,$B$337:$BB$373,MATCH(LEFT(TRIM(AR$6),FIND("~",SUBSTITUTE(AR$6,"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277))*HLOOKUP(LEFT(TRIM(AR$6),FIND("~",SUBSTITUTE(AR$6," ","~",LEN(TRIM(AR$6))-LEN(SUBSTITUTE(TRIM(AR$6)," ",""))))-1)&amp;" Total",$B$6:$BB$373,ROW($A277)-5,FALSE))</f>
        <v>0</v>
      </c>
      <c r="AS277" s="10">
        <f ca="1">IF(AS$5&lt;&gt;"",HLOOKUP(AS$5,Functionalization!$G$6:$R$373,ROW($A277)-5,FALSE),IFERROR(INDEX(AS$337:AS$373,MATCH($F277,$B$337:$B$373,0))/VLOOKUP($F277,$B$337:$BB$373,MATCH(LEFT(TRIM(AS$6),FIND("~",SUBSTITUTE(AS$6,"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277))*HLOOKUP(LEFT(TRIM(AS$6),FIND("~",SUBSTITUTE(AS$6," ","~",LEN(TRIM(AS$6))-LEN(SUBSTITUTE(TRIM(AS$6)," ",""))))-1)&amp;" Total",$B$6:$BB$373,ROW($A277)-5,FALSE))</f>
        <v>0</v>
      </c>
      <c r="AT277" s="10">
        <f ca="1">IF(AT$5&lt;&gt;"",HLOOKUP(AT$5,Functionalization!$G$6:$R$373,ROW($A277)-5,FALSE),IFERROR(INDEX(AT$337:AT$373,MATCH($F277,$B$337:$B$373,0))/VLOOKUP($F277,$B$337:$BB$373,MATCH(LEFT(TRIM(AT$6),FIND("~",SUBSTITUTE(AT$6,"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277))*HLOOKUP(LEFT(TRIM(AT$6),FIND("~",SUBSTITUTE(AT$6," ","~",LEN(TRIM(AT$6))-LEN(SUBSTITUTE(TRIM(AT$6)," ",""))))-1)&amp;" Total",$B$6:$BB$373,ROW($A277)-5,FALSE))</f>
        <v>0</v>
      </c>
      <c r="AU277" s="10">
        <f ca="1">IF(AU$5&lt;&gt;"",HLOOKUP(AU$5,Functionalization!$G$6:$R$373,ROW($A277)-5,FALSE),IFERROR(INDEX(AU$337:AU$373,MATCH($F277,$B$337:$B$373,0))/VLOOKUP($F277,$B$337:$BB$373,MATCH(LEFT(TRIM(AU$6),FIND("~",SUBSTITUTE(AU$6,"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277))*HLOOKUP(LEFT(TRIM(AU$6),FIND("~",SUBSTITUTE(AU$6," ","~",LEN(TRIM(AU$6))-LEN(SUBSTITUTE(TRIM(AU$6)," ",""))))-1)&amp;" Total",$B$6:$BB$373,ROW($A277)-5,FALSE))</f>
        <v>0</v>
      </c>
      <c r="AV277" s="10">
        <f ca="1">IF(AV$5&lt;&gt;"",HLOOKUP(AV$5,Functionalization!$G$6:$R$373,ROW($A277)-5,FALSE),IFERROR(INDEX(AV$337:AV$373,MATCH($F277,$B$337:$B$373,0))/VLOOKUP($F277,$B$337:$BB$373,MATCH(LEFT(TRIM(AV$6),FIND("~",SUBSTITUTE(AV$6,"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277))*HLOOKUP(LEFT(TRIM(AV$6),FIND("~",SUBSTITUTE(AV$6," ","~",LEN(TRIM(AV$6))-LEN(SUBSTITUTE(TRIM(AV$6)," ",""))))-1)&amp;" Total",$B$6:$BB$373,ROW($A277)-5,FALSE))</f>
        <v>0</v>
      </c>
      <c r="AW277" s="10">
        <f ca="1">IF(AW$5&lt;&gt;"",HLOOKUP(AW$5,Functionalization!$G$6:$R$373,ROW($A277)-5,FALSE),IFERROR(INDEX(AW$337:AW$373,MATCH($F277,$B$337:$B$373,0))/VLOOKUP($F277,$B$337:$BB$373,MATCH(LEFT(TRIM(AW$6),FIND("~",SUBSTITUTE(AW$6,"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277))*HLOOKUP(LEFT(TRIM(AW$6),FIND("~",SUBSTITUTE(AW$6," ","~",LEN(TRIM(AW$6))-LEN(SUBSTITUTE(TRIM(AW$6)," ",""))))-1)&amp;" Total",$B$6:$BB$373,ROW($A277)-5,FALSE))</f>
        <v>0</v>
      </c>
      <c r="AX277" s="10">
        <f ca="1">IF(AX$5&lt;&gt;"",HLOOKUP(AX$5,Functionalization!$G$6:$R$373,ROW($A277)-5,FALSE),IFERROR(INDEX(AX$337:AX$373,MATCH($F277,$B$337:$B$373,0))/VLOOKUP($F277,$B$337:$BB$373,MATCH(LEFT(TRIM(AX$6),FIND("~",SUBSTITUTE(AX$6,"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277))*HLOOKUP(LEFT(TRIM(AX$6),FIND("~",SUBSTITUTE(AX$6," ","~",LEN(TRIM(AX$6))-LEN(SUBSTITUTE(TRIM(AX$6)," ",""))))-1)&amp;" Total",$B$6:$BB$373,ROW($A277)-5,FALSE))</f>
        <v>0</v>
      </c>
      <c r="AY277" s="10">
        <f ca="1">IF(AY$5&lt;&gt;"",HLOOKUP(AY$5,Functionalization!$G$6:$R$373,ROW($A277)-5,FALSE),IFERROR(INDEX(AY$337:AY$373,MATCH($F277,$B$337:$B$373,0))/VLOOKUP($F277,$B$337:$BB$373,MATCH(LEFT(TRIM(AY$6),FIND("~",SUBSTITUTE(AY$6,"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277))*HLOOKUP(LEFT(TRIM(AY$6),FIND("~",SUBSTITUTE(AY$6," ","~",LEN(TRIM(AY$6))-LEN(SUBSTITUTE(TRIM(AY$6)," ",""))))-1)&amp;" Total",$B$6:$BB$373,ROW($A277)-5,FALSE))</f>
        <v>0</v>
      </c>
      <c r="AZ277" s="10">
        <f ca="1">IF(AZ$5&lt;&gt;"",HLOOKUP(AZ$5,Functionalization!$G$6:$R$373,ROW($A277)-5,FALSE),IFERROR(INDEX(AZ$337:AZ$373,MATCH($F277,$B$337:$B$373,0))/VLOOKUP($F277,$B$337:$BB$373,MATCH(LEFT(TRIM(AZ$6),FIND("~",SUBSTITUTE(AZ$6,"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277))*HLOOKUP(LEFT(TRIM(AZ$6),FIND("~",SUBSTITUTE(AZ$6," ","~",LEN(TRIM(AZ$6))-LEN(SUBSTITUTE(TRIM(AZ$6)," ",""))))-1)&amp;" Total",$B$6:$BB$373,ROW($A277)-5,FALSE))</f>
        <v>0</v>
      </c>
      <c r="BA277" s="10">
        <f ca="1">IF(BA$5&lt;&gt;"",HLOOKUP(BA$5,Functionalization!$G$6:$R$373,ROW($A277)-5,FALSE),IFERROR(INDEX(BA$337:BA$373,MATCH($F277,$B$337:$B$373,0))/VLOOKUP($F277,$B$337:$BB$373,MATCH(LEFT(TRIM(BA$6),FIND("~",SUBSTITUTE(BA$6,"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277))*HLOOKUP(LEFT(TRIM(BA$6),FIND("~",SUBSTITUTE(BA$6," ","~",LEN(TRIM(BA$6))-LEN(SUBSTITUTE(TRIM(BA$6)," ",""))))-1)&amp;" Total",$B$6:$BB$373,ROW($A277)-5,FALSE))</f>
        <v>0</v>
      </c>
      <c r="BB277" s="10">
        <f ca="1">IF(BB$5&lt;&gt;"",HLOOKUP(BB$5,Functionalization!$G$6:$R$373,ROW($A277)-5,FALSE),IFERROR(INDEX(BB$337:BB$373,MATCH($F277,$B$337:$B$373,0))/VLOOKUP($F277,$B$337:$BB$373,MATCH(LEFT(TRIM(BB$6),FIND("~",SUBSTITUTE(BB$6,"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277))*HLOOKUP(LEFT(TRIM(BB$6),FIND("~",SUBSTITUTE(BB$6," ","~",LEN(TRIM(BB$6))-LEN(SUBSTITUTE(TRIM(BB$6)," ",""))))-1)&amp;" Total",$B$6:$BB$373,ROW($A277)-5,FALSE))</f>
        <v>0</v>
      </c>
      <c r="BD277">
        <f ca="1">IFERROR(IF(SUMIF($G$6:$BB$6,BD$6&amp;" Total",$G277:$BB277)-(SUMIF($G$6:$BB$6,BD$6&amp;" "&amp;'Input-Func_Class'!$D$22,$G277:$BB277)+IFERROR(SUMIF($G$6:$BB$6,BD$6&amp;" "&amp;'Input-Func_Class'!$E$22,$G277:$BB277),SUMIF($G$6:$BB$6,BD$6&amp;" "&amp;'Input-Func_Class'!$B$24,$G277:$BB277))+SUMIF($G$6:$BB$6,BD$6&amp;" "&amp;'Input-Func_Class'!$F$22,$G277:$BB277))&lt;Check_Limit,0,1),1)</f>
        <v>0</v>
      </c>
      <c r="BE277">
        <f ca="1">IFERROR(IF(SUMIF($G$6:$BB$6,BE$6&amp;" Total",$G277:$BB277)-(SUMIF($G$6:$BB$6,BE$6&amp;" "&amp;'Input-Func_Class'!$D$22,$G277:$BB277)+IFERROR(SUMIF($G$6:$BB$6,BE$6&amp;" "&amp;'Input-Func_Class'!$E$22,$G277:$BB277),SUMIF($G$6:$BB$6,BE$6&amp;" "&amp;'Input-Func_Class'!$B$24,$G277:$BB277))+SUMIF($G$6:$BB$6,BE$6&amp;" "&amp;'Input-Func_Class'!$F$22,$G277:$BB277))&lt;Check_Limit,0,1),1)</f>
        <v>0</v>
      </c>
      <c r="BF277">
        <f ca="1">IFERROR(IF(SUMIF($G$6:$BB$6,BF$6&amp;" Total",$G277:$BB277)-(SUMIF($G$6:$BB$6,BF$6&amp;" "&amp;'Input-Func_Class'!$D$22,$G277:$BB277)+IFERROR(SUMIF($G$6:$BB$6,BF$6&amp;" "&amp;'Input-Func_Class'!$E$22,$G277:$BB277),SUMIF($G$6:$BB$6,BF$6&amp;" "&amp;'Input-Func_Class'!$B$24,$G277:$BB277))+SUMIF($G$6:$BB$6,BF$6&amp;" "&amp;'Input-Func_Class'!$F$22,$G277:$BB277))&lt;Check_Limit,0,1),1)</f>
        <v>0</v>
      </c>
      <c r="BG277">
        <f ca="1">IFERROR(IF(SUMIF($G$6:$BB$6,BG$6&amp;" Total",$G277:$BB277)-(SUMIF($G$6:$BB$6,BG$6&amp;" "&amp;'Input-Func_Class'!$D$22,$G277:$BB277)+IFERROR(SUMIF($G$6:$BB$6,BG$6&amp;" "&amp;'Input-Func_Class'!$E$22,$G277:$BB277),SUMIF($G$6:$BB$6,BG$6&amp;" "&amp;'Input-Func_Class'!$B$24,$G277:$BB277))+SUMIF($G$6:$BB$6,BG$6&amp;" "&amp;'Input-Func_Class'!$F$22,$G277:$BB277))&lt;Check_Limit,0,1),1)</f>
        <v>0</v>
      </c>
      <c r="BH277">
        <f ca="1">IFERROR(IF(SUMIF($G$6:$BB$6,BH$6&amp;" Total",$G277:$BB277)-(SUMIF($G$6:$BB$6,BH$6&amp;" "&amp;'Input-Func_Class'!$D$22,$G277:$BB277)+IFERROR(SUMIF($G$6:$BB$6,BH$6&amp;" "&amp;'Input-Func_Class'!$E$22,$G277:$BB277),SUMIF($G$6:$BB$6,BH$6&amp;" "&amp;'Input-Func_Class'!$B$24,$G277:$BB277))+SUMIF($G$6:$BB$6,BH$6&amp;" "&amp;'Input-Func_Class'!$F$22,$G277:$BB277))&lt;Check_Limit,0,1),1)</f>
        <v>0</v>
      </c>
      <c r="BI277">
        <f ca="1">IFERROR(IF(SUMIF($G$6:$BB$6,BI$6&amp;" Total",$G277:$BB277)-(SUMIF($G$6:$BB$6,BI$6&amp;" "&amp;'Input-Func_Class'!$D$22,$G277:$BB277)+IFERROR(SUMIF($G$6:$BB$6,BI$6&amp;" "&amp;'Input-Func_Class'!$E$22,$G277:$BB277),SUMIF($G$6:$BB$6,BI$6&amp;" "&amp;'Input-Func_Class'!$B$24,$G277:$BB277))+SUMIF($G$6:$BB$6,BI$6&amp;" "&amp;'Input-Func_Class'!$F$22,$G277:$BB277))&lt;Check_Limit,0,1),1)</f>
        <v>0</v>
      </c>
      <c r="BJ277">
        <f ca="1">IFERROR(IF(SUMIF($G$6:$BB$6,BJ$6&amp;" Total",$G277:$BB277)-(SUMIF($G$6:$BB$6,BJ$6&amp;" "&amp;'Input-Func_Class'!$D$22,$G277:$BB277)+IFERROR(SUMIF($G$6:$BB$6,BJ$6&amp;" "&amp;'Input-Func_Class'!$E$22,$G277:$BB277),SUMIF($G$6:$BB$6,BJ$6&amp;" "&amp;'Input-Func_Class'!$B$24,$G277:$BB277))+SUMIF($G$6:$BB$6,BJ$6&amp;" "&amp;'Input-Func_Class'!$F$22,$G277:$BB277))&lt;Check_Limit,0,1),1)</f>
        <v>0</v>
      </c>
      <c r="BK277">
        <f ca="1">IFERROR(IF(SUMIF($G$6:$BB$6,BK$6&amp;" Total",$G277:$BB277)-(SUMIF($G$6:$BB$6,BK$6&amp;" "&amp;'Input-Func_Class'!$D$22,$G277:$BB277)+IFERROR(SUMIF($G$6:$BB$6,BK$6&amp;" "&amp;'Input-Func_Class'!$E$22,$G277:$BB277),SUMIF($G$6:$BB$6,BK$6&amp;" "&amp;'Input-Func_Class'!$B$24,$G277:$BB277))+SUMIF($G$6:$BB$6,BK$6&amp;" "&amp;'Input-Func_Class'!$F$22,$G277:$BB277))&lt;Check_Limit,0,1),1)</f>
        <v>0</v>
      </c>
      <c r="BL277">
        <f ca="1">IFERROR(IF(SUMIF($G$6:$BB$6,BL$6&amp;" Total",$G277:$BB277)-(SUMIF($G$6:$BB$6,BL$6&amp;" "&amp;'Input-Func_Class'!$D$22,$G277:$BB277)+IFERROR(SUMIF($G$6:$BB$6,BL$6&amp;" "&amp;'Input-Func_Class'!$E$22,$G277:$BB277),SUMIF($G$6:$BB$6,BL$6&amp;" "&amp;'Input-Func_Class'!$B$24,$G277:$BB277))+SUMIF($G$6:$BB$6,BL$6&amp;" "&amp;'Input-Func_Class'!$F$22,$G277:$BB277))&lt;Check_Limit,0,1),1)</f>
        <v>0</v>
      </c>
      <c r="BM277">
        <f ca="1">IFERROR(IF(SUMIF($G$6:$BB$6,BM$6&amp;" Total",$G277:$BB277)-(SUMIF($G$6:$BB$6,BM$6&amp;" "&amp;'Input-Func_Class'!$D$22,$G277:$BB277)+IFERROR(SUMIF($G$6:$BB$6,BM$6&amp;" "&amp;'Input-Func_Class'!$E$22,$G277:$BB277),SUMIF($G$6:$BB$6,BM$6&amp;" "&amp;'Input-Func_Class'!$B$24,$G277:$BB277))+SUMIF($G$6:$BB$6,BM$6&amp;" "&amp;'Input-Func_Class'!$F$22,$G277:$BB277))&lt;Check_Limit,0,1),1)</f>
        <v>0</v>
      </c>
      <c r="BN277">
        <f ca="1">IFERROR(IF(SUMIF($G$6:$BB$6,BN$6&amp;" Total",$G277:$BB277)-(SUMIF($G$6:$BB$6,BN$6&amp;" "&amp;'Input-Func_Class'!$D$22,$G277:$BB277)+IFERROR(SUMIF($G$6:$BB$6,BN$6&amp;" "&amp;'Input-Func_Class'!$E$22,$G277:$BB277),SUMIF($G$6:$BB$6,BN$6&amp;" "&amp;'Input-Func_Class'!$B$24,$G277:$BB277))+SUMIF($G$6:$BB$6,BN$6&amp;" "&amp;'Input-Func_Class'!$F$22,$G277:$BB277))&lt;Check_Limit,0,1),1)</f>
        <v>0</v>
      </c>
      <c r="BO277">
        <f ca="1">IFERROR(IF(SUMIF($G$6:$BB$6,BO$6&amp;" Total",$G277:$BB277)-(SUMIF($G$6:$BB$6,BO$6&amp;" "&amp;'Input-Func_Class'!$D$22,$G277:$BB277)+IFERROR(SUMIF($G$6:$BB$6,BO$6&amp;" "&amp;'Input-Func_Class'!$E$22,$G277:$BB277),SUMIF($G$6:$BB$6,BO$6&amp;" "&amp;'Input-Func_Class'!$B$24,$G277:$BB277))+SUMIF($G$6:$BB$6,BO$6&amp;" "&amp;'Input-Func_Class'!$F$22,$G277:$BB277))&lt;Check_Limit,0,1),1)</f>
        <v>0</v>
      </c>
    </row>
    <row r="278" spans="1:67" outlineLevel="1">
      <c r="A278" s="31">
        <f>IF(ISBLANK('Input-Accounts'!A278),"",'Input-Accounts'!A278)</f>
        <v>248</v>
      </c>
      <c r="B278" s="53" t="str">
        <f>IF(ISBLANK('Input-Accounts'!B278),"",'Input-Accounts'!B278)</f>
        <v>INDUSTRIAL M &amp; R STATION EQUIPMENT - DS-ML DIRECT ASSIGNMENT</v>
      </c>
      <c r="C278" s="31">
        <f>IF(ISBLANK('Input-Accounts'!C278),"",'Input-Accounts'!C278)</f>
        <v>385</v>
      </c>
      <c r="D278" s="10">
        <f>Functionalization!$D278</f>
        <v>27232.06</v>
      </c>
      <c r="E278" s="10">
        <f t="shared" ca="1" si="75"/>
        <v>0</v>
      </c>
      <c r="F278" s="3" t="str">
        <f>IF($D278=0,"-",IF('Input-Accounts'!$E278&lt;&gt;0,'Input-Accounts'!$E278,'Input-Accounts'!$G278))</f>
        <v>CUSTOMER</v>
      </c>
      <c r="G278" s="10">
        <f ca="1">IF(G$5&lt;&gt;"",HLOOKUP(G$5,Functionalization!$G$6:$R$373,ROW($A278)-5,FALSE),IFERROR(INDEX(G$337:G$373,MATCH($F278,$B$337:$B$373,0))/VLOOKUP($F278,$B$337:$BB$373,MATCH(LEFT(TRIM(G$6),FIND("~",SUBSTITUTE(G$6,"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278))*HLOOKUP(LEFT(TRIM(G$6),FIND("~",SUBSTITUTE(G$6," ","~",LEN(TRIM(G$6))-LEN(SUBSTITUTE(TRIM(G$6)," ",""))))-1)&amp;" Total",$B$6:$BB$373,ROW($A278)-5,FALSE))</f>
        <v>0</v>
      </c>
      <c r="H278" s="10">
        <f ca="1">IF(H$5&lt;&gt;"",HLOOKUP(H$5,Functionalization!$G$6:$R$373,ROW($A278)-5,FALSE),IFERROR(INDEX(H$337:H$373,MATCH($F278,$B$337:$B$373,0))/VLOOKUP($F278,$B$337:$BB$373,MATCH(LEFT(TRIM(H$6),FIND("~",SUBSTITUTE(H$6,"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278))*HLOOKUP(LEFT(TRIM(H$6),FIND("~",SUBSTITUTE(H$6," ","~",LEN(TRIM(H$6))-LEN(SUBSTITUTE(TRIM(H$6)," ",""))))-1)&amp;" Total",$B$6:$BB$373,ROW($A278)-5,FALSE))</f>
        <v>0</v>
      </c>
      <c r="I278" s="10">
        <f ca="1">IF(I$5&lt;&gt;"",HLOOKUP(I$5,Functionalization!$G$6:$R$373,ROW($A278)-5,FALSE),IFERROR(INDEX(I$337:I$373,MATCH($F278,$B$337:$B$373,0))/VLOOKUP($F278,$B$337:$BB$373,MATCH(LEFT(TRIM(I$6),FIND("~",SUBSTITUTE(I$6,"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278))*HLOOKUP(LEFT(TRIM(I$6),FIND("~",SUBSTITUTE(I$6," ","~",LEN(TRIM(I$6))-LEN(SUBSTITUTE(TRIM(I$6)," ",""))))-1)&amp;" Total",$B$6:$BB$373,ROW($A278)-5,FALSE))</f>
        <v>0</v>
      </c>
      <c r="J278" s="10">
        <f ca="1">IF(J$5&lt;&gt;"",HLOOKUP(J$5,Functionalization!$G$6:$R$373,ROW($A278)-5,FALSE),IFERROR(INDEX(J$337:J$373,MATCH($F278,$B$337:$B$373,0))/VLOOKUP($F278,$B$337:$BB$373,MATCH(LEFT(TRIM(J$6),FIND("~",SUBSTITUTE(J$6,"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278))*HLOOKUP(LEFT(TRIM(J$6),FIND("~",SUBSTITUTE(J$6," ","~",LEN(TRIM(J$6))-LEN(SUBSTITUTE(TRIM(J$6)," ",""))))-1)&amp;" Total",$B$6:$BB$373,ROW($A278)-5,FALSE))</f>
        <v>0</v>
      </c>
      <c r="K278" s="10">
        <f ca="1">IF(K$5&lt;&gt;"",HLOOKUP(K$5,Functionalization!$G$6:$R$373,ROW($A278)-5,FALSE),IFERROR(INDEX(K$337:K$373,MATCH($F278,$B$337:$B$373,0))/VLOOKUP($F278,$B$337:$BB$373,MATCH(LEFT(TRIM(K$6),FIND("~",SUBSTITUTE(K$6,"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278))*HLOOKUP(LEFT(TRIM(K$6),FIND("~",SUBSTITUTE(K$6," ","~",LEN(TRIM(K$6))-LEN(SUBSTITUTE(TRIM(K$6)," ",""))))-1)&amp;" Total",$B$6:$BB$373,ROW($A278)-5,FALSE))</f>
        <v>27232.06</v>
      </c>
      <c r="L278" s="10">
        <f ca="1">IF(L$5&lt;&gt;"",HLOOKUP(L$5,Functionalization!$G$6:$R$373,ROW($A278)-5,FALSE),IFERROR(INDEX(L$337:L$373,MATCH($F278,$B$337:$B$373,0))/VLOOKUP($F278,$B$337:$BB$373,MATCH(LEFT(TRIM(L$6),FIND("~",SUBSTITUTE(L$6,"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278))*HLOOKUP(LEFT(TRIM(L$6),FIND("~",SUBSTITUTE(L$6," ","~",LEN(TRIM(L$6))-LEN(SUBSTITUTE(TRIM(L$6)," ",""))))-1)&amp;" Total",$B$6:$BB$373,ROW($A278)-5,FALSE))</f>
        <v>0</v>
      </c>
      <c r="M278" s="10">
        <f ca="1">IF(M$5&lt;&gt;"",HLOOKUP(M$5,Functionalization!$G$6:$R$373,ROW($A278)-5,FALSE),IFERROR(INDEX(M$337:M$373,MATCH($F278,$B$337:$B$373,0))/VLOOKUP($F278,$B$337:$BB$373,MATCH(LEFT(TRIM(M$6),FIND("~",SUBSTITUTE(M$6,"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278))*HLOOKUP(LEFT(TRIM(M$6),FIND("~",SUBSTITUTE(M$6," ","~",LEN(TRIM(M$6))-LEN(SUBSTITUTE(TRIM(M$6)," ",""))))-1)&amp;" Total",$B$6:$BB$373,ROW($A278)-5,FALSE))</f>
        <v>0</v>
      </c>
      <c r="N278" s="10">
        <f ca="1">IF(N$5&lt;&gt;"",HLOOKUP(N$5,Functionalization!$G$6:$R$373,ROW($A278)-5,FALSE),IFERROR(INDEX(N$337:N$373,MATCH($F278,$B$337:$B$373,0))/VLOOKUP($F278,$B$337:$BB$373,MATCH(LEFT(TRIM(N$6),FIND("~",SUBSTITUTE(N$6,"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278))*HLOOKUP(LEFT(TRIM(N$6),FIND("~",SUBSTITUTE(N$6," ","~",LEN(TRIM(N$6))-LEN(SUBSTITUTE(TRIM(N$6)," ",""))))-1)&amp;" Total",$B$6:$BB$373,ROW($A278)-5,FALSE))</f>
        <v>27232.06</v>
      </c>
      <c r="O278" s="10">
        <f ca="1">IF(O$5&lt;&gt;"",HLOOKUP(O$5,Functionalization!$G$6:$R$373,ROW($A278)-5,FALSE),IFERROR(INDEX(O$337:O$373,MATCH($F278,$B$337:$B$373,0))/VLOOKUP($F278,$B$337:$BB$373,MATCH(LEFT(TRIM(O$6),FIND("~",SUBSTITUTE(O$6,"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278))*HLOOKUP(LEFT(TRIM(O$6),FIND("~",SUBSTITUTE(O$6," ","~",LEN(TRIM(O$6))-LEN(SUBSTITUTE(TRIM(O$6)," ",""))))-1)&amp;" Total",$B$6:$BB$373,ROW($A278)-5,FALSE))</f>
        <v>0</v>
      </c>
      <c r="P278" s="10">
        <f ca="1">IF(P$5&lt;&gt;"",HLOOKUP(P$5,Functionalization!$G$6:$R$373,ROW($A278)-5,FALSE),IFERROR(INDEX(P$337:P$373,MATCH($F278,$B$337:$B$373,0))/VLOOKUP($F278,$B$337:$BB$373,MATCH(LEFT(TRIM(P$6),FIND("~",SUBSTITUTE(P$6,"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278))*HLOOKUP(LEFT(TRIM(P$6),FIND("~",SUBSTITUTE(P$6," ","~",LEN(TRIM(P$6))-LEN(SUBSTITUTE(TRIM(P$6)," ",""))))-1)&amp;" Total",$B$6:$BB$373,ROW($A278)-5,FALSE))</f>
        <v>0</v>
      </c>
      <c r="Q278" s="10">
        <f ca="1">IF(Q$5&lt;&gt;"",HLOOKUP(Q$5,Functionalization!$G$6:$R$373,ROW($A278)-5,FALSE),IFERROR(INDEX(Q$337:Q$373,MATCH($F278,$B$337:$B$373,0))/VLOOKUP($F278,$B$337:$BB$373,MATCH(LEFT(TRIM(Q$6),FIND("~",SUBSTITUTE(Q$6,"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278))*HLOOKUP(LEFT(TRIM(Q$6),FIND("~",SUBSTITUTE(Q$6," ","~",LEN(TRIM(Q$6))-LEN(SUBSTITUTE(TRIM(Q$6)," ",""))))-1)&amp;" Total",$B$6:$BB$373,ROW($A278)-5,FALSE))</f>
        <v>0</v>
      </c>
      <c r="R278" s="10">
        <f ca="1">IF(R$5&lt;&gt;"",HLOOKUP(R$5,Functionalization!$G$6:$R$373,ROW($A278)-5,FALSE),IFERROR(INDEX(R$337:R$373,MATCH($F278,$B$337:$B$373,0))/VLOOKUP($F278,$B$337:$BB$373,MATCH(LEFT(TRIM(R$6),FIND("~",SUBSTITUTE(R$6,"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278))*HLOOKUP(LEFT(TRIM(R$6),FIND("~",SUBSTITUTE(R$6," ","~",LEN(TRIM(R$6))-LEN(SUBSTITUTE(TRIM(R$6)," ",""))))-1)&amp;" Total",$B$6:$BB$373,ROW($A278)-5,FALSE))</f>
        <v>0</v>
      </c>
      <c r="S278" s="10">
        <f ca="1">IF(S$5&lt;&gt;"",HLOOKUP(S$5,Functionalization!$G$6:$R$373,ROW($A278)-5,FALSE),IFERROR(INDEX(S$337:S$373,MATCH($F278,$B$337:$B$373,0))/VLOOKUP($F278,$B$337:$BB$373,MATCH(LEFT(TRIM(S$6),FIND("~",SUBSTITUTE(S$6,"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278))*HLOOKUP(LEFT(TRIM(S$6),FIND("~",SUBSTITUTE(S$6," ","~",LEN(TRIM(S$6))-LEN(SUBSTITUTE(TRIM(S$6)," ",""))))-1)&amp;" Total",$B$6:$BB$373,ROW($A278)-5,FALSE))</f>
        <v>0</v>
      </c>
      <c r="T278" s="10">
        <f ca="1">IF(T$5&lt;&gt;"",HLOOKUP(T$5,Functionalization!$G$6:$R$373,ROW($A278)-5,FALSE),IFERROR(INDEX(T$337:T$373,MATCH($F278,$B$337:$B$373,0))/VLOOKUP($F278,$B$337:$BB$373,MATCH(LEFT(TRIM(T$6),FIND("~",SUBSTITUTE(T$6,"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278))*HLOOKUP(LEFT(TRIM(T$6),FIND("~",SUBSTITUTE(T$6," ","~",LEN(TRIM(T$6))-LEN(SUBSTITUTE(TRIM(T$6)," ",""))))-1)&amp;" Total",$B$6:$BB$373,ROW($A278)-5,FALSE))</f>
        <v>0</v>
      </c>
      <c r="U278" s="10">
        <f ca="1">IF(U$5&lt;&gt;"",HLOOKUP(U$5,Functionalization!$G$6:$R$373,ROW($A278)-5,FALSE),IFERROR(INDEX(U$337:U$373,MATCH($F278,$B$337:$B$373,0))/VLOOKUP($F278,$B$337:$BB$373,MATCH(LEFT(TRIM(U$6),FIND("~",SUBSTITUTE(U$6,"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278))*HLOOKUP(LEFT(TRIM(U$6),FIND("~",SUBSTITUTE(U$6," ","~",LEN(TRIM(U$6))-LEN(SUBSTITUTE(TRIM(U$6)," ",""))))-1)&amp;" Total",$B$6:$BB$373,ROW($A278)-5,FALSE))</f>
        <v>0</v>
      </c>
      <c r="V278" s="10">
        <f ca="1">IF(V$5&lt;&gt;"",HLOOKUP(V$5,Functionalization!$G$6:$R$373,ROW($A278)-5,FALSE),IFERROR(INDEX(V$337:V$373,MATCH($F278,$B$337:$B$373,0))/VLOOKUP($F278,$B$337:$BB$373,MATCH(LEFT(TRIM(V$6),FIND("~",SUBSTITUTE(V$6,"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278))*HLOOKUP(LEFT(TRIM(V$6),FIND("~",SUBSTITUTE(V$6," ","~",LEN(TRIM(V$6))-LEN(SUBSTITUTE(TRIM(V$6)," ",""))))-1)&amp;" Total",$B$6:$BB$373,ROW($A278)-5,FALSE))</f>
        <v>0</v>
      </c>
      <c r="W278" s="10">
        <f ca="1">IF(W$5&lt;&gt;"",HLOOKUP(W$5,Functionalization!$G$6:$R$373,ROW($A278)-5,FALSE),IFERROR(INDEX(W$337:W$373,MATCH($F278,$B$337:$B$373,0))/VLOOKUP($F278,$B$337:$BB$373,MATCH(LEFT(TRIM(W$6),FIND("~",SUBSTITUTE(W$6,"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278))*HLOOKUP(LEFT(TRIM(W$6),FIND("~",SUBSTITUTE(W$6," ","~",LEN(TRIM(W$6))-LEN(SUBSTITUTE(TRIM(W$6)," ",""))))-1)&amp;" Total",$B$6:$BB$373,ROW($A278)-5,FALSE))</f>
        <v>0</v>
      </c>
      <c r="X278" s="10">
        <f ca="1">IF(X$5&lt;&gt;"",HLOOKUP(X$5,Functionalization!$G$6:$R$373,ROW($A278)-5,FALSE),IFERROR(INDEX(X$337:X$373,MATCH($F278,$B$337:$B$373,0))/VLOOKUP($F278,$B$337:$BB$373,MATCH(LEFT(TRIM(X$6),FIND("~",SUBSTITUTE(X$6,"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278))*HLOOKUP(LEFT(TRIM(X$6),FIND("~",SUBSTITUTE(X$6," ","~",LEN(TRIM(X$6))-LEN(SUBSTITUTE(TRIM(X$6)," ",""))))-1)&amp;" Total",$B$6:$BB$373,ROW($A278)-5,FALSE))</f>
        <v>0</v>
      </c>
      <c r="Y278" s="10">
        <f ca="1">IF(Y$5&lt;&gt;"",HLOOKUP(Y$5,Functionalization!$G$6:$R$373,ROW($A278)-5,FALSE),IFERROR(INDEX(Y$337:Y$373,MATCH($F278,$B$337:$B$373,0))/VLOOKUP($F278,$B$337:$BB$373,MATCH(LEFT(TRIM(Y$6),FIND("~",SUBSTITUTE(Y$6,"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278))*HLOOKUP(LEFT(TRIM(Y$6),FIND("~",SUBSTITUTE(Y$6," ","~",LEN(TRIM(Y$6))-LEN(SUBSTITUTE(TRIM(Y$6)," ",""))))-1)&amp;" Total",$B$6:$BB$373,ROW($A278)-5,FALSE))</f>
        <v>0</v>
      </c>
      <c r="Z278" s="10">
        <f ca="1">IF(Z$5&lt;&gt;"",HLOOKUP(Z$5,Functionalization!$G$6:$R$373,ROW($A278)-5,FALSE),IFERROR(INDEX(Z$337:Z$373,MATCH($F278,$B$337:$B$373,0))/VLOOKUP($F278,$B$337:$BB$373,MATCH(LEFT(TRIM(Z$6),FIND("~",SUBSTITUTE(Z$6,"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278))*HLOOKUP(LEFT(TRIM(Z$6),FIND("~",SUBSTITUTE(Z$6," ","~",LEN(TRIM(Z$6))-LEN(SUBSTITUTE(TRIM(Z$6)," ",""))))-1)&amp;" Total",$B$6:$BB$373,ROW($A278)-5,FALSE))</f>
        <v>0</v>
      </c>
      <c r="AA278" s="10">
        <f ca="1">IF(AA$5&lt;&gt;"",HLOOKUP(AA$5,Functionalization!$G$6:$R$373,ROW($A278)-5,FALSE),IFERROR(INDEX(AA$337:AA$373,MATCH($F278,$B$337:$B$373,0))/VLOOKUP($F278,$B$337:$BB$373,MATCH(LEFT(TRIM(AA$6),FIND("~",SUBSTITUTE(AA$6,"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278))*HLOOKUP(LEFT(TRIM(AA$6),FIND("~",SUBSTITUTE(AA$6," ","~",LEN(TRIM(AA$6))-LEN(SUBSTITUTE(TRIM(AA$6)," ",""))))-1)&amp;" Total",$B$6:$BB$373,ROW($A278)-5,FALSE))</f>
        <v>0</v>
      </c>
      <c r="AB278" s="10">
        <f ca="1">IF(AB$5&lt;&gt;"",HLOOKUP(AB$5,Functionalization!$G$6:$R$373,ROW($A278)-5,FALSE),IFERROR(INDEX(AB$337:AB$373,MATCH($F278,$B$337:$B$373,0))/VLOOKUP($F278,$B$337:$BB$373,MATCH(LEFT(TRIM(AB$6),FIND("~",SUBSTITUTE(AB$6,"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278))*HLOOKUP(LEFT(TRIM(AB$6),FIND("~",SUBSTITUTE(AB$6," ","~",LEN(TRIM(AB$6))-LEN(SUBSTITUTE(TRIM(AB$6)," ",""))))-1)&amp;" Total",$B$6:$BB$373,ROW($A278)-5,FALSE))</f>
        <v>0</v>
      </c>
      <c r="AC278" s="10">
        <f ca="1">IF(AC$5&lt;&gt;"",HLOOKUP(AC$5,Functionalization!$G$6:$R$373,ROW($A278)-5,FALSE),IFERROR(INDEX(AC$337:AC$373,MATCH($F278,$B$337:$B$373,0))/VLOOKUP($F278,$B$337:$BB$373,MATCH(LEFT(TRIM(AC$6),FIND("~",SUBSTITUTE(AC$6,"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278))*HLOOKUP(LEFT(TRIM(AC$6),FIND("~",SUBSTITUTE(AC$6," ","~",LEN(TRIM(AC$6))-LEN(SUBSTITUTE(TRIM(AC$6)," ",""))))-1)&amp;" Total",$B$6:$BB$373,ROW($A278)-5,FALSE))</f>
        <v>0</v>
      </c>
      <c r="AD278" s="10">
        <f ca="1">IF(AD$5&lt;&gt;"",HLOOKUP(AD$5,Functionalization!$G$6:$R$373,ROW($A278)-5,FALSE),IFERROR(INDEX(AD$337:AD$373,MATCH($F278,$B$337:$B$373,0))/VLOOKUP($F278,$B$337:$BB$373,MATCH(LEFT(TRIM(AD$6),FIND("~",SUBSTITUTE(AD$6,"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278))*HLOOKUP(LEFT(TRIM(AD$6),FIND("~",SUBSTITUTE(AD$6," ","~",LEN(TRIM(AD$6))-LEN(SUBSTITUTE(TRIM(AD$6)," ",""))))-1)&amp;" Total",$B$6:$BB$373,ROW($A278)-5,FALSE))</f>
        <v>0</v>
      </c>
      <c r="AE278" s="10">
        <f ca="1">IF(AE$5&lt;&gt;"",HLOOKUP(AE$5,Functionalization!$G$6:$R$373,ROW($A278)-5,FALSE),IFERROR(INDEX(AE$337:AE$373,MATCH($F278,$B$337:$B$373,0))/VLOOKUP($F278,$B$337:$BB$373,MATCH(LEFT(TRIM(AE$6),FIND("~",SUBSTITUTE(AE$6,"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278))*HLOOKUP(LEFT(TRIM(AE$6),FIND("~",SUBSTITUTE(AE$6," ","~",LEN(TRIM(AE$6))-LEN(SUBSTITUTE(TRIM(AE$6)," ",""))))-1)&amp;" Total",$B$6:$BB$373,ROW($A278)-5,FALSE))</f>
        <v>0</v>
      </c>
      <c r="AF278" s="10">
        <f ca="1">IF(AF$5&lt;&gt;"",HLOOKUP(AF$5,Functionalization!$G$6:$R$373,ROW($A278)-5,FALSE),IFERROR(INDEX(AF$337:AF$373,MATCH($F278,$B$337:$B$373,0))/VLOOKUP($F278,$B$337:$BB$373,MATCH(LEFT(TRIM(AF$6),FIND("~",SUBSTITUTE(AF$6,"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278))*HLOOKUP(LEFT(TRIM(AF$6),FIND("~",SUBSTITUTE(AF$6," ","~",LEN(TRIM(AF$6))-LEN(SUBSTITUTE(TRIM(AF$6)," ",""))))-1)&amp;" Total",$B$6:$BB$373,ROW($A278)-5,FALSE))</f>
        <v>0</v>
      </c>
      <c r="AG278" s="10">
        <f ca="1">IF(AG$5&lt;&gt;"",HLOOKUP(AG$5,Functionalization!$G$6:$R$373,ROW($A278)-5,FALSE),IFERROR(INDEX(AG$337:AG$373,MATCH($F278,$B$337:$B$373,0))/VLOOKUP($F278,$B$337:$BB$373,MATCH(LEFT(TRIM(AG$6),FIND("~",SUBSTITUTE(AG$6,"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278))*HLOOKUP(LEFT(TRIM(AG$6),FIND("~",SUBSTITUTE(AG$6," ","~",LEN(TRIM(AG$6))-LEN(SUBSTITUTE(TRIM(AG$6)," ",""))))-1)&amp;" Total",$B$6:$BB$373,ROW($A278)-5,FALSE))</f>
        <v>0</v>
      </c>
      <c r="AH278" s="10">
        <f ca="1">IF(AH$5&lt;&gt;"",HLOOKUP(AH$5,Functionalization!$G$6:$R$373,ROW($A278)-5,FALSE),IFERROR(INDEX(AH$337:AH$373,MATCH($F278,$B$337:$B$373,0))/VLOOKUP($F278,$B$337:$BB$373,MATCH(LEFT(TRIM(AH$6),FIND("~",SUBSTITUTE(AH$6,"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278))*HLOOKUP(LEFT(TRIM(AH$6),FIND("~",SUBSTITUTE(AH$6," ","~",LEN(TRIM(AH$6))-LEN(SUBSTITUTE(TRIM(AH$6)," ",""))))-1)&amp;" Total",$B$6:$BB$373,ROW($A278)-5,FALSE))</f>
        <v>0</v>
      </c>
      <c r="AI278" s="10">
        <f ca="1">IF(AI$5&lt;&gt;"",HLOOKUP(AI$5,Functionalization!$G$6:$R$373,ROW($A278)-5,FALSE),IFERROR(INDEX(AI$337:AI$373,MATCH($F278,$B$337:$B$373,0))/VLOOKUP($F278,$B$337:$BB$373,MATCH(LEFT(TRIM(AI$6),FIND("~",SUBSTITUTE(AI$6,"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278))*HLOOKUP(LEFT(TRIM(AI$6),FIND("~",SUBSTITUTE(AI$6," ","~",LEN(TRIM(AI$6))-LEN(SUBSTITUTE(TRIM(AI$6)," ",""))))-1)&amp;" Total",$B$6:$BB$373,ROW($A278)-5,FALSE))</f>
        <v>0</v>
      </c>
      <c r="AJ278" s="10">
        <f ca="1">IF(AJ$5&lt;&gt;"",HLOOKUP(AJ$5,Functionalization!$G$6:$R$373,ROW($A278)-5,FALSE),IFERROR(INDEX(AJ$337:AJ$373,MATCH($F278,$B$337:$B$373,0))/VLOOKUP($F278,$B$337:$BB$373,MATCH(LEFT(TRIM(AJ$6),FIND("~",SUBSTITUTE(AJ$6,"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278))*HLOOKUP(LEFT(TRIM(AJ$6),FIND("~",SUBSTITUTE(AJ$6," ","~",LEN(TRIM(AJ$6))-LEN(SUBSTITUTE(TRIM(AJ$6)," ",""))))-1)&amp;" Total",$B$6:$BB$373,ROW($A278)-5,FALSE))</f>
        <v>0</v>
      </c>
      <c r="AK278" s="10">
        <f ca="1">IF(AK$5&lt;&gt;"",HLOOKUP(AK$5,Functionalization!$G$6:$R$373,ROW($A278)-5,FALSE),IFERROR(INDEX(AK$337:AK$373,MATCH($F278,$B$337:$B$373,0))/VLOOKUP($F278,$B$337:$BB$373,MATCH(LEFT(TRIM(AK$6),FIND("~",SUBSTITUTE(AK$6,"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278))*HLOOKUP(LEFT(TRIM(AK$6),FIND("~",SUBSTITUTE(AK$6," ","~",LEN(TRIM(AK$6))-LEN(SUBSTITUTE(TRIM(AK$6)," ",""))))-1)&amp;" Total",$B$6:$BB$373,ROW($A278)-5,FALSE))</f>
        <v>0</v>
      </c>
      <c r="AL278" s="10">
        <f ca="1">IF(AL$5&lt;&gt;"",HLOOKUP(AL$5,Functionalization!$G$6:$R$373,ROW($A278)-5,FALSE),IFERROR(INDEX(AL$337:AL$373,MATCH($F278,$B$337:$B$373,0))/VLOOKUP($F278,$B$337:$BB$373,MATCH(LEFT(TRIM(AL$6),FIND("~",SUBSTITUTE(AL$6,"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278))*HLOOKUP(LEFT(TRIM(AL$6),FIND("~",SUBSTITUTE(AL$6," ","~",LEN(TRIM(AL$6))-LEN(SUBSTITUTE(TRIM(AL$6)," ",""))))-1)&amp;" Total",$B$6:$BB$373,ROW($A278)-5,FALSE))</f>
        <v>0</v>
      </c>
      <c r="AM278" s="10">
        <f ca="1">IF(AM$5&lt;&gt;"",HLOOKUP(AM$5,Functionalization!$G$6:$R$373,ROW($A278)-5,FALSE),IFERROR(INDEX(AM$337:AM$373,MATCH($F278,$B$337:$B$373,0))/VLOOKUP($F278,$B$337:$BB$373,MATCH(LEFT(TRIM(AM$6),FIND("~",SUBSTITUTE(AM$6,"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278))*HLOOKUP(LEFT(TRIM(AM$6),FIND("~",SUBSTITUTE(AM$6," ","~",LEN(TRIM(AM$6))-LEN(SUBSTITUTE(TRIM(AM$6)," ",""))))-1)&amp;" Total",$B$6:$BB$373,ROW($A278)-5,FALSE))</f>
        <v>0</v>
      </c>
      <c r="AN278" s="10">
        <f ca="1">IF(AN$5&lt;&gt;"",HLOOKUP(AN$5,Functionalization!$G$6:$R$373,ROW($A278)-5,FALSE),IFERROR(INDEX(AN$337:AN$373,MATCH($F278,$B$337:$B$373,0))/VLOOKUP($F278,$B$337:$BB$373,MATCH(LEFT(TRIM(AN$6),FIND("~",SUBSTITUTE(AN$6,"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278))*HLOOKUP(LEFT(TRIM(AN$6),FIND("~",SUBSTITUTE(AN$6," ","~",LEN(TRIM(AN$6))-LEN(SUBSTITUTE(TRIM(AN$6)," ",""))))-1)&amp;" Total",$B$6:$BB$373,ROW($A278)-5,FALSE))</f>
        <v>0</v>
      </c>
      <c r="AO278" s="10">
        <f ca="1">IF(AO$5&lt;&gt;"",HLOOKUP(AO$5,Functionalization!$G$6:$R$373,ROW($A278)-5,FALSE),IFERROR(INDEX(AO$337:AO$373,MATCH($F278,$B$337:$B$373,0))/VLOOKUP($F278,$B$337:$BB$373,MATCH(LEFT(TRIM(AO$6),FIND("~",SUBSTITUTE(AO$6,"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278))*HLOOKUP(LEFT(TRIM(AO$6),FIND("~",SUBSTITUTE(AO$6," ","~",LEN(TRIM(AO$6))-LEN(SUBSTITUTE(TRIM(AO$6)," ",""))))-1)&amp;" Total",$B$6:$BB$373,ROW($A278)-5,FALSE))</f>
        <v>0</v>
      </c>
      <c r="AP278" s="10">
        <f ca="1">IF(AP$5&lt;&gt;"",HLOOKUP(AP$5,Functionalization!$G$6:$R$373,ROW($A278)-5,FALSE),IFERROR(INDEX(AP$337:AP$373,MATCH($F278,$B$337:$B$373,0))/VLOOKUP($F278,$B$337:$BB$373,MATCH(LEFT(TRIM(AP$6),FIND("~",SUBSTITUTE(AP$6,"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278))*HLOOKUP(LEFT(TRIM(AP$6),FIND("~",SUBSTITUTE(AP$6," ","~",LEN(TRIM(AP$6))-LEN(SUBSTITUTE(TRIM(AP$6)," ",""))))-1)&amp;" Total",$B$6:$BB$373,ROW($A278)-5,FALSE))</f>
        <v>0</v>
      </c>
      <c r="AQ278" s="10">
        <f ca="1">IF(AQ$5&lt;&gt;"",HLOOKUP(AQ$5,Functionalization!$G$6:$R$373,ROW($A278)-5,FALSE),IFERROR(INDEX(AQ$337:AQ$373,MATCH($F278,$B$337:$B$373,0))/VLOOKUP($F278,$B$337:$BB$373,MATCH(LEFT(TRIM(AQ$6),FIND("~",SUBSTITUTE(AQ$6,"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278))*HLOOKUP(LEFT(TRIM(AQ$6),FIND("~",SUBSTITUTE(AQ$6," ","~",LEN(TRIM(AQ$6))-LEN(SUBSTITUTE(TRIM(AQ$6)," ",""))))-1)&amp;" Total",$B$6:$BB$373,ROW($A278)-5,FALSE))</f>
        <v>0</v>
      </c>
      <c r="AR278" s="10">
        <f ca="1">IF(AR$5&lt;&gt;"",HLOOKUP(AR$5,Functionalization!$G$6:$R$373,ROW($A278)-5,FALSE),IFERROR(INDEX(AR$337:AR$373,MATCH($F278,$B$337:$B$373,0))/VLOOKUP($F278,$B$337:$BB$373,MATCH(LEFT(TRIM(AR$6),FIND("~",SUBSTITUTE(AR$6,"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278))*HLOOKUP(LEFT(TRIM(AR$6),FIND("~",SUBSTITUTE(AR$6," ","~",LEN(TRIM(AR$6))-LEN(SUBSTITUTE(TRIM(AR$6)," ",""))))-1)&amp;" Total",$B$6:$BB$373,ROW($A278)-5,FALSE))</f>
        <v>0</v>
      </c>
      <c r="AS278" s="10">
        <f ca="1">IF(AS$5&lt;&gt;"",HLOOKUP(AS$5,Functionalization!$G$6:$R$373,ROW($A278)-5,FALSE),IFERROR(INDEX(AS$337:AS$373,MATCH($F278,$B$337:$B$373,0))/VLOOKUP($F278,$B$337:$BB$373,MATCH(LEFT(TRIM(AS$6),FIND("~",SUBSTITUTE(AS$6,"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278))*HLOOKUP(LEFT(TRIM(AS$6),FIND("~",SUBSTITUTE(AS$6," ","~",LEN(TRIM(AS$6))-LEN(SUBSTITUTE(TRIM(AS$6)," ",""))))-1)&amp;" Total",$B$6:$BB$373,ROW($A278)-5,FALSE))</f>
        <v>0</v>
      </c>
      <c r="AT278" s="10">
        <f ca="1">IF(AT$5&lt;&gt;"",HLOOKUP(AT$5,Functionalization!$G$6:$R$373,ROW($A278)-5,FALSE),IFERROR(INDEX(AT$337:AT$373,MATCH($F278,$B$337:$B$373,0))/VLOOKUP($F278,$B$337:$BB$373,MATCH(LEFT(TRIM(AT$6),FIND("~",SUBSTITUTE(AT$6,"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278))*HLOOKUP(LEFT(TRIM(AT$6),FIND("~",SUBSTITUTE(AT$6," ","~",LEN(TRIM(AT$6))-LEN(SUBSTITUTE(TRIM(AT$6)," ",""))))-1)&amp;" Total",$B$6:$BB$373,ROW($A278)-5,FALSE))</f>
        <v>0</v>
      </c>
      <c r="AU278" s="10">
        <f ca="1">IF(AU$5&lt;&gt;"",HLOOKUP(AU$5,Functionalization!$G$6:$R$373,ROW($A278)-5,FALSE),IFERROR(INDEX(AU$337:AU$373,MATCH($F278,$B$337:$B$373,0))/VLOOKUP($F278,$B$337:$BB$373,MATCH(LEFT(TRIM(AU$6),FIND("~",SUBSTITUTE(AU$6,"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278))*HLOOKUP(LEFT(TRIM(AU$6),FIND("~",SUBSTITUTE(AU$6," ","~",LEN(TRIM(AU$6))-LEN(SUBSTITUTE(TRIM(AU$6)," ",""))))-1)&amp;" Total",$B$6:$BB$373,ROW($A278)-5,FALSE))</f>
        <v>0</v>
      </c>
      <c r="AV278" s="10">
        <f ca="1">IF(AV$5&lt;&gt;"",HLOOKUP(AV$5,Functionalization!$G$6:$R$373,ROW($A278)-5,FALSE),IFERROR(INDEX(AV$337:AV$373,MATCH($F278,$B$337:$B$373,0))/VLOOKUP($F278,$B$337:$BB$373,MATCH(LEFT(TRIM(AV$6),FIND("~",SUBSTITUTE(AV$6,"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278))*HLOOKUP(LEFT(TRIM(AV$6),FIND("~",SUBSTITUTE(AV$6," ","~",LEN(TRIM(AV$6))-LEN(SUBSTITUTE(TRIM(AV$6)," ",""))))-1)&amp;" Total",$B$6:$BB$373,ROW($A278)-5,FALSE))</f>
        <v>0</v>
      </c>
      <c r="AW278" s="10">
        <f ca="1">IF(AW$5&lt;&gt;"",HLOOKUP(AW$5,Functionalization!$G$6:$R$373,ROW($A278)-5,FALSE),IFERROR(INDEX(AW$337:AW$373,MATCH($F278,$B$337:$B$373,0))/VLOOKUP($F278,$B$337:$BB$373,MATCH(LEFT(TRIM(AW$6),FIND("~",SUBSTITUTE(AW$6,"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278))*HLOOKUP(LEFT(TRIM(AW$6),FIND("~",SUBSTITUTE(AW$6," ","~",LEN(TRIM(AW$6))-LEN(SUBSTITUTE(TRIM(AW$6)," ",""))))-1)&amp;" Total",$B$6:$BB$373,ROW($A278)-5,FALSE))</f>
        <v>0</v>
      </c>
      <c r="AX278" s="10">
        <f ca="1">IF(AX$5&lt;&gt;"",HLOOKUP(AX$5,Functionalization!$G$6:$R$373,ROW($A278)-5,FALSE),IFERROR(INDEX(AX$337:AX$373,MATCH($F278,$B$337:$B$373,0))/VLOOKUP($F278,$B$337:$BB$373,MATCH(LEFT(TRIM(AX$6),FIND("~",SUBSTITUTE(AX$6,"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278))*HLOOKUP(LEFT(TRIM(AX$6),FIND("~",SUBSTITUTE(AX$6," ","~",LEN(TRIM(AX$6))-LEN(SUBSTITUTE(TRIM(AX$6)," ",""))))-1)&amp;" Total",$B$6:$BB$373,ROW($A278)-5,FALSE))</f>
        <v>0</v>
      </c>
      <c r="AY278" s="10">
        <f ca="1">IF(AY$5&lt;&gt;"",HLOOKUP(AY$5,Functionalization!$G$6:$R$373,ROW($A278)-5,FALSE),IFERROR(INDEX(AY$337:AY$373,MATCH($F278,$B$337:$B$373,0))/VLOOKUP($F278,$B$337:$BB$373,MATCH(LEFT(TRIM(AY$6),FIND("~",SUBSTITUTE(AY$6,"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278))*HLOOKUP(LEFT(TRIM(AY$6),FIND("~",SUBSTITUTE(AY$6," ","~",LEN(TRIM(AY$6))-LEN(SUBSTITUTE(TRIM(AY$6)," ",""))))-1)&amp;" Total",$B$6:$BB$373,ROW($A278)-5,FALSE))</f>
        <v>0</v>
      </c>
      <c r="AZ278" s="10">
        <f ca="1">IF(AZ$5&lt;&gt;"",HLOOKUP(AZ$5,Functionalization!$G$6:$R$373,ROW($A278)-5,FALSE),IFERROR(INDEX(AZ$337:AZ$373,MATCH($F278,$B$337:$B$373,0))/VLOOKUP($F278,$B$337:$BB$373,MATCH(LEFT(TRIM(AZ$6),FIND("~",SUBSTITUTE(AZ$6,"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278))*HLOOKUP(LEFT(TRIM(AZ$6),FIND("~",SUBSTITUTE(AZ$6," ","~",LEN(TRIM(AZ$6))-LEN(SUBSTITUTE(TRIM(AZ$6)," ",""))))-1)&amp;" Total",$B$6:$BB$373,ROW($A278)-5,FALSE))</f>
        <v>0</v>
      </c>
      <c r="BA278" s="10">
        <f ca="1">IF(BA$5&lt;&gt;"",HLOOKUP(BA$5,Functionalization!$G$6:$R$373,ROW($A278)-5,FALSE),IFERROR(INDEX(BA$337:BA$373,MATCH($F278,$B$337:$B$373,0))/VLOOKUP($F278,$B$337:$BB$373,MATCH(LEFT(TRIM(BA$6),FIND("~",SUBSTITUTE(BA$6,"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278))*HLOOKUP(LEFT(TRIM(BA$6),FIND("~",SUBSTITUTE(BA$6," ","~",LEN(TRIM(BA$6))-LEN(SUBSTITUTE(TRIM(BA$6)," ",""))))-1)&amp;" Total",$B$6:$BB$373,ROW($A278)-5,FALSE))</f>
        <v>0</v>
      </c>
      <c r="BB278" s="10">
        <f ca="1">IF(BB$5&lt;&gt;"",HLOOKUP(BB$5,Functionalization!$G$6:$R$373,ROW($A278)-5,FALSE),IFERROR(INDEX(BB$337:BB$373,MATCH($F278,$B$337:$B$373,0))/VLOOKUP($F278,$B$337:$BB$373,MATCH(LEFT(TRIM(BB$6),FIND("~",SUBSTITUTE(BB$6,"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278))*HLOOKUP(LEFT(TRIM(BB$6),FIND("~",SUBSTITUTE(BB$6," ","~",LEN(TRIM(BB$6))-LEN(SUBSTITUTE(TRIM(BB$6)," ",""))))-1)&amp;" Total",$B$6:$BB$373,ROW($A278)-5,FALSE))</f>
        <v>0</v>
      </c>
      <c r="BD278">
        <f ca="1">IFERROR(IF(SUMIF($G$6:$BB$6,BD$6&amp;" Total",$G278:$BB278)-(SUMIF($G$6:$BB$6,BD$6&amp;" "&amp;'Input-Func_Class'!$D$22,$G278:$BB278)+IFERROR(SUMIF($G$6:$BB$6,BD$6&amp;" "&amp;'Input-Func_Class'!$E$22,$G278:$BB278),SUMIF($G$6:$BB$6,BD$6&amp;" "&amp;'Input-Func_Class'!$B$24,$G278:$BB278))+SUMIF($G$6:$BB$6,BD$6&amp;" "&amp;'Input-Func_Class'!$F$22,$G278:$BB278))&lt;Check_Limit,0,1),1)</f>
        <v>0</v>
      </c>
      <c r="BE278">
        <f ca="1">IFERROR(IF(SUMIF($G$6:$BB$6,BE$6&amp;" Total",$G278:$BB278)-(SUMIF($G$6:$BB$6,BE$6&amp;" "&amp;'Input-Func_Class'!$D$22,$G278:$BB278)+IFERROR(SUMIF($G$6:$BB$6,BE$6&amp;" "&amp;'Input-Func_Class'!$E$22,$G278:$BB278),SUMIF($G$6:$BB$6,BE$6&amp;" "&amp;'Input-Func_Class'!$B$24,$G278:$BB278))+SUMIF($G$6:$BB$6,BE$6&amp;" "&amp;'Input-Func_Class'!$F$22,$G278:$BB278))&lt;Check_Limit,0,1),1)</f>
        <v>0</v>
      </c>
      <c r="BF278">
        <f ca="1">IFERROR(IF(SUMIF($G$6:$BB$6,BF$6&amp;" Total",$G278:$BB278)-(SUMIF($G$6:$BB$6,BF$6&amp;" "&amp;'Input-Func_Class'!$D$22,$G278:$BB278)+IFERROR(SUMIF($G$6:$BB$6,BF$6&amp;" "&amp;'Input-Func_Class'!$E$22,$G278:$BB278),SUMIF($G$6:$BB$6,BF$6&amp;" "&amp;'Input-Func_Class'!$B$24,$G278:$BB278))+SUMIF($G$6:$BB$6,BF$6&amp;" "&amp;'Input-Func_Class'!$F$22,$G278:$BB278))&lt;Check_Limit,0,1),1)</f>
        <v>0</v>
      </c>
      <c r="BG278">
        <f ca="1">IFERROR(IF(SUMIF($G$6:$BB$6,BG$6&amp;" Total",$G278:$BB278)-(SUMIF($G$6:$BB$6,BG$6&amp;" "&amp;'Input-Func_Class'!$D$22,$G278:$BB278)+IFERROR(SUMIF($G$6:$BB$6,BG$6&amp;" "&amp;'Input-Func_Class'!$E$22,$G278:$BB278),SUMIF($G$6:$BB$6,BG$6&amp;" "&amp;'Input-Func_Class'!$B$24,$G278:$BB278))+SUMIF($G$6:$BB$6,BG$6&amp;" "&amp;'Input-Func_Class'!$F$22,$G278:$BB278))&lt;Check_Limit,0,1),1)</f>
        <v>0</v>
      </c>
      <c r="BH278">
        <f ca="1">IFERROR(IF(SUMIF($G$6:$BB$6,BH$6&amp;" Total",$G278:$BB278)-(SUMIF($G$6:$BB$6,BH$6&amp;" "&amp;'Input-Func_Class'!$D$22,$G278:$BB278)+IFERROR(SUMIF($G$6:$BB$6,BH$6&amp;" "&amp;'Input-Func_Class'!$E$22,$G278:$BB278),SUMIF($G$6:$BB$6,BH$6&amp;" "&amp;'Input-Func_Class'!$B$24,$G278:$BB278))+SUMIF($G$6:$BB$6,BH$6&amp;" "&amp;'Input-Func_Class'!$F$22,$G278:$BB278))&lt;Check_Limit,0,1),1)</f>
        <v>0</v>
      </c>
      <c r="BI278">
        <f ca="1">IFERROR(IF(SUMIF($G$6:$BB$6,BI$6&amp;" Total",$G278:$BB278)-(SUMIF($G$6:$BB$6,BI$6&amp;" "&amp;'Input-Func_Class'!$D$22,$G278:$BB278)+IFERROR(SUMIF($G$6:$BB$6,BI$6&amp;" "&amp;'Input-Func_Class'!$E$22,$G278:$BB278),SUMIF($G$6:$BB$6,BI$6&amp;" "&amp;'Input-Func_Class'!$B$24,$G278:$BB278))+SUMIF($G$6:$BB$6,BI$6&amp;" "&amp;'Input-Func_Class'!$F$22,$G278:$BB278))&lt;Check_Limit,0,1),1)</f>
        <v>0</v>
      </c>
      <c r="BJ278">
        <f ca="1">IFERROR(IF(SUMIF($G$6:$BB$6,BJ$6&amp;" Total",$G278:$BB278)-(SUMIF($G$6:$BB$6,BJ$6&amp;" "&amp;'Input-Func_Class'!$D$22,$G278:$BB278)+IFERROR(SUMIF($G$6:$BB$6,BJ$6&amp;" "&amp;'Input-Func_Class'!$E$22,$G278:$BB278),SUMIF($G$6:$BB$6,BJ$6&amp;" "&amp;'Input-Func_Class'!$B$24,$G278:$BB278))+SUMIF($G$6:$BB$6,BJ$6&amp;" "&amp;'Input-Func_Class'!$F$22,$G278:$BB278))&lt;Check_Limit,0,1),1)</f>
        <v>0</v>
      </c>
      <c r="BK278">
        <f ca="1">IFERROR(IF(SUMIF($G$6:$BB$6,BK$6&amp;" Total",$G278:$BB278)-(SUMIF($G$6:$BB$6,BK$6&amp;" "&amp;'Input-Func_Class'!$D$22,$G278:$BB278)+IFERROR(SUMIF($G$6:$BB$6,BK$6&amp;" "&amp;'Input-Func_Class'!$E$22,$G278:$BB278),SUMIF($G$6:$BB$6,BK$6&amp;" "&amp;'Input-Func_Class'!$B$24,$G278:$BB278))+SUMIF($G$6:$BB$6,BK$6&amp;" "&amp;'Input-Func_Class'!$F$22,$G278:$BB278))&lt;Check_Limit,0,1),1)</f>
        <v>0</v>
      </c>
      <c r="BL278">
        <f ca="1">IFERROR(IF(SUMIF($G$6:$BB$6,BL$6&amp;" Total",$G278:$BB278)-(SUMIF($G$6:$BB$6,BL$6&amp;" "&amp;'Input-Func_Class'!$D$22,$G278:$BB278)+IFERROR(SUMIF($G$6:$BB$6,BL$6&amp;" "&amp;'Input-Func_Class'!$E$22,$G278:$BB278),SUMIF($G$6:$BB$6,BL$6&amp;" "&amp;'Input-Func_Class'!$B$24,$G278:$BB278))+SUMIF($G$6:$BB$6,BL$6&amp;" "&amp;'Input-Func_Class'!$F$22,$G278:$BB278))&lt;Check_Limit,0,1),1)</f>
        <v>0</v>
      </c>
      <c r="BM278">
        <f ca="1">IFERROR(IF(SUMIF($G$6:$BB$6,BM$6&amp;" Total",$G278:$BB278)-(SUMIF($G$6:$BB$6,BM$6&amp;" "&amp;'Input-Func_Class'!$D$22,$G278:$BB278)+IFERROR(SUMIF($G$6:$BB$6,BM$6&amp;" "&amp;'Input-Func_Class'!$E$22,$G278:$BB278),SUMIF($G$6:$BB$6,BM$6&amp;" "&amp;'Input-Func_Class'!$B$24,$G278:$BB278))+SUMIF($G$6:$BB$6,BM$6&amp;" "&amp;'Input-Func_Class'!$F$22,$G278:$BB278))&lt;Check_Limit,0,1),1)</f>
        <v>0</v>
      </c>
      <c r="BN278">
        <f ca="1">IFERROR(IF(SUMIF($G$6:$BB$6,BN$6&amp;" Total",$G278:$BB278)-(SUMIF($G$6:$BB$6,BN$6&amp;" "&amp;'Input-Func_Class'!$D$22,$G278:$BB278)+IFERROR(SUMIF($G$6:$BB$6,BN$6&amp;" "&amp;'Input-Func_Class'!$E$22,$G278:$BB278),SUMIF($G$6:$BB$6,BN$6&amp;" "&amp;'Input-Func_Class'!$B$24,$G278:$BB278))+SUMIF($G$6:$BB$6,BN$6&amp;" "&amp;'Input-Func_Class'!$F$22,$G278:$BB278))&lt;Check_Limit,0,1),1)</f>
        <v>0</v>
      </c>
      <c r="BO278">
        <f ca="1">IFERROR(IF(SUMIF($G$6:$BB$6,BO$6&amp;" Total",$G278:$BB278)-(SUMIF($G$6:$BB$6,BO$6&amp;" "&amp;'Input-Func_Class'!$D$22,$G278:$BB278)+IFERROR(SUMIF($G$6:$BB$6,BO$6&amp;" "&amp;'Input-Func_Class'!$E$22,$G278:$BB278),SUMIF($G$6:$BB$6,BO$6&amp;" "&amp;'Input-Func_Class'!$B$24,$G278:$BB278))+SUMIF($G$6:$BB$6,BO$6&amp;" "&amp;'Input-Func_Class'!$F$22,$G278:$BB278))&lt;Check_Limit,0,1),1)</f>
        <v>0</v>
      </c>
    </row>
    <row r="279" spans="1:67" outlineLevel="1">
      <c r="A279" s="31">
        <f>IF(ISBLANK('Input-Accounts'!A279),"",'Input-Accounts'!A279)</f>
        <v>249</v>
      </c>
      <c r="B279" s="53" t="str">
        <f>IF(ISBLANK('Input-Accounts'!B279),"",'Input-Accounts'!B279)</f>
        <v>OTHER EQUIP-ODORIZATION</v>
      </c>
      <c r="C279" s="31">
        <f>IF(ISBLANK('Input-Accounts'!C279),"",'Input-Accounts'!C279)</f>
        <v>387.2</v>
      </c>
      <c r="D279" s="10">
        <f>Functionalization!$D279</f>
        <v>0</v>
      </c>
      <c r="E279" s="10">
        <f t="shared" si="75"/>
        <v>0</v>
      </c>
      <c r="F279" s="3" t="str">
        <f>IF($D279=0,"-",IF('Input-Accounts'!$E279&lt;&gt;0,'Input-Accounts'!$E279,'Input-Accounts'!$G279))</f>
        <v>-</v>
      </c>
      <c r="G279" s="10">
        <f ca="1">IF(G$5&lt;&gt;"",HLOOKUP(G$5,Functionalization!$G$6:$R$373,ROW($A279)-5,FALSE),IFERROR(INDEX(G$337:G$373,MATCH($F279,$B$337:$B$373,0))/VLOOKUP($F279,$B$337:$BB$373,MATCH(LEFT(TRIM(G$6),FIND("~",SUBSTITUTE(G$6,"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279))*HLOOKUP(LEFT(TRIM(G$6),FIND("~",SUBSTITUTE(G$6," ","~",LEN(TRIM(G$6))-LEN(SUBSTITUTE(TRIM(G$6)," ",""))))-1)&amp;" Total",$B$6:$BB$373,ROW($A279)-5,FALSE))</f>
        <v>0</v>
      </c>
      <c r="H279" s="10">
        <f ca="1">IF(H$5&lt;&gt;"",HLOOKUP(H$5,Functionalization!$G$6:$R$373,ROW($A279)-5,FALSE),IFERROR(INDEX(H$337:H$373,MATCH($F279,$B$337:$B$373,0))/VLOOKUP($F279,$B$337:$BB$373,MATCH(LEFT(TRIM(H$6),FIND("~",SUBSTITUTE(H$6,"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279))*HLOOKUP(LEFT(TRIM(H$6),FIND("~",SUBSTITUTE(H$6," ","~",LEN(TRIM(H$6))-LEN(SUBSTITUTE(TRIM(H$6)," ",""))))-1)&amp;" Total",$B$6:$BB$373,ROW($A279)-5,FALSE))</f>
        <v>0</v>
      </c>
      <c r="I279" s="10">
        <f ca="1">IF(I$5&lt;&gt;"",HLOOKUP(I$5,Functionalization!$G$6:$R$373,ROW($A279)-5,FALSE),IFERROR(INDEX(I$337:I$373,MATCH($F279,$B$337:$B$373,0))/VLOOKUP($F279,$B$337:$BB$373,MATCH(LEFT(TRIM(I$6),FIND("~",SUBSTITUTE(I$6,"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279))*HLOOKUP(LEFT(TRIM(I$6),FIND("~",SUBSTITUTE(I$6," ","~",LEN(TRIM(I$6))-LEN(SUBSTITUTE(TRIM(I$6)," ",""))))-1)&amp;" Total",$B$6:$BB$373,ROW($A279)-5,FALSE))</f>
        <v>0</v>
      </c>
      <c r="J279" s="10">
        <f ca="1">IF(J$5&lt;&gt;"",HLOOKUP(J$5,Functionalization!$G$6:$R$373,ROW($A279)-5,FALSE),IFERROR(INDEX(J$337:J$373,MATCH($F279,$B$337:$B$373,0))/VLOOKUP($F279,$B$337:$BB$373,MATCH(LEFT(TRIM(J$6),FIND("~",SUBSTITUTE(J$6,"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279))*HLOOKUP(LEFT(TRIM(J$6),FIND("~",SUBSTITUTE(J$6," ","~",LEN(TRIM(J$6))-LEN(SUBSTITUTE(TRIM(J$6)," ",""))))-1)&amp;" Total",$B$6:$BB$373,ROW($A279)-5,FALSE))</f>
        <v>0</v>
      </c>
      <c r="K279" s="10">
        <f ca="1">IF(K$5&lt;&gt;"",HLOOKUP(K$5,Functionalization!$G$6:$R$373,ROW($A279)-5,FALSE),IFERROR(INDEX(K$337:K$373,MATCH($F279,$B$337:$B$373,0))/VLOOKUP($F279,$B$337:$BB$373,MATCH(LEFT(TRIM(K$6),FIND("~",SUBSTITUTE(K$6,"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279))*HLOOKUP(LEFT(TRIM(K$6),FIND("~",SUBSTITUTE(K$6," ","~",LEN(TRIM(K$6))-LEN(SUBSTITUTE(TRIM(K$6)," ",""))))-1)&amp;" Total",$B$6:$BB$373,ROW($A279)-5,FALSE))</f>
        <v>0</v>
      </c>
      <c r="L279" s="10">
        <f ca="1">IF(L$5&lt;&gt;"",HLOOKUP(L$5,Functionalization!$G$6:$R$373,ROW($A279)-5,FALSE),IFERROR(INDEX(L$337:L$373,MATCH($F279,$B$337:$B$373,0))/VLOOKUP($F279,$B$337:$BB$373,MATCH(LEFT(TRIM(L$6),FIND("~",SUBSTITUTE(L$6,"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279))*HLOOKUP(LEFT(TRIM(L$6),FIND("~",SUBSTITUTE(L$6," ","~",LEN(TRIM(L$6))-LEN(SUBSTITUTE(TRIM(L$6)," ",""))))-1)&amp;" Total",$B$6:$BB$373,ROW($A279)-5,FALSE))</f>
        <v>0</v>
      </c>
      <c r="M279" s="10">
        <f ca="1">IF(M$5&lt;&gt;"",HLOOKUP(M$5,Functionalization!$G$6:$R$373,ROW($A279)-5,FALSE),IFERROR(INDEX(M$337:M$373,MATCH($F279,$B$337:$B$373,0))/VLOOKUP($F279,$B$337:$BB$373,MATCH(LEFT(TRIM(M$6),FIND("~",SUBSTITUTE(M$6,"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279))*HLOOKUP(LEFT(TRIM(M$6),FIND("~",SUBSTITUTE(M$6," ","~",LEN(TRIM(M$6))-LEN(SUBSTITUTE(TRIM(M$6)," ",""))))-1)&amp;" Total",$B$6:$BB$373,ROW($A279)-5,FALSE))</f>
        <v>0</v>
      </c>
      <c r="N279" s="10">
        <f ca="1">IF(N$5&lt;&gt;"",HLOOKUP(N$5,Functionalization!$G$6:$R$373,ROW($A279)-5,FALSE),IFERROR(INDEX(N$337:N$373,MATCH($F279,$B$337:$B$373,0))/VLOOKUP($F279,$B$337:$BB$373,MATCH(LEFT(TRIM(N$6),FIND("~",SUBSTITUTE(N$6,"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279))*HLOOKUP(LEFT(TRIM(N$6),FIND("~",SUBSTITUTE(N$6," ","~",LEN(TRIM(N$6))-LEN(SUBSTITUTE(TRIM(N$6)," ",""))))-1)&amp;" Total",$B$6:$BB$373,ROW($A279)-5,FALSE))</f>
        <v>0</v>
      </c>
      <c r="O279" s="10">
        <f ca="1">IF(O$5&lt;&gt;"",HLOOKUP(O$5,Functionalization!$G$6:$R$373,ROW($A279)-5,FALSE),IFERROR(INDEX(O$337:O$373,MATCH($F279,$B$337:$B$373,0))/VLOOKUP($F279,$B$337:$BB$373,MATCH(LEFT(TRIM(O$6),FIND("~",SUBSTITUTE(O$6,"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279))*HLOOKUP(LEFT(TRIM(O$6),FIND("~",SUBSTITUTE(O$6," ","~",LEN(TRIM(O$6))-LEN(SUBSTITUTE(TRIM(O$6)," ",""))))-1)&amp;" Total",$B$6:$BB$373,ROW($A279)-5,FALSE))</f>
        <v>0</v>
      </c>
      <c r="P279" s="10">
        <f ca="1">IF(P$5&lt;&gt;"",HLOOKUP(P$5,Functionalization!$G$6:$R$373,ROW($A279)-5,FALSE),IFERROR(INDEX(P$337:P$373,MATCH($F279,$B$337:$B$373,0))/VLOOKUP($F279,$B$337:$BB$373,MATCH(LEFT(TRIM(P$6),FIND("~",SUBSTITUTE(P$6,"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279))*HLOOKUP(LEFT(TRIM(P$6),FIND("~",SUBSTITUTE(P$6," ","~",LEN(TRIM(P$6))-LEN(SUBSTITUTE(TRIM(P$6)," ",""))))-1)&amp;" Total",$B$6:$BB$373,ROW($A279)-5,FALSE))</f>
        <v>0</v>
      </c>
      <c r="Q279" s="10">
        <f ca="1">IF(Q$5&lt;&gt;"",HLOOKUP(Q$5,Functionalization!$G$6:$R$373,ROW($A279)-5,FALSE),IFERROR(INDEX(Q$337:Q$373,MATCH($F279,$B$337:$B$373,0))/VLOOKUP($F279,$B$337:$BB$373,MATCH(LEFT(TRIM(Q$6),FIND("~",SUBSTITUTE(Q$6,"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279))*HLOOKUP(LEFT(TRIM(Q$6),FIND("~",SUBSTITUTE(Q$6," ","~",LEN(TRIM(Q$6))-LEN(SUBSTITUTE(TRIM(Q$6)," ",""))))-1)&amp;" Total",$B$6:$BB$373,ROW($A279)-5,FALSE))</f>
        <v>0</v>
      </c>
      <c r="R279" s="10">
        <f ca="1">IF(R$5&lt;&gt;"",HLOOKUP(R$5,Functionalization!$G$6:$R$373,ROW($A279)-5,FALSE),IFERROR(INDEX(R$337:R$373,MATCH($F279,$B$337:$B$373,0))/VLOOKUP($F279,$B$337:$BB$373,MATCH(LEFT(TRIM(R$6),FIND("~",SUBSTITUTE(R$6,"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279))*HLOOKUP(LEFT(TRIM(R$6),FIND("~",SUBSTITUTE(R$6," ","~",LEN(TRIM(R$6))-LEN(SUBSTITUTE(TRIM(R$6)," ",""))))-1)&amp;" Total",$B$6:$BB$373,ROW($A279)-5,FALSE))</f>
        <v>0</v>
      </c>
      <c r="S279" s="10">
        <f ca="1">IF(S$5&lt;&gt;"",HLOOKUP(S$5,Functionalization!$G$6:$R$373,ROW($A279)-5,FALSE),IFERROR(INDEX(S$337:S$373,MATCH($F279,$B$337:$B$373,0))/VLOOKUP($F279,$B$337:$BB$373,MATCH(LEFT(TRIM(S$6),FIND("~",SUBSTITUTE(S$6,"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279))*HLOOKUP(LEFT(TRIM(S$6),FIND("~",SUBSTITUTE(S$6," ","~",LEN(TRIM(S$6))-LEN(SUBSTITUTE(TRIM(S$6)," ",""))))-1)&amp;" Total",$B$6:$BB$373,ROW($A279)-5,FALSE))</f>
        <v>0</v>
      </c>
      <c r="T279" s="10">
        <f ca="1">IF(T$5&lt;&gt;"",HLOOKUP(T$5,Functionalization!$G$6:$R$373,ROW($A279)-5,FALSE),IFERROR(INDEX(T$337:T$373,MATCH($F279,$B$337:$B$373,0))/VLOOKUP($F279,$B$337:$BB$373,MATCH(LEFT(TRIM(T$6),FIND("~",SUBSTITUTE(T$6,"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279))*HLOOKUP(LEFT(TRIM(T$6),FIND("~",SUBSTITUTE(T$6," ","~",LEN(TRIM(T$6))-LEN(SUBSTITUTE(TRIM(T$6)," ",""))))-1)&amp;" Total",$B$6:$BB$373,ROW($A279)-5,FALSE))</f>
        <v>0</v>
      </c>
      <c r="U279" s="10">
        <f ca="1">IF(U$5&lt;&gt;"",HLOOKUP(U$5,Functionalization!$G$6:$R$373,ROW($A279)-5,FALSE),IFERROR(INDEX(U$337:U$373,MATCH($F279,$B$337:$B$373,0))/VLOOKUP($F279,$B$337:$BB$373,MATCH(LEFT(TRIM(U$6),FIND("~",SUBSTITUTE(U$6,"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279))*HLOOKUP(LEFT(TRIM(U$6),FIND("~",SUBSTITUTE(U$6," ","~",LEN(TRIM(U$6))-LEN(SUBSTITUTE(TRIM(U$6)," ",""))))-1)&amp;" Total",$B$6:$BB$373,ROW($A279)-5,FALSE))</f>
        <v>0</v>
      </c>
      <c r="V279" s="10">
        <f ca="1">IF(V$5&lt;&gt;"",HLOOKUP(V$5,Functionalization!$G$6:$R$373,ROW($A279)-5,FALSE),IFERROR(INDEX(V$337:V$373,MATCH($F279,$B$337:$B$373,0))/VLOOKUP($F279,$B$337:$BB$373,MATCH(LEFT(TRIM(V$6),FIND("~",SUBSTITUTE(V$6,"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279))*HLOOKUP(LEFT(TRIM(V$6),FIND("~",SUBSTITUTE(V$6," ","~",LEN(TRIM(V$6))-LEN(SUBSTITUTE(TRIM(V$6)," ",""))))-1)&amp;" Total",$B$6:$BB$373,ROW($A279)-5,FALSE))</f>
        <v>0</v>
      </c>
      <c r="W279" s="10">
        <f ca="1">IF(W$5&lt;&gt;"",HLOOKUP(W$5,Functionalization!$G$6:$R$373,ROW($A279)-5,FALSE),IFERROR(INDEX(W$337:W$373,MATCH($F279,$B$337:$B$373,0))/VLOOKUP($F279,$B$337:$BB$373,MATCH(LEFT(TRIM(W$6),FIND("~",SUBSTITUTE(W$6,"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279))*HLOOKUP(LEFT(TRIM(W$6),FIND("~",SUBSTITUTE(W$6," ","~",LEN(TRIM(W$6))-LEN(SUBSTITUTE(TRIM(W$6)," ",""))))-1)&amp;" Total",$B$6:$BB$373,ROW($A279)-5,FALSE))</f>
        <v>0</v>
      </c>
      <c r="X279" s="10">
        <f ca="1">IF(X$5&lt;&gt;"",HLOOKUP(X$5,Functionalization!$G$6:$R$373,ROW($A279)-5,FALSE),IFERROR(INDEX(X$337:X$373,MATCH($F279,$B$337:$B$373,0))/VLOOKUP($F279,$B$337:$BB$373,MATCH(LEFT(TRIM(X$6),FIND("~",SUBSTITUTE(X$6,"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279))*HLOOKUP(LEFT(TRIM(X$6),FIND("~",SUBSTITUTE(X$6," ","~",LEN(TRIM(X$6))-LEN(SUBSTITUTE(TRIM(X$6)," ",""))))-1)&amp;" Total",$B$6:$BB$373,ROW($A279)-5,FALSE))</f>
        <v>0</v>
      </c>
      <c r="Y279" s="10">
        <f ca="1">IF(Y$5&lt;&gt;"",HLOOKUP(Y$5,Functionalization!$G$6:$R$373,ROW($A279)-5,FALSE),IFERROR(INDEX(Y$337:Y$373,MATCH($F279,$B$337:$B$373,0))/VLOOKUP($F279,$B$337:$BB$373,MATCH(LEFT(TRIM(Y$6),FIND("~",SUBSTITUTE(Y$6,"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279))*HLOOKUP(LEFT(TRIM(Y$6),FIND("~",SUBSTITUTE(Y$6," ","~",LEN(TRIM(Y$6))-LEN(SUBSTITUTE(TRIM(Y$6)," ",""))))-1)&amp;" Total",$B$6:$BB$373,ROW($A279)-5,FALSE))</f>
        <v>0</v>
      </c>
      <c r="Z279" s="10">
        <f ca="1">IF(Z$5&lt;&gt;"",HLOOKUP(Z$5,Functionalization!$G$6:$R$373,ROW($A279)-5,FALSE),IFERROR(INDEX(Z$337:Z$373,MATCH($F279,$B$337:$B$373,0))/VLOOKUP($F279,$B$337:$BB$373,MATCH(LEFT(TRIM(Z$6),FIND("~",SUBSTITUTE(Z$6,"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279))*HLOOKUP(LEFT(TRIM(Z$6),FIND("~",SUBSTITUTE(Z$6," ","~",LEN(TRIM(Z$6))-LEN(SUBSTITUTE(TRIM(Z$6)," ",""))))-1)&amp;" Total",$B$6:$BB$373,ROW($A279)-5,FALSE))</f>
        <v>0</v>
      </c>
      <c r="AA279" s="10">
        <f ca="1">IF(AA$5&lt;&gt;"",HLOOKUP(AA$5,Functionalization!$G$6:$R$373,ROW($A279)-5,FALSE),IFERROR(INDEX(AA$337:AA$373,MATCH($F279,$B$337:$B$373,0))/VLOOKUP($F279,$B$337:$BB$373,MATCH(LEFT(TRIM(AA$6),FIND("~",SUBSTITUTE(AA$6,"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279))*HLOOKUP(LEFT(TRIM(AA$6),FIND("~",SUBSTITUTE(AA$6," ","~",LEN(TRIM(AA$6))-LEN(SUBSTITUTE(TRIM(AA$6)," ",""))))-1)&amp;" Total",$B$6:$BB$373,ROW($A279)-5,FALSE))</f>
        <v>0</v>
      </c>
      <c r="AB279" s="10">
        <f ca="1">IF(AB$5&lt;&gt;"",HLOOKUP(AB$5,Functionalization!$G$6:$R$373,ROW($A279)-5,FALSE),IFERROR(INDEX(AB$337:AB$373,MATCH($F279,$B$337:$B$373,0))/VLOOKUP($F279,$B$337:$BB$373,MATCH(LEFT(TRIM(AB$6),FIND("~",SUBSTITUTE(AB$6,"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279))*HLOOKUP(LEFT(TRIM(AB$6),FIND("~",SUBSTITUTE(AB$6," ","~",LEN(TRIM(AB$6))-LEN(SUBSTITUTE(TRIM(AB$6)," ",""))))-1)&amp;" Total",$B$6:$BB$373,ROW($A279)-5,FALSE))</f>
        <v>0</v>
      </c>
      <c r="AC279" s="10">
        <f ca="1">IF(AC$5&lt;&gt;"",HLOOKUP(AC$5,Functionalization!$G$6:$R$373,ROW($A279)-5,FALSE),IFERROR(INDEX(AC$337:AC$373,MATCH($F279,$B$337:$B$373,0))/VLOOKUP($F279,$B$337:$BB$373,MATCH(LEFT(TRIM(AC$6),FIND("~",SUBSTITUTE(AC$6,"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279))*HLOOKUP(LEFT(TRIM(AC$6),FIND("~",SUBSTITUTE(AC$6," ","~",LEN(TRIM(AC$6))-LEN(SUBSTITUTE(TRIM(AC$6)," ",""))))-1)&amp;" Total",$B$6:$BB$373,ROW($A279)-5,FALSE))</f>
        <v>0</v>
      </c>
      <c r="AD279" s="10">
        <f ca="1">IF(AD$5&lt;&gt;"",HLOOKUP(AD$5,Functionalization!$G$6:$R$373,ROW($A279)-5,FALSE),IFERROR(INDEX(AD$337:AD$373,MATCH($F279,$B$337:$B$373,0))/VLOOKUP($F279,$B$337:$BB$373,MATCH(LEFT(TRIM(AD$6),FIND("~",SUBSTITUTE(AD$6,"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279))*HLOOKUP(LEFT(TRIM(AD$6),FIND("~",SUBSTITUTE(AD$6," ","~",LEN(TRIM(AD$6))-LEN(SUBSTITUTE(TRIM(AD$6)," ",""))))-1)&amp;" Total",$B$6:$BB$373,ROW($A279)-5,FALSE))</f>
        <v>0</v>
      </c>
      <c r="AE279" s="10">
        <f ca="1">IF(AE$5&lt;&gt;"",HLOOKUP(AE$5,Functionalization!$G$6:$R$373,ROW($A279)-5,FALSE),IFERROR(INDEX(AE$337:AE$373,MATCH($F279,$B$337:$B$373,0))/VLOOKUP($F279,$B$337:$BB$373,MATCH(LEFT(TRIM(AE$6),FIND("~",SUBSTITUTE(AE$6,"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279))*HLOOKUP(LEFT(TRIM(AE$6),FIND("~",SUBSTITUTE(AE$6," ","~",LEN(TRIM(AE$6))-LEN(SUBSTITUTE(TRIM(AE$6)," ",""))))-1)&amp;" Total",$B$6:$BB$373,ROW($A279)-5,FALSE))</f>
        <v>0</v>
      </c>
      <c r="AF279" s="10">
        <f ca="1">IF(AF$5&lt;&gt;"",HLOOKUP(AF$5,Functionalization!$G$6:$R$373,ROW($A279)-5,FALSE),IFERROR(INDEX(AF$337:AF$373,MATCH($F279,$B$337:$B$373,0))/VLOOKUP($F279,$B$337:$BB$373,MATCH(LEFT(TRIM(AF$6),FIND("~",SUBSTITUTE(AF$6,"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279))*HLOOKUP(LEFT(TRIM(AF$6),FIND("~",SUBSTITUTE(AF$6," ","~",LEN(TRIM(AF$6))-LEN(SUBSTITUTE(TRIM(AF$6)," ",""))))-1)&amp;" Total",$B$6:$BB$373,ROW($A279)-5,FALSE))</f>
        <v>0</v>
      </c>
      <c r="AG279" s="10">
        <f ca="1">IF(AG$5&lt;&gt;"",HLOOKUP(AG$5,Functionalization!$G$6:$R$373,ROW($A279)-5,FALSE),IFERROR(INDEX(AG$337:AG$373,MATCH($F279,$B$337:$B$373,0))/VLOOKUP($F279,$B$337:$BB$373,MATCH(LEFT(TRIM(AG$6),FIND("~",SUBSTITUTE(AG$6,"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279))*HLOOKUP(LEFT(TRIM(AG$6),FIND("~",SUBSTITUTE(AG$6," ","~",LEN(TRIM(AG$6))-LEN(SUBSTITUTE(TRIM(AG$6)," ",""))))-1)&amp;" Total",$B$6:$BB$373,ROW($A279)-5,FALSE))</f>
        <v>0</v>
      </c>
      <c r="AH279" s="10">
        <f ca="1">IF(AH$5&lt;&gt;"",HLOOKUP(AH$5,Functionalization!$G$6:$R$373,ROW($A279)-5,FALSE),IFERROR(INDEX(AH$337:AH$373,MATCH($F279,$B$337:$B$373,0))/VLOOKUP($F279,$B$337:$BB$373,MATCH(LEFT(TRIM(AH$6),FIND("~",SUBSTITUTE(AH$6,"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279))*HLOOKUP(LEFT(TRIM(AH$6),FIND("~",SUBSTITUTE(AH$6," ","~",LEN(TRIM(AH$6))-LEN(SUBSTITUTE(TRIM(AH$6)," ",""))))-1)&amp;" Total",$B$6:$BB$373,ROW($A279)-5,FALSE))</f>
        <v>0</v>
      </c>
      <c r="AI279" s="10">
        <f ca="1">IF(AI$5&lt;&gt;"",HLOOKUP(AI$5,Functionalization!$G$6:$R$373,ROW($A279)-5,FALSE),IFERROR(INDEX(AI$337:AI$373,MATCH($F279,$B$337:$B$373,0))/VLOOKUP($F279,$B$337:$BB$373,MATCH(LEFT(TRIM(AI$6),FIND("~",SUBSTITUTE(AI$6,"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279))*HLOOKUP(LEFT(TRIM(AI$6),FIND("~",SUBSTITUTE(AI$6," ","~",LEN(TRIM(AI$6))-LEN(SUBSTITUTE(TRIM(AI$6)," ",""))))-1)&amp;" Total",$B$6:$BB$373,ROW($A279)-5,FALSE))</f>
        <v>0</v>
      </c>
      <c r="AJ279" s="10">
        <f ca="1">IF(AJ$5&lt;&gt;"",HLOOKUP(AJ$5,Functionalization!$G$6:$R$373,ROW($A279)-5,FALSE),IFERROR(INDEX(AJ$337:AJ$373,MATCH($F279,$B$337:$B$373,0))/VLOOKUP($F279,$B$337:$BB$373,MATCH(LEFT(TRIM(AJ$6),FIND("~",SUBSTITUTE(AJ$6,"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279))*HLOOKUP(LEFT(TRIM(AJ$6),FIND("~",SUBSTITUTE(AJ$6," ","~",LEN(TRIM(AJ$6))-LEN(SUBSTITUTE(TRIM(AJ$6)," ",""))))-1)&amp;" Total",$B$6:$BB$373,ROW($A279)-5,FALSE))</f>
        <v>0</v>
      </c>
      <c r="AK279" s="10">
        <f ca="1">IF(AK$5&lt;&gt;"",HLOOKUP(AK$5,Functionalization!$G$6:$R$373,ROW($A279)-5,FALSE),IFERROR(INDEX(AK$337:AK$373,MATCH($F279,$B$337:$B$373,0))/VLOOKUP($F279,$B$337:$BB$373,MATCH(LEFT(TRIM(AK$6),FIND("~",SUBSTITUTE(AK$6,"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279))*HLOOKUP(LEFT(TRIM(AK$6),FIND("~",SUBSTITUTE(AK$6," ","~",LEN(TRIM(AK$6))-LEN(SUBSTITUTE(TRIM(AK$6)," ",""))))-1)&amp;" Total",$B$6:$BB$373,ROW($A279)-5,FALSE))</f>
        <v>0</v>
      </c>
      <c r="AL279" s="10">
        <f ca="1">IF(AL$5&lt;&gt;"",HLOOKUP(AL$5,Functionalization!$G$6:$R$373,ROW($A279)-5,FALSE),IFERROR(INDEX(AL$337:AL$373,MATCH($F279,$B$337:$B$373,0))/VLOOKUP($F279,$B$337:$BB$373,MATCH(LEFT(TRIM(AL$6),FIND("~",SUBSTITUTE(AL$6,"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279))*HLOOKUP(LEFT(TRIM(AL$6),FIND("~",SUBSTITUTE(AL$6," ","~",LEN(TRIM(AL$6))-LEN(SUBSTITUTE(TRIM(AL$6)," ",""))))-1)&amp;" Total",$B$6:$BB$373,ROW($A279)-5,FALSE))</f>
        <v>0</v>
      </c>
      <c r="AM279" s="10">
        <f ca="1">IF(AM$5&lt;&gt;"",HLOOKUP(AM$5,Functionalization!$G$6:$R$373,ROW($A279)-5,FALSE),IFERROR(INDEX(AM$337:AM$373,MATCH($F279,$B$337:$B$373,0))/VLOOKUP($F279,$B$337:$BB$373,MATCH(LEFT(TRIM(AM$6),FIND("~",SUBSTITUTE(AM$6,"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279))*HLOOKUP(LEFT(TRIM(AM$6),FIND("~",SUBSTITUTE(AM$6," ","~",LEN(TRIM(AM$6))-LEN(SUBSTITUTE(TRIM(AM$6)," ",""))))-1)&amp;" Total",$B$6:$BB$373,ROW($A279)-5,FALSE))</f>
        <v>0</v>
      </c>
      <c r="AN279" s="10">
        <f ca="1">IF(AN$5&lt;&gt;"",HLOOKUP(AN$5,Functionalization!$G$6:$R$373,ROW($A279)-5,FALSE),IFERROR(INDEX(AN$337:AN$373,MATCH($F279,$B$337:$B$373,0))/VLOOKUP($F279,$B$337:$BB$373,MATCH(LEFT(TRIM(AN$6),FIND("~",SUBSTITUTE(AN$6,"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279))*HLOOKUP(LEFT(TRIM(AN$6),FIND("~",SUBSTITUTE(AN$6," ","~",LEN(TRIM(AN$6))-LEN(SUBSTITUTE(TRIM(AN$6)," ",""))))-1)&amp;" Total",$B$6:$BB$373,ROW($A279)-5,FALSE))</f>
        <v>0</v>
      </c>
      <c r="AO279" s="10">
        <f ca="1">IF(AO$5&lt;&gt;"",HLOOKUP(AO$5,Functionalization!$G$6:$R$373,ROW($A279)-5,FALSE),IFERROR(INDEX(AO$337:AO$373,MATCH($F279,$B$337:$B$373,0))/VLOOKUP($F279,$B$337:$BB$373,MATCH(LEFT(TRIM(AO$6),FIND("~",SUBSTITUTE(AO$6,"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279))*HLOOKUP(LEFT(TRIM(AO$6),FIND("~",SUBSTITUTE(AO$6," ","~",LEN(TRIM(AO$6))-LEN(SUBSTITUTE(TRIM(AO$6)," ",""))))-1)&amp;" Total",$B$6:$BB$373,ROW($A279)-5,FALSE))</f>
        <v>0</v>
      </c>
      <c r="AP279" s="10">
        <f ca="1">IF(AP$5&lt;&gt;"",HLOOKUP(AP$5,Functionalization!$G$6:$R$373,ROW($A279)-5,FALSE),IFERROR(INDEX(AP$337:AP$373,MATCH($F279,$B$337:$B$373,0))/VLOOKUP($F279,$B$337:$BB$373,MATCH(LEFT(TRIM(AP$6),FIND("~",SUBSTITUTE(AP$6,"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279))*HLOOKUP(LEFT(TRIM(AP$6),FIND("~",SUBSTITUTE(AP$6," ","~",LEN(TRIM(AP$6))-LEN(SUBSTITUTE(TRIM(AP$6)," ",""))))-1)&amp;" Total",$B$6:$BB$373,ROW($A279)-5,FALSE))</f>
        <v>0</v>
      </c>
      <c r="AQ279" s="10">
        <f ca="1">IF(AQ$5&lt;&gt;"",HLOOKUP(AQ$5,Functionalization!$G$6:$R$373,ROW($A279)-5,FALSE),IFERROR(INDEX(AQ$337:AQ$373,MATCH($F279,$B$337:$B$373,0))/VLOOKUP($F279,$B$337:$BB$373,MATCH(LEFT(TRIM(AQ$6),FIND("~",SUBSTITUTE(AQ$6,"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279))*HLOOKUP(LEFT(TRIM(AQ$6),FIND("~",SUBSTITUTE(AQ$6," ","~",LEN(TRIM(AQ$6))-LEN(SUBSTITUTE(TRIM(AQ$6)," ",""))))-1)&amp;" Total",$B$6:$BB$373,ROW($A279)-5,FALSE))</f>
        <v>0</v>
      </c>
      <c r="AR279" s="10">
        <f ca="1">IF(AR$5&lt;&gt;"",HLOOKUP(AR$5,Functionalization!$G$6:$R$373,ROW($A279)-5,FALSE),IFERROR(INDEX(AR$337:AR$373,MATCH($F279,$B$337:$B$373,0))/VLOOKUP($F279,$B$337:$BB$373,MATCH(LEFT(TRIM(AR$6),FIND("~",SUBSTITUTE(AR$6,"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279))*HLOOKUP(LEFT(TRIM(AR$6),FIND("~",SUBSTITUTE(AR$6," ","~",LEN(TRIM(AR$6))-LEN(SUBSTITUTE(TRIM(AR$6)," ",""))))-1)&amp;" Total",$B$6:$BB$373,ROW($A279)-5,FALSE))</f>
        <v>0</v>
      </c>
      <c r="AS279" s="10">
        <f ca="1">IF(AS$5&lt;&gt;"",HLOOKUP(AS$5,Functionalization!$G$6:$R$373,ROW($A279)-5,FALSE),IFERROR(INDEX(AS$337:AS$373,MATCH($F279,$B$337:$B$373,0))/VLOOKUP($F279,$B$337:$BB$373,MATCH(LEFT(TRIM(AS$6),FIND("~",SUBSTITUTE(AS$6,"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279))*HLOOKUP(LEFT(TRIM(AS$6),FIND("~",SUBSTITUTE(AS$6," ","~",LEN(TRIM(AS$6))-LEN(SUBSTITUTE(TRIM(AS$6)," ",""))))-1)&amp;" Total",$B$6:$BB$373,ROW($A279)-5,FALSE))</f>
        <v>0</v>
      </c>
      <c r="AT279" s="10">
        <f ca="1">IF(AT$5&lt;&gt;"",HLOOKUP(AT$5,Functionalization!$G$6:$R$373,ROW($A279)-5,FALSE),IFERROR(INDEX(AT$337:AT$373,MATCH($F279,$B$337:$B$373,0))/VLOOKUP($F279,$B$337:$BB$373,MATCH(LEFT(TRIM(AT$6),FIND("~",SUBSTITUTE(AT$6,"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279))*HLOOKUP(LEFT(TRIM(AT$6),FIND("~",SUBSTITUTE(AT$6," ","~",LEN(TRIM(AT$6))-LEN(SUBSTITUTE(TRIM(AT$6)," ",""))))-1)&amp;" Total",$B$6:$BB$373,ROW($A279)-5,FALSE))</f>
        <v>0</v>
      </c>
      <c r="AU279" s="10">
        <f ca="1">IF(AU$5&lt;&gt;"",HLOOKUP(AU$5,Functionalization!$G$6:$R$373,ROW($A279)-5,FALSE),IFERROR(INDEX(AU$337:AU$373,MATCH($F279,$B$337:$B$373,0))/VLOOKUP($F279,$B$337:$BB$373,MATCH(LEFT(TRIM(AU$6),FIND("~",SUBSTITUTE(AU$6,"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279))*HLOOKUP(LEFT(TRIM(AU$6),FIND("~",SUBSTITUTE(AU$6," ","~",LEN(TRIM(AU$6))-LEN(SUBSTITUTE(TRIM(AU$6)," ",""))))-1)&amp;" Total",$B$6:$BB$373,ROW($A279)-5,FALSE))</f>
        <v>0</v>
      </c>
      <c r="AV279" s="10">
        <f ca="1">IF(AV$5&lt;&gt;"",HLOOKUP(AV$5,Functionalization!$G$6:$R$373,ROW($A279)-5,FALSE),IFERROR(INDEX(AV$337:AV$373,MATCH($F279,$B$337:$B$373,0))/VLOOKUP($F279,$B$337:$BB$373,MATCH(LEFT(TRIM(AV$6),FIND("~",SUBSTITUTE(AV$6,"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279))*HLOOKUP(LEFT(TRIM(AV$6),FIND("~",SUBSTITUTE(AV$6," ","~",LEN(TRIM(AV$6))-LEN(SUBSTITUTE(TRIM(AV$6)," ",""))))-1)&amp;" Total",$B$6:$BB$373,ROW($A279)-5,FALSE))</f>
        <v>0</v>
      </c>
      <c r="AW279" s="10">
        <f ca="1">IF(AW$5&lt;&gt;"",HLOOKUP(AW$5,Functionalization!$G$6:$R$373,ROW($A279)-5,FALSE),IFERROR(INDEX(AW$337:AW$373,MATCH($F279,$B$337:$B$373,0))/VLOOKUP($F279,$B$337:$BB$373,MATCH(LEFT(TRIM(AW$6),FIND("~",SUBSTITUTE(AW$6,"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279))*HLOOKUP(LEFT(TRIM(AW$6),FIND("~",SUBSTITUTE(AW$6," ","~",LEN(TRIM(AW$6))-LEN(SUBSTITUTE(TRIM(AW$6)," ",""))))-1)&amp;" Total",$B$6:$BB$373,ROW($A279)-5,FALSE))</f>
        <v>0</v>
      </c>
      <c r="AX279" s="10">
        <f ca="1">IF(AX$5&lt;&gt;"",HLOOKUP(AX$5,Functionalization!$G$6:$R$373,ROW($A279)-5,FALSE),IFERROR(INDEX(AX$337:AX$373,MATCH($F279,$B$337:$B$373,0))/VLOOKUP($F279,$B$337:$BB$373,MATCH(LEFT(TRIM(AX$6),FIND("~",SUBSTITUTE(AX$6,"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279))*HLOOKUP(LEFT(TRIM(AX$6),FIND("~",SUBSTITUTE(AX$6," ","~",LEN(TRIM(AX$6))-LEN(SUBSTITUTE(TRIM(AX$6)," ",""))))-1)&amp;" Total",$B$6:$BB$373,ROW($A279)-5,FALSE))</f>
        <v>0</v>
      </c>
      <c r="AY279" s="10">
        <f ca="1">IF(AY$5&lt;&gt;"",HLOOKUP(AY$5,Functionalization!$G$6:$R$373,ROW($A279)-5,FALSE),IFERROR(INDEX(AY$337:AY$373,MATCH($F279,$B$337:$B$373,0))/VLOOKUP($F279,$B$337:$BB$373,MATCH(LEFT(TRIM(AY$6),FIND("~",SUBSTITUTE(AY$6,"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279))*HLOOKUP(LEFT(TRIM(AY$6),FIND("~",SUBSTITUTE(AY$6," ","~",LEN(TRIM(AY$6))-LEN(SUBSTITUTE(TRIM(AY$6)," ",""))))-1)&amp;" Total",$B$6:$BB$373,ROW($A279)-5,FALSE))</f>
        <v>0</v>
      </c>
      <c r="AZ279" s="10">
        <f ca="1">IF(AZ$5&lt;&gt;"",HLOOKUP(AZ$5,Functionalization!$G$6:$R$373,ROW($A279)-5,FALSE),IFERROR(INDEX(AZ$337:AZ$373,MATCH($F279,$B$337:$B$373,0))/VLOOKUP($F279,$B$337:$BB$373,MATCH(LEFT(TRIM(AZ$6),FIND("~",SUBSTITUTE(AZ$6,"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279))*HLOOKUP(LEFT(TRIM(AZ$6),FIND("~",SUBSTITUTE(AZ$6," ","~",LEN(TRIM(AZ$6))-LEN(SUBSTITUTE(TRIM(AZ$6)," ",""))))-1)&amp;" Total",$B$6:$BB$373,ROW($A279)-5,FALSE))</f>
        <v>0</v>
      </c>
      <c r="BA279" s="10">
        <f ca="1">IF(BA$5&lt;&gt;"",HLOOKUP(BA$5,Functionalization!$G$6:$R$373,ROW($A279)-5,FALSE),IFERROR(INDEX(BA$337:BA$373,MATCH($F279,$B$337:$B$373,0))/VLOOKUP($F279,$B$337:$BB$373,MATCH(LEFT(TRIM(BA$6),FIND("~",SUBSTITUTE(BA$6,"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279))*HLOOKUP(LEFT(TRIM(BA$6),FIND("~",SUBSTITUTE(BA$6," ","~",LEN(TRIM(BA$6))-LEN(SUBSTITUTE(TRIM(BA$6)," ",""))))-1)&amp;" Total",$B$6:$BB$373,ROW($A279)-5,FALSE))</f>
        <v>0</v>
      </c>
      <c r="BB279" s="10">
        <f ca="1">IF(BB$5&lt;&gt;"",HLOOKUP(BB$5,Functionalization!$G$6:$R$373,ROW($A279)-5,FALSE),IFERROR(INDEX(BB$337:BB$373,MATCH($F279,$B$337:$B$373,0))/VLOOKUP($F279,$B$337:$BB$373,MATCH(LEFT(TRIM(BB$6),FIND("~",SUBSTITUTE(BB$6,"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279))*HLOOKUP(LEFT(TRIM(BB$6),FIND("~",SUBSTITUTE(BB$6," ","~",LEN(TRIM(BB$6))-LEN(SUBSTITUTE(TRIM(BB$6)," ",""))))-1)&amp;" Total",$B$6:$BB$373,ROW($A279)-5,FALSE))</f>
        <v>0</v>
      </c>
      <c r="BD279">
        <f ca="1">IFERROR(IF(SUMIF($G$6:$BB$6,BD$6&amp;" Total",$G279:$BB279)-(SUMIF($G$6:$BB$6,BD$6&amp;" "&amp;'Input-Func_Class'!$D$22,$G279:$BB279)+IFERROR(SUMIF($G$6:$BB$6,BD$6&amp;" "&amp;'Input-Func_Class'!$E$22,$G279:$BB279),SUMIF($G$6:$BB$6,BD$6&amp;" "&amp;'Input-Func_Class'!$B$24,$G279:$BB279))+SUMIF($G$6:$BB$6,BD$6&amp;" "&amp;'Input-Func_Class'!$F$22,$G279:$BB279))&lt;Check_Limit,0,1),1)</f>
        <v>0</v>
      </c>
      <c r="BE279">
        <f ca="1">IFERROR(IF(SUMIF($G$6:$BB$6,BE$6&amp;" Total",$G279:$BB279)-(SUMIF($G$6:$BB$6,BE$6&amp;" "&amp;'Input-Func_Class'!$D$22,$G279:$BB279)+IFERROR(SUMIF($G$6:$BB$6,BE$6&amp;" "&amp;'Input-Func_Class'!$E$22,$G279:$BB279),SUMIF($G$6:$BB$6,BE$6&amp;" "&amp;'Input-Func_Class'!$B$24,$G279:$BB279))+SUMIF($G$6:$BB$6,BE$6&amp;" "&amp;'Input-Func_Class'!$F$22,$G279:$BB279))&lt;Check_Limit,0,1),1)</f>
        <v>0</v>
      </c>
      <c r="BF279">
        <f ca="1">IFERROR(IF(SUMIF($G$6:$BB$6,BF$6&amp;" Total",$G279:$BB279)-(SUMIF($G$6:$BB$6,BF$6&amp;" "&amp;'Input-Func_Class'!$D$22,$G279:$BB279)+IFERROR(SUMIF($G$6:$BB$6,BF$6&amp;" "&amp;'Input-Func_Class'!$E$22,$G279:$BB279),SUMIF($G$6:$BB$6,BF$6&amp;" "&amp;'Input-Func_Class'!$B$24,$G279:$BB279))+SUMIF($G$6:$BB$6,BF$6&amp;" "&amp;'Input-Func_Class'!$F$22,$G279:$BB279))&lt;Check_Limit,0,1),1)</f>
        <v>0</v>
      </c>
      <c r="BG279">
        <f ca="1">IFERROR(IF(SUMIF($G$6:$BB$6,BG$6&amp;" Total",$G279:$BB279)-(SUMIF($G$6:$BB$6,BG$6&amp;" "&amp;'Input-Func_Class'!$D$22,$G279:$BB279)+IFERROR(SUMIF($G$6:$BB$6,BG$6&amp;" "&amp;'Input-Func_Class'!$E$22,$G279:$BB279),SUMIF($G$6:$BB$6,BG$6&amp;" "&amp;'Input-Func_Class'!$B$24,$G279:$BB279))+SUMIF($G$6:$BB$6,BG$6&amp;" "&amp;'Input-Func_Class'!$F$22,$G279:$BB279))&lt;Check_Limit,0,1),1)</f>
        <v>0</v>
      </c>
      <c r="BH279">
        <f ca="1">IFERROR(IF(SUMIF($G$6:$BB$6,BH$6&amp;" Total",$G279:$BB279)-(SUMIF($G$6:$BB$6,BH$6&amp;" "&amp;'Input-Func_Class'!$D$22,$G279:$BB279)+IFERROR(SUMIF($G$6:$BB$6,BH$6&amp;" "&amp;'Input-Func_Class'!$E$22,$G279:$BB279),SUMIF($G$6:$BB$6,BH$6&amp;" "&amp;'Input-Func_Class'!$B$24,$G279:$BB279))+SUMIF($G$6:$BB$6,BH$6&amp;" "&amp;'Input-Func_Class'!$F$22,$G279:$BB279))&lt;Check_Limit,0,1),1)</f>
        <v>0</v>
      </c>
      <c r="BI279">
        <f ca="1">IFERROR(IF(SUMIF($G$6:$BB$6,BI$6&amp;" Total",$G279:$BB279)-(SUMIF($G$6:$BB$6,BI$6&amp;" "&amp;'Input-Func_Class'!$D$22,$G279:$BB279)+IFERROR(SUMIF($G$6:$BB$6,BI$6&amp;" "&amp;'Input-Func_Class'!$E$22,$G279:$BB279),SUMIF($G$6:$BB$6,BI$6&amp;" "&amp;'Input-Func_Class'!$B$24,$G279:$BB279))+SUMIF($G$6:$BB$6,BI$6&amp;" "&amp;'Input-Func_Class'!$F$22,$G279:$BB279))&lt;Check_Limit,0,1),1)</f>
        <v>0</v>
      </c>
      <c r="BJ279">
        <f ca="1">IFERROR(IF(SUMIF($G$6:$BB$6,BJ$6&amp;" Total",$G279:$BB279)-(SUMIF($G$6:$BB$6,BJ$6&amp;" "&amp;'Input-Func_Class'!$D$22,$G279:$BB279)+IFERROR(SUMIF($G$6:$BB$6,BJ$6&amp;" "&amp;'Input-Func_Class'!$E$22,$G279:$BB279),SUMIF($G$6:$BB$6,BJ$6&amp;" "&amp;'Input-Func_Class'!$B$24,$G279:$BB279))+SUMIF($G$6:$BB$6,BJ$6&amp;" "&amp;'Input-Func_Class'!$F$22,$G279:$BB279))&lt;Check_Limit,0,1),1)</f>
        <v>0</v>
      </c>
      <c r="BK279">
        <f ca="1">IFERROR(IF(SUMIF($G$6:$BB$6,BK$6&amp;" Total",$G279:$BB279)-(SUMIF($G$6:$BB$6,BK$6&amp;" "&amp;'Input-Func_Class'!$D$22,$G279:$BB279)+IFERROR(SUMIF($G$6:$BB$6,BK$6&amp;" "&amp;'Input-Func_Class'!$E$22,$G279:$BB279),SUMIF($G$6:$BB$6,BK$6&amp;" "&amp;'Input-Func_Class'!$B$24,$G279:$BB279))+SUMIF($G$6:$BB$6,BK$6&amp;" "&amp;'Input-Func_Class'!$F$22,$G279:$BB279))&lt;Check_Limit,0,1),1)</f>
        <v>0</v>
      </c>
      <c r="BL279">
        <f ca="1">IFERROR(IF(SUMIF($G$6:$BB$6,BL$6&amp;" Total",$G279:$BB279)-(SUMIF($G$6:$BB$6,BL$6&amp;" "&amp;'Input-Func_Class'!$D$22,$G279:$BB279)+IFERROR(SUMIF($G$6:$BB$6,BL$6&amp;" "&amp;'Input-Func_Class'!$E$22,$G279:$BB279),SUMIF($G$6:$BB$6,BL$6&amp;" "&amp;'Input-Func_Class'!$B$24,$G279:$BB279))+SUMIF($G$6:$BB$6,BL$6&amp;" "&amp;'Input-Func_Class'!$F$22,$G279:$BB279))&lt;Check_Limit,0,1),1)</f>
        <v>0</v>
      </c>
      <c r="BM279">
        <f ca="1">IFERROR(IF(SUMIF($G$6:$BB$6,BM$6&amp;" Total",$G279:$BB279)-(SUMIF($G$6:$BB$6,BM$6&amp;" "&amp;'Input-Func_Class'!$D$22,$G279:$BB279)+IFERROR(SUMIF($G$6:$BB$6,BM$6&amp;" "&amp;'Input-Func_Class'!$E$22,$G279:$BB279),SUMIF($G$6:$BB$6,BM$6&amp;" "&amp;'Input-Func_Class'!$B$24,$G279:$BB279))+SUMIF($G$6:$BB$6,BM$6&amp;" "&amp;'Input-Func_Class'!$F$22,$G279:$BB279))&lt;Check_Limit,0,1),1)</f>
        <v>0</v>
      </c>
      <c r="BN279">
        <f ca="1">IFERROR(IF(SUMIF($G$6:$BB$6,BN$6&amp;" Total",$G279:$BB279)-(SUMIF($G$6:$BB$6,BN$6&amp;" "&amp;'Input-Func_Class'!$D$22,$G279:$BB279)+IFERROR(SUMIF($G$6:$BB$6,BN$6&amp;" "&amp;'Input-Func_Class'!$E$22,$G279:$BB279),SUMIF($G$6:$BB$6,BN$6&amp;" "&amp;'Input-Func_Class'!$B$24,$G279:$BB279))+SUMIF($G$6:$BB$6,BN$6&amp;" "&amp;'Input-Func_Class'!$F$22,$G279:$BB279))&lt;Check_Limit,0,1),1)</f>
        <v>0</v>
      </c>
      <c r="BO279">
        <f ca="1">IFERROR(IF(SUMIF($G$6:$BB$6,BO$6&amp;" Total",$G279:$BB279)-(SUMIF($G$6:$BB$6,BO$6&amp;" "&amp;'Input-Func_Class'!$D$22,$G279:$BB279)+IFERROR(SUMIF($G$6:$BB$6,BO$6&amp;" "&amp;'Input-Func_Class'!$E$22,$G279:$BB279),SUMIF($G$6:$BB$6,BO$6&amp;" "&amp;'Input-Func_Class'!$B$24,$G279:$BB279))+SUMIF($G$6:$BB$6,BO$6&amp;" "&amp;'Input-Func_Class'!$F$22,$G279:$BB279))&lt;Check_Limit,0,1),1)</f>
        <v>0</v>
      </c>
    </row>
    <row r="280" spans="1:67" outlineLevel="1">
      <c r="A280" s="31">
        <f>IF(ISBLANK('Input-Accounts'!A280),"",'Input-Accounts'!A280)</f>
        <v>250</v>
      </c>
      <c r="B280" s="53" t="str">
        <f>IF(ISBLANK('Input-Accounts'!B280),"",'Input-Accounts'!B280)</f>
        <v>OTHER EQUIP-TELEPHONE</v>
      </c>
      <c r="C280" s="31">
        <f>IF(ISBLANK('Input-Accounts'!C280),"",'Input-Accounts'!C280)</f>
        <v>387.41</v>
      </c>
      <c r="D280" s="10">
        <f>Functionalization!$D280</f>
        <v>12924</v>
      </c>
      <c r="E280" s="10">
        <f t="shared" ca="1" si="75"/>
        <v>0</v>
      </c>
      <c r="F280" s="3" t="str">
        <f>IF($D280=0,"-",IF('Input-Accounts'!$E280&lt;&gt;0,'Input-Accounts'!$E280,'Input-Accounts'!$G280))</f>
        <v>INT_DISTPT_SUBTOTAL</v>
      </c>
      <c r="G280" s="10">
        <f ca="1">IF(G$5&lt;&gt;"",HLOOKUP(G$5,Functionalization!$G$6:$R$373,ROW($A280)-5,FALSE),IFERROR(INDEX(G$337:G$373,MATCH($F280,$B$337:$B$373,0))/VLOOKUP($F280,$B$337:$BB$373,MATCH(LEFT(TRIM(G$6),FIND("~",SUBSTITUTE(G$6,"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280))*HLOOKUP(LEFT(TRIM(G$6),FIND("~",SUBSTITUTE(G$6," ","~",LEN(TRIM(G$6))-LEN(SUBSTITUTE(TRIM(G$6)," ",""))))-1)&amp;" Total",$B$6:$BB$373,ROW($A280)-5,FALSE))</f>
        <v>8232.1087279283784</v>
      </c>
      <c r="H280" s="10">
        <f ca="1">IF(H$5&lt;&gt;"",HLOOKUP(H$5,Functionalization!$G$6:$R$373,ROW($A280)-5,FALSE),IFERROR(INDEX(H$337:H$373,MATCH($F280,$B$337:$B$373,0))/VLOOKUP($F280,$B$337:$BB$373,MATCH(LEFT(TRIM(H$6),FIND("~",SUBSTITUTE(H$6,"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280))*HLOOKUP(LEFT(TRIM(H$6),FIND("~",SUBSTITUTE(H$6," ","~",LEN(TRIM(H$6))-LEN(SUBSTITUTE(TRIM(H$6)," ",""))))-1)&amp;" Total",$B$6:$BB$373,ROW($A280)-5,FALSE))</f>
        <v>6108.0091423718932</v>
      </c>
      <c r="I280" s="10">
        <f ca="1">IF(I$5&lt;&gt;"",HLOOKUP(I$5,Functionalization!$G$6:$R$373,ROW($A280)-5,FALSE),IFERROR(INDEX(I$337:I$373,MATCH($F280,$B$337:$B$373,0))/VLOOKUP($F280,$B$337:$BB$373,MATCH(LEFT(TRIM(I$6),FIND("~",SUBSTITUTE(I$6,"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280))*HLOOKUP(LEFT(TRIM(I$6),FIND("~",SUBSTITUTE(I$6," ","~",LEN(TRIM(I$6))-LEN(SUBSTITUTE(TRIM(I$6)," ",""))))-1)&amp;" Total",$B$6:$BB$373,ROW($A280)-5,FALSE))</f>
        <v>0</v>
      </c>
      <c r="J280" s="10">
        <f ca="1">IF(J$5&lt;&gt;"",HLOOKUP(J$5,Functionalization!$G$6:$R$373,ROW($A280)-5,FALSE),IFERROR(INDEX(J$337:J$373,MATCH($F280,$B$337:$B$373,0))/VLOOKUP($F280,$B$337:$BB$373,MATCH(LEFT(TRIM(J$6),FIND("~",SUBSTITUTE(J$6,"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280))*HLOOKUP(LEFT(TRIM(J$6),FIND("~",SUBSTITUTE(J$6," ","~",LEN(TRIM(J$6))-LEN(SUBSTITUTE(TRIM(J$6)," ",""))))-1)&amp;" Total",$B$6:$BB$373,ROW($A280)-5,FALSE))</f>
        <v>2124.0995855564843</v>
      </c>
      <c r="K280" s="10">
        <f ca="1">IF(K$5&lt;&gt;"",HLOOKUP(K$5,Functionalization!$G$6:$R$373,ROW($A280)-5,FALSE),IFERROR(INDEX(K$337:K$373,MATCH($F280,$B$337:$B$373,0))/VLOOKUP($F280,$B$337:$BB$373,MATCH(LEFT(TRIM(K$6),FIND("~",SUBSTITUTE(K$6,"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280))*HLOOKUP(LEFT(TRIM(K$6),FIND("~",SUBSTITUTE(K$6," ","~",LEN(TRIM(K$6))-LEN(SUBSTITUTE(TRIM(K$6)," ",""))))-1)&amp;" Total",$B$6:$BB$373,ROW($A280)-5,FALSE))</f>
        <v>4691.8912720716207</v>
      </c>
      <c r="L280" s="10">
        <f ca="1">IF(L$5&lt;&gt;"",HLOOKUP(L$5,Functionalization!$G$6:$R$373,ROW($A280)-5,FALSE),IFERROR(INDEX(L$337:L$373,MATCH($F280,$B$337:$B$373,0))/VLOOKUP($F280,$B$337:$BB$373,MATCH(LEFT(TRIM(L$6),FIND("~",SUBSTITUTE(L$6,"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280))*HLOOKUP(LEFT(TRIM(L$6),FIND("~",SUBSTITUTE(L$6," ","~",LEN(TRIM(L$6))-LEN(SUBSTITUTE(TRIM(L$6)," ",""))))-1)&amp;" Total",$B$6:$BB$373,ROW($A280)-5,FALSE))</f>
        <v>0</v>
      </c>
      <c r="M280" s="10">
        <f ca="1">IF(M$5&lt;&gt;"",HLOOKUP(M$5,Functionalization!$G$6:$R$373,ROW($A280)-5,FALSE),IFERROR(INDEX(M$337:M$373,MATCH($F280,$B$337:$B$373,0))/VLOOKUP($F280,$B$337:$BB$373,MATCH(LEFT(TRIM(M$6),FIND("~",SUBSTITUTE(M$6,"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280))*HLOOKUP(LEFT(TRIM(M$6),FIND("~",SUBSTITUTE(M$6," ","~",LEN(TRIM(M$6))-LEN(SUBSTITUTE(TRIM(M$6)," ",""))))-1)&amp;" Total",$B$6:$BB$373,ROW($A280)-5,FALSE))</f>
        <v>0</v>
      </c>
      <c r="N280" s="10">
        <f ca="1">IF(N$5&lt;&gt;"",HLOOKUP(N$5,Functionalization!$G$6:$R$373,ROW($A280)-5,FALSE),IFERROR(INDEX(N$337:N$373,MATCH($F280,$B$337:$B$373,0))/VLOOKUP($F280,$B$337:$BB$373,MATCH(LEFT(TRIM(N$6),FIND("~",SUBSTITUTE(N$6,"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280))*HLOOKUP(LEFT(TRIM(N$6),FIND("~",SUBSTITUTE(N$6," ","~",LEN(TRIM(N$6))-LEN(SUBSTITUTE(TRIM(N$6)," ",""))))-1)&amp;" Total",$B$6:$BB$373,ROW($A280)-5,FALSE))</f>
        <v>4691.8912720716207</v>
      </c>
      <c r="O280" s="10">
        <f ca="1">IF(O$5&lt;&gt;"",HLOOKUP(O$5,Functionalization!$G$6:$R$373,ROW($A280)-5,FALSE),IFERROR(INDEX(O$337:O$373,MATCH($F280,$B$337:$B$373,0))/VLOOKUP($F280,$B$337:$BB$373,MATCH(LEFT(TRIM(O$6),FIND("~",SUBSTITUTE(O$6,"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280))*HLOOKUP(LEFT(TRIM(O$6),FIND("~",SUBSTITUTE(O$6," ","~",LEN(TRIM(O$6))-LEN(SUBSTITUTE(TRIM(O$6)," ",""))))-1)&amp;" Total",$B$6:$BB$373,ROW($A280)-5,FALSE))</f>
        <v>0</v>
      </c>
      <c r="P280" s="10">
        <f ca="1">IF(P$5&lt;&gt;"",HLOOKUP(P$5,Functionalization!$G$6:$R$373,ROW($A280)-5,FALSE),IFERROR(INDEX(P$337:P$373,MATCH($F280,$B$337:$B$373,0))/VLOOKUP($F280,$B$337:$BB$373,MATCH(LEFT(TRIM(P$6),FIND("~",SUBSTITUTE(P$6,"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280))*HLOOKUP(LEFT(TRIM(P$6),FIND("~",SUBSTITUTE(P$6," ","~",LEN(TRIM(P$6))-LEN(SUBSTITUTE(TRIM(P$6)," ",""))))-1)&amp;" Total",$B$6:$BB$373,ROW($A280)-5,FALSE))</f>
        <v>0</v>
      </c>
      <c r="Q280" s="10">
        <f ca="1">IF(Q$5&lt;&gt;"",HLOOKUP(Q$5,Functionalization!$G$6:$R$373,ROW($A280)-5,FALSE),IFERROR(INDEX(Q$337:Q$373,MATCH($F280,$B$337:$B$373,0))/VLOOKUP($F280,$B$337:$BB$373,MATCH(LEFT(TRIM(Q$6),FIND("~",SUBSTITUTE(Q$6,"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280))*HLOOKUP(LEFT(TRIM(Q$6),FIND("~",SUBSTITUTE(Q$6," ","~",LEN(TRIM(Q$6))-LEN(SUBSTITUTE(TRIM(Q$6)," ",""))))-1)&amp;" Total",$B$6:$BB$373,ROW($A280)-5,FALSE))</f>
        <v>0</v>
      </c>
      <c r="R280" s="10">
        <f ca="1">IF(R$5&lt;&gt;"",HLOOKUP(R$5,Functionalization!$G$6:$R$373,ROW($A280)-5,FALSE),IFERROR(INDEX(R$337:R$373,MATCH($F280,$B$337:$B$373,0))/VLOOKUP($F280,$B$337:$BB$373,MATCH(LEFT(TRIM(R$6),FIND("~",SUBSTITUTE(R$6,"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280))*HLOOKUP(LEFT(TRIM(R$6),FIND("~",SUBSTITUTE(R$6," ","~",LEN(TRIM(R$6))-LEN(SUBSTITUTE(TRIM(R$6)," ",""))))-1)&amp;" Total",$B$6:$BB$373,ROW($A280)-5,FALSE))</f>
        <v>0</v>
      </c>
      <c r="S280" s="10">
        <f ca="1">IF(S$5&lt;&gt;"",HLOOKUP(S$5,Functionalization!$G$6:$R$373,ROW($A280)-5,FALSE),IFERROR(INDEX(S$337:S$373,MATCH($F280,$B$337:$B$373,0))/VLOOKUP($F280,$B$337:$BB$373,MATCH(LEFT(TRIM(S$6),FIND("~",SUBSTITUTE(S$6,"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280))*HLOOKUP(LEFT(TRIM(S$6),FIND("~",SUBSTITUTE(S$6," ","~",LEN(TRIM(S$6))-LEN(SUBSTITUTE(TRIM(S$6)," ",""))))-1)&amp;" Total",$B$6:$BB$373,ROW($A280)-5,FALSE))</f>
        <v>0</v>
      </c>
      <c r="T280" s="10">
        <f ca="1">IF(T$5&lt;&gt;"",HLOOKUP(T$5,Functionalization!$G$6:$R$373,ROW($A280)-5,FALSE),IFERROR(INDEX(T$337:T$373,MATCH($F280,$B$337:$B$373,0))/VLOOKUP($F280,$B$337:$BB$373,MATCH(LEFT(TRIM(T$6),FIND("~",SUBSTITUTE(T$6,"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280))*HLOOKUP(LEFT(TRIM(T$6),FIND("~",SUBSTITUTE(T$6," ","~",LEN(TRIM(T$6))-LEN(SUBSTITUTE(TRIM(T$6)," ",""))))-1)&amp;" Total",$B$6:$BB$373,ROW($A280)-5,FALSE))</f>
        <v>0</v>
      </c>
      <c r="U280" s="10">
        <f ca="1">IF(U$5&lt;&gt;"",HLOOKUP(U$5,Functionalization!$G$6:$R$373,ROW($A280)-5,FALSE),IFERROR(INDEX(U$337:U$373,MATCH($F280,$B$337:$B$373,0))/VLOOKUP($F280,$B$337:$BB$373,MATCH(LEFT(TRIM(U$6),FIND("~",SUBSTITUTE(U$6,"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280))*HLOOKUP(LEFT(TRIM(U$6),FIND("~",SUBSTITUTE(U$6," ","~",LEN(TRIM(U$6))-LEN(SUBSTITUTE(TRIM(U$6)," ",""))))-1)&amp;" Total",$B$6:$BB$373,ROW($A280)-5,FALSE))</f>
        <v>0</v>
      </c>
      <c r="V280" s="10">
        <f ca="1">IF(V$5&lt;&gt;"",HLOOKUP(V$5,Functionalization!$G$6:$R$373,ROW($A280)-5,FALSE),IFERROR(INDEX(V$337:V$373,MATCH($F280,$B$337:$B$373,0))/VLOOKUP($F280,$B$337:$BB$373,MATCH(LEFT(TRIM(V$6),FIND("~",SUBSTITUTE(V$6,"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280))*HLOOKUP(LEFT(TRIM(V$6),FIND("~",SUBSTITUTE(V$6," ","~",LEN(TRIM(V$6))-LEN(SUBSTITUTE(TRIM(V$6)," ",""))))-1)&amp;" Total",$B$6:$BB$373,ROW($A280)-5,FALSE))</f>
        <v>0</v>
      </c>
      <c r="W280" s="10">
        <f ca="1">IF(W$5&lt;&gt;"",HLOOKUP(W$5,Functionalization!$G$6:$R$373,ROW($A280)-5,FALSE),IFERROR(INDEX(W$337:W$373,MATCH($F280,$B$337:$B$373,0))/VLOOKUP($F280,$B$337:$BB$373,MATCH(LEFT(TRIM(W$6),FIND("~",SUBSTITUTE(W$6,"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280))*HLOOKUP(LEFT(TRIM(W$6),FIND("~",SUBSTITUTE(W$6," ","~",LEN(TRIM(W$6))-LEN(SUBSTITUTE(TRIM(W$6)," ",""))))-1)&amp;" Total",$B$6:$BB$373,ROW($A280)-5,FALSE))</f>
        <v>0</v>
      </c>
      <c r="X280" s="10">
        <f ca="1">IF(X$5&lt;&gt;"",HLOOKUP(X$5,Functionalization!$G$6:$R$373,ROW($A280)-5,FALSE),IFERROR(INDEX(X$337:X$373,MATCH($F280,$B$337:$B$373,0))/VLOOKUP($F280,$B$337:$BB$373,MATCH(LEFT(TRIM(X$6),FIND("~",SUBSTITUTE(X$6,"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280))*HLOOKUP(LEFT(TRIM(X$6),FIND("~",SUBSTITUTE(X$6," ","~",LEN(TRIM(X$6))-LEN(SUBSTITUTE(TRIM(X$6)," ",""))))-1)&amp;" Total",$B$6:$BB$373,ROW($A280)-5,FALSE))</f>
        <v>0</v>
      </c>
      <c r="Y280" s="10">
        <f ca="1">IF(Y$5&lt;&gt;"",HLOOKUP(Y$5,Functionalization!$G$6:$R$373,ROW($A280)-5,FALSE),IFERROR(INDEX(Y$337:Y$373,MATCH($F280,$B$337:$B$373,0))/VLOOKUP($F280,$B$337:$BB$373,MATCH(LEFT(TRIM(Y$6),FIND("~",SUBSTITUTE(Y$6,"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280))*HLOOKUP(LEFT(TRIM(Y$6),FIND("~",SUBSTITUTE(Y$6," ","~",LEN(TRIM(Y$6))-LEN(SUBSTITUTE(TRIM(Y$6)," ",""))))-1)&amp;" Total",$B$6:$BB$373,ROW($A280)-5,FALSE))</f>
        <v>0</v>
      </c>
      <c r="Z280" s="10">
        <f ca="1">IF(Z$5&lt;&gt;"",HLOOKUP(Z$5,Functionalization!$G$6:$R$373,ROW($A280)-5,FALSE),IFERROR(INDEX(Z$337:Z$373,MATCH($F280,$B$337:$B$373,0))/VLOOKUP($F280,$B$337:$BB$373,MATCH(LEFT(TRIM(Z$6),FIND("~",SUBSTITUTE(Z$6,"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280))*HLOOKUP(LEFT(TRIM(Z$6),FIND("~",SUBSTITUTE(Z$6," ","~",LEN(TRIM(Z$6))-LEN(SUBSTITUTE(TRIM(Z$6)," ",""))))-1)&amp;" Total",$B$6:$BB$373,ROW($A280)-5,FALSE))</f>
        <v>0</v>
      </c>
      <c r="AA280" s="10">
        <f ca="1">IF(AA$5&lt;&gt;"",HLOOKUP(AA$5,Functionalization!$G$6:$R$373,ROW($A280)-5,FALSE),IFERROR(INDEX(AA$337:AA$373,MATCH($F280,$B$337:$B$373,0))/VLOOKUP($F280,$B$337:$BB$373,MATCH(LEFT(TRIM(AA$6),FIND("~",SUBSTITUTE(AA$6,"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280))*HLOOKUP(LEFT(TRIM(AA$6),FIND("~",SUBSTITUTE(AA$6," ","~",LEN(TRIM(AA$6))-LEN(SUBSTITUTE(TRIM(AA$6)," ",""))))-1)&amp;" Total",$B$6:$BB$373,ROW($A280)-5,FALSE))</f>
        <v>0</v>
      </c>
      <c r="AB280" s="10">
        <f ca="1">IF(AB$5&lt;&gt;"",HLOOKUP(AB$5,Functionalization!$G$6:$R$373,ROW($A280)-5,FALSE),IFERROR(INDEX(AB$337:AB$373,MATCH($F280,$B$337:$B$373,0))/VLOOKUP($F280,$B$337:$BB$373,MATCH(LEFT(TRIM(AB$6),FIND("~",SUBSTITUTE(AB$6,"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280))*HLOOKUP(LEFT(TRIM(AB$6),FIND("~",SUBSTITUTE(AB$6," ","~",LEN(TRIM(AB$6))-LEN(SUBSTITUTE(TRIM(AB$6)," ",""))))-1)&amp;" Total",$B$6:$BB$373,ROW($A280)-5,FALSE))</f>
        <v>0</v>
      </c>
      <c r="AC280" s="10">
        <f ca="1">IF(AC$5&lt;&gt;"",HLOOKUP(AC$5,Functionalization!$G$6:$R$373,ROW($A280)-5,FALSE),IFERROR(INDEX(AC$337:AC$373,MATCH($F280,$B$337:$B$373,0))/VLOOKUP($F280,$B$337:$BB$373,MATCH(LEFT(TRIM(AC$6),FIND("~",SUBSTITUTE(AC$6,"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280))*HLOOKUP(LEFT(TRIM(AC$6),FIND("~",SUBSTITUTE(AC$6," ","~",LEN(TRIM(AC$6))-LEN(SUBSTITUTE(TRIM(AC$6)," ",""))))-1)&amp;" Total",$B$6:$BB$373,ROW($A280)-5,FALSE))</f>
        <v>0</v>
      </c>
      <c r="AD280" s="10">
        <f ca="1">IF(AD$5&lt;&gt;"",HLOOKUP(AD$5,Functionalization!$G$6:$R$373,ROW($A280)-5,FALSE),IFERROR(INDEX(AD$337:AD$373,MATCH($F280,$B$337:$B$373,0))/VLOOKUP($F280,$B$337:$BB$373,MATCH(LEFT(TRIM(AD$6),FIND("~",SUBSTITUTE(AD$6,"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280))*HLOOKUP(LEFT(TRIM(AD$6),FIND("~",SUBSTITUTE(AD$6," ","~",LEN(TRIM(AD$6))-LEN(SUBSTITUTE(TRIM(AD$6)," ",""))))-1)&amp;" Total",$B$6:$BB$373,ROW($A280)-5,FALSE))</f>
        <v>0</v>
      </c>
      <c r="AE280" s="10">
        <f ca="1">IF(AE$5&lt;&gt;"",HLOOKUP(AE$5,Functionalization!$G$6:$R$373,ROW($A280)-5,FALSE),IFERROR(INDEX(AE$337:AE$373,MATCH($F280,$B$337:$B$373,0))/VLOOKUP($F280,$B$337:$BB$373,MATCH(LEFT(TRIM(AE$6),FIND("~",SUBSTITUTE(AE$6,"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280))*HLOOKUP(LEFT(TRIM(AE$6),FIND("~",SUBSTITUTE(AE$6," ","~",LEN(TRIM(AE$6))-LEN(SUBSTITUTE(TRIM(AE$6)," ",""))))-1)&amp;" Total",$B$6:$BB$373,ROW($A280)-5,FALSE))</f>
        <v>0</v>
      </c>
      <c r="AF280" s="10">
        <f ca="1">IF(AF$5&lt;&gt;"",HLOOKUP(AF$5,Functionalization!$G$6:$R$373,ROW($A280)-5,FALSE),IFERROR(INDEX(AF$337:AF$373,MATCH($F280,$B$337:$B$373,0))/VLOOKUP($F280,$B$337:$BB$373,MATCH(LEFT(TRIM(AF$6),FIND("~",SUBSTITUTE(AF$6,"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280))*HLOOKUP(LEFT(TRIM(AF$6),FIND("~",SUBSTITUTE(AF$6," ","~",LEN(TRIM(AF$6))-LEN(SUBSTITUTE(TRIM(AF$6)," ",""))))-1)&amp;" Total",$B$6:$BB$373,ROW($A280)-5,FALSE))</f>
        <v>0</v>
      </c>
      <c r="AG280" s="10">
        <f ca="1">IF(AG$5&lt;&gt;"",HLOOKUP(AG$5,Functionalization!$G$6:$R$373,ROW($A280)-5,FALSE),IFERROR(INDEX(AG$337:AG$373,MATCH($F280,$B$337:$B$373,0))/VLOOKUP($F280,$B$337:$BB$373,MATCH(LEFT(TRIM(AG$6),FIND("~",SUBSTITUTE(AG$6,"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280))*HLOOKUP(LEFT(TRIM(AG$6),FIND("~",SUBSTITUTE(AG$6," ","~",LEN(TRIM(AG$6))-LEN(SUBSTITUTE(TRIM(AG$6)," ",""))))-1)&amp;" Total",$B$6:$BB$373,ROW($A280)-5,FALSE))</f>
        <v>0</v>
      </c>
      <c r="AH280" s="10">
        <f ca="1">IF(AH$5&lt;&gt;"",HLOOKUP(AH$5,Functionalization!$G$6:$R$373,ROW($A280)-5,FALSE),IFERROR(INDEX(AH$337:AH$373,MATCH($F280,$B$337:$B$373,0))/VLOOKUP($F280,$B$337:$BB$373,MATCH(LEFT(TRIM(AH$6),FIND("~",SUBSTITUTE(AH$6,"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280))*HLOOKUP(LEFT(TRIM(AH$6),FIND("~",SUBSTITUTE(AH$6," ","~",LEN(TRIM(AH$6))-LEN(SUBSTITUTE(TRIM(AH$6)," ",""))))-1)&amp;" Total",$B$6:$BB$373,ROW($A280)-5,FALSE))</f>
        <v>0</v>
      </c>
      <c r="AI280" s="10">
        <f ca="1">IF(AI$5&lt;&gt;"",HLOOKUP(AI$5,Functionalization!$G$6:$R$373,ROW($A280)-5,FALSE),IFERROR(INDEX(AI$337:AI$373,MATCH($F280,$B$337:$B$373,0))/VLOOKUP($F280,$B$337:$BB$373,MATCH(LEFT(TRIM(AI$6),FIND("~",SUBSTITUTE(AI$6,"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280))*HLOOKUP(LEFT(TRIM(AI$6),FIND("~",SUBSTITUTE(AI$6," ","~",LEN(TRIM(AI$6))-LEN(SUBSTITUTE(TRIM(AI$6)," ",""))))-1)&amp;" Total",$B$6:$BB$373,ROW($A280)-5,FALSE))</f>
        <v>0</v>
      </c>
      <c r="AJ280" s="10">
        <f ca="1">IF(AJ$5&lt;&gt;"",HLOOKUP(AJ$5,Functionalization!$G$6:$R$373,ROW($A280)-5,FALSE),IFERROR(INDEX(AJ$337:AJ$373,MATCH($F280,$B$337:$B$373,0))/VLOOKUP($F280,$B$337:$BB$373,MATCH(LEFT(TRIM(AJ$6),FIND("~",SUBSTITUTE(AJ$6,"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280))*HLOOKUP(LEFT(TRIM(AJ$6),FIND("~",SUBSTITUTE(AJ$6," ","~",LEN(TRIM(AJ$6))-LEN(SUBSTITUTE(TRIM(AJ$6)," ",""))))-1)&amp;" Total",$B$6:$BB$373,ROW($A280)-5,FALSE))</f>
        <v>0</v>
      </c>
      <c r="AK280" s="10">
        <f ca="1">IF(AK$5&lt;&gt;"",HLOOKUP(AK$5,Functionalization!$G$6:$R$373,ROW($A280)-5,FALSE),IFERROR(INDEX(AK$337:AK$373,MATCH($F280,$B$337:$B$373,0))/VLOOKUP($F280,$B$337:$BB$373,MATCH(LEFT(TRIM(AK$6),FIND("~",SUBSTITUTE(AK$6,"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280))*HLOOKUP(LEFT(TRIM(AK$6),FIND("~",SUBSTITUTE(AK$6," ","~",LEN(TRIM(AK$6))-LEN(SUBSTITUTE(TRIM(AK$6)," ",""))))-1)&amp;" Total",$B$6:$BB$373,ROW($A280)-5,FALSE))</f>
        <v>0</v>
      </c>
      <c r="AL280" s="10">
        <f ca="1">IF(AL$5&lt;&gt;"",HLOOKUP(AL$5,Functionalization!$G$6:$R$373,ROW($A280)-5,FALSE),IFERROR(INDEX(AL$337:AL$373,MATCH($F280,$B$337:$B$373,0))/VLOOKUP($F280,$B$337:$BB$373,MATCH(LEFT(TRIM(AL$6),FIND("~",SUBSTITUTE(AL$6,"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280))*HLOOKUP(LEFT(TRIM(AL$6),FIND("~",SUBSTITUTE(AL$6," ","~",LEN(TRIM(AL$6))-LEN(SUBSTITUTE(TRIM(AL$6)," ",""))))-1)&amp;" Total",$B$6:$BB$373,ROW($A280)-5,FALSE))</f>
        <v>0</v>
      </c>
      <c r="AM280" s="10">
        <f ca="1">IF(AM$5&lt;&gt;"",HLOOKUP(AM$5,Functionalization!$G$6:$R$373,ROW($A280)-5,FALSE),IFERROR(INDEX(AM$337:AM$373,MATCH($F280,$B$337:$B$373,0))/VLOOKUP($F280,$B$337:$BB$373,MATCH(LEFT(TRIM(AM$6),FIND("~",SUBSTITUTE(AM$6,"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280))*HLOOKUP(LEFT(TRIM(AM$6),FIND("~",SUBSTITUTE(AM$6," ","~",LEN(TRIM(AM$6))-LEN(SUBSTITUTE(TRIM(AM$6)," ",""))))-1)&amp;" Total",$B$6:$BB$373,ROW($A280)-5,FALSE))</f>
        <v>0</v>
      </c>
      <c r="AN280" s="10">
        <f ca="1">IF(AN$5&lt;&gt;"",HLOOKUP(AN$5,Functionalization!$G$6:$R$373,ROW($A280)-5,FALSE),IFERROR(INDEX(AN$337:AN$373,MATCH($F280,$B$337:$B$373,0))/VLOOKUP($F280,$B$337:$BB$373,MATCH(LEFT(TRIM(AN$6),FIND("~",SUBSTITUTE(AN$6,"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280))*HLOOKUP(LEFT(TRIM(AN$6),FIND("~",SUBSTITUTE(AN$6," ","~",LEN(TRIM(AN$6))-LEN(SUBSTITUTE(TRIM(AN$6)," ",""))))-1)&amp;" Total",$B$6:$BB$373,ROW($A280)-5,FALSE))</f>
        <v>0</v>
      </c>
      <c r="AO280" s="10">
        <f ca="1">IF(AO$5&lt;&gt;"",HLOOKUP(AO$5,Functionalization!$G$6:$R$373,ROW($A280)-5,FALSE),IFERROR(INDEX(AO$337:AO$373,MATCH($F280,$B$337:$B$373,0))/VLOOKUP($F280,$B$337:$BB$373,MATCH(LEFT(TRIM(AO$6),FIND("~",SUBSTITUTE(AO$6,"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280))*HLOOKUP(LEFT(TRIM(AO$6),FIND("~",SUBSTITUTE(AO$6," ","~",LEN(TRIM(AO$6))-LEN(SUBSTITUTE(TRIM(AO$6)," ",""))))-1)&amp;" Total",$B$6:$BB$373,ROW($A280)-5,FALSE))</f>
        <v>0</v>
      </c>
      <c r="AP280" s="10">
        <f ca="1">IF(AP$5&lt;&gt;"",HLOOKUP(AP$5,Functionalization!$G$6:$R$373,ROW($A280)-5,FALSE),IFERROR(INDEX(AP$337:AP$373,MATCH($F280,$B$337:$B$373,0))/VLOOKUP($F280,$B$337:$BB$373,MATCH(LEFT(TRIM(AP$6),FIND("~",SUBSTITUTE(AP$6,"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280))*HLOOKUP(LEFT(TRIM(AP$6),FIND("~",SUBSTITUTE(AP$6," ","~",LEN(TRIM(AP$6))-LEN(SUBSTITUTE(TRIM(AP$6)," ",""))))-1)&amp;" Total",$B$6:$BB$373,ROW($A280)-5,FALSE))</f>
        <v>0</v>
      </c>
      <c r="AQ280" s="10">
        <f ca="1">IF(AQ$5&lt;&gt;"",HLOOKUP(AQ$5,Functionalization!$G$6:$R$373,ROW($A280)-5,FALSE),IFERROR(INDEX(AQ$337:AQ$373,MATCH($F280,$B$337:$B$373,0))/VLOOKUP($F280,$B$337:$BB$373,MATCH(LEFT(TRIM(AQ$6),FIND("~",SUBSTITUTE(AQ$6,"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280))*HLOOKUP(LEFT(TRIM(AQ$6),FIND("~",SUBSTITUTE(AQ$6," ","~",LEN(TRIM(AQ$6))-LEN(SUBSTITUTE(TRIM(AQ$6)," ",""))))-1)&amp;" Total",$B$6:$BB$373,ROW($A280)-5,FALSE))</f>
        <v>0</v>
      </c>
      <c r="AR280" s="10">
        <f ca="1">IF(AR$5&lt;&gt;"",HLOOKUP(AR$5,Functionalization!$G$6:$R$373,ROW($A280)-5,FALSE),IFERROR(INDEX(AR$337:AR$373,MATCH($F280,$B$337:$B$373,0))/VLOOKUP($F280,$B$337:$BB$373,MATCH(LEFT(TRIM(AR$6),FIND("~",SUBSTITUTE(AR$6,"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280))*HLOOKUP(LEFT(TRIM(AR$6),FIND("~",SUBSTITUTE(AR$6," ","~",LEN(TRIM(AR$6))-LEN(SUBSTITUTE(TRIM(AR$6)," ",""))))-1)&amp;" Total",$B$6:$BB$373,ROW($A280)-5,FALSE))</f>
        <v>0</v>
      </c>
      <c r="AS280" s="10">
        <f ca="1">IF(AS$5&lt;&gt;"",HLOOKUP(AS$5,Functionalization!$G$6:$R$373,ROW($A280)-5,FALSE),IFERROR(INDEX(AS$337:AS$373,MATCH($F280,$B$337:$B$373,0))/VLOOKUP($F280,$B$337:$BB$373,MATCH(LEFT(TRIM(AS$6),FIND("~",SUBSTITUTE(AS$6,"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280))*HLOOKUP(LEFT(TRIM(AS$6),FIND("~",SUBSTITUTE(AS$6," ","~",LEN(TRIM(AS$6))-LEN(SUBSTITUTE(TRIM(AS$6)," ",""))))-1)&amp;" Total",$B$6:$BB$373,ROW($A280)-5,FALSE))</f>
        <v>0</v>
      </c>
      <c r="AT280" s="10">
        <f ca="1">IF(AT$5&lt;&gt;"",HLOOKUP(AT$5,Functionalization!$G$6:$R$373,ROW($A280)-5,FALSE),IFERROR(INDEX(AT$337:AT$373,MATCH($F280,$B$337:$B$373,0))/VLOOKUP($F280,$B$337:$BB$373,MATCH(LEFT(TRIM(AT$6),FIND("~",SUBSTITUTE(AT$6,"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280))*HLOOKUP(LEFT(TRIM(AT$6),FIND("~",SUBSTITUTE(AT$6," ","~",LEN(TRIM(AT$6))-LEN(SUBSTITUTE(TRIM(AT$6)," ",""))))-1)&amp;" Total",$B$6:$BB$373,ROW($A280)-5,FALSE))</f>
        <v>0</v>
      </c>
      <c r="AU280" s="10">
        <f ca="1">IF(AU$5&lt;&gt;"",HLOOKUP(AU$5,Functionalization!$G$6:$R$373,ROW($A280)-5,FALSE),IFERROR(INDEX(AU$337:AU$373,MATCH($F280,$B$337:$B$373,0))/VLOOKUP($F280,$B$337:$BB$373,MATCH(LEFT(TRIM(AU$6),FIND("~",SUBSTITUTE(AU$6,"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280))*HLOOKUP(LEFT(TRIM(AU$6),FIND("~",SUBSTITUTE(AU$6," ","~",LEN(TRIM(AU$6))-LEN(SUBSTITUTE(TRIM(AU$6)," ",""))))-1)&amp;" Total",$B$6:$BB$373,ROW($A280)-5,FALSE))</f>
        <v>0</v>
      </c>
      <c r="AV280" s="10">
        <f ca="1">IF(AV$5&lt;&gt;"",HLOOKUP(AV$5,Functionalization!$G$6:$R$373,ROW($A280)-5,FALSE),IFERROR(INDEX(AV$337:AV$373,MATCH($F280,$B$337:$B$373,0))/VLOOKUP($F280,$B$337:$BB$373,MATCH(LEFT(TRIM(AV$6),FIND("~",SUBSTITUTE(AV$6,"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280))*HLOOKUP(LEFT(TRIM(AV$6),FIND("~",SUBSTITUTE(AV$6," ","~",LEN(TRIM(AV$6))-LEN(SUBSTITUTE(TRIM(AV$6)," ",""))))-1)&amp;" Total",$B$6:$BB$373,ROW($A280)-5,FALSE))</f>
        <v>0</v>
      </c>
      <c r="AW280" s="10">
        <f ca="1">IF(AW$5&lt;&gt;"",HLOOKUP(AW$5,Functionalization!$G$6:$R$373,ROW($A280)-5,FALSE),IFERROR(INDEX(AW$337:AW$373,MATCH($F280,$B$337:$B$373,0))/VLOOKUP($F280,$B$337:$BB$373,MATCH(LEFT(TRIM(AW$6),FIND("~",SUBSTITUTE(AW$6,"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280))*HLOOKUP(LEFT(TRIM(AW$6),FIND("~",SUBSTITUTE(AW$6," ","~",LEN(TRIM(AW$6))-LEN(SUBSTITUTE(TRIM(AW$6)," ",""))))-1)&amp;" Total",$B$6:$BB$373,ROW($A280)-5,FALSE))</f>
        <v>0</v>
      </c>
      <c r="AX280" s="10">
        <f ca="1">IF(AX$5&lt;&gt;"",HLOOKUP(AX$5,Functionalization!$G$6:$R$373,ROW($A280)-5,FALSE),IFERROR(INDEX(AX$337:AX$373,MATCH($F280,$B$337:$B$373,0))/VLOOKUP($F280,$B$337:$BB$373,MATCH(LEFT(TRIM(AX$6),FIND("~",SUBSTITUTE(AX$6,"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280))*HLOOKUP(LEFT(TRIM(AX$6),FIND("~",SUBSTITUTE(AX$6," ","~",LEN(TRIM(AX$6))-LEN(SUBSTITUTE(TRIM(AX$6)," ",""))))-1)&amp;" Total",$B$6:$BB$373,ROW($A280)-5,FALSE))</f>
        <v>0</v>
      </c>
      <c r="AY280" s="10">
        <f ca="1">IF(AY$5&lt;&gt;"",HLOOKUP(AY$5,Functionalization!$G$6:$R$373,ROW($A280)-5,FALSE),IFERROR(INDEX(AY$337:AY$373,MATCH($F280,$B$337:$B$373,0))/VLOOKUP($F280,$B$337:$BB$373,MATCH(LEFT(TRIM(AY$6),FIND("~",SUBSTITUTE(AY$6,"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280))*HLOOKUP(LEFT(TRIM(AY$6),FIND("~",SUBSTITUTE(AY$6," ","~",LEN(TRIM(AY$6))-LEN(SUBSTITUTE(TRIM(AY$6)," ",""))))-1)&amp;" Total",$B$6:$BB$373,ROW($A280)-5,FALSE))</f>
        <v>0</v>
      </c>
      <c r="AZ280" s="10">
        <f ca="1">IF(AZ$5&lt;&gt;"",HLOOKUP(AZ$5,Functionalization!$G$6:$R$373,ROW($A280)-5,FALSE),IFERROR(INDEX(AZ$337:AZ$373,MATCH($F280,$B$337:$B$373,0))/VLOOKUP($F280,$B$337:$BB$373,MATCH(LEFT(TRIM(AZ$6),FIND("~",SUBSTITUTE(AZ$6,"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280))*HLOOKUP(LEFT(TRIM(AZ$6),FIND("~",SUBSTITUTE(AZ$6," ","~",LEN(TRIM(AZ$6))-LEN(SUBSTITUTE(TRIM(AZ$6)," ",""))))-1)&amp;" Total",$B$6:$BB$373,ROW($A280)-5,FALSE))</f>
        <v>0</v>
      </c>
      <c r="BA280" s="10">
        <f ca="1">IF(BA$5&lt;&gt;"",HLOOKUP(BA$5,Functionalization!$G$6:$R$373,ROW($A280)-5,FALSE),IFERROR(INDEX(BA$337:BA$373,MATCH($F280,$B$337:$B$373,0))/VLOOKUP($F280,$B$337:$BB$373,MATCH(LEFT(TRIM(BA$6),FIND("~",SUBSTITUTE(BA$6,"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280))*HLOOKUP(LEFT(TRIM(BA$6),FIND("~",SUBSTITUTE(BA$6," ","~",LEN(TRIM(BA$6))-LEN(SUBSTITUTE(TRIM(BA$6)," ",""))))-1)&amp;" Total",$B$6:$BB$373,ROW($A280)-5,FALSE))</f>
        <v>0</v>
      </c>
      <c r="BB280" s="10">
        <f ca="1">IF(BB$5&lt;&gt;"",HLOOKUP(BB$5,Functionalization!$G$6:$R$373,ROW($A280)-5,FALSE),IFERROR(INDEX(BB$337:BB$373,MATCH($F280,$B$337:$B$373,0))/VLOOKUP($F280,$B$337:$BB$373,MATCH(LEFT(TRIM(BB$6),FIND("~",SUBSTITUTE(BB$6,"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280))*HLOOKUP(LEFT(TRIM(BB$6),FIND("~",SUBSTITUTE(BB$6," ","~",LEN(TRIM(BB$6))-LEN(SUBSTITUTE(TRIM(BB$6)," ",""))))-1)&amp;" Total",$B$6:$BB$373,ROW($A280)-5,FALSE))</f>
        <v>0</v>
      </c>
      <c r="BD280">
        <f ca="1">IFERROR(IF(SUMIF($G$6:$BB$6,BD$6&amp;" Total",$G280:$BB280)-(SUMIF($G$6:$BB$6,BD$6&amp;" "&amp;'Input-Func_Class'!$D$22,$G280:$BB280)+IFERROR(SUMIF($G$6:$BB$6,BD$6&amp;" "&amp;'Input-Func_Class'!$E$22,$G280:$BB280),SUMIF($G$6:$BB$6,BD$6&amp;" "&amp;'Input-Func_Class'!$B$24,$G280:$BB280))+SUMIF($G$6:$BB$6,BD$6&amp;" "&amp;'Input-Func_Class'!$F$22,$G280:$BB280))&lt;Check_Limit,0,1),1)</f>
        <v>0</v>
      </c>
      <c r="BE280">
        <f ca="1">IFERROR(IF(SUMIF($G$6:$BB$6,BE$6&amp;" Total",$G280:$BB280)-(SUMIF($G$6:$BB$6,BE$6&amp;" "&amp;'Input-Func_Class'!$D$22,$G280:$BB280)+IFERROR(SUMIF($G$6:$BB$6,BE$6&amp;" "&amp;'Input-Func_Class'!$E$22,$G280:$BB280),SUMIF($G$6:$BB$6,BE$6&amp;" "&amp;'Input-Func_Class'!$B$24,$G280:$BB280))+SUMIF($G$6:$BB$6,BE$6&amp;" "&amp;'Input-Func_Class'!$F$22,$G280:$BB280))&lt;Check_Limit,0,1),1)</f>
        <v>0</v>
      </c>
      <c r="BF280">
        <f ca="1">IFERROR(IF(SUMIF($G$6:$BB$6,BF$6&amp;" Total",$G280:$BB280)-(SUMIF($G$6:$BB$6,BF$6&amp;" "&amp;'Input-Func_Class'!$D$22,$G280:$BB280)+IFERROR(SUMIF($G$6:$BB$6,BF$6&amp;" "&amp;'Input-Func_Class'!$E$22,$G280:$BB280),SUMIF($G$6:$BB$6,BF$6&amp;" "&amp;'Input-Func_Class'!$B$24,$G280:$BB280))+SUMIF($G$6:$BB$6,BF$6&amp;" "&amp;'Input-Func_Class'!$F$22,$G280:$BB280))&lt;Check_Limit,0,1),1)</f>
        <v>0</v>
      </c>
      <c r="BG280">
        <f ca="1">IFERROR(IF(SUMIF($G$6:$BB$6,BG$6&amp;" Total",$G280:$BB280)-(SUMIF($G$6:$BB$6,BG$6&amp;" "&amp;'Input-Func_Class'!$D$22,$G280:$BB280)+IFERROR(SUMIF($G$6:$BB$6,BG$6&amp;" "&amp;'Input-Func_Class'!$E$22,$G280:$BB280),SUMIF($G$6:$BB$6,BG$6&amp;" "&amp;'Input-Func_Class'!$B$24,$G280:$BB280))+SUMIF($G$6:$BB$6,BG$6&amp;" "&amp;'Input-Func_Class'!$F$22,$G280:$BB280))&lt;Check_Limit,0,1),1)</f>
        <v>0</v>
      </c>
      <c r="BH280">
        <f ca="1">IFERROR(IF(SUMIF($G$6:$BB$6,BH$6&amp;" Total",$G280:$BB280)-(SUMIF($G$6:$BB$6,BH$6&amp;" "&amp;'Input-Func_Class'!$D$22,$G280:$BB280)+IFERROR(SUMIF($G$6:$BB$6,BH$6&amp;" "&amp;'Input-Func_Class'!$E$22,$G280:$BB280),SUMIF($G$6:$BB$6,BH$6&amp;" "&amp;'Input-Func_Class'!$B$24,$G280:$BB280))+SUMIF($G$6:$BB$6,BH$6&amp;" "&amp;'Input-Func_Class'!$F$22,$G280:$BB280))&lt;Check_Limit,0,1),1)</f>
        <v>0</v>
      </c>
      <c r="BI280">
        <f ca="1">IFERROR(IF(SUMIF($G$6:$BB$6,BI$6&amp;" Total",$G280:$BB280)-(SUMIF($G$6:$BB$6,BI$6&amp;" "&amp;'Input-Func_Class'!$D$22,$G280:$BB280)+IFERROR(SUMIF($G$6:$BB$6,BI$6&amp;" "&amp;'Input-Func_Class'!$E$22,$G280:$BB280),SUMIF($G$6:$BB$6,BI$6&amp;" "&amp;'Input-Func_Class'!$B$24,$G280:$BB280))+SUMIF($G$6:$BB$6,BI$6&amp;" "&amp;'Input-Func_Class'!$F$22,$G280:$BB280))&lt;Check_Limit,0,1),1)</f>
        <v>0</v>
      </c>
      <c r="BJ280">
        <f ca="1">IFERROR(IF(SUMIF($G$6:$BB$6,BJ$6&amp;" Total",$G280:$BB280)-(SUMIF($G$6:$BB$6,BJ$6&amp;" "&amp;'Input-Func_Class'!$D$22,$G280:$BB280)+IFERROR(SUMIF($G$6:$BB$6,BJ$6&amp;" "&amp;'Input-Func_Class'!$E$22,$G280:$BB280),SUMIF($G$6:$BB$6,BJ$6&amp;" "&amp;'Input-Func_Class'!$B$24,$G280:$BB280))+SUMIF($G$6:$BB$6,BJ$6&amp;" "&amp;'Input-Func_Class'!$F$22,$G280:$BB280))&lt;Check_Limit,0,1),1)</f>
        <v>0</v>
      </c>
      <c r="BK280">
        <f ca="1">IFERROR(IF(SUMIF($G$6:$BB$6,BK$6&amp;" Total",$G280:$BB280)-(SUMIF($G$6:$BB$6,BK$6&amp;" "&amp;'Input-Func_Class'!$D$22,$G280:$BB280)+IFERROR(SUMIF($G$6:$BB$6,BK$6&amp;" "&amp;'Input-Func_Class'!$E$22,$G280:$BB280),SUMIF($G$6:$BB$6,BK$6&amp;" "&amp;'Input-Func_Class'!$B$24,$G280:$BB280))+SUMIF($G$6:$BB$6,BK$6&amp;" "&amp;'Input-Func_Class'!$F$22,$G280:$BB280))&lt;Check_Limit,0,1),1)</f>
        <v>0</v>
      </c>
      <c r="BL280">
        <f ca="1">IFERROR(IF(SUMIF($G$6:$BB$6,BL$6&amp;" Total",$G280:$BB280)-(SUMIF($G$6:$BB$6,BL$6&amp;" "&amp;'Input-Func_Class'!$D$22,$G280:$BB280)+IFERROR(SUMIF($G$6:$BB$6,BL$6&amp;" "&amp;'Input-Func_Class'!$E$22,$G280:$BB280),SUMIF($G$6:$BB$6,BL$6&amp;" "&amp;'Input-Func_Class'!$B$24,$G280:$BB280))+SUMIF($G$6:$BB$6,BL$6&amp;" "&amp;'Input-Func_Class'!$F$22,$G280:$BB280))&lt;Check_Limit,0,1),1)</f>
        <v>0</v>
      </c>
      <c r="BM280">
        <f ca="1">IFERROR(IF(SUMIF($G$6:$BB$6,BM$6&amp;" Total",$G280:$BB280)-(SUMIF($G$6:$BB$6,BM$6&amp;" "&amp;'Input-Func_Class'!$D$22,$G280:$BB280)+IFERROR(SUMIF($G$6:$BB$6,BM$6&amp;" "&amp;'Input-Func_Class'!$E$22,$G280:$BB280),SUMIF($G$6:$BB$6,BM$6&amp;" "&amp;'Input-Func_Class'!$B$24,$G280:$BB280))+SUMIF($G$6:$BB$6,BM$6&amp;" "&amp;'Input-Func_Class'!$F$22,$G280:$BB280))&lt;Check_Limit,0,1),1)</f>
        <v>0</v>
      </c>
      <c r="BN280">
        <f ca="1">IFERROR(IF(SUMIF($G$6:$BB$6,BN$6&amp;" Total",$G280:$BB280)-(SUMIF($G$6:$BB$6,BN$6&amp;" "&amp;'Input-Func_Class'!$D$22,$G280:$BB280)+IFERROR(SUMIF($G$6:$BB$6,BN$6&amp;" "&amp;'Input-Func_Class'!$E$22,$G280:$BB280),SUMIF($G$6:$BB$6,BN$6&amp;" "&amp;'Input-Func_Class'!$B$24,$G280:$BB280))+SUMIF($G$6:$BB$6,BN$6&amp;" "&amp;'Input-Func_Class'!$F$22,$G280:$BB280))&lt;Check_Limit,0,1),1)</f>
        <v>0</v>
      </c>
      <c r="BO280">
        <f ca="1">IFERROR(IF(SUMIF($G$6:$BB$6,BO$6&amp;" Total",$G280:$BB280)-(SUMIF($G$6:$BB$6,BO$6&amp;" "&amp;'Input-Func_Class'!$D$22,$G280:$BB280)+IFERROR(SUMIF($G$6:$BB$6,BO$6&amp;" "&amp;'Input-Func_Class'!$E$22,$G280:$BB280),SUMIF($G$6:$BB$6,BO$6&amp;" "&amp;'Input-Func_Class'!$B$24,$G280:$BB280))+SUMIF($G$6:$BB$6,BO$6&amp;" "&amp;'Input-Func_Class'!$F$22,$G280:$BB280))&lt;Check_Limit,0,1),1)</f>
        <v>0</v>
      </c>
    </row>
    <row r="281" spans="1:67" outlineLevel="1">
      <c r="A281" s="31">
        <f>IF(ISBLANK('Input-Accounts'!A281),"",'Input-Accounts'!A281)</f>
        <v>251</v>
      </c>
      <c r="B281" s="53" t="str">
        <f>IF(ISBLANK('Input-Accounts'!B281),"",'Input-Accounts'!B281)</f>
        <v>OTHER EQUIPMENT-RADIO</v>
      </c>
      <c r="C281" s="31">
        <f>IF(ISBLANK('Input-Accounts'!C281),"",'Input-Accounts'!C281)</f>
        <v>387.42</v>
      </c>
      <c r="D281" s="10">
        <f>Functionalization!$D281</f>
        <v>20796</v>
      </c>
      <c r="E281" s="10">
        <f t="shared" ca="1" si="75"/>
        <v>0</v>
      </c>
      <c r="F281" s="3" t="str">
        <f>IF($D281=0,"-",IF('Input-Accounts'!$E281&lt;&gt;0,'Input-Accounts'!$E281,'Input-Accounts'!$G281))</f>
        <v>INT_DISTPT_SUBTOTAL</v>
      </c>
      <c r="G281" s="10">
        <f ca="1">IF(G$5&lt;&gt;"",HLOOKUP(G$5,Functionalization!$G$6:$R$373,ROW($A281)-5,FALSE),IFERROR(INDEX(G$337:G$373,MATCH($F281,$B$337:$B$373,0))/VLOOKUP($F281,$B$337:$BB$373,MATCH(LEFT(TRIM(G$6),FIND("~",SUBSTITUTE(G$6,"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281))*HLOOKUP(LEFT(TRIM(G$6),FIND("~",SUBSTITUTE(G$6," ","~",LEN(TRIM(G$6))-LEN(SUBSTITUTE(TRIM(G$6)," ",""))))-1)&amp;" Total",$B$6:$BB$373,ROW($A281)-5,FALSE))</f>
        <v>13246.280803621059</v>
      </c>
      <c r="H281" s="10">
        <f ca="1">IF(H$5&lt;&gt;"",HLOOKUP(H$5,Functionalization!$G$6:$R$373,ROW($A281)-5,FALSE),IFERROR(INDEX(H$337:H$373,MATCH($F281,$B$337:$B$373,0))/VLOOKUP($F281,$B$337:$BB$373,MATCH(LEFT(TRIM(H$6),FIND("~",SUBSTITUTE(H$6,"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281))*HLOOKUP(LEFT(TRIM(H$6),FIND("~",SUBSTITUTE(H$6," ","~",LEN(TRIM(H$6))-LEN(SUBSTITUTE(TRIM(H$6)," ",""))))-1)&amp;" Total",$B$6:$BB$373,ROW($A281)-5,FALSE))</f>
        <v>9828.393541068237</v>
      </c>
      <c r="I281" s="10">
        <f ca="1">IF(I$5&lt;&gt;"",HLOOKUP(I$5,Functionalization!$G$6:$R$373,ROW($A281)-5,FALSE),IFERROR(INDEX(I$337:I$373,MATCH($F281,$B$337:$B$373,0))/VLOOKUP($F281,$B$337:$BB$373,MATCH(LEFT(TRIM(I$6),FIND("~",SUBSTITUTE(I$6,"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281))*HLOOKUP(LEFT(TRIM(I$6),FIND("~",SUBSTITUTE(I$6," ","~",LEN(TRIM(I$6))-LEN(SUBSTITUTE(TRIM(I$6)," ",""))))-1)&amp;" Total",$B$6:$BB$373,ROW($A281)-5,FALSE))</f>
        <v>0</v>
      </c>
      <c r="J281" s="10">
        <f ca="1">IF(J$5&lt;&gt;"",HLOOKUP(J$5,Functionalization!$G$6:$R$373,ROW($A281)-5,FALSE),IFERROR(INDEX(J$337:J$373,MATCH($F281,$B$337:$B$373,0))/VLOOKUP($F281,$B$337:$BB$373,MATCH(LEFT(TRIM(J$6),FIND("~",SUBSTITUTE(J$6,"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281))*HLOOKUP(LEFT(TRIM(J$6),FIND("~",SUBSTITUTE(J$6," ","~",LEN(TRIM(J$6))-LEN(SUBSTITUTE(TRIM(J$6)," ",""))))-1)&amp;" Total",$B$6:$BB$373,ROW($A281)-5,FALSE))</f>
        <v>3417.8872625528202</v>
      </c>
      <c r="K281" s="10">
        <f ca="1">IF(K$5&lt;&gt;"",HLOOKUP(K$5,Functionalization!$G$6:$R$373,ROW($A281)-5,FALSE),IFERROR(INDEX(K$337:K$373,MATCH($F281,$B$337:$B$373,0))/VLOOKUP($F281,$B$337:$BB$373,MATCH(LEFT(TRIM(K$6),FIND("~",SUBSTITUTE(K$6,"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281))*HLOOKUP(LEFT(TRIM(K$6),FIND("~",SUBSTITUTE(K$6," ","~",LEN(TRIM(K$6))-LEN(SUBSTITUTE(TRIM(K$6)," ",""))))-1)&amp;" Total",$B$6:$BB$373,ROW($A281)-5,FALSE))</f>
        <v>7549.7191963789401</v>
      </c>
      <c r="L281" s="10">
        <f ca="1">IF(L$5&lt;&gt;"",HLOOKUP(L$5,Functionalization!$G$6:$R$373,ROW($A281)-5,FALSE),IFERROR(INDEX(L$337:L$373,MATCH($F281,$B$337:$B$373,0))/VLOOKUP($F281,$B$337:$BB$373,MATCH(LEFT(TRIM(L$6),FIND("~",SUBSTITUTE(L$6,"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281))*HLOOKUP(LEFT(TRIM(L$6),FIND("~",SUBSTITUTE(L$6," ","~",LEN(TRIM(L$6))-LEN(SUBSTITUTE(TRIM(L$6)," ",""))))-1)&amp;" Total",$B$6:$BB$373,ROW($A281)-5,FALSE))</f>
        <v>0</v>
      </c>
      <c r="M281" s="10">
        <f ca="1">IF(M$5&lt;&gt;"",HLOOKUP(M$5,Functionalization!$G$6:$R$373,ROW($A281)-5,FALSE),IFERROR(INDEX(M$337:M$373,MATCH($F281,$B$337:$B$373,0))/VLOOKUP($F281,$B$337:$BB$373,MATCH(LEFT(TRIM(M$6),FIND("~",SUBSTITUTE(M$6,"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281))*HLOOKUP(LEFT(TRIM(M$6),FIND("~",SUBSTITUTE(M$6," ","~",LEN(TRIM(M$6))-LEN(SUBSTITUTE(TRIM(M$6)," ",""))))-1)&amp;" Total",$B$6:$BB$373,ROW($A281)-5,FALSE))</f>
        <v>0</v>
      </c>
      <c r="N281" s="10">
        <f ca="1">IF(N$5&lt;&gt;"",HLOOKUP(N$5,Functionalization!$G$6:$R$373,ROW($A281)-5,FALSE),IFERROR(INDEX(N$337:N$373,MATCH($F281,$B$337:$B$373,0))/VLOOKUP($F281,$B$337:$BB$373,MATCH(LEFT(TRIM(N$6),FIND("~",SUBSTITUTE(N$6,"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281))*HLOOKUP(LEFT(TRIM(N$6),FIND("~",SUBSTITUTE(N$6," ","~",LEN(TRIM(N$6))-LEN(SUBSTITUTE(TRIM(N$6)," ",""))))-1)&amp;" Total",$B$6:$BB$373,ROW($A281)-5,FALSE))</f>
        <v>7549.7191963789401</v>
      </c>
      <c r="O281" s="10">
        <f ca="1">IF(O$5&lt;&gt;"",HLOOKUP(O$5,Functionalization!$G$6:$R$373,ROW($A281)-5,FALSE),IFERROR(INDEX(O$337:O$373,MATCH($F281,$B$337:$B$373,0))/VLOOKUP($F281,$B$337:$BB$373,MATCH(LEFT(TRIM(O$6),FIND("~",SUBSTITUTE(O$6,"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281))*HLOOKUP(LEFT(TRIM(O$6),FIND("~",SUBSTITUTE(O$6," ","~",LEN(TRIM(O$6))-LEN(SUBSTITUTE(TRIM(O$6)," ",""))))-1)&amp;" Total",$B$6:$BB$373,ROW($A281)-5,FALSE))</f>
        <v>0</v>
      </c>
      <c r="P281" s="10">
        <f ca="1">IF(P$5&lt;&gt;"",HLOOKUP(P$5,Functionalization!$G$6:$R$373,ROW($A281)-5,FALSE),IFERROR(INDEX(P$337:P$373,MATCH($F281,$B$337:$B$373,0))/VLOOKUP($F281,$B$337:$BB$373,MATCH(LEFT(TRIM(P$6),FIND("~",SUBSTITUTE(P$6,"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281))*HLOOKUP(LEFT(TRIM(P$6),FIND("~",SUBSTITUTE(P$6," ","~",LEN(TRIM(P$6))-LEN(SUBSTITUTE(TRIM(P$6)," ",""))))-1)&amp;" Total",$B$6:$BB$373,ROW($A281)-5,FALSE))</f>
        <v>0</v>
      </c>
      <c r="Q281" s="10">
        <f ca="1">IF(Q$5&lt;&gt;"",HLOOKUP(Q$5,Functionalization!$G$6:$R$373,ROW($A281)-5,FALSE),IFERROR(INDEX(Q$337:Q$373,MATCH($F281,$B$337:$B$373,0))/VLOOKUP($F281,$B$337:$BB$373,MATCH(LEFT(TRIM(Q$6),FIND("~",SUBSTITUTE(Q$6,"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281))*HLOOKUP(LEFT(TRIM(Q$6),FIND("~",SUBSTITUTE(Q$6," ","~",LEN(TRIM(Q$6))-LEN(SUBSTITUTE(TRIM(Q$6)," ",""))))-1)&amp;" Total",$B$6:$BB$373,ROW($A281)-5,FALSE))</f>
        <v>0</v>
      </c>
      <c r="R281" s="10">
        <f ca="1">IF(R$5&lt;&gt;"",HLOOKUP(R$5,Functionalization!$G$6:$R$373,ROW($A281)-5,FALSE),IFERROR(INDEX(R$337:R$373,MATCH($F281,$B$337:$B$373,0))/VLOOKUP($F281,$B$337:$BB$373,MATCH(LEFT(TRIM(R$6),FIND("~",SUBSTITUTE(R$6,"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281))*HLOOKUP(LEFT(TRIM(R$6),FIND("~",SUBSTITUTE(R$6," ","~",LEN(TRIM(R$6))-LEN(SUBSTITUTE(TRIM(R$6)," ",""))))-1)&amp;" Total",$B$6:$BB$373,ROW($A281)-5,FALSE))</f>
        <v>0</v>
      </c>
      <c r="S281" s="10">
        <f ca="1">IF(S$5&lt;&gt;"",HLOOKUP(S$5,Functionalization!$G$6:$R$373,ROW($A281)-5,FALSE),IFERROR(INDEX(S$337:S$373,MATCH($F281,$B$337:$B$373,0))/VLOOKUP($F281,$B$337:$BB$373,MATCH(LEFT(TRIM(S$6),FIND("~",SUBSTITUTE(S$6,"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281))*HLOOKUP(LEFT(TRIM(S$6),FIND("~",SUBSTITUTE(S$6," ","~",LEN(TRIM(S$6))-LEN(SUBSTITUTE(TRIM(S$6)," ",""))))-1)&amp;" Total",$B$6:$BB$373,ROW($A281)-5,FALSE))</f>
        <v>0</v>
      </c>
      <c r="T281" s="10">
        <f ca="1">IF(T$5&lt;&gt;"",HLOOKUP(T$5,Functionalization!$G$6:$R$373,ROW($A281)-5,FALSE),IFERROR(INDEX(T$337:T$373,MATCH($F281,$B$337:$B$373,0))/VLOOKUP($F281,$B$337:$BB$373,MATCH(LEFT(TRIM(T$6),FIND("~",SUBSTITUTE(T$6,"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281))*HLOOKUP(LEFT(TRIM(T$6),FIND("~",SUBSTITUTE(T$6," ","~",LEN(TRIM(T$6))-LEN(SUBSTITUTE(TRIM(T$6)," ",""))))-1)&amp;" Total",$B$6:$BB$373,ROW($A281)-5,FALSE))</f>
        <v>0</v>
      </c>
      <c r="U281" s="10">
        <f ca="1">IF(U$5&lt;&gt;"",HLOOKUP(U$5,Functionalization!$G$6:$R$373,ROW($A281)-5,FALSE),IFERROR(INDEX(U$337:U$373,MATCH($F281,$B$337:$B$373,0))/VLOOKUP($F281,$B$337:$BB$373,MATCH(LEFT(TRIM(U$6),FIND("~",SUBSTITUTE(U$6,"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281))*HLOOKUP(LEFT(TRIM(U$6),FIND("~",SUBSTITUTE(U$6," ","~",LEN(TRIM(U$6))-LEN(SUBSTITUTE(TRIM(U$6)," ",""))))-1)&amp;" Total",$B$6:$BB$373,ROW($A281)-5,FALSE))</f>
        <v>0</v>
      </c>
      <c r="V281" s="10">
        <f ca="1">IF(V$5&lt;&gt;"",HLOOKUP(V$5,Functionalization!$G$6:$R$373,ROW($A281)-5,FALSE),IFERROR(INDEX(V$337:V$373,MATCH($F281,$B$337:$B$373,0))/VLOOKUP($F281,$B$337:$BB$373,MATCH(LEFT(TRIM(V$6),FIND("~",SUBSTITUTE(V$6,"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281))*HLOOKUP(LEFT(TRIM(V$6),FIND("~",SUBSTITUTE(V$6," ","~",LEN(TRIM(V$6))-LEN(SUBSTITUTE(TRIM(V$6)," ",""))))-1)&amp;" Total",$B$6:$BB$373,ROW($A281)-5,FALSE))</f>
        <v>0</v>
      </c>
      <c r="W281" s="10">
        <f ca="1">IF(W$5&lt;&gt;"",HLOOKUP(W$5,Functionalization!$G$6:$R$373,ROW($A281)-5,FALSE),IFERROR(INDEX(W$337:W$373,MATCH($F281,$B$337:$B$373,0))/VLOOKUP($F281,$B$337:$BB$373,MATCH(LEFT(TRIM(W$6),FIND("~",SUBSTITUTE(W$6,"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281))*HLOOKUP(LEFT(TRIM(W$6),FIND("~",SUBSTITUTE(W$6," ","~",LEN(TRIM(W$6))-LEN(SUBSTITUTE(TRIM(W$6)," ",""))))-1)&amp;" Total",$B$6:$BB$373,ROW($A281)-5,FALSE))</f>
        <v>0</v>
      </c>
      <c r="X281" s="10">
        <f ca="1">IF(X$5&lt;&gt;"",HLOOKUP(X$5,Functionalization!$G$6:$R$373,ROW($A281)-5,FALSE),IFERROR(INDEX(X$337:X$373,MATCH($F281,$B$337:$B$373,0))/VLOOKUP($F281,$B$337:$BB$373,MATCH(LEFT(TRIM(X$6),FIND("~",SUBSTITUTE(X$6,"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281))*HLOOKUP(LEFT(TRIM(X$6),FIND("~",SUBSTITUTE(X$6," ","~",LEN(TRIM(X$6))-LEN(SUBSTITUTE(TRIM(X$6)," ",""))))-1)&amp;" Total",$B$6:$BB$373,ROW($A281)-5,FALSE))</f>
        <v>0</v>
      </c>
      <c r="Y281" s="10">
        <f ca="1">IF(Y$5&lt;&gt;"",HLOOKUP(Y$5,Functionalization!$G$6:$R$373,ROW($A281)-5,FALSE),IFERROR(INDEX(Y$337:Y$373,MATCH($F281,$B$337:$B$373,0))/VLOOKUP($F281,$B$337:$BB$373,MATCH(LEFT(TRIM(Y$6),FIND("~",SUBSTITUTE(Y$6,"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281))*HLOOKUP(LEFT(TRIM(Y$6),FIND("~",SUBSTITUTE(Y$6," ","~",LEN(TRIM(Y$6))-LEN(SUBSTITUTE(TRIM(Y$6)," ",""))))-1)&amp;" Total",$B$6:$BB$373,ROW($A281)-5,FALSE))</f>
        <v>0</v>
      </c>
      <c r="Z281" s="10">
        <f ca="1">IF(Z$5&lt;&gt;"",HLOOKUP(Z$5,Functionalization!$G$6:$R$373,ROW($A281)-5,FALSE),IFERROR(INDEX(Z$337:Z$373,MATCH($F281,$B$337:$B$373,0))/VLOOKUP($F281,$B$337:$BB$373,MATCH(LEFT(TRIM(Z$6),FIND("~",SUBSTITUTE(Z$6,"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281))*HLOOKUP(LEFT(TRIM(Z$6),FIND("~",SUBSTITUTE(Z$6," ","~",LEN(TRIM(Z$6))-LEN(SUBSTITUTE(TRIM(Z$6)," ",""))))-1)&amp;" Total",$B$6:$BB$373,ROW($A281)-5,FALSE))</f>
        <v>0</v>
      </c>
      <c r="AA281" s="10">
        <f ca="1">IF(AA$5&lt;&gt;"",HLOOKUP(AA$5,Functionalization!$G$6:$R$373,ROW($A281)-5,FALSE),IFERROR(INDEX(AA$337:AA$373,MATCH($F281,$B$337:$B$373,0))/VLOOKUP($F281,$B$337:$BB$373,MATCH(LEFT(TRIM(AA$6),FIND("~",SUBSTITUTE(AA$6,"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281))*HLOOKUP(LEFT(TRIM(AA$6),FIND("~",SUBSTITUTE(AA$6," ","~",LEN(TRIM(AA$6))-LEN(SUBSTITUTE(TRIM(AA$6)," ",""))))-1)&amp;" Total",$B$6:$BB$373,ROW($A281)-5,FALSE))</f>
        <v>0</v>
      </c>
      <c r="AB281" s="10">
        <f ca="1">IF(AB$5&lt;&gt;"",HLOOKUP(AB$5,Functionalization!$G$6:$R$373,ROW($A281)-5,FALSE),IFERROR(INDEX(AB$337:AB$373,MATCH($F281,$B$337:$B$373,0))/VLOOKUP($F281,$B$337:$BB$373,MATCH(LEFT(TRIM(AB$6),FIND("~",SUBSTITUTE(AB$6,"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281))*HLOOKUP(LEFT(TRIM(AB$6),FIND("~",SUBSTITUTE(AB$6," ","~",LEN(TRIM(AB$6))-LEN(SUBSTITUTE(TRIM(AB$6)," ",""))))-1)&amp;" Total",$B$6:$BB$373,ROW($A281)-5,FALSE))</f>
        <v>0</v>
      </c>
      <c r="AC281" s="10">
        <f ca="1">IF(AC$5&lt;&gt;"",HLOOKUP(AC$5,Functionalization!$G$6:$R$373,ROW($A281)-5,FALSE),IFERROR(INDEX(AC$337:AC$373,MATCH($F281,$B$337:$B$373,0))/VLOOKUP($F281,$B$337:$BB$373,MATCH(LEFT(TRIM(AC$6),FIND("~",SUBSTITUTE(AC$6,"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281))*HLOOKUP(LEFT(TRIM(AC$6),FIND("~",SUBSTITUTE(AC$6," ","~",LEN(TRIM(AC$6))-LEN(SUBSTITUTE(TRIM(AC$6)," ",""))))-1)&amp;" Total",$B$6:$BB$373,ROW($A281)-5,FALSE))</f>
        <v>0</v>
      </c>
      <c r="AD281" s="10">
        <f ca="1">IF(AD$5&lt;&gt;"",HLOOKUP(AD$5,Functionalization!$G$6:$R$373,ROW($A281)-5,FALSE),IFERROR(INDEX(AD$337:AD$373,MATCH($F281,$B$337:$B$373,0))/VLOOKUP($F281,$B$337:$BB$373,MATCH(LEFT(TRIM(AD$6),FIND("~",SUBSTITUTE(AD$6,"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281))*HLOOKUP(LEFT(TRIM(AD$6),FIND("~",SUBSTITUTE(AD$6," ","~",LEN(TRIM(AD$6))-LEN(SUBSTITUTE(TRIM(AD$6)," ",""))))-1)&amp;" Total",$B$6:$BB$373,ROW($A281)-5,FALSE))</f>
        <v>0</v>
      </c>
      <c r="AE281" s="10">
        <f ca="1">IF(AE$5&lt;&gt;"",HLOOKUP(AE$5,Functionalization!$G$6:$R$373,ROW($A281)-5,FALSE),IFERROR(INDEX(AE$337:AE$373,MATCH($F281,$B$337:$B$373,0))/VLOOKUP($F281,$B$337:$BB$373,MATCH(LEFT(TRIM(AE$6),FIND("~",SUBSTITUTE(AE$6,"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281))*HLOOKUP(LEFT(TRIM(AE$6),FIND("~",SUBSTITUTE(AE$6," ","~",LEN(TRIM(AE$6))-LEN(SUBSTITUTE(TRIM(AE$6)," ",""))))-1)&amp;" Total",$B$6:$BB$373,ROW($A281)-5,FALSE))</f>
        <v>0</v>
      </c>
      <c r="AF281" s="10">
        <f ca="1">IF(AF$5&lt;&gt;"",HLOOKUP(AF$5,Functionalization!$G$6:$R$373,ROW($A281)-5,FALSE),IFERROR(INDEX(AF$337:AF$373,MATCH($F281,$B$337:$B$373,0))/VLOOKUP($F281,$B$337:$BB$373,MATCH(LEFT(TRIM(AF$6),FIND("~",SUBSTITUTE(AF$6,"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281))*HLOOKUP(LEFT(TRIM(AF$6),FIND("~",SUBSTITUTE(AF$6," ","~",LEN(TRIM(AF$6))-LEN(SUBSTITUTE(TRIM(AF$6)," ",""))))-1)&amp;" Total",$B$6:$BB$373,ROW($A281)-5,FALSE))</f>
        <v>0</v>
      </c>
      <c r="AG281" s="10">
        <f ca="1">IF(AG$5&lt;&gt;"",HLOOKUP(AG$5,Functionalization!$G$6:$R$373,ROW($A281)-5,FALSE),IFERROR(INDEX(AG$337:AG$373,MATCH($F281,$B$337:$B$373,0))/VLOOKUP($F281,$B$337:$BB$373,MATCH(LEFT(TRIM(AG$6),FIND("~",SUBSTITUTE(AG$6,"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281))*HLOOKUP(LEFT(TRIM(AG$6),FIND("~",SUBSTITUTE(AG$6," ","~",LEN(TRIM(AG$6))-LEN(SUBSTITUTE(TRIM(AG$6)," ",""))))-1)&amp;" Total",$B$6:$BB$373,ROW($A281)-5,FALSE))</f>
        <v>0</v>
      </c>
      <c r="AH281" s="10">
        <f ca="1">IF(AH$5&lt;&gt;"",HLOOKUP(AH$5,Functionalization!$G$6:$R$373,ROW($A281)-5,FALSE),IFERROR(INDEX(AH$337:AH$373,MATCH($F281,$B$337:$B$373,0))/VLOOKUP($F281,$B$337:$BB$373,MATCH(LEFT(TRIM(AH$6),FIND("~",SUBSTITUTE(AH$6,"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281))*HLOOKUP(LEFT(TRIM(AH$6),FIND("~",SUBSTITUTE(AH$6," ","~",LEN(TRIM(AH$6))-LEN(SUBSTITUTE(TRIM(AH$6)," ",""))))-1)&amp;" Total",$B$6:$BB$373,ROW($A281)-5,FALSE))</f>
        <v>0</v>
      </c>
      <c r="AI281" s="10">
        <f ca="1">IF(AI$5&lt;&gt;"",HLOOKUP(AI$5,Functionalization!$G$6:$R$373,ROW($A281)-5,FALSE),IFERROR(INDEX(AI$337:AI$373,MATCH($F281,$B$337:$B$373,0))/VLOOKUP($F281,$B$337:$BB$373,MATCH(LEFT(TRIM(AI$6),FIND("~",SUBSTITUTE(AI$6,"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281))*HLOOKUP(LEFT(TRIM(AI$6),FIND("~",SUBSTITUTE(AI$6," ","~",LEN(TRIM(AI$6))-LEN(SUBSTITUTE(TRIM(AI$6)," ",""))))-1)&amp;" Total",$B$6:$BB$373,ROW($A281)-5,FALSE))</f>
        <v>0</v>
      </c>
      <c r="AJ281" s="10">
        <f ca="1">IF(AJ$5&lt;&gt;"",HLOOKUP(AJ$5,Functionalization!$G$6:$R$373,ROW($A281)-5,FALSE),IFERROR(INDEX(AJ$337:AJ$373,MATCH($F281,$B$337:$B$373,0))/VLOOKUP($F281,$B$337:$BB$373,MATCH(LEFT(TRIM(AJ$6),FIND("~",SUBSTITUTE(AJ$6,"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281))*HLOOKUP(LEFT(TRIM(AJ$6),FIND("~",SUBSTITUTE(AJ$6," ","~",LEN(TRIM(AJ$6))-LEN(SUBSTITUTE(TRIM(AJ$6)," ",""))))-1)&amp;" Total",$B$6:$BB$373,ROW($A281)-5,FALSE))</f>
        <v>0</v>
      </c>
      <c r="AK281" s="10">
        <f ca="1">IF(AK$5&lt;&gt;"",HLOOKUP(AK$5,Functionalization!$G$6:$R$373,ROW($A281)-5,FALSE),IFERROR(INDEX(AK$337:AK$373,MATCH($F281,$B$337:$B$373,0))/VLOOKUP($F281,$B$337:$BB$373,MATCH(LEFT(TRIM(AK$6),FIND("~",SUBSTITUTE(AK$6,"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281))*HLOOKUP(LEFT(TRIM(AK$6),FIND("~",SUBSTITUTE(AK$6," ","~",LEN(TRIM(AK$6))-LEN(SUBSTITUTE(TRIM(AK$6)," ",""))))-1)&amp;" Total",$B$6:$BB$373,ROW($A281)-5,FALSE))</f>
        <v>0</v>
      </c>
      <c r="AL281" s="10">
        <f ca="1">IF(AL$5&lt;&gt;"",HLOOKUP(AL$5,Functionalization!$G$6:$R$373,ROW($A281)-5,FALSE),IFERROR(INDEX(AL$337:AL$373,MATCH($F281,$B$337:$B$373,0))/VLOOKUP($F281,$B$337:$BB$373,MATCH(LEFT(TRIM(AL$6),FIND("~",SUBSTITUTE(AL$6,"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281))*HLOOKUP(LEFT(TRIM(AL$6),FIND("~",SUBSTITUTE(AL$6," ","~",LEN(TRIM(AL$6))-LEN(SUBSTITUTE(TRIM(AL$6)," ",""))))-1)&amp;" Total",$B$6:$BB$373,ROW($A281)-5,FALSE))</f>
        <v>0</v>
      </c>
      <c r="AM281" s="10">
        <f ca="1">IF(AM$5&lt;&gt;"",HLOOKUP(AM$5,Functionalization!$G$6:$R$373,ROW($A281)-5,FALSE),IFERROR(INDEX(AM$337:AM$373,MATCH($F281,$B$337:$B$373,0))/VLOOKUP($F281,$B$337:$BB$373,MATCH(LEFT(TRIM(AM$6),FIND("~",SUBSTITUTE(AM$6,"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281))*HLOOKUP(LEFT(TRIM(AM$6),FIND("~",SUBSTITUTE(AM$6," ","~",LEN(TRIM(AM$6))-LEN(SUBSTITUTE(TRIM(AM$6)," ",""))))-1)&amp;" Total",$B$6:$BB$373,ROW($A281)-5,FALSE))</f>
        <v>0</v>
      </c>
      <c r="AN281" s="10">
        <f ca="1">IF(AN$5&lt;&gt;"",HLOOKUP(AN$5,Functionalization!$G$6:$R$373,ROW($A281)-5,FALSE),IFERROR(INDEX(AN$337:AN$373,MATCH($F281,$B$337:$B$373,0))/VLOOKUP($F281,$B$337:$BB$373,MATCH(LEFT(TRIM(AN$6),FIND("~",SUBSTITUTE(AN$6,"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281))*HLOOKUP(LEFT(TRIM(AN$6),FIND("~",SUBSTITUTE(AN$6," ","~",LEN(TRIM(AN$6))-LEN(SUBSTITUTE(TRIM(AN$6)," ",""))))-1)&amp;" Total",$B$6:$BB$373,ROW($A281)-5,FALSE))</f>
        <v>0</v>
      </c>
      <c r="AO281" s="10">
        <f ca="1">IF(AO$5&lt;&gt;"",HLOOKUP(AO$5,Functionalization!$G$6:$R$373,ROW($A281)-5,FALSE),IFERROR(INDEX(AO$337:AO$373,MATCH($F281,$B$337:$B$373,0))/VLOOKUP($F281,$B$337:$BB$373,MATCH(LEFT(TRIM(AO$6),FIND("~",SUBSTITUTE(AO$6,"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281))*HLOOKUP(LEFT(TRIM(AO$6),FIND("~",SUBSTITUTE(AO$6," ","~",LEN(TRIM(AO$6))-LEN(SUBSTITUTE(TRIM(AO$6)," ",""))))-1)&amp;" Total",$B$6:$BB$373,ROW($A281)-5,FALSE))</f>
        <v>0</v>
      </c>
      <c r="AP281" s="10">
        <f ca="1">IF(AP$5&lt;&gt;"",HLOOKUP(AP$5,Functionalization!$G$6:$R$373,ROW($A281)-5,FALSE),IFERROR(INDEX(AP$337:AP$373,MATCH($F281,$B$337:$B$373,0))/VLOOKUP($F281,$B$337:$BB$373,MATCH(LEFT(TRIM(AP$6),FIND("~",SUBSTITUTE(AP$6,"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281))*HLOOKUP(LEFT(TRIM(AP$6),FIND("~",SUBSTITUTE(AP$6," ","~",LEN(TRIM(AP$6))-LEN(SUBSTITUTE(TRIM(AP$6)," ",""))))-1)&amp;" Total",$B$6:$BB$373,ROW($A281)-5,FALSE))</f>
        <v>0</v>
      </c>
      <c r="AQ281" s="10">
        <f ca="1">IF(AQ$5&lt;&gt;"",HLOOKUP(AQ$5,Functionalization!$G$6:$R$373,ROW($A281)-5,FALSE),IFERROR(INDEX(AQ$337:AQ$373,MATCH($F281,$B$337:$B$373,0))/VLOOKUP($F281,$B$337:$BB$373,MATCH(LEFT(TRIM(AQ$6),FIND("~",SUBSTITUTE(AQ$6,"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281))*HLOOKUP(LEFT(TRIM(AQ$6),FIND("~",SUBSTITUTE(AQ$6," ","~",LEN(TRIM(AQ$6))-LEN(SUBSTITUTE(TRIM(AQ$6)," ",""))))-1)&amp;" Total",$B$6:$BB$373,ROW($A281)-5,FALSE))</f>
        <v>0</v>
      </c>
      <c r="AR281" s="10">
        <f ca="1">IF(AR$5&lt;&gt;"",HLOOKUP(AR$5,Functionalization!$G$6:$R$373,ROW($A281)-5,FALSE),IFERROR(INDEX(AR$337:AR$373,MATCH($F281,$B$337:$B$373,0))/VLOOKUP($F281,$B$337:$BB$373,MATCH(LEFT(TRIM(AR$6),FIND("~",SUBSTITUTE(AR$6,"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281))*HLOOKUP(LEFT(TRIM(AR$6),FIND("~",SUBSTITUTE(AR$6," ","~",LEN(TRIM(AR$6))-LEN(SUBSTITUTE(TRIM(AR$6)," ",""))))-1)&amp;" Total",$B$6:$BB$373,ROW($A281)-5,FALSE))</f>
        <v>0</v>
      </c>
      <c r="AS281" s="10">
        <f ca="1">IF(AS$5&lt;&gt;"",HLOOKUP(AS$5,Functionalization!$G$6:$R$373,ROW($A281)-5,FALSE),IFERROR(INDEX(AS$337:AS$373,MATCH($F281,$B$337:$B$373,0))/VLOOKUP($F281,$B$337:$BB$373,MATCH(LEFT(TRIM(AS$6),FIND("~",SUBSTITUTE(AS$6,"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281))*HLOOKUP(LEFT(TRIM(AS$6),FIND("~",SUBSTITUTE(AS$6," ","~",LEN(TRIM(AS$6))-LEN(SUBSTITUTE(TRIM(AS$6)," ",""))))-1)&amp;" Total",$B$6:$BB$373,ROW($A281)-5,FALSE))</f>
        <v>0</v>
      </c>
      <c r="AT281" s="10">
        <f ca="1">IF(AT$5&lt;&gt;"",HLOOKUP(AT$5,Functionalization!$G$6:$R$373,ROW($A281)-5,FALSE),IFERROR(INDEX(AT$337:AT$373,MATCH($F281,$B$337:$B$373,0))/VLOOKUP($F281,$B$337:$BB$373,MATCH(LEFT(TRIM(AT$6),FIND("~",SUBSTITUTE(AT$6,"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281))*HLOOKUP(LEFT(TRIM(AT$6),FIND("~",SUBSTITUTE(AT$6," ","~",LEN(TRIM(AT$6))-LEN(SUBSTITUTE(TRIM(AT$6)," ",""))))-1)&amp;" Total",$B$6:$BB$373,ROW($A281)-5,FALSE))</f>
        <v>0</v>
      </c>
      <c r="AU281" s="10">
        <f ca="1">IF(AU$5&lt;&gt;"",HLOOKUP(AU$5,Functionalization!$G$6:$R$373,ROW($A281)-5,FALSE),IFERROR(INDEX(AU$337:AU$373,MATCH($F281,$B$337:$B$373,0))/VLOOKUP($F281,$B$337:$BB$373,MATCH(LEFT(TRIM(AU$6),FIND("~",SUBSTITUTE(AU$6,"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281))*HLOOKUP(LEFT(TRIM(AU$6),FIND("~",SUBSTITUTE(AU$6," ","~",LEN(TRIM(AU$6))-LEN(SUBSTITUTE(TRIM(AU$6)," ",""))))-1)&amp;" Total",$B$6:$BB$373,ROW($A281)-5,FALSE))</f>
        <v>0</v>
      </c>
      <c r="AV281" s="10">
        <f ca="1">IF(AV$5&lt;&gt;"",HLOOKUP(AV$5,Functionalization!$G$6:$R$373,ROW($A281)-5,FALSE),IFERROR(INDEX(AV$337:AV$373,MATCH($F281,$B$337:$B$373,0))/VLOOKUP($F281,$B$337:$BB$373,MATCH(LEFT(TRIM(AV$6),FIND("~",SUBSTITUTE(AV$6,"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281))*HLOOKUP(LEFT(TRIM(AV$6),FIND("~",SUBSTITUTE(AV$6," ","~",LEN(TRIM(AV$6))-LEN(SUBSTITUTE(TRIM(AV$6)," ",""))))-1)&amp;" Total",$B$6:$BB$373,ROW($A281)-5,FALSE))</f>
        <v>0</v>
      </c>
      <c r="AW281" s="10">
        <f ca="1">IF(AW$5&lt;&gt;"",HLOOKUP(AW$5,Functionalization!$G$6:$R$373,ROW($A281)-5,FALSE),IFERROR(INDEX(AW$337:AW$373,MATCH($F281,$B$337:$B$373,0))/VLOOKUP($F281,$B$337:$BB$373,MATCH(LEFT(TRIM(AW$6),FIND("~",SUBSTITUTE(AW$6,"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281))*HLOOKUP(LEFT(TRIM(AW$6),FIND("~",SUBSTITUTE(AW$6," ","~",LEN(TRIM(AW$6))-LEN(SUBSTITUTE(TRIM(AW$6)," ",""))))-1)&amp;" Total",$B$6:$BB$373,ROW($A281)-5,FALSE))</f>
        <v>0</v>
      </c>
      <c r="AX281" s="10">
        <f ca="1">IF(AX$5&lt;&gt;"",HLOOKUP(AX$5,Functionalization!$G$6:$R$373,ROW($A281)-5,FALSE),IFERROR(INDEX(AX$337:AX$373,MATCH($F281,$B$337:$B$373,0))/VLOOKUP($F281,$B$337:$BB$373,MATCH(LEFT(TRIM(AX$6),FIND("~",SUBSTITUTE(AX$6,"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281))*HLOOKUP(LEFT(TRIM(AX$6),FIND("~",SUBSTITUTE(AX$6," ","~",LEN(TRIM(AX$6))-LEN(SUBSTITUTE(TRIM(AX$6)," ",""))))-1)&amp;" Total",$B$6:$BB$373,ROW($A281)-5,FALSE))</f>
        <v>0</v>
      </c>
      <c r="AY281" s="10">
        <f ca="1">IF(AY$5&lt;&gt;"",HLOOKUP(AY$5,Functionalization!$G$6:$R$373,ROW($A281)-5,FALSE),IFERROR(INDEX(AY$337:AY$373,MATCH($F281,$B$337:$B$373,0))/VLOOKUP($F281,$B$337:$BB$373,MATCH(LEFT(TRIM(AY$6),FIND("~",SUBSTITUTE(AY$6,"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281))*HLOOKUP(LEFT(TRIM(AY$6),FIND("~",SUBSTITUTE(AY$6," ","~",LEN(TRIM(AY$6))-LEN(SUBSTITUTE(TRIM(AY$6)," ",""))))-1)&amp;" Total",$B$6:$BB$373,ROW($A281)-5,FALSE))</f>
        <v>0</v>
      </c>
      <c r="AZ281" s="10">
        <f ca="1">IF(AZ$5&lt;&gt;"",HLOOKUP(AZ$5,Functionalization!$G$6:$R$373,ROW($A281)-5,FALSE),IFERROR(INDEX(AZ$337:AZ$373,MATCH($F281,$B$337:$B$373,0))/VLOOKUP($F281,$B$337:$BB$373,MATCH(LEFT(TRIM(AZ$6),FIND("~",SUBSTITUTE(AZ$6,"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281))*HLOOKUP(LEFT(TRIM(AZ$6),FIND("~",SUBSTITUTE(AZ$6," ","~",LEN(TRIM(AZ$6))-LEN(SUBSTITUTE(TRIM(AZ$6)," ",""))))-1)&amp;" Total",$B$6:$BB$373,ROW($A281)-5,FALSE))</f>
        <v>0</v>
      </c>
      <c r="BA281" s="10">
        <f ca="1">IF(BA$5&lt;&gt;"",HLOOKUP(BA$5,Functionalization!$G$6:$R$373,ROW($A281)-5,FALSE),IFERROR(INDEX(BA$337:BA$373,MATCH($F281,$B$337:$B$373,0))/VLOOKUP($F281,$B$337:$BB$373,MATCH(LEFT(TRIM(BA$6),FIND("~",SUBSTITUTE(BA$6,"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281))*HLOOKUP(LEFT(TRIM(BA$6),FIND("~",SUBSTITUTE(BA$6," ","~",LEN(TRIM(BA$6))-LEN(SUBSTITUTE(TRIM(BA$6)," ",""))))-1)&amp;" Total",$B$6:$BB$373,ROW($A281)-5,FALSE))</f>
        <v>0</v>
      </c>
      <c r="BB281" s="10">
        <f ca="1">IF(BB$5&lt;&gt;"",HLOOKUP(BB$5,Functionalization!$G$6:$R$373,ROW($A281)-5,FALSE),IFERROR(INDEX(BB$337:BB$373,MATCH($F281,$B$337:$B$373,0))/VLOOKUP($F281,$B$337:$BB$373,MATCH(LEFT(TRIM(BB$6),FIND("~",SUBSTITUTE(BB$6,"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281))*HLOOKUP(LEFT(TRIM(BB$6),FIND("~",SUBSTITUTE(BB$6," ","~",LEN(TRIM(BB$6))-LEN(SUBSTITUTE(TRIM(BB$6)," ",""))))-1)&amp;" Total",$B$6:$BB$373,ROW($A281)-5,FALSE))</f>
        <v>0</v>
      </c>
      <c r="BD281">
        <f ca="1">IFERROR(IF(SUMIF($G$6:$BB$6,BD$6&amp;" Total",$G281:$BB281)-(SUMIF($G$6:$BB$6,BD$6&amp;" "&amp;'Input-Func_Class'!$D$22,$G281:$BB281)+IFERROR(SUMIF($G$6:$BB$6,BD$6&amp;" "&amp;'Input-Func_Class'!$E$22,$G281:$BB281),SUMIF($G$6:$BB$6,BD$6&amp;" "&amp;'Input-Func_Class'!$B$24,$G281:$BB281))+SUMIF($G$6:$BB$6,BD$6&amp;" "&amp;'Input-Func_Class'!$F$22,$G281:$BB281))&lt;Check_Limit,0,1),1)</f>
        <v>0</v>
      </c>
      <c r="BE281">
        <f ca="1">IFERROR(IF(SUMIF($G$6:$BB$6,BE$6&amp;" Total",$G281:$BB281)-(SUMIF($G$6:$BB$6,BE$6&amp;" "&amp;'Input-Func_Class'!$D$22,$G281:$BB281)+IFERROR(SUMIF($G$6:$BB$6,BE$6&amp;" "&amp;'Input-Func_Class'!$E$22,$G281:$BB281),SUMIF($G$6:$BB$6,BE$6&amp;" "&amp;'Input-Func_Class'!$B$24,$G281:$BB281))+SUMIF($G$6:$BB$6,BE$6&amp;" "&amp;'Input-Func_Class'!$F$22,$G281:$BB281))&lt;Check_Limit,0,1),1)</f>
        <v>0</v>
      </c>
      <c r="BF281">
        <f ca="1">IFERROR(IF(SUMIF($G$6:$BB$6,BF$6&amp;" Total",$G281:$BB281)-(SUMIF($G$6:$BB$6,BF$6&amp;" "&amp;'Input-Func_Class'!$D$22,$G281:$BB281)+IFERROR(SUMIF($G$6:$BB$6,BF$6&amp;" "&amp;'Input-Func_Class'!$E$22,$G281:$BB281),SUMIF($G$6:$BB$6,BF$6&amp;" "&amp;'Input-Func_Class'!$B$24,$G281:$BB281))+SUMIF($G$6:$BB$6,BF$6&amp;" "&amp;'Input-Func_Class'!$F$22,$G281:$BB281))&lt;Check_Limit,0,1),1)</f>
        <v>0</v>
      </c>
      <c r="BG281">
        <f ca="1">IFERROR(IF(SUMIF($G$6:$BB$6,BG$6&amp;" Total",$G281:$BB281)-(SUMIF($G$6:$BB$6,BG$6&amp;" "&amp;'Input-Func_Class'!$D$22,$G281:$BB281)+IFERROR(SUMIF($G$6:$BB$6,BG$6&amp;" "&amp;'Input-Func_Class'!$E$22,$G281:$BB281),SUMIF($G$6:$BB$6,BG$6&amp;" "&amp;'Input-Func_Class'!$B$24,$G281:$BB281))+SUMIF($G$6:$BB$6,BG$6&amp;" "&amp;'Input-Func_Class'!$F$22,$G281:$BB281))&lt;Check_Limit,0,1),1)</f>
        <v>0</v>
      </c>
      <c r="BH281">
        <f ca="1">IFERROR(IF(SUMIF($G$6:$BB$6,BH$6&amp;" Total",$G281:$BB281)-(SUMIF($G$6:$BB$6,BH$6&amp;" "&amp;'Input-Func_Class'!$D$22,$G281:$BB281)+IFERROR(SUMIF($G$6:$BB$6,BH$6&amp;" "&amp;'Input-Func_Class'!$E$22,$G281:$BB281),SUMIF($G$6:$BB$6,BH$6&amp;" "&amp;'Input-Func_Class'!$B$24,$G281:$BB281))+SUMIF($G$6:$BB$6,BH$6&amp;" "&amp;'Input-Func_Class'!$F$22,$G281:$BB281))&lt;Check_Limit,0,1),1)</f>
        <v>0</v>
      </c>
      <c r="BI281">
        <f ca="1">IFERROR(IF(SUMIF($G$6:$BB$6,BI$6&amp;" Total",$G281:$BB281)-(SUMIF($G$6:$BB$6,BI$6&amp;" "&amp;'Input-Func_Class'!$D$22,$G281:$BB281)+IFERROR(SUMIF($G$6:$BB$6,BI$6&amp;" "&amp;'Input-Func_Class'!$E$22,$G281:$BB281),SUMIF($G$6:$BB$6,BI$6&amp;" "&amp;'Input-Func_Class'!$B$24,$G281:$BB281))+SUMIF($G$6:$BB$6,BI$6&amp;" "&amp;'Input-Func_Class'!$F$22,$G281:$BB281))&lt;Check_Limit,0,1),1)</f>
        <v>0</v>
      </c>
      <c r="BJ281">
        <f ca="1">IFERROR(IF(SUMIF($G$6:$BB$6,BJ$6&amp;" Total",$G281:$BB281)-(SUMIF($G$6:$BB$6,BJ$6&amp;" "&amp;'Input-Func_Class'!$D$22,$G281:$BB281)+IFERROR(SUMIF($G$6:$BB$6,BJ$6&amp;" "&amp;'Input-Func_Class'!$E$22,$G281:$BB281),SUMIF($G$6:$BB$6,BJ$6&amp;" "&amp;'Input-Func_Class'!$B$24,$G281:$BB281))+SUMIF($G$6:$BB$6,BJ$6&amp;" "&amp;'Input-Func_Class'!$F$22,$G281:$BB281))&lt;Check_Limit,0,1),1)</f>
        <v>0</v>
      </c>
      <c r="BK281">
        <f ca="1">IFERROR(IF(SUMIF($G$6:$BB$6,BK$6&amp;" Total",$G281:$BB281)-(SUMIF($G$6:$BB$6,BK$6&amp;" "&amp;'Input-Func_Class'!$D$22,$G281:$BB281)+IFERROR(SUMIF($G$6:$BB$6,BK$6&amp;" "&amp;'Input-Func_Class'!$E$22,$G281:$BB281),SUMIF($G$6:$BB$6,BK$6&amp;" "&amp;'Input-Func_Class'!$B$24,$G281:$BB281))+SUMIF($G$6:$BB$6,BK$6&amp;" "&amp;'Input-Func_Class'!$F$22,$G281:$BB281))&lt;Check_Limit,0,1),1)</f>
        <v>0</v>
      </c>
      <c r="BL281">
        <f ca="1">IFERROR(IF(SUMIF($G$6:$BB$6,BL$6&amp;" Total",$G281:$BB281)-(SUMIF($G$6:$BB$6,BL$6&amp;" "&amp;'Input-Func_Class'!$D$22,$G281:$BB281)+IFERROR(SUMIF($G$6:$BB$6,BL$6&amp;" "&amp;'Input-Func_Class'!$E$22,$G281:$BB281),SUMIF($G$6:$BB$6,BL$6&amp;" "&amp;'Input-Func_Class'!$B$24,$G281:$BB281))+SUMIF($G$6:$BB$6,BL$6&amp;" "&amp;'Input-Func_Class'!$F$22,$G281:$BB281))&lt;Check_Limit,0,1),1)</f>
        <v>0</v>
      </c>
      <c r="BM281">
        <f ca="1">IFERROR(IF(SUMIF($G$6:$BB$6,BM$6&amp;" Total",$G281:$BB281)-(SUMIF($G$6:$BB$6,BM$6&amp;" "&amp;'Input-Func_Class'!$D$22,$G281:$BB281)+IFERROR(SUMIF($G$6:$BB$6,BM$6&amp;" "&amp;'Input-Func_Class'!$E$22,$G281:$BB281),SUMIF($G$6:$BB$6,BM$6&amp;" "&amp;'Input-Func_Class'!$B$24,$G281:$BB281))+SUMIF($G$6:$BB$6,BM$6&amp;" "&amp;'Input-Func_Class'!$F$22,$G281:$BB281))&lt;Check_Limit,0,1),1)</f>
        <v>0</v>
      </c>
      <c r="BN281">
        <f ca="1">IFERROR(IF(SUMIF($G$6:$BB$6,BN$6&amp;" Total",$G281:$BB281)-(SUMIF($G$6:$BB$6,BN$6&amp;" "&amp;'Input-Func_Class'!$D$22,$G281:$BB281)+IFERROR(SUMIF($G$6:$BB$6,BN$6&amp;" "&amp;'Input-Func_Class'!$E$22,$G281:$BB281),SUMIF($G$6:$BB$6,BN$6&amp;" "&amp;'Input-Func_Class'!$B$24,$G281:$BB281))+SUMIF($G$6:$BB$6,BN$6&amp;" "&amp;'Input-Func_Class'!$F$22,$G281:$BB281))&lt;Check_Limit,0,1),1)</f>
        <v>0</v>
      </c>
      <c r="BO281">
        <f ca="1">IFERROR(IF(SUMIF($G$6:$BB$6,BO$6&amp;" Total",$G281:$BB281)-(SUMIF($G$6:$BB$6,BO$6&amp;" "&amp;'Input-Func_Class'!$D$22,$G281:$BB281)+IFERROR(SUMIF($G$6:$BB$6,BO$6&amp;" "&amp;'Input-Func_Class'!$E$22,$G281:$BB281),SUMIF($G$6:$BB$6,BO$6&amp;" "&amp;'Input-Func_Class'!$B$24,$G281:$BB281))+SUMIF($G$6:$BB$6,BO$6&amp;" "&amp;'Input-Func_Class'!$F$22,$G281:$BB281))&lt;Check_Limit,0,1),1)</f>
        <v>0</v>
      </c>
    </row>
    <row r="282" spans="1:67" outlineLevel="1">
      <c r="A282" s="31">
        <f>IF(ISBLANK('Input-Accounts'!A282),"",'Input-Accounts'!A282)</f>
        <v>252</v>
      </c>
      <c r="B282" s="53" t="str">
        <f>IF(ISBLANK('Input-Accounts'!B282),"",'Input-Accounts'!B282)</f>
        <v>OTHER EQUIP-OTHER COMMUNICATION</v>
      </c>
      <c r="C282" s="31">
        <f>IF(ISBLANK('Input-Accounts'!C282),"",'Input-Accounts'!C282)</f>
        <v>387.44</v>
      </c>
      <c r="D282" s="10">
        <f>Functionalization!$D282</f>
        <v>6180</v>
      </c>
      <c r="E282" s="10">
        <f t="shared" ca="1" si="72"/>
        <v>0</v>
      </c>
      <c r="F282" s="3" t="str">
        <f>IF($D282=0,"-",IF('Input-Accounts'!$E282&lt;&gt;0,'Input-Accounts'!$E282,'Input-Accounts'!$G282))</f>
        <v>INT_DISTPT_SUBTOTAL</v>
      </c>
      <c r="G282" s="10">
        <f ca="1">IF(G$5&lt;&gt;"",HLOOKUP(G$5,Functionalization!$G$6:$R$373,ROW($A282)-5,FALSE),IFERROR(INDEX(G$337:G$373,MATCH($F282,$B$337:$B$373,0))/VLOOKUP($F282,$B$337:$BB$373,MATCH(LEFT(TRIM(G$6),FIND("~",SUBSTITUTE(G$6,"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282))*HLOOKUP(LEFT(TRIM(G$6),FIND("~",SUBSTITUTE(G$6," ","~",LEN(TRIM(G$6))-LEN(SUBSTITUTE(TRIM(G$6)," ",""))))-1)&amp;" Total",$B$6:$BB$373,ROW($A282)-5,FALSE))</f>
        <v>3936.4308216184913</v>
      </c>
      <c r="H282" s="10">
        <f ca="1">IF(H$5&lt;&gt;"",HLOOKUP(H$5,Functionalization!$G$6:$R$373,ROW($A282)-5,FALSE),IFERROR(INDEX(H$337:H$373,MATCH($F282,$B$337:$B$373,0))/VLOOKUP($F282,$B$337:$BB$373,MATCH(LEFT(TRIM(H$6),FIND("~",SUBSTITUTE(H$6,"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282))*HLOOKUP(LEFT(TRIM(H$6),FIND("~",SUBSTITUTE(H$6," ","~",LEN(TRIM(H$6))-LEN(SUBSTITUTE(TRIM(H$6)," ",""))))-1)&amp;" Total",$B$6:$BB$373,ROW($A282)-5,FALSE))</f>
        <v>2920.7286056838675</v>
      </c>
      <c r="I282" s="10">
        <f ca="1">IF(I$5&lt;&gt;"",HLOOKUP(I$5,Functionalization!$G$6:$R$373,ROW($A282)-5,FALSE),IFERROR(INDEX(I$337:I$373,MATCH($F282,$B$337:$B$373,0))/VLOOKUP($F282,$B$337:$BB$373,MATCH(LEFT(TRIM(I$6),FIND("~",SUBSTITUTE(I$6,"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282))*HLOOKUP(LEFT(TRIM(I$6),FIND("~",SUBSTITUTE(I$6," ","~",LEN(TRIM(I$6))-LEN(SUBSTITUTE(TRIM(I$6)," ",""))))-1)&amp;" Total",$B$6:$BB$373,ROW($A282)-5,FALSE))</f>
        <v>0</v>
      </c>
      <c r="J282" s="10">
        <f ca="1">IF(J$5&lt;&gt;"",HLOOKUP(J$5,Functionalization!$G$6:$R$373,ROW($A282)-5,FALSE),IFERROR(INDEX(J$337:J$373,MATCH($F282,$B$337:$B$373,0))/VLOOKUP($F282,$B$337:$BB$373,MATCH(LEFT(TRIM(J$6),FIND("~",SUBSTITUTE(J$6,"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282))*HLOOKUP(LEFT(TRIM(J$6),FIND("~",SUBSTITUTE(J$6," ","~",LEN(TRIM(J$6))-LEN(SUBSTITUTE(TRIM(J$6)," ",""))))-1)&amp;" Total",$B$6:$BB$373,ROW($A282)-5,FALSE))</f>
        <v>1015.7022159346235</v>
      </c>
      <c r="K282" s="10">
        <f ca="1">IF(K$5&lt;&gt;"",HLOOKUP(K$5,Functionalization!$G$6:$R$373,ROW($A282)-5,FALSE),IFERROR(INDEX(K$337:K$373,MATCH($F282,$B$337:$B$373,0))/VLOOKUP($F282,$B$337:$BB$373,MATCH(LEFT(TRIM(K$6),FIND("~",SUBSTITUTE(K$6,"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282))*HLOOKUP(LEFT(TRIM(K$6),FIND("~",SUBSTITUTE(K$6," ","~",LEN(TRIM(K$6))-LEN(SUBSTITUTE(TRIM(K$6)," ",""))))-1)&amp;" Total",$B$6:$BB$373,ROW($A282)-5,FALSE))</f>
        <v>2243.5691783815087</v>
      </c>
      <c r="L282" s="10">
        <f ca="1">IF(L$5&lt;&gt;"",HLOOKUP(L$5,Functionalization!$G$6:$R$373,ROW($A282)-5,FALSE),IFERROR(INDEX(L$337:L$373,MATCH($F282,$B$337:$B$373,0))/VLOOKUP($F282,$B$337:$BB$373,MATCH(LEFT(TRIM(L$6),FIND("~",SUBSTITUTE(L$6,"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282))*HLOOKUP(LEFT(TRIM(L$6),FIND("~",SUBSTITUTE(L$6," ","~",LEN(TRIM(L$6))-LEN(SUBSTITUTE(TRIM(L$6)," ",""))))-1)&amp;" Total",$B$6:$BB$373,ROW($A282)-5,FALSE))</f>
        <v>0</v>
      </c>
      <c r="M282" s="10">
        <f ca="1">IF(M$5&lt;&gt;"",HLOOKUP(M$5,Functionalization!$G$6:$R$373,ROW($A282)-5,FALSE),IFERROR(INDEX(M$337:M$373,MATCH($F282,$B$337:$B$373,0))/VLOOKUP($F282,$B$337:$BB$373,MATCH(LEFT(TRIM(M$6),FIND("~",SUBSTITUTE(M$6,"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282))*HLOOKUP(LEFT(TRIM(M$6),FIND("~",SUBSTITUTE(M$6," ","~",LEN(TRIM(M$6))-LEN(SUBSTITUTE(TRIM(M$6)," ",""))))-1)&amp;" Total",$B$6:$BB$373,ROW($A282)-5,FALSE))</f>
        <v>0</v>
      </c>
      <c r="N282" s="10">
        <f ca="1">IF(N$5&lt;&gt;"",HLOOKUP(N$5,Functionalization!$G$6:$R$373,ROW($A282)-5,FALSE),IFERROR(INDEX(N$337:N$373,MATCH($F282,$B$337:$B$373,0))/VLOOKUP($F282,$B$337:$BB$373,MATCH(LEFT(TRIM(N$6),FIND("~",SUBSTITUTE(N$6,"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282))*HLOOKUP(LEFT(TRIM(N$6),FIND("~",SUBSTITUTE(N$6," ","~",LEN(TRIM(N$6))-LEN(SUBSTITUTE(TRIM(N$6)," ",""))))-1)&amp;" Total",$B$6:$BB$373,ROW($A282)-5,FALSE))</f>
        <v>2243.5691783815087</v>
      </c>
      <c r="O282" s="10">
        <f ca="1">IF(O$5&lt;&gt;"",HLOOKUP(O$5,Functionalization!$G$6:$R$373,ROW($A282)-5,FALSE),IFERROR(INDEX(O$337:O$373,MATCH($F282,$B$337:$B$373,0))/VLOOKUP($F282,$B$337:$BB$373,MATCH(LEFT(TRIM(O$6),FIND("~",SUBSTITUTE(O$6,"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282))*HLOOKUP(LEFT(TRIM(O$6),FIND("~",SUBSTITUTE(O$6," ","~",LEN(TRIM(O$6))-LEN(SUBSTITUTE(TRIM(O$6)," ",""))))-1)&amp;" Total",$B$6:$BB$373,ROW($A282)-5,FALSE))</f>
        <v>0</v>
      </c>
      <c r="P282" s="10">
        <f ca="1">IF(P$5&lt;&gt;"",HLOOKUP(P$5,Functionalization!$G$6:$R$373,ROW($A282)-5,FALSE),IFERROR(INDEX(P$337:P$373,MATCH($F282,$B$337:$B$373,0))/VLOOKUP($F282,$B$337:$BB$373,MATCH(LEFT(TRIM(P$6),FIND("~",SUBSTITUTE(P$6,"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282))*HLOOKUP(LEFT(TRIM(P$6),FIND("~",SUBSTITUTE(P$6," ","~",LEN(TRIM(P$6))-LEN(SUBSTITUTE(TRIM(P$6)," ",""))))-1)&amp;" Total",$B$6:$BB$373,ROW($A282)-5,FALSE))</f>
        <v>0</v>
      </c>
      <c r="Q282" s="10">
        <f ca="1">IF(Q$5&lt;&gt;"",HLOOKUP(Q$5,Functionalization!$G$6:$R$373,ROW($A282)-5,FALSE),IFERROR(INDEX(Q$337:Q$373,MATCH($F282,$B$337:$B$373,0))/VLOOKUP($F282,$B$337:$BB$373,MATCH(LEFT(TRIM(Q$6),FIND("~",SUBSTITUTE(Q$6,"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282))*HLOOKUP(LEFT(TRIM(Q$6),FIND("~",SUBSTITUTE(Q$6," ","~",LEN(TRIM(Q$6))-LEN(SUBSTITUTE(TRIM(Q$6)," ",""))))-1)&amp;" Total",$B$6:$BB$373,ROW($A282)-5,FALSE))</f>
        <v>0</v>
      </c>
      <c r="R282" s="10">
        <f ca="1">IF(R$5&lt;&gt;"",HLOOKUP(R$5,Functionalization!$G$6:$R$373,ROW($A282)-5,FALSE),IFERROR(INDEX(R$337:R$373,MATCH($F282,$B$337:$B$373,0))/VLOOKUP($F282,$B$337:$BB$373,MATCH(LEFT(TRIM(R$6),FIND("~",SUBSTITUTE(R$6,"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282))*HLOOKUP(LEFT(TRIM(R$6),FIND("~",SUBSTITUTE(R$6," ","~",LEN(TRIM(R$6))-LEN(SUBSTITUTE(TRIM(R$6)," ",""))))-1)&amp;" Total",$B$6:$BB$373,ROW($A282)-5,FALSE))</f>
        <v>0</v>
      </c>
      <c r="S282" s="10">
        <f ca="1">IF(S$5&lt;&gt;"",HLOOKUP(S$5,Functionalization!$G$6:$R$373,ROW($A282)-5,FALSE),IFERROR(INDEX(S$337:S$373,MATCH($F282,$B$337:$B$373,0))/VLOOKUP($F282,$B$337:$BB$373,MATCH(LEFT(TRIM(S$6),FIND("~",SUBSTITUTE(S$6,"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282))*HLOOKUP(LEFT(TRIM(S$6),FIND("~",SUBSTITUTE(S$6," ","~",LEN(TRIM(S$6))-LEN(SUBSTITUTE(TRIM(S$6)," ",""))))-1)&amp;" Total",$B$6:$BB$373,ROW($A282)-5,FALSE))</f>
        <v>0</v>
      </c>
      <c r="T282" s="10">
        <f ca="1">IF(T$5&lt;&gt;"",HLOOKUP(T$5,Functionalization!$G$6:$R$373,ROW($A282)-5,FALSE),IFERROR(INDEX(T$337:T$373,MATCH($F282,$B$337:$B$373,0))/VLOOKUP($F282,$B$337:$BB$373,MATCH(LEFT(TRIM(T$6),FIND("~",SUBSTITUTE(T$6,"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282))*HLOOKUP(LEFT(TRIM(T$6),FIND("~",SUBSTITUTE(T$6," ","~",LEN(TRIM(T$6))-LEN(SUBSTITUTE(TRIM(T$6)," ",""))))-1)&amp;" Total",$B$6:$BB$373,ROW($A282)-5,FALSE))</f>
        <v>0</v>
      </c>
      <c r="U282" s="10">
        <f ca="1">IF(U$5&lt;&gt;"",HLOOKUP(U$5,Functionalization!$G$6:$R$373,ROW($A282)-5,FALSE),IFERROR(INDEX(U$337:U$373,MATCH($F282,$B$337:$B$373,0))/VLOOKUP($F282,$B$337:$BB$373,MATCH(LEFT(TRIM(U$6),FIND("~",SUBSTITUTE(U$6,"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282))*HLOOKUP(LEFT(TRIM(U$6),FIND("~",SUBSTITUTE(U$6," ","~",LEN(TRIM(U$6))-LEN(SUBSTITUTE(TRIM(U$6)," ",""))))-1)&amp;" Total",$B$6:$BB$373,ROW($A282)-5,FALSE))</f>
        <v>0</v>
      </c>
      <c r="V282" s="10">
        <f ca="1">IF(V$5&lt;&gt;"",HLOOKUP(V$5,Functionalization!$G$6:$R$373,ROW($A282)-5,FALSE),IFERROR(INDEX(V$337:V$373,MATCH($F282,$B$337:$B$373,0))/VLOOKUP($F282,$B$337:$BB$373,MATCH(LEFT(TRIM(V$6),FIND("~",SUBSTITUTE(V$6,"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282))*HLOOKUP(LEFT(TRIM(V$6),FIND("~",SUBSTITUTE(V$6," ","~",LEN(TRIM(V$6))-LEN(SUBSTITUTE(TRIM(V$6)," ",""))))-1)&amp;" Total",$B$6:$BB$373,ROW($A282)-5,FALSE))</f>
        <v>0</v>
      </c>
      <c r="W282" s="10">
        <f ca="1">IF(W$5&lt;&gt;"",HLOOKUP(W$5,Functionalization!$G$6:$R$373,ROW($A282)-5,FALSE),IFERROR(INDEX(W$337:W$373,MATCH($F282,$B$337:$B$373,0))/VLOOKUP($F282,$B$337:$BB$373,MATCH(LEFT(TRIM(W$6),FIND("~",SUBSTITUTE(W$6,"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282))*HLOOKUP(LEFT(TRIM(W$6),FIND("~",SUBSTITUTE(W$6," ","~",LEN(TRIM(W$6))-LEN(SUBSTITUTE(TRIM(W$6)," ",""))))-1)&amp;" Total",$B$6:$BB$373,ROW($A282)-5,FALSE))</f>
        <v>0</v>
      </c>
      <c r="X282" s="10">
        <f ca="1">IF(X$5&lt;&gt;"",HLOOKUP(X$5,Functionalization!$G$6:$R$373,ROW($A282)-5,FALSE),IFERROR(INDEX(X$337:X$373,MATCH($F282,$B$337:$B$373,0))/VLOOKUP($F282,$B$337:$BB$373,MATCH(LEFT(TRIM(X$6),FIND("~",SUBSTITUTE(X$6,"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282))*HLOOKUP(LEFT(TRIM(X$6),FIND("~",SUBSTITUTE(X$6," ","~",LEN(TRIM(X$6))-LEN(SUBSTITUTE(TRIM(X$6)," ",""))))-1)&amp;" Total",$B$6:$BB$373,ROW($A282)-5,FALSE))</f>
        <v>0</v>
      </c>
      <c r="Y282" s="10">
        <f ca="1">IF(Y$5&lt;&gt;"",HLOOKUP(Y$5,Functionalization!$G$6:$R$373,ROW($A282)-5,FALSE),IFERROR(INDEX(Y$337:Y$373,MATCH($F282,$B$337:$B$373,0))/VLOOKUP($F282,$B$337:$BB$373,MATCH(LEFT(TRIM(Y$6),FIND("~",SUBSTITUTE(Y$6,"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282))*HLOOKUP(LEFT(TRIM(Y$6),FIND("~",SUBSTITUTE(Y$6," ","~",LEN(TRIM(Y$6))-LEN(SUBSTITUTE(TRIM(Y$6)," ",""))))-1)&amp;" Total",$B$6:$BB$373,ROW($A282)-5,FALSE))</f>
        <v>0</v>
      </c>
      <c r="Z282" s="10">
        <f ca="1">IF(Z$5&lt;&gt;"",HLOOKUP(Z$5,Functionalization!$G$6:$R$373,ROW($A282)-5,FALSE),IFERROR(INDEX(Z$337:Z$373,MATCH($F282,$B$337:$B$373,0))/VLOOKUP($F282,$B$337:$BB$373,MATCH(LEFT(TRIM(Z$6),FIND("~",SUBSTITUTE(Z$6,"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282))*HLOOKUP(LEFT(TRIM(Z$6),FIND("~",SUBSTITUTE(Z$6," ","~",LEN(TRIM(Z$6))-LEN(SUBSTITUTE(TRIM(Z$6)," ",""))))-1)&amp;" Total",$B$6:$BB$373,ROW($A282)-5,FALSE))</f>
        <v>0</v>
      </c>
      <c r="AA282" s="10">
        <f ca="1">IF(AA$5&lt;&gt;"",HLOOKUP(AA$5,Functionalization!$G$6:$R$373,ROW($A282)-5,FALSE),IFERROR(INDEX(AA$337:AA$373,MATCH($F282,$B$337:$B$373,0))/VLOOKUP($F282,$B$337:$BB$373,MATCH(LEFT(TRIM(AA$6),FIND("~",SUBSTITUTE(AA$6,"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282))*HLOOKUP(LEFT(TRIM(AA$6),FIND("~",SUBSTITUTE(AA$6," ","~",LEN(TRIM(AA$6))-LEN(SUBSTITUTE(TRIM(AA$6)," ",""))))-1)&amp;" Total",$B$6:$BB$373,ROW($A282)-5,FALSE))</f>
        <v>0</v>
      </c>
      <c r="AB282" s="10">
        <f ca="1">IF(AB$5&lt;&gt;"",HLOOKUP(AB$5,Functionalization!$G$6:$R$373,ROW($A282)-5,FALSE),IFERROR(INDEX(AB$337:AB$373,MATCH($F282,$B$337:$B$373,0))/VLOOKUP($F282,$B$337:$BB$373,MATCH(LEFT(TRIM(AB$6),FIND("~",SUBSTITUTE(AB$6,"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282))*HLOOKUP(LEFT(TRIM(AB$6),FIND("~",SUBSTITUTE(AB$6," ","~",LEN(TRIM(AB$6))-LEN(SUBSTITUTE(TRIM(AB$6)," ",""))))-1)&amp;" Total",$B$6:$BB$373,ROW($A282)-5,FALSE))</f>
        <v>0</v>
      </c>
      <c r="AC282" s="10">
        <f ca="1">IF(AC$5&lt;&gt;"",HLOOKUP(AC$5,Functionalization!$G$6:$R$373,ROW($A282)-5,FALSE),IFERROR(INDEX(AC$337:AC$373,MATCH($F282,$B$337:$B$373,0))/VLOOKUP($F282,$B$337:$BB$373,MATCH(LEFT(TRIM(AC$6),FIND("~",SUBSTITUTE(AC$6,"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282))*HLOOKUP(LEFT(TRIM(AC$6),FIND("~",SUBSTITUTE(AC$6," ","~",LEN(TRIM(AC$6))-LEN(SUBSTITUTE(TRIM(AC$6)," ",""))))-1)&amp;" Total",$B$6:$BB$373,ROW($A282)-5,FALSE))</f>
        <v>0</v>
      </c>
      <c r="AD282" s="10">
        <f ca="1">IF(AD$5&lt;&gt;"",HLOOKUP(AD$5,Functionalization!$G$6:$R$373,ROW($A282)-5,FALSE),IFERROR(INDEX(AD$337:AD$373,MATCH($F282,$B$337:$B$373,0))/VLOOKUP($F282,$B$337:$BB$373,MATCH(LEFT(TRIM(AD$6),FIND("~",SUBSTITUTE(AD$6,"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282))*HLOOKUP(LEFT(TRIM(AD$6),FIND("~",SUBSTITUTE(AD$6," ","~",LEN(TRIM(AD$6))-LEN(SUBSTITUTE(TRIM(AD$6)," ",""))))-1)&amp;" Total",$B$6:$BB$373,ROW($A282)-5,FALSE))</f>
        <v>0</v>
      </c>
      <c r="AE282" s="10">
        <f ca="1">IF(AE$5&lt;&gt;"",HLOOKUP(AE$5,Functionalization!$G$6:$R$373,ROW($A282)-5,FALSE),IFERROR(INDEX(AE$337:AE$373,MATCH($F282,$B$337:$B$373,0))/VLOOKUP($F282,$B$337:$BB$373,MATCH(LEFT(TRIM(AE$6),FIND("~",SUBSTITUTE(AE$6,"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282))*HLOOKUP(LEFT(TRIM(AE$6),FIND("~",SUBSTITUTE(AE$6," ","~",LEN(TRIM(AE$6))-LEN(SUBSTITUTE(TRIM(AE$6)," ",""))))-1)&amp;" Total",$B$6:$BB$373,ROW($A282)-5,FALSE))</f>
        <v>0</v>
      </c>
      <c r="AF282" s="10">
        <f ca="1">IF(AF$5&lt;&gt;"",HLOOKUP(AF$5,Functionalization!$G$6:$R$373,ROW($A282)-5,FALSE),IFERROR(INDEX(AF$337:AF$373,MATCH($F282,$B$337:$B$373,0))/VLOOKUP($F282,$B$337:$BB$373,MATCH(LEFT(TRIM(AF$6),FIND("~",SUBSTITUTE(AF$6,"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282))*HLOOKUP(LEFT(TRIM(AF$6),FIND("~",SUBSTITUTE(AF$6," ","~",LEN(TRIM(AF$6))-LEN(SUBSTITUTE(TRIM(AF$6)," ",""))))-1)&amp;" Total",$B$6:$BB$373,ROW($A282)-5,FALSE))</f>
        <v>0</v>
      </c>
      <c r="AG282" s="10">
        <f ca="1">IF(AG$5&lt;&gt;"",HLOOKUP(AG$5,Functionalization!$G$6:$R$373,ROW($A282)-5,FALSE),IFERROR(INDEX(AG$337:AG$373,MATCH($F282,$B$337:$B$373,0))/VLOOKUP($F282,$B$337:$BB$373,MATCH(LEFT(TRIM(AG$6),FIND("~",SUBSTITUTE(AG$6,"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282))*HLOOKUP(LEFT(TRIM(AG$6),FIND("~",SUBSTITUTE(AG$6," ","~",LEN(TRIM(AG$6))-LEN(SUBSTITUTE(TRIM(AG$6)," ",""))))-1)&amp;" Total",$B$6:$BB$373,ROW($A282)-5,FALSE))</f>
        <v>0</v>
      </c>
      <c r="AH282" s="10">
        <f ca="1">IF(AH$5&lt;&gt;"",HLOOKUP(AH$5,Functionalization!$G$6:$R$373,ROW($A282)-5,FALSE),IFERROR(INDEX(AH$337:AH$373,MATCH($F282,$B$337:$B$373,0))/VLOOKUP($F282,$B$337:$BB$373,MATCH(LEFT(TRIM(AH$6),FIND("~",SUBSTITUTE(AH$6,"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282))*HLOOKUP(LEFT(TRIM(AH$6),FIND("~",SUBSTITUTE(AH$6," ","~",LEN(TRIM(AH$6))-LEN(SUBSTITUTE(TRIM(AH$6)," ",""))))-1)&amp;" Total",$B$6:$BB$373,ROW($A282)-5,FALSE))</f>
        <v>0</v>
      </c>
      <c r="AI282" s="10">
        <f ca="1">IF(AI$5&lt;&gt;"",HLOOKUP(AI$5,Functionalization!$G$6:$R$373,ROW($A282)-5,FALSE),IFERROR(INDEX(AI$337:AI$373,MATCH($F282,$B$337:$B$373,0))/VLOOKUP($F282,$B$337:$BB$373,MATCH(LEFT(TRIM(AI$6),FIND("~",SUBSTITUTE(AI$6,"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282))*HLOOKUP(LEFT(TRIM(AI$6),FIND("~",SUBSTITUTE(AI$6," ","~",LEN(TRIM(AI$6))-LEN(SUBSTITUTE(TRIM(AI$6)," ",""))))-1)&amp;" Total",$B$6:$BB$373,ROW($A282)-5,FALSE))</f>
        <v>0</v>
      </c>
      <c r="AJ282" s="10">
        <f ca="1">IF(AJ$5&lt;&gt;"",HLOOKUP(AJ$5,Functionalization!$G$6:$R$373,ROW($A282)-5,FALSE),IFERROR(INDEX(AJ$337:AJ$373,MATCH($F282,$B$337:$B$373,0))/VLOOKUP($F282,$B$337:$BB$373,MATCH(LEFT(TRIM(AJ$6),FIND("~",SUBSTITUTE(AJ$6,"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282))*HLOOKUP(LEFT(TRIM(AJ$6),FIND("~",SUBSTITUTE(AJ$6," ","~",LEN(TRIM(AJ$6))-LEN(SUBSTITUTE(TRIM(AJ$6)," ",""))))-1)&amp;" Total",$B$6:$BB$373,ROW($A282)-5,FALSE))</f>
        <v>0</v>
      </c>
      <c r="AK282" s="10">
        <f ca="1">IF(AK$5&lt;&gt;"",HLOOKUP(AK$5,Functionalization!$G$6:$R$373,ROW($A282)-5,FALSE),IFERROR(INDEX(AK$337:AK$373,MATCH($F282,$B$337:$B$373,0))/VLOOKUP($F282,$B$337:$BB$373,MATCH(LEFT(TRIM(AK$6),FIND("~",SUBSTITUTE(AK$6,"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282))*HLOOKUP(LEFT(TRIM(AK$6),FIND("~",SUBSTITUTE(AK$6," ","~",LEN(TRIM(AK$6))-LEN(SUBSTITUTE(TRIM(AK$6)," ",""))))-1)&amp;" Total",$B$6:$BB$373,ROW($A282)-5,FALSE))</f>
        <v>0</v>
      </c>
      <c r="AL282" s="10">
        <f ca="1">IF(AL$5&lt;&gt;"",HLOOKUP(AL$5,Functionalization!$G$6:$R$373,ROW($A282)-5,FALSE),IFERROR(INDEX(AL$337:AL$373,MATCH($F282,$B$337:$B$373,0))/VLOOKUP($F282,$B$337:$BB$373,MATCH(LEFT(TRIM(AL$6),FIND("~",SUBSTITUTE(AL$6,"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282))*HLOOKUP(LEFT(TRIM(AL$6),FIND("~",SUBSTITUTE(AL$6," ","~",LEN(TRIM(AL$6))-LEN(SUBSTITUTE(TRIM(AL$6)," ",""))))-1)&amp;" Total",$B$6:$BB$373,ROW($A282)-5,FALSE))</f>
        <v>0</v>
      </c>
      <c r="AM282" s="10">
        <f ca="1">IF(AM$5&lt;&gt;"",HLOOKUP(AM$5,Functionalization!$G$6:$R$373,ROW($A282)-5,FALSE),IFERROR(INDEX(AM$337:AM$373,MATCH($F282,$B$337:$B$373,0))/VLOOKUP($F282,$B$337:$BB$373,MATCH(LEFT(TRIM(AM$6),FIND("~",SUBSTITUTE(AM$6,"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282))*HLOOKUP(LEFT(TRIM(AM$6),FIND("~",SUBSTITUTE(AM$6," ","~",LEN(TRIM(AM$6))-LEN(SUBSTITUTE(TRIM(AM$6)," ",""))))-1)&amp;" Total",$B$6:$BB$373,ROW($A282)-5,FALSE))</f>
        <v>0</v>
      </c>
      <c r="AN282" s="10">
        <f ca="1">IF(AN$5&lt;&gt;"",HLOOKUP(AN$5,Functionalization!$G$6:$R$373,ROW($A282)-5,FALSE),IFERROR(INDEX(AN$337:AN$373,MATCH($F282,$B$337:$B$373,0))/VLOOKUP($F282,$B$337:$BB$373,MATCH(LEFT(TRIM(AN$6),FIND("~",SUBSTITUTE(AN$6,"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282))*HLOOKUP(LEFT(TRIM(AN$6),FIND("~",SUBSTITUTE(AN$6," ","~",LEN(TRIM(AN$6))-LEN(SUBSTITUTE(TRIM(AN$6)," ",""))))-1)&amp;" Total",$B$6:$BB$373,ROW($A282)-5,FALSE))</f>
        <v>0</v>
      </c>
      <c r="AO282" s="10">
        <f ca="1">IF(AO$5&lt;&gt;"",HLOOKUP(AO$5,Functionalization!$G$6:$R$373,ROW($A282)-5,FALSE),IFERROR(INDEX(AO$337:AO$373,MATCH($F282,$B$337:$B$373,0))/VLOOKUP($F282,$B$337:$BB$373,MATCH(LEFT(TRIM(AO$6),FIND("~",SUBSTITUTE(AO$6,"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282))*HLOOKUP(LEFT(TRIM(AO$6),FIND("~",SUBSTITUTE(AO$6," ","~",LEN(TRIM(AO$6))-LEN(SUBSTITUTE(TRIM(AO$6)," ",""))))-1)&amp;" Total",$B$6:$BB$373,ROW($A282)-5,FALSE))</f>
        <v>0</v>
      </c>
      <c r="AP282" s="10">
        <f ca="1">IF(AP$5&lt;&gt;"",HLOOKUP(AP$5,Functionalization!$G$6:$R$373,ROW($A282)-5,FALSE),IFERROR(INDEX(AP$337:AP$373,MATCH($F282,$B$337:$B$373,0))/VLOOKUP($F282,$B$337:$BB$373,MATCH(LEFT(TRIM(AP$6),FIND("~",SUBSTITUTE(AP$6,"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282))*HLOOKUP(LEFT(TRIM(AP$6),FIND("~",SUBSTITUTE(AP$6," ","~",LEN(TRIM(AP$6))-LEN(SUBSTITUTE(TRIM(AP$6)," ",""))))-1)&amp;" Total",$B$6:$BB$373,ROW($A282)-5,FALSE))</f>
        <v>0</v>
      </c>
      <c r="AQ282" s="10">
        <f ca="1">IF(AQ$5&lt;&gt;"",HLOOKUP(AQ$5,Functionalization!$G$6:$R$373,ROW($A282)-5,FALSE),IFERROR(INDEX(AQ$337:AQ$373,MATCH($F282,$B$337:$B$373,0))/VLOOKUP($F282,$B$337:$BB$373,MATCH(LEFT(TRIM(AQ$6),FIND("~",SUBSTITUTE(AQ$6,"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282))*HLOOKUP(LEFT(TRIM(AQ$6),FIND("~",SUBSTITUTE(AQ$6," ","~",LEN(TRIM(AQ$6))-LEN(SUBSTITUTE(TRIM(AQ$6)," ",""))))-1)&amp;" Total",$B$6:$BB$373,ROW($A282)-5,FALSE))</f>
        <v>0</v>
      </c>
      <c r="AR282" s="10">
        <f ca="1">IF(AR$5&lt;&gt;"",HLOOKUP(AR$5,Functionalization!$G$6:$R$373,ROW($A282)-5,FALSE),IFERROR(INDEX(AR$337:AR$373,MATCH($F282,$B$337:$B$373,0))/VLOOKUP($F282,$B$337:$BB$373,MATCH(LEFT(TRIM(AR$6),FIND("~",SUBSTITUTE(AR$6,"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282))*HLOOKUP(LEFT(TRIM(AR$6),FIND("~",SUBSTITUTE(AR$6," ","~",LEN(TRIM(AR$6))-LEN(SUBSTITUTE(TRIM(AR$6)," ",""))))-1)&amp;" Total",$B$6:$BB$373,ROW($A282)-5,FALSE))</f>
        <v>0</v>
      </c>
      <c r="AS282" s="10">
        <f ca="1">IF(AS$5&lt;&gt;"",HLOOKUP(AS$5,Functionalization!$G$6:$R$373,ROW($A282)-5,FALSE),IFERROR(INDEX(AS$337:AS$373,MATCH($F282,$B$337:$B$373,0))/VLOOKUP($F282,$B$337:$BB$373,MATCH(LEFT(TRIM(AS$6),FIND("~",SUBSTITUTE(AS$6,"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282))*HLOOKUP(LEFT(TRIM(AS$6),FIND("~",SUBSTITUTE(AS$6," ","~",LEN(TRIM(AS$6))-LEN(SUBSTITUTE(TRIM(AS$6)," ",""))))-1)&amp;" Total",$B$6:$BB$373,ROW($A282)-5,FALSE))</f>
        <v>0</v>
      </c>
      <c r="AT282" s="10">
        <f ca="1">IF(AT$5&lt;&gt;"",HLOOKUP(AT$5,Functionalization!$G$6:$R$373,ROW($A282)-5,FALSE),IFERROR(INDEX(AT$337:AT$373,MATCH($F282,$B$337:$B$373,0))/VLOOKUP($F282,$B$337:$BB$373,MATCH(LEFT(TRIM(AT$6),FIND("~",SUBSTITUTE(AT$6,"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282))*HLOOKUP(LEFT(TRIM(AT$6),FIND("~",SUBSTITUTE(AT$6," ","~",LEN(TRIM(AT$6))-LEN(SUBSTITUTE(TRIM(AT$6)," ",""))))-1)&amp;" Total",$B$6:$BB$373,ROW($A282)-5,FALSE))</f>
        <v>0</v>
      </c>
      <c r="AU282" s="10">
        <f ca="1">IF(AU$5&lt;&gt;"",HLOOKUP(AU$5,Functionalization!$G$6:$R$373,ROW($A282)-5,FALSE),IFERROR(INDEX(AU$337:AU$373,MATCH($F282,$B$337:$B$373,0))/VLOOKUP($F282,$B$337:$BB$373,MATCH(LEFT(TRIM(AU$6),FIND("~",SUBSTITUTE(AU$6,"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282))*HLOOKUP(LEFT(TRIM(AU$6),FIND("~",SUBSTITUTE(AU$6," ","~",LEN(TRIM(AU$6))-LEN(SUBSTITUTE(TRIM(AU$6)," ",""))))-1)&amp;" Total",$B$6:$BB$373,ROW($A282)-5,FALSE))</f>
        <v>0</v>
      </c>
      <c r="AV282" s="10">
        <f ca="1">IF(AV$5&lt;&gt;"",HLOOKUP(AV$5,Functionalization!$G$6:$R$373,ROW($A282)-5,FALSE),IFERROR(INDEX(AV$337:AV$373,MATCH($F282,$B$337:$B$373,0))/VLOOKUP($F282,$B$337:$BB$373,MATCH(LEFT(TRIM(AV$6),FIND("~",SUBSTITUTE(AV$6,"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282))*HLOOKUP(LEFT(TRIM(AV$6),FIND("~",SUBSTITUTE(AV$6," ","~",LEN(TRIM(AV$6))-LEN(SUBSTITUTE(TRIM(AV$6)," ",""))))-1)&amp;" Total",$B$6:$BB$373,ROW($A282)-5,FALSE))</f>
        <v>0</v>
      </c>
      <c r="AW282" s="10">
        <f ca="1">IF(AW$5&lt;&gt;"",HLOOKUP(AW$5,Functionalization!$G$6:$R$373,ROW($A282)-5,FALSE),IFERROR(INDEX(AW$337:AW$373,MATCH($F282,$B$337:$B$373,0))/VLOOKUP($F282,$B$337:$BB$373,MATCH(LEFT(TRIM(AW$6),FIND("~",SUBSTITUTE(AW$6,"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282))*HLOOKUP(LEFT(TRIM(AW$6),FIND("~",SUBSTITUTE(AW$6," ","~",LEN(TRIM(AW$6))-LEN(SUBSTITUTE(TRIM(AW$6)," ",""))))-1)&amp;" Total",$B$6:$BB$373,ROW($A282)-5,FALSE))</f>
        <v>0</v>
      </c>
      <c r="AX282" s="10">
        <f ca="1">IF(AX$5&lt;&gt;"",HLOOKUP(AX$5,Functionalization!$G$6:$R$373,ROW($A282)-5,FALSE),IFERROR(INDEX(AX$337:AX$373,MATCH($F282,$B$337:$B$373,0))/VLOOKUP($F282,$B$337:$BB$373,MATCH(LEFT(TRIM(AX$6),FIND("~",SUBSTITUTE(AX$6,"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282))*HLOOKUP(LEFT(TRIM(AX$6),FIND("~",SUBSTITUTE(AX$6," ","~",LEN(TRIM(AX$6))-LEN(SUBSTITUTE(TRIM(AX$6)," ",""))))-1)&amp;" Total",$B$6:$BB$373,ROW($A282)-5,FALSE))</f>
        <v>0</v>
      </c>
      <c r="AY282" s="10">
        <f ca="1">IF(AY$5&lt;&gt;"",HLOOKUP(AY$5,Functionalization!$G$6:$R$373,ROW($A282)-5,FALSE),IFERROR(INDEX(AY$337:AY$373,MATCH($F282,$B$337:$B$373,0))/VLOOKUP($F282,$B$337:$BB$373,MATCH(LEFT(TRIM(AY$6),FIND("~",SUBSTITUTE(AY$6,"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282))*HLOOKUP(LEFT(TRIM(AY$6),FIND("~",SUBSTITUTE(AY$6," ","~",LEN(TRIM(AY$6))-LEN(SUBSTITUTE(TRIM(AY$6)," ",""))))-1)&amp;" Total",$B$6:$BB$373,ROW($A282)-5,FALSE))</f>
        <v>0</v>
      </c>
      <c r="AZ282" s="10">
        <f ca="1">IF(AZ$5&lt;&gt;"",HLOOKUP(AZ$5,Functionalization!$G$6:$R$373,ROW($A282)-5,FALSE),IFERROR(INDEX(AZ$337:AZ$373,MATCH($F282,$B$337:$B$373,0))/VLOOKUP($F282,$B$337:$BB$373,MATCH(LEFT(TRIM(AZ$6),FIND("~",SUBSTITUTE(AZ$6,"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282))*HLOOKUP(LEFT(TRIM(AZ$6),FIND("~",SUBSTITUTE(AZ$6," ","~",LEN(TRIM(AZ$6))-LEN(SUBSTITUTE(TRIM(AZ$6)," ",""))))-1)&amp;" Total",$B$6:$BB$373,ROW($A282)-5,FALSE))</f>
        <v>0</v>
      </c>
      <c r="BA282" s="10">
        <f ca="1">IF(BA$5&lt;&gt;"",HLOOKUP(BA$5,Functionalization!$G$6:$R$373,ROW($A282)-5,FALSE),IFERROR(INDEX(BA$337:BA$373,MATCH($F282,$B$337:$B$373,0))/VLOOKUP($F282,$B$337:$BB$373,MATCH(LEFT(TRIM(BA$6),FIND("~",SUBSTITUTE(BA$6,"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282))*HLOOKUP(LEFT(TRIM(BA$6),FIND("~",SUBSTITUTE(BA$6," ","~",LEN(TRIM(BA$6))-LEN(SUBSTITUTE(TRIM(BA$6)," ",""))))-1)&amp;" Total",$B$6:$BB$373,ROW($A282)-5,FALSE))</f>
        <v>0</v>
      </c>
      <c r="BB282" s="10">
        <f ca="1">IF(BB$5&lt;&gt;"",HLOOKUP(BB$5,Functionalization!$G$6:$R$373,ROW($A282)-5,FALSE),IFERROR(INDEX(BB$337:BB$373,MATCH($F282,$B$337:$B$373,0))/VLOOKUP($F282,$B$337:$BB$373,MATCH(LEFT(TRIM(BB$6),FIND("~",SUBSTITUTE(BB$6,"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282))*HLOOKUP(LEFT(TRIM(BB$6),FIND("~",SUBSTITUTE(BB$6," ","~",LEN(TRIM(BB$6))-LEN(SUBSTITUTE(TRIM(BB$6)," ",""))))-1)&amp;" Total",$B$6:$BB$373,ROW($A282)-5,FALSE))</f>
        <v>0</v>
      </c>
      <c r="BD282">
        <f ca="1">IFERROR(IF(SUMIF($G$6:$BB$6,BD$6&amp;" Total",$G282:$BB282)-(SUMIF($G$6:$BB$6,BD$6&amp;" "&amp;'Input-Func_Class'!$D$22,$G282:$BB282)+IFERROR(SUMIF($G$6:$BB$6,BD$6&amp;" "&amp;'Input-Func_Class'!$E$22,$G282:$BB282),SUMIF($G$6:$BB$6,BD$6&amp;" "&amp;'Input-Func_Class'!$B$24,$G282:$BB282))+SUMIF($G$6:$BB$6,BD$6&amp;" "&amp;'Input-Func_Class'!$F$22,$G282:$BB282))&lt;Check_Limit,0,1),1)</f>
        <v>0</v>
      </c>
      <c r="BE282">
        <f ca="1">IFERROR(IF(SUMIF($G$6:$BB$6,BE$6&amp;" Total",$G282:$BB282)-(SUMIF($G$6:$BB$6,BE$6&amp;" "&amp;'Input-Func_Class'!$D$22,$G282:$BB282)+IFERROR(SUMIF($G$6:$BB$6,BE$6&amp;" "&amp;'Input-Func_Class'!$E$22,$G282:$BB282),SUMIF($G$6:$BB$6,BE$6&amp;" "&amp;'Input-Func_Class'!$B$24,$G282:$BB282))+SUMIF($G$6:$BB$6,BE$6&amp;" "&amp;'Input-Func_Class'!$F$22,$G282:$BB282))&lt;Check_Limit,0,1),1)</f>
        <v>0</v>
      </c>
      <c r="BF282">
        <f ca="1">IFERROR(IF(SUMIF($G$6:$BB$6,BF$6&amp;" Total",$G282:$BB282)-(SUMIF($G$6:$BB$6,BF$6&amp;" "&amp;'Input-Func_Class'!$D$22,$G282:$BB282)+IFERROR(SUMIF($G$6:$BB$6,BF$6&amp;" "&amp;'Input-Func_Class'!$E$22,$G282:$BB282),SUMIF($G$6:$BB$6,BF$6&amp;" "&amp;'Input-Func_Class'!$B$24,$G282:$BB282))+SUMIF($G$6:$BB$6,BF$6&amp;" "&amp;'Input-Func_Class'!$F$22,$G282:$BB282))&lt;Check_Limit,0,1),1)</f>
        <v>0</v>
      </c>
      <c r="BG282">
        <f ca="1">IFERROR(IF(SUMIF($G$6:$BB$6,BG$6&amp;" Total",$G282:$BB282)-(SUMIF($G$6:$BB$6,BG$6&amp;" "&amp;'Input-Func_Class'!$D$22,$G282:$BB282)+IFERROR(SUMIF($G$6:$BB$6,BG$6&amp;" "&amp;'Input-Func_Class'!$E$22,$G282:$BB282),SUMIF($G$6:$BB$6,BG$6&amp;" "&amp;'Input-Func_Class'!$B$24,$G282:$BB282))+SUMIF($G$6:$BB$6,BG$6&amp;" "&amp;'Input-Func_Class'!$F$22,$G282:$BB282))&lt;Check_Limit,0,1),1)</f>
        <v>0</v>
      </c>
      <c r="BH282">
        <f ca="1">IFERROR(IF(SUMIF($G$6:$BB$6,BH$6&amp;" Total",$G282:$BB282)-(SUMIF($G$6:$BB$6,BH$6&amp;" "&amp;'Input-Func_Class'!$D$22,$G282:$BB282)+IFERROR(SUMIF($G$6:$BB$6,BH$6&amp;" "&amp;'Input-Func_Class'!$E$22,$G282:$BB282),SUMIF($G$6:$BB$6,BH$6&amp;" "&amp;'Input-Func_Class'!$B$24,$G282:$BB282))+SUMIF($G$6:$BB$6,BH$6&amp;" "&amp;'Input-Func_Class'!$F$22,$G282:$BB282))&lt;Check_Limit,0,1),1)</f>
        <v>0</v>
      </c>
      <c r="BI282">
        <f ca="1">IFERROR(IF(SUMIF($G$6:$BB$6,BI$6&amp;" Total",$G282:$BB282)-(SUMIF($G$6:$BB$6,BI$6&amp;" "&amp;'Input-Func_Class'!$D$22,$G282:$BB282)+IFERROR(SUMIF($G$6:$BB$6,BI$6&amp;" "&amp;'Input-Func_Class'!$E$22,$G282:$BB282),SUMIF($G$6:$BB$6,BI$6&amp;" "&amp;'Input-Func_Class'!$B$24,$G282:$BB282))+SUMIF($G$6:$BB$6,BI$6&amp;" "&amp;'Input-Func_Class'!$F$22,$G282:$BB282))&lt;Check_Limit,0,1),1)</f>
        <v>0</v>
      </c>
      <c r="BJ282">
        <f ca="1">IFERROR(IF(SUMIF($G$6:$BB$6,BJ$6&amp;" Total",$G282:$BB282)-(SUMIF($G$6:$BB$6,BJ$6&amp;" "&amp;'Input-Func_Class'!$D$22,$G282:$BB282)+IFERROR(SUMIF($G$6:$BB$6,BJ$6&amp;" "&amp;'Input-Func_Class'!$E$22,$G282:$BB282),SUMIF($G$6:$BB$6,BJ$6&amp;" "&amp;'Input-Func_Class'!$B$24,$G282:$BB282))+SUMIF($G$6:$BB$6,BJ$6&amp;" "&amp;'Input-Func_Class'!$F$22,$G282:$BB282))&lt;Check_Limit,0,1),1)</f>
        <v>0</v>
      </c>
      <c r="BK282">
        <f ca="1">IFERROR(IF(SUMIF($G$6:$BB$6,BK$6&amp;" Total",$G282:$BB282)-(SUMIF($G$6:$BB$6,BK$6&amp;" "&amp;'Input-Func_Class'!$D$22,$G282:$BB282)+IFERROR(SUMIF($G$6:$BB$6,BK$6&amp;" "&amp;'Input-Func_Class'!$E$22,$G282:$BB282),SUMIF($G$6:$BB$6,BK$6&amp;" "&amp;'Input-Func_Class'!$B$24,$G282:$BB282))+SUMIF($G$6:$BB$6,BK$6&amp;" "&amp;'Input-Func_Class'!$F$22,$G282:$BB282))&lt;Check_Limit,0,1),1)</f>
        <v>0</v>
      </c>
      <c r="BL282">
        <f ca="1">IFERROR(IF(SUMIF($G$6:$BB$6,BL$6&amp;" Total",$G282:$BB282)-(SUMIF($G$6:$BB$6,BL$6&amp;" "&amp;'Input-Func_Class'!$D$22,$G282:$BB282)+IFERROR(SUMIF($G$6:$BB$6,BL$6&amp;" "&amp;'Input-Func_Class'!$E$22,$G282:$BB282),SUMIF($G$6:$BB$6,BL$6&amp;" "&amp;'Input-Func_Class'!$B$24,$G282:$BB282))+SUMIF($G$6:$BB$6,BL$6&amp;" "&amp;'Input-Func_Class'!$F$22,$G282:$BB282))&lt;Check_Limit,0,1),1)</f>
        <v>0</v>
      </c>
      <c r="BM282">
        <f ca="1">IFERROR(IF(SUMIF($G$6:$BB$6,BM$6&amp;" Total",$G282:$BB282)-(SUMIF($G$6:$BB$6,BM$6&amp;" "&amp;'Input-Func_Class'!$D$22,$G282:$BB282)+IFERROR(SUMIF($G$6:$BB$6,BM$6&amp;" "&amp;'Input-Func_Class'!$E$22,$G282:$BB282),SUMIF($G$6:$BB$6,BM$6&amp;" "&amp;'Input-Func_Class'!$B$24,$G282:$BB282))+SUMIF($G$6:$BB$6,BM$6&amp;" "&amp;'Input-Func_Class'!$F$22,$G282:$BB282))&lt;Check_Limit,0,1),1)</f>
        <v>0</v>
      </c>
      <c r="BN282">
        <f ca="1">IFERROR(IF(SUMIF($G$6:$BB$6,BN$6&amp;" Total",$G282:$BB282)-(SUMIF($G$6:$BB$6,BN$6&amp;" "&amp;'Input-Func_Class'!$D$22,$G282:$BB282)+IFERROR(SUMIF($G$6:$BB$6,BN$6&amp;" "&amp;'Input-Func_Class'!$E$22,$G282:$BB282),SUMIF($G$6:$BB$6,BN$6&amp;" "&amp;'Input-Func_Class'!$B$24,$G282:$BB282))+SUMIF($G$6:$BB$6,BN$6&amp;" "&amp;'Input-Func_Class'!$F$22,$G282:$BB282))&lt;Check_Limit,0,1),1)</f>
        <v>0</v>
      </c>
      <c r="BO282">
        <f ca="1">IFERROR(IF(SUMIF($G$6:$BB$6,BO$6&amp;" Total",$G282:$BB282)-(SUMIF($G$6:$BB$6,BO$6&amp;" "&amp;'Input-Func_Class'!$D$22,$G282:$BB282)+IFERROR(SUMIF($G$6:$BB$6,BO$6&amp;" "&amp;'Input-Func_Class'!$E$22,$G282:$BB282),SUMIF($G$6:$BB$6,BO$6&amp;" "&amp;'Input-Func_Class'!$B$24,$G282:$BB282))+SUMIF($G$6:$BB$6,BO$6&amp;" "&amp;'Input-Func_Class'!$F$22,$G282:$BB282))&lt;Check_Limit,0,1),1)</f>
        <v>0</v>
      </c>
    </row>
    <row r="283" spans="1:67" outlineLevel="1">
      <c r="A283" s="31">
        <f>IF(ISBLANK('Input-Accounts'!A283),"",'Input-Accounts'!A283)</f>
        <v>253</v>
      </c>
      <c r="B283" s="53" t="str">
        <f>IF(ISBLANK('Input-Accounts'!B283),"",'Input-Accounts'!B283)</f>
        <v>OTHER EQUIP-TELEMETERING</v>
      </c>
      <c r="C283" s="31">
        <f>IF(ISBLANK('Input-Accounts'!C283),"",'Input-Accounts'!C283)</f>
        <v>387.45</v>
      </c>
      <c r="D283" s="10">
        <f>Functionalization!$D283</f>
        <v>322980</v>
      </c>
      <c r="E283" s="10">
        <f t="shared" ca="1" si="72"/>
        <v>0</v>
      </c>
      <c r="F283" s="3" t="str">
        <f>IF($D283=0,"-",IF('Input-Accounts'!$E283&lt;&gt;0,'Input-Accounts'!$E283,'Input-Accounts'!$G283))</f>
        <v>INT_DISTPT_SUBTOTAL</v>
      </c>
      <c r="G283" s="10">
        <f ca="1">IF(G$5&lt;&gt;"",HLOOKUP(G$5,Functionalization!$G$6:$R$373,ROW($A283)-5,FALSE),IFERROR(INDEX(G$337:G$373,MATCH($F283,$B$337:$B$373,0))/VLOOKUP($F283,$B$337:$BB$373,MATCH(LEFT(TRIM(G$6),FIND("~",SUBSTITUTE(G$6,"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283))*HLOOKUP(LEFT(TRIM(G$6),FIND("~",SUBSTITUTE(G$6," ","~",LEN(TRIM(G$6))-LEN(SUBSTITUTE(TRIM(G$6)," ",""))))-1)&amp;" Total",$B$6:$BB$373,ROW($A283)-5,FALSE))</f>
        <v>205726.28264827514</v>
      </c>
      <c r="H283" s="10">
        <f ca="1">IF(H$5&lt;&gt;"",HLOOKUP(H$5,Functionalization!$G$6:$R$373,ROW($A283)-5,FALSE),IFERROR(INDEX(H$337:H$373,MATCH($F283,$B$337:$B$373,0))/VLOOKUP($F283,$B$337:$BB$373,MATCH(LEFT(TRIM(H$6),FIND("~",SUBSTITUTE(H$6,"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283))*HLOOKUP(LEFT(TRIM(H$6),FIND("~",SUBSTITUTE(H$6," ","~",LEN(TRIM(H$6))-LEN(SUBSTITUTE(TRIM(H$6)," ",""))))-1)&amp;" Total",$B$6:$BB$373,ROW($A283)-5,FALSE))</f>
        <v>152643.51538248794</v>
      </c>
      <c r="I283" s="10">
        <f ca="1">IF(I$5&lt;&gt;"",HLOOKUP(I$5,Functionalization!$G$6:$R$373,ROW($A283)-5,FALSE),IFERROR(INDEX(I$337:I$373,MATCH($F283,$B$337:$B$373,0))/VLOOKUP($F283,$B$337:$BB$373,MATCH(LEFT(TRIM(I$6),FIND("~",SUBSTITUTE(I$6,"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283))*HLOOKUP(LEFT(TRIM(I$6),FIND("~",SUBSTITUTE(I$6," ","~",LEN(TRIM(I$6))-LEN(SUBSTITUTE(TRIM(I$6)," ",""))))-1)&amp;" Total",$B$6:$BB$373,ROW($A283)-5,FALSE))</f>
        <v>0</v>
      </c>
      <c r="J283" s="10">
        <f ca="1">IF(J$5&lt;&gt;"",HLOOKUP(J$5,Functionalization!$G$6:$R$373,ROW($A283)-5,FALSE),IFERROR(INDEX(J$337:J$373,MATCH($F283,$B$337:$B$373,0))/VLOOKUP($F283,$B$337:$BB$373,MATCH(LEFT(TRIM(J$6),FIND("~",SUBSTITUTE(J$6,"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283))*HLOOKUP(LEFT(TRIM(J$6),FIND("~",SUBSTITUTE(J$6," ","~",LEN(TRIM(J$6))-LEN(SUBSTITUTE(TRIM(J$6)," ",""))))-1)&amp;" Total",$B$6:$BB$373,ROW($A283)-5,FALSE))</f>
        <v>53082.767265787166</v>
      </c>
      <c r="K283" s="10">
        <f ca="1">IF(K$5&lt;&gt;"",HLOOKUP(K$5,Functionalization!$G$6:$R$373,ROW($A283)-5,FALSE),IFERROR(INDEX(K$337:K$373,MATCH($F283,$B$337:$B$373,0))/VLOOKUP($F283,$B$337:$BB$373,MATCH(LEFT(TRIM(K$6),FIND("~",SUBSTITUTE(K$6,"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283))*HLOOKUP(LEFT(TRIM(K$6),FIND("~",SUBSTITUTE(K$6," ","~",LEN(TRIM(K$6))-LEN(SUBSTITUTE(TRIM(K$6)," ",""))))-1)&amp;" Total",$B$6:$BB$373,ROW($A283)-5,FALSE))</f>
        <v>117253.71735172486</v>
      </c>
      <c r="L283" s="10">
        <f ca="1">IF(L$5&lt;&gt;"",HLOOKUP(L$5,Functionalization!$G$6:$R$373,ROW($A283)-5,FALSE),IFERROR(INDEX(L$337:L$373,MATCH($F283,$B$337:$B$373,0))/VLOOKUP($F283,$B$337:$BB$373,MATCH(LEFT(TRIM(L$6),FIND("~",SUBSTITUTE(L$6,"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283))*HLOOKUP(LEFT(TRIM(L$6),FIND("~",SUBSTITUTE(L$6," ","~",LEN(TRIM(L$6))-LEN(SUBSTITUTE(TRIM(L$6)," ",""))))-1)&amp;" Total",$B$6:$BB$373,ROW($A283)-5,FALSE))</f>
        <v>0</v>
      </c>
      <c r="M283" s="10">
        <f ca="1">IF(M$5&lt;&gt;"",HLOOKUP(M$5,Functionalization!$G$6:$R$373,ROW($A283)-5,FALSE),IFERROR(INDEX(M$337:M$373,MATCH($F283,$B$337:$B$373,0))/VLOOKUP($F283,$B$337:$BB$373,MATCH(LEFT(TRIM(M$6),FIND("~",SUBSTITUTE(M$6,"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283))*HLOOKUP(LEFT(TRIM(M$6),FIND("~",SUBSTITUTE(M$6," ","~",LEN(TRIM(M$6))-LEN(SUBSTITUTE(TRIM(M$6)," ",""))))-1)&amp;" Total",$B$6:$BB$373,ROW($A283)-5,FALSE))</f>
        <v>0</v>
      </c>
      <c r="N283" s="10">
        <f ca="1">IF(N$5&lt;&gt;"",HLOOKUP(N$5,Functionalization!$G$6:$R$373,ROW($A283)-5,FALSE),IFERROR(INDEX(N$337:N$373,MATCH($F283,$B$337:$B$373,0))/VLOOKUP($F283,$B$337:$BB$373,MATCH(LEFT(TRIM(N$6),FIND("~",SUBSTITUTE(N$6,"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283))*HLOOKUP(LEFT(TRIM(N$6),FIND("~",SUBSTITUTE(N$6," ","~",LEN(TRIM(N$6))-LEN(SUBSTITUTE(TRIM(N$6)," ",""))))-1)&amp;" Total",$B$6:$BB$373,ROW($A283)-5,FALSE))</f>
        <v>117253.71735172486</v>
      </c>
      <c r="O283" s="10">
        <f ca="1">IF(O$5&lt;&gt;"",HLOOKUP(O$5,Functionalization!$G$6:$R$373,ROW($A283)-5,FALSE),IFERROR(INDEX(O$337:O$373,MATCH($F283,$B$337:$B$373,0))/VLOOKUP($F283,$B$337:$BB$373,MATCH(LEFT(TRIM(O$6),FIND("~",SUBSTITUTE(O$6,"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283))*HLOOKUP(LEFT(TRIM(O$6),FIND("~",SUBSTITUTE(O$6," ","~",LEN(TRIM(O$6))-LEN(SUBSTITUTE(TRIM(O$6)," ",""))))-1)&amp;" Total",$B$6:$BB$373,ROW($A283)-5,FALSE))</f>
        <v>0</v>
      </c>
      <c r="P283" s="10">
        <f ca="1">IF(P$5&lt;&gt;"",HLOOKUP(P$5,Functionalization!$G$6:$R$373,ROW($A283)-5,FALSE),IFERROR(INDEX(P$337:P$373,MATCH($F283,$B$337:$B$373,0))/VLOOKUP($F283,$B$337:$BB$373,MATCH(LEFT(TRIM(P$6),FIND("~",SUBSTITUTE(P$6,"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283))*HLOOKUP(LEFT(TRIM(P$6),FIND("~",SUBSTITUTE(P$6," ","~",LEN(TRIM(P$6))-LEN(SUBSTITUTE(TRIM(P$6)," ",""))))-1)&amp;" Total",$B$6:$BB$373,ROW($A283)-5,FALSE))</f>
        <v>0</v>
      </c>
      <c r="Q283" s="10">
        <f ca="1">IF(Q$5&lt;&gt;"",HLOOKUP(Q$5,Functionalization!$G$6:$R$373,ROW($A283)-5,FALSE),IFERROR(INDEX(Q$337:Q$373,MATCH($F283,$B$337:$B$373,0))/VLOOKUP($F283,$B$337:$BB$373,MATCH(LEFT(TRIM(Q$6),FIND("~",SUBSTITUTE(Q$6,"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283))*HLOOKUP(LEFT(TRIM(Q$6),FIND("~",SUBSTITUTE(Q$6," ","~",LEN(TRIM(Q$6))-LEN(SUBSTITUTE(TRIM(Q$6)," ",""))))-1)&amp;" Total",$B$6:$BB$373,ROW($A283)-5,FALSE))</f>
        <v>0</v>
      </c>
      <c r="R283" s="10">
        <f ca="1">IF(R$5&lt;&gt;"",HLOOKUP(R$5,Functionalization!$G$6:$R$373,ROW($A283)-5,FALSE),IFERROR(INDEX(R$337:R$373,MATCH($F283,$B$337:$B$373,0))/VLOOKUP($F283,$B$337:$BB$373,MATCH(LEFT(TRIM(R$6),FIND("~",SUBSTITUTE(R$6,"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283))*HLOOKUP(LEFT(TRIM(R$6),FIND("~",SUBSTITUTE(R$6," ","~",LEN(TRIM(R$6))-LEN(SUBSTITUTE(TRIM(R$6)," ",""))))-1)&amp;" Total",$B$6:$BB$373,ROW($A283)-5,FALSE))</f>
        <v>0</v>
      </c>
      <c r="S283" s="10">
        <f ca="1">IF(S$5&lt;&gt;"",HLOOKUP(S$5,Functionalization!$G$6:$R$373,ROW($A283)-5,FALSE),IFERROR(INDEX(S$337:S$373,MATCH($F283,$B$337:$B$373,0))/VLOOKUP($F283,$B$337:$BB$373,MATCH(LEFT(TRIM(S$6),FIND("~",SUBSTITUTE(S$6,"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283))*HLOOKUP(LEFT(TRIM(S$6),FIND("~",SUBSTITUTE(S$6," ","~",LEN(TRIM(S$6))-LEN(SUBSTITUTE(TRIM(S$6)," ",""))))-1)&amp;" Total",$B$6:$BB$373,ROW($A283)-5,FALSE))</f>
        <v>0</v>
      </c>
      <c r="T283" s="10">
        <f ca="1">IF(T$5&lt;&gt;"",HLOOKUP(T$5,Functionalization!$G$6:$R$373,ROW($A283)-5,FALSE),IFERROR(INDEX(T$337:T$373,MATCH($F283,$B$337:$B$373,0))/VLOOKUP($F283,$B$337:$BB$373,MATCH(LEFT(TRIM(T$6),FIND("~",SUBSTITUTE(T$6,"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283))*HLOOKUP(LEFT(TRIM(T$6),FIND("~",SUBSTITUTE(T$6," ","~",LEN(TRIM(T$6))-LEN(SUBSTITUTE(TRIM(T$6)," ",""))))-1)&amp;" Total",$B$6:$BB$373,ROW($A283)-5,FALSE))</f>
        <v>0</v>
      </c>
      <c r="U283" s="10">
        <f ca="1">IF(U$5&lt;&gt;"",HLOOKUP(U$5,Functionalization!$G$6:$R$373,ROW($A283)-5,FALSE),IFERROR(INDEX(U$337:U$373,MATCH($F283,$B$337:$B$373,0))/VLOOKUP($F283,$B$337:$BB$373,MATCH(LEFT(TRIM(U$6),FIND("~",SUBSTITUTE(U$6,"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283))*HLOOKUP(LEFT(TRIM(U$6),FIND("~",SUBSTITUTE(U$6," ","~",LEN(TRIM(U$6))-LEN(SUBSTITUTE(TRIM(U$6)," ",""))))-1)&amp;" Total",$B$6:$BB$373,ROW($A283)-5,FALSE))</f>
        <v>0</v>
      </c>
      <c r="V283" s="10">
        <f ca="1">IF(V$5&lt;&gt;"",HLOOKUP(V$5,Functionalization!$G$6:$R$373,ROW($A283)-5,FALSE),IFERROR(INDEX(V$337:V$373,MATCH($F283,$B$337:$B$373,0))/VLOOKUP($F283,$B$337:$BB$373,MATCH(LEFT(TRIM(V$6),FIND("~",SUBSTITUTE(V$6,"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283))*HLOOKUP(LEFT(TRIM(V$6),FIND("~",SUBSTITUTE(V$6," ","~",LEN(TRIM(V$6))-LEN(SUBSTITUTE(TRIM(V$6)," ",""))))-1)&amp;" Total",$B$6:$BB$373,ROW($A283)-5,FALSE))</f>
        <v>0</v>
      </c>
      <c r="W283" s="10">
        <f ca="1">IF(W$5&lt;&gt;"",HLOOKUP(W$5,Functionalization!$G$6:$R$373,ROW($A283)-5,FALSE),IFERROR(INDEX(W$337:W$373,MATCH($F283,$B$337:$B$373,0))/VLOOKUP($F283,$B$337:$BB$373,MATCH(LEFT(TRIM(W$6),FIND("~",SUBSTITUTE(W$6,"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283))*HLOOKUP(LEFT(TRIM(W$6),FIND("~",SUBSTITUTE(W$6," ","~",LEN(TRIM(W$6))-LEN(SUBSTITUTE(TRIM(W$6)," ",""))))-1)&amp;" Total",$B$6:$BB$373,ROW($A283)-5,FALSE))</f>
        <v>0</v>
      </c>
      <c r="X283" s="10">
        <f ca="1">IF(X$5&lt;&gt;"",HLOOKUP(X$5,Functionalization!$G$6:$R$373,ROW($A283)-5,FALSE),IFERROR(INDEX(X$337:X$373,MATCH($F283,$B$337:$B$373,0))/VLOOKUP($F283,$B$337:$BB$373,MATCH(LEFT(TRIM(X$6),FIND("~",SUBSTITUTE(X$6,"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283))*HLOOKUP(LEFT(TRIM(X$6),FIND("~",SUBSTITUTE(X$6," ","~",LEN(TRIM(X$6))-LEN(SUBSTITUTE(TRIM(X$6)," ",""))))-1)&amp;" Total",$B$6:$BB$373,ROW($A283)-5,FALSE))</f>
        <v>0</v>
      </c>
      <c r="Y283" s="10">
        <f ca="1">IF(Y$5&lt;&gt;"",HLOOKUP(Y$5,Functionalization!$G$6:$R$373,ROW($A283)-5,FALSE),IFERROR(INDEX(Y$337:Y$373,MATCH($F283,$B$337:$B$373,0))/VLOOKUP($F283,$B$337:$BB$373,MATCH(LEFT(TRIM(Y$6),FIND("~",SUBSTITUTE(Y$6,"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283))*HLOOKUP(LEFT(TRIM(Y$6),FIND("~",SUBSTITUTE(Y$6," ","~",LEN(TRIM(Y$6))-LEN(SUBSTITUTE(TRIM(Y$6)," ",""))))-1)&amp;" Total",$B$6:$BB$373,ROW($A283)-5,FALSE))</f>
        <v>0</v>
      </c>
      <c r="Z283" s="10">
        <f ca="1">IF(Z$5&lt;&gt;"",HLOOKUP(Z$5,Functionalization!$G$6:$R$373,ROW($A283)-5,FALSE),IFERROR(INDEX(Z$337:Z$373,MATCH($F283,$B$337:$B$373,0))/VLOOKUP($F283,$B$337:$BB$373,MATCH(LEFT(TRIM(Z$6),FIND("~",SUBSTITUTE(Z$6,"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283))*HLOOKUP(LEFT(TRIM(Z$6),FIND("~",SUBSTITUTE(Z$6," ","~",LEN(TRIM(Z$6))-LEN(SUBSTITUTE(TRIM(Z$6)," ",""))))-1)&amp;" Total",$B$6:$BB$373,ROW($A283)-5,FALSE))</f>
        <v>0</v>
      </c>
      <c r="AA283" s="10">
        <f ca="1">IF(AA$5&lt;&gt;"",HLOOKUP(AA$5,Functionalization!$G$6:$R$373,ROW($A283)-5,FALSE),IFERROR(INDEX(AA$337:AA$373,MATCH($F283,$B$337:$B$373,0))/VLOOKUP($F283,$B$337:$BB$373,MATCH(LEFT(TRIM(AA$6),FIND("~",SUBSTITUTE(AA$6,"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283))*HLOOKUP(LEFT(TRIM(AA$6),FIND("~",SUBSTITUTE(AA$6," ","~",LEN(TRIM(AA$6))-LEN(SUBSTITUTE(TRIM(AA$6)," ",""))))-1)&amp;" Total",$B$6:$BB$373,ROW($A283)-5,FALSE))</f>
        <v>0</v>
      </c>
      <c r="AB283" s="10">
        <f ca="1">IF(AB$5&lt;&gt;"",HLOOKUP(AB$5,Functionalization!$G$6:$R$373,ROW($A283)-5,FALSE),IFERROR(INDEX(AB$337:AB$373,MATCH($F283,$B$337:$B$373,0))/VLOOKUP($F283,$B$337:$BB$373,MATCH(LEFT(TRIM(AB$6),FIND("~",SUBSTITUTE(AB$6,"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283))*HLOOKUP(LEFT(TRIM(AB$6),FIND("~",SUBSTITUTE(AB$6," ","~",LEN(TRIM(AB$6))-LEN(SUBSTITUTE(TRIM(AB$6)," ",""))))-1)&amp;" Total",$B$6:$BB$373,ROW($A283)-5,FALSE))</f>
        <v>0</v>
      </c>
      <c r="AC283" s="10">
        <f ca="1">IF(AC$5&lt;&gt;"",HLOOKUP(AC$5,Functionalization!$G$6:$R$373,ROW($A283)-5,FALSE),IFERROR(INDEX(AC$337:AC$373,MATCH($F283,$B$337:$B$373,0))/VLOOKUP($F283,$B$337:$BB$373,MATCH(LEFT(TRIM(AC$6),FIND("~",SUBSTITUTE(AC$6,"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283))*HLOOKUP(LEFT(TRIM(AC$6),FIND("~",SUBSTITUTE(AC$6," ","~",LEN(TRIM(AC$6))-LEN(SUBSTITUTE(TRIM(AC$6)," ",""))))-1)&amp;" Total",$B$6:$BB$373,ROW($A283)-5,FALSE))</f>
        <v>0</v>
      </c>
      <c r="AD283" s="10">
        <f ca="1">IF(AD$5&lt;&gt;"",HLOOKUP(AD$5,Functionalization!$G$6:$R$373,ROW($A283)-5,FALSE),IFERROR(INDEX(AD$337:AD$373,MATCH($F283,$B$337:$B$373,0))/VLOOKUP($F283,$B$337:$BB$373,MATCH(LEFT(TRIM(AD$6),FIND("~",SUBSTITUTE(AD$6,"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283))*HLOOKUP(LEFT(TRIM(AD$6),FIND("~",SUBSTITUTE(AD$6," ","~",LEN(TRIM(AD$6))-LEN(SUBSTITUTE(TRIM(AD$6)," ",""))))-1)&amp;" Total",$B$6:$BB$373,ROW($A283)-5,FALSE))</f>
        <v>0</v>
      </c>
      <c r="AE283" s="10">
        <f ca="1">IF(AE$5&lt;&gt;"",HLOOKUP(AE$5,Functionalization!$G$6:$R$373,ROW($A283)-5,FALSE),IFERROR(INDEX(AE$337:AE$373,MATCH($F283,$B$337:$B$373,0))/VLOOKUP($F283,$B$337:$BB$373,MATCH(LEFT(TRIM(AE$6),FIND("~",SUBSTITUTE(AE$6,"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283))*HLOOKUP(LEFT(TRIM(AE$6),FIND("~",SUBSTITUTE(AE$6," ","~",LEN(TRIM(AE$6))-LEN(SUBSTITUTE(TRIM(AE$6)," ",""))))-1)&amp;" Total",$B$6:$BB$373,ROW($A283)-5,FALSE))</f>
        <v>0</v>
      </c>
      <c r="AF283" s="10">
        <f ca="1">IF(AF$5&lt;&gt;"",HLOOKUP(AF$5,Functionalization!$G$6:$R$373,ROW($A283)-5,FALSE),IFERROR(INDEX(AF$337:AF$373,MATCH($F283,$B$337:$B$373,0))/VLOOKUP($F283,$B$337:$BB$373,MATCH(LEFT(TRIM(AF$6),FIND("~",SUBSTITUTE(AF$6,"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283))*HLOOKUP(LEFT(TRIM(AF$6),FIND("~",SUBSTITUTE(AF$6," ","~",LEN(TRIM(AF$6))-LEN(SUBSTITUTE(TRIM(AF$6)," ",""))))-1)&amp;" Total",$B$6:$BB$373,ROW($A283)-5,FALSE))</f>
        <v>0</v>
      </c>
      <c r="AG283" s="10">
        <f ca="1">IF(AG$5&lt;&gt;"",HLOOKUP(AG$5,Functionalization!$G$6:$R$373,ROW($A283)-5,FALSE),IFERROR(INDEX(AG$337:AG$373,MATCH($F283,$B$337:$B$373,0))/VLOOKUP($F283,$B$337:$BB$373,MATCH(LEFT(TRIM(AG$6),FIND("~",SUBSTITUTE(AG$6,"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283))*HLOOKUP(LEFT(TRIM(AG$6),FIND("~",SUBSTITUTE(AG$6," ","~",LEN(TRIM(AG$6))-LEN(SUBSTITUTE(TRIM(AG$6)," ",""))))-1)&amp;" Total",$B$6:$BB$373,ROW($A283)-5,FALSE))</f>
        <v>0</v>
      </c>
      <c r="AH283" s="10">
        <f ca="1">IF(AH$5&lt;&gt;"",HLOOKUP(AH$5,Functionalization!$G$6:$R$373,ROW($A283)-5,FALSE),IFERROR(INDEX(AH$337:AH$373,MATCH($F283,$B$337:$B$373,0))/VLOOKUP($F283,$B$337:$BB$373,MATCH(LEFT(TRIM(AH$6),FIND("~",SUBSTITUTE(AH$6,"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283))*HLOOKUP(LEFT(TRIM(AH$6),FIND("~",SUBSTITUTE(AH$6," ","~",LEN(TRIM(AH$6))-LEN(SUBSTITUTE(TRIM(AH$6)," ",""))))-1)&amp;" Total",$B$6:$BB$373,ROW($A283)-5,FALSE))</f>
        <v>0</v>
      </c>
      <c r="AI283" s="10">
        <f ca="1">IF(AI$5&lt;&gt;"",HLOOKUP(AI$5,Functionalization!$G$6:$R$373,ROW($A283)-5,FALSE),IFERROR(INDEX(AI$337:AI$373,MATCH($F283,$B$337:$B$373,0))/VLOOKUP($F283,$B$337:$BB$373,MATCH(LEFT(TRIM(AI$6),FIND("~",SUBSTITUTE(AI$6,"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283))*HLOOKUP(LEFT(TRIM(AI$6),FIND("~",SUBSTITUTE(AI$6," ","~",LEN(TRIM(AI$6))-LEN(SUBSTITUTE(TRIM(AI$6)," ",""))))-1)&amp;" Total",$B$6:$BB$373,ROW($A283)-5,FALSE))</f>
        <v>0</v>
      </c>
      <c r="AJ283" s="10">
        <f ca="1">IF(AJ$5&lt;&gt;"",HLOOKUP(AJ$5,Functionalization!$G$6:$R$373,ROW($A283)-5,FALSE),IFERROR(INDEX(AJ$337:AJ$373,MATCH($F283,$B$337:$B$373,0))/VLOOKUP($F283,$B$337:$BB$373,MATCH(LEFT(TRIM(AJ$6),FIND("~",SUBSTITUTE(AJ$6,"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283))*HLOOKUP(LEFT(TRIM(AJ$6),FIND("~",SUBSTITUTE(AJ$6," ","~",LEN(TRIM(AJ$6))-LEN(SUBSTITUTE(TRIM(AJ$6)," ",""))))-1)&amp;" Total",$B$6:$BB$373,ROW($A283)-5,FALSE))</f>
        <v>0</v>
      </c>
      <c r="AK283" s="10">
        <f ca="1">IF(AK$5&lt;&gt;"",HLOOKUP(AK$5,Functionalization!$G$6:$R$373,ROW($A283)-5,FALSE),IFERROR(INDEX(AK$337:AK$373,MATCH($F283,$B$337:$B$373,0))/VLOOKUP($F283,$B$337:$BB$373,MATCH(LEFT(TRIM(AK$6),FIND("~",SUBSTITUTE(AK$6,"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283))*HLOOKUP(LEFT(TRIM(AK$6),FIND("~",SUBSTITUTE(AK$6," ","~",LEN(TRIM(AK$6))-LEN(SUBSTITUTE(TRIM(AK$6)," ",""))))-1)&amp;" Total",$B$6:$BB$373,ROW($A283)-5,FALSE))</f>
        <v>0</v>
      </c>
      <c r="AL283" s="10">
        <f ca="1">IF(AL$5&lt;&gt;"",HLOOKUP(AL$5,Functionalization!$G$6:$R$373,ROW($A283)-5,FALSE),IFERROR(INDEX(AL$337:AL$373,MATCH($F283,$B$337:$B$373,0))/VLOOKUP($F283,$B$337:$BB$373,MATCH(LEFT(TRIM(AL$6),FIND("~",SUBSTITUTE(AL$6,"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283))*HLOOKUP(LEFT(TRIM(AL$6),FIND("~",SUBSTITUTE(AL$6," ","~",LEN(TRIM(AL$6))-LEN(SUBSTITUTE(TRIM(AL$6)," ",""))))-1)&amp;" Total",$B$6:$BB$373,ROW($A283)-5,FALSE))</f>
        <v>0</v>
      </c>
      <c r="AM283" s="10">
        <f ca="1">IF(AM$5&lt;&gt;"",HLOOKUP(AM$5,Functionalization!$G$6:$R$373,ROW($A283)-5,FALSE),IFERROR(INDEX(AM$337:AM$373,MATCH($F283,$B$337:$B$373,0))/VLOOKUP($F283,$B$337:$BB$373,MATCH(LEFT(TRIM(AM$6),FIND("~",SUBSTITUTE(AM$6,"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283))*HLOOKUP(LEFT(TRIM(AM$6),FIND("~",SUBSTITUTE(AM$6," ","~",LEN(TRIM(AM$6))-LEN(SUBSTITUTE(TRIM(AM$6)," ",""))))-1)&amp;" Total",$B$6:$BB$373,ROW($A283)-5,FALSE))</f>
        <v>0</v>
      </c>
      <c r="AN283" s="10">
        <f ca="1">IF(AN$5&lt;&gt;"",HLOOKUP(AN$5,Functionalization!$G$6:$R$373,ROW($A283)-5,FALSE),IFERROR(INDEX(AN$337:AN$373,MATCH($F283,$B$337:$B$373,0))/VLOOKUP($F283,$B$337:$BB$373,MATCH(LEFT(TRIM(AN$6),FIND("~",SUBSTITUTE(AN$6,"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283))*HLOOKUP(LEFT(TRIM(AN$6),FIND("~",SUBSTITUTE(AN$6," ","~",LEN(TRIM(AN$6))-LEN(SUBSTITUTE(TRIM(AN$6)," ",""))))-1)&amp;" Total",$B$6:$BB$373,ROW($A283)-5,FALSE))</f>
        <v>0</v>
      </c>
      <c r="AO283" s="10">
        <f ca="1">IF(AO$5&lt;&gt;"",HLOOKUP(AO$5,Functionalization!$G$6:$R$373,ROW($A283)-5,FALSE),IFERROR(INDEX(AO$337:AO$373,MATCH($F283,$B$337:$B$373,0))/VLOOKUP($F283,$B$337:$BB$373,MATCH(LEFT(TRIM(AO$6),FIND("~",SUBSTITUTE(AO$6,"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283))*HLOOKUP(LEFT(TRIM(AO$6),FIND("~",SUBSTITUTE(AO$6," ","~",LEN(TRIM(AO$6))-LEN(SUBSTITUTE(TRIM(AO$6)," ",""))))-1)&amp;" Total",$B$6:$BB$373,ROW($A283)-5,FALSE))</f>
        <v>0</v>
      </c>
      <c r="AP283" s="10">
        <f ca="1">IF(AP$5&lt;&gt;"",HLOOKUP(AP$5,Functionalization!$G$6:$R$373,ROW($A283)-5,FALSE),IFERROR(INDEX(AP$337:AP$373,MATCH($F283,$B$337:$B$373,0))/VLOOKUP($F283,$B$337:$BB$373,MATCH(LEFT(TRIM(AP$6),FIND("~",SUBSTITUTE(AP$6,"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283))*HLOOKUP(LEFT(TRIM(AP$6),FIND("~",SUBSTITUTE(AP$6," ","~",LEN(TRIM(AP$6))-LEN(SUBSTITUTE(TRIM(AP$6)," ",""))))-1)&amp;" Total",$B$6:$BB$373,ROW($A283)-5,FALSE))</f>
        <v>0</v>
      </c>
      <c r="AQ283" s="10">
        <f ca="1">IF(AQ$5&lt;&gt;"",HLOOKUP(AQ$5,Functionalization!$G$6:$R$373,ROW($A283)-5,FALSE),IFERROR(INDEX(AQ$337:AQ$373,MATCH($F283,$B$337:$B$373,0))/VLOOKUP($F283,$B$337:$BB$373,MATCH(LEFT(TRIM(AQ$6),FIND("~",SUBSTITUTE(AQ$6,"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283))*HLOOKUP(LEFT(TRIM(AQ$6),FIND("~",SUBSTITUTE(AQ$6," ","~",LEN(TRIM(AQ$6))-LEN(SUBSTITUTE(TRIM(AQ$6)," ",""))))-1)&amp;" Total",$B$6:$BB$373,ROW($A283)-5,FALSE))</f>
        <v>0</v>
      </c>
      <c r="AR283" s="10">
        <f ca="1">IF(AR$5&lt;&gt;"",HLOOKUP(AR$5,Functionalization!$G$6:$R$373,ROW($A283)-5,FALSE),IFERROR(INDEX(AR$337:AR$373,MATCH($F283,$B$337:$B$373,0))/VLOOKUP($F283,$B$337:$BB$373,MATCH(LEFT(TRIM(AR$6),FIND("~",SUBSTITUTE(AR$6,"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283))*HLOOKUP(LEFT(TRIM(AR$6),FIND("~",SUBSTITUTE(AR$6," ","~",LEN(TRIM(AR$6))-LEN(SUBSTITUTE(TRIM(AR$6)," ",""))))-1)&amp;" Total",$B$6:$BB$373,ROW($A283)-5,FALSE))</f>
        <v>0</v>
      </c>
      <c r="AS283" s="10">
        <f ca="1">IF(AS$5&lt;&gt;"",HLOOKUP(AS$5,Functionalization!$G$6:$R$373,ROW($A283)-5,FALSE),IFERROR(INDEX(AS$337:AS$373,MATCH($F283,$B$337:$B$373,0))/VLOOKUP($F283,$B$337:$BB$373,MATCH(LEFT(TRIM(AS$6),FIND("~",SUBSTITUTE(AS$6,"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283))*HLOOKUP(LEFT(TRIM(AS$6),FIND("~",SUBSTITUTE(AS$6," ","~",LEN(TRIM(AS$6))-LEN(SUBSTITUTE(TRIM(AS$6)," ",""))))-1)&amp;" Total",$B$6:$BB$373,ROW($A283)-5,FALSE))</f>
        <v>0</v>
      </c>
      <c r="AT283" s="10">
        <f ca="1">IF(AT$5&lt;&gt;"",HLOOKUP(AT$5,Functionalization!$G$6:$R$373,ROW($A283)-5,FALSE),IFERROR(INDEX(AT$337:AT$373,MATCH($F283,$B$337:$B$373,0))/VLOOKUP($F283,$B$337:$BB$373,MATCH(LEFT(TRIM(AT$6),FIND("~",SUBSTITUTE(AT$6,"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283))*HLOOKUP(LEFT(TRIM(AT$6),FIND("~",SUBSTITUTE(AT$6," ","~",LEN(TRIM(AT$6))-LEN(SUBSTITUTE(TRIM(AT$6)," ",""))))-1)&amp;" Total",$B$6:$BB$373,ROW($A283)-5,FALSE))</f>
        <v>0</v>
      </c>
      <c r="AU283" s="10">
        <f ca="1">IF(AU$5&lt;&gt;"",HLOOKUP(AU$5,Functionalization!$G$6:$R$373,ROW($A283)-5,FALSE),IFERROR(INDEX(AU$337:AU$373,MATCH($F283,$B$337:$B$373,0))/VLOOKUP($F283,$B$337:$BB$373,MATCH(LEFT(TRIM(AU$6),FIND("~",SUBSTITUTE(AU$6,"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283))*HLOOKUP(LEFT(TRIM(AU$6),FIND("~",SUBSTITUTE(AU$6," ","~",LEN(TRIM(AU$6))-LEN(SUBSTITUTE(TRIM(AU$6)," ",""))))-1)&amp;" Total",$B$6:$BB$373,ROW($A283)-5,FALSE))</f>
        <v>0</v>
      </c>
      <c r="AV283" s="10">
        <f ca="1">IF(AV$5&lt;&gt;"",HLOOKUP(AV$5,Functionalization!$G$6:$R$373,ROW($A283)-5,FALSE),IFERROR(INDEX(AV$337:AV$373,MATCH($F283,$B$337:$B$373,0))/VLOOKUP($F283,$B$337:$BB$373,MATCH(LEFT(TRIM(AV$6),FIND("~",SUBSTITUTE(AV$6,"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283))*HLOOKUP(LEFT(TRIM(AV$6),FIND("~",SUBSTITUTE(AV$6," ","~",LEN(TRIM(AV$6))-LEN(SUBSTITUTE(TRIM(AV$6)," ",""))))-1)&amp;" Total",$B$6:$BB$373,ROW($A283)-5,FALSE))</f>
        <v>0</v>
      </c>
      <c r="AW283" s="10">
        <f ca="1">IF(AW$5&lt;&gt;"",HLOOKUP(AW$5,Functionalization!$G$6:$R$373,ROW($A283)-5,FALSE),IFERROR(INDEX(AW$337:AW$373,MATCH($F283,$B$337:$B$373,0))/VLOOKUP($F283,$B$337:$BB$373,MATCH(LEFT(TRIM(AW$6),FIND("~",SUBSTITUTE(AW$6,"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283))*HLOOKUP(LEFT(TRIM(AW$6),FIND("~",SUBSTITUTE(AW$6," ","~",LEN(TRIM(AW$6))-LEN(SUBSTITUTE(TRIM(AW$6)," ",""))))-1)&amp;" Total",$B$6:$BB$373,ROW($A283)-5,FALSE))</f>
        <v>0</v>
      </c>
      <c r="AX283" s="10">
        <f ca="1">IF(AX$5&lt;&gt;"",HLOOKUP(AX$5,Functionalization!$G$6:$R$373,ROW($A283)-5,FALSE),IFERROR(INDEX(AX$337:AX$373,MATCH($F283,$B$337:$B$373,0))/VLOOKUP($F283,$B$337:$BB$373,MATCH(LEFT(TRIM(AX$6),FIND("~",SUBSTITUTE(AX$6,"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283))*HLOOKUP(LEFT(TRIM(AX$6),FIND("~",SUBSTITUTE(AX$6," ","~",LEN(TRIM(AX$6))-LEN(SUBSTITUTE(TRIM(AX$6)," ",""))))-1)&amp;" Total",$B$6:$BB$373,ROW($A283)-5,FALSE))</f>
        <v>0</v>
      </c>
      <c r="AY283" s="10">
        <f ca="1">IF(AY$5&lt;&gt;"",HLOOKUP(AY$5,Functionalization!$G$6:$R$373,ROW($A283)-5,FALSE),IFERROR(INDEX(AY$337:AY$373,MATCH($F283,$B$337:$B$373,0))/VLOOKUP($F283,$B$337:$BB$373,MATCH(LEFT(TRIM(AY$6),FIND("~",SUBSTITUTE(AY$6,"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283))*HLOOKUP(LEFT(TRIM(AY$6),FIND("~",SUBSTITUTE(AY$6," ","~",LEN(TRIM(AY$6))-LEN(SUBSTITUTE(TRIM(AY$6)," ",""))))-1)&amp;" Total",$B$6:$BB$373,ROW($A283)-5,FALSE))</f>
        <v>0</v>
      </c>
      <c r="AZ283" s="10">
        <f ca="1">IF(AZ$5&lt;&gt;"",HLOOKUP(AZ$5,Functionalization!$G$6:$R$373,ROW($A283)-5,FALSE),IFERROR(INDEX(AZ$337:AZ$373,MATCH($F283,$B$337:$B$373,0))/VLOOKUP($F283,$B$337:$BB$373,MATCH(LEFT(TRIM(AZ$6),FIND("~",SUBSTITUTE(AZ$6,"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283))*HLOOKUP(LEFT(TRIM(AZ$6),FIND("~",SUBSTITUTE(AZ$6," ","~",LEN(TRIM(AZ$6))-LEN(SUBSTITUTE(TRIM(AZ$6)," ",""))))-1)&amp;" Total",$B$6:$BB$373,ROW($A283)-5,FALSE))</f>
        <v>0</v>
      </c>
      <c r="BA283" s="10">
        <f ca="1">IF(BA$5&lt;&gt;"",HLOOKUP(BA$5,Functionalization!$G$6:$R$373,ROW($A283)-5,FALSE),IFERROR(INDEX(BA$337:BA$373,MATCH($F283,$B$337:$B$373,0))/VLOOKUP($F283,$B$337:$BB$373,MATCH(LEFT(TRIM(BA$6),FIND("~",SUBSTITUTE(BA$6,"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283))*HLOOKUP(LEFT(TRIM(BA$6),FIND("~",SUBSTITUTE(BA$6," ","~",LEN(TRIM(BA$6))-LEN(SUBSTITUTE(TRIM(BA$6)," ",""))))-1)&amp;" Total",$B$6:$BB$373,ROW($A283)-5,FALSE))</f>
        <v>0</v>
      </c>
      <c r="BB283" s="10">
        <f ca="1">IF(BB$5&lt;&gt;"",HLOOKUP(BB$5,Functionalization!$G$6:$R$373,ROW($A283)-5,FALSE),IFERROR(INDEX(BB$337:BB$373,MATCH($F283,$B$337:$B$373,0))/VLOOKUP($F283,$B$337:$BB$373,MATCH(LEFT(TRIM(BB$6),FIND("~",SUBSTITUTE(BB$6,"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283))*HLOOKUP(LEFT(TRIM(BB$6),FIND("~",SUBSTITUTE(BB$6," ","~",LEN(TRIM(BB$6))-LEN(SUBSTITUTE(TRIM(BB$6)," ",""))))-1)&amp;" Total",$B$6:$BB$373,ROW($A283)-5,FALSE))</f>
        <v>0</v>
      </c>
      <c r="BD283">
        <f ca="1">IFERROR(IF(SUMIF($G$6:$BB$6,BD$6&amp;" Total",$G283:$BB283)-(SUMIF($G$6:$BB$6,BD$6&amp;" "&amp;'Input-Func_Class'!$D$22,$G283:$BB283)+IFERROR(SUMIF($G$6:$BB$6,BD$6&amp;" "&amp;'Input-Func_Class'!$E$22,$G283:$BB283),SUMIF($G$6:$BB$6,BD$6&amp;" "&amp;'Input-Func_Class'!$B$24,$G283:$BB283))+SUMIF($G$6:$BB$6,BD$6&amp;" "&amp;'Input-Func_Class'!$F$22,$G283:$BB283))&lt;Check_Limit,0,1),1)</f>
        <v>0</v>
      </c>
      <c r="BE283">
        <f ca="1">IFERROR(IF(SUMIF($G$6:$BB$6,BE$6&amp;" Total",$G283:$BB283)-(SUMIF($G$6:$BB$6,BE$6&amp;" "&amp;'Input-Func_Class'!$D$22,$G283:$BB283)+IFERROR(SUMIF($G$6:$BB$6,BE$6&amp;" "&amp;'Input-Func_Class'!$E$22,$G283:$BB283),SUMIF($G$6:$BB$6,BE$6&amp;" "&amp;'Input-Func_Class'!$B$24,$G283:$BB283))+SUMIF($G$6:$BB$6,BE$6&amp;" "&amp;'Input-Func_Class'!$F$22,$G283:$BB283))&lt;Check_Limit,0,1),1)</f>
        <v>0</v>
      </c>
      <c r="BF283">
        <f ca="1">IFERROR(IF(SUMIF($G$6:$BB$6,BF$6&amp;" Total",$G283:$BB283)-(SUMIF($G$6:$BB$6,BF$6&amp;" "&amp;'Input-Func_Class'!$D$22,$G283:$BB283)+IFERROR(SUMIF($G$6:$BB$6,BF$6&amp;" "&amp;'Input-Func_Class'!$E$22,$G283:$BB283),SUMIF($G$6:$BB$6,BF$6&amp;" "&amp;'Input-Func_Class'!$B$24,$G283:$BB283))+SUMIF($G$6:$BB$6,BF$6&amp;" "&amp;'Input-Func_Class'!$F$22,$G283:$BB283))&lt;Check_Limit,0,1),1)</f>
        <v>0</v>
      </c>
      <c r="BG283">
        <f ca="1">IFERROR(IF(SUMIF($G$6:$BB$6,BG$6&amp;" Total",$G283:$BB283)-(SUMIF($G$6:$BB$6,BG$6&amp;" "&amp;'Input-Func_Class'!$D$22,$G283:$BB283)+IFERROR(SUMIF($G$6:$BB$6,BG$6&amp;" "&amp;'Input-Func_Class'!$E$22,$G283:$BB283),SUMIF($G$6:$BB$6,BG$6&amp;" "&amp;'Input-Func_Class'!$B$24,$G283:$BB283))+SUMIF($G$6:$BB$6,BG$6&amp;" "&amp;'Input-Func_Class'!$F$22,$G283:$BB283))&lt;Check_Limit,0,1),1)</f>
        <v>0</v>
      </c>
      <c r="BH283">
        <f ca="1">IFERROR(IF(SUMIF($G$6:$BB$6,BH$6&amp;" Total",$G283:$BB283)-(SUMIF($G$6:$BB$6,BH$6&amp;" "&amp;'Input-Func_Class'!$D$22,$G283:$BB283)+IFERROR(SUMIF($G$6:$BB$6,BH$6&amp;" "&amp;'Input-Func_Class'!$E$22,$G283:$BB283),SUMIF($G$6:$BB$6,BH$6&amp;" "&amp;'Input-Func_Class'!$B$24,$G283:$BB283))+SUMIF($G$6:$BB$6,BH$6&amp;" "&amp;'Input-Func_Class'!$F$22,$G283:$BB283))&lt;Check_Limit,0,1),1)</f>
        <v>0</v>
      </c>
      <c r="BI283">
        <f ca="1">IFERROR(IF(SUMIF($G$6:$BB$6,BI$6&amp;" Total",$G283:$BB283)-(SUMIF($G$6:$BB$6,BI$6&amp;" "&amp;'Input-Func_Class'!$D$22,$G283:$BB283)+IFERROR(SUMIF($G$6:$BB$6,BI$6&amp;" "&amp;'Input-Func_Class'!$E$22,$G283:$BB283),SUMIF($G$6:$BB$6,BI$6&amp;" "&amp;'Input-Func_Class'!$B$24,$G283:$BB283))+SUMIF($G$6:$BB$6,BI$6&amp;" "&amp;'Input-Func_Class'!$F$22,$G283:$BB283))&lt;Check_Limit,0,1),1)</f>
        <v>0</v>
      </c>
      <c r="BJ283">
        <f ca="1">IFERROR(IF(SUMIF($G$6:$BB$6,BJ$6&amp;" Total",$G283:$BB283)-(SUMIF($G$6:$BB$6,BJ$6&amp;" "&amp;'Input-Func_Class'!$D$22,$G283:$BB283)+IFERROR(SUMIF($G$6:$BB$6,BJ$6&amp;" "&amp;'Input-Func_Class'!$E$22,$G283:$BB283),SUMIF($G$6:$BB$6,BJ$6&amp;" "&amp;'Input-Func_Class'!$B$24,$G283:$BB283))+SUMIF($G$6:$BB$6,BJ$6&amp;" "&amp;'Input-Func_Class'!$F$22,$G283:$BB283))&lt;Check_Limit,0,1),1)</f>
        <v>0</v>
      </c>
      <c r="BK283">
        <f ca="1">IFERROR(IF(SUMIF($G$6:$BB$6,BK$6&amp;" Total",$G283:$BB283)-(SUMIF($G$6:$BB$6,BK$6&amp;" "&amp;'Input-Func_Class'!$D$22,$G283:$BB283)+IFERROR(SUMIF($G$6:$BB$6,BK$6&amp;" "&amp;'Input-Func_Class'!$E$22,$G283:$BB283),SUMIF($G$6:$BB$6,BK$6&amp;" "&amp;'Input-Func_Class'!$B$24,$G283:$BB283))+SUMIF($G$6:$BB$6,BK$6&amp;" "&amp;'Input-Func_Class'!$F$22,$G283:$BB283))&lt;Check_Limit,0,1),1)</f>
        <v>0</v>
      </c>
      <c r="BL283">
        <f ca="1">IFERROR(IF(SUMIF($G$6:$BB$6,BL$6&amp;" Total",$G283:$BB283)-(SUMIF($G$6:$BB$6,BL$6&amp;" "&amp;'Input-Func_Class'!$D$22,$G283:$BB283)+IFERROR(SUMIF($G$6:$BB$6,BL$6&amp;" "&amp;'Input-Func_Class'!$E$22,$G283:$BB283),SUMIF($G$6:$BB$6,BL$6&amp;" "&amp;'Input-Func_Class'!$B$24,$G283:$BB283))+SUMIF($G$6:$BB$6,BL$6&amp;" "&amp;'Input-Func_Class'!$F$22,$G283:$BB283))&lt;Check_Limit,0,1),1)</f>
        <v>0</v>
      </c>
      <c r="BM283">
        <f ca="1">IFERROR(IF(SUMIF($G$6:$BB$6,BM$6&amp;" Total",$G283:$BB283)-(SUMIF($G$6:$BB$6,BM$6&amp;" "&amp;'Input-Func_Class'!$D$22,$G283:$BB283)+IFERROR(SUMIF($G$6:$BB$6,BM$6&amp;" "&amp;'Input-Func_Class'!$E$22,$G283:$BB283),SUMIF($G$6:$BB$6,BM$6&amp;" "&amp;'Input-Func_Class'!$B$24,$G283:$BB283))+SUMIF($G$6:$BB$6,BM$6&amp;" "&amp;'Input-Func_Class'!$F$22,$G283:$BB283))&lt;Check_Limit,0,1),1)</f>
        <v>0</v>
      </c>
      <c r="BN283">
        <f ca="1">IFERROR(IF(SUMIF($G$6:$BB$6,BN$6&amp;" Total",$G283:$BB283)-(SUMIF($G$6:$BB$6,BN$6&amp;" "&amp;'Input-Func_Class'!$D$22,$G283:$BB283)+IFERROR(SUMIF($G$6:$BB$6,BN$6&amp;" "&amp;'Input-Func_Class'!$E$22,$G283:$BB283),SUMIF($G$6:$BB$6,BN$6&amp;" "&amp;'Input-Func_Class'!$B$24,$G283:$BB283))+SUMIF($G$6:$BB$6,BN$6&amp;" "&amp;'Input-Func_Class'!$F$22,$G283:$BB283))&lt;Check_Limit,0,1),1)</f>
        <v>0</v>
      </c>
      <c r="BO283">
        <f ca="1">IFERROR(IF(SUMIF($G$6:$BB$6,BO$6&amp;" Total",$G283:$BB283)-(SUMIF($G$6:$BB$6,BO$6&amp;" "&amp;'Input-Func_Class'!$D$22,$G283:$BB283)+IFERROR(SUMIF($G$6:$BB$6,BO$6&amp;" "&amp;'Input-Func_Class'!$E$22,$G283:$BB283),SUMIF($G$6:$BB$6,BO$6&amp;" "&amp;'Input-Func_Class'!$B$24,$G283:$BB283))+SUMIF($G$6:$BB$6,BO$6&amp;" "&amp;'Input-Func_Class'!$F$22,$G283:$BB283))&lt;Check_Limit,0,1),1)</f>
        <v>0</v>
      </c>
    </row>
    <row r="284" spans="1:67" outlineLevel="1">
      <c r="A284" s="31">
        <f>IF(ISBLANK('Input-Accounts'!A284),"",'Input-Accounts'!A284)</f>
        <v>254</v>
      </c>
      <c r="B284" s="53" t="str">
        <f>IF(ISBLANK('Input-Accounts'!B284),"",'Input-Accounts'!B284)</f>
        <v>OTHER EQUIP-CUST INFO SERVICE</v>
      </c>
      <c r="C284" s="31">
        <f>IF(ISBLANK('Input-Accounts'!C284),"",'Input-Accounts'!C284)</f>
        <v>387.46</v>
      </c>
      <c r="D284" s="10">
        <f>Functionalization!$D284</f>
        <v>5640</v>
      </c>
      <c r="E284" s="10">
        <f t="shared" ca="1" si="72"/>
        <v>0</v>
      </c>
      <c r="F284" s="3" t="str">
        <f>IF($D284=0,"-",IF('Input-Accounts'!$E284&lt;&gt;0,'Input-Accounts'!$E284,'Input-Accounts'!$G284))</f>
        <v>INT_DISTPT_SUBTOTAL</v>
      </c>
      <c r="G284" s="10">
        <f ca="1">IF(G$5&lt;&gt;"",HLOOKUP(G$5,Functionalization!$G$6:$R$373,ROW($A284)-5,FALSE),IFERROR(INDEX(G$337:G$373,MATCH($F284,$B$337:$B$373,0))/VLOOKUP($F284,$B$337:$BB$373,MATCH(LEFT(TRIM(G$6),FIND("~",SUBSTITUTE(G$6,"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284))*HLOOKUP(LEFT(TRIM(G$6),FIND("~",SUBSTITUTE(G$6," ","~",LEN(TRIM(G$6))-LEN(SUBSTITUTE(TRIM(G$6)," ",""))))-1)&amp;" Total",$B$6:$BB$373,ROW($A284)-5,FALSE))</f>
        <v>3592.4708469139628</v>
      </c>
      <c r="H284" s="10">
        <f ca="1">IF(H$5&lt;&gt;"",HLOOKUP(H$5,Functionalization!$G$6:$R$373,ROW($A284)-5,FALSE),IFERROR(INDEX(H$337:H$373,MATCH($F284,$B$337:$B$373,0))/VLOOKUP($F284,$B$337:$BB$373,MATCH(LEFT(TRIM(H$6),FIND("~",SUBSTITUTE(H$6,"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284))*HLOOKUP(LEFT(TRIM(H$6),FIND("~",SUBSTITUTE(H$6," ","~",LEN(TRIM(H$6))-LEN(SUBSTITUTE(TRIM(H$6)," ",""))))-1)&amp;" Total",$B$6:$BB$373,ROW($A284)-5,FALSE))</f>
        <v>2665.5193100415877</v>
      </c>
      <c r="I284" s="10">
        <f ca="1">IF(I$5&lt;&gt;"",HLOOKUP(I$5,Functionalization!$G$6:$R$373,ROW($A284)-5,FALSE),IFERROR(INDEX(I$337:I$373,MATCH($F284,$B$337:$B$373,0))/VLOOKUP($F284,$B$337:$BB$373,MATCH(LEFT(TRIM(I$6),FIND("~",SUBSTITUTE(I$6,"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284))*HLOOKUP(LEFT(TRIM(I$6),FIND("~",SUBSTITUTE(I$6," ","~",LEN(TRIM(I$6))-LEN(SUBSTITUTE(TRIM(I$6)," ",""))))-1)&amp;" Total",$B$6:$BB$373,ROW($A284)-5,FALSE))</f>
        <v>0</v>
      </c>
      <c r="J284" s="10">
        <f ca="1">IF(J$5&lt;&gt;"",HLOOKUP(J$5,Functionalization!$G$6:$R$373,ROW($A284)-5,FALSE),IFERROR(INDEX(J$337:J$373,MATCH($F284,$B$337:$B$373,0))/VLOOKUP($F284,$B$337:$BB$373,MATCH(LEFT(TRIM(J$6),FIND("~",SUBSTITUTE(J$6,"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284))*HLOOKUP(LEFT(TRIM(J$6),FIND("~",SUBSTITUTE(J$6," ","~",LEN(TRIM(J$6))-LEN(SUBSTITUTE(TRIM(J$6)," ",""))))-1)&amp;" Total",$B$6:$BB$373,ROW($A284)-5,FALSE))</f>
        <v>926.95153687237473</v>
      </c>
      <c r="K284" s="10">
        <f ca="1">IF(K$5&lt;&gt;"",HLOOKUP(K$5,Functionalization!$G$6:$R$373,ROW($A284)-5,FALSE),IFERROR(INDEX(K$337:K$373,MATCH($F284,$B$337:$B$373,0))/VLOOKUP($F284,$B$337:$BB$373,MATCH(LEFT(TRIM(K$6),FIND("~",SUBSTITUTE(K$6,"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284))*HLOOKUP(LEFT(TRIM(K$6),FIND("~",SUBSTITUTE(K$6," ","~",LEN(TRIM(K$6))-LEN(SUBSTITUTE(TRIM(K$6)," ",""))))-1)&amp;" Total",$B$6:$BB$373,ROW($A284)-5,FALSE))</f>
        <v>2047.5291530860368</v>
      </c>
      <c r="L284" s="10">
        <f ca="1">IF(L$5&lt;&gt;"",HLOOKUP(L$5,Functionalization!$G$6:$R$373,ROW($A284)-5,FALSE),IFERROR(INDEX(L$337:L$373,MATCH($F284,$B$337:$B$373,0))/VLOOKUP($F284,$B$337:$BB$373,MATCH(LEFT(TRIM(L$6),FIND("~",SUBSTITUTE(L$6,"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284))*HLOOKUP(LEFT(TRIM(L$6),FIND("~",SUBSTITUTE(L$6," ","~",LEN(TRIM(L$6))-LEN(SUBSTITUTE(TRIM(L$6)," ",""))))-1)&amp;" Total",$B$6:$BB$373,ROW($A284)-5,FALSE))</f>
        <v>0</v>
      </c>
      <c r="M284" s="10">
        <f ca="1">IF(M$5&lt;&gt;"",HLOOKUP(M$5,Functionalization!$G$6:$R$373,ROW($A284)-5,FALSE),IFERROR(INDEX(M$337:M$373,MATCH($F284,$B$337:$B$373,0))/VLOOKUP($F284,$B$337:$BB$373,MATCH(LEFT(TRIM(M$6),FIND("~",SUBSTITUTE(M$6,"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284))*HLOOKUP(LEFT(TRIM(M$6),FIND("~",SUBSTITUTE(M$6," ","~",LEN(TRIM(M$6))-LEN(SUBSTITUTE(TRIM(M$6)," ",""))))-1)&amp;" Total",$B$6:$BB$373,ROW($A284)-5,FALSE))</f>
        <v>0</v>
      </c>
      <c r="N284" s="10">
        <f ca="1">IF(N$5&lt;&gt;"",HLOOKUP(N$5,Functionalization!$G$6:$R$373,ROW($A284)-5,FALSE),IFERROR(INDEX(N$337:N$373,MATCH($F284,$B$337:$B$373,0))/VLOOKUP($F284,$B$337:$BB$373,MATCH(LEFT(TRIM(N$6),FIND("~",SUBSTITUTE(N$6,"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284))*HLOOKUP(LEFT(TRIM(N$6),FIND("~",SUBSTITUTE(N$6," ","~",LEN(TRIM(N$6))-LEN(SUBSTITUTE(TRIM(N$6)," ",""))))-1)&amp;" Total",$B$6:$BB$373,ROW($A284)-5,FALSE))</f>
        <v>2047.5291530860368</v>
      </c>
      <c r="O284" s="10">
        <f ca="1">IF(O$5&lt;&gt;"",HLOOKUP(O$5,Functionalization!$G$6:$R$373,ROW($A284)-5,FALSE),IFERROR(INDEX(O$337:O$373,MATCH($F284,$B$337:$B$373,0))/VLOOKUP($F284,$B$337:$BB$373,MATCH(LEFT(TRIM(O$6),FIND("~",SUBSTITUTE(O$6,"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284))*HLOOKUP(LEFT(TRIM(O$6),FIND("~",SUBSTITUTE(O$6," ","~",LEN(TRIM(O$6))-LEN(SUBSTITUTE(TRIM(O$6)," ",""))))-1)&amp;" Total",$B$6:$BB$373,ROW($A284)-5,FALSE))</f>
        <v>0</v>
      </c>
      <c r="P284" s="10">
        <f ca="1">IF(P$5&lt;&gt;"",HLOOKUP(P$5,Functionalization!$G$6:$R$373,ROW($A284)-5,FALSE),IFERROR(INDEX(P$337:P$373,MATCH($F284,$B$337:$B$373,0))/VLOOKUP($F284,$B$337:$BB$373,MATCH(LEFT(TRIM(P$6),FIND("~",SUBSTITUTE(P$6,"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284))*HLOOKUP(LEFT(TRIM(P$6),FIND("~",SUBSTITUTE(P$6," ","~",LEN(TRIM(P$6))-LEN(SUBSTITUTE(TRIM(P$6)," ",""))))-1)&amp;" Total",$B$6:$BB$373,ROW($A284)-5,FALSE))</f>
        <v>0</v>
      </c>
      <c r="Q284" s="10">
        <f ca="1">IF(Q$5&lt;&gt;"",HLOOKUP(Q$5,Functionalization!$G$6:$R$373,ROW($A284)-5,FALSE),IFERROR(INDEX(Q$337:Q$373,MATCH($F284,$B$337:$B$373,0))/VLOOKUP($F284,$B$337:$BB$373,MATCH(LEFT(TRIM(Q$6),FIND("~",SUBSTITUTE(Q$6,"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284))*HLOOKUP(LEFT(TRIM(Q$6),FIND("~",SUBSTITUTE(Q$6," ","~",LEN(TRIM(Q$6))-LEN(SUBSTITUTE(TRIM(Q$6)," ",""))))-1)&amp;" Total",$B$6:$BB$373,ROW($A284)-5,FALSE))</f>
        <v>0</v>
      </c>
      <c r="R284" s="10">
        <f ca="1">IF(R$5&lt;&gt;"",HLOOKUP(R$5,Functionalization!$G$6:$R$373,ROW($A284)-5,FALSE),IFERROR(INDEX(R$337:R$373,MATCH($F284,$B$337:$B$373,0))/VLOOKUP($F284,$B$337:$BB$373,MATCH(LEFT(TRIM(R$6),FIND("~",SUBSTITUTE(R$6,"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284))*HLOOKUP(LEFT(TRIM(R$6),FIND("~",SUBSTITUTE(R$6," ","~",LEN(TRIM(R$6))-LEN(SUBSTITUTE(TRIM(R$6)," ",""))))-1)&amp;" Total",$B$6:$BB$373,ROW($A284)-5,FALSE))</f>
        <v>0</v>
      </c>
      <c r="S284" s="10">
        <f ca="1">IF(S$5&lt;&gt;"",HLOOKUP(S$5,Functionalization!$G$6:$R$373,ROW($A284)-5,FALSE),IFERROR(INDEX(S$337:S$373,MATCH($F284,$B$337:$B$373,0))/VLOOKUP($F284,$B$337:$BB$373,MATCH(LEFT(TRIM(S$6),FIND("~",SUBSTITUTE(S$6,"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284))*HLOOKUP(LEFT(TRIM(S$6),FIND("~",SUBSTITUTE(S$6," ","~",LEN(TRIM(S$6))-LEN(SUBSTITUTE(TRIM(S$6)," ",""))))-1)&amp;" Total",$B$6:$BB$373,ROW($A284)-5,FALSE))</f>
        <v>0</v>
      </c>
      <c r="T284" s="10">
        <f ca="1">IF(T$5&lt;&gt;"",HLOOKUP(T$5,Functionalization!$G$6:$R$373,ROW($A284)-5,FALSE),IFERROR(INDEX(T$337:T$373,MATCH($F284,$B$337:$B$373,0))/VLOOKUP($F284,$B$337:$BB$373,MATCH(LEFT(TRIM(T$6),FIND("~",SUBSTITUTE(T$6,"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284))*HLOOKUP(LEFT(TRIM(T$6),FIND("~",SUBSTITUTE(T$6," ","~",LEN(TRIM(T$6))-LEN(SUBSTITUTE(TRIM(T$6)," ",""))))-1)&amp;" Total",$B$6:$BB$373,ROW($A284)-5,FALSE))</f>
        <v>0</v>
      </c>
      <c r="U284" s="10">
        <f ca="1">IF(U$5&lt;&gt;"",HLOOKUP(U$5,Functionalization!$G$6:$R$373,ROW($A284)-5,FALSE),IFERROR(INDEX(U$337:U$373,MATCH($F284,$B$337:$B$373,0))/VLOOKUP($F284,$B$337:$BB$373,MATCH(LEFT(TRIM(U$6),FIND("~",SUBSTITUTE(U$6,"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284))*HLOOKUP(LEFT(TRIM(U$6),FIND("~",SUBSTITUTE(U$6," ","~",LEN(TRIM(U$6))-LEN(SUBSTITUTE(TRIM(U$6)," ",""))))-1)&amp;" Total",$B$6:$BB$373,ROW($A284)-5,FALSE))</f>
        <v>0</v>
      </c>
      <c r="V284" s="10">
        <f ca="1">IF(V$5&lt;&gt;"",HLOOKUP(V$5,Functionalization!$G$6:$R$373,ROW($A284)-5,FALSE),IFERROR(INDEX(V$337:V$373,MATCH($F284,$B$337:$B$373,0))/VLOOKUP($F284,$B$337:$BB$373,MATCH(LEFT(TRIM(V$6),FIND("~",SUBSTITUTE(V$6,"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284))*HLOOKUP(LEFT(TRIM(V$6),FIND("~",SUBSTITUTE(V$6," ","~",LEN(TRIM(V$6))-LEN(SUBSTITUTE(TRIM(V$6)," ",""))))-1)&amp;" Total",$B$6:$BB$373,ROW($A284)-5,FALSE))</f>
        <v>0</v>
      </c>
      <c r="W284" s="10">
        <f ca="1">IF(W$5&lt;&gt;"",HLOOKUP(W$5,Functionalization!$G$6:$R$373,ROW($A284)-5,FALSE),IFERROR(INDEX(W$337:W$373,MATCH($F284,$B$337:$B$373,0))/VLOOKUP($F284,$B$337:$BB$373,MATCH(LEFT(TRIM(W$6),FIND("~",SUBSTITUTE(W$6,"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284))*HLOOKUP(LEFT(TRIM(W$6),FIND("~",SUBSTITUTE(W$6," ","~",LEN(TRIM(W$6))-LEN(SUBSTITUTE(TRIM(W$6)," ",""))))-1)&amp;" Total",$B$6:$BB$373,ROW($A284)-5,FALSE))</f>
        <v>0</v>
      </c>
      <c r="X284" s="10">
        <f ca="1">IF(X$5&lt;&gt;"",HLOOKUP(X$5,Functionalization!$G$6:$R$373,ROW($A284)-5,FALSE),IFERROR(INDEX(X$337:X$373,MATCH($F284,$B$337:$B$373,0))/VLOOKUP($F284,$B$337:$BB$373,MATCH(LEFT(TRIM(X$6),FIND("~",SUBSTITUTE(X$6,"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284))*HLOOKUP(LEFT(TRIM(X$6),FIND("~",SUBSTITUTE(X$6," ","~",LEN(TRIM(X$6))-LEN(SUBSTITUTE(TRIM(X$6)," ",""))))-1)&amp;" Total",$B$6:$BB$373,ROW($A284)-5,FALSE))</f>
        <v>0</v>
      </c>
      <c r="Y284" s="10">
        <f ca="1">IF(Y$5&lt;&gt;"",HLOOKUP(Y$5,Functionalization!$G$6:$R$373,ROW($A284)-5,FALSE),IFERROR(INDEX(Y$337:Y$373,MATCH($F284,$B$337:$B$373,0))/VLOOKUP($F284,$B$337:$BB$373,MATCH(LEFT(TRIM(Y$6),FIND("~",SUBSTITUTE(Y$6,"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284))*HLOOKUP(LEFT(TRIM(Y$6),FIND("~",SUBSTITUTE(Y$6," ","~",LEN(TRIM(Y$6))-LEN(SUBSTITUTE(TRIM(Y$6)," ",""))))-1)&amp;" Total",$B$6:$BB$373,ROW($A284)-5,FALSE))</f>
        <v>0</v>
      </c>
      <c r="Z284" s="10">
        <f ca="1">IF(Z$5&lt;&gt;"",HLOOKUP(Z$5,Functionalization!$G$6:$R$373,ROW($A284)-5,FALSE),IFERROR(INDEX(Z$337:Z$373,MATCH($F284,$B$337:$B$373,0))/VLOOKUP($F284,$B$337:$BB$373,MATCH(LEFT(TRIM(Z$6),FIND("~",SUBSTITUTE(Z$6,"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284))*HLOOKUP(LEFT(TRIM(Z$6),FIND("~",SUBSTITUTE(Z$6," ","~",LEN(TRIM(Z$6))-LEN(SUBSTITUTE(TRIM(Z$6)," ",""))))-1)&amp;" Total",$B$6:$BB$373,ROW($A284)-5,FALSE))</f>
        <v>0</v>
      </c>
      <c r="AA284" s="10">
        <f ca="1">IF(AA$5&lt;&gt;"",HLOOKUP(AA$5,Functionalization!$G$6:$R$373,ROW($A284)-5,FALSE),IFERROR(INDEX(AA$337:AA$373,MATCH($F284,$B$337:$B$373,0))/VLOOKUP($F284,$B$337:$BB$373,MATCH(LEFT(TRIM(AA$6),FIND("~",SUBSTITUTE(AA$6,"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284))*HLOOKUP(LEFT(TRIM(AA$6),FIND("~",SUBSTITUTE(AA$6," ","~",LEN(TRIM(AA$6))-LEN(SUBSTITUTE(TRIM(AA$6)," ",""))))-1)&amp;" Total",$B$6:$BB$373,ROW($A284)-5,FALSE))</f>
        <v>0</v>
      </c>
      <c r="AB284" s="10">
        <f ca="1">IF(AB$5&lt;&gt;"",HLOOKUP(AB$5,Functionalization!$G$6:$R$373,ROW($A284)-5,FALSE),IFERROR(INDEX(AB$337:AB$373,MATCH($F284,$B$337:$B$373,0))/VLOOKUP($F284,$B$337:$BB$373,MATCH(LEFT(TRIM(AB$6),FIND("~",SUBSTITUTE(AB$6,"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284))*HLOOKUP(LEFT(TRIM(AB$6),FIND("~",SUBSTITUTE(AB$6," ","~",LEN(TRIM(AB$6))-LEN(SUBSTITUTE(TRIM(AB$6)," ",""))))-1)&amp;" Total",$B$6:$BB$373,ROW($A284)-5,FALSE))</f>
        <v>0</v>
      </c>
      <c r="AC284" s="10">
        <f ca="1">IF(AC$5&lt;&gt;"",HLOOKUP(AC$5,Functionalization!$G$6:$R$373,ROW($A284)-5,FALSE),IFERROR(INDEX(AC$337:AC$373,MATCH($F284,$B$337:$B$373,0))/VLOOKUP($F284,$B$337:$BB$373,MATCH(LEFT(TRIM(AC$6),FIND("~",SUBSTITUTE(AC$6,"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284))*HLOOKUP(LEFT(TRIM(AC$6),FIND("~",SUBSTITUTE(AC$6," ","~",LEN(TRIM(AC$6))-LEN(SUBSTITUTE(TRIM(AC$6)," ",""))))-1)&amp;" Total",$B$6:$BB$373,ROW($A284)-5,FALSE))</f>
        <v>0</v>
      </c>
      <c r="AD284" s="10">
        <f ca="1">IF(AD$5&lt;&gt;"",HLOOKUP(AD$5,Functionalization!$G$6:$R$373,ROW($A284)-5,FALSE),IFERROR(INDEX(AD$337:AD$373,MATCH($F284,$B$337:$B$373,0))/VLOOKUP($F284,$B$337:$BB$373,MATCH(LEFT(TRIM(AD$6),FIND("~",SUBSTITUTE(AD$6,"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284))*HLOOKUP(LEFT(TRIM(AD$6),FIND("~",SUBSTITUTE(AD$6," ","~",LEN(TRIM(AD$6))-LEN(SUBSTITUTE(TRIM(AD$6)," ",""))))-1)&amp;" Total",$B$6:$BB$373,ROW($A284)-5,FALSE))</f>
        <v>0</v>
      </c>
      <c r="AE284" s="10">
        <f ca="1">IF(AE$5&lt;&gt;"",HLOOKUP(AE$5,Functionalization!$G$6:$R$373,ROW($A284)-5,FALSE),IFERROR(INDEX(AE$337:AE$373,MATCH($F284,$B$337:$B$373,0))/VLOOKUP($F284,$B$337:$BB$373,MATCH(LEFT(TRIM(AE$6),FIND("~",SUBSTITUTE(AE$6,"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284))*HLOOKUP(LEFT(TRIM(AE$6),FIND("~",SUBSTITUTE(AE$6," ","~",LEN(TRIM(AE$6))-LEN(SUBSTITUTE(TRIM(AE$6)," ",""))))-1)&amp;" Total",$B$6:$BB$373,ROW($A284)-5,FALSE))</f>
        <v>0</v>
      </c>
      <c r="AF284" s="10">
        <f ca="1">IF(AF$5&lt;&gt;"",HLOOKUP(AF$5,Functionalization!$G$6:$R$373,ROW($A284)-5,FALSE),IFERROR(INDEX(AF$337:AF$373,MATCH($F284,$B$337:$B$373,0))/VLOOKUP($F284,$B$337:$BB$373,MATCH(LEFT(TRIM(AF$6),FIND("~",SUBSTITUTE(AF$6,"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284))*HLOOKUP(LEFT(TRIM(AF$6),FIND("~",SUBSTITUTE(AF$6," ","~",LEN(TRIM(AF$6))-LEN(SUBSTITUTE(TRIM(AF$6)," ",""))))-1)&amp;" Total",$B$6:$BB$373,ROW($A284)-5,FALSE))</f>
        <v>0</v>
      </c>
      <c r="AG284" s="10">
        <f ca="1">IF(AG$5&lt;&gt;"",HLOOKUP(AG$5,Functionalization!$G$6:$R$373,ROW($A284)-5,FALSE),IFERROR(INDEX(AG$337:AG$373,MATCH($F284,$B$337:$B$373,0))/VLOOKUP($F284,$B$337:$BB$373,MATCH(LEFT(TRIM(AG$6),FIND("~",SUBSTITUTE(AG$6,"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284))*HLOOKUP(LEFT(TRIM(AG$6),FIND("~",SUBSTITUTE(AG$6," ","~",LEN(TRIM(AG$6))-LEN(SUBSTITUTE(TRIM(AG$6)," ",""))))-1)&amp;" Total",$B$6:$BB$373,ROW($A284)-5,FALSE))</f>
        <v>0</v>
      </c>
      <c r="AH284" s="10">
        <f ca="1">IF(AH$5&lt;&gt;"",HLOOKUP(AH$5,Functionalization!$G$6:$R$373,ROW($A284)-5,FALSE),IFERROR(INDEX(AH$337:AH$373,MATCH($F284,$B$337:$B$373,0))/VLOOKUP($F284,$B$337:$BB$373,MATCH(LEFT(TRIM(AH$6),FIND("~",SUBSTITUTE(AH$6,"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284))*HLOOKUP(LEFT(TRIM(AH$6),FIND("~",SUBSTITUTE(AH$6," ","~",LEN(TRIM(AH$6))-LEN(SUBSTITUTE(TRIM(AH$6)," ",""))))-1)&amp;" Total",$B$6:$BB$373,ROW($A284)-5,FALSE))</f>
        <v>0</v>
      </c>
      <c r="AI284" s="10">
        <f ca="1">IF(AI$5&lt;&gt;"",HLOOKUP(AI$5,Functionalization!$G$6:$R$373,ROW($A284)-5,FALSE),IFERROR(INDEX(AI$337:AI$373,MATCH($F284,$B$337:$B$373,0))/VLOOKUP($F284,$B$337:$BB$373,MATCH(LEFT(TRIM(AI$6),FIND("~",SUBSTITUTE(AI$6,"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284))*HLOOKUP(LEFT(TRIM(AI$6),FIND("~",SUBSTITUTE(AI$6," ","~",LEN(TRIM(AI$6))-LEN(SUBSTITUTE(TRIM(AI$6)," ",""))))-1)&amp;" Total",$B$6:$BB$373,ROW($A284)-5,FALSE))</f>
        <v>0</v>
      </c>
      <c r="AJ284" s="10">
        <f ca="1">IF(AJ$5&lt;&gt;"",HLOOKUP(AJ$5,Functionalization!$G$6:$R$373,ROW($A284)-5,FALSE),IFERROR(INDEX(AJ$337:AJ$373,MATCH($F284,$B$337:$B$373,0))/VLOOKUP($F284,$B$337:$BB$373,MATCH(LEFT(TRIM(AJ$6),FIND("~",SUBSTITUTE(AJ$6,"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284))*HLOOKUP(LEFT(TRIM(AJ$6),FIND("~",SUBSTITUTE(AJ$6," ","~",LEN(TRIM(AJ$6))-LEN(SUBSTITUTE(TRIM(AJ$6)," ",""))))-1)&amp;" Total",$B$6:$BB$373,ROW($A284)-5,FALSE))</f>
        <v>0</v>
      </c>
      <c r="AK284" s="10">
        <f ca="1">IF(AK$5&lt;&gt;"",HLOOKUP(AK$5,Functionalization!$G$6:$R$373,ROW($A284)-5,FALSE),IFERROR(INDEX(AK$337:AK$373,MATCH($F284,$B$337:$B$373,0))/VLOOKUP($F284,$B$337:$BB$373,MATCH(LEFT(TRIM(AK$6),FIND("~",SUBSTITUTE(AK$6,"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284))*HLOOKUP(LEFT(TRIM(AK$6),FIND("~",SUBSTITUTE(AK$6," ","~",LEN(TRIM(AK$6))-LEN(SUBSTITUTE(TRIM(AK$6)," ",""))))-1)&amp;" Total",$B$6:$BB$373,ROW($A284)-5,FALSE))</f>
        <v>0</v>
      </c>
      <c r="AL284" s="10">
        <f ca="1">IF(AL$5&lt;&gt;"",HLOOKUP(AL$5,Functionalization!$G$6:$R$373,ROW($A284)-5,FALSE),IFERROR(INDEX(AL$337:AL$373,MATCH($F284,$B$337:$B$373,0))/VLOOKUP($F284,$B$337:$BB$373,MATCH(LEFT(TRIM(AL$6),FIND("~",SUBSTITUTE(AL$6,"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284))*HLOOKUP(LEFT(TRIM(AL$6),FIND("~",SUBSTITUTE(AL$6," ","~",LEN(TRIM(AL$6))-LEN(SUBSTITUTE(TRIM(AL$6)," ",""))))-1)&amp;" Total",$B$6:$BB$373,ROW($A284)-5,FALSE))</f>
        <v>0</v>
      </c>
      <c r="AM284" s="10">
        <f ca="1">IF(AM$5&lt;&gt;"",HLOOKUP(AM$5,Functionalization!$G$6:$R$373,ROW($A284)-5,FALSE),IFERROR(INDEX(AM$337:AM$373,MATCH($F284,$B$337:$B$373,0))/VLOOKUP($F284,$B$337:$BB$373,MATCH(LEFT(TRIM(AM$6),FIND("~",SUBSTITUTE(AM$6,"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284))*HLOOKUP(LEFT(TRIM(AM$6),FIND("~",SUBSTITUTE(AM$6," ","~",LEN(TRIM(AM$6))-LEN(SUBSTITUTE(TRIM(AM$6)," ",""))))-1)&amp;" Total",$B$6:$BB$373,ROW($A284)-5,FALSE))</f>
        <v>0</v>
      </c>
      <c r="AN284" s="10">
        <f ca="1">IF(AN$5&lt;&gt;"",HLOOKUP(AN$5,Functionalization!$G$6:$R$373,ROW($A284)-5,FALSE),IFERROR(INDEX(AN$337:AN$373,MATCH($F284,$B$337:$B$373,0))/VLOOKUP($F284,$B$337:$BB$373,MATCH(LEFT(TRIM(AN$6),FIND("~",SUBSTITUTE(AN$6,"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284))*HLOOKUP(LEFT(TRIM(AN$6),FIND("~",SUBSTITUTE(AN$6," ","~",LEN(TRIM(AN$6))-LEN(SUBSTITUTE(TRIM(AN$6)," ",""))))-1)&amp;" Total",$B$6:$BB$373,ROW($A284)-5,FALSE))</f>
        <v>0</v>
      </c>
      <c r="AO284" s="10">
        <f ca="1">IF(AO$5&lt;&gt;"",HLOOKUP(AO$5,Functionalization!$G$6:$R$373,ROW($A284)-5,FALSE),IFERROR(INDEX(AO$337:AO$373,MATCH($F284,$B$337:$B$373,0))/VLOOKUP($F284,$B$337:$BB$373,MATCH(LEFT(TRIM(AO$6),FIND("~",SUBSTITUTE(AO$6,"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284))*HLOOKUP(LEFT(TRIM(AO$6),FIND("~",SUBSTITUTE(AO$6," ","~",LEN(TRIM(AO$6))-LEN(SUBSTITUTE(TRIM(AO$6)," ",""))))-1)&amp;" Total",$B$6:$BB$373,ROW($A284)-5,FALSE))</f>
        <v>0</v>
      </c>
      <c r="AP284" s="10">
        <f ca="1">IF(AP$5&lt;&gt;"",HLOOKUP(AP$5,Functionalization!$G$6:$R$373,ROW($A284)-5,FALSE),IFERROR(INDEX(AP$337:AP$373,MATCH($F284,$B$337:$B$373,0))/VLOOKUP($F284,$B$337:$BB$373,MATCH(LEFT(TRIM(AP$6),FIND("~",SUBSTITUTE(AP$6,"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284))*HLOOKUP(LEFT(TRIM(AP$6),FIND("~",SUBSTITUTE(AP$6," ","~",LEN(TRIM(AP$6))-LEN(SUBSTITUTE(TRIM(AP$6)," ",""))))-1)&amp;" Total",$B$6:$BB$373,ROW($A284)-5,FALSE))</f>
        <v>0</v>
      </c>
      <c r="AQ284" s="10">
        <f ca="1">IF(AQ$5&lt;&gt;"",HLOOKUP(AQ$5,Functionalization!$G$6:$R$373,ROW($A284)-5,FALSE),IFERROR(INDEX(AQ$337:AQ$373,MATCH($F284,$B$337:$B$373,0))/VLOOKUP($F284,$B$337:$BB$373,MATCH(LEFT(TRIM(AQ$6),FIND("~",SUBSTITUTE(AQ$6,"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284))*HLOOKUP(LEFT(TRIM(AQ$6),FIND("~",SUBSTITUTE(AQ$6," ","~",LEN(TRIM(AQ$6))-LEN(SUBSTITUTE(TRIM(AQ$6)," ",""))))-1)&amp;" Total",$B$6:$BB$373,ROW($A284)-5,FALSE))</f>
        <v>0</v>
      </c>
      <c r="AR284" s="10">
        <f ca="1">IF(AR$5&lt;&gt;"",HLOOKUP(AR$5,Functionalization!$G$6:$R$373,ROW($A284)-5,FALSE),IFERROR(INDEX(AR$337:AR$373,MATCH($F284,$B$337:$B$373,0))/VLOOKUP($F284,$B$337:$BB$373,MATCH(LEFT(TRIM(AR$6),FIND("~",SUBSTITUTE(AR$6,"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284))*HLOOKUP(LEFT(TRIM(AR$6),FIND("~",SUBSTITUTE(AR$6," ","~",LEN(TRIM(AR$6))-LEN(SUBSTITUTE(TRIM(AR$6)," ",""))))-1)&amp;" Total",$B$6:$BB$373,ROW($A284)-5,FALSE))</f>
        <v>0</v>
      </c>
      <c r="AS284" s="10">
        <f ca="1">IF(AS$5&lt;&gt;"",HLOOKUP(AS$5,Functionalization!$G$6:$R$373,ROW($A284)-5,FALSE),IFERROR(INDEX(AS$337:AS$373,MATCH($F284,$B$337:$B$373,0))/VLOOKUP($F284,$B$337:$BB$373,MATCH(LEFT(TRIM(AS$6),FIND("~",SUBSTITUTE(AS$6,"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284))*HLOOKUP(LEFT(TRIM(AS$6),FIND("~",SUBSTITUTE(AS$6," ","~",LEN(TRIM(AS$6))-LEN(SUBSTITUTE(TRIM(AS$6)," ",""))))-1)&amp;" Total",$B$6:$BB$373,ROW($A284)-5,FALSE))</f>
        <v>0</v>
      </c>
      <c r="AT284" s="10">
        <f ca="1">IF(AT$5&lt;&gt;"",HLOOKUP(AT$5,Functionalization!$G$6:$R$373,ROW($A284)-5,FALSE),IFERROR(INDEX(AT$337:AT$373,MATCH($F284,$B$337:$B$373,0))/VLOOKUP($F284,$B$337:$BB$373,MATCH(LEFT(TRIM(AT$6),FIND("~",SUBSTITUTE(AT$6,"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284))*HLOOKUP(LEFT(TRIM(AT$6),FIND("~",SUBSTITUTE(AT$6," ","~",LEN(TRIM(AT$6))-LEN(SUBSTITUTE(TRIM(AT$6)," ",""))))-1)&amp;" Total",$B$6:$BB$373,ROW($A284)-5,FALSE))</f>
        <v>0</v>
      </c>
      <c r="AU284" s="10">
        <f ca="1">IF(AU$5&lt;&gt;"",HLOOKUP(AU$5,Functionalization!$G$6:$R$373,ROW($A284)-5,FALSE),IFERROR(INDEX(AU$337:AU$373,MATCH($F284,$B$337:$B$373,0))/VLOOKUP($F284,$B$337:$BB$373,MATCH(LEFT(TRIM(AU$6),FIND("~",SUBSTITUTE(AU$6,"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284))*HLOOKUP(LEFT(TRIM(AU$6),FIND("~",SUBSTITUTE(AU$6," ","~",LEN(TRIM(AU$6))-LEN(SUBSTITUTE(TRIM(AU$6)," ",""))))-1)&amp;" Total",$B$6:$BB$373,ROW($A284)-5,FALSE))</f>
        <v>0</v>
      </c>
      <c r="AV284" s="10">
        <f ca="1">IF(AV$5&lt;&gt;"",HLOOKUP(AV$5,Functionalization!$G$6:$R$373,ROW($A284)-5,FALSE),IFERROR(INDEX(AV$337:AV$373,MATCH($F284,$B$337:$B$373,0))/VLOOKUP($F284,$B$337:$BB$373,MATCH(LEFT(TRIM(AV$6),FIND("~",SUBSTITUTE(AV$6,"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284))*HLOOKUP(LEFT(TRIM(AV$6),FIND("~",SUBSTITUTE(AV$6," ","~",LEN(TRIM(AV$6))-LEN(SUBSTITUTE(TRIM(AV$6)," ",""))))-1)&amp;" Total",$B$6:$BB$373,ROW($A284)-5,FALSE))</f>
        <v>0</v>
      </c>
      <c r="AW284" s="10">
        <f ca="1">IF(AW$5&lt;&gt;"",HLOOKUP(AW$5,Functionalization!$G$6:$R$373,ROW($A284)-5,FALSE),IFERROR(INDEX(AW$337:AW$373,MATCH($F284,$B$337:$B$373,0))/VLOOKUP($F284,$B$337:$BB$373,MATCH(LEFT(TRIM(AW$6),FIND("~",SUBSTITUTE(AW$6,"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284))*HLOOKUP(LEFT(TRIM(AW$6),FIND("~",SUBSTITUTE(AW$6," ","~",LEN(TRIM(AW$6))-LEN(SUBSTITUTE(TRIM(AW$6)," ",""))))-1)&amp;" Total",$B$6:$BB$373,ROW($A284)-5,FALSE))</f>
        <v>0</v>
      </c>
      <c r="AX284" s="10">
        <f ca="1">IF(AX$5&lt;&gt;"",HLOOKUP(AX$5,Functionalization!$G$6:$R$373,ROW($A284)-5,FALSE),IFERROR(INDEX(AX$337:AX$373,MATCH($F284,$B$337:$B$373,0))/VLOOKUP($F284,$B$337:$BB$373,MATCH(LEFT(TRIM(AX$6),FIND("~",SUBSTITUTE(AX$6,"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284))*HLOOKUP(LEFT(TRIM(AX$6),FIND("~",SUBSTITUTE(AX$6," ","~",LEN(TRIM(AX$6))-LEN(SUBSTITUTE(TRIM(AX$6)," ",""))))-1)&amp;" Total",$B$6:$BB$373,ROW($A284)-5,FALSE))</f>
        <v>0</v>
      </c>
      <c r="AY284" s="10">
        <f ca="1">IF(AY$5&lt;&gt;"",HLOOKUP(AY$5,Functionalization!$G$6:$R$373,ROW($A284)-5,FALSE),IFERROR(INDEX(AY$337:AY$373,MATCH($F284,$B$337:$B$373,0))/VLOOKUP($F284,$B$337:$BB$373,MATCH(LEFT(TRIM(AY$6),FIND("~",SUBSTITUTE(AY$6,"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284))*HLOOKUP(LEFT(TRIM(AY$6),FIND("~",SUBSTITUTE(AY$6," ","~",LEN(TRIM(AY$6))-LEN(SUBSTITUTE(TRIM(AY$6)," ",""))))-1)&amp;" Total",$B$6:$BB$373,ROW($A284)-5,FALSE))</f>
        <v>0</v>
      </c>
      <c r="AZ284" s="10">
        <f ca="1">IF(AZ$5&lt;&gt;"",HLOOKUP(AZ$5,Functionalization!$G$6:$R$373,ROW($A284)-5,FALSE),IFERROR(INDEX(AZ$337:AZ$373,MATCH($F284,$B$337:$B$373,0))/VLOOKUP($F284,$B$337:$BB$373,MATCH(LEFT(TRIM(AZ$6),FIND("~",SUBSTITUTE(AZ$6,"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284))*HLOOKUP(LEFT(TRIM(AZ$6),FIND("~",SUBSTITUTE(AZ$6," ","~",LEN(TRIM(AZ$6))-LEN(SUBSTITUTE(TRIM(AZ$6)," ",""))))-1)&amp;" Total",$B$6:$BB$373,ROW($A284)-5,FALSE))</f>
        <v>0</v>
      </c>
      <c r="BA284" s="10">
        <f ca="1">IF(BA$5&lt;&gt;"",HLOOKUP(BA$5,Functionalization!$G$6:$R$373,ROW($A284)-5,FALSE),IFERROR(INDEX(BA$337:BA$373,MATCH($F284,$B$337:$B$373,0))/VLOOKUP($F284,$B$337:$BB$373,MATCH(LEFT(TRIM(BA$6),FIND("~",SUBSTITUTE(BA$6,"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284))*HLOOKUP(LEFT(TRIM(BA$6),FIND("~",SUBSTITUTE(BA$6," ","~",LEN(TRIM(BA$6))-LEN(SUBSTITUTE(TRIM(BA$6)," ",""))))-1)&amp;" Total",$B$6:$BB$373,ROW($A284)-5,FALSE))</f>
        <v>0</v>
      </c>
      <c r="BB284" s="10">
        <f ca="1">IF(BB$5&lt;&gt;"",HLOOKUP(BB$5,Functionalization!$G$6:$R$373,ROW($A284)-5,FALSE),IFERROR(INDEX(BB$337:BB$373,MATCH($F284,$B$337:$B$373,0))/VLOOKUP($F284,$B$337:$BB$373,MATCH(LEFT(TRIM(BB$6),FIND("~",SUBSTITUTE(BB$6,"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284))*HLOOKUP(LEFT(TRIM(BB$6),FIND("~",SUBSTITUTE(BB$6," ","~",LEN(TRIM(BB$6))-LEN(SUBSTITUTE(TRIM(BB$6)," ",""))))-1)&amp;" Total",$B$6:$BB$373,ROW($A284)-5,FALSE))</f>
        <v>0</v>
      </c>
      <c r="BD284">
        <f ca="1">IFERROR(IF(SUMIF($G$6:$BB$6,BD$6&amp;" Total",$G284:$BB284)-(SUMIF($G$6:$BB$6,BD$6&amp;" "&amp;'Input-Func_Class'!$D$22,$G284:$BB284)+IFERROR(SUMIF($G$6:$BB$6,BD$6&amp;" "&amp;'Input-Func_Class'!$E$22,$G284:$BB284),SUMIF($G$6:$BB$6,BD$6&amp;" "&amp;'Input-Func_Class'!$B$24,$G284:$BB284))+SUMIF($G$6:$BB$6,BD$6&amp;" "&amp;'Input-Func_Class'!$F$22,$G284:$BB284))&lt;Check_Limit,0,1),1)</f>
        <v>0</v>
      </c>
      <c r="BE284">
        <f ca="1">IFERROR(IF(SUMIF($G$6:$BB$6,BE$6&amp;" Total",$G284:$BB284)-(SUMIF($G$6:$BB$6,BE$6&amp;" "&amp;'Input-Func_Class'!$D$22,$G284:$BB284)+IFERROR(SUMIF($G$6:$BB$6,BE$6&amp;" "&amp;'Input-Func_Class'!$E$22,$G284:$BB284),SUMIF($G$6:$BB$6,BE$6&amp;" "&amp;'Input-Func_Class'!$B$24,$G284:$BB284))+SUMIF($G$6:$BB$6,BE$6&amp;" "&amp;'Input-Func_Class'!$F$22,$G284:$BB284))&lt;Check_Limit,0,1),1)</f>
        <v>0</v>
      </c>
      <c r="BF284">
        <f ca="1">IFERROR(IF(SUMIF($G$6:$BB$6,BF$6&amp;" Total",$G284:$BB284)-(SUMIF($G$6:$BB$6,BF$6&amp;" "&amp;'Input-Func_Class'!$D$22,$G284:$BB284)+IFERROR(SUMIF($G$6:$BB$6,BF$6&amp;" "&amp;'Input-Func_Class'!$E$22,$G284:$BB284),SUMIF($G$6:$BB$6,BF$6&amp;" "&amp;'Input-Func_Class'!$B$24,$G284:$BB284))+SUMIF($G$6:$BB$6,BF$6&amp;" "&amp;'Input-Func_Class'!$F$22,$G284:$BB284))&lt;Check_Limit,0,1),1)</f>
        <v>0</v>
      </c>
      <c r="BG284">
        <f ca="1">IFERROR(IF(SUMIF($G$6:$BB$6,BG$6&amp;" Total",$G284:$BB284)-(SUMIF($G$6:$BB$6,BG$6&amp;" "&amp;'Input-Func_Class'!$D$22,$G284:$BB284)+IFERROR(SUMIF($G$6:$BB$6,BG$6&amp;" "&amp;'Input-Func_Class'!$E$22,$G284:$BB284),SUMIF($G$6:$BB$6,BG$6&amp;" "&amp;'Input-Func_Class'!$B$24,$G284:$BB284))+SUMIF($G$6:$BB$6,BG$6&amp;" "&amp;'Input-Func_Class'!$F$22,$G284:$BB284))&lt;Check_Limit,0,1),1)</f>
        <v>0</v>
      </c>
      <c r="BH284">
        <f ca="1">IFERROR(IF(SUMIF($G$6:$BB$6,BH$6&amp;" Total",$G284:$BB284)-(SUMIF($G$6:$BB$6,BH$6&amp;" "&amp;'Input-Func_Class'!$D$22,$G284:$BB284)+IFERROR(SUMIF($G$6:$BB$6,BH$6&amp;" "&amp;'Input-Func_Class'!$E$22,$G284:$BB284),SUMIF($G$6:$BB$6,BH$6&amp;" "&amp;'Input-Func_Class'!$B$24,$G284:$BB284))+SUMIF($G$6:$BB$6,BH$6&amp;" "&amp;'Input-Func_Class'!$F$22,$G284:$BB284))&lt;Check_Limit,0,1),1)</f>
        <v>0</v>
      </c>
      <c r="BI284">
        <f ca="1">IFERROR(IF(SUMIF($G$6:$BB$6,BI$6&amp;" Total",$G284:$BB284)-(SUMIF($G$6:$BB$6,BI$6&amp;" "&amp;'Input-Func_Class'!$D$22,$G284:$BB284)+IFERROR(SUMIF($G$6:$BB$6,BI$6&amp;" "&amp;'Input-Func_Class'!$E$22,$G284:$BB284),SUMIF($G$6:$BB$6,BI$6&amp;" "&amp;'Input-Func_Class'!$B$24,$G284:$BB284))+SUMIF($G$6:$BB$6,BI$6&amp;" "&amp;'Input-Func_Class'!$F$22,$G284:$BB284))&lt;Check_Limit,0,1),1)</f>
        <v>0</v>
      </c>
      <c r="BJ284">
        <f ca="1">IFERROR(IF(SUMIF($G$6:$BB$6,BJ$6&amp;" Total",$G284:$BB284)-(SUMIF($G$6:$BB$6,BJ$6&amp;" "&amp;'Input-Func_Class'!$D$22,$G284:$BB284)+IFERROR(SUMIF($G$6:$BB$6,BJ$6&amp;" "&amp;'Input-Func_Class'!$E$22,$G284:$BB284),SUMIF($G$6:$BB$6,BJ$6&amp;" "&amp;'Input-Func_Class'!$B$24,$G284:$BB284))+SUMIF($G$6:$BB$6,BJ$6&amp;" "&amp;'Input-Func_Class'!$F$22,$G284:$BB284))&lt;Check_Limit,0,1),1)</f>
        <v>0</v>
      </c>
      <c r="BK284">
        <f ca="1">IFERROR(IF(SUMIF($G$6:$BB$6,BK$6&amp;" Total",$G284:$BB284)-(SUMIF($G$6:$BB$6,BK$6&amp;" "&amp;'Input-Func_Class'!$D$22,$G284:$BB284)+IFERROR(SUMIF($G$6:$BB$6,BK$6&amp;" "&amp;'Input-Func_Class'!$E$22,$G284:$BB284),SUMIF($G$6:$BB$6,BK$6&amp;" "&amp;'Input-Func_Class'!$B$24,$G284:$BB284))+SUMIF($G$6:$BB$6,BK$6&amp;" "&amp;'Input-Func_Class'!$F$22,$G284:$BB284))&lt;Check_Limit,0,1),1)</f>
        <v>0</v>
      </c>
      <c r="BL284">
        <f ca="1">IFERROR(IF(SUMIF($G$6:$BB$6,BL$6&amp;" Total",$G284:$BB284)-(SUMIF($G$6:$BB$6,BL$6&amp;" "&amp;'Input-Func_Class'!$D$22,$G284:$BB284)+IFERROR(SUMIF($G$6:$BB$6,BL$6&amp;" "&amp;'Input-Func_Class'!$E$22,$G284:$BB284),SUMIF($G$6:$BB$6,BL$6&amp;" "&amp;'Input-Func_Class'!$B$24,$G284:$BB284))+SUMIF($G$6:$BB$6,BL$6&amp;" "&amp;'Input-Func_Class'!$F$22,$G284:$BB284))&lt;Check_Limit,0,1),1)</f>
        <v>0</v>
      </c>
      <c r="BM284">
        <f ca="1">IFERROR(IF(SUMIF($G$6:$BB$6,BM$6&amp;" Total",$G284:$BB284)-(SUMIF($G$6:$BB$6,BM$6&amp;" "&amp;'Input-Func_Class'!$D$22,$G284:$BB284)+IFERROR(SUMIF($G$6:$BB$6,BM$6&amp;" "&amp;'Input-Func_Class'!$E$22,$G284:$BB284),SUMIF($G$6:$BB$6,BM$6&amp;" "&amp;'Input-Func_Class'!$B$24,$G284:$BB284))+SUMIF($G$6:$BB$6,BM$6&amp;" "&amp;'Input-Func_Class'!$F$22,$G284:$BB284))&lt;Check_Limit,0,1),1)</f>
        <v>0</v>
      </c>
      <c r="BN284">
        <f ca="1">IFERROR(IF(SUMIF($G$6:$BB$6,BN$6&amp;" Total",$G284:$BB284)-(SUMIF($G$6:$BB$6,BN$6&amp;" "&amp;'Input-Func_Class'!$D$22,$G284:$BB284)+IFERROR(SUMIF($G$6:$BB$6,BN$6&amp;" "&amp;'Input-Func_Class'!$E$22,$G284:$BB284),SUMIF($G$6:$BB$6,BN$6&amp;" "&amp;'Input-Func_Class'!$B$24,$G284:$BB284))+SUMIF($G$6:$BB$6,BN$6&amp;" "&amp;'Input-Func_Class'!$F$22,$G284:$BB284))&lt;Check_Limit,0,1),1)</f>
        <v>0</v>
      </c>
      <c r="BO284">
        <f ca="1">IFERROR(IF(SUMIF($G$6:$BB$6,BO$6&amp;" Total",$G284:$BB284)-(SUMIF($G$6:$BB$6,BO$6&amp;" "&amp;'Input-Func_Class'!$D$22,$G284:$BB284)+IFERROR(SUMIF($G$6:$BB$6,BO$6&amp;" "&amp;'Input-Func_Class'!$E$22,$G284:$BB284),SUMIF($G$6:$BB$6,BO$6&amp;" "&amp;'Input-Func_Class'!$B$24,$G284:$BB284))+SUMIF($G$6:$BB$6,BO$6&amp;" "&amp;'Input-Func_Class'!$F$22,$G284:$BB284))&lt;Check_Limit,0,1),1)</f>
        <v>0</v>
      </c>
    </row>
    <row r="285" spans="1:67" outlineLevel="1">
      <c r="A285" s="31">
        <f>IF(ISBLANK('Input-Accounts'!A285),"",'Input-Accounts'!A285)</f>
        <v>255</v>
      </c>
      <c r="B285" s="53" t="str">
        <f>IF(ISBLANK('Input-Accounts'!B285),"",'Input-Accounts'!B285)</f>
        <v>GPS PIPE LOCATORS</v>
      </c>
      <c r="C285" s="31">
        <f>IF(ISBLANK('Input-Accounts'!C285),"",'Input-Accounts'!C285)</f>
        <v>387.5</v>
      </c>
      <c r="D285" s="10">
        <f>Functionalization!$D285</f>
        <v>32136</v>
      </c>
      <c r="E285" s="10">
        <f t="shared" ca="1" si="72"/>
        <v>0</v>
      </c>
      <c r="F285" s="3" t="str">
        <f>IF($D285=0,"-",IF('Input-Accounts'!$E285&lt;&gt;0,'Input-Accounts'!$E285,'Input-Accounts'!$G285))</f>
        <v>INT_DISTPT_SUBTOTAL</v>
      </c>
      <c r="G285" s="10">
        <f ca="1">IF(G$5&lt;&gt;"",HLOOKUP(G$5,Functionalization!$G$6:$R$373,ROW($A285)-5,FALSE),IFERROR(INDEX(G$337:G$373,MATCH($F285,$B$337:$B$373,0))/VLOOKUP($F285,$B$337:$BB$373,MATCH(LEFT(TRIM(G$6),FIND("~",SUBSTITUTE(G$6,"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285))*HLOOKUP(LEFT(TRIM(G$6),FIND("~",SUBSTITUTE(G$6," ","~",LEN(TRIM(G$6))-LEN(SUBSTITUTE(TRIM(G$6)," ",""))))-1)&amp;" Total",$B$6:$BB$373,ROW($A285)-5,FALSE))</f>
        <v>20469.440272416155</v>
      </c>
      <c r="H285" s="10">
        <f ca="1">IF(H$5&lt;&gt;"",HLOOKUP(H$5,Functionalization!$G$6:$R$373,ROW($A285)-5,FALSE),IFERROR(INDEX(H$337:H$373,MATCH($F285,$B$337:$B$373,0))/VLOOKUP($F285,$B$337:$BB$373,MATCH(LEFT(TRIM(H$6),FIND("~",SUBSTITUTE(H$6,"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285))*HLOOKUP(LEFT(TRIM(H$6),FIND("~",SUBSTITUTE(H$6," ","~",LEN(TRIM(H$6))-LEN(SUBSTITUTE(TRIM(H$6)," ",""))))-1)&amp;" Total",$B$6:$BB$373,ROW($A285)-5,FALSE))</f>
        <v>15187.788749556112</v>
      </c>
      <c r="I285" s="10">
        <f ca="1">IF(I$5&lt;&gt;"",HLOOKUP(I$5,Functionalization!$G$6:$R$373,ROW($A285)-5,FALSE),IFERROR(INDEX(I$337:I$373,MATCH($F285,$B$337:$B$373,0))/VLOOKUP($F285,$B$337:$BB$373,MATCH(LEFT(TRIM(I$6),FIND("~",SUBSTITUTE(I$6,"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285))*HLOOKUP(LEFT(TRIM(I$6),FIND("~",SUBSTITUTE(I$6," ","~",LEN(TRIM(I$6))-LEN(SUBSTITUTE(TRIM(I$6)," ",""))))-1)&amp;" Total",$B$6:$BB$373,ROW($A285)-5,FALSE))</f>
        <v>0</v>
      </c>
      <c r="J285" s="10">
        <f ca="1">IF(J$5&lt;&gt;"",HLOOKUP(J$5,Functionalization!$G$6:$R$373,ROW($A285)-5,FALSE),IFERROR(INDEX(J$337:J$373,MATCH($F285,$B$337:$B$373,0))/VLOOKUP($F285,$B$337:$BB$373,MATCH(LEFT(TRIM(J$6),FIND("~",SUBSTITUTE(J$6,"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285))*HLOOKUP(LEFT(TRIM(J$6),FIND("~",SUBSTITUTE(J$6," ","~",LEN(TRIM(J$6))-LEN(SUBSTITUTE(TRIM(J$6)," ",""))))-1)&amp;" Total",$B$6:$BB$373,ROW($A285)-5,FALSE))</f>
        <v>5281.651522860042</v>
      </c>
      <c r="K285" s="10">
        <f ca="1">IF(K$5&lt;&gt;"",HLOOKUP(K$5,Functionalization!$G$6:$R$373,ROW($A285)-5,FALSE),IFERROR(INDEX(K$337:K$373,MATCH($F285,$B$337:$B$373,0))/VLOOKUP($F285,$B$337:$BB$373,MATCH(LEFT(TRIM(K$6),FIND("~",SUBSTITUTE(K$6,"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285))*HLOOKUP(LEFT(TRIM(K$6),FIND("~",SUBSTITUTE(K$6," ","~",LEN(TRIM(K$6))-LEN(SUBSTITUTE(TRIM(K$6)," ",""))))-1)&amp;" Total",$B$6:$BB$373,ROW($A285)-5,FALSE))</f>
        <v>11666.559727583845</v>
      </c>
      <c r="L285" s="10">
        <f ca="1">IF(L$5&lt;&gt;"",HLOOKUP(L$5,Functionalization!$G$6:$R$373,ROW($A285)-5,FALSE),IFERROR(INDEX(L$337:L$373,MATCH($F285,$B$337:$B$373,0))/VLOOKUP($F285,$B$337:$BB$373,MATCH(LEFT(TRIM(L$6),FIND("~",SUBSTITUTE(L$6,"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285))*HLOOKUP(LEFT(TRIM(L$6),FIND("~",SUBSTITUTE(L$6," ","~",LEN(TRIM(L$6))-LEN(SUBSTITUTE(TRIM(L$6)," ",""))))-1)&amp;" Total",$B$6:$BB$373,ROW($A285)-5,FALSE))</f>
        <v>0</v>
      </c>
      <c r="M285" s="10">
        <f ca="1">IF(M$5&lt;&gt;"",HLOOKUP(M$5,Functionalization!$G$6:$R$373,ROW($A285)-5,FALSE),IFERROR(INDEX(M$337:M$373,MATCH($F285,$B$337:$B$373,0))/VLOOKUP($F285,$B$337:$BB$373,MATCH(LEFT(TRIM(M$6),FIND("~",SUBSTITUTE(M$6,"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285))*HLOOKUP(LEFT(TRIM(M$6),FIND("~",SUBSTITUTE(M$6," ","~",LEN(TRIM(M$6))-LEN(SUBSTITUTE(TRIM(M$6)," ",""))))-1)&amp;" Total",$B$6:$BB$373,ROW($A285)-5,FALSE))</f>
        <v>0</v>
      </c>
      <c r="N285" s="10">
        <f ca="1">IF(N$5&lt;&gt;"",HLOOKUP(N$5,Functionalization!$G$6:$R$373,ROW($A285)-5,FALSE),IFERROR(INDEX(N$337:N$373,MATCH($F285,$B$337:$B$373,0))/VLOOKUP($F285,$B$337:$BB$373,MATCH(LEFT(TRIM(N$6),FIND("~",SUBSTITUTE(N$6,"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285))*HLOOKUP(LEFT(TRIM(N$6),FIND("~",SUBSTITUTE(N$6," ","~",LEN(TRIM(N$6))-LEN(SUBSTITUTE(TRIM(N$6)," ",""))))-1)&amp;" Total",$B$6:$BB$373,ROW($A285)-5,FALSE))</f>
        <v>11666.559727583845</v>
      </c>
      <c r="O285" s="10">
        <f ca="1">IF(O$5&lt;&gt;"",HLOOKUP(O$5,Functionalization!$G$6:$R$373,ROW($A285)-5,FALSE),IFERROR(INDEX(O$337:O$373,MATCH($F285,$B$337:$B$373,0))/VLOOKUP($F285,$B$337:$BB$373,MATCH(LEFT(TRIM(O$6),FIND("~",SUBSTITUTE(O$6,"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285))*HLOOKUP(LEFT(TRIM(O$6),FIND("~",SUBSTITUTE(O$6," ","~",LEN(TRIM(O$6))-LEN(SUBSTITUTE(TRIM(O$6)," ",""))))-1)&amp;" Total",$B$6:$BB$373,ROW($A285)-5,FALSE))</f>
        <v>0</v>
      </c>
      <c r="P285" s="10">
        <f ca="1">IF(P$5&lt;&gt;"",HLOOKUP(P$5,Functionalization!$G$6:$R$373,ROW($A285)-5,FALSE),IFERROR(INDEX(P$337:P$373,MATCH($F285,$B$337:$B$373,0))/VLOOKUP($F285,$B$337:$BB$373,MATCH(LEFT(TRIM(P$6),FIND("~",SUBSTITUTE(P$6,"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285))*HLOOKUP(LEFT(TRIM(P$6),FIND("~",SUBSTITUTE(P$6," ","~",LEN(TRIM(P$6))-LEN(SUBSTITUTE(TRIM(P$6)," ",""))))-1)&amp;" Total",$B$6:$BB$373,ROW($A285)-5,FALSE))</f>
        <v>0</v>
      </c>
      <c r="Q285" s="10">
        <f ca="1">IF(Q$5&lt;&gt;"",HLOOKUP(Q$5,Functionalization!$G$6:$R$373,ROW($A285)-5,FALSE),IFERROR(INDEX(Q$337:Q$373,MATCH($F285,$B$337:$B$373,0))/VLOOKUP($F285,$B$337:$BB$373,MATCH(LEFT(TRIM(Q$6),FIND("~",SUBSTITUTE(Q$6,"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285))*HLOOKUP(LEFT(TRIM(Q$6),FIND("~",SUBSTITUTE(Q$6," ","~",LEN(TRIM(Q$6))-LEN(SUBSTITUTE(TRIM(Q$6)," ",""))))-1)&amp;" Total",$B$6:$BB$373,ROW($A285)-5,FALSE))</f>
        <v>0</v>
      </c>
      <c r="R285" s="10">
        <f ca="1">IF(R$5&lt;&gt;"",HLOOKUP(R$5,Functionalization!$G$6:$R$373,ROW($A285)-5,FALSE),IFERROR(INDEX(R$337:R$373,MATCH($F285,$B$337:$B$373,0))/VLOOKUP($F285,$B$337:$BB$373,MATCH(LEFT(TRIM(R$6),FIND("~",SUBSTITUTE(R$6,"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285))*HLOOKUP(LEFT(TRIM(R$6),FIND("~",SUBSTITUTE(R$6," ","~",LEN(TRIM(R$6))-LEN(SUBSTITUTE(TRIM(R$6)," ",""))))-1)&amp;" Total",$B$6:$BB$373,ROW($A285)-5,FALSE))</f>
        <v>0</v>
      </c>
      <c r="S285" s="10">
        <f ca="1">IF(S$5&lt;&gt;"",HLOOKUP(S$5,Functionalization!$G$6:$R$373,ROW($A285)-5,FALSE),IFERROR(INDEX(S$337:S$373,MATCH($F285,$B$337:$B$373,0))/VLOOKUP($F285,$B$337:$BB$373,MATCH(LEFT(TRIM(S$6),FIND("~",SUBSTITUTE(S$6,"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285))*HLOOKUP(LEFT(TRIM(S$6),FIND("~",SUBSTITUTE(S$6," ","~",LEN(TRIM(S$6))-LEN(SUBSTITUTE(TRIM(S$6)," ",""))))-1)&amp;" Total",$B$6:$BB$373,ROW($A285)-5,FALSE))</f>
        <v>0</v>
      </c>
      <c r="T285" s="10">
        <f ca="1">IF(T$5&lt;&gt;"",HLOOKUP(T$5,Functionalization!$G$6:$R$373,ROW($A285)-5,FALSE),IFERROR(INDEX(T$337:T$373,MATCH($F285,$B$337:$B$373,0))/VLOOKUP($F285,$B$337:$BB$373,MATCH(LEFT(TRIM(T$6),FIND("~",SUBSTITUTE(T$6,"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285))*HLOOKUP(LEFT(TRIM(T$6),FIND("~",SUBSTITUTE(T$6," ","~",LEN(TRIM(T$6))-LEN(SUBSTITUTE(TRIM(T$6)," ",""))))-1)&amp;" Total",$B$6:$BB$373,ROW($A285)-5,FALSE))</f>
        <v>0</v>
      </c>
      <c r="U285" s="10">
        <f ca="1">IF(U$5&lt;&gt;"",HLOOKUP(U$5,Functionalization!$G$6:$R$373,ROW($A285)-5,FALSE),IFERROR(INDEX(U$337:U$373,MATCH($F285,$B$337:$B$373,0))/VLOOKUP($F285,$B$337:$BB$373,MATCH(LEFT(TRIM(U$6),FIND("~",SUBSTITUTE(U$6,"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285))*HLOOKUP(LEFT(TRIM(U$6),FIND("~",SUBSTITUTE(U$6," ","~",LEN(TRIM(U$6))-LEN(SUBSTITUTE(TRIM(U$6)," ",""))))-1)&amp;" Total",$B$6:$BB$373,ROW($A285)-5,FALSE))</f>
        <v>0</v>
      </c>
      <c r="V285" s="10">
        <f ca="1">IF(V$5&lt;&gt;"",HLOOKUP(V$5,Functionalization!$G$6:$R$373,ROW($A285)-5,FALSE),IFERROR(INDEX(V$337:V$373,MATCH($F285,$B$337:$B$373,0))/VLOOKUP($F285,$B$337:$BB$373,MATCH(LEFT(TRIM(V$6),FIND("~",SUBSTITUTE(V$6,"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285))*HLOOKUP(LEFT(TRIM(V$6),FIND("~",SUBSTITUTE(V$6," ","~",LEN(TRIM(V$6))-LEN(SUBSTITUTE(TRIM(V$6)," ",""))))-1)&amp;" Total",$B$6:$BB$373,ROW($A285)-5,FALSE))</f>
        <v>0</v>
      </c>
      <c r="W285" s="10">
        <f ca="1">IF(W$5&lt;&gt;"",HLOOKUP(W$5,Functionalization!$G$6:$R$373,ROW($A285)-5,FALSE),IFERROR(INDEX(W$337:W$373,MATCH($F285,$B$337:$B$373,0))/VLOOKUP($F285,$B$337:$BB$373,MATCH(LEFT(TRIM(W$6),FIND("~",SUBSTITUTE(W$6,"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285))*HLOOKUP(LEFT(TRIM(W$6),FIND("~",SUBSTITUTE(W$6," ","~",LEN(TRIM(W$6))-LEN(SUBSTITUTE(TRIM(W$6)," ",""))))-1)&amp;" Total",$B$6:$BB$373,ROW($A285)-5,FALSE))</f>
        <v>0</v>
      </c>
      <c r="X285" s="10">
        <f ca="1">IF(X$5&lt;&gt;"",HLOOKUP(X$5,Functionalization!$G$6:$R$373,ROW($A285)-5,FALSE),IFERROR(INDEX(X$337:X$373,MATCH($F285,$B$337:$B$373,0))/VLOOKUP($F285,$B$337:$BB$373,MATCH(LEFT(TRIM(X$6),FIND("~",SUBSTITUTE(X$6,"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285))*HLOOKUP(LEFT(TRIM(X$6),FIND("~",SUBSTITUTE(X$6," ","~",LEN(TRIM(X$6))-LEN(SUBSTITUTE(TRIM(X$6)," ",""))))-1)&amp;" Total",$B$6:$BB$373,ROW($A285)-5,FALSE))</f>
        <v>0</v>
      </c>
      <c r="Y285" s="10">
        <f ca="1">IF(Y$5&lt;&gt;"",HLOOKUP(Y$5,Functionalization!$G$6:$R$373,ROW($A285)-5,FALSE),IFERROR(INDEX(Y$337:Y$373,MATCH($F285,$B$337:$B$373,0))/VLOOKUP($F285,$B$337:$BB$373,MATCH(LEFT(TRIM(Y$6),FIND("~",SUBSTITUTE(Y$6,"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285))*HLOOKUP(LEFT(TRIM(Y$6),FIND("~",SUBSTITUTE(Y$6," ","~",LEN(TRIM(Y$6))-LEN(SUBSTITUTE(TRIM(Y$6)," ",""))))-1)&amp;" Total",$B$6:$BB$373,ROW($A285)-5,FALSE))</f>
        <v>0</v>
      </c>
      <c r="Z285" s="10">
        <f ca="1">IF(Z$5&lt;&gt;"",HLOOKUP(Z$5,Functionalization!$G$6:$R$373,ROW($A285)-5,FALSE),IFERROR(INDEX(Z$337:Z$373,MATCH($F285,$B$337:$B$373,0))/VLOOKUP($F285,$B$337:$BB$373,MATCH(LEFT(TRIM(Z$6),FIND("~",SUBSTITUTE(Z$6,"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285))*HLOOKUP(LEFT(TRIM(Z$6),FIND("~",SUBSTITUTE(Z$6," ","~",LEN(TRIM(Z$6))-LEN(SUBSTITUTE(TRIM(Z$6)," ",""))))-1)&amp;" Total",$B$6:$BB$373,ROW($A285)-5,FALSE))</f>
        <v>0</v>
      </c>
      <c r="AA285" s="10">
        <f ca="1">IF(AA$5&lt;&gt;"",HLOOKUP(AA$5,Functionalization!$G$6:$R$373,ROW($A285)-5,FALSE),IFERROR(INDEX(AA$337:AA$373,MATCH($F285,$B$337:$B$373,0))/VLOOKUP($F285,$B$337:$BB$373,MATCH(LEFT(TRIM(AA$6),FIND("~",SUBSTITUTE(AA$6,"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285))*HLOOKUP(LEFT(TRIM(AA$6),FIND("~",SUBSTITUTE(AA$6," ","~",LEN(TRIM(AA$6))-LEN(SUBSTITUTE(TRIM(AA$6)," ",""))))-1)&amp;" Total",$B$6:$BB$373,ROW($A285)-5,FALSE))</f>
        <v>0</v>
      </c>
      <c r="AB285" s="10">
        <f ca="1">IF(AB$5&lt;&gt;"",HLOOKUP(AB$5,Functionalization!$G$6:$R$373,ROW($A285)-5,FALSE),IFERROR(INDEX(AB$337:AB$373,MATCH($F285,$B$337:$B$373,0))/VLOOKUP($F285,$B$337:$BB$373,MATCH(LEFT(TRIM(AB$6),FIND("~",SUBSTITUTE(AB$6,"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285))*HLOOKUP(LEFT(TRIM(AB$6),FIND("~",SUBSTITUTE(AB$6," ","~",LEN(TRIM(AB$6))-LEN(SUBSTITUTE(TRIM(AB$6)," ",""))))-1)&amp;" Total",$B$6:$BB$373,ROW($A285)-5,FALSE))</f>
        <v>0</v>
      </c>
      <c r="AC285" s="10">
        <f ca="1">IF(AC$5&lt;&gt;"",HLOOKUP(AC$5,Functionalization!$G$6:$R$373,ROW($A285)-5,FALSE),IFERROR(INDEX(AC$337:AC$373,MATCH($F285,$B$337:$B$373,0))/VLOOKUP($F285,$B$337:$BB$373,MATCH(LEFT(TRIM(AC$6),FIND("~",SUBSTITUTE(AC$6,"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285))*HLOOKUP(LEFT(TRIM(AC$6),FIND("~",SUBSTITUTE(AC$6," ","~",LEN(TRIM(AC$6))-LEN(SUBSTITUTE(TRIM(AC$6)," ",""))))-1)&amp;" Total",$B$6:$BB$373,ROW($A285)-5,FALSE))</f>
        <v>0</v>
      </c>
      <c r="AD285" s="10">
        <f ca="1">IF(AD$5&lt;&gt;"",HLOOKUP(AD$5,Functionalization!$G$6:$R$373,ROW($A285)-5,FALSE),IFERROR(INDEX(AD$337:AD$373,MATCH($F285,$B$337:$B$373,0))/VLOOKUP($F285,$B$337:$BB$373,MATCH(LEFT(TRIM(AD$6),FIND("~",SUBSTITUTE(AD$6,"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285))*HLOOKUP(LEFT(TRIM(AD$6),FIND("~",SUBSTITUTE(AD$6," ","~",LEN(TRIM(AD$6))-LEN(SUBSTITUTE(TRIM(AD$6)," ",""))))-1)&amp;" Total",$B$6:$BB$373,ROW($A285)-5,FALSE))</f>
        <v>0</v>
      </c>
      <c r="AE285" s="10">
        <f ca="1">IF(AE$5&lt;&gt;"",HLOOKUP(AE$5,Functionalization!$G$6:$R$373,ROW($A285)-5,FALSE),IFERROR(INDEX(AE$337:AE$373,MATCH($F285,$B$337:$B$373,0))/VLOOKUP($F285,$B$337:$BB$373,MATCH(LEFT(TRIM(AE$6),FIND("~",SUBSTITUTE(AE$6,"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285))*HLOOKUP(LEFT(TRIM(AE$6),FIND("~",SUBSTITUTE(AE$6," ","~",LEN(TRIM(AE$6))-LEN(SUBSTITUTE(TRIM(AE$6)," ",""))))-1)&amp;" Total",$B$6:$BB$373,ROW($A285)-5,FALSE))</f>
        <v>0</v>
      </c>
      <c r="AF285" s="10">
        <f ca="1">IF(AF$5&lt;&gt;"",HLOOKUP(AF$5,Functionalization!$G$6:$R$373,ROW($A285)-5,FALSE),IFERROR(INDEX(AF$337:AF$373,MATCH($F285,$B$337:$B$373,0))/VLOOKUP($F285,$B$337:$BB$373,MATCH(LEFT(TRIM(AF$6),FIND("~",SUBSTITUTE(AF$6,"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285))*HLOOKUP(LEFT(TRIM(AF$6),FIND("~",SUBSTITUTE(AF$6," ","~",LEN(TRIM(AF$6))-LEN(SUBSTITUTE(TRIM(AF$6)," ",""))))-1)&amp;" Total",$B$6:$BB$373,ROW($A285)-5,FALSE))</f>
        <v>0</v>
      </c>
      <c r="AG285" s="10">
        <f ca="1">IF(AG$5&lt;&gt;"",HLOOKUP(AG$5,Functionalization!$G$6:$R$373,ROW($A285)-5,FALSE),IFERROR(INDEX(AG$337:AG$373,MATCH($F285,$B$337:$B$373,0))/VLOOKUP($F285,$B$337:$BB$373,MATCH(LEFT(TRIM(AG$6),FIND("~",SUBSTITUTE(AG$6,"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285))*HLOOKUP(LEFT(TRIM(AG$6),FIND("~",SUBSTITUTE(AG$6," ","~",LEN(TRIM(AG$6))-LEN(SUBSTITUTE(TRIM(AG$6)," ",""))))-1)&amp;" Total",$B$6:$BB$373,ROW($A285)-5,FALSE))</f>
        <v>0</v>
      </c>
      <c r="AH285" s="10">
        <f ca="1">IF(AH$5&lt;&gt;"",HLOOKUP(AH$5,Functionalization!$G$6:$R$373,ROW($A285)-5,FALSE),IFERROR(INDEX(AH$337:AH$373,MATCH($F285,$B$337:$B$373,0))/VLOOKUP($F285,$B$337:$BB$373,MATCH(LEFT(TRIM(AH$6),FIND("~",SUBSTITUTE(AH$6,"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285))*HLOOKUP(LEFT(TRIM(AH$6),FIND("~",SUBSTITUTE(AH$6," ","~",LEN(TRIM(AH$6))-LEN(SUBSTITUTE(TRIM(AH$6)," ",""))))-1)&amp;" Total",$B$6:$BB$373,ROW($A285)-5,FALSE))</f>
        <v>0</v>
      </c>
      <c r="AI285" s="10">
        <f ca="1">IF(AI$5&lt;&gt;"",HLOOKUP(AI$5,Functionalization!$G$6:$R$373,ROW($A285)-5,FALSE),IFERROR(INDEX(AI$337:AI$373,MATCH($F285,$B$337:$B$373,0))/VLOOKUP($F285,$B$337:$BB$373,MATCH(LEFT(TRIM(AI$6),FIND("~",SUBSTITUTE(AI$6,"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285))*HLOOKUP(LEFT(TRIM(AI$6),FIND("~",SUBSTITUTE(AI$6," ","~",LEN(TRIM(AI$6))-LEN(SUBSTITUTE(TRIM(AI$6)," ",""))))-1)&amp;" Total",$B$6:$BB$373,ROW($A285)-5,FALSE))</f>
        <v>0</v>
      </c>
      <c r="AJ285" s="10">
        <f ca="1">IF(AJ$5&lt;&gt;"",HLOOKUP(AJ$5,Functionalization!$G$6:$R$373,ROW($A285)-5,FALSE),IFERROR(INDEX(AJ$337:AJ$373,MATCH($F285,$B$337:$B$373,0))/VLOOKUP($F285,$B$337:$BB$373,MATCH(LEFT(TRIM(AJ$6),FIND("~",SUBSTITUTE(AJ$6,"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285))*HLOOKUP(LEFT(TRIM(AJ$6),FIND("~",SUBSTITUTE(AJ$6," ","~",LEN(TRIM(AJ$6))-LEN(SUBSTITUTE(TRIM(AJ$6)," ",""))))-1)&amp;" Total",$B$6:$BB$373,ROW($A285)-5,FALSE))</f>
        <v>0</v>
      </c>
      <c r="AK285" s="10">
        <f ca="1">IF(AK$5&lt;&gt;"",HLOOKUP(AK$5,Functionalization!$G$6:$R$373,ROW($A285)-5,FALSE),IFERROR(INDEX(AK$337:AK$373,MATCH($F285,$B$337:$B$373,0))/VLOOKUP($F285,$B$337:$BB$373,MATCH(LEFT(TRIM(AK$6),FIND("~",SUBSTITUTE(AK$6,"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285))*HLOOKUP(LEFT(TRIM(AK$6),FIND("~",SUBSTITUTE(AK$6," ","~",LEN(TRIM(AK$6))-LEN(SUBSTITUTE(TRIM(AK$6)," ",""))))-1)&amp;" Total",$B$6:$BB$373,ROW($A285)-5,FALSE))</f>
        <v>0</v>
      </c>
      <c r="AL285" s="10">
        <f ca="1">IF(AL$5&lt;&gt;"",HLOOKUP(AL$5,Functionalization!$G$6:$R$373,ROW($A285)-5,FALSE),IFERROR(INDEX(AL$337:AL$373,MATCH($F285,$B$337:$B$373,0))/VLOOKUP($F285,$B$337:$BB$373,MATCH(LEFT(TRIM(AL$6),FIND("~",SUBSTITUTE(AL$6,"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285))*HLOOKUP(LEFT(TRIM(AL$6),FIND("~",SUBSTITUTE(AL$6," ","~",LEN(TRIM(AL$6))-LEN(SUBSTITUTE(TRIM(AL$6)," ",""))))-1)&amp;" Total",$B$6:$BB$373,ROW($A285)-5,FALSE))</f>
        <v>0</v>
      </c>
      <c r="AM285" s="10">
        <f ca="1">IF(AM$5&lt;&gt;"",HLOOKUP(AM$5,Functionalization!$G$6:$R$373,ROW($A285)-5,FALSE),IFERROR(INDEX(AM$337:AM$373,MATCH($F285,$B$337:$B$373,0))/VLOOKUP($F285,$B$337:$BB$373,MATCH(LEFT(TRIM(AM$6),FIND("~",SUBSTITUTE(AM$6,"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285))*HLOOKUP(LEFT(TRIM(AM$6),FIND("~",SUBSTITUTE(AM$6," ","~",LEN(TRIM(AM$6))-LEN(SUBSTITUTE(TRIM(AM$6)," ",""))))-1)&amp;" Total",$B$6:$BB$373,ROW($A285)-5,FALSE))</f>
        <v>0</v>
      </c>
      <c r="AN285" s="10">
        <f ca="1">IF(AN$5&lt;&gt;"",HLOOKUP(AN$5,Functionalization!$G$6:$R$373,ROW($A285)-5,FALSE),IFERROR(INDEX(AN$337:AN$373,MATCH($F285,$B$337:$B$373,0))/VLOOKUP($F285,$B$337:$BB$373,MATCH(LEFT(TRIM(AN$6),FIND("~",SUBSTITUTE(AN$6,"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285))*HLOOKUP(LEFT(TRIM(AN$6),FIND("~",SUBSTITUTE(AN$6," ","~",LEN(TRIM(AN$6))-LEN(SUBSTITUTE(TRIM(AN$6)," ",""))))-1)&amp;" Total",$B$6:$BB$373,ROW($A285)-5,FALSE))</f>
        <v>0</v>
      </c>
      <c r="AO285" s="10">
        <f ca="1">IF(AO$5&lt;&gt;"",HLOOKUP(AO$5,Functionalization!$G$6:$R$373,ROW($A285)-5,FALSE),IFERROR(INDEX(AO$337:AO$373,MATCH($F285,$B$337:$B$373,0))/VLOOKUP($F285,$B$337:$BB$373,MATCH(LEFT(TRIM(AO$6),FIND("~",SUBSTITUTE(AO$6,"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285))*HLOOKUP(LEFT(TRIM(AO$6),FIND("~",SUBSTITUTE(AO$6," ","~",LEN(TRIM(AO$6))-LEN(SUBSTITUTE(TRIM(AO$6)," ",""))))-1)&amp;" Total",$B$6:$BB$373,ROW($A285)-5,FALSE))</f>
        <v>0</v>
      </c>
      <c r="AP285" s="10">
        <f ca="1">IF(AP$5&lt;&gt;"",HLOOKUP(AP$5,Functionalization!$G$6:$R$373,ROW($A285)-5,FALSE),IFERROR(INDEX(AP$337:AP$373,MATCH($F285,$B$337:$B$373,0))/VLOOKUP($F285,$B$337:$BB$373,MATCH(LEFT(TRIM(AP$6),FIND("~",SUBSTITUTE(AP$6,"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285))*HLOOKUP(LEFT(TRIM(AP$6),FIND("~",SUBSTITUTE(AP$6," ","~",LEN(TRIM(AP$6))-LEN(SUBSTITUTE(TRIM(AP$6)," ",""))))-1)&amp;" Total",$B$6:$BB$373,ROW($A285)-5,FALSE))</f>
        <v>0</v>
      </c>
      <c r="AQ285" s="10">
        <f ca="1">IF(AQ$5&lt;&gt;"",HLOOKUP(AQ$5,Functionalization!$G$6:$R$373,ROW($A285)-5,FALSE),IFERROR(INDEX(AQ$337:AQ$373,MATCH($F285,$B$337:$B$373,0))/VLOOKUP($F285,$B$337:$BB$373,MATCH(LEFT(TRIM(AQ$6),FIND("~",SUBSTITUTE(AQ$6,"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285))*HLOOKUP(LEFT(TRIM(AQ$6),FIND("~",SUBSTITUTE(AQ$6," ","~",LEN(TRIM(AQ$6))-LEN(SUBSTITUTE(TRIM(AQ$6)," ",""))))-1)&amp;" Total",$B$6:$BB$373,ROW($A285)-5,FALSE))</f>
        <v>0</v>
      </c>
      <c r="AR285" s="10">
        <f ca="1">IF(AR$5&lt;&gt;"",HLOOKUP(AR$5,Functionalization!$G$6:$R$373,ROW($A285)-5,FALSE),IFERROR(INDEX(AR$337:AR$373,MATCH($F285,$B$337:$B$373,0))/VLOOKUP($F285,$B$337:$BB$373,MATCH(LEFT(TRIM(AR$6),FIND("~",SUBSTITUTE(AR$6,"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285))*HLOOKUP(LEFT(TRIM(AR$6),FIND("~",SUBSTITUTE(AR$6," ","~",LEN(TRIM(AR$6))-LEN(SUBSTITUTE(TRIM(AR$6)," ",""))))-1)&amp;" Total",$B$6:$BB$373,ROW($A285)-5,FALSE))</f>
        <v>0</v>
      </c>
      <c r="AS285" s="10">
        <f ca="1">IF(AS$5&lt;&gt;"",HLOOKUP(AS$5,Functionalization!$G$6:$R$373,ROW($A285)-5,FALSE),IFERROR(INDEX(AS$337:AS$373,MATCH($F285,$B$337:$B$373,0))/VLOOKUP($F285,$B$337:$BB$373,MATCH(LEFT(TRIM(AS$6),FIND("~",SUBSTITUTE(AS$6,"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285))*HLOOKUP(LEFT(TRIM(AS$6),FIND("~",SUBSTITUTE(AS$6," ","~",LEN(TRIM(AS$6))-LEN(SUBSTITUTE(TRIM(AS$6)," ",""))))-1)&amp;" Total",$B$6:$BB$373,ROW($A285)-5,FALSE))</f>
        <v>0</v>
      </c>
      <c r="AT285" s="10">
        <f ca="1">IF(AT$5&lt;&gt;"",HLOOKUP(AT$5,Functionalization!$G$6:$R$373,ROW($A285)-5,FALSE),IFERROR(INDEX(AT$337:AT$373,MATCH($F285,$B$337:$B$373,0))/VLOOKUP($F285,$B$337:$BB$373,MATCH(LEFT(TRIM(AT$6),FIND("~",SUBSTITUTE(AT$6,"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285))*HLOOKUP(LEFT(TRIM(AT$6),FIND("~",SUBSTITUTE(AT$6," ","~",LEN(TRIM(AT$6))-LEN(SUBSTITUTE(TRIM(AT$6)," ",""))))-1)&amp;" Total",$B$6:$BB$373,ROW($A285)-5,FALSE))</f>
        <v>0</v>
      </c>
      <c r="AU285" s="10">
        <f ca="1">IF(AU$5&lt;&gt;"",HLOOKUP(AU$5,Functionalization!$G$6:$R$373,ROW($A285)-5,FALSE),IFERROR(INDEX(AU$337:AU$373,MATCH($F285,$B$337:$B$373,0))/VLOOKUP($F285,$B$337:$BB$373,MATCH(LEFT(TRIM(AU$6),FIND("~",SUBSTITUTE(AU$6,"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285))*HLOOKUP(LEFT(TRIM(AU$6),FIND("~",SUBSTITUTE(AU$6," ","~",LEN(TRIM(AU$6))-LEN(SUBSTITUTE(TRIM(AU$6)," ",""))))-1)&amp;" Total",$B$6:$BB$373,ROW($A285)-5,FALSE))</f>
        <v>0</v>
      </c>
      <c r="AV285" s="10">
        <f ca="1">IF(AV$5&lt;&gt;"",HLOOKUP(AV$5,Functionalization!$G$6:$R$373,ROW($A285)-5,FALSE),IFERROR(INDEX(AV$337:AV$373,MATCH($F285,$B$337:$B$373,0))/VLOOKUP($F285,$B$337:$BB$373,MATCH(LEFT(TRIM(AV$6),FIND("~",SUBSTITUTE(AV$6,"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285))*HLOOKUP(LEFT(TRIM(AV$6),FIND("~",SUBSTITUTE(AV$6," ","~",LEN(TRIM(AV$6))-LEN(SUBSTITUTE(TRIM(AV$6)," ",""))))-1)&amp;" Total",$B$6:$BB$373,ROW($A285)-5,FALSE))</f>
        <v>0</v>
      </c>
      <c r="AW285" s="10">
        <f ca="1">IF(AW$5&lt;&gt;"",HLOOKUP(AW$5,Functionalization!$G$6:$R$373,ROW($A285)-5,FALSE),IFERROR(INDEX(AW$337:AW$373,MATCH($F285,$B$337:$B$373,0))/VLOOKUP($F285,$B$337:$BB$373,MATCH(LEFT(TRIM(AW$6),FIND("~",SUBSTITUTE(AW$6,"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285))*HLOOKUP(LEFT(TRIM(AW$6),FIND("~",SUBSTITUTE(AW$6," ","~",LEN(TRIM(AW$6))-LEN(SUBSTITUTE(TRIM(AW$6)," ",""))))-1)&amp;" Total",$B$6:$BB$373,ROW($A285)-5,FALSE))</f>
        <v>0</v>
      </c>
      <c r="AX285" s="10">
        <f ca="1">IF(AX$5&lt;&gt;"",HLOOKUP(AX$5,Functionalization!$G$6:$R$373,ROW($A285)-5,FALSE),IFERROR(INDEX(AX$337:AX$373,MATCH($F285,$B$337:$B$373,0))/VLOOKUP($F285,$B$337:$BB$373,MATCH(LEFT(TRIM(AX$6),FIND("~",SUBSTITUTE(AX$6,"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285))*HLOOKUP(LEFT(TRIM(AX$6),FIND("~",SUBSTITUTE(AX$6," ","~",LEN(TRIM(AX$6))-LEN(SUBSTITUTE(TRIM(AX$6)," ",""))))-1)&amp;" Total",$B$6:$BB$373,ROW($A285)-5,FALSE))</f>
        <v>0</v>
      </c>
      <c r="AY285" s="10">
        <f ca="1">IF(AY$5&lt;&gt;"",HLOOKUP(AY$5,Functionalization!$G$6:$R$373,ROW($A285)-5,FALSE),IFERROR(INDEX(AY$337:AY$373,MATCH($F285,$B$337:$B$373,0))/VLOOKUP($F285,$B$337:$BB$373,MATCH(LEFT(TRIM(AY$6),FIND("~",SUBSTITUTE(AY$6,"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285))*HLOOKUP(LEFT(TRIM(AY$6),FIND("~",SUBSTITUTE(AY$6," ","~",LEN(TRIM(AY$6))-LEN(SUBSTITUTE(TRIM(AY$6)," ",""))))-1)&amp;" Total",$B$6:$BB$373,ROW($A285)-5,FALSE))</f>
        <v>0</v>
      </c>
      <c r="AZ285" s="10">
        <f ca="1">IF(AZ$5&lt;&gt;"",HLOOKUP(AZ$5,Functionalization!$G$6:$R$373,ROW($A285)-5,FALSE),IFERROR(INDEX(AZ$337:AZ$373,MATCH($F285,$B$337:$B$373,0))/VLOOKUP($F285,$B$337:$BB$373,MATCH(LEFT(TRIM(AZ$6),FIND("~",SUBSTITUTE(AZ$6,"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285))*HLOOKUP(LEFT(TRIM(AZ$6),FIND("~",SUBSTITUTE(AZ$6," ","~",LEN(TRIM(AZ$6))-LEN(SUBSTITUTE(TRIM(AZ$6)," ",""))))-1)&amp;" Total",$B$6:$BB$373,ROW($A285)-5,FALSE))</f>
        <v>0</v>
      </c>
      <c r="BA285" s="10">
        <f ca="1">IF(BA$5&lt;&gt;"",HLOOKUP(BA$5,Functionalization!$G$6:$R$373,ROW($A285)-5,FALSE),IFERROR(INDEX(BA$337:BA$373,MATCH($F285,$B$337:$B$373,0))/VLOOKUP($F285,$B$337:$BB$373,MATCH(LEFT(TRIM(BA$6),FIND("~",SUBSTITUTE(BA$6,"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285))*HLOOKUP(LEFT(TRIM(BA$6),FIND("~",SUBSTITUTE(BA$6," ","~",LEN(TRIM(BA$6))-LEN(SUBSTITUTE(TRIM(BA$6)," ",""))))-1)&amp;" Total",$B$6:$BB$373,ROW($A285)-5,FALSE))</f>
        <v>0</v>
      </c>
      <c r="BB285" s="10">
        <f ca="1">IF(BB$5&lt;&gt;"",HLOOKUP(BB$5,Functionalization!$G$6:$R$373,ROW($A285)-5,FALSE),IFERROR(INDEX(BB$337:BB$373,MATCH($F285,$B$337:$B$373,0))/VLOOKUP($F285,$B$337:$BB$373,MATCH(LEFT(TRIM(BB$6),FIND("~",SUBSTITUTE(BB$6,"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285))*HLOOKUP(LEFT(TRIM(BB$6),FIND("~",SUBSTITUTE(BB$6," ","~",LEN(TRIM(BB$6))-LEN(SUBSTITUTE(TRIM(BB$6)," ",""))))-1)&amp;" Total",$B$6:$BB$373,ROW($A285)-5,FALSE))</f>
        <v>0</v>
      </c>
      <c r="BD285">
        <f ca="1">IFERROR(IF(SUMIF($G$6:$BB$6,BD$6&amp;" Total",$G285:$BB285)-(SUMIF($G$6:$BB$6,BD$6&amp;" "&amp;'Input-Func_Class'!$D$22,$G285:$BB285)+IFERROR(SUMIF($G$6:$BB$6,BD$6&amp;" "&amp;'Input-Func_Class'!$E$22,$G285:$BB285),SUMIF($G$6:$BB$6,BD$6&amp;" "&amp;'Input-Func_Class'!$B$24,$G285:$BB285))+SUMIF($G$6:$BB$6,BD$6&amp;" "&amp;'Input-Func_Class'!$F$22,$G285:$BB285))&lt;Check_Limit,0,1),1)</f>
        <v>0</v>
      </c>
      <c r="BE285">
        <f ca="1">IFERROR(IF(SUMIF($G$6:$BB$6,BE$6&amp;" Total",$G285:$BB285)-(SUMIF($G$6:$BB$6,BE$6&amp;" "&amp;'Input-Func_Class'!$D$22,$G285:$BB285)+IFERROR(SUMIF($G$6:$BB$6,BE$6&amp;" "&amp;'Input-Func_Class'!$E$22,$G285:$BB285),SUMIF($G$6:$BB$6,BE$6&amp;" "&amp;'Input-Func_Class'!$B$24,$G285:$BB285))+SUMIF($G$6:$BB$6,BE$6&amp;" "&amp;'Input-Func_Class'!$F$22,$G285:$BB285))&lt;Check_Limit,0,1),1)</f>
        <v>0</v>
      </c>
      <c r="BF285">
        <f ca="1">IFERROR(IF(SUMIF($G$6:$BB$6,BF$6&amp;" Total",$G285:$BB285)-(SUMIF($G$6:$BB$6,BF$6&amp;" "&amp;'Input-Func_Class'!$D$22,$G285:$BB285)+IFERROR(SUMIF($G$6:$BB$6,BF$6&amp;" "&amp;'Input-Func_Class'!$E$22,$G285:$BB285),SUMIF($G$6:$BB$6,BF$6&amp;" "&amp;'Input-Func_Class'!$B$24,$G285:$BB285))+SUMIF($G$6:$BB$6,BF$6&amp;" "&amp;'Input-Func_Class'!$F$22,$G285:$BB285))&lt;Check_Limit,0,1),1)</f>
        <v>0</v>
      </c>
      <c r="BG285">
        <f ca="1">IFERROR(IF(SUMIF($G$6:$BB$6,BG$6&amp;" Total",$G285:$BB285)-(SUMIF($G$6:$BB$6,BG$6&amp;" "&amp;'Input-Func_Class'!$D$22,$G285:$BB285)+IFERROR(SUMIF($G$6:$BB$6,BG$6&amp;" "&amp;'Input-Func_Class'!$E$22,$G285:$BB285),SUMIF($G$6:$BB$6,BG$6&amp;" "&amp;'Input-Func_Class'!$B$24,$G285:$BB285))+SUMIF($G$6:$BB$6,BG$6&amp;" "&amp;'Input-Func_Class'!$F$22,$G285:$BB285))&lt;Check_Limit,0,1),1)</f>
        <v>0</v>
      </c>
      <c r="BH285">
        <f ca="1">IFERROR(IF(SUMIF($G$6:$BB$6,BH$6&amp;" Total",$G285:$BB285)-(SUMIF($G$6:$BB$6,BH$6&amp;" "&amp;'Input-Func_Class'!$D$22,$G285:$BB285)+IFERROR(SUMIF($G$6:$BB$6,BH$6&amp;" "&amp;'Input-Func_Class'!$E$22,$G285:$BB285),SUMIF($G$6:$BB$6,BH$6&amp;" "&amp;'Input-Func_Class'!$B$24,$G285:$BB285))+SUMIF($G$6:$BB$6,BH$6&amp;" "&amp;'Input-Func_Class'!$F$22,$G285:$BB285))&lt;Check_Limit,0,1),1)</f>
        <v>0</v>
      </c>
      <c r="BI285">
        <f ca="1">IFERROR(IF(SUMIF($G$6:$BB$6,BI$6&amp;" Total",$G285:$BB285)-(SUMIF($G$6:$BB$6,BI$6&amp;" "&amp;'Input-Func_Class'!$D$22,$G285:$BB285)+IFERROR(SUMIF($G$6:$BB$6,BI$6&amp;" "&amp;'Input-Func_Class'!$E$22,$G285:$BB285),SUMIF($G$6:$BB$6,BI$6&amp;" "&amp;'Input-Func_Class'!$B$24,$G285:$BB285))+SUMIF($G$6:$BB$6,BI$6&amp;" "&amp;'Input-Func_Class'!$F$22,$G285:$BB285))&lt;Check_Limit,0,1),1)</f>
        <v>0</v>
      </c>
      <c r="BJ285">
        <f ca="1">IFERROR(IF(SUMIF($G$6:$BB$6,BJ$6&amp;" Total",$G285:$BB285)-(SUMIF($G$6:$BB$6,BJ$6&amp;" "&amp;'Input-Func_Class'!$D$22,$G285:$BB285)+IFERROR(SUMIF($G$6:$BB$6,BJ$6&amp;" "&amp;'Input-Func_Class'!$E$22,$G285:$BB285),SUMIF($G$6:$BB$6,BJ$6&amp;" "&amp;'Input-Func_Class'!$B$24,$G285:$BB285))+SUMIF($G$6:$BB$6,BJ$6&amp;" "&amp;'Input-Func_Class'!$F$22,$G285:$BB285))&lt;Check_Limit,0,1),1)</f>
        <v>0</v>
      </c>
      <c r="BK285">
        <f ca="1">IFERROR(IF(SUMIF($G$6:$BB$6,BK$6&amp;" Total",$G285:$BB285)-(SUMIF($G$6:$BB$6,BK$6&amp;" "&amp;'Input-Func_Class'!$D$22,$G285:$BB285)+IFERROR(SUMIF($G$6:$BB$6,BK$6&amp;" "&amp;'Input-Func_Class'!$E$22,$G285:$BB285),SUMIF($G$6:$BB$6,BK$6&amp;" "&amp;'Input-Func_Class'!$B$24,$G285:$BB285))+SUMIF($G$6:$BB$6,BK$6&amp;" "&amp;'Input-Func_Class'!$F$22,$G285:$BB285))&lt;Check_Limit,0,1),1)</f>
        <v>0</v>
      </c>
      <c r="BL285">
        <f ca="1">IFERROR(IF(SUMIF($G$6:$BB$6,BL$6&amp;" Total",$G285:$BB285)-(SUMIF($G$6:$BB$6,BL$6&amp;" "&amp;'Input-Func_Class'!$D$22,$G285:$BB285)+IFERROR(SUMIF($G$6:$BB$6,BL$6&amp;" "&amp;'Input-Func_Class'!$E$22,$G285:$BB285),SUMIF($G$6:$BB$6,BL$6&amp;" "&amp;'Input-Func_Class'!$B$24,$G285:$BB285))+SUMIF($G$6:$BB$6,BL$6&amp;" "&amp;'Input-Func_Class'!$F$22,$G285:$BB285))&lt;Check_Limit,0,1),1)</f>
        <v>0</v>
      </c>
      <c r="BM285">
        <f ca="1">IFERROR(IF(SUMIF($G$6:$BB$6,BM$6&amp;" Total",$G285:$BB285)-(SUMIF($G$6:$BB$6,BM$6&amp;" "&amp;'Input-Func_Class'!$D$22,$G285:$BB285)+IFERROR(SUMIF($G$6:$BB$6,BM$6&amp;" "&amp;'Input-Func_Class'!$E$22,$G285:$BB285),SUMIF($G$6:$BB$6,BM$6&amp;" "&amp;'Input-Func_Class'!$B$24,$G285:$BB285))+SUMIF($G$6:$BB$6,BM$6&amp;" "&amp;'Input-Func_Class'!$F$22,$G285:$BB285))&lt;Check_Limit,0,1),1)</f>
        <v>0</v>
      </c>
      <c r="BN285">
        <f ca="1">IFERROR(IF(SUMIF($G$6:$BB$6,BN$6&amp;" Total",$G285:$BB285)-(SUMIF($G$6:$BB$6,BN$6&amp;" "&amp;'Input-Func_Class'!$D$22,$G285:$BB285)+IFERROR(SUMIF($G$6:$BB$6,BN$6&amp;" "&amp;'Input-Func_Class'!$E$22,$G285:$BB285),SUMIF($G$6:$BB$6,BN$6&amp;" "&amp;'Input-Func_Class'!$B$24,$G285:$BB285))+SUMIF($G$6:$BB$6,BN$6&amp;" "&amp;'Input-Func_Class'!$F$22,$G285:$BB285))&lt;Check_Limit,0,1),1)</f>
        <v>0</v>
      </c>
      <c r="BO285">
        <f ca="1">IFERROR(IF(SUMIF($G$6:$BB$6,BO$6&amp;" Total",$G285:$BB285)-(SUMIF($G$6:$BB$6,BO$6&amp;" "&amp;'Input-Func_Class'!$D$22,$G285:$BB285)+IFERROR(SUMIF($G$6:$BB$6,BO$6&amp;" "&amp;'Input-Func_Class'!$E$22,$G285:$BB285),SUMIF($G$6:$BB$6,BO$6&amp;" "&amp;'Input-Func_Class'!$B$24,$G285:$BB285))+SUMIF($G$6:$BB$6,BO$6&amp;" "&amp;'Input-Func_Class'!$F$22,$G285:$BB285))&lt;Check_Limit,0,1),1)</f>
        <v>0</v>
      </c>
    </row>
    <row r="286" spans="1:67" outlineLevel="1">
      <c r="A286" s="31">
        <f>IF(ISBLANK('Input-Accounts'!A286),"",'Input-Accounts'!A286)</f>
        <v>256</v>
      </c>
      <c r="B286" t="str">
        <f>IF(ISBLANK('Input-Accounts'!B286),"",'Input-Accounts'!B286)</f>
        <v>Subtotal - Distribution Plant</v>
      </c>
      <c r="C286" s="31" t="str">
        <f>IF(ISBLANK('Input-Accounts'!C286),"",'Input-Accounts'!C286)</f>
        <v/>
      </c>
      <c r="D286" s="123">
        <f>SUBTOTAL(9,D252:D285)</f>
        <v>22431719.130000003</v>
      </c>
      <c r="E286" s="10">
        <f t="shared" ca="1" si="72"/>
        <v>0</v>
      </c>
      <c r="G286" s="123">
        <f t="shared" ref="G286:BB286" ca="1" si="76">SUBTOTAL(9,G252:G285)</f>
        <v>9225677.6507864483</v>
      </c>
      <c r="H286" s="123">
        <f t="shared" ca="1" si="76"/>
        <v>6845211.2694289405</v>
      </c>
      <c r="I286" s="123">
        <f t="shared" ca="1" si="76"/>
        <v>0</v>
      </c>
      <c r="J286" s="123">
        <f t="shared" ca="1" si="76"/>
        <v>2380466.3813575064</v>
      </c>
      <c r="K286" s="123">
        <f t="shared" ca="1" si="76"/>
        <v>13206041.479213553</v>
      </c>
      <c r="L286" s="123">
        <f t="shared" ca="1" si="76"/>
        <v>0</v>
      </c>
      <c r="M286" s="123">
        <f t="shared" ca="1" si="76"/>
        <v>0</v>
      </c>
      <c r="N286" s="123">
        <f t="shared" ca="1" si="76"/>
        <v>13206041.479213553</v>
      </c>
      <c r="O286" s="123">
        <f t="shared" ca="1" si="76"/>
        <v>0</v>
      </c>
      <c r="P286" s="123">
        <f t="shared" ca="1" si="76"/>
        <v>0</v>
      </c>
      <c r="Q286" s="123">
        <f t="shared" ca="1" si="76"/>
        <v>0</v>
      </c>
      <c r="R286" s="123">
        <f t="shared" ca="1" si="76"/>
        <v>0</v>
      </c>
      <c r="S286" s="123">
        <f t="shared" ca="1" si="76"/>
        <v>0</v>
      </c>
      <c r="T286" s="123">
        <f t="shared" ca="1" si="76"/>
        <v>0</v>
      </c>
      <c r="U286" s="123">
        <f t="shared" ca="1" si="76"/>
        <v>0</v>
      </c>
      <c r="V286" s="123">
        <f t="shared" ca="1" si="76"/>
        <v>0</v>
      </c>
      <c r="W286" s="123">
        <f t="shared" ca="1" si="76"/>
        <v>0</v>
      </c>
      <c r="X286" s="123">
        <f t="shared" ca="1" si="76"/>
        <v>0</v>
      </c>
      <c r="Y286" s="123">
        <f t="shared" ca="1" si="76"/>
        <v>0</v>
      </c>
      <c r="Z286" s="123">
        <f t="shared" ca="1" si="76"/>
        <v>0</v>
      </c>
      <c r="AA286" s="123">
        <f t="shared" ca="1" si="76"/>
        <v>0</v>
      </c>
      <c r="AB286" s="123">
        <f t="shared" ca="1" si="76"/>
        <v>0</v>
      </c>
      <c r="AC286" s="123">
        <f t="shared" ca="1" si="76"/>
        <v>0</v>
      </c>
      <c r="AD286" s="123">
        <f t="shared" ca="1" si="76"/>
        <v>0</v>
      </c>
      <c r="AE286" s="123">
        <f t="shared" ca="1" si="76"/>
        <v>0</v>
      </c>
      <c r="AF286" s="123">
        <f t="shared" ca="1" si="76"/>
        <v>0</v>
      </c>
      <c r="AG286" s="123">
        <f t="shared" ca="1" si="76"/>
        <v>0</v>
      </c>
      <c r="AH286" s="123">
        <f t="shared" ca="1" si="76"/>
        <v>0</v>
      </c>
      <c r="AI286" s="123">
        <f t="shared" ca="1" si="76"/>
        <v>0</v>
      </c>
      <c r="AJ286" s="123">
        <f t="shared" ca="1" si="76"/>
        <v>0</v>
      </c>
      <c r="AK286" s="123">
        <f t="shared" ca="1" si="76"/>
        <v>0</v>
      </c>
      <c r="AL286" s="123">
        <f t="shared" ca="1" si="76"/>
        <v>0</v>
      </c>
      <c r="AM286" s="123">
        <f t="shared" ca="1" si="76"/>
        <v>0</v>
      </c>
      <c r="AN286" s="123">
        <f t="shared" ca="1" si="76"/>
        <v>0</v>
      </c>
      <c r="AO286" s="123">
        <f t="shared" ca="1" si="76"/>
        <v>0</v>
      </c>
      <c r="AP286" s="123">
        <f t="shared" ca="1" si="76"/>
        <v>0</v>
      </c>
      <c r="AQ286" s="123">
        <f t="shared" ca="1" si="76"/>
        <v>0</v>
      </c>
      <c r="AR286" s="123">
        <f t="shared" ca="1" si="76"/>
        <v>0</v>
      </c>
      <c r="AS286" s="123">
        <f t="shared" ca="1" si="76"/>
        <v>0</v>
      </c>
      <c r="AT286" s="123">
        <f t="shared" ca="1" si="76"/>
        <v>0</v>
      </c>
      <c r="AU286" s="123">
        <f t="shared" ca="1" si="76"/>
        <v>0</v>
      </c>
      <c r="AV286" s="123">
        <f t="shared" ca="1" si="76"/>
        <v>0</v>
      </c>
      <c r="AW286" s="123">
        <f t="shared" ca="1" si="76"/>
        <v>0</v>
      </c>
      <c r="AX286" s="123">
        <f t="shared" ca="1" si="76"/>
        <v>0</v>
      </c>
      <c r="AY286" s="123">
        <f t="shared" ca="1" si="76"/>
        <v>0</v>
      </c>
      <c r="AZ286" s="123">
        <f t="shared" ca="1" si="76"/>
        <v>0</v>
      </c>
      <c r="BA286" s="123">
        <f t="shared" ca="1" si="76"/>
        <v>0</v>
      </c>
      <c r="BB286" s="123">
        <f t="shared" ca="1" si="76"/>
        <v>0</v>
      </c>
      <c r="BD286">
        <f ca="1">IFERROR(IF(SUMIF($G$6:$BB$6,BD$6&amp;" Total",$G286:$BB286)-(SUMIF($G$6:$BB$6,BD$6&amp;" "&amp;'Input-Func_Class'!$D$22,$G286:$BB286)+IFERROR(SUMIF($G$6:$BB$6,BD$6&amp;" "&amp;'Input-Func_Class'!$E$22,$G286:$BB286),SUMIF($G$6:$BB$6,BD$6&amp;" "&amp;'Input-Func_Class'!$B$24,$G286:$BB286))+SUMIF($G$6:$BB$6,BD$6&amp;" "&amp;'Input-Func_Class'!$F$22,$G286:$BB286))&lt;Check_Limit,0,1),1)</f>
        <v>0</v>
      </c>
      <c r="BE286">
        <f ca="1">IFERROR(IF(SUMIF($G$6:$BB$6,BE$6&amp;" Total",$G286:$BB286)-(SUMIF($G$6:$BB$6,BE$6&amp;" "&amp;'Input-Func_Class'!$D$22,$G286:$BB286)+IFERROR(SUMIF($G$6:$BB$6,BE$6&amp;" "&amp;'Input-Func_Class'!$E$22,$G286:$BB286),SUMIF($G$6:$BB$6,BE$6&amp;" "&amp;'Input-Func_Class'!$B$24,$G286:$BB286))+SUMIF($G$6:$BB$6,BE$6&amp;" "&amp;'Input-Func_Class'!$F$22,$G286:$BB286))&lt;Check_Limit,0,1),1)</f>
        <v>0</v>
      </c>
      <c r="BF286">
        <f ca="1">IFERROR(IF(SUMIF($G$6:$BB$6,BF$6&amp;" Total",$G286:$BB286)-(SUMIF($G$6:$BB$6,BF$6&amp;" "&amp;'Input-Func_Class'!$D$22,$G286:$BB286)+IFERROR(SUMIF($G$6:$BB$6,BF$6&amp;" "&amp;'Input-Func_Class'!$E$22,$G286:$BB286),SUMIF($G$6:$BB$6,BF$6&amp;" "&amp;'Input-Func_Class'!$B$24,$G286:$BB286))+SUMIF($G$6:$BB$6,BF$6&amp;" "&amp;'Input-Func_Class'!$F$22,$G286:$BB286))&lt;Check_Limit,0,1),1)</f>
        <v>0</v>
      </c>
      <c r="BG286">
        <f ca="1">IFERROR(IF(SUMIF($G$6:$BB$6,BG$6&amp;" Total",$G286:$BB286)-(SUMIF($G$6:$BB$6,BG$6&amp;" "&amp;'Input-Func_Class'!$D$22,$G286:$BB286)+IFERROR(SUMIF($G$6:$BB$6,BG$6&amp;" "&amp;'Input-Func_Class'!$E$22,$G286:$BB286),SUMIF($G$6:$BB$6,BG$6&amp;" "&amp;'Input-Func_Class'!$B$24,$G286:$BB286))+SUMIF($G$6:$BB$6,BG$6&amp;" "&amp;'Input-Func_Class'!$F$22,$G286:$BB286))&lt;Check_Limit,0,1),1)</f>
        <v>0</v>
      </c>
      <c r="BH286">
        <f ca="1">IFERROR(IF(SUMIF($G$6:$BB$6,BH$6&amp;" Total",$G286:$BB286)-(SUMIF($G$6:$BB$6,BH$6&amp;" "&amp;'Input-Func_Class'!$D$22,$G286:$BB286)+IFERROR(SUMIF($G$6:$BB$6,BH$6&amp;" "&amp;'Input-Func_Class'!$E$22,$G286:$BB286),SUMIF($G$6:$BB$6,BH$6&amp;" "&amp;'Input-Func_Class'!$B$24,$G286:$BB286))+SUMIF($G$6:$BB$6,BH$6&amp;" "&amp;'Input-Func_Class'!$F$22,$G286:$BB286))&lt;Check_Limit,0,1),1)</f>
        <v>0</v>
      </c>
      <c r="BI286">
        <f ca="1">IFERROR(IF(SUMIF($G$6:$BB$6,BI$6&amp;" Total",$G286:$BB286)-(SUMIF($G$6:$BB$6,BI$6&amp;" "&amp;'Input-Func_Class'!$D$22,$G286:$BB286)+IFERROR(SUMIF($G$6:$BB$6,BI$6&amp;" "&amp;'Input-Func_Class'!$E$22,$G286:$BB286),SUMIF($G$6:$BB$6,BI$6&amp;" "&amp;'Input-Func_Class'!$B$24,$G286:$BB286))+SUMIF($G$6:$BB$6,BI$6&amp;" "&amp;'Input-Func_Class'!$F$22,$G286:$BB286))&lt;Check_Limit,0,1),1)</f>
        <v>0</v>
      </c>
      <c r="BJ286">
        <f ca="1">IFERROR(IF(SUMIF($G$6:$BB$6,BJ$6&amp;" Total",$G286:$BB286)-(SUMIF($G$6:$BB$6,BJ$6&amp;" "&amp;'Input-Func_Class'!$D$22,$G286:$BB286)+IFERROR(SUMIF($G$6:$BB$6,BJ$6&amp;" "&amp;'Input-Func_Class'!$E$22,$G286:$BB286),SUMIF($G$6:$BB$6,BJ$6&amp;" "&amp;'Input-Func_Class'!$B$24,$G286:$BB286))+SUMIF($G$6:$BB$6,BJ$6&amp;" "&amp;'Input-Func_Class'!$F$22,$G286:$BB286))&lt;Check_Limit,0,1),1)</f>
        <v>0</v>
      </c>
      <c r="BK286">
        <f ca="1">IFERROR(IF(SUMIF($G$6:$BB$6,BK$6&amp;" Total",$G286:$BB286)-(SUMIF($G$6:$BB$6,BK$6&amp;" "&amp;'Input-Func_Class'!$D$22,$G286:$BB286)+IFERROR(SUMIF($G$6:$BB$6,BK$6&amp;" "&amp;'Input-Func_Class'!$E$22,$G286:$BB286),SUMIF($G$6:$BB$6,BK$6&amp;" "&amp;'Input-Func_Class'!$B$24,$G286:$BB286))+SUMIF($G$6:$BB$6,BK$6&amp;" "&amp;'Input-Func_Class'!$F$22,$G286:$BB286))&lt;Check_Limit,0,1),1)</f>
        <v>0</v>
      </c>
      <c r="BL286">
        <f ca="1">IFERROR(IF(SUMIF($G$6:$BB$6,BL$6&amp;" Total",$G286:$BB286)-(SUMIF($G$6:$BB$6,BL$6&amp;" "&amp;'Input-Func_Class'!$D$22,$G286:$BB286)+IFERROR(SUMIF($G$6:$BB$6,BL$6&amp;" "&amp;'Input-Func_Class'!$E$22,$G286:$BB286),SUMIF($G$6:$BB$6,BL$6&amp;" "&amp;'Input-Func_Class'!$B$24,$G286:$BB286))+SUMIF($G$6:$BB$6,BL$6&amp;" "&amp;'Input-Func_Class'!$F$22,$G286:$BB286))&lt;Check_Limit,0,1),1)</f>
        <v>0</v>
      </c>
      <c r="BM286">
        <f ca="1">IFERROR(IF(SUMIF($G$6:$BB$6,BM$6&amp;" Total",$G286:$BB286)-(SUMIF($G$6:$BB$6,BM$6&amp;" "&amp;'Input-Func_Class'!$D$22,$G286:$BB286)+IFERROR(SUMIF($G$6:$BB$6,BM$6&amp;" "&amp;'Input-Func_Class'!$E$22,$G286:$BB286),SUMIF($G$6:$BB$6,BM$6&amp;" "&amp;'Input-Func_Class'!$B$24,$G286:$BB286))+SUMIF($G$6:$BB$6,BM$6&amp;" "&amp;'Input-Func_Class'!$F$22,$G286:$BB286))&lt;Check_Limit,0,1),1)</f>
        <v>0</v>
      </c>
      <c r="BN286">
        <f ca="1">IFERROR(IF(SUMIF($G$6:$BB$6,BN$6&amp;" Total",$G286:$BB286)-(SUMIF($G$6:$BB$6,BN$6&amp;" "&amp;'Input-Func_Class'!$D$22,$G286:$BB286)+IFERROR(SUMIF($G$6:$BB$6,BN$6&amp;" "&amp;'Input-Func_Class'!$E$22,$G286:$BB286),SUMIF($G$6:$BB$6,BN$6&amp;" "&amp;'Input-Func_Class'!$B$24,$G286:$BB286))+SUMIF($G$6:$BB$6,BN$6&amp;" "&amp;'Input-Func_Class'!$F$22,$G286:$BB286))&lt;Check_Limit,0,1),1)</f>
        <v>0</v>
      </c>
      <c r="BO286">
        <f ca="1">IFERROR(IF(SUMIF($G$6:$BB$6,BO$6&amp;" Total",$G286:$BB286)-(SUMIF($G$6:$BB$6,BO$6&amp;" "&amp;'Input-Func_Class'!$D$22,$G286:$BB286)+IFERROR(SUMIF($G$6:$BB$6,BO$6&amp;" "&amp;'Input-Func_Class'!$E$22,$G286:$BB286),SUMIF($G$6:$BB$6,BO$6&amp;" "&amp;'Input-Func_Class'!$B$24,$G286:$BB286))+SUMIF($G$6:$BB$6,BO$6&amp;" "&amp;'Input-Func_Class'!$F$22,$G286:$BB286))&lt;Check_Limit,0,1),1)</f>
        <v>0</v>
      </c>
    </row>
    <row r="287" spans="1:67" outlineLevel="1">
      <c r="A287" s="31" t="str">
        <f>IF(ISBLANK('Input-Accounts'!A287),"",'Input-Accounts'!A287)</f>
        <v/>
      </c>
      <c r="B287" s="53" t="str">
        <f>IF(ISBLANK('Input-Accounts'!B287),"",'Input-Accounts'!B287)</f>
        <v/>
      </c>
      <c r="C287" s="31" t="str">
        <f>IF(ISBLANK('Input-Accounts'!C287),"",'Input-Accounts'!C287)</f>
        <v/>
      </c>
      <c r="D287" s="10"/>
      <c r="E287" s="10">
        <f t="shared" si="72"/>
        <v>0</v>
      </c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/>
      <c r="AB287" s="10"/>
      <c r="AC287" s="10"/>
      <c r="AD287" s="10"/>
      <c r="AE287" s="10"/>
      <c r="AF287" s="10"/>
      <c r="AG287" s="10"/>
      <c r="AH287" s="10"/>
      <c r="AI287" s="10"/>
      <c r="AJ287" s="10"/>
      <c r="AK287" s="10"/>
      <c r="AL287" s="10"/>
      <c r="AM287" s="10"/>
      <c r="AN287" s="10"/>
      <c r="AO287" s="10"/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D287">
        <f>IFERROR(IF(SUMIF($G$6:$BB$6,BD$6&amp;" Total",$G287:$BB287)-(SUMIF($G$6:$BB$6,BD$6&amp;" "&amp;'Input-Func_Class'!$D$22,$G287:$BB287)+IFERROR(SUMIF($G$6:$BB$6,BD$6&amp;" "&amp;'Input-Func_Class'!$E$22,$G287:$BB287),SUMIF($G$6:$BB$6,BD$6&amp;" "&amp;'Input-Func_Class'!$B$24,$G287:$BB287))+SUMIF($G$6:$BB$6,BD$6&amp;" "&amp;'Input-Func_Class'!$F$22,$G287:$BB287))&lt;Check_Limit,0,1),1)</f>
        <v>0</v>
      </c>
      <c r="BE287">
        <f>IFERROR(IF(SUMIF($G$6:$BB$6,BE$6&amp;" Total",$G287:$BB287)-(SUMIF($G$6:$BB$6,BE$6&amp;" "&amp;'Input-Func_Class'!$D$22,$G287:$BB287)+IFERROR(SUMIF($G$6:$BB$6,BE$6&amp;" "&amp;'Input-Func_Class'!$E$22,$G287:$BB287),SUMIF($G$6:$BB$6,BE$6&amp;" "&amp;'Input-Func_Class'!$B$24,$G287:$BB287))+SUMIF($G$6:$BB$6,BE$6&amp;" "&amp;'Input-Func_Class'!$F$22,$G287:$BB287))&lt;Check_Limit,0,1),1)</f>
        <v>0</v>
      </c>
      <c r="BF287">
        <f>IFERROR(IF(SUMIF($G$6:$BB$6,BF$6&amp;" Total",$G287:$BB287)-(SUMIF($G$6:$BB$6,BF$6&amp;" "&amp;'Input-Func_Class'!$D$22,$G287:$BB287)+IFERROR(SUMIF($G$6:$BB$6,BF$6&amp;" "&amp;'Input-Func_Class'!$E$22,$G287:$BB287),SUMIF($G$6:$BB$6,BF$6&amp;" "&amp;'Input-Func_Class'!$B$24,$G287:$BB287))+SUMIF($G$6:$BB$6,BF$6&amp;" "&amp;'Input-Func_Class'!$F$22,$G287:$BB287))&lt;Check_Limit,0,1),1)</f>
        <v>0</v>
      </c>
      <c r="BG287">
        <f>IFERROR(IF(SUMIF($G$6:$BB$6,BG$6&amp;" Total",$G287:$BB287)-(SUMIF($G$6:$BB$6,BG$6&amp;" "&amp;'Input-Func_Class'!$D$22,$G287:$BB287)+IFERROR(SUMIF($G$6:$BB$6,BG$6&amp;" "&amp;'Input-Func_Class'!$E$22,$G287:$BB287),SUMIF($G$6:$BB$6,BG$6&amp;" "&amp;'Input-Func_Class'!$B$24,$G287:$BB287))+SUMIF($G$6:$BB$6,BG$6&amp;" "&amp;'Input-Func_Class'!$F$22,$G287:$BB287))&lt;Check_Limit,0,1),1)</f>
        <v>0</v>
      </c>
      <c r="BH287">
        <f>IFERROR(IF(SUMIF($G$6:$BB$6,BH$6&amp;" Total",$G287:$BB287)-(SUMIF($G$6:$BB$6,BH$6&amp;" "&amp;'Input-Func_Class'!$D$22,$G287:$BB287)+IFERROR(SUMIF($G$6:$BB$6,BH$6&amp;" "&amp;'Input-Func_Class'!$E$22,$G287:$BB287),SUMIF($G$6:$BB$6,BH$6&amp;" "&amp;'Input-Func_Class'!$B$24,$G287:$BB287))+SUMIF($G$6:$BB$6,BH$6&amp;" "&amp;'Input-Func_Class'!$F$22,$G287:$BB287))&lt;Check_Limit,0,1),1)</f>
        <v>0</v>
      </c>
      <c r="BI287">
        <f>IFERROR(IF(SUMIF($G$6:$BB$6,BI$6&amp;" Total",$G287:$BB287)-(SUMIF($G$6:$BB$6,BI$6&amp;" "&amp;'Input-Func_Class'!$D$22,$G287:$BB287)+IFERROR(SUMIF($G$6:$BB$6,BI$6&amp;" "&amp;'Input-Func_Class'!$E$22,$G287:$BB287),SUMIF($G$6:$BB$6,BI$6&amp;" "&amp;'Input-Func_Class'!$B$24,$G287:$BB287))+SUMIF($G$6:$BB$6,BI$6&amp;" "&amp;'Input-Func_Class'!$F$22,$G287:$BB287))&lt;Check_Limit,0,1),1)</f>
        <v>0</v>
      </c>
      <c r="BJ287">
        <f>IFERROR(IF(SUMIF($G$6:$BB$6,BJ$6&amp;" Total",$G287:$BB287)-(SUMIF($G$6:$BB$6,BJ$6&amp;" "&amp;'Input-Func_Class'!$D$22,$G287:$BB287)+IFERROR(SUMIF($G$6:$BB$6,BJ$6&amp;" "&amp;'Input-Func_Class'!$E$22,$G287:$BB287),SUMIF($G$6:$BB$6,BJ$6&amp;" "&amp;'Input-Func_Class'!$B$24,$G287:$BB287))+SUMIF($G$6:$BB$6,BJ$6&amp;" "&amp;'Input-Func_Class'!$F$22,$G287:$BB287))&lt;Check_Limit,0,1),1)</f>
        <v>0</v>
      </c>
      <c r="BK287">
        <f>IFERROR(IF(SUMIF($G$6:$BB$6,BK$6&amp;" Total",$G287:$BB287)-(SUMIF($G$6:$BB$6,BK$6&amp;" "&amp;'Input-Func_Class'!$D$22,$G287:$BB287)+IFERROR(SUMIF($G$6:$BB$6,BK$6&amp;" "&amp;'Input-Func_Class'!$E$22,$G287:$BB287),SUMIF($G$6:$BB$6,BK$6&amp;" "&amp;'Input-Func_Class'!$B$24,$G287:$BB287))+SUMIF($G$6:$BB$6,BK$6&amp;" "&amp;'Input-Func_Class'!$F$22,$G287:$BB287))&lt;Check_Limit,0,1),1)</f>
        <v>0</v>
      </c>
      <c r="BL287">
        <f>IFERROR(IF(SUMIF($G$6:$BB$6,BL$6&amp;" Total",$G287:$BB287)-(SUMIF($G$6:$BB$6,BL$6&amp;" "&amp;'Input-Func_Class'!$D$22,$G287:$BB287)+IFERROR(SUMIF($G$6:$BB$6,BL$6&amp;" "&amp;'Input-Func_Class'!$E$22,$G287:$BB287),SUMIF($G$6:$BB$6,BL$6&amp;" "&amp;'Input-Func_Class'!$B$24,$G287:$BB287))+SUMIF($G$6:$BB$6,BL$6&amp;" "&amp;'Input-Func_Class'!$F$22,$G287:$BB287))&lt;Check_Limit,0,1),1)</f>
        <v>0</v>
      </c>
      <c r="BM287">
        <f>IFERROR(IF(SUMIF($G$6:$BB$6,BM$6&amp;" Total",$G287:$BB287)-(SUMIF($G$6:$BB$6,BM$6&amp;" "&amp;'Input-Func_Class'!$D$22,$G287:$BB287)+IFERROR(SUMIF($G$6:$BB$6,BM$6&amp;" "&amp;'Input-Func_Class'!$E$22,$G287:$BB287),SUMIF($G$6:$BB$6,BM$6&amp;" "&amp;'Input-Func_Class'!$B$24,$G287:$BB287))+SUMIF($G$6:$BB$6,BM$6&amp;" "&amp;'Input-Func_Class'!$F$22,$G287:$BB287))&lt;Check_Limit,0,1),1)</f>
        <v>0</v>
      </c>
      <c r="BN287">
        <f>IFERROR(IF(SUMIF($G$6:$BB$6,BN$6&amp;" Total",$G287:$BB287)-(SUMIF($G$6:$BB$6,BN$6&amp;" "&amp;'Input-Func_Class'!$D$22,$G287:$BB287)+IFERROR(SUMIF($G$6:$BB$6,BN$6&amp;" "&amp;'Input-Func_Class'!$E$22,$G287:$BB287),SUMIF($G$6:$BB$6,BN$6&amp;" "&amp;'Input-Func_Class'!$B$24,$G287:$BB287))+SUMIF($G$6:$BB$6,BN$6&amp;" "&amp;'Input-Func_Class'!$F$22,$G287:$BB287))&lt;Check_Limit,0,1),1)</f>
        <v>0</v>
      </c>
      <c r="BO287">
        <f>IFERROR(IF(SUMIF($G$6:$BB$6,BO$6&amp;" Total",$G287:$BB287)-(SUMIF($G$6:$BB$6,BO$6&amp;" "&amp;'Input-Func_Class'!$D$22,$G287:$BB287)+IFERROR(SUMIF($G$6:$BB$6,BO$6&amp;" "&amp;'Input-Func_Class'!$E$22,$G287:$BB287),SUMIF($G$6:$BB$6,BO$6&amp;" "&amp;'Input-Func_Class'!$B$24,$G287:$BB287))+SUMIF($G$6:$BB$6,BO$6&amp;" "&amp;'Input-Func_Class'!$F$22,$G287:$BB287))&lt;Check_Limit,0,1),1)</f>
        <v>0</v>
      </c>
    </row>
    <row r="288" spans="1:67" outlineLevel="1">
      <c r="A288" s="31">
        <f>IF(ISBLANK('Input-Accounts'!A288),"",'Input-Accounts'!A288)</f>
        <v>257</v>
      </c>
      <c r="B288" s="1" t="str">
        <f>IF(ISBLANK('Input-Accounts'!B288),"",'Input-Accounts'!B288)</f>
        <v>General Plant</v>
      </c>
      <c r="C288" s="31" t="str">
        <f>IF(ISBLANK('Input-Accounts'!C288),"",'Input-Accounts'!C288)</f>
        <v/>
      </c>
      <c r="D288" s="10"/>
      <c r="E288" s="10">
        <f t="shared" si="72"/>
        <v>0</v>
      </c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  <c r="AA288" s="10"/>
      <c r="AB288" s="10"/>
      <c r="AC288" s="10"/>
      <c r="AD288" s="10"/>
      <c r="AE288" s="10"/>
      <c r="AF288" s="10"/>
      <c r="AG288" s="10"/>
      <c r="AH288" s="10"/>
      <c r="AI288" s="10"/>
      <c r="AJ288" s="10"/>
      <c r="AK288" s="10"/>
      <c r="AL288" s="10"/>
      <c r="AM288" s="10"/>
      <c r="AN288" s="10"/>
      <c r="AO288" s="10"/>
      <c r="AP288" s="10"/>
      <c r="AQ288" s="10"/>
      <c r="AR288" s="10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D288">
        <f>IFERROR(IF(SUMIF($G$6:$BB$6,BD$6&amp;" Total",$G288:$BB288)-(SUMIF($G$6:$BB$6,BD$6&amp;" "&amp;'Input-Func_Class'!$D$22,$G288:$BB288)+IFERROR(SUMIF($G$6:$BB$6,BD$6&amp;" "&amp;'Input-Func_Class'!$E$22,$G288:$BB288),SUMIF($G$6:$BB$6,BD$6&amp;" "&amp;'Input-Func_Class'!$B$24,$G288:$BB288))+SUMIF($G$6:$BB$6,BD$6&amp;" "&amp;'Input-Func_Class'!$F$22,$G288:$BB288))&lt;Check_Limit,0,1),1)</f>
        <v>0</v>
      </c>
      <c r="BE288">
        <f>IFERROR(IF(SUMIF($G$6:$BB$6,BE$6&amp;" Total",$G288:$BB288)-(SUMIF($G$6:$BB$6,BE$6&amp;" "&amp;'Input-Func_Class'!$D$22,$G288:$BB288)+IFERROR(SUMIF($G$6:$BB$6,BE$6&amp;" "&amp;'Input-Func_Class'!$E$22,$G288:$BB288),SUMIF($G$6:$BB$6,BE$6&amp;" "&amp;'Input-Func_Class'!$B$24,$G288:$BB288))+SUMIF($G$6:$BB$6,BE$6&amp;" "&amp;'Input-Func_Class'!$F$22,$G288:$BB288))&lt;Check_Limit,0,1),1)</f>
        <v>0</v>
      </c>
      <c r="BF288">
        <f>IFERROR(IF(SUMIF($G$6:$BB$6,BF$6&amp;" Total",$G288:$BB288)-(SUMIF($G$6:$BB$6,BF$6&amp;" "&amp;'Input-Func_Class'!$D$22,$G288:$BB288)+IFERROR(SUMIF($G$6:$BB$6,BF$6&amp;" "&amp;'Input-Func_Class'!$E$22,$G288:$BB288),SUMIF($G$6:$BB$6,BF$6&amp;" "&amp;'Input-Func_Class'!$B$24,$G288:$BB288))+SUMIF($G$6:$BB$6,BF$6&amp;" "&amp;'Input-Func_Class'!$F$22,$G288:$BB288))&lt;Check_Limit,0,1),1)</f>
        <v>0</v>
      </c>
      <c r="BG288">
        <f>IFERROR(IF(SUMIF($G$6:$BB$6,BG$6&amp;" Total",$G288:$BB288)-(SUMIF($G$6:$BB$6,BG$6&amp;" "&amp;'Input-Func_Class'!$D$22,$G288:$BB288)+IFERROR(SUMIF($G$6:$BB$6,BG$6&amp;" "&amp;'Input-Func_Class'!$E$22,$G288:$BB288),SUMIF($G$6:$BB$6,BG$6&amp;" "&amp;'Input-Func_Class'!$B$24,$G288:$BB288))+SUMIF($G$6:$BB$6,BG$6&amp;" "&amp;'Input-Func_Class'!$F$22,$G288:$BB288))&lt;Check_Limit,0,1),1)</f>
        <v>0</v>
      </c>
      <c r="BH288">
        <f>IFERROR(IF(SUMIF($G$6:$BB$6,BH$6&amp;" Total",$G288:$BB288)-(SUMIF($G$6:$BB$6,BH$6&amp;" "&amp;'Input-Func_Class'!$D$22,$G288:$BB288)+IFERROR(SUMIF($G$6:$BB$6,BH$6&amp;" "&amp;'Input-Func_Class'!$E$22,$G288:$BB288),SUMIF($G$6:$BB$6,BH$6&amp;" "&amp;'Input-Func_Class'!$B$24,$G288:$BB288))+SUMIF($G$6:$BB$6,BH$6&amp;" "&amp;'Input-Func_Class'!$F$22,$G288:$BB288))&lt;Check_Limit,0,1),1)</f>
        <v>0</v>
      </c>
      <c r="BI288">
        <f>IFERROR(IF(SUMIF($G$6:$BB$6,BI$6&amp;" Total",$G288:$BB288)-(SUMIF($G$6:$BB$6,BI$6&amp;" "&amp;'Input-Func_Class'!$D$22,$G288:$BB288)+IFERROR(SUMIF($G$6:$BB$6,BI$6&amp;" "&amp;'Input-Func_Class'!$E$22,$G288:$BB288),SUMIF($G$6:$BB$6,BI$6&amp;" "&amp;'Input-Func_Class'!$B$24,$G288:$BB288))+SUMIF($G$6:$BB$6,BI$6&amp;" "&amp;'Input-Func_Class'!$F$22,$G288:$BB288))&lt;Check_Limit,0,1),1)</f>
        <v>0</v>
      </c>
      <c r="BJ288">
        <f>IFERROR(IF(SUMIF($G$6:$BB$6,BJ$6&amp;" Total",$G288:$BB288)-(SUMIF($G$6:$BB$6,BJ$6&amp;" "&amp;'Input-Func_Class'!$D$22,$G288:$BB288)+IFERROR(SUMIF($G$6:$BB$6,BJ$6&amp;" "&amp;'Input-Func_Class'!$E$22,$G288:$BB288),SUMIF($G$6:$BB$6,BJ$6&amp;" "&amp;'Input-Func_Class'!$B$24,$G288:$BB288))+SUMIF($G$6:$BB$6,BJ$6&amp;" "&amp;'Input-Func_Class'!$F$22,$G288:$BB288))&lt;Check_Limit,0,1),1)</f>
        <v>0</v>
      </c>
      <c r="BK288">
        <f>IFERROR(IF(SUMIF($G$6:$BB$6,BK$6&amp;" Total",$G288:$BB288)-(SUMIF($G$6:$BB$6,BK$6&amp;" "&amp;'Input-Func_Class'!$D$22,$G288:$BB288)+IFERROR(SUMIF($G$6:$BB$6,BK$6&amp;" "&amp;'Input-Func_Class'!$E$22,$G288:$BB288),SUMIF($G$6:$BB$6,BK$6&amp;" "&amp;'Input-Func_Class'!$B$24,$G288:$BB288))+SUMIF($G$6:$BB$6,BK$6&amp;" "&amp;'Input-Func_Class'!$F$22,$G288:$BB288))&lt;Check_Limit,0,1),1)</f>
        <v>0</v>
      </c>
      <c r="BL288">
        <f>IFERROR(IF(SUMIF($G$6:$BB$6,BL$6&amp;" Total",$G288:$BB288)-(SUMIF($G$6:$BB$6,BL$6&amp;" "&amp;'Input-Func_Class'!$D$22,$G288:$BB288)+IFERROR(SUMIF($G$6:$BB$6,BL$6&amp;" "&amp;'Input-Func_Class'!$E$22,$G288:$BB288),SUMIF($G$6:$BB$6,BL$6&amp;" "&amp;'Input-Func_Class'!$B$24,$G288:$BB288))+SUMIF($G$6:$BB$6,BL$6&amp;" "&amp;'Input-Func_Class'!$F$22,$G288:$BB288))&lt;Check_Limit,0,1),1)</f>
        <v>0</v>
      </c>
      <c r="BM288">
        <f>IFERROR(IF(SUMIF($G$6:$BB$6,BM$6&amp;" Total",$G288:$BB288)-(SUMIF($G$6:$BB$6,BM$6&amp;" "&amp;'Input-Func_Class'!$D$22,$G288:$BB288)+IFERROR(SUMIF($G$6:$BB$6,BM$6&amp;" "&amp;'Input-Func_Class'!$E$22,$G288:$BB288),SUMIF($G$6:$BB$6,BM$6&amp;" "&amp;'Input-Func_Class'!$B$24,$G288:$BB288))+SUMIF($G$6:$BB$6,BM$6&amp;" "&amp;'Input-Func_Class'!$F$22,$G288:$BB288))&lt;Check_Limit,0,1),1)</f>
        <v>0</v>
      </c>
      <c r="BN288">
        <f>IFERROR(IF(SUMIF($G$6:$BB$6,BN$6&amp;" Total",$G288:$BB288)-(SUMIF($G$6:$BB$6,BN$6&amp;" "&amp;'Input-Func_Class'!$D$22,$G288:$BB288)+IFERROR(SUMIF($G$6:$BB$6,BN$6&amp;" "&amp;'Input-Func_Class'!$E$22,$G288:$BB288),SUMIF($G$6:$BB$6,BN$6&amp;" "&amp;'Input-Func_Class'!$B$24,$G288:$BB288))+SUMIF($G$6:$BB$6,BN$6&amp;" "&amp;'Input-Func_Class'!$F$22,$G288:$BB288))&lt;Check_Limit,0,1),1)</f>
        <v>0</v>
      </c>
      <c r="BO288">
        <f>IFERROR(IF(SUMIF($G$6:$BB$6,BO$6&amp;" Total",$G288:$BB288)-(SUMIF($G$6:$BB$6,BO$6&amp;" "&amp;'Input-Func_Class'!$D$22,$G288:$BB288)+IFERROR(SUMIF($G$6:$BB$6,BO$6&amp;" "&amp;'Input-Func_Class'!$E$22,$G288:$BB288),SUMIF($G$6:$BB$6,BO$6&amp;" "&amp;'Input-Func_Class'!$B$24,$G288:$BB288))+SUMIF($G$6:$BB$6,BO$6&amp;" "&amp;'Input-Func_Class'!$F$22,$G288:$BB288))&lt;Check_Limit,0,1),1)</f>
        <v>0</v>
      </c>
    </row>
    <row r="289" spans="1:67" outlineLevel="1">
      <c r="A289" s="31">
        <f>IF(ISBLANK('Input-Accounts'!A289),"",'Input-Accounts'!A289)</f>
        <v>258</v>
      </c>
      <c r="B289" s="53" t="str">
        <f>IF(ISBLANK('Input-Accounts'!B289),"",'Input-Accounts'!B289)</f>
        <v>OFFICE FURN &amp; EQUIP-UNSPECIFIED</v>
      </c>
      <c r="C289" s="31">
        <f>IF(ISBLANK('Input-Accounts'!C289),"",'Input-Accounts'!C289)</f>
        <v>391.1</v>
      </c>
      <c r="D289" s="10">
        <f>Functionalization!$D289</f>
        <v>103865</v>
      </c>
      <c r="E289" s="10">
        <f t="shared" ca="1" si="72"/>
        <v>0</v>
      </c>
      <c r="F289" s="3" t="str">
        <f>IF($D289=0,"-",IF('Input-Accounts'!$E289&lt;&gt;0,'Input-Accounts'!$E289,'Input-Accounts'!$G289))</f>
        <v>INT_DISTPT_SUBTOTAL</v>
      </c>
      <c r="G289" s="10">
        <f ca="1">IF(G$5&lt;&gt;"",HLOOKUP(G$5,Functionalization!$G$6:$R$373,ROW($A289)-5,FALSE),IFERROR(INDEX(G$337:G$373,MATCH($F289,$B$337:$B$373,0))/VLOOKUP($F289,$B$337:$BB$373,MATCH(LEFT(TRIM(G$6),FIND("~",SUBSTITUTE(G$6,"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289))*HLOOKUP(LEFT(TRIM(G$6),FIND("~",SUBSTITUTE(G$6," ","~",LEN(TRIM(G$6))-LEN(SUBSTITUTE(TRIM(G$6)," ",""))))-1)&amp;" Total",$B$6:$BB$373,ROW($A289)-5,FALSE))</f>
        <v>66158.153282751548</v>
      </c>
      <c r="H289" s="10">
        <f ca="1">IF(H$5&lt;&gt;"",HLOOKUP(H$5,Functionalization!$G$6:$R$373,ROW($A289)-5,FALSE),IFERROR(INDEX(H$337:H$373,MATCH($F289,$B$337:$B$373,0))/VLOOKUP($F289,$B$337:$BB$373,MATCH(LEFT(TRIM(H$6),FIND("~",SUBSTITUTE(H$6,"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289))*HLOOKUP(LEFT(TRIM(H$6),FIND("~",SUBSTITUTE(H$6," ","~",LEN(TRIM(H$6))-LEN(SUBSTITUTE(TRIM(H$6)," ",""))))-1)&amp;" Total",$B$6:$BB$373,ROW($A289)-5,FALSE))</f>
        <v>49087.617577565514</v>
      </c>
      <c r="I289" s="10">
        <f ca="1">IF(I$5&lt;&gt;"",HLOOKUP(I$5,Functionalization!$G$6:$R$373,ROW($A289)-5,FALSE),IFERROR(INDEX(I$337:I$373,MATCH($F289,$B$337:$B$373,0))/VLOOKUP($F289,$B$337:$BB$373,MATCH(LEFT(TRIM(I$6),FIND("~",SUBSTITUTE(I$6,"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289))*HLOOKUP(LEFT(TRIM(I$6),FIND("~",SUBSTITUTE(I$6," ","~",LEN(TRIM(I$6))-LEN(SUBSTITUTE(TRIM(I$6)," ",""))))-1)&amp;" Total",$B$6:$BB$373,ROW($A289)-5,FALSE))</f>
        <v>0</v>
      </c>
      <c r="J289" s="10">
        <f ca="1">IF(J$5&lt;&gt;"",HLOOKUP(J$5,Functionalization!$G$6:$R$373,ROW($A289)-5,FALSE),IFERROR(INDEX(J$337:J$373,MATCH($F289,$B$337:$B$373,0))/VLOOKUP($F289,$B$337:$BB$373,MATCH(LEFT(TRIM(J$6),FIND("~",SUBSTITUTE(J$6,"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289))*HLOOKUP(LEFT(TRIM(J$6),FIND("~",SUBSTITUTE(J$6," ","~",LEN(TRIM(J$6))-LEN(SUBSTITUTE(TRIM(J$6)," ",""))))-1)&amp;" Total",$B$6:$BB$373,ROW($A289)-5,FALSE))</f>
        <v>17070.53570518603</v>
      </c>
      <c r="K289" s="10">
        <f ca="1">IF(K$5&lt;&gt;"",HLOOKUP(K$5,Functionalization!$G$6:$R$373,ROW($A289)-5,FALSE),IFERROR(INDEX(K$337:K$373,MATCH($F289,$B$337:$B$373,0))/VLOOKUP($F289,$B$337:$BB$373,MATCH(LEFT(TRIM(K$6),FIND("~",SUBSTITUTE(K$6,"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289))*HLOOKUP(LEFT(TRIM(K$6),FIND("~",SUBSTITUTE(K$6," ","~",LEN(TRIM(K$6))-LEN(SUBSTITUTE(TRIM(K$6)," ",""))))-1)&amp;" Total",$B$6:$BB$373,ROW($A289)-5,FALSE))</f>
        <v>37706.846717248445</v>
      </c>
      <c r="L289" s="10">
        <f ca="1">IF(L$5&lt;&gt;"",HLOOKUP(L$5,Functionalization!$G$6:$R$373,ROW($A289)-5,FALSE),IFERROR(INDEX(L$337:L$373,MATCH($F289,$B$337:$B$373,0))/VLOOKUP($F289,$B$337:$BB$373,MATCH(LEFT(TRIM(L$6),FIND("~",SUBSTITUTE(L$6,"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289))*HLOOKUP(LEFT(TRIM(L$6),FIND("~",SUBSTITUTE(L$6," ","~",LEN(TRIM(L$6))-LEN(SUBSTITUTE(TRIM(L$6)," ",""))))-1)&amp;" Total",$B$6:$BB$373,ROW($A289)-5,FALSE))</f>
        <v>0</v>
      </c>
      <c r="M289" s="10">
        <f ca="1">IF(M$5&lt;&gt;"",HLOOKUP(M$5,Functionalization!$G$6:$R$373,ROW($A289)-5,FALSE),IFERROR(INDEX(M$337:M$373,MATCH($F289,$B$337:$B$373,0))/VLOOKUP($F289,$B$337:$BB$373,MATCH(LEFT(TRIM(M$6),FIND("~",SUBSTITUTE(M$6,"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289))*HLOOKUP(LEFT(TRIM(M$6),FIND("~",SUBSTITUTE(M$6," ","~",LEN(TRIM(M$6))-LEN(SUBSTITUTE(TRIM(M$6)," ",""))))-1)&amp;" Total",$B$6:$BB$373,ROW($A289)-5,FALSE))</f>
        <v>0</v>
      </c>
      <c r="N289" s="10">
        <f ca="1">IF(N$5&lt;&gt;"",HLOOKUP(N$5,Functionalization!$G$6:$R$373,ROW($A289)-5,FALSE),IFERROR(INDEX(N$337:N$373,MATCH($F289,$B$337:$B$373,0))/VLOOKUP($F289,$B$337:$BB$373,MATCH(LEFT(TRIM(N$6),FIND("~",SUBSTITUTE(N$6,"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289))*HLOOKUP(LEFT(TRIM(N$6),FIND("~",SUBSTITUTE(N$6," ","~",LEN(TRIM(N$6))-LEN(SUBSTITUTE(TRIM(N$6)," ",""))))-1)&amp;" Total",$B$6:$BB$373,ROW($A289)-5,FALSE))</f>
        <v>37706.846717248445</v>
      </c>
      <c r="O289" s="10">
        <f ca="1">IF(O$5&lt;&gt;"",HLOOKUP(O$5,Functionalization!$G$6:$R$373,ROW($A289)-5,FALSE),IFERROR(INDEX(O$337:O$373,MATCH($F289,$B$337:$B$373,0))/VLOOKUP($F289,$B$337:$BB$373,MATCH(LEFT(TRIM(O$6),FIND("~",SUBSTITUTE(O$6,"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289))*HLOOKUP(LEFT(TRIM(O$6),FIND("~",SUBSTITUTE(O$6," ","~",LEN(TRIM(O$6))-LEN(SUBSTITUTE(TRIM(O$6)," ",""))))-1)&amp;" Total",$B$6:$BB$373,ROW($A289)-5,FALSE))</f>
        <v>0</v>
      </c>
      <c r="P289" s="10">
        <f ca="1">IF(P$5&lt;&gt;"",HLOOKUP(P$5,Functionalization!$G$6:$R$373,ROW($A289)-5,FALSE),IFERROR(INDEX(P$337:P$373,MATCH($F289,$B$337:$B$373,0))/VLOOKUP($F289,$B$337:$BB$373,MATCH(LEFT(TRIM(P$6),FIND("~",SUBSTITUTE(P$6,"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289))*HLOOKUP(LEFT(TRIM(P$6),FIND("~",SUBSTITUTE(P$6," ","~",LEN(TRIM(P$6))-LEN(SUBSTITUTE(TRIM(P$6)," ",""))))-1)&amp;" Total",$B$6:$BB$373,ROW($A289)-5,FALSE))</f>
        <v>0</v>
      </c>
      <c r="Q289" s="10">
        <f ca="1">IF(Q$5&lt;&gt;"",HLOOKUP(Q$5,Functionalization!$G$6:$R$373,ROW($A289)-5,FALSE),IFERROR(INDEX(Q$337:Q$373,MATCH($F289,$B$337:$B$373,0))/VLOOKUP($F289,$B$337:$BB$373,MATCH(LEFT(TRIM(Q$6),FIND("~",SUBSTITUTE(Q$6,"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289))*HLOOKUP(LEFT(TRIM(Q$6),FIND("~",SUBSTITUTE(Q$6," ","~",LEN(TRIM(Q$6))-LEN(SUBSTITUTE(TRIM(Q$6)," ",""))))-1)&amp;" Total",$B$6:$BB$373,ROW($A289)-5,FALSE))</f>
        <v>0</v>
      </c>
      <c r="R289" s="10">
        <f ca="1">IF(R$5&lt;&gt;"",HLOOKUP(R$5,Functionalization!$G$6:$R$373,ROW($A289)-5,FALSE),IFERROR(INDEX(R$337:R$373,MATCH($F289,$B$337:$B$373,0))/VLOOKUP($F289,$B$337:$BB$373,MATCH(LEFT(TRIM(R$6),FIND("~",SUBSTITUTE(R$6,"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289))*HLOOKUP(LEFT(TRIM(R$6),FIND("~",SUBSTITUTE(R$6," ","~",LEN(TRIM(R$6))-LEN(SUBSTITUTE(TRIM(R$6)," ",""))))-1)&amp;" Total",$B$6:$BB$373,ROW($A289)-5,FALSE))</f>
        <v>0</v>
      </c>
      <c r="S289" s="10">
        <f ca="1">IF(S$5&lt;&gt;"",HLOOKUP(S$5,Functionalization!$G$6:$R$373,ROW($A289)-5,FALSE),IFERROR(INDEX(S$337:S$373,MATCH($F289,$B$337:$B$373,0))/VLOOKUP($F289,$B$337:$BB$373,MATCH(LEFT(TRIM(S$6),FIND("~",SUBSTITUTE(S$6,"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289))*HLOOKUP(LEFT(TRIM(S$6),FIND("~",SUBSTITUTE(S$6," ","~",LEN(TRIM(S$6))-LEN(SUBSTITUTE(TRIM(S$6)," ",""))))-1)&amp;" Total",$B$6:$BB$373,ROW($A289)-5,FALSE))</f>
        <v>0</v>
      </c>
      <c r="T289" s="10">
        <f ca="1">IF(T$5&lt;&gt;"",HLOOKUP(T$5,Functionalization!$G$6:$R$373,ROW($A289)-5,FALSE),IFERROR(INDEX(T$337:T$373,MATCH($F289,$B$337:$B$373,0))/VLOOKUP($F289,$B$337:$BB$373,MATCH(LEFT(TRIM(T$6),FIND("~",SUBSTITUTE(T$6,"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289))*HLOOKUP(LEFT(TRIM(T$6),FIND("~",SUBSTITUTE(T$6," ","~",LEN(TRIM(T$6))-LEN(SUBSTITUTE(TRIM(T$6)," ",""))))-1)&amp;" Total",$B$6:$BB$373,ROW($A289)-5,FALSE))</f>
        <v>0</v>
      </c>
      <c r="U289" s="10">
        <f ca="1">IF(U$5&lt;&gt;"",HLOOKUP(U$5,Functionalization!$G$6:$R$373,ROW($A289)-5,FALSE),IFERROR(INDEX(U$337:U$373,MATCH($F289,$B$337:$B$373,0))/VLOOKUP($F289,$B$337:$BB$373,MATCH(LEFT(TRIM(U$6),FIND("~",SUBSTITUTE(U$6,"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289))*HLOOKUP(LEFT(TRIM(U$6),FIND("~",SUBSTITUTE(U$6," ","~",LEN(TRIM(U$6))-LEN(SUBSTITUTE(TRIM(U$6)," ",""))))-1)&amp;" Total",$B$6:$BB$373,ROW($A289)-5,FALSE))</f>
        <v>0</v>
      </c>
      <c r="V289" s="10">
        <f ca="1">IF(V$5&lt;&gt;"",HLOOKUP(V$5,Functionalization!$G$6:$R$373,ROW($A289)-5,FALSE),IFERROR(INDEX(V$337:V$373,MATCH($F289,$B$337:$B$373,0))/VLOOKUP($F289,$B$337:$BB$373,MATCH(LEFT(TRIM(V$6),FIND("~",SUBSTITUTE(V$6,"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289))*HLOOKUP(LEFT(TRIM(V$6),FIND("~",SUBSTITUTE(V$6," ","~",LEN(TRIM(V$6))-LEN(SUBSTITUTE(TRIM(V$6)," ",""))))-1)&amp;" Total",$B$6:$BB$373,ROW($A289)-5,FALSE))</f>
        <v>0</v>
      </c>
      <c r="W289" s="10">
        <f ca="1">IF(W$5&lt;&gt;"",HLOOKUP(W$5,Functionalization!$G$6:$R$373,ROW($A289)-5,FALSE),IFERROR(INDEX(W$337:W$373,MATCH($F289,$B$337:$B$373,0))/VLOOKUP($F289,$B$337:$BB$373,MATCH(LEFT(TRIM(W$6),FIND("~",SUBSTITUTE(W$6,"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289))*HLOOKUP(LEFT(TRIM(W$6),FIND("~",SUBSTITUTE(W$6," ","~",LEN(TRIM(W$6))-LEN(SUBSTITUTE(TRIM(W$6)," ",""))))-1)&amp;" Total",$B$6:$BB$373,ROW($A289)-5,FALSE))</f>
        <v>0</v>
      </c>
      <c r="X289" s="10">
        <f ca="1">IF(X$5&lt;&gt;"",HLOOKUP(X$5,Functionalization!$G$6:$R$373,ROW($A289)-5,FALSE),IFERROR(INDEX(X$337:X$373,MATCH($F289,$B$337:$B$373,0))/VLOOKUP($F289,$B$337:$BB$373,MATCH(LEFT(TRIM(X$6),FIND("~",SUBSTITUTE(X$6,"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289))*HLOOKUP(LEFT(TRIM(X$6),FIND("~",SUBSTITUTE(X$6," ","~",LEN(TRIM(X$6))-LEN(SUBSTITUTE(TRIM(X$6)," ",""))))-1)&amp;" Total",$B$6:$BB$373,ROW($A289)-5,FALSE))</f>
        <v>0</v>
      </c>
      <c r="Y289" s="10">
        <f ca="1">IF(Y$5&lt;&gt;"",HLOOKUP(Y$5,Functionalization!$G$6:$R$373,ROW($A289)-5,FALSE),IFERROR(INDEX(Y$337:Y$373,MATCH($F289,$B$337:$B$373,0))/VLOOKUP($F289,$B$337:$BB$373,MATCH(LEFT(TRIM(Y$6),FIND("~",SUBSTITUTE(Y$6,"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289))*HLOOKUP(LEFT(TRIM(Y$6),FIND("~",SUBSTITUTE(Y$6," ","~",LEN(TRIM(Y$6))-LEN(SUBSTITUTE(TRIM(Y$6)," ",""))))-1)&amp;" Total",$B$6:$BB$373,ROW($A289)-5,FALSE))</f>
        <v>0</v>
      </c>
      <c r="Z289" s="10">
        <f ca="1">IF(Z$5&lt;&gt;"",HLOOKUP(Z$5,Functionalization!$G$6:$R$373,ROW($A289)-5,FALSE),IFERROR(INDEX(Z$337:Z$373,MATCH($F289,$B$337:$B$373,0))/VLOOKUP($F289,$B$337:$BB$373,MATCH(LEFT(TRIM(Z$6),FIND("~",SUBSTITUTE(Z$6,"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289))*HLOOKUP(LEFT(TRIM(Z$6),FIND("~",SUBSTITUTE(Z$6," ","~",LEN(TRIM(Z$6))-LEN(SUBSTITUTE(TRIM(Z$6)," ",""))))-1)&amp;" Total",$B$6:$BB$373,ROW($A289)-5,FALSE))</f>
        <v>0</v>
      </c>
      <c r="AA289" s="10">
        <f ca="1">IF(AA$5&lt;&gt;"",HLOOKUP(AA$5,Functionalization!$G$6:$R$373,ROW($A289)-5,FALSE),IFERROR(INDEX(AA$337:AA$373,MATCH($F289,$B$337:$B$373,0))/VLOOKUP($F289,$B$337:$BB$373,MATCH(LEFT(TRIM(AA$6),FIND("~",SUBSTITUTE(AA$6,"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289))*HLOOKUP(LEFT(TRIM(AA$6),FIND("~",SUBSTITUTE(AA$6," ","~",LEN(TRIM(AA$6))-LEN(SUBSTITUTE(TRIM(AA$6)," ",""))))-1)&amp;" Total",$B$6:$BB$373,ROW($A289)-5,FALSE))</f>
        <v>0</v>
      </c>
      <c r="AB289" s="10">
        <f ca="1">IF(AB$5&lt;&gt;"",HLOOKUP(AB$5,Functionalization!$G$6:$R$373,ROW($A289)-5,FALSE),IFERROR(INDEX(AB$337:AB$373,MATCH($F289,$B$337:$B$373,0))/VLOOKUP($F289,$B$337:$BB$373,MATCH(LEFT(TRIM(AB$6),FIND("~",SUBSTITUTE(AB$6,"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289))*HLOOKUP(LEFT(TRIM(AB$6),FIND("~",SUBSTITUTE(AB$6," ","~",LEN(TRIM(AB$6))-LEN(SUBSTITUTE(TRIM(AB$6)," ",""))))-1)&amp;" Total",$B$6:$BB$373,ROW($A289)-5,FALSE))</f>
        <v>0</v>
      </c>
      <c r="AC289" s="10">
        <f ca="1">IF(AC$5&lt;&gt;"",HLOOKUP(AC$5,Functionalization!$G$6:$R$373,ROW($A289)-5,FALSE),IFERROR(INDEX(AC$337:AC$373,MATCH($F289,$B$337:$B$373,0))/VLOOKUP($F289,$B$337:$BB$373,MATCH(LEFT(TRIM(AC$6),FIND("~",SUBSTITUTE(AC$6,"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289))*HLOOKUP(LEFT(TRIM(AC$6),FIND("~",SUBSTITUTE(AC$6," ","~",LEN(TRIM(AC$6))-LEN(SUBSTITUTE(TRIM(AC$6)," ",""))))-1)&amp;" Total",$B$6:$BB$373,ROW($A289)-5,FALSE))</f>
        <v>0</v>
      </c>
      <c r="AD289" s="10">
        <f ca="1">IF(AD$5&lt;&gt;"",HLOOKUP(AD$5,Functionalization!$G$6:$R$373,ROW($A289)-5,FALSE),IFERROR(INDEX(AD$337:AD$373,MATCH($F289,$B$337:$B$373,0))/VLOOKUP($F289,$B$337:$BB$373,MATCH(LEFT(TRIM(AD$6),FIND("~",SUBSTITUTE(AD$6,"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289))*HLOOKUP(LEFT(TRIM(AD$6),FIND("~",SUBSTITUTE(AD$6," ","~",LEN(TRIM(AD$6))-LEN(SUBSTITUTE(TRIM(AD$6)," ",""))))-1)&amp;" Total",$B$6:$BB$373,ROW($A289)-5,FALSE))</f>
        <v>0</v>
      </c>
      <c r="AE289" s="10">
        <f ca="1">IF(AE$5&lt;&gt;"",HLOOKUP(AE$5,Functionalization!$G$6:$R$373,ROW($A289)-5,FALSE),IFERROR(INDEX(AE$337:AE$373,MATCH($F289,$B$337:$B$373,0))/VLOOKUP($F289,$B$337:$BB$373,MATCH(LEFT(TRIM(AE$6),FIND("~",SUBSTITUTE(AE$6,"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289))*HLOOKUP(LEFT(TRIM(AE$6),FIND("~",SUBSTITUTE(AE$6," ","~",LEN(TRIM(AE$6))-LEN(SUBSTITUTE(TRIM(AE$6)," ",""))))-1)&amp;" Total",$B$6:$BB$373,ROW($A289)-5,FALSE))</f>
        <v>0</v>
      </c>
      <c r="AF289" s="10">
        <f ca="1">IF(AF$5&lt;&gt;"",HLOOKUP(AF$5,Functionalization!$G$6:$R$373,ROW($A289)-5,FALSE),IFERROR(INDEX(AF$337:AF$373,MATCH($F289,$B$337:$B$373,0))/VLOOKUP($F289,$B$337:$BB$373,MATCH(LEFT(TRIM(AF$6),FIND("~",SUBSTITUTE(AF$6,"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289))*HLOOKUP(LEFT(TRIM(AF$6),FIND("~",SUBSTITUTE(AF$6," ","~",LEN(TRIM(AF$6))-LEN(SUBSTITUTE(TRIM(AF$6)," ",""))))-1)&amp;" Total",$B$6:$BB$373,ROW($A289)-5,FALSE))</f>
        <v>0</v>
      </c>
      <c r="AG289" s="10">
        <f ca="1">IF(AG$5&lt;&gt;"",HLOOKUP(AG$5,Functionalization!$G$6:$R$373,ROW($A289)-5,FALSE),IFERROR(INDEX(AG$337:AG$373,MATCH($F289,$B$337:$B$373,0))/VLOOKUP($F289,$B$337:$BB$373,MATCH(LEFT(TRIM(AG$6),FIND("~",SUBSTITUTE(AG$6,"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289))*HLOOKUP(LEFT(TRIM(AG$6),FIND("~",SUBSTITUTE(AG$6," ","~",LEN(TRIM(AG$6))-LEN(SUBSTITUTE(TRIM(AG$6)," ",""))))-1)&amp;" Total",$B$6:$BB$373,ROW($A289)-5,FALSE))</f>
        <v>0</v>
      </c>
      <c r="AH289" s="10">
        <f ca="1">IF(AH$5&lt;&gt;"",HLOOKUP(AH$5,Functionalization!$G$6:$R$373,ROW($A289)-5,FALSE),IFERROR(INDEX(AH$337:AH$373,MATCH($F289,$B$337:$B$373,0))/VLOOKUP($F289,$B$337:$BB$373,MATCH(LEFT(TRIM(AH$6),FIND("~",SUBSTITUTE(AH$6,"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289))*HLOOKUP(LEFT(TRIM(AH$6),FIND("~",SUBSTITUTE(AH$6," ","~",LEN(TRIM(AH$6))-LEN(SUBSTITUTE(TRIM(AH$6)," ",""))))-1)&amp;" Total",$B$6:$BB$373,ROW($A289)-5,FALSE))</f>
        <v>0</v>
      </c>
      <c r="AI289" s="10">
        <f ca="1">IF(AI$5&lt;&gt;"",HLOOKUP(AI$5,Functionalization!$G$6:$R$373,ROW($A289)-5,FALSE),IFERROR(INDEX(AI$337:AI$373,MATCH($F289,$B$337:$B$373,0))/VLOOKUP($F289,$B$337:$BB$373,MATCH(LEFT(TRIM(AI$6),FIND("~",SUBSTITUTE(AI$6,"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289))*HLOOKUP(LEFT(TRIM(AI$6),FIND("~",SUBSTITUTE(AI$6," ","~",LEN(TRIM(AI$6))-LEN(SUBSTITUTE(TRIM(AI$6)," ",""))))-1)&amp;" Total",$B$6:$BB$373,ROW($A289)-5,FALSE))</f>
        <v>0</v>
      </c>
      <c r="AJ289" s="10">
        <f ca="1">IF(AJ$5&lt;&gt;"",HLOOKUP(AJ$5,Functionalization!$G$6:$R$373,ROW($A289)-5,FALSE),IFERROR(INDEX(AJ$337:AJ$373,MATCH($F289,$B$337:$B$373,0))/VLOOKUP($F289,$B$337:$BB$373,MATCH(LEFT(TRIM(AJ$6),FIND("~",SUBSTITUTE(AJ$6,"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289))*HLOOKUP(LEFT(TRIM(AJ$6),FIND("~",SUBSTITUTE(AJ$6," ","~",LEN(TRIM(AJ$6))-LEN(SUBSTITUTE(TRIM(AJ$6)," ",""))))-1)&amp;" Total",$B$6:$BB$373,ROW($A289)-5,FALSE))</f>
        <v>0</v>
      </c>
      <c r="AK289" s="10">
        <f ca="1">IF(AK$5&lt;&gt;"",HLOOKUP(AK$5,Functionalization!$G$6:$R$373,ROW($A289)-5,FALSE),IFERROR(INDEX(AK$337:AK$373,MATCH($F289,$B$337:$B$373,0))/VLOOKUP($F289,$B$337:$BB$373,MATCH(LEFT(TRIM(AK$6),FIND("~",SUBSTITUTE(AK$6,"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289))*HLOOKUP(LEFT(TRIM(AK$6),FIND("~",SUBSTITUTE(AK$6," ","~",LEN(TRIM(AK$6))-LEN(SUBSTITUTE(TRIM(AK$6)," ",""))))-1)&amp;" Total",$B$6:$BB$373,ROW($A289)-5,FALSE))</f>
        <v>0</v>
      </c>
      <c r="AL289" s="10">
        <f ca="1">IF(AL$5&lt;&gt;"",HLOOKUP(AL$5,Functionalization!$G$6:$R$373,ROW($A289)-5,FALSE),IFERROR(INDEX(AL$337:AL$373,MATCH($F289,$B$337:$B$373,0))/VLOOKUP($F289,$B$337:$BB$373,MATCH(LEFT(TRIM(AL$6),FIND("~",SUBSTITUTE(AL$6,"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289))*HLOOKUP(LEFT(TRIM(AL$6),FIND("~",SUBSTITUTE(AL$6," ","~",LEN(TRIM(AL$6))-LEN(SUBSTITUTE(TRIM(AL$6)," ",""))))-1)&amp;" Total",$B$6:$BB$373,ROW($A289)-5,FALSE))</f>
        <v>0</v>
      </c>
      <c r="AM289" s="10">
        <f ca="1">IF(AM$5&lt;&gt;"",HLOOKUP(AM$5,Functionalization!$G$6:$R$373,ROW($A289)-5,FALSE),IFERROR(INDEX(AM$337:AM$373,MATCH($F289,$B$337:$B$373,0))/VLOOKUP($F289,$B$337:$BB$373,MATCH(LEFT(TRIM(AM$6),FIND("~",SUBSTITUTE(AM$6,"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289))*HLOOKUP(LEFT(TRIM(AM$6),FIND("~",SUBSTITUTE(AM$6," ","~",LEN(TRIM(AM$6))-LEN(SUBSTITUTE(TRIM(AM$6)," ",""))))-1)&amp;" Total",$B$6:$BB$373,ROW($A289)-5,FALSE))</f>
        <v>0</v>
      </c>
      <c r="AN289" s="10">
        <f ca="1">IF(AN$5&lt;&gt;"",HLOOKUP(AN$5,Functionalization!$G$6:$R$373,ROW($A289)-5,FALSE),IFERROR(INDEX(AN$337:AN$373,MATCH($F289,$B$337:$B$373,0))/VLOOKUP($F289,$B$337:$BB$373,MATCH(LEFT(TRIM(AN$6),FIND("~",SUBSTITUTE(AN$6,"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289))*HLOOKUP(LEFT(TRIM(AN$6),FIND("~",SUBSTITUTE(AN$6," ","~",LEN(TRIM(AN$6))-LEN(SUBSTITUTE(TRIM(AN$6)," ",""))))-1)&amp;" Total",$B$6:$BB$373,ROW($A289)-5,FALSE))</f>
        <v>0</v>
      </c>
      <c r="AO289" s="10">
        <f ca="1">IF(AO$5&lt;&gt;"",HLOOKUP(AO$5,Functionalization!$G$6:$R$373,ROW($A289)-5,FALSE),IFERROR(INDEX(AO$337:AO$373,MATCH($F289,$B$337:$B$373,0))/VLOOKUP($F289,$B$337:$BB$373,MATCH(LEFT(TRIM(AO$6),FIND("~",SUBSTITUTE(AO$6,"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289))*HLOOKUP(LEFT(TRIM(AO$6),FIND("~",SUBSTITUTE(AO$6," ","~",LEN(TRIM(AO$6))-LEN(SUBSTITUTE(TRIM(AO$6)," ",""))))-1)&amp;" Total",$B$6:$BB$373,ROW($A289)-5,FALSE))</f>
        <v>0</v>
      </c>
      <c r="AP289" s="10">
        <f ca="1">IF(AP$5&lt;&gt;"",HLOOKUP(AP$5,Functionalization!$G$6:$R$373,ROW($A289)-5,FALSE),IFERROR(INDEX(AP$337:AP$373,MATCH($F289,$B$337:$B$373,0))/VLOOKUP($F289,$B$337:$BB$373,MATCH(LEFT(TRIM(AP$6),FIND("~",SUBSTITUTE(AP$6,"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289))*HLOOKUP(LEFT(TRIM(AP$6),FIND("~",SUBSTITUTE(AP$6," ","~",LEN(TRIM(AP$6))-LEN(SUBSTITUTE(TRIM(AP$6)," ",""))))-1)&amp;" Total",$B$6:$BB$373,ROW($A289)-5,FALSE))</f>
        <v>0</v>
      </c>
      <c r="AQ289" s="10">
        <f ca="1">IF(AQ$5&lt;&gt;"",HLOOKUP(AQ$5,Functionalization!$G$6:$R$373,ROW($A289)-5,FALSE),IFERROR(INDEX(AQ$337:AQ$373,MATCH($F289,$B$337:$B$373,0))/VLOOKUP($F289,$B$337:$BB$373,MATCH(LEFT(TRIM(AQ$6),FIND("~",SUBSTITUTE(AQ$6,"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289))*HLOOKUP(LEFT(TRIM(AQ$6),FIND("~",SUBSTITUTE(AQ$6," ","~",LEN(TRIM(AQ$6))-LEN(SUBSTITUTE(TRIM(AQ$6)," ",""))))-1)&amp;" Total",$B$6:$BB$373,ROW($A289)-5,FALSE))</f>
        <v>0</v>
      </c>
      <c r="AR289" s="10">
        <f ca="1">IF(AR$5&lt;&gt;"",HLOOKUP(AR$5,Functionalization!$G$6:$R$373,ROW($A289)-5,FALSE),IFERROR(INDEX(AR$337:AR$373,MATCH($F289,$B$337:$B$373,0))/VLOOKUP($F289,$B$337:$BB$373,MATCH(LEFT(TRIM(AR$6),FIND("~",SUBSTITUTE(AR$6,"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289))*HLOOKUP(LEFT(TRIM(AR$6),FIND("~",SUBSTITUTE(AR$6," ","~",LEN(TRIM(AR$6))-LEN(SUBSTITUTE(TRIM(AR$6)," ",""))))-1)&amp;" Total",$B$6:$BB$373,ROW($A289)-5,FALSE))</f>
        <v>0</v>
      </c>
      <c r="AS289" s="10">
        <f ca="1">IF(AS$5&lt;&gt;"",HLOOKUP(AS$5,Functionalization!$G$6:$R$373,ROW($A289)-5,FALSE),IFERROR(INDEX(AS$337:AS$373,MATCH($F289,$B$337:$B$373,0))/VLOOKUP($F289,$B$337:$BB$373,MATCH(LEFT(TRIM(AS$6),FIND("~",SUBSTITUTE(AS$6,"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289))*HLOOKUP(LEFT(TRIM(AS$6),FIND("~",SUBSTITUTE(AS$6," ","~",LEN(TRIM(AS$6))-LEN(SUBSTITUTE(TRIM(AS$6)," ",""))))-1)&amp;" Total",$B$6:$BB$373,ROW($A289)-5,FALSE))</f>
        <v>0</v>
      </c>
      <c r="AT289" s="10">
        <f ca="1">IF(AT$5&lt;&gt;"",HLOOKUP(AT$5,Functionalization!$G$6:$R$373,ROW($A289)-5,FALSE),IFERROR(INDEX(AT$337:AT$373,MATCH($F289,$B$337:$B$373,0))/VLOOKUP($F289,$B$337:$BB$373,MATCH(LEFT(TRIM(AT$6),FIND("~",SUBSTITUTE(AT$6,"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289))*HLOOKUP(LEFT(TRIM(AT$6),FIND("~",SUBSTITUTE(AT$6," ","~",LEN(TRIM(AT$6))-LEN(SUBSTITUTE(TRIM(AT$6)," ",""))))-1)&amp;" Total",$B$6:$BB$373,ROW($A289)-5,FALSE))</f>
        <v>0</v>
      </c>
      <c r="AU289" s="10">
        <f ca="1">IF(AU$5&lt;&gt;"",HLOOKUP(AU$5,Functionalization!$G$6:$R$373,ROW($A289)-5,FALSE),IFERROR(INDEX(AU$337:AU$373,MATCH($F289,$B$337:$B$373,0))/VLOOKUP($F289,$B$337:$BB$373,MATCH(LEFT(TRIM(AU$6),FIND("~",SUBSTITUTE(AU$6,"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289))*HLOOKUP(LEFT(TRIM(AU$6),FIND("~",SUBSTITUTE(AU$6," ","~",LEN(TRIM(AU$6))-LEN(SUBSTITUTE(TRIM(AU$6)," ",""))))-1)&amp;" Total",$B$6:$BB$373,ROW($A289)-5,FALSE))</f>
        <v>0</v>
      </c>
      <c r="AV289" s="10">
        <f ca="1">IF(AV$5&lt;&gt;"",HLOOKUP(AV$5,Functionalization!$G$6:$R$373,ROW($A289)-5,FALSE),IFERROR(INDEX(AV$337:AV$373,MATCH($F289,$B$337:$B$373,0))/VLOOKUP($F289,$B$337:$BB$373,MATCH(LEFT(TRIM(AV$6),FIND("~",SUBSTITUTE(AV$6,"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289))*HLOOKUP(LEFT(TRIM(AV$6),FIND("~",SUBSTITUTE(AV$6," ","~",LEN(TRIM(AV$6))-LEN(SUBSTITUTE(TRIM(AV$6)," ",""))))-1)&amp;" Total",$B$6:$BB$373,ROW($A289)-5,FALSE))</f>
        <v>0</v>
      </c>
      <c r="AW289" s="10">
        <f ca="1">IF(AW$5&lt;&gt;"",HLOOKUP(AW$5,Functionalization!$G$6:$R$373,ROW($A289)-5,FALSE),IFERROR(INDEX(AW$337:AW$373,MATCH($F289,$B$337:$B$373,0))/VLOOKUP($F289,$B$337:$BB$373,MATCH(LEFT(TRIM(AW$6),FIND("~",SUBSTITUTE(AW$6,"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289))*HLOOKUP(LEFT(TRIM(AW$6),FIND("~",SUBSTITUTE(AW$6," ","~",LEN(TRIM(AW$6))-LEN(SUBSTITUTE(TRIM(AW$6)," ",""))))-1)&amp;" Total",$B$6:$BB$373,ROW($A289)-5,FALSE))</f>
        <v>0</v>
      </c>
      <c r="AX289" s="10">
        <f ca="1">IF(AX$5&lt;&gt;"",HLOOKUP(AX$5,Functionalization!$G$6:$R$373,ROW($A289)-5,FALSE),IFERROR(INDEX(AX$337:AX$373,MATCH($F289,$B$337:$B$373,0))/VLOOKUP($F289,$B$337:$BB$373,MATCH(LEFT(TRIM(AX$6),FIND("~",SUBSTITUTE(AX$6,"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289))*HLOOKUP(LEFT(TRIM(AX$6),FIND("~",SUBSTITUTE(AX$6," ","~",LEN(TRIM(AX$6))-LEN(SUBSTITUTE(TRIM(AX$6)," ",""))))-1)&amp;" Total",$B$6:$BB$373,ROW($A289)-5,FALSE))</f>
        <v>0</v>
      </c>
      <c r="AY289" s="10">
        <f ca="1">IF(AY$5&lt;&gt;"",HLOOKUP(AY$5,Functionalization!$G$6:$R$373,ROW($A289)-5,FALSE),IFERROR(INDEX(AY$337:AY$373,MATCH($F289,$B$337:$B$373,0))/VLOOKUP($F289,$B$337:$BB$373,MATCH(LEFT(TRIM(AY$6),FIND("~",SUBSTITUTE(AY$6,"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289))*HLOOKUP(LEFT(TRIM(AY$6),FIND("~",SUBSTITUTE(AY$6," ","~",LEN(TRIM(AY$6))-LEN(SUBSTITUTE(TRIM(AY$6)," ",""))))-1)&amp;" Total",$B$6:$BB$373,ROW($A289)-5,FALSE))</f>
        <v>0</v>
      </c>
      <c r="AZ289" s="10">
        <f ca="1">IF(AZ$5&lt;&gt;"",HLOOKUP(AZ$5,Functionalization!$G$6:$R$373,ROW($A289)-5,FALSE),IFERROR(INDEX(AZ$337:AZ$373,MATCH($F289,$B$337:$B$373,0))/VLOOKUP($F289,$B$337:$BB$373,MATCH(LEFT(TRIM(AZ$6),FIND("~",SUBSTITUTE(AZ$6,"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289))*HLOOKUP(LEFT(TRIM(AZ$6),FIND("~",SUBSTITUTE(AZ$6," ","~",LEN(TRIM(AZ$6))-LEN(SUBSTITUTE(TRIM(AZ$6)," ",""))))-1)&amp;" Total",$B$6:$BB$373,ROW($A289)-5,FALSE))</f>
        <v>0</v>
      </c>
      <c r="BA289" s="10">
        <f ca="1">IF(BA$5&lt;&gt;"",HLOOKUP(BA$5,Functionalization!$G$6:$R$373,ROW($A289)-5,FALSE),IFERROR(INDEX(BA$337:BA$373,MATCH($F289,$B$337:$B$373,0))/VLOOKUP($F289,$B$337:$BB$373,MATCH(LEFT(TRIM(BA$6),FIND("~",SUBSTITUTE(BA$6,"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289))*HLOOKUP(LEFT(TRIM(BA$6),FIND("~",SUBSTITUTE(BA$6," ","~",LEN(TRIM(BA$6))-LEN(SUBSTITUTE(TRIM(BA$6)," ",""))))-1)&amp;" Total",$B$6:$BB$373,ROW($A289)-5,FALSE))</f>
        <v>0</v>
      </c>
      <c r="BB289" s="10">
        <f ca="1">IF(BB$5&lt;&gt;"",HLOOKUP(BB$5,Functionalization!$G$6:$R$373,ROW($A289)-5,FALSE),IFERROR(INDEX(BB$337:BB$373,MATCH($F289,$B$337:$B$373,0))/VLOOKUP($F289,$B$337:$BB$373,MATCH(LEFT(TRIM(BB$6),FIND("~",SUBSTITUTE(BB$6,"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289))*HLOOKUP(LEFT(TRIM(BB$6),FIND("~",SUBSTITUTE(BB$6," ","~",LEN(TRIM(BB$6))-LEN(SUBSTITUTE(TRIM(BB$6)," ",""))))-1)&amp;" Total",$B$6:$BB$373,ROW($A289)-5,FALSE))</f>
        <v>0</v>
      </c>
      <c r="BD289">
        <f ca="1">IFERROR(IF(SUMIF($G$6:$BB$6,BD$6&amp;" Total",$G289:$BB289)-(SUMIF($G$6:$BB$6,BD$6&amp;" "&amp;'Input-Func_Class'!$D$22,$G289:$BB289)+IFERROR(SUMIF($G$6:$BB$6,BD$6&amp;" "&amp;'Input-Func_Class'!$E$22,$G289:$BB289),SUMIF($G$6:$BB$6,BD$6&amp;" "&amp;'Input-Func_Class'!$B$24,$G289:$BB289))+SUMIF($G$6:$BB$6,BD$6&amp;" "&amp;'Input-Func_Class'!$F$22,$G289:$BB289))&lt;Check_Limit,0,1),1)</f>
        <v>0</v>
      </c>
      <c r="BE289">
        <f ca="1">IFERROR(IF(SUMIF($G$6:$BB$6,BE$6&amp;" Total",$G289:$BB289)-(SUMIF($G$6:$BB$6,BE$6&amp;" "&amp;'Input-Func_Class'!$D$22,$G289:$BB289)+IFERROR(SUMIF($G$6:$BB$6,BE$6&amp;" "&amp;'Input-Func_Class'!$E$22,$G289:$BB289),SUMIF($G$6:$BB$6,BE$6&amp;" "&amp;'Input-Func_Class'!$B$24,$G289:$BB289))+SUMIF($G$6:$BB$6,BE$6&amp;" "&amp;'Input-Func_Class'!$F$22,$G289:$BB289))&lt;Check_Limit,0,1),1)</f>
        <v>0</v>
      </c>
      <c r="BF289">
        <f ca="1">IFERROR(IF(SUMIF($G$6:$BB$6,BF$6&amp;" Total",$G289:$BB289)-(SUMIF($G$6:$BB$6,BF$6&amp;" "&amp;'Input-Func_Class'!$D$22,$G289:$BB289)+IFERROR(SUMIF($G$6:$BB$6,BF$6&amp;" "&amp;'Input-Func_Class'!$E$22,$G289:$BB289),SUMIF($G$6:$BB$6,BF$6&amp;" "&amp;'Input-Func_Class'!$B$24,$G289:$BB289))+SUMIF($G$6:$BB$6,BF$6&amp;" "&amp;'Input-Func_Class'!$F$22,$G289:$BB289))&lt;Check_Limit,0,1),1)</f>
        <v>0</v>
      </c>
      <c r="BG289">
        <f ca="1">IFERROR(IF(SUMIF($G$6:$BB$6,BG$6&amp;" Total",$G289:$BB289)-(SUMIF($G$6:$BB$6,BG$6&amp;" "&amp;'Input-Func_Class'!$D$22,$G289:$BB289)+IFERROR(SUMIF($G$6:$BB$6,BG$6&amp;" "&amp;'Input-Func_Class'!$E$22,$G289:$BB289),SUMIF($G$6:$BB$6,BG$6&amp;" "&amp;'Input-Func_Class'!$B$24,$G289:$BB289))+SUMIF($G$6:$BB$6,BG$6&amp;" "&amp;'Input-Func_Class'!$F$22,$G289:$BB289))&lt;Check_Limit,0,1),1)</f>
        <v>0</v>
      </c>
      <c r="BH289">
        <f ca="1">IFERROR(IF(SUMIF($G$6:$BB$6,BH$6&amp;" Total",$G289:$BB289)-(SUMIF($G$6:$BB$6,BH$6&amp;" "&amp;'Input-Func_Class'!$D$22,$G289:$BB289)+IFERROR(SUMIF($G$6:$BB$6,BH$6&amp;" "&amp;'Input-Func_Class'!$E$22,$G289:$BB289),SUMIF($G$6:$BB$6,BH$6&amp;" "&amp;'Input-Func_Class'!$B$24,$G289:$BB289))+SUMIF($G$6:$BB$6,BH$6&amp;" "&amp;'Input-Func_Class'!$F$22,$G289:$BB289))&lt;Check_Limit,0,1),1)</f>
        <v>0</v>
      </c>
      <c r="BI289">
        <f ca="1">IFERROR(IF(SUMIF($G$6:$BB$6,BI$6&amp;" Total",$G289:$BB289)-(SUMIF($G$6:$BB$6,BI$6&amp;" "&amp;'Input-Func_Class'!$D$22,$G289:$BB289)+IFERROR(SUMIF($G$6:$BB$6,BI$6&amp;" "&amp;'Input-Func_Class'!$E$22,$G289:$BB289),SUMIF($G$6:$BB$6,BI$6&amp;" "&amp;'Input-Func_Class'!$B$24,$G289:$BB289))+SUMIF($G$6:$BB$6,BI$6&amp;" "&amp;'Input-Func_Class'!$F$22,$G289:$BB289))&lt;Check_Limit,0,1),1)</f>
        <v>0</v>
      </c>
      <c r="BJ289">
        <f ca="1">IFERROR(IF(SUMIF($G$6:$BB$6,BJ$6&amp;" Total",$G289:$BB289)-(SUMIF($G$6:$BB$6,BJ$6&amp;" "&amp;'Input-Func_Class'!$D$22,$G289:$BB289)+IFERROR(SUMIF($G$6:$BB$6,BJ$6&amp;" "&amp;'Input-Func_Class'!$E$22,$G289:$BB289),SUMIF($G$6:$BB$6,BJ$6&amp;" "&amp;'Input-Func_Class'!$B$24,$G289:$BB289))+SUMIF($G$6:$BB$6,BJ$6&amp;" "&amp;'Input-Func_Class'!$F$22,$G289:$BB289))&lt;Check_Limit,0,1),1)</f>
        <v>0</v>
      </c>
      <c r="BK289">
        <f ca="1">IFERROR(IF(SUMIF($G$6:$BB$6,BK$6&amp;" Total",$G289:$BB289)-(SUMIF($G$6:$BB$6,BK$6&amp;" "&amp;'Input-Func_Class'!$D$22,$G289:$BB289)+IFERROR(SUMIF($G$6:$BB$6,BK$6&amp;" "&amp;'Input-Func_Class'!$E$22,$G289:$BB289),SUMIF($G$6:$BB$6,BK$6&amp;" "&amp;'Input-Func_Class'!$B$24,$G289:$BB289))+SUMIF($G$6:$BB$6,BK$6&amp;" "&amp;'Input-Func_Class'!$F$22,$G289:$BB289))&lt;Check_Limit,0,1),1)</f>
        <v>0</v>
      </c>
      <c r="BL289">
        <f ca="1">IFERROR(IF(SUMIF($G$6:$BB$6,BL$6&amp;" Total",$G289:$BB289)-(SUMIF($G$6:$BB$6,BL$6&amp;" "&amp;'Input-Func_Class'!$D$22,$G289:$BB289)+IFERROR(SUMIF($G$6:$BB$6,BL$6&amp;" "&amp;'Input-Func_Class'!$E$22,$G289:$BB289),SUMIF($G$6:$BB$6,BL$6&amp;" "&amp;'Input-Func_Class'!$B$24,$G289:$BB289))+SUMIF($G$6:$BB$6,BL$6&amp;" "&amp;'Input-Func_Class'!$F$22,$G289:$BB289))&lt;Check_Limit,0,1),1)</f>
        <v>0</v>
      </c>
      <c r="BM289">
        <f ca="1">IFERROR(IF(SUMIF($G$6:$BB$6,BM$6&amp;" Total",$G289:$BB289)-(SUMIF($G$6:$BB$6,BM$6&amp;" "&amp;'Input-Func_Class'!$D$22,$G289:$BB289)+IFERROR(SUMIF($G$6:$BB$6,BM$6&amp;" "&amp;'Input-Func_Class'!$E$22,$G289:$BB289),SUMIF($G$6:$BB$6,BM$6&amp;" "&amp;'Input-Func_Class'!$B$24,$G289:$BB289))+SUMIF($G$6:$BB$6,BM$6&amp;" "&amp;'Input-Func_Class'!$F$22,$G289:$BB289))&lt;Check_Limit,0,1),1)</f>
        <v>0</v>
      </c>
      <c r="BN289">
        <f ca="1">IFERROR(IF(SUMIF($G$6:$BB$6,BN$6&amp;" Total",$G289:$BB289)-(SUMIF($G$6:$BB$6,BN$6&amp;" "&amp;'Input-Func_Class'!$D$22,$G289:$BB289)+IFERROR(SUMIF($G$6:$BB$6,BN$6&amp;" "&amp;'Input-Func_Class'!$E$22,$G289:$BB289),SUMIF($G$6:$BB$6,BN$6&amp;" "&amp;'Input-Func_Class'!$B$24,$G289:$BB289))+SUMIF($G$6:$BB$6,BN$6&amp;" "&amp;'Input-Func_Class'!$F$22,$G289:$BB289))&lt;Check_Limit,0,1),1)</f>
        <v>0</v>
      </c>
      <c r="BO289">
        <f ca="1">IFERROR(IF(SUMIF($G$6:$BB$6,BO$6&amp;" Total",$G289:$BB289)-(SUMIF($G$6:$BB$6,BO$6&amp;" "&amp;'Input-Func_Class'!$D$22,$G289:$BB289)+IFERROR(SUMIF($G$6:$BB$6,BO$6&amp;" "&amp;'Input-Func_Class'!$E$22,$G289:$BB289),SUMIF($G$6:$BB$6,BO$6&amp;" "&amp;'Input-Func_Class'!$B$24,$G289:$BB289))+SUMIF($G$6:$BB$6,BO$6&amp;" "&amp;'Input-Func_Class'!$F$22,$G289:$BB289))&lt;Check_Limit,0,1),1)</f>
        <v>0</v>
      </c>
    </row>
    <row r="290" spans="1:67" outlineLevel="1">
      <c r="A290" s="31">
        <f>IF(ISBLANK('Input-Accounts'!A290),"",'Input-Accounts'!A290)</f>
        <v>259</v>
      </c>
      <c r="B290" s="53" t="str">
        <f>IF(ISBLANK('Input-Accounts'!B290),"",'Input-Accounts'!B290)</f>
        <v xml:space="preserve">OFFICE FURN &amp; EQUIP-DATA HANDLING </v>
      </c>
      <c r="C290" s="31">
        <f>IF(ISBLANK('Input-Accounts'!C290),"",'Input-Accounts'!C290)</f>
        <v>391.11</v>
      </c>
      <c r="D290" s="10">
        <f>Functionalization!$D290</f>
        <v>6311.0000000000009</v>
      </c>
      <c r="E290" s="10">
        <f t="shared" ca="1" si="72"/>
        <v>0</v>
      </c>
      <c r="F290" s="3" t="str">
        <f>IF($D290=0,"-",IF('Input-Accounts'!$E290&lt;&gt;0,'Input-Accounts'!$E290,'Input-Accounts'!$G290))</f>
        <v>INT_DISTPT_SUBTOTAL</v>
      </c>
      <c r="G290" s="10">
        <f ca="1">IF(G$5&lt;&gt;"",HLOOKUP(G$5,Functionalization!$G$6:$R$373,ROW($A290)-5,FALSE),IFERROR(INDEX(G$337:G$373,MATCH($F290,$B$337:$B$373,0))/VLOOKUP($F290,$B$337:$BB$373,MATCH(LEFT(TRIM(G$6),FIND("~",SUBSTITUTE(G$6,"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290))*HLOOKUP(LEFT(TRIM(G$6),FIND("~",SUBSTITUTE(G$6," ","~",LEN(TRIM(G$6))-LEN(SUBSTITUTE(TRIM(G$6)," ",""))))-1)&amp;" Total",$B$6:$BB$373,ROW($A290)-5,FALSE))</f>
        <v>4019.8729636301459</v>
      </c>
      <c r="H290" s="10">
        <f ca="1">IF(H$5&lt;&gt;"",HLOOKUP(H$5,Functionalization!$G$6:$R$373,ROW($A290)-5,FALSE),IFERROR(INDEX(H$337:H$373,MATCH($F290,$B$337:$B$373,0))/VLOOKUP($F290,$B$337:$BB$373,MATCH(LEFT(TRIM(H$6),FIND("~",SUBSTITUTE(H$6,"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290))*HLOOKUP(LEFT(TRIM(H$6),FIND("~",SUBSTITUTE(H$6," ","~",LEN(TRIM(H$6))-LEN(SUBSTITUTE(TRIM(H$6)," ",""))))-1)&amp;" Total",$B$6:$BB$373,ROW($A290)-5,FALSE))</f>
        <v>2982.6404903674579</v>
      </c>
      <c r="I290" s="10">
        <f ca="1">IF(I$5&lt;&gt;"",HLOOKUP(I$5,Functionalization!$G$6:$R$373,ROW($A290)-5,FALSE),IFERROR(INDEX(I$337:I$373,MATCH($F290,$B$337:$B$373,0))/VLOOKUP($F290,$B$337:$BB$373,MATCH(LEFT(TRIM(I$6),FIND("~",SUBSTITUTE(I$6,"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290))*HLOOKUP(LEFT(TRIM(I$6),FIND("~",SUBSTITUTE(I$6," ","~",LEN(TRIM(I$6))-LEN(SUBSTITUTE(TRIM(I$6)," ",""))))-1)&amp;" Total",$B$6:$BB$373,ROW($A290)-5,FALSE))</f>
        <v>0</v>
      </c>
      <c r="J290" s="10">
        <f ca="1">IF(J$5&lt;&gt;"",HLOOKUP(J$5,Functionalization!$G$6:$R$373,ROW($A290)-5,FALSE),IFERROR(INDEX(J$337:J$373,MATCH($F290,$B$337:$B$373,0))/VLOOKUP($F290,$B$337:$BB$373,MATCH(LEFT(TRIM(J$6),FIND("~",SUBSTITUTE(J$6,"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290))*HLOOKUP(LEFT(TRIM(J$6),FIND("~",SUBSTITUTE(J$6," ","~",LEN(TRIM(J$6))-LEN(SUBSTITUTE(TRIM(J$6)," ",""))))-1)&amp;" Total",$B$6:$BB$373,ROW($A290)-5,FALSE))</f>
        <v>1037.2324732626876</v>
      </c>
      <c r="K290" s="10">
        <f ca="1">IF(K$5&lt;&gt;"",HLOOKUP(K$5,Functionalization!$G$6:$R$373,ROW($A290)-5,FALSE),IFERROR(INDEX(K$337:K$373,MATCH($F290,$B$337:$B$373,0))/VLOOKUP($F290,$B$337:$BB$373,MATCH(LEFT(TRIM(K$6),FIND("~",SUBSTITUTE(K$6,"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290))*HLOOKUP(LEFT(TRIM(K$6),FIND("~",SUBSTITUTE(K$6," ","~",LEN(TRIM(K$6))-LEN(SUBSTITUTE(TRIM(K$6)," ",""))))-1)&amp;" Total",$B$6:$BB$373,ROW($A290)-5,FALSE))</f>
        <v>2291.1270363698545</v>
      </c>
      <c r="L290" s="10">
        <f ca="1">IF(L$5&lt;&gt;"",HLOOKUP(L$5,Functionalization!$G$6:$R$373,ROW($A290)-5,FALSE),IFERROR(INDEX(L$337:L$373,MATCH($F290,$B$337:$B$373,0))/VLOOKUP($F290,$B$337:$BB$373,MATCH(LEFT(TRIM(L$6),FIND("~",SUBSTITUTE(L$6,"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290))*HLOOKUP(LEFT(TRIM(L$6),FIND("~",SUBSTITUTE(L$6," ","~",LEN(TRIM(L$6))-LEN(SUBSTITUTE(TRIM(L$6)," ",""))))-1)&amp;" Total",$B$6:$BB$373,ROW($A290)-5,FALSE))</f>
        <v>0</v>
      </c>
      <c r="M290" s="10">
        <f ca="1">IF(M$5&lt;&gt;"",HLOOKUP(M$5,Functionalization!$G$6:$R$373,ROW($A290)-5,FALSE),IFERROR(INDEX(M$337:M$373,MATCH($F290,$B$337:$B$373,0))/VLOOKUP($F290,$B$337:$BB$373,MATCH(LEFT(TRIM(M$6),FIND("~",SUBSTITUTE(M$6,"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290))*HLOOKUP(LEFT(TRIM(M$6),FIND("~",SUBSTITUTE(M$6," ","~",LEN(TRIM(M$6))-LEN(SUBSTITUTE(TRIM(M$6)," ",""))))-1)&amp;" Total",$B$6:$BB$373,ROW($A290)-5,FALSE))</f>
        <v>0</v>
      </c>
      <c r="N290" s="10">
        <f ca="1">IF(N$5&lt;&gt;"",HLOOKUP(N$5,Functionalization!$G$6:$R$373,ROW($A290)-5,FALSE),IFERROR(INDEX(N$337:N$373,MATCH($F290,$B$337:$B$373,0))/VLOOKUP($F290,$B$337:$BB$373,MATCH(LEFT(TRIM(N$6),FIND("~",SUBSTITUTE(N$6,"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290))*HLOOKUP(LEFT(TRIM(N$6),FIND("~",SUBSTITUTE(N$6," ","~",LEN(TRIM(N$6))-LEN(SUBSTITUTE(TRIM(N$6)," ",""))))-1)&amp;" Total",$B$6:$BB$373,ROW($A290)-5,FALSE))</f>
        <v>2291.1270363698545</v>
      </c>
      <c r="O290" s="10">
        <f ca="1">IF(O$5&lt;&gt;"",HLOOKUP(O$5,Functionalization!$G$6:$R$373,ROW($A290)-5,FALSE),IFERROR(INDEX(O$337:O$373,MATCH($F290,$B$337:$B$373,0))/VLOOKUP($F290,$B$337:$BB$373,MATCH(LEFT(TRIM(O$6),FIND("~",SUBSTITUTE(O$6,"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290))*HLOOKUP(LEFT(TRIM(O$6),FIND("~",SUBSTITUTE(O$6," ","~",LEN(TRIM(O$6))-LEN(SUBSTITUTE(TRIM(O$6)," ",""))))-1)&amp;" Total",$B$6:$BB$373,ROW($A290)-5,FALSE))</f>
        <v>0</v>
      </c>
      <c r="P290" s="10">
        <f ca="1">IF(P$5&lt;&gt;"",HLOOKUP(P$5,Functionalization!$G$6:$R$373,ROW($A290)-5,FALSE),IFERROR(INDEX(P$337:P$373,MATCH($F290,$B$337:$B$373,0))/VLOOKUP($F290,$B$337:$BB$373,MATCH(LEFT(TRIM(P$6),FIND("~",SUBSTITUTE(P$6,"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290))*HLOOKUP(LEFT(TRIM(P$6),FIND("~",SUBSTITUTE(P$6," ","~",LEN(TRIM(P$6))-LEN(SUBSTITUTE(TRIM(P$6)," ",""))))-1)&amp;" Total",$B$6:$BB$373,ROW($A290)-5,FALSE))</f>
        <v>0</v>
      </c>
      <c r="Q290" s="10">
        <f ca="1">IF(Q$5&lt;&gt;"",HLOOKUP(Q$5,Functionalization!$G$6:$R$373,ROW($A290)-5,FALSE),IFERROR(INDEX(Q$337:Q$373,MATCH($F290,$B$337:$B$373,0))/VLOOKUP($F290,$B$337:$BB$373,MATCH(LEFT(TRIM(Q$6),FIND("~",SUBSTITUTE(Q$6,"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290))*HLOOKUP(LEFT(TRIM(Q$6),FIND("~",SUBSTITUTE(Q$6," ","~",LEN(TRIM(Q$6))-LEN(SUBSTITUTE(TRIM(Q$6)," ",""))))-1)&amp;" Total",$B$6:$BB$373,ROW($A290)-5,FALSE))</f>
        <v>0</v>
      </c>
      <c r="R290" s="10">
        <f ca="1">IF(R$5&lt;&gt;"",HLOOKUP(R$5,Functionalization!$G$6:$R$373,ROW($A290)-5,FALSE),IFERROR(INDEX(R$337:R$373,MATCH($F290,$B$337:$B$373,0))/VLOOKUP($F290,$B$337:$BB$373,MATCH(LEFT(TRIM(R$6),FIND("~",SUBSTITUTE(R$6,"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290))*HLOOKUP(LEFT(TRIM(R$6),FIND("~",SUBSTITUTE(R$6," ","~",LEN(TRIM(R$6))-LEN(SUBSTITUTE(TRIM(R$6)," ",""))))-1)&amp;" Total",$B$6:$BB$373,ROW($A290)-5,FALSE))</f>
        <v>0</v>
      </c>
      <c r="S290" s="10">
        <f ca="1">IF(S$5&lt;&gt;"",HLOOKUP(S$5,Functionalization!$G$6:$R$373,ROW($A290)-5,FALSE),IFERROR(INDEX(S$337:S$373,MATCH($F290,$B$337:$B$373,0))/VLOOKUP($F290,$B$337:$BB$373,MATCH(LEFT(TRIM(S$6),FIND("~",SUBSTITUTE(S$6,"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290))*HLOOKUP(LEFT(TRIM(S$6),FIND("~",SUBSTITUTE(S$6," ","~",LEN(TRIM(S$6))-LEN(SUBSTITUTE(TRIM(S$6)," ",""))))-1)&amp;" Total",$B$6:$BB$373,ROW($A290)-5,FALSE))</f>
        <v>0</v>
      </c>
      <c r="T290" s="10">
        <f ca="1">IF(T$5&lt;&gt;"",HLOOKUP(T$5,Functionalization!$G$6:$R$373,ROW($A290)-5,FALSE),IFERROR(INDEX(T$337:T$373,MATCH($F290,$B$337:$B$373,0))/VLOOKUP($F290,$B$337:$BB$373,MATCH(LEFT(TRIM(T$6),FIND("~",SUBSTITUTE(T$6,"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290))*HLOOKUP(LEFT(TRIM(T$6),FIND("~",SUBSTITUTE(T$6," ","~",LEN(TRIM(T$6))-LEN(SUBSTITUTE(TRIM(T$6)," ",""))))-1)&amp;" Total",$B$6:$BB$373,ROW($A290)-5,FALSE))</f>
        <v>0</v>
      </c>
      <c r="U290" s="10">
        <f ca="1">IF(U$5&lt;&gt;"",HLOOKUP(U$5,Functionalization!$G$6:$R$373,ROW($A290)-5,FALSE),IFERROR(INDEX(U$337:U$373,MATCH($F290,$B$337:$B$373,0))/VLOOKUP($F290,$B$337:$BB$373,MATCH(LEFT(TRIM(U$6),FIND("~",SUBSTITUTE(U$6,"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290))*HLOOKUP(LEFT(TRIM(U$6),FIND("~",SUBSTITUTE(U$6," ","~",LEN(TRIM(U$6))-LEN(SUBSTITUTE(TRIM(U$6)," ",""))))-1)&amp;" Total",$B$6:$BB$373,ROW($A290)-5,FALSE))</f>
        <v>0</v>
      </c>
      <c r="V290" s="10">
        <f ca="1">IF(V$5&lt;&gt;"",HLOOKUP(V$5,Functionalization!$G$6:$R$373,ROW($A290)-5,FALSE),IFERROR(INDEX(V$337:V$373,MATCH($F290,$B$337:$B$373,0))/VLOOKUP($F290,$B$337:$BB$373,MATCH(LEFT(TRIM(V$6),FIND("~",SUBSTITUTE(V$6,"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290))*HLOOKUP(LEFT(TRIM(V$6),FIND("~",SUBSTITUTE(V$6," ","~",LEN(TRIM(V$6))-LEN(SUBSTITUTE(TRIM(V$6)," ",""))))-1)&amp;" Total",$B$6:$BB$373,ROW($A290)-5,FALSE))</f>
        <v>0</v>
      </c>
      <c r="W290" s="10">
        <f ca="1">IF(W$5&lt;&gt;"",HLOOKUP(W$5,Functionalization!$G$6:$R$373,ROW($A290)-5,FALSE),IFERROR(INDEX(W$337:W$373,MATCH($F290,$B$337:$B$373,0))/VLOOKUP($F290,$B$337:$BB$373,MATCH(LEFT(TRIM(W$6),FIND("~",SUBSTITUTE(W$6,"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290))*HLOOKUP(LEFT(TRIM(W$6),FIND("~",SUBSTITUTE(W$6," ","~",LEN(TRIM(W$6))-LEN(SUBSTITUTE(TRIM(W$6)," ",""))))-1)&amp;" Total",$B$6:$BB$373,ROW($A290)-5,FALSE))</f>
        <v>0</v>
      </c>
      <c r="X290" s="10">
        <f ca="1">IF(X$5&lt;&gt;"",HLOOKUP(X$5,Functionalization!$G$6:$R$373,ROW($A290)-5,FALSE),IFERROR(INDEX(X$337:X$373,MATCH($F290,$B$337:$B$373,0))/VLOOKUP($F290,$B$337:$BB$373,MATCH(LEFT(TRIM(X$6),FIND("~",SUBSTITUTE(X$6,"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290))*HLOOKUP(LEFT(TRIM(X$6),FIND("~",SUBSTITUTE(X$6," ","~",LEN(TRIM(X$6))-LEN(SUBSTITUTE(TRIM(X$6)," ",""))))-1)&amp;" Total",$B$6:$BB$373,ROW($A290)-5,FALSE))</f>
        <v>0</v>
      </c>
      <c r="Y290" s="10">
        <f ca="1">IF(Y$5&lt;&gt;"",HLOOKUP(Y$5,Functionalization!$G$6:$R$373,ROW($A290)-5,FALSE),IFERROR(INDEX(Y$337:Y$373,MATCH($F290,$B$337:$B$373,0))/VLOOKUP($F290,$B$337:$BB$373,MATCH(LEFT(TRIM(Y$6),FIND("~",SUBSTITUTE(Y$6,"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290))*HLOOKUP(LEFT(TRIM(Y$6),FIND("~",SUBSTITUTE(Y$6," ","~",LEN(TRIM(Y$6))-LEN(SUBSTITUTE(TRIM(Y$6)," ",""))))-1)&amp;" Total",$B$6:$BB$373,ROW($A290)-5,FALSE))</f>
        <v>0</v>
      </c>
      <c r="Z290" s="10">
        <f ca="1">IF(Z$5&lt;&gt;"",HLOOKUP(Z$5,Functionalization!$G$6:$R$373,ROW($A290)-5,FALSE),IFERROR(INDEX(Z$337:Z$373,MATCH($F290,$B$337:$B$373,0))/VLOOKUP($F290,$B$337:$BB$373,MATCH(LEFT(TRIM(Z$6),FIND("~",SUBSTITUTE(Z$6,"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290))*HLOOKUP(LEFT(TRIM(Z$6),FIND("~",SUBSTITUTE(Z$6," ","~",LEN(TRIM(Z$6))-LEN(SUBSTITUTE(TRIM(Z$6)," ",""))))-1)&amp;" Total",$B$6:$BB$373,ROW($A290)-5,FALSE))</f>
        <v>0</v>
      </c>
      <c r="AA290" s="10">
        <f ca="1">IF(AA$5&lt;&gt;"",HLOOKUP(AA$5,Functionalization!$G$6:$R$373,ROW($A290)-5,FALSE),IFERROR(INDEX(AA$337:AA$373,MATCH($F290,$B$337:$B$373,0))/VLOOKUP($F290,$B$337:$BB$373,MATCH(LEFT(TRIM(AA$6),FIND("~",SUBSTITUTE(AA$6,"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290))*HLOOKUP(LEFT(TRIM(AA$6),FIND("~",SUBSTITUTE(AA$6," ","~",LEN(TRIM(AA$6))-LEN(SUBSTITUTE(TRIM(AA$6)," ",""))))-1)&amp;" Total",$B$6:$BB$373,ROW($A290)-5,FALSE))</f>
        <v>0</v>
      </c>
      <c r="AB290" s="10">
        <f ca="1">IF(AB$5&lt;&gt;"",HLOOKUP(AB$5,Functionalization!$G$6:$R$373,ROW($A290)-5,FALSE),IFERROR(INDEX(AB$337:AB$373,MATCH($F290,$B$337:$B$373,0))/VLOOKUP($F290,$B$337:$BB$373,MATCH(LEFT(TRIM(AB$6),FIND("~",SUBSTITUTE(AB$6,"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290))*HLOOKUP(LEFT(TRIM(AB$6),FIND("~",SUBSTITUTE(AB$6," ","~",LEN(TRIM(AB$6))-LEN(SUBSTITUTE(TRIM(AB$6)," ",""))))-1)&amp;" Total",$B$6:$BB$373,ROW($A290)-5,FALSE))</f>
        <v>0</v>
      </c>
      <c r="AC290" s="10">
        <f ca="1">IF(AC$5&lt;&gt;"",HLOOKUP(AC$5,Functionalization!$G$6:$R$373,ROW($A290)-5,FALSE),IFERROR(INDEX(AC$337:AC$373,MATCH($F290,$B$337:$B$373,0))/VLOOKUP($F290,$B$337:$BB$373,MATCH(LEFT(TRIM(AC$6),FIND("~",SUBSTITUTE(AC$6,"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290))*HLOOKUP(LEFT(TRIM(AC$6),FIND("~",SUBSTITUTE(AC$6," ","~",LEN(TRIM(AC$6))-LEN(SUBSTITUTE(TRIM(AC$6)," ",""))))-1)&amp;" Total",$B$6:$BB$373,ROW($A290)-5,FALSE))</f>
        <v>0</v>
      </c>
      <c r="AD290" s="10">
        <f ca="1">IF(AD$5&lt;&gt;"",HLOOKUP(AD$5,Functionalization!$G$6:$R$373,ROW($A290)-5,FALSE),IFERROR(INDEX(AD$337:AD$373,MATCH($F290,$B$337:$B$373,0))/VLOOKUP($F290,$B$337:$BB$373,MATCH(LEFT(TRIM(AD$6),FIND("~",SUBSTITUTE(AD$6,"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290))*HLOOKUP(LEFT(TRIM(AD$6),FIND("~",SUBSTITUTE(AD$6," ","~",LEN(TRIM(AD$6))-LEN(SUBSTITUTE(TRIM(AD$6)," ",""))))-1)&amp;" Total",$B$6:$BB$373,ROW($A290)-5,FALSE))</f>
        <v>0</v>
      </c>
      <c r="AE290" s="10">
        <f ca="1">IF(AE$5&lt;&gt;"",HLOOKUP(AE$5,Functionalization!$G$6:$R$373,ROW($A290)-5,FALSE),IFERROR(INDEX(AE$337:AE$373,MATCH($F290,$B$337:$B$373,0))/VLOOKUP($F290,$B$337:$BB$373,MATCH(LEFT(TRIM(AE$6),FIND("~",SUBSTITUTE(AE$6,"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290))*HLOOKUP(LEFT(TRIM(AE$6),FIND("~",SUBSTITUTE(AE$6," ","~",LEN(TRIM(AE$6))-LEN(SUBSTITUTE(TRIM(AE$6)," ",""))))-1)&amp;" Total",$B$6:$BB$373,ROW($A290)-5,FALSE))</f>
        <v>0</v>
      </c>
      <c r="AF290" s="10">
        <f ca="1">IF(AF$5&lt;&gt;"",HLOOKUP(AF$5,Functionalization!$G$6:$R$373,ROW($A290)-5,FALSE),IFERROR(INDEX(AF$337:AF$373,MATCH($F290,$B$337:$B$373,0))/VLOOKUP($F290,$B$337:$BB$373,MATCH(LEFT(TRIM(AF$6),FIND("~",SUBSTITUTE(AF$6,"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290))*HLOOKUP(LEFT(TRIM(AF$6),FIND("~",SUBSTITUTE(AF$6," ","~",LEN(TRIM(AF$6))-LEN(SUBSTITUTE(TRIM(AF$6)," ",""))))-1)&amp;" Total",$B$6:$BB$373,ROW($A290)-5,FALSE))</f>
        <v>0</v>
      </c>
      <c r="AG290" s="10">
        <f ca="1">IF(AG$5&lt;&gt;"",HLOOKUP(AG$5,Functionalization!$G$6:$R$373,ROW($A290)-5,FALSE),IFERROR(INDEX(AG$337:AG$373,MATCH($F290,$B$337:$B$373,0))/VLOOKUP($F290,$B$337:$BB$373,MATCH(LEFT(TRIM(AG$6),FIND("~",SUBSTITUTE(AG$6,"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290))*HLOOKUP(LEFT(TRIM(AG$6),FIND("~",SUBSTITUTE(AG$6," ","~",LEN(TRIM(AG$6))-LEN(SUBSTITUTE(TRIM(AG$6)," ",""))))-1)&amp;" Total",$B$6:$BB$373,ROW($A290)-5,FALSE))</f>
        <v>0</v>
      </c>
      <c r="AH290" s="10">
        <f ca="1">IF(AH$5&lt;&gt;"",HLOOKUP(AH$5,Functionalization!$G$6:$R$373,ROW($A290)-5,FALSE),IFERROR(INDEX(AH$337:AH$373,MATCH($F290,$B$337:$B$373,0))/VLOOKUP($F290,$B$337:$BB$373,MATCH(LEFT(TRIM(AH$6),FIND("~",SUBSTITUTE(AH$6,"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290))*HLOOKUP(LEFT(TRIM(AH$6),FIND("~",SUBSTITUTE(AH$6," ","~",LEN(TRIM(AH$6))-LEN(SUBSTITUTE(TRIM(AH$6)," ",""))))-1)&amp;" Total",$B$6:$BB$373,ROW($A290)-5,FALSE))</f>
        <v>0</v>
      </c>
      <c r="AI290" s="10">
        <f ca="1">IF(AI$5&lt;&gt;"",HLOOKUP(AI$5,Functionalization!$G$6:$R$373,ROW($A290)-5,FALSE),IFERROR(INDEX(AI$337:AI$373,MATCH($F290,$B$337:$B$373,0))/VLOOKUP($F290,$B$337:$BB$373,MATCH(LEFT(TRIM(AI$6),FIND("~",SUBSTITUTE(AI$6,"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290))*HLOOKUP(LEFT(TRIM(AI$6),FIND("~",SUBSTITUTE(AI$6," ","~",LEN(TRIM(AI$6))-LEN(SUBSTITUTE(TRIM(AI$6)," ",""))))-1)&amp;" Total",$B$6:$BB$373,ROW($A290)-5,FALSE))</f>
        <v>0</v>
      </c>
      <c r="AJ290" s="10">
        <f ca="1">IF(AJ$5&lt;&gt;"",HLOOKUP(AJ$5,Functionalization!$G$6:$R$373,ROW($A290)-5,FALSE),IFERROR(INDEX(AJ$337:AJ$373,MATCH($F290,$B$337:$B$373,0))/VLOOKUP($F290,$B$337:$BB$373,MATCH(LEFT(TRIM(AJ$6),FIND("~",SUBSTITUTE(AJ$6,"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290))*HLOOKUP(LEFT(TRIM(AJ$6),FIND("~",SUBSTITUTE(AJ$6," ","~",LEN(TRIM(AJ$6))-LEN(SUBSTITUTE(TRIM(AJ$6)," ",""))))-1)&amp;" Total",$B$6:$BB$373,ROW($A290)-5,FALSE))</f>
        <v>0</v>
      </c>
      <c r="AK290" s="10">
        <f ca="1">IF(AK$5&lt;&gt;"",HLOOKUP(AK$5,Functionalization!$G$6:$R$373,ROW($A290)-5,FALSE),IFERROR(INDEX(AK$337:AK$373,MATCH($F290,$B$337:$B$373,0))/VLOOKUP($F290,$B$337:$BB$373,MATCH(LEFT(TRIM(AK$6),FIND("~",SUBSTITUTE(AK$6,"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290))*HLOOKUP(LEFT(TRIM(AK$6),FIND("~",SUBSTITUTE(AK$6," ","~",LEN(TRIM(AK$6))-LEN(SUBSTITUTE(TRIM(AK$6)," ",""))))-1)&amp;" Total",$B$6:$BB$373,ROW($A290)-5,FALSE))</f>
        <v>0</v>
      </c>
      <c r="AL290" s="10">
        <f ca="1">IF(AL$5&lt;&gt;"",HLOOKUP(AL$5,Functionalization!$G$6:$R$373,ROW($A290)-5,FALSE),IFERROR(INDEX(AL$337:AL$373,MATCH($F290,$B$337:$B$373,0))/VLOOKUP($F290,$B$337:$BB$373,MATCH(LEFT(TRIM(AL$6),FIND("~",SUBSTITUTE(AL$6,"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290))*HLOOKUP(LEFT(TRIM(AL$6),FIND("~",SUBSTITUTE(AL$6," ","~",LEN(TRIM(AL$6))-LEN(SUBSTITUTE(TRIM(AL$6)," ",""))))-1)&amp;" Total",$B$6:$BB$373,ROW($A290)-5,FALSE))</f>
        <v>0</v>
      </c>
      <c r="AM290" s="10">
        <f ca="1">IF(AM$5&lt;&gt;"",HLOOKUP(AM$5,Functionalization!$G$6:$R$373,ROW($A290)-5,FALSE),IFERROR(INDEX(AM$337:AM$373,MATCH($F290,$B$337:$B$373,0))/VLOOKUP($F290,$B$337:$BB$373,MATCH(LEFT(TRIM(AM$6),FIND("~",SUBSTITUTE(AM$6,"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290))*HLOOKUP(LEFT(TRIM(AM$6),FIND("~",SUBSTITUTE(AM$6," ","~",LEN(TRIM(AM$6))-LEN(SUBSTITUTE(TRIM(AM$6)," ",""))))-1)&amp;" Total",$B$6:$BB$373,ROW($A290)-5,FALSE))</f>
        <v>0</v>
      </c>
      <c r="AN290" s="10">
        <f ca="1">IF(AN$5&lt;&gt;"",HLOOKUP(AN$5,Functionalization!$G$6:$R$373,ROW($A290)-5,FALSE),IFERROR(INDEX(AN$337:AN$373,MATCH($F290,$B$337:$B$373,0))/VLOOKUP($F290,$B$337:$BB$373,MATCH(LEFT(TRIM(AN$6),FIND("~",SUBSTITUTE(AN$6,"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290))*HLOOKUP(LEFT(TRIM(AN$6),FIND("~",SUBSTITUTE(AN$6," ","~",LEN(TRIM(AN$6))-LEN(SUBSTITUTE(TRIM(AN$6)," ",""))))-1)&amp;" Total",$B$6:$BB$373,ROW($A290)-5,FALSE))</f>
        <v>0</v>
      </c>
      <c r="AO290" s="10">
        <f ca="1">IF(AO$5&lt;&gt;"",HLOOKUP(AO$5,Functionalization!$G$6:$R$373,ROW($A290)-5,FALSE),IFERROR(INDEX(AO$337:AO$373,MATCH($F290,$B$337:$B$373,0))/VLOOKUP($F290,$B$337:$BB$373,MATCH(LEFT(TRIM(AO$6),FIND("~",SUBSTITUTE(AO$6,"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290))*HLOOKUP(LEFT(TRIM(AO$6),FIND("~",SUBSTITUTE(AO$6," ","~",LEN(TRIM(AO$6))-LEN(SUBSTITUTE(TRIM(AO$6)," ",""))))-1)&amp;" Total",$B$6:$BB$373,ROW($A290)-5,FALSE))</f>
        <v>0</v>
      </c>
      <c r="AP290" s="10">
        <f ca="1">IF(AP$5&lt;&gt;"",HLOOKUP(AP$5,Functionalization!$G$6:$R$373,ROW($A290)-5,FALSE),IFERROR(INDEX(AP$337:AP$373,MATCH($F290,$B$337:$B$373,0))/VLOOKUP($F290,$B$337:$BB$373,MATCH(LEFT(TRIM(AP$6),FIND("~",SUBSTITUTE(AP$6,"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290))*HLOOKUP(LEFT(TRIM(AP$6),FIND("~",SUBSTITUTE(AP$6," ","~",LEN(TRIM(AP$6))-LEN(SUBSTITUTE(TRIM(AP$6)," ",""))))-1)&amp;" Total",$B$6:$BB$373,ROW($A290)-5,FALSE))</f>
        <v>0</v>
      </c>
      <c r="AQ290" s="10">
        <f ca="1">IF(AQ$5&lt;&gt;"",HLOOKUP(AQ$5,Functionalization!$G$6:$R$373,ROW($A290)-5,FALSE),IFERROR(INDEX(AQ$337:AQ$373,MATCH($F290,$B$337:$B$373,0))/VLOOKUP($F290,$B$337:$BB$373,MATCH(LEFT(TRIM(AQ$6),FIND("~",SUBSTITUTE(AQ$6,"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290))*HLOOKUP(LEFT(TRIM(AQ$6),FIND("~",SUBSTITUTE(AQ$6," ","~",LEN(TRIM(AQ$6))-LEN(SUBSTITUTE(TRIM(AQ$6)," ",""))))-1)&amp;" Total",$B$6:$BB$373,ROW($A290)-5,FALSE))</f>
        <v>0</v>
      </c>
      <c r="AR290" s="10">
        <f ca="1">IF(AR$5&lt;&gt;"",HLOOKUP(AR$5,Functionalization!$G$6:$R$373,ROW($A290)-5,FALSE),IFERROR(INDEX(AR$337:AR$373,MATCH($F290,$B$337:$B$373,0))/VLOOKUP($F290,$B$337:$BB$373,MATCH(LEFT(TRIM(AR$6),FIND("~",SUBSTITUTE(AR$6,"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290))*HLOOKUP(LEFT(TRIM(AR$6),FIND("~",SUBSTITUTE(AR$6," ","~",LEN(TRIM(AR$6))-LEN(SUBSTITUTE(TRIM(AR$6)," ",""))))-1)&amp;" Total",$B$6:$BB$373,ROW($A290)-5,FALSE))</f>
        <v>0</v>
      </c>
      <c r="AS290" s="10">
        <f ca="1">IF(AS$5&lt;&gt;"",HLOOKUP(AS$5,Functionalization!$G$6:$R$373,ROW($A290)-5,FALSE),IFERROR(INDEX(AS$337:AS$373,MATCH($F290,$B$337:$B$373,0))/VLOOKUP($F290,$B$337:$BB$373,MATCH(LEFT(TRIM(AS$6),FIND("~",SUBSTITUTE(AS$6,"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290))*HLOOKUP(LEFT(TRIM(AS$6),FIND("~",SUBSTITUTE(AS$6," ","~",LEN(TRIM(AS$6))-LEN(SUBSTITUTE(TRIM(AS$6)," ",""))))-1)&amp;" Total",$B$6:$BB$373,ROW($A290)-5,FALSE))</f>
        <v>0</v>
      </c>
      <c r="AT290" s="10">
        <f ca="1">IF(AT$5&lt;&gt;"",HLOOKUP(AT$5,Functionalization!$G$6:$R$373,ROW($A290)-5,FALSE),IFERROR(INDEX(AT$337:AT$373,MATCH($F290,$B$337:$B$373,0))/VLOOKUP($F290,$B$337:$BB$373,MATCH(LEFT(TRIM(AT$6),FIND("~",SUBSTITUTE(AT$6,"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290))*HLOOKUP(LEFT(TRIM(AT$6),FIND("~",SUBSTITUTE(AT$6," ","~",LEN(TRIM(AT$6))-LEN(SUBSTITUTE(TRIM(AT$6)," ",""))))-1)&amp;" Total",$B$6:$BB$373,ROW($A290)-5,FALSE))</f>
        <v>0</v>
      </c>
      <c r="AU290" s="10">
        <f ca="1">IF(AU$5&lt;&gt;"",HLOOKUP(AU$5,Functionalization!$G$6:$R$373,ROW($A290)-5,FALSE),IFERROR(INDEX(AU$337:AU$373,MATCH($F290,$B$337:$B$373,0))/VLOOKUP($F290,$B$337:$BB$373,MATCH(LEFT(TRIM(AU$6),FIND("~",SUBSTITUTE(AU$6,"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290))*HLOOKUP(LEFT(TRIM(AU$6),FIND("~",SUBSTITUTE(AU$6," ","~",LEN(TRIM(AU$6))-LEN(SUBSTITUTE(TRIM(AU$6)," ",""))))-1)&amp;" Total",$B$6:$BB$373,ROW($A290)-5,FALSE))</f>
        <v>0</v>
      </c>
      <c r="AV290" s="10">
        <f ca="1">IF(AV$5&lt;&gt;"",HLOOKUP(AV$5,Functionalization!$G$6:$R$373,ROW($A290)-5,FALSE),IFERROR(INDEX(AV$337:AV$373,MATCH($F290,$B$337:$B$373,0))/VLOOKUP($F290,$B$337:$BB$373,MATCH(LEFT(TRIM(AV$6),FIND("~",SUBSTITUTE(AV$6,"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290))*HLOOKUP(LEFT(TRIM(AV$6),FIND("~",SUBSTITUTE(AV$6," ","~",LEN(TRIM(AV$6))-LEN(SUBSTITUTE(TRIM(AV$6)," ",""))))-1)&amp;" Total",$B$6:$BB$373,ROW($A290)-5,FALSE))</f>
        <v>0</v>
      </c>
      <c r="AW290" s="10">
        <f ca="1">IF(AW$5&lt;&gt;"",HLOOKUP(AW$5,Functionalization!$G$6:$R$373,ROW($A290)-5,FALSE),IFERROR(INDEX(AW$337:AW$373,MATCH($F290,$B$337:$B$373,0))/VLOOKUP($F290,$B$337:$BB$373,MATCH(LEFT(TRIM(AW$6),FIND("~",SUBSTITUTE(AW$6,"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290))*HLOOKUP(LEFT(TRIM(AW$6),FIND("~",SUBSTITUTE(AW$6," ","~",LEN(TRIM(AW$6))-LEN(SUBSTITUTE(TRIM(AW$6)," ",""))))-1)&amp;" Total",$B$6:$BB$373,ROW($A290)-5,FALSE))</f>
        <v>0</v>
      </c>
      <c r="AX290" s="10">
        <f ca="1">IF(AX$5&lt;&gt;"",HLOOKUP(AX$5,Functionalization!$G$6:$R$373,ROW($A290)-5,FALSE),IFERROR(INDEX(AX$337:AX$373,MATCH($F290,$B$337:$B$373,0))/VLOOKUP($F290,$B$337:$BB$373,MATCH(LEFT(TRIM(AX$6),FIND("~",SUBSTITUTE(AX$6,"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290))*HLOOKUP(LEFT(TRIM(AX$6),FIND("~",SUBSTITUTE(AX$6," ","~",LEN(TRIM(AX$6))-LEN(SUBSTITUTE(TRIM(AX$6)," ",""))))-1)&amp;" Total",$B$6:$BB$373,ROW($A290)-5,FALSE))</f>
        <v>0</v>
      </c>
      <c r="AY290" s="10">
        <f ca="1">IF(AY$5&lt;&gt;"",HLOOKUP(AY$5,Functionalization!$G$6:$R$373,ROW($A290)-5,FALSE),IFERROR(INDEX(AY$337:AY$373,MATCH($F290,$B$337:$B$373,0))/VLOOKUP($F290,$B$337:$BB$373,MATCH(LEFT(TRIM(AY$6),FIND("~",SUBSTITUTE(AY$6,"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290))*HLOOKUP(LEFT(TRIM(AY$6),FIND("~",SUBSTITUTE(AY$6," ","~",LEN(TRIM(AY$6))-LEN(SUBSTITUTE(TRIM(AY$6)," ",""))))-1)&amp;" Total",$B$6:$BB$373,ROW($A290)-5,FALSE))</f>
        <v>0</v>
      </c>
      <c r="AZ290" s="10">
        <f ca="1">IF(AZ$5&lt;&gt;"",HLOOKUP(AZ$5,Functionalization!$G$6:$R$373,ROW($A290)-5,FALSE),IFERROR(INDEX(AZ$337:AZ$373,MATCH($F290,$B$337:$B$373,0))/VLOOKUP($F290,$B$337:$BB$373,MATCH(LEFT(TRIM(AZ$6),FIND("~",SUBSTITUTE(AZ$6,"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290))*HLOOKUP(LEFT(TRIM(AZ$6),FIND("~",SUBSTITUTE(AZ$6," ","~",LEN(TRIM(AZ$6))-LEN(SUBSTITUTE(TRIM(AZ$6)," ",""))))-1)&amp;" Total",$B$6:$BB$373,ROW($A290)-5,FALSE))</f>
        <v>0</v>
      </c>
      <c r="BA290" s="10">
        <f ca="1">IF(BA$5&lt;&gt;"",HLOOKUP(BA$5,Functionalization!$G$6:$R$373,ROW($A290)-5,FALSE),IFERROR(INDEX(BA$337:BA$373,MATCH($F290,$B$337:$B$373,0))/VLOOKUP($F290,$B$337:$BB$373,MATCH(LEFT(TRIM(BA$6),FIND("~",SUBSTITUTE(BA$6,"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290))*HLOOKUP(LEFT(TRIM(BA$6),FIND("~",SUBSTITUTE(BA$6," ","~",LEN(TRIM(BA$6))-LEN(SUBSTITUTE(TRIM(BA$6)," ",""))))-1)&amp;" Total",$B$6:$BB$373,ROW($A290)-5,FALSE))</f>
        <v>0</v>
      </c>
      <c r="BB290" s="10">
        <f ca="1">IF(BB$5&lt;&gt;"",HLOOKUP(BB$5,Functionalization!$G$6:$R$373,ROW($A290)-5,FALSE),IFERROR(INDEX(BB$337:BB$373,MATCH($F290,$B$337:$B$373,0))/VLOOKUP($F290,$B$337:$BB$373,MATCH(LEFT(TRIM(BB$6),FIND("~",SUBSTITUTE(BB$6,"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290))*HLOOKUP(LEFT(TRIM(BB$6),FIND("~",SUBSTITUTE(BB$6," ","~",LEN(TRIM(BB$6))-LEN(SUBSTITUTE(TRIM(BB$6)," ",""))))-1)&amp;" Total",$B$6:$BB$373,ROW($A290)-5,FALSE))</f>
        <v>0</v>
      </c>
      <c r="BD290">
        <f ca="1">IFERROR(IF(SUMIF($G$6:$BB$6,BD$6&amp;" Total",$G290:$BB290)-(SUMIF($G$6:$BB$6,BD$6&amp;" "&amp;'Input-Func_Class'!$D$22,$G290:$BB290)+IFERROR(SUMIF($G$6:$BB$6,BD$6&amp;" "&amp;'Input-Func_Class'!$E$22,$G290:$BB290),SUMIF($G$6:$BB$6,BD$6&amp;" "&amp;'Input-Func_Class'!$B$24,$G290:$BB290))+SUMIF($G$6:$BB$6,BD$6&amp;" "&amp;'Input-Func_Class'!$F$22,$G290:$BB290))&lt;Check_Limit,0,1),1)</f>
        <v>0</v>
      </c>
      <c r="BE290">
        <f ca="1">IFERROR(IF(SUMIF($G$6:$BB$6,BE$6&amp;" Total",$G290:$BB290)-(SUMIF($G$6:$BB$6,BE$6&amp;" "&amp;'Input-Func_Class'!$D$22,$G290:$BB290)+IFERROR(SUMIF($G$6:$BB$6,BE$6&amp;" "&amp;'Input-Func_Class'!$E$22,$G290:$BB290),SUMIF($G$6:$BB$6,BE$6&amp;" "&amp;'Input-Func_Class'!$B$24,$G290:$BB290))+SUMIF($G$6:$BB$6,BE$6&amp;" "&amp;'Input-Func_Class'!$F$22,$G290:$BB290))&lt;Check_Limit,0,1),1)</f>
        <v>0</v>
      </c>
      <c r="BF290">
        <f ca="1">IFERROR(IF(SUMIF($G$6:$BB$6,BF$6&amp;" Total",$G290:$BB290)-(SUMIF($G$6:$BB$6,BF$6&amp;" "&amp;'Input-Func_Class'!$D$22,$G290:$BB290)+IFERROR(SUMIF($G$6:$BB$6,BF$6&amp;" "&amp;'Input-Func_Class'!$E$22,$G290:$BB290),SUMIF($G$6:$BB$6,BF$6&amp;" "&amp;'Input-Func_Class'!$B$24,$G290:$BB290))+SUMIF($G$6:$BB$6,BF$6&amp;" "&amp;'Input-Func_Class'!$F$22,$G290:$BB290))&lt;Check_Limit,0,1),1)</f>
        <v>0</v>
      </c>
      <c r="BG290">
        <f ca="1">IFERROR(IF(SUMIF($G$6:$BB$6,BG$6&amp;" Total",$G290:$BB290)-(SUMIF($G$6:$BB$6,BG$6&amp;" "&amp;'Input-Func_Class'!$D$22,$G290:$BB290)+IFERROR(SUMIF($G$6:$BB$6,BG$6&amp;" "&amp;'Input-Func_Class'!$E$22,$G290:$BB290),SUMIF($G$6:$BB$6,BG$6&amp;" "&amp;'Input-Func_Class'!$B$24,$G290:$BB290))+SUMIF($G$6:$BB$6,BG$6&amp;" "&amp;'Input-Func_Class'!$F$22,$G290:$BB290))&lt;Check_Limit,0,1),1)</f>
        <v>0</v>
      </c>
      <c r="BH290">
        <f ca="1">IFERROR(IF(SUMIF($G$6:$BB$6,BH$6&amp;" Total",$G290:$BB290)-(SUMIF($G$6:$BB$6,BH$6&amp;" "&amp;'Input-Func_Class'!$D$22,$G290:$BB290)+IFERROR(SUMIF($G$6:$BB$6,BH$6&amp;" "&amp;'Input-Func_Class'!$E$22,$G290:$BB290),SUMIF($G$6:$BB$6,BH$6&amp;" "&amp;'Input-Func_Class'!$B$24,$G290:$BB290))+SUMIF($G$6:$BB$6,BH$6&amp;" "&amp;'Input-Func_Class'!$F$22,$G290:$BB290))&lt;Check_Limit,0,1),1)</f>
        <v>0</v>
      </c>
      <c r="BI290">
        <f ca="1">IFERROR(IF(SUMIF($G$6:$BB$6,BI$6&amp;" Total",$G290:$BB290)-(SUMIF($G$6:$BB$6,BI$6&amp;" "&amp;'Input-Func_Class'!$D$22,$G290:$BB290)+IFERROR(SUMIF($G$6:$BB$6,BI$6&amp;" "&amp;'Input-Func_Class'!$E$22,$G290:$BB290),SUMIF($G$6:$BB$6,BI$6&amp;" "&amp;'Input-Func_Class'!$B$24,$G290:$BB290))+SUMIF($G$6:$BB$6,BI$6&amp;" "&amp;'Input-Func_Class'!$F$22,$G290:$BB290))&lt;Check_Limit,0,1),1)</f>
        <v>0</v>
      </c>
      <c r="BJ290">
        <f ca="1">IFERROR(IF(SUMIF($G$6:$BB$6,BJ$6&amp;" Total",$G290:$BB290)-(SUMIF($G$6:$BB$6,BJ$6&amp;" "&amp;'Input-Func_Class'!$D$22,$G290:$BB290)+IFERROR(SUMIF($G$6:$BB$6,BJ$6&amp;" "&amp;'Input-Func_Class'!$E$22,$G290:$BB290),SUMIF($G$6:$BB$6,BJ$6&amp;" "&amp;'Input-Func_Class'!$B$24,$G290:$BB290))+SUMIF($G$6:$BB$6,BJ$6&amp;" "&amp;'Input-Func_Class'!$F$22,$G290:$BB290))&lt;Check_Limit,0,1),1)</f>
        <v>0</v>
      </c>
      <c r="BK290">
        <f ca="1">IFERROR(IF(SUMIF($G$6:$BB$6,BK$6&amp;" Total",$G290:$BB290)-(SUMIF($G$6:$BB$6,BK$6&amp;" "&amp;'Input-Func_Class'!$D$22,$G290:$BB290)+IFERROR(SUMIF($G$6:$BB$6,BK$6&amp;" "&amp;'Input-Func_Class'!$E$22,$G290:$BB290),SUMIF($G$6:$BB$6,BK$6&amp;" "&amp;'Input-Func_Class'!$B$24,$G290:$BB290))+SUMIF($G$6:$BB$6,BK$6&amp;" "&amp;'Input-Func_Class'!$F$22,$G290:$BB290))&lt;Check_Limit,0,1),1)</f>
        <v>0</v>
      </c>
      <c r="BL290">
        <f ca="1">IFERROR(IF(SUMIF($G$6:$BB$6,BL$6&amp;" Total",$G290:$BB290)-(SUMIF($G$6:$BB$6,BL$6&amp;" "&amp;'Input-Func_Class'!$D$22,$G290:$BB290)+IFERROR(SUMIF($G$6:$BB$6,BL$6&amp;" "&amp;'Input-Func_Class'!$E$22,$G290:$BB290),SUMIF($G$6:$BB$6,BL$6&amp;" "&amp;'Input-Func_Class'!$B$24,$G290:$BB290))+SUMIF($G$6:$BB$6,BL$6&amp;" "&amp;'Input-Func_Class'!$F$22,$G290:$BB290))&lt;Check_Limit,0,1),1)</f>
        <v>0</v>
      </c>
      <c r="BM290">
        <f ca="1">IFERROR(IF(SUMIF($G$6:$BB$6,BM$6&amp;" Total",$G290:$BB290)-(SUMIF($G$6:$BB$6,BM$6&amp;" "&amp;'Input-Func_Class'!$D$22,$G290:$BB290)+IFERROR(SUMIF($G$6:$BB$6,BM$6&amp;" "&amp;'Input-Func_Class'!$E$22,$G290:$BB290),SUMIF($G$6:$BB$6,BM$6&amp;" "&amp;'Input-Func_Class'!$B$24,$G290:$BB290))+SUMIF($G$6:$BB$6,BM$6&amp;" "&amp;'Input-Func_Class'!$F$22,$G290:$BB290))&lt;Check_Limit,0,1),1)</f>
        <v>0</v>
      </c>
      <c r="BN290">
        <f ca="1">IFERROR(IF(SUMIF($G$6:$BB$6,BN$6&amp;" Total",$G290:$BB290)-(SUMIF($G$6:$BB$6,BN$6&amp;" "&amp;'Input-Func_Class'!$D$22,$G290:$BB290)+IFERROR(SUMIF($G$6:$BB$6,BN$6&amp;" "&amp;'Input-Func_Class'!$E$22,$G290:$BB290),SUMIF($G$6:$BB$6,BN$6&amp;" "&amp;'Input-Func_Class'!$B$24,$G290:$BB290))+SUMIF($G$6:$BB$6,BN$6&amp;" "&amp;'Input-Func_Class'!$F$22,$G290:$BB290))&lt;Check_Limit,0,1),1)</f>
        <v>0</v>
      </c>
      <c r="BO290">
        <f ca="1">IFERROR(IF(SUMIF($G$6:$BB$6,BO$6&amp;" Total",$G290:$BB290)-(SUMIF($G$6:$BB$6,BO$6&amp;" "&amp;'Input-Func_Class'!$D$22,$G290:$BB290)+IFERROR(SUMIF($G$6:$BB$6,BO$6&amp;" "&amp;'Input-Func_Class'!$E$22,$G290:$BB290),SUMIF($G$6:$BB$6,BO$6&amp;" "&amp;'Input-Func_Class'!$B$24,$G290:$BB290))+SUMIF($G$6:$BB$6,BO$6&amp;" "&amp;'Input-Func_Class'!$F$22,$G290:$BB290))&lt;Check_Limit,0,1),1)</f>
        <v>0</v>
      </c>
    </row>
    <row r="291" spans="1:67" outlineLevel="1">
      <c r="A291" s="31">
        <f>IF(ISBLANK('Input-Accounts'!A291),"",'Input-Accounts'!A291)</f>
        <v>260</v>
      </c>
      <c r="B291" s="53" t="str">
        <f>IF(ISBLANK('Input-Accounts'!B291),"",'Input-Accounts'!B291)</f>
        <v>OFFICE FURN &amp; EQUIP-INFO SYSTEMS</v>
      </c>
      <c r="C291" s="31">
        <f>IF(ISBLANK('Input-Accounts'!C291),"",'Input-Accounts'!C291)</f>
        <v>391.12</v>
      </c>
      <c r="D291" s="10">
        <f>Functionalization!$D291</f>
        <v>12903</v>
      </c>
      <c r="E291" s="10">
        <f t="shared" ca="1" si="72"/>
        <v>0</v>
      </c>
      <c r="F291" s="3" t="str">
        <f>IF($D291=0,"-",IF('Input-Accounts'!$E291&lt;&gt;0,'Input-Accounts'!$E291,'Input-Accounts'!$G291))</f>
        <v>INT_DISTPT_SUBTOTAL</v>
      </c>
      <c r="G291" s="10">
        <f ca="1">IF(G$5&lt;&gt;"",HLOOKUP(G$5,Functionalization!$G$6:$R$373,ROW($A291)-5,FALSE),IFERROR(INDEX(G$337:G$373,MATCH($F291,$B$337:$B$373,0))/VLOOKUP($F291,$B$337:$BB$373,MATCH(LEFT(TRIM(G$6),FIND("~",SUBSTITUTE(G$6,"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291))*HLOOKUP(LEFT(TRIM(G$6),FIND("~",SUBSTITUTE(G$6," ","~",LEN(TRIM(G$6))-LEN(SUBSTITUTE(TRIM(G$6)," ",""))))-1)&amp;" Total",$B$6:$BB$373,ROW($A291)-5,FALSE))</f>
        <v>8218.7325066898684</v>
      </c>
      <c r="H291" s="10">
        <f ca="1">IF(H$5&lt;&gt;"",HLOOKUP(H$5,Functionalization!$G$6:$R$373,ROW($A291)-5,FALSE),IFERROR(INDEX(H$337:H$373,MATCH($F291,$B$337:$B$373,0))/VLOOKUP($F291,$B$337:$BB$373,MATCH(LEFT(TRIM(H$6),FIND("~",SUBSTITUTE(H$6,"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291))*HLOOKUP(LEFT(TRIM(H$6),FIND("~",SUBSTITUTE(H$6," ","~",LEN(TRIM(H$6))-LEN(SUBSTITUTE(TRIM(H$6)," ",""))))-1)&amp;" Total",$B$6:$BB$373,ROW($A291)-5,FALSE))</f>
        <v>6098.0843364302482</v>
      </c>
      <c r="I291" s="10">
        <f ca="1">IF(I$5&lt;&gt;"",HLOOKUP(I$5,Functionalization!$G$6:$R$373,ROW($A291)-5,FALSE),IFERROR(INDEX(I$337:I$373,MATCH($F291,$B$337:$B$373,0))/VLOOKUP($F291,$B$337:$BB$373,MATCH(LEFT(TRIM(I$6),FIND("~",SUBSTITUTE(I$6,"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291))*HLOOKUP(LEFT(TRIM(I$6),FIND("~",SUBSTITUTE(I$6," ","~",LEN(TRIM(I$6))-LEN(SUBSTITUTE(TRIM(I$6)," ",""))))-1)&amp;" Total",$B$6:$BB$373,ROW($A291)-5,FALSE))</f>
        <v>0</v>
      </c>
      <c r="J291" s="10">
        <f ca="1">IF(J$5&lt;&gt;"",HLOOKUP(J$5,Functionalization!$G$6:$R$373,ROW($A291)-5,FALSE),IFERROR(INDEX(J$337:J$373,MATCH($F291,$B$337:$B$373,0))/VLOOKUP($F291,$B$337:$BB$373,MATCH(LEFT(TRIM(J$6),FIND("~",SUBSTITUTE(J$6,"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291))*HLOOKUP(LEFT(TRIM(J$6),FIND("~",SUBSTITUTE(J$6," ","~",LEN(TRIM(J$6))-LEN(SUBSTITUTE(TRIM(J$6)," ",""))))-1)&amp;" Total",$B$6:$BB$373,ROW($A291)-5,FALSE))</f>
        <v>2120.6481702596188</v>
      </c>
      <c r="K291" s="10">
        <f ca="1">IF(K$5&lt;&gt;"",HLOOKUP(K$5,Functionalization!$G$6:$R$373,ROW($A291)-5,FALSE),IFERROR(INDEX(K$337:K$373,MATCH($F291,$B$337:$B$373,0))/VLOOKUP($F291,$B$337:$BB$373,MATCH(LEFT(TRIM(K$6),FIND("~",SUBSTITUTE(K$6,"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291))*HLOOKUP(LEFT(TRIM(K$6),FIND("~",SUBSTITUTE(K$6," ","~",LEN(TRIM(K$6))-LEN(SUBSTITUTE(TRIM(K$6)," ",""))))-1)&amp;" Total",$B$6:$BB$373,ROW($A291)-5,FALSE))</f>
        <v>4684.2674933101298</v>
      </c>
      <c r="L291" s="10">
        <f ca="1">IF(L$5&lt;&gt;"",HLOOKUP(L$5,Functionalization!$G$6:$R$373,ROW($A291)-5,FALSE),IFERROR(INDEX(L$337:L$373,MATCH($F291,$B$337:$B$373,0))/VLOOKUP($F291,$B$337:$BB$373,MATCH(LEFT(TRIM(L$6),FIND("~",SUBSTITUTE(L$6,"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291))*HLOOKUP(LEFT(TRIM(L$6),FIND("~",SUBSTITUTE(L$6," ","~",LEN(TRIM(L$6))-LEN(SUBSTITUTE(TRIM(L$6)," ",""))))-1)&amp;" Total",$B$6:$BB$373,ROW($A291)-5,FALSE))</f>
        <v>0</v>
      </c>
      <c r="M291" s="10">
        <f ca="1">IF(M$5&lt;&gt;"",HLOOKUP(M$5,Functionalization!$G$6:$R$373,ROW($A291)-5,FALSE),IFERROR(INDEX(M$337:M$373,MATCH($F291,$B$337:$B$373,0))/VLOOKUP($F291,$B$337:$BB$373,MATCH(LEFT(TRIM(M$6),FIND("~",SUBSTITUTE(M$6,"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291))*HLOOKUP(LEFT(TRIM(M$6),FIND("~",SUBSTITUTE(M$6," ","~",LEN(TRIM(M$6))-LEN(SUBSTITUTE(TRIM(M$6)," ",""))))-1)&amp;" Total",$B$6:$BB$373,ROW($A291)-5,FALSE))</f>
        <v>0</v>
      </c>
      <c r="N291" s="10">
        <f ca="1">IF(N$5&lt;&gt;"",HLOOKUP(N$5,Functionalization!$G$6:$R$373,ROW($A291)-5,FALSE),IFERROR(INDEX(N$337:N$373,MATCH($F291,$B$337:$B$373,0))/VLOOKUP($F291,$B$337:$BB$373,MATCH(LEFT(TRIM(N$6),FIND("~",SUBSTITUTE(N$6,"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291))*HLOOKUP(LEFT(TRIM(N$6),FIND("~",SUBSTITUTE(N$6," ","~",LEN(TRIM(N$6))-LEN(SUBSTITUTE(TRIM(N$6)," ",""))))-1)&amp;" Total",$B$6:$BB$373,ROW($A291)-5,FALSE))</f>
        <v>4684.2674933101298</v>
      </c>
      <c r="O291" s="10">
        <f ca="1">IF(O$5&lt;&gt;"",HLOOKUP(O$5,Functionalization!$G$6:$R$373,ROW($A291)-5,FALSE),IFERROR(INDEX(O$337:O$373,MATCH($F291,$B$337:$B$373,0))/VLOOKUP($F291,$B$337:$BB$373,MATCH(LEFT(TRIM(O$6),FIND("~",SUBSTITUTE(O$6,"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291))*HLOOKUP(LEFT(TRIM(O$6),FIND("~",SUBSTITUTE(O$6," ","~",LEN(TRIM(O$6))-LEN(SUBSTITUTE(TRIM(O$6)," ",""))))-1)&amp;" Total",$B$6:$BB$373,ROW($A291)-5,FALSE))</f>
        <v>0</v>
      </c>
      <c r="P291" s="10">
        <f ca="1">IF(P$5&lt;&gt;"",HLOOKUP(P$5,Functionalization!$G$6:$R$373,ROW($A291)-5,FALSE),IFERROR(INDEX(P$337:P$373,MATCH($F291,$B$337:$B$373,0))/VLOOKUP($F291,$B$337:$BB$373,MATCH(LEFT(TRIM(P$6),FIND("~",SUBSTITUTE(P$6,"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291))*HLOOKUP(LEFT(TRIM(P$6),FIND("~",SUBSTITUTE(P$6," ","~",LEN(TRIM(P$6))-LEN(SUBSTITUTE(TRIM(P$6)," ",""))))-1)&amp;" Total",$B$6:$BB$373,ROW($A291)-5,FALSE))</f>
        <v>0</v>
      </c>
      <c r="Q291" s="10">
        <f ca="1">IF(Q$5&lt;&gt;"",HLOOKUP(Q$5,Functionalization!$G$6:$R$373,ROW($A291)-5,FALSE),IFERROR(INDEX(Q$337:Q$373,MATCH($F291,$B$337:$B$373,0))/VLOOKUP($F291,$B$337:$BB$373,MATCH(LEFT(TRIM(Q$6),FIND("~",SUBSTITUTE(Q$6,"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291))*HLOOKUP(LEFT(TRIM(Q$6),FIND("~",SUBSTITUTE(Q$6," ","~",LEN(TRIM(Q$6))-LEN(SUBSTITUTE(TRIM(Q$6)," ",""))))-1)&amp;" Total",$B$6:$BB$373,ROW($A291)-5,FALSE))</f>
        <v>0</v>
      </c>
      <c r="R291" s="10">
        <f ca="1">IF(R$5&lt;&gt;"",HLOOKUP(R$5,Functionalization!$G$6:$R$373,ROW($A291)-5,FALSE),IFERROR(INDEX(R$337:R$373,MATCH($F291,$B$337:$B$373,0))/VLOOKUP($F291,$B$337:$BB$373,MATCH(LEFT(TRIM(R$6),FIND("~",SUBSTITUTE(R$6,"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291))*HLOOKUP(LEFT(TRIM(R$6),FIND("~",SUBSTITUTE(R$6," ","~",LEN(TRIM(R$6))-LEN(SUBSTITUTE(TRIM(R$6)," ",""))))-1)&amp;" Total",$B$6:$BB$373,ROW($A291)-5,FALSE))</f>
        <v>0</v>
      </c>
      <c r="S291" s="10">
        <f ca="1">IF(S$5&lt;&gt;"",HLOOKUP(S$5,Functionalization!$G$6:$R$373,ROW($A291)-5,FALSE),IFERROR(INDEX(S$337:S$373,MATCH($F291,$B$337:$B$373,0))/VLOOKUP($F291,$B$337:$BB$373,MATCH(LEFT(TRIM(S$6),FIND("~",SUBSTITUTE(S$6,"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291))*HLOOKUP(LEFT(TRIM(S$6),FIND("~",SUBSTITUTE(S$6," ","~",LEN(TRIM(S$6))-LEN(SUBSTITUTE(TRIM(S$6)," ",""))))-1)&amp;" Total",$B$6:$BB$373,ROW($A291)-5,FALSE))</f>
        <v>0</v>
      </c>
      <c r="T291" s="10">
        <f ca="1">IF(T$5&lt;&gt;"",HLOOKUP(T$5,Functionalization!$G$6:$R$373,ROW($A291)-5,FALSE),IFERROR(INDEX(T$337:T$373,MATCH($F291,$B$337:$B$373,0))/VLOOKUP($F291,$B$337:$BB$373,MATCH(LEFT(TRIM(T$6),FIND("~",SUBSTITUTE(T$6,"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291))*HLOOKUP(LEFT(TRIM(T$6),FIND("~",SUBSTITUTE(T$6," ","~",LEN(TRIM(T$6))-LEN(SUBSTITUTE(TRIM(T$6)," ",""))))-1)&amp;" Total",$B$6:$BB$373,ROW($A291)-5,FALSE))</f>
        <v>0</v>
      </c>
      <c r="U291" s="10">
        <f ca="1">IF(U$5&lt;&gt;"",HLOOKUP(U$5,Functionalization!$G$6:$R$373,ROW($A291)-5,FALSE),IFERROR(INDEX(U$337:U$373,MATCH($F291,$B$337:$B$373,0))/VLOOKUP($F291,$B$337:$BB$373,MATCH(LEFT(TRIM(U$6),FIND("~",SUBSTITUTE(U$6,"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291))*HLOOKUP(LEFT(TRIM(U$6),FIND("~",SUBSTITUTE(U$6," ","~",LEN(TRIM(U$6))-LEN(SUBSTITUTE(TRIM(U$6)," ",""))))-1)&amp;" Total",$B$6:$BB$373,ROW($A291)-5,FALSE))</f>
        <v>0</v>
      </c>
      <c r="V291" s="10">
        <f ca="1">IF(V$5&lt;&gt;"",HLOOKUP(V$5,Functionalization!$G$6:$R$373,ROW($A291)-5,FALSE),IFERROR(INDEX(V$337:V$373,MATCH($F291,$B$337:$B$373,0))/VLOOKUP($F291,$B$337:$BB$373,MATCH(LEFT(TRIM(V$6),FIND("~",SUBSTITUTE(V$6,"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291))*HLOOKUP(LEFT(TRIM(V$6),FIND("~",SUBSTITUTE(V$6," ","~",LEN(TRIM(V$6))-LEN(SUBSTITUTE(TRIM(V$6)," ",""))))-1)&amp;" Total",$B$6:$BB$373,ROW($A291)-5,FALSE))</f>
        <v>0</v>
      </c>
      <c r="W291" s="10">
        <f ca="1">IF(W$5&lt;&gt;"",HLOOKUP(W$5,Functionalization!$G$6:$R$373,ROW($A291)-5,FALSE),IFERROR(INDEX(W$337:W$373,MATCH($F291,$B$337:$B$373,0))/VLOOKUP($F291,$B$337:$BB$373,MATCH(LEFT(TRIM(W$6),FIND("~",SUBSTITUTE(W$6,"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291))*HLOOKUP(LEFT(TRIM(W$6),FIND("~",SUBSTITUTE(W$6," ","~",LEN(TRIM(W$6))-LEN(SUBSTITUTE(TRIM(W$6)," ",""))))-1)&amp;" Total",$B$6:$BB$373,ROW($A291)-5,FALSE))</f>
        <v>0</v>
      </c>
      <c r="X291" s="10">
        <f ca="1">IF(X$5&lt;&gt;"",HLOOKUP(X$5,Functionalization!$G$6:$R$373,ROW($A291)-5,FALSE),IFERROR(INDEX(X$337:X$373,MATCH($F291,$B$337:$B$373,0))/VLOOKUP($F291,$B$337:$BB$373,MATCH(LEFT(TRIM(X$6),FIND("~",SUBSTITUTE(X$6,"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291))*HLOOKUP(LEFT(TRIM(X$6),FIND("~",SUBSTITUTE(X$6," ","~",LEN(TRIM(X$6))-LEN(SUBSTITUTE(TRIM(X$6)," ",""))))-1)&amp;" Total",$B$6:$BB$373,ROW($A291)-5,FALSE))</f>
        <v>0</v>
      </c>
      <c r="Y291" s="10">
        <f ca="1">IF(Y$5&lt;&gt;"",HLOOKUP(Y$5,Functionalization!$G$6:$R$373,ROW($A291)-5,FALSE),IFERROR(INDEX(Y$337:Y$373,MATCH($F291,$B$337:$B$373,0))/VLOOKUP($F291,$B$337:$BB$373,MATCH(LEFT(TRIM(Y$6),FIND("~",SUBSTITUTE(Y$6,"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291))*HLOOKUP(LEFT(TRIM(Y$6),FIND("~",SUBSTITUTE(Y$6," ","~",LEN(TRIM(Y$6))-LEN(SUBSTITUTE(TRIM(Y$6)," ",""))))-1)&amp;" Total",$B$6:$BB$373,ROW($A291)-5,FALSE))</f>
        <v>0</v>
      </c>
      <c r="Z291" s="10">
        <f ca="1">IF(Z$5&lt;&gt;"",HLOOKUP(Z$5,Functionalization!$G$6:$R$373,ROW($A291)-5,FALSE),IFERROR(INDEX(Z$337:Z$373,MATCH($F291,$B$337:$B$373,0))/VLOOKUP($F291,$B$337:$BB$373,MATCH(LEFT(TRIM(Z$6),FIND("~",SUBSTITUTE(Z$6,"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291))*HLOOKUP(LEFT(TRIM(Z$6),FIND("~",SUBSTITUTE(Z$6," ","~",LEN(TRIM(Z$6))-LEN(SUBSTITUTE(TRIM(Z$6)," ",""))))-1)&amp;" Total",$B$6:$BB$373,ROW($A291)-5,FALSE))</f>
        <v>0</v>
      </c>
      <c r="AA291" s="10">
        <f ca="1">IF(AA$5&lt;&gt;"",HLOOKUP(AA$5,Functionalization!$G$6:$R$373,ROW($A291)-5,FALSE),IFERROR(INDEX(AA$337:AA$373,MATCH($F291,$B$337:$B$373,0))/VLOOKUP($F291,$B$337:$BB$373,MATCH(LEFT(TRIM(AA$6),FIND("~",SUBSTITUTE(AA$6,"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291))*HLOOKUP(LEFT(TRIM(AA$6),FIND("~",SUBSTITUTE(AA$6," ","~",LEN(TRIM(AA$6))-LEN(SUBSTITUTE(TRIM(AA$6)," ",""))))-1)&amp;" Total",$B$6:$BB$373,ROW($A291)-5,FALSE))</f>
        <v>0</v>
      </c>
      <c r="AB291" s="10">
        <f ca="1">IF(AB$5&lt;&gt;"",HLOOKUP(AB$5,Functionalization!$G$6:$R$373,ROW($A291)-5,FALSE),IFERROR(INDEX(AB$337:AB$373,MATCH($F291,$B$337:$B$373,0))/VLOOKUP($F291,$B$337:$BB$373,MATCH(LEFT(TRIM(AB$6),FIND("~",SUBSTITUTE(AB$6,"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291))*HLOOKUP(LEFT(TRIM(AB$6),FIND("~",SUBSTITUTE(AB$6," ","~",LEN(TRIM(AB$6))-LEN(SUBSTITUTE(TRIM(AB$6)," ",""))))-1)&amp;" Total",$B$6:$BB$373,ROW($A291)-5,FALSE))</f>
        <v>0</v>
      </c>
      <c r="AC291" s="10">
        <f ca="1">IF(AC$5&lt;&gt;"",HLOOKUP(AC$5,Functionalization!$G$6:$R$373,ROW($A291)-5,FALSE),IFERROR(INDEX(AC$337:AC$373,MATCH($F291,$B$337:$B$373,0))/VLOOKUP($F291,$B$337:$BB$373,MATCH(LEFT(TRIM(AC$6),FIND("~",SUBSTITUTE(AC$6,"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291))*HLOOKUP(LEFT(TRIM(AC$6),FIND("~",SUBSTITUTE(AC$6," ","~",LEN(TRIM(AC$6))-LEN(SUBSTITUTE(TRIM(AC$6)," ",""))))-1)&amp;" Total",$B$6:$BB$373,ROW($A291)-5,FALSE))</f>
        <v>0</v>
      </c>
      <c r="AD291" s="10">
        <f ca="1">IF(AD$5&lt;&gt;"",HLOOKUP(AD$5,Functionalization!$G$6:$R$373,ROW($A291)-5,FALSE),IFERROR(INDEX(AD$337:AD$373,MATCH($F291,$B$337:$B$373,0))/VLOOKUP($F291,$B$337:$BB$373,MATCH(LEFT(TRIM(AD$6),FIND("~",SUBSTITUTE(AD$6,"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291))*HLOOKUP(LEFT(TRIM(AD$6),FIND("~",SUBSTITUTE(AD$6," ","~",LEN(TRIM(AD$6))-LEN(SUBSTITUTE(TRIM(AD$6)," ",""))))-1)&amp;" Total",$B$6:$BB$373,ROW($A291)-5,FALSE))</f>
        <v>0</v>
      </c>
      <c r="AE291" s="10">
        <f ca="1">IF(AE$5&lt;&gt;"",HLOOKUP(AE$5,Functionalization!$G$6:$R$373,ROW($A291)-5,FALSE),IFERROR(INDEX(AE$337:AE$373,MATCH($F291,$B$337:$B$373,0))/VLOOKUP($F291,$B$337:$BB$373,MATCH(LEFT(TRIM(AE$6),FIND("~",SUBSTITUTE(AE$6,"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291))*HLOOKUP(LEFT(TRIM(AE$6),FIND("~",SUBSTITUTE(AE$6," ","~",LEN(TRIM(AE$6))-LEN(SUBSTITUTE(TRIM(AE$6)," ",""))))-1)&amp;" Total",$B$6:$BB$373,ROW($A291)-5,FALSE))</f>
        <v>0</v>
      </c>
      <c r="AF291" s="10">
        <f ca="1">IF(AF$5&lt;&gt;"",HLOOKUP(AF$5,Functionalization!$G$6:$R$373,ROW($A291)-5,FALSE),IFERROR(INDEX(AF$337:AF$373,MATCH($F291,$B$337:$B$373,0))/VLOOKUP($F291,$B$337:$BB$373,MATCH(LEFT(TRIM(AF$6),FIND("~",SUBSTITUTE(AF$6,"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291))*HLOOKUP(LEFT(TRIM(AF$6),FIND("~",SUBSTITUTE(AF$6," ","~",LEN(TRIM(AF$6))-LEN(SUBSTITUTE(TRIM(AF$6)," ",""))))-1)&amp;" Total",$B$6:$BB$373,ROW($A291)-5,FALSE))</f>
        <v>0</v>
      </c>
      <c r="AG291" s="10">
        <f ca="1">IF(AG$5&lt;&gt;"",HLOOKUP(AG$5,Functionalization!$G$6:$R$373,ROW($A291)-5,FALSE),IFERROR(INDEX(AG$337:AG$373,MATCH($F291,$B$337:$B$373,0))/VLOOKUP($F291,$B$337:$BB$373,MATCH(LEFT(TRIM(AG$6),FIND("~",SUBSTITUTE(AG$6,"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291))*HLOOKUP(LEFT(TRIM(AG$6),FIND("~",SUBSTITUTE(AG$6," ","~",LEN(TRIM(AG$6))-LEN(SUBSTITUTE(TRIM(AG$6)," ",""))))-1)&amp;" Total",$B$6:$BB$373,ROW($A291)-5,FALSE))</f>
        <v>0</v>
      </c>
      <c r="AH291" s="10">
        <f ca="1">IF(AH$5&lt;&gt;"",HLOOKUP(AH$5,Functionalization!$G$6:$R$373,ROW($A291)-5,FALSE),IFERROR(INDEX(AH$337:AH$373,MATCH($F291,$B$337:$B$373,0))/VLOOKUP($F291,$B$337:$BB$373,MATCH(LEFT(TRIM(AH$6),FIND("~",SUBSTITUTE(AH$6,"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291))*HLOOKUP(LEFT(TRIM(AH$6),FIND("~",SUBSTITUTE(AH$6," ","~",LEN(TRIM(AH$6))-LEN(SUBSTITUTE(TRIM(AH$6)," ",""))))-1)&amp;" Total",$B$6:$BB$373,ROW($A291)-5,FALSE))</f>
        <v>0</v>
      </c>
      <c r="AI291" s="10">
        <f ca="1">IF(AI$5&lt;&gt;"",HLOOKUP(AI$5,Functionalization!$G$6:$R$373,ROW($A291)-5,FALSE),IFERROR(INDEX(AI$337:AI$373,MATCH($F291,$B$337:$B$373,0))/VLOOKUP($F291,$B$337:$BB$373,MATCH(LEFT(TRIM(AI$6),FIND("~",SUBSTITUTE(AI$6,"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291))*HLOOKUP(LEFT(TRIM(AI$6),FIND("~",SUBSTITUTE(AI$6," ","~",LEN(TRIM(AI$6))-LEN(SUBSTITUTE(TRIM(AI$6)," ",""))))-1)&amp;" Total",$B$6:$BB$373,ROW($A291)-5,FALSE))</f>
        <v>0</v>
      </c>
      <c r="AJ291" s="10">
        <f ca="1">IF(AJ$5&lt;&gt;"",HLOOKUP(AJ$5,Functionalization!$G$6:$R$373,ROW($A291)-5,FALSE),IFERROR(INDEX(AJ$337:AJ$373,MATCH($F291,$B$337:$B$373,0))/VLOOKUP($F291,$B$337:$BB$373,MATCH(LEFT(TRIM(AJ$6),FIND("~",SUBSTITUTE(AJ$6,"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291))*HLOOKUP(LEFT(TRIM(AJ$6),FIND("~",SUBSTITUTE(AJ$6," ","~",LEN(TRIM(AJ$6))-LEN(SUBSTITUTE(TRIM(AJ$6)," ",""))))-1)&amp;" Total",$B$6:$BB$373,ROW($A291)-5,FALSE))</f>
        <v>0</v>
      </c>
      <c r="AK291" s="10">
        <f ca="1">IF(AK$5&lt;&gt;"",HLOOKUP(AK$5,Functionalization!$G$6:$R$373,ROW($A291)-5,FALSE),IFERROR(INDEX(AK$337:AK$373,MATCH($F291,$B$337:$B$373,0))/VLOOKUP($F291,$B$337:$BB$373,MATCH(LEFT(TRIM(AK$6),FIND("~",SUBSTITUTE(AK$6,"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291))*HLOOKUP(LEFT(TRIM(AK$6),FIND("~",SUBSTITUTE(AK$6," ","~",LEN(TRIM(AK$6))-LEN(SUBSTITUTE(TRIM(AK$6)," ",""))))-1)&amp;" Total",$B$6:$BB$373,ROW($A291)-5,FALSE))</f>
        <v>0</v>
      </c>
      <c r="AL291" s="10">
        <f ca="1">IF(AL$5&lt;&gt;"",HLOOKUP(AL$5,Functionalization!$G$6:$R$373,ROW($A291)-5,FALSE),IFERROR(INDEX(AL$337:AL$373,MATCH($F291,$B$337:$B$373,0))/VLOOKUP($F291,$B$337:$BB$373,MATCH(LEFT(TRIM(AL$6),FIND("~",SUBSTITUTE(AL$6,"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291))*HLOOKUP(LEFT(TRIM(AL$6),FIND("~",SUBSTITUTE(AL$6," ","~",LEN(TRIM(AL$6))-LEN(SUBSTITUTE(TRIM(AL$6)," ",""))))-1)&amp;" Total",$B$6:$BB$373,ROW($A291)-5,FALSE))</f>
        <v>0</v>
      </c>
      <c r="AM291" s="10">
        <f ca="1">IF(AM$5&lt;&gt;"",HLOOKUP(AM$5,Functionalization!$G$6:$R$373,ROW($A291)-5,FALSE),IFERROR(INDEX(AM$337:AM$373,MATCH($F291,$B$337:$B$373,0))/VLOOKUP($F291,$B$337:$BB$373,MATCH(LEFT(TRIM(AM$6),FIND("~",SUBSTITUTE(AM$6,"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291))*HLOOKUP(LEFT(TRIM(AM$6),FIND("~",SUBSTITUTE(AM$6," ","~",LEN(TRIM(AM$6))-LEN(SUBSTITUTE(TRIM(AM$6)," ",""))))-1)&amp;" Total",$B$6:$BB$373,ROW($A291)-5,FALSE))</f>
        <v>0</v>
      </c>
      <c r="AN291" s="10">
        <f ca="1">IF(AN$5&lt;&gt;"",HLOOKUP(AN$5,Functionalization!$G$6:$R$373,ROW($A291)-5,FALSE),IFERROR(INDEX(AN$337:AN$373,MATCH($F291,$B$337:$B$373,0))/VLOOKUP($F291,$B$337:$BB$373,MATCH(LEFT(TRIM(AN$6),FIND("~",SUBSTITUTE(AN$6,"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291))*HLOOKUP(LEFT(TRIM(AN$6),FIND("~",SUBSTITUTE(AN$6," ","~",LEN(TRIM(AN$6))-LEN(SUBSTITUTE(TRIM(AN$6)," ",""))))-1)&amp;" Total",$B$6:$BB$373,ROW($A291)-5,FALSE))</f>
        <v>0</v>
      </c>
      <c r="AO291" s="10">
        <f ca="1">IF(AO$5&lt;&gt;"",HLOOKUP(AO$5,Functionalization!$G$6:$R$373,ROW($A291)-5,FALSE),IFERROR(INDEX(AO$337:AO$373,MATCH($F291,$B$337:$B$373,0))/VLOOKUP($F291,$B$337:$BB$373,MATCH(LEFT(TRIM(AO$6),FIND("~",SUBSTITUTE(AO$6,"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291))*HLOOKUP(LEFT(TRIM(AO$6),FIND("~",SUBSTITUTE(AO$6," ","~",LEN(TRIM(AO$6))-LEN(SUBSTITUTE(TRIM(AO$6)," ",""))))-1)&amp;" Total",$B$6:$BB$373,ROW($A291)-5,FALSE))</f>
        <v>0</v>
      </c>
      <c r="AP291" s="10">
        <f ca="1">IF(AP$5&lt;&gt;"",HLOOKUP(AP$5,Functionalization!$G$6:$R$373,ROW($A291)-5,FALSE),IFERROR(INDEX(AP$337:AP$373,MATCH($F291,$B$337:$B$373,0))/VLOOKUP($F291,$B$337:$BB$373,MATCH(LEFT(TRIM(AP$6),FIND("~",SUBSTITUTE(AP$6,"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291))*HLOOKUP(LEFT(TRIM(AP$6),FIND("~",SUBSTITUTE(AP$6," ","~",LEN(TRIM(AP$6))-LEN(SUBSTITUTE(TRIM(AP$6)," ",""))))-1)&amp;" Total",$B$6:$BB$373,ROW($A291)-5,FALSE))</f>
        <v>0</v>
      </c>
      <c r="AQ291" s="10">
        <f ca="1">IF(AQ$5&lt;&gt;"",HLOOKUP(AQ$5,Functionalization!$G$6:$R$373,ROW($A291)-5,FALSE),IFERROR(INDEX(AQ$337:AQ$373,MATCH($F291,$B$337:$B$373,0))/VLOOKUP($F291,$B$337:$BB$373,MATCH(LEFT(TRIM(AQ$6),FIND("~",SUBSTITUTE(AQ$6,"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291))*HLOOKUP(LEFT(TRIM(AQ$6),FIND("~",SUBSTITUTE(AQ$6," ","~",LEN(TRIM(AQ$6))-LEN(SUBSTITUTE(TRIM(AQ$6)," ",""))))-1)&amp;" Total",$B$6:$BB$373,ROW($A291)-5,FALSE))</f>
        <v>0</v>
      </c>
      <c r="AR291" s="10">
        <f ca="1">IF(AR$5&lt;&gt;"",HLOOKUP(AR$5,Functionalization!$G$6:$R$373,ROW($A291)-5,FALSE),IFERROR(INDEX(AR$337:AR$373,MATCH($F291,$B$337:$B$373,0))/VLOOKUP($F291,$B$337:$BB$373,MATCH(LEFT(TRIM(AR$6),FIND("~",SUBSTITUTE(AR$6,"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291))*HLOOKUP(LEFT(TRIM(AR$6),FIND("~",SUBSTITUTE(AR$6," ","~",LEN(TRIM(AR$6))-LEN(SUBSTITUTE(TRIM(AR$6)," ",""))))-1)&amp;" Total",$B$6:$BB$373,ROW($A291)-5,FALSE))</f>
        <v>0</v>
      </c>
      <c r="AS291" s="10">
        <f ca="1">IF(AS$5&lt;&gt;"",HLOOKUP(AS$5,Functionalization!$G$6:$R$373,ROW($A291)-5,FALSE),IFERROR(INDEX(AS$337:AS$373,MATCH($F291,$B$337:$B$373,0))/VLOOKUP($F291,$B$337:$BB$373,MATCH(LEFT(TRIM(AS$6),FIND("~",SUBSTITUTE(AS$6,"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291))*HLOOKUP(LEFT(TRIM(AS$6),FIND("~",SUBSTITUTE(AS$6," ","~",LEN(TRIM(AS$6))-LEN(SUBSTITUTE(TRIM(AS$6)," ",""))))-1)&amp;" Total",$B$6:$BB$373,ROW($A291)-5,FALSE))</f>
        <v>0</v>
      </c>
      <c r="AT291" s="10">
        <f ca="1">IF(AT$5&lt;&gt;"",HLOOKUP(AT$5,Functionalization!$G$6:$R$373,ROW($A291)-5,FALSE),IFERROR(INDEX(AT$337:AT$373,MATCH($F291,$B$337:$B$373,0))/VLOOKUP($F291,$B$337:$BB$373,MATCH(LEFT(TRIM(AT$6),FIND("~",SUBSTITUTE(AT$6,"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291))*HLOOKUP(LEFT(TRIM(AT$6),FIND("~",SUBSTITUTE(AT$6," ","~",LEN(TRIM(AT$6))-LEN(SUBSTITUTE(TRIM(AT$6)," ",""))))-1)&amp;" Total",$B$6:$BB$373,ROW($A291)-5,FALSE))</f>
        <v>0</v>
      </c>
      <c r="AU291" s="10">
        <f ca="1">IF(AU$5&lt;&gt;"",HLOOKUP(AU$5,Functionalization!$G$6:$R$373,ROW($A291)-5,FALSE),IFERROR(INDEX(AU$337:AU$373,MATCH($F291,$B$337:$B$373,0))/VLOOKUP($F291,$B$337:$BB$373,MATCH(LEFT(TRIM(AU$6),FIND("~",SUBSTITUTE(AU$6,"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291))*HLOOKUP(LEFT(TRIM(AU$6),FIND("~",SUBSTITUTE(AU$6," ","~",LEN(TRIM(AU$6))-LEN(SUBSTITUTE(TRIM(AU$6)," ",""))))-1)&amp;" Total",$B$6:$BB$373,ROW($A291)-5,FALSE))</f>
        <v>0</v>
      </c>
      <c r="AV291" s="10">
        <f ca="1">IF(AV$5&lt;&gt;"",HLOOKUP(AV$5,Functionalization!$G$6:$R$373,ROW($A291)-5,FALSE),IFERROR(INDEX(AV$337:AV$373,MATCH($F291,$B$337:$B$373,0))/VLOOKUP($F291,$B$337:$BB$373,MATCH(LEFT(TRIM(AV$6),FIND("~",SUBSTITUTE(AV$6,"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291))*HLOOKUP(LEFT(TRIM(AV$6),FIND("~",SUBSTITUTE(AV$6," ","~",LEN(TRIM(AV$6))-LEN(SUBSTITUTE(TRIM(AV$6)," ",""))))-1)&amp;" Total",$B$6:$BB$373,ROW($A291)-5,FALSE))</f>
        <v>0</v>
      </c>
      <c r="AW291" s="10">
        <f ca="1">IF(AW$5&lt;&gt;"",HLOOKUP(AW$5,Functionalization!$G$6:$R$373,ROW($A291)-5,FALSE),IFERROR(INDEX(AW$337:AW$373,MATCH($F291,$B$337:$B$373,0))/VLOOKUP($F291,$B$337:$BB$373,MATCH(LEFT(TRIM(AW$6),FIND("~",SUBSTITUTE(AW$6,"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291))*HLOOKUP(LEFT(TRIM(AW$6),FIND("~",SUBSTITUTE(AW$6," ","~",LEN(TRIM(AW$6))-LEN(SUBSTITUTE(TRIM(AW$6)," ",""))))-1)&amp;" Total",$B$6:$BB$373,ROW($A291)-5,FALSE))</f>
        <v>0</v>
      </c>
      <c r="AX291" s="10">
        <f ca="1">IF(AX$5&lt;&gt;"",HLOOKUP(AX$5,Functionalization!$G$6:$R$373,ROW($A291)-5,FALSE),IFERROR(INDEX(AX$337:AX$373,MATCH($F291,$B$337:$B$373,0))/VLOOKUP($F291,$B$337:$BB$373,MATCH(LEFT(TRIM(AX$6),FIND("~",SUBSTITUTE(AX$6,"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291))*HLOOKUP(LEFT(TRIM(AX$6),FIND("~",SUBSTITUTE(AX$6," ","~",LEN(TRIM(AX$6))-LEN(SUBSTITUTE(TRIM(AX$6)," ",""))))-1)&amp;" Total",$B$6:$BB$373,ROW($A291)-5,FALSE))</f>
        <v>0</v>
      </c>
      <c r="AY291" s="10">
        <f ca="1">IF(AY$5&lt;&gt;"",HLOOKUP(AY$5,Functionalization!$G$6:$R$373,ROW($A291)-5,FALSE),IFERROR(INDEX(AY$337:AY$373,MATCH($F291,$B$337:$B$373,0))/VLOOKUP($F291,$B$337:$BB$373,MATCH(LEFT(TRIM(AY$6),FIND("~",SUBSTITUTE(AY$6,"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291))*HLOOKUP(LEFT(TRIM(AY$6),FIND("~",SUBSTITUTE(AY$6," ","~",LEN(TRIM(AY$6))-LEN(SUBSTITUTE(TRIM(AY$6)," ",""))))-1)&amp;" Total",$B$6:$BB$373,ROW($A291)-5,FALSE))</f>
        <v>0</v>
      </c>
      <c r="AZ291" s="10">
        <f ca="1">IF(AZ$5&lt;&gt;"",HLOOKUP(AZ$5,Functionalization!$G$6:$R$373,ROW($A291)-5,FALSE),IFERROR(INDEX(AZ$337:AZ$373,MATCH($F291,$B$337:$B$373,0))/VLOOKUP($F291,$B$337:$BB$373,MATCH(LEFT(TRIM(AZ$6),FIND("~",SUBSTITUTE(AZ$6,"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291))*HLOOKUP(LEFT(TRIM(AZ$6),FIND("~",SUBSTITUTE(AZ$6," ","~",LEN(TRIM(AZ$6))-LEN(SUBSTITUTE(TRIM(AZ$6)," ",""))))-1)&amp;" Total",$B$6:$BB$373,ROW($A291)-5,FALSE))</f>
        <v>0</v>
      </c>
      <c r="BA291" s="10">
        <f ca="1">IF(BA$5&lt;&gt;"",HLOOKUP(BA$5,Functionalization!$G$6:$R$373,ROW($A291)-5,FALSE),IFERROR(INDEX(BA$337:BA$373,MATCH($F291,$B$337:$B$373,0))/VLOOKUP($F291,$B$337:$BB$373,MATCH(LEFT(TRIM(BA$6),FIND("~",SUBSTITUTE(BA$6,"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291))*HLOOKUP(LEFT(TRIM(BA$6),FIND("~",SUBSTITUTE(BA$6," ","~",LEN(TRIM(BA$6))-LEN(SUBSTITUTE(TRIM(BA$6)," ",""))))-1)&amp;" Total",$B$6:$BB$373,ROW($A291)-5,FALSE))</f>
        <v>0</v>
      </c>
      <c r="BB291" s="10">
        <f ca="1">IF(BB$5&lt;&gt;"",HLOOKUP(BB$5,Functionalization!$G$6:$R$373,ROW($A291)-5,FALSE),IFERROR(INDEX(BB$337:BB$373,MATCH($F291,$B$337:$B$373,0))/VLOOKUP($F291,$B$337:$BB$373,MATCH(LEFT(TRIM(BB$6),FIND("~",SUBSTITUTE(BB$6,"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291))*HLOOKUP(LEFT(TRIM(BB$6),FIND("~",SUBSTITUTE(BB$6," ","~",LEN(TRIM(BB$6))-LEN(SUBSTITUTE(TRIM(BB$6)," ",""))))-1)&amp;" Total",$B$6:$BB$373,ROW($A291)-5,FALSE))</f>
        <v>0</v>
      </c>
      <c r="BD291">
        <f ca="1">IFERROR(IF(SUMIF($G$6:$BB$6,BD$6&amp;" Total",$G291:$BB291)-(SUMIF($G$6:$BB$6,BD$6&amp;" "&amp;'Input-Func_Class'!$D$22,$G291:$BB291)+IFERROR(SUMIF($G$6:$BB$6,BD$6&amp;" "&amp;'Input-Func_Class'!$E$22,$G291:$BB291),SUMIF($G$6:$BB$6,BD$6&amp;" "&amp;'Input-Func_Class'!$B$24,$G291:$BB291))+SUMIF($G$6:$BB$6,BD$6&amp;" "&amp;'Input-Func_Class'!$F$22,$G291:$BB291))&lt;Check_Limit,0,1),1)</f>
        <v>0</v>
      </c>
      <c r="BE291">
        <f ca="1">IFERROR(IF(SUMIF($G$6:$BB$6,BE$6&amp;" Total",$G291:$BB291)-(SUMIF($G$6:$BB$6,BE$6&amp;" "&amp;'Input-Func_Class'!$D$22,$G291:$BB291)+IFERROR(SUMIF($G$6:$BB$6,BE$6&amp;" "&amp;'Input-Func_Class'!$E$22,$G291:$BB291),SUMIF($G$6:$BB$6,BE$6&amp;" "&amp;'Input-Func_Class'!$B$24,$G291:$BB291))+SUMIF($G$6:$BB$6,BE$6&amp;" "&amp;'Input-Func_Class'!$F$22,$G291:$BB291))&lt;Check_Limit,0,1),1)</f>
        <v>0</v>
      </c>
      <c r="BF291">
        <f ca="1">IFERROR(IF(SUMIF($G$6:$BB$6,BF$6&amp;" Total",$G291:$BB291)-(SUMIF($G$6:$BB$6,BF$6&amp;" "&amp;'Input-Func_Class'!$D$22,$G291:$BB291)+IFERROR(SUMIF($G$6:$BB$6,BF$6&amp;" "&amp;'Input-Func_Class'!$E$22,$G291:$BB291),SUMIF($G$6:$BB$6,BF$6&amp;" "&amp;'Input-Func_Class'!$B$24,$G291:$BB291))+SUMIF($G$6:$BB$6,BF$6&amp;" "&amp;'Input-Func_Class'!$F$22,$G291:$BB291))&lt;Check_Limit,0,1),1)</f>
        <v>0</v>
      </c>
      <c r="BG291">
        <f ca="1">IFERROR(IF(SUMIF($G$6:$BB$6,BG$6&amp;" Total",$G291:$BB291)-(SUMIF($G$6:$BB$6,BG$6&amp;" "&amp;'Input-Func_Class'!$D$22,$G291:$BB291)+IFERROR(SUMIF($G$6:$BB$6,BG$6&amp;" "&amp;'Input-Func_Class'!$E$22,$G291:$BB291),SUMIF($G$6:$BB$6,BG$6&amp;" "&amp;'Input-Func_Class'!$B$24,$G291:$BB291))+SUMIF($G$6:$BB$6,BG$6&amp;" "&amp;'Input-Func_Class'!$F$22,$G291:$BB291))&lt;Check_Limit,0,1),1)</f>
        <v>0</v>
      </c>
      <c r="BH291">
        <f ca="1">IFERROR(IF(SUMIF($G$6:$BB$6,BH$6&amp;" Total",$G291:$BB291)-(SUMIF($G$6:$BB$6,BH$6&amp;" "&amp;'Input-Func_Class'!$D$22,$G291:$BB291)+IFERROR(SUMIF($G$6:$BB$6,BH$6&amp;" "&amp;'Input-Func_Class'!$E$22,$G291:$BB291),SUMIF($G$6:$BB$6,BH$6&amp;" "&amp;'Input-Func_Class'!$B$24,$G291:$BB291))+SUMIF($G$6:$BB$6,BH$6&amp;" "&amp;'Input-Func_Class'!$F$22,$G291:$BB291))&lt;Check_Limit,0,1),1)</f>
        <v>0</v>
      </c>
      <c r="BI291">
        <f ca="1">IFERROR(IF(SUMIF($G$6:$BB$6,BI$6&amp;" Total",$G291:$BB291)-(SUMIF($G$6:$BB$6,BI$6&amp;" "&amp;'Input-Func_Class'!$D$22,$G291:$BB291)+IFERROR(SUMIF($G$6:$BB$6,BI$6&amp;" "&amp;'Input-Func_Class'!$E$22,$G291:$BB291),SUMIF($G$6:$BB$6,BI$6&amp;" "&amp;'Input-Func_Class'!$B$24,$G291:$BB291))+SUMIF($G$6:$BB$6,BI$6&amp;" "&amp;'Input-Func_Class'!$F$22,$G291:$BB291))&lt;Check_Limit,0,1),1)</f>
        <v>0</v>
      </c>
      <c r="BJ291">
        <f ca="1">IFERROR(IF(SUMIF($G$6:$BB$6,BJ$6&amp;" Total",$G291:$BB291)-(SUMIF($G$6:$BB$6,BJ$6&amp;" "&amp;'Input-Func_Class'!$D$22,$G291:$BB291)+IFERROR(SUMIF($G$6:$BB$6,BJ$6&amp;" "&amp;'Input-Func_Class'!$E$22,$G291:$BB291),SUMIF($G$6:$BB$6,BJ$6&amp;" "&amp;'Input-Func_Class'!$B$24,$G291:$BB291))+SUMIF($G$6:$BB$6,BJ$6&amp;" "&amp;'Input-Func_Class'!$F$22,$G291:$BB291))&lt;Check_Limit,0,1),1)</f>
        <v>0</v>
      </c>
      <c r="BK291">
        <f ca="1">IFERROR(IF(SUMIF($G$6:$BB$6,BK$6&amp;" Total",$G291:$BB291)-(SUMIF($G$6:$BB$6,BK$6&amp;" "&amp;'Input-Func_Class'!$D$22,$G291:$BB291)+IFERROR(SUMIF($G$6:$BB$6,BK$6&amp;" "&amp;'Input-Func_Class'!$E$22,$G291:$BB291),SUMIF($G$6:$BB$6,BK$6&amp;" "&amp;'Input-Func_Class'!$B$24,$G291:$BB291))+SUMIF($G$6:$BB$6,BK$6&amp;" "&amp;'Input-Func_Class'!$F$22,$G291:$BB291))&lt;Check_Limit,0,1),1)</f>
        <v>0</v>
      </c>
      <c r="BL291">
        <f ca="1">IFERROR(IF(SUMIF($G$6:$BB$6,BL$6&amp;" Total",$G291:$BB291)-(SUMIF($G$6:$BB$6,BL$6&amp;" "&amp;'Input-Func_Class'!$D$22,$G291:$BB291)+IFERROR(SUMIF($G$6:$BB$6,BL$6&amp;" "&amp;'Input-Func_Class'!$E$22,$G291:$BB291),SUMIF($G$6:$BB$6,BL$6&amp;" "&amp;'Input-Func_Class'!$B$24,$G291:$BB291))+SUMIF($G$6:$BB$6,BL$6&amp;" "&amp;'Input-Func_Class'!$F$22,$G291:$BB291))&lt;Check_Limit,0,1),1)</f>
        <v>0</v>
      </c>
      <c r="BM291">
        <f ca="1">IFERROR(IF(SUMIF($G$6:$BB$6,BM$6&amp;" Total",$G291:$BB291)-(SUMIF($G$6:$BB$6,BM$6&amp;" "&amp;'Input-Func_Class'!$D$22,$G291:$BB291)+IFERROR(SUMIF($G$6:$BB$6,BM$6&amp;" "&amp;'Input-Func_Class'!$E$22,$G291:$BB291),SUMIF($G$6:$BB$6,BM$6&amp;" "&amp;'Input-Func_Class'!$B$24,$G291:$BB291))+SUMIF($G$6:$BB$6,BM$6&amp;" "&amp;'Input-Func_Class'!$F$22,$G291:$BB291))&lt;Check_Limit,0,1),1)</f>
        <v>0</v>
      </c>
      <c r="BN291">
        <f ca="1">IFERROR(IF(SUMIF($G$6:$BB$6,BN$6&amp;" Total",$G291:$BB291)-(SUMIF($G$6:$BB$6,BN$6&amp;" "&amp;'Input-Func_Class'!$D$22,$G291:$BB291)+IFERROR(SUMIF($G$6:$BB$6,BN$6&amp;" "&amp;'Input-Func_Class'!$E$22,$G291:$BB291),SUMIF($G$6:$BB$6,BN$6&amp;" "&amp;'Input-Func_Class'!$B$24,$G291:$BB291))+SUMIF($G$6:$BB$6,BN$6&amp;" "&amp;'Input-Func_Class'!$F$22,$G291:$BB291))&lt;Check_Limit,0,1),1)</f>
        <v>0</v>
      </c>
      <c r="BO291">
        <f ca="1">IFERROR(IF(SUMIF($G$6:$BB$6,BO$6&amp;" Total",$G291:$BB291)-(SUMIF($G$6:$BB$6,BO$6&amp;" "&amp;'Input-Func_Class'!$D$22,$G291:$BB291)+IFERROR(SUMIF($G$6:$BB$6,BO$6&amp;" "&amp;'Input-Func_Class'!$E$22,$G291:$BB291),SUMIF($G$6:$BB$6,BO$6&amp;" "&amp;'Input-Func_Class'!$B$24,$G291:$BB291))+SUMIF($G$6:$BB$6,BO$6&amp;" "&amp;'Input-Func_Class'!$F$22,$G291:$BB291))&lt;Check_Limit,0,1),1)</f>
        <v>0</v>
      </c>
    </row>
    <row r="292" spans="1:67" outlineLevel="1">
      <c r="A292" s="31">
        <f>IF(ISBLANK('Input-Accounts'!A292),"",'Input-Accounts'!A292)</f>
        <v>261</v>
      </c>
      <c r="B292" s="53" t="str">
        <f>IF(ISBLANK('Input-Accounts'!B292),"",'Input-Accounts'!B292)</f>
        <v>TRANS EQUIP-TRAILERS OVER $1,000</v>
      </c>
      <c r="C292" s="31">
        <f>IF(ISBLANK('Input-Accounts'!C292),"",'Input-Accounts'!C292)</f>
        <v>392.2</v>
      </c>
      <c r="D292" s="10">
        <f>Functionalization!$D292</f>
        <v>444</v>
      </c>
      <c r="E292" s="10">
        <f t="shared" ca="1" si="72"/>
        <v>0</v>
      </c>
      <c r="F292" s="3" t="str">
        <f>IF($D292=0,"-",IF('Input-Accounts'!$E292&lt;&gt;0,'Input-Accounts'!$E292,'Input-Accounts'!$G292))</f>
        <v>INT_DISTPT_SUBTOTAL</v>
      </c>
      <c r="G292" s="10">
        <f ca="1">IF(G$5&lt;&gt;"",HLOOKUP(G$5,Functionalization!$G$6:$R$373,ROW($A292)-5,FALSE),IFERROR(INDEX(G$337:G$373,MATCH($F292,$B$337:$B$373,0))/VLOOKUP($F292,$B$337:$BB$373,MATCH(LEFT(TRIM(G$6),FIND("~",SUBSTITUTE(G$6,"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292))*HLOOKUP(LEFT(TRIM(G$6),FIND("~",SUBSTITUTE(G$6," ","~",LEN(TRIM(G$6))-LEN(SUBSTITUTE(TRIM(G$6)," ",""))))-1)&amp;" Total",$B$6:$BB$373,ROW($A292)-5,FALSE))</f>
        <v>282.81153475705668</v>
      </c>
      <c r="H292" s="10">
        <f ca="1">IF(H$5&lt;&gt;"",HLOOKUP(H$5,Functionalization!$G$6:$R$373,ROW($A292)-5,FALSE),IFERROR(INDEX(H$337:H$373,MATCH($F292,$B$337:$B$373,0))/VLOOKUP($F292,$B$337:$BB$373,MATCH(LEFT(TRIM(H$6),FIND("~",SUBSTITUTE(H$6,"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292))*HLOOKUP(LEFT(TRIM(H$6),FIND("~",SUBSTITUTE(H$6," ","~",LEN(TRIM(H$6))-LEN(SUBSTITUTE(TRIM(H$6)," ",""))))-1)&amp;" Total",$B$6:$BB$373,ROW($A292)-5,FALSE))</f>
        <v>209.83875419476331</v>
      </c>
      <c r="I292" s="10">
        <f ca="1">IF(I$5&lt;&gt;"",HLOOKUP(I$5,Functionalization!$G$6:$R$373,ROW($A292)-5,FALSE),IFERROR(INDEX(I$337:I$373,MATCH($F292,$B$337:$B$373,0))/VLOOKUP($F292,$B$337:$BB$373,MATCH(LEFT(TRIM(I$6),FIND("~",SUBSTITUTE(I$6,"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292))*HLOOKUP(LEFT(TRIM(I$6),FIND("~",SUBSTITUTE(I$6," ","~",LEN(TRIM(I$6))-LEN(SUBSTITUTE(TRIM(I$6)," ",""))))-1)&amp;" Total",$B$6:$BB$373,ROW($A292)-5,FALSE))</f>
        <v>0</v>
      </c>
      <c r="J292" s="10">
        <f ca="1">IF(J$5&lt;&gt;"",HLOOKUP(J$5,Functionalization!$G$6:$R$373,ROW($A292)-5,FALSE),IFERROR(INDEX(J$337:J$373,MATCH($F292,$B$337:$B$373,0))/VLOOKUP($F292,$B$337:$BB$373,MATCH(LEFT(TRIM(J$6),FIND("~",SUBSTITUTE(J$6,"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292))*HLOOKUP(LEFT(TRIM(J$6),FIND("~",SUBSTITUTE(J$6," ","~",LEN(TRIM(J$6))-LEN(SUBSTITUTE(TRIM(J$6)," ",""))))-1)&amp;" Total",$B$6:$BB$373,ROW($A292)-5,FALSE))</f>
        <v>72.972780562293337</v>
      </c>
      <c r="K292" s="10">
        <f ca="1">IF(K$5&lt;&gt;"",HLOOKUP(K$5,Functionalization!$G$6:$R$373,ROW($A292)-5,FALSE),IFERROR(INDEX(K$337:K$373,MATCH($F292,$B$337:$B$373,0))/VLOOKUP($F292,$B$337:$BB$373,MATCH(LEFT(TRIM(K$6),FIND("~",SUBSTITUTE(K$6,"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292))*HLOOKUP(LEFT(TRIM(K$6),FIND("~",SUBSTITUTE(K$6," ","~",LEN(TRIM(K$6))-LEN(SUBSTITUTE(TRIM(K$6)," ",""))))-1)&amp;" Total",$B$6:$BB$373,ROW($A292)-5,FALSE))</f>
        <v>161.18846524294332</v>
      </c>
      <c r="L292" s="10">
        <f ca="1">IF(L$5&lt;&gt;"",HLOOKUP(L$5,Functionalization!$G$6:$R$373,ROW($A292)-5,FALSE),IFERROR(INDEX(L$337:L$373,MATCH($F292,$B$337:$B$373,0))/VLOOKUP($F292,$B$337:$BB$373,MATCH(LEFT(TRIM(L$6),FIND("~",SUBSTITUTE(L$6,"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292))*HLOOKUP(LEFT(TRIM(L$6),FIND("~",SUBSTITUTE(L$6," ","~",LEN(TRIM(L$6))-LEN(SUBSTITUTE(TRIM(L$6)," ",""))))-1)&amp;" Total",$B$6:$BB$373,ROW($A292)-5,FALSE))</f>
        <v>0</v>
      </c>
      <c r="M292" s="10">
        <f ca="1">IF(M$5&lt;&gt;"",HLOOKUP(M$5,Functionalization!$G$6:$R$373,ROW($A292)-5,FALSE),IFERROR(INDEX(M$337:M$373,MATCH($F292,$B$337:$B$373,0))/VLOOKUP($F292,$B$337:$BB$373,MATCH(LEFT(TRIM(M$6),FIND("~",SUBSTITUTE(M$6,"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292))*HLOOKUP(LEFT(TRIM(M$6),FIND("~",SUBSTITUTE(M$6," ","~",LEN(TRIM(M$6))-LEN(SUBSTITUTE(TRIM(M$6)," ",""))))-1)&amp;" Total",$B$6:$BB$373,ROW($A292)-5,FALSE))</f>
        <v>0</v>
      </c>
      <c r="N292" s="10">
        <f ca="1">IF(N$5&lt;&gt;"",HLOOKUP(N$5,Functionalization!$G$6:$R$373,ROW($A292)-5,FALSE),IFERROR(INDEX(N$337:N$373,MATCH($F292,$B$337:$B$373,0))/VLOOKUP($F292,$B$337:$BB$373,MATCH(LEFT(TRIM(N$6),FIND("~",SUBSTITUTE(N$6,"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292))*HLOOKUP(LEFT(TRIM(N$6),FIND("~",SUBSTITUTE(N$6," ","~",LEN(TRIM(N$6))-LEN(SUBSTITUTE(TRIM(N$6)," ",""))))-1)&amp;" Total",$B$6:$BB$373,ROW($A292)-5,FALSE))</f>
        <v>161.18846524294332</v>
      </c>
      <c r="O292" s="10">
        <f ca="1">IF(O$5&lt;&gt;"",HLOOKUP(O$5,Functionalization!$G$6:$R$373,ROW($A292)-5,FALSE),IFERROR(INDEX(O$337:O$373,MATCH($F292,$B$337:$B$373,0))/VLOOKUP($F292,$B$337:$BB$373,MATCH(LEFT(TRIM(O$6),FIND("~",SUBSTITUTE(O$6,"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292))*HLOOKUP(LEFT(TRIM(O$6),FIND("~",SUBSTITUTE(O$6," ","~",LEN(TRIM(O$6))-LEN(SUBSTITUTE(TRIM(O$6)," ",""))))-1)&amp;" Total",$B$6:$BB$373,ROW($A292)-5,FALSE))</f>
        <v>0</v>
      </c>
      <c r="P292" s="10">
        <f ca="1">IF(P$5&lt;&gt;"",HLOOKUP(P$5,Functionalization!$G$6:$R$373,ROW($A292)-5,FALSE),IFERROR(INDEX(P$337:P$373,MATCH($F292,$B$337:$B$373,0))/VLOOKUP($F292,$B$337:$BB$373,MATCH(LEFT(TRIM(P$6),FIND("~",SUBSTITUTE(P$6,"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292))*HLOOKUP(LEFT(TRIM(P$6),FIND("~",SUBSTITUTE(P$6," ","~",LEN(TRIM(P$6))-LEN(SUBSTITUTE(TRIM(P$6)," ",""))))-1)&amp;" Total",$B$6:$BB$373,ROW($A292)-5,FALSE))</f>
        <v>0</v>
      </c>
      <c r="Q292" s="10">
        <f ca="1">IF(Q$5&lt;&gt;"",HLOOKUP(Q$5,Functionalization!$G$6:$R$373,ROW($A292)-5,FALSE),IFERROR(INDEX(Q$337:Q$373,MATCH($F292,$B$337:$B$373,0))/VLOOKUP($F292,$B$337:$BB$373,MATCH(LEFT(TRIM(Q$6),FIND("~",SUBSTITUTE(Q$6,"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292))*HLOOKUP(LEFT(TRIM(Q$6),FIND("~",SUBSTITUTE(Q$6," ","~",LEN(TRIM(Q$6))-LEN(SUBSTITUTE(TRIM(Q$6)," ",""))))-1)&amp;" Total",$B$6:$BB$373,ROW($A292)-5,FALSE))</f>
        <v>0</v>
      </c>
      <c r="R292" s="10">
        <f ca="1">IF(R$5&lt;&gt;"",HLOOKUP(R$5,Functionalization!$G$6:$R$373,ROW($A292)-5,FALSE),IFERROR(INDEX(R$337:R$373,MATCH($F292,$B$337:$B$373,0))/VLOOKUP($F292,$B$337:$BB$373,MATCH(LEFT(TRIM(R$6),FIND("~",SUBSTITUTE(R$6,"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292))*HLOOKUP(LEFT(TRIM(R$6),FIND("~",SUBSTITUTE(R$6," ","~",LEN(TRIM(R$6))-LEN(SUBSTITUTE(TRIM(R$6)," ",""))))-1)&amp;" Total",$B$6:$BB$373,ROW($A292)-5,FALSE))</f>
        <v>0</v>
      </c>
      <c r="S292" s="10">
        <f ca="1">IF(S$5&lt;&gt;"",HLOOKUP(S$5,Functionalization!$G$6:$R$373,ROW($A292)-5,FALSE),IFERROR(INDEX(S$337:S$373,MATCH($F292,$B$337:$B$373,0))/VLOOKUP($F292,$B$337:$BB$373,MATCH(LEFT(TRIM(S$6),FIND("~",SUBSTITUTE(S$6,"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292))*HLOOKUP(LEFT(TRIM(S$6),FIND("~",SUBSTITUTE(S$6," ","~",LEN(TRIM(S$6))-LEN(SUBSTITUTE(TRIM(S$6)," ",""))))-1)&amp;" Total",$B$6:$BB$373,ROW($A292)-5,FALSE))</f>
        <v>0</v>
      </c>
      <c r="T292" s="10">
        <f ca="1">IF(T$5&lt;&gt;"",HLOOKUP(T$5,Functionalization!$G$6:$R$373,ROW($A292)-5,FALSE),IFERROR(INDEX(T$337:T$373,MATCH($F292,$B$337:$B$373,0))/VLOOKUP($F292,$B$337:$BB$373,MATCH(LEFT(TRIM(T$6),FIND("~",SUBSTITUTE(T$6,"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292))*HLOOKUP(LEFT(TRIM(T$6),FIND("~",SUBSTITUTE(T$6," ","~",LEN(TRIM(T$6))-LEN(SUBSTITUTE(TRIM(T$6)," ",""))))-1)&amp;" Total",$B$6:$BB$373,ROW($A292)-5,FALSE))</f>
        <v>0</v>
      </c>
      <c r="U292" s="10">
        <f ca="1">IF(U$5&lt;&gt;"",HLOOKUP(U$5,Functionalization!$G$6:$R$373,ROW($A292)-5,FALSE),IFERROR(INDEX(U$337:U$373,MATCH($F292,$B$337:$B$373,0))/VLOOKUP($F292,$B$337:$BB$373,MATCH(LEFT(TRIM(U$6),FIND("~",SUBSTITUTE(U$6,"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292))*HLOOKUP(LEFT(TRIM(U$6),FIND("~",SUBSTITUTE(U$6," ","~",LEN(TRIM(U$6))-LEN(SUBSTITUTE(TRIM(U$6)," ",""))))-1)&amp;" Total",$B$6:$BB$373,ROW($A292)-5,FALSE))</f>
        <v>0</v>
      </c>
      <c r="V292" s="10">
        <f ca="1">IF(V$5&lt;&gt;"",HLOOKUP(V$5,Functionalization!$G$6:$R$373,ROW($A292)-5,FALSE),IFERROR(INDEX(V$337:V$373,MATCH($F292,$B$337:$B$373,0))/VLOOKUP($F292,$B$337:$BB$373,MATCH(LEFT(TRIM(V$6),FIND("~",SUBSTITUTE(V$6,"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292))*HLOOKUP(LEFT(TRIM(V$6),FIND("~",SUBSTITUTE(V$6," ","~",LEN(TRIM(V$6))-LEN(SUBSTITUTE(TRIM(V$6)," ",""))))-1)&amp;" Total",$B$6:$BB$373,ROW($A292)-5,FALSE))</f>
        <v>0</v>
      </c>
      <c r="W292" s="10">
        <f ca="1">IF(W$5&lt;&gt;"",HLOOKUP(W$5,Functionalization!$G$6:$R$373,ROW($A292)-5,FALSE),IFERROR(INDEX(W$337:W$373,MATCH($F292,$B$337:$B$373,0))/VLOOKUP($F292,$B$337:$BB$373,MATCH(LEFT(TRIM(W$6),FIND("~",SUBSTITUTE(W$6,"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292))*HLOOKUP(LEFT(TRIM(W$6),FIND("~",SUBSTITUTE(W$6," ","~",LEN(TRIM(W$6))-LEN(SUBSTITUTE(TRIM(W$6)," ",""))))-1)&amp;" Total",$B$6:$BB$373,ROW($A292)-5,FALSE))</f>
        <v>0</v>
      </c>
      <c r="X292" s="10">
        <f ca="1">IF(X$5&lt;&gt;"",HLOOKUP(X$5,Functionalization!$G$6:$R$373,ROW($A292)-5,FALSE),IFERROR(INDEX(X$337:X$373,MATCH($F292,$B$337:$B$373,0))/VLOOKUP($F292,$B$337:$BB$373,MATCH(LEFT(TRIM(X$6),FIND("~",SUBSTITUTE(X$6,"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292))*HLOOKUP(LEFT(TRIM(X$6),FIND("~",SUBSTITUTE(X$6," ","~",LEN(TRIM(X$6))-LEN(SUBSTITUTE(TRIM(X$6)," ",""))))-1)&amp;" Total",$B$6:$BB$373,ROW($A292)-5,FALSE))</f>
        <v>0</v>
      </c>
      <c r="Y292" s="10">
        <f ca="1">IF(Y$5&lt;&gt;"",HLOOKUP(Y$5,Functionalization!$G$6:$R$373,ROW($A292)-5,FALSE),IFERROR(INDEX(Y$337:Y$373,MATCH($F292,$B$337:$B$373,0))/VLOOKUP($F292,$B$337:$BB$373,MATCH(LEFT(TRIM(Y$6),FIND("~",SUBSTITUTE(Y$6,"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292))*HLOOKUP(LEFT(TRIM(Y$6),FIND("~",SUBSTITUTE(Y$6," ","~",LEN(TRIM(Y$6))-LEN(SUBSTITUTE(TRIM(Y$6)," ",""))))-1)&amp;" Total",$B$6:$BB$373,ROW($A292)-5,FALSE))</f>
        <v>0</v>
      </c>
      <c r="Z292" s="10">
        <f ca="1">IF(Z$5&lt;&gt;"",HLOOKUP(Z$5,Functionalization!$G$6:$R$373,ROW($A292)-5,FALSE),IFERROR(INDEX(Z$337:Z$373,MATCH($F292,$B$337:$B$373,0))/VLOOKUP($F292,$B$337:$BB$373,MATCH(LEFT(TRIM(Z$6),FIND("~",SUBSTITUTE(Z$6,"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292))*HLOOKUP(LEFT(TRIM(Z$6),FIND("~",SUBSTITUTE(Z$6," ","~",LEN(TRIM(Z$6))-LEN(SUBSTITUTE(TRIM(Z$6)," ",""))))-1)&amp;" Total",$B$6:$BB$373,ROW($A292)-5,FALSE))</f>
        <v>0</v>
      </c>
      <c r="AA292" s="10">
        <f ca="1">IF(AA$5&lt;&gt;"",HLOOKUP(AA$5,Functionalization!$G$6:$R$373,ROW($A292)-5,FALSE),IFERROR(INDEX(AA$337:AA$373,MATCH($F292,$B$337:$B$373,0))/VLOOKUP($F292,$B$337:$BB$373,MATCH(LEFT(TRIM(AA$6),FIND("~",SUBSTITUTE(AA$6,"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292))*HLOOKUP(LEFT(TRIM(AA$6),FIND("~",SUBSTITUTE(AA$6," ","~",LEN(TRIM(AA$6))-LEN(SUBSTITUTE(TRIM(AA$6)," ",""))))-1)&amp;" Total",$B$6:$BB$373,ROW($A292)-5,FALSE))</f>
        <v>0</v>
      </c>
      <c r="AB292" s="10">
        <f ca="1">IF(AB$5&lt;&gt;"",HLOOKUP(AB$5,Functionalization!$G$6:$R$373,ROW($A292)-5,FALSE),IFERROR(INDEX(AB$337:AB$373,MATCH($F292,$B$337:$B$373,0))/VLOOKUP($F292,$B$337:$BB$373,MATCH(LEFT(TRIM(AB$6),FIND("~",SUBSTITUTE(AB$6,"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292))*HLOOKUP(LEFT(TRIM(AB$6),FIND("~",SUBSTITUTE(AB$6," ","~",LEN(TRIM(AB$6))-LEN(SUBSTITUTE(TRIM(AB$6)," ",""))))-1)&amp;" Total",$B$6:$BB$373,ROW($A292)-5,FALSE))</f>
        <v>0</v>
      </c>
      <c r="AC292" s="10">
        <f ca="1">IF(AC$5&lt;&gt;"",HLOOKUP(AC$5,Functionalization!$G$6:$R$373,ROW($A292)-5,FALSE),IFERROR(INDEX(AC$337:AC$373,MATCH($F292,$B$337:$B$373,0))/VLOOKUP($F292,$B$337:$BB$373,MATCH(LEFT(TRIM(AC$6),FIND("~",SUBSTITUTE(AC$6,"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292))*HLOOKUP(LEFT(TRIM(AC$6),FIND("~",SUBSTITUTE(AC$6," ","~",LEN(TRIM(AC$6))-LEN(SUBSTITUTE(TRIM(AC$6)," ",""))))-1)&amp;" Total",$B$6:$BB$373,ROW($A292)-5,FALSE))</f>
        <v>0</v>
      </c>
      <c r="AD292" s="10">
        <f ca="1">IF(AD$5&lt;&gt;"",HLOOKUP(AD$5,Functionalization!$G$6:$R$373,ROW($A292)-5,FALSE),IFERROR(INDEX(AD$337:AD$373,MATCH($F292,$B$337:$B$373,0))/VLOOKUP($F292,$B$337:$BB$373,MATCH(LEFT(TRIM(AD$6),FIND("~",SUBSTITUTE(AD$6,"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292))*HLOOKUP(LEFT(TRIM(AD$6),FIND("~",SUBSTITUTE(AD$6," ","~",LEN(TRIM(AD$6))-LEN(SUBSTITUTE(TRIM(AD$6)," ",""))))-1)&amp;" Total",$B$6:$BB$373,ROW($A292)-5,FALSE))</f>
        <v>0</v>
      </c>
      <c r="AE292" s="10">
        <f ca="1">IF(AE$5&lt;&gt;"",HLOOKUP(AE$5,Functionalization!$G$6:$R$373,ROW($A292)-5,FALSE),IFERROR(INDEX(AE$337:AE$373,MATCH($F292,$B$337:$B$373,0))/VLOOKUP($F292,$B$337:$BB$373,MATCH(LEFT(TRIM(AE$6),FIND("~",SUBSTITUTE(AE$6,"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292))*HLOOKUP(LEFT(TRIM(AE$6),FIND("~",SUBSTITUTE(AE$6," ","~",LEN(TRIM(AE$6))-LEN(SUBSTITUTE(TRIM(AE$6)," ",""))))-1)&amp;" Total",$B$6:$BB$373,ROW($A292)-5,FALSE))</f>
        <v>0</v>
      </c>
      <c r="AF292" s="10">
        <f ca="1">IF(AF$5&lt;&gt;"",HLOOKUP(AF$5,Functionalization!$G$6:$R$373,ROW($A292)-5,FALSE),IFERROR(INDEX(AF$337:AF$373,MATCH($F292,$B$337:$B$373,0))/VLOOKUP($F292,$B$337:$BB$373,MATCH(LEFT(TRIM(AF$6),FIND("~",SUBSTITUTE(AF$6,"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292))*HLOOKUP(LEFT(TRIM(AF$6),FIND("~",SUBSTITUTE(AF$6," ","~",LEN(TRIM(AF$6))-LEN(SUBSTITUTE(TRIM(AF$6)," ",""))))-1)&amp;" Total",$B$6:$BB$373,ROW($A292)-5,FALSE))</f>
        <v>0</v>
      </c>
      <c r="AG292" s="10">
        <f ca="1">IF(AG$5&lt;&gt;"",HLOOKUP(AG$5,Functionalization!$G$6:$R$373,ROW($A292)-5,FALSE),IFERROR(INDEX(AG$337:AG$373,MATCH($F292,$B$337:$B$373,0))/VLOOKUP($F292,$B$337:$BB$373,MATCH(LEFT(TRIM(AG$6),FIND("~",SUBSTITUTE(AG$6,"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292))*HLOOKUP(LEFT(TRIM(AG$6),FIND("~",SUBSTITUTE(AG$6," ","~",LEN(TRIM(AG$6))-LEN(SUBSTITUTE(TRIM(AG$6)," ",""))))-1)&amp;" Total",$B$6:$BB$373,ROW($A292)-5,FALSE))</f>
        <v>0</v>
      </c>
      <c r="AH292" s="10">
        <f ca="1">IF(AH$5&lt;&gt;"",HLOOKUP(AH$5,Functionalization!$G$6:$R$373,ROW($A292)-5,FALSE),IFERROR(INDEX(AH$337:AH$373,MATCH($F292,$B$337:$B$373,0))/VLOOKUP($F292,$B$337:$BB$373,MATCH(LEFT(TRIM(AH$6),FIND("~",SUBSTITUTE(AH$6,"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292))*HLOOKUP(LEFT(TRIM(AH$6),FIND("~",SUBSTITUTE(AH$6," ","~",LEN(TRIM(AH$6))-LEN(SUBSTITUTE(TRIM(AH$6)," ",""))))-1)&amp;" Total",$B$6:$BB$373,ROW($A292)-5,FALSE))</f>
        <v>0</v>
      </c>
      <c r="AI292" s="10">
        <f ca="1">IF(AI$5&lt;&gt;"",HLOOKUP(AI$5,Functionalization!$G$6:$R$373,ROW($A292)-5,FALSE),IFERROR(INDEX(AI$337:AI$373,MATCH($F292,$B$337:$B$373,0))/VLOOKUP($F292,$B$337:$BB$373,MATCH(LEFT(TRIM(AI$6),FIND("~",SUBSTITUTE(AI$6,"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292))*HLOOKUP(LEFT(TRIM(AI$6),FIND("~",SUBSTITUTE(AI$6," ","~",LEN(TRIM(AI$6))-LEN(SUBSTITUTE(TRIM(AI$6)," ",""))))-1)&amp;" Total",$B$6:$BB$373,ROW($A292)-5,FALSE))</f>
        <v>0</v>
      </c>
      <c r="AJ292" s="10">
        <f ca="1">IF(AJ$5&lt;&gt;"",HLOOKUP(AJ$5,Functionalization!$G$6:$R$373,ROW($A292)-5,FALSE),IFERROR(INDEX(AJ$337:AJ$373,MATCH($F292,$B$337:$B$373,0))/VLOOKUP($F292,$B$337:$BB$373,MATCH(LEFT(TRIM(AJ$6),FIND("~",SUBSTITUTE(AJ$6,"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292))*HLOOKUP(LEFT(TRIM(AJ$6),FIND("~",SUBSTITUTE(AJ$6," ","~",LEN(TRIM(AJ$6))-LEN(SUBSTITUTE(TRIM(AJ$6)," ",""))))-1)&amp;" Total",$B$6:$BB$373,ROW($A292)-5,FALSE))</f>
        <v>0</v>
      </c>
      <c r="AK292" s="10">
        <f ca="1">IF(AK$5&lt;&gt;"",HLOOKUP(AK$5,Functionalization!$G$6:$R$373,ROW($A292)-5,FALSE),IFERROR(INDEX(AK$337:AK$373,MATCH($F292,$B$337:$B$373,0))/VLOOKUP($F292,$B$337:$BB$373,MATCH(LEFT(TRIM(AK$6),FIND("~",SUBSTITUTE(AK$6,"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292))*HLOOKUP(LEFT(TRIM(AK$6),FIND("~",SUBSTITUTE(AK$6," ","~",LEN(TRIM(AK$6))-LEN(SUBSTITUTE(TRIM(AK$6)," ",""))))-1)&amp;" Total",$B$6:$BB$373,ROW($A292)-5,FALSE))</f>
        <v>0</v>
      </c>
      <c r="AL292" s="10">
        <f ca="1">IF(AL$5&lt;&gt;"",HLOOKUP(AL$5,Functionalization!$G$6:$R$373,ROW($A292)-5,FALSE),IFERROR(INDEX(AL$337:AL$373,MATCH($F292,$B$337:$B$373,0))/VLOOKUP($F292,$B$337:$BB$373,MATCH(LEFT(TRIM(AL$6),FIND("~",SUBSTITUTE(AL$6,"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292))*HLOOKUP(LEFT(TRIM(AL$6),FIND("~",SUBSTITUTE(AL$6," ","~",LEN(TRIM(AL$6))-LEN(SUBSTITUTE(TRIM(AL$6)," ",""))))-1)&amp;" Total",$B$6:$BB$373,ROW($A292)-5,FALSE))</f>
        <v>0</v>
      </c>
      <c r="AM292" s="10">
        <f ca="1">IF(AM$5&lt;&gt;"",HLOOKUP(AM$5,Functionalization!$G$6:$R$373,ROW($A292)-5,FALSE),IFERROR(INDEX(AM$337:AM$373,MATCH($F292,$B$337:$B$373,0))/VLOOKUP($F292,$B$337:$BB$373,MATCH(LEFT(TRIM(AM$6),FIND("~",SUBSTITUTE(AM$6,"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292))*HLOOKUP(LEFT(TRIM(AM$6),FIND("~",SUBSTITUTE(AM$6," ","~",LEN(TRIM(AM$6))-LEN(SUBSTITUTE(TRIM(AM$6)," ",""))))-1)&amp;" Total",$B$6:$BB$373,ROW($A292)-5,FALSE))</f>
        <v>0</v>
      </c>
      <c r="AN292" s="10">
        <f ca="1">IF(AN$5&lt;&gt;"",HLOOKUP(AN$5,Functionalization!$G$6:$R$373,ROW($A292)-5,FALSE),IFERROR(INDEX(AN$337:AN$373,MATCH($F292,$B$337:$B$373,0))/VLOOKUP($F292,$B$337:$BB$373,MATCH(LEFT(TRIM(AN$6),FIND("~",SUBSTITUTE(AN$6,"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292))*HLOOKUP(LEFT(TRIM(AN$6),FIND("~",SUBSTITUTE(AN$6," ","~",LEN(TRIM(AN$6))-LEN(SUBSTITUTE(TRIM(AN$6)," ",""))))-1)&amp;" Total",$B$6:$BB$373,ROW($A292)-5,FALSE))</f>
        <v>0</v>
      </c>
      <c r="AO292" s="10">
        <f ca="1">IF(AO$5&lt;&gt;"",HLOOKUP(AO$5,Functionalization!$G$6:$R$373,ROW($A292)-5,FALSE),IFERROR(INDEX(AO$337:AO$373,MATCH($F292,$B$337:$B$373,0))/VLOOKUP($F292,$B$337:$BB$373,MATCH(LEFT(TRIM(AO$6),FIND("~",SUBSTITUTE(AO$6,"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292))*HLOOKUP(LEFT(TRIM(AO$6),FIND("~",SUBSTITUTE(AO$6," ","~",LEN(TRIM(AO$6))-LEN(SUBSTITUTE(TRIM(AO$6)," ",""))))-1)&amp;" Total",$B$6:$BB$373,ROW($A292)-5,FALSE))</f>
        <v>0</v>
      </c>
      <c r="AP292" s="10">
        <f ca="1">IF(AP$5&lt;&gt;"",HLOOKUP(AP$5,Functionalization!$G$6:$R$373,ROW($A292)-5,FALSE),IFERROR(INDEX(AP$337:AP$373,MATCH($F292,$B$337:$B$373,0))/VLOOKUP($F292,$B$337:$BB$373,MATCH(LEFT(TRIM(AP$6),FIND("~",SUBSTITUTE(AP$6,"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292))*HLOOKUP(LEFT(TRIM(AP$6),FIND("~",SUBSTITUTE(AP$6," ","~",LEN(TRIM(AP$6))-LEN(SUBSTITUTE(TRIM(AP$6)," ",""))))-1)&amp;" Total",$B$6:$BB$373,ROW($A292)-5,FALSE))</f>
        <v>0</v>
      </c>
      <c r="AQ292" s="10">
        <f ca="1">IF(AQ$5&lt;&gt;"",HLOOKUP(AQ$5,Functionalization!$G$6:$R$373,ROW($A292)-5,FALSE),IFERROR(INDEX(AQ$337:AQ$373,MATCH($F292,$B$337:$B$373,0))/VLOOKUP($F292,$B$337:$BB$373,MATCH(LEFT(TRIM(AQ$6),FIND("~",SUBSTITUTE(AQ$6,"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292))*HLOOKUP(LEFT(TRIM(AQ$6),FIND("~",SUBSTITUTE(AQ$6," ","~",LEN(TRIM(AQ$6))-LEN(SUBSTITUTE(TRIM(AQ$6)," ",""))))-1)&amp;" Total",$B$6:$BB$373,ROW($A292)-5,FALSE))</f>
        <v>0</v>
      </c>
      <c r="AR292" s="10">
        <f ca="1">IF(AR$5&lt;&gt;"",HLOOKUP(AR$5,Functionalization!$G$6:$R$373,ROW($A292)-5,FALSE),IFERROR(INDEX(AR$337:AR$373,MATCH($F292,$B$337:$B$373,0))/VLOOKUP($F292,$B$337:$BB$373,MATCH(LEFT(TRIM(AR$6),FIND("~",SUBSTITUTE(AR$6,"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292))*HLOOKUP(LEFT(TRIM(AR$6),FIND("~",SUBSTITUTE(AR$6," ","~",LEN(TRIM(AR$6))-LEN(SUBSTITUTE(TRIM(AR$6)," ",""))))-1)&amp;" Total",$B$6:$BB$373,ROW($A292)-5,FALSE))</f>
        <v>0</v>
      </c>
      <c r="AS292" s="10">
        <f ca="1">IF(AS$5&lt;&gt;"",HLOOKUP(AS$5,Functionalization!$G$6:$R$373,ROW($A292)-5,FALSE),IFERROR(INDEX(AS$337:AS$373,MATCH($F292,$B$337:$B$373,0))/VLOOKUP($F292,$B$337:$BB$373,MATCH(LEFT(TRIM(AS$6),FIND("~",SUBSTITUTE(AS$6,"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292))*HLOOKUP(LEFT(TRIM(AS$6),FIND("~",SUBSTITUTE(AS$6," ","~",LEN(TRIM(AS$6))-LEN(SUBSTITUTE(TRIM(AS$6)," ",""))))-1)&amp;" Total",$B$6:$BB$373,ROW($A292)-5,FALSE))</f>
        <v>0</v>
      </c>
      <c r="AT292" s="10">
        <f ca="1">IF(AT$5&lt;&gt;"",HLOOKUP(AT$5,Functionalization!$G$6:$R$373,ROW($A292)-5,FALSE),IFERROR(INDEX(AT$337:AT$373,MATCH($F292,$B$337:$B$373,0))/VLOOKUP($F292,$B$337:$BB$373,MATCH(LEFT(TRIM(AT$6),FIND("~",SUBSTITUTE(AT$6,"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292))*HLOOKUP(LEFT(TRIM(AT$6),FIND("~",SUBSTITUTE(AT$6," ","~",LEN(TRIM(AT$6))-LEN(SUBSTITUTE(TRIM(AT$6)," ",""))))-1)&amp;" Total",$B$6:$BB$373,ROW($A292)-5,FALSE))</f>
        <v>0</v>
      </c>
      <c r="AU292" s="10">
        <f ca="1">IF(AU$5&lt;&gt;"",HLOOKUP(AU$5,Functionalization!$G$6:$R$373,ROW($A292)-5,FALSE),IFERROR(INDEX(AU$337:AU$373,MATCH($F292,$B$337:$B$373,0))/VLOOKUP($F292,$B$337:$BB$373,MATCH(LEFT(TRIM(AU$6),FIND("~",SUBSTITUTE(AU$6,"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292))*HLOOKUP(LEFT(TRIM(AU$6),FIND("~",SUBSTITUTE(AU$6," ","~",LEN(TRIM(AU$6))-LEN(SUBSTITUTE(TRIM(AU$6)," ",""))))-1)&amp;" Total",$B$6:$BB$373,ROW($A292)-5,FALSE))</f>
        <v>0</v>
      </c>
      <c r="AV292" s="10">
        <f ca="1">IF(AV$5&lt;&gt;"",HLOOKUP(AV$5,Functionalization!$G$6:$R$373,ROW($A292)-5,FALSE),IFERROR(INDEX(AV$337:AV$373,MATCH($F292,$B$337:$B$373,0))/VLOOKUP($F292,$B$337:$BB$373,MATCH(LEFT(TRIM(AV$6),FIND("~",SUBSTITUTE(AV$6,"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292))*HLOOKUP(LEFT(TRIM(AV$6),FIND("~",SUBSTITUTE(AV$6," ","~",LEN(TRIM(AV$6))-LEN(SUBSTITUTE(TRIM(AV$6)," ",""))))-1)&amp;" Total",$B$6:$BB$373,ROW($A292)-5,FALSE))</f>
        <v>0</v>
      </c>
      <c r="AW292" s="10">
        <f ca="1">IF(AW$5&lt;&gt;"",HLOOKUP(AW$5,Functionalization!$G$6:$R$373,ROW($A292)-5,FALSE),IFERROR(INDEX(AW$337:AW$373,MATCH($F292,$B$337:$B$373,0))/VLOOKUP($F292,$B$337:$BB$373,MATCH(LEFT(TRIM(AW$6),FIND("~",SUBSTITUTE(AW$6,"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292))*HLOOKUP(LEFT(TRIM(AW$6),FIND("~",SUBSTITUTE(AW$6," ","~",LEN(TRIM(AW$6))-LEN(SUBSTITUTE(TRIM(AW$6)," ",""))))-1)&amp;" Total",$B$6:$BB$373,ROW($A292)-5,FALSE))</f>
        <v>0</v>
      </c>
      <c r="AX292" s="10">
        <f ca="1">IF(AX$5&lt;&gt;"",HLOOKUP(AX$5,Functionalization!$G$6:$R$373,ROW($A292)-5,FALSE),IFERROR(INDEX(AX$337:AX$373,MATCH($F292,$B$337:$B$373,0))/VLOOKUP($F292,$B$337:$BB$373,MATCH(LEFT(TRIM(AX$6),FIND("~",SUBSTITUTE(AX$6,"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292))*HLOOKUP(LEFT(TRIM(AX$6),FIND("~",SUBSTITUTE(AX$6," ","~",LEN(TRIM(AX$6))-LEN(SUBSTITUTE(TRIM(AX$6)," ",""))))-1)&amp;" Total",$B$6:$BB$373,ROW($A292)-5,FALSE))</f>
        <v>0</v>
      </c>
      <c r="AY292" s="10">
        <f ca="1">IF(AY$5&lt;&gt;"",HLOOKUP(AY$5,Functionalization!$G$6:$R$373,ROW($A292)-5,FALSE),IFERROR(INDEX(AY$337:AY$373,MATCH($F292,$B$337:$B$373,0))/VLOOKUP($F292,$B$337:$BB$373,MATCH(LEFT(TRIM(AY$6),FIND("~",SUBSTITUTE(AY$6,"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292))*HLOOKUP(LEFT(TRIM(AY$6),FIND("~",SUBSTITUTE(AY$6," ","~",LEN(TRIM(AY$6))-LEN(SUBSTITUTE(TRIM(AY$6)," ",""))))-1)&amp;" Total",$B$6:$BB$373,ROW($A292)-5,FALSE))</f>
        <v>0</v>
      </c>
      <c r="AZ292" s="10">
        <f ca="1">IF(AZ$5&lt;&gt;"",HLOOKUP(AZ$5,Functionalization!$G$6:$R$373,ROW($A292)-5,FALSE),IFERROR(INDEX(AZ$337:AZ$373,MATCH($F292,$B$337:$B$373,0))/VLOOKUP($F292,$B$337:$BB$373,MATCH(LEFT(TRIM(AZ$6),FIND("~",SUBSTITUTE(AZ$6,"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292))*HLOOKUP(LEFT(TRIM(AZ$6),FIND("~",SUBSTITUTE(AZ$6," ","~",LEN(TRIM(AZ$6))-LEN(SUBSTITUTE(TRIM(AZ$6)," ",""))))-1)&amp;" Total",$B$6:$BB$373,ROW($A292)-5,FALSE))</f>
        <v>0</v>
      </c>
      <c r="BA292" s="10">
        <f ca="1">IF(BA$5&lt;&gt;"",HLOOKUP(BA$5,Functionalization!$G$6:$R$373,ROW($A292)-5,FALSE),IFERROR(INDEX(BA$337:BA$373,MATCH($F292,$B$337:$B$373,0))/VLOOKUP($F292,$B$337:$BB$373,MATCH(LEFT(TRIM(BA$6),FIND("~",SUBSTITUTE(BA$6,"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292))*HLOOKUP(LEFT(TRIM(BA$6),FIND("~",SUBSTITUTE(BA$6," ","~",LEN(TRIM(BA$6))-LEN(SUBSTITUTE(TRIM(BA$6)," ",""))))-1)&amp;" Total",$B$6:$BB$373,ROW($A292)-5,FALSE))</f>
        <v>0</v>
      </c>
      <c r="BB292" s="10">
        <f ca="1">IF(BB$5&lt;&gt;"",HLOOKUP(BB$5,Functionalization!$G$6:$R$373,ROW($A292)-5,FALSE),IFERROR(INDEX(BB$337:BB$373,MATCH($F292,$B$337:$B$373,0))/VLOOKUP($F292,$B$337:$BB$373,MATCH(LEFT(TRIM(BB$6),FIND("~",SUBSTITUTE(BB$6,"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292))*HLOOKUP(LEFT(TRIM(BB$6),FIND("~",SUBSTITUTE(BB$6," ","~",LEN(TRIM(BB$6))-LEN(SUBSTITUTE(TRIM(BB$6)," ",""))))-1)&amp;" Total",$B$6:$BB$373,ROW($A292)-5,FALSE))</f>
        <v>0</v>
      </c>
      <c r="BD292">
        <f ca="1">IFERROR(IF(SUMIF($G$6:$BB$6,BD$6&amp;" Total",$G292:$BB292)-(SUMIF($G$6:$BB$6,BD$6&amp;" "&amp;'Input-Func_Class'!$D$22,$G292:$BB292)+IFERROR(SUMIF($G$6:$BB$6,BD$6&amp;" "&amp;'Input-Func_Class'!$E$22,$G292:$BB292),SUMIF($G$6:$BB$6,BD$6&amp;" "&amp;'Input-Func_Class'!$B$24,$G292:$BB292))+SUMIF($G$6:$BB$6,BD$6&amp;" "&amp;'Input-Func_Class'!$F$22,$G292:$BB292))&lt;Check_Limit,0,1),1)</f>
        <v>0</v>
      </c>
      <c r="BE292">
        <f ca="1">IFERROR(IF(SUMIF($G$6:$BB$6,BE$6&amp;" Total",$G292:$BB292)-(SUMIF($G$6:$BB$6,BE$6&amp;" "&amp;'Input-Func_Class'!$D$22,$G292:$BB292)+IFERROR(SUMIF($G$6:$BB$6,BE$6&amp;" "&amp;'Input-Func_Class'!$E$22,$G292:$BB292),SUMIF($G$6:$BB$6,BE$6&amp;" "&amp;'Input-Func_Class'!$B$24,$G292:$BB292))+SUMIF($G$6:$BB$6,BE$6&amp;" "&amp;'Input-Func_Class'!$F$22,$G292:$BB292))&lt;Check_Limit,0,1),1)</f>
        <v>0</v>
      </c>
      <c r="BF292">
        <f ca="1">IFERROR(IF(SUMIF($G$6:$BB$6,BF$6&amp;" Total",$G292:$BB292)-(SUMIF($G$6:$BB$6,BF$6&amp;" "&amp;'Input-Func_Class'!$D$22,$G292:$BB292)+IFERROR(SUMIF($G$6:$BB$6,BF$6&amp;" "&amp;'Input-Func_Class'!$E$22,$G292:$BB292),SUMIF($G$6:$BB$6,BF$6&amp;" "&amp;'Input-Func_Class'!$B$24,$G292:$BB292))+SUMIF($G$6:$BB$6,BF$6&amp;" "&amp;'Input-Func_Class'!$F$22,$G292:$BB292))&lt;Check_Limit,0,1),1)</f>
        <v>0</v>
      </c>
      <c r="BG292">
        <f ca="1">IFERROR(IF(SUMIF($G$6:$BB$6,BG$6&amp;" Total",$G292:$BB292)-(SUMIF($G$6:$BB$6,BG$6&amp;" "&amp;'Input-Func_Class'!$D$22,$G292:$BB292)+IFERROR(SUMIF($G$6:$BB$6,BG$6&amp;" "&amp;'Input-Func_Class'!$E$22,$G292:$BB292),SUMIF($G$6:$BB$6,BG$6&amp;" "&amp;'Input-Func_Class'!$B$24,$G292:$BB292))+SUMIF($G$6:$BB$6,BG$6&amp;" "&amp;'Input-Func_Class'!$F$22,$G292:$BB292))&lt;Check_Limit,0,1),1)</f>
        <v>0</v>
      </c>
      <c r="BH292">
        <f ca="1">IFERROR(IF(SUMIF($G$6:$BB$6,BH$6&amp;" Total",$G292:$BB292)-(SUMIF($G$6:$BB$6,BH$6&amp;" "&amp;'Input-Func_Class'!$D$22,$G292:$BB292)+IFERROR(SUMIF($G$6:$BB$6,BH$6&amp;" "&amp;'Input-Func_Class'!$E$22,$G292:$BB292),SUMIF($G$6:$BB$6,BH$6&amp;" "&amp;'Input-Func_Class'!$B$24,$G292:$BB292))+SUMIF($G$6:$BB$6,BH$6&amp;" "&amp;'Input-Func_Class'!$F$22,$G292:$BB292))&lt;Check_Limit,0,1),1)</f>
        <v>0</v>
      </c>
      <c r="BI292">
        <f ca="1">IFERROR(IF(SUMIF($G$6:$BB$6,BI$6&amp;" Total",$G292:$BB292)-(SUMIF($G$6:$BB$6,BI$6&amp;" "&amp;'Input-Func_Class'!$D$22,$G292:$BB292)+IFERROR(SUMIF($G$6:$BB$6,BI$6&amp;" "&amp;'Input-Func_Class'!$E$22,$G292:$BB292),SUMIF($G$6:$BB$6,BI$6&amp;" "&amp;'Input-Func_Class'!$B$24,$G292:$BB292))+SUMIF($G$6:$BB$6,BI$6&amp;" "&amp;'Input-Func_Class'!$F$22,$G292:$BB292))&lt;Check_Limit,0,1),1)</f>
        <v>0</v>
      </c>
      <c r="BJ292">
        <f ca="1">IFERROR(IF(SUMIF($G$6:$BB$6,BJ$6&amp;" Total",$G292:$BB292)-(SUMIF($G$6:$BB$6,BJ$6&amp;" "&amp;'Input-Func_Class'!$D$22,$G292:$BB292)+IFERROR(SUMIF($G$6:$BB$6,BJ$6&amp;" "&amp;'Input-Func_Class'!$E$22,$G292:$BB292),SUMIF($G$6:$BB$6,BJ$6&amp;" "&amp;'Input-Func_Class'!$B$24,$G292:$BB292))+SUMIF($G$6:$BB$6,BJ$6&amp;" "&amp;'Input-Func_Class'!$F$22,$G292:$BB292))&lt;Check_Limit,0,1),1)</f>
        <v>0</v>
      </c>
      <c r="BK292">
        <f ca="1">IFERROR(IF(SUMIF($G$6:$BB$6,BK$6&amp;" Total",$G292:$BB292)-(SUMIF($G$6:$BB$6,BK$6&amp;" "&amp;'Input-Func_Class'!$D$22,$G292:$BB292)+IFERROR(SUMIF($G$6:$BB$6,BK$6&amp;" "&amp;'Input-Func_Class'!$E$22,$G292:$BB292),SUMIF($G$6:$BB$6,BK$6&amp;" "&amp;'Input-Func_Class'!$B$24,$G292:$BB292))+SUMIF($G$6:$BB$6,BK$6&amp;" "&amp;'Input-Func_Class'!$F$22,$G292:$BB292))&lt;Check_Limit,0,1),1)</f>
        <v>0</v>
      </c>
      <c r="BL292">
        <f ca="1">IFERROR(IF(SUMIF($G$6:$BB$6,BL$6&amp;" Total",$G292:$BB292)-(SUMIF($G$6:$BB$6,BL$6&amp;" "&amp;'Input-Func_Class'!$D$22,$G292:$BB292)+IFERROR(SUMIF($G$6:$BB$6,BL$6&amp;" "&amp;'Input-Func_Class'!$E$22,$G292:$BB292),SUMIF($G$6:$BB$6,BL$6&amp;" "&amp;'Input-Func_Class'!$B$24,$G292:$BB292))+SUMIF($G$6:$BB$6,BL$6&amp;" "&amp;'Input-Func_Class'!$F$22,$G292:$BB292))&lt;Check_Limit,0,1),1)</f>
        <v>0</v>
      </c>
      <c r="BM292">
        <f ca="1">IFERROR(IF(SUMIF($G$6:$BB$6,BM$6&amp;" Total",$G292:$BB292)-(SUMIF($G$6:$BB$6,BM$6&amp;" "&amp;'Input-Func_Class'!$D$22,$G292:$BB292)+IFERROR(SUMIF($G$6:$BB$6,BM$6&amp;" "&amp;'Input-Func_Class'!$E$22,$G292:$BB292),SUMIF($G$6:$BB$6,BM$6&amp;" "&amp;'Input-Func_Class'!$B$24,$G292:$BB292))+SUMIF($G$6:$BB$6,BM$6&amp;" "&amp;'Input-Func_Class'!$F$22,$G292:$BB292))&lt;Check_Limit,0,1),1)</f>
        <v>0</v>
      </c>
      <c r="BN292">
        <f ca="1">IFERROR(IF(SUMIF($G$6:$BB$6,BN$6&amp;" Total",$G292:$BB292)-(SUMIF($G$6:$BB$6,BN$6&amp;" "&amp;'Input-Func_Class'!$D$22,$G292:$BB292)+IFERROR(SUMIF($G$6:$BB$6,BN$6&amp;" "&amp;'Input-Func_Class'!$E$22,$G292:$BB292),SUMIF($G$6:$BB$6,BN$6&amp;" "&amp;'Input-Func_Class'!$B$24,$G292:$BB292))+SUMIF($G$6:$BB$6,BN$6&amp;" "&amp;'Input-Func_Class'!$F$22,$G292:$BB292))&lt;Check_Limit,0,1),1)</f>
        <v>0</v>
      </c>
      <c r="BO292">
        <f ca="1">IFERROR(IF(SUMIF($G$6:$BB$6,BO$6&amp;" Total",$G292:$BB292)-(SUMIF($G$6:$BB$6,BO$6&amp;" "&amp;'Input-Func_Class'!$D$22,$G292:$BB292)+IFERROR(SUMIF($G$6:$BB$6,BO$6&amp;" "&amp;'Input-Func_Class'!$E$22,$G292:$BB292),SUMIF($G$6:$BB$6,BO$6&amp;" "&amp;'Input-Func_Class'!$B$24,$G292:$BB292))+SUMIF($G$6:$BB$6,BO$6&amp;" "&amp;'Input-Func_Class'!$F$22,$G292:$BB292))&lt;Check_Limit,0,1),1)</f>
        <v>0</v>
      </c>
    </row>
    <row r="293" spans="1:67" outlineLevel="1">
      <c r="A293" s="31">
        <f>IF(ISBLANK('Input-Accounts'!A293),"",'Input-Accounts'!A293)</f>
        <v>262</v>
      </c>
      <c r="B293" s="53" t="str">
        <f>IF(ISBLANK('Input-Accounts'!B293),"",'Input-Accounts'!B293)</f>
        <v>TRANS EQUIP-TRAILERS $1,000 or LESS</v>
      </c>
      <c r="C293" s="31">
        <f>IF(ISBLANK('Input-Accounts'!C293),"",'Input-Accounts'!C293)</f>
        <v>392.21</v>
      </c>
      <c r="D293" s="10">
        <f>Functionalization!$D293</f>
        <v>216</v>
      </c>
      <c r="E293" s="10">
        <f t="shared" ref="E293:E296" ca="1" si="77">IFERROR(IF(D293="",0,IF(D293=0,0,IF(ABS(D293-SUM(G293,K293,O293,S293,W293,AA293,AE293,AI293,AM293,AQ293,AU293,AY293))&lt;Check_Limit,0,1))),1)</f>
        <v>0</v>
      </c>
      <c r="F293" s="3" t="str">
        <f>IF($D293=0,"-",IF('Input-Accounts'!$E293&lt;&gt;0,'Input-Accounts'!$E293,'Input-Accounts'!$G293))</f>
        <v>INT_DISTPT_SUBTOTAL</v>
      </c>
      <c r="G293" s="10">
        <f ca="1">IF(G$5&lt;&gt;"",HLOOKUP(G$5,Functionalization!$G$6:$R$373,ROW($A293)-5,FALSE),IFERROR(INDEX(G$337:G$373,MATCH($F293,$B$337:$B$373,0))/VLOOKUP($F293,$B$337:$BB$373,MATCH(LEFT(TRIM(G$6),FIND("~",SUBSTITUTE(G$6,"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293))*HLOOKUP(LEFT(TRIM(G$6),FIND("~",SUBSTITUTE(G$6," ","~",LEN(TRIM(G$6))-LEN(SUBSTITUTE(TRIM(G$6)," ",""))))-1)&amp;" Total",$B$6:$BB$373,ROW($A293)-5,FALSE))</f>
        <v>137.58398988181133</v>
      </c>
      <c r="H293" s="10">
        <f ca="1">IF(H$5&lt;&gt;"",HLOOKUP(H$5,Functionalization!$G$6:$R$373,ROW($A293)-5,FALSE),IFERROR(INDEX(H$337:H$373,MATCH($F293,$B$337:$B$373,0))/VLOOKUP($F293,$B$337:$BB$373,MATCH(LEFT(TRIM(H$6),FIND("~",SUBSTITUTE(H$6,"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293))*HLOOKUP(LEFT(TRIM(H$6),FIND("~",SUBSTITUTE(H$6," ","~",LEN(TRIM(H$6))-LEN(SUBSTITUTE(TRIM(H$6)," ",""))))-1)&amp;" Total",$B$6:$BB$373,ROW($A293)-5,FALSE))</f>
        <v>102.08371825691187</v>
      </c>
      <c r="I293" s="10">
        <f ca="1">IF(I$5&lt;&gt;"",HLOOKUP(I$5,Functionalization!$G$6:$R$373,ROW($A293)-5,FALSE),IFERROR(INDEX(I$337:I$373,MATCH($F293,$B$337:$B$373,0))/VLOOKUP($F293,$B$337:$BB$373,MATCH(LEFT(TRIM(I$6),FIND("~",SUBSTITUTE(I$6,"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293))*HLOOKUP(LEFT(TRIM(I$6),FIND("~",SUBSTITUTE(I$6," ","~",LEN(TRIM(I$6))-LEN(SUBSTITUTE(TRIM(I$6)," ",""))))-1)&amp;" Total",$B$6:$BB$373,ROW($A293)-5,FALSE))</f>
        <v>0</v>
      </c>
      <c r="J293" s="10">
        <f ca="1">IF(J$5&lt;&gt;"",HLOOKUP(J$5,Functionalization!$G$6:$R$373,ROW($A293)-5,FALSE),IFERROR(INDEX(J$337:J$373,MATCH($F293,$B$337:$B$373,0))/VLOOKUP($F293,$B$337:$BB$373,MATCH(LEFT(TRIM(J$6),FIND("~",SUBSTITUTE(J$6,"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293))*HLOOKUP(LEFT(TRIM(J$6),FIND("~",SUBSTITUTE(J$6," ","~",LEN(TRIM(J$6))-LEN(SUBSTITUTE(TRIM(J$6)," ",""))))-1)&amp;" Total",$B$6:$BB$373,ROW($A293)-5,FALSE))</f>
        <v>35.500271624899455</v>
      </c>
      <c r="K293" s="10">
        <f ca="1">IF(K$5&lt;&gt;"",HLOOKUP(K$5,Functionalization!$G$6:$R$373,ROW($A293)-5,FALSE),IFERROR(INDEX(K$337:K$373,MATCH($F293,$B$337:$B$373,0))/VLOOKUP($F293,$B$337:$BB$373,MATCH(LEFT(TRIM(K$6),FIND("~",SUBSTITUTE(K$6,"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293))*HLOOKUP(LEFT(TRIM(K$6),FIND("~",SUBSTITUTE(K$6," ","~",LEN(TRIM(K$6))-LEN(SUBSTITUTE(TRIM(K$6)," ",""))))-1)&amp;" Total",$B$6:$BB$373,ROW($A293)-5,FALSE))</f>
        <v>78.416010118188652</v>
      </c>
      <c r="L293" s="10">
        <f ca="1">IF(L$5&lt;&gt;"",HLOOKUP(L$5,Functionalization!$G$6:$R$373,ROW($A293)-5,FALSE),IFERROR(INDEX(L$337:L$373,MATCH($F293,$B$337:$B$373,0))/VLOOKUP($F293,$B$337:$BB$373,MATCH(LEFT(TRIM(L$6),FIND("~",SUBSTITUTE(L$6,"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293))*HLOOKUP(LEFT(TRIM(L$6),FIND("~",SUBSTITUTE(L$6," ","~",LEN(TRIM(L$6))-LEN(SUBSTITUTE(TRIM(L$6)," ",""))))-1)&amp;" Total",$B$6:$BB$373,ROW($A293)-5,FALSE))</f>
        <v>0</v>
      </c>
      <c r="M293" s="10">
        <f ca="1">IF(M$5&lt;&gt;"",HLOOKUP(M$5,Functionalization!$G$6:$R$373,ROW($A293)-5,FALSE),IFERROR(INDEX(M$337:M$373,MATCH($F293,$B$337:$B$373,0))/VLOOKUP($F293,$B$337:$BB$373,MATCH(LEFT(TRIM(M$6),FIND("~",SUBSTITUTE(M$6,"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293))*HLOOKUP(LEFT(TRIM(M$6),FIND("~",SUBSTITUTE(M$6," ","~",LEN(TRIM(M$6))-LEN(SUBSTITUTE(TRIM(M$6)," ",""))))-1)&amp;" Total",$B$6:$BB$373,ROW($A293)-5,FALSE))</f>
        <v>0</v>
      </c>
      <c r="N293" s="10">
        <f ca="1">IF(N$5&lt;&gt;"",HLOOKUP(N$5,Functionalization!$G$6:$R$373,ROW($A293)-5,FALSE),IFERROR(INDEX(N$337:N$373,MATCH($F293,$B$337:$B$373,0))/VLOOKUP($F293,$B$337:$BB$373,MATCH(LEFT(TRIM(N$6),FIND("~",SUBSTITUTE(N$6,"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293))*HLOOKUP(LEFT(TRIM(N$6),FIND("~",SUBSTITUTE(N$6," ","~",LEN(TRIM(N$6))-LEN(SUBSTITUTE(TRIM(N$6)," ",""))))-1)&amp;" Total",$B$6:$BB$373,ROW($A293)-5,FALSE))</f>
        <v>78.416010118188652</v>
      </c>
      <c r="O293" s="10">
        <f ca="1">IF(O$5&lt;&gt;"",HLOOKUP(O$5,Functionalization!$G$6:$R$373,ROW($A293)-5,FALSE),IFERROR(INDEX(O$337:O$373,MATCH($F293,$B$337:$B$373,0))/VLOOKUP($F293,$B$337:$BB$373,MATCH(LEFT(TRIM(O$6),FIND("~",SUBSTITUTE(O$6,"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293))*HLOOKUP(LEFT(TRIM(O$6),FIND("~",SUBSTITUTE(O$6," ","~",LEN(TRIM(O$6))-LEN(SUBSTITUTE(TRIM(O$6)," ",""))))-1)&amp;" Total",$B$6:$BB$373,ROW($A293)-5,FALSE))</f>
        <v>0</v>
      </c>
      <c r="P293" s="10">
        <f ca="1">IF(P$5&lt;&gt;"",HLOOKUP(P$5,Functionalization!$G$6:$R$373,ROW($A293)-5,FALSE),IFERROR(INDEX(P$337:P$373,MATCH($F293,$B$337:$B$373,0))/VLOOKUP($F293,$B$337:$BB$373,MATCH(LEFT(TRIM(P$6),FIND("~",SUBSTITUTE(P$6,"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293))*HLOOKUP(LEFT(TRIM(P$6),FIND("~",SUBSTITUTE(P$6," ","~",LEN(TRIM(P$6))-LEN(SUBSTITUTE(TRIM(P$6)," ",""))))-1)&amp;" Total",$B$6:$BB$373,ROW($A293)-5,FALSE))</f>
        <v>0</v>
      </c>
      <c r="Q293" s="10">
        <f ca="1">IF(Q$5&lt;&gt;"",HLOOKUP(Q$5,Functionalization!$G$6:$R$373,ROW($A293)-5,FALSE),IFERROR(INDEX(Q$337:Q$373,MATCH($F293,$B$337:$B$373,0))/VLOOKUP($F293,$B$337:$BB$373,MATCH(LEFT(TRIM(Q$6),FIND("~",SUBSTITUTE(Q$6,"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293))*HLOOKUP(LEFT(TRIM(Q$6),FIND("~",SUBSTITUTE(Q$6," ","~",LEN(TRIM(Q$6))-LEN(SUBSTITUTE(TRIM(Q$6)," ",""))))-1)&amp;" Total",$B$6:$BB$373,ROW($A293)-5,FALSE))</f>
        <v>0</v>
      </c>
      <c r="R293" s="10">
        <f ca="1">IF(R$5&lt;&gt;"",HLOOKUP(R$5,Functionalization!$G$6:$R$373,ROW($A293)-5,FALSE),IFERROR(INDEX(R$337:R$373,MATCH($F293,$B$337:$B$373,0))/VLOOKUP($F293,$B$337:$BB$373,MATCH(LEFT(TRIM(R$6),FIND("~",SUBSTITUTE(R$6,"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293))*HLOOKUP(LEFT(TRIM(R$6),FIND("~",SUBSTITUTE(R$6," ","~",LEN(TRIM(R$6))-LEN(SUBSTITUTE(TRIM(R$6)," ",""))))-1)&amp;" Total",$B$6:$BB$373,ROW($A293)-5,FALSE))</f>
        <v>0</v>
      </c>
      <c r="S293" s="10">
        <f ca="1">IF(S$5&lt;&gt;"",HLOOKUP(S$5,Functionalization!$G$6:$R$373,ROW($A293)-5,FALSE),IFERROR(INDEX(S$337:S$373,MATCH($F293,$B$337:$B$373,0))/VLOOKUP($F293,$B$337:$BB$373,MATCH(LEFT(TRIM(S$6),FIND("~",SUBSTITUTE(S$6,"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293))*HLOOKUP(LEFT(TRIM(S$6),FIND("~",SUBSTITUTE(S$6," ","~",LEN(TRIM(S$6))-LEN(SUBSTITUTE(TRIM(S$6)," ",""))))-1)&amp;" Total",$B$6:$BB$373,ROW($A293)-5,FALSE))</f>
        <v>0</v>
      </c>
      <c r="T293" s="10">
        <f ca="1">IF(T$5&lt;&gt;"",HLOOKUP(T$5,Functionalization!$G$6:$R$373,ROW($A293)-5,FALSE),IFERROR(INDEX(T$337:T$373,MATCH($F293,$B$337:$B$373,0))/VLOOKUP($F293,$B$337:$BB$373,MATCH(LEFT(TRIM(T$6),FIND("~",SUBSTITUTE(T$6,"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293))*HLOOKUP(LEFT(TRIM(T$6),FIND("~",SUBSTITUTE(T$6," ","~",LEN(TRIM(T$6))-LEN(SUBSTITUTE(TRIM(T$6)," ",""))))-1)&amp;" Total",$B$6:$BB$373,ROW($A293)-5,FALSE))</f>
        <v>0</v>
      </c>
      <c r="U293" s="10">
        <f ca="1">IF(U$5&lt;&gt;"",HLOOKUP(U$5,Functionalization!$G$6:$R$373,ROW($A293)-5,FALSE),IFERROR(INDEX(U$337:U$373,MATCH($F293,$B$337:$B$373,0))/VLOOKUP($F293,$B$337:$BB$373,MATCH(LEFT(TRIM(U$6),FIND("~",SUBSTITUTE(U$6,"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293))*HLOOKUP(LEFT(TRIM(U$6),FIND("~",SUBSTITUTE(U$6," ","~",LEN(TRIM(U$6))-LEN(SUBSTITUTE(TRIM(U$6)," ",""))))-1)&amp;" Total",$B$6:$BB$373,ROW($A293)-5,FALSE))</f>
        <v>0</v>
      </c>
      <c r="V293" s="10">
        <f ca="1">IF(V$5&lt;&gt;"",HLOOKUP(V$5,Functionalization!$G$6:$R$373,ROW($A293)-5,FALSE),IFERROR(INDEX(V$337:V$373,MATCH($F293,$B$337:$B$373,0))/VLOOKUP($F293,$B$337:$BB$373,MATCH(LEFT(TRIM(V$6),FIND("~",SUBSTITUTE(V$6,"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293))*HLOOKUP(LEFT(TRIM(V$6),FIND("~",SUBSTITUTE(V$6," ","~",LEN(TRIM(V$6))-LEN(SUBSTITUTE(TRIM(V$6)," ",""))))-1)&amp;" Total",$B$6:$BB$373,ROW($A293)-5,FALSE))</f>
        <v>0</v>
      </c>
      <c r="W293" s="10">
        <f ca="1">IF(W$5&lt;&gt;"",HLOOKUP(W$5,Functionalization!$G$6:$R$373,ROW($A293)-5,FALSE),IFERROR(INDEX(W$337:W$373,MATCH($F293,$B$337:$B$373,0))/VLOOKUP($F293,$B$337:$BB$373,MATCH(LEFT(TRIM(W$6),FIND("~",SUBSTITUTE(W$6,"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293))*HLOOKUP(LEFT(TRIM(W$6),FIND("~",SUBSTITUTE(W$6," ","~",LEN(TRIM(W$6))-LEN(SUBSTITUTE(TRIM(W$6)," ",""))))-1)&amp;" Total",$B$6:$BB$373,ROW($A293)-5,FALSE))</f>
        <v>0</v>
      </c>
      <c r="X293" s="10">
        <f ca="1">IF(X$5&lt;&gt;"",HLOOKUP(X$5,Functionalization!$G$6:$R$373,ROW($A293)-5,FALSE),IFERROR(INDEX(X$337:X$373,MATCH($F293,$B$337:$B$373,0))/VLOOKUP($F293,$B$337:$BB$373,MATCH(LEFT(TRIM(X$6),FIND("~",SUBSTITUTE(X$6,"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293))*HLOOKUP(LEFT(TRIM(X$6),FIND("~",SUBSTITUTE(X$6," ","~",LEN(TRIM(X$6))-LEN(SUBSTITUTE(TRIM(X$6)," ",""))))-1)&amp;" Total",$B$6:$BB$373,ROW($A293)-5,FALSE))</f>
        <v>0</v>
      </c>
      <c r="Y293" s="10">
        <f ca="1">IF(Y$5&lt;&gt;"",HLOOKUP(Y$5,Functionalization!$G$6:$R$373,ROW($A293)-5,FALSE),IFERROR(INDEX(Y$337:Y$373,MATCH($F293,$B$337:$B$373,0))/VLOOKUP($F293,$B$337:$BB$373,MATCH(LEFT(TRIM(Y$6),FIND("~",SUBSTITUTE(Y$6,"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293))*HLOOKUP(LEFT(TRIM(Y$6),FIND("~",SUBSTITUTE(Y$6," ","~",LEN(TRIM(Y$6))-LEN(SUBSTITUTE(TRIM(Y$6)," ",""))))-1)&amp;" Total",$B$6:$BB$373,ROW($A293)-5,FALSE))</f>
        <v>0</v>
      </c>
      <c r="Z293" s="10">
        <f ca="1">IF(Z$5&lt;&gt;"",HLOOKUP(Z$5,Functionalization!$G$6:$R$373,ROW($A293)-5,FALSE),IFERROR(INDEX(Z$337:Z$373,MATCH($F293,$B$337:$B$373,0))/VLOOKUP($F293,$B$337:$BB$373,MATCH(LEFT(TRIM(Z$6),FIND("~",SUBSTITUTE(Z$6,"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293))*HLOOKUP(LEFT(TRIM(Z$6),FIND("~",SUBSTITUTE(Z$6," ","~",LEN(TRIM(Z$6))-LEN(SUBSTITUTE(TRIM(Z$6)," ",""))))-1)&amp;" Total",$B$6:$BB$373,ROW($A293)-5,FALSE))</f>
        <v>0</v>
      </c>
      <c r="AA293" s="10">
        <f ca="1">IF(AA$5&lt;&gt;"",HLOOKUP(AA$5,Functionalization!$G$6:$R$373,ROW($A293)-5,FALSE),IFERROR(INDEX(AA$337:AA$373,MATCH($F293,$B$337:$B$373,0))/VLOOKUP($F293,$B$337:$BB$373,MATCH(LEFT(TRIM(AA$6),FIND("~",SUBSTITUTE(AA$6,"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293))*HLOOKUP(LEFT(TRIM(AA$6),FIND("~",SUBSTITUTE(AA$6," ","~",LEN(TRIM(AA$6))-LEN(SUBSTITUTE(TRIM(AA$6)," ",""))))-1)&amp;" Total",$B$6:$BB$373,ROW($A293)-5,FALSE))</f>
        <v>0</v>
      </c>
      <c r="AB293" s="10">
        <f ca="1">IF(AB$5&lt;&gt;"",HLOOKUP(AB$5,Functionalization!$G$6:$R$373,ROW($A293)-5,FALSE),IFERROR(INDEX(AB$337:AB$373,MATCH($F293,$B$337:$B$373,0))/VLOOKUP($F293,$B$337:$BB$373,MATCH(LEFT(TRIM(AB$6),FIND("~",SUBSTITUTE(AB$6,"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293))*HLOOKUP(LEFT(TRIM(AB$6),FIND("~",SUBSTITUTE(AB$6," ","~",LEN(TRIM(AB$6))-LEN(SUBSTITUTE(TRIM(AB$6)," ",""))))-1)&amp;" Total",$B$6:$BB$373,ROW($A293)-5,FALSE))</f>
        <v>0</v>
      </c>
      <c r="AC293" s="10">
        <f ca="1">IF(AC$5&lt;&gt;"",HLOOKUP(AC$5,Functionalization!$G$6:$R$373,ROW($A293)-5,FALSE),IFERROR(INDEX(AC$337:AC$373,MATCH($F293,$B$337:$B$373,0))/VLOOKUP($F293,$B$337:$BB$373,MATCH(LEFT(TRIM(AC$6),FIND("~",SUBSTITUTE(AC$6,"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293))*HLOOKUP(LEFT(TRIM(AC$6),FIND("~",SUBSTITUTE(AC$6," ","~",LEN(TRIM(AC$6))-LEN(SUBSTITUTE(TRIM(AC$6)," ",""))))-1)&amp;" Total",$B$6:$BB$373,ROW($A293)-5,FALSE))</f>
        <v>0</v>
      </c>
      <c r="AD293" s="10">
        <f ca="1">IF(AD$5&lt;&gt;"",HLOOKUP(AD$5,Functionalization!$G$6:$R$373,ROW($A293)-5,FALSE),IFERROR(INDEX(AD$337:AD$373,MATCH($F293,$B$337:$B$373,0))/VLOOKUP($F293,$B$337:$BB$373,MATCH(LEFT(TRIM(AD$6),FIND("~",SUBSTITUTE(AD$6,"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293))*HLOOKUP(LEFT(TRIM(AD$6),FIND("~",SUBSTITUTE(AD$6," ","~",LEN(TRIM(AD$6))-LEN(SUBSTITUTE(TRIM(AD$6)," ",""))))-1)&amp;" Total",$B$6:$BB$373,ROW($A293)-5,FALSE))</f>
        <v>0</v>
      </c>
      <c r="AE293" s="10">
        <f ca="1">IF(AE$5&lt;&gt;"",HLOOKUP(AE$5,Functionalization!$G$6:$R$373,ROW($A293)-5,FALSE),IFERROR(INDEX(AE$337:AE$373,MATCH($F293,$B$337:$B$373,0))/VLOOKUP($F293,$B$337:$BB$373,MATCH(LEFT(TRIM(AE$6),FIND("~",SUBSTITUTE(AE$6,"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293))*HLOOKUP(LEFT(TRIM(AE$6),FIND("~",SUBSTITUTE(AE$6," ","~",LEN(TRIM(AE$6))-LEN(SUBSTITUTE(TRIM(AE$6)," ",""))))-1)&amp;" Total",$B$6:$BB$373,ROW($A293)-5,FALSE))</f>
        <v>0</v>
      </c>
      <c r="AF293" s="10">
        <f ca="1">IF(AF$5&lt;&gt;"",HLOOKUP(AF$5,Functionalization!$G$6:$R$373,ROW($A293)-5,FALSE),IFERROR(INDEX(AF$337:AF$373,MATCH($F293,$B$337:$B$373,0))/VLOOKUP($F293,$B$337:$BB$373,MATCH(LEFT(TRIM(AF$6),FIND("~",SUBSTITUTE(AF$6,"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293))*HLOOKUP(LEFT(TRIM(AF$6),FIND("~",SUBSTITUTE(AF$6," ","~",LEN(TRIM(AF$6))-LEN(SUBSTITUTE(TRIM(AF$6)," ",""))))-1)&amp;" Total",$B$6:$BB$373,ROW($A293)-5,FALSE))</f>
        <v>0</v>
      </c>
      <c r="AG293" s="10">
        <f ca="1">IF(AG$5&lt;&gt;"",HLOOKUP(AG$5,Functionalization!$G$6:$R$373,ROW($A293)-5,FALSE),IFERROR(INDEX(AG$337:AG$373,MATCH($F293,$B$337:$B$373,0))/VLOOKUP($F293,$B$337:$BB$373,MATCH(LEFT(TRIM(AG$6),FIND("~",SUBSTITUTE(AG$6,"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293))*HLOOKUP(LEFT(TRIM(AG$6),FIND("~",SUBSTITUTE(AG$6," ","~",LEN(TRIM(AG$6))-LEN(SUBSTITUTE(TRIM(AG$6)," ",""))))-1)&amp;" Total",$B$6:$BB$373,ROW($A293)-5,FALSE))</f>
        <v>0</v>
      </c>
      <c r="AH293" s="10">
        <f ca="1">IF(AH$5&lt;&gt;"",HLOOKUP(AH$5,Functionalization!$G$6:$R$373,ROW($A293)-5,FALSE),IFERROR(INDEX(AH$337:AH$373,MATCH($F293,$B$337:$B$373,0))/VLOOKUP($F293,$B$337:$BB$373,MATCH(LEFT(TRIM(AH$6),FIND("~",SUBSTITUTE(AH$6,"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293))*HLOOKUP(LEFT(TRIM(AH$6),FIND("~",SUBSTITUTE(AH$6," ","~",LEN(TRIM(AH$6))-LEN(SUBSTITUTE(TRIM(AH$6)," ",""))))-1)&amp;" Total",$B$6:$BB$373,ROW($A293)-5,FALSE))</f>
        <v>0</v>
      </c>
      <c r="AI293" s="10">
        <f ca="1">IF(AI$5&lt;&gt;"",HLOOKUP(AI$5,Functionalization!$G$6:$R$373,ROW($A293)-5,FALSE),IFERROR(INDEX(AI$337:AI$373,MATCH($F293,$B$337:$B$373,0))/VLOOKUP($F293,$B$337:$BB$373,MATCH(LEFT(TRIM(AI$6),FIND("~",SUBSTITUTE(AI$6,"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293))*HLOOKUP(LEFT(TRIM(AI$6),FIND("~",SUBSTITUTE(AI$6," ","~",LEN(TRIM(AI$6))-LEN(SUBSTITUTE(TRIM(AI$6)," ",""))))-1)&amp;" Total",$B$6:$BB$373,ROW($A293)-5,FALSE))</f>
        <v>0</v>
      </c>
      <c r="AJ293" s="10">
        <f ca="1">IF(AJ$5&lt;&gt;"",HLOOKUP(AJ$5,Functionalization!$G$6:$R$373,ROW($A293)-5,FALSE),IFERROR(INDEX(AJ$337:AJ$373,MATCH($F293,$B$337:$B$373,0))/VLOOKUP($F293,$B$337:$BB$373,MATCH(LEFT(TRIM(AJ$6),FIND("~",SUBSTITUTE(AJ$6,"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293))*HLOOKUP(LEFT(TRIM(AJ$6),FIND("~",SUBSTITUTE(AJ$6," ","~",LEN(TRIM(AJ$6))-LEN(SUBSTITUTE(TRIM(AJ$6)," ",""))))-1)&amp;" Total",$B$6:$BB$373,ROW($A293)-5,FALSE))</f>
        <v>0</v>
      </c>
      <c r="AK293" s="10">
        <f ca="1">IF(AK$5&lt;&gt;"",HLOOKUP(AK$5,Functionalization!$G$6:$R$373,ROW($A293)-5,FALSE),IFERROR(INDEX(AK$337:AK$373,MATCH($F293,$B$337:$B$373,0))/VLOOKUP($F293,$B$337:$BB$373,MATCH(LEFT(TRIM(AK$6),FIND("~",SUBSTITUTE(AK$6,"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293))*HLOOKUP(LEFT(TRIM(AK$6),FIND("~",SUBSTITUTE(AK$6," ","~",LEN(TRIM(AK$6))-LEN(SUBSTITUTE(TRIM(AK$6)," ",""))))-1)&amp;" Total",$B$6:$BB$373,ROW($A293)-5,FALSE))</f>
        <v>0</v>
      </c>
      <c r="AL293" s="10">
        <f ca="1">IF(AL$5&lt;&gt;"",HLOOKUP(AL$5,Functionalization!$G$6:$R$373,ROW($A293)-5,FALSE),IFERROR(INDEX(AL$337:AL$373,MATCH($F293,$B$337:$B$373,0))/VLOOKUP($F293,$B$337:$BB$373,MATCH(LEFT(TRIM(AL$6),FIND("~",SUBSTITUTE(AL$6,"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293))*HLOOKUP(LEFT(TRIM(AL$6),FIND("~",SUBSTITUTE(AL$6," ","~",LEN(TRIM(AL$6))-LEN(SUBSTITUTE(TRIM(AL$6)," ",""))))-1)&amp;" Total",$B$6:$BB$373,ROW($A293)-5,FALSE))</f>
        <v>0</v>
      </c>
      <c r="AM293" s="10">
        <f ca="1">IF(AM$5&lt;&gt;"",HLOOKUP(AM$5,Functionalization!$G$6:$R$373,ROW($A293)-5,FALSE),IFERROR(INDEX(AM$337:AM$373,MATCH($F293,$B$337:$B$373,0))/VLOOKUP($F293,$B$337:$BB$373,MATCH(LEFT(TRIM(AM$6),FIND("~",SUBSTITUTE(AM$6,"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293))*HLOOKUP(LEFT(TRIM(AM$6),FIND("~",SUBSTITUTE(AM$6," ","~",LEN(TRIM(AM$6))-LEN(SUBSTITUTE(TRIM(AM$6)," ",""))))-1)&amp;" Total",$B$6:$BB$373,ROW($A293)-5,FALSE))</f>
        <v>0</v>
      </c>
      <c r="AN293" s="10">
        <f ca="1">IF(AN$5&lt;&gt;"",HLOOKUP(AN$5,Functionalization!$G$6:$R$373,ROW($A293)-5,FALSE),IFERROR(INDEX(AN$337:AN$373,MATCH($F293,$B$337:$B$373,0))/VLOOKUP($F293,$B$337:$BB$373,MATCH(LEFT(TRIM(AN$6),FIND("~",SUBSTITUTE(AN$6,"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293))*HLOOKUP(LEFT(TRIM(AN$6),FIND("~",SUBSTITUTE(AN$6," ","~",LEN(TRIM(AN$6))-LEN(SUBSTITUTE(TRIM(AN$6)," ",""))))-1)&amp;" Total",$B$6:$BB$373,ROW($A293)-5,FALSE))</f>
        <v>0</v>
      </c>
      <c r="AO293" s="10">
        <f ca="1">IF(AO$5&lt;&gt;"",HLOOKUP(AO$5,Functionalization!$G$6:$R$373,ROW($A293)-5,FALSE),IFERROR(INDEX(AO$337:AO$373,MATCH($F293,$B$337:$B$373,0))/VLOOKUP($F293,$B$337:$BB$373,MATCH(LEFT(TRIM(AO$6),FIND("~",SUBSTITUTE(AO$6,"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293))*HLOOKUP(LEFT(TRIM(AO$6),FIND("~",SUBSTITUTE(AO$6," ","~",LEN(TRIM(AO$6))-LEN(SUBSTITUTE(TRIM(AO$6)," ",""))))-1)&amp;" Total",$B$6:$BB$373,ROW($A293)-5,FALSE))</f>
        <v>0</v>
      </c>
      <c r="AP293" s="10">
        <f ca="1">IF(AP$5&lt;&gt;"",HLOOKUP(AP$5,Functionalization!$G$6:$R$373,ROW($A293)-5,FALSE),IFERROR(INDEX(AP$337:AP$373,MATCH($F293,$B$337:$B$373,0))/VLOOKUP($F293,$B$337:$BB$373,MATCH(LEFT(TRIM(AP$6),FIND("~",SUBSTITUTE(AP$6,"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293))*HLOOKUP(LEFT(TRIM(AP$6),FIND("~",SUBSTITUTE(AP$6," ","~",LEN(TRIM(AP$6))-LEN(SUBSTITUTE(TRIM(AP$6)," ",""))))-1)&amp;" Total",$B$6:$BB$373,ROW($A293)-5,FALSE))</f>
        <v>0</v>
      </c>
      <c r="AQ293" s="10">
        <f ca="1">IF(AQ$5&lt;&gt;"",HLOOKUP(AQ$5,Functionalization!$G$6:$R$373,ROW($A293)-5,FALSE),IFERROR(INDEX(AQ$337:AQ$373,MATCH($F293,$B$337:$B$373,0))/VLOOKUP($F293,$B$337:$BB$373,MATCH(LEFT(TRIM(AQ$6),FIND("~",SUBSTITUTE(AQ$6,"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293))*HLOOKUP(LEFT(TRIM(AQ$6),FIND("~",SUBSTITUTE(AQ$6," ","~",LEN(TRIM(AQ$6))-LEN(SUBSTITUTE(TRIM(AQ$6)," ",""))))-1)&amp;" Total",$B$6:$BB$373,ROW($A293)-5,FALSE))</f>
        <v>0</v>
      </c>
      <c r="AR293" s="10">
        <f ca="1">IF(AR$5&lt;&gt;"",HLOOKUP(AR$5,Functionalization!$G$6:$R$373,ROW($A293)-5,FALSE),IFERROR(INDEX(AR$337:AR$373,MATCH($F293,$B$337:$B$373,0))/VLOOKUP($F293,$B$337:$BB$373,MATCH(LEFT(TRIM(AR$6),FIND("~",SUBSTITUTE(AR$6,"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293))*HLOOKUP(LEFT(TRIM(AR$6),FIND("~",SUBSTITUTE(AR$6," ","~",LEN(TRIM(AR$6))-LEN(SUBSTITUTE(TRIM(AR$6)," ",""))))-1)&amp;" Total",$B$6:$BB$373,ROW($A293)-5,FALSE))</f>
        <v>0</v>
      </c>
      <c r="AS293" s="10">
        <f ca="1">IF(AS$5&lt;&gt;"",HLOOKUP(AS$5,Functionalization!$G$6:$R$373,ROW($A293)-5,FALSE),IFERROR(INDEX(AS$337:AS$373,MATCH($F293,$B$337:$B$373,0))/VLOOKUP($F293,$B$337:$BB$373,MATCH(LEFT(TRIM(AS$6),FIND("~",SUBSTITUTE(AS$6,"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293))*HLOOKUP(LEFT(TRIM(AS$6),FIND("~",SUBSTITUTE(AS$6," ","~",LEN(TRIM(AS$6))-LEN(SUBSTITUTE(TRIM(AS$6)," ",""))))-1)&amp;" Total",$B$6:$BB$373,ROW($A293)-5,FALSE))</f>
        <v>0</v>
      </c>
      <c r="AT293" s="10">
        <f ca="1">IF(AT$5&lt;&gt;"",HLOOKUP(AT$5,Functionalization!$G$6:$R$373,ROW($A293)-5,FALSE),IFERROR(INDEX(AT$337:AT$373,MATCH($F293,$B$337:$B$373,0))/VLOOKUP($F293,$B$337:$BB$373,MATCH(LEFT(TRIM(AT$6),FIND("~",SUBSTITUTE(AT$6,"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293))*HLOOKUP(LEFT(TRIM(AT$6),FIND("~",SUBSTITUTE(AT$6," ","~",LEN(TRIM(AT$6))-LEN(SUBSTITUTE(TRIM(AT$6)," ",""))))-1)&amp;" Total",$B$6:$BB$373,ROW($A293)-5,FALSE))</f>
        <v>0</v>
      </c>
      <c r="AU293" s="10">
        <f ca="1">IF(AU$5&lt;&gt;"",HLOOKUP(AU$5,Functionalization!$G$6:$R$373,ROW($A293)-5,FALSE),IFERROR(INDEX(AU$337:AU$373,MATCH($F293,$B$337:$B$373,0))/VLOOKUP($F293,$B$337:$BB$373,MATCH(LEFT(TRIM(AU$6),FIND("~",SUBSTITUTE(AU$6,"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293))*HLOOKUP(LEFT(TRIM(AU$6),FIND("~",SUBSTITUTE(AU$6," ","~",LEN(TRIM(AU$6))-LEN(SUBSTITUTE(TRIM(AU$6)," ",""))))-1)&amp;" Total",$B$6:$BB$373,ROW($A293)-5,FALSE))</f>
        <v>0</v>
      </c>
      <c r="AV293" s="10">
        <f ca="1">IF(AV$5&lt;&gt;"",HLOOKUP(AV$5,Functionalization!$G$6:$R$373,ROW($A293)-5,FALSE),IFERROR(INDEX(AV$337:AV$373,MATCH($F293,$B$337:$B$373,0))/VLOOKUP($F293,$B$337:$BB$373,MATCH(LEFT(TRIM(AV$6),FIND("~",SUBSTITUTE(AV$6,"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293))*HLOOKUP(LEFT(TRIM(AV$6),FIND("~",SUBSTITUTE(AV$6," ","~",LEN(TRIM(AV$6))-LEN(SUBSTITUTE(TRIM(AV$6)," ",""))))-1)&amp;" Total",$B$6:$BB$373,ROW($A293)-5,FALSE))</f>
        <v>0</v>
      </c>
      <c r="AW293" s="10">
        <f ca="1">IF(AW$5&lt;&gt;"",HLOOKUP(AW$5,Functionalization!$G$6:$R$373,ROW($A293)-5,FALSE),IFERROR(INDEX(AW$337:AW$373,MATCH($F293,$B$337:$B$373,0))/VLOOKUP($F293,$B$337:$BB$373,MATCH(LEFT(TRIM(AW$6),FIND("~",SUBSTITUTE(AW$6,"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293))*HLOOKUP(LEFT(TRIM(AW$6),FIND("~",SUBSTITUTE(AW$6," ","~",LEN(TRIM(AW$6))-LEN(SUBSTITUTE(TRIM(AW$6)," ",""))))-1)&amp;" Total",$B$6:$BB$373,ROW($A293)-5,FALSE))</f>
        <v>0</v>
      </c>
      <c r="AX293" s="10">
        <f ca="1">IF(AX$5&lt;&gt;"",HLOOKUP(AX$5,Functionalization!$G$6:$R$373,ROW($A293)-5,FALSE),IFERROR(INDEX(AX$337:AX$373,MATCH($F293,$B$337:$B$373,0))/VLOOKUP($F293,$B$337:$BB$373,MATCH(LEFT(TRIM(AX$6),FIND("~",SUBSTITUTE(AX$6,"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293))*HLOOKUP(LEFT(TRIM(AX$6),FIND("~",SUBSTITUTE(AX$6," ","~",LEN(TRIM(AX$6))-LEN(SUBSTITUTE(TRIM(AX$6)," ",""))))-1)&amp;" Total",$B$6:$BB$373,ROW($A293)-5,FALSE))</f>
        <v>0</v>
      </c>
      <c r="AY293" s="10">
        <f ca="1">IF(AY$5&lt;&gt;"",HLOOKUP(AY$5,Functionalization!$G$6:$R$373,ROW($A293)-5,FALSE),IFERROR(INDEX(AY$337:AY$373,MATCH($F293,$B$337:$B$373,0))/VLOOKUP($F293,$B$337:$BB$373,MATCH(LEFT(TRIM(AY$6),FIND("~",SUBSTITUTE(AY$6,"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293))*HLOOKUP(LEFT(TRIM(AY$6),FIND("~",SUBSTITUTE(AY$6," ","~",LEN(TRIM(AY$6))-LEN(SUBSTITUTE(TRIM(AY$6)," ",""))))-1)&amp;" Total",$B$6:$BB$373,ROW($A293)-5,FALSE))</f>
        <v>0</v>
      </c>
      <c r="AZ293" s="10">
        <f ca="1">IF(AZ$5&lt;&gt;"",HLOOKUP(AZ$5,Functionalization!$G$6:$R$373,ROW($A293)-5,FALSE),IFERROR(INDEX(AZ$337:AZ$373,MATCH($F293,$B$337:$B$373,0))/VLOOKUP($F293,$B$337:$BB$373,MATCH(LEFT(TRIM(AZ$6),FIND("~",SUBSTITUTE(AZ$6,"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293))*HLOOKUP(LEFT(TRIM(AZ$6),FIND("~",SUBSTITUTE(AZ$6," ","~",LEN(TRIM(AZ$6))-LEN(SUBSTITUTE(TRIM(AZ$6)," ",""))))-1)&amp;" Total",$B$6:$BB$373,ROW($A293)-5,FALSE))</f>
        <v>0</v>
      </c>
      <c r="BA293" s="10">
        <f ca="1">IF(BA$5&lt;&gt;"",HLOOKUP(BA$5,Functionalization!$G$6:$R$373,ROW($A293)-5,FALSE),IFERROR(INDEX(BA$337:BA$373,MATCH($F293,$B$337:$B$373,0))/VLOOKUP($F293,$B$337:$BB$373,MATCH(LEFT(TRIM(BA$6),FIND("~",SUBSTITUTE(BA$6,"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293))*HLOOKUP(LEFT(TRIM(BA$6),FIND("~",SUBSTITUTE(BA$6," ","~",LEN(TRIM(BA$6))-LEN(SUBSTITUTE(TRIM(BA$6)," ",""))))-1)&amp;" Total",$B$6:$BB$373,ROW($A293)-5,FALSE))</f>
        <v>0</v>
      </c>
      <c r="BB293" s="10">
        <f ca="1">IF(BB$5&lt;&gt;"",HLOOKUP(BB$5,Functionalization!$G$6:$R$373,ROW($A293)-5,FALSE),IFERROR(INDEX(BB$337:BB$373,MATCH($F293,$B$337:$B$373,0))/VLOOKUP($F293,$B$337:$BB$373,MATCH(LEFT(TRIM(BB$6),FIND("~",SUBSTITUTE(BB$6,"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293))*HLOOKUP(LEFT(TRIM(BB$6),FIND("~",SUBSTITUTE(BB$6," ","~",LEN(TRIM(BB$6))-LEN(SUBSTITUTE(TRIM(BB$6)," ",""))))-1)&amp;" Total",$B$6:$BB$373,ROW($A293)-5,FALSE))</f>
        <v>0</v>
      </c>
      <c r="BD293">
        <f ca="1">IFERROR(IF(SUMIF($G$6:$BB$6,BD$6&amp;" Total",$G293:$BB293)-(SUMIF($G$6:$BB$6,BD$6&amp;" "&amp;'Input-Func_Class'!$D$22,$G293:$BB293)+IFERROR(SUMIF($G$6:$BB$6,BD$6&amp;" "&amp;'Input-Func_Class'!$E$22,$G293:$BB293),SUMIF($G$6:$BB$6,BD$6&amp;" "&amp;'Input-Func_Class'!$B$24,$G293:$BB293))+SUMIF($G$6:$BB$6,BD$6&amp;" "&amp;'Input-Func_Class'!$F$22,$G293:$BB293))&lt;Check_Limit,0,1),1)</f>
        <v>0</v>
      </c>
      <c r="BE293">
        <f ca="1">IFERROR(IF(SUMIF($G$6:$BB$6,BE$6&amp;" Total",$G293:$BB293)-(SUMIF($G$6:$BB$6,BE$6&amp;" "&amp;'Input-Func_Class'!$D$22,$G293:$BB293)+IFERROR(SUMIF($G$6:$BB$6,BE$6&amp;" "&amp;'Input-Func_Class'!$E$22,$G293:$BB293),SUMIF($G$6:$BB$6,BE$6&amp;" "&amp;'Input-Func_Class'!$B$24,$G293:$BB293))+SUMIF($G$6:$BB$6,BE$6&amp;" "&amp;'Input-Func_Class'!$F$22,$G293:$BB293))&lt;Check_Limit,0,1),1)</f>
        <v>0</v>
      </c>
      <c r="BF293">
        <f ca="1">IFERROR(IF(SUMIF($G$6:$BB$6,BF$6&amp;" Total",$G293:$BB293)-(SUMIF($G$6:$BB$6,BF$6&amp;" "&amp;'Input-Func_Class'!$D$22,$G293:$BB293)+IFERROR(SUMIF($G$6:$BB$6,BF$6&amp;" "&amp;'Input-Func_Class'!$E$22,$G293:$BB293),SUMIF($G$6:$BB$6,BF$6&amp;" "&amp;'Input-Func_Class'!$B$24,$G293:$BB293))+SUMIF($G$6:$BB$6,BF$6&amp;" "&amp;'Input-Func_Class'!$F$22,$G293:$BB293))&lt;Check_Limit,0,1),1)</f>
        <v>0</v>
      </c>
      <c r="BG293">
        <f ca="1">IFERROR(IF(SUMIF($G$6:$BB$6,BG$6&amp;" Total",$G293:$BB293)-(SUMIF($G$6:$BB$6,BG$6&amp;" "&amp;'Input-Func_Class'!$D$22,$G293:$BB293)+IFERROR(SUMIF($G$6:$BB$6,BG$6&amp;" "&amp;'Input-Func_Class'!$E$22,$G293:$BB293),SUMIF($G$6:$BB$6,BG$6&amp;" "&amp;'Input-Func_Class'!$B$24,$G293:$BB293))+SUMIF($G$6:$BB$6,BG$6&amp;" "&amp;'Input-Func_Class'!$F$22,$G293:$BB293))&lt;Check_Limit,0,1),1)</f>
        <v>0</v>
      </c>
      <c r="BH293">
        <f ca="1">IFERROR(IF(SUMIF($G$6:$BB$6,BH$6&amp;" Total",$G293:$BB293)-(SUMIF($G$6:$BB$6,BH$6&amp;" "&amp;'Input-Func_Class'!$D$22,$G293:$BB293)+IFERROR(SUMIF($G$6:$BB$6,BH$6&amp;" "&amp;'Input-Func_Class'!$E$22,$G293:$BB293),SUMIF($G$6:$BB$6,BH$6&amp;" "&amp;'Input-Func_Class'!$B$24,$G293:$BB293))+SUMIF($G$6:$BB$6,BH$6&amp;" "&amp;'Input-Func_Class'!$F$22,$G293:$BB293))&lt;Check_Limit,0,1),1)</f>
        <v>0</v>
      </c>
      <c r="BI293">
        <f ca="1">IFERROR(IF(SUMIF($G$6:$BB$6,BI$6&amp;" Total",$G293:$BB293)-(SUMIF($G$6:$BB$6,BI$6&amp;" "&amp;'Input-Func_Class'!$D$22,$G293:$BB293)+IFERROR(SUMIF($G$6:$BB$6,BI$6&amp;" "&amp;'Input-Func_Class'!$E$22,$G293:$BB293),SUMIF($G$6:$BB$6,BI$6&amp;" "&amp;'Input-Func_Class'!$B$24,$G293:$BB293))+SUMIF($G$6:$BB$6,BI$6&amp;" "&amp;'Input-Func_Class'!$F$22,$G293:$BB293))&lt;Check_Limit,0,1),1)</f>
        <v>0</v>
      </c>
      <c r="BJ293">
        <f ca="1">IFERROR(IF(SUMIF($G$6:$BB$6,BJ$6&amp;" Total",$G293:$BB293)-(SUMIF($G$6:$BB$6,BJ$6&amp;" "&amp;'Input-Func_Class'!$D$22,$G293:$BB293)+IFERROR(SUMIF($G$6:$BB$6,BJ$6&amp;" "&amp;'Input-Func_Class'!$E$22,$G293:$BB293),SUMIF($G$6:$BB$6,BJ$6&amp;" "&amp;'Input-Func_Class'!$B$24,$G293:$BB293))+SUMIF($G$6:$BB$6,BJ$6&amp;" "&amp;'Input-Func_Class'!$F$22,$G293:$BB293))&lt;Check_Limit,0,1),1)</f>
        <v>0</v>
      </c>
      <c r="BK293">
        <f ca="1">IFERROR(IF(SUMIF($G$6:$BB$6,BK$6&amp;" Total",$G293:$BB293)-(SUMIF($G$6:$BB$6,BK$6&amp;" "&amp;'Input-Func_Class'!$D$22,$G293:$BB293)+IFERROR(SUMIF($G$6:$BB$6,BK$6&amp;" "&amp;'Input-Func_Class'!$E$22,$G293:$BB293),SUMIF($G$6:$BB$6,BK$6&amp;" "&amp;'Input-Func_Class'!$B$24,$G293:$BB293))+SUMIF($G$6:$BB$6,BK$6&amp;" "&amp;'Input-Func_Class'!$F$22,$G293:$BB293))&lt;Check_Limit,0,1),1)</f>
        <v>0</v>
      </c>
      <c r="BL293">
        <f ca="1">IFERROR(IF(SUMIF($G$6:$BB$6,BL$6&amp;" Total",$G293:$BB293)-(SUMIF($G$6:$BB$6,BL$6&amp;" "&amp;'Input-Func_Class'!$D$22,$G293:$BB293)+IFERROR(SUMIF($G$6:$BB$6,BL$6&amp;" "&amp;'Input-Func_Class'!$E$22,$G293:$BB293),SUMIF($G$6:$BB$6,BL$6&amp;" "&amp;'Input-Func_Class'!$B$24,$G293:$BB293))+SUMIF($G$6:$BB$6,BL$6&amp;" "&amp;'Input-Func_Class'!$F$22,$G293:$BB293))&lt;Check_Limit,0,1),1)</f>
        <v>0</v>
      </c>
      <c r="BM293">
        <f ca="1">IFERROR(IF(SUMIF($G$6:$BB$6,BM$6&amp;" Total",$G293:$BB293)-(SUMIF($G$6:$BB$6,BM$6&amp;" "&amp;'Input-Func_Class'!$D$22,$G293:$BB293)+IFERROR(SUMIF($G$6:$BB$6,BM$6&amp;" "&amp;'Input-Func_Class'!$E$22,$G293:$BB293),SUMIF($G$6:$BB$6,BM$6&amp;" "&amp;'Input-Func_Class'!$B$24,$G293:$BB293))+SUMIF($G$6:$BB$6,BM$6&amp;" "&amp;'Input-Func_Class'!$F$22,$G293:$BB293))&lt;Check_Limit,0,1),1)</f>
        <v>0</v>
      </c>
      <c r="BN293">
        <f ca="1">IFERROR(IF(SUMIF($G$6:$BB$6,BN$6&amp;" Total",$G293:$BB293)-(SUMIF($G$6:$BB$6,BN$6&amp;" "&amp;'Input-Func_Class'!$D$22,$G293:$BB293)+IFERROR(SUMIF($G$6:$BB$6,BN$6&amp;" "&amp;'Input-Func_Class'!$E$22,$G293:$BB293),SUMIF($G$6:$BB$6,BN$6&amp;" "&amp;'Input-Func_Class'!$B$24,$G293:$BB293))+SUMIF($G$6:$BB$6,BN$6&amp;" "&amp;'Input-Func_Class'!$F$22,$G293:$BB293))&lt;Check_Limit,0,1),1)</f>
        <v>0</v>
      </c>
      <c r="BO293">
        <f ca="1">IFERROR(IF(SUMIF($G$6:$BB$6,BO$6&amp;" Total",$G293:$BB293)-(SUMIF($G$6:$BB$6,BO$6&amp;" "&amp;'Input-Func_Class'!$D$22,$G293:$BB293)+IFERROR(SUMIF($G$6:$BB$6,BO$6&amp;" "&amp;'Input-Func_Class'!$E$22,$G293:$BB293),SUMIF($G$6:$BB$6,BO$6&amp;" "&amp;'Input-Func_Class'!$B$24,$G293:$BB293))+SUMIF($G$6:$BB$6,BO$6&amp;" "&amp;'Input-Func_Class'!$F$22,$G293:$BB293))&lt;Check_Limit,0,1),1)</f>
        <v>0</v>
      </c>
    </row>
    <row r="294" spans="1:67" outlineLevel="1">
      <c r="A294" s="31">
        <f>IF(ISBLANK('Input-Accounts'!A294),"",'Input-Accounts'!A294)</f>
        <v>263</v>
      </c>
      <c r="B294" s="53" t="str">
        <f>IF(ISBLANK('Input-Accounts'!B294),"",'Input-Accounts'!B294)</f>
        <v>STORES EQUIPMENT</v>
      </c>
      <c r="C294" s="31">
        <f>IF(ISBLANK('Input-Accounts'!C294),"",'Input-Accounts'!C294)</f>
        <v>393</v>
      </c>
      <c r="D294" s="10">
        <f>Functionalization!$D294</f>
        <v>0</v>
      </c>
      <c r="E294" s="10">
        <f t="shared" si="77"/>
        <v>0</v>
      </c>
      <c r="F294" s="3" t="str">
        <f>IF($D294=0,"-",IF('Input-Accounts'!$E294&lt;&gt;0,'Input-Accounts'!$E294,'Input-Accounts'!$G294))</f>
        <v>-</v>
      </c>
      <c r="G294" s="10">
        <f ca="1">IF(G$5&lt;&gt;"",HLOOKUP(G$5,Functionalization!$G$6:$R$373,ROW($A294)-5,FALSE),IFERROR(INDEX(G$337:G$373,MATCH($F294,$B$337:$B$373,0))/VLOOKUP($F294,$B$337:$BB$373,MATCH(LEFT(TRIM(G$6),FIND("~",SUBSTITUTE(G$6,"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294))*HLOOKUP(LEFT(TRIM(G$6),FIND("~",SUBSTITUTE(G$6," ","~",LEN(TRIM(G$6))-LEN(SUBSTITUTE(TRIM(G$6)," ",""))))-1)&amp;" Total",$B$6:$BB$373,ROW($A294)-5,FALSE))</f>
        <v>0</v>
      </c>
      <c r="H294" s="10">
        <f ca="1">IF(H$5&lt;&gt;"",HLOOKUP(H$5,Functionalization!$G$6:$R$373,ROW($A294)-5,FALSE),IFERROR(INDEX(H$337:H$373,MATCH($F294,$B$337:$B$373,0))/VLOOKUP($F294,$B$337:$BB$373,MATCH(LEFT(TRIM(H$6),FIND("~",SUBSTITUTE(H$6,"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294))*HLOOKUP(LEFT(TRIM(H$6),FIND("~",SUBSTITUTE(H$6," ","~",LEN(TRIM(H$6))-LEN(SUBSTITUTE(TRIM(H$6)," ",""))))-1)&amp;" Total",$B$6:$BB$373,ROW($A294)-5,FALSE))</f>
        <v>0</v>
      </c>
      <c r="I294" s="10">
        <f ca="1">IF(I$5&lt;&gt;"",HLOOKUP(I$5,Functionalization!$G$6:$R$373,ROW($A294)-5,FALSE),IFERROR(INDEX(I$337:I$373,MATCH($F294,$B$337:$B$373,0))/VLOOKUP($F294,$B$337:$BB$373,MATCH(LEFT(TRIM(I$6),FIND("~",SUBSTITUTE(I$6,"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294))*HLOOKUP(LEFT(TRIM(I$6),FIND("~",SUBSTITUTE(I$6," ","~",LEN(TRIM(I$6))-LEN(SUBSTITUTE(TRIM(I$6)," ",""))))-1)&amp;" Total",$B$6:$BB$373,ROW($A294)-5,FALSE))</f>
        <v>0</v>
      </c>
      <c r="J294" s="10">
        <f ca="1">IF(J$5&lt;&gt;"",HLOOKUP(J$5,Functionalization!$G$6:$R$373,ROW($A294)-5,FALSE),IFERROR(INDEX(J$337:J$373,MATCH($F294,$B$337:$B$373,0))/VLOOKUP($F294,$B$337:$BB$373,MATCH(LEFT(TRIM(J$6),FIND("~",SUBSTITUTE(J$6,"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294))*HLOOKUP(LEFT(TRIM(J$6),FIND("~",SUBSTITUTE(J$6," ","~",LEN(TRIM(J$6))-LEN(SUBSTITUTE(TRIM(J$6)," ",""))))-1)&amp;" Total",$B$6:$BB$373,ROW($A294)-5,FALSE))</f>
        <v>0</v>
      </c>
      <c r="K294" s="10">
        <f ca="1">IF(K$5&lt;&gt;"",HLOOKUP(K$5,Functionalization!$G$6:$R$373,ROW($A294)-5,FALSE),IFERROR(INDEX(K$337:K$373,MATCH($F294,$B$337:$B$373,0))/VLOOKUP($F294,$B$337:$BB$373,MATCH(LEFT(TRIM(K$6),FIND("~",SUBSTITUTE(K$6,"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294))*HLOOKUP(LEFT(TRIM(K$6),FIND("~",SUBSTITUTE(K$6," ","~",LEN(TRIM(K$6))-LEN(SUBSTITUTE(TRIM(K$6)," ",""))))-1)&amp;" Total",$B$6:$BB$373,ROW($A294)-5,FALSE))</f>
        <v>0</v>
      </c>
      <c r="L294" s="10">
        <f ca="1">IF(L$5&lt;&gt;"",HLOOKUP(L$5,Functionalization!$G$6:$R$373,ROW($A294)-5,FALSE),IFERROR(INDEX(L$337:L$373,MATCH($F294,$B$337:$B$373,0))/VLOOKUP($F294,$B$337:$BB$373,MATCH(LEFT(TRIM(L$6),FIND("~",SUBSTITUTE(L$6,"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294))*HLOOKUP(LEFT(TRIM(L$6),FIND("~",SUBSTITUTE(L$6," ","~",LEN(TRIM(L$6))-LEN(SUBSTITUTE(TRIM(L$6)," ",""))))-1)&amp;" Total",$B$6:$BB$373,ROW($A294)-5,FALSE))</f>
        <v>0</v>
      </c>
      <c r="M294" s="10">
        <f ca="1">IF(M$5&lt;&gt;"",HLOOKUP(M$5,Functionalization!$G$6:$R$373,ROW($A294)-5,FALSE),IFERROR(INDEX(M$337:M$373,MATCH($F294,$B$337:$B$373,0))/VLOOKUP($F294,$B$337:$BB$373,MATCH(LEFT(TRIM(M$6),FIND("~",SUBSTITUTE(M$6,"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294))*HLOOKUP(LEFT(TRIM(M$6),FIND("~",SUBSTITUTE(M$6," ","~",LEN(TRIM(M$6))-LEN(SUBSTITUTE(TRIM(M$6)," ",""))))-1)&amp;" Total",$B$6:$BB$373,ROW($A294)-5,FALSE))</f>
        <v>0</v>
      </c>
      <c r="N294" s="10">
        <f ca="1">IF(N$5&lt;&gt;"",HLOOKUP(N$5,Functionalization!$G$6:$R$373,ROW($A294)-5,FALSE),IFERROR(INDEX(N$337:N$373,MATCH($F294,$B$337:$B$373,0))/VLOOKUP($F294,$B$337:$BB$373,MATCH(LEFT(TRIM(N$6),FIND("~",SUBSTITUTE(N$6,"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294))*HLOOKUP(LEFT(TRIM(N$6),FIND("~",SUBSTITUTE(N$6," ","~",LEN(TRIM(N$6))-LEN(SUBSTITUTE(TRIM(N$6)," ",""))))-1)&amp;" Total",$B$6:$BB$373,ROW($A294)-5,FALSE))</f>
        <v>0</v>
      </c>
      <c r="O294" s="10">
        <f ca="1">IF(O$5&lt;&gt;"",HLOOKUP(O$5,Functionalization!$G$6:$R$373,ROW($A294)-5,FALSE),IFERROR(INDEX(O$337:O$373,MATCH($F294,$B$337:$B$373,0))/VLOOKUP($F294,$B$337:$BB$373,MATCH(LEFT(TRIM(O$6),FIND("~",SUBSTITUTE(O$6,"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294))*HLOOKUP(LEFT(TRIM(O$6),FIND("~",SUBSTITUTE(O$6," ","~",LEN(TRIM(O$6))-LEN(SUBSTITUTE(TRIM(O$6)," ",""))))-1)&amp;" Total",$B$6:$BB$373,ROW($A294)-5,FALSE))</f>
        <v>0</v>
      </c>
      <c r="P294" s="10">
        <f ca="1">IF(P$5&lt;&gt;"",HLOOKUP(P$5,Functionalization!$G$6:$R$373,ROW($A294)-5,FALSE),IFERROR(INDEX(P$337:P$373,MATCH($F294,$B$337:$B$373,0))/VLOOKUP($F294,$B$337:$BB$373,MATCH(LEFT(TRIM(P$6),FIND("~",SUBSTITUTE(P$6,"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294))*HLOOKUP(LEFT(TRIM(P$6),FIND("~",SUBSTITUTE(P$6," ","~",LEN(TRIM(P$6))-LEN(SUBSTITUTE(TRIM(P$6)," ",""))))-1)&amp;" Total",$B$6:$BB$373,ROW($A294)-5,FALSE))</f>
        <v>0</v>
      </c>
      <c r="Q294" s="10">
        <f ca="1">IF(Q$5&lt;&gt;"",HLOOKUP(Q$5,Functionalization!$G$6:$R$373,ROW($A294)-5,FALSE),IFERROR(INDEX(Q$337:Q$373,MATCH($F294,$B$337:$B$373,0))/VLOOKUP($F294,$B$337:$BB$373,MATCH(LEFT(TRIM(Q$6),FIND("~",SUBSTITUTE(Q$6,"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294))*HLOOKUP(LEFT(TRIM(Q$6),FIND("~",SUBSTITUTE(Q$6," ","~",LEN(TRIM(Q$6))-LEN(SUBSTITUTE(TRIM(Q$6)," ",""))))-1)&amp;" Total",$B$6:$BB$373,ROW($A294)-5,FALSE))</f>
        <v>0</v>
      </c>
      <c r="R294" s="10">
        <f ca="1">IF(R$5&lt;&gt;"",HLOOKUP(R$5,Functionalization!$G$6:$R$373,ROW($A294)-5,FALSE),IFERROR(INDEX(R$337:R$373,MATCH($F294,$B$337:$B$373,0))/VLOOKUP($F294,$B$337:$BB$373,MATCH(LEFT(TRIM(R$6),FIND("~",SUBSTITUTE(R$6,"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294))*HLOOKUP(LEFT(TRIM(R$6),FIND("~",SUBSTITUTE(R$6," ","~",LEN(TRIM(R$6))-LEN(SUBSTITUTE(TRIM(R$6)," ",""))))-1)&amp;" Total",$B$6:$BB$373,ROW($A294)-5,FALSE))</f>
        <v>0</v>
      </c>
      <c r="S294" s="10">
        <f ca="1">IF(S$5&lt;&gt;"",HLOOKUP(S$5,Functionalization!$G$6:$R$373,ROW($A294)-5,FALSE),IFERROR(INDEX(S$337:S$373,MATCH($F294,$B$337:$B$373,0))/VLOOKUP($F294,$B$337:$BB$373,MATCH(LEFT(TRIM(S$6),FIND("~",SUBSTITUTE(S$6,"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294))*HLOOKUP(LEFT(TRIM(S$6),FIND("~",SUBSTITUTE(S$6," ","~",LEN(TRIM(S$6))-LEN(SUBSTITUTE(TRIM(S$6)," ",""))))-1)&amp;" Total",$B$6:$BB$373,ROW($A294)-5,FALSE))</f>
        <v>0</v>
      </c>
      <c r="T294" s="10">
        <f ca="1">IF(T$5&lt;&gt;"",HLOOKUP(T$5,Functionalization!$G$6:$R$373,ROW($A294)-5,FALSE),IFERROR(INDEX(T$337:T$373,MATCH($F294,$B$337:$B$373,0))/VLOOKUP($F294,$B$337:$BB$373,MATCH(LEFT(TRIM(T$6),FIND("~",SUBSTITUTE(T$6,"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294))*HLOOKUP(LEFT(TRIM(T$6),FIND("~",SUBSTITUTE(T$6," ","~",LEN(TRIM(T$6))-LEN(SUBSTITUTE(TRIM(T$6)," ",""))))-1)&amp;" Total",$B$6:$BB$373,ROW($A294)-5,FALSE))</f>
        <v>0</v>
      </c>
      <c r="U294" s="10">
        <f ca="1">IF(U$5&lt;&gt;"",HLOOKUP(U$5,Functionalization!$G$6:$R$373,ROW($A294)-5,FALSE),IFERROR(INDEX(U$337:U$373,MATCH($F294,$B$337:$B$373,0))/VLOOKUP($F294,$B$337:$BB$373,MATCH(LEFT(TRIM(U$6),FIND("~",SUBSTITUTE(U$6,"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294))*HLOOKUP(LEFT(TRIM(U$6),FIND("~",SUBSTITUTE(U$6," ","~",LEN(TRIM(U$6))-LEN(SUBSTITUTE(TRIM(U$6)," ",""))))-1)&amp;" Total",$B$6:$BB$373,ROW($A294)-5,FALSE))</f>
        <v>0</v>
      </c>
      <c r="V294" s="10">
        <f ca="1">IF(V$5&lt;&gt;"",HLOOKUP(V$5,Functionalization!$G$6:$R$373,ROW($A294)-5,FALSE),IFERROR(INDEX(V$337:V$373,MATCH($F294,$B$337:$B$373,0))/VLOOKUP($F294,$B$337:$BB$373,MATCH(LEFT(TRIM(V$6),FIND("~",SUBSTITUTE(V$6,"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294))*HLOOKUP(LEFT(TRIM(V$6),FIND("~",SUBSTITUTE(V$6," ","~",LEN(TRIM(V$6))-LEN(SUBSTITUTE(TRIM(V$6)," ",""))))-1)&amp;" Total",$B$6:$BB$373,ROW($A294)-5,FALSE))</f>
        <v>0</v>
      </c>
      <c r="W294" s="10">
        <f ca="1">IF(W$5&lt;&gt;"",HLOOKUP(W$5,Functionalization!$G$6:$R$373,ROW($A294)-5,FALSE),IFERROR(INDEX(W$337:W$373,MATCH($F294,$B$337:$B$373,0))/VLOOKUP($F294,$B$337:$BB$373,MATCH(LEFT(TRIM(W$6),FIND("~",SUBSTITUTE(W$6,"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294))*HLOOKUP(LEFT(TRIM(W$6),FIND("~",SUBSTITUTE(W$6," ","~",LEN(TRIM(W$6))-LEN(SUBSTITUTE(TRIM(W$6)," ",""))))-1)&amp;" Total",$B$6:$BB$373,ROW($A294)-5,FALSE))</f>
        <v>0</v>
      </c>
      <c r="X294" s="10">
        <f ca="1">IF(X$5&lt;&gt;"",HLOOKUP(X$5,Functionalization!$G$6:$R$373,ROW($A294)-5,FALSE),IFERROR(INDEX(X$337:X$373,MATCH($F294,$B$337:$B$373,0))/VLOOKUP($F294,$B$337:$BB$373,MATCH(LEFT(TRIM(X$6),FIND("~",SUBSTITUTE(X$6,"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294))*HLOOKUP(LEFT(TRIM(X$6),FIND("~",SUBSTITUTE(X$6," ","~",LEN(TRIM(X$6))-LEN(SUBSTITUTE(TRIM(X$6)," ",""))))-1)&amp;" Total",$B$6:$BB$373,ROW($A294)-5,FALSE))</f>
        <v>0</v>
      </c>
      <c r="Y294" s="10">
        <f ca="1">IF(Y$5&lt;&gt;"",HLOOKUP(Y$5,Functionalization!$G$6:$R$373,ROW($A294)-5,FALSE),IFERROR(INDEX(Y$337:Y$373,MATCH($F294,$B$337:$B$373,0))/VLOOKUP($F294,$B$337:$BB$373,MATCH(LEFT(TRIM(Y$6),FIND("~",SUBSTITUTE(Y$6,"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294))*HLOOKUP(LEFT(TRIM(Y$6),FIND("~",SUBSTITUTE(Y$6," ","~",LEN(TRIM(Y$6))-LEN(SUBSTITUTE(TRIM(Y$6)," ",""))))-1)&amp;" Total",$B$6:$BB$373,ROW($A294)-5,FALSE))</f>
        <v>0</v>
      </c>
      <c r="Z294" s="10">
        <f ca="1">IF(Z$5&lt;&gt;"",HLOOKUP(Z$5,Functionalization!$G$6:$R$373,ROW($A294)-5,FALSE),IFERROR(INDEX(Z$337:Z$373,MATCH($F294,$B$337:$B$373,0))/VLOOKUP($F294,$B$337:$BB$373,MATCH(LEFT(TRIM(Z$6),FIND("~",SUBSTITUTE(Z$6,"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294))*HLOOKUP(LEFT(TRIM(Z$6),FIND("~",SUBSTITUTE(Z$6," ","~",LEN(TRIM(Z$6))-LEN(SUBSTITUTE(TRIM(Z$6)," ",""))))-1)&amp;" Total",$B$6:$BB$373,ROW($A294)-5,FALSE))</f>
        <v>0</v>
      </c>
      <c r="AA294" s="10">
        <f ca="1">IF(AA$5&lt;&gt;"",HLOOKUP(AA$5,Functionalization!$G$6:$R$373,ROW($A294)-5,FALSE),IFERROR(INDEX(AA$337:AA$373,MATCH($F294,$B$337:$B$373,0))/VLOOKUP($F294,$B$337:$BB$373,MATCH(LEFT(TRIM(AA$6),FIND("~",SUBSTITUTE(AA$6,"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294))*HLOOKUP(LEFT(TRIM(AA$6),FIND("~",SUBSTITUTE(AA$6," ","~",LEN(TRIM(AA$6))-LEN(SUBSTITUTE(TRIM(AA$6)," ",""))))-1)&amp;" Total",$B$6:$BB$373,ROW($A294)-5,FALSE))</f>
        <v>0</v>
      </c>
      <c r="AB294" s="10">
        <f ca="1">IF(AB$5&lt;&gt;"",HLOOKUP(AB$5,Functionalization!$G$6:$R$373,ROW($A294)-5,FALSE),IFERROR(INDEX(AB$337:AB$373,MATCH($F294,$B$337:$B$373,0))/VLOOKUP($F294,$B$337:$BB$373,MATCH(LEFT(TRIM(AB$6),FIND("~",SUBSTITUTE(AB$6,"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294))*HLOOKUP(LEFT(TRIM(AB$6),FIND("~",SUBSTITUTE(AB$6," ","~",LEN(TRIM(AB$6))-LEN(SUBSTITUTE(TRIM(AB$6)," ",""))))-1)&amp;" Total",$B$6:$BB$373,ROW($A294)-5,FALSE))</f>
        <v>0</v>
      </c>
      <c r="AC294" s="10">
        <f ca="1">IF(AC$5&lt;&gt;"",HLOOKUP(AC$5,Functionalization!$G$6:$R$373,ROW($A294)-5,FALSE),IFERROR(INDEX(AC$337:AC$373,MATCH($F294,$B$337:$B$373,0))/VLOOKUP($F294,$B$337:$BB$373,MATCH(LEFT(TRIM(AC$6),FIND("~",SUBSTITUTE(AC$6,"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294))*HLOOKUP(LEFT(TRIM(AC$6),FIND("~",SUBSTITUTE(AC$6," ","~",LEN(TRIM(AC$6))-LEN(SUBSTITUTE(TRIM(AC$6)," ",""))))-1)&amp;" Total",$B$6:$BB$373,ROW($A294)-5,FALSE))</f>
        <v>0</v>
      </c>
      <c r="AD294" s="10">
        <f ca="1">IF(AD$5&lt;&gt;"",HLOOKUP(AD$5,Functionalization!$G$6:$R$373,ROW($A294)-5,FALSE),IFERROR(INDEX(AD$337:AD$373,MATCH($F294,$B$337:$B$373,0))/VLOOKUP($F294,$B$337:$BB$373,MATCH(LEFT(TRIM(AD$6),FIND("~",SUBSTITUTE(AD$6,"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294))*HLOOKUP(LEFT(TRIM(AD$6),FIND("~",SUBSTITUTE(AD$6," ","~",LEN(TRIM(AD$6))-LEN(SUBSTITUTE(TRIM(AD$6)," ",""))))-1)&amp;" Total",$B$6:$BB$373,ROW($A294)-5,FALSE))</f>
        <v>0</v>
      </c>
      <c r="AE294" s="10">
        <f ca="1">IF(AE$5&lt;&gt;"",HLOOKUP(AE$5,Functionalization!$G$6:$R$373,ROW($A294)-5,FALSE),IFERROR(INDEX(AE$337:AE$373,MATCH($F294,$B$337:$B$373,0))/VLOOKUP($F294,$B$337:$BB$373,MATCH(LEFT(TRIM(AE$6),FIND("~",SUBSTITUTE(AE$6,"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294))*HLOOKUP(LEFT(TRIM(AE$6),FIND("~",SUBSTITUTE(AE$6," ","~",LEN(TRIM(AE$6))-LEN(SUBSTITUTE(TRIM(AE$6)," ",""))))-1)&amp;" Total",$B$6:$BB$373,ROW($A294)-5,FALSE))</f>
        <v>0</v>
      </c>
      <c r="AF294" s="10">
        <f ca="1">IF(AF$5&lt;&gt;"",HLOOKUP(AF$5,Functionalization!$G$6:$R$373,ROW($A294)-5,FALSE),IFERROR(INDEX(AF$337:AF$373,MATCH($F294,$B$337:$B$373,0))/VLOOKUP($F294,$B$337:$BB$373,MATCH(LEFT(TRIM(AF$6),FIND("~",SUBSTITUTE(AF$6,"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294))*HLOOKUP(LEFT(TRIM(AF$6),FIND("~",SUBSTITUTE(AF$6," ","~",LEN(TRIM(AF$6))-LEN(SUBSTITUTE(TRIM(AF$6)," ",""))))-1)&amp;" Total",$B$6:$BB$373,ROW($A294)-5,FALSE))</f>
        <v>0</v>
      </c>
      <c r="AG294" s="10">
        <f ca="1">IF(AG$5&lt;&gt;"",HLOOKUP(AG$5,Functionalization!$G$6:$R$373,ROW($A294)-5,FALSE),IFERROR(INDEX(AG$337:AG$373,MATCH($F294,$B$337:$B$373,0))/VLOOKUP($F294,$B$337:$BB$373,MATCH(LEFT(TRIM(AG$6),FIND("~",SUBSTITUTE(AG$6,"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294))*HLOOKUP(LEFT(TRIM(AG$6),FIND("~",SUBSTITUTE(AG$6," ","~",LEN(TRIM(AG$6))-LEN(SUBSTITUTE(TRIM(AG$6)," ",""))))-1)&amp;" Total",$B$6:$BB$373,ROW($A294)-5,FALSE))</f>
        <v>0</v>
      </c>
      <c r="AH294" s="10">
        <f ca="1">IF(AH$5&lt;&gt;"",HLOOKUP(AH$5,Functionalization!$G$6:$R$373,ROW($A294)-5,FALSE),IFERROR(INDEX(AH$337:AH$373,MATCH($F294,$B$337:$B$373,0))/VLOOKUP($F294,$B$337:$BB$373,MATCH(LEFT(TRIM(AH$6),FIND("~",SUBSTITUTE(AH$6,"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294))*HLOOKUP(LEFT(TRIM(AH$6),FIND("~",SUBSTITUTE(AH$6," ","~",LEN(TRIM(AH$6))-LEN(SUBSTITUTE(TRIM(AH$6)," ",""))))-1)&amp;" Total",$B$6:$BB$373,ROW($A294)-5,FALSE))</f>
        <v>0</v>
      </c>
      <c r="AI294" s="10">
        <f ca="1">IF(AI$5&lt;&gt;"",HLOOKUP(AI$5,Functionalization!$G$6:$R$373,ROW($A294)-5,FALSE),IFERROR(INDEX(AI$337:AI$373,MATCH($F294,$B$337:$B$373,0))/VLOOKUP($F294,$B$337:$BB$373,MATCH(LEFT(TRIM(AI$6),FIND("~",SUBSTITUTE(AI$6,"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294))*HLOOKUP(LEFT(TRIM(AI$6),FIND("~",SUBSTITUTE(AI$6," ","~",LEN(TRIM(AI$6))-LEN(SUBSTITUTE(TRIM(AI$6)," ",""))))-1)&amp;" Total",$B$6:$BB$373,ROW($A294)-5,FALSE))</f>
        <v>0</v>
      </c>
      <c r="AJ294" s="10">
        <f ca="1">IF(AJ$5&lt;&gt;"",HLOOKUP(AJ$5,Functionalization!$G$6:$R$373,ROW($A294)-5,FALSE),IFERROR(INDEX(AJ$337:AJ$373,MATCH($F294,$B$337:$B$373,0))/VLOOKUP($F294,$B$337:$BB$373,MATCH(LEFT(TRIM(AJ$6),FIND("~",SUBSTITUTE(AJ$6,"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294))*HLOOKUP(LEFT(TRIM(AJ$6),FIND("~",SUBSTITUTE(AJ$6," ","~",LEN(TRIM(AJ$6))-LEN(SUBSTITUTE(TRIM(AJ$6)," ",""))))-1)&amp;" Total",$B$6:$BB$373,ROW($A294)-5,FALSE))</f>
        <v>0</v>
      </c>
      <c r="AK294" s="10">
        <f ca="1">IF(AK$5&lt;&gt;"",HLOOKUP(AK$5,Functionalization!$G$6:$R$373,ROW($A294)-5,FALSE),IFERROR(INDEX(AK$337:AK$373,MATCH($F294,$B$337:$B$373,0))/VLOOKUP($F294,$B$337:$BB$373,MATCH(LEFT(TRIM(AK$6),FIND("~",SUBSTITUTE(AK$6,"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294))*HLOOKUP(LEFT(TRIM(AK$6),FIND("~",SUBSTITUTE(AK$6," ","~",LEN(TRIM(AK$6))-LEN(SUBSTITUTE(TRIM(AK$6)," ",""))))-1)&amp;" Total",$B$6:$BB$373,ROW($A294)-5,FALSE))</f>
        <v>0</v>
      </c>
      <c r="AL294" s="10">
        <f ca="1">IF(AL$5&lt;&gt;"",HLOOKUP(AL$5,Functionalization!$G$6:$R$373,ROW($A294)-5,FALSE),IFERROR(INDEX(AL$337:AL$373,MATCH($F294,$B$337:$B$373,0))/VLOOKUP($F294,$B$337:$BB$373,MATCH(LEFT(TRIM(AL$6),FIND("~",SUBSTITUTE(AL$6,"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294))*HLOOKUP(LEFT(TRIM(AL$6),FIND("~",SUBSTITUTE(AL$6," ","~",LEN(TRIM(AL$6))-LEN(SUBSTITUTE(TRIM(AL$6)," ",""))))-1)&amp;" Total",$B$6:$BB$373,ROW($A294)-5,FALSE))</f>
        <v>0</v>
      </c>
      <c r="AM294" s="10">
        <f ca="1">IF(AM$5&lt;&gt;"",HLOOKUP(AM$5,Functionalization!$G$6:$R$373,ROW($A294)-5,FALSE),IFERROR(INDEX(AM$337:AM$373,MATCH($F294,$B$337:$B$373,0))/VLOOKUP($F294,$B$337:$BB$373,MATCH(LEFT(TRIM(AM$6),FIND("~",SUBSTITUTE(AM$6,"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294))*HLOOKUP(LEFT(TRIM(AM$6),FIND("~",SUBSTITUTE(AM$6," ","~",LEN(TRIM(AM$6))-LEN(SUBSTITUTE(TRIM(AM$6)," ",""))))-1)&amp;" Total",$B$6:$BB$373,ROW($A294)-5,FALSE))</f>
        <v>0</v>
      </c>
      <c r="AN294" s="10">
        <f ca="1">IF(AN$5&lt;&gt;"",HLOOKUP(AN$5,Functionalization!$G$6:$R$373,ROW($A294)-5,FALSE),IFERROR(INDEX(AN$337:AN$373,MATCH($F294,$B$337:$B$373,0))/VLOOKUP($F294,$B$337:$BB$373,MATCH(LEFT(TRIM(AN$6),FIND("~",SUBSTITUTE(AN$6,"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294))*HLOOKUP(LEFT(TRIM(AN$6),FIND("~",SUBSTITUTE(AN$6," ","~",LEN(TRIM(AN$6))-LEN(SUBSTITUTE(TRIM(AN$6)," ",""))))-1)&amp;" Total",$B$6:$BB$373,ROW($A294)-5,FALSE))</f>
        <v>0</v>
      </c>
      <c r="AO294" s="10">
        <f ca="1">IF(AO$5&lt;&gt;"",HLOOKUP(AO$5,Functionalization!$G$6:$R$373,ROW($A294)-5,FALSE),IFERROR(INDEX(AO$337:AO$373,MATCH($F294,$B$337:$B$373,0))/VLOOKUP($F294,$B$337:$BB$373,MATCH(LEFT(TRIM(AO$6),FIND("~",SUBSTITUTE(AO$6,"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294))*HLOOKUP(LEFT(TRIM(AO$6),FIND("~",SUBSTITUTE(AO$6," ","~",LEN(TRIM(AO$6))-LEN(SUBSTITUTE(TRIM(AO$6)," ",""))))-1)&amp;" Total",$B$6:$BB$373,ROW($A294)-5,FALSE))</f>
        <v>0</v>
      </c>
      <c r="AP294" s="10">
        <f ca="1">IF(AP$5&lt;&gt;"",HLOOKUP(AP$5,Functionalization!$G$6:$R$373,ROW($A294)-5,FALSE),IFERROR(INDEX(AP$337:AP$373,MATCH($F294,$B$337:$B$373,0))/VLOOKUP($F294,$B$337:$BB$373,MATCH(LEFT(TRIM(AP$6),FIND("~",SUBSTITUTE(AP$6,"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294))*HLOOKUP(LEFT(TRIM(AP$6),FIND("~",SUBSTITUTE(AP$6," ","~",LEN(TRIM(AP$6))-LEN(SUBSTITUTE(TRIM(AP$6)," ",""))))-1)&amp;" Total",$B$6:$BB$373,ROW($A294)-5,FALSE))</f>
        <v>0</v>
      </c>
      <c r="AQ294" s="10">
        <f ca="1">IF(AQ$5&lt;&gt;"",HLOOKUP(AQ$5,Functionalization!$G$6:$R$373,ROW($A294)-5,FALSE),IFERROR(INDEX(AQ$337:AQ$373,MATCH($F294,$B$337:$B$373,0))/VLOOKUP($F294,$B$337:$BB$373,MATCH(LEFT(TRIM(AQ$6),FIND("~",SUBSTITUTE(AQ$6,"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294))*HLOOKUP(LEFT(TRIM(AQ$6),FIND("~",SUBSTITUTE(AQ$6," ","~",LEN(TRIM(AQ$6))-LEN(SUBSTITUTE(TRIM(AQ$6)," ",""))))-1)&amp;" Total",$B$6:$BB$373,ROW($A294)-5,FALSE))</f>
        <v>0</v>
      </c>
      <c r="AR294" s="10">
        <f ca="1">IF(AR$5&lt;&gt;"",HLOOKUP(AR$5,Functionalization!$G$6:$R$373,ROW($A294)-5,FALSE),IFERROR(INDEX(AR$337:AR$373,MATCH($F294,$B$337:$B$373,0))/VLOOKUP($F294,$B$337:$BB$373,MATCH(LEFT(TRIM(AR$6),FIND("~",SUBSTITUTE(AR$6,"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294))*HLOOKUP(LEFT(TRIM(AR$6),FIND("~",SUBSTITUTE(AR$6," ","~",LEN(TRIM(AR$6))-LEN(SUBSTITUTE(TRIM(AR$6)," ",""))))-1)&amp;" Total",$B$6:$BB$373,ROW($A294)-5,FALSE))</f>
        <v>0</v>
      </c>
      <c r="AS294" s="10">
        <f ca="1">IF(AS$5&lt;&gt;"",HLOOKUP(AS$5,Functionalization!$G$6:$R$373,ROW($A294)-5,FALSE),IFERROR(INDEX(AS$337:AS$373,MATCH($F294,$B$337:$B$373,0))/VLOOKUP($F294,$B$337:$BB$373,MATCH(LEFT(TRIM(AS$6),FIND("~",SUBSTITUTE(AS$6,"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294))*HLOOKUP(LEFT(TRIM(AS$6),FIND("~",SUBSTITUTE(AS$6," ","~",LEN(TRIM(AS$6))-LEN(SUBSTITUTE(TRIM(AS$6)," ",""))))-1)&amp;" Total",$B$6:$BB$373,ROW($A294)-5,FALSE))</f>
        <v>0</v>
      </c>
      <c r="AT294" s="10">
        <f ca="1">IF(AT$5&lt;&gt;"",HLOOKUP(AT$5,Functionalization!$G$6:$R$373,ROW($A294)-5,FALSE),IFERROR(INDEX(AT$337:AT$373,MATCH($F294,$B$337:$B$373,0))/VLOOKUP($F294,$B$337:$BB$373,MATCH(LEFT(TRIM(AT$6),FIND("~",SUBSTITUTE(AT$6,"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294))*HLOOKUP(LEFT(TRIM(AT$6),FIND("~",SUBSTITUTE(AT$6," ","~",LEN(TRIM(AT$6))-LEN(SUBSTITUTE(TRIM(AT$6)," ",""))))-1)&amp;" Total",$B$6:$BB$373,ROW($A294)-5,FALSE))</f>
        <v>0</v>
      </c>
      <c r="AU294" s="10">
        <f ca="1">IF(AU$5&lt;&gt;"",HLOOKUP(AU$5,Functionalization!$G$6:$R$373,ROW($A294)-5,FALSE),IFERROR(INDEX(AU$337:AU$373,MATCH($F294,$B$337:$B$373,0))/VLOOKUP($F294,$B$337:$BB$373,MATCH(LEFT(TRIM(AU$6),FIND("~",SUBSTITUTE(AU$6,"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294))*HLOOKUP(LEFT(TRIM(AU$6),FIND("~",SUBSTITUTE(AU$6," ","~",LEN(TRIM(AU$6))-LEN(SUBSTITUTE(TRIM(AU$6)," ",""))))-1)&amp;" Total",$B$6:$BB$373,ROW($A294)-5,FALSE))</f>
        <v>0</v>
      </c>
      <c r="AV294" s="10">
        <f ca="1">IF(AV$5&lt;&gt;"",HLOOKUP(AV$5,Functionalization!$G$6:$R$373,ROW($A294)-5,FALSE),IFERROR(INDEX(AV$337:AV$373,MATCH($F294,$B$337:$B$373,0))/VLOOKUP($F294,$B$337:$BB$373,MATCH(LEFT(TRIM(AV$6),FIND("~",SUBSTITUTE(AV$6,"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294))*HLOOKUP(LEFT(TRIM(AV$6),FIND("~",SUBSTITUTE(AV$6," ","~",LEN(TRIM(AV$6))-LEN(SUBSTITUTE(TRIM(AV$6)," ",""))))-1)&amp;" Total",$B$6:$BB$373,ROW($A294)-5,FALSE))</f>
        <v>0</v>
      </c>
      <c r="AW294" s="10">
        <f ca="1">IF(AW$5&lt;&gt;"",HLOOKUP(AW$5,Functionalization!$G$6:$R$373,ROW($A294)-5,FALSE),IFERROR(INDEX(AW$337:AW$373,MATCH($F294,$B$337:$B$373,0))/VLOOKUP($F294,$B$337:$BB$373,MATCH(LEFT(TRIM(AW$6),FIND("~",SUBSTITUTE(AW$6,"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294))*HLOOKUP(LEFT(TRIM(AW$6),FIND("~",SUBSTITUTE(AW$6," ","~",LEN(TRIM(AW$6))-LEN(SUBSTITUTE(TRIM(AW$6)," ",""))))-1)&amp;" Total",$B$6:$BB$373,ROW($A294)-5,FALSE))</f>
        <v>0</v>
      </c>
      <c r="AX294" s="10">
        <f ca="1">IF(AX$5&lt;&gt;"",HLOOKUP(AX$5,Functionalization!$G$6:$R$373,ROW($A294)-5,FALSE),IFERROR(INDEX(AX$337:AX$373,MATCH($F294,$B$337:$B$373,0))/VLOOKUP($F294,$B$337:$BB$373,MATCH(LEFT(TRIM(AX$6),FIND("~",SUBSTITUTE(AX$6,"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294))*HLOOKUP(LEFT(TRIM(AX$6),FIND("~",SUBSTITUTE(AX$6," ","~",LEN(TRIM(AX$6))-LEN(SUBSTITUTE(TRIM(AX$6)," ",""))))-1)&amp;" Total",$B$6:$BB$373,ROW($A294)-5,FALSE))</f>
        <v>0</v>
      </c>
      <c r="AY294" s="10">
        <f ca="1">IF(AY$5&lt;&gt;"",HLOOKUP(AY$5,Functionalization!$G$6:$R$373,ROW($A294)-5,FALSE),IFERROR(INDEX(AY$337:AY$373,MATCH($F294,$B$337:$B$373,0))/VLOOKUP($F294,$B$337:$BB$373,MATCH(LEFT(TRIM(AY$6),FIND("~",SUBSTITUTE(AY$6,"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294))*HLOOKUP(LEFT(TRIM(AY$6),FIND("~",SUBSTITUTE(AY$6," ","~",LEN(TRIM(AY$6))-LEN(SUBSTITUTE(TRIM(AY$6)," ",""))))-1)&amp;" Total",$B$6:$BB$373,ROW($A294)-5,FALSE))</f>
        <v>0</v>
      </c>
      <c r="AZ294" s="10">
        <f ca="1">IF(AZ$5&lt;&gt;"",HLOOKUP(AZ$5,Functionalization!$G$6:$R$373,ROW($A294)-5,FALSE),IFERROR(INDEX(AZ$337:AZ$373,MATCH($F294,$B$337:$B$373,0))/VLOOKUP($F294,$B$337:$BB$373,MATCH(LEFT(TRIM(AZ$6),FIND("~",SUBSTITUTE(AZ$6,"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294))*HLOOKUP(LEFT(TRIM(AZ$6),FIND("~",SUBSTITUTE(AZ$6," ","~",LEN(TRIM(AZ$6))-LEN(SUBSTITUTE(TRIM(AZ$6)," ",""))))-1)&amp;" Total",$B$6:$BB$373,ROW($A294)-5,FALSE))</f>
        <v>0</v>
      </c>
      <c r="BA294" s="10">
        <f ca="1">IF(BA$5&lt;&gt;"",HLOOKUP(BA$5,Functionalization!$G$6:$R$373,ROW($A294)-5,FALSE),IFERROR(INDEX(BA$337:BA$373,MATCH($F294,$B$337:$B$373,0))/VLOOKUP($F294,$B$337:$BB$373,MATCH(LEFT(TRIM(BA$6),FIND("~",SUBSTITUTE(BA$6,"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294))*HLOOKUP(LEFT(TRIM(BA$6),FIND("~",SUBSTITUTE(BA$6," ","~",LEN(TRIM(BA$6))-LEN(SUBSTITUTE(TRIM(BA$6)," ",""))))-1)&amp;" Total",$B$6:$BB$373,ROW($A294)-5,FALSE))</f>
        <v>0</v>
      </c>
      <c r="BB294" s="10">
        <f ca="1">IF(BB$5&lt;&gt;"",HLOOKUP(BB$5,Functionalization!$G$6:$R$373,ROW($A294)-5,FALSE),IFERROR(INDEX(BB$337:BB$373,MATCH($F294,$B$337:$B$373,0))/VLOOKUP($F294,$B$337:$BB$373,MATCH(LEFT(TRIM(BB$6),FIND("~",SUBSTITUTE(BB$6,"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294))*HLOOKUP(LEFT(TRIM(BB$6),FIND("~",SUBSTITUTE(BB$6," ","~",LEN(TRIM(BB$6))-LEN(SUBSTITUTE(TRIM(BB$6)," ",""))))-1)&amp;" Total",$B$6:$BB$373,ROW($A294)-5,FALSE))</f>
        <v>0</v>
      </c>
      <c r="BD294">
        <f ca="1">IFERROR(IF(SUMIF($G$6:$BB$6,BD$6&amp;" Total",$G294:$BB294)-(SUMIF($G$6:$BB$6,BD$6&amp;" "&amp;'Input-Func_Class'!$D$22,$G294:$BB294)+IFERROR(SUMIF($G$6:$BB$6,BD$6&amp;" "&amp;'Input-Func_Class'!$E$22,$G294:$BB294),SUMIF($G$6:$BB$6,BD$6&amp;" "&amp;'Input-Func_Class'!$B$24,$G294:$BB294))+SUMIF($G$6:$BB$6,BD$6&amp;" "&amp;'Input-Func_Class'!$F$22,$G294:$BB294))&lt;Check_Limit,0,1),1)</f>
        <v>0</v>
      </c>
      <c r="BE294">
        <f ca="1">IFERROR(IF(SUMIF($G$6:$BB$6,BE$6&amp;" Total",$G294:$BB294)-(SUMIF($G$6:$BB$6,BE$6&amp;" "&amp;'Input-Func_Class'!$D$22,$G294:$BB294)+IFERROR(SUMIF($G$6:$BB$6,BE$6&amp;" "&amp;'Input-Func_Class'!$E$22,$G294:$BB294),SUMIF($G$6:$BB$6,BE$6&amp;" "&amp;'Input-Func_Class'!$B$24,$G294:$BB294))+SUMIF($G$6:$BB$6,BE$6&amp;" "&amp;'Input-Func_Class'!$F$22,$G294:$BB294))&lt;Check_Limit,0,1),1)</f>
        <v>0</v>
      </c>
      <c r="BF294">
        <f ca="1">IFERROR(IF(SUMIF($G$6:$BB$6,BF$6&amp;" Total",$G294:$BB294)-(SUMIF($G$6:$BB$6,BF$6&amp;" "&amp;'Input-Func_Class'!$D$22,$G294:$BB294)+IFERROR(SUMIF($G$6:$BB$6,BF$6&amp;" "&amp;'Input-Func_Class'!$E$22,$G294:$BB294),SUMIF($G$6:$BB$6,BF$6&amp;" "&amp;'Input-Func_Class'!$B$24,$G294:$BB294))+SUMIF($G$6:$BB$6,BF$6&amp;" "&amp;'Input-Func_Class'!$F$22,$G294:$BB294))&lt;Check_Limit,0,1),1)</f>
        <v>0</v>
      </c>
      <c r="BG294">
        <f ca="1">IFERROR(IF(SUMIF($G$6:$BB$6,BG$6&amp;" Total",$G294:$BB294)-(SUMIF($G$6:$BB$6,BG$6&amp;" "&amp;'Input-Func_Class'!$D$22,$G294:$BB294)+IFERROR(SUMIF($G$6:$BB$6,BG$6&amp;" "&amp;'Input-Func_Class'!$E$22,$G294:$BB294),SUMIF($G$6:$BB$6,BG$6&amp;" "&amp;'Input-Func_Class'!$B$24,$G294:$BB294))+SUMIF($G$6:$BB$6,BG$6&amp;" "&amp;'Input-Func_Class'!$F$22,$G294:$BB294))&lt;Check_Limit,0,1),1)</f>
        <v>0</v>
      </c>
      <c r="BH294">
        <f ca="1">IFERROR(IF(SUMIF($G$6:$BB$6,BH$6&amp;" Total",$G294:$BB294)-(SUMIF($G$6:$BB$6,BH$6&amp;" "&amp;'Input-Func_Class'!$D$22,$G294:$BB294)+IFERROR(SUMIF($G$6:$BB$6,BH$6&amp;" "&amp;'Input-Func_Class'!$E$22,$G294:$BB294),SUMIF($G$6:$BB$6,BH$6&amp;" "&amp;'Input-Func_Class'!$B$24,$G294:$BB294))+SUMIF($G$6:$BB$6,BH$6&amp;" "&amp;'Input-Func_Class'!$F$22,$G294:$BB294))&lt;Check_Limit,0,1),1)</f>
        <v>0</v>
      </c>
      <c r="BI294">
        <f ca="1">IFERROR(IF(SUMIF($G$6:$BB$6,BI$6&amp;" Total",$G294:$BB294)-(SUMIF($G$6:$BB$6,BI$6&amp;" "&amp;'Input-Func_Class'!$D$22,$G294:$BB294)+IFERROR(SUMIF($G$6:$BB$6,BI$6&amp;" "&amp;'Input-Func_Class'!$E$22,$G294:$BB294),SUMIF($G$6:$BB$6,BI$6&amp;" "&amp;'Input-Func_Class'!$B$24,$G294:$BB294))+SUMIF($G$6:$BB$6,BI$6&amp;" "&amp;'Input-Func_Class'!$F$22,$G294:$BB294))&lt;Check_Limit,0,1),1)</f>
        <v>0</v>
      </c>
      <c r="BJ294">
        <f ca="1">IFERROR(IF(SUMIF($G$6:$BB$6,BJ$6&amp;" Total",$G294:$BB294)-(SUMIF($G$6:$BB$6,BJ$6&amp;" "&amp;'Input-Func_Class'!$D$22,$G294:$BB294)+IFERROR(SUMIF($G$6:$BB$6,BJ$6&amp;" "&amp;'Input-Func_Class'!$E$22,$G294:$BB294),SUMIF($G$6:$BB$6,BJ$6&amp;" "&amp;'Input-Func_Class'!$B$24,$G294:$BB294))+SUMIF($G$6:$BB$6,BJ$6&amp;" "&amp;'Input-Func_Class'!$F$22,$G294:$BB294))&lt;Check_Limit,0,1),1)</f>
        <v>0</v>
      </c>
      <c r="BK294">
        <f ca="1">IFERROR(IF(SUMIF($G$6:$BB$6,BK$6&amp;" Total",$G294:$BB294)-(SUMIF($G$6:$BB$6,BK$6&amp;" "&amp;'Input-Func_Class'!$D$22,$G294:$BB294)+IFERROR(SUMIF($G$6:$BB$6,BK$6&amp;" "&amp;'Input-Func_Class'!$E$22,$G294:$BB294),SUMIF($G$6:$BB$6,BK$6&amp;" "&amp;'Input-Func_Class'!$B$24,$G294:$BB294))+SUMIF($G$6:$BB$6,BK$6&amp;" "&amp;'Input-Func_Class'!$F$22,$G294:$BB294))&lt;Check_Limit,0,1),1)</f>
        <v>0</v>
      </c>
      <c r="BL294">
        <f ca="1">IFERROR(IF(SUMIF($G$6:$BB$6,BL$6&amp;" Total",$G294:$BB294)-(SUMIF($G$6:$BB$6,BL$6&amp;" "&amp;'Input-Func_Class'!$D$22,$G294:$BB294)+IFERROR(SUMIF($G$6:$BB$6,BL$6&amp;" "&amp;'Input-Func_Class'!$E$22,$G294:$BB294),SUMIF($G$6:$BB$6,BL$6&amp;" "&amp;'Input-Func_Class'!$B$24,$G294:$BB294))+SUMIF($G$6:$BB$6,BL$6&amp;" "&amp;'Input-Func_Class'!$F$22,$G294:$BB294))&lt;Check_Limit,0,1),1)</f>
        <v>0</v>
      </c>
      <c r="BM294">
        <f ca="1">IFERROR(IF(SUMIF($G$6:$BB$6,BM$6&amp;" Total",$G294:$BB294)-(SUMIF($G$6:$BB$6,BM$6&amp;" "&amp;'Input-Func_Class'!$D$22,$G294:$BB294)+IFERROR(SUMIF($G$6:$BB$6,BM$6&amp;" "&amp;'Input-Func_Class'!$E$22,$G294:$BB294),SUMIF($G$6:$BB$6,BM$6&amp;" "&amp;'Input-Func_Class'!$B$24,$G294:$BB294))+SUMIF($G$6:$BB$6,BM$6&amp;" "&amp;'Input-Func_Class'!$F$22,$G294:$BB294))&lt;Check_Limit,0,1),1)</f>
        <v>0</v>
      </c>
      <c r="BN294">
        <f ca="1">IFERROR(IF(SUMIF($G$6:$BB$6,BN$6&amp;" Total",$G294:$BB294)-(SUMIF($G$6:$BB$6,BN$6&amp;" "&amp;'Input-Func_Class'!$D$22,$G294:$BB294)+IFERROR(SUMIF($G$6:$BB$6,BN$6&amp;" "&amp;'Input-Func_Class'!$E$22,$G294:$BB294),SUMIF($G$6:$BB$6,BN$6&amp;" "&amp;'Input-Func_Class'!$B$24,$G294:$BB294))+SUMIF($G$6:$BB$6,BN$6&amp;" "&amp;'Input-Func_Class'!$F$22,$G294:$BB294))&lt;Check_Limit,0,1),1)</f>
        <v>0</v>
      </c>
      <c r="BO294">
        <f ca="1">IFERROR(IF(SUMIF($G$6:$BB$6,BO$6&amp;" Total",$G294:$BB294)-(SUMIF($G$6:$BB$6,BO$6&amp;" "&amp;'Input-Func_Class'!$D$22,$G294:$BB294)+IFERROR(SUMIF($G$6:$BB$6,BO$6&amp;" "&amp;'Input-Func_Class'!$E$22,$G294:$BB294),SUMIF($G$6:$BB$6,BO$6&amp;" "&amp;'Input-Func_Class'!$B$24,$G294:$BB294))+SUMIF($G$6:$BB$6,BO$6&amp;" "&amp;'Input-Func_Class'!$F$22,$G294:$BB294))&lt;Check_Limit,0,1),1)</f>
        <v>0</v>
      </c>
    </row>
    <row r="295" spans="1:67" outlineLevel="1">
      <c r="A295" s="31">
        <f>IF(ISBLANK('Input-Accounts'!A295),"",'Input-Accounts'!A295)</f>
        <v>264</v>
      </c>
      <c r="B295" s="53" t="str">
        <f>IF(ISBLANK('Input-Accounts'!B295),"",'Input-Accounts'!B295)</f>
        <v xml:space="preserve">TOOLS,SHOP, &amp; GAR EQ-GARAGE &amp; SERV </v>
      </c>
      <c r="C295" s="31">
        <f>IF(ISBLANK('Input-Accounts'!C295),"",'Input-Accounts'!C295)</f>
        <v>394.1</v>
      </c>
      <c r="D295" s="10">
        <f>Functionalization!$D295</f>
        <v>384</v>
      </c>
      <c r="E295" s="10">
        <f t="shared" ca="1" si="77"/>
        <v>0</v>
      </c>
      <c r="F295" s="3" t="str">
        <f>IF($D295=0,"-",IF('Input-Accounts'!$E295&lt;&gt;0,'Input-Accounts'!$E295,'Input-Accounts'!$G295))</f>
        <v>INT_DISTPT_SUBTOTAL</v>
      </c>
      <c r="G295" s="10">
        <f ca="1">IF(G$5&lt;&gt;"",HLOOKUP(G$5,Functionalization!$G$6:$R$373,ROW($A295)-5,FALSE),IFERROR(INDEX(G$337:G$373,MATCH($F295,$B$337:$B$373,0))/VLOOKUP($F295,$B$337:$BB$373,MATCH(LEFT(TRIM(G$6),FIND("~",SUBSTITUTE(G$6,"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295))*HLOOKUP(LEFT(TRIM(G$6),FIND("~",SUBSTITUTE(G$6," ","~",LEN(TRIM(G$6))-LEN(SUBSTITUTE(TRIM(G$6)," ",""))))-1)&amp;" Total",$B$6:$BB$373,ROW($A295)-5,FALSE))</f>
        <v>244.59375978988683</v>
      </c>
      <c r="H295" s="10">
        <f ca="1">IF(H$5&lt;&gt;"",HLOOKUP(H$5,Functionalization!$G$6:$R$373,ROW($A295)-5,FALSE),IFERROR(INDEX(H$337:H$373,MATCH($F295,$B$337:$B$373,0))/VLOOKUP($F295,$B$337:$BB$373,MATCH(LEFT(TRIM(H$6),FIND("~",SUBSTITUTE(H$6,"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295))*HLOOKUP(LEFT(TRIM(H$6),FIND("~",SUBSTITUTE(H$6," ","~",LEN(TRIM(H$6))-LEN(SUBSTITUTE(TRIM(H$6)," ",""))))-1)&amp;" Total",$B$6:$BB$373,ROW($A295)-5,FALSE))</f>
        <v>181.48216579006555</v>
      </c>
      <c r="I295" s="10">
        <f ca="1">IF(I$5&lt;&gt;"",HLOOKUP(I$5,Functionalization!$G$6:$R$373,ROW($A295)-5,FALSE),IFERROR(INDEX(I$337:I$373,MATCH($F295,$B$337:$B$373,0))/VLOOKUP($F295,$B$337:$BB$373,MATCH(LEFT(TRIM(I$6),FIND("~",SUBSTITUTE(I$6,"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295))*HLOOKUP(LEFT(TRIM(I$6),FIND("~",SUBSTITUTE(I$6," ","~",LEN(TRIM(I$6))-LEN(SUBSTITUTE(TRIM(I$6)," ",""))))-1)&amp;" Total",$B$6:$BB$373,ROW($A295)-5,FALSE))</f>
        <v>0</v>
      </c>
      <c r="J295" s="10">
        <f ca="1">IF(J$5&lt;&gt;"",HLOOKUP(J$5,Functionalization!$G$6:$R$373,ROW($A295)-5,FALSE),IFERROR(INDEX(J$337:J$373,MATCH($F295,$B$337:$B$373,0))/VLOOKUP($F295,$B$337:$BB$373,MATCH(LEFT(TRIM(J$6),FIND("~",SUBSTITUTE(J$6,"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295))*HLOOKUP(LEFT(TRIM(J$6),FIND("~",SUBSTITUTE(J$6," ","~",LEN(TRIM(J$6))-LEN(SUBSTITUTE(TRIM(J$6)," ",""))))-1)&amp;" Total",$B$6:$BB$373,ROW($A295)-5,FALSE))</f>
        <v>63.11159399982126</v>
      </c>
      <c r="K295" s="10">
        <f ca="1">IF(K$5&lt;&gt;"",HLOOKUP(K$5,Functionalization!$G$6:$R$373,ROW($A295)-5,FALSE),IFERROR(INDEX(K$337:K$373,MATCH($F295,$B$337:$B$373,0))/VLOOKUP($F295,$B$337:$BB$373,MATCH(LEFT(TRIM(K$6),FIND("~",SUBSTITUTE(K$6,"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295))*HLOOKUP(LEFT(TRIM(K$6),FIND("~",SUBSTITUTE(K$6," ","~",LEN(TRIM(K$6))-LEN(SUBSTITUTE(TRIM(K$6)," ",""))))-1)&amp;" Total",$B$6:$BB$373,ROW($A295)-5,FALSE))</f>
        <v>139.40624021011314</v>
      </c>
      <c r="L295" s="10">
        <f ca="1">IF(L$5&lt;&gt;"",HLOOKUP(L$5,Functionalization!$G$6:$R$373,ROW($A295)-5,FALSE),IFERROR(INDEX(L$337:L$373,MATCH($F295,$B$337:$B$373,0))/VLOOKUP($F295,$B$337:$BB$373,MATCH(LEFT(TRIM(L$6),FIND("~",SUBSTITUTE(L$6,"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295))*HLOOKUP(LEFT(TRIM(L$6),FIND("~",SUBSTITUTE(L$6," ","~",LEN(TRIM(L$6))-LEN(SUBSTITUTE(TRIM(L$6)," ",""))))-1)&amp;" Total",$B$6:$BB$373,ROW($A295)-5,FALSE))</f>
        <v>0</v>
      </c>
      <c r="M295" s="10">
        <f ca="1">IF(M$5&lt;&gt;"",HLOOKUP(M$5,Functionalization!$G$6:$R$373,ROW($A295)-5,FALSE),IFERROR(INDEX(M$337:M$373,MATCH($F295,$B$337:$B$373,0))/VLOOKUP($F295,$B$337:$BB$373,MATCH(LEFT(TRIM(M$6),FIND("~",SUBSTITUTE(M$6,"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295))*HLOOKUP(LEFT(TRIM(M$6),FIND("~",SUBSTITUTE(M$6," ","~",LEN(TRIM(M$6))-LEN(SUBSTITUTE(TRIM(M$6)," ",""))))-1)&amp;" Total",$B$6:$BB$373,ROW($A295)-5,FALSE))</f>
        <v>0</v>
      </c>
      <c r="N295" s="10">
        <f ca="1">IF(N$5&lt;&gt;"",HLOOKUP(N$5,Functionalization!$G$6:$R$373,ROW($A295)-5,FALSE),IFERROR(INDEX(N$337:N$373,MATCH($F295,$B$337:$B$373,0))/VLOOKUP($F295,$B$337:$BB$373,MATCH(LEFT(TRIM(N$6),FIND("~",SUBSTITUTE(N$6,"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295))*HLOOKUP(LEFT(TRIM(N$6),FIND("~",SUBSTITUTE(N$6," ","~",LEN(TRIM(N$6))-LEN(SUBSTITUTE(TRIM(N$6)," ",""))))-1)&amp;" Total",$B$6:$BB$373,ROW($A295)-5,FALSE))</f>
        <v>139.40624021011314</v>
      </c>
      <c r="O295" s="10">
        <f ca="1">IF(O$5&lt;&gt;"",HLOOKUP(O$5,Functionalization!$G$6:$R$373,ROW($A295)-5,FALSE),IFERROR(INDEX(O$337:O$373,MATCH($F295,$B$337:$B$373,0))/VLOOKUP($F295,$B$337:$BB$373,MATCH(LEFT(TRIM(O$6),FIND("~",SUBSTITUTE(O$6,"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295))*HLOOKUP(LEFT(TRIM(O$6),FIND("~",SUBSTITUTE(O$6," ","~",LEN(TRIM(O$6))-LEN(SUBSTITUTE(TRIM(O$6)," ",""))))-1)&amp;" Total",$B$6:$BB$373,ROW($A295)-5,FALSE))</f>
        <v>0</v>
      </c>
      <c r="P295" s="10">
        <f ca="1">IF(P$5&lt;&gt;"",HLOOKUP(P$5,Functionalization!$G$6:$R$373,ROW($A295)-5,FALSE),IFERROR(INDEX(P$337:P$373,MATCH($F295,$B$337:$B$373,0))/VLOOKUP($F295,$B$337:$BB$373,MATCH(LEFT(TRIM(P$6),FIND("~",SUBSTITUTE(P$6,"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295))*HLOOKUP(LEFT(TRIM(P$6),FIND("~",SUBSTITUTE(P$6," ","~",LEN(TRIM(P$6))-LEN(SUBSTITUTE(TRIM(P$6)," ",""))))-1)&amp;" Total",$B$6:$BB$373,ROW($A295)-5,FALSE))</f>
        <v>0</v>
      </c>
      <c r="Q295" s="10">
        <f ca="1">IF(Q$5&lt;&gt;"",HLOOKUP(Q$5,Functionalization!$G$6:$R$373,ROW($A295)-5,FALSE),IFERROR(INDEX(Q$337:Q$373,MATCH($F295,$B$337:$B$373,0))/VLOOKUP($F295,$B$337:$BB$373,MATCH(LEFT(TRIM(Q$6),FIND("~",SUBSTITUTE(Q$6,"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295))*HLOOKUP(LEFT(TRIM(Q$6),FIND("~",SUBSTITUTE(Q$6," ","~",LEN(TRIM(Q$6))-LEN(SUBSTITUTE(TRIM(Q$6)," ",""))))-1)&amp;" Total",$B$6:$BB$373,ROW($A295)-5,FALSE))</f>
        <v>0</v>
      </c>
      <c r="R295" s="10">
        <f ca="1">IF(R$5&lt;&gt;"",HLOOKUP(R$5,Functionalization!$G$6:$R$373,ROW($A295)-5,FALSE),IFERROR(INDEX(R$337:R$373,MATCH($F295,$B$337:$B$373,0))/VLOOKUP($F295,$B$337:$BB$373,MATCH(LEFT(TRIM(R$6),FIND("~",SUBSTITUTE(R$6,"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295))*HLOOKUP(LEFT(TRIM(R$6),FIND("~",SUBSTITUTE(R$6," ","~",LEN(TRIM(R$6))-LEN(SUBSTITUTE(TRIM(R$6)," ",""))))-1)&amp;" Total",$B$6:$BB$373,ROW($A295)-5,FALSE))</f>
        <v>0</v>
      </c>
      <c r="S295" s="10">
        <f ca="1">IF(S$5&lt;&gt;"",HLOOKUP(S$5,Functionalization!$G$6:$R$373,ROW($A295)-5,FALSE),IFERROR(INDEX(S$337:S$373,MATCH($F295,$B$337:$B$373,0))/VLOOKUP($F295,$B$337:$BB$373,MATCH(LEFT(TRIM(S$6),FIND("~",SUBSTITUTE(S$6,"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295))*HLOOKUP(LEFT(TRIM(S$6),FIND("~",SUBSTITUTE(S$6," ","~",LEN(TRIM(S$6))-LEN(SUBSTITUTE(TRIM(S$6)," ",""))))-1)&amp;" Total",$B$6:$BB$373,ROW($A295)-5,FALSE))</f>
        <v>0</v>
      </c>
      <c r="T295" s="10">
        <f ca="1">IF(T$5&lt;&gt;"",HLOOKUP(T$5,Functionalization!$G$6:$R$373,ROW($A295)-5,FALSE),IFERROR(INDEX(T$337:T$373,MATCH($F295,$B$337:$B$373,0))/VLOOKUP($F295,$B$337:$BB$373,MATCH(LEFT(TRIM(T$6),FIND("~",SUBSTITUTE(T$6,"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295))*HLOOKUP(LEFT(TRIM(T$6),FIND("~",SUBSTITUTE(T$6," ","~",LEN(TRIM(T$6))-LEN(SUBSTITUTE(TRIM(T$6)," ",""))))-1)&amp;" Total",$B$6:$BB$373,ROW($A295)-5,FALSE))</f>
        <v>0</v>
      </c>
      <c r="U295" s="10">
        <f ca="1">IF(U$5&lt;&gt;"",HLOOKUP(U$5,Functionalization!$G$6:$R$373,ROW($A295)-5,FALSE),IFERROR(INDEX(U$337:U$373,MATCH($F295,$B$337:$B$373,0))/VLOOKUP($F295,$B$337:$BB$373,MATCH(LEFT(TRIM(U$6),FIND("~",SUBSTITUTE(U$6,"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295))*HLOOKUP(LEFT(TRIM(U$6),FIND("~",SUBSTITUTE(U$6," ","~",LEN(TRIM(U$6))-LEN(SUBSTITUTE(TRIM(U$6)," ",""))))-1)&amp;" Total",$B$6:$BB$373,ROW($A295)-5,FALSE))</f>
        <v>0</v>
      </c>
      <c r="V295" s="10">
        <f ca="1">IF(V$5&lt;&gt;"",HLOOKUP(V$5,Functionalization!$G$6:$R$373,ROW($A295)-5,FALSE),IFERROR(INDEX(V$337:V$373,MATCH($F295,$B$337:$B$373,0))/VLOOKUP($F295,$B$337:$BB$373,MATCH(LEFT(TRIM(V$6),FIND("~",SUBSTITUTE(V$6,"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295))*HLOOKUP(LEFT(TRIM(V$6),FIND("~",SUBSTITUTE(V$6," ","~",LEN(TRIM(V$6))-LEN(SUBSTITUTE(TRIM(V$6)," ",""))))-1)&amp;" Total",$B$6:$BB$373,ROW($A295)-5,FALSE))</f>
        <v>0</v>
      </c>
      <c r="W295" s="10">
        <f ca="1">IF(W$5&lt;&gt;"",HLOOKUP(W$5,Functionalization!$G$6:$R$373,ROW($A295)-5,FALSE),IFERROR(INDEX(W$337:W$373,MATCH($F295,$B$337:$B$373,0))/VLOOKUP($F295,$B$337:$BB$373,MATCH(LEFT(TRIM(W$6),FIND("~",SUBSTITUTE(W$6,"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295))*HLOOKUP(LEFT(TRIM(W$6),FIND("~",SUBSTITUTE(W$6," ","~",LEN(TRIM(W$6))-LEN(SUBSTITUTE(TRIM(W$6)," ",""))))-1)&amp;" Total",$B$6:$BB$373,ROW($A295)-5,FALSE))</f>
        <v>0</v>
      </c>
      <c r="X295" s="10">
        <f ca="1">IF(X$5&lt;&gt;"",HLOOKUP(X$5,Functionalization!$G$6:$R$373,ROW($A295)-5,FALSE),IFERROR(INDEX(X$337:X$373,MATCH($F295,$B$337:$B$373,0))/VLOOKUP($F295,$B$337:$BB$373,MATCH(LEFT(TRIM(X$6),FIND("~",SUBSTITUTE(X$6,"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295))*HLOOKUP(LEFT(TRIM(X$6),FIND("~",SUBSTITUTE(X$6," ","~",LEN(TRIM(X$6))-LEN(SUBSTITUTE(TRIM(X$6)," ",""))))-1)&amp;" Total",$B$6:$BB$373,ROW($A295)-5,FALSE))</f>
        <v>0</v>
      </c>
      <c r="Y295" s="10">
        <f ca="1">IF(Y$5&lt;&gt;"",HLOOKUP(Y$5,Functionalization!$G$6:$R$373,ROW($A295)-5,FALSE),IFERROR(INDEX(Y$337:Y$373,MATCH($F295,$B$337:$B$373,0))/VLOOKUP($F295,$B$337:$BB$373,MATCH(LEFT(TRIM(Y$6),FIND("~",SUBSTITUTE(Y$6,"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295))*HLOOKUP(LEFT(TRIM(Y$6),FIND("~",SUBSTITUTE(Y$6," ","~",LEN(TRIM(Y$6))-LEN(SUBSTITUTE(TRIM(Y$6)," ",""))))-1)&amp;" Total",$B$6:$BB$373,ROW($A295)-5,FALSE))</f>
        <v>0</v>
      </c>
      <c r="Z295" s="10">
        <f ca="1">IF(Z$5&lt;&gt;"",HLOOKUP(Z$5,Functionalization!$G$6:$R$373,ROW($A295)-5,FALSE),IFERROR(INDEX(Z$337:Z$373,MATCH($F295,$B$337:$B$373,0))/VLOOKUP($F295,$B$337:$BB$373,MATCH(LEFT(TRIM(Z$6),FIND("~",SUBSTITUTE(Z$6,"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295))*HLOOKUP(LEFT(TRIM(Z$6),FIND("~",SUBSTITUTE(Z$6," ","~",LEN(TRIM(Z$6))-LEN(SUBSTITUTE(TRIM(Z$6)," ",""))))-1)&amp;" Total",$B$6:$BB$373,ROW($A295)-5,FALSE))</f>
        <v>0</v>
      </c>
      <c r="AA295" s="10">
        <f ca="1">IF(AA$5&lt;&gt;"",HLOOKUP(AA$5,Functionalization!$G$6:$R$373,ROW($A295)-5,FALSE),IFERROR(INDEX(AA$337:AA$373,MATCH($F295,$B$337:$B$373,0))/VLOOKUP($F295,$B$337:$BB$373,MATCH(LEFT(TRIM(AA$6),FIND("~",SUBSTITUTE(AA$6,"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295))*HLOOKUP(LEFT(TRIM(AA$6),FIND("~",SUBSTITUTE(AA$6," ","~",LEN(TRIM(AA$6))-LEN(SUBSTITUTE(TRIM(AA$6)," ",""))))-1)&amp;" Total",$B$6:$BB$373,ROW($A295)-5,FALSE))</f>
        <v>0</v>
      </c>
      <c r="AB295" s="10">
        <f ca="1">IF(AB$5&lt;&gt;"",HLOOKUP(AB$5,Functionalization!$G$6:$R$373,ROW($A295)-5,FALSE),IFERROR(INDEX(AB$337:AB$373,MATCH($F295,$B$337:$B$373,0))/VLOOKUP($F295,$B$337:$BB$373,MATCH(LEFT(TRIM(AB$6),FIND("~",SUBSTITUTE(AB$6,"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295))*HLOOKUP(LEFT(TRIM(AB$6),FIND("~",SUBSTITUTE(AB$6," ","~",LEN(TRIM(AB$6))-LEN(SUBSTITUTE(TRIM(AB$6)," ",""))))-1)&amp;" Total",$B$6:$BB$373,ROW($A295)-5,FALSE))</f>
        <v>0</v>
      </c>
      <c r="AC295" s="10">
        <f ca="1">IF(AC$5&lt;&gt;"",HLOOKUP(AC$5,Functionalization!$G$6:$R$373,ROW($A295)-5,FALSE),IFERROR(INDEX(AC$337:AC$373,MATCH($F295,$B$337:$B$373,0))/VLOOKUP($F295,$B$337:$BB$373,MATCH(LEFT(TRIM(AC$6),FIND("~",SUBSTITUTE(AC$6,"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295))*HLOOKUP(LEFT(TRIM(AC$6),FIND("~",SUBSTITUTE(AC$6," ","~",LEN(TRIM(AC$6))-LEN(SUBSTITUTE(TRIM(AC$6)," ",""))))-1)&amp;" Total",$B$6:$BB$373,ROW($A295)-5,FALSE))</f>
        <v>0</v>
      </c>
      <c r="AD295" s="10">
        <f ca="1">IF(AD$5&lt;&gt;"",HLOOKUP(AD$5,Functionalization!$G$6:$R$373,ROW($A295)-5,FALSE),IFERROR(INDEX(AD$337:AD$373,MATCH($F295,$B$337:$B$373,0))/VLOOKUP($F295,$B$337:$BB$373,MATCH(LEFT(TRIM(AD$6),FIND("~",SUBSTITUTE(AD$6,"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295))*HLOOKUP(LEFT(TRIM(AD$6),FIND("~",SUBSTITUTE(AD$6," ","~",LEN(TRIM(AD$6))-LEN(SUBSTITUTE(TRIM(AD$6)," ",""))))-1)&amp;" Total",$B$6:$BB$373,ROW($A295)-5,FALSE))</f>
        <v>0</v>
      </c>
      <c r="AE295" s="10">
        <f ca="1">IF(AE$5&lt;&gt;"",HLOOKUP(AE$5,Functionalization!$G$6:$R$373,ROW($A295)-5,FALSE),IFERROR(INDEX(AE$337:AE$373,MATCH($F295,$B$337:$B$373,0))/VLOOKUP($F295,$B$337:$BB$373,MATCH(LEFT(TRIM(AE$6),FIND("~",SUBSTITUTE(AE$6,"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295))*HLOOKUP(LEFT(TRIM(AE$6),FIND("~",SUBSTITUTE(AE$6," ","~",LEN(TRIM(AE$6))-LEN(SUBSTITUTE(TRIM(AE$6)," ",""))))-1)&amp;" Total",$B$6:$BB$373,ROW($A295)-5,FALSE))</f>
        <v>0</v>
      </c>
      <c r="AF295" s="10">
        <f ca="1">IF(AF$5&lt;&gt;"",HLOOKUP(AF$5,Functionalization!$G$6:$R$373,ROW($A295)-5,FALSE),IFERROR(INDEX(AF$337:AF$373,MATCH($F295,$B$337:$B$373,0))/VLOOKUP($F295,$B$337:$BB$373,MATCH(LEFT(TRIM(AF$6),FIND("~",SUBSTITUTE(AF$6,"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295))*HLOOKUP(LEFT(TRIM(AF$6),FIND("~",SUBSTITUTE(AF$6," ","~",LEN(TRIM(AF$6))-LEN(SUBSTITUTE(TRIM(AF$6)," ",""))))-1)&amp;" Total",$B$6:$BB$373,ROW($A295)-5,FALSE))</f>
        <v>0</v>
      </c>
      <c r="AG295" s="10">
        <f ca="1">IF(AG$5&lt;&gt;"",HLOOKUP(AG$5,Functionalization!$G$6:$R$373,ROW($A295)-5,FALSE),IFERROR(INDEX(AG$337:AG$373,MATCH($F295,$B$337:$B$373,0))/VLOOKUP($F295,$B$337:$BB$373,MATCH(LEFT(TRIM(AG$6),FIND("~",SUBSTITUTE(AG$6,"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295))*HLOOKUP(LEFT(TRIM(AG$6),FIND("~",SUBSTITUTE(AG$6," ","~",LEN(TRIM(AG$6))-LEN(SUBSTITUTE(TRIM(AG$6)," ",""))))-1)&amp;" Total",$B$6:$BB$373,ROW($A295)-5,FALSE))</f>
        <v>0</v>
      </c>
      <c r="AH295" s="10">
        <f ca="1">IF(AH$5&lt;&gt;"",HLOOKUP(AH$5,Functionalization!$G$6:$R$373,ROW($A295)-5,FALSE),IFERROR(INDEX(AH$337:AH$373,MATCH($F295,$B$337:$B$373,0))/VLOOKUP($F295,$B$337:$BB$373,MATCH(LEFT(TRIM(AH$6),FIND("~",SUBSTITUTE(AH$6,"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295))*HLOOKUP(LEFT(TRIM(AH$6),FIND("~",SUBSTITUTE(AH$6," ","~",LEN(TRIM(AH$6))-LEN(SUBSTITUTE(TRIM(AH$6)," ",""))))-1)&amp;" Total",$B$6:$BB$373,ROW($A295)-5,FALSE))</f>
        <v>0</v>
      </c>
      <c r="AI295" s="10">
        <f ca="1">IF(AI$5&lt;&gt;"",HLOOKUP(AI$5,Functionalization!$G$6:$R$373,ROW($A295)-5,FALSE),IFERROR(INDEX(AI$337:AI$373,MATCH($F295,$B$337:$B$373,0))/VLOOKUP($F295,$B$337:$BB$373,MATCH(LEFT(TRIM(AI$6),FIND("~",SUBSTITUTE(AI$6,"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295))*HLOOKUP(LEFT(TRIM(AI$6),FIND("~",SUBSTITUTE(AI$6," ","~",LEN(TRIM(AI$6))-LEN(SUBSTITUTE(TRIM(AI$6)," ",""))))-1)&amp;" Total",$B$6:$BB$373,ROW($A295)-5,FALSE))</f>
        <v>0</v>
      </c>
      <c r="AJ295" s="10">
        <f ca="1">IF(AJ$5&lt;&gt;"",HLOOKUP(AJ$5,Functionalization!$G$6:$R$373,ROW($A295)-5,FALSE),IFERROR(INDEX(AJ$337:AJ$373,MATCH($F295,$B$337:$B$373,0))/VLOOKUP($F295,$B$337:$BB$373,MATCH(LEFT(TRIM(AJ$6),FIND("~",SUBSTITUTE(AJ$6,"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295))*HLOOKUP(LEFT(TRIM(AJ$6),FIND("~",SUBSTITUTE(AJ$6," ","~",LEN(TRIM(AJ$6))-LEN(SUBSTITUTE(TRIM(AJ$6)," ",""))))-1)&amp;" Total",$B$6:$BB$373,ROW($A295)-5,FALSE))</f>
        <v>0</v>
      </c>
      <c r="AK295" s="10">
        <f ca="1">IF(AK$5&lt;&gt;"",HLOOKUP(AK$5,Functionalization!$G$6:$R$373,ROW($A295)-5,FALSE),IFERROR(INDEX(AK$337:AK$373,MATCH($F295,$B$337:$B$373,0))/VLOOKUP($F295,$B$337:$BB$373,MATCH(LEFT(TRIM(AK$6),FIND("~",SUBSTITUTE(AK$6,"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295))*HLOOKUP(LEFT(TRIM(AK$6),FIND("~",SUBSTITUTE(AK$6," ","~",LEN(TRIM(AK$6))-LEN(SUBSTITUTE(TRIM(AK$6)," ",""))))-1)&amp;" Total",$B$6:$BB$373,ROW($A295)-5,FALSE))</f>
        <v>0</v>
      </c>
      <c r="AL295" s="10">
        <f ca="1">IF(AL$5&lt;&gt;"",HLOOKUP(AL$5,Functionalization!$G$6:$R$373,ROW($A295)-5,FALSE),IFERROR(INDEX(AL$337:AL$373,MATCH($F295,$B$337:$B$373,0))/VLOOKUP($F295,$B$337:$BB$373,MATCH(LEFT(TRIM(AL$6),FIND("~",SUBSTITUTE(AL$6,"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295))*HLOOKUP(LEFT(TRIM(AL$6),FIND("~",SUBSTITUTE(AL$6," ","~",LEN(TRIM(AL$6))-LEN(SUBSTITUTE(TRIM(AL$6)," ",""))))-1)&amp;" Total",$B$6:$BB$373,ROW($A295)-5,FALSE))</f>
        <v>0</v>
      </c>
      <c r="AM295" s="10">
        <f ca="1">IF(AM$5&lt;&gt;"",HLOOKUP(AM$5,Functionalization!$G$6:$R$373,ROW($A295)-5,FALSE),IFERROR(INDEX(AM$337:AM$373,MATCH($F295,$B$337:$B$373,0))/VLOOKUP($F295,$B$337:$BB$373,MATCH(LEFT(TRIM(AM$6),FIND("~",SUBSTITUTE(AM$6,"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295))*HLOOKUP(LEFT(TRIM(AM$6),FIND("~",SUBSTITUTE(AM$6," ","~",LEN(TRIM(AM$6))-LEN(SUBSTITUTE(TRIM(AM$6)," ",""))))-1)&amp;" Total",$B$6:$BB$373,ROW($A295)-5,FALSE))</f>
        <v>0</v>
      </c>
      <c r="AN295" s="10">
        <f ca="1">IF(AN$5&lt;&gt;"",HLOOKUP(AN$5,Functionalization!$G$6:$R$373,ROW($A295)-5,FALSE),IFERROR(INDEX(AN$337:AN$373,MATCH($F295,$B$337:$B$373,0))/VLOOKUP($F295,$B$337:$BB$373,MATCH(LEFT(TRIM(AN$6),FIND("~",SUBSTITUTE(AN$6,"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295))*HLOOKUP(LEFT(TRIM(AN$6),FIND("~",SUBSTITUTE(AN$6," ","~",LEN(TRIM(AN$6))-LEN(SUBSTITUTE(TRIM(AN$6)," ",""))))-1)&amp;" Total",$B$6:$BB$373,ROW($A295)-5,FALSE))</f>
        <v>0</v>
      </c>
      <c r="AO295" s="10">
        <f ca="1">IF(AO$5&lt;&gt;"",HLOOKUP(AO$5,Functionalization!$G$6:$R$373,ROW($A295)-5,FALSE),IFERROR(INDEX(AO$337:AO$373,MATCH($F295,$B$337:$B$373,0))/VLOOKUP($F295,$B$337:$BB$373,MATCH(LEFT(TRIM(AO$6),FIND("~",SUBSTITUTE(AO$6,"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295))*HLOOKUP(LEFT(TRIM(AO$6),FIND("~",SUBSTITUTE(AO$6," ","~",LEN(TRIM(AO$6))-LEN(SUBSTITUTE(TRIM(AO$6)," ",""))))-1)&amp;" Total",$B$6:$BB$373,ROW($A295)-5,FALSE))</f>
        <v>0</v>
      </c>
      <c r="AP295" s="10">
        <f ca="1">IF(AP$5&lt;&gt;"",HLOOKUP(AP$5,Functionalization!$G$6:$R$373,ROW($A295)-5,FALSE),IFERROR(INDEX(AP$337:AP$373,MATCH($F295,$B$337:$B$373,0))/VLOOKUP($F295,$B$337:$BB$373,MATCH(LEFT(TRIM(AP$6),FIND("~",SUBSTITUTE(AP$6,"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295))*HLOOKUP(LEFT(TRIM(AP$6),FIND("~",SUBSTITUTE(AP$6," ","~",LEN(TRIM(AP$6))-LEN(SUBSTITUTE(TRIM(AP$6)," ",""))))-1)&amp;" Total",$B$6:$BB$373,ROW($A295)-5,FALSE))</f>
        <v>0</v>
      </c>
      <c r="AQ295" s="10">
        <f ca="1">IF(AQ$5&lt;&gt;"",HLOOKUP(AQ$5,Functionalization!$G$6:$R$373,ROW($A295)-5,FALSE),IFERROR(INDEX(AQ$337:AQ$373,MATCH($F295,$B$337:$B$373,0))/VLOOKUP($F295,$B$337:$BB$373,MATCH(LEFT(TRIM(AQ$6),FIND("~",SUBSTITUTE(AQ$6,"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295))*HLOOKUP(LEFT(TRIM(AQ$6),FIND("~",SUBSTITUTE(AQ$6," ","~",LEN(TRIM(AQ$6))-LEN(SUBSTITUTE(TRIM(AQ$6)," ",""))))-1)&amp;" Total",$B$6:$BB$373,ROW($A295)-5,FALSE))</f>
        <v>0</v>
      </c>
      <c r="AR295" s="10">
        <f ca="1">IF(AR$5&lt;&gt;"",HLOOKUP(AR$5,Functionalization!$G$6:$R$373,ROW($A295)-5,FALSE),IFERROR(INDEX(AR$337:AR$373,MATCH($F295,$B$337:$B$373,0))/VLOOKUP($F295,$B$337:$BB$373,MATCH(LEFT(TRIM(AR$6),FIND("~",SUBSTITUTE(AR$6,"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295))*HLOOKUP(LEFT(TRIM(AR$6),FIND("~",SUBSTITUTE(AR$6," ","~",LEN(TRIM(AR$6))-LEN(SUBSTITUTE(TRIM(AR$6)," ",""))))-1)&amp;" Total",$B$6:$BB$373,ROW($A295)-5,FALSE))</f>
        <v>0</v>
      </c>
      <c r="AS295" s="10">
        <f ca="1">IF(AS$5&lt;&gt;"",HLOOKUP(AS$5,Functionalization!$G$6:$R$373,ROW($A295)-5,FALSE),IFERROR(INDEX(AS$337:AS$373,MATCH($F295,$B$337:$B$373,0))/VLOOKUP($F295,$B$337:$BB$373,MATCH(LEFT(TRIM(AS$6),FIND("~",SUBSTITUTE(AS$6,"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295))*HLOOKUP(LEFT(TRIM(AS$6),FIND("~",SUBSTITUTE(AS$6," ","~",LEN(TRIM(AS$6))-LEN(SUBSTITUTE(TRIM(AS$6)," ",""))))-1)&amp;" Total",$B$6:$BB$373,ROW($A295)-5,FALSE))</f>
        <v>0</v>
      </c>
      <c r="AT295" s="10">
        <f ca="1">IF(AT$5&lt;&gt;"",HLOOKUP(AT$5,Functionalization!$G$6:$R$373,ROW($A295)-5,FALSE),IFERROR(INDEX(AT$337:AT$373,MATCH($F295,$B$337:$B$373,0))/VLOOKUP($F295,$B$337:$BB$373,MATCH(LEFT(TRIM(AT$6),FIND("~",SUBSTITUTE(AT$6,"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295))*HLOOKUP(LEFT(TRIM(AT$6),FIND("~",SUBSTITUTE(AT$6," ","~",LEN(TRIM(AT$6))-LEN(SUBSTITUTE(TRIM(AT$6)," ",""))))-1)&amp;" Total",$B$6:$BB$373,ROW($A295)-5,FALSE))</f>
        <v>0</v>
      </c>
      <c r="AU295" s="10">
        <f ca="1">IF(AU$5&lt;&gt;"",HLOOKUP(AU$5,Functionalization!$G$6:$R$373,ROW($A295)-5,FALSE),IFERROR(INDEX(AU$337:AU$373,MATCH($F295,$B$337:$B$373,0))/VLOOKUP($F295,$B$337:$BB$373,MATCH(LEFT(TRIM(AU$6),FIND("~",SUBSTITUTE(AU$6,"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295))*HLOOKUP(LEFT(TRIM(AU$6),FIND("~",SUBSTITUTE(AU$6," ","~",LEN(TRIM(AU$6))-LEN(SUBSTITUTE(TRIM(AU$6)," ",""))))-1)&amp;" Total",$B$6:$BB$373,ROW($A295)-5,FALSE))</f>
        <v>0</v>
      </c>
      <c r="AV295" s="10">
        <f ca="1">IF(AV$5&lt;&gt;"",HLOOKUP(AV$5,Functionalization!$G$6:$R$373,ROW($A295)-5,FALSE),IFERROR(INDEX(AV$337:AV$373,MATCH($F295,$B$337:$B$373,0))/VLOOKUP($F295,$B$337:$BB$373,MATCH(LEFT(TRIM(AV$6),FIND("~",SUBSTITUTE(AV$6,"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295))*HLOOKUP(LEFT(TRIM(AV$6),FIND("~",SUBSTITUTE(AV$6," ","~",LEN(TRIM(AV$6))-LEN(SUBSTITUTE(TRIM(AV$6)," ",""))))-1)&amp;" Total",$B$6:$BB$373,ROW($A295)-5,FALSE))</f>
        <v>0</v>
      </c>
      <c r="AW295" s="10">
        <f ca="1">IF(AW$5&lt;&gt;"",HLOOKUP(AW$5,Functionalization!$G$6:$R$373,ROW($A295)-5,FALSE),IFERROR(INDEX(AW$337:AW$373,MATCH($F295,$B$337:$B$373,0))/VLOOKUP($F295,$B$337:$BB$373,MATCH(LEFT(TRIM(AW$6),FIND("~",SUBSTITUTE(AW$6,"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295))*HLOOKUP(LEFT(TRIM(AW$6),FIND("~",SUBSTITUTE(AW$6," ","~",LEN(TRIM(AW$6))-LEN(SUBSTITUTE(TRIM(AW$6)," ",""))))-1)&amp;" Total",$B$6:$BB$373,ROW($A295)-5,FALSE))</f>
        <v>0</v>
      </c>
      <c r="AX295" s="10">
        <f ca="1">IF(AX$5&lt;&gt;"",HLOOKUP(AX$5,Functionalization!$G$6:$R$373,ROW($A295)-5,FALSE),IFERROR(INDEX(AX$337:AX$373,MATCH($F295,$B$337:$B$373,0))/VLOOKUP($F295,$B$337:$BB$373,MATCH(LEFT(TRIM(AX$6),FIND("~",SUBSTITUTE(AX$6,"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295))*HLOOKUP(LEFT(TRIM(AX$6),FIND("~",SUBSTITUTE(AX$6," ","~",LEN(TRIM(AX$6))-LEN(SUBSTITUTE(TRIM(AX$6)," ",""))))-1)&amp;" Total",$B$6:$BB$373,ROW($A295)-5,FALSE))</f>
        <v>0</v>
      </c>
      <c r="AY295" s="10">
        <f ca="1">IF(AY$5&lt;&gt;"",HLOOKUP(AY$5,Functionalization!$G$6:$R$373,ROW($A295)-5,FALSE),IFERROR(INDEX(AY$337:AY$373,MATCH($F295,$B$337:$B$373,0))/VLOOKUP($F295,$B$337:$BB$373,MATCH(LEFT(TRIM(AY$6),FIND("~",SUBSTITUTE(AY$6,"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295))*HLOOKUP(LEFT(TRIM(AY$6),FIND("~",SUBSTITUTE(AY$6," ","~",LEN(TRIM(AY$6))-LEN(SUBSTITUTE(TRIM(AY$6)," ",""))))-1)&amp;" Total",$B$6:$BB$373,ROW($A295)-5,FALSE))</f>
        <v>0</v>
      </c>
      <c r="AZ295" s="10">
        <f ca="1">IF(AZ$5&lt;&gt;"",HLOOKUP(AZ$5,Functionalization!$G$6:$R$373,ROW($A295)-5,FALSE),IFERROR(INDEX(AZ$337:AZ$373,MATCH($F295,$B$337:$B$373,0))/VLOOKUP($F295,$B$337:$BB$373,MATCH(LEFT(TRIM(AZ$6),FIND("~",SUBSTITUTE(AZ$6,"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295))*HLOOKUP(LEFT(TRIM(AZ$6),FIND("~",SUBSTITUTE(AZ$6," ","~",LEN(TRIM(AZ$6))-LEN(SUBSTITUTE(TRIM(AZ$6)," ",""))))-1)&amp;" Total",$B$6:$BB$373,ROW($A295)-5,FALSE))</f>
        <v>0</v>
      </c>
      <c r="BA295" s="10">
        <f ca="1">IF(BA$5&lt;&gt;"",HLOOKUP(BA$5,Functionalization!$G$6:$R$373,ROW($A295)-5,FALSE),IFERROR(INDEX(BA$337:BA$373,MATCH($F295,$B$337:$B$373,0))/VLOOKUP($F295,$B$337:$BB$373,MATCH(LEFT(TRIM(BA$6),FIND("~",SUBSTITUTE(BA$6,"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295))*HLOOKUP(LEFT(TRIM(BA$6),FIND("~",SUBSTITUTE(BA$6," ","~",LEN(TRIM(BA$6))-LEN(SUBSTITUTE(TRIM(BA$6)," ",""))))-1)&amp;" Total",$B$6:$BB$373,ROW($A295)-5,FALSE))</f>
        <v>0</v>
      </c>
      <c r="BB295" s="10">
        <f ca="1">IF(BB$5&lt;&gt;"",HLOOKUP(BB$5,Functionalization!$G$6:$R$373,ROW($A295)-5,FALSE),IFERROR(INDEX(BB$337:BB$373,MATCH($F295,$B$337:$B$373,0))/VLOOKUP($F295,$B$337:$BB$373,MATCH(LEFT(TRIM(BB$6),FIND("~",SUBSTITUTE(BB$6,"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295))*HLOOKUP(LEFT(TRIM(BB$6),FIND("~",SUBSTITUTE(BB$6," ","~",LEN(TRIM(BB$6))-LEN(SUBSTITUTE(TRIM(BB$6)," ",""))))-1)&amp;" Total",$B$6:$BB$373,ROW($A295)-5,FALSE))</f>
        <v>0</v>
      </c>
      <c r="BD295">
        <f ca="1">IFERROR(IF(SUMIF($G$6:$BB$6,BD$6&amp;" Total",$G295:$BB295)-(SUMIF($G$6:$BB$6,BD$6&amp;" "&amp;'Input-Func_Class'!$D$22,$G295:$BB295)+IFERROR(SUMIF($G$6:$BB$6,BD$6&amp;" "&amp;'Input-Func_Class'!$E$22,$G295:$BB295),SUMIF($G$6:$BB$6,BD$6&amp;" "&amp;'Input-Func_Class'!$B$24,$G295:$BB295))+SUMIF($G$6:$BB$6,BD$6&amp;" "&amp;'Input-Func_Class'!$F$22,$G295:$BB295))&lt;Check_Limit,0,1),1)</f>
        <v>0</v>
      </c>
      <c r="BE295">
        <f ca="1">IFERROR(IF(SUMIF($G$6:$BB$6,BE$6&amp;" Total",$G295:$BB295)-(SUMIF($G$6:$BB$6,BE$6&amp;" "&amp;'Input-Func_Class'!$D$22,$G295:$BB295)+IFERROR(SUMIF($G$6:$BB$6,BE$6&amp;" "&amp;'Input-Func_Class'!$E$22,$G295:$BB295),SUMIF($G$6:$BB$6,BE$6&amp;" "&amp;'Input-Func_Class'!$B$24,$G295:$BB295))+SUMIF($G$6:$BB$6,BE$6&amp;" "&amp;'Input-Func_Class'!$F$22,$G295:$BB295))&lt;Check_Limit,0,1),1)</f>
        <v>0</v>
      </c>
      <c r="BF295">
        <f ca="1">IFERROR(IF(SUMIF($G$6:$BB$6,BF$6&amp;" Total",$G295:$BB295)-(SUMIF($G$6:$BB$6,BF$6&amp;" "&amp;'Input-Func_Class'!$D$22,$G295:$BB295)+IFERROR(SUMIF($G$6:$BB$6,BF$6&amp;" "&amp;'Input-Func_Class'!$E$22,$G295:$BB295),SUMIF($G$6:$BB$6,BF$6&amp;" "&amp;'Input-Func_Class'!$B$24,$G295:$BB295))+SUMIF($G$6:$BB$6,BF$6&amp;" "&amp;'Input-Func_Class'!$F$22,$G295:$BB295))&lt;Check_Limit,0,1),1)</f>
        <v>0</v>
      </c>
      <c r="BG295">
        <f ca="1">IFERROR(IF(SUMIF($G$6:$BB$6,BG$6&amp;" Total",$G295:$BB295)-(SUMIF($G$6:$BB$6,BG$6&amp;" "&amp;'Input-Func_Class'!$D$22,$G295:$BB295)+IFERROR(SUMIF($G$6:$BB$6,BG$6&amp;" "&amp;'Input-Func_Class'!$E$22,$G295:$BB295),SUMIF($G$6:$BB$6,BG$6&amp;" "&amp;'Input-Func_Class'!$B$24,$G295:$BB295))+SUMIF($G$6:$BB$6,BG$6&amp;" "&amp;'Input-Func_Class'!$F$22,$G295:$BB295))&lt;Check_Limit,0,1),1)</f>
        <v>0</v>
      </c>
      <c r="BH295">
        <f ca="1">IFERROR(IF(SUMIF($G$6:$BB$6,BH$6&amp;" Total",$G295:$BB295)-(SUMIF($G$6:$BB$6,BH$6&amp;" "&amp;'Input-Func_Class'!$D$22,$G295:$BB295)+IFERROR(SUMIF($G$6:$BB$6,BH$6&amp;" "&amp;'Input-Func_Class'!$E$22,$G295:$BB295),SUMIF($G$6:$BB$6,BH$6&amp;" "&amp;'Input-Func_Class'!$B$24,$G295:$BB295))+SUMIF($G$6:$BB$6,BH$6&amp;" "&amp;'Input-Func_Class'!$F$22,$G295:$BB295))&lt;Check_Limit,0,1),1)</f>
        <v>0</v>
      </c>
      <c r="BI295">
        <f ca="1">IFERROR(IF(SUMIF($G$6:$BB$6,BI$6&amp;" Total",$G295:$BB295)-(SUMIF($G$6:$BB$6,BI$6&amp;" "&amp;'Input-Func_Class'!$D$22,$G295:$BB295)+IFERROR(SUMIF($G$6:$BB$6,BI$6&amp;" "&amp;'Input-Func_Class'!$E$22,$G295:$BB295),SUMIF($G$6:$BB$6,BI$6&amp;" "&amp;'Input-Func_Class'!$B$24,$G295:$BB295))+SUMIF($G$6:$BB$6,BI$6&amp;" "&amp;'Input-Func_Class'!$F$22,$G295:$BB295))&lt;Check_Limit,0,1),1)</f>
        <v>0</v>
      </c>
      <c r="BJ295">
        <f ca="1">IFERROR(IF(SUMIF($G$6:$BB$6,BJ$6&amp;" Total",$G295:$BB295)-(SUMIF($G$6:$BB$6,BJ$6&amp;" "&amp;'Input-Func_Class'!$D$22,$G295:$BB295)+IFERROR(SUMIF($G$6:$BB$6,BJ$6&amp;" "&amp;'Input-Func_Class'!$E$22,$G295:$BB295),SUMIF($G$6:$BB$6,BJ$6&amp;" "&amp;'Input-Func_Class'!$B$24,$G295:$BB295))+SUMIF($G$6:$BB$6,BJ$6&amp;" "&amp;'Input-Func_Class'!$F$22,$G295:$BB295))&lt;Check_Limit,0,1),1)</f>
        <v>0</v>
      </c>
      <c r="BK295">
        <f ca="1">IFERROR(IF(SUMIF($G$6:$BB$6,BK$6&amp;" Total",$G295:$BB295)-(SUMIF($G$6:$BB$6,BK$6&amp;" "&amp;'Input-Func_Class'!$D$22,$G295:$BB295)+IFERROR(SUMIF($G$6:$BB$6,BK$6&amp;" "&amp;'Input-Func_Class'!$E$22,$G295:$BB295),SUMIF($G$6:$BB$6,BK$6&amp;" "&amp;'Input-Func_Class'!$B$24,$G295:$BB295))+SUMIF($G$6:$BB$6,BK$6&amp;" "&amp;'Input-Func_Class'!$F$22,$G295:$BB295))&lt;Check_Limit,0,1),1)</f>
        <v>0</v>
      </c>
      <c r="BL295">
        <f ca="1">IFERROR(IF(SUMIF($G$6:$BB$6,BL$6&amp;" Total",$G295:$BB295)-(SUMIF($G$6:$BB$6,BL$6&amp;" "&amp;'Input-Func_Class'!$D$22,$G295:$BB295)+IFERROR(SUMIF($G$6:$BB$6,BL$6&amp;" "&amp;'Input-Func_Class'!$E$22,$G295:$BB295),SUMIF($G$6:$BB$6,BL$6&amp;" "&amp;'Input-Func_Class'!$B$24,$G295:$BB295))+SUMIF($G$6:$BB$6,BL$6&amp;" "&amp;'Input-Func_Class'!$F$22,$G295:$BB295))&lt;Check_Limit,0,1),1)</f>
        <v>0</v>
      </c>
      <c r="BM295">
        <f ca="1">IFERROR(IF(SUMIF($G$6:$BB$6,BM$6&amp;" Total",$G295:$BB295)-(SUMIF($G$6:$BB$6,BM$6&amp;" "&amp;'Input-Func_Class'!$D$22,$G295:$BB295)+IFERROR(SUMIF($G$6:$BB$6,BM$6&amp;" "&amp;'Input-Func_Class'!$E$22,$G295:$BB295),SUMIF($G$6:$BB$6,BM$6&amp;" "&amp;'Input-Func_Class'!$B$24,$G295:$BB295))+SUMIF($G$6:$BB$6,BM$6&amp;" "&amp;'Input-Func_Class'!$F$22,$G295:$BB295))&lt;Check_Limit,0,1),1)</f>
        <v>0</v>
      </c>
      <c r="BN295">
        <f ca="1">IFERROR(IF(SUMIF($G$6:$BB$6,BN$6&amp;" Total",$G295:$BB295)-(SUMIF($G$6:$BB$6,BN$6&amp;" "&amp;'Input-Func_Class'!$D$22,$G295:$BB295)+IFERROR(SUMIF($G$6:$BB$6,BN$6&amp;" "&amp;'Input-Func_Class'!$E$22,$G295:$BB295),SUMIF($G$6:$BB$6,BN$6&amp;" "&amp;'Input-Func_Class'!$B$24,$G295:$BB295))+SUMIF($G$6:$BB$6,BN$6&amp;" "&amp;'Input-Func_Class'!$F$22,$G295:$BB295))&lt;Check_Limit,0,1),1)</f>
        <v>0</v>
      </c>
      <c r="BO295">
        <f ca="1">IFERROR(IF(SUMIF($G$6:$BB$6,BO$6&amp;" Total",$G295:$BB295)-(SUMIF($G$6:$BB$6,BO$6&amp;" "&amp;'Input-Func_Class'!$D$22,$G295:$BB295)+IFERROR(SUMIF($G$6:$BB$6,BO$6&amp;" "&amp;'Input-Func_Class'!$E$22,$G295:$BB295),SUMIF($G$6:$BB$6,BO$6&amp;" "&amp;'Input-Func_Class'!$B$24,$G295:$BB295))+SUMIF($G$6:$BB$6,BO$6&amp;" "&amp;'Input-Func_Class'!$F$22,$G295:$BB295))&lt;Check_Limit,0,1),1)</f>
        <v>0</v>
      </c>
    </row>
    <row r="296" spans="1:67" outlineLevel="1">
      <c r="A296" s="31">
        <f>IF(ISBLANK('Input-Accounts'!A296),"",'Input-Accounts'!A296)</f>
        <v>265</v>
      </c>
      <c r="B296" s="53" t="str">
        <f>IF(ISBLANK('Input-Accounts'!B296),"",'Input-Accounts'!B296)</f>
        <v>TOOLS,SHOP, &amp; GAR EQ-CNG STATIONARY</v>
      </c>
      <c r="C296" s="31">
        <f>IF(ISBLANK('Input-Accounts'!C296),"",'Input-Accounts'!C296)</f>
        <v>394.11</v>
      </c>
      <c r="D296" s="10">
        <f>Functionalization!$D296</f>
        <v>0</v>
      </c>
      <c r="E296" s="10">
        <f t="shared" si="77"/>
        <v>0</v>
      </c>
      <c r="F296" s="3" t="str">
        <f>IF($D296=0,"-",IF('Input-Accounts'!$E296&lt;&gt;0,'Input-Accounts'!$E296,'Input-Accounts'!$G296))</f>
        <v>-</v>
      </c>
      <c r="G296" s="10">
        <f ca="1">IF(G$5&lt;&gt;"",HLOOKUP(G$5,Functionalization!$G$6:$R$373,ROW($A296)-5,FALSE),IFERROR(INDEX(G$337:G$373,MATCH($F296,$B$337:$B$373,0))/VLOOKUP($F296,$B$337:$BB$373,MATCH(LEFT(TRIM(G$6),FIND("~",SUBSTITUTE(G$6,"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296))*HLOOKUP(LEFT(TRIM(G$6),FIND("~",SUBSTITUTE(G$6," ","~",LEN(TRIM(G$6))-LEN(SUBSTITUTE(TRIM(G$6)," ",""))))-1)&amp;" Total",$B$6:$BB$373,ROW($A296)-5,FALSE))</f>
        <v>0</v>
      </c>
      <c r="H296" s="10">
        <f ca="1">IF(H$5&lt;&gt;"",HLOOKUP(H$5,Functionalization!$G$6:$R$373,ROW($A296)-5,FALSE),IFERROR(INDEX(H$337:H$373,MATCH($F296,$B$337:$B$373,0))/VLOOKUP($F296,$B$337:$BB$373,MATCH(LEFT(TRIM(H$6),FIND("~",SUBSTITUTE(H$6,"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296))*HLOOKUP(LEFT(TRIM(H$6),FIND("~",SUBSTITUTE(H$6," ","~",LEN(TRIM(H$6))-LEN(SUBSTITUTE(TRIM(H$6)," ",""))))-1)&amp;" Total",$B$6:$BB$373,ROW($A296)-5,FALSE))</f>
        <v>0</v>
      </c>
      <c r="I296" s="10">
        <f ca="1">IF(I$5&lt;&gt;"",HLOOKUP(I$5,Functionalization!$G$6:$R$373,ROW($A296)-5,FALSE),IFERROR(INDEX(I$337:I$373,MATCH($F296,$B$337:$B$373,0))/VLOOKUP($F296,$B$337:$BB$373,MATCH(LEFT(TRIM(I$6),FIND("~",SUBSTITUTE(I$6,"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296))*HLOOKUP(LEFT(TRIM(I$6),FIND("~",SUBSTITUTE(I$6," ","~",LEN(TRIM(I$6))-LEN(SUBSTITUTE(TRIM(I$6)," ",""))))-1)&amp;" Total",$B$6:$BB$373,ROW($A296)-5,FALSE))</f>
        <v>0</v>
      </c>
      <c r="J296" s="10">
        <f ca="1">IF(J$5&lt;&gt;"",HLOOKUP(J$5,Functionalization!$G$6:$R$373,ROW($A296)-5,FALSE),IFERROR(INDEX(J$337:J$373,MATCH($F296,$B$337:$B$373,0))/VLOOKUP($F296,$B$337:$BB$373,MATCH(LEFT(TRIM(J$6),FIND("~",SUBSTITUTE(J$6,"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296))*HLOOKUP(LEFT(TRIM(J$6),FIND("~",SUBSTITUTE(J$6," ","~",LEN(TRIM(J$6))-LEN(SUBSTITUTE(TRIM(J$6)," ",""))))-1)&amp;" Total",$B$6:$BB$373,ROW($A296)-5,FALSE))</f>
        <v>0</v>
      </c>
      <c r="K296" s="10">
        <f ca="1">IF(K$5&lt;&gt;"",HLOOKUP(K$5,Functionalization!$G$6:$R$373,ROW($A296)-5,FALSE),IFERROR(INDEX(K$337:K$373,MATCH($F296,$B$337:$B$373,0))/VLOOKUP($F296,$B$337:$BB$373,MATCH(LEFT(TRIM(K$6),FIND("~",SUBSTITUTE(K$6,"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296))*HLOOKUP(LEFT(TRIM(K$6),FIND("~",SUBSTITUTE(K$6," ","~",LEN(TRIM(K$6))-LEN(SUBSTITUTE(TRIM(K$6)," ",""))))-1)&amp;" Total",$B$6:$BB$373,ROW($A296)-5,FALSE))</f>
        <v>0</v>
      </c>
      <c r="L296" s="10">
        <f ca="1">IF(L$5&lt;&gt;"",HLOOKUP(L$5,Functionalization!$G$6:$R$373,ROW($A296)-5,FALSE),IFERROR(INDEX(L$337:L$373,MATCH($F296,$B$337:$B$373,0))/VLOOKUP($F296,$B$337:$BB$373,MATCH(LEFT(TRIM(L$6),FIND("~",SUBSTITUTE(L$6,"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296))*HLOOKUP(LEFT(TRIM(L$6),FIND("~",SUBSTITUTE(L$6," ","~",LEN(TRIM(L$6))-LEN(SUBSTITUTE(TRIM(L$6)," ",""))))-1)&amp;" Total",$B$6:$BB$373,ROW($A296)-5,FALSE))</f>
        <v>0</v>
      </c>
      <c r="M296" s="10">
        <f ca="1">IF(M$5&lt;&gt;"",HLOOKUP(M$5,Functionalization!$G$6:$R$373,ROW($A296)-5,FALSE),IFERROR(INDEX(M$337:M$373,MATCH($F296,$B$337:$B$373,0))/VLOOKUP($F296,$B$337:$BB$373,MATCH(LEFT(TRIM(M$6),FIND("~",SUBSTITUTE(M$6,"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296))*HLOOKUP(LEFT(TRIM(M$6),FIND("~",SUBSTITUTE(M$6," ","~",LEN(TRIM(M$6))-LEN(SUBSTITUTE(TRIM(M$6)," ",""))))-1)&amp;" Total",$B$6:$BB$373,ROW($A296)-5,FALSE))</f>
        <v>0</v>
      </c>
      <c r="N296" s="10">
        <f ca="1">IF(N$5&lt;&gt;"",HLOOKUP(N$5,Functionalization!$G$6:$R$373,ROW($A296)-5,FALSE),IFERROR(INDEX(N$337:N$373,MATCH($F296,$B$337:$B$373,0))/VLOOKUP($F296,$B$337:$BB$373,MATCH(LEFT(TRIM(N$6),FIND("~",SUBSTITUTE(N$6,"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296))*HLOOKUP(LEFT(TRIM(N$6),FIND("~",SUBSTITUTE(N$6," ","~",LEN(TRIM(N$6))-LEN(SUBSTITUTE(TRIM(N$6)," ",""))))-1)&amp;" Total",$B$6:$BB$373,ROW($A296)-5,FALSE))</f>
        <v>0</v>
      </c>
      <c r="O296" s="10">
        <f ca="1">IF(O$5&lt;&gt;"",HLOOKUP(O$5,Functionalization!$G$6:$R$373,ROW($A296)-5,FALSE),IFERROR(INDEX(O$337:O$373,MATCH($F296,$B$337:$B$373,0))/VLOOKUP($F296,$B$337:$BB$373,MATCH(LEFT(TRIM(O$6),FIND("~",SUBSTITUTE(O$6,"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296))*HLOOKUP(LEFT(TRIM(O$6),FIND("~",SUBSTITUTE(O$6," ","~",LEN(TRIM(O$6))-LEN(SUBSTITUTE(TRIM(O$6)," ",""))))-1)&amp;" Total",$B$6:$BB$373,ROW($A296)-5,FALSE))</f>
        <v>0</v>
      </c>
      <c r="P296" s="10">
        <f ca="1">IF(P$5&lt;&gt;"",HLOOKUP(P$5,Functionalization!$G$6:$R$373,ROW($A296)-5,FALSE),IFERROR(INDEX(P$337:P$373,MATCH($F296,$B$337:$B$373,0))/VLOOKUP($F296,$B$337:$BB$373,MATCH(LEFT(TRIM(P$6),FIND("~",SUBSTITUTE(P$6,"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296))*HLOOKUP(LEFT(TRIM(P$6),FIND("~",SUBSTITUTE(P$6," ","~",LEN(TRIM(P$6))-LEN(SUBSTITUTE(TRIM(P$6)," ",""))))-1)&amp;" Total",$B$6:$BB$373,ROW($A296)-5,FALSE))</f>
        <v>0</v>
      </c>
      <c r="Q296" s="10">
        <f ca="1">IF(Q$5&lt;&gt;"",HLOOKUP(Q$5,Functionalization!$G$6:$R$373,ROW($A296)-5,FALSE),IFERROR(INDEX(Q$337:Q$373,MATCH($F296,$B$337:$B$373,0))/VLOOKUP($F296,$B$337:$BB$373,MATCH(LEFT(TRIM(Q$6),FIND("~",SUBSTITUTE(Q$6,"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296))*HLOOKUP(LEFT(TRIM(Q$6),FIND("~",SUBSTITUTE(Q$6," ","~",LEN(TRIM(Q$6))-LEN(SUBSTITUTE(TRIM(Q$6)," ",""))))-1)&amp;" Total",$B$6:$BB$373,ROW($A296)-5,FALSE))</f>
        <v>0</v>
      </c>
      <c r="R296" s="10">
        <f ca="1">IF(R$5&lt;&gt;"",HLOOKUP(R$5,Functionalization!$G$6:$R$373,ROW($A296)-5,FALSE),IFERROR(INDEX(R$337:R$373,MATCH($F296,$B$337:$B$373,0))/VLOOKUP($F296,$B$337:$BB$373,MATCH(LEFT(TRIM(R$6),FIND("~",SUBSTITUTE(R$6,"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296))*HLOOKUP(LEFT(TRIM(R$6),FIND("~",SUBSTITUTE(R$6," ","~",LEN(TRIM(R$6))-LEN(SUBSTITUTE(TRIM(R$6)," ",""))))-1)&amp;" Total",$B$6:$BB$373,ROW($A296)-5,FALSE))</f>
        <v>0</v>
      </c>
      <c r="S296" s="10">
        <f ca="1">IF(S$5&lt;&gt;"",HLOOKUP(S$5,Functionalization!$G$6:$R$373,ROW($A296)-5,FALSE),IFERROR(INDEX(S$337:S$373,MATCH($F296,$B$337:$B$373,0))/VLOOKUP($F296,$B$337:$BB$373,MATCH(LEFT(TRIM(S$6),FIND("~",SUBSTITUTE(S$6,"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296))*HLOOKUP(LEFT(TRIM(S$6),FIND("~",SUBSTITUTE(S$6," ","~",LEN(TRIM(S$6))-LEN(SUBSTITUTE(TRIM(S$6)," ",""))))-1)&amp;" Total",$B$6:$BB$373,ROW($A296)-5,FALSE))</f>
        <v>0</v>
      </c>
      <c r="T296" s="10">
        <f ca="1">IF(T$5&lt;&gt;"",HLOOKUP(T$5,Functionalization!$G$6:$R$373,ROW($A296)-5,FALSE),IFERROR(INDEX(T$337:T$373,MATCH($F296,$B$337:$B$373,0))/VLOOKUP($F296,$B$337:$BB$373,MATCH(LEFT(TRIM(T$6),FIND("~",SUBSTITUTE(T$6,"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296))*HLOOKUP(LEFT(TRIM(T$6),FIND("~",SUBSTITUTE(T$6," ","~",LEN(TRIM(T$6))-LEN(SUBSTITUTE(TRIM(T$6)," ",""))))-1)&amp;" Total",$B$6:$BB$373,ROW($A296)-5,FALSE))</f>
        <v>0</v>
      </c>
      <c r="U296" s="10">
        <f ca="1">IF(U$5&lt;&gt;"",HLOOKUP(U$5,Functionalization!$G$6:$R$373,ROW($A296)-5,FALSE),IFERROR(INDEX(U$337:U$373,MATCH($F296,$B$337:$B$373,0))/VLOOKUP($F296,$B$337:$BB$373,MATCH(LEFT(TRIM(U$6),FIND("~",SUBSTITUTE(U$6,"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296))*HLOOKUP(LEFT(TRIM(U$6),FIND("~",SUBSTITUTE(U$6," ","~",LEN(TRIM(U$6))-LEN(SUBSTITUTE(TRIM(U$6)," ",""))))-1)&amp;" Total",$B$6:$BB$373,ROW($A296)-5,FALSE))</f>
        <v>0</v>
      </c>
      <c r="V296" s="10">
        <f ca="1">IF(V$5&lt;&gt;"",HLOOKUP(V$5,Functionalization!$G$6:$R$373,ROW($A296)-5,FALSE),IFERROR(INDEX(V$337:V$373,MATCH($F296,$B$337:$B$373,0))/VLOOKUP($F296,$B$337:$BB$373,MATCH(LEFT(TRIM(V$6),FIND("~",SUBSTITUTE(V$6,"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296))*HLOOKUP(LEFT(TRIM(V$6),FIND("~",SUBSTITUTE(V$6," ","~",LEN(TRIM(V$6))-LEN(SUBSTITUTE(TRIM(V$6)," ",""))))-1)&amp;" Total",$B$6:$BB$373,ROW($A296)-5,FALSE))</f>
        <v>0</v>
      </c>
      <c r="W296" s="10">
        <f ca="1">IF(W$5&lt;&gt;"",HLOOKUP(W$5,Functionalization!$G$6:$R$373,ROW($A296)-5,FALSE),IFERROR(INDEX(W$337:W$373,MATCH($F296,$B$337:$B$373,0))/VLOOKUP($F296,$B$337:$BB$373,MATCH(LEFT(TRIM(W$6),FIND("~",SUBSTITUTE(W$6,"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296))*HLOOKUP(LEFT(TRIM(W$6),FIND("~",SUBSTITUTE(W$6," ","~",LEN(TRIM(W$6))-LEN(SUBSTITUTE(TRIM(W$6)," ",""))))-1)&amp;" Total",$B$6:$BB$373,ROW($A296)-5,FALSE))</f>
        <v>0</v>
      </c>
      <c r="X296" s="10">
        <f ca="1">IF(X$5&lt;&gt;"",HLOOKUP(X$5,Functionalization!$G$6:$R$373,ROW($A296)-5,FALSE),IFERROR(INDEX(X$337:X$373,MATCH($F296,$B$337:$B$373,0))/VLOOKUP($F296,$B$337:$BB$373,MATCH(LEFT(TRIM(X$6),FIND("~",SUBSTITUTE(X$6,"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296))*HLOOKUP(LEFT(TRIM(X$6),FIND("~",SUBSTITUTE(X$6," ","~",LEN(TRIM(X$6))-LEN(SUBSTITUTE(TRIM(X$6)," ",""))))-1)&amp;" Total",$B$6:$BB$373,ROW($A296)-5,FALSE))</f>
        <v>0</v>
      </c>
      <c r="Y296" s="10">
        <f ca="1">IF(Y$5&lt;&gt;"",HLOOKUP(Y$5,Functionalization!$G$6:$R$373,ROW($A296)-5,FALSE),IFERROR(INDEX(Y$337:Y$373,MATCH($F296,$B$337:$B$373,0))/VLOOKUP($F296,$B$337:$BB$373,MATCH(LEFT(TRIM(Y$6),FIND("~",SUBSTITUTE(Y$6,"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296))*HLOOKUP(LEFT(TRIM(Y$6),FIND("~",SUBSTITUTE(Y$6," ","~",LEN(TRIM(Y$6))-LEN(SUBSTITUTE(TRIM(Y$6)," ",""))))-1)&amp;" Total",$B$6:$BB$373,ROW($A296)-5,FALSE))</f>
        <v>0</v>
      </c>
      <c r="Z296" s="10">
        <f ca="1">IF(Z$5&lt;&gt;"",HLOOKUP(Z$5,Functionalization!$G$6:$R$373,ROW($A296)-5,FALSE),IFERROR(INDEX(Z$337:Z$373,MATCH($F296,$B$337:$B$373,0))/VLOOKUP($F296,$B$337:$BB$373,MATCH(LEFT(TRIM(Z$6),FIND("~",SUBSTITUTE(Z$6,"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296))*HLOOKUP(LEFT(TRIM(Z$6),FIND("~",SUBSTITUTE(Z$6," ","~",LEN(TRIM(Z$6))-LEN(SUBSTITUTE(TRIM(Z$6)," ",""))))-1)&amp;" Total",$B$6:$BB$373,ROW($A296)-5,FALSE))</f>
        <v>0</v>
      </c>
      <c r="AA296" s="10">
        <f ca="1">IF(AA$5&lt;&gt;"",HLOOKUP(AA$5,Functionalization!$G$6:$R$373,ROW($A296)-5,FALSE),IFERROR(INDEX(AA$337:AA$373,MATCH($F296,$B$337:$B$373,0))/VLOOKUP($F296,$B$337:$BB$373,MATCH(LEFT(TRIM(AA$6),FIND("~",SUBSTITUTE(AA$6,"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296))*HLOOKUP(LEFT(TRIM(AA$6),FIND("~",SUBSTITUTE(AA$6," ","~",LEN(TRIM(AA$6))-LEN(SUBSTITUTE(TRIM(AA$6)," ",""))))-1)&amp;" Total",$B$6:$BB$373,ROW($A296)-5,FALSE))</f>
        <v>0</v>
      </c>
      <c r="AB296" s="10">
        <f ca="1">IF(AB$5&lt;&gt;"",HLOOKUP(AB$5,Functionalization!$G$6:$R$373,ROW($A296)-5,FALSE),IFERROR(INDEX(AB$337:AB$373,MATCH($F296,$B$337:$B$373,0))/VLOOKUP($F296,$B$337:$BB$373,MATCH(LEFT(TRIM(AB$6),FIND("~",SUBSTITUTE(AB$6,"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296))*HLOOKUP(LEFT(TRIM(AB$6),FIND("~",SUBSTITUTE(AB$6," ","~",LEN(TRIM(AB$6))-LEN(SUBSTITUTE(TRIM(AB$6)," ",""))))-1)&amp;" Total",$B$6:$BB$373,ROW($A296)-5,FALSE))</f>
        <v>0</v>
      </c>
      <c r="AC296" s="10">
        <f ca="1">IF(AC$5&lt;&gt;"",HLOOKUP(AC$5,Functionalization!$G$6:$R$373,ROW($A296)-5,FALSE),IFERROR(INDEX(AC$337:AC$373,MATCH($F296,$B$337:$B$373,0))/VLOOKUP($F296,$B$337:$BB$373,MATCH(LEFT(TRIM(AC$6),FIND("~",SUBSTITUTE(AC$6,"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296))*HLOOKUP(LEFT(TRIM(AC$6),FIND("~",SUBSTITUTE(AC$6," ","~",LEN(TRIM(AC$6))-LEN(SUBSTITUTE(TRIM(AC$6)," ",""))))-1)&amp;" Total",$B$6:$BB$373,ROW($A296)-5,FALSE))</f>
        <v>0</v>
      </c>
      <c r="AD296" s="10">
        <f ca="1">IF(AD$5&lt;&gt;"",HLOOKUP(AD$5,Functionalization!$G$6:$R$373,ROW($A296)-5,FALSE),IFERROR(INDEX(AD$337:AD$373,MATCH($F296,$B$337:$B$373,0))/VLOOKUP($F296,$B$337:$BB$373,MATCH(LEFT(TRIM(AD$6),FIND("~",SUBSTITUTE(AD$6,"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296))*HLOOKUP(LEFT(TRIM(AD$6),FIND("~",SUBSTITUTE(AD$6," ","~",LEN(TRIM(AD$6))-LEN(SUBSTITUTE(TRIM(AD$6)," ",""))))-1)&amp;" Total",$B$6:$BB$373,ROW($A296)-5,FALSE))</f>
        <v>0</v>
      </c>
      <c r="AE296" s="10">
        <f ca="1">IF(AE$5&lt;&gt;"",HLOOKUP(AE$5,Functionalization!$G$6:$R$373,ROW($A296)-5,FALSE),IFERROR(INDEX(AE$337:AE$373,MATCH($F296,$B$337:$B$373,0))/VLOOKUP($F296,$B$337:$BB$373,MATCH(LEFT(TRIM(AE$6),FIND("~",SUBSTITUTE(AE$6,"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296))*HLOOKUP(LEFT(TRIM(AE$6),FIND("~",SUBSTITUTE(AE$6," ","~",LEN(TRIM(AE$6))-LEN(SUBSTITUTE(TRIM(AE$6)," ",""))))-1)&amp;" Total",$B$6:$BB$373,ROW($A296)-5,FALSE))</f>
        <v>0</v>
      </c>
      <c r="AF296" s="10">
        <f ca="1">IF(AF$5&lt;&gt;"",HLOOKUP(AF$5,Functionalization!$G$6:$R$373,ROW($A296)-5,FALSE),IFERROR(INDEX(AF$337:AF$373,MATCH($F296,$B$337:$B$373,0))/VLOOKUP($F296,$B$337:$BB$373,MATCH(LEFT(TRIM(AF$6),FIND("~",SUBSTITUTE(AF$6,"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296))*HLOOKUP(LEFT(TRIM(AF$6),FIND("~",SUBSTITUTE(AF$6," ","~",LEN(TRIM(AF$6))-LEN(SUBSTITUTE(TRIM(AF$6)," ",""))))-1)&amp;" Total",$B$6:$BB$373,ROW($A296)-5,FALSE))</f>
        <v>0</v>
      </c>
      <c r="AG296" s="10">
        <f ca="1">IF(AG$5&lt;&gt;"",HLOOKUP(AG$5,Functionalization!$G$6:$R$373,ROW($A296)-5,FALSE),IFERROR(INDEX(AG$337:AG$373,MATCH($F296,$B$337:$B$373,0))/VLOOKUP($F296,$B$337:$BB$373,MATCH(LEFT(TRIM(AG$6),FIND("~",SUBSTITUTE(AG$6,"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296))*HLOOKUP(LEFT(TRIM(AG$6),FIND("~",SUBSTITUTE(AG$6," ","~",LEN(TRIM(AG$6))-LEN(SUBSTITUTE(TRIM(AG$6)," ",""))))-1)&amp;" Total",$B$6:$BB$373,ROW($A296)-5,FALSE))</f>
        <v>0</v>
      </c>
      <c r="AH296" s="10">
        <f ca="1">IF(AH$5&lt;&gt;"",HLOOKUP(AH$5,Functionalization!$G$6:$R$373,ROW($A296)-5,FALSE),IFERROR(INDEX(AH$337:AH$373,MATCH($F296,$B$337:$B$373,0))/VLOOKUP($F296,$B$337:$BB$373,MATCH(LEFT(TRIM(AH$6),FIND("~",SUBSTITUTE(AH$6,"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296))*HLOOKUP(LEFT(TRIM(AH$6),FIND("~",SUBSTITUTE(AH$6," ","~",LEN(TRIM(AH$6))-LEN(SUBSTITUTE(TRIM(AH$6)," ",""))))-1)&amp;" Total",$B$6:$BB$373,ROW($A296)-5,FALSE))</f>
        <v>0</v>
      </c>
      <c r="AI296" s="10">
        <f ca="1">IF(AI$5&lt;&gt;"",HLOOKUP(AI$5,Functionalization!$G$6:$R$373,ROW($A296)-5,FALSE),IFERROR(INDEX(AI$337:AI$373,MATCH($F296,$B$337:$B$373,0))/VLOOKUP($F296,$B$337:$BB$373,MATCH(LEFT(TRIM(AI$6),FIND("~",SUBSTITUTE(AI$6,"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296))*HLOOKUP(LEFT(TRIM(AI$6),FIND("~",SUBSTITUTE(AI$6," ","~",LEN(TRIM(AI$6))-LEN(SUBSTITUTE(TRIM(AI$6)," ",""))))-1)&amp;" Total",$B$6:$BB$373,ROW($A296)-5,FALSE))</f>
        <v>0</v>
      </c>
      <c r="AJ296" s="10">
        <f ca="1">IF(AJ$5&lt;&gt;"",HLOOKUP(AJ$5,Functionalization!$G$6:$R$373,ROW($A296)-5,FALSE),IFERROR(INDEX(AJ$337:AJ$373,MATCH($F296,$B$337:$B$373,0))/VLOOKUP($F296,$B$337:$BB$373,MATCH(LEFT(TRIM(AJ$6),FIND("~",SUBSTITUTE(AJ$6,"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296))*HLOOKUP(LEFT(TRIM(AJ$6),FIND("~",SUBSTITUTE(AJ$6," ","~",LEN(TRIM(AJ$6))-LEN(SUBSTITUTE(TRIM(AJ$6)," ",""))))-1)&amp;" Total",$B$6:$BB$373,ROW($A296)-5,FALSE))</f>
        <v>0</v>
      </c>
      <c r="AK296" s="10">
        <f ca="1">IF(AK$5&lt;&gt;"",HLOOKUP(AK$5,Functionalization!$G$6:$R$373,ROW($A296)-5,FALSE),IFERROR(INDEX(AK$337:AK$373,MATCH($F296,$B$337:$B$373,0))/VLOOKUP($F296,$B$337:$BB$373,MATCH(LEFT(TRIM(AK$6),FIND("~",SUBSTITUTE(AK$6,"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296))*HLOOKUP(LEFT(TRIM(AK$6),FIND("~",SUBSTITUTE(AK$6," ","~",LEN(TRIM(AK$6))-LEN(SUBSTITUTE(TRIM(AK$6)," ",""))))-1)&amp;" Total",$B$6:$BB$373,ROW($A296)-5,FALSE))</f>
        <v>0</v>
      </c>
      <c r="AL296" s="10">
        <f ca="1">IF(AL$5&lt;&gt;"",HLOOKUP(AL$5,Functionalization!$G$6:$R$373,ROW($A296)-5,FALSE),IFERROR(INDEX(AL$337:AL$373,MATCH($F296,$B$337:$B$373,0))/VLOOKUP($F296,$B$337:$BB$373,MATCH(LEFT(TRIM(AL$6),FIND("~",SUBSTITUTE(AL$6,"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296))*HLOOKUP(LEFT(TRIM(AL$6),FIND("~",SUBSTITUTE(AL$6," ","~",LEN(TRIM(AL$6))-LEN(SUBSTITUTE(TRIM(AL$6)," ",""))))-1)&amp;" Total",$B$6:$BB$373,ROW($A296)-5,FALSE))</f>
        <v>0</v>
      </c>
      <c r="AM296" s="10">
        <f ca="1">IF(AM$5&lt;&gt;"",HLOOKUP(AM$5,Functionalization!$G$6:$R$373,ROW($A296)-5,FALSE),IFERROR(INDEX(AM$337:AM$373,MATCH($F296,$B$337:$B$373,0))/VLOOKUP($F296,$B$337:$BB$373,MATCH(LEFT(TRIM(AM$6),FIND("~",SUBSTITUTE(AM$6,"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296))*HLOOKUP(LEFT(TRIM(AM$6),FIND("~",SUBSTITUTE(AM$6," ","~",LEN(TRIM(AM$6))-LEN(SUBSTITUTE(TRIM(AM$6)," ",""))))-1)&amp;" Total",$B$6:$BB$373,ROW($A296)-5,FALSE))</f>
        <v>0</v>
      </c>
      <c r="AN296" s="10">
        <f ca="1">IF(AN$5&lt;&gt;"",HLOOKUP(AN$5,Functionalization!$G$6:$R$373,ROW($A296)-5,FALSE),IFERROR(INDEX(AN$337:AN$373,MATCH($F296,$B$337:$B$373,0))/VLOOKUP($F296,$B$337:$BB$373,MATCH(LEFT(TRIM(AN$6),FIND("~",SUBSTITUTE(AN$6,"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296))*HLOOKUP(LEFT(TRIM(AN$6),FIND("~",SUBSTITUTE(AN$6," ","~",LEN(TRIM(AN$6))-LEN(SUBSTITUTE(TRIM(AN$6)," ",""))))-1)&amp;" Total",$B$6:$BB$373,ROW($A296)-5,FALSE))</f>
        <v>0</v>
      </c>
      <c r="AO296" s="10">
        <f ca="1">IF(AO$5&lt;&gt;"",HLOOKUP(AO$5,Functionalization!$G$6:$R$373,ROW($A296)-5,FALSE),IFERROR(INDEX(AO$337:AO$373,MATCH($F296,$B$337:$B$373,0))/VLOOKUP($F296,$B$337:$BB$373,MATCH(LEFT(TRIM(AO$6),FIND("~",SUBSTITUTE(AO$6,"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296))*HLOOKUP(LEFT(TRIM(AO$6),FIND("~",SUBSTITUTE(AO$6," ","~",LEN(TRIM(AO$6))-LEN(SUBSTITUTE(TRIM(AO$6)," ",""))))-1)&amp;" Total",$B$6:$BB$373,ROW($A296)-5,FALSE))</f>
        <v>0</v>
      </c>
      <c r="AP296" s="10">
        <f ca="1">IF(AP$5&lt;&gt;"",HLOOKUP(AP$5,Functionalization!$G$6:$R$373,ROW($A296)-5,FALSE),IFERROR(INDEX(AP$337:AP$373,MATCH($F296,$B$337:$B$373,0))/VLOOKUP($F296,$B$337:$BB$373,MATCH(LEFT(TRIM(AP$6),FIND("~",SUBSTITUTE(AP$6,"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296))*HLOOKUP(LEFT(TRIM(AP$6),FIND("~",SUBSTITUTE(AP$6," ","~",LEN(TRIM(AP$6))-LEN(SUBSTITUTE(TRIM(AP$6)," ",""))))-1)&amp;" Total",$B$6:$BB$373,ROW($A296)-5,FALSE))</f>
        <v>0</v>
      </c>
      <c r="AQ296" s="10">
        <f ca="1">IF(AQ$5&lt;&gt;"",HLOOKUP(AQ$5,Functionalization!$G$6:$R$373,ROW($A296)-5,FALSE),IFERROR(INDEX(AQ$337:AQ$373,MATCH($F296,$B$337:$B$373,0))/VLOOKUP($F296,$B$337:$BB$373,MATCH(LEFT(TRIM(AQ$6),FIND("~",SUBSTITUTE(AQ$6,"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296))*HLOOKUP(LEFT(TRIM(AQ$6),FIND("~",SUBSTITUTE(AQ$6," ","~",LEN(TRIM(AQ$6))-LEN(SUBSTITUTE(TRIM(AQ$6)," ",""))))-1)&amp;" Total",$B$6:$BB$373,ROW($A296)-5,FALSE))</f>
        <v>0</v>
      </c>
      <c r="AR296" s="10">
        <f ca="1">IF(AR$5&lt;&gt;"",HLOOKUP(AR$5,Functionalization!$G$6:$R$373,ROW($A296)-5,FALSE),IFERROR(INDEX(AR$337:AR$373,MATCH($F296,$B$337:$B$373,0))/VLOOKUP($F296,$B$337:$BB$373,MATCH(LEFT(TRIM(AR$6),FIND("~",SUBSTITUTE(AR$6,"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296))*HLOOKUP(LEFT(TRIM(AR$6),FIND("~",SUBSTITUTE(AR$6," ","~",LEN(TRIM(AR$6))-LEN(SUBSTITUTE(TRIM(AR$6)," ",""))))-1)&amp;" Total",$B$6:$BB$373,ROW($A296)-5,FALSE))</f>
        <v>0</v>
      </c>
      <c r="AS296" s="10">
        <f ca="1">IF(AS$5&lt;&gt;"",HLOOKUP(AS$5,Functionalization!$G$6:$R$373,ROW($A296)-5,FALSE),IFERROR(INDEX(AS$337:AS$373,MATCH($F296,$B$337:$B$373,0))/VLOOKUP($F296,$B$337:$BB$373,MATCH(LEFT(TRIM(AS$6),FIND("~",SUBSTITUTE(AS$6,"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296))*HLOOKUP(LEFT(TRIM(AS$6),FIND("~",SUBSTITUTE(AS$6," ","~",LEN(TRIM(AS$6))-LEN(SUBSTITUTE(TRIM(AS$6)," ",""))))-1)&amp;" Total",$B$6:$BB$373,ROW($A296)-5,FALSE))</f>
        <v>0</v>
      </c>
      <c r="AT296" s="10">
        <f ca="1">IF(AT$5&lt;&gt;"",HLOOKUP(AT$5,Functionalization!$G$6:$R$373,ROW($A296)-5,FALSE),IFERROR(INDEX(AT$337:AT$373,MATCH($F296,$B$337:$B$373,0))/VLOOKUP($F296,$B$337:$BB$373,MATCH(LEFT(TRIM(AT$6),FIND("~",SUBSTITUTE(AT$6,"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296))*HLOOKUP(LEFT(TRIM(AT$6),FIND("~",SUBSTITUTE(AT$6," ","~",LEN(TRIM(AT$6))-LEN(SUBSTITUTE(TRIM(AT$6)," ",""))))-1)&amp;" Total",$B$6:$BB$373,ROW($A296)-5,FALSE))</f>
        <v>0</v>
      </c>
      <c r="AU296" s="10">
        <f ca="1">IF(AU$5&lt;&gt;"",HLOOKUP(AU$5,Functionalization!$G$6:$R$373,ROW($A296)-5,FALSE),IFERROR(INDEX(AU$337:AU$373,MATCH($F296,$B$337:$B$373,0))/VLOOKUP($F296,$B$337:$BB$373,MATCH(LEFT(TRIM(AU$6),FIND("~",SUBSTITUTE(AU$6,"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296))*HLOOKUP(LEFT(TRIM(AU$6),FIND("~",SUBSTITUTE(AU$6," ","~",LEN(TRIM(AU$6))-LEN(SUBSTITUTE(TRIM(AU$6)," ",""))))-1)&amp;" Total",$B$6:$BB$373,ROW($A296)-5,FALSE))</f>
        <v>0</v>
      </c>
      <c r="AV296" s="10">
        <f ca="1">IF(AV$5&lt;&gt;"",HLOOKUP(AV$5,Functionalization!$G$6:$R$373,ROW($A296)-5,FALSE),IFERROR(INDEX(AV$337:AV$373,MATCH($F296,$B$337:$B$373,0))/VLOOKUP($F296,$B$337:$BB$373,MATCH(LEFT(TRIM(AV$6),FIND("~",SUBSTITUTE(AV$6,"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296))*HLOOKUP(LEFT(TRIM(AV$6),FIND("~",SUBSTITUTE(AV$6," ","~",LEN(TRIM(AV$6))-LEN(SUBSTITUTE(TRIM(AV$6)," ",""))))-1)&amp;" Total",$B$6:$BB$373,ROW($A296)-5,FALSE))</f>
        <v>0</v>
      </c>
      <c r="AW296" s="10">
        <f ca="1">IF(AW$5&lt;&gt;"",HLOOKUP(AW$5,Functionalization!$G$6:$R$373,ROW($A296)-5,FALSE),IFERROR(INDEX(AW$337:AW$373,MATCH($F296,$B$337:$B$373,0))/VLOOKUP($F296,$B$337:$BB$373,MATCH(LEFT(TRIM(AW$6),FIND("~",SUBSTITUTE(AW$6,"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296))*HLOOKUP(LEFT(TRIM(AW$6),FIND("~",SUBSTITUTE(AW$6," ","~",LEN(TRIM(AW$6))-LEN(SUBSTITUTE(TRIM(AW$6)," ",""))))-1)&amp;" Total",$B$6:$BB$373,ROW($A296)-5,FALSE))</f>
        <v>0</v>
      </c>
      <c r="AX296" s="10">
        <f ca="1">IF(AX$5&lt;&gt;"",HLOOKUP(AX$5,Functionalization!$G$6:$R$373,ROW($A296)-5,FALSE),IFERROR(INDEX(AX$337:AX$373,MATCH($F296,$B$337:$B$373,0))/VLOOKUP($F296,$B$337:$BB$373,MATCH(LEFT(TRIM(AX$6),FIND("~",SUBSTITUTE(AX$6,"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296))*HLOOKUP(LEFT(TRIM(AX$6),FIND("~",SUBSTITUTE(AX$6," ","~",LEN(TRIM(AX$6))-LEN(SUBSTITUTE(TRIM(AX$6)," ",""))))-1)&amp;" Total",$B$6:$BB$373,ROW($A296)-5,FALSE))</f>
        <v>0</v>
      </c>
      <c r="AY296" s="10">
        <f ca="1">IF(AY$5&lt;&gt;"",HLOOKUP(AY$5,Functionalization!$G$6:$R$373,ROW($A296)-5,FALSE),IFERROR(INDEX(AY$337:AY$373,MATCH($F296,$B$337:$B$373,0))/VLOOKUP($F296,$B$337:$BB$373,MATCH(LEFT(TRIM(AY$6),FIND("~",SUBSTITUTE(AY$6,"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296))*HLOOKUP(LEFT(TRIM(AY$6),FIND("~",SUBSTITUTE(AY$6," ","~",LEN(TRIM(AY$6))-LEN(SUBSTITUTE(TRIM(AY$6)," ",""))))-1)&amp;" Total",$B$6:$BB$373,ROW($A296)-5,FALSE))</f>
        <v>0</v>
      </c>
      <c r="AZ296" s="10">
        <f ca="1">IF(AZ$5&lt;&gt;"",HLOOKUP(AZ$5,Functionalization!$G$6:$R$373,ROW($A296)-5,FALSE),IFERROR(INDEX(AZ$337:AZ$373,MATCH($F296,$B$337:$B$373,0))/VLOOKUP($F296,$B$337:$BB$373,MATCH(LEFT(TRIM(AZ$6),FIND("~",SUBSTITUTE(AZ$6,"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296))*HLOOKUP(LEFT(TRIM(AZ$6),FIND("~",SUBSTITUTE(AZ$6," ","~",LEN(TRIM(AZ$6))-LEN(SUBSTITUTE(TRIM(AZ$6)," ",""))))-1)&amp;" Total",$B$6:$BB$373,ROW($A296)-5,FALSE))</f>
        <v>0</v>
      </c>
      <c r="BA296" s="10">
        <f ca="1">IF(BA$5&lt;&gt;"",HLOOKUP(BA$5,Functionalization!$G$6:$R$373,ROW($A296)-5,FALSE),IFERROR(INDEX(BA$337:BA$373,MATCH($F296,$B$337:$B$373,0))/VLOOKUP($F296,$B$337:$BB$373,MATCH(LEFT(TRIM(BA$6),FIND("~",SUBSTITUTE(BA$6,"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296))*HLOOKUP(LEFT(TRIM(BA$6),FIND("~",SUBSTITUTE(BA$6," ","~",LEN(TRIM(BA$6))-LEN(SUBSTITUTE(TRIM(BA$6)," ",""))))-1)&amp;" Total",$B$6:$BB$373,ROW($A296)-5,FALSE))</f>
        <v>0</v>
      </c>
      <c r="BB296" s="10">
        <f ca="1">IF(BB$5&lt;&gt;"",HLOOKUP(BB$5,Functionalization!$G$6:$R$373,ROW($A296)-5,FALSE),IFERROR(INDEX(BB$337:BB$373,MATCH($F296,$B$337:$B$373,0))/VLOOKUP($F296,$B$337:$BB$373,MATCH(LEFT(TRIM(BB$6),FIND("~",SUBSTITUTE(BB$6,"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296))*HLOOKUP(LEFT(TRIM(BB$6),FIND("~",SUBSTITUTE(BB$6," ","~",LEN(TRIM(BB$6))-LEN(SUBSTITUTE(TRIM(BB$6)," ",""))))-1)&amp;" Total",$B$6:$BB$373,ROW($A296)-5,FALSE))</f>
        <v>0</v>
      </c>
      <c r="BD296">
        <f ca="1">IFERROR(IF(SUMIF($G$6:$BB$6,BD$6&amp;" Total",$G296:$BB296)-(SUMIF($G$6:$BB$6,BD$6&amp;" "&amp;'Input-Func_Class'!$D$22,$G296:$BB296)+IFERROR(SUMIF($G$6:$BB$6,BD$6&amp;" "&amp;'Input-Func_Class'!$E$22,$G296:$BB296),SUMIF($G$6:$BB$6,BD$6&amp;" "&amp;'Input-Func_Class'!$B$24,$G296:$BB296))+SUMIF($G$6:$BB$6,BD$6&amp;" "&amp;'Input-Func_Class'!$F$22,$G296:$BB296))&lt;Check_Limit,0,1),1)</f>
        <v>0</v>
      </c>
      <c r="BE296">
        <f ca="1">IFERROR(IF(SUMIF($G$6:$BB$6,BE$6&amp;" Total",$G296:$BB296)-(SUMIF($G$6:$BB$6,BE$6&amp;" "&amp;'Input-Func_Class'!$D$22,$G296:$BB296)+IFERROR(SUMIF($G$6:$BB$6,BE$6&amp;" "&amp;'Input-Func_Class'!$E$22,$G296:$BB296),SUMIF($G$6:$BB$6,BE$6&amp;" "&amp;'Input-Func_Class'!$B$24,$G296:$BB296))+SUMIF($G$6:$BB$6,BE$6&amp;" "&amp;'Input-Func_Class'!$F$22,$G296:$BB296))&lt;Check_Limit,0,1),1)</f>
        <v>0</v>
      </c>
      <c r="BF296">
        <f ca="1">IFERROR(IF(SUMIF($G$6:$BB$6,BF$6&amp;" Total",$G296:$BB296)-(SUMIF($G$6:$BB$6,BF$6&amp;" "&amp;'Input-Func_Class'!$D$22,$G296:$BB296)+IFERROR(SUMIF($G$6:$BB$6,BF$6&amp;" "&amp;'Input-Func_Class'!$E$22,$G296:$BB296),SUMIF($G$6:$BB$6,BF$6&amp;" "&amp;'Input-Func_Class'!$B$24,$G296:$BB296))+SUMIF($G$6:$BB$6,BF$6&amp;" "&amp;'Input-Func_Class'!$F$22,$G296:$BB296))&lt;Check_Limit,0,1),1)</f>
        <v>0</v>
      </c>
      <c r="BG296">
        <f ca="1">IFERROR(IF(SUMIF($G$6:$BB$6,BG$6&amp;" Total",$G296:$BB296)-(SUMIF($G$6:$BB$6,BG$6&amp;" "&amp;'Input-Func_Class'!$D$22,$G296:$BB296)+IFERROR(SUMIF($G$6:$BB$6,BG$6&amp;" "&amp;'Input-Func_Class'!$E$22,$G296:$BB296),SUMIF($G$6:$BB$6,BG$6&amp;" "&amp;'Input-Func_Class'!$B$24,$G296:$BB296))+SUMIF($G$6:$BB$6,BG$6&amp;" "&amp;'Input-Func_Class'!$F$22,$G296:$BB296))&lt;Check_Limit,0,1),1)</f>
        <v>0</v>
      </c>
      <c r="BH296">
        <f ca="1">IFERROR(IF(SUMIF($G$6:$BB$6,BH$6&amp;" Total",$G296:$BB296)-(SUMIF($G$6:$BB$6,BH$6&amp;" "&amp;'Input-Func_Class'!$D$22,$G296:$BB296)+IFERROR(SUMIF($G$6:$BB$6,BH$6&amp;" "&amp;'Input-Func_Class'!$E$22,$G296:$BB296),SUMIF($G$6:$BB$6,BH$6&amp;" "&amp;'Input-Func_Class'!$B$24,$G296:$BB296))+SUMIF($G$6:$BB$6,BH$6&amp;" "&amp;'Input-Func_Class'!$F$22,$G296:$BB296))&lt;Check_Limit,0,1),1)</f>
        <v>0</v>
      </c>
      <c r="BI296">
        <f ca="1">IFERROR(IF(SUMIF($G$6:$BB$6,BI$6&amp;" Total",$G296:$BB296)-(SUMIF($G$6:$BB$6,BI$6&amp;" "&amp;'Input-Func_Class'!$D$22,$G296:$BB296)+IFERROR(SUMIF($G$6:$BB$6,BI$6&amp;" "&amp;'Input-Func_Class'!$E$22,$G296:$BB296),SUMIF($G$6:$BB$6,BI$6&amp;" "&amp;'Input-Func_Class'!$B$24,$G296:$BB296))+SUMIF($G$6:$BB$6,BI$6&amp;" "&amp;'Input-Func_Class'!$F$22,$G296:$BB296))&lt;Check_Limit,0,1),1)</f>
        <v>0</v>
      </c>
      <c r="BJ296">
        <f ca="1">IFERROR(IF(SUMIF($G$6:$BB$6,BJ$6&amp;" Total",$G296:$BB296)-(SUMIF($G$6:$BB$6,BJ$6&amp;" "&amp;'Input-Func_Class'!$D$22,$G296:$BB296)+IFERROR(SUMIF($G$6:$BB$6,BJ$6&amp;" "&amp;'Input-Func_Class'!$E$22,$G296:$BB296),SUMIF($G$6:$BB$6,BJ$6&amp;" "&amp;'Input-Func_Class'!$B$24,$G296:$BB296))+SUMIF($G$6:$BB$6,BJ$6&amp;" "&amp;'Input-Func_Class'!$F$22,$G296:$BB296))&lt;Check_Limit,0,1),1)</f>
        <v>0</v>
      </c>
      <c r="BK296">
        <f ca="1">IFERROR(IF(SUMIF($G$6:$BB$6,BK$6&amp;" Total",$G296:$BB296)-(SUMIF($G$6:$BB$6,BK$6&amp;" "&amp;'Input-Func_Class'!$D$22,$G296:$BB296)+IFERROR(SUMIF($G$6:$BB$6,BK$6&amp;" "&amp;'Input-Func_Class'!$E$22,$G296:$BB296),SUMIF($G$6:$BB$6,BK$6&amp;" "&amp;'Input-Func_Class'!$B$24,$G296:$BB296))+SUMIF($G$6:$BB$6,BK$6&amp;" "&amp;'Input-Func_Class'!$F$22,$G296:$BB296))&lt;Check_Limit,0,1),1)</f>
        <v>0</v>
      </c>
      <c r="BL296">
        <f ca="1">IFERROR(IF(SUMIF($G$6:$BB$6,BL$6&amp;" Total",$G296:$BB296)-(SUMIF($G$6:$BB$6,BL$6&amp;" "&amp;'Input-Func_Class'!$D$22,$G296:$BB296)+IFERROR(SUMIF($G$6:$BB$6,BL$6&amp;" "&amp;'Input-Func_Class'!$E$22,$G296:$BB296),SUMIF($G$6:$BB$6,BL$6&amp;" "&amp;'Input-Func_Class'!$B$24,$G296:$BB296))+SUMIF($G$6:$BB$6,BL$6&amp;" "&amp;'Input-Func_Class'!$F$22,$G296:$BB296))&lt;Check_Limit,0,1),1)</f>
        <v>0</v>
      </c>
      <c r="BM296">
        <f ca="1">IFERROR(IF(SUMIF($G$6:$BB$6,BM$6&amp;" Total",$G296:$BB296)-(SUMIF($G$6:$BB$6,BM$6&amp;" "&amp;'Input-Func_Class'!$D$22,$G296:$BB296)+IFERROR(SUMIF($G$6:$BB$6,BM$6&amp;" "&amp;'Input-Func_Class'!$E$22,$G296:$BB296),SUMIF($G$6:$BB$6,BM$6&amp;" "&amp;'Input-Func_Class'!$B$24,$G296:$BB296))+SUMIF($G$6:$BB$6,BM$6&amp;" "&amp;'Input-Func_Class'!$F$22,$G296:$BB296))&lt;Check_Limit,0,1),1)</f>
        <v>0</v>
      </c>
      <c r="BN296">
        <f ca="1">IFERROR(IF(SUMIF($G$6:$BB$6,BN$6&amp;" Total",$G296:$BB296)-(SUMIF($G$6:$BB$6,BN$6&amp;" "&amp;'Input-Func_Class'!$D$22,$G296:$BB296)+IFERROR(SUMIF($G$6:$BB$6,BN$6&amp;" "&amp;'Input-Func_Class'!$E$22,$G296:$BB296),SUMIF($G$6:$BB$6,BN$6&amp;" "&amp;'Input-Func_Class'!$B$24,$G296:$BB296))+SUMIF($G$6:$BB$6,BN$6&amp;" "&amp;'Input-Func_Class'!$F$22,$G296:$BB296))&lt;Check_Limit,0,1),1)</f>
        <v>0</v>
      </c>
      <c r="BO296">
        <f ca="1">IFERROR(IF(SUMIF($G$6:$BB$6,BO$6&amp;" Total",$G296:$BB296)-(SUMIF($G$6:$BB$6,BO$6&amp;" "&amp;'Input-Func_Class'!$D$22,$G296:$BB296)+IFERROR(SUMIF($G$6:$BB$6,BO$6&amp;" "&amp;'Input-Func_Class'!$E$22,$G296:$BB296),SUMIF($G$6:$BB$6,BO$6&amp;" "&amp;'Input-Func_Class'!$B$24,$G296:$BB296))+SUMIF($G$6:$BB$6,BO$6&amp;" "&amp;'Input-Func_Class'!$F$22,$G296:$BB296))&lt;Check_Limit,0,1),1)</f>
        <v>0</v>
      </c>
    </row>
    <row r="297" spans="1:67" outlineLevel="1">
      <c r="A297" s="31">
        <f>IF(ISBLANK('Input-Accounts'!A297),"",'Input-Accounts'!A297)</f>
        <v>266</v>
      </c>
      <c r="B297" s="53" t="str">
        <f>IF(ISBLANK('Input-Accounts'!B297),"",'Input-Accounts'!B297)</f>
        <v>TOOLS,SHOP, &amp; GAR EQ-UND TANK CLEANUP</v>
      </c>
      <c r="C297" s="31">
        <f>IF(ISBLANK('Input-Accounts'!C297),"",'Input-Accounts'!C297)</f>
        <v>394.13</v>
      </c>
      <c r="D297" s="10">
        <f>Functionalization!$D297</f>
        <v>-9468</v>
      </c>
      <c r="E297" s="10">
        <f t="shared" ca="1" si="72"/>
        <v>0</v>
      </c>
      <c r="F297" s="3" t="str">
        <f>IF($D297=0,"-",IF('Input-Accounts'!$E297&lt;&gt;0,'Input-Accounts'!$E297,'Input-Accounts'!$G297))</f>
        <v>INT_DISTPT_SUBTOTAL</v>
      </c>
      <c r="G297" s="10">
        <f ca="1">IF(G$5&lt;&gt;"",HLOOKUP(G$5,Functionalization!$G$6:$R$373,ROW($A297)-5,FALSE),IFERROR(INDEX(G$337:G$373,MATCH($F297,$B$337:$B$373,0))/VLOOKUP($F297,$B$337:$BB$373,MATCH(LEFT(TRIM(G$6),FIND("~",SUBSTITUTE(G$6,"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297))*HLOOKUP(LEFT(TRIM(G$6),FIND("~",SUBSTITUTE(G$6," ","~",LEN(TRIM(G$6))-LEN(SUBSTITUTE(TRIM(G$6)," ",""))))-1)&amp;" Total",$B$6:$BB$373,ROW($A297)-5,FALSE))</f>
        <v>-6030.7648898193975</v>
      </c>
      <c r="H297" s="10">
        <f ca="1">IF(H$5&lt;&gt;"",HLOOKUP(H$5,Functionalization!$G$6:$R$373,ROW($A297)-5,FALSE),IFERROR(INDEX(H$337:H$373,MATCH($F297,$B$337:$B$373,0))/VLOOKUP($F297,$B$337:$BB$373,MATCH(LEFT(TRIM(H$6),FIND("~",SUBSTITUTE(H$6,"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297))*HLOOKUP(LEFT(TRIM(H$6),FIND("~",SUBSTITUTE(H$6," ","~",LEN(TRIM(H$6))-LEN(SUBSTITUTE(TRIM(H$6)," ",""))))-1)&amp;" Total",$B$6:$BB$373,ROW($A297)-5,FALSE))</f>
        <v>-4474.669650261304</v>
      </c>
      <c r="I297" s="10">
        <f ca="1">IF(I$5&lt;&gt;"",HLOOKUP(I$5,Functionalization!$G$6:$R$373,ROW($A297)-5,FALSE),IFERROR(INDEX(I$337:I$373,MATCH($F297,$B$337:$B$373,0))/VLOOKUP($F297,$B$337:$BB$373,MATCH(LEFT(TRIM(I$6),FIND("~",SUBSTITUTE(I$6,"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297))*HLOOKUP(LEFT(TRIM(I$6),FIND("~",SUBSTITUTE(I$6," ","~",LEN(TRIM(I$6))-LEN(SUBSTITUTE(TRIM(I$6)," ",""))))-1)&amp;" Total",$B$6:$BB$373,ROW($A297)-5,FALSE))</f>
        <v>0</v>
      </c>
      <c r="J297" s="10">
        <f ca="1">IF(J$5&lt;&gt;"",HLOOKUP(J$5,Functionalization!$G$6:$R$373,ROW($A297)-5,FALSE),IFERROR(INDEX(J$337:J$373,MATCH($F297,$B$337:$B$373,0))/VLOOKUP($F297,$B$337:$BB$373,MATCH(LEFT(TRIM(J$6),FIND("~",SUBSTITUTE(J$6,"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297))*HLOOKUP(LEFT(TRIM(J$6),FIND("~",SUBSTITUTE(J$6," ","~",LEN(TRIM(J$6))-LEN(SUBSTITUTE(TRIM(J$6)," ",""))))-1)&amp;" Total",$B$6:$BB$373,ROW($A297)-5,FALSE))</f>
        <v>-1556.095239558093</v>
      </c>
      <c r="K297" s="10">
        <f ca="1">IF(K$5&lt;&gt;"",HLOOKUP(K$5,Functionalization!$G$6:$R$373,ROW($A297)-5,FALSE),IFERROR(INDEX(K$337:K$373,MATCH($F297,$B$337:$B$373,0))/VLOOKUP($F297,$B$337:$BB$373,MATCH(LEFT(TRIM(K$6),FIND("~",SUBSTITUTE(K$6,"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297))*HLOOKUP(LEFT(TRIM(K$6),FIND("~",SUBSTITUTE(K$6," ","~",LEN(TRIM(K$6))-LEN(SUBSTITUTE(TRIM(K$6)," ",""))))-1)&amp;" Total",$B$6:$BB$373,ROW($A297)-5,FALSE))</f>
        <v>-3437.2351101806021</v>
      </c>
      <c r="L297" s="10">
        <f ca="1">IF(L$5&lt;&gt;"",HLOOKUP(L$5,Functionalization!$G$6:$R$373,ROW($A297)-5,FALSE),IFERROR(INDEX(L$337:L$373,MATCH($F297,$B$337:$B$373,0))/VLOOKUP($F297,$B$337:$BB$373,MATCH(LEFT(TRIM(L$6),FIND("~",SUBSTITUTE(L$6,"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297))*HLOOKUP(LEFT(TRIM(L$6),FIND("~",SUBSTITUTE(L$6," ","~",LEN(TRIM(L$6))-LEN(SUBSTITUTE(TRIM(L$6)," ",""))))-1)&amp;" Total",$B$6:$BB$373,ROW($A297)-5,FALSE))</f>
        <v>0</v>
      </c>
      <c r="M297" s="10">
        <f ca="1">IF(M$5&lt;&gt;"",HLOOKUP(M$5,Functionalization!$G$6:$R$373,ROW($A297)-5,FALSE),IFERROR(INDEX(M$337:M$373,MATCH($F297,$B$337:$B$373,0))/VLOOKUP($F297,$B$337:$BB$373,MATCH(LEFT(TRIM(M$6),FIND("~",SUBSTITUTE(M$6,"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297))*HLOOKUP(LEFT(TRIM(M$6),FIND("~",SUBSTITUTE(M$6," ","~",LEN(TRIM(M$6))-LEN(SUBSTITUTE(TRIM(M$6)," ",""))))-1)&amp;" Total",$B$6:$BB$373,ROW($A297)-5,FALSE))</f>
        <v>0</v>
      </c>
      <c r="N297" s="10">
        <f ca="1">IF(N$5&lt;&gt;"",HLOOKUP(N$5,Functionalization!$G$6:$R$373,ROW($A297)-5,FALSE),IFERROR(INDEX(N$337:N$373,MATCH($F297,$B$337:$B$373,0))/VLOOKUP($F297,$B$337:$BB$373,MATCH(LEFT(TRIM(N$6),FIND("~",SUBSTITUTE(N$6,"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297))*HLOOKUP(LEFT(TRIM(N$6),FIND("~",SUBSTITUTE(N$6," ","~",LEN(TRIM(N$6))-LEN(SUBSTITUTE(TRIM(N$6)," ",""))))-1)&amp;" Total",$B$6:$BB$373,ROW($A297)-5,FALSE))</f>
        <v>-3437.2351101806021</v>
      </c>
      <c r="O297" s="10">
        <f ca="1">IF(O$5&lt;&gt;"",HLOOKUP(O$5,Functionalization!$G$6:$R$373,ROW($A297)-5,FALSE),IFERROR(INDEX(O$337:O$373,MATCH($F297,$B$337:$B$373,0))/VLOOKUP($F297,$B$337:$BB$373,MATCH(LEFT(TRIM(O$6),FIND("~",SUBSTITUTE(O$6,"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297))*HLOOKUP(LEFT(TRIM(O$6),FIND("~",SUBSTITUTE(O$6," ","~",LEN(TRIM(O$6))-LEN(SUBSTITUTE(TRIM(O$6)," ",""))))-1)&amp;" Total",$B$6:$BB$373,ROW($A297)-5,FALSE))</f>
        <v>0</v>
      </c>
      <c r="P297" s="10">
        <f ca="1">IF(P$5&lt;&gt;"",HLOOKUP(P$5,Functionalization!$G$6:$R$373,ROW($A297)-5,FALSE),IFERROR(INDEX(P$337:P$373,MATCH($F297,$B$337:$B$373,0))/VLOOKUP($F297,$B$337:$BB$373,MATCH(LEFT(TRIM(P$6),FIND("~",SUBSTITUTE(P$6,"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297))*HLOOKUP(LEFT(TRIM(P$6),FIND("~",SUBSTITUTE(P$6," ","~",LEN(TRIM(P$6))-LEN(SUBSTITUTE(TRIM(P$6)," ",""))))-1)&amp;" Total",$B$6:$BB$373,ROW($A297)-5,FALSE))</f>
        <v>0</v>
      </c>
      <c r="Q297" s="10">
        <f ca="1">IF(Q$5&lt;&gt;"",HLOOKUP(Q$5,Functionalization!$G$6:$R$373,ROW($A297)-5,FALSE),IFERROR(INDEX(Q$337:Q$373,MATCH($F297,$B$337:$B$373,0))/VLOOKUP($F297,$B$337:$BB$373,MATCH(LEFT(TRIM(Q$6),FIND("~",SUBSTITUTE(Q$6,"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297))*HLOOKUP(LEFT(TRIM(Q$6),FIND("~",SUBSTITUTE(Q$6," ","~",LEN(TRIM(Q$6))-LEN(SUBSTITUTE(TRIM(Q$6)," ",""))))-1)&amp;" Total",$B$6:$BB$373,ROW($A297)-5,FALSE))</f>
        <v>0</v>
      </c>
      <c r="R297" s="10">
        <f ca="1">IF(R$5&lt;&gt;"",HLOOKUP(R$5,Functionalization!$G$6:$R$373,ROW($A297)-5,FALSE),IFERROR(INDEX(R$337:R$373,MATCH($F297,$B$337:$B$373,0))/VLOOKUP($F297,$B$337:$BB$373,MATCH(LEFT(TRIM(R$6),FIND("~",SUBSTITUTE(R$6,"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297))*HLOOKUP(LEFT(TRIM(R$6),FIND("~",SUBSTITUTE(R$6," ","~",LEN(TRIM(R$6))-LEN(SUBSTITUTE(TRIM(R$6)," ",""))))-1)&amp;" Total",$B$6:$BB$373,ROW($A297)-5,FALSE))</f>
        <v>0</v>
      </c>
      <c r="S297" s="10">
        <f ca="1">IF(S$5&lt;&gt;"",HLOOKUP(S$5,Functionalization!$G$6:$R$373,ROW($A297)-5,FALSE),IFERROR(INDEX(S$337:S$373,MATCH($F297,$B$337:$B$373,0))/VLOOKUP($F297,$B$337:$BB$373,MATCH(LEFT(TRIM(S$6),FIND("~",SUBSTITUTE(S$6,"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297))*HLOOKUP(LEFT(TRIM(S$6),FIND("~",SUBSTITUTE(S$6," ","~",LEN(TRIM(S$6))-LEN(SUBSTITUTE(TRIM(S$6)," ",""))))-1)&amp;" Total",$B$6:$BB$373,ROW($A297)-5,FALSE))</f>
        <v>0</v>
      </c>
      <c r="T297" s="10">
        <f ca="1">IF(T$5&lt;&gt;"",HLOOKUP(T$5,Functionalization!$G$6:$R$373,ROW($A297)-5,FALSE),IFERROR(INDEX(T$337:T$373,MATCH($F297,$B$337:$B$373,0))/VLOOKUP($F297,$B$337:$BB$373,MATCH(LEFT(TRIM(T$6),FIND("~",SUBSTITUTE(T$6,"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297))*HLOOKUP(LEFT(TRIM(T$6),FIND("~",SUBSTITUTE(T$6," ","~",LEN(TRIM(T$6))-LEN(SUBSTITUTE(TRIM(T$6)," ",""))))-1)&amp;" Total",$B$6:$BB$373,ROW($A297)-5,FALSE))</f>
        <v>0</v>
      </c>
      <c r="U297" s="10">
        <f ca="1">IF(U$5&lt;&gt;"",HLOOKUP(U$5,Functionalization!$G$6:$R$373,ROW($A297)-5,FALSE),IFERROR(INDEX(U$337:U$373,MATCH($F297,$B$337:$B$373,0))/VLOOKUP($F297,$B$337:$BB$373,MATCH(LEFT(TRIM(U$6),FIND("~",SUBSTITUTE(U$6,"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297))*HLOOKUP(LEFT(TRIM(U$6),FIND("~",SUBSTITUTE(U$6," ","~",LEN(TRIM(U$6))-LEN(SUBSTITUTE(TRIM(U$6)," ",""))))-1)&amp;" Total",$B$6:$BB$373,ROW($A297)-5,FALSE))</f>
        <v>0</v>
      </c>
      <c r="V297" s="10">
        <f ca="1">IF(V$5&lt;&gt;"",HLOOKUP(V$5,Functionalization!$G$6:$R$373,ROW($A297)-5,FALSE),IFERROR(INDEX(V$337:V$373,MATCH($F297,$B$337:$B$373,0))/VLOOKUP($F297,$B$337:$BB$373,MATCH(LEFT(TRIM(V$6),FIND("~",SUBSTITUTE(V$6,"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297))*HLOOKUP(LEFT(TRIM(V$6),FIND("~",SUBSTITUTE(V$6," ","~",LEN(TRIM(V$6))-LEN(SUBSTITUTE(TRIM(V$6)," ",""))))-1)&amp;" Total",$B$6:$BB$373,ROW($A297)-5,FALSE))</f>
        <v>0</v>
      </c>
      <c r="W297" s="10">
        <f ca="1">IF(W$5&lt;&gt;"",HLOOKUP(W$5,Functionalization!$G$6:$R$373,ROW($A297)-5,FALSE),IFERROR(INDEX(W$337:W$373,MATCH($F297,$B$337:$B$373,0))/VLOOKUP($F297,$B$337:$BB$373,MATCH(LEFT(TRIM(W$6),FIND("~",SUBSTITUTE(W$6,"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297))*HLOOKUP(LEFT(TRIM(W$6),FIND("~",SUBSTITUTE(W$6," ","~",LEN(TRIM(W$6))-LEN(SUBSTITUTE(TRIM(W$6)," ",""))))-1)&amp;" Total",$B$6:$BB$373,ROW($A297)-5,FALSE))</f>
        <v>0</v>
      </c>
      <c r="X297" s="10">
        <f ca="1">IF(X$5&lt;&gt;"",HLOOKUP(X$5,Functionalization!$G$6:$R$373,ROW($A297)-5,FALSE),IFERROR(INDEX(X$337:X$373,MATCH($F297,$B$337:$B$373,0))/VLOOKUP($F297,$B$337:$BB$373,MATCH(LEFT(TRIM(X$6),FIND("~",SUBSTITUTE(X$6,"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297))*HLOOKUP(LEFT(TRIM(X$6),FIND("~",SUBSTITUTE(X$6," ","~",LEN(TRIM(X$6))-LEN(SUBSTITUTE(TRIM(X$6)," ",""))))-1)&amp;" Total",$B$6:$BB$373,ROW($A297)-5,FALSE))</f>
        <v>0</v>
      </c>
      <c r="Y297" s="10">
        <f ca="1">IF(Y$5&lt;&gt;"",HLOOKUP(Y$5,Functionalization!$G$6:$R$373,ROW($A297)-5,FALSE),IFERROR(INDEX(Y$337:Y$373,MATCH($F297,$B$337:$B$373,0))/VLOOKUP($F297,$B$337:$BB$373,MATCH(LEFT(TRIM(Y$6),FIND("~",SUBSTITUTE(Y$6,"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297))*HLOOKUP(LEFT(TRIM(Y$6),FIND("~",SUBSTITUTE(Y$6," ","~",LEN(TRIM(Y$6))-LEN(SUBSTITUTE(TRIM(Y$6)," ",""))))-1)&amp;" Total",$B$6:$BB$373,ROW($A297)-5,FALSE))</f>
        <v>0</v>
      </c>
      <c r="Z297" s="10">
        <f ca="1">IF(Z$5&lt;&gt;"",HLOOKUP(Z$5,Functionalization!$G$6:$R$373,ROW($A297)-5,FALSE),IFERROR(INDEX(Z$337:Z$373,MATCH($F297,$B$337:$B$373,0))/VLOOKUP($F297,$B$337:$BB$373,MATCH(LEFT(TRIM(Z$6),FIND("~",SUBSTITUTE(Z$6,"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297))*HLOOKUP(LEFT(TRIM(Z$6),FIND("~",SUBSTITUTE(Z$6," ","~",LEN(TRIM(Z$6))-LEN(SUBSTITUTE(TRIM(Z$6)," ",""))))-1)&amp;" Total",$B$6:$BB$373,ROW($A297)-5,FALSE))</f>
        <v>0</v>
      </c>
      <c r="AA297" s="10">
        <f ca="1">IF(AA$5&lt;&gt;"",HLOOKUP(AA$5,Functionalization!$G$6:$R$373,ROW($A297)-5,FALSE),IFERROR(INDEX(AA$337:AA$373,MATCH($F297,$B$337:$B$373,0))/VLOOKUP($F297,$B$337:$BB$373,MATCH(LEFT(TRIM(AA$6),FIND("~",SUBSTITUTE(AA$6,"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297))*HLOOKUP(LEFT(TRIM(AA$6),FIND("~",SUBSTITUTE(AA$6," ","~",LEN(TRIM(AA$6))-LEN(SUBSTITUTE(TRIM(AA$6)," ",""))))-1)&amp;" Total",$B$6:$BB$373,ROW($A297)-5,FALSE))</f>
        <v>0</v>
      </c>
      <c r="AB297" s="10">
        <f ca="1">IF(AB$5&lt;&gt;"",HLOOKUP(AB$5,Functionalization!$G$6:$R$373,ROW($A297)-5,FALSE),IFERROR(INDEX(AB$337:AB$373,MATCH($F297,$B$337:$B$373,0))/VLOOKUP($F297,$B$337:$BB$373,MATCH(LEFT(TRIM(AB$6),FIND("~",SUBSTITUTE(AB$6,"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297))*HLOOKUP(LEFT(TRIM(AB$6),FIND("~",SUBSTITUTE(AB$6," ","~",LEN(TRIM(AB$6))-LEN(SUBSTITUTE(TRIM(AB$6)," ",""))))-1)&amp;" Total",$B$6:$BB$373,ROW($A297)-5,FALSE))</f>
        <v>0</v>
      </c>
      <c r="AC297" s="10">
        <f ca="1">IF(AC$5&lt;&gt;"",HLOOKUP(AC$5,Functionalization!$G$6:$R$373,ROW($A297)-5,FALSE),IFERROR(INDEX(AC$337:AC$373,MATCH($F297,$B$337:$B$373,0))/VLOOKUP($F297,$B$337:$BB$373,MATCH(LEFT(TRIM(AC$6),FIND("~",SUBSTITUTE(AC$6,"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297))*HLOOKUP(LEFT(TRIM(AC$6),FIND("~",SUBSTITUTE(AC$6," ","~",LEN(TRIM(AC$6))-LEN(SUBSTITUTE(TRIM(AC$6)," ",""))))-1)&amp;" Total",$B$6:$BB$373,ROW($A297)-5,FALSE))</f>
        <v>0</v>
      </c>
      <c r="AD297" s="10">
        <f ca="1">IF(AD$5&lt;&gt;"",HLOOKUP(AD$5,Functionalization!$G$6:$R$373,ROW($A297)-5,FALSE),IFERROR(INDEX(AD$337:AD$373,MATCH($F297,$B$337:$B$373,0))/VLOOKUP($F297,$B$337:$BB$373,MATCH(LEFT(TRIM(AD$6),FIND("~",SUBSTITUTE(AD$6,"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297))*HLOOKUP(LEFT(TRIM(AD$6),FIND("~",SUBSTITUTE(AD$6," ","~",LEN(TRIM(AD$6))-LEN(SUBSTITUTE(TRIM(AD$6)," ",""))))-1)&amp;" Total",$B$6:$BB$373,ROW($A297)-5,FALSE))</f>
        <v>0</v>
      </c>
      <c r="AE297" s="10">
        <f ca="1">IF(AE$5&lt;&gt;"",HLOOKUP(AE$5,Functionalization!$G$6:$R$373,ROW($A297)-5,FALSE),IFERROR(INDEX(AE$337:AE$373,MATCH($F297,$B$337:$B$373,0))/VLOOKUP($F297,$B$337:$BB$373,MATCH(LEFT(TRIM(AE$6),FIND("~",SUBSTITUTE(AE$6,"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297))*HLOOKUP(LEFT(TRIM(AE$6),FIND("~",SUBSTITUTE(AE$6," ","~",LEN(TRIM(AE$6))-LEN(SUBSTITUTE(TRIM(AE$6)," ",""))))-1)&amp;" Total",$B$6:$BB$373,ROW($A297)-5,FALSE))</f>
        <v>0</v>
      </c>
      <c r="AF297" s="10">
        <f ca="1">IF(AF$5&lt;&gt;"",HLOOKUP(AF$5,Functionalization!$G$6:$R$373,ROW($A297)-5,FALSE),IFERROR(INDEX(AF$337:AF$373,MATCH($F297,$B$337:$B$373,0))/VLOOKUP($F297,$B$337:$BB$373,MATCH(LEFT(TRIM(AF$6),FIND("~",SUBSTITUTE(AF$6,"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297))*HLOOKUP(LEFT(TRIM(AF$6),FIND("~",SUBSTITUTE(AF$6," ","~",LEN(TRIM(AF$6))-LEN(SUBSTITUTE(TRIM(AF$6)," ",""))))-1)&amp;" Total",$B$6:$BB$373,ROW($A297)-5,FALSE))</f>
        <v>0</v>
      </c>
      <c r="AG297" s="10">
        <f ca="1">IF(AG$5&lt;&gt;"",HLOOKUP(AG$5,Functionalization!$G$6:$R$373,ROW($A297)-5,FALSE),IFERROR(INDEX(AG$337:AG$373,MATCH($F297,$B$337:$B$373,0))/VLOOKUP($F297,$B$337:$BB$373,MATCH(LEFT(TRIM(AG$6),FIND("~",SUBSTITUTE(AG$6,"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297))*HLOOKUP(LEFT(TRIM(AG$6),FIND("~",SUBSTITUTE(AG$6," ","~",LEN(TRIM(AG$6))-LEN(SUBSTITUTE(TRIM(AG$6)," ",""))))-1)&amp;" Total",$B$6:$BB$373,ROW($A297)-5,FALSE))</f>
        <v>0</v>
      </c>
      <c r="AH297" s="10">
        <f ca="1">IF(AH$5&lt;&gt;"",HLOOKUP(AH$5,Functionalization!$G$6:$R$373,ROW($A297)-5,FALSE),IFERROR(INDEX(AH$337:AH$373,MATCH($F297,$B$337:$B$373,0))/VLOOKUP($F297,$B$337:$BB$373,MATCH(LEFT(TRIM(AH$6),FIND("~",SUBSTITUTE(AH$6,"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297))*HLOOKUP(LEFT(TRIM(AH$6),FIND("~",SUBSTITUTE(AH$6," ","~",LEN(TRIM(AH$6))-LEN(SUBSTITUTE(TRIM(AH$6)," ",""))))-1)&amp;" Total",$B$6:$BB$373,ROW($A297)-5,FALSE))</f>
        <v>0</v>
      </c>
      <c r="AI297" s="10">
        <f ca="1">IF(AI$5&lt;&gt;"",HLOOKUP(AI$5,Functionalization!$G$6:$R$373,ROW($A297)-5,FALSE),IFERROR(INDEX(AI$337:AI$373,MATCH($F297,$B$337:$B$373,0))/VLOOKUP($F297,$B$337:$BB$373,MATCH(LEFT(TRIM(AI$6),FIND("~",SUBSTITUTE(AI$6,"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297))*HLOOKUP(LEFT(TRIM(AI$6),FIND("~",SUBSTITUTE(AI$6," ","~",LEN(TRIM(AI$6))-LEN(SUBSTITUTE(TRIM(AI$6)," ",""))))-1)&amp;" Total",$B$6:$BB$373,ROW($A297)-5,FALSE))</f>
        <v>0</v>
      </c>
      <c r="AJ297" s="10">
        <f ca="1">IF(AJ$5&lt;&gt;"",HLOOKUP(AJ$5,Functionalization!$G$6:$R$373,ROW($A297)-5,FALSE),IFERROR(INDEX(AJ$337:AJ$373,MATCH($F297,$B$337:$B$373,0))/VLOOKUP($F297,$B$337:$BB$373,MATCH(LEFT(TRIM(AJ$6),FIND("~",SUBSTITUTE(AJ$6,"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297))*HLOOKUP(LEFT(TRIM(AJ$6),FIND("~",SUBSTITUTE(AJ$6," ","~",LEN(TRIM(AJ$6))-LEN(SUBSTITUTE(TRIM(AJ$6)," ",""))))-1)&amp;" Total",$B$6:$BB$373,ROW($A297)-5,FALSE))</f>
        <v>0</v>
      </c>
      <c r="AK297" s="10">
        <f ca="1">IF(AK$5&lt;&gt;"",HLOOKUP(AK$5,Functionalization!$G$6:$R$373,ROW($A297)-5,FALSE),IFERROR(INDEX(AK$337:AK$373,MATCH($F297,$B$337:$B$373,0))/VLOOKUP($F297,$B$337:$BB$373,MATCH(LEFT(TRIM(AK$6),FIND("~",SUBSTITUTE(AK$6,"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297))*HLOOKUP(LEFT(TRIM(AK$6),FIND("~",SUBSTITUTE(AK$6," ","~",LEN(TRIM(AK$6))-LEN(SUBSTITUTE(TRIM(AK$6)," ",""))))-1)&amp;" Total",$B$6:$BB$373,ROW($A297)-5,FALSE))</f>
        <v>0</v>
      </c>
      <c r="AL297" s="10">
        <f ca="1">IF(AL$5&lt;&gt;"",HLOOKUP(AL$5,Functionalization!$G$6:$R$373,ROW($A297)-5,FALSE),IFERROR(INDEX(AL$337:AL$373,MATCH($F297,$B$337:$B$373,0))/VLOOKUP($F297,$B$337:$BB$373,MATCH(LEFT(TRIM(AL$6),FIND("~",SUBSTITUTE(AL$6,"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297))*HLOOKUP(LEFT(TRIM(AL$6),FIND("~",SUBSTITUTE(AL$6," ","~",LEN(TRIM(AL$6))-LEN(SUBSTITUTE(TRIM(AL$6)," ",""))))-1)&amp;" Total",$B$6:$BB$373,ROW($A297)-5,FALSE))</f>
        <v>0</v>
      </c>
      <c r="AM297" s="10">
        <f ca="1">IF(AM$5&lt;&gt;"",HLOOKUP(AM$5,Functionalization!$G$6:$R$373,ROW($A297)-5,FALSE),IFERROR(INDEX(AM$337:AM$373,MATCH($F297,$B$337:$B$373,0))/VLOOKUP($F297,$B$337:$BB$373,MATCH(LEFT(TRIM(AM$6),FIND("~",SUBSTITUTE(AM$6,"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297))*HLOOKUP(LEFT(TRIM(AM$6),FIND("~",SUBSTITUTE(AM$6," ","~",LEN(TRIM(AM$6))-LEN(SUBSTITUTE(TRIM(AM$6)," ",""))))-1)&amp;" Total",$B$6:$BB$373,ROW($A297)-5,FALSE))</f>
        <v>0</v>
      </c>
      <c r="AN297" s="10">
        <f ca="1">IF(AN$5&lt;&gt;"",HLOOKUP(AN$5,Functionalization!$G$6:$R$373,ROW($A297)-5,FALSE),IFERROR(INDEX(AN$337:AN$373,MATCH($F297,$B$337:$B$373,0))/VLOOKUP($F297,$B$337:$BB$373,MATCH(LEFT(TRIM(AN$6),FIND("~",SUBSTITUTE(AN$6,"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297))*HLOOKUP(LEFT(TRIM(AN$6),FIND("~",SUBSTITUTE(AN$6," ","~",LEN(TRIM(AN$6))-LEN(SUBSTITUTE(TRIM(AN$6)," ",""))))-1)&amp;" Total",$B$6:$BB$373,ROW($A297)-5,FALSE))</f>
        <v>0</v>
      </c>
      <c r="AO297" s="10">
        <f ca="1">IF(AO$5&lt;&gt;"",HLOOKUP(AO$5,Functionalization!$G$6:$R$373,ROW($A297)-5,FALSE),IFERROR(INDEX(AO$337:AO$373,MATCH($F297,$B$337:$B$373,0))/VLOOKUP($F297,$B$337:$BB$373,MATCH(LEFT(TRIM(AO$6),FIND("~",SUBSTITUTE(AO$6,"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297))*HLOOKUP(LEFT(TRIM(AO$6),FIND("~",SUBSTITUTE(AO$6," ","~",LEN(TRIM(AO$6))-LEN(SUBSTITUTE(TRIM(AO$6)," ",""))))-1)&amp;" Total",$B$6:$BB$373,ROW($A297)-5,FALSE))</f>
        <v>0</v>
      </c>
      <c r="AP297" s="10">
        <f ca="1">IF(AP$5&lt;&gt;"",HLOOKUP(AP$5,Functionalization!$G$6:$R$373,ROW($A297)-5,FALSE),IFERROR(INDEX(AP$337:AP$373,MATCH($F297,$B$337:$B$373,0))/VLOOKUP($F297,$B$337:$BB$373,MATCH(LEFT(TRIM(AP$6),FIND("~",SUBSTITUTE(AP$6,"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297))*HLOOKUP(LEFT(TRIM(AP$6),FIND("~",SUBSTITUTE(AP$6," ","~",LEN(TRIM(AP$6))-LEN(SUBSTITUTE(TRIM(AP$6)," ",""))))-1)&amp;" Total",$B$6:$BB$373,ROW($A297)-5,FALSE))</f>
        <v>0</v>
      </c>
      <c r="AQ297" s="10">
        <f ca="1">IF(AQ$5&lt;&gt;"",HLOOKUP(AQ$5,Functionalization!$G$6:$R$373,ROW($A297)-5,FALSE),IFERROR(INDEX(AQ$337:AQ$373,MATCH($F297,$B$337:$B$373,0))/VLOOKUP($F297,$B$337:$BB$373,MATCH(LEFT(TRIM(AQ$6),FIND("~",SUBSTITUTE(AQ$6,"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297))*HLOOKUP(LEFT(TRIM(AQ$6),FIND("~",SUBSTITUTE(AQ$6," ","~",LEN(TRIM(AQ$6))-LEN(SUBSTITUTE(TRIM(AQ$6)," ",""))))-1)&amp;" Total",$B$6:$BB$373,ROW($A297)-5,FALSE))</f>
        <v>0</v>
      </c>
      <c r="AR297" s="10">
        <f ca="1">IF(AR$5&lt;&gt;"",HLOOKUP(AR$5,Functionalization!$G$6:$R$373,ROW($A297)-5,FALSE),IFERROR(INDEX(AR$337:AR$373,MATCH($F297,$B$337:$B$373,0))/VLOOKUP($F297,$B$337:$BB$373,MATCH(LEFT(TRIM(AR$6),FIND("~",SUBSTITUTE(AR$6,"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297))*HLOOKUP(LEFT(TRIM(AR$6),FIND("~",SUBSTITUTE(AR$6," ","~",LEN(TRIM(AR$6))-LEN(SUBSTITUTE(TRIM(AR$6)," ",""))))-1)&amp;" Total",$B$6:$BB$373,ROW($A297)-5,FALSE))</f>
        <v>0</v>
      </c>
      <c r="AS297" s="10">
        <f ca="1">IF(AS$5&lt;&gt;"",HLOOKUP(AS$5,Functionalization!$G$6:$R$373,ROW($A297)-5,FALSE),IFERROR(INDEX(AS$337:AS$373,MATCH($F297,$B$337:$B$373,0))/VLOOKUP($F297,$B$337:$BB$373,MATCH(LEFT(TRIM(AS$6),FIND("~",SUBSTITUTE(AS$6,"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297))*HLOOKUP(LEFT(TRIM(AS$6),FIND("~",SUBSTITUTE(AS$6," ","~",LEN(TRIM(AS$6))-LEN(SUBSTITUTE(TRIM(AS$6)," ",""))))-1)&amp;" Total",$B$6:$BB$373,ROW($A297)-5,FALSE))</f>
        <v>0</v>
      </c>
      <c r="AT297" s="10">
        <f ca="1">IF(AT$5&lt;&gt;"",HLOOKUP(AT$5,Functionalization!$G$6:$R$373,ROW($A297)-5,FALSE),IFERROR(INDEX(AT$337:AT$373,MATCH($F297,$B$337:$B$373,0))/VLOOKUP($F297,$B$337:$BB$373,MATCH(LEFT(TRIM(AT$6),FIND("~",SUBSTITUTE(AT$6,"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297))*HLOOKUP(LEFT(TRIM(AT$6),FIND("~",SUBSTITUTE(AT$6," ","~",LEN(TRIM(AT$6))-LEN(SUBSTITUTE(TRIM(AT$6)," ",""))))-1)&amp;" Total",$B$6:$BB$373,ROW($A297)-5,FALSE))</f>
        <v>0</v>
      </c>
      <c r="AU297" s="10">
        <f ca="1">IF(AU$5&lt;&gt;"",HLOOKUP(AU$5,Functionalization!$G$6:$R$373,ROW($A297)-5,FALSE),IFERROR(INDEX(AU$337:AU$373,MATCH($F297,$B$337:$B$373,0))/VLOOKUP($F297,$B$337:$BB$373,MATCH(LEFT(TRIM(AU$6),FIND("~",SUBSTITUTE(AU$6,"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297))*HLOOKUP(LEFT(TRIM(AU$6),FIND("~",SUBSTITUTE(AU$6," ","~",LEN(TRIM(AU$6))-LEN(SUBSTITUTE(TRIM(AU$6)," ",""))))-1)&amp;" Total",$B$6:$BB$373,ROW($A297)-5,FALSE))</f>
        <v>0</v>
      </c>
      <c r="AV297" s="10">
        <f ca="1">IF(AV$5&lt;&gt;"",HLOOKUP(AV$5,Functionalization!$G$6:$R$373,ROW($A297)-5,FALSE),IFERROR(INDEX(AV$337:AV$373,MATCH($F297,$B$337:$B$373,0))/VLOOKUP($F297,$B$337:$BB$373,MATCH(LEFT(TRIM(AV$6),FIND("~",SUBSTITUTE(AV$6,"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297))*HLOOKUP(LEFT(TRIM(AV$6),FIND("~",SUBSTITUTE(AV$6," ","~",LEN(TRIM(AV$6))-LEN(SUBSTITUTE(TRIM(AV$6)," ",""))))-1)&amp;" Total",$B$6:$BB$373,ROW($A297)-5,FALSE))</f>
        <v>0</v>
      </c>
      <c r="AW297" s="10">
        <f ca="1">IF(AW$5&lt;&gt;"",HLOOKUP(AW$5,Functionalization!$G$6:$R$373,ROW($A297)-5,FALSE),IFERROR(INDEX(AW$337:AW$373,MATCH($F297,$B$337:$B$373,0))/VLOOKUP($F297,$B$337:$BB$373,MATCH(LEFT(TRIM(AW$6),FIND("~",SUBSTITUTE(AW$6,"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297))*HLOOKUP(LEFT(TRIM(AW$6),FIND("~",SUBSTITUTE(AW$6," ","~",LEN(TRIM(AW$6))-LEN(SUBSTITUTE(TRIM(AW$6)," ",""))))-1)&amp;" Total",$B$6:$BB$373,ROW($A297)-5,FALSE))</f>
        <v>0</v>
      </c>
      <c r="AX297" s="10">
        <f ca="1">IF(AX$5&lt;&gt;"",HLOOKUP(AX$5,Functionalization!$G$6:$R$373,ROW($A297)-5,FALSE),IFERROR(INDEX(AX$337:AX$373,MATCH($F297,$B$337:$B$373,0))/VLOOKUP($F297,$B$337:$BB$373,MATCH(LEFT(TRIM(AX$6),FIND("~",SUBSTITUTE(AX$6,"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297))*HLOOKUP(LEFT(TRIM(AX$6),FIND("~",SUBSTITUTE(AX$6," ","~",LEN(TRIM(AX$6))-LEN(SUBSTITUTE(TRIM(AX$6)," ",""))))-1)&amp;" Total",$B$6:$BB$373,ROW($A297)-5,FALSE))</f>
        <v>0</v>
      </c>
      <c r="AY297" s="10">
        <f ca="1">IF(AY$5&lt;&gt;"",HLOOKUP(AY$5,Functionalization!$G$6:$R$373,ROW($A297)-5,FALSE),IFERROR(INDEX(AY$337:AY$373,MATCH($F297,$B$337:$B$373,0))/VLOOKUP($F297,$B$337:$BB$373,MATCH(LEFT(TRIM(AY$6),FIND("~",SUBSTITUTE(AY$6,"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297))*HLOOKUP(LEFT(TRIM(AY$6),FIND("~",SUBSTITUTE(AY$6," ","~",LEN(TRIM(AY$6))-LEN(SUBSTITUTE(TRIM(AY$6)," ",""))))-1)&amp;" Total",$B$6:$BB$373,ROW($A297)-5,FALSE))</f>
        <v>0</v>
      </c>
      <c r="AZ297" s="10">
        <f ca="1">IF(AZ$5&lt;&gt;"",HLOOKUP(AZ$5,Functionalization!$G$6:$R$373,ROW($A297)-5,FALSE),IFERROR(INDEX(AZ$337:AZ$373,MATCH($F297,$B$337:$B$373,0))/VLOOKUP($F297,$B$337:$BB$373,MATCH(LEFT(TRIM(AZ$6),FIND("~",SUBSTITUTE(AZ$6,"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297))*HLOOKUP(LEFT(TRIM(AZ$6),FIND("~",SUBSTITUTE(AZ$6," ","~",LEN(TRIM(AZ$6))-LEN(SUBSTITUTE(TRIM(AZ$6)," ",""))))-1)&amp;" Total",$B$6:$BB$373,ROW($A297)-5,FALSE))</f>
        <v>0</v>
      </c>
      <c r="BA297" s="10">
        <f ca="1">IF(BA$5&lt;&gt;"",HLOOKUP(BA$5,Functionalization!$G$6:$R$373,ROW($A297)-5,FALSE),IFERROR(INDEX(BA$337:BA$373,MATCH($F297,$B$337:$B$373,0))/VLOOKUP($F297,$B$337:$BB$373,MATCH(LEFT(TRIM(BA$6),FIND("~",SUBSTITUTE(BA$6,"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297))*HLOOKUP(LEFT(TRIM(BA$6),FIND("~",SUBSTITUTE(BA$6," ","~",LEN(TRIM(BA$6))-LEN(SUBSTITUTE(TRIM(BA$6)," ",""))))-1)&amp;" Total",$B$6:$BB$373,ROW($A297)-5,FALSE))</f>
        <v>0</v>
      </c>
      <c r="BB297" s="10">
        <f ca="1">IF(BB$5&lt;&gt;"",HLOOKUP(BB$5,Functionalization!$G$6:$R$373,ROW($A297)-5,FALSE),IFERROR(INDEX(BB$337:BB$373,MATCH($F297,$B$337:$B$373,0))/VLOOKUP($F297,$B$337:$BB$373,MATCH(LEFT(TRIM(BB$6),FIND("~",SUBSTITUTE(BB$6,"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297))*HLOOKUP(LEFT(TRIM(BB$6),FIND("~",SUBSTITUTE(BB$6," ","~",LEN(TRIM(BB$6))-LEN(SUBSTITUTE(TRIM(BB$6)," ",""))))-1)&amp;" Total",$B$6:$BB$373,ROW($A297)-5,FALSE))</f>
        <v>0</v>
      </c>
      <c r="BD297">
        <f ca="1">IFERROR(IF(SUMIF($G$6:$BB$6,BD$6&amp;" Total",$G297:$BB297)-(SUMIF($G$6:$BB$6,BD$6&amp;" "&amp;'Input-Func_Class'!$D$22,$G297:$BB297)+IFERROR(SUMIF($G$6:$BB$6,BD$6&amp;" "&amp;'Input-Func_Class'!$E$22,$G297:$BB297),SUMIF($G$6:$BB$6,BD$6&amp;" "&amp;'Input-Func_Class'!$B$24,$G297:$BB297))+SUMIF($G$6:$BB$6,BD$6&amp;" "&amp;'Input-Func_Class'!$F$22,$G297:$BB297))&lt;Check_Limit,0,1),1)</f>
        <v>0</v>
      </c>
      <c r="BE297">
        <f ca="1">IFERROR(IF(SUMIF($G$6:$BB$6,BE$6&amp;" Total",$G297:$BB297)-(SUMIF($G$6:$BB$6,BE$6&amp;" "&amp;'Input-Func_Class'!$D$22,$G297:$BB297)+IFERROR(SUMIF($G$6:$BB$6,BE$6&amp;" "&amp;'Input-Func_Class'!$E$22,$G297:$BB297),SUMIF($G$6:$BB$6,BE$6&amp;" "&amp;'Input-Func_Class'!$B$24,$G297:$BB297))+SUMIF($G$6:$BB$6,BE$6&amp;" "&amp;'Input-Func_Class'!$F$22,$G297:$BB297))&lt;Check_Limit,0,1),1)</f>
        <v>0</v>
      </c>
      <c r="BF297">
        <f ca="1">IFERROR(IF(SUMIF($G$6:$BB$6,BF$6&amp;" Total",$G297:$BB297)-(SUMIF($G$6:$BB$6,BF$6&amp;" "&amp;'Input-Func_Class'!$D$22,$G297:$BB297)+IFERROR(SUMIF($G$6:$BB$6,BF$6&amp;" "&amp;'Input-Func_Class'!$E$22,$G297:$BB297),SUMIF($G$6:$BB$6,BF$6&amp;" "&amp;'Input-Func_Class'!$B$24,$G297:$BB297))+SUMIF($G$6:$BB$6,BF$6&amp;" "&amp;'Input-Func_Class'!$F$22,$G297:$BB297))&lt;Check_Limit,0,1),1)</f>
        <v>0</v>
      </c>
      <c r="BG297">
        <f ca="1">IFERROR(IF(SUMIF($G$6:$BB$6,BG$6&amp;" Total",$G297:$BB297)-(SUMIF($G$6:$BB$6,BG$6&amp;" "&amp;'Input-Func_Class'!$D$22,$G297:$BB297)+IFERROR(SUMIF($G$6:$BB$6,BG$6&amp;" "&amp;'Input-Func_Class'!$E$22,$G297:$BB297),SUMIF($G$6:$BB$6,BG$6&amp;" "&amp;'Input-Func_Class'!$B$24,$G297:$BB297))+SUMIF($G$6:$BB$6,BG$6&amp;" "&amp;'Input-Func_Class'!$F$22,$G297:$BB297))&lt;Check_Limit,0,1),1)</f>
        <v>0</v>
      </c>
      <c r="BH297">
        <f ca="1">IFERROR(IF(SUMIF($G$6:$BB$6,BH$6&amp;" Total",$G297:$BB297)-(SUMIF($G$6:$BB$6,BH$6&amp;" "&amp;'Input-Func_Class'!$D$22,$G297:$BB297)+IFERROR(SUMIF($G$6:$BB$6,BH$6&amp;" "&amp;'Input-Func_Class'!$E$22,$G297:$BB297),SUMIF($G$6:$BB$6,BH$6&amp;" "&amp;'Input-Func_Class'!$B$24,$G297:$BB297))+SUMIF($G$6:$BB$6,BH$6&amp;" "&amp;'Input-Func_Class'!$F$22,$G297:$BB297))&lt;Check_Limit,0,1),1)</f>
        <v>0</v>
      </c>
      <c r="BI297">
        <f ca="1">IFERROR(IF(SUMIF($G$6:$BB$6,BI$6&amp;" Total",$G297:$BB297)-(SUMIF($G$6:$BB$6,BI$6&amp;" "&amp;'Input-Func_Class'!$D$22,$G297:$BB297)+IFERROR(SUMIF($G$6:$BB$6,BI$6&amp;" "&amp;'Input-Func_Class'!$E$22,$G297:$BB297),SUMIF($G$6:$BB$6,BI$6&amp;" "&amp;'Input-Func_Class'!$B$24,$G297:$BB297))+SUMIF($G$6:$BB$6,BI$6&amp;" "&amp;'Input-Func_Class'!$F$22,$G297:$BB297))&lt;Check_Limit,0,1),1)</f>
        <v>0</v>
      </c>
      <c r="BJ297">
        <f ca="1">IFERROR(IF(SUMIF($G$6:$BB$6,BJ$6&amp;" Total",$G297:$BB297)-(SUMIF($G$6:$BB$6,BJ$6&amp;" "&amp;'Input-Func_Class'!$D$22,$G297:$BB297)+IFERROR(SUMIF($G$6:$BB$6,BJ$6&amp;" "&amp;'Input-Func_Class'!$E$22,$G297:$BB297),SUMIF($G$6:$BB$6,BJ$6&amp;" "&amp;'Input-Func_Class'!$B$24,$G297:$BB297))+SUMIF($G$6:$BB$6,BJ$6&amp;" "&amp;'Input-Func_Class'!$F$22,$G297:$BB297))&lt;Check_Limit,0,1),1)</f>
        <v>0</v>
      </c>
      <c r="BK297">
        <f ca="1">IFERROR(IF(SUMIF($G$6:$BB$6,BK$6&amp;" Total",$G297:$BB297)-(SUMIF($G$6:$BB$6,BK$6&amp;" "&amp;'Input-Func_Class'!$D$22,$G297:$BB297)+IFERROR(SUMIF($G$6:$BB$6,BK$6&amp;" "&amp;'Input-Func_Class'!$E$22,$G297:$BB297),SUMIF($G$6:$BB$6,BK$6&amp;" "&amp;'Input-Func_Class'!$B$24,$G297:$BB297))+SUMIF($G$6:$BB$6,BK$6&amp;" "&amp;'Input-Func_Class'!$F$22,$G297:$BB297))&lt;Check_Limit,0,1),1)</f>
        <v>0</v>
      </c>
      <c r="BL297">
        <f ca="1">IFERROR(IF(SUMIF($G$6:$BB$6,BL$6&amp;" Total",$G297:$BB297)-(SUMIF($G$6:$BB$6,BL$6&amp;" "&amp;'Input-Func_Class'!$D$22,$G297:$BB297)+IFERROR(SUMIF($G$6:$BB$6,BL$6&amp;" "&amp;'Input-Func_Class'!$E$22,$G297:$BB297),SUMIF($G$6:$BB$6,BL$6&amp;" "&amp;'Input-Func_Class'!$B$24,$G297:$BB297))+SUMIF($G$6:$BB$6,BL$6&amp;" "&amp;'Input-Func_Class'!$F$22,$G297:$BB297))&lt;Check_Limit,0,1),1)</f>
        <v>0</v>
      </c>
      <c r="BM297">
        <f ca="1">IFERROR(IF(SUMIF($G$6:$BB$6,BM$6&amp;" Total",$G297:$BB297)-(SUMIF($G$6:$BB$6,BM$6&amp;" "&amp;'Input-Func_Class'!$D$22,$G297:$BB297)+IFERROR(SUMIF($G$6:$BB$6,BM$6&amp;" "&amp;'Input-Func_Class'!$E$22,$G297:$BB297),SUMIF($G$6:$BB$6,BM$6&amp;" "&amp;'Input-Func_Class'!$B$24,$G297:$BB297))+SUMIF($G$6:$BB$6,BM$6&amp;" "&amp;'Input-Func_Class'!$F$22,$G297:$BB297))&lt;Check_Limit,0,1),1)</f>
        <v>0</v>
      </c>
      <c r="BN297">
        <f ca="1">IFERROR(IF(SUMIF($G$6:$BB$6,BN$6&amp;" Total",$G297:$BB297)-(SUMIF($G$6:$BB$6,BN$6&amp;" "&amp;'Input-Func_Class'!$D$22,$G297:$BB297)+IFERROR(SUMIF($G$6:$BB$6,BN$6&amp;" "&amp;'Input-Func_Class'!$E$22,$G297:$BB297),SUMIF($G$6:$BB$6,BN$6&amp;" "&amp;'Input-Func_Class'!$B$24,$G297:$BB297))+SUMIF($G$6:$BB$6,BN$6&amp;" "&amp;'Input-Func_Class'!$F$22,$G297:$BB297))&lt;Check_Limit,0,1),1)</f>
        <v>0</v>
      </c>
      <c r="BO297">
        <f ca="1">IFERROR(IF(SUMIF($G$6:$BB$6,BO$6&amp;" Total",$G297:$BB297)-(SUMIF($G$6:$BB$6,BO$6&amp;" "&amp;'Input-Func_Class'!$D$22,$G297:$BB297)+IFERROR(SUMIF($G$6:$BB$6,BO$6&amp;" "&amp;'Input-Func_Class'!$E$22,$G297:$BB297),SUMIF($G$6:$BB$6,BO$6&amp;" "&amp;'Input-Func_Class'!$B$24,$G297:$BB297))+SUMIF($G$6:$BB$6,BO$6&amp;" "&amp;'Input-Func_Class'!$F$22,$G297:$BB297))&lt;Check_Limit,0,1),1)</f>
        <v>0</v>
      </c>
    </row>
    <row r="298" spans="1:67" outlineLevel="1">
      <c r="A298" s="31">
        <f>IF(ISBLANK('Input-Accounts'!A298),"",'Input-Accounts'!A298)</f>
        <v>267</v>
      </c>
      <c r="B298" s="53" t="str">
        <f>IF(ISBLANK('Input-Accounts'!B298),"",'Input-Accounts'!B298)</f>
        <v>TOOLS,SHOP, &amp; GAR EQ-SHOP EQUIP</v>
      </c>
      <c r="C298" s="31">
        <f>IF(ISBLANK('Input-Accounts'!C298),"",'Input-Accounts'!C298)</f>
        <v>394.2</v>
      </c>
      <c r="D298" s="10">
        <f>Functionalization!$D298</f>
        <v>0</v>
      </c>
      <c r="E298" s="10">
        <f t="shared" si="72"/>
        <v>0</v>
      </c>
      <c r="F298" s="3" t="str">
        <f>IF($D298=0,"-",IF('Input-Accounts'!$E298&lt;&gt;0,'Input-Accounts'!$E298,'Input-Accounts'!$G298))</f>
        <v>-</v>
      </c>
      <c r="G298" s="10">
        <f ca="1">IF(G$5&lt;&gt;"",HLOOKUP(G$5,Functionalization!$G$6:$R$373,ROW($A298)-5,FALSE),IFERROR(INDEX(G$337:G$373,MATCH($F298,$B$337:$B$373,0))/VLOOKUP($F298,$B$337:$BB$373,MATCH(LEFT(TRIM(G$6),FIND("~",SUBSTITUTE(G$6,"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298))*HLOOKUP(LEFT(TRIM(G$6),FIND("~",SUBSTITUTE(G$6," ","~",LEN(TRIM(G$6))-LEN(SUBSTITUTE(TRIM(G$6)," ",""))))-1)&amp;" Total",$B$6:$BB$373,ROW($A298)-5,FALSE))</f>
        <v>0</v>
      </c>
      <c r="H298" s="10">
        <f ca="1">IF(H$5&lt;&gt;"",HLOOKUP(H$5,Functionalization!$G$6:$R$373,ROW($A298)-5,FALSE),IFERROR(INDEX(H$337:H$373,MATCH($F298,$B$337:$B$373,0))/VLOOKUP($F298,$B$337:$BB$373,MATCH(LEFT(TRIM(H$6),FIND("~",SUBSTITUTE(H$6,"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298))*HLOOKUP(LEFT(TRIM(H$6),FIND("~",SUBSTITUTE(H$6," ","~",LEN(TRIM(H$6))-LEN(SUBSTITUTE(TRIM(H$6)," ",""))))-1)&amp;" Total",$B$6:$BB$373,ROW($A298)-5,FALSE))</f>
        <v>0</v>
      </c>
      <c r="I298" s="10">
        <f ca="1">IF(I$5&lt;&gt;"",HLOOKUP(I$5,Functionalization!$G$6:$R$373,ROW($A298)-5,FALSE),IFERROR(INDEX(I$337:I$373,MATCH($F298,$B$337:$B$373,0))/VLOOKUP($F298,$B$337:$BB$373,MATCH(LEFT(TRIM(I$6),FIND("~",SUBSTITUTE(I$6,"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298))*HLOOKUP(LEFT(TRIM(I$6),FIND("~",SUBSTITUTE(I$6," ","~",LEN(TRIM(I$6))-LEN(SUBSTITUTE(TRIM(I$6)," ",""))))-1)&amp;" Total",$B$6:$BB$373,ROW($A298)-5,FALSE))</f>
        <v>0</v>
      </c>
      <c r="J298" s="10">
        <f ca="1">IF(J$5&lt;&gt;"",HLOOKUP(J$5,Functionalization!$G$6:$R$373,ROW($A298)-5,FALSE),IFERROR(INDEX(J$337:J$373,MATCH($F298,$B$337:$B$373,0))/VLOOKUP($F298,$B$337:$BB$373,MATCH(LEFT(TRIM(J$6),FIND("~",SUBSTITUTE(J$6,"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298))*HLOOKUP(LEFT(TRIM(J$6),FIND("~",SUBSTITUTE(J$6," ","~",LEN(TRIM(J$6))-LEN(SUBSTITUTE(TRIM(J$6)," ",""))))-1)&amp;" Total",$B$6:$BB$373,ROW($A298)-5,FALSE))</f>
        <v>0</v>
      </c>
      <c r="K298" s="10">
        <f ca="1">IF(K$5&lt;&gt;"",HLOOKUP(K$5,Functionalization!$G$6:$R$373,ROW($A298)-5,FALSE),IFERROR(INDEX(K$337:K$373,MATCH($F298,$B$337:$B$373,0))/VLOOKUP($F298,$B$337:$BB$373,MATCH(LEFT(TRIM(K$6),FIND("~",SUBSTITUTE(K$6,"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298))*HLOOKUP(LEFT(TRIM(K$6),FIND("~",SUBSTITUTE(K$6," ","~",LEN(TRIM(K$6))-LEN(SUBSTITUTE(TRIM(K$6)," ",""))))-1)&amp;" Total",$B$6:$BB$373,ROW($A298)-5,FALSE))</f>
        <v>0</v>
      </c>
      <c r="L298" s="10">
        <f ca="1">IF(L$5&lt;&gt;"",HLOOKUP(L$5,Functionalization!$G$6:$R$373,ROW($A298)-5,FALSE),IFERROR(INDEX(L$337:L$373,MATCH($F298,$B$337:$B$373,0))/VLOOKUP($F298,$B$337:$BB$373,MATCH(LEFT(TRIM(L$6),FIND("~",SUBSTITUTE(L$6,"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298))*HLOOKUP(LEFT(TRIM(L$6),FIND("~",SUBSTITUTE(L$6," ","~",LEN(TRIM(L$6))-LEN(SUBSTITUTE(TRIM(L$6)," ",""))))-1)&amp;" Total",$B$6:$BB$373,ROW($A298)-5,FALSE))</f>
        <v>0</v>
      </c>
      <c r="M298" s="10">
        <f ca="1">IF(M$5&lt;&gt;"",HLOOKUP(M$5,Functionalization!$G$6:$R$373,ROW($A298)-5,FALSE),IFERROR(INDEX(M$337:M$373,MATCH($F298,$B$337:$B$373,0))/VLOOKUP($F298,$B$337:$BB$373,MATCH(LEFT(TRIM(M$6),FIND("~",SUBSTITUTE(M$6,"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298))*HLOOKUP(LEFT(TRIM(M$6),FIND("~",SUBSTITUTE(M$6," ","~",LEN(TRIM(M$6))-LEN(SUBSTITUTE(TRIM(M$6)," ",""))))-1)&amp;" Total",$B$6:$BB$373,ROW($A298)-5,FALSE))</f>
        <v>0</v>
      </c>
      <c r="N298" s="10">
        <f ca="1">IF(N$5&lt;&gt;"",HLOOKUP(N$5,Functionalization!$G$6:$R$373,ROW($A298)-5,FALSE),IFERROR(INDEX(N$337:N$373,MATCH($F298,$B$337:$B$373,0))/VLOOKUP($F298,$B$337:$BB$373,MATCH(LEFT(TRIM(N$6),FIND("~",SUBSTITUTE(N$6,"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298))*HLOOKUP(LEFT(TRIM(N$6),FIND("~",SUBSTITUTE(N$6," ","~",LEN(TRIM(N$6))-LEN(SUBSTITUTE(TRIM(N$6)," ",""))))-1)&amp;" Total",$B$6:$BB$373,ROW($A298)-5,FALSE))</f>
        <v>0</v>
      </c>
      <c r="O298" s="10">
        <f ca="1">IF(O$5&lt;&gt;"",HLOOKUP(O$5,Functionalization!$G$6:$R$373,ROW($A298)-5,FALSE),IFERROR(INDEX(O$337:O$373,MATCH($F298,$B$337:$B$373,0))/VLOOKUP($F298,$B$337:$BB$373,MATCH(LEFT(TRIM(O$6),FIND("~",SUBSTITUTE(O$6,"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298))*HLOOKUP(LEFT(TRIM(O$6),FIND("~",SUBSTITUTE(O$6," ","~",LEN(TRIM(O$6))-LEN(SUBSTITUTE(TRIM(O$6)," ",""))))-1)&amp;" Total",$B$6:$BB$373,ROW($A298)-5,FALSE))</f>
        <v>0</v>
      </c>
      <c r="P298" s="10">
        <f ca="1">IF(P$5&lt;&gt;"",HLOOKUP(P$5,Functionalization!$G$6:$R$373,ROW($A298)-5,FALSE),IFERROR(INDEX(P$337:P$373,MATCH($F298,$B$337:$B$373,0))/VLOOKUP($F298,$B$337:$BB$373,MATCH(LEFT(TRIM(P$6),FIND("~",SUBSTITUTE(P$6,"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298))*HLOOKUP(LEFT(TRIM(P$6),FIND("~",SUBSTITUTE(P$6," ","~",LEN(TRIM(P$6))-LEN(SUBSTITUTE(TRIM(P$6)," ",""))))-1)&amp;" Total",$B$6:$BB$373,ROW($A298)-5,FALSE))</f>
        <v>0</v>
      </c>
      <c r="Q298" s="10">
        <f ca="1">IF(Q$5&lt;&gt;"",HLOOKUP(Q$5,Functionalization!$G$6:$R$373,ROW($A298)-5,FALSE),IFERROR(INDEX(Q$337:Q$373,MATCH($F298,$B$337:$B$373,0))/VLOOKUP($F298,$B$337:$BB$373,MATCH(LEFT(TRIM(Q$6),FIND("~",SUBSTITUTE(Q$6,"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298))*HLOOKUP(LEFT(TRIM(Q$6),FIND("~",SUBSTITUTE(Q$6," ","~",LEN(TRIM(Q$6))-LEN(SUBSTITUTE(TRIM(Q$6)," ",""))))-1)&amp;" Total",$B$6:$BB$373,ROW($A298)-5,FALSE))</f>
        <v>0</v>
      </c>
      <c r="R298" s="10">
        <f ca="1">IF(R$5&lt;&gt;"",HLOOKUP(R$5,Functionalization!$G$6:$R$373,ROW($A298)-5,FALSE),IFERROR(INDEX(R$337:R$373,MATCH($F298,$B$337:$B$373,0))/VLOOKUP($F298,$B$337:$BB$373,MATCH(LEFT(TRIM(R$6),FIND("~",SUBSTITUTE(R$6,"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298))*HLOOKUP(LEFT(TRIM(R$6),FIND("~",SUBSTITUTE(R$6," ","~",LEN(TRIM(R$6))-LEN(SUBSTITUTE(TRIM(R$6)," ",""))))-1)&amp;" Total",$B$6:$BB$373,ROW($A298)-5,FALSE))</f>
        <v>0</v>
      </c>
      <c r="S298" s="10">
        <f ca="1">IF(S$5&lt;&gt;"",HLOOKUP(S$5,Functionalization!$G$6:$R$373,ROW($A298)-5,FALSE),IFERROR(INDEX(S$337:S$373,MATCH($F298,$B$337:$B$373,0))/VLOOKUP($F298,$B$337:$BB$373,MATCH(LEFT(TRIM(S$6),FIND("~",SUBSTITUTE(S$6,"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298))*HLOOKUP(LEFT(TRIM(S$6),FIND("~",SUBSTITUTE(S$6," ","~",LEN(TRIM(S$6))-LEN(SUBSTITUTE(TRIM(S$6)," ",""))))-1)&amp;" Total",$B$6:$BB$373,ROW($A298)-5,FALSE))</f>
        <v>0</v>
      </c>
      <c r="T298" s="10">
        <f ca="1">IF(T$5&lt;&gt;"",HLOOKUP(T$5,Functionalization!$G$6:$R$373,ROW($A298)-5,FALSE),IFERROR(INDEX(T$337:T$373,MATCH($F298,$B$337:$B$373,0))/VLOOKUP($F298,$B$337:$BB$373,MATCH(LEFT(TRIM(T$6),FIND("~",SUBSTITUTE(T$6,"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298))*HLOOKUP(LEFT(TRIM(T$6),FIND("~",SUBSTITUTE(T$6," ","~",LEN(TRIM(T$6))-LEN(SUBSTITUTE(TRIM(T$6)," ",""))))-1)&amp;" Total",$B$6:$BB$373,ROW($A298)-5,FALSE))</f>
        <v>0</v>
      </c>
      <c r="U298" s="10">
        <f ca="1">IF(U$5&lt;&gt;"",HLOOKUP(U$5,Functionalization!$G$6:$R$373,ROW($A298)-5,FALSE),IFERROR(INDEX(U$337:U$373,MATCH($F298,$B$337:$B$373,0))/VLOOKUP($F298,$B$337:$BB$373,MATCH(LEFT(TRIM(U$6),FIND("~",SUBSTITUTE(U$6,"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298))*HLOOKUP(LEFT(TRIM(U$6),FIND("~",SUBSTITUTE(U$6," ","~",LEN(TRIM(U$6))-LEN(SUBSTITUTE(TRIM(U$6)," ",""))))-1)&amp;" Total",$B$6:$BB$373,ROW($A298)-5,FALSE))</f>
        <v>0</v>
      </c>
      <c r="V298" s="10">
        <f ca="1">IF(V$5&lt;&gt;"",HLOOKUP(V$5,Functionalization!$G$6:$R$373,ROW($A298)-5,FALSE),IFERROR(INDEX(V$337:V$373,MATCH($F298,$B$337:$B$373,0))/VLOOKUP($F298,$B$337:$BB$373,MATCH(LEFT(TRIM(V$6),FIND("~",SUBSTITUTE(V$6,"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298))*HLOOKUP(LEFT(TRIM(V$6),FIND("~",SUBSTITUTE(V$6," ","~",LEN(TRIM(V$6))-LEN(SUBSTITUTE(TRIM(V$6)," ",""))))-1)&amp;" Total",$B$6:$BB$373,ROW($A298)-5,FALSE))</f>
        <v>0</v>
      </c>
      <c r="W298" s="10">
        <f ca="1">IF(W$5&lt;&gt;"",HLOOKUP(W$5,Functionalization!$G$6:$R$373,ROW($A298)-5,FALSE),IFERROR(INDEX(W$337:W$373,MATCH($F298,$B$337:$B$373,0))/VLOOKUP($F298,$B$337:$BB$373,MATCH(LEFT(TRIM(W$6),FIND("~",SUBSTITUTE(W$6,"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298))*HLOOKUP(LEFT(TRIM(W$6),FIND("~",SUBSTITUTE(W$6," ","~",LEN(TRIM(W$6))-LEN(SUBSTITUTE(TRIM(W$6)," ",""))))-1)&amp;" Total",$B$6:$BB$373,ROW($A298)-5,FALSE))</f>
        <v>0</v>
      </c>
      <c r="X298" s="10">
        <f ca="1">IF(X$5&lt;&gt;"",HLOOKUP(X$5,Functionalization!$G$6:$R$373,ROW($A298)-5,FALSE),IFERROR(INDEX(X$337:X$373,MATCH($F298,$B$337:$B$373,0))/VLOOKUP($F298,$B$337:$BB$373,MATCH(LEFT(TRIM(X$6),FIND("~",SUBSTITUTE(X$6,"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298))*HLOOKUP(LEFT(TRIM(X$6),FIND("~",SUBSTITUTE(X$6," ","~",LEN(TRIM(X$6))-LEN(SUBSTITUTE(TRIM(X$6)," ",""))))-1)&amp;" Total",$B$6:$BB$373,ROW($A298)-5,FALSE))</f>
        <v>0</v>
      </c>
      <c r="Y298" s="10">
        <f ca="1">IF(Y$5&lt;&gt;"",HLOOKUP(Y$5,Functionalization!$G$6:$R$373,ROW($A298)-5,FALSE),IFERROR(INDEX(Y$337:Y$373,MATCH($F298,$B$337:$B$373,0))/VLOOKUP($F298,$B$337:$BB$373,MATCH(LEFT(TRIM(Y$6),FIND("~",SUBSTITUTE(Y$6,"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298))*HLOOKUP(LEFT(TRIM(Y$6),FIND("~",SUBSTITUTE(Y$6," ","~",LEN(TRIM(Y$6))-LEN(SUBSTITUTE(TRIM(Y$6)," ",""))))-1)&amp;" Total",$B$6:$BB$373,ROW($A298)-5,FALSE))</f>
        <v>0</v>
      </c>
      <c r="Z298" s="10">
        <f ca="1">IF(Z$5&lt;&gt;"",HLOOKUP(Z$5,Functionalization!$G$6:$R$373,ROW($A298)-5,FALSE),IFERROR(INDEX(Z$337:Z$373,MATCH($F298,$B$337:$B$373,0))/VLOOKUP($F298,$B$337:$BB$373,MATCH(LEFT(TRIM(Z$6),FIND("~",SUBSTITUTE(Z$6,"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298))*HLOOKUP(LEFT(TRIM(Z$6),FIND("~",SUBSTITUTE(Z$6," ","~",LEN(TRIM(Z$6))-LEN(SUBSTITUTE(TRIM(Z$6)," ",""))))-1)&amp;" Total",$B$6:$BB$373,ROW($A298)-5,FALSE))</f>
        <v>0</v>
      </c>
      <c r="AA298" s="10">
        <f ca="1">IF(AA$5&lt;&gt;"",HLOOKUP(AA$5,Functionalization!$G$6:$R$373,ROW($A298)-5,FALSE),IFERROR(INDEX(AA$337:AA$373,MATCH($F298,$B$337:$B$373,0))/VLOOKUP($F298,$B$337:$BB$373,MATCH(LEFT(TRIM(AA$6),FIND("~",SUBSTITUTE(AA$6,"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298))*HLOOKUP(LEFT(TRIM(AA$6),FIND("~",SUBSTITUTE(AA$6," ","~",LEN(TRIM(AA$6))-LEN(SUBSTITUTE(TRIM(AA$6)," ",""))))-1)&amp;" Total",$B$6:$BB$373,ROW($A298)-5,FALSE))</f>
        <v>0</v>
      </c>
      <c r="AB298" s="10">
        <f ca="1">IF(AB$5&lt;&gt;"",HLOOKUP(AB$5,Functionalization!$G$6:$R$373,ROW($A298)-5,FALSE),IFERROR(INDEX(AB$337:AB$373,MATCH($F298,$B$337:$B$373,0))/VLOOKUP($F298,$B$337:$BB$373,MATCH(LEFT(TRIM(AB$6),FIND("~",SUBSTITUTE(AB$6,"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298))*HLOOKUP(LEFT(TRIM(AB$6),FIND("~",SUBSTITUTE(AB$6," ","~",LEN(TRIM(AB$6))-LEN(SUBSTITUTE(TRIM(AB$6)," ",""))))-1)&amp;" Total",$B$6:$BB$373,ROW($A298)-5,FALSE))</f>
        <v>0</v>
      </c>
      <c r="AC298" s="10">
        <f ca="1">IF(AC$5&lt;&gt;"",HLOOKUP(AC$5,Functionalization!$G$6:$R$373,ROW($A298)-5,FALSE),IFERROR(INDEX(AC$337:AC$373,MATCH($F298,$B$337:$B$373,0))/VLOOKUP($F298,$B$337:$BB$373,MATCH(LEFT(TRIM(AC$6),FIND("~",SUBSTITUTE(AC$6,"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298))*HLOOKUP(LEFT(TRIM(AC$6),FIND("~",SUBSTITUTE(AC$6," ","~",LEN(TRIM(AC$6))-LEN(SUBSTITUTE(TRIM(AC$6)," ",""))))-1)&amp;" Total",$B$6:$BB$373,ROW($A298)-5,FALSE))</f>
        <v>0</v>
      </c>
      <c r="AD298" s="10">
        <f ca="1">IF(AD$5&lt;&gt;"",HLOOKUP(AD$5,Functionalization!$G$6:$R$373,ROW($A298)-5,FALSE),IFERROR(INDEX(AD$337:AD$373,MATCH($F298,$B$337:$B$373,0))/VLOOKUP($F298,$B$337:$BB$373,MATCH(LEFT(TRIM(AD$6),FIND("~",SUBSTITUTE(AD$6,"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298))*HLOOKUP(LEFT(TRIM(AD$6),FIND("~",SUBSTITUTE(AD$6," ","~",LEN(TRIM(AD$6))-LEN(SUBSTITUTE(TRIM(AD$6)," ",""))))-1)&amp;" Total",$B$6:$BB$373,ROW($A298)-5,FALSE))</f>
        <v>0</v>
      </c>
      <c r="AE298" s="10">
        <f ca="1">IF(AE$5&lt;&gt;"",HLOOKUP(AE$5,Functionalization!$G$6:$R$373,ROW($A298)-5,FALSE),IFERROR(INDEX(AE$337:AE$373,MATCH($F298,$B$337:$B$373,0))/VLOOKUP($F298,$B$337:$BB$373,MATCH(LEFT(TRIM(AE$6),FIND("~",SUBSTITUTE(AE$6,"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298))*HLOOKUP(LEFT(TRIM(AE$6),FIND("~",SUBSTITUTE(AE$6," ","~",LEN(TRIM(AE$6))-LEN(SUBSTITUTE(TRIM(AE$6)," ",""))))-1)&amp;" Total",$B$6:$BB$373,ROW($A298)-5,FALSE))</f>
        <v>0</v>
      </c>
      <c r="AF298" s="10">
        <f ca="1">IF(AF$5&lt;&gt;"",HLOOKUP(AF$5,Functionalization!$G$6:$R$373,ROW($A298)-5,FALSE),IFERROR(INDEX(AF$337:AF$373,MATCH($F298,$B$337:$B$373,0))/VLOOKUP($F298,$B$337:$BB$373,MATCH(LEFT(TRIM(AF$6),FIND("~",SUBSTITUTE(AF$6,"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298))*HLOOKUP(LEFT(TRIM(AF$6),FIND("~",SUBSTITUTE(AF$6," ","~",LEN(TRIM(AF$6))-LEN(SUBSTITUTE(TRIM(AF$6)," ",""))))-1)&amp;" Total",$B$6:$BB$373,ROW($A298)-5,FALSE))</f>
        <v>0</v>
      </c>
      <c r="AG298" s="10">
        <f ca="1">IF(AG$5&lt;&gt;"",HLOOKUP(AG$5,Functionalization!$G$6:$R$373,ROW($A298)-5,FALSE),IFERROR(INDEX(AG$337:AG$373,MATCH($F298,$B$337:$B$373,0))/VLOOKUP($F298,$B$337:$BB$373,MATCH(LEFT(TRIM(AG$6),FIND("~",SUBSTITUTE(AG$6,"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298))*HLOOKUP(LEFT(TRIM(AG$6),FIND("~",SUBSTITUTE(AG$6," ","~",LEN(TRIM(AG$6))-LEN(SUBSTITUTE(TRIM(AG$6)," ",""))))-1)&amp;" Total",$B$6:$BB$373,ROW($A298)-5,FALSE))</f>
        <v>0</v>
      </c>
      <c r="AH298" s="10">
        <f ca="1">IF(AH$5&lt;&gt;"",HLOOKUP(AH$5,Functionalization!$G$6:$R$373,ROW($A298)-5,FALSE),IFERROR(INDEX(AH$337:AH$373,MATCH($F298,$B$337:$B$373,0))/VLOOKUP($F298,$B$337:$BB$373,MATCH(LEFT(TRIM(AH$6),FIND("~",SUBSTITUTE(AH$6,"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298))*HLOOKUP(LEFT(TRIM(AH$6),FIND("~",SUBSTITUTE(AH$6," ","~",LEN(TRIM(AH$6))-LEN(SUBSTITUTE(TRIM(AH$6)," ",""))))-1)&amp;" Total",$B$6:$BB$373,ROW($A298)-5,FALSE))</f>
        <v>0</v>
      </c>
      <c r="AI298" s="10">
        <f ca="1">IF(AI$5&lt;&gt;"",HLOOKUP(AI$5,Functionalization!$G$6:$R$373,ROW($A298)-5,FALSE),IFERROR(INDEX(AI$337:AI$373,MATCH($F298,$B$337:$B$373,0))/VLOOKUP($F298,$B$337:$BB$373,MATCH(LEFT(TRIM(AI$6),FIND("~",SUBSTITUTE(AI$6,"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298))*HLOOKUP(LEFT(TRIM(AI$6),FIND("~",SUBSTITUTE(AI$6," ","~",LEN(TRIM(AI$6))-LEN(SUBSTITUTE(TRIM(AI$6)," ",""))))-1)&amp;" Total",$B$6:$BB$373,ROW($A298)-5,FALSE))</f>
        <v>0</v>
      </c>
      <c r="AJ298" s="10">
        <f ca="1">IF(AJ$5&lt;&gt;"",HLOOKUP(AJ$5,Functionalization!$G$6:$R$373,ROW($A298)-5,FALSE),IFERROR(INDEX(AJ$337:AJ$373,MATCH($F298,$B$337:$B$373,0))/VLOOKUP($F298,$B$337:$BB$373,MATCH(LEFT(TRIM(AJ$6),FIND("~",SUBSTITUTE(AJ$6,"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298))*HLOOKUP(LEFT(TRIM(AJ$6),FIND("~",SUBSTITUTE(AJ$6," ","~",LEN(TRIM(AJ$6))-LEN(SUBSTITUTE(TRIM(AJ$6)," ",""))))-1)&amp;" Total",$B$6:$BB$373,ROW($A298)-5,FALSE))</f>
        <v>0</v>
      </c>
      <c r="AK298" s="10">
        <f ca="1">IF(AK$5&lt;&gt;"",HLOOKUP(AK$5,Functionalization!$G$6:$R$373,ROW($A298)-5,FALSE),IFERROR(INDEX(AK$337:AK$373,MATCH($F298,$B$337:$B$373,0))/VLOOKUP($F298,$B$337:$BB$373,MATCH(LEFT(TRIM(AK$6),FIND("~",SUBSTITUTE(AK$6,"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298))*HLOOKUP(LEFT(TRIM(AK$6),FIND("~",SUBSTITUTE(AK$6," ","~",LEN(TRIM(AK$6))-LEN(SUBSTITUTE(TRIM(AK$6)," ",""))))-1)&amp;" Total",$B$6:$BB$373,ROW($A298)-5,FALSE))</f>
        <v>0</v>
      </c>
      <c r="AL298" s="10">
        <f ca="1">IF(AL$5&lt;&gt;"",HLOOKUP(AL$5,Functionalization!$G$6:$R$373,ROW($A298)-5,FALSE),IFERROR(INDEX(AL$337:AL$373,MATCH($F298,$B$337:$B$373,0))/VLOOKUP($F298,$B$337:$BB$373,MATCH(LEFT(TRIM(AL$6),FIND("~",SUBSTITUTE(AL$6,"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298))*HLOOKUP(LEFT(TRIM(AL$6),FIND("~",SUBSTITUTE(AL$6," ","~",LEN(TRIM(AL$6))-LEN(SUBSTITUTE(TRIM(AL$6)," ",""))))-1)&amp;" Total",$B$6:$BB$373,ROW($A298)-5,FALSE))</f>
        <v>0</v>
      </c>
      <c r="AM298" s="10">
        <f ca="1">IF(AM$5&lt;&gt;"",HLOOKUP(AM$5,Functionalization!$G$6:$R$373,ROW($A298)-5,FALSE),IFERROR(INDEX(AM$337:AM$373,MATCH($F298,$B$337:$B$373,0))/VLOOKUP($F298,$B$337:$BB$373,MATCH(LEFT(TRIM(AM$6),FIND("~",SUBSTITUTE(AM$6,"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298))*HLOOKUP(LEFT(TRIM(AM$6),FIND("~",SUBSTITUTE(AM$6," ","~",LEN(TRIM(AM$6))-LEN(SUBSTITUTE(TRIM(AM$6)," ",""))))-1)&amp;" Total",$B$6:$BB$373,ROW($A298)-5,FALSE))</f>
        <v>0</v>
      </c>
      <c r="AN298" s="10">
        <f ca="1">IF(AN$5&lt;&gt;"",HLOOKUP(AN$5,Functionalization!$G$6:$R$373,ROW($A298)-5,FALSE),IFERROR(INDEX(AN$337:AN$373,MATCH($F298,$B$337:$B$373,0))/VLOOKUP($F298,$B$337:$BB$373,MATCH(LEFT(TRIM(AN$6),FIND("~",SUBSTITUTE(AN$6,"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298))*HLOOKUP(LEFT(TRIM(AN$6),FIND("~",SUBSTITUTE(AN$6," ","~",LEN(TRIM(AN$6))-LEN(SUBSTITUTE(TRIM(AN$6)," ",""))))-1)&amp;" Total",$B$6:$BB$373,ROW($A298)-5,FALSE))</f>
        <v>0</v>
      </c>
      <c r="AO298" s="10">
        <f ca="1">IF(AO$5&lt;&gt;"",HLOOKUP(AO$5,Functionalization!$G$6:$R$373,ROW($A298)-5,FALSE),IFERROR(INDEX(AO$337:AO$373,MATCH($F298,$B$337:$B$373,0))/VLOOKUP($F298,$B$337:$BB$373,MATCH(LEFT(TRIM(AO$6),FIND("~",SUBSTITUTE(AO$6,"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298))*HLOOKUP(LEFT(TRIM(AO$6),FIND("~",SUBSTITUTE(AO$6," ","~",LEN(TRIM(AO$6))-LEN(SUBSTITUTE(TRIM(AO$6)," ",""))))-1)&amp;" Total",$B$6:$BB$373,ROW($A298)-5,FALSE))</f>
        <v>0</v>
      </c>
      <c r="AP298" s="10">
        <f ca="1">IF(AP$5&lt;&gt;"",HLOOKUP(AP$5,Functionalization!$G$6:$R$373,ROW($A298)-5,FALSE),IFERROR(INDEX(AP$337:AP$373,MATCH($F298,$B$337:$B$373,0))/VLOOKUP($F298,$B$337:$BB$373,MATCH(LEFT(TRIM(AP$6),FIND("~",SUBSTITUTE(AP$6,"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298))*HLOOKUP(LEFT(TRIM(AP$6),FIND("~",SUBSTITUTE(AP$6," ","~",LEN(TRIM(AP$6))-LEN(SUBSTITUTE(TRIM(AP$6)," ",""))))-1)&amp;" Total",$B$6:$BB$373,ROW($A298)-5,FALSE))</f>
        <v>0</v>
      </c>
      <c r="AQ298" s="10">
        <f ca="1">IF(AQ$5&lt;&gt;"",HLOOKUP(AQ$5,Functionalization!$G$6:$R$373,ROW($A298)-5,FALSE),IFERROR(INDEX(AQ$337:AQ$373,MATCH($F298,$B$337:$B$373,0))/VLOOKUP($F298,$B$337:$BB$373,MATCH(LEFT(TRIM(AQ$6),FIND("~",SUBSTITUTE(AQ$6,"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298))*HLOOKUP(LEFT(TRIM(AQ$6),FIND("~",SUBSTITUTE(AQ$6," ","~",LEN(TRIM(AQ$6))-LEN(SUBSTITUTE(TRIM(AQ$6)," ",""))))-1)&amp;" Total",$B$6:$BB$373,ROW($A298)-5,FALSE))</f>
        <v>0</v>
      </c>
      <c r="AR298" s="10">
        <f ca="1">IF(AR$5&lt;&gt;"",HLOOKUP(AR$5,Functionalization!$G$6:$R$373,ROW($A298)-5,FALSE),IFERROR(INDEX(AR$337:AR$373,MATCH($F298,$B$337:$B$373,0))/VLOOKUP($F298,$B$337:$BB$373,MATCH(LEFT(TRIM(AR$6),FIND("~",SUBSTITUTE(AR$6,"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298))*HLOOKUP(LEFT(TRIM(AR$6),FIND("~",SUBSTITUTE(AR$6," ","~",LEN(TRIM(AR$6))-LEN(SUBSTITUTE(TRIM(AR$6)," ",""))))-1)&amp;" Total",$B$6:$BB$373,ROW($A298)-5,FALSE))</f>
        <v>0</v>
      </c>
      <c r="AS298" s="10">
        <f ca="1">IF(AS$5&lt;&gt;"",HLOOKUP(AS$5,Functionalization!$G$6:$R$373,ROW($A298)-5,FALSE),IFERROR(INDEX(AS$337:AS$373,MATCH($F298,$B$337:$B$373,0))/VLOOKUP($F298,$B$337:$BB$373,MATCH(LEFT(TRIM(AS$6),FIND("~",SUBSTITUTE(AS$6,"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298))*HLOOKUP(LEFT(TRIM(AS$6),FIND("~",SUBSTITUTE(AS$6," ","~",LEN(TRIM(AS$6))-LEN(SUBSTITUTE(TRIM(AS$6)," ",""))))-1)&amp;" Total",$B$6:$BB$373,ROW($A298)-5,FALSE))</f>
        <v>0</v>
      </c>
      <c r="AT298" s="10">
        <f ca="1">IF(AT$5&lt;&gt;"",HLOOKUP(AT$5,Functionalization!$G$6:$R$373,ROW($A298)-5,FALSE),IFERROR(INDEX(AT$337:AT$373,MATCH($F298,$B$337:$B$373,0))/VLOOKUP($F298,$B$337:$BB$373,MATCH(LEFT(TRIM(AT$6),FIND("~",SUBSTITUTE(AT$6,"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298))*HLOOKUP(LEFT(TRIM(AT$6),FIND("~",SUBSTITUTE(AT$6," ","~",LEN(TRIM(AT$6))-LEN(SUBSTITUTE(TRIM(AT$6)," ",""))))-1)&amp;" Total",$B$6:$BB$373,ROW($A298)-5,FALSE))</f>
        <v>0</v>
      </c>
      <c r="AU298" s="10">
        <f ca="1">IF(AU$5&lt;&gt;"",HLOOKUP(AU$5,Functionalization!$G$6:$R$373,ROW($A298)-5,FALSE),IFERROR(INDEX(AU$337:AU$373,MATCH($F298,$B$337:$B$373,0))/VLOOKUP($F298,$B$337:$BB$373,MATCH(LEFT(TRIM(AU$6),FIND("~",SUBSTITUTE(AU$6,"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298))*HLOOKUP(LEFT(TRIM(AU$6),FIND("~",SUBSTITUTE(AU$6," ","~",LEN(TRIM(AU$6))-LEN(SUBSTITUTE(TRIM(AU$6)," ",""))))-1)&amp;" Total",$B$6:$BB$373,ROW($A298)-5,FALSE))</f>
        <v>0</v>
      </c>
      <c r="AV298" s="10">
        <f ca="1">IF(AV$5&lt;&gt;"",HLOOKUP(AV$5,Functionalization!$G$6:$R$373,ROW($A298)-5,FALSE),IFERROR(INDEX(AV$337:AV$373,MATCH($F298,$B$337:$B$373,0))/VLOOKUP($F298,$B$337:$BB$373,MATCH(LEFT(TRIM(AV$6),FIND("~",SUBSTITUTE(AV$6,"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298))*HLOOKUP(LEFT(TRIM(AV$6),FIND("~",SUBSTITUTE(AV$6," ","~",LEN(TRIM(AV$6))-LEN(SUBSTITUTE(TRIM(AV$6)," ",""))))-1)&amp;" Total",$B$6:$BB$373,ROW($A298)-5,FALSE))</f>
        <v>0</v>
      </c>
      <c r="AW298" s="10">
        <f ca="1">IF(AW$5&lt;&gt;"",HLOOKUP(AW$5,Functionalization!$G$6:$R$373,ROW($A298)-5,FALSE),IFERROR(INDEX(AW$337:AW$373,MATCH($F298,$B$337:$B$373,0))/VLOOKUP($F298,$B$337:$BB$373,MATCH(LEFT(TRIM(AW$6),FIND("~",SUBSTITUTE(AW$6,"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298))*HLOOKUP(LEFT(TRIM(AW$6),FIND("~",SUBSTITUTE(AW$6," ","~",LEN(TRIM(AW$6))-LEN(SUBSTITUTE(TRIM(AW$6)," ",""))))-1)&amp;" Total",$B$6:$BB$373,ROW($A298)-5,FALSE))</f>
        <v>0</v>
      </c>
      <c r="AX298" s="10">
        <f ca="1">IF(AX$5&lt;&gt;"",HLOOKUP(AX$5,Functionalization!$G$6:$R$373,ROW($A298)-5,FALSE),IFERROR(INDEX(AX$337:AX$373,MATCH($F298,$B$337:$B$373,0))/VLOOKUP($F298,$B$337:$BB$373,MATCH(LEFT(TRIM(AX$6),FIND("~",SUBSTITUTE(AX$6,"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298))*HLOOKUP(LEFT(TRIM(AX$6),FIND("~",SUBSTITUTE(AX$6," ","~",LEN(TRIM(AX$6))-LEN(SUBSTITUTE(TRIM(AX$6)," ",""))))-1)&amp;" Total",$B$6:$BB$373,ROW($A298)-5,FALSE))</f>
        <v>0</v>
      </c>
      <c r="AY298" s="10">
        <f ca="1">IF(AY$5&lt;&gt;"",HLOOKUP(AY$5,Functionalization!$G$6:$R$373,ROW($A298)-5,FALSE),IFERROR(INDEX(AY$337:AY$373,MATCH($F298,$B$337:$B$373,0))/VLOOKUP($F298,$B$337:$BB$373,MATCH(LEFT(TRIM(AY$6),FIND("~",SUBSTITUTE(AY$6,"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298))*HLOOKUP(LEFT(TRIM(AY$6),FIND("~",SUBSTITUTE(AY$6," ","~",LEN(TRIM(AY$6))-LEN(SUBSTITUTE(TRIM(AY$6)," ",""))))-1)&amp;" Total",$B$6:$BB$373,ROW($A298)-5,FALSE))</f>
        <v>0</v>
      </c>
      <c r="AZ298" s="10">
        <f ca="1">IF(AZ$5&lt;&gt;"",HLOOKUP(AZ$5,Functionalization!$G$6:$R$373,ROW($A298)-5,FALSE),IFERROR(INDEX(AZ$337:AZ$373,MATCH($F298,$B$337:$B$373,0))/VLOOKUP($F298,$B$337:$BB$373,MATCH(LEFT(TRIM(AZ$6),FIND("~",SUBSTITUTE(AZ$6,"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298))*HLOOKUP(LEFT(TRIM(AZ$6),FIND("~",SUBSTITUTE(AZ$6," ","~",LEN(TRIM(AZ$6))-LEN(SUBSTITUTE(TRIM(AZ$6)," ",""))))-1)&amp;" Total",$B$6:$BB$373,ROW($A298)-5,FALSE))</f>
        <v>0</v>
      </c>
      <c r="BA298" s="10">
        <f ca="1">IF(BA$5&lt;&gt;"",HLOOKUP(BA$5,Functionalization!$G$6:$R$373,ROW($A298)-5,FALSE),IFERROR(INDEX(BA$337:BA$373,MATCH($F298,$B$337:$B$373,0))/VLOOKUP($F298,$B$337:$BB$373,MATCH(LEFT(TRIM(BA$6),FIND("~",SUBSTITUTE(BA$6,"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298))*HLOOKUP(LEFT(TRIM(BA$6),FIND("~",SUBSTITUTE(BA$6," ","~",LEN(TRIM(BA$6))-LEN(SUBSTITUTE(TRIM(BA$6)," ",""))))-1)&amp;" Total",$B$6:$BB$373,ROW($A298)-5,FALSE))</f>
        <v>0</v>
      </c>
      <c r="BB298" s="10">
        <f ca="1">IF(BB$5&lt;&gt;"",HLOOKUP(BB$5,Functionalization!$G$6:$R$373,ROW($A298)-5,FALSE),IFERROR(INDEX(BB$337:BB$373,MATCH($F298,$B$337:$B$373,0))/VLOOKUP($F298,$B$337:$BB$373,MATCH(LEFT(TRIM(BB$6),FIND("~",SUBSTITUTE(BB$6,"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298))*HLOOKUP(LEFT(TRIM(BB$6),FIND("~",SUBSTITUTE(BB$6," ","~",LEN(TRIM(BB$6))-LEN(SUBSTITUTE(TRIM(BB$6)," ",""))))-1)&amp;" Total",$B$6:$BB$373,ROW($A298)-5,FALSE))</f>
        <v>0</v>
      </c>
      <c r="BD298">
        <f ca="1">IFERROR(IF(SUMIF($G$6:$BB$6,BD$6&amp;" Total",$G298:$BB298)-(SUMIF($G$6:$BB$6,BD$6&amp;" "&amp;'Input-Func_Class'!$D$22,$G298:$BB298)+IFERROR(SUMIF($G$6:$BB$6,BD$6&amp;" "&amp;'Input-Func_Class'!$E$22,$G298:$BB298),SUMIF($G$6:$BB$6,BD$6&amp;" "&amp;'Input-Func_Class'!$B$24,$G298:$BB298))+SUMIF($G$6:$BB$6,BD$6&amp;" "&amp;'Input-Func_Class'!$F$22,$G298:$BB298))&lt;Check_Limit,0,1),1)</f>
        <v>0</v>
      </c>
      <c r="BE298">
        <f ca="1">IFERROR(IF(SUMIF($G$6:$BB$6,BE$6&amp;" Total",$G298:$BB298)-(SUMIF($G$6:$BB$6,BE$6&amp;" "&amp;'Input-Func_Class'!$D$22,$G298:$BB298)+IFERROR(SUMIF($G$6:$BB$6,BE$6&amp;" "&amp;'Input-Func_Class'!$E$22,$G298:$BB298),SUMIF($G$6:$BB$6,BE$6&amp;" "&amp;'Input-Func_Class'!$B$24,$G298:$BB298))+SUMIF($G$6:$BB$6,BE$6&amp;" "&amp;'Input-Func_Class'!$F$22,$G298:$BB298))&lt;Check_Limit,0,1),1)</f>
        <v>0</v>
      </c>
      <c r="BF298">
        <f ca="1">IFERROR(IF(SUMIF($G$6:$BB$6,BF$6&amp;" Total",$G298:$BB298)-(SUMIF($G$6:$BB$6,BF$6&amp;" "&amp;'Input-Func_Class'!$D$22,$G298:$BB298)+IFERROR(SUMIF($G$6:$BB$6,BF$6&amp;" "&amp;'Input-Func_Class'!$E$22,$G298:$BB298),SUMIF($G$6:$BB$6,BF$6&amp;" "&amp;'Input-Func_Class'!$B$24,$G298:$BB298))+SUMIF($G$6:$BB$6,BF$6&amp;" "&amp;'Input-Func_Class'!$F$22,$G298:$BB298))&lt;Check_Limit,0,1),1)</f>
        <v>0</v>
      </c>
      <c r="BG298">
        <f ca="1">IFERROR(IF(SUMIF($G$6:$BB$6,BG$6&amp;" Total",$G298:$BB298)-(SUMIF($G$6:$BB$6,BG$6&amp;" "&amp;'Input-Func_Class'!$D$22,$G298:$BB298)+IFERROR(SUMIF($G$6:$BB$6,BG$6&amp;" "&amp;'Input-Func_Class'!$E$22,$G298:$BB298),SUMIF($G$6:$BB$6,BG$6&amp;" "&amp;'Input-Func_Class'!$B$24,$G298:$BB298))+SUMIF($G$6:$BB$6,BG$6&amp;" "&amp;'Input-Func_Class'!$F$22,$G298:$BB298))&lt;Check_Limit,0,1),1)</f>
        <v>0</v>
      </c>
      <c r="BH298">
        <f ca="1">IFERROR(IF(SUMIF($G$6:$BB$6,BH$6&amp;" Total",$G298:$BB298)-(SUMIF($G$6:$BB$6,BH$6&amp;" "&amp;'Input-Func_Class'!$D$22,$G298:$BB298)+IFERROR(SUMIF($G$6:$BB$6,BH$6&amp;" "&amp;'Input-Func_Class'!$E$22,$G298:$BB298),SUMIF($G$6:$BB$6,BH$6&amp;" "&amp;'Input-Func_Class'!$B$24,$G298:$BB298))+SUMIF($G$6:$BB$6,BH$6&amp;" "&amp;'Input-Func_Class'!$F$22,$G298:$BB298))&lt;Check_Limit,0,1),1)</f>
        <v>0</v>
      </c>
      <c r="BI298">
        <f ca="1">IFERROR(IF(SUMIF($G$6:$BB$6,BI$6&amp;" Total",$G298:$BB298)-(SUMIF($G$6:$BB$6,BI$6&amp;" "&amp;'Input-Func_Class'!$D$22,$G298:$BB298)+IFERROR(SUMIF($G$6:$BB$6,BI$6&amp;" "&amp;'Input-Func_Class'!$E$22,$G298:$BB298),SUMIF($G$6:$BB$6,BI$6&amp;" "&amp;'Input-Func_Class'!$B$24,$G298:$BB298))+SUMIF($G$6:$BB$6,BI$6&amp;" "&amp;'Input-Func_Class'!$F$22,$G298:$BB298))&lt;Check_Limit,0,1),1)</f>
        <v>0</v>
      </c>
      <c r="BJ298">
        <f ca="1">IFERROR(IF(SUMIF($G$6:$BB$6,BJ$6&amp;" Total",$G298:$BB298)-(SUMIF($G$6:$BB$6,BJ$6&amp;" "&amp;'Input-Func_Class'!$D$22,$G298:$BB298)+IFERROR(SUMIF($G$6:$BB$6,BJ$6&amp;" "&amp;'Input-Func_Class'!$E$22,$G298:$BB298),SUMIF($G$6:$BB$6,BJ$6&amp;" "&amp;'Input-Func_Class'!$B$24,$G298:$BB298))+SUMIF($G$6:$BB$6,BJ$6&amp;" "&amp;'Input-Func_Class'!$F$22,$G298:$BB298))&lt;Check_Limit,0,1),1)</f>
        <v>0</v>
      </c>
      <c r="BK298">
        <f ca="1">IFERROR(IF(SUMIF($G$6:$BB$6,BK$6&amp;" Total",$G298:$BB298)-(SUMIF($G$6:$BB$6,BK$6&amp;" "&amp;'Input-Func_Class'!$D$22,$G298:$BB298)+IFERROR(SUMIF($G$6:$BB$6,BK$6&amp;" "&amp;'Input-Func_Class'!$E$22,$G298:$BB298),SUMIF($G$6:$BB$6,BK$6&amp;" "&amp;'Input-Func_Class'!$B$24,$G298:$BB298))+SUMIF($G$6:$BB$6,BK$6&amp;" "&amp;'Input-Func_Class'!$F$22,$G298:$BB298))&lt;Check_Limit,0,1),1)</f>
        <v>0</v>
      </c>
      <c r="BL298">
        <f ca="1">IFERROR(IF(SUMIF($G$6:$BB$6,BL$6&amp;" Total",$G298:$BB298)-(SUMIF($G$6:$BB$6,BL$6&amp;" "&amp;'Input-Func_Class'!$D$22,$G298:$BB298)+IFERROR(SUMIF($G$6:$BB$6,BL$6&amp;" "&amp;'Input-Func_Class'!$E$22,$G298:$BB298),SUMIF($G$6:$BB$6,BL$6&amp;" "&amp;'Input-Func_Class'!$B$24,$G298:$BB298))+SUMIF($G$6:$BB$6,BL$6&amp;" "&amp;'Input-Func_Class'!$F$22,$G298:$BB298))&lt;Check_Limit,0,1),1)</f>
        <v>0</v>
      </c>
      <c r="BM298">
        <f ca="1">IFERROR(IF(SUMIF($G$6:$BB$6,BM$6&amp;" Total",$G298:$BB298)-(SUMIF($G$6:$BB$6,BM$6&amp;" "&amp;'Input-Func_Class'!$D$22,$G298:$BB298)+IFERROR(SUMIF($G$6:$BB$6,BM$6&amp;" "&amp;'Input-Func_Class'!$E$22,$G298:$BB298),SUMIF($G$6:$BB$6,BM$6&amp;" "&amp;'Input-Func_Class'!$B$24,$G298:$BB298))+SUMIF($G$6:$BB$6,BM$6&amp;" "&amp;'Input-Func_Class'!$F$22,$G298:$BB298))&lt;Check_Limit,0,1),1)</f>
        <v>0</v>
      </c>
      <c r="BN298">
        <f ca="1">IFERROR(IF(SUMIF($G$6:$BB$6,BN$6&amp;" Total",$G298:$BB298)-(SUMIF($G$6:$BB$6,BN$6&amp;" "&amp;'Input-Func_Class'!$D$22,$G298:$BB298)+IFERROR(SUMIF($G$6:$BB$6,BN$6&amp;" "&amp;'Input-Func_Class'!$E$22,$G298:$BB298),SUMIF($G$6:$BB$6,BN$6&amp;" "&amp;'Input-Func_Class'!$B$24,$G298:$BB298))+SUMIF($G$6:$BB$6,BN$6&amp;" "&amp;'Input-Func_Class'!$F$22,$G298:$BB298))&lt;Check_Limit,0,1),1)</f>
        <v>0</v>
      </c>
      <c r="BO298">
        <f ca="1">IFERROR(IF(SUMIF($G$6:$BB$6,BO$6&amp;" Total",$G298:$BB298)-(SUMIF($G$6:$BB$6,BO$6&amp;" "&amp;'Input-Func_Class'!$D$22,$G298:$BB298)+IFERROR(SUMIF($G$6:$BB$6,BO$6&amp;" "&amp;'Input-Func_Class'!$E$22,$G298:$BB298),SUMIF($G$6:$BB$6,BO$6&amp;" "&amp;'Input-Func_Class'!$B$24,$G298:$BB298))+SUMIF($G$6:$BB$6,BO$6&amp;" "&amp;'Input-Func_Class'!$F$22,$G298:$BB298))&lt;Check_Limit,0,1),1)</f>
        <v>0</v>
      </c>
    </row>
    <row r="299" spans="1:67" outlineLevel="1">
      <c r="A299" s="31">
        <f>IF(ISBLANK('Input-Accounts'!A299),"",'Input-Accounts'!A299)</f>
        <v>268</v>
      </c>
      <c r="B299" s="53" t="str">
        <f>IF(ISBLANK('Input-Accounts'!B299),"",'Input-Accounts'!B299)</f>
        <v>TOOLS,SHOP, &amp; GAR EQ-TOOLS &amp; OTHER</v>
      </c>
      <c r="C299" s="31">
        <f>IF(ISBLANK('Input-Accounts'!C299),"",'Input-Accounts'!C299)</f>
        <v>394.3</v>
      </c>
      <c r="D299" s="10">
        <f>Functionalization!$D299</f>
        <v>246189</v>
      </c>
      <c r="E299" s="10">
        <f t="shared" ca="1" si="72"/>
        <v>0</v>
      </c>
      <c r="F299" s="3" t="str">
        <f>IF($D299=0,"-",IF('Input-Accounts'!$E299&lt;&gt;0,'Input-Accounts'!$E299,'Input-Accounts'!$G299))</f>
        <v>INT_DISTPT_SUBTOTAL</v>
      </c>
      <c r="G299" s="10">
        <f ca="1">IF(G$5&lt;&gt;"",HLOOKUP(G$5,Functionalization!$G$6:$R$373,ROW($A299)-5,FALSE),IFERROR(INDEX(G$337:G$373,MATCH($F299,$B$337:$B$373,0))/VLOOKUP($F299,$B$337:$BB$373,MATCH(LEFT(TRIM(G$6),FIND("~",SUBSTITUTE(G$6,"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299))*HLOOKUP(LEFT(TRIM(G$6),FIND("~",SUBSTITUTE(G$6," ","~",LEN(TRIM(G$6))-LEN(SUBSTITUTE(TRIM(G$6)," ",""))))-1)&amp;" Total",$B$6:$BB$373,ROW($A299)-5,FALSE))</f>
        <v>156813.26335654283</v>
      </c>
      <c r="H299" s="10">
        <f ca="1">IF(H$5&lt;&gt;"",HLOOKUP(H$5,Functionalization!$G$6:$R$373,ROW($A299)-5,FALSE),IFERROR(INDEX(H$337:H$373,MATCH($F299,$B$337:$B$373,0))/VLOOKUP($F299,$B$337:$BB$373,MATCH(LEFT(TRIM(H$6),FIND("~",SUBSTITUTE(H$6,"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299))*HLOOKUP(LEFT(TRIM(H$6),FIND("~",SUBSTITUTE(H$6," ","~",LEN(TRIM(H$6))-LEN(SUBSTITUTE(TRIM(H$6)," ",""))))-1)&amp;" Total",$B$6:$BB$373,ROW($A299)-5,FALSE))</f>
        <v>116351.33571273553</v>
      </c>
      <c r="I299" s="10">
        <f ca="1">IF(I$5&lt;&gt;"",HLOOKUP(I$5,Functionalization!$G$6:$R$373,ROW($A299)-5,FALSE),IFERROR(INDEX(I$337:I$373,MATCH($F299,$B$337:$B$373,0))/VLOOKUP($F299,$B$337:$BB$373,MATCH(LEFT(TRIM(I$6),FIND("~",SUBSTITUTE(I$6,"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299))*HLOOKUP(LEFT(TRIM(I$6),FIND("~",SUBSTITUTE(I$6," ","~",LEN(TRIM(I$6))-LEN(SUBSTITUTE(TRIM(I$6)," ",""))))-1)&amp;" Total",$B$6:$BB$373,ROW($A299)-5,FALSE))</f>
        <v>0</v>
      </c>
      <c r="J299" s="10">
        <f ca="1">IF(J$5&lt;&gt;"",HLOOKUP(J$5,Functionalization!$G$6:$R$373,ROW($A299)-5,FALSE),IFERROR(INDEX(J$337:J$373,MATCH($F299,$B$337:$B$373,0))/VLOOKUP($F299,$B$337:$BB$373,MATCH(LEFT(TRIM(J$6),FIND("~",SUBSTITUTE(J$6,"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299))*HLOOKUP(LEFT(TRIM(J$6),FIND("~",SUBSTITUTE(J$6," ","~",LEN(TRIM(J$6))-LEN(SUBSTITUTE(TRIM(J$6)," ",""))))-1)&amp;" Total",$B$6:$BB$373,ROW($A299)-5,FALSE))</f>
        <v>40461.927643807277</v>
      </c>
      <c r="K299" s="10">
        <f ca="1">IF(K$5&lt;&gt;"",HLOOKUP(K$5,Functionalization!$G$6:$R$373,ROW($A299)-5,FALSE),IFERROR(INDEX(K$337:K$373,MATCH($F299,$B$337:$B$373,0))/VLOOKUP($F299,$B$337:$BB$373,MATCH(LEFT(TRIM(K$6),FIND("~",SUBSTITUTE(K$6,"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299))*HLOOKUP(LEFT(TRIM(K$6),FIND("~",SUBSTITUTE(K$6," ","~",LEN(TRIM(K$6))-LEN(SUBSTITUTE(TRIM(K$6)," ",""))))-1)&amp;" Total",$B$6:$BB$373,ROW($A299)-5,FALSE))</f>
        <v>89375.736643457145</v>
      </c>
      <c r="L299" s="10">
        <f ca="1">IF(L$5&lt;&gt;"",HLOOKUP(L$5,Functionalization!$G$6:$R$373,ROW($A299)-5,FALSE),IFERROR(INDEX(L$337:L$373,MATCH($F299,$B$337:$B$373,0))/VLOOKUP($F299,$B$337:$BB$373,MATCH(LEFT(TRIM(L$6),FIND("~",SUBSTITUTE(L$6,"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299))*HLOOKUP(LEFT(TRIM(L$6),FIND("~",SUBSTITUTE(L$6," ","~",LEN(TRIM(L$6))-LEN(SUBSTITUTE(TRIM(L$6)," ",""))))-1)&amp;" Total",$B$6:$BB$373,ROW($A299)-5,FALSE))</f>
        <v>0</v>
      </c>
      <c r="M299" s="10">
        <f ca="1">IF(M$5&lt;&gt;"",HLOOKUP(M$5,Functionalization!$G$6:$R$373,ROW($A299)-5,FALSE),IFERROR(INDEX(M$337:M$373,MATCH($F299,$B$337:$B$373,0))/VLOOKUP($F299,$B$337:$BB$373,MATCH(LEFT(TRIM(M$6),FIND("~",SUBSTITUTE(M$6,"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299))*HLOOKUP(LEFT(TRIM(M$6),FIND("~",SUBSTITUTE(M$6," ","~",LEN(TRIM(M$6))-LEN(SUBSTITUTE(TRIM(M$6)," ",""))))-1)&amp;" Total",$B$6:$BB$373,ROW($A299)-5,FALSE))</f>
        <v>0</v>
      </c>
      <c r="N299" s="10">
        <f ca="1">IF(N$5&lt;&gt;"",HLOOKUP(N$5,Functionalization!$G$6:$R$373,ROW($A299)-5,FALSE),IFERROR(INDEX(N$337:N$373,MATCH($F299,$B$337:$B$373,0))/VLOOKUP($F299,$B$337:$BB$373,MATCH(LEFT(TRIM(N$6),FIND("~",SUBSTITUTE(N$6,"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299))*HLOOKUP(LEFT(TRIM(N$6),FIND("~",SUBSTITUTE(N$6," ","~",LEN(TRIM(N$6))-LEN(SUBSTITUTE(TRIM(N$6)," ",""))))-1)&amp;" Total",$B$6:$BB$373,ROW($A299)-5,FALSE))</f>
        <v>89375.736643457145</v>
      </c>
      <c r="O299" s="10">
        <f ca="1">IF(O$5&lt;&gt;"",HLOOKUP(O$5,Functionalization!$G$6:$R$373,ROW($A299)-5,FALSE),IFERROR(INDEX(O$337:O$373,MATCH($F299,$B$337:$B$373,0))/VLOOKUP($F299,$B$337:$BB$373,MATCH(LEFT(TRIM(O$6),FIND("~",SUBSTITUTE(O$6,"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299))*HLOOKUP(LEFT(TRIM(O$6),FIND("~",SUBSTITUTE(O$6," ","~",LEN(TRIM(O$6))-LEN(SUBSTITUTE(TRIM(O$6)," ",""))))-1)&amp;" Total",$B$6:$BB$373,ROW($A299)-5,FALSE))</f>
        <v>0</v>
      </c>
      <c r="P299" s="10">
        <f ca="1">IF(P$5&lt;&gt;"",HLOOKUP(P$5,Functionalization!$G$6:$R$373,ROW($A299)-5,FALSE),IFERROR(INDEX(P$337:P$373,MATCH($F299,$B$337:$B$373,0))/VLOOKUP($F299,$B$337:$BB$373,MATCH(LEFT(TRIM(P$6),FIND("~",SUBSTITUTE(P$6,"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299))*HLOOKUP(LEFT(TRIM(P$6),FIND("~",SUBSTITUTE(P$6," ","~",LEN(TRIM(P$6))-LEN(SUBSTITUTE(TRIM(P$6)," ",""))))-1)&amp;" Total",$B$6:$BB$373,ROW($A299)-5,FALSE))</f>
        <v>0</v>
      </c>
      <c r="Q299" s="10">
        <f ca="1">IF(Q$5&lt;&gt;"",HLOOKUP(Q$5,Functionalization!$G$6:$R$373,ROW($A299)-5,FALSE),IFERROR(INDEX(Q$337:Q$373,MATCH($F299,$B$337:$B$373,0))/VLOOKUP($F299,$B$337:$BB$373,MATCH(LEFT(TRIM(Q$6),FIND("~",SUBSTITUTE(Q$6,"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299))*HLOOKUP(LEFT(TRIM(Q$6),FIND("~",SUBSTITUTE(Q$6," ","~",LEN(TRIM(Q$6))-LEN(SUBSTITUTE(TRIM(Q$6)," ",""))))-1)&amp;" Total",$B$6:$BB$373,ROW($A299)-5,FALSE))</f>
        <v>0</v>
      </c>
      <c r="R299" s="10">
        <f ca="1">IF(R$5&lt;&gt;"",HLOOKUP(R$5,Functionalization!$G$6:$R$373,ROW($A299)-5,FALSE),IFERROR(INDEX(R$337:R$373,MATCH($F299,$B$337:$B$373,0))/VLOOKUP($F299,$B$337:$BB$373,MATCH(LEFT(TRIM(R$6),FIND("~",SUBSTITUTE(R$6,"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299))*HLOOKUP(LEFT(TRIM(R$6),FIND("~",SUBSTITUTE(R$6," ","~",LEN(TRIM(R$6))-LEN(SUBSTITUTE(TRIM(R$6)," ",""))))-1)&amp;" Total",$B$6:$BB$373,ROW($A299)-5,FALSE))</f>
        <v>0</v>
      </c>
      <c r="S299" s="10">
        <f ca="1">IF(S$5&lt;&gt;"",HLOOKUP(S$5,Functionalization!$G$6:$R$373,ROW($A299)-5,FALSE),IFERROR(INDEX(S$337:S$373,MATCH($F299,$B$337:$B$373,0))/VLOOKUP($F299,$B$337:$BB$373,MATCH(LEFT(TRIM(S$6),FIND("~",SUBSTITUTE(S$6,"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299))*HLOOKUP(LEFT(TRIM(S$6),FIND("~",SUBSTITUTE(S$6," ","~",LEN(TRIM(S$6))-LEN(SUBSTITUTE(TRIM(S$6)," ",""))))-1)&amp;" Total",$B$6:$BB$373,ROW($A299)-5,FALSE))</f>
        <v>0</v>
      </c>
      <c r="T299" s="10">
        <f ca="1">IF(T$5&lt;&gt;"",HLOOKUP(T$5,Functionalization!$G$6:$R$373,ROW($A299)-5,FALSE),IFERROR(INDEX(T$337:T$373,MATCH($F299,$B$337:$B$373,0))/VLOOKUP($F299,$B$337:$BB$373,MATCH(LEFT(TRIM(T$6),FIND("~",SUBSTITUTE(T$6,"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299))*HLOOKUP(LEFT(TRIM(T$6),FIND("~",SUBSTITUTE(T$6," ","~",LEN(TRIM(T$6))-LEN(SUBSTITUTE(TRIM(T$6)," ",""))))-1)&amp;" Total",$B$6:$BB$373,ROW($A299)-5,FALSE))</f>
        <v>0</v>
      </c>
      <c r="U299" s="10">
        <f ca="1">IF(U$5&lt;&gt;"",HLOOKUP(U$5,Functionalization!$G$6:$R$373,ROW($A299)-5,FALSE),IFERROR(INDEX(U$337:U$373,MATCH($F299,$B$337:$B$373,0))/VLOOKUP($F299,$B$337:$BB$373,MATCH(LEFT(TRIM(U$6),FIND("~",SUBSTITUTE(U$6,"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299))*HLOOKUP(LEFT(TRIM(U$6),FIND("~",SUBSTITUTE(U$6," ","~",LEN(TRIM(U$6))-LEN(SUBSTITUTE(TRIM(U$6)," ",""))))-1)&amp;" Total",$B$6:$BB$373,ROW($A299)-5,FALSE))</f>
        <v>0</v>
      </c>
      <c r="V299" s="10">
        <f ca="1">IF(V$5&lt;&gt;"",HLOOKUP(V$5,Functionalization!$G$6:$R$373,ROW($A299)-5,FALSE),IFERROR(INDEX(V$337:V$373,MATCH($F299,$B$337:$B$373,0))/VLOOKUP($F299,$B$337:$BB$373,MATCH(LEFT(TRIM(V$6),FIND("~",SUBSTITUTE(V$6,"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299))*HLOOKUP(LEFT(TRIM(V$6),FIND("~",SUBSTITUTE(V$6," ","~",LEN(TRIM(V$6))-LEN(SUBSTITUTE(TRIM(V$6)," ",""))))-1)&amp;" Total",$B$6:$BB$373,ROW($A299)-5,FALSE))</f>
        <v>0</v>
      </c>
      <c r="W299" s="10">
        <f ca="1">IF(W$5&lt;&gt;"",HLOOKUP(W$5,Functionalization!$G$6:$R$373,ROW($A299)-5,FALSE),IFERROR(INDEX(W$337:W$373,MATCH($F299,$B$337:$B$373,0))/VLOOKUP($F299,$B$337:$BB$373,MATCH(LEFT(TRIM(W$6),FIND("~",SUBSTITUTE(W$6,"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299))*HLOOKUP(LEFT(TRIM(W$6),FIND("~",SUBSTITUTE(W$6," ","~",LEN(TRIM(W$6))-LEN(SUBSTITUTE(TRIM(W$6)," ",""))))-1)&amp;" Total",$B$6:$BB$373,ROW($A299)-5,FALSE))</f>
        <v>0</v>
      </c>
      <c r="X299" s="10">
        <f ca="1">IF(X$5&lt;&gt;"",HLOOKUP(X$5,Functionalization!$G$6:$R$373,ROW($A299)-5,FALSE),IFERROR(INDEX(X$337:X$373,MATCH($F299,$B$337:$B$373,0))/VLOOKUP($F299,$B$337:$BB$373,MATCH(LEFT(TRIM(X$6),FIND("~",SUBSTITUTE(X$6,"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299))*HLOOKUP(LEFT(TRIM(X$6),FIND("~",SUBSTITUTE(X$6," ","~",LEN(TRIM(X$6))-LEN(SUBSTITUTE(TRIM(X$6)," ",""))))-1)&amp;" Total",$B$6:$BB$373,ROW($A299)-5,FALSE))</f>
        <v>0</v>
      </c>
      <c r="Y299" s="10">
        <f ca="1">IF(Y$5&lt;&gt;"",HLOOKUP(Y$5,Functionalization!$G$6:$R$373,ROW($A299)-5,FALSE),IFERROR(INDEX(Y$337:Y$373,MATCH($F299,$B$337:$B$373,0))/VLOOKUP($F299,$B$337:$BB$373,MATCH(LEFT(TRIM(Y$6),FIND("~",SUBSTITUTE(Y$6,"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299))*HLOOKUP(LEFT(TRIM(Y$6),FIND("~",SUBSTITUTE(Y$6," ","~",LEN(TRIM(Y$6))-LEN(SUBSTITUTE(TRIM(Y$6)," ",""))))-1)&amp;" Total",$B$6:$BB$373,ROW($A299)-5,FALSE))</f>
        <v>0</v>
      </c>
      <c r="Z299" s="10">
        <f ca="1">IF(Z$5&lt;&gt;"",HLOOKUP(Z$5,Functionalization!$G$6:$R$373,ROW($A299)-5,FALSE),IFERROR(INDEX(Z$337:Z$373,MATCH($F299,$B$337:$B$373,0))/VLOOKUP($F299,$B$337:$BB$373,MATCH(LEFT(TRIM(Z$6),FIND("~",SUBSTITUTE(Z$6,"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299))*HLOOKUP(LEFT(TRIM(Z$6),FIND("~",SUBSTITUTE(Z$6," ","~",LEN(TRIM(Z$6))-LEN(SUBSTITUTE(TRIM(Z$6)," ",""))))-1)&amp;" Total",$B$6:$BB$373,ROW($A299)-5,FALSE))</f>
        <v>0</v>
      </c>
      <c r="AA299" s="10">
        <f ca="1">IF(AA$5&lt;&gt;"",HLOOKUP(AA$5,Functionalization!$G$6:$R$373,ROW($A299)-5,FALSE),IFERROR(INDEX(AA$337:AA$373,MATCH($F299,$B$337:$B$373,0))/VLOOKUP($F299,$B$337:$BB$373,MATCH(LEFT(TRIM(AA$6),FIND("~",SUBSTITUTE(AA$6,"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299))*HLOOKUP(LEFT(TRIM(AA$6),FIND("~",SUBSTITUTE(AA$6," ","~",LEN(TRIM(AA$6))-LEN(SUBSTITUTE(TRIM(AA$6)," ",""))))-1)&amp;" Total",$B$6:$BB$373,ROW($A299)-5,FALSE))</f>
        <v>0</v>
      </c>
      <c r="AB299" s="10">
        <f ca="1">IF(AB$5&lt;&gt;"",HLOOKUP(AB$5,Functionalization!$G$6:$R$373,ROW($A299)-5,FALSE),IFERROR(INDEX(AB$337:AB$373,MATCH($F299,$B$337:$B$373,0))/VLOOKUP($F299,$B$337:$BB$373,MATCH(LEFT(TRIM(AB$6),FIND("~",SUBSTITUTE(AB$6,"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299))*HLOOKUP(LEFT(TRIM(AB$6),FIND("~",SUBSTITUTE(AB$6," ","~",LEN(TRIM(AB$6))-LEN(SUBSTITUTE(TRIM(AB$6)," ",""))))-1)&amp;" Total",$B$6:$BB$373,ROW($A299)-5,FALSE))</f>
        <v>0</v>
      </c>
      <c r="AC299" s="10">
        <f ca="1">IF(AC$5&lt;&gt;"",HLOOKUP(AC$5,Functionalization!$G$6:$R$373,ROW($A299)-5,FALSE),IFERROR(INDEX(AC$337:AC$373,MATCH($F299,$B$337:$B$373,0))/VLOOKUP($F299,$B$337:$BB$373,MATCH(LEFT(TRIM(AC$6),FIND("~",SUBSTITUTE(AC$6,"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299))*HLOOKUP(LEFT(TRIM(AC$6),FIND("~",SUBSTITUTE(AC$6," ","~",LEN(TRIM(AC$6))-LEN(SUBSTITUTE(TRIM(AC$6)," ",""))))-1)&amp;" Total",$B$6:$BB$373,ROW($A299)-5,FALSE))</f>
        <v>0</v>
      </c>
      <c r="AD299" s="10">
        <f ca="1">IF(AD$5&lt;&gt;"",HLOOKUP(AD$5,Functionalization!$G$6:$R$373,ROW($A299)-5,FALSE),IFERROR(INDEX(AD$337:AD$373,MATCH($F299,$B$337:$B$373,0))/VLOOKUP($F299,$B$337:$BB$373,MATCH(LEFT(TRIM(AD$6),FIND("~",SUBSTITUTE(AD$6,"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299))*HLOOKUP(LEFT(TRIM(AD$6),FIND("~",SUBSTITUTE(AD$6," ","~",LEN(TRIM(AD$6))-LEN(SUBSTITUTE(TRIM(AD$6)," ",""))))-1)&amp;" Total",$B$6:$BB$373,ROW($A299)-5,FALSE))</f>
        <v>0</v>
      </c>
      <c r="AE299" s="10">
        <f ca="1">IF(AE$5&lt;&gt;"",HLOOKUP(AE$5,Functionalization!$G$6:$R$373,ROW($A299)-5,FALSE),IFERROR(INDEX(AE$337:AE$373,MATCH($F299,$B$337:$B$373,0))/VLOOKUP($F299,$B$337:$BB$373,MATCH(LEFT(TRIM(AE$6),FIND("~",SUBSTITUTE(AE$6,"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299))*HLOOKUP(LEFT(TRIM(AE$6),FIND("~",SUBSTITUTE(AE$6," ","~",LEN(TRIM(AE$6))-LEN(SUBSTITUTE(TRIM(AE$6)," ",""))))-1)&amp;" Total",$B$6:$BB$373,ROW($A299)-5,FALSE))</f>
        <v>0</v>
      </c>
      <c r="AF299" s="10">
        <f ca="1">IF(AF$5&lt;&gt;"",HLOOKUP(AF$5,Functionalization!$G$6:$R$373,ROW($A299)-5,FALSE),IFERROR(INDEX(AF$337:AF$373,MATCH($F299,$B$337:$B$373,0))/VLOOKUP($F299,$B$337:$BB$373,MATCH(LEFT(TRIM(AF$6),FIND("~",SUBSTITUTE(AF$6,"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299))*HLOOKUP(LEFT(TRIM(AF$6),FIND("~",SUBSTITUTE(AF$6," ","~",LEN(TRIM(AF$6))-LEN(SUBSTITUTE(TRIM(AF$6)," ",""))))-1)&amp;" Total",$B$6:$BB$373,ROW($A299)-5,FALSE))</f>
        <v>0</v>
      </c>
      <c r="AG299" s="10">
        <f ca="1">IF(AG$5&lt;&gt;"",HLOOKUP(AG$5,Functionalization!$G$6:$R$373,ROW($A299)-5,FALSE),IFERROR(INDEX(AG$337:AG$373,MATCH($F299,$B$337:$B$373,0))/VLOOKUP($F299,$B$337:$BB$373,MATCH(LEFT(TRIM(AG$6),FIND("~",SUBSTITUTE(AG$6,"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299))*HLOOKUP(LEFT(TRIM(AG$6),FIND("~",SUBSTITUTE(AG$6," ","~",LEN(TRIM(AG$6))-LEN(SUBSTITUTE(TRIM(AG$6)," ",""))))-1)&amp;" Total",$B$6:$BB$373,ROW($A299)-5,FALSE))</f>
        <v>0</v>
      </c>
      <c r="AH299" s="10">
        <f ca="1">IF(AH$5&lt;&gt;"",HLOOKUP(AH$5,Functionalization!$G$6:$R$373,ROW($A299)-5,FALSE),IFERROR(INDEX(AH$337:AH$373,MATCH($F299,$B$337:$B$373,0))/VLOOKUP($F299,$B$337:$BB$373,MATCH(LEFT(TRIM(AH$6),FIND("~",SUBSTITUTE(AH$6,"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299))*HLOOKUP(LEFT(TRIM(AH$6),FIND("~",SUBSTITUTE(AH$6," ","~",LEN(TRIM(AH$6))-LEN(SUBSTITUTE(TRIM(AH$6)," ",""))))-1)&amp;" Total",$B$6:$BB$373,ROW($A299)-5,FALSE))</f>
        <v>0</v>
      </c>
      <c r="AI299" s="10">
        <f ca="1">IF(AI$5&lt;&gt;"",HLOOKUP(AI$5,Functionalization!$G$6:$R$373,ROW($A299)-5,FALSE),IFERROR(INDEX(AI$337:AI$373,MATCH($F299,$B$337:$B$373,0))/VLOOKUP($F299,$B$337:$BB$373,MATCH(LEFT(TRIM(AI$6),FIND("~",SUBSTITUTE(AI$6,"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299))*HLOOKUP(LEFT(TRIM(AI$6),FIND("~",SUBSTITUTE(AI$6," ","~",LEN(TRIM(AI$6))-LEN(SUBSTITUTE(TRIM(AI$6)," ",""))))-1)&amp;" Total",$B$6:$BB$373,ROW($A299)-5,FALSE))</f>
        <v>0</v>
      </c>
      <c r="AJ299" s="10">
        <f ca="1">IF(AJ$5&lt;&gt;"",HLOOKUP(AJ$5,Functionalization!$G$6:$R$373,ROW($A299)-5,FALSE),IFERROR(INDEX(AJ$337:AJ$373,MATCH($F299,$B$337:$B$373,0))/VLOOKUP($F299,$B$337:$BB$373,MATCH(LEFT(TRIM(AJ$6),FIND("~",SUBSTITUTE(AJ$6,"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299))*HLOOKUP(LEFT(TRIM(AJ$6),FIND("~",SUBSTITUTE(AJ$6," ","~",LEN(TRIM(AJ$6))-LEN(SUBSTITUTE(TRIM(AJ$6)," ",""))))-1)&amp;" Total",$B$6:$BB$373,ROW($A299)-5,FALSE))</f>
        <v>0</v>
      </c>
      <c r="AK299" s="10">
        <f ca="1">IF(AK$5&lt;&gt;"",HLOOKUP(AK$5,Functionalization!$G$6:$R$373,ROW($A299)-5,FALSE),IFERROR(INDEX(AK$337:AK$373,MATCH($F299,$B$337:$B$373,0))/VLOOKUP($F299,$B$337:$BB$373,MATCH(LEFT(TRIM(AK$6),FIND("~",SUBSTITUTE(AK$6,"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299))*HLOOKUP(LEFT(TRIM(AK$6),FIND("~",SUBSTITUTE(AK$6," ","~",LEN(TRIM(AK$6))-LEN(SUBSTITUTE(TRIM(AK$6)," ",""))))-1)&amp;" Total",$B$6:$BB$373,ROW($A299)-5,FALSE))</f>
        <v>0</v>
      </c>
      <c r="AL299" s="10">
        <f ca="1">IF(AL$5&lt;&gt;"",HLOOKUP(AL$5,Functionalization!$G$6:$R$373,ROW($A299)-5,FALSE),IFERROR(INDEX(AL$337:AL$373,MATCH($F299,$B$337:$B$373,0))/VLOOKUP($F299,$B$337:$BB$373,MATCH(LEFT(TRIM(AL$6),FIND("~",SUBSTITUTE(AL$6,"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299))*HLOOKUP(LEFT(TRIM(AL$6),FIND("~",SUBSTITUTE(AL$6," ","~",LEN(TRIM(AL$6))-LEN(SUBSTITUTE(TRIM(AL$6)," ",""))))-1)&amp;" Total",$B$6:$BB$373,ROW($A299)-5,FALSE))</f>
        <v>0</v>
      </c>
      <c r="AM299" s="10">
        <f ca="1">IF(AM$5&lt;&gt;"",HLOOKUP(AM$5,Functionalization!$G$6:$R$373,ROW($A299)-5,FALSE),IFERROR(INDEX(AM$337:AM$373,MATCH($F299,$B$337:$B$373,0))/VLOOKUP($F299,$B$337:$BB$373,MATCH(LEFT(TRIM(AM$6),FIND("~",SUBSTITUTE(AM$6,"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299))*HLOOKUP(LEFT(TRIM(AM$6),FIND("~",SUBSTITUTE(AM$6," ","~",LEN(TRIM(AM$6))-LEN(SUBSTITUTE(TRIM(AM$6)," ",""))))-1)&amp;" Total",$B$6:$BB$373,ROW($A299)-5,FALSE))</f>
        <v>0</v>
      </c>
      <c r="AN299" s="10">
        <f ca="1">IF(AN$5&lt;&gt;"",HLOOKUP(AN$5,Functionalization!$G$6:$R$373,ROW($A299)-5,FALSE),IFERROR(INDEX(AN$337:AN$373,MATCH($F299,$B$337:$B$373,0))/VLOOKUP($F299,$B$337:$BB$373,MATCH(LEFT(TRIM(AN$6),FIND("~",SUBSTITUTE(AN$6,"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299))*HLOOKUP(LEFT(TRIM(AN$6),FIND("~",SUBSTITUTE(AN$6," ","~",LEN(TRIM(AN$6))-LEN(SUBSTITUTE(TRIM(AN$6)," ",""))))-1)&amp;" Total",$B$6:$BB$373,ROW($A299)-5,FALSE))</f>
        <v>0</v>
      </c>
      <c r="AO299" s="10">
        <f ca="1">IF(AO$5&lt;&gt;"",HLOOKUP(AO$5,Functionalization!$G$6:$R$373,ROW($A299)-5,FALSE),IFERROR(INDEX(AO$337:AO$373,MATCH($F299,$B$337:$B$373,0))/VLOOKUP($F299,$B$337:$BB$373,MATCH(LEFT(TRIM(AO$6),FIND("~",SUBSTITUTE(AO$6,"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299))*HLOOKUP(LEFT(TRIM(AO$6),FIND("~",SUBSTITUTE(AO$6," ","~",LEN(TRIM(AO$6))-LEN(SUBSTITUTE(TRIM(AO$6)," ",""))))-1)&amp;" Total",$B$6:$BB$373,ROW($A299)-5,FALSE))</f>
        <v>0</v>
      </c>
      <c r="AP299" s="10">
        <f ca="1">IF(AP$5&lt;&gt;"",HLOOKUP(AP$5,Functionalization!$G$6:$R$373,ROW($A299)-5,FALSE),IFERROR(INDEX(AP$337:AP$373,MATCH($F299,$B$337:$B$373,0))/VLOOKUP($F299,$B$337:$BB$373,MATCH(LEFT(TRIM(AP$6),FIND("~",SUBSTITUTE(AP$6,"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299))*HLOOKUP(LEFT(TRIM(AP$6),FIND("~",SUBSTITUTE(AP$6," ","~",LEN(TRIM(AP$6))-LEN(SUBSTITUTE(TRIM(AP$6)," ",""))))-1)&amp;" Total",$B$6:$BB$373,ROW($A299)-5,FALSE))</f>
        <v>0</v>
      </c>
      <c r="AQ299" s="10">
        <f ca="1">IF(AQ$5&lt;&gt;"",HLOOKUP(AQ$5,Functionalization!$G$6:$R$373,ROW($A299)-5,FALSE),IFERROR(INDEX(AQ$337:AQ$373,MATCH($F299,$B$337:$B$373,0))/VLOOKUP($F299,$B$337:$BB$373,MATCH(LEFT(TRIM(AQ$6),FIND("~",SUBSTITUTE(AQ$6,"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299))*HLOOKUP(LEFT(TRIM(AQ$6),FIND("~",SUBSTITUTE(AQ$6," ","~",LEN(TRIM(AQ$6))-LEN(SUBSTITUTE(TRIM(AQ$6)," ",""))))-1)&amp;" Total",$B$6:$BB$373,ROW($A299)-5,FALSE))</f>
        <v>0</v>
      </c>
      <c r="AR299" s="10">
        <f ca="1">IF(AR$5&lt;&gt;"",HLOOKUP(AR$5,Functionalization!$G$6:$R$373,ROW($A299)-5,FALSE),IFERROR(INDEX(AR$337:AR$373,MATCH($F299,$B$337:$B$373,0))/VLOOKUP($F299,$B$337:$BB$373,MATCH(LEFT(TRIM(AR$6),FIND("~",SUBSTITUTE(AR$6,"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299))*HLOOKUP(LEFT(TRIM(AR$6),FIND("~",SUBSTITUTE(AR$6," ","~",LEN(TRIM(AR$6))-LEN(SUBSTITUTE(TRIM(AR$6)," ",""))))-1)&amp;" Total",$B$6:$BB$373,ROW($A299)-5,FALSE))</f>
        <v>0</v>
      </c>
      <c r="AS299" s="10">
        <f ca="1">IF(AS$5&lt;&gt;"",HLOOKUP(AS$5,Functionalization!$G$6:$R$373,ROW($A299)-5,FALSE),IFERROR(INDEX(AS$337:AS$373,MATCH($F299,$B$337:$B$373,0))/VLOOKUP($F299,$B$337:$BB$373,MATCH(LEFT(TRIM(AS$6),FIND("~",SUBSTITUTE(AS$6,"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299))*HLOOKUP(LEFT(TRIM(AS$6),FIND("~",SUBSTITUTE(AS$6," ","~",LEN(TRIM(AS$6))-LEN(SUBSTITUTE(TRIM(AS$6)," ",""))))-1)&amp;" Total",$B$6:$BB$373,ROW($A299)-5,FALSE))</f>
        <v>0</v>
      </c>
      <c r="AT299" s="10">
        <f ca="1">IF(AT$5&lt;&gt;"",HLOOKUP(AT$5,Functionalization!$G$6:$R$373,ROW($A299)-5,FALSE),IFERROR(INDEX(AT$337:AT$373,MATCH($F299,$B$337:$B$373,0))/VLOOKUP($F299,$B$337:$BB$373,MATCH(LEFT(TRIM(AT$6),FIND("~",SUBSTITUTE(AT$6,"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299))*HLOOKUP(LEFT(TRIM(AT$6),FIND("~",SUBSTITUTE(AT$6," ","~",LEN(TRIM(AT$6))-LEN(SUBSTITUTE(TRIM(AT$6)," ",""))))-1)&amp;" Total",$B$6:$BB$373,ROW($A299)-5,FALSE))</f>
        <v>0</v>
      </c>
      <c r="AU299" s="10">
        <f ca="1">IF(AU$5&lt;&gt;"",HLOOKUP(AU$5,Functionalization!$G$6:$R$373,ROW($A299)-5,FALSE),IFERROR(INDEX(AU$337:AU$373,MATCH($F299,$B$337:$B$373,0))/VLOOKUP($F299,$B$337:$BB$373,MATCH(LEFT(TRIM(AU$6),FIND("~",SUBSTITUTE(AU$6,"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299))*HLOOKUP(LEFT(TRIM(AU$6),FIND("~",SUBSTITUTE(AU$6," ","~",LEN(TRIM(AU$6))-LEN(SUBSTITUTE(TRIM(AU$6)," ",""))))-1)&amp;" Total",$B$6:$BB$373,ROW($A299)-5,FALSE))</f>
        <v>0</v>
      </c>
      <c r="AV299" s="10">
        <f ca="1">IF(AV$5&lt;&gt;"",HLOOKUP(AV$5,Functionalization!$G$6:$R$373,ROW($A299)-5,FALSE),IFERROR(INDEX(AV$337:AV$373,MATCH($F299,$B$337:$B$373,0))/VLOOKUP($F299,$B$337:$BB$373,MATCH(LEFT(TRIM(AV$6),FIND("~",SUBSTITUTE(AV$6,"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299))*HLOOKUP(LEFT(TRIM(AV$6),FIND("~",SUBSTITUTE(AV$6," ","~",LEN(TRIM(AV$6))-LEN(SUBSTITUTE(TRIM(AV$6)," ",""))))-1)&amp;" Total",$B$6:$BB$373,ROW($A299)-5,FALSE))</f>
        <v>0</v>
      </c>
      <c r="AW299" s="10">
        <f ca="1">IF(AW$5&lt;&gt;"",HLOOKUP(AW$5,Functionalization!$G$6:$R$373,ROW($A299)-5,FALSE),IFERROR(INDEX(AW$337:AW$373,MATCH($F299,$B$337:$B$373,0))/VLOOKUP($F299,$B$337:$BB$373,MATCH(LEFT(TRIM(AW$6),FIND("~",SUBSTITUTE(AW$6,"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299))*HLOOKUP(LEFT(TRIM(AW$6),FIND("~",SUBSTITUTE(AW$6," ","~",LEN(TRIM(AW$6))-LEN(SUBSTITUTE(TRIM(AW$6)," ",""))))-1)&amp;" Total",$B$6:$BB$373,ROW($A299)-5,FALSE))</f>
        <v>0</v>
      </c>
      <c r="AX299" s="10">
        <f ca="1">IF(AX$5&lt;&gt;"",HLOOKUP(AX$5,Functionalization!$G$6:$R$373,ROW($A299)-5,FALSE),IFERROR(INDEX(AX$337:AX$373,MATCH($F299,$B$337:$B$373,0))/VLOOKUP($F299,$B$337:$BB$373,MATCH(LEFT(TRIM(AX$6),FIND("~",SUBSTITUTE(AX$6,"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299))*HLOOKUP(LEFT(TRIM(AX$6),FIND("~",SUBSTITUTE(AX$6," ","~",LEN(TRIM(AX$6))-LEN(SUBSTITUTE(TRIM(AX$6)," ",""))))-1)&amp;" Total",$B$6:$BB$373,ROW($A299)-5,FALSE))</f>
        <v>0</v>
      </c>
      <c r="AY299" s="10">
        <f ca="1">IF(AY$5&lt;&gt;"",HLOOKUP(AY$5,Functionalization!$G$6:$R$373,ROW($A299)-5,FALSE),IFERROR(INDEX(AY$337:AY$373,MATCH($F299,$B$337:$B$373,0))/VLOOKUP($F299,$B$337:$BB$373,MATCH(LEFT(TRIM(AY$6),FIND("~",SUBSTITUTE(AY$6,"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299))*HLOOKUP(LEFT(TRIM(AY$6),FIND("~",SUBSTITUTE(AY$6," ","~",LEN(TRIM(AY$6))-LEN(SUBSTITUTE(TRIM(AY$6)," ",""))))-1)&amp;" Total",$B$6:$BB$373,ROW($A299)-5,FALSE))</f>
        <v>0</v>
      </c>
      <c r="AZ299" s="10">
        <f ca="1">IF(AZ$5&lt;&gt;"",HLOOKUP(AZ$5,Functionalization!$G$6:$R$373,ROW($A299)-5,FALSE),IFERROR(INDEX(AZ$337:AZ$373,MATCH($F299,$B$337:$B$373,0))/VLOOKUP($F299,$B$337:$BB$373,MATCH(LEFT(TRIM(AZ$6),FIND("~",SUBSTITUTE(AZ$6,"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299))*HLOOKUP(LEFT(TRIM(AZ$6),FIND("~",SUBSTITUTE(AZ$6," ","~",LEN(TRIM(AZ$6))-LEN(SUBSTITUTE(TRIM(AZ$6)," ",""))))-1)&amp;" Total",$B$6:$BB$373,ROW($A299)-5,FALSE))</f>
        <v>0</v>
      </c>
      <c r="BA299" s="10">
        <f ca="1">IF(BA$5&lt;&gt;"",HLOOKUP(BA$5,Functionalization!$G$6:$R$373,ROW($A299)-5,FALSE),IFERROR(INDEX(BA$337:BA$373,MATCH($F299,$B$337:$B$373,0))/VLOOKUP($F299,$B$337:$BB$373,MATCH(LEFT(TRIM(BA$6),FIND("~",SUBSTITUTE(BA$6,"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299))*HLOOKUP(LEFT(TRIM(BA$6),FIND("~",SUBSTITUTE(BA$6," ","~",LEN(TRIM(BA$6))-LEN(SUBSTITUTE(TRIM(BA$6)," ",""))))-1)&amp;" Total",$B$6:$BB$373,ROW($A299)-5,FALSE))</f>
        <v>0</v>
      </c>
      <c r="BB299" s="10">
        <f ca="1">IF(BB$5&lt;&gt;"",HLOOKUP(BB$5,Functionalization!$G$6:$R$373,ROW($A299)-5,FALSE),IFERROR(INDEX(BB$337:BB$373,MATCH($F299,$B$337:$B$373,0))/VLOOKUP($F299,$B$337:$BB$373,MATCH(LEFT(TRIM(BB$6),FIND("~",SUBSTITUTE(BB$6,"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299))*HLOOKUP(LEFT(TRIM(BB$6),FIND("~",SUBSTITUTE(BB$6," ","~",LEN(TRIM(BB$6))-LEN(SUBSTITUTE(TRIM(BB$6)," ",""))))-1)&amp;" Total",$B$6:$BB$373,ROW($A299)-5,FALSE))</f>
        <v>0</v>
      </c>
      <c r="BD299">
        <f ca="1">IFERROR(IF(SUMIF($G$6:$BB$6,BD$6&amp;" Total",$G299:$BB299)-(SUMIF($G$6:$BB$6,BD$6&amp;" "&amp;'Input-Func_Class'!$D$22,$G299:$BB299)+IFERROR(SUMIF($G$6:$BB$6,BD$6&amp;" "&amp;'Input-Func_Class'!$E$22,$G299:$BB299),SUMIF($G$6:$BB$6,BD$6&amp;" "&amp;'Input-Func_Class'!$B$24,$G299:$BB299))+SUMIF($G$6:$BB$6,BD$6&amp;" "&amp;'Input-Func_Class'!$F$22,$G299:$BB299))&lt;Check_Limit,0,1),1)</f>
        <v>0</v>
      </c>
      <c r="BE299">
        <f ca="1">IFERROR(IF(SUMIF($G$6:$BB$6,BE$6&amp;" Total",$G299:$BB299)-(SUMIF($G$6:$BB$6,BE$6&amp;" "&amp;'Input-Func_Class'!$D$22,$G299:$BB299)+IFERROR(SUMIF($G$6:$BB$6,BE$6&amp;" "&amp;'Input-Func_Class'!$E$22,$G299:$BB299),SUMIF($G$6:$BB$6,BE$6&amp;" "&amp;'Input-Func_Class'!$B$24,$G299:$BB299))+SUMIF($G$6:$BB$6,BE$6&amp;" "&amp;'Input-Func_Class'!$F$22,$G299:$BB299))&lt;Check_Limit,0,1),1)</f>
        <v>0</v>
      </c>
      <c r="BF299">
        <f ca="1">IFERROR(IF(SUMIF($G$6:$BB$6,BF$6&amp;" Total",$G299:$BB299)-(SUMIF($G$6:$BB$6,BF$6&amp;" "&amp;'Input-Func_Class'!$D$22,$G299:$BB299)+IFERROR(SUMIF($G$6:$BB$6,BF$6&amp;" "&amp;'Input-Func_Class'!$E$22,$G299:$BB299),SUMIF($G$6:$BB$6,BF$6&amp;" "&amp;'Input-Func_Class'!$B$24,$G299:$BB299))+SUMIF($G$6:$BB$6,BF$6&amp;" "&amp;'Input-Func_Class'!$F$22,$G299:$BB299))&lt;Check_Limit,0,1),1)</f>
        <v>0</v>
      </c>
      <c r="BG299">
        <f ca="1">IFERROR(IF(SUMIF($G$6:$BB$6,BG$6&amp;" Total",$G299:$BB299)-(SUMIF($G$6:$BB$6,BG$6&amp;" "&amp;'Input-Func_Class'!$D$22,$G299:$BB299)+IFERROR(SUMIF($G$6:$BB$6,BG$6&amp;" "&amp;'Input-Func_Class'!$E$22,$G299:$BB299),SUMIF($G$6:$BB$6,BG$6&amp;" "&amp;'Input-Func_Class'!$B$24,$G299:$BB299))+SUMIF($G$6:$BB$6,BG$6&amp;" "&amp;'Input-Func_Class'!$F$22,$G299:$BB299))&lt;Check_Limit,0,1),1)</f>
        <v>0</v>
      </c>
      <c r="BH299">
        <f ca="1">IFERROR(IF(SUMIF($G$6:$BB$6,BH$6&amp;" Total",$G299:$BB299)-(SUMIF($G$6:$BB$6,BH$6&amp;" "&amp;'Input-Func_Class'!$D$22,$G299:$BB299)+IFERROR(SUMIF($G$6:$BB$6,BH$6&amp;" "&amp;'Input-Func_Class'!$E$22,$G299:$BB299),SUMIF($G$6:$BB$6,BH$6&amp;" "&amp;'Input-Func_Class'!$B$24,$G299:$BB299))+SUMIF($G$6:$BB$6,BH$6&amp;" "&amp;'Input-Func_Class'!$F$22,$G299:$BB299))&lt;Check_Limit,0,1),1)</f>
        <v>0</v>
      </c>
      <c r="BI299">
        <f ca="1">IFERROR(IF(SUMIF($G$6:$BB$6,BI$6&amp;" Total",$G299:$BB299)-(SUMIF($G$6:$BB$6,BI$6&amp;" "&amp;'Input-Func_Class'!$D$22,$G299:$BB299)+IFERROR(SUMIF($G$6:$BB$6,BI$6&amp;" "&amp;'Input-Func_Class'!$E$22,$G299:$BB299),SUMIF($G$6:$BB$6,BI$6&amp;" "&amp;'Input-Func_Class'!$B$24,$G299:$BB299))+SUMIF($G$6:$BB$6,BI$6&amp;" "&amp;'Input-Func_Class'!$F$22,$G299:$BB299))&lt;Check_Limit,0,1),1)</f>
        <v>0</v>
      </c>
      <c r="BJ299">
        <f ca="1">IFERROR(IF(SUMIF($G$6:$BB$6,BJ$6&amp;" Total",$G299:$BB299)-(SUMIF($G$6:$BB$6,BJ$6&amp;" "&amp;'Input-Func_Class'!$D$22,$G299:$BB299)+IFERROR(SUMIF($G$6:$BB$6,BJ$6&amp;" "&amp;'Input-Func_Class'!$E$22,$G299:$BB299),SUMIF($G$6:$BB$6,BJ$6&amp;" "&amp;'Input-Func_Class'!$B$24,$G299:$BB299))+SUMIF($G$6:$BB$6,BJ$6&amp;" "&amp;'Input-Func_Class'!$F$22,$G299:$BB299))&lt;Check_Limit,0,1),1)</f>
        <v>0</v>
      </c>
      <c r="BK299">
        <f ca="1">IFERROR(IF(SUMIF($G$6:$BB$6,BK$6&amp;" Total",$G299:$BB299)-(SUMIF($G$6:$BB$6,BK$6&amp;" "&amp;'Input-Func_Class'!$D$22,$G299:$BB299)+IFERROR(SUMIF($G$6:$BB$6,BK$6&amp;" "&amp;'Input-Func_Class'!$E$22,$G299:$BB299),SUMIF($G$6:$BB$6,BK$6&amp;" "&amp;'Input-Func_Class'!$B$24,$G299:$BB299))+SUMIF($G$6:$BB$6,BK$6&amp;" "&amp;'Input-Func_Class'!$F$22,$G299:$BB299))&lt;Check_Limit,0,1),1)</f>
        <v>0</v>
      </c>
      <c r="BL299">
        <f ca="1">IFERROR(IF(SUMIF($G$6:$BB$6,BL$6&amp;" Total",$G299:$BB299)-(SUMIF($G$6:$BB$6,BL$6&amp;" "&amp;'Input-Func_Class'!$D$22,$G299:$BB299)+IFERROR(SUMIF($G$6:$BB$6,BL$6&amp;" "&amp;'Input-Func_Class'!$E$22,$G299:$BB299),SUMIF($G$6:$BB$6,BL$6&amp;" "&amp;'Input-Func_Class'!$B$24,$G299:$BB299))+SUMIF($G$6:$BB$6,BL$6&amp;" "&amp;'Input-Func_Class'!$F$22,$G299:$BB299))&lt;Check_Limit,0,1),1)</f>
        <v>0</v>
      </c>
      <c r="BM299">
        <f ca="1">IFERROR(IF(SUMIF($G$6:$BB$6,BM$6&amp;" Total",$G299:$BB299)-(SUMIF($G$6:$BB$6,BM$6&amp;" "&amp;'Input-Func_Class'!$D$22,$G299:$BB299)+IFERROR(SUMIF($G$6:$BB$6,BM$6&amp;" "&amp;'Input-Func_Class'!$E$22,$G299:$BB299),SUMIF($G$6:$BB$6,BM$6&amp;" "&amp;'Input-Func_Class'!$B$24,$G299:$BB299))+SUMIF($G$6:$BB$6,BM$6&amp;" "&amp;'Input-Func_Class'!$F$22,$G299:$BB299))&lt;Check_Limit,0,1),1)</f>
        <v>0</v>
      </c>
      <c r="BN299">
        <f ca="1">IFERROR(IF(SUMIF($G$6:$BB$6,BN$6&amp;" Total",$G299:$BB299)-(SUMIF($G$6:$BB$6,BN$6&amp;" "&amp;'Input-Func_Class'!$D$22,$G299:$BB299)+IFERROR(SUMIF($G$6:$BB$6,BN$6&amp;" "&amp;'Input-Func_Class'!$E$22,$G299:$BB299),SUMIF($G$6:$BB$6,BN$6&amp;" "&amp;'Input-Func_Class'!$B$24,$G299:$BB299))+SUMIF($G$6:$BB$6,BN$6&amp;" "&amp;'Input-Func_Class'!$F$22,$G299:$BB299))&lt;Check_Limit,0,1),1)</f>
        <v>0</v>
      </c>
      <c r="BO299">
        <f ca="1">IFERROR(IF(SUMIF($G$6:$BB$6,BO$6&amp;" Total",$G299:$BB299)-(SUMIF($G$6:$BB$6,BO$6&amp;" "&amp;'Input-Func_Class'!$D$22,$G299:$BB299)+IFERROR(SUMIF($G$6:$BB$6,BO$6&amp;" "&amp;'Input-Func_Class'!$E$22,$G299:$BB299),SUMIF($G$6:$BB$6,BO$6&amp;" "&amp;'Input-Func_Class'!$B$24,$G299:$BB299))+SUMIF($G$6:$BB$6,BO$6&amp;" "&amp;'Input-Func_Class'!$F$22,$G299:$BB299))&lt;Check_Limit,0,1),1)</f>
        <v>0</v>
      </c>
    </row>
    <row r="300" spans="1:67" outlineLevel="1">
      <c r="A300" s="31">
        <f>IF(ISBLANK('Input-Accounts'!A300),"",'Input-Accounts'!A300)</f>
        <v>269</v>
      </c>
      <c r="B300" s="53" t="str">
        <f>IF(ISBLANK('Input-Accounts'!B300),"",'Input-Accounts'!B300)</f>
        <v>LABORATORY EQUIPMENT</v>
      </c>
      <c r="C300" s="31">
        <f>IF(ISBLANK('Input-Accounts'!C300),"",'Input-Accounts'!C300)</f>
        <v>395</v>
      </c>
      <c r="D300" s="10">
        <f>Functionalization!$D300</f>
        <v>-33</v>
      </c>
      <c r="E300" s="10">
        <f t="shared" ca="1" si="72"/>
        <v>0</v>
      </c>
      <c r="F300" s="3" t="str">
        <f>IF($D300=0,"-",IF('Input-Accounts'!$E300&lt;&gt;0,'Input-Accounts'!$E300,'Input-Accounts'!$G300))</f>
        <v>INT_DISTPT_SUBTOTAL</v>
      </c>
      <c r="G300" s="10">
        <f ca="1">IF(G$5&lt;&gt;"",HLOOKUP(G$5,Functionalization!$G$6:$R$373,ROW($A300)-5,FALSE),IFERROR(INDEX(G$337:G$373,MATCH($F300,$B$337:$B$373,0))/VLOOKUP($F300,$B$337:$BB$373,MATCH(LEFT(TRIM(G$6),FIND("~",SUBSTITUTE(G$6,"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300))*HLOOKUP(LEFT(TRIM(G$6),FIND("~",SUBSTITUTE(G$6," ","~",LEN(TRIM(G$6))-LEN(SUBSTITUTE(TRIM(G$6)," ",""))))-1)&amp;" Total",$B$6:$BB$373,ROW($A300)-5,FALSE))</f>
        <v>-21.0197762319434</v>
      </c>
      <c r="H300" s="10">
        <f ca="1">IF(H$5&lt;&gt;"",HLOOKUP(H$5,Functionalization!$G$6:$R$373,ROW($A300)-5,FALSE),IFERROR(INDEX(H$337:H$373,MATCH($F300,$B$337:$B$373,0))/VLOOKUP($F300,$B$337:$BB$373,MATCH(LEFT(TRIM(H$6),FIND("~",SUBSTITUTE(H$6,"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300))*HLOOKUP(LEFT(TRIM(H$6),FIND("~",SUBSTITUTE(H$6," ","~",LEN(TRIM(H$6))-LEN(SUBSTITUTE(TRIM(H$6)," ",""))))-1)&amp;" Total",$B$6:$BB$373,ROW($A300)-5,FALSE))</f>
        <v>-15.596123622583757</v>
      </c>
      <c r="I300" s="10">
        <f ca="1">IF(I$5&lt;&gt;"",HLOOKUP(I$5,Functionalization!$G$6:$R$373,ROW($A300)-5,FALSE),IFERROR(INDEX(I$337:I$373,MATCH($F300,$B$337:$B$373,0))/VLOOKUP($F300,$B$337:$BB$373,MATCH(LEFT(TRIM(I$6),FIND("~",SUBSTITUTE(I$6,"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300))*HLOOKUP(LEFT(TRIM(I$6),FIND("~",SUBSTITUTE(I$6," ","~",LEN(TRIM(I$6))-LEN(SUBSTITUTE(TRIM(I$6)," ",""))))-1)&amp;" Total",$B$6:$BB$373,ROW($A300)-5,FALSE))</f>
        <v>0</v>
      </c>
      <c r="J300" s="10">
        <f ca="1">IF(J$5&lt;&gt;"",HLOOKUP(J$5,Functionalization!$G$6:$R$373,ROW($A300)-5,FALSE),IFERROR(INDEX(J$337:J$373,MATCH($F300,$B$337:$B$373,0))/VLOOKUP($F300,$B$337:$BB$373,MATCH(LEFT(TRIM(J$6),FIND("~",SUBSTITUTE(J$6,"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300))*HLOOKUP(LEFT(TRIM(J$6),FIND("~",SUBSTITUTE(J$6," ","~",LEN(TRIM(J$6))-LEN(SUBSTITUTE(TRIM(J$6)," ",""))))-1)&amp;" Total",$B$6:$BB$373,ROW($A300)-5,FALSE))</f>
        <v>-5.4236526093596398</v>
      </c>
      <c r="K300" s="10">
        <f ca="1">IF(K$5&lt;&gt;"",HLOOKUP(K$5,Functionalization!$G$6:$R$373,ROW($A300)-5,FALSE),IFERROR(INDEX(K$337:K$373,MATCH($F300,$B$337:$B$373,0))/VLOOKUP($F300,$B$337:$BB$373,MATCH(LEFT(TRIM(K$6),FIND("~",SUBSTITUTE(K$6,"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300))*HLOOKUP(LEFT(TRIM(K$6),FIND("~",SUBSTITUTE(K$6," ","~",LEN(TRIM(K$6))-LEN(SUBSTITUTE(TRIM(K$6)," ",""))))-1)&amp;" Total",$B$6:$BB$373,ROW($A300)-5,FALSE))</f>
        <v>-11.980223768056598</v>
      </c>
      <c r="L300" s="10">
        <f ca="1">IF(L$5&lt;&gt;"",HLOOKUP(L$5,Functionalization!$G$6:$R$373,ROW($A300)-5,FALSE),IFERROR(INDEX(L$337:L$373,MATCH($F300,$B$337:$B$373,0))/VLOOKUP($F300,$B$337:$BB$373,MATCH(LEFT(TRIM(L$6),FIND("~",SUBSTITUTE(L$6,"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300))*HLOOKUP(LEFT(TRIM(L$6),FIND("~",SUBSTITUTE(L$6," ","~",LEN(TRIM(L$6))-LEN(SUBSTITUTE(TRIM(L$6)," ",""))))-1)&amp;" Total",$B$6:$BB$373,ROW($A300)-5,FALSE))</f>
        <v>0</v>
      </c>
      <c r="M300" s="10">
        <f ca="1">IF(M$5&lt;&gt;"",HLOOKUP(M$5,Functionalization!$G$6:$R$373,ROW($A300)-5,FALSE),IFERROR(INDEX(M$337:M$373,MATCH($F300,$B$337:$B$373,0))/VLOOKUP($F300,$B$337:$BB$373,MATCH(LEFT(TRIM(M$6),FIND("~",SUBSTITUTE(M$6,"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300))*HLOOKUP(LEFT(TRIM(M$6),FIND("~",SUBSTITUTE(M$6," ","~",LEN(TRIM(M$6))-LEN(SUBSTITUTE(TRIM(M$6)," ",""))))-1)&amp;" Total",$B$6:$BB$373,ROW($A300)-5,FALSE))</f>
        <v>0</v>
      </c>
      <c r="N300" s="10">
        <f ca="1">IF(N$5&lt;&gt;"",HLOOKUP(N$5,Functionalization!$G$6:$R$373,ROW($A300)-5,FALSE),IFERROR(INDEX(N$337:N$373,MATCH($F300,$B$337:$B$373,0))/VLOOKUP($F300,$B$337:$BB$373,MATCH(LEFT(TRIM(N$6),FIND("~",SUBSTITUTE(N$6,"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300))*HLOOKUP(LEFT(TRIM(N$6),FIND("~",SUBSTITUTE(N$6," ","~",LEN(TRIM(N$6))-LEN(SUBSTITUTE(TRIM(N$6)," ",""))))-1)&amp;" Total",$B$6:$BB$373,ROW($A300)-5,FALSE))</f>
        <v>-11.980223768056598</v>
      </c>
      <c r="O300" s="10">
        <f ca="1">IF(O$5&lt;&gt;"",HLOOKUP(O$5,Functionalization!$G$6:$R$373,ROW($A300)-5,FALSE),IFERROR(INDEX(O$337:O$373,MATCH($F300,$B$337:$B$373,0))/VLOOKUP($F300,$B$337:$BB$373,MATCH(LEFT(TRIM(O$6),FIND("~",SUBSTITUTE(O$6,"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300))*HLOOKUP(LEFT(TRIM(O$6),FIND("~",SUBSTITUTE(O$6," ","~",LEN(TRIM(O$6))-LEN(SUBSTITUTE(TRIM(O$6)," ",""))))-1)&amp;" Total",$B$6:$BB$373,ROW($A300)-5,FALSE))</f>
        <v>0</v>
      </c>
      <c r="P300" s="10">
        <f ca="1">IF(P$5&lt;&gt;"",HLOOKUP(P$5,Functionalization!$G$6:$R$373,ROW($A300)-5,FALSE),IFERROR(INDEX(P$337:P$373,MATCH($F300,$B$337:$B$373,0))/VLOOKUP($F300,$B$337:$BB$373,MATCH(LEFT(TRIM(P$6),FIND("~",SUBSTITUTE(P$6,"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300))*HLOOKUP(LEFT(TRIM(P$6),FIND("~",SUBSTITUTE(P$6," ","~",LEN(TRIM(P$6))-LEN(SUBSTITUTE(TRIM(P$6)," ",""))))-1)&amp;" Total",$B$6:$BB$373,ROW($A300)-5,FALSE))</f>
        <v>0</v>
      </c>
      <c r="Q300" s="10">
        <f ca="1">IF(Q$5&lt;&gt;"",HLOOKUP(Q$5,Functionalization!$G$6:$R$373,ROW($A300)-5,FALSE),IFERROR(INDEX(Q$337:Q$373,MATCH($F300,$B$337:$B$373,0))/VLOOKUP($F300,$B$337:$BB$373,MATCH(LEFT(TRIM(Q$6),FIND("~",SUBSTITUTE(Q$6,"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300))*HLOOKUP(LEFT(TRIM(Q$6),FIND("~",SUBSTITUTE(Q$6," ","~",LEN(TRIM(Q$6))-LEN(SUBSTITUTE(TRIM(Q$6)," ",""))))-1)&amp;" Total",$B$6:$BB$373,ROW($A300)-5,FALSE))</f>
        <v>0</v>
      </c>
      <c r="R300" s="10">
        <f ca="1">IF(R$5&lt;&gt;"",HLOOKUP(R$5,Functionalization!$G$6:$R$373,ROW($A300)-5,FALSE),IFERROR(INDEX(R$337:R$373,MATCH($F300,$B$337:$B$373,0))/VLOOKUP($F300,$B$337:$BB$373,MATCH(LEFT(TRIM(R$6),FIND("~",SUBSTITUTE(R$6,"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300))*HLOOKUP(LEFT(TRIM(R$6),FIND("~",SUBSTITUTE(R$6," ","~",LEN(TRIM(R$6))-LEN(SUBSTITUTE(TRIM(R$6)," ",""))))-1)&amp;" Total",$B$6:$BB$373,ROW($A300)-5,FALSE))</f>
        <v>0</v>
      </c>
      <c r="S300" s="10">
        <f ca="1">IF(S$5&lt;&gt;"",HLOOKUP(S$5,Functionalization!$G$6:$R$373,ROW($A300)-5,FALSE),IFERROR(INDEX(S$337:S$373,MATCH($F300,$B$337:$B$373,0))/VLOOKUP($F300,$B$337:$BB$373,MATCH(LEFT(TRIM(S$6),FIND("~",SUBSTITUTE(S$6,"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300))*HLOOKUP(LEFT(TRIM(S$6),FIND("~",SUBSTITUTE(S$6," ","~",LEN(TRIM(S$6))-LEN(SUBSTITUTE(TRIM(S$6)," ",""))))-1)&amp;" Total",$B$6:$BB$373,ROW($A300)-5,FALSE))</f>
        <v>0</v>
      </c>
      <c r="T300" s="10">
        <f ca="1">IF(T$5&lt;&gt;"",HLOOKUP(T$5,Functionalization!$G$6:$R$373,ROW($A300)-5,FALSE),IFERROR(INDEX(T$337:T$373,MATCH($F300,$B$337:$B$373,0))/VLOOKUP($F300,$B$337:$BB$373,MATCH(LEFT(TRIM(T$6),FIND("~",SUBSTITUTE(T$6,"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300))*HLOOKUP(LEFT(TRIM(T$6),FIND("~",SUBSTITUTE(T$6," ","~",LEN(TRIM(T$6))-LEN(SUBSTITUTE(TRIM(T$6)," ",""))))-1)&amp;" Total",$B$6:$BB$373,ROW($A300)-5,FALSE))</f>
        <v>0</v>
      </c>
      <c r="U300" s="10">
        <f ca="1">IF(U$5&lt;&gt;"",HLOOKUP(U$5,Functionalization!$G$6:$R$373,ROW($A300)-5,FALSE),IFERROR(INDEX(U$337:U$373,MATCH($F300,$B$337:$B$373,0))/VLOOKUP($F300,$B$337:$BB$373,MATCH(LEFT(TRIM(U$6),FIND("~",SUBSTITUTE(U$6,"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300))*HLOOKUP(LEFT(TRIM(U$6),FIND("~",SUBSTITUTE(U$6," ","~",LEN(TRIM(U$6))-LEN(SUBSTITUTE(TRIM(U$6)," ",""))))-1)&amp;" Total",$B$6:$BB$373,ROW($A300)-5,FALSE))</f>
        <v>0</v>
      </c>
      <c r="V300" s="10">
        <f ca="1">IF(V$5&lt;&gt;"",HLOOKUP(V$5,Functionalization!$G$6:$R$373,ROW($A300)-5,FALSE),IFERROR(INDEX(V$337:V$373,MATCH($F300,$B$337:$B$373,0))/VLOOKUP($F300,$B$337:$BB$373,MATCH(LEFT(TRIM(V$6),FIND("~",SUBSTITUTE(V$6,"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300))*HLOOKUP(LEFT(TRIM(V$6),FIND("~",SUBSTITUTE(V$6," ","~",LEN(TRIM(V$6))-LEN(SUBSTITUTE(TRIM(V$6)," ",""))))-1)&amp;" Total",$B$6:$BB$373,ROW($A300)-5,FALSE))</f>
        <v>0</v>
      </c>
      <c r="W300" s="10">
        <f ca="1">IF(W$5&lt;&gt;"",HLOOKUP(W$5,Functionalization!$G$6:$R$373,ROW($A300)-5,FALSE),IFERROR(INDEX(W$337:W$373,MATCH($F300,$B$337:$B$373,0))/VLOOKUP($F300,$B$337:$BB$373,MATCH(LEFT(TRIM(W$6),FIND("~",SUBSTITUTE(W$6,"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300))*HLOOKUP(LEFT(TRIM(W$6),FIND("~",SUBSTITUTE(W$6," ","~",LEN(TRIM(W$6))-LEN(SUBSTITUTE(TRIM(W$6)," ",""))))-1)&amp;" Total",$B$6:$BB$373,ROW($A300)-5,FALSE))</f>
        <v>0</v>
      </c>
      <c r="X300" s="10">
        <f ca="1">IF(X$5&lt;&gt;"",HLOOKUP(X$5,Functionalization!$G$6:$R$373,ROW($A300)-5,FALSE),IFERROR(INDEX(X$337:X$373,MATCH($F300,$B$337:$B$373,0))/VLOOKUP($F300,$B$337:$BB$373,MATCH(LEFT(TRIM(X$6),FIND("~",SUBSTITUTE(X$6,"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300))*HLOOKUP(LEFT(TRIM(X$6),FIND("~",SUBSTITUTE(X$6," ","~",LEN(TRIM(X$6))-LEN(SUBSTITUTE(TRIM(X$6)," ",""))))-1)&amp;" Total",$B$6:$BB$373,ROW($A300)-5,FALSE))</f>
        <v>0</v>
      </c>
      <c r="Y300" s="10">
        <f ca="1">IF(Y$5&lt;&gt;"",HLOOKUP(Y$5,Functionalization!$G$6:$R$373,ROW($A300)-5,FALSE),IFERROR(INDEX(Y$337:Y$373,MATCH($F300,$B$337:$B$373,0))/VLOOKUP($F300,$B$337:$BB$373,MATCH(LEFT(TRIM(Y$6),FIND("~",SUBSTITUTE(Y$6,"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300))*HLOOKUP(LEFT(TRIM(Y$6),FIND("~",SUBSTITUTE(Y$6," ","~",LEN(TRIM(Y$6))-LEN(SUBSTITUTE(TRIM(Y$6)," ",""))))-1)&amp;" Total",$B$6:$BB$373,ROW($A300)-5,FALSE))</f>
        <v>0</v>
      </c>
      <c r="Z300" s="10">
        <f ca="1">IF(Z$5&lt;&gt;"",HLOOKUP(Z$5,Functionalization!$G$6:$R$373,ROW($A300)-5,FALSE),IFERROR(INDEX(Z$337:Z$373,MATCH($F300,$B$337:$B$373,0))/VLOOKUP($F300,$B$337:$BB$373,MATCH(LEFT(TRIM(Z$6),FIND("~",SUBSTITUTE(Z$6,"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300))*HLOOKUP(LEFT(TRIM(Z$6),FIND("~",SUBSTITUTE(Z$6," ","~",LEN(TRIM(Z$6))-LEN(SUBSTITUTE(TRIM(Z$6)," ",""))))-1)&amp;" Total",$B$6:$BB$373,ROW($A300)-5,FALSE))</f>
        <v>0</v>
      </c>
      <c r="AA300" s="10">
        <f ca="1">IF(AA$5&lt;&gt;"",HLOOKUP(AA$5,Functionalization!$G$6:$R$373,ROW($A300)-5,FALSE),IFERROR(INDEX(AA$337:AA$373,MATCH($F300,$B$337:$B$373,0))/VLOOKUP($F300,$B$337:$BB$373,MATCH(LEFT(TRIM(AA$6),FIND("~",SUBSTITUTE(AA$6,"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300))*HLOOKUP(LEFT(TRIM(AA$6),FIND("~",SUBSTITUTE(AA$6," ","~",LEN(TRIM(AA$6))-LEN(SUBSTITUTE(TRIM(AA$6)," ",""))))-1)&amp;" Total",$B$6:$BB$373,ROW($A300)-5,FALSE))</f>
        <v>0</v>
      </c>
      <c r="AB300" s="10">
        <f ca="1">IF(AB$5&lt;&gt;"",HLOOKUP(AB$5,Functionalization!$G$6:$R$373,ROW($A300)-5,FALSE),IFERROR(INDEX(AB$337:AB$373,MATCH($F300,$B$337:$B$373,0))/VLOOKUP($F300,$B$337:$BB$373,MATCH(LEFT(TRIM(AB$6),FIND("~",SUBSTITUTE(AB$6,"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300))*HLOOKUP(LEFT(TRIM(AB$6),FIND("~",SUBSTITUTE(AB$6," ","~",LEN(TRIM(AB$6))-LEN(SUBSTITUTE(TRIM(AB$6)," ",""))))-1)&amp;" Total",$B$6:$BB$373,ROW($A300)-5,FALSE))</f>
        <v>0</v>
      </c>
      <c r="AC300" s="10">
        <f ca="1">IF(AC$5&lt;&gt;"",HLOOKUP(AC$5,Functionalization!$G$6:$R$373,ROW($A300)-5,FALSE),IFERROR(INDEX(AC$337:AC$373,MATCH($F300,$B$337:$B$373,0))/VLOOKUP($F300,$B$337:$BB$373,MATCH(LEFT(TRIM(AC$6),FIND("~",SUBSTITUTE(AC$6,"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300))*HLOOKUP(LEFT(TRIM(AC$6),FIND("~",SUBSTITUTE(AC$6," ","~",LEN(TRIM(AC$6))-LEN(SUBSTITUTE(TRIM(AC$6)," ",""))))-1)&amp;" Total",$B$6:$BB$373,ROW($A300)-5,FALSE))</f>
        <v>0</v>
      </c>
      <c r="AD300" s="10">
        <f ca="1">IF(AD$5&lt;&gt;"",HLOOKUP(AD$5,Functionalization!$G$6:$R$373,ROW($A300)-5,FALSE),IFERROR(INDEX(AD$337:AD$373,MATCH($F300,$B$337:$B$373,0))/VLOOKUP($F300,$B$337:$BB$373,MATCH(LEFT(TRIM(AD$6),FIND("~",SUBSTITUTE(AD$6,"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300))*HLOOKUP(LEFT(TRIM(AD$6),FIND("~",SUBSTITUTE(AD$6," ","~",LEN(TRIM(AD$6))-LEN(SUBSTITUTE(TRIM(AD$6)," ",""))))-1)&amp;" Total",$B$6:$BB$373,ROW($A300)-5,FALSE))</f>
        <v>0</v>
      </c>
      <c r="AE300" s="10">
        <f ca="1">IF(AE$5&lt;&gt;"",HLOOKUP(AE$5,Functionalization!$G$6:$R$373,ROW($A300)-5,FALSE),IFERROR(INDEX(AE$337:AE$373,MATCH($F300,$B$337:$B$373,0))/VLOOKUP($F300,$B$337:$BB$373,MATCH(LEFT(TRIM(AE$6),FIND("~",SUBSTITUTE(AE$6,"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300))*HLOOKUP(LEFT(TRIM(AE$6),FIND("~",SUBSTITUTE(AE$6," ","~",LEN(TRIM(AE$6))-LEN(SUBSTITUTE(TRIM(AE$6)," ",""))))-1)&amp;" Total",$B$6:$BB$373,ROW($A300)-5,FALSE))</f>
        <v>0</v>
      </c>
      <c r="AF300" s="10">
        <f ca="1">IF(AF$5&lt;&gt;"",HLOOKUP(AF$5,Functionalization!$G$6:$R$373,ROW($A300)-5,FALSE),IFERROR(INDEX(AF$337:AF$373,MATCH($F300,$B$337:$B$373,0))/VLOOKUP($F300,$B$337:$BB$373,MATCH(LEFT(TRIM(AF$6),FIND("~",SUBSTITUTE(AF$6,"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300))*HLOOKUP(LEFT(TRIM(AF$6),FIND("~",SUBSTITUTE(AF$6," ","~",LEN(TRIM(AF$6))-LEN(SUBSTITUTE(TRIM(AF$6)," ",""))))-1)&amp;" Total",$B$6:$BB$373,ROW($A300)-5,FALSE))</f>
        <v>0</v>
      </c>
      <c r="AG300" s="10">
        <f ca="1">IF(AG$5&lt;&gt;"",HLOOKUP(AG$5,Functionalization!$G$6:$R$373,ROW($A300)-5,FALSE),IFERROR(INDEX(AG$337:AG$373,MATCH($F300,$B$337:$B$373,0))/VLOOKUP($F300,$B$337:$BB$373,MATCH(LEFT(TRIM(AG$6),FIND("~",SUBSTITUTE(AG$6,"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300))*HLOOKUP(LEFT(TRIM(AG$6),FIND("~",SUBSTITUTE(AG$6," ","~",LEN(TRIM(AG$6))-LEN(SUBSTITUTE(TRIM(AG$6)," ",""))))-1)&amp;" Total",$B$6:$BB$373,ROW($A300)-5,FALSE))</f>
        <v>0</v>
      </c>
      <c r="AH300" s="10">
        <f ca="1">IF(AH$5&lt;&gt;"",HLOOKUP(AH$5,Functionalization!$G$6:$R$373,ROW($A300)-5,FALSE),IFERROR(INDEX(AH$337:AH$373,MATCH($F300,$B$337:$B$373,0))/VLOOKUP($F300,$B$337:$BB$373,MATCH(LEFT(TRIM(AH$6),FIND("~",SUBSTITUTE(AH$6,"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300))*HLOOKUP(LEFT(TRIM(AH$6),FIND("~",SUBSTITUTE(AH$6," ","~",LEN(TRIM(AH$6))-LEN(SUBSTITUTE(TRIM(AH$6)," ",""))))-1)&amp;" Total",$B$6:$BB$373,ROW($A300)-5,FALSE))</f>
        <v>0</v>
      </c>
      <c r="AI300" s="10">
        <f ca="1">IF(AI$5&lt;&gt;"",HLOOKUP(AI$5,Functionalization!$G$6:$R$373,ROW($A300)-5,FALSE),IFERROR(INDEX(AI$337:AI$373,MATCH($F300,$B$337:$B$373,0))/VLOOKUP($F300,$B$337:$BB$373,MATCH(LEFT(TRIM(AI$6),FIND("~",SUBSTITUTE(AI$6,"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300))*HLOOKUP(LEFT(TRIM(AI$6),FIND("~",SUBSTITUTE(AI$6," ","~",LEN(TRIM(AI$6))-LEN(SUBSTITUTE(TRIM(AI$6)," ",""))))-1)&amp;" Total",$B$6:$BB$373,ROW($A300)-5,FALSE))</f>
        <v>0</v>
      </c>
      <c r="AJ300" s="10">
        <f ca="1">IF(AJ$5&lt;&gt;"",HLOOKUP(AJ$5,Functionalization!$G$6:$R$373,ROW($A300)-5,FALSE),IFERROR(INDEX(AJ$337:AJ$373,MATCH($F300,$B$337:$B$373,0))/VLOOKUP($F300,$B$337:$BB$373,MATCH(LEFT(TRIM(AJ$6),FIND("~",SUBSTITUTE(AJ$6,"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300))*HLOOKUP(LEFT(TRIM(AJ$6),FIND("~",SUBSTITUTE(AJ$6," ","~",LEN(TRIM(AJ$6))-LEN(SUBSTITUTE(TRIM(AJ$6)," ",""))))-1)&amp;" Total",$B$6:$BB$373,ROW($A300)-5,FALSE))</f>
        <v>0</v>
      </c>
      <c r="AK300" s="10">
        <f ca="1">IF(AK$5&lt;&gt;"",HLOOKUP(AK$5,Functionalization!$G$6:$R$373,ROW($A300)-5,FALSE),IFERROR(INDEX(AK$337:AK$373,MATCH($F300,$B$337:$B$373,0))/VLOOKUP($F300,$B$337:$BB$373,MATCH(LEFT(TRIM(AK$6),FIND("~",SUBSTITUTE(AK$6,"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300))*HLOOKUP(LEFT(TRIM(AK$6),FIND("~",SUBSTITUTE(AK$6," ","~",LEN(TRIM(AK$6))-LEN(SUBSTITUTE(TRIM(AK$6)," ",""))))-1)&amp;" Total",$B$6:$BB$373,ROW($A300)-5,FALSE))</f>
        <v>0</v>
      </c>
      <c r="AL300" s="10">
        <f ca="1">IF(AL$5&lt;&gt;"",HLOOKUP(AL$5,Functionalization!$G$6:$R$373,ROW($A300)-5,FALSE),IFERROR(INDEX(AL$337:AL$373,MATCH($F300,$B$337:$B$373,0))/VLOOKUP($F300,$B$337:$BB$373,MATCH(LEFT(TRIM(AL$6),FIND("~",SUBSTITUTE(AL$6,"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300))*HLOOKUP(LEFT(TRIM(AL$6),FIND("~",SUBSTITUTE(AL$6," ","~",LEN(TRIM(AL$6))-LEN(SUBSTITUTE(TRIM(AL$6)," ",""))))-1)&amp;" Total",$B$6:$BB$373,ROW($A300)-5,FALSE))</f>
        <v>0</v>
      </c>
      <c r="AM300" s="10">
        <f ca="1">IF(AM$5&lt;&gt;"",HLOOKUP(AM$5,Functionalization!$G$6:$R$373,ROW($A300)-5,FALSE),IFERROR(INDEX(AM$337:AM$373,MATCH($F300,$B$337:$B$373,0))/VLOOKUP($F300,$B$337:$BB$373,MATCH(LEFT(TRIM(AM$6),FIND("~",SUBSTITUTE(AM$6,"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300))*HLOOKUP(LEFT(TRIM(AM$6),FIND("~",SUBSTITUTE(AM$6," ","~",LEN(TRIM(AM$6))-LEN(SUBSTITUTE(TRIM(AM$6)," ",""))))-1)&amp;" Total",$B$6:$BB$373,ROW($A300)-5,FALSE))</f>
        <v>0</v>
      </c>
      <c r="AN300" s="10">
        <f ca="1">IF(AN$5&lt;&gt;"",HLOOKUP(AN$5,Functionalization!$G$6:$R$373,ROW($A300)-5,FALSE),IFERROR(INDEX(AN$337:AN$373,MATCH($F300,$B$337:$B$373,0))/VLOOKUP($F300,$B$337:$BB$373,MATCH(LEFT(TRIM(AN$6),FIND("~",SUBSTITUTE(AN$6,"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300))*HLOOKUP(LEFT(TRIM(AN$6),FIND("~",SUBSTITUTE(AN$6," ","~",LEN(TRIM(AN$6))-LEN(SUBSTITUTE(TRIM(AN$6)," ",""))))-1)&amp;" Total",$B$6:$BB$373,ROW($A300)-5,FALSE))</f>
        <v>0</v>
      </c>
      <c r="AO300" s="10">
        <f ca="1">IF(AO$5&lt;&gt;"",HLOOKUP(AO$5,Functionalization!$G$6:$R$373,ROW($A300)-5,FALSE),IFERROR(INDEX(AO$337:AO$373,MATCH($F300,$B$337:$B$373,0))/VLOOKUP($F300,$B$337:$BB$373,MATCH(LEFT(TRIM(AO$6),FIND("~",SUBSTITUTE(AO$6,"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300))*HLOOKUP(LEFT(TRIM(AO$6),FIND("~",SUBSTITUTE(AO$6," ","~",LEN(TRIM(AO$6))-LEN(SUBSTITUTE(TRIM(AO$6)," ",""))))-1)&amp;" Total",$B$6:$BB$373,ROW($A300)-5,FALSE))</f>
        <v>0</v>
      </c>
      <c r="AP300" s="10">
        <f ca="1">IF(AP$5&lt;&gt;"",HLOOKUP(AP$5,Functionalization!$G$6:$R$373,ROW($A300)-5,FALSE),IFERROR(INDEX(AP$337:AP$373,MATCH($F300,$B$337:$B$373,0))/VLOOKUP($F300,$B$337:$BB$373,MATCH(LEFT(TRIM(AP$6),FIND("~",SUBSTITUTE(AP$6,"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300))*HLOOKUP(LEFT(TRIM(AP$6),FIND("~",SUBSTITUTE(AP$6," ","~",LEN(TRIM(AP$6))-LEN(SUBSTITUTE(TRIM(AP$6)," ",""))))-1)&amp;" Total",$B$6:$BB$373,ROW($A300)-5,FALSE))</f>
        <v>0</v>
      </c>
      <c r="AQ300" s="10">
        <f ca="1">IF(AQ$5&lt;&gt;"",HLOOKUP(AQ$5,Functionalization!$G$6:$R$373,ROW($A300)-5,FALSE),IFERROR(INDEX(AQ$337:AQ$373,MATCH($F300,$B$337:$B$373,0))/VLOOKUP($F300,$B$337:$BB$373,MATCH(LEFT(TRIM(AQ$6),FIND("~",SUBSTITUTE(AQ$6,"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300))*HLOOKUP(LEFT(TRIM(AQ$6),FIND("~",SUBSTITUTE(AQ$6," ","~",LEN(TRIM(AQ$6))-LEN(SUBSTITUTE(TRIM(AQ$6)," ",""))))-1)&amp;" Total",$B$6:$BB$373,ROW($A300)-5,FALSE))</f>
        <v>0</v>
      </c>
      <c r="AR300" s="10">
        <f ca="1">IF(AR$5&lt;&gt;"",HLOOKUP(AR$5,Functionalization!$G$6:$R$373,ROW($A300)-5,FALSE),IFERROR(INDEX(AR$337:AR$373,MATCH($F300,$B$337:$B$373,0))/VLOOKUP($F300,$B$337:$BB$373,MATCH(LEFT(TRIM(AR$6),FIND("~",SUBSTITUTE(AR$6,"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300))*HLOOKUP(LEFT(TRIM(AR$6),FIND("~",SUBSTITUTE(AR$6," ","~",LEN(TRIM(AR$6))-LEN(SUBSTITUTE(TRIM(AR$6)," ",""))))-1)&amp;" Total",$B$6:$BB$373,ROW($A300)-5,FALSE))</f>
        <v>0</v>
      </c>
      <c r="AS300" s="10">
        <f ca="1">IF(AS$5&lt;&gt;"",HLOOKUP(AS$5,Functionalization!$G$6:$R$373,ROW($A300)-5,FALSE),IFERROR(INDEX(AS$337:AS$373,MATCH($F300,$B$337:$B$373,0))/VLOOKUP($F300,$B$337:$BB$373,MATCH(LEFT(TRIM(AS$6),FIND("~",SUBSTITUTE(AS$6,"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300))*HLOOKUP(LEFT(TRIM(AS$6),FIND("~",SUBSTITUTE(AS$6," ","~",LEN(TRIM(AS$6))-LEN(SUBSTITUTE(TRIM(AS$6)," ",""))))-1)&amp;" Total",$B$6:$BB$373,ROW($A300)-5,FALSE))</f>
        <v>0</v>
      </c>
      <c r="AT300" s="10">
        <f ca="1">IF(AT$5&lt;&gt;"",HLOOKUP(AT$5,Functionalization!$G$6:$R$373,ROW($A300)-5,FALSE),IFERROR(INDEX(AT$337:AT$373,MATCH($F300,$B$337:$B$373,0))/VLOOKUP($F300,$B$337:$BB$373,MATCH(LEFT(TRIM(AT$6),FIND("~",SUBSTITUTE(AT$6,"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300))*HLOOKUP(LEFT(TRIM(AT$6),FIND("~",SUBSTITUTE(AT$6," ","~",LEN(TRIM(AT$6))-LEN(SUBSTITUTE(TRIM(AT$6)," ",""))))-1)&amp;" Total",$B$6:$BB$373,ROW($A300)-5,FALSE))</f>
        <v>0</v>
      </c>
      <c r="AU300" s="10">
        <f ca="1">IF(AU$5&lt;&gt;"",HLOOKUP(AU$5,Functionalization!$G$6:$R$373,ROW($A300)-5,FALSE),IFERROR(INDEX(AU$337:AU$373,MATCH($F300,$B$337:$B$373,0))/VLOOKUP($F300,$B$337:$BB$373,MATCH(LEFT(TRIM(AU$6),FIND("~",SUBSTITUTE(AU$6,"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300))*HLOOKUP(LEFT(TRIM(AU$6),FIND("~",SUBSTITUTE(AU$6," ","~",LEN(TRIM(AU$6))-LEN(SUBSTITUTE(TRIM(AU$6)," ",""))))-1)&amp;" Total",$B$6:$BB$373,ROW($A300)-5,FALSE))</f>
        <v>0</v>
      </c>
      <c r="AV300" s="10">
        <f ca="1">IF(AV$5&lt;&gt;"",HLOOKUP(AV$5,Functionalization!$G$6:$R$373,ROW($A300)-5,FALSE),IFERROR(INDEX(AV$337:AV$373,MATCH($F300,$B$337:$B$373,0))/VLOOKUP($F300,$B$337:$BB$373,MATCH(LEFT(TRIM(AV$6),FIND("~",SUBSTITUTE(AV$6,"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300))*HLOOKUP(LEFT(TRIM(AV$6),FIND("~",SUBSTITUTE(AV$6," ","~",LEN(TRIM(AV$6))-LEN(SUBSTITUTE(TRIM(AV$6)," ",""))))-1)&amp;" Total",$B$6:$BB$373,ROW($A300)-5,FALSE))</f>
        <v>0</v>
      </c>
      <c r="AW300" s="10">
        <f ca="1">IF(AW$5&lt;&gt;"",HLOOKUP(AW$5,Functionalization!$G$6:$R$373,ROW($A300)-5,FALSE),IFERROR(INDEX(AW$337:AW$373,MATCH($F300,$B$337:$B$373,0))/VLOOKUP($F300,$B$337:$BB$373,MATCH(LEFT(TRIM(AW$6),FIND("~",SUBSTITUTE(AW$6,"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300))*HLOOKUP(LEFT(TRIM(AW$6),FIND("~",SUBSTITUTE(AW$6," ","~",LEN(TRIM(AW$6))-LEN(SUBSTITUTE(TRIM(AW$6)," ",""))))-1)&amp;" Total",$B$6:$BB$373,ROW($A300)-5,FALSE))</f>
        <v>0</v>
      </c>
      <c r="AX300" s="10">
        <f ca="1">IF(AX$5&lt;&gt;"",HLOOKUP(AX$5,Functionalization!$G$6:$R$373,ROW($A300)-5,FALSE),IFERROR(INDEX(AX$337:AX$373,MATCH($F300,$B$337:$B$373,0))/VLOOKUP($F300,$B$337:$BB$373,MATCH(LEFT(TRIM(AX$6),FIND("~",SUBSTITUTE(AX$6,"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300))*HLOOKUP(LEFT(TRIM(AX$6),FIND("~",SUBSTITUTE(AX$6," ","~",LEN(TRIM(AX$6))-LEN(SUBSTITUTE(TRIM(AX$6)," ",""))))-1)&amp;" Total",$B$6:$BB$373,ROW($A300)-5,FALSE))</f>
        <v>0</v>
      </c>
      <c r="AY300" s="10">
        <f ca="1">IF(AY$5&lt;&gt;"",HLOOKUP(AY$5,Functionalization!$G$6:$R$373,ROW($A300)-5,FALSE),IFERROR(INDEX(AY$337:AY$373,MATCH($F300,$B$337:$B$373,0))/VLOOKUP($F300,$B$337:$BB$373,MATCH(LEFT(TRIM(AY$6),FIND("~",SUBSTITUTE(AY$6,"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300))*HLOOKUP(LEFT(TRIM(AY$6),FIND("~",SUBSTITUTE(AY$6," ","~",LEN(TRIM(AY$6))-LEN(SUBSTITUTE(TRIM(AY$6)," ",""))))-1)&amp;" Total",$B$6:$BB$373,ROW($A300)-5,FALSE))</f>
        <v>0</v>
      </c>
      <c r="AZ300" s="10">
        <f ca="1">IF(AZ$5&lt;&gt;"",HLOOKUP(AZ$5,Functionalization!$G$6:$R$373,ROW($A300)-5,FALSE),IFERROR(INDEX(AZ$337:AZ$373,MATCH($F300,$B$337:$B$373,0))/VLOOKUP($F300,$B$337:$BB$373,MATCH(LEFT(TRIM(AZ$6),FIND("~",SUBSTITUTE(AZ$6,"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300))*HLOOKUP(LEFT(TRIM(AZ$6),FIND("~",SUBSTITUTE(AZ$6," ","~",LEN(TRIM(AZ$6))-LEN(SUBSTITUTE(TRIM(AZ$6)," ",""))))-1)&amp;" Total",$B$6:$BB$373,ROW($A300)-5,FALSE))</f>
        <v>0</v>
      </c>
      <c r="BA300" s="10">
        <f ca="1">IF(BA$5&lt;&gt;"",HLOOKUP(BA$5,Functionalization!$G$6:$R$373,ROW($A300)-5,FALSE),IFERROR(INDEX(BA$337:BA$373,MATCH($F300,$B$337:$B$373,0))/VLOOKUP($F300,$B$337:$BB$373,MATCH(LEFT(TRIM(BA$6),FIND("~",SUBSTITUTE(BA$6,"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300))*HLOOKUP(LEFT(TRIM(BA$6),FIND("~",SUBSTITUTE(BA$6," ","~",LEN(TRIM(BA$6))-LEN(SUBSTITUTE(TRIM(BA$6)," ",""))))-1)&amp;" Total",$B$6:$BB$373,ROW($A300)-5,FALSE))</f>
        <v>0</v>
      </c>
      <c r="BB300" s="10">
        <f ca="1">IF(BB$5&lt;&gt;"",HLOOKUP(BB$5,Functionalization!$G$6:$R$373,ROW($A300)-5,FALSE),IFERROR(INDEX(BB$337:BB$373,MATCH($F300,$B$337:$B$373,0))/VLOOKUP($F300,$B$337:$BB$373,MATCH(LEFT(TRIM(BB$6),FIND("~",SUBSTITUTE(BB$6,"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300))*HLOOKUP(LEFT(TRIM(BB$6),FIND("~",SUBSTITUTE(BB$6," ","~",LEN(TRIM(BB$6))-LEN(SUBSTITUTE(TRIM(BB$6)," ",""))))-1)&amp;" Total",$B$6:$BB$373,ROW($A300)-5,FALSE))</f>
        <v>0</v>
      </c>
      <c r="BD300">
        <f ca="1">IFERROR(IF(SUMIF($G$6:$BB$6,BD$6&amp;" Total",$G300:$BB300)-(SUMIF($G$6:$BB$6,BD$6&amp;" "&amp;'Input-Func_Class'!$D$22,$G300:$BB300)+IFERROR(SUMIF($G$6:$BB$6,BD$6&amp;" "&amp;'Input-Func_Class'!$E$22,$G300:$BB300),SUMIF($G$6:$BB$6,BD$6&amp;" "&amp;'Input-Func_Class'!$B$24,$G300:$BB300))+SUMIF($G$6:$BB$6,BD$6&amp;" "&amp;'Input-Func_Class'!$F$22,$G300:$BB300))&lt;Check_Limit,0,1),1)</f>
        <v>0</v>
      </c>
      <c r="BE300">
        <f ca="1">IFERROR(IF(SUMIF($G$6:$BB$6,BE$6&amp;" Total",$G300:$BB300)-(SUMIF($G$6:$BB$6,BE$6&amp;" "&amp;'Input-Func_Class'!$D$22,$G300:$BB300)+IFERROR(SUMIF($G$6:$BB$6,BE$6&amp;" "&amp;'Input-Func_Class'!$E$22,$G300:$BB300),SUMIF($G$6:$BB$6,BE$6&amp;" "&amp;'Input-Func_Class'!$B$24,$G300:$BB300))+SUMIF($G$6:$BB$6,BE$6&amp;" "&amp;'Input-Func_Class'!$F$22,$G300:$BB300))&lt;Check_Limit,0,1),1)</f>
        <v>0</v>
      </c>
      <c r="BF300">
        <f ca="1">IFERROR(IF(SUMIF($G$6:$BB$6,BF$6&amp;" Total",$G300:$BB300)-(SUMIF($G$6:$BB$6,BF$6&amp;" "&amp;'Input-Func_Class'!$D$22,$G300:$BB300)+IFERROR(SUMIF($G$6:$BB$6,BF$6&amp;" "&amp;'Input-Func_Class'!$E$22,$G300:$BB300),SUMIF($G$6:$BB$6,BF$6&amp;" "&amp;'Input-Func_Class'!$B$24,$G300:$BB300))+SUMIF($G$6:$BB$6,BF$6&amp;" "&amp;'Input-Func_Class'!$F$22,$G300:$BB300))&lt;Check_Limit,0,1),1)</f>
        <v>0</v>
      </c>
      <c r="BG300">
        <f ca="1">IFERROR(IF(SUMIF($G$6:$BB$6,BG$6&amp;" Total",$G300:$BB300)-(SUMIF($G$6:$BB$6,BG$6&amp;" "&amp;'Input-Func_Class'!$D$22,$G300:$BB300)+IFERROR(SUMIF($G$6:$BB$6,BG$6&amp;" "&amp;'Input-Func_Class'!$E$22,$G300:$BB300),SUMIF($G$6:$BB$6,BG$6&amp;" "&amp;'Input-Func_Class'!$B$24,$G300:$BB300))+SUMIF($G$6:$BB$6,BG$6&amp;" "&amp;'Input-Func_Class'!$F$22,$G300:$BB300))&lt;Check_Limit,0,1),1)</f>
        <v>0</v>
      </c>
      <c r="BH300">
        <f ca="1">IFERROR(IF(SUMIF($G$6:$BB$6,BH$6&amp;" Total",$G300:$BB300)-(SUMIF($G$6:$BB$6,BH$6&amp;" "&amp;'Input-Func_Class'!$D$22,$G300:$BB300)+IFERROR(SUMIF($G$6:$BB$6,BH$6&amp;" "&amp;'Input-Func_Class'!$E$22,$G300:$BB300),SUMIF($G$6:$BB$6,BH$6&amp;" "&amp;'Input-Func_Class'!$B$24,$G300:$BB300))+SUMIF($G$6:$BB$6,BH$6&amp;" "&amp;'Input-Func_Class'!$F$22,$G300:$BB300))&lt;Check_Limit,0,1),1)</f>
        <v>0</v>
      </c>
      <c r="BI300">
        <f ca="1">IFERROR(IF(SUMIF($G$6:$BB$6,BI$6&amp;" Total",$G300:$BB300)-(SUMIF($G$6:$BB$6,BI$6&amp;" "&amp;'Input-Func_Class'!$D$22,$G300:$BB300)+IFERROR(SUMIF($G$6:$BB$6,BI$6&amp;" "&amp;'Input-Func_Class'!$E$22,$G300:$BB300),SUMIF($G$6:$BB$6,BI$6&amp;" "&amp;'Input-Func_Class'!$B$24,$G300:$BB300))+SUMIF($G$6:$BB$6,BI$6&amp;" "&amp;'Input-Func_Class'!$F$22,$G300:$BB300))&lt;Check_Limit,0,1),1)</f>
        <v>0</v>
      </c>
      <c r="BJ300">
        <f ca="1">IFERROR(IF(SUMIF($G$6:$BB$6,BJ$6&amp;" Total",$G300:$BB300)-(SUMIF($G$6:$BB$6,BJ$6&amp;" "&amp;'Input-Func_Class'!$D$22,$G300:$BB300)+IFERROR(SUMIF($G$6:$BB$6,BJ$6&amp;" "&amp;'Input-Func_Class'!$E$22,$G300:$BB300),SUMIF($G$6:$BB$6,BJ$6&amp;" "&amp;'Input-Func_Class'!$B$24,$G300:$BB300))+SUMIF($G$6:$BB$6,BJ$6&amp;" "&amp;'Input-Func_Class'!$F$22,$G300:$BB300))&lt;Check_Limit,0,1),1)</f>
        <v>0</v>
      </c>
      <c r="BK300">
        <f ca="1">IFERROR(IF(SUMIF($G$6:$BB$6,BK$6&amp;" Total",$G300:$BB300)-(SUMIF($G$6:$BB$6,BK$6&amp;" "&amp;'Input-Func_Class'!$D$22,$G300:$BB300)+IFERROR(SUMIF($G$6:$BB$6,BK$6&amp;" "&amp;'Input-Func_Class'!$E$22,$G300:$BB300),SUMIF($G$6:$BB$6,BK$6&amp;" "&amp;'Input-Func_Class'!$B$24,$G300:$BB300))+SUMIF($G$6:$BB$6,BK$6&amp;" "&amp;'Input-Func_Class'!$F$22,$G300:$BB300))&lt;Check_Limit,0,1),1)</f>
        <v>0</v>
      </c>
      <c r="BL300">
        <f ca="1">IFERROR(IF(SUMIF($G$6:$BB$6,BL$6&amp;" Total",$G300:$BB300)-(SUMIF($G$6:$BB$6,BL$6&amp;" "&amp;'Input-Func_Class'!$D$22,$G300:$BB300)+IFERROR(SUMIF($G$6:$BB$6,BL$6&amp;" "&amp;'Input-Func_Class'!$E$22,$G300:$BB300),SUMIF($G$6:$BB$6,BL$6&amp;" "&amp;'Input-Func_Class'!$B$24,$G300:$BB300))+SUMIF($G$6:$BB$6,BL$6&amp;" "&amp;'Input-Func_Class'!$F$22,$G300:$BB300))&lt;Check_Limit,0,1),1)</f>
        <v>0</v>
      </c>
      <c r="BM300">
        <f ca="1">IFERROR(IF(SUMIF($G$6:$BB$6,BM$6&amp;" Total",$G300:$BB300)-(SUMIF($G$6:$BB$6,BM$6&amp;" "&amp;'Input-Func_Class'!$D$22,$G300:$BB300)+IFERROR(SUMIF($G$6:$BB$6,BM$6&amp;" "&amp;'Input-Func_Class'!$E$22,$G300:$BB300),SUMIF($G$6:$BB$6,BM$6&amp;" "&amp;'Input-Func_Class'!$B$24,$G300:$BB300))+SUMIF($G$6:$BB$6,BM$6&amp;" "&amp;'Input-Func_Class'!$F$22,$G300:$BB300))&lt;Check_Limit,0,1),1)</f>
        <v>0</v>
      </c>
      <c r="BN300">
        <f ca="1">IFERROR(IF(SUMIF($G$6:$BB$6,BN$6&amp;" Total",$G300:$BB300)-(SUMIF($G$6:$BB$6,BN$6&amp;" "&amp;'Input-Func_Class'!$D$22,$G300:$BB300)+IFERROR(SUMIF($G$6:$BB$6,BN$6&amp;" "&amp;'Input-Func_Class'!$E$22,$G300:$BB300),SUMIF($G$6:$BB$6,BN$6&amp;" "&amp;'Input-Func_Class'!$B$24,$G300:$BB300))+SUMIF($G$6:$BB$6,BN$6&amp;" "&amp;'Input-Func_Class'!$F$22,$G300:$BB300))&lt;Check_Limit,0,1),1)</f>
        <v>0</v>
      </c>
      <c r="BO300">
        <f ca="1">IFERROR(IF(SUMIF($G$6:$BB$6,BO$6&amp;" Total",$G300:$BB300)-(SUMIF($G$6:$BB$6,BO$6&amp;" "&amp;'Input-Func_Class'!$D$22,$G300:$BB300)+IFERROR(SUMIF($G$6:$BB$6,BO$6&amp;" "&amp;'Input-Func_Class'!$E$22,$G300:$BB300),SUMIF($G$6:$BB$6,BO$6&amp;" "&amp;'Input-Func_Class'!$B$24,$G300:$BB300))+SUMIF($G$6:$BB$6,BO$6&amp;" "&amp;'Input-Func_Class'!$F$22,$G300:$BB300))&lt;Check_Limit,0,1),1)</f>
        <v>0</v>
      </c>
    </row>
    <row r="301" spans="1:67" outlineLevel="1">
      <c r="A301" s="31">
        <f>IF(ISBLANK('Input-Accounts'!A301),"",'Input-Accounts'!A301)</f>
        <v>270</v>
      </c>
      <c r="B301" s="53" t="str">
        <f>IF(ISBLANK('Input-Accounts'!B301),"",'Input-Accounts'!B301)</f>
        <v>POWER OPERATED EQUIP-GENERAL TOOLS</v>
      </c>
      <c r="C301" s="31">
        <f>IF(ISBLANK('Input-Accounts'!C301),"",'Input-Accounts'!C301)</f>
        <v>396</v>
      </c>
      <c r="D301" s="10">
        <f>Functionalization!$D301</f>
        <v>0</v>
      </c>
      <c r="E301" s="10">
        <f t="shared" si="72"/>
        <v>0</v>
      </c>
      <c r="F301" s="3" t="str">
        <f>IF($D301=0,"-",IF('Input-Accounts'!$E301&lt;&gt;0,'Input-Accounts'!$E301,'Input-Accounts'!$G301))</f>
        <v>-</v>
      </c>
      <c r="G301" s="10">
        <f ca="1">IF(G$5&lt;&gt;"",HLOOKUP(G$5,Functionalization!$G$6:$R$373,ROW($A301)-5,FALSE),IFERROR(INDEX(G$337:G$373,MATCH($F301,$B$337:$B$373,0))/VLOOKUP($F301,$B$337:$BB$373,MATCH(LEFT(TRIM(G$6),FIND("~",SUBSTITUTE(G$6,"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301))*HLOOKUP(LEFT(TRIM(G$6),FIND("~",SUBSTITUTE(G$6," ","~",LEN(TRIM(G$6))-LEN(SUBSTITUTE(TRIM(G$6)," ",""))))-1)&amp;" Total",$B$6:$BB$373,ROW($A301)-5,FALSE))</f>
        <v>0</v>
      </c>
      <c r="H301" s="10">
        <f ca="1">IF(H$5&lt;&gt;"",HLOOKUP(H$5,Functionalization!$G$6:$R$373,ROW($A301)-5,FALSE),IFERROR(INDEX(H$337:H$373,MATCH($F301,$B$337:$B$373,0))/VLOOKUP($F301,$B$337:$BB$373,MATCH(LEFT(TRIM(H$6),FIND("~",SUBSTITUTE(H$6,"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301))*HLOOKUP(LEFT(TRIM(H$6),FIND("~",SUBSTITUTE(H$6," ","~",LEN(TRIM(H$6))-LEN(SUBSTITUTE(TRIM(H$6)," ",""))))-1)&amp;" Total",$B$6:$BB$373,ROW($A301)-5,FALSE))</f>
        <v>0</v>
      </c>
      <c r="I301" s="10">
        <f ca="1">IF(I$5&lt;&gt;"",HLOOKUP(I$5,Functionalization!$G$6:$R$373,ROW($A301)-5,FALSE),IFERROR(INDEX(I$337:I$373,MATCH($F301,$B$337:$B$373,0))/VLOOKUP($F301,$B$337:$BB$373,MATCH(LEFT(TRIM(I$6),FIND("~",SUBSTITUTE(I$6,"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301))*HLOOKUP(LEFT(TRIM(I$6),FIND("~",SUBSTITUTE(I$6," ","~",LEN(TRIM(I$6))-LEN(SUBSTITUTE(TRIM(I$6)," ",""))))-1)&amp;" Total",$B$6:$BB$373,ROW($A301)-5,FALSE))</f>
        <v>0</v>
      </c>
      <c r="J301" s="10">
        <f ca="1">IF(J$5&lt;&gt;"",HLOOKUP(J$5,Functionalization!$G$6:$R$373,ROW($A301)-5,FALSE),IFERROR(INDEX(J$337:J$373,MATCH($F301,$B$337:$B$373,0))/VLOOKUP($F301,$B$337:$BB$373,MATCH(LEFT(TRIM(J$6),FIND("~",SUBSTITUTE(J$6,"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301))*HLOOKUP(LEFT(TRIM(J$6),FIND("~",SUBSTITUTE(J$6," ","~",LEN(TRIM(J$6))-LEN(SUBSTITUTE(TRIM(J$6)," ",""))))-1)&amp;" Total",$B$6:$BB$373,ROW($A301)-5,FALSE))</f>
        <v>0</v>
      </c>
      <c r="K301" s="10">
        <f ca="1">IF(K$5&lt;&gt;"",HLOOKUP(K$5,Functionalization!$G$6:$R$373,ROW($A301)-5,FALSE),IFERROR(INDEX(K$337:K$373,MATCH($F301,$B$337:$B$373,0))/VLOOKUP($F301,$B$337:$BB$373,MATCH(LEFT(TRIM(K$6),FIND("~",SUBSTITUTE(K$6,"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301))*HLOOKUP(LEFT(TRIM(K$6),FIND("~",SUBSTITUTE(K$6," ","~",LEN(TRIM(K$6))-LEN(SUBSTITUTE(TRIM(K$6)," ",""))))-1)&amp;" Total",$B$6:$BB$373,ROW($A301)-5,FALSE))</f>
        <v>0</v>
      </c>
      <c r="L301" s="10">
        <f ca="1">IF(L$5&lt;&gt;"",HLOOKUP(L$5,Functionalization!$G$6:$R$373,ROW($A301)-5,FALSE),IFERROR(INDEX(L$337:L$373,MATCH($F301,$B$337:$B$373,0))/VLOOKUP($F301,$B$337:$BB$373,MATCH(LEFT(TRIM(L$6),FIND("~",SUBSTITUTE(L$6,"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301))*HLOOKUP(LEFT(TRIM(L$6),FIND("~",SUBSTITUTE(L$6," ","~",LEN(TRIM(L$6))-LEN(SUBSTITUTE(TRIM(L$6)," ",""))))-1)&amp;" Total",$B$6:$BB$373,ROW($A301)-5,FALSE))</f>
        <v>0</v>
      </c>
      <c r="M301" s="10">
        <f ca="1">IF(M$5&lt;&gt;"",HLOOKUP(M$5,Functionalization!$G$6:$R$373,ROW($A301)-5,FALSE),IFERROR(INDEX(M$337:M$373,MATCH($F301,$B$337:$B$373,0))/VLOOKUP($F301,$B$337:$BB$373,MATCH(LEFT(TRIM(M$6),FIND("~",SUBSTITUTE(M$6,"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301))*HLOOKUP(LEFT(TRIM(M$6),FIND("~",SUBSTITUTE(M$6," ","~",LEN(TRIM(M$6))-LEN(SUBSTITUTE(TRIM(M$6)," ",""))))-1)&amp;" Total",$B$6:$BB$373,ROW($A301)-5,FALSE))</f>
        <v>0</v>
      </c>
      <c r="N301" s="10">
        <f ca="1">IF(N$5&lt;&gt;"",HLOOKUP(N$5,Functionalization!$G$6:$R$373,ROW($A301)-5,FALSE),IFERROR(INDEX(N$337:N$373,MATCH($F301,$B$337:$B$373,0))/VLOOKUP($F301,$B$337:$BB$373,MATCH(LEFT(TRIM(N$6),FIND("~",SUBSTITUTE(N$6,"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301))*HLOOKUP(LEFT(TRIM(N$6),FIND("~",SUBSTITUTE(N$6," ","~",LEN(TRIM(N$6))-LEN(SUBSTITUTE(TRIM(N$6)," ",""))))-1)&amp;" Total",$B$6:$BB$373,ROW($A301)-5,FALSE))</f>
        <v>0</v>
      </c>
      <c r="O301" s="10">
        <f ca="1">IF(O$5&lt;&gt;"",HLOOKUP(O$5,Functionalization!$G$6:$R$373,ROW($A301)-5,FALSE),IFERROR(INDEX(O$337:O$373,MATCH($F301,$B$337:$B$373,0))/VLOOKUP($F301,$B$337:$BB$373,MATCH(LEFT(TRIM(O$6),FIND("~",SUBSTITUTE(O$6,"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301))*HLOOKUP(LEFT(TRIM(O$6),FIND("~",SUBSTITUTE(O$6," ","~",LEN(TRIM(O$6))-LEN(SUBSTITUTE(TRIM(O$6)," ",""))))-1)&amp;" Total",$B$6:$BB$373,ROW($A301)-5,FALSE))</f>
        <v>0</v>
      </c>
      <c r="P301" s="10">
        <f ca="1">IF(P$5&lt;&gt;"",HLOOKUP(P$5,Functionalization!$G$6:$R$373,ROW($A301)-5,FALSE),IFERROR(INDEX(P$337:P$373,MATCH($F301,$B$337:$B$373,0))/VLOOKUP($F301,$B$337:$BB$373,MATCH(LEFT(TRIM(P$6),FIND("~",SUBSTITUTE(P$6,"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301))*HLOOKUP(LEFT(TRIM(P$6),FIND("~",SUBSTITUTE(P$6," ","~",LEN(TRIM(P$6))-LEN(SUBSTITUTE(TRIM(P$6)," ",""))))-1)&amp;" Total",$B$6:$BB$373,ROW($A301)-5,FALSE))</f>
        <v>0</v>
      </c>
      <c r="Q301" s="10">
        <f ca="1">IF(Q$5&lt;&gt;"",HLOOKUP(Q$5,Functionalization!$G$6:$R$373,ROW($A301)-5,FALSE),IFERROR(INDEX(Q$337:Q$373,MATCH($F301,$B$337:$B$373,0))/VLOOKUP($F301,$B$337:$BB$373,MATCH(LEFT(TRIM(Q$6),FIND("~",SUBSTITUTE(Q$6,"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301))*HLOOKUP(LEFT(TRIM(Q$6),FIND("~",SUBSTITUTE(Q$6," ","~",LEN(TRIM(Q$6))-LEN(SUBSTITUTE(TRIM(Q$6)," ",""))))-1)&amp;" Total",$B$6:$BB$373,ROW($A301)-5,FALSE))</f>
        <v>0</v>
      </c>
      <c r="R301" s="10">
        <f ca="1">IF(R$5&lt;&gt;"",HLOOKUP(R$5,Functionalization!$G$6:$R$373,ROW($A301)-5,FALSE),IFERROR(INDEX(R$337:R$373,MATCH($F301,$B$337:$B$373,0))/VLOOKUP($F301,$B$337:$BB$373,MATCH(LEFT(TRIM(R$6),FIND("~",SUBSTITUTE(R$6,"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301))*HLOOKUP(LEFT(TRIM(R$6),FIND("~",SUBSTITUTE(R$6," ","~",LEN(TRIM(R$6))-LEN(SUBSTITUTE(TRIM(R$6)," ",""))))-1)&amp;" Total",$B$6:$BB$373,ROW($A301)-5,FALSE))</f>
        <v>0</v>
      </c>
      <c r="S301" s="10">
        <f ca="1">IF(S$5&lt;&gt;"",HLOOKUP(S$5,Functionalization!$G$6:$R$373,ROW($A301)-5,FALSE),IFERROR(INDEX(S$337:S$373,MATCH($F301,$B$337:$B$373,0))/VLOOKUP($F301,$B$337:$BB$373,MATCH(LEFT(TRIM(S$6),FIND("~",SUBSTITUTE(S$6,"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301))*HLOOKUP(LEFT(TRIM(S$6),FIND("~",SUBSTITUTE(S$6," ","~",LEN(TRIM(S$6))-LEN(SUBSTITUTE(TRIM(S$6)," ",""))))-1)&amp;" Total",$B$6:$BB$373,ROW($A301)-5,FALSE))</f>
        <v>0</v>
      </c>
      <c r="T301" s="10">
        <f ca="1">IF(T$5&lt;&gt;"",HLOOKUP(T$5,Functionalization!$G$6:$R$373,ROW($A301)-5,FALSE),IFERROR(INDEX(T$337:T$373,MATCH($F301,$B$337:$B$373,0))/VLOOKUP($F301,$B$337:$BB$373,MATCH(LEFT(TRIM(T$6),FIND("~",SUBSTITUTE(T$6,"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301))*HLOOKUP(LEFT(TRIM(T$6),FIND("~",SUBSTITUTE(T$6," ","~",LEN(TRIM(T$6))-LEN(SUBSTITUTE(TRIM(T$6)," ",""))))-1)&amp;" Total",$B$6:$BB$373,ROW($A301)-5,FALSE))</f>
        <v>0</v>
      </c>
      <c r="U301" s="10">
        <f ca="1">IF(U$5&lt;&gt;"",HLOOKUP(U$5,Functionalization!$G$6:$R$373,ROW($A301)-5,FALSE),IFERROR(INDEX(U$337:U$373,MATCH($F301,$B$337:$B$373,0))/VLOOKUP($F301,$B$337:$BB$373,MATCH(LEFT(TRIM(U$6),FIND("~",SUBSTITUTE(U$6,"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301))*HLOOKUP(LEFT(TRIM(U$6),FIND("~",SUBSTITUTE(U$6," ","~",LEN(TRIM(U$6))-LEN(SUBSTITUTE(TRIM(U$6)," ",""))))-1)&amp;" Total",$B$6:$BB$373,ROW($A301)-5,FALSE))</f>
        <v>0</v>
      </c>
      <c r="V301" s="10">
        <f ca="1">IF(V$5&lt;&gt;"",HLOOKUP(V$5,Functionalization!$G$6:$R$373,ROW($A301)-5,FALSE),IFERROR(INDEX(V$337:V$373,MATCH($F301,$B$337:$B$373,0))/VLOOKUP($F301,$B$337:$BB$373,MATCH(LEFT(TRIM(V$6),FIND("~",SUBSTITUTE(V$6,"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301))*HLOOKUP(LEFT(TRIM(V$6),FIND("~",SUBSTITUTE(V$6," ","~",LEN(TRIM(V$6))-LEN(SUBSTITUTE(TRIM(V$6)," ",""))))-1)&amp;" Total",$B$6:$BB$373,ROW($A301)-5,FALSE))</f>
        <v>0</v>
      </c>
      <c r="W301" s="10">
        <f ca="1">IF(W$5&lt;&gt;"",HLOOKUP(W$5,Functionalization!$G$6:$R$373,ROW($A301)-5,FALSE),IFERROR(INDEX(W$337:W$373,MATCH($F301,$B$337:$B$373,0))/VLOOKUP($F301,$B$337:$BB$373,MATCH(LEFT(TRIM(W$6),FIND("~",SUBSTITUTE(W$6,"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301))*HLOOKUP(LEFT(TRIM(W$6),FIND("~",SUBSTITUTE(W$6," ","~",LEN(TRIM(W$6))-LEN(SUBSTITUTE(TRIM(W$6)," ",""))))-1)&amp;" Total",$B$6:$BB$373,ROW($A301)-5,FALSE))</f>
        <v>0</v>
      </c>
      <c r="X301" s="10">
        <f ca="1">IF(X$5&lt;&gt;"",HLOOKUP(X$5,Functionalization!$G$6:$R$373,ROW($A301)-5,FALSE),IFERROR(INDEX(X$337:X$373,MATCH($F301,$B$337:$B$373,0))/VLOOKUP($F301,$B$337:$BB$373,MATCH(LEFT(TRIM(X$6),FIND("~",SUBSTITUTE(X$6,"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301))*HLOOKUP(LEFT(TRIM(X$6),FIND("~",SUBSTITUTE(X$6," ","~",LEN(TRIM(X$6))-LEN(SUBSTITUTE(TRIM(X$6)," ",""))))-1)&amp;" Total",$B$6:$BB$373,ROW($A301)-5,FALSE))</f>
        <v>0</v>
      </c>
      <c r="Y301" s="10">
        <f ca="1">IF(Y$5&lt;&gt;"",HLOOKUP(Y$5,Functionalization!$G$6:$R$373,ROW($A301)-5,FALSE),IFERROR(INDEX(Y$337:Y$373,MATCH($F301,$B$337:$B$373,0))/VLOOKUP($F301,$B$337:$BB$373,MATCH(LEFT(TRIM(Y$6),FIND("~",SUBSTITUTE(Y$6,"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301))*HLOOKUP(LEFT(TRIM(Y$6),FIND("~",SUBSTITUTE(Y$6," ","~",LEN(TRIM(Y$6))-LEN(SUBSTITUTE(TRIM(Y$6)," ",""))))-1)&amp;" Total",$B$6:$BB$373,ROW($A301)-5,FALSE))</f>
        <v>0</v>
      </c>
      <c r="Z301" s="10">
        <f ca="1">IF(Z$5&lt;&gt;"",HLOOKUP(Z$5,Functionalization!$G$6:$R$373,ROW($A301)-5,FALSE),IFERROR(INDEX(Z$337:Z$373,MATCH($F301,$B$337:$B$373,0))/VLOOKUP($F301,$B$337:$BB$373,MATCH(LEFT(TRIM(Z$6),FIND("~",SUBSTITUTE(Z$6,"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301))*HLOOKUP(LEFT(TRIM(Z$6),FIND("~",SUBSTITUTE(Z$6," ","~",LEN(TRIM(Z$6))-LEN(SUBSTITUTE(TRIM(Z$6)," ",""))))-1)&amp;" Total",$B$6:$BB$373,ROW($A301)-5,FALSE))</f>
        <v>0</v>
      </c>
      <c r="AA301" s="10">
        <f ca="1">IF(AA$5&lt;&gt;"",HLOOKUP(AA$5,Functionalization!$G$6:$R$373,ROW($A301)-5,FALSE),IFERROR(INDEX(AA$337:AA$373,MATCH($F301,$B$337:$B$373,0))/VLOOKUP($F301,$B$337:$BB$373,MATCH(LEFT(TRIM(AA$6),FIND("~",SUBSTITUTE(AA$6,"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301))*HLOOKUP(LEFT(TRIM(AA$6),FIND("~",SUBSTITUTE(AA$6," ","~",LEN(TRIM(AA$6))-LEN(SUBSTITUTE(TRIM(AA$6)," ",""))))-1)&amp;" Total",$B$6:$BB$373,ROW($A301)-5,FALSE))</f>
        <v>0</v>
      </c>
      <c r="AB301" s="10">
        <f ca="1">IF(AB$5&lt;&gt;"",HLOOKUP(AB$5,Functionalization!$G$6:$R$373,ROW($A301)-5,FALSE),IFERROR(INDEX(AB$337:AB$373,MATCH($F301,$B$337:$B$373,0))/VLOOKUP($F301,$B$337:$BB$373,MATCH(LEFT(TRIM(AB$6),FIND("~",SUBSTITUTE(AB$6,"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301))*HLOOKUP(LEFT(TRIM(AB$6),FIND("~",SUBSTITUTE(AB$6," ","~",LEN(TRIM(AB$6))-LEN(SUBSTITUTE(TRIM(AB$6)," ",""))))-1)&amp;" Total",$B$6:$BB$373,ROW($A301)-5,FALSE))</f>
        <v>0</v>
      </c>
      <c r="AC301" s="10">
        <f ca="1">IF(AC$5&lt;&gt;"",HLOOKUP(AC$5,Functionalization!$G$6:$R$373,ROW($A301)-5,FALSE),IFERROR(INDEX(AC$337:AC$373,MATCH($F301,$B$337:$B$373,0))/VLOOKUP($F301,$B$337:$BB$373,MATCH(LEFT(TRIM(AC$6),FIND("~",SUBSTITUTE(AC$6,"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301))*HLOOKUP(LEFT(TRIM(AC$6),FIND("~",SUBSTITUTE(AC$6," ","~",LEN(TRIM(AC$6))-LEN(SUBSTITUTE(TRIM(AC$6)," ",""))))-1)&amp;" Total",$B$6:$BB$373,ROW($A301)-5,FALSE))</f>
        <v>0</v>
      </c>
      <c r="AD301" s="10">
        <f ca="1">IF(AD$5&lt;&gt;"",HLOOKUP(AD$5,Functionalization!$G$6:$R$373,ROW($A301)-5,FALSE),IFERROR(INDEX(AD$337:AD$373,MATCH($F301,$B$337:$B$373,0))/VLOOKUP($F301,$B$337:$BB$373,MATCH(LEFT(TRIM(AD$6),FIND("~",SUBSTITUTE(AD$6,"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301))*HLOOKUP(LEFT(TRIM(AD$6),FIND("~",SUBSTITUTE(AD$6," ","~",LEN(TRIM(AD$6))-LEN(SUBSTITUTE(TRIM(AD$6)," ",""))))-1)&amp;" Total",$B$6:$BB$373,ROW($A301)-5,FALSE))</f>
        <v>0</v>
      </c>
      <c r="AE301" s="10">
        <f ca="1">IF(AE$5&lt;&gt;"",HLOOKUP(AE$5,Functionalization!$G$6:$R$373,ROW($A301)-5,FALSE),IFERROR(INDEX(AE$337:AE$373,MATCH($F301,$B$337:$B$373,0))/VLOOKUP($F301,$B$337:$BB$373,MATCH(LEFT(TRIM(AE$6),FIND("~",SUBSTITUTE(AE$6,"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301))*HLOOKUP(LEFT(TRIM(AE$6),FIND("~",SUBSTITUTE(AE$6," ","~",LEN(TRIM(AE$6))-LEN(SUBSTITUTE(TRIM(AE$6)," ",""))))-1)&amp;" Total",$B$6:$BB$373,ROW($A301)-5,FALSE))</f>
        <v>0</v>
      </c>
      <c r="AF301" s="10">
        <f ca="1">IF(AF$5&lt;&gt;"",HLOOKUP(AF$5,Functionalization!$G$6:$R$373,ROW($A301)-5,FALSE),IFERROR(INDEX(AF$337:AF$373,MATCH($F301,$B$337:$B$373,0))/VLOOKUP($F301,$B$337:$BB$373,MATCH(LEFT(TRIM(AF$6),FIND("~",SUBSTITUTE(AF$6,"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301))*HLOOKUP(LEFT(TRIM(AF$6),FIND("~",SUBSTITUTE(AF$6," ","~",LEN(TRIM(AF$6))-LEN(SUBSTITUTE(TRIM(AF$6)," ",""))))-1)&amp;" Total",$B$6:$BB$373,ROW($A301)-5,FALSE))</f>
        <v>0</v>
      </c>
      <c r="AG301" s="10">
        <f ca="1">IF(AG$5&lt;&gt;"",HLOOKUP(AG$5,Functionalization!$G$6:$R$373,ROW($A301)-5,FALSE),IFERROR(INDEX(AG$337:AG$373,MATCH($F301,$B$337:$B$373,0))/VLOOKUP($F301,$B$337:$BB$373,MATCH(LEFT(TRIM(AG$6),FIND("~",SUBSTITUTE(AG$6,"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301))*HLOOKUP(LEFT(TRIM(AG$6),FIND("~",SUBSTITUTE(AG$6," ","~",LEN(TRIM(AG$6))-LEN(SUBSTITUTE(TRIM(AG$6)," ",""))))-1)&amp;" Total",$B$6:$BB$373,ROW($A301)-5,FALSE))</f>
        <v>0</v>
      </c>
      <c r="AH301" s="10">
        <f ca="1">IF(AH$5&lt;&gt;"",HLOOKUP(AH$5,Functionalization!$G$6:$R$373,ROW($A301)-5,FALSE),IFERROR(INDEX(AH$337:AH$373,MATCH($F301,$B$337:$B$373,0))/VLOOKUP($F301,$B$337:$BB$373,MATCH(LEFT(TRIM(AH$6),FIND("~",SUBSTITUTE(AH$6,"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301))*HLOOKUP(LEFT(TRIM(AH$6),FIND("~",SUBSTITUTE(AH$6," ","~",LEN(TRIM(AH$6))-LEN(SUBSTITUTE(TRIM(AH$6)," ",""))))-1)&amp;" Total",$B$6:$BB$373,ROW($A301)-5,FALSE))</f>
        <v>0</v>
      </c>
      <c r="AI301" s="10">
        <f ca="1">IF(AI$5&lt;&gt;"",HLOOKUP(AI$5,Functionalization!$G$6:$R$373,ROW($A301)-5,FALSE),IFERROR(INDEX(AI$337:AI$373,MATCH($F301,$B$337:$B$373,0))/VLOOKUP($F301,$B$337:$BB$373,MATCH(LEFT(TRIM(AI$6),FIND("~",SUBSTITUTE(AI$6,"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301))*HLOOKUP(LEFT(TRIM(AI$6),FIND("~",SUBSTITUTE(AI$6," ","~",LEN(TRIM(AI$6))-LEN(SUBSTITUTE(TRIM(AI$6)," ",""))))-1)&amp;" Total",$B$6:$BB$373,ROW($A301)-5,FALSE))</f>
        <v>0</v>
      </c>
      <c r="AJ301" s="10">
        <f ca="1">IF(AJ$5&lt;&gt;"",HLOOKUP(AJ$5,Functionalization!$G$6:$R$373,ROW($A301)-5,FALSE),IFERROR(INDEX(AJ$337:AJ$373,MATCH($F301,$B$337:$B$373,0))/VLOOKUP($F301,$B$337:$BB$373,MATCH(LEFT(TRIM(AJ$6),FIND("~",SUBSTITUTE(AJ$6,"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301))*HLOOKUP(LEFT(TRIM(AJ$6),FIND("~",SUBSTITUTE(AJ$6," ","~",LEN(TRIM(AJ$6))-LEN(SUBSTITUTE(TRIM(AJ$6)," ",""))))-1)&amp;" Total",$B$6:$BB$373,ROW($A301)-5,FALSE))</f>
        <v>0</v>
      </c>
      <c r="AK301" s="10">
        <f ca="1">IF(AK$5&lt;&gt;"",HLOOKUP(AK$5,Functionalization!$G$6:$R$373,ROW($A301)-5,FALSE),IFERROR(INDEX(AK$337:AK$373,MATCH($F301,$B$337:$B$373,0))/VLOOKUP($F301,$B$337:$BB$373,MATCH(LEFT(TRIM(AK$6),FIND("~",SUBSTITUTE(AK$6,"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301))*HLOOKUP(LEFT(TRIM(AK$6),FIND("~",SUBSTITUTE(AK$6," ","~",LEN(TRIM(AK$6))-LEN(SUBSTITUTE(TRIM(AK$6)," ",""))))-1)&amp;" Total",$B$6:$BB$373,ROW($A301)-5,FALSE))</f>
        <v>0</v>
      </c>
      <c r="AL301" s="10">
        <f ca="1">IF(AL$5&lt;&gt;"",HLOOKUP(AL$5,Functionalization!$G$6:$R$373,ROW($A301)-5,FALSE),IFERROR(INDEX(AL$337:AL$373,MATCH($F301,$B$337:$B$373,0))/VLOOKUP($F301,$B$337:$BB$373,MATCH(LEFT(TRIM(AL$6),FIND("~",SUBSTITUTE(AL$6,"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301))*HLOOKUP(LEFT(TRIM(AL$6),FIND("~",SUBSTITUTE(AL$6," ","~",LEN(TRIM(AL$6))-LEN(SUBSTITUTE(TRIM(AL$6)," ",""))))-1)&amp;" Total",$B$6:$BB$373,ROW($A301)-5,FALSE))</f>
        <v>0</v>
      </c>
      <c r="AM301" s="10">
        <f ca="1">IF(AM$5&lt;&gt;"",HLOOKUP(AM$5,Functionalization!$G$6:$R$373,ROW($A301)-5,FALSE),IFERROR(INDEX(AM$337:AM$373,MATCH($F301,$B$337:$B$373,0))/VLOOKUP($F301,$B$337:$BB$373,MATCH(LEFT(TRIM(AM$6),FIND("~",SUBSTITUTE(AM$6,"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301))*HLOOKUP(LEFT(TRIM(AM$6),FIND("~",SUBSTITUTE(AM$6," ","~",LEN(TRIM(AM$6))-LEN(SUBSTITUTE(TRIM(AM$6)," ",""))))-1)&amp;" Total",$B$6:$BB$373,ROW($A301)-5,FALSE))</f>
        <v>0</v>
      </c>
      <c r="AN301" s="10">
        <f ca="1">IF(AN$5&lt;&gt;"",HLOOKUP(AN$5,Functionalization!$G$6:$R$373,ROW($A301)-5,FALSE),IFERROR(INDEX(AN$337:AN$373,MATCH($F301,$B$337:$B$373,0))/VLOOKUP($F301,$B$337:$BB$373,MATCH(LEFT(TRIM(AN$6),FIND("~",SUBSTITUTE(AN$6,"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301))*HLOOKUP(LEFT(TRIM(AN$6),FIND("~",SUBSTITUTE(AN$6," ","~",LEN(TRIM(AN$6))-LEN(SUBSTITUTE(TRIM(AN$6)," ",""))))-1)&amp;" Total",$B$6:$BB$373,ROW($A301)-5,FALSE))</f>
        <v>0</v>
      </c>
      <c r="AO301" s="10">
        <f ca="1">IF(AO$5&lt;&gt;"",HLOOKUP(AO$5,Functionalization!$G$6:$R$373,ROW($A301)-5,FALSE),IFERROR(INDEX(AO$337:AO$373,MATCH($F301,$B$337:$B$373,0))/VLOOKUP($F301,$B$337:$BB$373,MATCH(LEFT(TRIM(AO$6),FIND("~",SUBSTITUTE(AO$6,"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301))*HLOOKUP(LEFT(TRIM(AO$6),FIND("~",SUBSTITUTE(AO$6," ","~",LEN(TRIM(AO$6))-LEN(SUBSTITUTE(TRIM(AO$6)," ",""))))-1)&amp;" Total",$B$6:$BB$373,ROW($A301)-5,FALSE))</f>
        <v>0</v>
      </c>
      <c r="AP301" s="10">
        <f ca="1">IF(AP$5&lt;&gt;"",HLOOKUP(AP$5,Functionalization!$G$6:$R$373,ROW($A301)-5,FALSE),IFERROR(INDEX(AP$337:AP$373,MATCH($F301,$B$337:$B$373,0))/VLOOKUP($F301,$B$337:$BB$373,MATCH(LEFT(TRIM(AP$6),FIND("~",SUBSTITUTE(AP$6,"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301))*HLOOKUP(LEFT(TRIM(AP$6),FIND("~",SUBSTITUTE(AP$6," ","~",LEN(TRIM(AP$6))-LEN(SUBSTITUTE(TRIM(AP$6)," ",""))))-1)&amp;" Total",$B$6:$BB$373,ROW($A301)-5,FALSE))</f>
        <v>0</v>
      </c>
      <c r="AQ301" s="10">
        <f ca="1">IF(AQ$5&lt;&gt;"",HLOOKUP(AQ$5,Functionalization!$G$6:$R$373,ROW($A301)-5,FALSE),IFERROR(INDEX(AQ$337:AQ$373,MATCH($F301,$B$337:$B$373,0))/VLOOKUP($F301,$B$337:$BB$373,MATCH(LEFT(TRIM(AQ$6),FIND("~",SUBSTITUTE(AQ$6,"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301))*HLOOKUP(LEFT(TRIM(AQ$6),FIND("~",SUBSTITUTE(AQ$6," ","~",LEN(TRIM(AQ$6))-LEN(SUBSTITUTE(TRIM(AQ$6)," ",""))))-1)&amp;" Total",$B$6:$BB$373,ROW($A301)-5,FALSE))</f>
        <v>0</v>
      </c>
      <c r="AR301" s="10">
        <f ca="1">IF(AR$5&lt;&gt;"",HLOOKUP(AR$5,Functionalization!$G$6:$R$373,ROW($A301)-5,FALSE),IFERROR(INDEX(AR$337:AR$373,MATCH($F301,$B$337:$B$373,0))/VLOOKUP($F301,$B$337:$BB$373,MATCH(LEFT(TRIM(AR$6),FIND("~",SUBSTITUTE(AR$6,"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301))*HLOOKUP(LEFT(TRIM(AR$6),FIND("~",SUBSTITUTE(AR$6," ","~",LEN(TRIM(AR$6))-LEN(SUBSTITUTE(TRIM(AR$6)," ",""))))-1)&amp;" Total",$B$6:$BB$373,ROW($A301)-5,FALSE))</f>
        <v>0</v>
      </c>
      <c r="AS301" s="10">
        <f ca="1">IF(AS$5&lt;&gt;"",HLOOKUP(AS$5,Functionalization!$G$6:$R$373,ROW($A301)-5,FALSE),IFERROR(INDEX(AS$337:AS$373,MATCH($F301,$B$337:$B$373,0))/VLOOKUP($F301,$B$337:$BB$373,MATCH(LEFT(TRIM(AS$6),FIND("~",SUBSTITUTE(AS$6,"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301))*HLOOKUP(LEFT(TRIM(AS$6),FIND("~",SUBSTITUTE(AS$6," ","~",LEN(TRIM(AS$6))-LEN(SUBSTITUTE(TRIM(AS$6)," ",""))))-1)&amp;" Total",$B$6:$BB$373,ROW($A301)-5,FALSE))</f>
        <v>0</v>
      </c>
      <c r="AT301" s="10">
        <f ca="1">IF(AT$5&lt;&gt;"",HLOOKUP(AT$5,Functionalization!$G$6:$R$373,ROW($A301)-5,FALSE),IFERROR(INDEX(AT$337:AT$373,MATCH($F301,$B$337:$B$373,0))/VLOOKUP($F301,$B$337:$BB$373,MATCH(LEFT(TRIM(AT$6),FIND("~",SUBSTITUTE(AT$6,"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301))*HLOOKUP(LEFT(TRIM(AT$6),FIND("~",SUBSTITUTE(AT$6," ","~",LEN(TRIM(AT$6))-LEN(SUBSTITUTE(TRIM(AT$6)," ",""))))-1)&amp;" Total",$B$6:$BB$373,ROW($A301)-5,FALSE))</f>
        <v>0</v>
      </c>
      <c r="AU301" s="10">
        <f ca="1">IF(AU$5&lt;&gt;"",HLOOKUP(AU$5,Functionalization!$G$6:$R$373,ROW($A301)-5,FALSE),IFERROR(INDEX(AU$337:AU$373,MATCH($F301,$B$337:$B$373,0))/VLOOKUP($F301,$B$337:$BB$373,MATCH(LEFT(TRIM(AU$6),FIND("~",SUBSTITUTE(AU$6,"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301))*HLOOKUP(LEFT(TRIM(AU$6),FIND("~",SUBSTITUTE(AU$6," ","~",LEN(TRIM(AU$6))-LEN(SUBSTITUTE(TRIM(AU$6)," ",""))))-1)&amp;" Total",$B$6:$BB$373,ROW($A301)-5,FALSE))</f>
        <v>0</v>
      </c>
      <c r="AV301" s="10">
        <f ca="1">IF(AV$5&lt;&gt;"",HLOOKUP(AV$5,Functionalization!$G$6:$R$373,ROW($A301)-5,FALSE),IFERROR(INDEX(AV$337:AV$373,MATCH($F301,$B$337:$B$373,0))/VLOOKUP($F301,$B$337:$BB$373,MATCH(LEFT(TRIM(AV$6),FIND("~",SUBSTITUTE(AV$6,"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301))*HLOOKUP(LEFT(TRIM(AV$6),FIND("~",SUBSTITUTE(AV$6," ","~",LEN(TRIM(AV$6))-LEN(SUBSTITUTE(TRIM(AV$6)," ",""))))-1)&amp;" Total",$B$6:$BB$373,ROW($A301)-5,FALSE))</f>
        <v>0</v>
      </c>
      <c r="AW301" s="10">
        <f ca="1">IF(AW$5&lt;&gt;"",HLOOKUP(AW$5,Functionalization!$G$6:$R$373,ROW($A301)-5,FALSE),IFERROR(INDEX(AW$337:AW$373,MATCH($F301,$B$337:$B$373,0))/VLOOKUP($F301,$B$337:$BB$373,MATCH(LEFT(TRIM(AW$6),FIND("~",SUBSTITUTE(AW$6,"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301))*HLOOKUP(LEFT(TRIM(AW$6),FIND("~",SUBSTITUTE(AW$6," ","~",LEN(TRIM(AW$6))-LEN(SUBSTITUTE(TRIM(AW$6)," ",""))))-1)&amp;" Total",$B$6:$BB$373,ROW($A301)-5,FALSE))</f>
        <v>0</v>
      </c>
      <c r="AX301" s="10">
        <f ca="1">IF(AX$5&lt;&gt;"",HLOOKUP(AX$5,Functionalization!$G$6:$R$373,ROW($A301)-5,FALSE),IFERROR(INDEX(AX$337:AX$373,MATCH($F301,$B$337:$B$373,0))/VLOOKUP($F301,$B$337:$BB$373,MATCH(LEFT(TRIM(AX$6),FIND("~",SUBSTITUTE(AX$6,"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301))*HLOOKUP(LEFT(TRIM(AX$6),FIND("~",SUBSTITUTE(AX$6," ","~",LEN(TRIM(AX$6))-LEN(SUBSTITUTE(TRIM(AX$6)," ",""))))-1)&amp;" Total",$B$6:$BB$373,ROW($A301)-5,FALSE))</f>
        <v>0</v>
      </c>
      <c r="AY301" s="10">
        <f ca="1">IF(AY$5&lt;&gt;"",HLOOKUP(AY$5,Functionalization!$G$6:$R$373,ROW($A301)-5,FALSE),IFERROR(INDEX(AY$337:AY$373,MATCH($F301,$B$337:$B$373,0))/VLOOKUP($F301,$B$337:$BB$373,MATCH(LEFT(TRIM(AY$6),FIND("~",SUBSTITUTE(AY$6,"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301))*HLOOKUP(LEFT(TRIM(AY$6),FIND("~",SUBSTITUTE(AY$6," ","~",LEN(TRIM(AY$6))-LEN(SUBSTITUTE(TRIM(AY$6)," ",""))))-1)&amp;" Total",$B$6:$BB$373,ROW($A301)-5,FALSE))</f>
        <v>0</v>
      </c>
      <c r="AZ301" s="10">
        <f ca="1">IF(AZ$5&lt;&gt;"",HLOOKUP(AZ$5,Functionalization!$G$6:$R$373,ROW($A301)-5,FALSE),IFERROR(INDEX(AZ$337:AZ$373,MATCH($F301,$B$337:$B$373,0))/VLOOKUP($F301,$B$337:$BB$373,MATCH(LEFT(TRIM(AZ$6),FIND("~",SUBSTITUTE(AZ$6,"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301))*HLOOKUP(LEFT(TRIM(AZ$6),FIND("~",SUBSTITUTE(AZ$6," ","~",LEN(TRIM(AZ$6))-LEN(SUBSTITUTE(TRIM(AZ$6)," ",""))))-1)&amp;" Total",$B$6:$BB$373,ROW($A301)-5,FALSE))</f>
        <v>0</v>
      </c>
      <c r="BA301" s="10">
        <f ca="1">IF(BA$5&lt;&gt;"",HLOOKUP(BA$5,Functionalization!$G$6:$R$373,ROW($A301)-5,FALSE),IFERROR(INDEX(BA$337:BA$373,MATCH($F301,$B$337:$B$373,0))/VLOOKUP($F301,$B$337:$BB$373,MATCH(LEFT(TRIM(BA$6),FIND("~",SUBSTITUTE(BA$6,"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301))*HLOOKUP(LEFT(TRIM(BA$6),FIND("~",SUBSTITUTE(BA$6," ","~",LEN(TRIM(BA$6))-LEN(SUBSTITUTE(TRIM(BA$6)," ",""))))-1)&amp;" Total",$B$6:$BB$373,ROW($A301)-5,FALSE))</f>
        <v>0</v>
      </c>
      <c r="BB301" s="10">
        <f ca="1">IF(BB$5&lt;&gt;"",HLOOKUP(BB$5,Functionalization!$G$6:$R$373,ROW($A301)-5,FALSE),IFERROR(INDEX(BB$337:BB$373,MATCH($F301,$B$337:$B$373,0))/VLOOKUP($F301,$B$337:$BB$373,MATCH(LEFT(TRIM(BB$6),FIND("~",SUBSTITUTE(BB$6,"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301))*HLOOKUP(LEFT(TRIM(BB$6),FIND("~",SUBSTITUTE(BB$6," ","~",LEN(TRIM(BB$6))-LEN(SUBSTITUTE(TRIM(BB$6)," ",""))))-1)&amp;" Total",$B$6:$BB$373,ROW($A301)-5,FALSE))</f>
        <v>0</v>
      </c>
      <c r="BD301">
        <f ca="1">IFERROR(IF(SUMIF($G$6:$BB$6,BD$6&amp;" Total",$G301:$BB301)-(SUMIF($G$6:$BB$6,BD$6&amp;" "&amp;'Input-Func_Class'!$D$22,$G301:$BB301)+IFERROR(SUMIF($G$6:$BB$6,BD$6&amp;" "&amp;'Input-Func_Class'!$E$22,$G301:$BB301),SUMIF($G$6:$BB$6,BD$6&amp;" "&amp;'Input-Func_Class'!$B$24,$G301:$BB301))+SUMIF($G$6:$BB$6,BD$6&amp;" "&amp;'Input-Func_Class'!$F$22,$G301:$BB301))&lt;Check_Limit,0,1),1)</f>
        <v>0</v>
      </c>
      <c r="BE301">
        <f ca="1">IFERROR(IF(SUMIF($G$6:$BB$6,BE$6&amp;" Total",$G301:$BB301)-(SUMIF($G$6:$BB$6,BE$6&amp;" "&amp;'Input-Func_Class'!$D$22,$G301:$BB301)+IFERROR(SUMIF($G$6:$BB$6,BE$6&amp;" "&amp;'Input-Func_Class'!$E$22,$G301:$BB301),SUMIF($G$6:$BB$6,BE$6&amp;" "&amp;'Input-Func_Class'!$B$24,$G301:$BB301))+SUMIF($G$6:$BB$6,BE$6&amp;" "&amp;'Input-Func_Class'!$F$22,$G301:$BB301))&lt;Check_Limit,0,1),1)</f>
        <v>0</v>
      </c>
      <c r="BF301">
        <f ca="1">IFERROR(IF(SUMIF($G$6:$BB$6,BF$6&amp;" Total",$G301:$BB301)-(SUMIF($G$6:$BB$6,BF$6&amp;" "&amp;'Input-Func_Class'!$D$22,$G301:$BB301)+IFERROR(SUMIF($G$6:$BB$6,BF$6&amp;" "&amp;'Input-Func_Class'!$E$22,$G301:$BB301),SUMIF($G$6:$BB$6,BF$6&amp;" "&amp;'Input-Func_Class'!$B$24,$G301:$BB301))+SUMIF($G$6:$BB$6,BF$6&amp;" "&amp;'Input-Func_Class'!$F$22,$G301:$BB301))&lt;Check_Limit,0,1),1)</f>
        <v>0</v>
      </c>
      <c r="BG301">
        <f ca="1">IFERROR(IF(SUMIF($G$6:$BB$6,BG$6&amp;" Total",$G301:$BB301)-(SUMIF($G$6:$BB$6,BG$6&amp;" "&amp;'Input-Func_Class'!$D$22,$G301:$BB301)+IFERROR(SUMIF($G$6:$BB$6,BG$6&amp;" "&amp;'Input-Func_Class'!$E$22,$G301:$BB301),SUMIF($G$6:$BB$6,BG$6&amp;" "&amp;'Input-Func_Class'!$B$24,$G301:$BB301))+SUMIF($G$6:$BB$6,BG$6&amp;" "&amp;'Input-Func_Class'!$F$22,$G301:$BB301))&lt;Check_Limit,0,1),1)</f>
        <v>0</v>
      </c>
      <c r="BH301">
        <f ca="1">IFERROR(IF(SUMIF($G$6:$BB$6,BH$6&amp;" Total",$G301:$BB301)-(SUMIF($G$6:$BB$6,BH$6&amp;" "&amp;'Input-Func_Class'!$D$22,$G301:$BB301)+IFERROR(SUMIF($G$6:$BB$6,BH$6&amp;" "&amp;'Input-Func_Class'!$E$22,$G301:$BB301),SUMIF($G$6:$BB$6,BH$6&amp;" "&amp;'Input-Func_Class'!$B$24,$G301:$BB301))+SUMIF($G$6:$BB$6,BH$6&amp;" "&amp;'Input-Func_Class'!$F$22,$G301:$BB301))&lt;Check_Limit,0,1),1)</f>
        <v>0</v>
      </c>
      <c r="BI301">
        <f ca="1">IFERROR(IF(SUMIF($G$6:$BB$6,BI$6&amp;" Total",$G301:$BB301)-(SUMIF($G$6:$BB$6,BI$6&amp;" "&amp;'Input-Func_Class'!$D$22,$G301:$BB301)+IFERROR(SUMIF($G$6:$BB$6,BI$6&amp;" "&amp;'Input-Func_Class'!$E$22,$G301:$BB301),SUMIF($G$6:$BB$6,BI$6&amp;" "&amp;'Input-Func_Class'!$B$24,$G301:$BB301))+SUMIF($G$6:$BB$6,BI$6&amp;" "&amp;'Input-Func_Class'!$F$22,$G301:$BB301))&lt;Check_Limit,0,1),1)</f>
        <v>0</v>
      </c>
      <c r="BJ301">
        <f ca="1">IFERROR(IF(SUMIF($G$6:$BB$6,BJ$6&amp;" Total",$G301:$BB301)-(SUMIF($G$6:$BB$6,BJ$6&amp;" "&amp;'Input-Func_Class'!$D$22,$G301:$BB301)+IFERROR(SUMIF($G$6:$BB$6,BJ$6&amp;" "&amp;'Input-Func_Class'!$E$22,$G301:$BB301),SUMIF($G$6:$BB$6,BJ$6&amp;" "&amp;'Input-Func_Class'!$B$24,$G301:$BB301))+SUMIF($G$6:$BB$6,BJ$6&amp;" "&amp;'Input-Func_Class'!$F$22,$G301:$BB301))&lt;Check_Limit,0,1),1)</f>
        <v>0</v>
      </c>
      <c r="BK301">
        <f ca="1">IFERROR(IF(SUMIF($G$6:$BB$6,BK$6&amp;" Total",$G301:$BB301)-(SUMIF($G$6:$BB$6,BK$6&amp;" "&amp;'Input-Func_Class'!$D$22,$G301:$BB301)+IFERROR(SUMIF($G$6:$BB$6,BK$6&amp;" "&amp;'Input-Func_Class'!$E$22,$G301:$BB301),SUMIF($G$6:$BB$6,BK$6&amp;" "&amp;'Input-Func_Class'!$B$24,$G301:$BB301))+SUMIF($G$6:$BB$6,BK$6&amp;" "&amp;'Input-Func_Class'!$F$22,$G301:$BB301))&lt;Check_Limit,0,1),1)</f>
        <v>0</v>
      </c>
      <c r="BL301">
        <f ca="1">IFERROR(IF(SUMIF($G$6:$BB$6,BL$6&amp;" Total",$G301:$BB301)-(SUMIF($G$6:$BB$6,BL$6&amp;" "&amp;'Input-Func_Class'!$D$22,$G301:$BB301)+IFERROR(SUMIF($G$6:$BB$6,BL$6&amp;" "&amp;'Input-Func_Class'!$E$22,$G301:$BB301),SUMIF($G$6:$BB$6,BL$6&amp;" "&amp;'Input-Func_Class'!$B$24,$G301:$BB301))+SUMIF($G$6:$BB$6,BL$6&amp;" "&amp;'Input-Func_Class'!$F$22,$G301:$BB301))&lt;Check_Limit,0,1),1)</f>
        <v>0</v>
      </c>
      <c r="BM301">
        <f ca="1">IFERROR(IF(SUMIF($G$6:$BB$6,BM$6&amp;" Total",$G301:$BB301)-(SUMIF($G$6:$BB$6,BM$6&amp;" "&amp;'Input-Func_Class'!$D$22,$G301:$BB301)+IFERROR(SUMIF($G$6:$BB$6,BM$6&amp;" "&amp;'Input-Func_Class'!$E$22,$G301:$BB301),SUMIF($G$6:$BB$6,BM$6&amp;" "&amp;'Input-Func_Class'!$B$24,$G301:$BB301))+SUMIF($G$6:$BB$6,BM$6&amp;" "&amp;'Input-Func_Class'!$F$22,$G301:$BB301))&lt;Check_Limit,0,1),1)</f>
        <v>0</v>
      </c>
      <c r="BN301">
        <f ca="1">IFERROR(IF(SUMIF($G$6:$BB$6,BN$6&amp;" Total",$G301:$BB301)-(SUMIF($G$6:$BB$6,BN$6&amp;" "&amp;'Input-Func_Class'!$D$22,$G301:$BB301)+IFERROR(SUMIF($G$6:$BB$6,BN$6&amp;" "&amp;'Input-Func_Class'!$E$22,$G301:$BB301),SUMIF($G$6:$BB$6,BN$6&amp;" "&amp;'Input-Func_Class'!$B$24,$G301:$BB301))+SUMIF($G$6:$BB$6,BN$6&amp;" "&amp;'Input-Func_Class'!$F$22,$G301:$BB301))&lt;Check_Limit,0,1),1)</f>
        <v>0</v>
      </c>
      <c r="BO301">
        <f ca="1">IFERROR(IF(SUMIF($G$6:$BB$6,BO$6&amp;" Total",$G301:$BB301)-(SUMIF($G$6:$BB$6,BO$6&amp;" "&amp;'Input-Func_Class'!$D$22,$G301:$BB301)+IFERROR(SUMIF($G$6:$BB$6,BO$6&amp;" "&amp;'Input-Func_Class'!$E$22,$G301:$BB301),SUMIF($G$6:$BB$6,BO$6&amp;" "&amp;'Input-Func_Class'!$B$24,$G301:$BB301))+SUMIF($G$6:$BB$6,BO$6&amp;" "&amp;'Input-Func_Class'!$F$22,$G301:$BB301))&lt;Check_Limit,0,1),1)</f>
        <v>0</v>
      </c>
    </row>
    <row r="302" spans="1:67" outlineLevel="1">
      <c r="A302" s="31">
        <f>IF(ISBLANK('Input-Accounts'!A302),"",'Input-Accounts'!A302)</f>
        <v>271</v>
      </c>
      <c r="B302" s="53" t="str">
        <f>IF(ISBLANK('Input-Accounts'!B302),"",'Input-Accounts'!B302)</f>
        <v>MISCELLANEOUS EQUIPMENT</v>
      </c>
      <c r="C302" s="31">
        <f>IF(ISBLANK('Input-Accounts'!C302),"",'Input-Accounts'!C302)</f>
        <v>398</v>
      </c>
      <c r="D302" s="10">
        <f>Functionalization!$D302</f>
        <v>13058</v>
      </c>
      <c r="E302" s="10">
        <f t="shared" ca="1" si="72"/>
        <v>0</v>
      </c>
      <c r="F302" s="3" t="str">
        <f>IF($D302=0,"-",IF('Input-Accounts'!$E302&lt;&gt;0,'Input-Accounts'!$E302,'Input-Accounts'!$G302))</f>
        <v>INT_DISTPT_SUBTOTAL</v>
      </c>
      <c r="G302" s="10">
        <f ca="1">IF(G$5&lt;&gt;"",HLOOKUP(G$5,Functionalization!$G$6:$R$373,ROW($A302)-5,FALSE),IFERROR(INDEX(G$337:G$373,MATCH($F302,$B$337:$B$373,0))/VLOOKUP($F302,$B$337:$BB$373,MATCH(LEFT(TRIM(G$6),FIND("~",SUBSTITUTE(G$6,"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302))*HLOOKUP(LEFT(TRIM(G$6),FIND("~",SUBSTITUTE(G$6," ","~",LEN(TRIM(G$6))-LEN(SUBSTITUTE(TRIM(G$6)," ",""))))-1)&amp;" Total",$B$6:$BB$373,ROW($A302)-5,FALSE))</f>
        <v>8317.4617586883905</v>
      </c>
      <c r="H302" s="10">
        <f ca="1">IF(H$5&lt;&gt;"",HLOOKUP(H$5,Functionalization!$G$6:$R$373,ROW($A302)-5,FALSE),IFERROR(INDEX(H$337:H$373,MATCH($F302,$B$337:$B$373,0))/VLOOKUP($F302,$B$337:$BB$373,MATCH(LEFT(TRIM(H$6),FIND("~",SUBSTITUTE(H$6,"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302))*HLOOKUP(LEFT(TRIM(H$6),FIND("~",SUBSTITUTE(H$6," ","~",LEN(TRIM(H$6))-LEN(SUBSTITUTE(TRIM(H$6)," ",""))))-1)&amp;" Total",$B$6:$BB$373,ROW($A302)-5,FALSE))</f>
        <v>6171.3388564757179</v>
      </c>
      <c r="I302" s="10">
        <f ca="1">IF(I$5&lt;&gt;"",HLOOKUP(I$5,Functionalization!$G$6:$R$373,ROW($A302)-5,FALSE),IFERROR(INDEX(I$337:I$373,MATCH($F302,$B$337:$B$373,0))/VLOOKUP($F302,$B$337:$BB$373,MATCH(LEFT(TRIM(I$6),FIND("~",SUBSTITUTE(I$6,"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302))*HLOOKUP(LEFT(TRIM(I$6),FIND("~",SUBSTITUTE(I$6," ","~",LEN(TRIM(I$6))-LEN(SUBSTITUTE(TRIM(I$6)," ",""))))-1)&amp;" Total",$B$6:$BB$373,ROW($A302)-5,FALSE))</f>
        <v>0</v>
      </c>
      <c r="J302" s="10">
        <f ca="1">IF(J$5&lt;&gt;"",HLOOKUP(J$5,Functionalization!$G$6:$R$373,ROW($A302)-5,FALSE),IFERROR(INDEX(J$337:J$373,MATCH($F302,$B$337:$B$373,0))/VLOOKUP($F302,$B$337:$BB$373,MATCH(LEFT(TRIM(J$6),FIND("~",SUBSTITUTE(J$6,"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302))*HLOOKUP(LEFT(TRIM(J$6),FIND("~",SUBSTITUTE(J$6," ","~",LEN(TRIM(J$6))-LEN(SUBSTITUTE(TRIM(J$6)," ",""))))-1)&amp;" Total",$B$6:$BB$373,ROW($A302)-5,FALSE))</f>
        <v>2146.1229022126718</v>
      </c>
      <c r="K302" s="10">
        <f ca="1">IF(K$5&lt;&gt;"",HLOOKUP(K$5,Functionalization!$G$6:$R$373,ROW($A302)-5,FALSE),IFERROR(INDEX(K$337:K$373,MATCH($F302,$B$337:$B$373,0))/VLOOKUP($F302,$B$337:$BB$373,MATCH(LEFT(TRIM(K$6),FIND("~",SUBSTITUTE(K$6,"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302))*HLOOKUP(LEFT(TRIM(K$6),FIND("~",SUBSTITUTE(K$6," ","~",LEN(TRIM(K$6))-LEN(SUBSTITUTE(TRIM(K$6)," ",""))))-1)&amp;" Total",$B$6:$BB$373,ROW($A302)-5,FALSE))</f>
        <v>4740.5382413116076</v>
      </c>
      <c r="L302" s="10">
        <f ca="1">IF(L$5&lt;&gt;"",HLOOKUP(L$5,Functionalization!$G$6:$R$373,ROW($A302)-5,FALSE),IFERROR(INDEX(L$337:L$373,MATCH($F302,$B$337:$B$373,0))/VLOOKUP($F302,$B$337:$BB$373,MATCH(LEFT(TRIM(L$6),FIND("~",SUBSTITUTE(L$6,"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302))*HLOOKUP(LEFT(TRIM(L$6),FIND("~",SUBSTITUTE(L$6," ","~",LEN(TRIM(L$6))-LEN(SUBSTITUTE(TRIM(L$6)," ",""))))-1)&amp;" Total",$B$6:$BB$373,ROW($A302)-5,FALSE))</f>
        <v>0</v>
      </c>
      <c r="M302" s="10">
        <f ca="1">IF(M$5&lt;&gt;"",HLOOKUP(M$5,Functionalization!$G$6:$R$373,ROW($A302)-5,FALSE),IFERROR(INDEX(M$337:M$373,MATCH($F302,$B$337:$B$373,0))/VLOOKUP($F302,$B$337:$BB$373,MATCH(LEFT(TRIM(M$6),FIND("~",SUBSTITUTE(M$6,"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302))*HLOOKUP(LEFT(TRIM(M$6),FIND("~",SUBSTITUTE(M$6," ","~",LEN(TRIM(M$6))-LEN(SUBSTITUTE(TRIM(M$6)," ",""))))-1)&amp;" Total",$B$6:$BB$373,ROW($A302)-5,FALSE))</f>
        <v>0</v>
      </c>
      <c r="N302" s="10">
        <f ca="1">IF(N$5&lt;&gt;"",HLOOKUP(N$5,Functionalization!$G$6:$R$373,ROW($A302)-5,FALSE),IFERROR(INDEX(N$337:N$373,MATCH($F302,$B$337:$B$373,0))/VLOOKUP($F302,$B$337:$BB$373,MATCH(LEFT(TRIM(N$6),FIND("~",SUBSTITUTE(N$6,"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302))*HLOOKUP(LEFT(TRIM(N$6),FIND("~",SUBSTITUTE(N$6," ","~",LEN(TRIM(N$6))-LEN(SUBSTITUTE(TRIM(N$6)," ",""))))-1)&amp;" Total",$B$6:$BB$373,ROW($A302)-5,FALSE))</f>
        <v>4740.5382413116076</v>
      </c>
      <c r="O302" s="10">
        <f ca="1">IF(O$5&lt;&gt;"",HLOOKUP(O$5,Functionalization!$G$6:$R$373,ROW($A302)-5,FALSE),IFERROR(INDEX(O$337:O$373,MATCH($F302,$B$337:$B$373,0))/VLOOKUP($F302,$B$337:$BB$373,MATCH(LEFT(TRIM(O$6),FIND("~",SUBSTITUTE(O$6,"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302))*HLOOKUP(LEFT(TRIM(O$6),FIND("~",SUBSTITUTE(O$6," ","~",LEN(TRIM(O$6))-LEN(SUBSTITUTE(TRIM(O$6)," ",""))))-1)&amp;" Total",$B$6:$BB$373,ROW($A302)-5,FALSE))</f>
        <v>0</v>
      </c>
      <c r="P302" s="10">
        <f ca="1">IF(P$5&lt;&gt;"",HLOOKUP(P$5,Functionalization!$G$6:$R$373,ROW($A302)-5,FALSE),IFERROR(INDEX(P$337:P$373,MATCH($F302,$B$337:$B$373,0))/VLOOKUP($F302,$B$337:$BB$373,MATCH(LEFT(TRIM(P$6),FIND("~",SUBSTITUTE(P$6,"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302))*HLOOKUP(LEFT(TRIM(P$6),FIND("~",SUBSTITUTE(P$6," ","~",LEN(TRIM(P$6))-LEN(SUBSTITUTE(TRIM(P$6)," ",""))))-1)&amp;" Total",$B$6:$BB$373,ROW($A302)-5,FALSE))</f>
        <v>0</v>
      </c>
      <c r="Q302" s="10">
        <f ca="1">IF(Q$5&lt;&gt;"",HLOOKUP(Q$5,Functionalization!$G$6:$R$373,ROW($A302)-5,FALSE),IFERROR(INDEX(Q$337:Q$373,MATCH($F302,$B$337:$B$373,0))/VLOOKUP($F302,$B$337:$BB$373,MATCH(LEFT(TRIM(Q$6),FIND("~",SUBSTITUTE(Q$6,"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302))*HLOOKUP(LEFT(TRIM(Q$6),FIND("~",SUBSTITUTE(Q$6," ","~",LEN(TRIM(Q$6))-LEN(SUBSTITUTE(TRIM(Q$6)," ",""))))-1)&amp;" Total",$B$6:$BB$373,ROW($A302)-5,FALSE))</f>
        <v>0</v>
      </c>
      <c r="R302" s="10">
        <f ca="1">IF(R$5&lt;&gt;"",HLOOKUP(R$5,Functionalization!$G$6:$R$373,ROW($A302)-5,FALSE),IFERROR(INDEX(R$337:R$373,MATCH($F302,$B$337:$B$373,0))/VLOOKUP($F302,$B$337:$BB$373,MATCH(LEFT(TRIM(R$6),FIND("~",SUBSTITUTE(R$6,"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302))*HLOOKUP(LEFT(TRIM(R$6),FIND("~",SUBSTITUTE(R$6," ","~",LEN(TRIM(R$6))-LEN(SUBSTITUTE(TRIM(R$6)," ",""))))-1)&amp;" Total",$B$6:$BB$373,ROW($A302)-5,FALSE))</f>
        <v>0</v>
      </c>
      <c r="S302" s="10">
        <f ca="1">IF(S$5&lt;&gt;"",HLOOKUP(S$5,Functionalization!$G$6:$R$373,ROW($A302)-5,FALSE),IFERROR(INDEX(S$337:S$373,MATCH($F302,$B$337:$B$373,0))/VLOOKUP($F302,$B$337:$BB$373,MATCH(LEFT(TRIM(S$6),FIND("~",SUBSTITUTE(S$6,"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302))*HLOOKUP(LEFT(TRIM(S$6),FIND("~",SUBSTITUTE(S$6," ","~",LEN(TRIM(S$6))-LEN(SUBSTITUTE(TRIM(S$6)," ",""))))-1)&amp;" Total",$B$6:$BB$373,ROW($A302)-5,FALSE))</f>
        <v>0</v>
      </c>
      <c r="T302" s="10">
        <f ca="1">IF(T$5&lt;&gt;"",HLOOKUP(T$5,Functionalization!$G$6:$R$373,ROW($A302)-5,FALSE),IFERROR(INDEX(T$337:T$373,MATCH($F302,$B$337:$B$373,0))/VLOOKUP($F302,$B$337:$BB$373,MATCH(LEFT(TRIM(T$6),FIND("~",SUBSTITUTE(T$6,"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302))*HLOOKUP(LEFT(TRIM(T$6),FIND("~",SUBSTITUTE(T$6," ","~",LEN(TRIM(T$6))-LEN(SUBSTITUTE(TRIM(T$6)," ",""))))-1)&amp;" Total",$B$6:$BB$373,ROW($A302)-5,FALSE))</f>
        <v>0</v>
      </c>
      <c r="U302" s="10">
        <f ca="1">IF(U$5&lt;&gt;"",HLOOKUP(U$5,Functionalization!$G$6:$R$373,ROW($A302)-5,FALSE),IFERROR(INDEX(U$337:U$373,MATCH($F302,$B$337:$B$373,0))/VLOOKUP($F302,$B$337:$BB$373,MATCH(LEFT(TRIM(U$6),FIND("~",SUBSTITUTE(U$6,"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302))*HLOOKUP(LEFT(TRIM(U$6),FIND("~",SUBSTITUTE(U$6," ","~",LEN(TRIM(U$6))-LEN(SUBSTITUTE(TRIM(U$6)," ",""))))-1)&amp;" Total",$B$6:$BB$373,ROW($A302)-5,FALSE))</f>
        <v>0</v>
      </c>
      <c r="V302" s="10">
        <f ca="1">IF(V$5&lt;&gt;"",HLOOKUP(V$5,Functionalization!$G$6:$R$373,ROW($A302)-5,FALSE),IFERROR(INDEX(V$337:V$373,MATCH($F302,$B$337:$B$373,0))/VLOOKUP($F302,$B$337:$BB$373,MATCH(LEFT(TRIM(V$6),FIND("~",SUBSTITUTE(V$6,"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302))*HLOOKUP(LEFT(TRIM(V$6),FIND("~",SUBSTITUTE(V$6," ","~",LEN(TRIM(V$6))-LEN(SUBSTITUTE(TRIM(V$6)," ",""))))-1)&amp;" Total",$B$6:$BB$373,ROW($A302)-5,FALSE))</f>
        <v>0</v>
      </c>
      <c r="W302" s="10">
        <f ca="1">IF(W$5&lt;&gt;"",HLOOKUP(W$5,Functionalization!$G$6:$R$373,ROW($A302)-5,FALSE),IFERROR(INDEX(W$337:W$373,MATCH($F302,$B$337:$B$373,0))/VLOOKUP($F302,$B$337:$BB$373,MATCH(LEFT(TRIM(W$6),FIND("~",SUBSTITUTE(W$6,"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302))*HLOOKUP(LEFT(TRIM(W$6),FIND("~",SUBSTITUTE(W$6," ","~",LEN(TRIM(W$6))-LEN(SUBSTITUTE(TRIM(W$6)," ",""))))-1)&amp;" Total",$B$6:$BB$373,ROW($A302)-5,FALSE))</f>
        <v>0</v>
      </c>
      <c r="X302" s="10">
        <f ca="1">IF(X$5&lt;&gt;"",HLOOKUP(X$5,Functionalization!$G$6:$R$373,ROW($A302)-5,FALSE),IFERROR(INDEX(X$337:X$373,MATCH($F302,$B$337:$B$373,0))/VLOOKUP($F302,$B$337:$BB$373,MATCH(LEFT(TRIM(X$6),FIND("~",SUBSTITUTE(X$6,"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302))*HLOOKUP(LEFT(TRIM(X$6),FIND("~",SUBSTITUTE(X$6," ","~",LEN(TRIM(X$6))-LEN(SUBSTITUTE(TRIM(X$6)," ",""))))-1)&amp;" Total",$B$6:$BB$373,ROW($A302)-5,FALSE))</f>
        <v>0</v>
      </c>
      <c r="Y302" s="10">
        <f ca="1">IF(Y$5&lt;&gt;"",HLOOKUP(Y$5,Functionalization!$G$6:$R$373,ROW($A302)-5,FALSE),IFERROR(INDEX(Y$337:Y$373,MATCH($F302,$B$337:$B$373,0))/VLOOKUP($F302,$B$337:$BB$373,MATCH(LEFT(TRIM(Y$6),FIND("~",SUBSTITUTE(Y$6,"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302))*HLOOKUP(LEFT(TRIM(Y$6),FIND("~",SUBSTITUTE(Y$6," ","~",LEN(TRIM(Y$6))-LEN(SUBSTITUTE(TRIM(Y$6)," ",""))))-1)&amp;" Total",$B$6:$BB$373,ROW($A302)-5,FALSE))</f>
        <v>0</v>
      </c>
      <c r="Z302" s="10">
        <f ca="1">IF(Z$5&lt;&gt;"",HLOOKUP(Z$5,Functionalization!$G$6:$R$373,ROW($A302)-5,FALSE),IFERROR(INDEX(Z$337:Z$373,MATCH($F302,$B$337:$B$373,0))/VLOOKUP($F302,$B$337:$BB$373,MATCH(LEFT(TRIM(Z$6),FIND("~",SUBSTITUTE(Z$6,"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302))*HLOOKUP(LEFT(TRIM(Z$6),FIND("~",SUBSTITUTE(Z$6," ","~",LEN(TRIM(Z$6))-LEN(SUBSTITUTE(TRIM(Z$6)," ",""))))-1)&amp;" Total",$B$6:$BB$373,ROW($A302)-5,FALSE))</f>
        <v>0</v>
      </c>
      <c r="AA302" s="10">
        <f ca="1">IF(AA$5&lt;&gt;"",HLOOKUP(AA$5,Functionalization!$G$6:$R$373,ROW($A302)-5,FALSE),IFERROR(INDEX(AA$337:AA$373,MATCH($F302,$B$337:$B$373,0))/VLOOKUP($F302,$B$337:$BB$373,MATCH(LEFT(TRIM(AA$6),FIND("~",SUBSTITUTE(AA$6,"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302))*HLOOKUP(LEFT(TRIM(AA$6),FIND("~",SUBSTITUTE(AA$6," ","~",LEN(TRIM(AA$6))-LEN(SUBSTITUTE(TRIM(AA$6)," ",""))))-1)&amp;" Total",$B$6:$BB$373,ROW($A302)-5,FALSE))</f>
        <v>0</v>
      </c>
      <c r="AB302" s="10">
        <f ca="1">IF(AB$5&lt;&gt;"",HLOOKUP(AB$5,Functionalization!$G$6:$R$373,ROW($A302)-5,FALSE),IFERROR(INDEX(AB$337:AB$373,MATCH($F302,$B$337:$B$373,0))/VLOOKUP($F302,$B$337:$BB$373,MATCH(LEFT(TRIM(AB$6),FIND("~",SUBSTITUTE(AB$6,"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302))*HLOOKUP(LEFT(TRIM(AB$6),FIND("~",SUBSTITUTE(AB$6," ","~",LEN(TRIM(AB$6))-LEN(SUBSTITUTE(TRIM(AB$6)," ",""))))-1)&amp;" Total",$B$6:$BB$373,ROW($A302)-5,FALSE))</f>
        <v>0</v>
      </c>
      <c r="AC302" s="10">
        <f ca="1">IF(AC$5&lt;&gt;"",HLOOKUP(AC$5,Functionalization!$G$6:$R$373,ROW($A302)-5,FALSE),IFERROR(INDEX(AC$337:AC$373,MATCH($F302,$B$337:$B$373,0))/VLOOKUP($F302,$B$337:$BB$373,MATCH(LEFT(TRIM(AC$6),FIND("~",SUBSTITUTE(AC$6,"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302))*HLOOKUP(LEFT(TRIM(AC$6),FIND("~",SUBSTITUTE(AC$6," ","~",LEN(TRIM(AC$6))-LEN(SUBSTITUTE(TRIM(AC$6)," ",""))))-1)&amp;" Total",$B$6:$BB$373,ROW($A302)-5,FALSE))</f>
        <v>0</v>
      </c>
      <c r="AD302" s="10">
        <f ca="1">IF(AD$5&lt;&gt;"",HLOOKUP(AD$5,Functionalization!$G$6:$R$373,ROW($A302)-5,FALSE),IFERROR(INDEX(AD$337:AD$373,MATCH($F302,$B$337:$B$373,0))/VLOOKUP($F302,$B$337:$BB$373,MATCH(LEFT(TRIM(AD$6),FIND("~",SUBSTITUTE(AD$6,"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302))*HLOOKUP(LEFT(TRIM(AD$6),FIND("~",SUBSTITUTE(AD$6," ","~",LEN(TRIM(AD$6))-LEN(SUBSTITUTE(TRIM(AD$6)," ",""))))-1)&amp;" Total",$B$6:$BB$373,ROW($A302)-5,FALSE))</f>
        <v>0</v>
      </c>
      <c r="AE302" s="10">
        <f ca="1">IF(AE$5&lt;&gt;"",HLOOKUP(AE$5,Functionalization!$G$6:$R$373,ROW($A302)-5,FALSE),IFERROR(INDEX(AE$337:AE$373,MATCH($F302,$B$337:$B$373,0))/VLOOKUP($F302,$B$337:$BB$373,MATCH(LEFT(TRIM(AE$6),FIND("~",SUBSTITUTE(AE$6,"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302))*HLOOKUP(LEFT(TRIM(AE$6),FIND("~",SUBSTITUTE(AE$6," ","~",LEN(TRIM(AE$6))-LEN(SUBSTITUTE(TRIM(AE$6)," ",""))))-1)&amp;" Total",$B$6:$BB$373,ROW($A302)-5,FALSE))</f>
        <v>0</v>
      </c>
      <c r="AF302" s="10">
        <f ca="1">IF(AF$5&lt;&gt;"",HLOOKUP(AF$5,Functionalization!$G$6:$R$373,ROW($A302)-5,FALSE),IFERROR(INDEX(AF$337:AF$373,MATCH($F302,$B$337:$B$373,0))/VLOOKUP($F302,$B$337:$BB$373,MATCH(LEFT(TRIM(AF$6),FIND("~",SUBSTITUTE(AF$6,"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302))*HLOOKUP(LEFT(TRIM(AF$6),FIND("~",SUBSTITUTE(AF$6," ","~",LEN(TRIM(AF$6))-LEN(SUBSTITUTE(TRIM(AF$6)," ",""))))-1)&amp;" Total",$B$6:$BB$373,ROW($A302)-5,FALSE))</f>
        <v>0</v>
      </c>
      <c r="AG302" s="10">
        <f ca="1">IF(AG$5&lt;&gt;"",HLOOKUP(AG$5,Functionalization!$G$6:$R$373,ROW($A302)-5,FALSE),IFERROR(INDEX(AG$337:AG$373,MATCH($F302,$B$337:$B$373,0))/VLOOKUP($F302,$B$337:$BB$373,MATCH(LEFT(TRIM(AG$6),FIND("~",SUBSTITUTE(AG$6,"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302))*HLOOKUP(LEFT(TRIM(AG$6),FIND("~",SUBSTITUTE(AG$6," ","~",LEN(TRIM(AG$6))-LEN(SUBSTITUTE(TRIM(AG$6)," ",""))))-1)&amp;" Total",$B$6:$BB$373,ROW($A302)-5,FALSE))</f>
        <v>0</v>
      </c>
      <c r="AH302" s="10">
        <f ca="1">IF(AH$5&lt;&gt;"",HLOOKUP(AH$5,Functionalization!$G$6:$R$373,ROW($A302)-5,FALSE),IFERROR(INDEX(AH$337:AH$373,MATCH($F302,$B$337:$B$373,0))/VLOOKUP($F302,$B$337:$BB$373,MATCH(LEFT(TRIM(AH$6),FIND("~",SUBSTITUTE(AH$6,"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302))*HLOOKUP(LEFT(TRIM(AH$6),FIND("~",SUBSTITUTE(AH$6," ","~",LEN(TRIM(AH$6))-LEN(SUBSTITUTE(TRIM(AH$6)," ",""))))-1)&amp;" Total",$B$6:$BB$373,ROW($A302)-5,FALSE))</f>
        <v>0</v>
      </c>
      <c r="AI302" s="10">
        <f ca="1">IF(AI$5&lt;&gt;"",HLOOKUP(AI$5,Functionalization!$G$6:$R$373,ROW($A302)-5,FALSE),IFERROR(INDEX(AI$337:AI$373,MATCH($F302,$B$337:$B$373,0))/VLOOKUP($F302,$B$337:$BB$373,MATCH(LEFT(TRIM(AI$6),FIND("~",SUBSTITUTE(AI$6,"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302))*HLOOKUP(LEFT(TRIM(AI$6),FIND("~",SUBSTITUTE(AI$6," ","~",LEN(TRIM(AI$6))-LEN(SUBSTITUTE(TRIM(AI$6)," ",""))))-1)&amp;" Total",$B$6:$BB$373,ROW($A302)-5,FALSE))</f>
        <v>0</v>
      </c>
      <c r="AJ302" s="10">
        <f ca="1">IF(AJ$5&lt;&gt;"",HLOOKUP(AJ$5,Functionalization!$G$6:$R$373,ROW($A302)-5,FALSE),IFERROR(INDEX(AJ$337:AJ$373,MATCH($F302,$B$337:$B$373,0))/VLOOKUP($F302,$B$337:$BB$373,MATCH(LEFT(TRIM(AJ$6),FIND("~",SUBSTITUTE(AJ$6,"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302))*HLOOKUP(LEFT(TRIM(AJ$6),FIND("~",SUBSTITUTE(AJ$6," ","~",LEN(TRIM(AJ$6))-LEN(SUBSTITUTE(TRIM(AJ$6)," ",""))))-1)&amp;" Total",$B$6:$BB$373,ROW($A302)-5,FALSE))</f>
        <v>0</v>
      </c>
      <c r="AK302" s="10">
        <f ca="1">IF(AK$5&lt;&gt;"",HLOOKUP(AK$5,Functionalization!$G$6:$R$373,ROW($A302)-5,FALSE),IFERROR(INDEX(AK$337:AK$373,MATCH($F302,$B$337:$B$373,0))/VLOOKUP($F302,$B$337:$BB$373,MATCH(LEFT(TRIM(AK$6),FIND("~",SUBSTITUTE(AK$6,"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302))*HLOOKUP(LEFT(TRIM(AK$6),FIND("~",SUBSTITUTE(AK$6," ","~",LEN(TRIM(AK$6))-LEN(SUBSTITUTE(TRIM(AK$6)," ",""))))-1)&amp;" Total",$B$6:$BB$373,ROW($A302)-5,FALSE))</f>
        <v>0</v>
      </c>
      <c r="AL302" s="10">
        <f ca="1">IF(AL$5&lt;&gt;"",HLOOKUP(AL$5,Functionalization!$G$6:$R$373,ROW($A302)-5,FALSE),IFERROR(INDEX(AL$337:AL$373,MATCH($F302,$B$337:$B$373,0))/VLOOKUP($F302,$B$337:$BB$373,MATCH(LEFT(TRIM(AL$6),FIND("~",SUBSTITUTE(AL$6,"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302))*HLOOKUP(LEFT(TRIM(AL$6),FIND("~",SUBSTITUTE(AL$6," ","~",LEN(TRIM(AL$6))-LEN(SUBSTITUTE(TRIM(AL$6)," ",""))))-1)&amp;" Total",$B$6:$BB$373,ROW($A302)-5,FALSE))</f>
        <v>0</v>
      </c>
      <c r="AM302" s="10">
        <f ca="1">IF(AM$5&lt;&gt;"",HLOOKUP(AM$5,Functionalization!$G$6:$R$373,ROW($A302)-5,FALSE),IFERROR(INDEX(AM$337:AM$373,MATCH($F302,$B$337:$B$373,0))/VLOOKUP($F302,$B$337:$BB$373,MATCH(LEFT(TRIM(AM$6),FIND("~",SUBSTITUTE(AM$6,"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302))*HLOOKUP(LEFT(TRIM(AM$6),FIND("~",SUBSTITUTE(AM$6," ","~",LEN(TRIM(AM$6))-LEN(SUBSTITUTE(TRIM(AM$6)," ",""))))-1)&amp;" Total",$B$6:$BB$373,ROW($A302)-5,FALSE))</f>
        <v>0</v>
      </c>
      <c r="AN302" s="10">
        <f ca="1">IF(AN$5&lt;&gt;"",HLOOKUP(AN$5,Functionalization!$G$6:$R$373,ROW($A302)-5,FALSE),IFERROR(INDEX(AN$337:AN$373,MATCH($F302,$B$337:$B$373,0))/VLOOKUP($F302,$B$337:$BB$373,MATCH(LEFT(TRIM(AN$6),FIND("~",SUBSTITUTE(AN$6,"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302))*HLOOKUP(LEFT(TRIM(AN$6),FIND("~",SUBSTITUTE(AN$6," ","~",LEN(TRIM(AN$6))-LEN(SUBSTITUTE(TRIM(AN$6)," ",""))))-1)&amp;" Total",$B$6:$BB$373,ROW($A302)-5,FALSE))</f>
        <v>0</v>
      </c>
      <c r="AO302" s="10">
        <f ca="1">IF(AO$5&lt;&gt;"",HLOOKUP(AO$5,Functionalization!$G$6:$R$373,ROW($A302)-5,FALSE),IFERROR(INDEX(AO$337:AO$373,MATCH($F302,$B$337:$B$373,0))/VLOOKUP($F302,$B$337:$BB$373,MATCH(LEFT(TRIM(AO$6),FIND("~",SUBSTITUTE(AO$6,"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302))*HLOOKUP(LEFT(TRIM(AO$6),FIND("~",SUBSTITUTE(AO$6," ","~",LEN(TRIM(AO$6))-LEN(SUBSTITUTE(TRIM(AO$6)," ",""))))-1)&amp;" Total",$B$6:$BB$373,ROW($A302)-5,FALSE))</f>
        <v>0</v>
      </c>
      <c r="AP302" s="10">
        <f ca="1">IF(AP$5&lt;&gt;"",HLOOKUP(AP$5,Functionalization!$G$6:$R$373,ROW($A302)-5,FALSE),IFERROR(INDEX(AP$337:AP$373,MATCH($F302,$B$337:$B$373,0))/VLOOKUP($F302,$B$337:$BB$373,MATCH(LEFT(TRIM(AP$6),FIND("~",SUBSTITUTE(AP$6,"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302))*HLOOKUP(LEFT(TRIM(AP$6),FIND("~",SUBSTITUTE(AP$6," ","~",LEN(TRIM(AP$6))-LEN(SUBSTITUTE(TRIM(AP$6)," ",""))))-1)&amp;" Total",$B$6:$BB$373,ROW($A302)-5,FALSE))</f>
        <v>0</v>
      </c>
      <c r="AQ302" s="10">
        <f ca="1">IF(AQ$5&lt;&gt;"",HLOOKUP(AQ$5,Functionalization!$G$6:$R$373,ROW($A302)-5,FALSE),IFERROR(INDEX(AQ$337:AQ$373,MATCH($F302,$B$337:$B$373,0))/VLOOKUP($F302,$B$337:$BB$373,MATCH(LEFT(TRIM(AQ$6),FIND("~",SUBSTITUTE(AQ$6,"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302))*HLOOKUP(LEFT(TRIM(AQ$6),FIND("~",SUBSTITUTE(AQ$6," ","~",LEN(TRIM(AQ$6))-LEN(SUBSTITUTE(TRIM(AQ$6)," ",""))))-1)&amp;" Total",$B$6:$BB$373,ROW($A302)-5,FALSE))</f>
        <v>0</v>
      </c>
      <c r="AR302" s="10">
        <f ca="1">IF(AR$5&lt;&gt;"",HLOOKUP(AR$5,Functionalization!$G$6:$R$373,ROW($A302)-5,FALSE),IFERROR(INDEX(AR$337:AR$373,MATCH($F302,$B$337:$B$373,0))/VLOOKUP($F302,$B$337:$BB$373,MATCH(LEFT(TRIM(AR$6),FIND("~",SUBSTITUTE(AR$6,"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302))*HLOOKUP(LEFT(TRIM(AR$6),FIND("~",SUBSTITUTE(AR$6," ","~",LEN(TRIM(AR$6))-LEN(SUBSTITUTE(TRIM(AR$6)," ",""))))-1)&amp;" Total",$B$6:$BB$373,ROW($A302)-5,FALSE))</f>
        <v>0</v>
      </c>
      <c r="AS302" s="10">
        <f ca="1">IF(AS$5&lt;&gt;"",HLOOKUP(AS$5,Functionalization!$G$6:$R$373,ROW($A302)-5,FALSE),IFERROR(INDEX(AS$337:AS$373,MATCH($F302,$B$337:$B$373,0))/VLOOKUP($F302,$B$337:$BB$373,MATCH(LEFT(TRIM(AS$6),FIND("~",SUBSTITUTE(AS$6,"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302))*HLOOKUP(LEFT(TRIM(AS$6),FIND("~",SUBSTITUTE(AS$6," ","~",LEN(TRIM(AS$6))-LEN(SUBSTITUTE(TRIM(AS$6)," ",""))))-1)&amp;" Total",$B$6:$BB$373,ROW($A302)-5,FALSE))</f>
        <v>0</v>
      </c>
      <c r="AT302" s="10">
        <f ca="1">IF(AT$5&lt;&gt;"",HLOOKUP(AT$5,Functionalization!$G$6:$R$373,ROW($A302)-5,FALSE),IFERROR(INDEX(AT$337:AT$373,MATCH($F302,$B$337:$B$373,0))/VLOOKUP($F302,$B$337:$BB$373,MATCH(LEFT(TRIM(AT$6),FIND("~",SUBSTITUTE(AT$6,"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302))*HLOOKUP(LEFT(TRIM(AT$6),FIND("~",SUBSTITUTE(AT$6," ","~",LEN(TRIM(AT$6))-LEN(SUBSTITUTE(TRIM(AT$6)," ",""))))-1)&amp;" Total",$B$6:$BB$373,ROW($A302)-5,FALSE))</f>
        <v>0</v>
      </c>
      <c r="AU302" s="10">
        <f ca="1">IF(AU$5&lt;&gt;"",HLOOKUP(AU$5,Functionalization!$G$6:$R$373,ROW($A302)-5,FALSE),IFERROR(INDEX(AU$337:AU$373,MATCH($F302,$B$337:$B$373,0))/VLOOKUP($F302,$B$337:$BB$373,MATCH(LEFT(TRIM(AU$6),FIND("~",SUBSTITUTE(AU$6,"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302))*HLOOKUP(LEFT(TRIM(AU$6),FIND("~",SUBSTITUTE(AU$6," ","~",LEN(TRIM(AU$6))-LEN(SUBSTITUTE(TRIM(AU$6)," ",""))))-1)&amp;" Total",$B$6:$BB$373,ROW($A302)-5,FALSE))</f>
        <v>0</v>
      </c>
      <c r="AV302" s="10">
        <f ca="1">IF(AV$5&lt;&gt;"",HLOOKUP(AV$5,Functionalization!$G$6:$R$373,ROW($A302)-5,FALSE),IFERROR(INDEX(AV$337:AV$373,MATCH($F302,$B$337:$B$373,0))/VLOOKUP($F302,$B$337:$BB$373,MATCH(LEFT(TRIM(AV$6),FIND("~",SUBSTITUTE(AV$6,"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302))*HLOOKUP(LEFT(TRIM(AV$6),FIND("~",SUBSTITUTE(AV$6," ","~",LEN(TRIM(AV$6))-LEN(SUBSTITUTE(TRIM(AV$6)," ",""))))-1)&amp;" Total",$B$6:$BB$373,ROW($A302)-5,FALSE))</f>
        <v>0</v>
      </c>
      <c r="AW302" s="10">
        <f ca="1">IF(AW$5&lt;&gt;"",HLOOKUP(AW$5,Functionalization!$G$6:$R$373,ROW($A302)-5,FALSE),IFERROR(INDEX(AW$337:AW$373,MATCH($F302,$B$337:$B$373,0))/VLOOKUP($F302,$B$337:$BB$373,MATCH(LEFT(TRIM(AW$6),FIND("~",SUBSTITUTE(AW$6,"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302))*HLOOKUP(LEFT(TRIM(AW$6),FIND("~",SUBSTITUTE(AW$6," ","~",LEN(TRIM(AW$6))-LEN(SUBSTITUTE(TRIM(AW$6)," ",""))))-1)&amp;" Total",$B$6:$BB$373,ROW($A302)-5,FALSE))</f>
        <v>0</v>
      </c>
      <c r="AX302" s="10">
        <f ca="1">IF(AX$5&lt;&gt;"",HLOOKUP(AX$5,Functionalization!$G$6:$R$373,ROW($A302)-5,FALSE),IFERROR(INDEX(AX$337:AX$373,MATCH($F302,$B$337:$B$373,0))/VLOOKUP($F302,$B$337:$BB$373,MATCH(LEFT(TRIM(AX$6),FIND("~",SUBSTITUTE(AX$6,"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302))*HLOOKUP(LEFT(TRIM(AX$6),FIND("~",SUBSTITUTE(AX$6," ","~",LEN(TRIM(AX$6))-LEN(SUBSTITUTE(TRIM(AX$6)," ",""))))-1)&amp;" Total",$B$6:$BB$373,ROW($A302)-5,FALSE))</f>
        <v>0</v>
      </c>
      <c r="AY302" s="10">
        <f ca="1">IF(AY$5&lt;&gt;"",HLOOKUP(AY$5,Functionalization!$G$6:$R$373,ROW($A302)-5,FALSE),IFERROR(INDEX(AY$337:AY$373,MATCH($F302,$B$337:$B$373,0))/VLOOKUP($F302,$B$337:$BB$373,MATCH(LEFT(TRIM(AY$6),FIND("~",SUBSTITUTE(AY$6,"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302))*HLOOKUP(LEFT(TRIM(AY$6),FIND("~",SUBSTITUTE(AY$6," ","~",LEN(TRIM(AY$6))-LEN(SUBSTITUTE(TRIM(AY$6)," ",""))))-1)&amp;" Total",$B$6:$BB$373,ROW($A302)-5,FALSE))</f>
        <v>0</v>
      </c>
      <c r="AZ302" s="10">
        <f ca="1">IF(AZ$5&lt;&gt;"",HLOOKUP(AZ$5,Functionalization!$G$6:$R$373,ROW($A302)-5,FALSE),IFERROR(INDEX(AZ$337:AZ$373,MATCH($F302,$B$337:$B$373,0))/VLOOKUP($F302,$B$337:$BB$373,MATCH(LEFT(TRIM(AZ$6),FIND("~",SUBSTITUTE(AZ$6,"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302))*HLOOKUP(LEFT(TRIM(AZ$6),FIND("~",SUBSTITUTE(AZ$6," ","~",LEN(TRIM(AZ$6))-LEN(SUBSTITUTE(TRIM(AZ$6)," ",""))))-1)&amp;" Total",$B$6:$BB$373,ROW($A302)-5,FALSE))</f>
        <v>0</v>
      </c>
      <c r="BA302" s="10">
        <f ca="1">IF(BA$5&lt;&gt;"",HLOOKUP(BA$5,Functionalization!$G$6:$R$373,ROW($A302)-5,FALSE),IFERROR(INDEX(BA$337:BA$373,MATCH($F302,$B$337:$B$373,0))/VLOOKUP($F302,$B$337:$BB$373,MATCH(LEFT(TRIM(BA$6),FIND("~",SUBSTITUTE(BA$6,"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302))*HLOOKUP(LEFT(TRIM(BA$6),FIND("~",SUBSTITUTE(BA$6," ","~",LEN(TRIM(BA$6))-LEN(SUBSTITUTE(TRIM(BA$6)," ",""))))-1)&amp;" Total",$B$6:$BB$373,ROW($A302)-5,FALSE))</f>
        <v>0</v>
      </c>
      <c r="BB302" s="10">
        <f ca="1">IF(BB$5&lt;&gt;"",HLOOKUP(BB$5,Functionalization!$G$6:$R$373,ROW($A302)-5,FALSE),IFERROR(INDEX(BB$337:BB$373,MATCH($F302,$B$337:$B$373,0))/VLOOKUP($F302,$B$337:$BB$373,MATCH(LEFT(TRIM(BB$6),FIND("~",SUBSTITUTE(BB$6,"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302))*HLOOKUP(LEFT(TRIM(BB$6),FIND("~",SUBSTITUTE(BB$6," ","~",LEN(TRIM(BB$6))-LEN(SUBSTITUTE(TRIM(BB$6)," ",""))))-1)&amp;" Total",$B$6:$BB$373,ROW($A302)-5,FALSE))</f>
        <v>0</v>
      </c>
      <c r="BD302">
        <f ca="1">IFERROR(IF(SUMIF($G$6:$BB$6,BD$6&amp;" Total",$G302:$BB302)-(SUMIF($G$6:$BB$6,BD$6&amp;" "&amp;'Input-Func_Class'!$D$22,$G302:$BB302)+IFERROR(SUMIF($G$6:$BB$6,BD$6&amp;" "&amp;'Input-Func_Class'!$E$22,$G302:$BB302),SUMIF($G$6:$BB$6,BD$6&amp;" "&amp;'Input-Func_Class'!$B$24,$G302:$BB302))+SUMIF($G$6:$BB$6,BD$6&amp;" "&amp;'Input-Func_Class'!$F$22,$G302:$BB302))&lt;Check_Limit,0,1),1)</f>
        <v>0</v>
      </c>
      <c r="BE302">
        <f ca="1">IFERROR(IF(SUMIF($G$6:$BB$6,BE$6&amp;" Total",$G302:$BB302)-(SUMIF($G$6:$BB$6,BE$6&amp;" "&amp;'Input-Func_Class'!$D$22,$G302:$BB302)+IFERROR(SUMIF($G$6:$BB$6,BE$6&amp;" "&amp;'Input-Func_Class'!$E$22,$G302:$BB302),SUMIF($G$6:$BB$6,BE$6&amp;" "&amp;'Input-Func_Class'!$B$24,$G302:$BB302))+SUMIF($G$6:$BB$6,BE$6&amp;" "&amp;'Input-Func_Class'!$F$22,$G302:$BB302))&lt;Check_Limit,0,1),1)</f>
        <v>0</v>
      </c>
      <c r="BF302">
        <f ca="1">IFERROR(IF(SUMIF($G$6:$BB$6,BF$6&amp;" Total",$G302:$BB302)-(SUMIF($G$6:$BB$6,BF$6&amp;" "&amp;'Input-Func_Class'!$D$22,$G302:$BB302)+IFERROR(SUMIF($G$6:$BB$6,BF$6&amp;" "&amp;'Input-Func_Class'!$E$22,$G302:$BB302),SUMIF($G$6:$BB$6,BF$6&amp;" "&amp;'Input-Func_Class'!$B$24,$G302:$BB302))+SUMIF($G$6:$BB$6,BF$6&amp;" "&amp;'Input-Func_Class'!$F$22,$G302:$BB302))&lt;Check_Limit,0,1),1)</f>
        <v>0</v>
      </c>
      <c r="BG302">
        <f ca="1">IFERROR(IF(SUMIF($G$6:$BB$6,BG$6&amp;" Total",$G302:$BB302)-(SUMIF($G$6:$BB$6,BG$6&amp;" "&amp;'Input-Func_Class'!$D$22,$G302:$BB302)+IFERROR(SUMIF($G$6:$BB$6,BG$6&amp;" "&amp;'Input-Func_Class'!$E$22,$G302:$BB302),SUMIF($G$6:$BB$6,BG$6&amp;" "&amp;'Input-Func_Class'!$B$24,$G302:$BB302))+SUMIF($G$6:$BB$6,BG$6&amp;" "&amp;'Input-Func_Class'!$F$22,$G302:$BB302))&lt;Check_Limit,0,1),1)</f>
        <v>0</v>
      </c>
      <c r="BH302">
        <f ca="1">IFERROR(IF(SUMIF($G$6:$BB$6,BH$6&amp;" Total",$G302:$BB302)-(SUMIF($G$6:$BB$6,BH$6&amp;" "&amp;'Input-Func_Class'!$D$22,$G302:$BB302)+IFERROR(SUMIF($G$6:$BB$6,BH$6&amp;" "&amp;'Input-Func_Class'!$E$22,$G302:$BB302),SUMIF($G$6:$BB$6,BH$6&amp;" "&amp;'Input-Func_Class'!$B$24,$G302:$BB302))+SUMIF($G$6:$BB$6,BH$6&amp;" "&amp;'Input-Func_Class'!$F$22,$G302:$BB302))&lt;Check_Limit,0,1),1)</f>
        <v>0</v>
      </c>
      <c r="BI302">
        <f ca="1">IFERROR(IF(SUMIF($G$6:$BB$6,BI$6&amp;" Total",$G302:$BB302)-(SUMIF($G$6:$BB$6,BI$6&amp;" "&amp;'Input-Func_Class'!$D$22,$G302:$BB302)+IFERROR(SUMIF($G$6:$BB$6,BI$6&amp;" "&amp;'Input-Func_Class'!$E$22,$G302:$BB302),SUMIF($G$6:$BB$6,BI$6&amp;" "&amp;'Input-Func_Class'!$B$24,$G302:$BB302))+SUMIF($G$6:$BB$6,BI$6&amp;" "&amp;'Input-Func_Class'!$F$22,$G302:$BB302))&lt;Check_Limit,0,1),1)</f>
        <v>0</v>
      </c>
      <c r="BJ302">
        <f ca="1">IFERROR(IF(SUMIF($G$6:$BB$6,BJ$6&amp;" Total",$G302:$BB302)-(SUMIF($G$6:$BB$6,BJ$6&amp;" "&amp;'Input-Func_Class'!$D$22,$G302:$BB302)+IFERROR(SUMIF($G$6:$BB$6,BJ$6&amp;" "&amp;'Input-Func_Class'!$E$22,$G302:$BB302),SUMIF($G$6:$BB$6,BJ$6&amp;" "&amp;'Input-Func_Class'!$B$24,$G302:$BB302))+SUMIF($G$6:$BB$6,BJ$6&amp;" "&amp;'Input-Func_Class'!$F$22,$G302:$BB302))&lt;Check_Limit,0,1),1)</f>
        <v>0</v>
      </c>
      <c r="BK302">
        <f ca="1">IFERROR(IF(SUMIF($G$6:$BB$6,BK$6&amp;" Total",$G302:$BB302)-(SUMIF($G$6:$BB$6,BK$6&amp;" "&amp;'Input-Func_Class'!$D$22,$G302:$BB302)+IFERROR(SUMIF($G$6:$BB$6,BK$6&amp;" "&amp;'Input-Func_Class'!$E$22,$G302:$BB302),SUMIF($G$6:$BB$6,BK$6&amp;" "&amp;'Input-Func_Class'!$B$24,$G302:$BB302))+SUMIF($G$6:$BB$6,BK$6&amp;" "&amp;'Input-Func_Class'!$F$22,$G302:$BB302))&lt;Check_Limit,0,1),1)</f>
        <v>0</v>
      </c>
      <c r="BL302">
        <f ca="1">IFERROR(IF(SUMIF($G$6:$BB$6,BL$6&amp;" Total",$G302:$BB302)-(SUMIF($G$6:$BB$6,BL$6&amp;" "&amp;'Input-Func_Class'!$D$22,$G302:$BB302)+IFERROR(SUMIF($G$6:$BB$6,BL$6&amp;" "&amp;'Input-Func_Class'!$E$22,$G302:$BB302),SUMIF($G$6:$BB$6,BL$6&amp;" "&amp;'Input-Func_Class'!$B$24,$G302:$BB302))+SUMIF($G$6:$BB$6,BL$6&amp;" "&amp;'Input-Func_Class'!$F$22,$G302:$BB302))&lt;Check_Limit,0,1),1)</f>
        <v>0</v>
      </c>
      <c r="BM302">
        <f ca="1">IFERROR(IF(SUMIF($G$6:$BB$6,BM$6&amp;" Total",$G302:$BB302)-(SUMIF($G$6:$BB$6,BM$6&amp;" "&amp;'Input-Func_Class'!$D$22,$G302:$BB302)+IFERROR(SUMIF($G$6:$BB$6,BM$6&amp;" "&amp;'Input-Func_Class'!$E$22,$G302:$BB302),SUMIF($G$6:$BB$6,BM$6&amp;" "&amp;'Input-Func_Class'!$B$24,$G302:$BB302))+SUMIF($G$6:$BB$6,BM$6&amp;" "&amp;'Input-Func_Class'!$F$22,$G302:$BB302))&lt;Check_Limit,0,1),1)</f>
        <v>0</v>
      </c>
      <c r="BN302">
        <f ca="1">IFERROR(IF(SUMIF($G$6:$BB$6,BN$6&amp;" Total",$G302:$BB302)-(SUMIF($G$6:$BB$6,BN$6&amp;" "&amp;'Input-Func_Class'!$D$22,$G302:$BB302)+IFERROR(SUMIF($G$6:$BB$6,BN$6&amp;" "&amp;'Input-Func_Class'!$E$22,$G302:$BB302),SUMIF($G$6:$BB$6,BN$6&amp;" "&amp;'Input-Func_Class'!$B$24,$G302:$BB302))+SUMIF($G$6:$BB$6,BN$6&amp;" "&amp;'Input-Func_Class'!$F$22,$G302:$BB302))&lt;Check_Limit,0,1),1)</f>
        <v>0</v>
      </c>
      <c r="BO302">
        <f ca="1">IFERROR(IF(SUMIF($G$6:$BB$6,BO$6&amp;" Total",$G302:$BB302)-(SUMIF($G$6:$BB$6,BO$6&amp;" "&amp;'Input-Func_Class'!$D$22,$G302:$BB302)+IFERROR(SUMIF($G$6:$BB$6,BO$6&amp;" "&amp;'Input-Func_Class'!$E$22,$G302:$BB302),SUMIF($G$6:$BB$6,BO$6&amp;" "&amp;'Input-Func_Class'!$B$24,$G302:$BB302))+SUMIF($G$6:$BB$6,BO$6&amp;" "&amp;'Input-Func_Class'!$F$22,$G302:$BB302))&lt;Check_Limit,0,1),1)</f>
        <v>0</v>
      </c>
    </row>
    <row r="303" spans="1:67" outlineLevel="1">
      <c r="A303" s="31">
        <f>IF(ISBLANK('Input-Accounts'!A303),"",'Input-Accounts'!A303)</f>
        <v>272</v>
      </c>
      <c r="B303" t="str">
        <f>IF(ISBLANK('Input-Accounts'!B303),"",'Input-Accounts'!B303)</f>
        <v>Subtotal - General Plant</v>
      </c>
      <c r="C303" s="31" t="str">
        <f>IF(ISBLANK('Input-Accounts'!C303),"",'Input-Accounts'!C303)</f>
        <v/>
      </c>
      <c r="D303" s="123">
        <f>SUBTOTAL(9,D289:D302)</f>
        <v>373869</v>
      </c>
      <c r="E303" s="10">
        <f t="shared" ca="1" si="72"/>
        <v>0</v>
      </c>
      <c r="G303" s="123">
        <f t="shared" ref="G303:BB303" ca="1" si="78">SUBTOTAL(9,G289:G302)</f>
        <v>238140.68848668018</v>
      </c>
      <c r="H303" s="123">
        <f t="shared" ca="1" si="78"/>
        <v>176694.15583793231</v>
      </c>
      <c r="I303" s="123">
        <f t="shared" ca="1" si="78"/>
        <v>0</v>
      </c>
      <c r="J303" s="123">
        <f t="shared" ca="1" si="78"/>
        <v>61446.532648747845</v>
      </c>
      <c r="K303" s="123">
        <f t="shared" ca="1" si="78"/>
        <v>135728.31151331976</v>
      </c>
      <c r="L303" s="123">
        <f t="shared" ca="1" si="78"/>
        <v>0</v>
      </c>
      <c r="M303" s="123">
        <f t="shared" ca="1" si="78"/>
        <v>0</v>
      </c>
      <c r="N303" s="123">
        <f t="shared" ca="1" si="78"/>
        <v>135728.31151331976</v>
      </c>
      <c r="O303" s="123">
        <f t="shared" ca="1" si="78"/>
        <v>0</v>
      </c>
      <c r="P303" s="123">
        <f t="shared" ca="1" si="78"/>
        <v>0</v>
      </c>
      <c r="Q303" s="123">
        <f t="shared" ca="1" si="78"/>
        <v>0</v>
      </c>
      <c r="R303" s="123">
        <f t="shared" ca="1" si="78"/>
        <v>0</v>
      </c>
      <c r="S303" s="123">
        <f t="shared" ca="1" si="78"/>
        <v>0</v>
      </c>
      <c r="T303" s="123">
        <f t="shared" ca="1" si="78"/>
        <v>0</v>
      </c>
      <c r="U303" s="123">
        <f t="shared" ca="1" si="78"/>
        <v>0</v>
      </c>
      <c r="V303" s="123">
        <f t="shared" ca="1" si="78"/>
        <v>0</v>
      </c>
      <c r="W303" s="123">
        <f t="shared" ca="1" si="78"/>
        <v>0</v>
      </c>
      <c r="X303" s="123">
        <f t="shared" ca="1" si="78"/>
        <v>0</v>
      </c>
      <c r="Y303" s="123">
        <f t="shared" ca="1" si="78"/>
        <v>0</v>
      </c>
      <c r="Z303" s="123">
        <f t="shared" ca="1" si="78"/>
        <v>0</v>
      </c>
      <c r="AA303" s="123">
        <f t="shared" ca="1" si="78"/>
        <v>0</v>
      </c>
      <c r="AB303" s="123">
        <f t="shared" ca="1" si="78"/>
        <v>0</v>
      </c>
      <c r="AC303" s="123">
        <f t="shared" ca="1" si="78"/>
        <v>0</v>
      </c>
      <c r="AD303" s="123">
        <f t="shared" ca="1" si="78"/>
        <v>0</v>
      </c>
      <c r="AE303" s="123">
        <f t="shared" ca="1" si="78"/>
        <v>0</v>
      </c>
      <c r="AF303" s="123">
        <f t="shared" ca="1" si="78"/>
        <v>0</v>
      </c>
      <c r="AG303" s="123">
        <f t="shared" ca="1" si="78"/>
        <v>0</v>
      </c>
      <c r="AH303" s="123">
        <f t="shared" ca="1" si="78"/>
        <v>0</v>
      </c>
      <c r="AI303" s="123">
        <f t="shared" ca="1" si="78"/>
        <v>0</v>
      </c>
      <c r="AJ303" s="123">
        <f t="shared" ca="1" si="78"/>
        <v>0</v>
      </c>
      <c r="AK303" s="123">
        <f t="shared" ca="1" si="78"/>
        <v>0</v>
      </c>
      <c r="AL303" s="123">
        <f t="shared" ca="1" si="78"/>
        <v>0</v>
      </c>
      <c r="AM303" s="123">
        <f t="shared" ca="1" si="78"/>
        <v>0</v>
      </c>
      <c r="AN303" s="123">
        <f t="shared" ca="1" si="78"/>
        <v>0</v>
      </c>
      <c r="AO303" s="123">
        <f t="shared" ca="1" si="78"/>
        <v>0</v>
      </c>
      <c r="AP303" s="123">
        <f t="shared" ca="1" si="78"/>
        <v>0</v>
      </c>
      <c r="AQ303" s="123">
        <f t="shared" ca="1" si="78"/>
        <v>0</v>
      </c>
      <c r="AR303" s="123">
        <f t="shared" ca="1" si="78"/>
        <v>0</v>
      </c>
      <c r="AS303" s="123">
        <f t="shared" ca="1" si="78"/>
        <v>0</v>
      </c>
      <c r="AT303" s="123">
        <f t="shared" ca="1" si="78"/>
        <v>0</v>
      </c>
      <c r="AU303" s="123">
        <f t="shared" ca="1" si="78"/>
        <v>0</v>
      </c>
      <c r="AV303" s="123">
        <f t="shared" ca="1" si="78"/>
        <v>0</v>
      </c>
      <c r="AW303" s="123">
        <f t="shared" ca="1" si="78"/>
        <v>0</v>
      </c>
      <c r="AX303" s="123">
        <f t="shared" ca="1" si="78"/>
        <v>0</v>
      </c>
      <c r="AY303" s="123">
        <f t="shared" ca="1" si="78"/>
        <v>0</v>
      </c>
      <c r="AZ303" s="123">
        <f t="shared" ca="1" si="78"/>
        <v>0</v>
      </c>
      <c r="BA303" s="123">
        <f t="shared" ca="1" si="78"/>
        <v>0</v>
      </c>
      <c r="BB303" s="123">
        <f t="shared" ca="1" si="78"/>
        <v>0</v>
      </c>
      <c r="BD303">
        <f ca="1">IFERROR(IF(SUMIF($G$6:$BB$6,BD$6&amp;" Total",$G303:$BB303)-(SUMIF($G$6:$BB$6,BD$6&amp;" "&amp;'Input-Func_Class'!$D$22,$G303:$BB303)+IFERROR(SUMIF($G$6:$BB$6,BD$6&amp;" "&amp;'Input-Func_Class'!$E$22,$G303:$BB303),SUMIF($G$6:$BB$6,BD$6&amp;" "&amp;'Input-Func_Class'!$B$24,$G303:$BB303))+SUMIF($G$6:$BB$6,BD$6&amp;" "&amp;'Input-Func_Class'!$F$22,$G303:$BB303))&lt;Check_Limit,0,1),1)</f>
        <v>0</v>
      </c>
      <c r="BE303">
        <f ca="1">IFERROR(IF(SUMIF($G$6:$BB$6,BE$6&amp;" Total",$G303:$BB303)-(SUMIF($G$6:$BB$6,BE$6&amp;" "&amp;'Input-Func_Class'!$D$22,$G303:$BB303)+IFERROR(SUMIF($G$6:$BB$6,BE$6&amp;" "&amp;'Input-Func_Class'!$E$22,$G303:$BB303),SUMIF($G$6:$BB$6,BE$6&amp;" "&amp;'Input-Func_Class'!$B$24,$G303:$BB303))+SUMIF($G$6:$BB$6,BE$6&amp;" "&amp;'Input-Func_Class'!$F$22,$G303:$BB303))&lt;Check_Limit,0,1),1)</f>
        <v>0</v>
      </c>
      <c r="BF303">
        <f ca="1">IFERROR(IF(SUMIF($G$6:$BB$6,BF$6&amp;" Total",$G303:$BB303)-(SUMIF($G$6:$BB$6,BF$6&amp;" "&amp;'Input-Func_Class'!$D$22,$G303:$BB303)+IFERROR(SUMIF($G$6:$BB$6,BF$6&amp;" "&amp;'Input-Func_Class'!$E$22,$G303:$BB303),SUMIF($G$6:$BB$6,BF$6&amp;" "&amp;'Input-Func_Class'!$B$24,$G303:$BB303))+SUMIF($G$6:$BB$6,BF$6&amp;" "&amp;'Input-Func_Class'!$F$22,$G303:$BB303))&lt;Check_Limit,0,1),1)</f>
        <v>0</v>
      </c>
      <c r="BG303">
        <f ca="1">IFERROR(IF(SUMIF($G$6:$BB$6,BG$6&amp;" Total",$G303:$BB303)-(SUMIF($G$6:$BB$6,BG$6&amp;" "&amp;'Input-Func_Class'!$D$22,$G303:$BB303)+IFERROR(SUMIF($G$6:$BB$6,BG$6&amp;" "&amp;'Input-Func_Class'!$E$22,$G303:$BB303),SUMIF($G$6:$BB$6,BG$6&amp;" "&amp;'Input-Func_Class'!$B$24,$G303:$BB303))+SUMIF($G$6:$BB$6,BG$6&amp;" "&amp;'Input-Func_Class'!$F$22,$G303:$BB303))&lt;Check_Limit,0,1),1)</f>
        <v>0</v>
      </c>
      <c r="BH303">
        <f ca="1">IFERROR(IF(SUMIF($G$6:$BB$6,BH$6&amp;" Total",$G303:$BB303)-(SUMIF($G$6:$BB$6,BH$6&amp;" "&amp;'Input-Func_Class'!$D$22,$G303:$BB303)+IFERROR(SUMIF($G$6:$BB$6,BH$6&amp;" "&amp;'Input-Func_Class'!$E$22,$G303:$BB303),SUMIF($G$6:$BB$6,BH$6&amp;" "&amp;'Input-Func_Class'!$B$24,$G303:$BB303))+SUMIF($G$6:$BB$6,BH$6&amp;" "&amp;'Input-Func_Class'!$F$22,$G303:$BB303))&lt;Check_Limit,0,1),1)</f>
        <v>0</v>
      </c>
      <c r="BI303">
        <f ca="1">IFERROR(IF(SUMIF($G$6:$BB$6,BI$6&amp;" Total",$G303:$BB303)-(SUMIF($G$6:$BB$6,BI$6&amp;" "&amp;'Input-Func_Class'!$D$22,$G303:$BB303)+IFERROR(SUMIF($G$6:$BB$6,BI$6&amp;" "&amp;'Input-Func_Class'!$E$22,$G303:$BB303),SUMIF($G$6:$BB$6,BI$6&amp;" "&amp;'Input-Func_Class'!$B$24,$G303:$BB303))+SUMIF($G$6:$BB$6,BI$6&amp;" "&amp;'Input-Func_Class'!$F$22,$G303:$BB303))&lt;Check_Limit,0,1),1)</f>
        <v>0</v>
      </c>
      <c r="BJ303">
        <f ca="1">IFERROR(IF(SUMIF($G$6:$BB$6,BJ$6&amp;" Total",$G303:$BB303)-(SUMIF($G$6:$BB$6,BJ$6&amp;" "&amp;'Input-Func_Class'!$D$22,$G303:$BB303)+IFERROR(SUMIF($G$6:$BB$6,BJ$6&amp;" "&amp;'Input-Func_Class'!$E$22,$G303:$BB303),SUMIF($G$6:$BB$6,BJ$6&amp;" "&amp;'Input-Func_Class'!$B$24,$G303:$BB303))+SUMIF($G$6:$BB$6,BJ$6&amp;" "&amp;'Input-Func_Class'!$F$22,$G303:$BB303))&lt;Check_Limit,0,1),1)</f>
        <v>0</v>
      </c>
      <c r="BK303">
        <f ca="1">IFERROR(IF(SUMIF($G$6:$BB$6,BK$6&amp;" Total",$G303:$BB303)-(SUMIF($G$6:$BB$6,BK$6&amp;" "&amp;'Input-Func_Class'!$D$22,$G303:$BB303)+IFERROR(SUMIF($G$6:$BB$6,BK$6&amp;" "&amp;'Input-Func_Class'!$E$22,$G303:$BB303),SUMIF($G$6:$BB$6,BK$6&amp;" "&amp;'Input-Func_Class'!$B$24,$G303:$BB303))+SUMIF($G$6:$BB$6,BK$6&amp;" "&amp;'Input-Func_Class'!$F$22,$G303:$BB303))&lt;Check_Limit,0,1),1)</f>
        <v>0</v>
      </c>
      <c r="BL303">
        <f ca="1">IFERROR(IF(SUMIF($G$6:$BB$6,BL$6&amp;" Total",$G303:$BB303)-(SUMIF($G$6:$BB$6,BL$6&amp;" "&amp;'Input-Func_Class'!$D$22,$G303:$BB303)+IFERROR(SUMIF($G$6:$BB$6,BL$6&amp;" "&amp;'Input-Func_Class'!$E$22,$G303:$BB303),SUMIF($G$6:$BB$6,BL$6&amp;" "&amp;'Input-Func_Class'!$B$24,$G303:$BB303))+SUMIF($G$6:$BB$6,BL$6&amp;" "&amp;'Input-Func_Class'!$F$22,$G303:$BB303))&lt;Check_Limit,0,1),1)</f>
        <v>0</v>
      </c>
      <c r="BM303">
        <f ca="1">IFERROR(IF(SUMIF($G$6:$BB$6,BM$6&amp;" Total",$G303:$BB303)-(SUMIF($G$6:$BB$6,BM$6&amp;" "&amp;'Input-Func_Class'!$D$22,$G303:$BB303)+IFERROR(SUMIF($G$6:$BB$6,BM$6&amp;" "&amp;'Input-Func_Class'!$E$22,$G303:$BB303),SUMIF($G$6:$BB$6,BM$6&amp;" "&amp;'Input-Func_Class'!$B$24,$G303:$BB303))+SUMIF($G$6:$BB$6,BM$6&amp;" "&amp;'Input-Func_Class'!$F$22,$G303:$BB303))&lt;Check_Limit,0,1),1)</f>
        <v>0</v>
      </c>
      <c r="BN303">
        <f ca="1">IFERROR(IF(SUMIF($G$6:$BB$6,BN$6&amp;" Total",$G303:$BB303)-(SUMIF($G$6:$BB$6,BN$6&amp;" "&amp;'Input-Func_Class'!$D$22,$G303:$BB303)+IFERROR(SUMIF($G$6:$BB$6,BN$6&amp;" "&amp;'Input-Func_Class'!$E$22,$G303:$BB303),SUMIF($G$6:$BB$6,BN$6&amp;" "&amp;'Input-Func_Class'!$B$24,$G303:$BB303))+SUMIF($G$6:$BB$6,BN$6&amp;" "&amp;'Input-Func_Class'!$F$22,$G303:$BB303))&lt;Check_Limit,0,1),1)</f>
        <v>0</v>
      </c>
      <c r="BO303">
        <f ca="1">IFERROR(IF(SUMIF($G$6:$BB$6,BO$6&amp;" Total",$G303:$BB303)-(SUMIF($G$6:$BB$6,BO$6&amp;" "&amp;'Input-Func_Class'!$D$22,$G303:$BB303)+IFERROR(SUMIF($G$6:$BB$6,BO$6&amp;" "&amp;'Input-Func_Class'!$E$22,$G303:$BB303),SUMIF($G$6:$BB$6,BO$6&amp;" "&amp;'Input-Func_Class'!$B$24,$G303:$BB303))+SUMIF($G$6:$BB$6,BO$6&amp;" "&amp;'Input-Func_Class'!$F$22,$G303:$BB303))&lt;Check_Limit,0,1),1)</f>
        <v>0</v>
      </c>
    </row>
    <row r="304" spans="1:67" outlineLevel="1">
      <c r="A304" s="31" t="str">
        <f>IF(ISBLANK('Input-Accounts'!A304),"",'Input-Accounts'!A304)</f>
        <v/>
      </c>
      <c r="B304" t="str">
        <f>IF(ISBLANK('Input-Accounts'!B304),"",'Input-Accounts'!B304)</f>
        <v/>
      </c>
      <c r="C304" s="31" t="str">
        <f>IF(ISBLANK('Input-Accounts'!C304),"",'Input-Accounts'!C304)</f>
        <v/>
      </c>
      <c r="D304" s="10"/>
      <c r="E304" s="10">
        <f t="shared" si="72"/>
        <v>0</v>
      </c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  <c r="AA304" s="10"/>
      <c r="AB304" s="10"/>
      <c r="AC304" s="10"/>
      <c r="AD304" s="10"/>
      <c r="AE304" s="10"/>
      <c r="AF304" s="10"/>
      <c r="AG304" s="10"/>
      <c r="AH304" s="10"/>
      <c r="AI304" s="10"/>
      <c r="AJ304" s="10"/>
      <c r="AK304" s="10"/>
      <c r="AL304" s="10"/>
      <c r="AM304" s="10"/>
      <c r="AN304" s="10"/>
      <c r="AO304" s="10"/>
      <c r="AP304" s="10"/>
      <c r="AQ304" s="10"/>
      <c r="AR304" s="10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D304">
        <f>IFERROR(IF(SUMIF($G$6:$BB$6,BD$6&amp;" Total",$G304:$BB304)-(SUMIF($G$6:$BB$6,BD$6&amp;" "&amp;'Input-Func_Class'!$D$22,$G304:$BB304)+IFERROR(SUMIF($G$6:$BB$6,BD$6&amp;" "&amp;'Input-Func_Class'!$E$22,$G304:$BB304),SUMIF($G$6:$BB$6,BD$6&amp;" "&amp;'Input-Func_Class'!$B$24,$G304:$BB304))+SUMIF($G$6:$BB$6,BD$6&amp;" "&amp;'Input-Func_Class'!$F$22,$G304:$BB304))&lt;Check_Limit,0,1),1)</f>
        <v>0</v>
      </c>
      <c r="BE304">
        <f>IFERROR(IF(SUMIF($G$6:$BB$6,BE$6&amp;" Total",$G304:$BB304)-(SUMIF($G$6:$BB$6,BE$6&amp;" "&amp;'Input-Func_Class'!$D$22,$G304:$BB304)+IFERROR(SUMIF($G$6:$BB$6,BE$6&amp;" "&amp;'Input-Func_Class'!$E$22,$G304:$BB304),SUMIF($G$6:$BB$6,BE$6&amp;" "&amp;'Input-Func_Class'!$B$24,$G304:$BB304))+SUMIF($G$6:$BB$6,BE$6&amp;" "&amp;'Input-Func_Class'!$F$22,$G304:$BB304))&lt;Check_Limit,0,1),1)</f>
        <v>0</v>
      </c>
      <c r="BF304">
        <f>IFERROR(IF(SUMIF($G$6:$BB$6,BF$6&amp;" Total",$G304:$BB304)-(SUMIF($G$6:$BB$6,BF$6&amp;" "&amp;'Input-Func_Class'!$D$22,$G304:$BB304)+IFERROR(SUMIF($G$6:$BB$6,BF$6&amp;" "&amp;'Input-Func_Class'!$E$22,$G304:$BB304),SUMIF($G$6:$BB$6,BF$6&amp;" "&amp;'Input-Func_Class'!$B$24,$G304:$BB304))+SUMIF($G$6:$BB$6,BF$6&amp;" "&amp;'Input-Func_Class'!$F$22,$G304:$BB304))&lt;Check_Limit,0,1),1)</f>
        <v>0</v>
      </c>
      <c r="BG304">
        <f>IFERROR(IF(SUMIF($G$6:$BB$6,BG$6&amp;" Total",$G304:$BB304)-(SUMIF($G$6:$BB$6,BG$6&amp;" "&amp;'Input-Func_Class'!$D$22,$G304:$BB304)+IFERROR(SUMIF($G$6:$BB$6,BG$6&amp;" "&amp;'Input-Func_Class'!$E$22,$G304:$BB304),SUMIF($G$6:$BB$6,BG$6&amp;" "&amp;'Input-Func_Class'!$B$24,$G304:$BB304))+SUMIF($G$6:$BB$6,BG$6&amp;" "&amp;'Input-Func_Class'!$F$22,$G304:$BB304))&lt;Check_Limit,0,1),1)</f>
        <v>0</v>
      </c>
      <c r="BH304">
        <f>IFERROR(IF(SUMIF($G$6:$BB$6,BH$6&amp;" Total",$G304:$BB304)-(SUMIF($G$6:$BB$6,BH$6&amp;" "&amp;'Input-Func_Class'!$D$22,$G304:$BB304)+IFERROR(SUMIF($G$6:$BB$6,BH$6&amp;" "&amp;'Input-Func_Class'!$E$22,$G304:$BB304),SUMIF($G$6:$BB$6,BH$6&amp;" "&amp;'Input-Func_Class'!$B$24,$G304:$BB304))+SUMIF($G$6:$BB$6,BH$6&amp;" "&amp;'Input-Func_Class'!$F$22,$G304:$BB304))&lt;Check_Limit,0,1),1)</f>
        <v>0</v>
      </c>
      <c r="BI304">
        <f>IFERROR(IF(SUMIF($G$6:$BB$6,BI$6&amp;" Total",$G304:$BB304)-(SUMIF($G$6:$BB$6,BI$6&amp;" "&amp;'Input-Func_Class'!$D$22,$G304:$BB304)+IFERROR(SUMIF($G$6:$BB$6,BI$6&amp;" "&amp;'Input-Func_Class'!$E$22,$G304:$BB304),SUMIF($G$6:$BB$6,BI$6&amp;" "&amp;'Input-Func_Class'!$B$24,$G304:$BB304))+SUMIF($G$6:$BB$6,BI$6&amp;" "&amp;'Input-Func_Class'!$F$22,$G304:$BB304))&lt;Check_Limit,0,1),1)</f>
        <v>0</v>
      </c>
      <c r="BJ304">
        <f>IFERROR(IF(SUMIF($G$6:$BB$6,BJ$6&amp;" Total",$G304:$BB304)-(SUMIF($G$6:$BB$6,BJ$6&amp;" "&amp;'Input-Func_Class'!$D$22,$G304:$BB304)+IFERROR(SUMIF($G$6:$BB$6,BJ$6&amp;" "&amp;'Input-Func_Class'!$E$22,$G304:$BB304),SUMIF($G$6:$BB$6,BJ$6&amp;" "&amp;'Input-Func_Class'!$B$24,$G304:$BB304))+SUMIF($G$6:$BB$6,BJ$6&amp;" "&amp;'Input-Func_Class'!$F$22,$G304:$BB304))&lt;Check_Limit,0,1),1)</f>
        <v>0</v>
      </c>
      <c r="BK304">
        <f>IFERROR(IF(SUMIF($G$6:$BB$6,BK$6&amp;" Total",$G304:$BB304)-(SUMIF($G$6:$BB$6,BK$6&amp;" "&amp;'Input-Func_Class'!$D$22,$G304:$BB304)+IFERROR(SUMIF($G$6:$BB$6,BK$6&amp;" "&amp;'Input-Func_Class'!$E$22,$G304:$BB304),SUMIF($G$6:$BB$6,BK$6&amp;" "&amp;'Input-Func_Class'!$B$24,$G304:$BB304))+SUMIF($G$6:$BB$6,BK$6&amp;" "&amp;'Input-Func_Class'!$F$22,$G304:$BB304))&lt;Check_Limit,0,1),1)</f>
        <v>0</v>
      </c>
      <c r="BL304">
        <f>IFERROR(IF(SUMIF($G$6:$BB$6,BL$6&amp;" Total",$G304:$BB304)-(SUMIF($G$6:$BB$6,BL$6&amp;" "&amp;'Input-Func_Class'!$D$22,$G304:$BB304)+IFERROR(SUMIF($G$6:$BB$6,BL$6&amp;" "&amp;'Input-Func_Class'!$E$22,$G304:$BB304),SUMIF($G$6:$BB$6,BL$6&amp;" "&amp;'Input-Func_Class'!$B$24,$G304:$BB304))+SUMIF($G$6:$BB$6,BL$6&amp;" "&amp;'Input-Func_Class'!$F$22,$G304:$BB304))&lt;Check_Limit,0,1),1)</f>
        <v>0</v>
      </c>
      <c r="BM304">
        <f>IFERROR(IF(SUMIF($G$6:$BB$6,BM$6&amp;" Total",$G304:$BB304)-(SUMIF($G$6:$BB$6,BM$6&amp;" "&amp;'Input-Func_Class'!$D$22,$G304:$BB304)+IFERROR(SUMIF($G$6:$BB$6,BM$6&amp;" "&amp;'Input-Func_Class'!$E$22,$G304:$BB304),SUMIF($G$6:$BB$6,BM$6&amp;" "&amp;'Input-Func_Class'!$B$24,$G304:$BB304))+SUMIF($G$6:$BB$6,BM$6&amp;" "&amp;'Input-Func_Class'!$F$22,$G304:$BB304))&lt;Check_Limit,0,1),1)</f>
        <v>0</v>
      </c>
      <c r="BN304">
        <f>IFERROR(IF(SUMIF($G$6:$BB$6,BN$6&amp;" Total",$G304:$BB304)-(SUMIF($G$6:$BB$6,BN$6&amp;" "&amp;'Input-Func_Class'!$D$22,$G304:$BB304)+IFERROR(SUMIF($G$6:$BB$6,BN$6&amp;" "&amp;'Input-Func_Class'!$E$22,$G304:$BB304),SUMIF($G$6:$BB$6,BN$6&amp;" "&amp;'Input-Func_Class'!$B$24,$G304:$BB304))+SUMIF($G$6:$BB$6,BN$6&amp;" "&amp;'Input-Func_Class'!$F$22,$G304:$BB304))&lt;Check_Limit,0,1),1)</f>
        <v>0</v>
      </c>
      <c r="BO304">
        <f>IFERROR(IF(SUMIF($G$6:$BB$6,BO$6&amp;" Total",$G304:$BB304)-(SUMIF($G$6:$BB$6,BO$6&amp;" "&amp;'Input-Func_Class'!$D$22,$G304:$BB304)+IFERROR(SUMIF($G$6:$BB$6,BO$6&amp;" "&amp;'Input-Func_Class'!$E$22,$G304:$BB304),SUMIF($G$6:$BB$6,BO$6&amp;" "&amp;'Input-Func_Class'!$B$24,$G304:$BB304))+SUMIF($G$6:$BB$6,BO$6&amp;" "&amp;'Input-Func_Class'!$F$22,$G304:$BB304))&lt;Check_Limit,0,1),1)</f>
        <v>0</v>
      </c>
    </row>
    <row r="305" spans="1:67" outlineLevel="1">
      <c r="A305" s="31">
        <f>IF(ISBLANK('Input-Accounts'!A305),"",'Input-Accounts'!A305)</f>
        <v>273</v>
      </c>
      <c r="B305" t="str">
        <f>IF(ISBLANK('Input-Accounts'!B305),"",'Input-Accounts'!B305)</f>
        <v>Total - Depreciation Expense</v>
      </c>
      <c r="C305" s="31" t="str">
        <f>IF(ISBLANK('Input-Accounts'!C305),"",'Input-Accounts'!C305)</f>
        <v/>
      </c>
      <c r="D305" s="123">
        <f>SUBTOTAL(9,D243:D304)</f>
        <v>26483896.267809559</v>
      </c>
      <c r="E305" s="10">
        <f ca="1">IFERROR(IF(D305="",0,IF(D305=0,0,IF(ABS(D305-SUM(G305,K305,O305,S305,W305,AA305,AE305,AI305,AM305,AQ305,AU305,AY305))&lt;Check_Limit,0,1))),1)</f>
        <v>0</v>
      </c>
      <c r="G305" s="123">
        <f t="shared" ref="G305:BB305" ca="1" si="79">SUBTOTAL(9,G243:G304)</f>
        <v>11806764.217118379</v>
      </c>
      <c r="H305" s="123">
        <f t="shared" ca="1" si="79"/>
        <v>8760309.9234254658</v>
      </c>
      <c r="I305" s="123">
        <f t="shared" ca="1" si="79"/>
        <v>0</v>
      </c>
      <c r="J305" s="123">
        <f t="shared" ca="1" si="79"/>
        <v>3046454.2936929082</v>
      </c>
      <c r="K305" s="123">
        <f t="shared" ca="1" si="79"/>
        <v>14677132.050691178</v>
      </c>
      <c r="L305" s="123">
        <f t="shared" ca="1" si="79"/>
        <v>0</v>
      </c>
      <c r="M305" s="123">
        <f t="shared" ca="1" si="79"/>
        <v>0</v>
      </c>
      <c r="N305" s="123">
        <f t="shared" ca="1" si="79"/>
        <v>14677132.050691178</v>
      </c>
      <c r="O305" s="123">
        <f t="shared" ca="1" si="79"/>
        <v>0</v>
      </c>
      <c r="P305" s="123">
        <f t="shared" ca="1" si="79"/>
        <v>0</v>
      </c>
      <c r="Q305" s="123">
        <f t="shared" ca="1" si="79"/>
        <v>0</v>
      </c>
      <c r="R305" s="123">
        <f t="shared" ca="1" si="79"/>
        <v>0</v>
      </c>
      <c r="S305" s="123">
        <f t="shared" ca="1" si="79"/>
        <v>0</v>
      </c>
      <c r="T305" s="123">
        <f t="shared" ca="1" si="79"/>
        <v>0</v>
      </c>
      <c r="U305" s="123">
        <f t="shared" ca="1" si="79"/>
        <v>0</v>
      </c>
      <c r="V305" s="123">
        <f t="shared" ca="1" si="79"/>
        <v>0</v>
      </c>
      <c r="W305" s="123">
        <f t="shared" ca="1" si="79"/>
        <v>0</v>
      </c>
      <c r="X305" s="123">
        <f t="shared" ca="1" si="79"/>
        <v>0</v>
      </c>
      <c r="Y305" s="123">
        <f t="shared" ca="1" si="79"/>
        <v>0</v>
      </c>
      <c r="Z305" s="123">
        <f t="shared" ca="1" si="79"/>
        <v>0</v>
      </c>
      <c r="AA305" s="123">
        <f t="shared" ca="1" si="79"/>
        <v>0</v>
      </c>
      <c r="AB305" s="123">
        <f t="shared" ca="1" si="79"/>
        <v>0</v>
      </c>
      <c r="AC305" s="123">
        <f t="shared" ca="1" si="79"/>
        <v>0</v>
      </c>
      <c r="AD305" s="123">
        <f t="shared" ca="1" si="79"/>
        <v>0</v>
      </c>
      <c r="AE305" s="123">
        <f t="shared" ca="1" si="79"/>
        <v>0</v>
      </c>
      <c r="AF305" s="123">
        <f t="shared" ca="1" si="79"/>
        <v>0</v>
      </c>
      <c r="AG305" s="123">
        <f t="shared" ca="1" si="79"/>
        <v>0</v>
      </c>
      <c r="AH305" s="123">
        <f t="shared" ca="1" si="79"/>
        <v>0</v>
      </c>
      <c r="AI305" s="123">
        <f t="shared" ca="1" si="79"/>
        <v>0</v>
      </c>
      <c r="AJ305" s="123">
        <f t="shared" ca="1" si="79"/>
        <v>0</v>
      </c>
      <c r="AK305" s="123">
        <f t="shared" ca="1" si="79"/>
        <v>0</v>
      </c>
      <c r="AL305" s="123">
        <f t="shared" ca="1" si="79"/>
        <v>0</v>
      </c>
      <c r="AM305" s="123">
        <f t="shared" ca="1" si="79"/>
        <v>0</v>
      </c>
      <c r="AN305" s="123">
        <f t="shared" ca="1" si="79"/>
        <v>0</v>
      </c>
      <c r="AO305" s="123">
        <f t="shared" ca="1" si="79"/>
        <v>0</v>
      </c>
      <c r="AP305" s="123">
        <f t="shared" ca="1" si="79"/>
        <v>0</v>
      </c>
      <c r="AQ305" s="123">
        <f t="shared" ca="1" si="79"/>
        <v>0</v>
      </c>
      <c r="AR305" s="123">
        <f t="shared" ca="1" si="79"/>
        <v>0</v>
      </c>
      <c r="AS305" s="123">
        <f t="shared" ca="1" si="79"/>
        <v>0</v>
      </c>
      <c r="AT305" s="123">
        <f t="shared" ca="1" si="79"/>
        <v>0</v>
      </c>
      <c r="AU305" s="123">
        <f t="shared" ca="1" si="79"/>
        <v>0</v>
      </c>
      <c r="AV305" s="123">
        <f t="shared" ca="1" si="79"/>
        <v>0</v>
      </c>
      <c r="AW305" s="123">
        <f t="shared" ca="1" si="79"/>
        <v>0</v>
      </c>
      <c r="AX305" s="123">
        <f t="shared" ca="1" si="79"/>
        <v>0</v>
      </c>
      <c r="AY305" s="123">
        <f t="shared" ca="1" si="79"/>
        <v>0</v>
      </c>
      <c r="AZ305" s="123">
        <f t="shared" ca="1" si="79"/>
        <v>0</v>
      </c>
      <c r="BA305" s="123">
        <f t="shared" ca="1" si="79"/>
        <v>0</v>
      </c>
      <c r="BB305" s="123">
        <f t="shared" ca="1" si="79"/>
        <v>0</v>
      </c>
      <c r="BD305">
        <f ca="1">IFERROR(IF(SUMIF($G$6:$BB$6,BD$6&amp;" Total",$G305:$BB305)-(SUMIF($G$6:$BB$6,BD$6&amp;" "&amp;'Input-Func_Class'!$D$22,$G305:$BB305)+IFERROR(SUMIF($G$6:$BB$6,BD$6&amp;" "&amp;'Input-Func_Class'!$E$22,$G305:$BB305),SUMIF($G$6:$BB$6,BD$6&amp;" "&amp;'Input-Func_Class'!$B$24,$G305:$BB305))+SUMIF($G$6:$BB$6,BD$6&amp;" "&amp;'Input-Func_Class'!$F$22,$G305:$BB305))&lt;Check_Limit,0,1),1)</f>
        <v>0</v>
      </c>
      <c r="BE305">
        <f ca="1">IFERROR(IF(SUMIF($G$6:$BB$6,BE$6&amp;" Total",$G305:$BB305)-(SUMIF($G$6:$BB$6,BE$6&amp;" "&amp;'Input-Func_Class'!$D$22,$G305:$BB305)+IFERROR(SUMIF($G$6:$BB$6,BE$6&amp;" "&amp;'Input-Func_Class'!$E$22,$G305:$BB305),SUMIF($G$6:$BB$6,BE$6&amp;" "&amp;'Input-Func_Class'!$B$24,$G305:$BB305))+SUMIF($G$6:$BB$6,BE$6&amp;" "&amp;'Input-Func_Class'!$F$22,$G305:$BB305))&lt;Check_Limit,0,1),1)</f>
        <v>0</v>
      </c>
      <c r="BF305">
        <f ca="1">IFERROR(IF(SUMIF($G$6:$BB$6,BF$6&amp;" Total",$G305:$BB305)-(SUMIF($G$6:$BB$6,BF$6&amp;" "&amp;'Input-Func_Class'!$D$22,$G305:$BB305)+IFERROR(SUMIF($G$6:$BB$6,BF$6&amp;" "&amp;'Input-Func_Class'!$E$22,$G305:$BB305),SUMIF($G$6:$BB$6,BF$6&amp;" "&amp;'Input-Func_Class'!$B$24,$G305:$BB305))+SUMIF($G$6:$BB$6,BF$6&amp;" "&amp;'Input-Func_Class'!$F$22,$G305:$BB305))&lt;Check_Limit,0,1),1)</f>
        <v>0</v>
      </c>
      <c r="BG305">
        <f ca="1">IFERROR(IF(SUMIF($G$6:$BB$6,BG$6&amp;" Total",$G305:$BB305)-(SUMIF($G$6:$BB$6,BG$6&amp;" "&amp;'Input-Func_Class'!$D$22,$G305:$BB305)+IFERROR(SUMIF($G$6:$BB$6,BG$6&amp;" "&amp;'Input-Func_Class'!$E$22,$G305:$BB305),SUMIF($G$6:$BB$6,BG$6&amp;" "&amp;'Input-Func_Class'!$B$24,$G305:$BB305))+SUMIF($G$6:$BB$6,BG$6&amp;" "&amp;'Input-Func_Class'!$F$22,$G305:$BB305))&lt;Check_Limit,0,1),1)</f>
        <v>0</v>
      </c>
      <c r="BH305">
        <f ca="1">IFERROR(IF(SUMIF($G$6:$BB$6,BH$6&amp;" Total",$G305:$BB305)-(SUMIF($G$6:$BB$6,BH$6&amp;" "&amp;'Input-Func_Class'!$D$22,$G305:$BB305)+IFERROR(SUMIF($G$6:$BB$6,BH$6&amp;" "&amp;'Input-Func_Class'!$E$22,$G305:$BB305),SUMIF($G$6:$BB$6,BH$6&amp;" "&amp;'Input-Func_Class'!$B$24,$G305:$BB305))+SUMIF($G$6:$BB$6,BH$6&amp;" "&amp;'Input-Func_Class'!$F$22,$G305:$BB305))&lt;Check_Limit,0,1),1)</f>
        <v>0</v>
      </c>
      <c r="BI305">
        <f ca="1">IFERROR(IF(SUMIF($G$6:$BB$6,BI$6&amp;" Total",$G305:$BB305)-(SUMIF($G$6:$BB$6,BI$6&amp;" "&amp;'Input-Func_Class'!$D$22,$G305:$BB305)+IFERROR(SUMIF($G$6:$BB$6,BI$6&amp;" "&amp;'Input-Func_Class'!$E$22,$G305:$BB305),SUMIF($G$6:$BB$6,BI$6&amp;" "&amp;'Input-Func_Class'!$B$24,$G305:$BB305))+SUMIF($G$6:$BB$6,BI$6&amp;" "&amp;'Input-Func_Class'!$F$22,$G305:$BB305))&lt;Check_Limit,0,1),1)</f>
        <v>0</v>
      </c>
      <c r="BJ305">
        <f ca="1">IFERROR(IF(SUMIF($G$6:$BB$6,BJ$6&amp;" Total",$G305:$BB305)-(SUMIF($G$6:$BB$6,BJ$6&amp;" "&amp;'Input-Func_Class'!$D$22,$G305:$BB305)+IFERROR(SUMIF($G$6:$BB$6,BJ$6&amp;" "&amp;'Input-Func_Class'!$E$22,$G305:$BB305),SUMIF($G$6:$BB$6,BJ$6&amp;" "&amp;'Input-Func_Class'!$B$24,$G305:$BB305))+SUMIF($G$6:$BB$6,BJ$6&amp;" "&amp;'Input-Func_Class'!$F$22,$G305:$BB305))&lt;Check_Limit,0,1),1)</f>
        <v>0</v>
      </c>
      <c r="BK305">
        <f ca="1">IFERROR(IF(SUMIF($G$6:$BB$6,BK$6&amp;" Total",$G305:$BB305)-(SUMIF($G$6:$BB$6,BK$6&amp;" "&amp;'Input-Func_Class'!$D$22,$G305:$BB305)+IFERROR(SUMIF($G$6:$BB$6,BK$6&amp;" "&amp;'Input-Func_Class'!$E$22,$G305:$BB305),SUMIF($G$6:$BB$6,BK$6&amp;" "&amp;'Input-Func_Class'!$B$24,$G305:$BB305))+SUMIF($G$6:$BB$6,BK$6&amp;" "&amp;'Input-Func_Class'!$F$22,$G305:$BB305))&lt;Check_Limit,0,1),1)</f>
        <v>0</v>
      </c>
      <c r="BL305">
        <f ca="1">IFERROR(IF(SUMIF($G$6:$BB$6,BL$6&amp;" Total",$G305:$BB305)-(SUMIF($G$6:$BB$6,BL$6&amp;" "&amp;'Input-Func_Class'!$D$22,$G305:$BB305)+IFERROR(SUMIF($G$6:$BB$6,BL$6&amp;" "&amp;'Input-Func_Class'!$E$22,$G305:$BB305),SUMIF($G$6:$BB$6,BL$6&amp;" "&amp;'Input-Func_Class'!$B$24,$G305:$BB305))+SUMIF($G$6:$BB$6,BL$6&amp;" "&amp;'Input-Func_Class'!$F$22,$G305:$BB305))&lt;Check_Limit,0,1),1)</f>
        <v>0</v>
      </c>
      <c r="BM305">
        <f ca="1">IFERROR(IF(SUMIF($G$6:$BB$6,BM$6&amp;" Total",$G305:$BB305)-(SUMIF($G$6:$BB$6,BM$6&amp;" "&amp;'Input-Func_Class'!$D$22,$G305:$BB305)+IFERROR(SUMIF($G$6:$BB$6,BM$6&amp;" "&amp;'Input-Func_Class'!$E$22,$G305:$BB305),SUMIF($G$6:$BB$6,BM$6&amp;" "&amp;'Input-Func_Class'!$B$24,$G305:$BB305))+SUMIF($G$6:$BB$6,BM$6&amp;" "&amp;'Input-Func_Class'!$F$22,$G305:$BB305))&lt;Check_Limit,0,1),1)</f>
        <v>0</v>
      </c>
      <c r="BN305">
        <f ca="1">IFERROR(IF(SUMIF($G$6:$BB$6,BN$6&amp;" Total",$G305:$BB305)-(SUMIF($G$6:$BB$6,BN$6&amp;" "&amp;'Input-Func_Class'!$D$22,$G305:$BB305)+IFERROR(SUMIF($G$6:$BB$6,BN$6&amp;" "&amp;'Input-Func_Class'!$E$22,$G305:$BB305),SUMIF($G$6:$BB$6,BN$6&amp;" "&amp;'Input-Func_Class'!$B$24,$G305:$BB305))+SUMIF($G$6:$BB$6,BN$6&amp;" "&amp;'Input-Func_Class'!$F$22,$G305:$BB305))&lt;Check_Limit,0,1),1)</f>
        <v>0</v>
      </c>
      <c r="BO305">
        <f ca="1">IFERROR(IF(SUMIF($G$6:$BB$6,BO$6&amp;" Total",$G305:$BB305)-(SUMIF($G$6:$BB$6,BO$6&amp;" "&amp;'Input-Func_Class'!$D$22,$G305:$BB305)+IFERROR(SUMIF($G$6:$BB$6,BO$6&amp;" "&amp;'Input-Func_Class'!$E$22,$G305:$BB305),SUMIF($G$6:$BB$6,BO$6&amp;" "&amp;'Input-Func_Class'!$B$24,$G305:$BB305))+SUMIF($G$6:$BB$6,BO$6&amp;" "&amp;'Input-Func_Class'!$F$22,$G305:$BB305))&lt;Check_Limit,0,1),1)</f>
        <v>0</v>
      </c>
    </row>
    <row r="306" spans="1:67" outlineLevel="1">
      <c r="A306" s="31" t="str">
        <f>IF(ISBLANK('Input-Accounts'!A306),"",'Input-Accounts'!A306)</f>
        <v/>
      </c>
      <c r="B306" t="str">
        <f>IF(ISBLANK('Input-Accounts'!B306),"",'Input-Accounts'!B306)</f>
        <v/>
      </c>
      <c r="C306" s="31" t="str">
        <f>IF(ISBLANK('Input-Accounts'!C306),"",'Input-Accounts'!C306)</f>
        <v/>
      </c>
      <c r="D306" s="10"/>
      <c r="E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/>
      <c r="AB306" s="10"/>
      <c r="AC306" s="10"/>
      <c r="AD306" s="10"/>
      <c r="AE306" s="10"/>
      <c r="AF306" s="10"/>
      <c r="AG306" s="10"/>
      <c r="AH306" s="10"/>
      <c r="AI306" s="10"/>
      <c r="AJ306" s="10"/>
      <c r="AK306" s="10"/>
      <c r="AL306" s="10"/>
      <c r="AM306" s="10"/>
      <c r="AN306" s="10"/>
      <c r="AO306" s="10"/>
      <c r="AP306" s="10"/>
      <c r="AQ306" s="10"/>
      <c r="AR306" s="10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D306">
        <f>IFERROR(IF(SUMIF($G$6:$BB$6,BD$6&amp;" Total",$G306:$BB306)-(SUMIF($G$6:$BB$6,BD$6&amp;" "&amp;'Input-Func_Class'!$D$22,$G306:$BB306)+IFERROR(SUMIF($G$6:$BB$6,BD$6&amp;" "&amp;'Input-Func_Class'!$E$22,$G306:$BB306),SUMIF($G$6:$BB$6,BD$6&amp;" "&amp;'Input-Func_Class'!$B$24,$G306:$BB306))+SUMIF($G$6:$BB$6,BD$6&amp;" "&amp;'Input-Func_Class'!$F$22,$G306:$BB306))&lt;Check_Limit,0,1),1)</f>
        <v>0</v>
      </c>
      <c r="BE306">
        <f>IFERROR(IF(SUMIF($G$6:$BB$6,BE$6&amp;" Total",$G306:$BB306)-(SUMIF($G$6:$BB$6,BE$6&amp;" "&amp;'Input-Func_Class'!$D$22,$G306:$BB306)+IFERROR(SUMIF($G$6:$BB$6,BE$6&amp;" "&amp;'Input-Func_Class'!$E$22,$G306:$BB306),SUMIF($G$6:$BB$6,BE$6&amp;" "&amp;'Input-Func_Class'!$B$24,$G306:$BB306))+SUMIF($G$6:$BB$6,BE$6&amp;" "&amp;'Input-Func_Class'!$F$22,$G306:$BB306))&lt;Check_Limit,0,1),1)</f>
        <v>0</v>
      </c>
      <c r="BF306">
        <f>IFERROR(IF(SUMIF($G$6:$BB$6,BF$6&amp;" Total",$G306:$BB306)-(SUMIF($G$6:$BB$6,BF$6&amp;" "&amp;'Input-Func_Class'!$D$22,$G306:$BB306)+IFERROR(SUMIF($G$6:$BB$6,BF$6&amp;" "&amp;'Input-Func_Class'!$E$22,$G306:$BB306),SUMIF($G$6:$BB$6,BF$6&amp;" "&amp;'Input-Func_Class'!$B$24,$G306:$BB306))+SUMIF($G$6:$BB$6,BF$6&amp;" "&amp;'Input-Func_Class'!$F$22,$G306:$BB306))&lt;Check_Limit,0,1),1)</f>
        <v>0</v>
      </c>
      <c r="BG306">
        <f>IFERROR(IF(SUMIF($G$6:$BB$6,BG$6&amp;" Total",$G306:$BB306)-(SUMIF($G$6:$BB$6,BG$6&amp;" "&amp;'Input-Func_Class'!$D$22,$G306:$BB306)+IFERROR(SUMIF($G$6:$BB$6,BG$6&amp;" "&amp;'Input-Func_Class'!$E$22,$G306:$BB306),SUMIF($G$6:$BB$6,BG$6&amp;" "&amp;'Input-Func_Class'!$B$24,$G306:$BB306))+SUMIF($G$6:$BB$6,BG$6&amp;" "&amp;'Input-Func_Class'!$F$22,$G306:$BB306))&lt;Check_Limit,0,1),1)</f>
        <v>0</v>
      </c>
      <c r="BH306">
        <f>IFERROR(IF(SUMIF($G$6:$BB$6,BH$6&amp;" Total",$G306:$BB306)-(SUMIF($G$6:$BB$6,BH$6&amp;" "&amp;'Input-Func_Class'!$D$22,$G306:$BB306)+IFERROR(SUMIF($G$6:$BB$6,BH$6&amp;" "&amp;'Input-Func_Class'!$E$22,$G306:$BB306),SUMIF($G$6:$BB$6,BH$6&amp;" "&amp;'Input-Func_Class'!$B$24,$G306:$BB306))+SUMIF($G$6:$BB$6,BH$6&amp;" "&amp;'Input-Func_Class'!$F$22,$G306:$BB306))&lt;Check_Limit,0,1),1)</f>
        <v>0</v>
      </c>
      <c r="BI306">
        <f>IFERROR(IF(SUMIF($G$6:$BB$6,BI$6&amp;" Total",$G306:$BB306)-(SUMIF($G$6:$BB$6,BI$6&amp;" "&amp;'Input-Func_Class'!$D$22,$G306:$BB306)+IFERROR(SUMIF($G$6:$BB$6,BI$6&amp;" "&amp;'Input-Func_Class'!$E$22,$G306:$BB306),SUMIF($G$6:$BB$6,BI$6&amp;" "&amp;'Input-Func_Class'!$B$24,$G306:$BB306))+SUMIF($G$6:$BB$6,BI$6&amp;" "&amp;'Input-Func_Class'!$F$22,$G306:$BB306))&lt;Check_Limit,0,1),1)</f>
        <v>0</v>
      </c>
      <c r="BJ306">
        <f>IFERROR(IF(SUMIF($G$6:$BB$6,BJ$6&amp;" Total",$G306:$BB306)-(SUMIF($G$6:$BB$6,BJ$6&amp;" "&amp;'Input-Func_Class'!$D$22,$G306:$BB306)+IFERROR(SUMIF($G$6:$BB$6,BJ$6&amp;" "&amp;'Input-Func_Class'!$E$22,$G306:$BB306),SUMIF($G$6:$BB$6,BJ$6&amp;" "&amp;'Input-Func_Class'!$B$24,$G306:$BB306))+SUMIF($G$6:$BB$6,BJ$6&amp;" "&amp;'Input-Func_Class'!$F$22,$G306:$BB306))&lt;Check_Limit,0,1),1)</f>
        <v>0</v>
      </c>
      <c r="BK306">
        <f>IFERROR(IF(SUMIF($G$6:$BB$6,BK$6&amp;" Total",$G306:$BB306)-(SUMIF($G$6:$BB$6,BK$6&amp;" "&amp;'Input-Func_Class'!$D$22,$G306:$BB306)+IFERROR(SUMIF($G$6:$BB$6,BK$6&amp;" "&amp;'Input-Func_Class'!$E$22,$G306:$BB306),SUMIF($G$6:$BB$6,BK$6&amp;" "&amp;'Input-Func_Class'!$B$24,$G306:$BB306))+SUMIF($G$6:$BB$6,BK$6&amp;" "&amp;'Input-Func_Class'!$F$22,$G306:$BB306))&lt;Check_Limit,0,1),1)</f>
        <v>0</v>
      </c>
      <c r="BL306">
        <f>IFERROR(IF(SUMIF($G$6:$BB$6,BL$6&amp;" Total",$G306:$BB306)-(SUMIF($G$6:$BB$6,BL$6&amp;" "&amp;'Input-Func_Class'!$D$22,$G306:$BB306)+IFERROR(SUMIF($G$6:$BB$6,BL$6&amp;" "&amp;'Input-Func_Class'!$E$22,$G306:$BB306),SUMIF($G$6:$BB$6,BL$6&amp;" "&amp;'Input-Func_Class'!$B$24,$G306:$BB306))+SUMIF($G$6:$BB$6,BL$6&amp;" "&amp;'Input-Func_Class'!$F$22,$G306:$BB306))&lt;Check_Limit,0,1),1)</f>
        <v>0</v>
      </c>
      <c r="BM306">
        <f>IFERROR(IF(SUMIF($G$6:$BB$6,BM$6&amp;" Total",$G306:$BB306)-(SUMIF($G$6:$BB$6,BM$6&amp;" "&amp;'Input-Func_Class'!$D$22,$G306:$BB306)+IFERROR(SUMIF($G$6:$BB$6,BM$6&amp;" "&amp;'Input-Func_Class'!$E$22,$G306:$BB306),SUMIF($G$6:$BB$6,BM$6&amp;" "&amp;'Input-Func_Class'!$B$24,$G306:$BB306))+SUMIF($G$6:$BB$6,BM$6&amp;" "&amp;'Input-Func_Class'!$F$22,$G306:$BB306))&lt;Check_Limit,0,1),1)</f>
        <v>0</v>
      </c>
      <c r="BN306">
        <f>IFERROR(IF(SUMIF($G$6:$BB$6,BN$6&amp;" Total",$G306:$BB306)-(SUMIF($G$6:$BB$6,BN$6&amp;" "&amp;'Input-Func_Class'!$D$22,$G306:$BB306)+IFERROR(SUMIF($G$6:$BB$6,BN$6&amp;" "&amp;'Input-Func_Class'!$E$22,$G306:$BB306),SUMIF($G$6:$BB$6,BN$6&amp;" "&amp;'Input-Func_Class'!$B$24,$G306:$BB306))+SUMIF($G$6:$BB$6,BN$6&amp;" "&amp;'Input-Func_Class'!$F$22,$G306:$BB306))&lt;Check_Limit,0,1),1)</f>
        <v>0</v>
      </c>
      <c r="BO306">
        <f>IFERROR(IF(SUMIF($G$6:$BB$6,BO$6&amp;" Total",$G306:$BB306)-(SUMIF($G$6:$BB$6,BO$6&amp;" "&amp;'Input-Func_Class'!$D$22,$G306:$BB306)+IFERROR(SUMIF($G$6:$BB$6,BO$6&amp;" "&amp;'Input-Func_Class'!$E$22,$G306:$BB306),SUMIF($G$6:$BB$6,BO$6&amp;" "&amp;'Input-Func_Class'!$B$24,$G306:$BB306))+SUMIF($G$6:$BB$6,BO$6&amp;" "&amp;'Input-Func_Class'!$F$22,$G306:$BB306))&lt;Check_Limit,0,1),1)</f>
        <v>0</v>
      </c>
    </row>
    <row r="307" spans="1:67">
      <c r="A307" s="31">
        <f>IF(ISBLANK('Input-Accounts'!A307),"",'Input-Accounts'!A307)</f>
        <v>274</v>
      </c>
      <c r="B307" s="7" t="str">
        <f>IF(ISBLANK('Input-Accounts'!B307),"",'Input-Accounts'!B307)</f>
        <v>Total Adjustments, Depreciation and Amortization Expense</v>
      </c>
      <c r="C307" s="31" t="str">
        <f>IF(ISBLANK('Input-Accounts'!C307),"",'Input-Accounts'!C307)</f>
        <v/>
      </c>
      <c r="D307" s="10">
        <f>SUBTOTAL(9,D243:D306)</f>
        <v>26483896.267809559</v>
      </c>
      <c r="E307" s="10">
        <f ca="1">IFERROR(IF(D307="",0,IF(D307=0,0,IF(ABS(D307-SUM(G307,K307,O307,S307,W307,AA307,AE307,AI307,AM307,AQ307,AU307,AY307))&lt;Check_Limit,0,1))),1)</f>
        <v>0</v>
      </c>
      <c r="F307" s="3"/>
      <c r="G307" s="10">
        <f t="shared" ref="G307:BB307" ca="1" si="80">SUBTOTAL(9,G243:G306)</f>
        <v>11806764.217118379</v>
      </c>
      <c r="H307" s="10">
        <f t="shared" ca="1" si="80"/>
        <v>8760309.9234254658</v>
      </c>
      <c r="I307" s="10">
        <f t="shared" ca="1" si="80"/>
        <v>0</v>
      </c>
      <c r="J307" s="10">
        <f t="shared" ca="1" si="80"/>
        <v>3046454.2936929082</v>
      </c>
      <c r="K307" s="10">
        <f t="shared" ca="1" si="80"/>
        <v>14677132.050691178</v>
      </c>
      <c r="L307" s="10">
        <f t="shared" ca="1" si="80"/>
        <v>0</v>
      </c>
      <c r="M307" s="10">
        <f t="shared" ca="1" si="80"/>
        <v>0</v>
      </c>
      <c r="N307" s="10">
        <f t="shared" ca="1" si="80"/>
        <v>14677132.050691178</v>
      </c>
      <c r="O307" s="10">
        <f t="shared" ca="1" si="80"/>
        <v>0</v>
      </c>
      <c r="P307" s="10">
        <f t="shared" ca="1" si="80"/>
        <v>0</v>
      </c>
      <c r="Q307" s="10">
        <f t="shared" ca="1" si="80"/>
        <v>0</v>
      </c>
      <c r="R307" s="10">
        <f t="shared" ca="1" si="80"/>
        <v>0</v>
      </c>
      <c r="S307" s="10">
        <f t="shared" ca="1" si="80"/>
        <v>0</v>
      </c>
      <c r="T307" s="10">
        <f t="shared" ca="1" si="80"/>
        <v>0</v>
      </c>
      <c r="U307" s="10">
        <f t="shared" ca="1" si="80"/>
        <v>0</v>
      </c>
      <c r="V307" s="10">
        <f t="shared" ca="1" si="80"/>
        <v>0</v>
      </c>
      <c r="W307" s="10">
        <f t="shared" ca="1" si="80"/>
        <v>0</v>
      </c>
      <c r="X307" s="10">
        <f t="shared" ca="1" si="80"/>
        <v>0</v>
      </c>
      <c r="Y307" s="10">
        <f t="shared" ca="1" si="80"/>
        <v>0</v>
      </c>
      <c r="Z307" s="10">
        <f t="shared" ca="1" si="80"/>
        <v>0</v>
      </c>
      <c r="AA307" s="10">
        <f t="shared" ca="1" si="80"/>
        <v>0</v>
      </c>
      <c r="AB307" s="10">
        <f t="shared" ca="1" si="80"/>
        <v>0</v>
      </c>
      <c r="AC307" s="10">
        <f t="shared" ca="1" si="80"/>
        <v>0</v>
      </c>
      <c r="AD307" s="10">
        <f t="shared" ca="1" si="80"/>
        <v>0</v>
      </c>
      <c r="AE307" s="10">
        <f t="shared" ca="1" si="80"/>
        <v>0</v>
      </c>
      <c r="AF307" s="10">
        <f t="shared" ca="1" si="80"/>
        <v>0</v>
      </c>
      <c r="AG307" s="10">
        <f t="shared" ca="1" si="80"/>
        <v>0</v>
      </c>
      <c r="AH307" s="10">
        <f t="shared" ca="1" si="80"/>
        <v>0</v>
      </c>
      <c r="AI307" s="10">
        <f t="shared" ca="1" si="80"/>
        <v>0</v>
      </c>
      <c r="AJ307" s="10">
        <f t="shared" ca="1" si="80"/>
        <v>0</v>
      </c>
      <c r="AK307" s="10">
        <f t="shared" ca="1" si="80"/>
        <v>0</v>
      </c>
      <c r="AL307" s="10">
        <f t="shared" ca="1" si="80"/>
        <v>0</v>
      </c>
      <c r="AM307" s="10">
        <f t="shared" ca="1" si="80"/>
        <v>0</v>
      </c>
      <c r="AN307" s="10">
        <f t="shared" ca="1" si="80"/>
        <v>0</v>
      </c>
      <c r="AO307" s="10">
        <f t="shared" ca="1" si="80"/>
        <v>0</v>
      </c>
      <c r="AP307" s="10">
        <f t="shared" ca="1" si="80"/>
        <v>0</v>
      </c>
      <c r="AQ307" s="10">
        <f t="shared" ca="1" si="80"/>
        <v>0</v>
      </c>
      <c r="AR307" s="10">
        <f t="shared" ca="1" si="80"/>
        <v>0</v>
      </c>
      <c r="AS307" s="10">
        <f t="shared" ca="1" si="80"/>
        <v>0</v>
      </c>
      <c r="AT307" s="10">
        <f t="shared" ca="1" si="80"/>
        <v>0</v>
      </c>
      <c r="AU307" s="10">
        <f t="shared" ca="1" si="80"/>
        <v>0</v>
      </c>
      <c r="AV307" s="10">
        <f t="shared" ca="1" si="80"/>
        <v>0</v>
      </c>
      <c r="AW307" s="10">
        <f t="shared" ca="1" si="80"/>
        <v>0</v>
      </c>
      <c r="AX307" s="10">
        <f t="shared" ca="1" si="80"/>
        <v>0</v>
      </c>
      <c r="AY307" s="10">
        <f t="shared" ca="1" si="80"/>
        <v>0</v>
      </c>
      <c r="AZ307" s="10">
        <f t="shared" ca="1" si="80"/>
        <v>0</v>
      </c>
      <c r="BA307" s="10">
        <f t="shared" ca="1" si="80"/>
        <v>0</v>
      </c>
      <c r="BB307" s="10">
        <f t="shared" ca="1" si="80"/>
        <v>0</v>
      </c>
      <c r="BD307">
        <f ca="1">IFERROR(IF(SUMIF($G$6:$BB$6,BD$6&amp;" Total",$G307:$BB307)-(SUMIF($G$6:$BB$6,BD$6&amp;" "&amp;'Input-Func_Class'!$D$22,$G307:$BB307)+IFERROR(SUMIF($G$6:$BB$6,BD$6&amp;" "&amp;'Input-Func_Class'!$E$22,$G307:$BB307),SUMIF($G$6:$BB$6,BD$6&amp;" "&amp;'Input-Func_Class'!$B$24,$G307:$BB307))+SUMIF($G$6:$BB$6,BD$6&amp;" "&amp;'Input-Func_Class'!$F$22,$G307:$BB307))&lt;Check_Limit,0,1),1)</f>
        <v>0</v>
      </c>
      <c r="BE307">
        <f ca="1">IFERROR(IF(SUMIF($G$6:$BB$6,BE$6&amp;" Total",$G307:$BB307)-(SUMIF($G$6:$BB$6,BE$6&amp;" "&amp;'Input-Func_Class'!$D$22,$G307:$BB307)+IFERROR(SUMIF($G$6:$BB$6,BE$6&amp;" "&amp;'Input-Func_Class'!$E$22,$G307:$BB307),SUMIF($G$6:$BB$6,BE$6&amp;" "&amp;'Input-Func_Class'!$B$24,$G307:$BB307))+SUMIF($G$6:$BB$6,BE$6&amp;" "&amp;'Input-Func_Class'!$F$22,$G307:$BB307))&lt;Check_Limit,0,1),1)</f>
        <v>0</v>
      </c>
      <c r="BF307">
        <f ca="1">IFERROR(IF(SUMIF($G$6:$BB$6,BF$6&amp;" Total",$G307:$BB307)-(SUMIF($G$6:$BB$6,BF$6&amp;" "&amp;'Input-Func_Class'!$D$22,$G307:$BB307)+IFERROR(SUMIF($G$6:$BB$6,BF$6&amp;" "&amp;'Input-Func_Class'!$E$22,$G307:$BB307),SUMIF($G$6:$BB$6,BF$6&amp;" "&amp;'Input-Func_Class'!$B$24,$G307:$BB307))+SUMIF($G$6:$BB$6,BF$6&amp;" "&amp;'Input-Func_Class'!$F$22,$G307:$BB307))&lt;Check_Limit,0,1),1)</f>
        <v>0</v>
      </c>
      <c r="BG307">
        <f ca="1">IFERROR(IF(SUMIF($G$6:$BB$6,BG$6&amp;" Total",$G307:$BB307)-(SUMIF($G$6:$BB$6,BG$6&amp;" "&amp;'Input-Func_Class'!$D$22,$G307:$BB307)+IFERROR(SUMIF($G$6:$BB$6,BG$6&amp;" "&amp;'Input-Func_Class'!$E$22,$G307:$BB307),SUMIF($G$6:$BB$6,BG$6&amp;" "&amp;'Input-Func_Class'!$B$24,$G307:$BB307))+SUMIF($G$6:$BB$6,BG$6&amp;" "&amp;'Input-Func_Class'!$F$22,$G307:$BB307))&lt;Check_Limit,0,1),1)</f>
        <v>0</v>
      </c>
      <c r="BH307">
        <f ca="1">IFERROR(IF(SUMIF($G$6:$BB$6,BH$6&amp;" Total",$G307:$BB307)-(SUMIF($G$6:$BB$6,BH$6&amp;" "&amp;'Input-Func_Class'!$D$22,$G307:$BB307)+IFERROR(SUMIF($G$6:$BB$6,BH$6&amp;" "&amp;'Input-Func_Class'!$E$22,$G307:$BB307),SUMIF($G$6:$BB$6,BH$6&amp;" "&amp;'Input-Func_Class'!$B$24,$G307:$BB307))+SUMIF($G$6:$BB$6,BH$6&amp;" "&amp;'Input-Func_Class'!$F$22,$G307:$BB307))&lt;Check_Limit,0,1),1)</f>
        <v>0</v>
      </c>
      <c r="BI307">
        <f ca="1">IFERROR(IF(SUMIF($G$6:$BB$6,BI$6&amp;" Total",$G307:$BB307)-(SUMIF($G$6:$BB$6,BI$6&amp;" "&amp;'Input-Func_Class'!$D$22,$G307:$BB307)+IFERROR(SUMIF($G$6:$BB$6,BI$6&amp;" "&amp;'Input-Func_Class'!$E$22,$G307:$BB307),SUMIF($G$6:$BB$6,BI$6&amp;" "&amp;'Input-Func_Class'!$B$24,$G307:$BB307))+SUMIF($G$6:$BB$6,BI$6&amp;" "&amp;'Input-Func_Class'!$F$22,$G307:$BB307))&lt;Check_Limit,0,1),1)</f>
        <v>0</v>
      </c>
      <c r="BJ307">
        <f ca="1">IFERROR(IF(SUMIF($G$6:$BB$6,BJ$6&amp;" Total",$G307:$BB307)-(SUMIF($G$6:$BB$6,BJ$6&amp;" "&amp;'Input-Func_Class'!$D$22,$G307:$BB307)+IFERROR(SUMIF($G$6:$BB$6,BJ$6&amp;" "&amp;'Input-Func_Class'!$E$22,$G307:$BB307),SUMIF($G$6:$BB$6,BJ$6&amp;" "&amp;'Input-Func_Class'!$B$24,$G307:$BB307))+SUMIF($G$6:$BB$6,BJ$6&amp;" "&amp;'Input-Func_Class'!$F$22,$G307:$BB307))&lt;Check_Limit,0,1),1)</f>
        <v>0</v>
      </c>
      <c r="BK307">
        <f ca="1">IFERROR(IF(SUMIF($G$6:$BB$6,BK$6&amp;" Total",$G307:$BB307)-(SUMIF($G$6:$BB$6,BK$6&amp;" "&amp;'Input-Func_Class'!$D$22,$G307:$BB307)+IFERROR(SUMIF($G$6:$BB$6,BK$6&amp;" "&amp;'Input-Func_Class'!$E$22,$G307:$BB307),SUMIF($G$6:$BB$6,BK$6&amp;" "&amp;'Input-Func_Class'!$B$24,$G307:$BB307))+SUMIF($G$6:$BB$6,BK$6&amp;" "&amp;'Input-Func_Class'!$F$22,$G307:$BB307))&lt;Check_Limit,0,1),1)</f>
        <v>0</v>
      </c>
      <c r="BL307">
        <f ca="1">IFERROR(IF(SUMIF($G$6:$BB$6,BL$6&amp;" Total",$G307:$BB307)-(SUMIF($G$6:$BB$6,BL$6&amp;" "&amp;'Input-Func_Class'!$D$22,$G307:$BB307)+IFERROR(SUMIF($G$6:$BB$6,BL$6&amp;" "&amp;'Input-Func_Class'!$E$22,$G307:$BB307),SUMIF($G$6:$BB$6,BL$6&amp;" "&amp;'Input-Func_Class'!$B$24,$G307:$BB307))+SUMIF($G$6:$BB$6,BL$6&amp;" "&amp;'Input-Func_Class'!$F$22,$G307:$BB307))&lt;Check_Limit,0,1),1)</f>
        <v>0</v>
      </c>
      <c r="BM307">
        <f ca="1">IFERROR(IF(SUMIF($G$6:$BB$6,BM$6&amp;" Total",$G307:$BB307)-(SUMIF($G$6:$BB$6,BM$6&amp;" "&amp;'Input-Func_Class'!$D$22,$G307:$BB307)+IFERROR(SUMIF($G$6:$BB$6,BM$6&amp;" "&amp;'Input-Func_Class'!$E$22,$G307:$BB307),SUMIF($G$6:$BB$6,BM$6&amp;" "&amp;'Input-Func_Class'!$B$24,$G307:$BB307))+SUMIF($G$6:$BB$6,BM$6&amp;" "&amp;'Input-Func_Class'!$F$22,$G307:$BB307))&lt;Check_Limit,0,1),1)</f>
        <v>0</v>
      </c>
      <c r="BN307">
        <f ca="1">IFERROR(IF(SUMIF($G$6:$BB$6,BN$6&amp;" Total",$G307:$BB307)-(SUMIF($G$6:$BB$6,BN$6&amp;" "&amp;'Input-Func_Class'!$D$22,$G307:$BB307)+IFERROR(SUMIF($G$6:$BB$6,BN$6&amp;" "&amp;'Input-Func_Class'!$E$22,$G307:$BB307),SUMIF($G$6:$BB$6,BN$6&amp;" "&amp;'Input-Func_Class'!$B$24,$G307:$BB307))+SUMIF($G$6:$BB$6,BN$6&amp;" "&amp;'Input-Func_Class'!$F$22,$G307:$BB307))&lt;Check_Limit,0,1),1)</f>
        <v>0</v>
      </c>
      <c r="BO307">
        <f ca="1">IFERROR(IF(SUMIF($G$6:$BB$6,BO$6&amp;" Total",$G307:$BB307)-(SUMIF($G$6:$BB$6,BO$6&amp;" "&amp;'Input-Func_Class'!$D$22,$G307:$BB307)+IFERROR(SUMIF($G$6:$BB$6,BO$6&amp;" "&amp;'Input-Func_Class'!$E$22,$G307:$BB307),SUMIF($G$6:$BB$6,BO$6&amp;" "&amp;'Input-Func_Class'!$B$24,$G307:$BB307))+SUMIF($G$6:$BB$6,BO$6&amp;" "&amp;'Input-Func_Class'!$F$22,$G307:$BB307))&lt;Check_Limit,0,1),1)</f>
        <v>0</v>
      </c>
    </row>
    <row r="308" spans="1:67">
      <c r="A308" s="31" t="str">
        <f>IF(ISBLANK('Input-Accounts'!A308),"",'Input-Accounts'!A308)</f>
        <v/>
      </c>
      <c r="B308" t="str">
        <f>IF(ISBLANK('Input-Accounts'!B308),"",'Input-Accounts'!B308)</f>
        <v/>
      </c>
      <c r="C308" s="31" t="str">
        <f>IF(ISBLANK('Input-Accounts'!C308),"",'Input-Accounts'!C308)</f>
        <v/>
      </c>
      <c r="D308" s="123"/>
      <c r="E308" s="10"/>
      <c r="G308" s="123"/>
      <c r="H308" s="123"/>
      <c r="I308" s="123"/>
      <c r="J308" s="123"/>
      <c r="K308" s="123"/>
      <c r="L308" s="123"/>
      <c r="M308" s="123"/>
      <c r="N308" s="123"/>
      <c r="O308" s="123"/>
      <c r="P308" s="123"/>
      <c r="Q308" s="123"/>
      <c r="R308" s="123"/>
      <c r="S308" s="123"/>
      <c r="T308" s="123"/>
      <c r="U308" s="123"/>
      <c r="V308" s="123"/>
      <c r="W308" s="123"/>
      <c r="X308" s="123"/>
      <c r="Y308" s="123"/>
      <c r="Z308" s="123"/>
      <c r="AA308" s="123"/>
      <c r="AB308" s="123"/>
      <c r="AC308" s="123"/>
      <c r="AD308" s="123"/>
      <c r="AE308" s="123"/>
      <c r="AF308" s="123"/>
      <c r="AG308" s="123"/>
      <c r="AH308" s="123"/>
      <c r="AI308" s="123"/>
      <c r="AJ308" s="123"/>
      <c r="AK308" s="123"/>
      <c r="AL308" s="123"/>
      <c r="AM308" s="123"/>
      <c r="AN308" s="123"/>
      <c r="AO308" s="123"/>
      <c r="AP308" s="123"/>
      <c r="AQ308" s="123"/>
      <c r="AR308" s="123"/>
      <c r="AS308" s="123"/>
      <c r="AT308" s="123"/>
      <c r="AU308" s="123"/>
      <c r="AV308" s="123"/>
      <c r="AW308" s="123"/>
      <c r="AX308" s="123"/>
      <c r="AY308" s="123"/>
      <c r="AZ308" s="123"/>
      <c r="BA308" s="123"/>
      <c r="BB308" s="123"/>
      <c r="BD308">
        <f>IFERROR(IF(SUMIF($G$6:$BB$6,BD$6&amp;" Total",$G308:$BB308)-(SUMIF($G$6:$BB$6,BD$6&amp;" "&amp;'Input-Func_Class'!$D$22,$G308:$BB308)+IFERROR(SUMIF($G$6:$BB$6,BD$6&amp;" "&amp;'Input-Func_Class'!$E$22,$G308:$BB308),SUMIF($G$6:$BB$6,BD$6&amp;" "&amp;'Input-Func_Class'!$B$24,$G308:$BB308))+SUMIF($G$6:$BB$6,BD$6&amp;" "&amp;'Input-Func_Class'!$F$22,$G308:$BB308))&lt;Check_Limit,0,1),1)</f>
        <v>0</v>
      </c>
      <c r="BE308">
        <f>IFERROR(IF(SUMIF($G$6:$BB$6,BE$6&amp;" Total",$G308:$BB308)-(SUMIF($G$6:$BB$6,BE$6&amp;" "&amp;'Input-Func_Class'!$D$22,$G308:$BB308)+IFERROR(SUMIF($G$6:$BB$6,BE$6&amp;" "&amp;'Input-Func_Class'!$E$22,$G308:$BB308),SUMIF($G$6:$BB$6,BE$6&amp;" "&amp;'Input-Func_Class'!$B$24,$G308:$BB308))+SUMIF($G$6:$BB$6,BE$6&amp;" "&amp;'Input-Func_Class'!$F$22,$G308:$BB308))&lt;Check_Limit,0,1),1)</f>
        <v>0</v>
      </c>
      <c r="BF308">
        <f>IFERROR(IF(SUMIF($G$6:$BB$6,BF$6&amp;" Total",$G308:$BB308)-(SUMIF($G$6:$BB$6,BF$6&amp;" "&amp;'Input-Func_Class'!$D$22,$G308:$BB308)+IFERROR(SUMIF($G$6:$BB$6,BF$6&amp;" "&amp;'Input-Func_Class'!$E$22,$G308:$BB308),SUMIF($G$6:$BB$6,BF$6&amp;" "&amp;'Input-Func_Class'!$B$24,$G308:$BB308))+SUMIF($G$6:$BB$6,BF$6&amp;" "&amp;'Input-Func_Class'!$F$22,$G308:$BB308))&lt;Check_Limit,0,1),1)</f>
        <v>0</v>
      </c>
      <c r="BG308">
        <f>IFERROR(IF(SUMIF($G$6:$BB$6,BG$6&amp;" Total",$G308:$BB308)-(SUMIF($G$6:$BB$6,BG$6&amp;" "&amp;'Input-Func_Class'!$D$22,$G308:$BB308)+IFERROR(SUMIF($G$6:$BB$6,BG$6&amp;" "&amp;'Input-Func_Class'!$E$22,$G308:$BB308),SUMIF($G$6:$BB$6,BG$6&amp;" "&amp;'Input-Func_Class'!$B$24,$G308:$BB308))+SUMIF($G$6:$BB$6,BG$6&amp;" "&amp;'Input-Func_Class'!$F$22,$G308:$BB308))&lt;Check_Limit,0,1),1)</f>
        <v>0</v>
      </c>
      <c r="BH308">
        <f>IFERROR(IF(SUMIF($G$6:$BB$6,BH$6&amp;" Total",$G308:$BB308)-(SUMIF($G$6:$BB$6,BH$6&amp;" "&amp;'Input-Func_Class'!$D$22,$G308:$BB308)+IFERROR(SUMIF($G$6:$BB$6,BH$6&amp;" "&amp;'Input-Func_Class'!$E$22,$G308:$BB308),SUMIF($G$6:$BB$6,BH$6&amp;" "&amp;'Input-Func_Class'!$B$24,$G308:$BB308))+SUMIF($G$6:$BB$6,BH$6&amp;" "&amp;'Input-Func_Class'!$F$22,$G308:$BB308))&lt;Check_Limit,0,1),1)</f>
        <v>0</v>
      </c>
      <c r="BI308">
        <f>IFERROR(IF(SUMIF($G$6:$BB$6,BI$6&amp;" Total",$G308:$BB308)-(SUMIF($G$6:$BB$6,BI$6&amp;" "&amp;'Input-Func_Class'!$D$22,$G308:$BB308)+IFERROR(SUMIF($G$6:$BB$6,BI$6&amp;" "&amp;'Input-Func_Class'!$E$22,$G308:$BB308),SUMIF($G$6:$BB$6,BI$6&amp;" "&amp;'Input-Func_Class'!$B$24,$G308:$BB308))+SUMIF($G$6:$BB$6,BI$6&amp;" "&amp;'Input-Func_Class'!$F$22,$G308:$BB308))&lt;Check_Limit,0,1),1)</f>
        <v>0</v>
      </c>
      <c r="BJ308">
        <f>IFERROR(IF(SUMIF($G$6:$BB$6,BJ$6&amp;" Total",$G308:$BB308)-(SUMIF($G$6:$BB$6,BJ$6&amp;" "&amp;'Input-Func_Class'!$D$22,$G308:$BB308)+IFERROR(SUMIF($G$6:$BB$6,BJ$6&amp;" "&amp;'Input-Func_Class'!$E$22,$G308:$BB308),SUMIF($G$6:$BB$6,BJ$6&amp;" "&amp;'Input-Func_Class'!$B$24,$G308:$BB308))+SUMIF($G$6:$BB$6,BJ$6&amp;" "&amp;'Input-Func_Class'!$F$22,$G308:$BB308))&lt;Check_Limit,0,1),1)</f>
        <v>0</v>
      </c>
      <c r="BK308">
        <f>IFERROR(IF(SUMIF($G$6:$BB$6,BK$6&amp;" Total",$G308:$BB308)-(SUMIF($G$6:$BB$6,BK$6&amp;" "&amp;'Input-Func_Class'!$D$22,$G308:$BB308)+IFERROR(SUMIF($G$6:$BB$6,BK$6&amp;" "&amp;'Input-Func_Class'!$E$22,$G308:$BB308),SUMIF($G$6:$BB$6,BK$6&amp;" "&amp;'Input-Func_Class'!$B$24,$G308:$BB308))+SUMIF($G$6:$BB$6,BK$6&amp;" "&amp;'Input-Func_Class'!$F$22,$G308:$BB308))&lt;Check_Limit,0,1),1)</f>
        <v>0</v>
      </c>
      <c r="BL308">
        <f>IFERROR(IF(SUMIF($G$6:$BB$6,BL$6&amp;" Total",$G308:$BB308)-(SUMIF($G$6:$BB$6,BL$6&amp;" "&amp;'Input-Func_Class'!$D$22,$G308:$BB308)+IFERROR(SUMIF($G$6:$BB$6,BL$6&amp;" "&amp;'Input-Func_Class'!$E$22,$G308:$BB308),SUMIF($G$6:$BB$6,BL$6&amp;" "&amp;'Input-Func_Class'!$B$24,$G308:$BB308))+SUMIF($G$6:$BB$6,BL$6&amp;" "&amp;'Input-Func_Class'!$F$22,$G308:$BB308))&lt;Check_Limit,0,1),1)</f>
        <v>0</v>
      </c>
      <c r="BM308">
        <f>IFERROR(IF(SUMIF($G$6:$BB$6,BM$6&amp;" Total",$G308:$BB308)-(SUMIF($G$6:$BB$6,BM$6&amp;" "&amp;'Input-Func_Class'!$D$22,$G308:$BB308)+IFERROR(SUMIF($G$6:$BB$6,BM$6&amp;" "&amp;'Input-Func_Class'!$E$22,$G308:$BB308),SUMIF($G$6:$BB$6,BM$6&amp;" "&amp;'Input-Func_Class'!$B$24,$G308:$BB308))+SUMIF($G$6:$BB$6,BM$6&amp;" "&amp;'Input-Func_Class'!$F$22,$G308:$BB308))&lt;Check_Limit,0,1),1)</f>
        <v>0</v>
      </c>
      <c r="BN308">
        <f>IFERROR(IF(SUMIF($G$6:$BB$6,BN$6&amp;" Total",$G308:$BB308)-(SUMIF($G$6:$BB$6,BN$6&amp;" "&amp;'Input-Func_Class'!$D$22,$G308:$BB308)+IFERROR(SUMIF($G$6:$BB$6,BN$6&amp;" "&amp;'Input-Func_Class'!$E$22,$G308:$BB308),SUMIF($G$6:$BB$6,BN$6&amp;" "&amp;'Input-Func_Class'!$B$24,$G308:$BB308))+SUMIF($G$6:$BB$6,BN$6&amp;" "&amp;'Input-Func_Class'!$F$22,$G308:$BB308))&lt;Check_Limit,0,1),1)</f>
        <v>0</v>
      </c>
      <c r="BO308">
        <f>IFERROR(IF(SUMIF($G$6:$BB$6,BO$6&amp;" Total",$G308:$BB308)-(SUMIF($G$6:$BB$6,BO$6&amp;" "&amp;'Input-Func_Class'!$D$22,$G308:$BB308)+IFERROR(SUMIF($G$6:$BB$6,BO$6&amp;" "&amp;'Input-Func_Class'!$E$22,$G308:$BB308),SUMIF($G$6:$BB$6,BO$6&amp;" "&amp;'Input-Func_Class'!$B$24,$G308:$BB308))+SUMIF($G$6:$BB$6,BO$6&amp;" "&amp;'Input-Func_Class'!$F$22,$G308:$BB308))&lt;Check_Limit,0,1),1)</f>
        <v>0</v>
      </c>
    </row>
    <row r="309" spans="1:67">
      <c r="A309" s="31">
        <f>IF(ISBLANK('Input-Accounts'!A309),"",'Input-Accounts'!A309)</f>
        <v>275</v>
      </c>
      <c r="B309" s="7" t="str">
        <f>IF(ISBLANK('Input-Accounts'!B309),"",'Input-Accounts'!B309)</f>
        <v>Taxes</v>
      </c>
      <c r="C309" s="31" t="str">
        <f>IF(ISBLANK('Input-Accounts'!C309),"",'Input-Accounts'!C309)</f>
        <v/>
      </c>
      <c r="D309" s="10"/>
      <c r="E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  <c r="AA309" s="10"/>
      <c r="AB309" s="10"/>
      <c r="AC309" s="10"/>
      <c r="AD309" s="10"/>
      <c r="AE309" s="10"/>
      <c r="AF309" s="10"/>
      <c r="AG309" s="10"/>
      <c r="AH309" s="10"/>
      <c r="AI309" s="10"/>
      <c r="AJ309" s="10"/>
      <c r="AK309" s="10"/>
      <c r="AL309" s="10"/>
      <c r="AM309" s="10"/>
      <c r="AN309" s="10"/>
      <c r="AO309" s="10"/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D309">
        <f>IFERROR(IF(SUMIF($G$6:$BB$6,BD$6&amp;" Total",$G309:$BB309)-(SUMIF($G$6:$BB$6,BD$6&amp;" "&amp;'Input-Func_Class'!$D$22,$G309:$BB309)+IFERROR(SUMIF($G$6:$BB$6,BD$6&amp;" "&amp;'Input-Func_Class'!$E$22,$G309:$BB309),SUMIF($G$6:$BB$6,BD$6&amp;" "&amp;'Input-Func_Class'!$B$24,$G309:$BB309))+SUMIF($G$6:$BB$6,BD$6&amp;" "&amp;'Input-Func_Class'!$F$22,$G309:$BB309))&lt;Check_Limit,0,1),1)</f>
        <v>0</v>
      </c>
      <c r="BE309">
        <f>IFERROR(IF(SUMIF($G$6:$BB$6,BE$6&amp;" Total",$G309:$BB309)-(SUMIF($G$6:$BB$6,BE$6&amp;" "&amp;'Input-Func_Class'!$D$22,$G309:$BB309)+IFERROR(SUMIF($G$6:$BB$6,BE$6&amp;" "&amp;'Input-Func_Class'!$E$22,$G309:$BB309),SUMIF($G$6:$BB$6,BE$6&amp;" "&amp;'Input-Func_Class'!$B$24,$G309:$BB309))+SUMIF($G$6:$BB$6,BE$6&amp;" "&amp;'Input-Func_Class'!$F$22,$G309:$BB309))&lt;Check_Limit,0,1),1)</f>
        <v>0</v>
      </c>
      <c r="BF309">
        <f>IFERROR(IF(SUMIF($G$6:$BB$6,BF$6&amp;" Total",$G309:$BB309)-(SUMIF($G$6:$BB$6,BF$6&amp;" "&amp;'Input-Func_Class'!$D$22,$G309:$BB309)+IFERROR(SUMIF($G$6:$BB$6,BF$6&amp;" "&amp;'Input-Func_Class'!$E$22,$G309:$BB309),SUMIF($G$6:$BB$6,BF$6&amp;" "&amp;'Input-Func_Class'!$B$24,$G309:$BB309))+SUMIF($G$6:$BB$6,BF$6&amp;" "&amp;'Input-Func_Class'!$F$22,$G309:$BB309))&lt;Check_Limit,0,1),1)</f>
        <v>0</v>
      </c>
      <c r="BG309">
        <f>IFERROR(IF(SUMIF($G$6:$BB$6,BG$6&amp;" Total",$G309:$BB309)-(SUMIF($G$6:$BB$6,BG$6&amp;" "&amp;'Input-Func_Class'!$D$22,$G309:$BB309)+IFERROR(SUMIF($G$6:$BB$6,BG$6&amp;" "&amp;'Input-Func_Class'!$E$22,$G309:$BB309),SUMIF($G$6:$BB$6,BG$6&amp;" "&amp;'Input-Func_Class'!$B$24,$G309:$BB309))+SUMIF($G$6:$BB$6,BG$6&amp;" "&amp;'Input-Func_Class'!$F$22,$G309:$BB309))&lt;Check_Limit,0,1),1)</f>
        <v>0</v>
      </c>
      <c r="BH309">
        <f>IFERROR(IF(SUMIF($G$6:$BB$6,BH$6&amp;" Total",$G309:$BB309)-(SUMIF($G$6:$BB$6,BH$6&amp;" "&amp;'Input-Func_Class'!$D$22,$G309:$BB309)+IFERROR(SUMIF($G$6:$BB$6,BH$6&amp;" "&amp;'Input-Func_Class'!$E$22,$G309:$BB309),SUMIF($G$6:$BB$6,BH$6&amp;" "&amp;'Input-Func_Class'!$B$24,$G309:$BB309))+SUMIF($G$6:$BB$6,BH$6&amp;" "&amp;'Input-Func_Class'!$F$22,$G309:$BB309))&lt;Check_Limit,0,1),1)</f>
        <v>0</v>
      </c>
      <c r="BI309">
        <f>IFERROR(IF(SUMIF($G$6:$BB$6,BI$6&amp;" Total",$G309:$BB309)-(SUMIF($G$6:$BB$6,BI$6&amp;" "&amp;'Input-Func_Class'!$D$22,$G309:$BB309)+IFERROR(SUMIF($G$6:$BB$6,BI$6&amp;" "&amp;'Input-Func_Class'!$E$22,$G309:$BB309),SUMIF($G$6:$BB$6,BI$6&amp;" "&amp;'Input-Func_Class'!$B$24,$G309:$BB309))+SUMIF($G$6:$BB$6,BI$6&amp;" "&amp;'Input-Func_Class'!$F$22,$G309:$BB309))&lt;Check_Limit,0,1),1)</f>
        <v>0</v>
      </c>
      <c r="BJ309">
        <f>IFERROR(IF(SUMIF($G$6:$BB$6,BJ$6&amp;" Total",$G309:$BB309)-(SUMIF($G$6:$BB$6,BJ$6&amp;" "&amp;'Input-Func_Class'!$D$22,$G309:$BB309)+IFERROR(SUMIF($G$6:$BB$6,BJ$6&amp;" "&amp;'Input-Func_Class'!$E$22,$G309:$BB309),SUMIF($G$6:$BB$6,BJ$6&amp;" "&amp;'Input-Func_Class'!$B$24,$G309:$BB309))+SUMIF($G$6:$BB$6,BJ$6&amp;" "&amp;'Input-Func_Class'!$F$22,$G309:$BB309))&lt;Check_Limit,0,1),1)</f>
        <v>0</v>
      </c>
      <c r="BK309">
        <f>IFERROR(IF(SUMIF($G$6:$BB$6,BK$6&amp;" Total",$G309:$BB309)-(SUMIF($G$6:$BB$6,BK$6&amp;" "&amp;'Input-Func_Class'!$D$22,$G309:$BB309)+IFERROR(SUMIF($G$6:$BB$6,BK$6&amp;" "&amp;'Input-Func_Class'!$E$22,$G309:$BB309),SUMIF($G$6:$BB$6,BK$6&amp;" "&amp;'Input-Func_Class'!$B$24,$G309:$BB309))+SUMIF($G$6:$BB$6,BK$6&amp;" "&amp;'Input-Func_Class'!$F$22,$G309:$BB309))&lt;Check_Limit,0,1),1)</f>
        <v>0</v>
      </c>
      <c r="BL309">
        <f>IFERROR(IF(SUMIF($G$6:$BB$6,BL$6&amp;" Total",$G309:$BB309)-(SUMIF($G$6:$BB$6,BL$6&amp;" "&amp;'Input-Func_Class'!$D$22,$G309:$BB309)+IFERROR(SUMIF($G$6:$BB$6,BL$6&amp;" "&amp;'Input-Func_Class'!$E$22,$G309:$BB309),SUMIF($G$6:$BB$6,BL$6&amp;" "&amp;'Input-Func_Class'!$B$24,$G309:$BB309))+SUMIF($G$6:$BB$6,BL$6&amp;" "&amp;'Input-Func_Class'!$F$22,$G309:$BB309))&lt;Check_Limit,0,1),1)</f>
        <v>0</v>
      </c>
      <c r="BM309">
        <f>IFERROR(IF(SUMIF($G$6:$BB$6,BM$6&amp;" Total",$G309:$BB309)-(SUMIF($G$6:$BB$6,BM$6&amp;" "&amp;'Input-Func_Class'!$D$22,$G309:$BB309)+IFERROR(SUMIF($G$6:$BB$6,BM$6&amp;" "&amp;'Input-Func_Class'!$E$22,$G309:$BB309),SUMIF($G$6:$BB$6,BM$6&amp;" "&amp;'Input-Func_Class'!$B$24,$G309:$BB309))+SUMIF($G$6:$BB$6,BM$6&amp;" "&amp;'Input-Func_Class'!$F$22,$G309:$BB309))&lt;Check_Limit,0,1),1)</f>
        <v>0</v>
      </c>
      <c r="BN309">
        <f>IFERROR(IF(SUMIF($G$6:$BB$6,BN$6&amp;" Total",$G309:$BB309)-(SUMIF($G$6:$BB$6,BN$6&amp;" "&amp;'Input-Func_Class'!$D$22,$G309:$BB309)+IFERROR(SUMIF($G$6:$BB$6,BN$6&amp;" "&amp;'Input-Func_Class'!$E$22,$G309:$BB309),SUMIF($G$6:$BB$6,BN$6&amp;" "&amp;'Input-Func_Class'!$B$24,$G309:$BB309))+SUMIF($G$6:$BB$6,BN$6&amp;" "&amp;'Input-Func_Class'!$F$22,$G309:$BB309))&lt;Check_Limit,0,1),1)</f>
        <v>0</v>
      </c>
      <c r="BO309">
        <f>IFERROR(IF(SUMIF($G$6:$BB$6,BO$6&amp;" Total",$G309:$BB309)-(SUMIF($G$6:$BB$6,BO$6&amp;" "&amp;'Input-Func_Class'!$D$22,$G309:$BB309)+IFERROR(SUMIF($G$6:$BB$6,BO$6&amp;" "&amp;'Input-Func_Class'!$E$22,$G309:$BB309),SUMIF($G$6:$BB$6,BO$6&amp;" "&amp;'Input-Func_Class'!$B$24,$G309:$BB309))+SUMIF($G$6:$BB$6,BO$6&amp;" "&amp;'Input-Func_Class'!$F$22,$G309:$BB309))&lt;Check_Limit,0,1),1)</f>
        <v>0</v>
      </c>
    </row>
    <row r="310" spans="1:67" outlineLevel="1">
      <c r="A310" s="31">
        <f>IF(ISBLANK('Input-Accounts'!A310),"",'Input-Accounts'!A310)</f>
        <v>276</v>
      </c>
      <c r="B310" s="7" t="str">
        <f>IF(ISBLANK('Input-Accounts'!B310),"",'Input-Accounts'!B310)</f>
        <v>Taxes Other Than Income Taxes</v>
      </c>
      <c r="C310" s="31" t="str">
        <f>IF(ISBLANK('Input-Accounts'!C310),"",'Input-Accounts'!C310)</f>
        <v/>
      </c>
      <c r="D310" s="10"/>
      <c r="E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/>
      <c r="AB310" s="10"/>
      <c r="AC310" s="10"/>
      <c r="AD310" s="10"/>
      <c r="AE310" s="10"/>
      <c r="AF310" s="10"/>
      <c r="AG310" s="10"/>
      <c r="AH310" s="10"/>
      <c r="AI310" s="10"/>
      <c r="AJ310" s="10"/>
      <c r="AK310" s="10"/>
      <c r="AL310" s="10"/>
      <c r="AM310" s="10"/>
      <c r="AN310" s="10"/>
      <c r="AO310" s="10"/>
      <c r="AP310" s="10"/>
      <c r="AQ310" s="10"/>
      <c r="AR310" s="10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D310">
        <f>IFERROR(IF(SUMIF($G$6:$BB$6,BD$6&amp;" Total",$G310:$BB310)-(SUMIF($G$6:$BB$6,BD$6&amp;" "&amp;'Input-Func_Class'!$D$22,$G310:$BB310)+IFERROR(SUMIF($G$6:$BB$6,BD$6&amp;" "&amp;'Input-Func_Class'!$E$22,$G310:$BB310),SUMIF($G$6:$BB$6,BD$6&amp;" "&amp;'Input-Func_Class'!$B$24,$G310:$BB310))+SUMIF($G$6:$BB$6,BD$6&amp;" "&amp;'Input-Func_Class'!$F$22,$G310:$BB310))&lt;Check_Limit,0,1),1)</f>
        <v>0</v>
      </c>
      <c r="BE310">
        <f>IFERROR(IF(SUMIF($G$6:$BB$6,BE$6&amp;" Total",$G310:$BB310)-(SUMIF($G$6:$BB$6,BE$6&amp;" "&amp;'Input-Func_Class'!$D$22,$G310:$BB310)+IFERROR(SUMIF($G$6:$BB$6,BE$6&amp;" "&amp;'Input-Func_Class'!$E$22,$G310:$BB310),SUMIF($G$6:$BB$6,BE$6&amp;" "&amp;'Input-Func_Class'!$B$24,$G310:$BB310))+SUMIF($G$6:$BB$6,BE$6&amp;" "&amp;'Input-Func_Class'!$F$22,$G310:$BB310))&lt;Check_Limit,0,1),1)</f>
        <v>0</v>
      </c>
      <c r="BF310">
        <f>IFERROR(IF(SUMIF($G$6:$BB$6,BF$6&amp;" Total",$G310:$BB310)-(SUMIF($G$6:$BB$6,BF$6&amp;" "&amp;'Input-Func_Class'!$D$22,$G310:$BB310)+IFERROR(SUMIF($G$6:$BB$6,BF$6&amp;" "&amp;'Input-Func_Class'!$E$22,$G310:$BB310),SUMIF($G$6:$BB$6,BF$6&amp;" "&amp;'Input-Func_Class'!$B$24,$G310:$BB310))+SUMIF($G$6:$BB$6,BF$6&amp;" "&amp;'Input-Func_Class'!$F$22,$G310:$BB310))&lt;Check_Limit,0,1),1)</f>
        <v>0</v>
      </c>
      <c r="BG310">
        <f>IFERROR(IF(SUMIF($G$6:$BB$6,BG$6&amp;" Total",$G310:$BB310)-(SUMIF($G$6:$BB$6,BG$6&amp;" "&amp;'Input-Func_Class'!$D$22,$G310:$BB310)+IFERROR(SUMIF($G$6:$BB$6,BG$6&amp;" "&amp;'Input-Func_Class'!$E$22,$G310:$BB310),SUMIF($G$6:$BB$6,BG$6&amp;" "&amp;'Input-Func_Class'!$B$24,$G310:$BB310))+SUMIF($G$6:$BB$6,BG$6&amp;" "&amp;'Input-Func_Class'!$F$22,$G310:$BB310))&lt;Check_Limit,0,1),1)</f>
        <v>0</v>
      </c>
      <c r="BH310">
        <f>IFERROR(IF(SUMIF($G$6:$BB$6,BH$6&amp;" Total",$G310:$BB310)-(SUMIF($G$6:$BB$6,BH$6&amp;" "&amp;'Input-Func_Class'!$D$22,$G310:$BB310)+IFERROR(SUMIF($G$6:$BB$6,BH$6&amp;" "&amp;'Input-Func_Class'!$E$22,$G310:$BB310),SUMIF($G$6:$BB$6,BH$6&amp;" "&amp;'Input-Func_Class'!$B$24,$G310:$BB310))+SUMIF($G$6:$BB$6,BH$6&amp;" "&amp;'Input-Func_Class'!$F$22,$G310:$BB310))&lt;Check_Limit,0,1),1)</f>
        <v>0</v>
      </c>
      <c r="BI310">
        <f>IFERROR(IF(SUMIF($G$6:$BB$6,BI$6&amp;" Total",$G310:$BB310)-(SUMIF($G$6:$BB$6,BI$6&amp;" "&amp;'Input-Func_Class'!$D$22,$G310:$BB310)+IFERROR(SUMIF($G$6:$BB$6,BI$6&amp;" "&amp;'Input-Func_Class'!$E$22,$G310:$BB310),SUMIF($G$6:$BB$6,BI$6&amp;" "&amp;'Input-Func_Class'!$B$24,$G310:$BB310))+SUMIF($G$6:$BB$6,BI$6&amp;" "&amp;'Input-Func_Class'!$F$22,$G310:$BB310))&lt;Check_Limit,0,1),1)</f>
        <v>0</v>
      </c>
      <c r="BJ310">
        <f>IFERROR(IF(SUMIF($G$6:$BB$6,BJ$6&amp;" Total",$G310:$BB310)-(SUMIF($G$6:$BB$6,BJ$6&amp;" "&amp;'Input-Func_Class'!$D$22,$G310:$BB310)+IFERROR(SUMIF($G$6:$BB$6,BJ$6&amp;" "&amp;'Input-Func_Class'!$E$22,$G310:$BB310),SUMIF($G$6:$BB$6,BJ$6&amp;" "&amp;'Input-Func_Class'!$B$24,$G310:$BB310))+SUMIF($G$6:$BB$6,BJ$6&amp;" "&amp;'Input-Func_Class'!$F$22,$G310:$BB310))&lt;Check_Limit,0,1),1)</f>
        <v>0</v>
      </c>
      <c r="BK310">
        <f>IFERROR(IF(SUMIF($G$6:$BB$6,BK$6&amp;" Total",$G310:$BB310)-(SUMIF($G$6:$BB$6,BK$6&amp;" "&amp;'Input-Func_Class'!$D$22,$G310:$BB310)+IFERROR(SUMIF($G$6:$BB$6,BK$6&amp;" "&amp;'Input-Func_Class'!$E$22,$G310:$BB310),SUMIF($G$6:$BB$6,BK$6&amp;" "&amp;'Input-Func_Class'!$B$24,$G310:$BB310))+SUMIF($G$6:$BB$6,BK$6&amp;" "&amp;'Input-Func_Class'!$F$22,$G310:$BB310))&lt;Check_Limit,0,1),1)</f>
        <v>0</v>
      </c>
      <c r="BL310">
        <f>IFERROR(IF(SUMIF($G$6:$BB$6,BL$6&amp;" Total",$G310:$BB310)-(SUMIF($G$6:$BB$6,BL$6&amp;" "&amp;'Input-Func_Class'!$D$22,$G310:$BB310)+IFERROR(SUMIF($G$6:$BB$6,BL$6&amp;" "&amp;'Input-Func_Class'!$E$22,$G310:$BB310),SUMIF($G$6:$BB$6,BL$6&amp;" "&amp;'Input-Func_Class'!$B$24,$G310:$BB310))+SUMIF($G$6:$BB$6,BL$6&amp;" "&amp;'Input-Func_Class'!$F$22,$G310:$BB310))&lt;Check_Limit,0,1),1)</f>
        <v>0</v>
      </c>
      <c r="BM310">
        <f>IFERROR(IF(SUMIF($G$6:$BB$6,BM$6&amp;" Total",$G310:$BB310)-(SUMIF($G$6:$BB$6,BM$6&amp;" "&amp;'Input-Func_Class'!$D$22,$G310:$BB310)+IFERROR(SUMIF($G$6:$BB$6,BM$6&amp;" "&amp;'Input-Func_Class'!$E$22,$G310:$BB310),SUMIF($G$6:$BB$6,BM$6&amp;" "&amp;'Input-Func_Class'!$B$24,$G310:$BB310))+SUMIF($G$6:$BB$6,BM$6&amp;" "&amp;'Input-Func_Class'!$F$22,$G310:$BB310))&lt;Check_Limit,0,1),1)</f>
        <v>0</v>
      </c>
      <c r="BN310">
        <f>IFERROR(IF(SUMIF($G$6:$BB$6,BN$6&amp;" Total",$G310:$BB310)-(SUMIF($G$6:$BB$6,BN$6&amp;" "&amp;'Input-Func_Class'!$D$22,$G310:$BB310)+IFERROR(SUMIF($G$6:$BB$6,BN$6&amp;" "&amp;'Input-Func_Class'!$E$22,$G310:$BB310),SUMIF($G$6:$BB$6,BN$6&amp;" "&amp;'Input-Func_Class'!$B$24,$G310:$BB310))+SUMIF($G$6:$BB$6,BN$6&amp;" "&amp;'Input-Func_Class'!$F$22,$G310:$BB310))&lt;Check_Limit,0,1),1)</f>
        <v>0</v>
      </c>
      <c r="BO310">
        <f>IFERROR(IF(SUMIF($G$6:$BB$6,BO$6&amp;" Total",$G310:$BB310)-(SUMIF($G$6:$BB$6,BO$6&amp;" "&amp;'Input-Func_Class'!$D$22,$G310:$BB310)+IFERROR(SUMIF($G$6:$BB$6,BO$6&amp;" "&amp;'Input-Func_Class'!$E$22,$G310:$BB310),SUMIF($G$6:$BB$6,BO$6&amp;" "&amp;'Input-Func_Class'!$B$24,$G310:$BB310))+SUMIF($G$6:$BB$6,BO$6&amp;" "&amp;'Input-Func_Class'!$F$22,$G310:$BB310))&lt;Check_Limit,0,1),1)</f>
        <v>0</v>
      </c>
    </row>
    <row r="311" spans="1:67" outlineLevel="1">
      <c r="A311" s="31">
        <f>IF(ISBLANK('Input-Accounts'!A311),"",'Input-Accounts'!A311)</f>
        <v>277</v>
      </c>
      <c r="B311" s="53" t="str">
        <f>IF(ISBLANK('Input-Accounts'!B311),"",'Input-Accounts'!B311)</f>
        <v>Taxes Other Than Income Taxes - Property</v>
      </c>
      <c r="C311" s="31">
        <f>IF(ISBLANK('Input-Accounts'!C311),"",'Input-Accounts'!C311)</f>
        <v>408.1</v>
      </c>
      <c r="D311" s="10">
        <f>Functionalization!$D311</f>
        <v>7451759.0967023177</v>
      </c>
      <c r="E311" s="10">
        <f t="shared" ref="E311:E373" ca="1" si="81">IFERROR(IF(D311="",0,IF(D311=0,0,IF(ABS(D311-SUM(G311,K311,O311,S311,W311,AA311,AE311,AI311,AM311,AQ311,AU311,AY311))&lt;Check_Limit,0,1))),1)</f>
        <v>0</v>
      </c>
      <c r="F311" s="3" t="str">
        <f>IF($D311=0,"-",IF('Input-Accounts'!$E311&lt;&gt;0,'Input-Accounts'!$E311,'Input-Accounts'!$G311))</f>
        <v>INT_DISTPT_SUBTOTAL</v>
      </c>
      <c r="G311" s="10">
        <f ca="1">IF(G$5&lt;&gt;"",HLOOKUP(G$5,Functionalization!$G$6:$R$373,ROW($A311)-5,FALSE),IFERROR(INDEX(G$337:G$373,MATCH($F311,$B$337:$B$373,0))/VLOOKUP($F311,$B$337:$BB$373,MATCH(LEFT(TRIM(G$6),FIND("~",SUBSTITUTE(G$6,"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311))*HLOOKUP(LEFT(TRIM(G$6),FIND("~",SUBSTITUTE(G$6," ","~",LEN(TRIM(G$6))-LEN(SUBSTITUTE(TRIM(G$6)," ",""))))-1)&amp;" Total",$B$6:$BB$373,ROW($A311)-5,FALSE))</f>
        <v>4746494.2044554967</v>
      </c>
      <c r="H311" s="10">
        <f ca="1">IF(H$5&lt;&gt;"",HLOOKUP(H$5,Functionalization!$G$6:$R$373,ROW($A311)-5,FALSE),IFERROR(INDEX(H$337:H$373,MATCH($F311,$B$337:$B$373,0))/VLOOKUP($F311,$B$337:$BB$373,MATCH(LEFT(TRIM(H$6),FIND("~",SUBSTITUTE(H$6,"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311))*HLOOKUP(LEFT(TRIM(H$6),FIND("~",SUBSTITUTE(H$6," ","~",LEN(TRIM(H$6))-LEN(SUBSTITUTE(TRIM(H$6)," ",""))))-1)&amp;" Total",$B$6:$BB$373,ROW($A311)-5,FALSE))</f>
        <v>3521774.4266024977</v>
      </c>
      <c r="I311" s="10">
        <f ca="1">IF(I$5&lt;&gt;"",HLOOKUP(I$5,Functionalization!$G$6:$R$373,ROW($A311)-5,FALSE),IFERROR(INDEX(I$337:I$373,MATCH($F311,$B$337:$B$373,0))/VLOOKUP($F311,$B$337:$BB$373,MATCH(LEFT(TRIM(I$6),FIND("~",SUBSTITUTE(I$6,"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311))*HLOOKUP(LEFT(TRIM(I$6),FIND("~",SUBSTITUTE(I$6," ","~",LEN(TRIM(I$6))-LEN(SUBSTITUTE(TRIM(I$6)," ",""))))-1)&amp;" Total",$B$6:$BB$373,ROW($A311)-5,FALSE))</f>
        <v>0</v>
      </c>
      <c r="J311" s="10">
        <f ca="1">IF(J$5&lt;&gt;"",HLOOKUP(J$5,Functionalization!$G$6:$R$373,ROW($A311)-5,FALSE),IFERROR(INDEX(J$337:J$373,MATCH($F311,$B$337:$B$373,0))/VLOOKUP($F311,$B$337:$BB$373,MATCH(LEFT(TRIM(J$6),FIND("~",SUBSTITUTE(J$6,"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311))*HLOOKUP(LEFT(TRIM(J$6),FIND("~",SUBSTITUTE(J$6," ","~",LEN(TRIM(J$6))-LEN(SUBSTITUTE(TRIM(J$6)," ",""))))-1)&amp;" Total",$B$6:$BB$373,ROW($A311)-5,FALSE))</f>
        <v>1224719.7778529986</v>
      </c>
      <c r="K311" s="10">
        <f ca="1">IF(K$5&lt;&gt;"",HLOOKUP(K$5,Functionalization!$G$6:$R$373,ROW($A311)-5,FALSE),IFERROR(INDEX(K$337:K$373,MATCH($F311,$B$337:$B$373,0))/VLOOKUP($F311,$B$337:$BB$373,MATCH(LEFT(TRIM(K$6),FIND("~",SUBSTITUTE(K$6,"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311))*HLOOKUP(LEFT(TRIM(K$6),FIND("~",SUBSTITUTE(K$6," ","~",LEN(TRIM(K$6))-LEN(SUBSTITUTE(TRIM(K$6)," ",""))))-1)&amp;" Total",$B$6:$BB$373,ROW($A311)-5,FALSE))</f>
        <v>2705264.8922468205</v>
      </c>
      <c r="L311" s="10">
        <f ca="1">IF(L$5&lt;&gt;"",HLOOKUP(L$5,Functionalization!$G$6:$R$373,ROW($A311)-5,FALSE),IFERROR(INDEX(L$337:L$373,MATCH($F311,$B$337:$B$373,0))/VLOOKUP($F311,$B$337:$BB$373,MATCH(LEFT(TRIM(L$6),FIND("~",SUBSTITUTE(L$6,"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311))*HLOOKUP(LEFT(TRIM(L$6),FIND("~",SUBSTITUTE(L$6," ","~",LEN(TRIM(L$6))-LEN(SUBSTITUTE(TRIM(L$6)," ",""))))-1)&amp;" Total",$B$6:$BB$373,ROW($A311)-5,FALSE))</f>
        <v>0</v>
      </c>
      <c r="M311" s="10">
        <f ca="1">IF(M$5&lt;&gt;"",HLOOKUP(M$5,Functionalization!$G$6:$R$373,ROW($A311)-5,FALSE),IFERROR(INDEX(M$337:M$373,MATCH($F311,$B$337:$B$373,0))/VLOOKUP($F311,$B$337:$BB$373,MATCH(LEFT(TRIM(M$6),FIND("~",SUBSTITUTE(M$6,"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311))*HLOOKUP(LEFT(TRIM(M$6),FIND("~",SUBSTITUTE(M$6," ","~",LEN(TRIM(M$6))-LEN(SUBSTITUTE(TRIM(M$6)," ",""))))-1)&amp;" Total",$B$6:$BB$373,ROW($A311)-5,FALSE))</f>
        <v>0</v>
      </c>
      <c r="N311" s="10">
        <f ca="1">IF(N$5&lt;&gt;"",HLOOKUP(N$5,Functionalization!$G$6:$R$373,ROW($A311)-5,FALSE),IFERROR(INDEX(N$337:N$373,MATCH($F311,$B$337:$B$373,0))/VLOOKUP($F311,$B$337:$BB$373,MATCH(LEFT(TRIM(N$6),FIND("~",SUBSTITUTE(N$6,"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311))*HLOOKUP(LEFT(TRIM(N$6),FIND("~",SUBSTITUTE(N$6," ","~",LEN(TRIM(N$6))-LEN(SUBSTITUTE(TRIM(N$6)," ",""))))-1)&amp;" Total",$B$6:$BB$373,ROW($A311)-5,FALSE))</f>
        <v>2705264.8922468205</v>
      </c>
      <c r="O311" s="10">
        <f ca="1">IF(O$5&lt;&gt;"",HLOOKUP(O$5,Functionalization!$G$6:$R$373,ROW($A311)-5,FALSE),IFERROR(INDEX(O$337:O$373,MATCH($F311,$B$337:$B$373,0))/VLOOKUP($F311,$B$337:$BB$373,MATCH(LEFT(TRIM(O$6),FIND("~",SUBSTITUTE(O$6,"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311))*HLOOKUP(LEFT(TRIM(O$6),FIND("~",SUBSTITUTE(O$6," ","~",LEN(TRIM(O$6))-LEN(SUBSTITUTE(TRIM(O$6)," ",""))))-1)&amp;" Total",$B$6:$BB$373,ROW($A311)-5,FALSE))</f>
        <v>0</v>
      </c>
      <c r="P311" s="10">
        <f ca="1">IF(P$5&lt;&gt;"",HLOOKUP(P$5,Functionalization!$G$6:$R$373,ROW($A311)-5,FALSE),IFERROR(INDEX(P$337:P$373,MATCH($F311,$B$337:$B$373,0))/VLOOKUP($F311,$B$337:$BB$373,MATCH(LEFT(TRIM(P$6),FIND("~",SUBSTITUTE(P$6,"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311))*HLOOKUP(LEFT(TRIM(P$6),FIND("~",SUBSTITUTE(P$6," ","~",LEN(TRIM(P$6))-LEN(SUBSTITUTE(TRIM(P$6)," ",""))))-1)&amp;" Total",$B$6:$BB$373,ROW($A311)-5,FALSE))</f>
        <v>0</v>
      </c>
      <c r="Q311" s="10">
        <f ca="1">IF(Q$5&lt;&gt;"",HLOOKUP(Q$5,Functionalization!$G$6:$R$373,ROW($A311)-5,FALSE),IFERROR(INDEX(Q$337:Q$373,MATCH($F311,$B$337:$B$373,0))/VLOOKUP($F311,$B$337:$BB$373,MATCH(LEFT(TRIM(Q$6),FIND("~",SUBSTITUTE(Q$6,"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311))*HLOOKUP(LEFT(TRIM(Q$6),FIND("~",SUBSTITUTE(Q$6," ","~",LEN(TRIM(Q$6))-LEN(SUBSTITUTE(TRIM(Q$6)," ",""))))-1)&amp;" Total",$B$6:$BB$373,ROW($A311)-5,FALSE))</f>
        <v>0</v>
      </c>
      <c r="R311" s="10">
        <f ca="1">IF(R$5&lt;&gt;"",HLOOKUP(R$5,Functionalization!$G$6:$R$373,ROW($A311)-5,FALSE),IFERROR(INDEX(R$337:R$373,MATCH($F311,$B$337:$B$373,0))/VLOOKUP($F311,$B$337:$BB$373,MATCH(LEFT(TRIM(R$6),FIND("~",SUBSTITUTE(R$6,"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311))*HLOOKUP(LEFT(TRIM(R$6),FIND("~",SUBSTITUTE(R$6," ","~",LEN(TRIM(R$6))-LEN(SUBSTITUTE(TRIM(R$6)," ",""))))-1)&amp;" Total",$B$6:$BB$373,ROW($A311)-5,FALSE))</f>
        <v>0</v>
      </c>
      <c r="S311" s="10">
        <f ca="1">IF(S$5&lt;&gt;"",HLOOKUP(S$5,Functionalization!$G$6:$R$373,ROW($A311)-5,FALSE),IFERROR(INDEX(S$337:S$373,MATCH($F311,$B$337:$B$373,0))/VLOOKUP($F311,$B$337:$BB$373,MATCH(LEFT(TRIM(S$6),FIND("~",SUBSTITUTE(S$6,"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311))*HLOOKUP(LEFT(TRIM(S$6),FIND("~",SUBSTITUTE(S$6," ","~",LEN(TRIM(S$6))-LEN(SUBSTITUTE(TRIM(S$6)," ",""))))-1)&amp;" Total",$B$6:$BB$373,ROW($A311)-5,FALSE))</f>
        <v>0</v>
      </c>
      <c r="T311" s="10">
        <f ca="1">IF(T$5&lt;&gt;"",HLOOKUP(T$5,Functionalization!$G$6:$R$373,ROW($A311)-5,FALSE),IFERROR(INDEX(T$337:T$373,MATCH($F311,$B$337:$B$373,0))/VLOOKUP($F311,$B$337:$BB$373,MATCH(LEFT(TRIM(T$6),FIND("~",SUBSTITUTE(T$6,"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311))*HLOOKUP(LEFT(TRIM(T$6),FIND("~",SUBSTITUTE(T$6," ","~",LEN(TRIM(T$6))-LEN(SUBSTITUTE(TRIM(T$6)," ",""))))-1)&amp;" Total",$B$6:$BB$373,ROW($A311)-5,FALSE))</f>
        <v>0</v>
      </c>
      <c r="U311" s="10">
        <f ca="1">IF(U$5&lt;&gt;"",HLOOKUP(U$5,Functionalization!$G$6:$R$373,ROW($A311)-5,FALSE),IFERROR(INDEX(U$337:U$373,MATCH($F311,$B$337:$B$373,0))/VLOOKUP($F311,$B$337:$BB$373,MATCH(LEFT(TRIM(U$6),FIND("~",SUBSTITUTE(U$6,"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311))*HLOOKUP(LEFT(TRIM(U$6),FIND("~",SUBSTITUTE(U$6," ","~",LEN(TRIM(U$6))-LEN(SUBSTITUTE(TRIM(U$6)," ",""))))-1)&amp;" Total",$B$6:$BB$373,ROW($A311)-5,FALSE))</f>
        <v>0</v>
      </c>
      <c r="V311" s="10">
        <f ca="1">IF(V$5&lt;&gt;"",HLOOKUP(V$5,Functionalization!$G$6:$R$373,ROW($A311)-5,FALSE),IFERROR(INDEX(V$337:V$373,MATCH($F311,$B$337:$B$373,0))/VLOOKUP($F311,$B$337:$BB$373,MATCH(LEFT(TRIM(V$6),FIND("~",SUBSTITUTE(V$6,"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311))*HLOOKUP(LEFT(TRIM(V$6),FIND("~",SUBSTITUTE(V$6," ","~",LEN(TRIM(V$6))-LEN(SUBSTITUTE(TRIM(V$6)," ",""))))-1)&amp;" Total",$B$6:$BB$373,ROW($A311)-5,FALSE))</f>
        <v>0</v>
      </c>
      <c r="W311" s="10">
        <f ca="1">IF(W$5&lt;&gt;"",HLOOKUP(W$5,Functionalization!$G$6:$R$373,ROW($A311)-5,FALSE),IFERROR(INDEX(W$337:W$373,MATCH($F311,$B$337:$B$373,0))/VLOOKUP($F311,$B$337:$BB$373,MATCH(LEFT(TRIM(W$6),FIND("~",SUBSTITUTE(W$6,"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311))*HLOOKUP(LEFT(TRIM(W$6),FIND("~",SUBSTITUTE(W$6," ","~",LEN(TRIM(W$6))-LEN(SUBSTITUTE(TRIM(W$6)," ",""))))-1)&amp;" Total",$B$6:$BB$373,ROW($A311)-5,FALSE))</f>
        <v>0</v>
      </c>
      <c r="X311" s="10">
        <f ca="1">IF(X$5&lt;&gt;"",HLOOKUP(X$5,Functionalization!$G$6:$R$373,ROW($A311)-5,FALSE),IFERROR(INDEX(X$337:X$373,MATCH($F311,$B$337:$B$373,0))/VLOOKUP($F311,$B$337:$BB$373,MATCH(LEFT(TRIM(X$6),FIND("~",SUBSTITUTE(X$6,"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311))*HLOOKUP(LEFT(TRIM(X$6),FIND("~",SUBSTITUTE(X$6," ","~",LEN(TRIM(X$6))-LEN(SUBSTITUTE(TRIM(X$6)," ",""))))-1)&amp;" Total",$B$6:$BB$373,ROW($A311)-5,FALSE))</f>
        <v>0</v>
      </c>
      <c r="Y311" s="10">
        <f ca="1">IF(Y$5&lt;&gt;"",HLOOKUP(Y$5,Functionalization!$G$6:$R$373,ROW($A311)-5,FALSE),IFERROR(INDEX(Y$337:Y$373,MATCH($F311,$B$337:$B$373,0))/VLOOKUP($F311,$B$337:$BB$373,MATCH(LEFT(TRIM(Y$6),FIND("~",SUBSTITUTE(Y$6,"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311))*HLOOKUP(LEFT(TRIM(Y$6),FIND("~",SUBSTITUTE(Y$6," ","~",LEN(TRIM(Y$6))-LEN(SUBSTITUTE(TRIM(Y$6)," ",""))))-1)&amp;" Total",$B$6:$BB$373,ROW($A311)-5,FALSE))</f>
        <v>0</v>
      </c>
      <c r="Z311" s="10">
        <f ca="1">IF(Z$5&lt;&gt;"",HLOOKUP(Z$5,Functionalization!$G$6:$R$373,ROW($A311)-5,FALSE),IFERROR(INDEX(Z$337:Z$373,MATCH($F311,$B$337:$B$373,0))/VLOOKUP($F311,$B$337:$BB$373,MATCH(LEFT(TRIM(Z$6),FIND("~",SUBSTITUTE(Z$6,"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311))*HLOOKUP(LEFT(TRIM(Z$6),FIND("~",SUBSTITUTE(Z$6," ","~",LEN(TRIM(Z$6))-LEN(SUBSTITUTE(TRIM(Z$6)," ",""))))-1)&amp;" Total",$B$6:$BB$373,ROW($A311)-5,FALSE))</f>
        <v>0</v>
      </c>
      <c r="AA311" s="10">
        <f ca="1">IF(AA$5&lt;&gt;"",HLOOKUP(AA$5,Functionalization!$G$6:$R$373,ROW($A311)-5,FALSE),IFERROR(INDEX(AA$337:AA$373,MATCH($F311,$B$337:$B$373,0))/VLOOKUP($F311,$B$337:$BB$373,MATCH(LEFT(TRIM(AA$6),FIND("~",SUBSTITUTE(AA$6,"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311))*HLOOKUP(LEFT(TRIM(AA$6),FIND("~",SUBSTITUTE(AA$6," ","~",LEN(TRIM(AA$6))-LEN(SUBSTITUTE(TRIM(AA$6)," ",""))))-1)&amp;" Total",$B$6:$BB$373,ROW($A311)-5,FALSE))</f>
        <v>0</v>
      </c>
      <c r="AB311" s="10">
        <f ca="1">IF(AB$5&lt;&gt;"",HLOOKUP(AB$5,Functionalization!$G$6:$R$373,ROW($A311)-5,FALSE),IFERROR(INDEX(AB$337:AB$373,MATCH($F311,$B$337:$B$373,0))/VLOOKUP($F311,$B$337:$BB$373,MATCH(LEFT(TRIM(AB$6),FIND("~",SUBSTITUTE(AB$6,"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311))*HLOOKUP(LEFT(TRIM(AB$6),FIND("~",SUBSTITUTE(AB$6," ","~",LEN(TRIM(AB$6))-LEN(SUBSTITUTE(TRIM(AB$6)," ",""))))-1)&amp;" Total",$B$6:$BB$373,ROW($A311)-5,FALSE))</f>
        <v>0</v>
      </c>
      <c r="AC311" s="10">
        <f ca="1">IF(AC$5&lt;&gt;"",HLOOKUP(AC$5,Functionalization!$G$6:$R$373,ROW($A311)-5,FALSE),IFERROR(INDEX(AC$337:AC$373,MATCH($F311,$B$337:$B$373,0))/VLOOKUP($F311,$B$337:$BB$373,MATCH(LEFT(TRIM(AC$6),FIND("~",SUBSTITUTE(AC$6,"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311))*HLOOKUP(LEFT(TRIM(AC$6),FIND("~",SUBSTITUTE(AC$6," ","~",LEN(TRIM(AC$6))-LEN(SUBSTITUTE(TRIM(AC$6)," ",""))))-1)&amp;" Total",$B$6:$BB$373,ROW($A311)-5,FALSE))</f>
        <v>0</v>
      </c>
      <c r="AD311" s="10">
        <f ca="1">IF(AD$5&lt;&gt;"",HLOOKUP(AD$5,Functionalization!$G$6:$R$373,ROW($A311)-5,FALSE),IFERROR(INDEX(AD$337:AD$373,MATCH($F311,$B$337:$B$373,0))/VLOOKUP($F311,$B$337:$BB$373,MATCH(LEFT(TRIM(AD$6),FIND("~",SUBSTITUTE(AD$6,"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311))*HLOOKUP(LEFT(TRIM(AD$6),FIND("~",SUBSTITUTE(AD$6," ","~",LEN(TRIM(AD$6))-LEN(SUBSTITUTE(TRIM(AD$6)," ",""))))-1)&amp;" Total",$B$6:$BB$373,ROW($A311)-5,FALSE))</f>
        <v>0</v>
      </c>
      <c r="AE311" s="10">
        <f ca="1">IF(AE$5&lt;&gt;"",HLOOKUP(AE$5,Functionalization!$G$6:$R$373,ROW($A311)-5,FALSE),IFERROR(INDEX(AE$337:AE$373,MATCH($F311,$B$337:$B$373,0))/VLOOKUP($F311,$B$337:$BB$373,MATCH(LEFT(TRIM(AE$6),FIND("~",SUBSTITUTE(AE$6,"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311))*HLOOKUP(LEFT(TRIM(AE$6),FIND("~",SUBSTITUTE(AE$6," ","~",LEN(TRIM(AE$6))-LEN(SUBSTITUTE(TRIM(AE$6)," ",""))))-1)&amp;" Total",$B$6:$BB$373,ROW($A311)-5,FALSE))</f>
        <v>0</v>
      </c>
      <c r="AF311" s="10">
        <f ca="1">IF(AF$5&lt;&gt;"",HLOOKUP(AF$5,Functionalization!$G$6:$R$373,ROW($A311)-5,FALSE),IFERROR(INDEX(AF$337:AF$373,MATCH($F311,$B$337:$B$373,0))/VLOOKUP($F311,$B$337:$BB$373,MATCH(LEFT(TRIM(AF$6),FIND("~",SUBSTITUTE(AF$6,"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311))*HLOOKUP(LEFT(TRIM(AF$6),FIND("~",SUBSTITUTE(AF$6," ","~",LEN(TRIM(AF$6))-LEN(SUBSTITUTE(TRIM(AF$6)," ",""))))-1)&amp;" Total",$B$6:$BB$373,ROW($A311)-5,FALSE))</f>
        <v>0</v>
      </c>
      <c r="AG311" s="10">
        <f ca="1">IF(AG$5&lt;&gt;"",HLOOKUP(AG$5,Functionalization!$G$6:$R$373,ROW($A311)-5,FALSE),IFERROR(INDEX(AG$337:AG$373,MATCH($F311,$B$337:$B$373,0))/VLOOKUP($F311,$B$337:$BB$373,MATCH(LEFT(TRIM(AG$6),FIND("~",SUBSTITUTE(AG$6,"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311))*HLOOKUP(LEFT(TRIM(AG$6),FIND("~",SUBSTITUTE(AG$6," ","~",LEN(TRIM(AG$6))-LEN(SUBSTITUTE(TRIM(AG$6)," ",""))))-1)&amp;" Total",$B$6:$BB$373,ROW($A311)-5,FALSE))</f>
        <v>0</v>
      </c>
      <c r="AH311" s="10">
        <f ca="1">IF(AH$5&lt;&gt;"",HLOOKUP(AH$5,Functionalization!$G$6:$R$373,ROW($A311)-5,FALSE),IFERROR(INDEX(AH$337:AH$373,MATCH($F311,$B$337:$B$373,0))/VLOOKUP($F311,$B$337:$BB$373,MATCH(LEFT(TRIM(AH$6),FIND("~",SUBSTITUTE(AH$6,"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311))*HLOOKUP(LEFT(TRIM(AH$6),FIND("~",SUBSTITUTE(AH$6," ","~",LEN(TRIM(AH$6))-LEN(SUBSTITUTE(TRIM(AH$6)," ",""))))-1)&amp;" Total",$B$6:$BB$373,ROW($A311)-5,FALSE))</f>
        <v>0</v>
      </c>
      <c r="AI311" s="10">
        <f ca="1">IF(AI$5&lt;&gt;"",HLOOKUP(AI$5,Functionalization!$G$6:$R$373,ROW($A311)-5,FALSE),IFERROR(INDEX(AI$337:AI$373,MATCH($F311,$B$337:$B$373,0))/VLOOKUP($F311,$B$337:$BB$373,MATCH(LEFT(TRIM(AI$6),FIND("~",SUBSTITUTE(AI$6,"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311))*HLOOKUP(LEFT(TRIM(AI$6),FIND("~",SUBSTITUTE(AI$6," ","~",LEN(TRIM(AI$6))-LEN(SUBSTITUTE(TRIM(AI$6)," ",""))))-1)&amp;" Total",$B$6:$BB$373,ROW($A311)-5,FALSE))</f>
        <v>0</v>
      </c>
      <c r="AJ311" s="10">
        <f ca="1">IF(AJ$5&lt;&gt;"",HLOOKUP(AJ$5,Functionalization!$G$6:$R$373,ROW($A311)-5,FALSE),IFERROR(INDEX(AJ$337:AJ$373,MATCH($F311,$B$337:$B$373,0))/VLOOKUP($F311,$B$337:$BB$373,MATCH(LEFT(TRIM(AJ$6),FIND("~",SUBSTITUTE(AJ$6,"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311))*HLOOKUP(LEFT(TRIM(AJ$6),FIND("~",SUBSTITUTE(AJ$6," ","~",LEN(TRIM(AJ$6))-LEN(SUBSTITUTE(TRIM(AJ$6)," ",""))))-1)&amp;" Total",$B$6:$BB$373,ROW($A311)-5,FALSE))</f>
        <v>0</v>
      </c>
      <c r="AK311" s="10">
        <f ca="1">IF(AK$5&lt;&gt;"",HLOOKUP(AK$5,Functionalization!$G$6:$R$373,ROW($A311)-5,FALSE),IFERROR(INDEX(AK$337:AK$373,MATCH($F311,$B$337:$B$373,0))/VLOOKUP($F311,$B$337:$BB$373,MATCH(LEFT(TRIM(AK$6),FIND("~",SUBSTITUTE(AK$6,"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311))*HLOOKUP(LEFT(TRIM(AK$6),FIND("~",SUBSTITUTE(AK$6," ","~",LEN(TRIM(AK$6))-LEN(SUBSTITUTE(TRIM(AK$6)," ",""))))-1)&amp;" Total",$B$6:$BB$373,ROW($A311)-5,FALSE))</f>
        <v>0</v>
      </c>
      <c r="AL311" s="10">
        <f ca="1">IF(AL$5&lt;&gt;"",HLOOKUP(AL$5,Functionalization!$G$6:$R$373,ROW($A311)-5,FALSE),IFERROR(INDEX(AL$337:AL$373,MATCH($F311,$B$337:$B$373,0))/VLOOKUP($F311,$B$337:$BB$373,MATCH(LEFT(TRIM(AL$6),FIND("~",SUBSTITUTE(AL$6,"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311))*HLOOKUP(LEFT(TRIM(AL$6),FIND("~",SUBSTITUTE(AL$6," ","~",LEN(TRIM(AL$6))-LEN(SUBSTITUTE(TRIM(AL$6)," ",""))))-1)&amp;" Total",$B$6:$BB$373,ROW($A311)-5,FALSE))</f>
        <v>0</v>
      </c>
      <c r="AM311" s="10">
        <f ca="1">IF(AM$5&lt;&gt;"",HLOOKUP(AM$5,Functionalization!$G$6:$R$373,ROW($A311)-5,FALSE),IFERROR(INDEX(AM$337:AM$373,MATCH($F311,$B$337:$B$373,0))/VLOOKUP($F311,$B$337:$BB$373,MATCH(LEFT(TRIM(AM$6),FIND("~",SUBSTITUTE(AM$6,"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311))*HLOOKUP(LEFT(TRIM(AM$6),FIND("~",SUBSTITUTE(AM$6," ","~",LEN(TRIM(AM$6))-LEN(SUBSTITUTE(TRIM(AM$6)," ",""))))-1)&amp;" Total",$B$6:$BB$373,ROW($A311)-5,FALSE))</f>
        <v>0</v>
      </c>
      <c r="AN311" s="10">
        <f ca="1">IF(AN$5&lt;&gt;"",HLOOKUP(AN$5,Functionalization!$G$6:$R$373,ROW($A311)-5,FALSE),IFERROR(INDEX(AN$337:AN$373,MATCH($F311,$B$337:$B$373,0))/VLOOKUP($F311,$B$337:$BB$373,MATCH(LEFT(TRIM(AN$6),FIND("~",SUBSTITUTE(AN$6,"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311))*HLOOKUP(LEFT(TRIM(AN$6),FIND("~",SUBSTITUTE(AN$6," ","~",LEN(TRIM(AN$6))-LEN(SUBSTITUTE(TRIM(AN$6)," ",""))))-1)&amp;" Total",$B$6:$BB$373,ROW($A311)-5,FALSE))</f>
        <v>0</v>
      </c>
      <c r="AO311" s="10">
        <f ca="1">IF(AO$5&lt;&gt;"",HLOOKUP(AO$5,Functionalization!$G$6:$R$373,ROW($A311)-5,FALSE),IFERROR(INDEX(AO$337:AO$373,MATCH($F311,$B$337:$B$373,0))/VLOOKUP($F311,$B$337:$BB$373,MATCH(LEFT(TRIM(AO$6),FIND("~",SUBSTITUTE(AO$6,"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311))*HLOOKUP(LEFT(TRIM(AO$6),FIND("~",SUBSTITUTE(AO$6," ","~",LEN(TRIM(AO$6))-LEN(SUBSTITUTE(TRIM(AO$6)," ",""))))-1)&amp;" Total",$B$6:$BB$373,ROW($A311)-5,FALSE))</f>
        <v>0</v>
      </c>
      <c r="AP311" s="10">
        <f ca="1">IF(AP$5&lt;&gt;"",HLOOKUP(AP$5,Functionalization!$G$6:$R$373,ROW($A311)-5,FALSE),IFERROR(INDEX(AP$337:AP$373,MATCH($F311,$B$337:$B$373,0))/VLOOKUP($F311,$B$337:$BB$373,MATCH(LEFT(TRIM(AP$6),FIND("~",SUBSTITUTE(AP$6,"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311))*HLOOKUP(LEFT(TRIM(AP$6),FIND("~",SUBSTITUTE(AP$6," ","~",LEN(TRIM(AP$6))-LEN(SUBSTITUTE(TRIM(AP$6)," ",""))))-1)&amp;" Total",$B$6:$BB$373,ROW($A311)-5,FALSE))</f>
        <v>0</v>
      </c>
      <c r="AQ311" s="10">
        <f ca="1">IF(AQ$5&lt;&gt;"",HLOOKUP(AQ$5,Functionalization!$G$6:$R$373,ROW($A311)-5,FALSE),IFERROR(INDEX(AQ$337:AQ$373,MATCH($F311,$B$337:$B$373,0))/VLOOKUP($F311,$B$337:$BB$373,MATCH(LEFT(TRIM(AQ$6),FIND("~",SUBSTITUTE(AQ$6,"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311))*HLOOKUP(LEFT(TRIM(AQ$6),FIND("~",SUBSTITUTE(AQ$6," ","~",LEN(TRIM(AQ$6))-LEN(SUBSTITUTE(TRIM(AQ$6)," ",""))))-1)&amp;" Total",$B$6:$BB$373,ROW($A311)-5,FALSE))</f>
        <v>0</v>
      </c>
      <c r="AR311" s="10">
        <f ca="1">IF(AR$5&lt;&gt;"",HLOOKUP(AR$5,Functionalization!$G$6:$R$373,ROW($A311)-5,FALSE),IFERROR(INDEX(AR$337:AR$373,MATCH($F311,$B$337:$B$373,0))/VLOOKUP($F311,$B$337:$BB$373,MATCH(LEFT(TRIM(AR$6),FIND("~",SUBSTITUTE(AR$6,"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311))*HLOOKUP(LEFT(TRIM(AR$6),FIND("~",SUBSTITUTE(AR$6," ","~",LEN(TRIM(AR$6))-LEN(SUBSTITUTE(TRIM(AR$6)," ",""))))-1)&amp;" Total",$B$6:$BB$373,ROW($A311)-5,FALSE))</f>
        <v>0</v>
      </c>
      <c r="AS311" s="10">
        <f ca="1">IF(AS$5&lt;&gt;"",HLOOKUP(AS$5,Functionalization!$G$6:$R$373,ROW($A311)-5,FALSE),IFERROR(INDEX(AS$337:AS$373,MATCH($F311,$B$337:$B$373,0))/VLOOKUP($F311,$B$337:$BB$373,MATCH(LEFT(TRIM(AS$6),FIND("~",SUBSTITUTE(AS$6,"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311))*HLOOKUP(LEFT(TRIM(AS$6),FIND("~",SUBSTITUTE(AS$6," ","~",LEN(TRIM(AS$6))-LEN(SUBSTITUTE(TRIM(AS$6)," ",""))))-1)&amp;" Total",$B$6:$BB$373,ROW($A311)-5,FALSE))</f>
        <v>0</v>
      </c>
      <c r="AT311" s="10">
        <f ca="1">IF(AT$5&lt;&gt;"",HLOOKUP(AT$5,Functionalization!$G$6:$R$373,ROW($A311)-5,FALSE),IFERROR(INDEX(AT$337:AT$373,MATCH($F311,$B$337:$B$373,0))/VLOOKUP($F311,$B$337:$BB$373,MATCH(LEFT(TRIM(AT$6),FIND("~",SUBSTITUTE(AT$6,"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311))*HLOOKUP(LEFT(TRIM(AT$6),FIND("~",SUBSTITUTE(AT$6," ","~",LEN(TRIM(AT$6))-LEN(SUBSTITUTE(TRIM(AT$6)," ",""))))-1)&amp;" Total",$B$6:$BB$373,ROW($A311)-5,FALSE))</f>
        <v>0</v>
      </c>
      <c r="AU311" s="10">
        <f ca="1">IF(AU$5&lt;&gt;"",HLOOKUP(AU$5,Functionalization!$G$6:$R$373,ROW($A311)-5,FALSE),IFERROR(INDEX(AU$337:AU$373,MATCH($F311,$B$337:$B$373,0))/VLOOKUP($F311,$B$337:$BB$373,MATCH(LEFT(TRIM(AU$6),FIND("~",SUBSTITUTE(AU$6,"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311))*HLOOKUP(LEFT(TRIM(AU$6),FIND("~",SUBSTITUTE(AU$6," ","~",LEN(TRIM(AU$6))-LEN(SUBSTITUTE(TRIM(AU$6)," ",""))))-1)&amp;" Total",$B$6:$BB$373,ROW($A311)-5,FALSE))</f>
        <v>0</v>
      </c>
      <c r="AV311" s="10">
        <f ca="1">IF(AV$5&lt;&gt;"",HLOOKUP(AV$5,Functionalization!$G$6:$R$373,ROW($A311)-5,FALSE),IFERROR(INDEX(AV$337:AV$373,MATCH($F311,$B$337:$B$373,0))/VLOOKUP($F311,$B$337:$BB$373,MATCH(LEFT(TRIM(AV$6),FIND("~",SUBSTITUTE(AV$6,"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311))*HLOOKUP(LEFT(TRIM(AV$6),FIND("~",SUBSTITUTE(AV$6," ","~",LEN(TRIM(AV$6))-LEN(SUBSTITUTE(TRIM(AV$6)," ",""))))-1)&amp;" Total",$B$6:$BB$373,ROW($A311)-5,FALSE))</f>
        <v>0</v>
      </c>
      <c r="AW311" s="10">
        <f ca="1">IF(AW$5&lt;&gt;"",HLOOKUP(AW$5,Functionalization!$G$6:$R$373,ROW($A311)-5,FALSE),IFERROR(INDEX(AW$337:AW$373,MATCH($F311,$B$337:$B$373,0))/VLOOKUP($F311,$B$337:$BB$373,MATCH(LEFT(TRIM(AW$6),FIND("~",SUBSTITUTE(AW$6,"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311))*HLOOKUP(LEFT(TRIM(AW$6),FIND("~",SUBSTITUTE(AW$6," ","~",LEN(TRIM(AW$6))-LEN(SUBSTITUTE(TRIM(AW$6)," ",""))))-1)&amp;" Total",$B$6:$BB$373,ROW($A311)-5,FALSE))</f>
        <v>0</v>
      </c>
      <c r="AX311" s="10">
        <f ca="1">IF(AX$5&lt;&gt;"",HLOOKUP(AX$5,Functionalization!$G$6:$R$373,ROW($A311)-5,FALSE),IFERROR(INDEX(AX$337:AX$373,MATCH($F311,$B$337:$B$373,0))/VLOOKUP($F311,$B$337:$BB$373,MATCH(LEFT(TRIM(AX$6),FIND("~",SUBSTITUTE(AX$6,"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311))*HLOOKUP(LEFT(TRIM(AX$6),FIND("~",SUBSTITUTE(AX$6," ","~",LEN(TRIM(AX$6))-LEN(SUBSTITUTE(TRIM(AX$6)," ",""))))-1)&amp;" Total",$B$6:$BB$373,ROW($A311)-5,FALSE))</f>
        <v>0</v>
      </c>
      <c r="AY311" s="10">
        <f ca="1">IF(AY$5&lt;&gt;"",HLOOKUP(AY$5,Functionalization!$G$6:$R$373,ROW($A311)-5,FALSE),IFERROR(INDEX(AY$337:AY$373,MATCH($F311,$B$337:$B$373,0))/VLOOKUP($F311,$B$337:$BB$373,MATCH(LEFT(TRIM(AY$6),FIND("~",SUBSTITUTE(AY$6,"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311))*HLOOKUP(LEFT(TRIM(AY$6),FIND("~",SUBSTITUTE(AY$6," ","~",LEN(TRIM(AY$6))-LEN(SUBSTITUTE(TRIM(AY$6)," ",""))))-1)&amp;" Total",$B$6:$BB$373,ROW($A311)-5,FALSE))</f>
        <v>0</v>
      </c>
      <c r="AZ311" s="10">
        <f ca="1">IF(AZ$5&lt;&gt;"",HLOOKUP(AZ$5,Functionalization!$G$6:$R$373,ROW($A311)-5,FALSE),IFERROR(INDEX(AZ$337:AZ$373,MATCH($F311,$B$337:$B$373,0))/VLOOKUP($F311,$B$337:$BB$373,MATCH(LEFT(TRIM(AZ$6),FIND("~",SUBSTITUTE(AZ$6,"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311))*HLOOKUP(LEFT(TRIM(AZ$6),FIND("~",SUBSTITUTE(AZ$6," ","~",LEN(TRIM(AZ$6))-LEN(SUBSTITUTE(TRIM(AZ$6)," ",""))))-1)&amp;" Total",$B$6:$BB$373,ROW($A311)-5,FALSE))</f>
        <v>0</v>
      </c>
      <c r="BA311" s="10">
        <f ca="1">IF(BA$5&lt;&gt;"",HLOOKUP(BA$5,Functionalization!$G$6:$R$373,ROW($A311)-5,FALSE),IFERROR(INDEX(BA$337:BA$373,MATCH($F311,$B$337:$B$373,0))/VLOOKUP($F311,$B$337:$BB$373,MATCH(LEFT(TRIM(BA$6),FIND("~",SUBSTITUTE(BA$6,"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311))*HLOOKUP(LEFT(TRIM(BA$6),FIND("~",SUBSTITUTE(BA$6," ","~",LEN(TRIM(BA$6))-LEN(SUBSTITUTE(TRIM(BA$6)," ",""))))-1)&amp;" Total",$B$6:$BB$373,ROW($A311)-5,FALSE))</f>
        <v>0</v>
      </c>
      <c r="BB311" s="10">
        <f ca="1">IF(BB$5&lt;&gt;"",HLOOKUP(BB$5,Functionalization!$G$6:$R$373,ROW($A311)-5,FALSE),IFERROR(INDEX(BB$337:BB$373,MATCH($F311,$B$337:$B$373,0))/VLOOKUP($F311,$B$337:$BB$373,MATCH(LEFT(TRIM(BB$6),FIND("~",SUBSTITUTE(BB$6,"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311))*HLOOKUP(LEFT(TRIM(BB$6),FIND("~",SUBSTITUTE(BB$6," ","~",LEN(TRIM(BB$6))-LEN(SUBSTITUTE(TRIM(BB$6)," ",""))))-1)&amp;" Total",$B$6:$BB$373,ROW($A311)-5,FALSE))</f>
        <v>0</v>
      </c>
      <c r="BD311">
        <f ca="1">IFERROR(IF(SUMIF($G$6:$BB$6,BD$6&amp;" Total",$G311:$BB311)-(SUMIF($G$6:$BB$6,BD$6&amp;" "&amp;'Input-Func_Class'!$D$22,$G311:$BB311)+IFERROR(SUMIF($G$6:$BB$6,BD$6&amp;" "&amp;'Input-Func_Class'!$E$22,$G311:$BB311),SUMIF($G$6:$BB$6,BD$6&amp;" "&amp;'Input-Func_Class'!$B$24,$G311:$BB311))+SUMIF($G$6:$BB$6,BD$6&amp;" "&amp;'Input-Func_Class'!$F$22,$G311:$BB311))&lt;Check_Limit,0,1),1)</f>
        <v>0</v>
      </c>
      <c r="BE311">
        <f ca="1">IFERROR(IF(SUMIF($G$6:$BB$6,BE$6&amp;" Total",$G311:$BB311)-(SUMIF($G$6:$BB$6,BE$6&amp;" "&amp;'Input-Func_Class'!$D$22,$G311:$BB311)+IFERROR(SUMIF($G$6:$BB$6,BE$6&amp;" "&amp;'Input-Func_Class'!$E$22,$G311:$BB311),SUMIF($G$6:$BB$6,BE$6&amp;" "&amp;'Input-Func_Class'!$B$24,$G311:$BB311))+SUMIF($G$6:$BB$6,BE$6&amp;" "&amp;'Input-Func_Class'!$F$22,$G311:$BB311))&lt;Check_Limit,0,1),1)</f>
        <v>0</v>
      </c>
      <c r="BF311">
        <f ca="1">IFERROR(IF(SUMIF($G$6:$BB$6,BF$6&amp;" Total",$G311:$BB311)-(SUMIF($G$6:$BB$6,BF$6&amp;" "&amp;'Input-Func_Class'!$D$22,$G311:$BB311)+IFERROR(SUMIF($G$6:$BB$6,BF$6&amp;" "&amp;'Input-Func_Class'!$E$22,$G311:$BB311),SUMIF($G$6:$BB$6,BF$6&amp;" "&amp;'Input-Func_Class'!$B$24,$G311:$BB311))+SUMIF($G$6:$BB$6,BF$6&amp;" "&amp;'Input-Func_Class'!$F$22,$G311:$BB311))&lt;Check_Limit,0,1),1)</f>
        <v>0</v>
      </c>
      <c r="BG311">
        <f ca="1">IFERROR(IF(SUMIF($G$6:$BB$6,BG$6&amp;" Total",$G311:$BB311)-(SUMIF($G$6:$BB$6,BG$6&amp;" "&amp;'Input-Func_Class'!$D$22,$G311:$BB311)+IFERROR(SUMIF($G$6:$BB$6,BG$6&amp;" "&amp;'Input-Func_Class'!$E$22,$G311:$BB311),SUMIF($G$6:$BB$6,BG$6&amp;" "&amp;'Input-Func_Class'!$B$24,$G311:$BB311))+SUMIF($G$6:$BB$6,BG$6&amp;" "&amp;'Input-Func_Class'!$F$22,$G311:$BB311))&lt;Check_Limit,0,1),1)</f>
        <v>0</v>
      </c>
      <c r="BH311">
        <f ca="1">IFERROR(IF(SUMIF($G$6:$BB$6,BH$6&amp;" Total",$G311:$BB311)-(SUMIF($G$6:$BB$6,BH$6&amp;" "&amp;'Input-Func_Class'!$D$22,$G311:$BB311)+IFERROR(SUMIF($G$6:$BB$6,BH$6&amp;" "&amp;'Input-Func_Class'!$E$22,$G311:$BB311),SUMIF($G$6:$BB$6,BH$6&amp;" "&amp;'Input-Func_Class'!$B$24,$G311:$BB311))+SUMIF($G$6:$BB$6,BH$6&amp;" "&amp;'Input-Func_Class'!$F$22,$G311:$BB311))&lt;Check_Limit,0,1),1)</f>
        <v>0</v>
      </c>
      <c r="BI311">
        <f ca="1">IFERROR(IF(SUMIF($G$6:$BB$6,BI$6&amp;" Total",$G311:$BB311)-(SUMIF($G$6:$BB$6,BI$6&amp;" "&amp;'Input-Func_Class'!$D$22,$G311:$BB311)+IFERROR(SUMIF($G$6:$BB$6,BI$6&amp;" "&amp;'Input-Func_Class'!$E$22,$G311:$BB311),SUMIF($G$6:$BB$6,BI$6&amp;" "&amp;'Input-Func_Class'!$B$24,$G311:$BB311))+SUMIF($G$6:$BB$6,BI$6&amp;" "&amp;'Input-Func_Class'!$F$22,$G311:$BB311))&lt;Check_Limit,0,1),1)</f>
        <v>0</v>
      </c>
      <c r="BJ311">
        <f ca="1">IFERROR(IF(SUMIF($G$6:$BB$6,BJ$6&amp;" Total",$G311:$BB311)-(SUMIF($G$6:$BB$6,BJ$6&amp;" "&amp;'Input-Func_Class'!$D$22,$G311:$BB311)+IFERROR(SUMIF($G$6:$BB$6,BJ$6&amp;" "&amp;'Input-Func_Class'!$E$22,$G311:$BB311),SUMIF($G$6:$BB$6,BJ$6&amp;" "&amp;'Input-Func_Class'!$B$24,$G311:$BB311))+SUMIF($G$6:$BB$6,BJ$6&amp;" "&amp;'Input-Func_Class'!$F$22,$G311:$BB311))&lt;Check_Limit,0,1),1)</f>
        <v>0</v>
      </c>
      <c r="BK311">
        <f ca="1">IFERROR(IF(SUMIF($G$6:$BB$6,BK$6&amp;" Total",$G311:$BB311)-(SUMIF($G$6:$BB$6,BK$6&amp;" "&amp;'Input-Func_Class'!$D$22,$G311:$BB311)+IFERROR(SUMIF($G$6:$BB$6,BK$6&amp;" "&amp;'Input-Func_Class'!$E$22,$G311:$BB311),SUMIF($G$6:$BB$6,BK$6&amp;" "&amp;'Input-Func_Class'!$B$24,$G311:$BB311))+SUMIF($G$6:$BB$6,BK$6&amp;" "&amp;'Input-Func_Class'!$F$22,$G311:$BB311))&lt;Check_Limit,0,1),1)</f>
        <v>0</v>
      </c>
      <c r="BL311">
        <f ca="1">IFERROR(IF(SUMIF($G$6:$BB$6,BL$6&amp;" Total",$G311:$BB311)-(SUMIF($G$6:$BB$6,BL$6&amp;" "&amp;'Input-Func_Class'!$D$22,$G311:$BB311)+IFERROR(SUMIF($G$6:$BB$6,BL$6&amp;" "&amp;'Input-Func_Class'!$E$22,$G311:$BB311),SUMIF($G$6:$BB$6,BL$6&amp;" "&amp;'Input-Func_Class'!$B$24,$G311:$BB311))+SUMIF($G$6:$BB$6,BL$6&amp;" "&amp;'Input-Func_Class'!$F$22,$G311:$BB311))&lt;Check_Limit,0,1),1)</f>
        <v>0</v>
      </c>
      <c r="BM311">
        <f ca="1">IFERROR(IF(SUMIF($G$6:$BB$6,BM$6&amp;" Total",$G311:$BB311)-(SUMIF($G$6:$BB$6,BM$6&amp;" "&amp;'Input-Func_Class'!$D$22,$G311:$BB311)+IFERROR(SUMIF($G$6:$BB$6,BM$6&amp;" "&amp;'Input-Func_Class'!$E$22,$G311:$BB311),SUMIF($G$6:$BB$6,BM$6&amp;" "&amp;'Input-Func_Class'!$B$24,$G311:$BB311))+SUMIF($G$6:$BB$6,BM$6&amp;" "&amp;'Input-Func_Class'!$F$22,$G311:$BB311))&lt;Check_Limit,0,1),1)</f>
        <v>0</v>
      </c>
      <c r="BN311">
        <f ca="1">IFERROR(IF(SUMIF($G$6:$BB$6,BN$6&amp;" Total",$G311:$BB311)-(SUMIF($G$6:$BB$6,BN$6&amp;" "&amp;'Input-Func_Class'!$D$22,$G311:$BB311)+IFERROR(SUMIF($G$6:$BB$6,BN$6&amp;" "&amp;'Input-Func_Class'!$E$22,$G311:$BB311),SUMIF($G$6:$BB$6,BN$6&amp;" "&amp;'Input-Func_Class'!$B$24,$G311:$BB311))+SUMIF($G$6:$BB$6,BN$6&amp;" "&amp;'Input-Func_Class'!$F$22,$G311:$BB311))&lt;Check_Limit,0,1),1)</f>
        <v>0</v>
      </c>
      <c r="BO311">
        <f ca="1">IFERROR(IF(SUMIF($G$6:$BB$6,BO$6&amp;" Total",$G311:$BB311)-(SUMIF($G$6:$BB$6,BO$6&amp;" "&amp;'Input-Func_Class'!$D$22,$G311:$BB311)+IFERROR(SUMIF($G$6:$BB$6,BO$6&amp;" "&amp;'Input-Func_Class'!$E$22,$G311:$BB311),SUMIF($G$6:$BB$6,BO$6&amp;" "&amp;'Input-Func_Class'!$B$24,$G311:$BB311))+SUMIF($G$6:$BB$6,BO$6&amp;" "&amp;'Input-Func_Class'!$F$22,$G311:$BB311))&lt;Check_Limit,0,1),1)</f>
        <v>0</v>
      </c>
    </row>
    <row r="312" spans="1:67" outlineLevel="1">
      <c r="A312" s="31">
        <f>IF(ISBLANK('Input-Accounts'!A312),"",'Input-Accounts'!A312)</f>
        <v>278</v>
      </c>
      <c r="B312" s="53" t="str">
        <f>IF(ISBLANK('Input-Accounts'!B312),"",'Input-Accounts'!B312)</f>
        <v>Taxes Other Than Income Taxes - Payroll</v>
      </c>
      <c r="C312" s="31">
        <f>IF(ISBLANK('Input-Accounts'!C312),"",'Input-Accounts'!C312)</f>
        <v>408.2</v>
      </c>
      <c r="D312" s="10">
        <f>Functionalization!$D312</f>
        <v>900432.44286459521</v>
      </c>
      <c r="E312" s="10">
        <f t="shared" ca="1" si="81"/>
        <v>0</v>
      </c>
      <c r="F312" s="3" t="str">
        <f>IF($D312=0,"-",IF('Input-Accounts'!$E312&lt;&gt;0,'Input-Accounts'!$E312,'Input-Accounts'!$G312))</f>
        <v>INT_LABOR</v>
      </c>
      <c r="G312" s="10">
        <f ca="1">IF(G$5&lt;&gt;"",HLOOKUP(G$5,Functionalization!$G$6:$R$373,ROW($A312)-5,FALSE),IFERROR(INDEX(G$337:G$373,MATCH($F312,$B$337:$B$373,0))/VLOOKUP($F312,$B$337:$BB$373,MATCH(LEFT(TRIM(G$6),FIND("~",SUBSTITUTE(G$6,"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312))*HLOOKUP(LEFT(TRIM(G$6),FIND("~",SUBSTITUTE(G$6," ","~",LEN(TRIM(G$6))-LEN(SUBSTITUTE(TRIM(G$6)," ",""))))-1)&amp;" Total",$B$6:$BB$373,ROW($A312)-5,FALSE))</f>
        <v>320416.80882034189</v>
      </c>
      <c r="H312" s="10">
        <f ca="1">IF(H$5&lt;&gt;"",HLOOKUP(H$5,Functionalization!$G$6:$R$373,ROW($A312)-5,FALSE),IFERROR(INDEX(H$337:H$373,MATCH($F312,$B$337:$B$373,0))/VLOOKUP($F312,$B$337:$BB$373,MATCH(LEFT(TRIM(H$6),FIND("~",SUBSTITUTE(H$6,"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312))*HLOOKUP(LEFT(TRIM(H$6),FIND("~",SUBSTITUTE(H$6," ","~",LEN(TRIM(H$6))-LEN(SUBSTITUTE(TRIM(H$6)," ",""))))-1)&amp;" Total",$B$6:$BB$373,ROW($A312)-5,FALSE))</f>
        <v>207680.08933047092</v>
      </c>
      <c r="I312" s="10">
        <f ca="1">IF(I$5&lt;&gt;"",HLOOKUP(I$5,Functionalization!$G$6:$R$373,ROW($A312)-5,FALSE),IFERROR(INDEX(I$337:I$373,MATCH($F312,$B$337:$B$373,0))/VLOOKUP($F312,$B$337:$BB$373,MATCH(LEFT(TRIM(I$6),FIND("~",SUBSTITUTE(I$6,"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312))*HLOOKUP(LEFT(TRIM(I$6),FIND("~",SUBSTITUTE(I$6," ","~",LEN(TRIM(I$6))-LEN(SUBSTITUTE(TRIM(I$6)," ",""))))-1)&amp;" Total",$B$6:$BB$373,ROW($A312)-5,FALSE))</f>
        <v>28483.619754562864</v>
      </c>
      <c r="J312" s="10">
        <f ca="1">IF(J$5&lt;&gt;"",HLOOKUP(J$5,Functionalization!$G$6:$R$373,ROW($A312)-5,FALSE),IFERROR(INDEX(J$337:J$373,MATCH($F312,$B$337:$B$373,0))/VLOOKUP($F312,$B$337:$BB$373,MATCH(LEFT(TRIM(J$6),FIND("~",SUBSTITUTE(J$6,"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312))*HLOOKUP(LEFT(TRIM(J$6),FIND("~",SUBSTITUTE(J$6," ","~",LEN(TRIM(J$6))-LEN(SUBSTITUTE(TRIM(J$6)," ",""))))-1)&amp;" Total",$B$6:$BB$373,ROW($A312)-5,FALSE))</f>
        <v>84253.099735308031</v>
      </c>
      <c r="K312" s="10">
        <f ca="1">IF(K$5&lt;&gt;"",HLOOKUP(K$5,Functionalization!$G$6:$R$373,ROW($A312)-5,FALSE),IFERROR(INDEX(K$337:K$373,MATCH($F312,$B$337:$B$373,0))/VLOOKUP($F312,$B$337:$BB$373,MATCH(LEFT(TRIM(K$6),FIND("~",SUBSTITUTE(K$6,"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312))*HLOOKUP(LEFT(TRIM(K$6),FIND("~",SUBSTITUTE(K$6," ","~",LEN(TRIM(K$6))-LEN(SUBSTITUTE(TRIM(K$6)," ",""))))-1)&amp;" Total",$B$6:$BB$373,ROW($A312)-5,FALSE))</f>
        <v>429225.97236772795</v>
      </c>
      <c r="L312" s="10">
        <f ca="1">IF(L$5&lt;&gt;"",HLOOKUP(L$5,Functionalization!$G$6:$R$373,ROW($A312)-5,FALSE),IFERROR(INDEX(L$337:L$373,MATCH($F312,$B$337:$B$373,0))/VLOOKUP($F312,$B$337:$BB$373,MATCH(LEFT(TRIM(L$6),FIND("~",SUBSTITUTE(L$6,"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312))*HLOOKUP(LEFT(TRIM(L$6),FIND("~",SUBSTITUTE(L$6," ","~",LEN(TRIM(L$6))-LEN(SUBSTITUTE(TRIM(L$6)," ",""))))-1)&amp;" Total",$B$6:$BB$373,ROW($A312)-5,FALSE))</f>
        <v>0</v>
      </c>
      <c r="M312" s="10">
        <f ca="1">IF(M$5&lt;&gt;"",HLOOKUP(M$5,Functionalization!$G$6:$R$373,ROW($A312)-5,FALSE),IFERROR(INDEX(M$337:M$373,MATCH($F312,$B$337:$B$373,0))/VLOOKUP($F312,$B$337:$BB$373,MATCH(LEFT(TRIM(M$6),FIND("~",SUBSTITUTE(M$6,"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312))*HLOOKUP(LEFT(TRIM(M$6),FIND("~",SUBSTITUTE(M$6," ","~",LEN(TRIM(M$6))-LEN(SUBSTITUTE(TRIM(M$6)," ",""))))-1)&amp;" Total",$B$6:$BB$373,ROW($A312)-5,FALSE))</f>
        <v>0</v>
      </c>
      <c r="N312" s="10">
        <f ca="1">IF(N$5&lt;&gt;"",HLOOKUP(N$5,Functionalization!$G$6:$R$373,ROW($A312)-5,FALSE),IFERROR(INDEX(N$337:N$373,MATCH($F312,$B$337:$B$373,0))/VLOOKUP($F312,$B$337:$BB$373,MATCH(LEFT(TRIM(N$6),FIND("~",SUBSTITUTE(N$6,"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312))*HLOOKUP(LEFT(TRIM(N$6),FIND("~",SUBSTITUTE(N$6," ","~",LEN(TRIM(N$6))-LEN(SUBSTITUTE(TRIM(N$6)," ",""))))-1)&amp;" Total",$B$6:$BB$373,ROW($A312)-5,FALSE))</f>
        <v>429225.97236772795</v>
      </c>
      <c r="O312" s="10">
        <f ca="1">IF(O$5&lt;&gt;"",HLOOKUP(O$5,Functionalization!$G$6:$R$373,ROW($A312)-5,FALSE),IFERROR(INDEX(O$337:O$373,MATCH($F312,$B$337:$B$373,0))/VLOOKUP($F312,$B$337:$BB$373,MATCH(LEFT(TRIM(O$6),FIND("~",SUBSTITUTE(O$6,"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312))*HLOOKUP(LEFT(TRIM(O$6),FIND("~",SUBSTITUTE(O$6," ","~",LEN(TRIM(O$6))-LEN(SUBSTITUTE(TRIM(O$6)," ",""))))-1)&amp;" Total",$B$6:$BB$373,ROW($A312)-5,FALSE))</f>
        <v>150789.66167652549</v>
      </c>
      <c r="P312" s="10">
        <f ca="1">IF(P$5&lt;&gt;"",HLOOKUP(P$5,Functionalization!$G$6:$R$373,ROW($A312)-5,FALSE),IFERROR(INDEX(P$337:P$373,MATCH($F312,$B$337:$B$373,0))/VLOOKUP($F312,$B$337:$BB$373,MATCH(LEFT(TRIM(P$6),FIND("~",SUBSTITUTE(P$6,"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312))*HLOOKUP(LEFT(TRIM(P$6),FIND("~",SUBSTITUTE(P$6," ","~",LEN(TRIM(P$6))-LEN(SUBSTITUTE(TRIM(P$6)," ",""))))-1)&amp;" Total",$B$6:$BB$373,ROW($A312)-5,FALSE))</f>
        <v>0</v>
      </c>
      <c r="Q312" s="10">
        <f ca="1">IF(Q$5&lt;&gt;"",HLOOKUP(Q$5,Functionalization!$G$6:$R$373,ROW($A312)-5,FALSE),IFERROR(INDEX(Q$337:Q$373,MATCH($F312,$B$337:$B$373,0))/VLOOKUP($F312,$B$337:$BB$373,MATCH(LEFT(TRIM(Q$6),FIND("~",SUBSTITUTE(Q$6,"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312))*HLOOKUP(LEFT(TRIM(Q$6),FIND("~",SUBSTITUTE(Q$6," ","~",LEN(TRIM(Q$6))-LEN(SUBSTITUTE(TRIM(Q$6)," ",""))))-1)&amp;" Total",$B$6:$BB$373,ROW($A312)-5,FALSE))</f>
        <v>0</v>
      </c>
      <c r="R312" s="10">
        <f ca="1">IF(R$5&lt;&gt;"",HLOOKUP(R$5,Functionalization!$G$6:$R$373,ROW($A312)-5,FALSE),IFERROR(INDEX(R$337:R$373,MATCH($F312,$B$337:$B$373,0))/VLOOKUP($F312,$B$337:$BB$373,MATCH(LEFT(TRIM(R$6),FIND("~",SUBSTITUTE(R$6,"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312))*HLOOKUP(LEFT(TRIM(R$6),FIND("~",SUBSTITUTE(R$6," ","~",LEN(TRIM(R$6))-LEN(SUBSTITUTE(TRIM(R$6)," ",""))))-1)&amp;" Total",$B$6:$BB$373,ROW($A312)-5,FALSE))</f>
        <v>150789.66167652549</v>
      </c>
      <c r="S312" s="10">
        <f ca="1">IF(S$5&lt;&gt;"",HLOOKUP(S$5,Functionalization!$G$6:$R$373,ROW($A312)-5,FALSE),IFERROR(INDEX(S$337:S$373,MATCH($F312,$B$337:$B$373,0))/VLOOKUP($F312,$B$337:$BB$373,MATCH(LEFT(TRIM(S$6),FIND("~",SUBSTITUTE(S$6,"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312))*HLOOKUP(LEFT(TRIM(S$6),FIND("~",SUBSTITUTE(S$6," ","~",LEN(TRIM(S$6))-LEN(SUBSTITUTE(TRIM(S$6)," ",""))))-1)&amp;" Total",$B$6:$BB$373,ROW($A312)-5,FALSE))</f>
        <v>0</v>
      </c>
      <c r="T312" s="10">
        <f ca="1">IF(T$5&lt;&gt;"",HLOOKUP(T$5,Functionalization!$G$6:$R$373,ROW($A312)-5,FALSE),IFERROR(INDEX(T$337:T$373,MATCH($F312,$B$337:$B$373,0))/VLOOKUP($F312,$B$337:$BB$373,MATCH(LEFT(TRIM(T$6),FIND("~",SUBSTITUTE(T$6,"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312))*HLOOKUP(LEFT(TRIM(T$6),FIND("~",SUBSTITUTE(T$6," ","~",LEN(TRIM(T$6))-LEN(SUBSTITUTE(TRIM(T$6)," ",""))))-1)&amp;" Total",$B$6:$BB$373,ROW($A312)-5,FALSE))</f>
        <v>0</v>
      </c>
      <c r="U312" s="10">
        <f ca="1">IF(U$5&lt;&gt;"",HLOOKUP(U$5,Functionalization!$G$6:$R$373,ROW($A312)-5,FALSE),IFERROR(INDEX(U$337:U$373,MATCH($F312,$B$337:$B$373,0))/VLOOKUP($F312,$B$337:$BB$373,MATCH(LEFT(TRIM(U$6),FIND("~",SUBSTITUTE(U$6,"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312))*HLOOKUP(LEFT(TRIM(U$6),FIND("~",SUBSTITUTE(U$6," ","~",LEN(TRIM(U$6))-LEN(SUBSTITUTE(TRIM(U$6)," ",""))))-1)&amp;" Total",$B$6:$BB$373,ROW($A312)-5,FALSE))</f>
        <v>0</v>
      </c>
      <c r="V312" s="10">
        <f ca="1">IF(V$5&lt;&gt;"",HLOOKUP(V$5,Functionalization!$G$6:$R$373,ROW($A312)-5,FALSE),IFERROR(INDEX(V$337:V$373,MATCH($F312,$B$337:$B$373,0))/VLOOKUP($F312,$B$337:$BB$373,MATCH(LEFT(TRIM(V$6),FIND("~",SUBSTITUTE(V$6,"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312))*HLOOKUP(LEFT(TRIM(V$6),FIND("~",SUBSTITUTE(V$6," ","~",LEN(TRIM(V$6))-LEN(SUBSTITUTE(TRIM(V$6)," ",""))))-1)&amp;" Total",$B$6:$BB$373,ROW($A312)-5,FALSE))</f>
        <v>0</v>
      </c>
      <c r="W312" s="10">
        <f ca="1">IF(W$5&lt;&gt;"",HLOOKUP(W$5,Functionalization!$G$6:$R$373,ROW($A312)-5,FALSE),IFERROR(INDEX(W$337:W$373,MATCH($F312,$B$337:$B$373,0))/VLOOKUP($F312,$B$337:$BB$373,MATCH(LEFT(TRIM(W$6),FIND("~",SUBSTITUTE(W$6,"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312))*HLOOKUP(LEFT(TRIM(W$6),FIND("~",SUBSTITUTE(W$6," ","~",LEN(TRIM(W$6))-LEN(SUBSTITUTE(TRIM(W$6)," ",""))))-1)&amp;" Total",$B$6:$BB$373,ROW($A312)-5,FALSE))</f>
        <v>0</v>
      </c>
      <c r="X312" s="10">
        <f ca="1">IF(X$5&lt;&gt;"",HLOOKUP(X$5,Functionalization!$G$6:$R$373,ROW($A312)-5,FALSE),IFERROR(INDEX(X$337:X$373,MATCH($F312,$B$337:$B$373,0))/VLOOKUP($F312,$B$337:$BB$373,MATCH(LEFT(TRIM(X$6),FIND("~",SUBSTITUTE(X$6,"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312))*HLOOKUP(LEFT(TRIM(X$6),FIND("~",SUBSTITUTE(X$6," ","~",LEN(TRIM(X$6))-LEN(SUBSTITUTE(TRIM(X$6)," ",""))))-1)&amp;" Total",$B$6:$BB$373,ROW($A312)-5,FALSE))</f>
        <v>0</v>
      </c>
      <c r="Y312" s="10">
        <f ca="1">IF(Y$5&lt;&gt;"",HLOOKUP(Y$5,Functionalization!$G$6:$R$373,ROW($A312)-5,FALSE),IFERROR(INDEX(Y$337:Y$373,MATCH($F312,$B$337:$B$373,0))/VLOOKUP($F312,$B$337:$BB$373,MATCH(LEFT(TRIM(Y$6),FIND("~",SUBSTITUTE(Y$6,"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312))*HLOOKUP(LEFT(TRIM(Y$6),FIND("~",SUBSTITUTE(Y$6," ","~",LEN(TRIM(Y$6))-LEN(SUBSTITUTE(TRIM(Y$6)," ",""))))-1)&amp;" Total",$B$6:$BB$373,ROW($A312)-5,FALSE))</f>
        <v>0</v>
      </c>
      <c r="Z312" s="10">
        <f ca="1">IF(Z$5&lt;&gt;"",HLOOKUP(Z$5,Functionalization!$G$6:$R$373,ROW($A312)-5,FALSE),IFERROR(INDEX(Z$337:Z$373,MATCH($F312,$B$337:$B$373,0))/VLOOKUP($F312,$B$337:$BB$373,MATCH(LEFT(TRIM(Z$6),FIND("~",SUBSTITUTE(Z$6,"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312))*HLOOKUP(LEFT(TRIM(Z$6),FIND("~",SUBSTITUTE(Z$6," ","~",LEN(TRIM(Z$6))-LEN(SUBSTITUTE(TRIM(Z$6)," ",""))))-1)&amp;" Total",$B$6:$BB$373,ROW($A312)-5,FALSE))</f>
        <v>0</v>
      </c>
      <c r="AA312" s="10">
        <f ca="1">IF(AA$5&lt;&gt;"",HLOOKUP(AA$5,Functionalization!$G$6:$R$373,ROW($A312)-5,FALSE),IFERROR(INDEX(AA$337:AA$373,MATCH($F312,$B$337:$B$373,0))/VLOOKUP($F312,$B$337:$BB$373,MATCH(LEFT(TRIM(AA$6),FIND("~",SUBSTITUTE(AA$6,"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312))*HLOOKUP(LEFT(TRIM(AA$6),FIND("~",SUBSTITUTE(AA$6," ","~",LEN(TRIM(AA$6))-LEN(SUBSTITUTE(TRIM(AA$6)," ",""))))-1)&amp;" Total",$B$6:$BB$373,ROW($A312)-5,FALSE))</f>
        <v>0</v>
      </c>
      <c r="AB312" s="10">
        <f ca="1">IF(AB$5&lt;&gt;"",HLOOKUP(AB$5,Functionalization!$G$6:$R$373,ROW($A312)-5,FALSE),IFERROR(INDEX(AB$337:AB$373,MATCH($F312,$B$337:$B$373,0))/VLOOKUP($F312,$B$337:$BB$373,MATCH(LEFT(TRIM(AB$6),FIND("~",SUBSTITUTE(AB$6,"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312))*HLOOKUP(LEFT(TRIM(AB$6),FIND("~",SUBSTITUTE(AB$6," ","~",LEN(TRIM(AB$6))-LEN(SUBSTITUTE(TRIM(AB$6)," ",""))))-1)&amp;" Total",$B$6:$BB$373,ROW($A312)-5,FALSE))</f>
        <v>0</v>
      </c>
      <c r="AC312" s="10">
        <f ca="1">IF(AC$5&lt;&gt;"",HLOOKUP(AC$5,Functionalization!$G$6:$R$373,ROW($A312)-5,FALSE),IFERROR(INDEX(AC$337:AC$373,MATCH($F312,$B$337:$B$373,0))/VLOOKUP($F312,$B$337:$BB$373,MATCH(LEFT(TRIM(AC$6),FIND("~",SUBSTITUTE(AC$6,"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312))*HLOOKUP(LEFT(TRIM(AC$6),FIND("~",SUBSTITUTE(AC$6," ","~",LEN(TRIM(AC$6))-LEN(SUBSTITUTE(TRIM(AC$6)," ",""))))-1)&amp;" Total",$B$6:$BB$373,ROW($A312)-5,FALSE))</f>
        <v>0</v>
      </c>
      <c r="AD312" s="10">
        <f ca="1">IF(AD$5&lt;&gt;"",HLOOKUP(AD$5,Functionalization!$G$6:$R$373,ROW($A312)-5,FALSE),IFERROR(INDEX(AD$337:AD$373,MATCH($F312,$B$337:$B$373,0))/VLOOKUP($F312,$B$337:$BB$373,MATCH(LEFT(TRIM(AD$6),FIND("~",SUBSTITUTE(AD$6,"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312))*HLOOKUP(LEFT(TRIM(AD$6),FIND("~",SUBSTITUTE(AD$6," ","~",LEN(TRIM(AD$6))-LEN(SUBSTITUTE(TRIM(AD$6)," ",""))))-1)&amp;" Total",$B$6:$BB$373,ROW($A312)-5,FALSE))</f>
        <v>0</v>
      </c>
      <c r="AE312" s="10">
        <f ca="1">IF(AE$5&lt;&gt;"",HLOOKUP(AE$5,Functionalization!$G$6:$R$373,ROW($A312)-5,FALSE),IFERROR(INDEX(AE$337:AE$373,MATCH($F312,$B$337:$B$373,0))/VLOOKUP($F312,$B$337:$BB$373,MATCH(LEFT(TRIM(AE$6),FIND("~",SUBSTITUTE(AE$6,"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312))*HLOOKUP(LEFT(TRIM(AE$6),FIND("~",SUBSTITUTE(AE$6," ","~",LEN(TRIM(AE$6))-LEN(SUBSTITUTE(TRIM(AE$6)," ",""))))-1)&amp;" Total",$B$6:$BB$373,ROW($A312)-5,FALSE))</f>
        <v>0</v>
      </c>
      <c r="AF312" s="10">
        <f ca="1">IF(AF$5&lt;&gt;"",HLOOKUP(AF$5,Functionalization!$G$6:$R$373,ROW($A312)-5,FALSE),IFERROR(INDEX(AF$337:AF$373,MATCH($F312,$B$337:$B$373,0))/VLOOKUP($F312,$B$337:$BB$373,MATCH(LEFT(TRIM(AF$6),FIND("~",SUBSTITUTE(AF$6,"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312))*HLOOKUP(LEFT(TRIM(AF$6),FIND("~",SUBSTITUTE(AF$6," ","~",LEN(TRIM(AF$6))-LEN(SUBSTITUTE(TRIM(AF$6)," ",""))))-1)&amp;" Total",$B$6:$BB$373,ROW($A312)-5,FALSE))</f>
        <v>0</v>
      </c>
      <c r="AG312" s="10">
        <f ca="1">IF(AG$5&lt;&gt;"",HLOOKUP(AG$5,Functionalization!$G$6:$R$373,ROW($A312)-5,FALSE),IFERROR(INDEX(AG$337:AG$373,MATCH($F312,$B$337:$B$373,0))/VLOOKUP($F312,$B$337:$BB$373,MATCH(LEFT(TRIM(AG$6),FIND("~",SUBSTITUTE(AG$6,"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312))*HLOOKUP(LEFT(TRIM(AG$6),FIND("~",SUBSTITUTE(AG$6," ","~",LEN(TRIM(AG$6))-LEN(SUBSTITUTE(TRIM(AG$6)," ",""))))-1)&amp;" Total",$B$6:$BB$373,ROW($A312)-5,FALSE))</f>
        <v>0</v>
      </c>
      <c r="AH312" s="10">
        <f ca="1">IF(AH$5&lt;&gt;"",HLOOKUP(AH$5,Functionalization!$G$6:$R$373,ROW($A312)-5,FALSE),IFERROR(INDEX(AH$337:AH$373,MATCH($F312,$B$337:$B$373,0))/VLOOKUP($F312,$B$337:$BB$373,MATCH(LEFT(TRIM(AH$6),FIND("~",SUBSTITUTE(AH$6,"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312))*HLOOKUP(LEFT(TRIM(AH$6),FIND("~",SUBSTITUTE(AH$6," ","~",LEN(TRIM(AH$6))-LEN(SUBSTITUTE(TRIM(AH$6)," ",""))))-1)&amp;" Total",$B$6:$BB$373,ROW($A312)-5,FALSE))</f>
        <v>0</v>
      </c>
      <c r="AI312" s="10">
        <f ca="1">IF(AI$5&lt;&gt;"",HLOOKUP(AI$5,Functionalization!$G$6:$R$373,ROW($A312)-5,FALSE),IFERROR(INDEX(AI$337:AI$373,MATCH($F312,$B$337:$B$373,0))/VLOOKUP($F312,$B$337:$BB$373,MATCH(LEFT(TRIM(AI$6),FIND("~",SUBSTITUTE(AI$6,"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312))*HLOOKUP(LEFT(TRIM(AI$6),FIND("~",SUBSTITUTE(AI$6," ","~",LEN(TRIM(AI$6))-LEN(SUBSTITUTE(TRIM(AI$6)," ",""))))-1)&amp;" Total",$B$6:$BB$373,ROW($A312)-5,FALSE))</f>
        <v>0</v>
      </c>
      <c r="AJ312" s="10">
        <f ca="1">IF(AJ$5&lt;&gt;"",HLOOKUP(AJ$5,Functionalization!$G$6:$R$373,ROW($A312)-5,FALSE),IFERROR(INDEX(AJ$337:AJ$373,MATCH($F312,$B$337:$B$373,0))/VLOOKUP($F312,$B$337:$BB$373,MATCH(LEFT(TRIM(AJ$6),FIND("~",SUBSTITUTE(AJ$6,"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312))*HLOOKUP(LEFT(TRIM(AJ$6),FIND("~",SUBSTITUTE(AJ$6," ","~",LEN(TRIM(AJ$6))-LEN(SUBSTITUTE(TRIM(AJ$6)," ",""))))-1)&amp;" Total",$B$6:$BB$373,ROW($A312)-5,FALSE))</f>
        <v>0</v>
      </c>
      <c r="AK312" s="10">
        <f ca="1">IF(AK$5&lt;&gt;"",HLOOKUP(AK$5,Functionalization!$G$6:$R$373,ROW($A312)-5,FALSE),IFERROR(INDEX(AK$337:AK$373,MATCH($F312,$B$337:$B$373,0))/VLOOKUP($F312,$B$337:$BB$373,MATCH(LEFT(TRIM(AK$6),FIND("~",SUBSTITUTE(AK$6,"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312))*HLOOKUP(LEFT(TRIM(AK$6),FIND("~",SUBSTITUTE(AK$6," ","~",LEN(TRIM(AK$6))-LEN(SUBSTITUTE(TRIM(AK$6)," ",""))))-1)&amp;" Total",$B$6:$BB$373,ROW($A312)-5,FALSE))</f>
        <v>0</v>
      </c>
      <c r="AL312" s="10">
        <f ca="1">IF(AL$5&lt;&gt;"",HLOOKUP(AL$5,Functionalization!$G$6:$R$373,ROW($A312)-5,FALSE),IFERROR(INDEX(AL$337:AL$373,MATCH($F312,$B$337:$B$373,0))/VLOOKUP($F312,$B$337:$BB$373,MATCH(LEFT(TRIM(AL$6),FIND("~",SUBSTITUTE(AL$6,"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312))*HLOOKUP(LEFT(TRIM(AL$6),FIND("~",SUBSTITUTE(AL$6," ","~",LEN(TRIM(AL$6))-LEN(SUBSTITUTE(TRIM(AL$6)," ",""))))-1)&amp;" Total",$B$6:$BB$373,ROW($A312)-5,FALSE))</f>
        <v>0</v>
      </c>
      <c r="AM312" s="10">
        <f ca="1">IF(AM$5&lt;&gt;"",HLOOKUP(AM$5,Functionalization!$G$6:$R$373,ROW($A312)-5,FALSE),IFERROR(INDEX(AM$337:AM$373,MATCH($F312,$B$337:$B$373,0))/VLOOKUP($F312,$B$337:$BB$373,MATCH(LEFT(TRIM(AM$6),FIND("~",SUBSTITUTE(AM$6,"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312))*HLOOKUP(LEFT(TRIM(AM$6),FIND("~",SUBSTITUTE(AM$6," ","~",LEN(TRIM(AM$6))-LEN(SUBSTITUTE(TRIM(AM$6)," ",""))))-1)&amp;" Total",$B$6:$BB$373,ROW($A312)-5,FALSE))</f>
        <v>0</v>
      </c>
      <c r="AN312" s="10">
        <f ca="1">IF(AN$5&lt;&gt;"",HLOOKUP(AN$5,Functionalization!$G$6:$R$373,ROW($A312)-5,FALSE),IFERROR(INDEX(AN$337:AN$373,MATCH($F312,$B$337:$B$373,0))/VLOOKUP($F312,$B$337:$BB$373,MATCH(LEFT(TRIM(AN$6),FIND("~",SUBSTITUTE(AN$6,"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312))*HLOOKUP(LEFT(TRIM(AN$6),FIND("~",SUBSTITUTE(AN$6," ","~",LEN(TRIM(AN$6))-LEN(SUBSTITUTE(TRIM(AN$6)," ",""))))-1)&amp;" Total",$B$6:$BB$373,ROW($A312)-5,FALSE))</f>
        <v>0</v>
      </c>
      <c r="AO312" s="10">
        <f ca="1">IF(AO$5&lt;&gt;"",HLOOKUP(AO$5,Functionalization!$G$6:$R$373,ROW($A312)-5,FALSE),IFERROR(INDEX(AO$337:AO$373,MATCH($F312,$B$337:$B$373,0))/VLOOKUP($F312,$B$337:$BB$373,MATCH(LEFT(TRIM(AO$6),FIND("~",SUBSTITUTE(AO$6,"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312))*HLOOKUP(LEFT(TRIM(AO$6),FIND("~",SUBSTITUTE(AO$6," ","~",LEN(TRIM(AO$6))-LEN(SUBSTITUTE(TRIM(AO$6)," ",""))))-1)&amp;" Total",$B$6:$BB$373,ROW($A312)-5,FALSE))</f>
        <v>0</v>
      </c>
      <c r="AP312" s="10">
        <f ca="1">IF(AP$5&lt;&gt;"",HLOOKUP(AP$5,Functionalization!$G$6:$R$373,ROW($A312)-5,FALSE),IFERROR(INDEX(AP$337:AP$373,MATCH($F312,$B$337:$B$373,0))/VLOOKUP($F312,$B$337:$BB$373,MATCH(LEFT(TRIM(AP$6),FIND("~",SUBSTITUTE(AP$6,"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312))*HLOOKUP(LEFT(TRIM(AP$6),FIND("~",SUBSTITUTE(AP$6," ","~",LEN(TRIM(AP$6))-LEN(SUBSTITUTE(TRIM(AP$6)," ",""))))-1)&amp;" Total",$B$6:$BB$373,ROW($A312)-5,FALSE))</f>
        <v>0</v>
      </c>
      <c r="AQ312" s="10">
        <f ca="1">IF(AQ$5&lt;&gt;"",HLOOKUP(AQ$5,Functionalization!$G$6:$R$373,ROW($A312)-5,FALSE),IFERROR(INDEX(AQ$337:AQ$373,MATCH($F312,$B$337:$B$373,0))/VLOOKUP($F312,$B$337:$BB$373,MATCH(LEFT(TRIM(AQ$6),FIND("~",SUBSTITUTE(AQ$6,"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312))*HLOOKUP(LEFT(TRIM(AQ$6),FIND("~",SUBSTITUTE(AQ$6," ","~",LEN(TRIM(AQ$6))-LEN(SUBSTITUTE(TRIM(AQ$6)," ",""))))-1)&amp;" Total",$B$6:$BB$373,ROW($A312)-5,FALSE))</f>
        <v>0</v>
      </c>
      <c r="AR312" s="10">
        <f ca="1">IF(AR$5&lt;&gt;"",HLOOKUP(AR$5,Functionalization!$G$6:$R$373,ROW($A312)-5,FALSE),IFERROR(INDEX(AR$337:AR$373,MATCH($F312,$B$337:$B$373,0))/VLOOKUP($F312,$B$337:$BB$373,MATCH(LEFT(TRIM(AR$6),FIND("~",SUBSTITUTE(AR$6,"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312))*HLOOKUP(LEFT(TRIM(AR$6),FIND("~",SUBSTITUTE(AR$6," ","~",LEN(TRIM(AR$6))-LEN(SUBSTITUTE(TRIM(AR$6)," ",""))))-1)&amp;" Total",$B$6:$BB$373,ROW($A312)-5,FALSE))</f>
        <v>0</v>
      </c>
      <c r="AS312" s="10">
        <f ca="1">IF(AS$5&lt;&gt;"",HLOOKUP(AS$5,Functionalization!$G$6:$R$373,ROW($A312)-5,FALSE),IFERROR(INDEX(AS$337:AS$373,MATCH($F312,$B$337:$B$373,0))/VLOOKUP($F312,$B$337:$BB$373,MATCH(LEFT(TRIM(AS$6),FIND("~",SUBSTITUTE(AS$6,"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312))*HLOOKUP(LEFT(TRIM(AS$6),FIND("~",SUBSTITUTE(AS$6," ","~",LEN(TRIM(AS$6))-LEN(SUBSTITUTE(TRIM(AS$6)," ",""))))-1)&amp;" Total",$B$6:$BB$373,ROW($A312)-5,FALSE))</f>
        <v>0</v>
      </c>
      <c r="AT312" s="10">
        <f ca="1">IF(AT$5&lt;&gt;"",HLOOKUP(AT$5,Functionalization!$G$6:$R$373,ROW($A312)-5,FALSE),IFERROR(INDEX(AT$337:AT$373,MATCH($F312,$B$337:$B$373,0))/VLOOKUP($F312,$B$337:$BB$373,MATCH(LEFT(TRIM(AT$6),FIND("~",SUBSTITUTE(AT$6,"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312))*HLOOKUP(LEFT(TRIM(AT$6),FIND("~",SUBSTITUTE(AT$6," ","~",LEN(TRIM(AT$6))-LEN(SUBSTITUTE(TRIM(AT$6)," ",""))))-1)&amp;" Total",$B$6:$BB$373,ROW($A312)-5,FALSE))</f>
        <v>0</v>
      </c>
      <c r="AU312" s="10">
        <f ca="1">IF(AU$5&lt;&gt;"",HLOOKUP(AU$5,Functionalization!$G$6:$R$373,ROW($A312)-5,FALSE),IFERROR(INDEX(AU$337:AU$373,MATCH($F312,$B$337:$B$373,0))/VLOOKUP($F312,$B$337:$BB$373,MATCH(LEFT(TRIM(AU$6),FIND("~",SUBSTITUTE(AU$6,"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312))*HLOOKUP(LEFT(TRIM(AU$6),FIND("~",SUBSTITUTE(AU$6," ","~",LEN(TRIM(AU$6))-LEN(SUBSTITUTE(TRIM(AU$6)," ",""))))-1)&amp;" Total",$B$6:$BB$373,ROW($A312)-5,FALSE))</f>
        <v>0</v>
      </c>
      <c r="AV312" s="10">
        <f ca="1">IF(AV$5&lt;&gt;"",HLOOKUP(AV$5,Functionalization!$G$6:$R$373,ROW($A312)-5,FALSE),IFERROR(INDEX(AV$337:AV$373,MATCH($F312,$B$337:$B$373,0))/VLOOKUP($F312,$B$337:$BB$373,MATCH(LEFT(TRIM(AV$6),FIND("~",SUBSTITUTE(AV$6,"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312))*HLOOKUP(LEFT(TRIM(AV$6),FIND("~",SUBSTITUTE(AV$6," ","~",LEN(TRIM(AV$6))-LEN(SUBSTITUTE(TRIM(AV$6)," ",""))))-1)&amp;" Total",$B$6:$BB$373,ROW($A312)-5,FALSE))</f>
        <v>0</v>
      </c>
      <c r="AW312" s="10">
        <f ca="1">IF(AW$5&lt;&gt;"",HLOOKUP(AW$5,Functionalization!$G$6:$R$373,ROW($A312)-5,FALSE),IFERROR(INDEX(AW$337:AW$373,MATCH($F312,$B$337:$B$373,0))/VLOOKUP($F312,$B$337:$BB$373,MATCH(LEFT(TRIM(AW$6),FIND("~",SUBSTITUTE(AW$6,"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312))*HLOOKUP(LEFT(TRIM(AW$6),FIND("~",SUBSTITUTE(AW$6," ","~",LEN(TRIM(AW$6))-LEN(SUBSTITUTE(TRIM(AW$6)," ",""))))-1)&amp;" Total",$B$6:$BB$373,ROW($A312)-5,FALSE))</f>
        <v>0</v>
      </c>
      <c r="AX312" s="10">
        <f ca="1">IF(AX$5&lt;&gt;"",HLOOKUP(AX$5,Functionalization!$G$6:$R$373,ROW($A312)-5,FALSE),IFERROR(INDEX(AX$337:AX$373,MATCH($F312,$B$337:$B$373,0))/VLOOKUP($F312,$B$337:$BB$373,MATCH(LEFT(TRIM(AX$6),FIND("~",SUBSTITUTE(AX$6,"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312))*HLOOKUP(LEFT(TRIM(AX$6),FIND("~",SUBSTITUTE(AX$6," ","~",LEN(TRIM(AX$6))-LEN(SUBSTITUTE(TRIM(AX$6)," ",""))))-1)&amp;" Total",$B$6:$BB$373,ROW($A312)-5,FALSE))</f>
        <v>0</v>
      </c>
      <c r="AY312" s="10">
        <f ca="1">IF(AY$5&lt;&gt;"",HLOOKUP(AY$5,Functionalization!$G$6:$R$373,ROW($A312)-5,FALSE),IFERROR(INDEX(AY$337:AY$373,MATCH($F312,$B$337:$B$373,0))/VLOOKUP($F312,$B$337:$BB$373,MATCH(LEFT(TRIM(AY$6),FIND("~",SUBSTITUTE(AY$6,"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312))*HLOOKUP(LEFT(TRIM(AY$6),FIND("~",SUBSTITUTE(AY$6," ","~",LEN(TRIM(AY$6))-LEN(SUBSTITUTE(TRIM(AY$6)," ",""))))-1)&amp;" Total",$B$6:$BB$373,ROW($A312)-5,FALSE))</f>
        <v>0</v>
      </c>
      <c r="AZ312" s="10">
        <f ca="1">IF(AZ$5&lt;&gt;"",HLOOKUP(AZ$5,Functionalization!$G$6:$R$373,ROW($A312)-5,FALSE),IFERROR(INDEX(AZ$337:AZ$373,MATCH($F312,$B$337:$B$373,0))/VLOOKUP($F312,$B$337:$BB$373,MATCH(LEFT(TRIM(AZ$6),FIND("~",SUBSTITUTE(AZ$6,"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312))*HLOOKUP(LEFT(TRIM(AZ$6),FIND("~",SUBSTITUTE(AZ$6," ","~",LEN(TRIM(AZ$6))-LEN(SUBSTITUTE(TRIM(AZ$6)," ",""))))-1)&amp;" Total",$B$6:$BB$373,ROW($A312)-5,FALSE))</f>
        <v>0</v>
      </c>
      <c r="BA312" s="10">
        <f ca="1">IF(BA$5&lt;&gt;"",HLOOKUP(BA$5,Functionalization!$G$6:$R$373,ROW($A312)-5,FALSE),IFERROR(INDEX(BA$337:BA$373,MATCH($F312,$B$337:$B$373,0))/VLOOKUP($F312,$B$337:$BB$373,MATCH(LEFT(TRIM(BA$6),FIND("~",SUBSTITUTE(BA$6,"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312))*HLOOKUP(LEFT(TRIM(BA$6),FIND("~",SUBSTITUTE(BA$6," ","~",LEN(TRIM(BA$6))-LEN(SUBSTITUTE(TRIM(BA$6)," ",""))))-1)&amp;" Total",$B$6:$BB$373,ROW($A312)-5,FALSE))</f>
        <v>0</v>
      </c>
      <c r="BB312" s="10">
        <f ca="1">IF(BB$5&lt;&gt;"",HLOOKUP(BB$5,Functionalization!$G$6:$R$373,ROW($A312)-5,FALSE),IFERROR(INDEX(BB$337:BB$373,MATCH($F312,$B$337:$B$373,0))/VLOOKUP($F312,$B$337:$BB$373,MATCH(LEFT(TRIM(BB$6),FIND("~",SUBSTITUTE(BB$6,"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312))*HLOOKUP(LEFT(TRIM(BB$6),FIND("~",SUBSTITUTE(BB$6," ","~",LEN(TRIM(BB$6))-LEN(SUBSTITUTE(TRIM(BB$6)," ",""))))-1)&amp;" Total",$B$6:$BB$373,ROW($A312)-5,FALSE))</f>
        <v>0</v>
      </c>
      <c r="BD312">
        <f ca="1">IFERROR(IF(SUMIF($G$6:$BB$6,BD$6&amp;" Total",$G312:$BB312)-(SUMIF($G$6:$BB$6,BD$6&amp;" "&amp;'Input-Func_Class'!$D$22,$G312:$BB312)+IFERROR(SUMIF($G$6:$BB$6,BD$6&amp;" "&amp;'Input-Func_Class'!$E$22,$G312:$BB312),SUMIF($G$6:$BB$6,BD$6&amp;" "&amp;'Input-Func_Class'!$B$24,$G312:$BB312))+SUMIF($G$6:$BB$6,BD$6&amp;" "&amp;'Input-Func_Class'!$F$22,$G312:$BB312))&lt;Check_Limit,0,1),1)</f>
        <v>0</v>
      </c>
      <c r="BE312">
        <f ca="1">IFERROR(IF(SUMIF($G$6:$BB$6,BE$6&amp;" Total",$G312:$BB312)-(SUMIF($G$6:$BB$6,BE$6&amp;" "&amp;'Input-Func_Class'!$D$22,$G312:$BB312)+IFERROR(SUMIF($G$6:$BB$6,BE$6&amp;" "&amp;'Input-Func_Class'!$E$22,$G312:$BB312),SUMIF($G$6:$BB$6,BE$6&amp;" "&amp;'Input-Func_Class'!$B$24,$G312:$BB312))+SUMIF($G$6:$BB$6,BE$6&amp;" "&amp;'Input-Func_Class'!$F$22,$G312:$BB312))&lt;Check_Limit,0,1),1)</f>
        <v>0</v>
      </c>
      <c r="BF312">
        <f ca="1">IFERROR(IF(SUMIF($G$6:$BB$6,BF$6&amp;" Total",$G312:$BB312)-(SUMIF($G$6:$BB$6,BF$6&amp;" "&amp;'Input-Func_Class'!$D$22,$G312:$BB312)+IFERROR(SUMIF($G$6:$BB$6,BF$6&amp;" "&amp;'Input-Func_Class'!$E$22,$G312:$BB312),SUMIF($G$6:$BB$6,BF$6&amp;" "&amp;'Input-Func_Class'!$B$24,$G312:$BB312))+SUMIF($G$6:$BB$6,BF$6&amp;" "&amp;'Input-Func_Class'!$F$22,$G312:$BB312))&lt;Check_Limit,0,1),1)</f>
        <v>0</v>
      </c>
      <c r="BG312">
        <f ca="1">IFERROR(IF(SUMIF($G$6:$BB$6,BG$6&amp;" Total",$G312:$BB312)-(SUMIF($G$6:$BB$6,BG$6&amp;" "&amp;'Input-Func_Class'!$D$22,$G312:$BB312)+IFERROR(SUMIF($G$6:$BB$6,BG$6&amp;" "&amp;'Input-Func_Class'!$E$22,$G312:$BB312),SUMIF($G$6:$BB$6,BG$6&amp;" "&amp;'Input-Func_Class'!$B$24,$G312:$BB312))+SUMIF($G$6:$BB$6,BG$6&amp;" "&amp;'Input-Func_Class'!$F$22,$G312:$BB312))&lt;Check_Limit,0,1),1)</f>
        <v>0</v>
      </c>
      <c r="BH312">
        <f ca="1">IFERROR(IF(SUMIF($G$6:$BB$6,BH$6&amp;" Total",$G312:$BB312)-(SUMIF($G$6:$BB$6,BH$6&amp;" "&amp;'Input-Func_Class'!$D$22,$G312:$BB312)+IFERROR(SUMIF($G$6:$BB$6,BH$6&amp;" "&amp;'Input-Func_Class'!$E$22,$G312:$BB312),SUMIF($G$6:$BB$6,BH$6&amp;" "&amp;'Input-Func_Class'!$B$24,$G312:$BB312))+SUMIF($G$6:$BB$6,BH$6&amp;" "&amp;'Input-Func_Class'!$F$22,$G312:$BB312))&lt;Check_Limit,0,1),1)</f>
        <v>0</v>
      </c>
      <c r="BI312">
        <f ca="1">IFERROR(IF(SUMIF($G$6:$BB$6,BI$6&amp;" Total",$G312:$BB312)-(SUMIF($G$6:$BB$6,BI$6&amp;" "&amp;'Input-Func_Class'!$D$22,$G312:$BB312)+IFERROR(SUMIF($G$6:$BB$6,BI$6&amp;" "&amp;'Input-Func_Class'!$E$22,$G312:$BB312),SUMIF($G$6:$BB$6,BI$6&amp;" "&amp;'Input-Func_Class'!$B$24,$G312:$BB312))+SUMIF($G$6:$BB$6,BI$6&amp;" "&amp;'Input-Func_Class'!$F$22,$G312:$BB312))&lt;Check_Limit,0,1),1)</f>
        <v>0</v>
      </c>
      <c r="BJ312">
        <f ca="1">IFERROR(IF(SUMIF($G$6:$BB$6,BJ$6&amp;" Total",$G312:$BB312)-(SUMIF($G$6:$BB$6,BJ$6&amp;" "&amp;'Input-Func_Class'!$D$22,$G312:$BB312)+IFERROR(SUMIF($G$6:$BB$6,BJ$6&amp;" "&amp;'Input-Func_Class'!$E$22,$G312:$BB312),SUMIF($G$6:$BB$6,BJ$6&amp;" "&amp;'Input-Func_Class'!$B$24,$G312:$BB312))+SUMIF($G$6:$BB$6,BJ$6&amp;" "&amp;'Input-Func_Class'!$F$22,$G312:$BB312))&lt;Check_Limit,0,1),1)</f>
        <v>0</v>
      </c>
      <c r="BK312">
        <f ca="1">IFERROR(IF(SUMIF($G$6:$BB$6,BK$6&amp;" Total",$G312:$BB312)-(SUMIF($G$6:$BB$6,BK$6&amp;" "&amp;'Input-Func_Class'!$D$22,$G312:$BB312)+IFERROR(SUMIF($G$6:$BB$6,BK$6&amp;" "&amp;'Input-Func_Class'!$E$22,$G312:$BB312),SUMIF($G$6:$BB$6,BK$6&amp;" "&amp;'Input-Func_Class'!$B$24,$G312:$BB312))+SUMIF($G$6:$BB$6,BK$6&amp;" "&amp;'Input-Func_Class'!$F$22,$G312:$BB312))&lt;Check_Limit,0,1),1)</f>
        <v>0</v>
      </c>
      <c r="BL312">
        <f ca="1">IFERROR(IF(SUMIF($G$6:$BB$6,BL$6&amp;" Total",$G312:$BB312)-(SUMIF($G$6:$BB$6,BL$6&amp;" "&amp;'Input-Func_Class'!$D$22,$G312:$BB312)+IFERROR(SUMIF($G$6:$BB$6,BL$6&amp;" "&amp;'Input-Func_Class'!$E$22,$G312:$BB312),SUMIF($G$6:$BB$6,BL$6&amp;" "&amp;'Input-Func_Class'!$B$24,$G312:$BB312))+SUMIF($G$6:$BB$6,BL$6&amp;" "&amp;'Input-Func_Class'!$F$22,$G312:$BB312))&lt;Check_Limit,0,1),1)</f>
        <v>0</v>
      </c>
      <c r="BM312">
        <f ca="1">IFERROR(IF(SUMIF($G$6:$BB$6,BM$6&amp;" Total",$G312:$BB312)-(SUMIF($G$6:$BB$6,BM$6&amp;" "&amp;'Input-Func_Class'!$D$22,$G312:$BB312)+IFERROR(SUMIF($G$6:$BB$6,BM$6&amp;" "&amp;'Input-Func_Class'!$E$22,$G312:$BB312),SUMIF($G$6:$BB$6,BM$6&amp;" "&amp;'Input-Func_Class'!$B$24,$G312:$BB312))+SUMIF($G$6:$BB$6,BM$6&amp;" "&amp;'Input-Func_Class'!$F$22,$G312:$BB312))&lt;Check_Limit,0,1),1)</f>
        <v>0</v>
      </c>
      <c r="BN312">
        <f ca="1">IFERROR(IF(SUMIF($G$6:$BB$6,BN$6&amp;" Total",$G312:$BB312)-(SUMIF($G$6:$BB$6,BN$6&amp;" "&amp;'Input-Func_Class'!$D$22,$G312:$BB312)+IFERROR(SUMIF($G$6:$BB$6,BN$6&amp;" "&amp;'Input-Func_Class'!$E$22,$G312:$BB312),SUMIF($G$6:$BB$6,BN$6&amp;" "&amp;'Input-Func_Class'!$B$24,$G312:$BB312))+SUMIF($G$6:$BB$6,BN$6&amp;" "&amp;'Input-Func_Class'!$F$22,$G312:$BB312))&lt;Check_Limit,0,1),1)</f>
        <v>0</v>
      </c>
      <c r="BO312">
        <f ca="1">IFERROR(IF(SUMIF($G$6:$BB$6,BO$6&amp;" Total",$G312:$BB312)-(SUMIF($G$6:$BB$6,BO$6&amp;" "&amp;'Input-Func_Class'!$D$22,$G312:$BB312)+IFERROR(SUMIF($G$6:$BB$6,BO$6&amp;" "&amp;'Input-Func_Class'!$E$22,$G312:$BB312),SUMIF($G$6:$BB$6,BO$6&amp;" "&amp;'Input-Func_Class'!$B$24,$G312:$BB312))+SUMIF($G$6:$BB$6,BO$6&amp;" "&amp;'Input-Func_Class'!$F$22,$G312:$BB312))&lt;Check_Limit,0,1),1)</f>
        <v>0</v>
      </c>
    </row>
    <row r="313" spans="1:67" outlineLevel="1">
      <c r="A313" s="31">
        <f>IF(ISBLANK('Input-Accounts'!A313),"",'Input-Accounts'!A313)</f>
        <v>279</v>
      </c>
      <c r="B313" s="53" t="str">
        <f>IF(ISBLANK('Input-Accounts'!B313),"",'Input-Accounts'!B313)</f>
        <v>Taxes Other Than Income Taxes - Other</v>
      </c>
      <c r="C313" s="31">
        <f>IF(ISBLANK('Input-Accounts'!C313),"",'Input-Accounts'!C313)</f>
        <v>408.3</v>
      </c>
      <c r="D313" s="10">
        <f>Functionalization!$D313</f>
        <v>225600</v>
      </c>
      <c r="E313" s="10">
        <f ca="1">IFERROR(IF(D313="",0,IF(D313=0,0,IF(ABS(D313-SUM(G313,K313,O313,S313,W313,AA313,AE313,AI313,AM313,AQ313,AU313,AY313))&lt;Check_Limit,0,1))),1)</f>
        <v>0</v>
      </c>
      <c r="F313" s="3" t="str">
        <f>IF($D313=0,"-",IF('Input-Accounts'!$E313&lt;&gt;0,'Input-Accounts'!$E313,'Input-Accounts'!$G313))</f>
        <v>INT_LABOR</v>
      </c>
      <c r="G313" s="10">
        <f ca="1">IF(G$5&lt;&gt;"",HLOOKUP(G$5,Functionalization!$G$6:$R$373,ROW($A313)-5,FALSE),IFERROR(INDEX(G$337:G$373,MATCH($F313,$B$337:$B$373,0))/VLOOKUP($F313,$B$337:$BB$373,MATCH(LEFT(TRIM(G$6),FIND("~",SUBSTITUTE(G$6,"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313))*HLOOKUP(LEFT(TRIM(G$6),FIND("~",SUBSTITUTE(G$6," ","~",LEN(TRIM(G$6))-LEN(SUBSTITUTE(TRIM(G$6)," ",""))))-1)&amp;" Total",$B$6:$BB$373,ROW($A313)-5,FALSE))</f>
        <v>80279.239872678954</v>
      </c>
      <c r="H313" s="10">
        <f ca="1">IF(H$5&lt;&gt;"",HLOOKUP(H$5,Functionalization!$G$6:$R$373,ROW($A313)-5,FALSE),IFERROR(INDEX(H$337:H$373,MATCH($F313,$B$337:$B$373,0))/VLOOKUP($F313,$B$337:$BB$373,MATCH(LEFT(TRIM(H$6),FIND("~",SUBSTITUTE(H$6,"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313))*HLOOKUP(LEFT(TRIM(H$6),FIND("~",SUBSTITUTE(H$6," ","~",LEN(TRIM(H$6))-LEN(SUBSTITUTE(TRIM(H$6)," ",""))))-1)&amp;" Total",$B$6:$BB$373,ROW($A313)-5,FALSE))</f>
        <v>52033.474053755104</v>
      </c>
      <c r="I313" s="10">
        <f ca="1">IF(I$5&lt;&gt;"",HLOOKUP(I$5,Functionalization!$G$6:$R$373,ROW($A313)-5,FALSE),IFERROR(INDEX(I$337:I$373,MATCH($F313,$B$337:$B$373,0))/VLOOKUP($F313,$B$337:$BB$373,MATCH(LEFT(TRIM(I$6),FIND("~",SUBSTITUTE(I$6,"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313))*HLOOKUP(LEFT(TRIM(I$6),FIND("~",SUBSTITUTE(I$6," ","~",LEN(TRIM(I$6))-LEN(SUBSTITUTE(TRIM(I$6)," ",""))))-1)&amp;" Total",$B$6:$BB$373,ROW($A313)-5,FALSE))</f>
        <v>7136.4650036223693</v>
      </c>
      <c r="J313" s="10">
        <f ca="1">IF(J$5&lt;&gt;"",HLOOKUP(J$5,Functionalization!$G$6:$R$373,ROW($A313)-5,FALSE),IFERROR(INDEX(J$337:J$373,MATCH($F313,$B$337:$B$373,0))/VLOOKUP($F313,$B$337:$BB$373,MATCH(LEFT(TRIM(J$6),FIND("~",SUBSTITUTE(J$6,"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313))*HLOOKUP(LEFT(TRIM(J$6),FIND("~",SUBSTITUTE(J$6," ","~",LEN(TRIM(J$6))-LEN(SUBSTITUTE(TRIM(J$6)," ",""))))-1)&amp;" Total",$B$6:$BB$373,ROW($A313)-5,FALSE))</f>
        <v>21109.300815301467</v>
      </c>
      <c r="K313" s="10">
        <f ca="1">IF(K$5&lt;&gt;"",HLOOKUP(K$5,Functionalization!$G$6:$R$373,ROW($A313)-5,FALSE),IFERROR(INDEX(K$337:K$373,MATCH($F313,$B$337:$B$373,0))/VLOOKUP($F313,$B$337:$BB$373,MATCH(LEFT(TRIM(K$6),FIND("~",SUBSTITUTE(K$6,"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313))*HLOOKUP(LEFT(TRIM(K$6),FIND("~",SUBSTITUTE(K$6," ","~",LEN(TRIM(K$6))-LEN(SUBSTITUTE(TRIM(K$6)," ",""))))-1)&amp;" Total",$B$6:$BB$373,ROW($A313)-5,FALSE))</f>
        <v>107540.9711561459</v>
      </c>
      <c r="L313" s="10">
        <f ca="1">IF(L$5&lt;&gt;"",HLOOKUP(L$5,Functionalization!$G$6:$R$373,ROW($A313)-5,FALSE),IFERROR(INDEX(L$337:L$373,MATCH($F313,$B$337:$B$373,0))/VLOOKUP($F313,$B$337:$BB$373,MATCH(LEFT(TRIM(L$6),FIND("~",SUBSTITUTE(L$6,"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313))*HLOOKUP(LEFT(TRIM(L$6),FIND("~",SUBSTITUTE(L$6," ","~",LEN(TRIM(L$6))-LEN(SUBSTITUTE(TRIM(L$6)," ",""))))-1)&amp;" Total",$B$6:$BB$373,ROW($A313)-5,FALSE))</f>
        <v>0</v>
      </c>
      <c r="M313" s="10">
        <f ca="1">IF(M$5&lt;&gt;"",HLOOKUP(M$5,Functionalization!$G$6:$R$373,ROW($A313)-5,FALSE),IFERROR(INDEX(M$337:M$373,MATCH($F313,$B$337:$B$373,0))/VLOOKUP($F313,$B$337:$BB$373,MATCH(LEFT(TRIM(M$6),FIND("~",SUBSTITUTE(M$6,"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313))*HLOOKUP(LEFT(TRIM(M$6),FIND("~",SUBSTITUTE(M$6," ","~",LEN(TRIM(M$6))-LEN(SUBSTITUTE(TRIM(M$6)," ",""))))-1)&amp;" Total",$B$6:$BB$373,ROW($A313)-5,FALSE))</f>
        <v>0</v>
      </c>
      <c r="N313" s="10">
        <f ca="1">IF(N$5&lt;&gt;"",HLOOKUP(N$5,Functionalization!$G$6:$R$373,ROW($A313)-5,FALSE),IFERROR(INDEX(N$337:N$373,MATCH($F313,$B$337:$B$373,0))/VLOOKUP($F313,$B$337:$BB$373,MATCH(LEFT(TRIM(N$6),FIND("~",SUBSTITUTE(N$6,"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313))*HLOOKUP(LEFT(TRIM(N$6),FIND("~",SUBSTITUTE(N$6," ","~",LEN(TRIM(N$6))-LEN(SUBSTITUTE(TRIM(N$6)," ",""))))-1)&amp;" Total",$B$6:$BB$373,ROW($A313)-5,FALSE))</f>
        <v>107540.9711561459</v>
      </c>
      <c r="O313" s="10">
        <f ca="1">IF(O$5&lt;&gt;"",HLOOKUP(O$5,Functionalization!$G$6:$R$373,ROW($A313)-5,FALSE),IFERROR(INDEX(O$337:O$373,MATCH($F313,$B$337:$B$373,0))/VLOOKUP($F313,$B$337:$BB$373,MATCH(LEFT(TRIM(O$6),FIND("~",SUBSTITUTE(O$6,"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313))*HLOOKUP(LEFT(TRIM(O$6),FIND("~",SUBSTITUTE(O$6," ","~",LEN(TRIM(O$6))-LEN(SUBSTITUTE(TRIM(O$6)," ",""))))-1)&amp;" Total",$B$6:$BB$373,ROW($A313)-5,FALSE))</f>
        <v>37779.78897117517</v>
      </c>
      <c r="P313" s="10">
        <f ca="1">IF(P$5&lt;&gt;"",HLOOKUP(P$5,Functionalization!$G$6:$R$373,ROW($A313)-5,FALSE),IFERROR(INDEX(P$337:P$373,MATCH($F313,$B$337:$B$373,0))/VLOOKUP($F313,$B$337:$BB$373,MATCH(LEFT(TRIM(P$6),FIND("~",SUBSTITUTE(P$6,"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313))*HLOOKUP(LEFT(TRIM(P$6),FIND("~",SUBSTITUTE(P$6," ","~",LEN(TRIM(P$6))-LEN(SUBSTITUTE(TRIM(P$6)," ",""))))-1)&amp;" Total",$B$6:$BB$373,ROW($A313)-5,FALSE))</f>
        <v>0</v>
      </c>
      <c r="Q313" s="10">
        <f ca="1">IF(Q$5&lt;&gt;"",HLOOKUP(Q$5,Functionalization!$G$6:$R$373,ROW($A313)-5,FALSE),IFERROR(INDEX(Q$337:Q$373,MATCH($F313,$B$337:$B$373,0))/VLOOKUP($F313,$B$337:$BB$373,MATCH(LEFT(TRIM(Q$6),FIND("~",SUBSTITUTE(Q$6,"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313))*HLOOKUP(LEFT(TRIM(Q$6),FIND("~",SUBSTITUTE(Q$6," ","~",LEN(TRIM(Q$6))-LEN(SUBSTITUTE(TRIM(Q$6)," ",""))))-1)&amp;" Total",$B$6:$BB$373,ROW($A313)-5,FALSE))</f>
        <v>0</v>
      </c>
      <c r="R313" s="10">
        <f ca="1">IF(R$5&lt;&gt;"",HLOOKUP(R$5,Functionalization!$G$6:$R$373,ROW($A313)-5,FALSE),IFERROR(INDEX(R$337:R$373,MATCH($F313,$B$337:$B$373,0))/VLOOKUP($F313,$B$337:$BB$373,MATCH(LEFT(TRIM(R$6),FIND("~",SUBSTITUTE(R$6,"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313))*HLOOKUP(LEFT(TRIM(R$6),FIND("~",SUBSTITUTE(R$6," ","~",LEN(TRIM(R$6))-LEN(SUBSTITUTE(TRIM(R$6)," ",""))))-1)&amp;" Total",$B$6:$BB$373,ROW($A313)-5,FALSE))</f>
        <v>37779.78897117517</v>
      </c>
      <c r="S313" s="10">
        <f ca="1">IF(S$5&lt;&gt;"",HLOOKUP(S$5,Functionalization!$G$6:$R$373,ROW($A313)-5,FALSE),IFERROR(INDEX(S$337:S$373,MATCH($F313,$B$337:$B$373,0))/VLOOKUP($F313,$B$337:$BB$373,MATCH(LEFT(TRIM(S$6),FIND("~",SUBSTITUTE(S$6,"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313))*HLOOKUP(LEFT(TRIM(S$6),FIND("~",SUBSTITUTE(S$6," ","~",LEN(TRIM(S$6))-LEN(SUBSTITUTE(TRIM(S$6)," ",""))))-1)&amp;" Total",$B$6:$BB$373,ROW($A313)-5,FALSE))</f>
        <v>0</v>
      </c>
      <c r="T313" s="10">
        <f ca="1">IF(T$5&lt;&gt;"",HLOOKUP(T$5,Functionalization!$G$6:$R$373,ROW($A313)-5,FALSE),IFERROR(INDEX(T$337:T$373,MATCH($F313,$B$337:$B$373,0))/VLOOKUP($F313,$B$337:$BB$373,MATCH(LEFT(TRIM(T$6),FIND("~",SUBSTITUTE(T$6,"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313))*HLOOKUP(LEFT(TRIM(T$6),FIND("~",SUBSTITUTE(T$6," ","~",LEN(TRIM(T$6))-LEN(SUBSTITUTE(TRIM(T$6)," ",""))))-1)&amp;" Total",$B$6:$BB$373,ROW($A313)-5,FALSE))</f>
        <v>0</v>
      </c>
      <c r="U313" s="10">
        <f ca="1">IF(U$5&lt;&gt;"",HLOOKUP(U$5,Functionalization!$G$6:$R$373,ROW($A313)-5,FALSE),IFERROR(INDEX(U$337:U$373,MATCH($F313,$B$337:$B$373,0))/VLOOKUP($F313,$B$337:$BB$373,MATCH(LEFT(TRIM(U$6),FIND("~",SUBSTITUTE(U$6,"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313))*HLOOKUP(LEFT(TRIM(U$6),FIND("~",SUBSTITUTE(U$6," ","~",LEN(TRIM(U$6))-LEN(SUBSTITUTE(TRIM(U$6)," ",""))))-1)&amp;" Total",$B$6:$BB$373,ROW($A313)-5,FALSE))</f>
        <v>0</v>
      </c>
      <c r="V313" s="10">
        <f ca="1">IF(V$5&lt;&gt;"",HLOOKUP(V$5,Functionalization!$G$6:$R$373,ROW($A313)-5,FALSE),IFERROR(INDEX(V$337:V$373,MATCH($F313,$B$337:$B$373,0))/VLOOKUP($F313,$B$337:$BB$373,MATCH(LEFT(TRIM(V$6),FIND("~",SUBSTITUTE(V$6,"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313))*HLOOKUP(LEFT(TRIM(V$6),FIND("~",SUBSTITUTE(V$6," ","~",LEN(TRIM(V$6))-LEN(SUBSTITUTE(TRIM(V$6)," ",""))))-1)&amp;" Total",$B$6:$BB$373,ROW($A313)-5,FALSE))</f>
        <v>0</v>
      </c>
      <c r="W313" s="10">
        <f ca="1">IF(W$5&lt;&gt;"",HLOOKUP(W$5,Functionalization!$G$6:$R$373,ROW($A313)-5,FALSE),IFERROR(INDEX(W$337:W$373,MATCH($F313,$B$337:$B$373,0))/VLOOKUP($F313,$B$337:$BB$373,MATCH(LEFT(TRIM(W$6),FIND("~",SUBSTITUTE(W$6,"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313))*HLOOKUP(LEFT(TRIM(W$6),FIND("~",SUBSTITUTE(W$6," ","~",LEN(TRIM(W$6))-LEN(SUBSTITUTE(TRIM(W$6)," ",""))))-1)&amp;" Total",$B$6:$BB$373,ROW($A313)-5,FALSE))</f>
        <v>0</v>
      </c>
      <c r="X313" s="10">
        <f ca="1">IF(X$5&lt;&gt;"",HLOOKUP(X$5,Functionalization!$G$6:$R$373,ROW($A313)-5,FALSE),IFERROR(INDEX(X$337:X$373,MATCH($F313,$B$337:$B$373,0))/VLOOKUP($F313,$B$337:$BB$373,MATCH(LEFT(TRIM(X$6),FIND("~",SUBSTITUTE(X$6,"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313))*HLOOKUP(LEFT(TRIM(X$6),FIND("~",SUBSTITUTE(X$6," ","~",LEN(TRIM(X$6))-LEN(SUBSTITUTE(TRIM(X$6)," ",""))))-1)&amp;" Total",$B$6:$BB$373,ROW($A313)-5,FALSE))</f>
        <v>0</v>
      </c>
      <c r="Y313" s="10">
        <f ca="1">IF(Y$5&lt;&gt;"",HLOOKUP(Y$5,Functionalization!$G$6:$R$373,ROW($A313)-5,FALSE),IFERROR(INDEX(Y$337:Y$373,MATCH($F313,$B$337:$B$373,0))/VLOOKUP($F313,$B$337:$BB$373,MATCH(LEFT(TRIM(Y$6),FIND("~",SUBSTITUTE(Y$6,"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313))*HLOOKUP(LEFT(TRIM(Y$6),FIND("~",SUBSTITUTE(Y$6," ","~",LEN(TRIM(Y$6))-LEN(SUBSTITUTE(TRIM(Y$6)," ",""))))-1)&amp;" Total",$B$6:$BB$373,ROW($A313)-5,FALSE))</f>
        <v>0</v>
      </c>
      <c r="Z313" s="10">
        <f ca="1">IF(Z$5&lt;&gt;"",HLOOKUP(Z$5,Functionalization!$G$6:$R$373,ROW($A313)-5,FALSE),IFERROR(INDEX(Z$337:Z$373,MATCH($F313,$B$337:$B$373,0))/VLOOKUP($F313,$B$337:$BB$373,MATCH(LEFT(TRIM(Z$6),FIND("~",SUBSTITUTE(Z$6,"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313))*HLOOKUP(LEFT(TRIM(Z$6),FIND("~",SUBSTITUTE(Z$6," ","~",LEN(TRIM(Z$6))-LEN(SUBSTITUTE(TRIM(Z$6)," ",""))))-1)&amp;" Total",$B$6:$BB$373,ROW($A313)-5,FALSE))</f>
        <v>0</v>
      </c>
      <c r="AA313" s="10">
        <f ca="1">IF(AA$5&lt;&gt;"",HLOOKUP(AA$5,Functionalization!$G$6:$R$373,ROW($A313)-5,FALSE),IFERROR(INDEX(AA$337:AA$373,MATCH($F313,$B$337:$B$373,0))/VLOOKUP($F313,$B$337:$BB$373,MATCH(LEFT(TRIM(AA$6),FIND("~",SUBSTITUTE(AA$6,"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313))*HLOOKUP(LEFT(TRIM(AA$6),FIND("~",SUBSTITUTE(AA$6," ","~",LEN(TRIM(AA$6))-LEN(SUBSTITUTE(TRIM(AA$6)," ",""))))-1)&amp;" Total",$B$6:$BB$373,ROW($A313)-5,FALSE))</f>
        <v>0</v>
      </c>
      <c r="AB313" s="10">
        <f ca="1">IF(AB$5&lt;&gt;"",HLOOKUP(AB$5,Functionalization!$G$6:$R$373,ROW($A313)-5,FALSE),IFERROR(INDEX(AB$337:AB$373,MATCH($F313,$B$337:$B$373,0))/VLOOKUP($F313,$B$337:$BB$373,MATCH(LEFT(TRIM(AB$6),FIND("~",SUBSTITUTE(AB$6,"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313))*HLOOKUP(LEFT(TRIM(AB$6),FIND("~",SUBSTITUTE(AB$6," ","~",LEN(TRIM(AB$6))-LEN(SUBSTITUTE(TRIM(AB$6)," ",""))))-1)&amp;" Total",$B$6:$BB$373,ROW($A313)-5,FALSE))</f>
        <v>0</v>
      </c>
      <c r="AC313" s="10">
        <f ca="1">IF(AC$5&lt;&gt;"",HLOOKUP(AC$5,Functionalization!$G$6:$R$373,ROW($A313)-5,FALSE),IFERROR(INDEX(AC$337:AC$373,MATCH($F313,$B$337:$B$373,0))/VLOOKUP($F313,$B$337:$BB$373,MATCH(LEFT(TRIM(AC$6),FIND("~",SUBSTITUTE(AC$6,"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313))*HLOOKUP(LEFT(TRIM(AC$6),FIND("~",SUBSTITUTE(AC$6," ","~",LEN(TRIM(AC$6))-LEN(SUBSTITUTE(TRIM(AC$6)," ",""))))-1)&amp;" Total",$B$6:$BB$373,ROW($A313)-5,FALSE))</f>
        <v>0</v>
      </c>
      <c r="AD313" s="10">
        <f ca="1">IF(AD$5&lt;&gt;"",HLOOKUP(AD$5,Functionalization!$G$6:$R$373,ROW($A313)-5,FALSE),IFERROR(INDEX(AD$337:AD$373,MATCH($F313,$B$337:$B$373,0))/VLOOKUP($F313,$B$337:$BB$373,MATCH(LEFT(TRIM(AD$6),FIND("~",SUBSTITUTE(AD$6,"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313))*HLOOKUP(LEFT(TRIM(AD$6),FIND("~",SUBSTITUTE(AD$6," ","~",LEN(TRIM(AD$6))-LEN(SUBSTITUTE(TRIM(AD$6)," ",""))))-1)&amp;" Total",$B$6:$BB$373,ROW($A313)-5,FALSE))</f>
        <v>0</v>
      </c>
      <c r="AE313" s="10">
        <f ca="1">IF(AE$5&lt;&gt;"",HLOOKUP(AE$5,Functionalization!$G$6:$R$373,ROW($A313)-5,FALSE),IFERROR(INDEX(AE$337:AE$373,MATCH($F313,$B$337:$B$373,0))/VLOOKUP($F313,$B$337:$BB$373,MATCH(LEFT(TRIM(AE$6),FIND("~",SUBSTITUTE(AE$6,"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313))*HLOOKUP(LEFT(TRIM(AE$6),FIND("~",SUBSTITUTE(AE$6," ","~",LEN(TRIM(AE$6))-LEN(SUBSTITUTE(TRIM(AE$6)," ",""))))-1)&amp;" Total",$B$6:$BB$373,ROW($A313)-5,FALSE))</f>
        <v>0</v>
      </c>
      <c r="AF313" s="10">
        <f ca="1">IF(AF$5&lt;&gt;"",HLOOKUP(AF$5,Functionalization!$G$6:$R$373,ROW($A313)-5,FALSE),IFERROR(INDEX(AF$337:AF$373,MATCH($F313,$B$337:$B$373,0))/VLOOKUP($F313,$B$337:$BB$373,MATCH(LEFT(TRIM(AF$6),FIND("~",SUBSTITUTE(AF$6,"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313))*HLOOKUP(LEFT(TRIM(AF$6),FIND("~",SUBSTITUTE(AF$6," ","~",LEN(TRIM(AF$6))-LEN(SUBSTITUTE(TRIM(AF$6)," ",""))))-1)&amp;" Total",$B$6:$BB$373,ROW($A313)-5,FALSE))</f>
        <v>0</v>
      </c>
      <c r="AG313" s="10">
        <f ca="1">IF(AG$5&lt;&gt;"",HLOOKUP(AG$5,Functionalization!$G$6:$R$373,ROW($A313)-5,FALSE),IFERROR(INDEX(AG$337:AG$373,MATCH($F313,$B$337:$B$373,0))/VLOOKUP($F313,$B$337:$BB$373,MATCH(LEFT(TRIM(AG$6),FIND("~",SUBSTITUTE(AG$6,"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313))*HLOOKUP(LEFT(TRIM(AG$6),FIND("~",SUBSTITUTE(AG$6," ","~",LEN(TRIM(AG$6))-LEN(SUBSTITUTE(TRIM(AG$6)," ",""))))-1)&amp;" Total",$B$6:$BB$373,ROW($A313)-5,FALSE))</f>
        <v>0</v>
      </c>
      <c r="AH313" s="10">
        <f ca="1">IF(AH$5&lt;&gt;"",HLOOKUP(AH$5,Functionalization!$G$6:$R$373,ROW($A313)-5,FALSE),IFERROR(INDEX(AH$337:AH$373,MATCH($F313,$B$337:$B$373,0))/VLOOKUP($F313,$B$337:$BB$373,MATCH(LEFT(TRIM(AH$6),FIND("~",SUBSTITUTE(AH$6,"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313))*HLOOKUP(LEFT(TRIM(AH$6),FIND("~",SUBSTITUTE(AH$6," ","~",LEN(TRIM(AH$6))-LEN(SUBSTITUTE(TRIM(AH$6)," ",""))))-1)&amp;" Total",$B$6:$BB$373,ROW($A313)-5,FALSE))</f>
        <v>0</v>
      </c>
      <c r="AI313" s="10">
        <f ca="1">IF(AI$5&lt;&gt;"",HLOOKUP(AI$5,Functionalization!$G$6:$R$373,ROW($A313)-5,FALSE),IFERROR(INDEX(AI$337:AI$373,MATCH($F313,$B$337:$B$373,0))/VLOOKUP($F313,$B$337:$BB$373,MATCH(LEFT(TRIM(AI$6),FIND("~",SUBSTITUTE(AI$6,"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313))*HLOOKUP(LEFT(TRIM(AI$6),FIND("~",SUBSTITUTE(AI$6," ","~",LEN(TRIM(AI$6))-LEN(SUBSTITUTE(TRIM(AI$6)," ",""))))-1)&amp;" Total",$B$6:$BB$373,ROW($A313)-5,FALSE))</f>
        <v>0</v>
      </c>
      <c r="AJ313" s="10">
        <f ca="1">IF(AJ$5&lt;&gt;"",HLOOKUP(AJ$5,Functionalization!$G$6:$R$373,ROW($A313)-5,FALSE),IFERROR(INDEX(AJ$337:AJ$373,MATCH($F313,$B$337:$B$373,0))/VLOOKUP($F313,$B$337:$BB$373,MATCH(LEFT(TRIM(AJ$6),FIND("~",SUBSTITUTE(AJ$6,"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313))*HLOOKUP(LEFT(TRIM(AJ$6),FIND("~",SUBSTITUTE(AJ$6," ","~",LEN(TRIM(AJ$6))-LEN(SUBSTITUTE(TRIM(AJ$6)," ",""))))-1)&amp;" Total",$B$6:$BB$373,ROW($A313)-5,FALSE))</f>
        <v>0</v>
      </c>
      <c r="AK313" s="10">
        <f ca="1">IF(AK$5&lt;&gt;"",HLOOKUP(AK$5,Functionalization!$G$6:$R$373,ROW($A313)-5,FALSE),IFERROR(INDEX(AK$337:AK$373,MATCH($F313,$B$337:$B$373,0))/VLOOKUP($F313,$B$337:$BB$373,MATCH(LEFT(TRIM(AK$6),FIND("~",SUBSTITUTE(AK$6,"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313))*HLOOKUP(LEFT(TRIM(AK$6),FIND("~",SUBSTITUTE(AK$6," ","~",LEN(TRIM(AK$6))-LEN(SUBSTITUTE(TRIM(AK$6)," ",""))))-1)&amp;" Total",$B$6:$BB$373,ROW($A313)-5,FALSE))</f>
        <v>0</v>
      </c>
      <c r="AL313" s="10">
        <f ca="1">IF(AL$5&lt;&gt;"",HLOOKUP(AL$5,Functionalization!$G$6:$R$373,ROW($A313)-5,FALSE),IFERROR(INDEX(AL$337:AL$373,MATCH($F313,$B$337:$B$373,0))/VLOOKUP($F313,$B$337:$BB$373,MATCH(LEFT(TRIM(AL$6),FIND("~",SUBSTITUTE(AL$6,"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313))*HLOOKUP(LEFT(TRIM(AL$6),FIND("~",SUBSTITUTE(AL$6," ","~",LEN(TRIM(AL$6))-LEN(SUBSTITUTE(TRIM(AL$6)," ",""))))-1)&amp;" Total",$B$6:$BB$373,ROW($A313)-5,FALSE))</f>
        <v>0</v>
      </c>
      <c r="AM313" s="10">
        <f ca="1">IF(AM$5&lt;&gt;"",HLOOKUP(AM$5,Functionalization!$G$6:$R$373,ROW($A313)-5,FALSE),IFERROR(INDEX(AM$337:AM$373,MATCH($F313,$B$337:$B$373,0))/VLOOKUP($F313,$B$337:$BB$373,MATCH(LEFT(TRIM(AM$6),FIND("~",SUBSTITUTE(AM$6,"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313))*HLOOKUP(LEFT(TRIM(AM$6),FIND("~",SUBSTITUTE(AM$6," ","~",LEN(TRIM(AM$6))-LEN(SUBSTITUTE(TRIM(AM$6)," ",""))))-1)&amp;" Total",$B$6:$BB$373,ROW($A313)-5,FALSE))</f>
        <v>0</v>
      </c>
      <c r="AN313" s="10">
        <f ca="1">IF(AN$5&lt;&gt;"",HLOOKUP(AN$5,Functionalization!$G$6:$R$373,ROW($A313)-5,FALSE),IFERROR(INDEX(AN$337:AN$373,MATCH($F313,$B$337:$B$373,0))/VLOOKUP($F313,$B$337:$BB$373,MATCH(LEFT(TRIM(AN$6),FIND("~",SUBSTITUTE(AN$6,"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313))*HLOOKUP(LEFT(TRIM(AN$6),FIND("~",SUBSTITUTE(AN$6," ","~",LEN(TRIM(AN$6))-LEN(SUBSTITUTE(TRIM(AN$6)," ",""))))-1)&amp;" Total",$B$6:$BB$373,ROW($A313)-5,FALSE))</f>
        <v>0</v>
      </c>
      <c r="AO313" s="10">
        <f ca="1">IF(AO$5&lt;&gt;"",HLOOKUP(AO$5,Functionalization!$G$6:$R$373,ROW($A313)-5,FALSE),IFERROR(INDEX(AO$337:AO$373,MATCH($F313,$B$337:$B$373,0))/VLOOKUP($F313,$B$337:$BB$373,MATCH(LEFT(TRIM(AO$6),FIND("~",SUBSTITUTE(AO$6,"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313))*HLOOKUP(LEFT(TRIM(AO$6),FIND("~",SUBSTITUTE(AO$6," ","~",LEN(TRIM(AO$6))-LEN(SUBSTITUTE(TRIM(AO$6)," ",""))))-1)&amp;" Total",$B$6:$BB$373,ROW($A313)-5,FALSE))</f>
        <v>0</v>
      </c>
      <c r="AP313" s="10">
        <f ca="1">IF(AP$5&lt;&gt;"",HLOOKUP(AP$5,Functionalization!$G$6:$R$373,ROW($A313)-5,FALSE),IFERROR(INDEX(AP$337:AP$373,MATCH($F313,$B$337:$B$373,0))/VLOOKUP($F313,$B$337:$BB$373,MATCH(LEFT(TRIM(AP$6),FIND("~",SUBSTITUTE(AP$6,"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313))*HLOOKUP(LEFT(TRIM(AP$6),FIND("~",SUBSTITUTE(AP$6," ","~",LEN(TRIM(AP$6))-LEN(SUBSTITUTE(TRIM(AP$6)," ",""))))-1)&amp;" Total",$B$6:$BB$373,ROW($A313)-5,FALSE))</f>
        <v>0</v>
      </c>
      <c r="AQ313" s="10">
        <f ca="1">IF(AQ$5&lt;&gt;"",HLOOKUP(AQ$5,Functionalization!$G$6:$R$373,ROW($A313)-5,FALSE),IFERROR(INDEX(AQ$337:AQ$373,MATCH($F313,$B$337:$B$373,0))/VLOOKUP($F313,$B$337:$BB$373,MATCH(LEFT(TRIM(AQ$6),FIND("~",SUBSTITUTE(AQ$6,"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313))*HLOOKUP(LEFT(TRIM(AQ$6),FIND("~",SUBSTITUTE(AQ$6," ","~",LEN(TRIM(AQ$6))-LEN(SUBSTITUTE(TRIM(AQ$6)," ",""))))-1)&amp;" Total",$B$6:$BB$373,ROW($A313)-5,FALSE))</f>
        <v>0</v>
      </c>
      <c r="AR313" s="10">
        <f ca="1">IF(AR$5&lt;&gt;"",HLOOKUP(AR$5,Functionalization!$G$6:$R$373,ROW($A313)-5,FALSE),IFERROR(INDEX(AR$337:AR$373,MATCH($F313,$B$337:$B$373,0))/VLOOKUP($F313,$B$337:$BB$373,MATCH(LEFT(TRIM(AR$6),FIND("~",SUBSTITUTE(AR$6,"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313))*HLOOKUP(LEFT(TRIM(AR$6),FIND("~",SUBSTITUTE(AR$6," ","~",LEN(TRIM(AR$6))-LEN(SUBSTITUTE(TRIM(AR$6)," ",""))))-1)&amp;" Total",$B$6:$BB$373,ROW($A313)-5,FALSE))</f>
        <v>0</v>
      </c>
      <c r="AS313" s="10">
        <f ca="1">IF(AS$5&lt;&gt;"",HLOOKUP(AS$5,Functionalization!$G$6:$R$373,ROW($A313)-5,FALSE),IFERROR(INDEX(AS$337:AS$373,MATCH($F313,$B$337:$B$373,0))/VLOOKUP($F313,$B$337:$BB$373,MATCH(LEFT(TRIM(AS$6),FIND("~",SUBSTITUTE(AS$6,"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313))*HLOOKUP(LEFT(TRIM(AS$6),FIND("~",SUBSTITUTE(AS$6," ","~",LEN(TRIM(AS$6))-LEN(SUBSTITUTE(TRIM(AS$6)," ",""))))-1)&amp;" Total",$B$6:$BB$373,ROW($A313)-5,FALSE))</f>
        <v>0</v>
      </c>
      <c r="AT313" s="10">
        <f ca="1">IF(AT$5&lt;&gt;"",HLOOKUP(AT$5,Functionalization!$G$6:$R$373,ROW($A313)-5,FALSE),IFERROR(INDEX(AT$337:AT$373,MATCH($F313,$B$337:$B$373,0))/VLOOKUP($F313,$B$337:$BB$373,MATCH(LEFT(TRIM(AT$6),FIND("~",SUBSTITUTE(AT$6,"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313))*HLOOKUP(LEFT(TRIM(AT$6),FIND("~",SUBSTITUTE(AT$6," ","~",LEN(TRIM(AT$6))-LEN(SUBSTITUTE(TRIM(AT$6)," ",""))))-1)&amp;" Total",$B$6:$BB$373,ROW($A313)-5,FALSE))</f>
        <v>0</v>
      </c>
      <c r="AU313" s="10">
        <f ca="1">IF(AU$5&lt;&gt;"",HLOOKUP(AU$5,Functionalization!$G$6:$R$373,ROW($A313)-5,FALSE),IFERROR(INDEX(AU$337:AU$373,MATCH($F313,$B$337:$B$373,0))/VLOOKUP($F313,$B$337:$BB$373,MATCH(LEFT(TRIM(AU$6),FIND("~",SUBSTITUTE(AU$6,"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313))*HLOOKUP(LEFT(TRIM(AU$6),FIND("~",SUBSTITUTE(AU$6," ","~",LEN(TRIM(AU$6))-LEN(SUBSTITUTE(TRIM(AU$6)," ",""))))-1)&amp;" Total",$B$6:$BB$373,ROW($A313)-5,FALSE))</f>
        <v>0</v>
      </c>
      <c r="AV313" s="10">
        <f ca="1">IF(AV$5&lt;&gt;"",HLOOKUP(AV$5,Functionalization!$G$6:$R$373,ROW($A313)-5,FALSE),IFERROR(INDEX(AV$337:AV$373,MATCH($F313,$B$337:$B$373,0))/VLOOKUP($F313,$B$337:$BB$373,MATCH(LEFT(TRIM(AV$6),FIND("~",SUBSTITUTE(AV$6,"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313))*HLOOKUP(LEFT(TRIM(AV$6),FIND("~",SUBSTITUTE(AV$6," ","~",LEN(TRIM(AV$6))-LEN(SUBSTITUTE(TRIM(AV$6)," ",""))))-1)&amp;" Total",$B$6:$BB$373,ROW($A313)-5,FALSE))</f>
        <v>0</v>
      </c>
      <c r="AW313" s="10">
        <f ca="1">IF(AW$5&lt;&gt;"",HLOOKUP(AW$5,Functionalization!$G$6:$R$373,ROW($A313)-5,FALSE),IFERROR(INDEX(AW$337:AW$373,MATCH($F313,$B$337:$B$373,0))/VLOOKUP($F313,$B$337:$BB$373,MATCH(LEFT(TRIM(AW$6),FIND("~",SUBSTITUTE(AW$6,"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313))*HLOOKUP(LEFT(TRIM(AW$6),FIND("~",SUBSTITUTE(AW$6," ","~",LEN(TRIM(AW$6))-LEN(SUBSTITUTE(TRIM(AW$6)," ",""))))-1)&amp;" Total",$B$6:$BB$373,ROW($A313)-5,FALSE))</f>
        <v>0</v>
      </c>
      <c r="AX313" s="10">
        <f ca="1">IF(AX$5&lt;&gt;"",HLOOKUP(AX$5,Functionalization!$G$6:$R$373,ROW($A313)-5,FALSE),IFERROR(INDEX(AX$337:AX$373,MATCH($F313,$B$337:$B$373,0))/VLOOKUP($F313,$B$337:$BB$373,MATCH(LEFT(TRIM(AX$6),FIND("~",SUBSTITUTE(AX$6,"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313))*HLOOKUP(LEFT(TRIM(AX$6),FIND("~",SUBSTITUTE(AX$6," ","~",LEN(TRIM(AX$6))-LEN(SUBSTITUTE(TRIM(AX$6)," ",""))))-1)&amp;" Total",$B$6:$BB$373,ROW($A313)-5,FALSE))</f>
        <v>0</v>
      </c>
      <c r="AY313" s="10">
        <f ca="1">IF(AY$5&lt;&gt;"",HLOOKUP(AY$5,Functionalization!$G$6:$R$373,ROW($A313)-5,FALSE),IFERROR(INDEX(AY$337:AY$373,MATCH($F313,$B$337:$B$373,0))/VLOOKUP($F313,$B$337:$BB$373,MATCH(LEFT(TRIM(AY$6),FIND("~",SUBSTITUTE(AY$6,"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313))*HLOOKUP(LEFT(TRIM(AY$6),FIND("~",SUBSTITUTE(AY$6," ","~",LEN(TRIM(AY$6))-LEN(SUBSTITUTE(TRIM(AY$6)," ",""))))-1)&amp;" Total",$B$6:$BB$373,ROW($A313)-5,FALSE))</f>
        <v>0</v>
      </c>
      <c r="AZ313" s="10">
        <f ca="1">IF(AZ$5&lt;&gt;"",HLOOKUP(AZ$5,Functionalization!$G$6:$R$373,ROW($A313)-5,FALSE),IFERROR(INDEX(AZ$337:AZ$373,MATCH($F313,$B$337:$B$373,0))/VLOOKUP($F313,$B$337:$BB$373,MATCH(LEFT(TRIM(AZ$6),FIND("~",SUBSTITUTE(AZ$6,"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313))*HLOOKUP(LEFT(TRIM(AZ$6),FIND("~",SUBSTITUTE(AZ$6," ","~",LEN(TRIM(AZ$6))-LEN(SUBSTITUTE(TRIM(AZ$6)," ",""))))-1)&amp;" Total",$B$6:$BB$373,ROW($A313)-5,FALSE))</f>
        <v>0</v>
      </c>
      <c r="BA313" s="10">
        <f ca="1">IF(BA$5&lt;&gt;"",HLOOKUP(BA$5,Functionalization!$G$6:$R$373,ROW($A313)-5,FALSE),IFERROR(INDEX(BA$337:BA$373,MATCH($F313,$B$337:$B$373,0))/VLOOKUP($F313,$B$337:$BB$373,MATCH(LEFT(TRIM(BA$6),FIND("~",SUBSTITUTE(BA$6,"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313))*HLOOKUP(LEFT(TRIM(BA$6),FIND("~",SUBSTITUTE(BA$6," ","~",LEN(TRIM(BA$6))-LEN(SUBSTITUTE(TRIM(BA$6)," ",""))))-1)&amp;" Total",$B$6:$BB$373,ROW($A313)-5,FALSE))</f>
        <v>0</v>
      </c>
      <c r="BB313" s="10">
        <f ca="1">IF(BB$5&lt;&gt;"",HLOOKUP(BB$5,Functionalization!$G$6:$R$373,ROW($A313)-5,FALSE),IFERROR(INDEX(BB$337:BB$373,MATCH($F313,$B$337:$B$373,0))/VLOOKUP($F313,$B$337:$BB$373,MATCH(LEFT(TRIM(BB$6),FIND("~",SUBSTITUTE(BB$6,"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313))*HLOOKUP(LEFT(TRIM(BB$6),FIND("~",SUBSTITUTE(BB$6," ","~",LEN(TRIM(BB$6))-LEN(SUBSTITUTE(TRIM(BB$6)," ",""))))-1)&amp;" Total",$B$6:$BB$373,ROW($A313)-5,FALSE))</f>
        <v>0</v>
      </c>
      <c r="BD313">
        <f ca="1">IFERROR(IF(SUMIF($G$6:$BB$6,BD$6&amp;" Total",$G313:$BB313)-(SUMIF($G$6:$BB$6,BD$6&amp;" "&amp;'Input-Func_Class'!$D$22,$G313:$BB313)+IFERROR(SUMIF($G$6:$BB$6,BD$6&amp;" "&amp;'Input-Func_Class'!$E$22,$G313:$BB313),SUMIF($G$6:$BB$6,BD$6&amp;" "&amp;'Input-Func_Class'!$B$24,$G313:$BB313))+SUMIF($G$6:$BB$6,BD$6&amp;" "&amp;'Input-Func_Class'!$F$22,$G313:$BB313))&lt;Check_Limit,0,1),1)</f>
        <v>0</v>
      </c>
      <c r="BE313">
        <f ca="1">IFERROR(IF(SUMIF($G$6:$BB$6,BE$6&amp;" Total",$G313:$BB313)-(SUMIF($G$6:$BB$6,BE$6&amp;" "&amp;'Input-Func_Class'!$D$22,$G313:$BB313)+IFERROR(SUMIF($G$6:$BB$6,BE$6&amp;" "&amp;'Input-Func_Class'!$E$22,$G313:$BB313),SUMIF($G$6:$BB$6,BE$6&amp;" "&amp;'Input-Func_Class'!$B$24,$G313:$BB313))+SUMIF($G$6:$BB$6,BE$6&amp;" "&amp;'Input-Func_Class'!$F$22,$G313:$BB313))&lt;Check_Limit,0,1),1)</f>
        <v>0</v>
      </c>
      <c r="BF313">
        <f ca="1">IFERROR(IF(SUMIF($G$6:$BB$6,BF$6&amp;" Total",$G313:$BB313)-(SUMIF($G$6:$BB$6,BF$6&amp;" "&amp;'Input-Func_Class'!$D$22,$G313:$BB313)+IFERROR(SUMIF($G$6:$BB$6,BF$6&amp;" "&amp;'Input-Func_Class'!$E$22,$G313:$BB313),SUMIF($G$6:$BB$6,BF$6&amp;" "&amp;'Input-Func_Class'!$B$24,$G313:$BB313))+SUMIF($G$6:$BB$6,BF$6&amp;" "&amp;'Input-Func_Class'!$F$22,$G313:$BB313))&lt;Check_Limit,0,1),1)</f>
        <v>0</v>
      </c>
      <c r="BG313">
        <f ca="1">IFERROR(IF(SUMIF($G$6:$BB$6,BG$6&amp;" Total",$G313:$BB313)-(SUMIF($G$6:$BB$6,BG$6&amp;" "&amp;'Input-Func_Class'!$D$22,$G313:$BB313)+IFERROR(SUMIF($G$6:$BB$6,BG$6&amp;" "&amp;'Input-Func_Class'!$E$22,$G313:$BB313),SUMIF($G$6:$BB$6,BG$6&amp;" "&amp;'Input-Func_Class'!$B$24,$G313:$BB313))+SUMIF($G$6:$BB$6,BG$6&amp;" "&amp;'Input-Func_Class'!$F$22,$G313:$BB313))&lt;Check_Limit,0,1),1)</f>
        <v>0</v>
      </c>
      <c r="BH313">
        <f ca="1">IFERROR(IF(SUMIF($G$6:$BB$6,BH$6&amp;" Total",$G313:$BB313)-(SUMIF($G$6:$BB$6,BH$6&amp;" "&amp;'Input-Func_Class'!$D$22,$G313:$BB313)+IFERROR(SUMIF($G$6:$BB$6,BH$6&amp;" "&amp;'Input-Func_Class'!$E$22,$G313:$BB313),SUMIF($G$6:$BB$6,BH$6&amp;" "&amp;'Input-Func_Class'!$B$24,$G313:$BB313))+SUMIF($G$6:$BB$6,BH$6&amp;" "&amp;'Input-Func_Class'!$F$22,$G313:$BB313))&lt;Check_Limit,0,1),1)</f>
        <v>0</v>
      </c>
      <c r="BI313">
        <f ca="1">IFERROR(IF(SUMIF($G$6:$BB$6,BI$6&amp;" Total",$G313:$BB313)-(SUMIF($G$6:$BB$6,BI$6&amp;" "&amp;'Input-Func_Class'!$D$22,$G313:$BB313)+IFERROR(SUMIF($G$6:$BB$6,BI$6&amp;" "&amp;'Input-Func_Class'!$E$22,$G313:$BB313),SUMIF($G$6:$BB$6,BI$6&amp;" "&amp;'Input-Func_Class'!$B$24,$G313:$BB313))+SUMIF($G$6:$BB$6,BI$6&amp;" "&amp;'Input-Func_Class'!$F$22,$G313:$BB313))&lt;Check_Limit,0,1),1)</f>
        <v>0</v>
      </c>
      <c r="BJ313">
        <f ca="1">IFERROR(IF(SUMIF($G$6:$BB$6,BJ$6&amp;" Total",$G313:$BB313)-(SUMIF($G$6:$BB$6,BJ$6&amp;" "&amp;'Input-Func_Class'!$D$22,$G313:$BB313)+IFERROR(SUMIF($G$6:$BB$6,BJ$6&amp;" "&amp;'Input-Func_Class'!$E$22,$G313:$BB313),SUMIF($G$6:$BB$6,BJ$6&amp;" "&amp;'Input-Func_Class'!$B$24,$G313:$BB313))+SUMIF($G$6:$BB$6,BJ$6&amp;" "&amp;'Input-Func_Class'!$F$22,$G313:$BB313))&lt;Check_Limit,0,1),1)</f>
        <v>0</v>
      </c>
      <c r="BK313">
        <f ca="1">IFERROR(IF(SUMIF($G$6:$BB$6,BK$6&amp;" Total",$G313:$BB313)-(SUMIF($G$6:$BB$6,BK$6&amp;" "&amp;'Input-Func_Class'!$D$22,$G313:$BB313)+IFERROR(SUMIF($G$6:$BB$6,BK$6&amp;" "&amp;'Input-Func_Class'!$E$22,$G313:$BB313),SUMIF($G$6:$BB$6,BK$6&amp;" "&amp;'Input-Func_Class'!$B$24,$G313:$BB313))+SUMIF($G$6:$BB$6,BK$6&amp;" "&amp;'Input-Func_Class'!$F$22,$G313:$BB313))&lt;Check_Limit,0,1),1)</f>
        <v>0</v>
      </c>
      <c r="BL313">
        <f ca="1">IFERROR(IF(SUMIF($G$6:$BB$6,BL$6&amp;" Total",$G313:$BB313)-(SUMIF($G$6:$BB$6,BL$6&amp;" "&amp;'Input-Func_Class'!$D$22,$G313:$BB313)+IFERROR(SUMIF($G$6:$BB$6,BL$6&amp;" "&amp;'Input-Func_Class'!$E$22,$G313:$BB313),SUMIF($G$6:$BB$6,BL$6&amp;" "&amp;'Input-Func_Class'!$B$24,$G313:$BB313))+SUMIF($G$6:$BB$6,BL$6&amp;" "&amp;'Input-Func_Class'!$F$22,$G313:$BB313))&lt;Check_Limit,0,1),1)</f>
        <v>0</v>
      </c>
      <c r="BM313">
        <f ca="1">IFERROR(IF(SUMIF($G$6:$BB$6,BM$6&amp;" Total",$G313:$BB313)-(SUMIF($G$6:$BB$6,BM$6&amp;" "&amp;'Input-Func_Class'!$D$22,$G313:$BB313)+IFERROR(SUMIF($G$6:$BB$6,BM$6&amp;" "&amp;'Input-Func_Class'!$E$22,$G313:$BB313),SUMIF($G$6:$BB$6,BM$6&amp;" "&amp;'Input-Func_Class'!$B$24,$G313:$BB313))+SUMIF($G$6:$BB$6,BM$6&amp;" "&amp;'Input-Func_Class'!$F$22,$G313:$BB313))&lt;Check_Limit,0,1),1)</f>
        <v>0</v>
      </c>
      <c r="BN313">
        <f ca="1">IFERROR(IF(SUMIF($G$6:$BB$6,BN$6&amp;" Total",$G313:$BB313)-(SUMIF($G$6:$BB$6,BN$6&amp;" "&amp;'Input-Func_Class'!$D$22,$G313:$BB313)+IFERROR(SUMIF($G$6:$BB$6,BN$6&amp;" "&amp;'Input-Func_Class'!$E$22,$G313:$BB313),SUMIF($G$6:$BB$6,BN$6&amp;" "&amp;'Input-Func_Class'!$B$24,$G313:$BB313))+SUMIF($G$6:$BB$6,BN$6&amp;" "&amp;'Input-Func_Class'!$F$22,$G313:$BB313))&lt;Check_Limit,0,1),1)</f>
        <v>0</v>
      </c>
      <c r="BO313">
        <f ca="1">IFERROR(IF(SUMIF($G$6:$BB$6,BO$6&amp;" Total",$G313:$BB313)-(SUMIF($G$6:$BB$6,BO$6&amp;" "&amp;'Input-Func_Class'!$D$22,$G313:$BB313)+IFERROR(SUMIF($G$6:$BB$6,BO$6&amp;" "&amp;'Input-Func_Class'!$E$22,$G313:$BB313),SUMIF($G$6:$BB$6,BO$6&amp;" "&amp;'Input-Func_Class'!$B$24,$G313:$BB313))+SUMIF($G$6:$BB$6,BO$6&amp;" "&amp;'Input-Func_Class'!$F$22,$G313:$BB313))&lt;Check_Limit,0,1),1)</f>
        <v>0</v>
      </c>
    </row>
    <row r="314" spans="1:67" outlineLevel="1">
      <c r="A314" s="31">
        <f>IF(ISBLANK('Input-Accounts'!A314),"",'Input-Accounts'!A314)</f>
        <v>280</v>
      </c>
      <c r="B314" t="str">
        <f>IF(ISBLANK('Input-Accounts'!B314),"",'Input-Accounts'!B314)</f>
        <v>Subtotal - Taxes Other Than Income Taxes</v>
      </c>
      <c r="C314" s="31" t="str">
        <f>IF(ISBLANK('Input-Accounts'!C314),"",'Input-Accounts'!C314)</f>
        <v/>
      </c>
      <c r="D314" s="123">
        <f>SUBTOTAL(9,D311:D313)</f>
        <v>8577791.5395669118</v>
      </c>
      <c r="E314" s="10">
        <f t="shared" ca="1" si="81"/>
        <v>0</v>
      </c>
      <c r="G314" s="123">
        <f t="shared" ref="G314:BB314" ca="1" si="82">SUBTOTAL(9,G311:G313)</f>
        <v>5147190.2531485176</v>
      </c>
      <c r="H314" s="123">
        <f t="shared" ca="1" si="82"/>
        <v>3781487.9899867238</v>
      </c>
      <c r="I314" s="123">
        <f t="shared" ca="1" si="82"/>
        <v>35620.084758185236</v>
      </c>
      <c r="J314" s="123">
        <f t="shared" ca="1" si="82"/>
        <v>1330082.178403608</v>
      </c>
      <c r="K314" s="123">
        <f t="shared" ca="1" si="82"/>
        <v>3242031.8357706945</v>
      </c>
      <c r="L314" s="123">
        <f t="shared" ca="1" si="82"/>
        <v>0</v>
      </c>
      <c r="M314" s="123">
        <f t="shared" ca="1" si="82"/>
        <v>0</v>
      </c>
      <c r="N314" s="123">
        <f t="shared" ca="1" si="82"/>
        <v>3242031.8357706945</v>
      </c>
      <c r="O314" s="123">
        <f t="shared" ca="1" si="82"/>
        <v>188569.45064770067</v>
      </c>
      <c r="P314" s="123">
        <f t="shared" ca="1" si="82"/>
        <v>0</v>
      </c>
      <c r="Q314" s="123">
        <f t="shared" ca="1" si="82"/>
        <v>0</v>
      </c>
      <c r="R314" s="123">
        <f t="shared" ca="1" si="82"/>
        <v>188569.45064770067</v>
      </c>
      <c r="S314" s="123">
        <f t="shared" ca="1" si="82"/>
        <v>0</v>
      </c>
      <c r="T314" s="123">
        <f t="shared" ca="1" si="82"/>
        <v>0</v>
      </c>
      <c r="U314" s="123">
        <f t="shared" ca="1" si="82"/>
        <v>0</v>
      </c>
      <c r="V314" s="123">
        <f t="shared" ca="1" si="82"/>
        <v>0</v>
      </c>
      <c r="W314" s="123">
        <f t="shared" ca="1" si="82"/>
        <v>0</v>
      </c>
      <c r="X314" s="123">
        <f t="shared" ca="1" si="82"/>
        <v>0</v>
      </c>
      <c r="Y314" s="123">
        <f t="shared" ca="1" si="82"/>
        <v>0</v>
      </c>
      <c r="Z314" s="123">
        <f t="shared" ca="1" si="82"/>
        <v>0</v>
      </c>
      <c r="AA314" s="123">
        <f t="shared" ca="1" si="82"/>
        <v>0</v>
      </c>
      <c r="AB314" s="123">
        <f t="shared" ca="1" si="82"/>
        <v>0</v>
      </c>
      <c r="AC314" s="123">
        <f t="shared" ca="1" si="82"/>
        <v>0</v>
      </c>
      <c r="AD314" s="123">
        <f t="shared" ca="1" si="82"/>
        <v>0</v>
      </c>
      <c r="AE314" s="123">
        <f t="shared" ca="1" si="82"/>
        <v>0</v>
      </c>
      <c r="AF314" s="123">
        <f t="shared" ca="1" si="82"/>
        <v>0</v>
      </c>
      <c r="AG314" s="123">
        <f t="shared" ca="1" si="82"/>
        <v>0</v>
      </c>
      <c r="AH314" s="123">
        <f t="shared" ca="1" si="82"/>
        <v>0</v>
      </c>
      <c r="AI314" s="123">
        <f t="shared" ca="1" si="82"/>
        <v>0</v>
      </c>
      <c r="AJ314" s="123">
        <f t="shared" ca="1" si="82"/>
        <v>0</v>
      </c>
      <c r="AK314" s="123">
        <f t="shared" ca="1" si="82"/>
        <v>0</v>
      </c>
      <c r="AL314" s="123">
        <f t="shared" ca="1" si="82"/>
        <v>0</v>
      </c>
      <c r="AM314" s="123">
        <f t="shared" ca="1" si="82"/>
        <v>0</v>
      </c>
      <c r="AN314" s="123">
        <f t="shared" ca="1" si="82"/>
        <v>0</v>
      </c>
      <c r="AO314" s="123">
        <f t="shared" ca="1" si="82"/>
        <v>0</v>
      </c>
      <c r="AP314" s="123">
        <f t="shared" ca="1" si="82"/>
        <v>0</v>
      </c>
      <c r="AQ314" s="123">
        <f t="shared" ca="1" si="82"/>
        <v>0</v>
      </c>
      <c r="AR314" s="123">
        <f t="shared" ca="1" si="82"/>
        <v>0</v>
      </c>
      <c r="AS314" s="123">
        <f t="shared" ca="1" si="82"/>
        <v>0</v>
      </c>
      <c r="AT314" s="123">
        <f t="shared" ca="1" si="82"/>
        <v>0</v>
      </c>
      <c r="AU314" s="123">
        <f t="shared" ca="1" si="82"/>
        <v>0</v>
      </c>
      <c r="AV314" s="123">
        <f t="shared" ca="1" si="82"/>
        <v>0</v>
      </c>
      <c r="AW314" s="123">
        <f t="shared" ca="1" si="82"/>
        <v>0</v>
      </c>
      <c r="AX314" s="123">
        <f t="shared" ca="1" si="82"/>
        <v>0</v>
      </c>
      <c r="AY314" s="123">
        <f t="shared" ca="1" si="82"/>
        <v>0</v>
      </c>
      <c r="AZ314" s="123">
        <f t="shared" ca="1" si="82"/>
        <v>0</v>
      </c>
      <c r="BA314" s="123">
        <f t="shared" ca="1" si="82"/>
        <v>0</v>
      </c>
      <c r="BB314" s="123">
        <f t="shared" ca="1" si="82"/>
        <v>0</v>
      </c>
      <c r="BD314">
        <f ca="1">IFERROR(IF(SUMIF($G$6:$BB$6,BD$6&amp;" Total",$G314:$BB314)-(SUMIF($G$6:$BB$6,BD$6&amp;" "&amp;'Input-Func_Class'!$D$22,$G314:$BB314)+IFERROR(SUMIF($G$6:$BB$6,BD$6&amp;" "&amp;'Input-Func_Class'!$E$22,$G314:$BB314),SUMIF($G$6:$BB$6,BD$6&amp;" "&amp;'Input-Func_Class'!$B$24,$G314:$BB314))+SUMIF($G$6:$BB$6,BD$6&amp;" "&amp;'Input-Func_Class'!$F$22,$G314:$BB314))&lt;Check_Limit,0,1),1)</f>
        <v>0</v>
      </c>
      <c r="BE314">
        <f ca="1">IFERROR(IF(SUMIF($G$6:$BB$6,BE$6&amp;" Total",$G314:$BB314)-(SUMIF($G$6:$BB$6,BE$6&amp;" "&amp;'Input-Func_Class'!$D$22,$G314:$BB314)+IFERROR(SUMIF($G$6:$BB$6,BE$6&amp;" "&amp;'Input-Func_Class'!$E$22,$G314:$BB314),SUMIF($G$6:$BB$6,BE$6&amp;" "&amp;'Input-Func_Class'!$B$24,$G314:$BB314))+SUMIF($G$6:$BB$6,BE$6&amp;" "&amp;'Input-Func_Class'!$F$22,$G314:$BB314))&lt;Check_Limit,0,1),1)</f>
        <v>0</v>
      </c>
      <c r="BF314">
        <f ca="1">IFERROR(IF(SUMIF($G$6:$BB$6,BF$6&amp;" Total",$G314:$BB314)-(SUMIF($G$6:$BB$6,BF$6&amp;" "&amp;'Input-Func_Class'!$D$22,$G314:$BB314)+IFERROR(SUMIF($G$6:$BB$6,BF$6&amp;" "&amp;'Input-Func_Class'!$E$22,$G314:$BB314),SUMIF($G$6:$BB$6,BF$6&amp;" "&amp;'Input-Func_Class'!$B$24,$G314:$BB314))+SUMIF($G$6:$BB$6,BF$6&amp;" "&amp;'Input-Func_Class'!$F$22,$G314:$BB314))&lt;Check_Limit,0,1),1)</f>
        <v>0</v>
      </c>
      <c r="BG314">
        <f ca="1">IFERROR(IF(SUMIF($G$6:$BB$6,BG$6&amp;" Total",$G314:$BB314)-(SUMIF($G$6:$BB$6,BG$6&amp;" "&amp;'Input-Func_Class'!$D$22,$G314:$BB314)+IFERROR(SUMIF($G$6:$BB$6,BG$6&amp;" "&amp;'Input-Func_Class'!$E$22,$G314:$BB314),SUMIF($G$6:$BB$6,BG$6&amp;" "&amp;'Input-Func_Class'!$B$24,$G314:$BB314))+SUMIF($G$6:$BB$6,BG$6&amp;" "&amp;'Input-Func_Class'!$F$22,$G314:$BB314))&lt;Check_Limit,0,1),1)</f>
        <v>0</v>
      </c>
      <c r="BH314">
        <f ca="1">IFERROR(IF(SUMIF($G$6:$BB$6,BH$6&amp;" Total",$G314:$BB314)-(SUMIF($G$6:$BB$6,BH$6&amp;" "&amp;'Input-Func_Class'!$D$22,$G314:$BB314)+IFERROR(SUMIF($G$6:$BB$6,BH$6&amp;" "&amp;'Input-Func_Class'!$E$22,$G314:$BB314),SUMIF($G$6:$BB$6,BH$6&amp;" "&amp;'Input-Func_Class'!$B$24,$G314:$BB314))+SUMIF($G$6:$BB$6,BH$6&amp;" "&amp;'Input-Func_Class'!$F$22,$G314:$BB314))&lt;Check_Limit,0,1),1)</f>
        <v>0</v>
      </c>
      <c r="BI314">
        <f ca="1">IFERROR(IF(SUMIF($G$6:$BB$6,BI$6&amp;" Total",$G314:$BB314)-(SUMIF($G$6:$BB$6,BI$6&amp;" "&amp;'Input-Func_Class'!$D$22,$G314:$BB314)+IFERROR(SUMIF($G$6:$BB$6,BI$6&amp;" "&amp;'Input-Func_Class'!$E$22,$G314:$BB314),SUMIF($G$6:$BB$6,BI$6&amp;" "&amp;'Input-Func_Class'!$B$24,$G314:$BB314))+SUMIF($G$6:$BB$6,BI$6&amp;" "&amp;'Input-Func_Class'!$F$22,$G314:$BB314))&lt;Check_Limit,0,1),1)</f>
        <v>0</v>
      </c>
      <c r="BJ314">
        <f ca="1">IFERROR(IF(SUMIF($G$6:$BB$6,BJ$6&amp;" Total",$G314:$BB314)-(SUMIF($G$6:$BB$6,BJ$6&amp;" "&amp;'Input-Func_Class'!$D$22,$G314:$BB314)+IFERROR(SUMIF($G$6:$BB$6,BJ$6&amp;" "&amp;'Input-Func_Class'!$E$22,$G314:$BB314),SUMIF($G$6:$BB$6,BJ$6&amp;" "&amp;'Input-Func_Class'!$B$24,$G314:$BB314))+SUMIF($G$6:$BB$6,BJ$6&amp;" "&amp;'Input-Func_Class'!$F$22,$G314:$BB314))&lt;Check_Limit,0,1),1)</f>
        <v>0</v>
      </c>
      <c r="BK314">
        <f ca="1">IFERROR(IF(SUMIF($G$6:$BB$6,BK$6&amp;" Total",$G314:$BB314)-(SUMIF($G$6:$BB$6,BK$6&amp;" "&amp;'Input-Func_Class'!$D$22,$G314:$BB314)+IFERROR(SUMIF($G$6:$BB$6,BK$6&amp;" "&amp;'Input-Func_Class'!$E$22,$G314:$BB314),SUMIF($G$6:$BB$6,BK$6&amp;" "&amp;'Input-Func_Class'!$B$24,$G314:$BB314))+SUMIF($G$6:$BB$6,BK$6&amp;" "&amp;'Input-Func_Class'!$F$22,$G314:$BB314))&lt;Check_Limit,0,1),1)</f>
        <v>0</v>
      </c>
      <c r="BL314">
        <f ca="1">IFERROR(IF(SUMIF($G$6:$BB$6,BL$6&amp;" Total",$G314:$BB314)-(SUMIF($G$6:$BB$6,BL$6&amp;" "&amp;'Input-Func_Class'!$D$22,$G314:$BB314)+IFERROR(SUMIF($G$6:$BB$6,BL$6&amp;" "&amp;'Input-Func_Class'!$E$22,$G314:$BB314),SUMIF($G$6:$BB$6,BL$6&amp;" "&amp;'Input-Func_Class'!$B$24,$G314:$BB314))+SUMIF($G$6:$BB$6,BL$6&amp;" "&amp;'Input-Func_Class'!$F$22,$G314:$BB314))&lt;Check_Limit,0,1),1)</f>
        <v>0</v>
      </c>
      <c r="BM314">
        <f ca="1">IFERROR(IF(SUMIF($G$6:$BB$6,BM$6&amp;" Total",$G314:$BB314)-(SUMIF($G$6:$BB$6,BM$6&amp;" "&amp;'Input-Func_Class'!$D$22,$G314:$BB314)+IFERROR(SUMIF($G$6:$BB$6,BM$6&amp;" "&amp;'Input-Func_Class'!$E$22,$G314:$BB314),SUMIF($G$6:$BB$6,BM$6&amp;" "&amp;'Input-Func_Class'!$B$24,$G314:$BB314))+SUMIF($G$6:$BB$6,BM$6&amp;" "&amp;'Input-Func_Class'!$F$22,$G314:$BB314))&lt;Check_Limit,0,1),1)</f>
        <v>0</v>
      </c>
      <c r="BN314">
        <f ca="1">IFERROR(IF(SUMIF($G$6:$BB$6,BN$6&amp;" Total",$G314:$BB314)-(SUMIF($G$6:$BB$6,BN$6&amp;" "&amp;'Input-Func_Class'!$D$22,$G314:$BB314)+IFERROR(SUMIF($G$6:$BB$6,BN$6&amp;" "&amp;'Input-Func_Class'!$E$22,$G314:$BB314),SUMIF($G$6:$BB$6,BN$6&amp;" "&amp;'Input-Func_Class'!$B$24,$G314:$BB314))+SUMIF($G$6:$BB$6,BN$6&amp;" "&amp;'Input-Func_Class'!$F$22,$G314:$BB314))&lt;Check_Limit,0,1),1)</f>
        <v>0</v>
      </c>
      <c r="BO314">
        <f ca="1">IFERROR(IF(SUMIF($G$6:$BB$6,BO$6&amp;" Total",$G314:$BB314)-(SUMIF($G$6:$BB$6,BO$6&amp;" "&amp;'Input-Func_Class'!$D$22,$G314:$BB314)+IFERROR(SUMIF($G$6:$BB$6,BO$6&amp;" "&amp;'Input-Func_Class'!$E$22,$G314:$BB314),SUMIF($G$6:$BB$6,BO$6&amp;" "&amp;'Input-Func_Class'!$B$24,$G314:$BB314))+SUMIF($G$6:$BB$6,BO$6&amp;" "&amp;'Input-Func_Class'!$F$22,$G314:$BB314))&lt;Check_Limit,0,1),1)</f>
        <v>0</v>
      </c>
    </row>
    <row r="315" spans="1:67" outlineLevel="1">
      <c r="A315" s="31" t="str">
        <f>IF(ISBLANK('Input-Accounts'!A315),"",'Input-Accounts'!A315)</f>
        <v/>
      </c>
      <c r="B315" s="6" t="str">
        <f>IF(ISBLANK('Input-Accounts'!B315),"",'Input-Accounts'!B315)</f>
        <v/>
      </c>
      <c r="C315" s="31" t="str">
        <f>IF(ISBLANK('Input-Accounts'!C315),"",'Input-Accounts'!C315)</f>
        <v/>
      </c>
      <c r="D315" s="10"/>
      <c r="E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/>
      <c r="AB315" s="10"/>
      <c r="AC315" s="10"/>
      <c r="AD315" s="10"/>
      <c r="AE315" s="10"/>
      <c r="AF315" s="10"/>
      <c r="AG315" s="10"/>
      <c r="AH315" s="10"/>
      <c r="AI315" s="10"/>
      <c r="AJ315" s="10"/>
      <c r="AK315" s="10"/>
      <c r="AL315" s="10"/>
      <c r="AM315" s="10"/>
      <c r="AN315" s="10"/>
      <c r="AO315" s="10"/>
      <c r="AP315" s="10"/>
      <c r="AQ315" s="10"/>
      <c r="AR315" s="10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D315">
        <f>IFERROR(IF(SUMIF($G$6:$BB$6,BD$6&amp;" Total",$G315:$BB315)-(SUMIF($G$6:$BB$6,BD$6&amp;" "&amp;'Input-Func_Class'!$D$22,$G315:$BB315)+IFERROR(SUMIF($G$6:$BB$6,BD$6&amp;" "&amp;'Input-Func_Class'!$E$22,$G315:$BB315),SUMIF($G$6:$BB$6,BD$6&amp;" "&amp;'Input-Func_Class'!$B$24,$G315:$BB315))+SUMIF($G$6:$BB$6,BD$6&amp;" "&amp;'Input-Func_Class'!$F$22,$G315:$BB315))&lt;Check_Limit,0,1),1)</f>
        <v>0</v>
      </c>
      <c r="BE315">
        <f>IFERROR(IF(SUMIF($G$6:$BB$6,BE$6&amp;" Total",$G315:$BB315)-(SUMIF($G$6:$BB$6,BE$6&amp;" "&amp;'Input-Func_Class'!$D$22,$G315:$BB315)+IFERROR(SUMIF($G$6:$BB$6,BE$6&amp;" "&amp;'Input-Func_Class'!$E$22,$G315:$BB315),SUMIF($G$6:$BB$6,BE$6&amp;" "&amp;'Input-Func_Class'!$B$24,$G315:$BB315))+SUMIF($G$6:$BB$6,BE$6&amp;" "&amp;'Input-Func_Class'!$F$22,$G315:$BB315))&lt;Check_Limit,0,1),1)</f>
        <v>0</v>
      </c>
      <c r="BF315">
        <f>IFERROR(IF(SUMIF($G$6:$BB$6,BF$6&amp;" Total",$G315:$BB315)-(SUMIF($G$6:$BB$6,BF$6&amp;" "&amp;'Input-Func_Class'!$D$22,$G315:$BB315)+IFERROR(SUMIF($G$6:$BB$6,BF$6&amp;" "&amp;'Input-Func_Class'!$E$22,$G315:$BB315),SUMIF($G$6:$BB$6,BF$6&amp;" "&amp;'Input-Func_Class'!$B$24,$G315:$BB315))+SUMIF($G$6:$BB$6,BF$6&amp;" "&amp;'Input-Func_Class'!$F$22,$G315:$BB315))&lt;Check_Limit,0,1),1)</f>
        <v>0</v>
      </c>
      <c r="BG315">
        <f>IFERROR(IF(SUMIF($G$6:$BB$6,BG$6&amp;" Total",$G315:$BB315)-(SUMIF($G$6:$BB$6,BG$6&amp;" "&amp;'Input-Func_Class'!$D$22,$G315:$BB315)+IFERROR(SUMIF($G$6:$BB$6,BG$6&amp;" "&amp;'Input-Func_Class'!$E$22,$G315:$BB315),SUMIF($G$6:$BB$6,BG$6&amp;" "&amp;'Input-Func_Class'!$B$24,$G315:$BB315))+SUMIF($G$6:$BB$6,BG$6&amp;" "&amp;'Input-Func_Class'!$F$22,$G315:$BB315))&lt;Check_Limit,0,1),1)</f>
        <v>0</v>
      </c>
      <c r="BH315">
        <f>IFERROR(IF(SUMIF($G$6:$BB$6,BH$6&amp;" Total",$G315:$BB315)-(SUMIF($G$6:$BB$6,BH$6&amp;" "&amp;'Input-Func_Class'!$D$22,$G315:$BB315)+IFERROR(SUMIF($G$6:$BB$6,BH$6&amp;" "&amp;'Input-Func_Class'!$E$22,$G315:$BB315),SUMIF($G$6:$BB$6,BH$6&amp;" "&amp;'Input-Func_Class'!$B$24,$G315:$BB315))+SUMIF($G$6:$BB$6,BH$6&amp;" "&amp;'Input-Func_Class'!$F$22,$G315:$BB315))&lt;Check_Limit,0,1),1)</f>
        <v>0</v>
      </c>
      <c r="BI315">
        <f>IFERROR(IF(SUMIF($G$6:$BB$6,BI$6&amp;" Total",$G315:$BB315)-(SUMIF($G$6:$BB$6,BI$6&amp;" "&amp;'Input-Func_Class'!$D$22,$G315:$BB315)+IFERROR(SUMIF($G$6:$BB$6,BI$6&amp;" "&amp;'Input-Func_Class'!$E$22,$G315:$BB315),SUMIF($G$6:$BB$6,BI$6&amp;" "&amp;'Input-Func_Class'!$B$24,$G315:$BB315))+SUMIF($G$6:$BB$6,BI$6&amp;" "&amp;'Input-Func_Class'!$F$22,$G315:$BB315))&lt;Check_Limit,0,1),1)</f>
        <v>0</v>
      </c>
      <c r="BJ315">
        <f>IFERROR(IF(SUMIF($G$6:$BB$6,BJ$6&amp;" Total",$G315:$BB315)-(SUMIF($G$6:$BB$6,BJ$6&amp;" "&amp;'Input-Func_Class'!$D$22,$G315:$BB315)+IFERROR(SUMIF($G$6:$BB$6,BJ$6&amp;" "&amp;'Input-Func_Class'!$E$22,$G315:$BB315),SUMIF($G$6:$BB$6,BJ$6&amp;" "&amp;'Input-Func_Class'!$B$24,$G315:$BB315))+SUMIF($G$6:$BB$6,BJ$6&amp;" "&amp;'Input-Func_Class'!$F$22,$G315:$BB315))&lt;Check_Limit,0,1),1)</f>
        <v>0</v>
      </c>
      <c r="BK315">
        <f>IFERROR(IF(SUMIF($G$6:$BB$6,BK$6&amp;" Total",$G315:$BB315)-(SUMIF($G$6:$BB$6,BK$6&amp;" "&amp;'Input-Func_Class'!$D$22,$G315:$BB315)+IFERROR(SUMIF($G$6:$BB$6,BK$6&amp;" "&amp;'Input-Func_Class'!$E$22,$G315:$BB315),SUMIF($G$6:$BB$6,BK$6&amp;" "&amp;'Input-Func_Class'!$B$24,$G315:$BB315))+SUMIF($G$6:$BB$6,BK$6&amp;" "&amp;'Input-Func_Class'!$F$22,$G315:$BB315))&lt;Check_Limit,0,1),1)</f>
        <v>0</v>
      </c>
      <c r="BL315">
        <f>IFERROR(IF(SUMIF($G$6:$BB$6,BL$6&amp;" Total",$G315:$BB315)-(SUMIF($G$6:$BB$6,BL$6&amp;" "&amp;'Input-Func_Class'!$D$22,$G315:$BB315)+IFERROR(SUMIF($G$6:$BB$6,BL$6&amp;" "&amp;'Input-Func_Class'!$E$22,$G315:$BB315),SUMIF($G$6:$BB$6,BL$6&amp;" "&amp;'Input-Func_Class'!$B$24,$G315:$BB315))+SUMIF($G$6:$BB$6,BL$6&amp;" "&amp;'Input-Func_Class'!$F$22,$G315:$BB315))&lt;Check_Limit,0,1),1)</f>
        <v>0</v>
      </c>
      <c r="BM315">
        <f>IFERROR(IF(SUMIF($G$6:$BB$6,BM$6&amp;" Total",$G315:$BB315)-(SUMIF($G$6:$BB$6,BM$6&amp;" "&amp;'Input-Func_Class'!$D$22,$G315:$BB315)+IFERROR(SUMIF($G$6:$BB$6,BM$6&amp;" "&amp;'Input-Func_Class'!$E$22,$G315:$BB315),SUMIF($G$6:$BB$6,BM$6&amp;" "&amp;'Input-Func_Class'!$B$24,$G315:$BB315))+SUMIF($G$6:$BB$6,BM$6&amp;" "&amp;'Input-Func_Class'!$F$22,$G315:$BB315))&lt;Check_Limit,0,1),1)</f>
        <v>0</v>
      </c>
      <c r="BN315">
        <f>IFERROR(IF(SUMIF($G$6:$BB$6,BN$6&amp;" Total",$G315:$BB315)-(SUMIF($G$6:$BB$6,BN$6&amp;" "&amp;'Input-Func_Class'!$D$22,$G315:$BB315)+IFERROR(SUMIF($G$6:$BB$6,BN$6&amp;" "&amp;'Input-Func_Class'!$E$22,$G315:$BB315),SUMIF($G$6:$BB$6,BN$6&amp;" "&amp;'Input-Func_Class'!$B$24,$G315:$BB315))+SUMIF($G$6:$BB$6,BN$6&amp;" "&amp;'Input-Func_Class'!$F$22,$G315:$BB315))&lt;Check_Limit,0,1),1)</f>
        <v>0</v>
      </c>
      <c r="BO315">
        <f>IFERROR(IF(SUMIF($G$6:$BB$6,BO$6&amp;" Total",$G315:$BB315)-(SUMIF($G$6:$BB$6,BO$6&amp;" "&amp;'Input-Func_Class'!$D$22,$G315:$BB315)+IFERROR(SUMIF($G$6:$BB$6,BO$6&amp;" "&amp;'Input-Func_Class'!$E$22,$G315:$BB315),SUMIF($G$6:$BB$6,BO$6&amp;" "&amp;'Input-Func_Class'!$B$24,$G315:$BB315))+SUMIF($G$6:$BB$6,BO$6&amp;" "&amp;'Input-Func_Class'!$F$22,$G315:$BB315))&lt;Check_Limit,0,1),1)</f>
        <v>0</v>
      </c>
    </row>
    <row r="316" spans="1:67" outlineLevel="1">
      <c r="A316" s="31">
        <f>IF(ISBLANK('Input-Accounts'!A316),"",'Input-Accounts'!A316)</f>
        <v>281</v>
      </c>
      <c r="B316" s="1" t="str">
        <f>IF(ISBLANK('Input-Accounts'!B316),"",'Input-Accounts'!B316)</f>
        <v>Income Taxes</v>
      </c>
      <c r="C316" s="31" t="str">
        <f>IF(ISBLANK('Input-Accounts'!C316),"",'Input-Accounts'!C316)</f>
        <v/>
      </c>
      <c r="D316" s="10"/>
      <c r="E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  <c r="AA316" s="10"/>
      <c r="AB316" s="10"/>
      <c r="AC316" s="10"/>
      <c r="AD316" s="10"/>
      <c r="AE316" s="10"/>
      <c r="AF316" s="10"/>
      <c r="AG316" s="10"/>
      <c r="AH316" s="10"/>
      <c r="AI316" s="10"/>
      <c r="AJ316" s="10"/>
      <c r="AK316" s="10"/>
      <c r="AL316" s="10"/>
      <c r="AM316" s="10"/>
      <c r="AN316" s="10"/>
      <c r="AO316" s="10"/>
      <c r="AP316" s="10"/>
      <c r="AQ316" s="10"/>
      <c r="AR316" s="10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D316">
        <f>IFERROR(IF(SUMIF($G$6:$BB$6,BD$6&amp;" Total",$G316:$BB316)-(SUMIF($G$6:$BB$6,BD$6&amp;" "&amp;'Input-Func_Class'!$D$22,$G316:$BB316)+IFERROR(SUMIF($G$6:$BB$6,BD$6&amp;" "&amp;'Input-Func_Class'!$E$22,$G316:$BB316),SUMIF($G$6:$BB$6,BD$6&amp;" "&amp;'Input-Func_Class'!$B$24,$G316:$BB316))+SUMIF($G$6:$BB$6,BD$6&amp;" "&amp;'Input-Func_Class'!$F$22,$G316:$BB316))&lt;Check_Limit,0,1),1)</f>
        <v>0</v>
      </c>
      <c r="BE316">
        <f>IFERROR(IF(SUMIF($G$6:$BB$6,BE$6&amp;" Total",$G316:$BB316)-(SUMIF($G$6:$BB$6,BE$6&amp;" "&amp;'Input-Func_Class'!$D$22,$G316:$BB316)+IFERROR(SUMIF($G$6:$BB$6,BE$6&amp;" "&amp;'Input-Func_Class'!$E$22,$G316:$BB316),SUMIF($G$6:$BB$6,BE$6&amp;" "&amp;'Input-Func_Class'!$B$24,$G316:$BB316))+SUMIF($G$6:$BB$6,BE$6&amp;" "&amp;'Input-Func_Class'!$F$22,$G316:$BB316))&lt;Check_Limit,0,1),1)</f>
        <v>0</v>
      </c>
      <c r="BF316">
        <f>IFERROR(IF(SUMIF($G$6:$BB$6,BF$6&amp;" Total",$G316:$BB316)-(SUMIF($G$6:$BB$6,BF$6&amp;" "&amp;'Input-Func_Class'!$D$22,$G316:$BB316)+IFERROR(SUMIF($G$6:$BB$6,BF$6&amp;" "&amp;'Input-Func_Class'!$E$22,$G316:$BB316),SUMIF($G$6:$BB$6,BF$6&amp;" "&amp;'Input-Func_Class'!$B$24,$G316:$BB316))+SUMIF($G$6:$BB$6,BF$6&amp;" "&amp;'Input-Func_Class'!$F$22,$G316:$BB316))&lt;Check_Limit,0,1),1)</f>
        <v>0</v>
      </c>
      <c r="BG316">
        <f>IFERROR(IF(SUMIF($G$6:$BB$6,BG$6&amp;" Total",$G316:$BB316)-(SUMIF($G$6:$BB$6,BG$6&amp;" "&amp;'Input-Func_Class'!$D$22,$G316:$BB316)+IFERROR(SUMIF($G$6:$BB$6,BG$6&amp;" "&amp;'Input-Func_Class'!$E$22,$G316:$BB316),SUMIF($G$6:$BB$6,BG$6&amp;" "&amp;'Input-Func_Class'!$B$24,$G316:$BB316))+SUMIF($G$6:$BB$6,BG$6&amp;" "&amp;'Input-Func_Class'!$F$22,$G316:$BB316))&lt;Check_Limit,0,1),1)</f>
        <v>0</v>
      </c>
      <c r="BH316">
        <f>IFERROR(IF(SUMIF($G$6:$BB$6,BH$6&amp;" Total",$G316:$BB316)-(SUMIF($G$6:$BB$6,BH$6&amp;" "&amp;'Input-Func_Class'!$D$22,$G316:$BB316)+IFERROR(SUMIF($G$6:$BB$6,BH$6&amp;" "&amp;'Input-Func_Class'!$E$22,$G316:$BB316),SUMIF($G$6:$BB$6,BH$6&amp;" "&amp;'Input-Func_Class'!$B$24,$G316:$BB316))+SUMIF($G$6:$BB$6,BH$6&amp;" "&amp;'Input-Func_Class'!$F$22,$G316:$BB316))&lt;Check_Limit,0,1),1)</f>
        <v>0</v>
      </c>
      <c r="BI316">
        <f>IFERROR(IF(SUMIF($G$6:$BB$6,BI$6&amp;" Total",$G316:$BB316)-(SUMIF($G$6:$BB$6,BI$6&amp;" "&amp;'Input-Func_Class'!$D$22,$G316:$BB316)+IFERROR(SUMIF($G$6:$BB$6,BI$6&amp;" "&amp;'Input-Func_Class'!$E$22,$G316:$BB316),SUMIF($G$6:$BB$6,BI$6&amp;" "&amp;'Input-Func_Class'!$B$24,$G316:$BB316))+SUMIF($G$6:$BB$6,BI$6&amp;" "&amp;'Input-Func_Class'!$F$22,$G316:$BB316))&lt;Check_Limit,0,1),1)</f>
        <v>0</v>
      </c>
      <c r="BJ316">
        <f>IFERROR(IF(SUMIF($G$6:$BB$6,BJ$6&amp;" Total",$G316:$BB316)-(SUMIF($G$6:$BB$6,BJ$6&amp;" "&amp;'Input-Func_Class'!$D$22,$G316:$BB316)+IFERROR(SUMIF($G$6:$BB$6,BJ$6&amp;" "&amp;'Input-Func_Class'!$E$22,$G316:$BB316),SUMIF($G$6:$BB$6,BJ$6&amp;" "&amp;'Input-Func_Class'!$B$24,$G316:$BB316))+SUMIF($G$6:$BB$6,BJ$6&amp;" "&amp;'Input-Func_Class'!$F$22,$G316:$BB316))&lt;Check_Limit,0,1),1)</f>
        <v>0</v>
      </c>
      <c r="BK316">
        <f>IFERROR(IF(SUMIF($G$6:$BB$6,BK$6&amp;" Total",$G316:$BB316)-(SUMIF($G$6:$BB$6,BK$6&amp;" "&amp;'Input-Func_Class'!$D$22,$G316:$BB316)+IFERROR(SUMIF($G$6:$BB$6,BK$6&amp;" "&amp;'Input-Func_Class'!$E$22,$G316:$BB316),SUMIF($G$6:$BB$6,BK$6&amp;" "&amp;'Input-Func_Class'!$B$24,$G316:$BB316))+SUMIF($G$6:$BB$6,BK$6&amp;" "&amp;'Input-Func_Class'!$F$22,$G316:$BB316))&lt;Check_Limit,0,1),1)</f>
        <v>0</v>
      </c>
      <c r="BL316">
        <f>IFERROR(IF(SUMIF($G$6:$BB$6,BL$6&amp;" Total",$G316:$BB316)-(SUMIF($G$6:$BB$6,BL$6&amp;" "&amp;'Input-Func_Class'!$D$22,$G316:$BB316)+IFERROR(SUMIF($G$6:$BB$6,BL$6&amp;" "&amp;'Input-Func_Class'!$E$22,$G316:$BB316),SUMIF($G$6:$BB$6,BL$6&amp;" "&amp;'Input-Func_Class'!$B$24,$G316:$BB316))+SUMIF($G$6:$BB$6,BL$6&amp;" "&amp;'Input-Func_Class'!$F$22,$G316:$BB316))&lt;Check_Limit,0,1),1)</f>
        <v>0</v>
      </c>
      <c r="BM316">
        <f>IFERROR(IF(SUMIF($G$6:$BB$6,BM$6&amp;" Total",$G316:$BB316)-(SUMIF($G$6:$BB$6,BM$6&amp;" "&amp;'Input-Func_Class'!$D$22,$G316:$BB316)+IFERROR(SUMIF($G$6:$BB$6,BM$6&amp;" "&amp;'Input-Func_Class'!$E$22,$G316:$BB316),SUMIF($G$6:$BB$6,BM$6&amp;" "&amp;'Input-Func_Class'!$B$24,$G316:$BB316))+SUMIF($G$6:$BB$6,BM$6&amp;" "&amp;'Input-Func_Class'!$F$22,$G316:$BB316))&lt;Check_Limit,0,1),1)</f>
        <v>0</v>
      </c>
      <c r="BN316">
        <f>IFERROR(IF(SUMIF($G$6:$BB$6,BN$6&amp;" Total",$G316:$BB316)-(SUMIF($G$6:$BB$6,BN$6&amp;" "&amp;'Input-Func_Class'!$D$22,$G316:$BB316)+IFERROR(SUMIF($G$6:$BB$6,BN$6&amp;" "&amp;'Input-Func_Class'!$E$22,$G316:$BB316),SUMIF($G$6:$BB$6,BN$6&amp;" "&amp;'Input-Func_Class'!$B$24,$G316:$BB316))+SUMIF($G$6:$BB$6,BN$6&amp;" "&amp;'Input-Func_Class'!$F$22,$G316:$BB316))&lt;Check_Limit,0,1),1)</f>
        <v>0</v>
      </c>
      <c r="BO316">
        <f>IFERROR(IF(SUMIF($G$6:$BB$6,BO$6&amp;" Total",$G316:$BB316)-(SUMIF($G$6:$BB$6,BO$6&amp;" "&amp;'Input-Func_Class'!$D$22,$G316:$BB316)+IFERROR(SUMIF($G$6:$BB$6,BO$6&amp;" "&amp;'Input-Func_Class'!$E$22,$G316:$BB316),SUMIF($G$6:$BB$6,BO$6&amp;" "&amp;'Input-Func_Class'!$B$24,$G316:$BB316))+SUMIF($G$6:$BB$6,BO$6&amp;" "&amp;'Input-Func_Class'!$F$22,$G316:$BB316))&lt;Check_Limit,0,1),1)</f>
        <v>0</v>
      </c>
    </row>
    <row r="317" spans="1:67" outlineLevel="1">
      <c r="A317" s="31">
        <f>IF(ISBLANK('Input-Accounts'!A317),"",'Input-Accounts'!A317)</f>
        <v>282</v>
      </c>
      <c r="B317" s="53" t="str">
        <f>IF(ISBLANK('Input-Accounts'!B317),"",'Input-Accounts'!B317)</f>
        <v>FEDERAL INCOME TAXES</v>
      </c>
      <c r="C317" s="31">
        <f>IF(ISBLANK('Input-Accounts'!C317),"",'Input-Accounts'!C317)</f>
        <v>409.1</v>
      </c>
      <c r="D317" s="10">
        <f>Functionalization!$D317</f>
        <v>1295036.6493891045</v>
      </c>
      <c r="E317" s="10">
        <f t="shared" ca="1" si="81"/>
        <v>0</v>
      </c>
      <c r="F317" s="3" t="str">
        <f>IF($D317=0,"-",IF('Input-Accounts'!$E317&lt;&gt;0,'Input-Accounts'!$E317,'Input-Accounts'!$G317))</f>
        <v>INT_RATEBASE</v>
      </c>
      <c r="G317" s="10">
        <f ca="1">IF(G$5&lt;&gt;"",HLOOKUP(G$5,Functionalization!$G$6:$R$373,ROW($A317)-5,FALSE),IFERROR(INDEX(G$337:G$373,MATCH($F317,$B$337:$B$373,0))/VLOOKUP($F317,$B$337:$BB$373,MATCH(LEFT(TRIM(G$6),FIND("~",SUBSTITUTE(G$6,"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317))*HLOOKUP(LEFT(TRIM(G$6),FIND("~",SUBSTITUTE(G$6," ","~",LEN(TRIM(G$6))-LEN(SUBSTITUTE(TRIM(G$6)," ",""))))-1)&amp;" Total",$B$6:$BB$373,ROW($A317)-5,FALSE))</f>
        <v>924185.59236828482</v>
      </c>
      <c r="H317" s="10">
        <f ca="1">IF(H$5&lt;&gt;"",HLOOKUP(H$5,Functionalization!$G$6:$R$373,ROW($A317)-5,FALSE),IFERROR(INDEX(H$337:H$373,MATCH($F317,$B$337:$B$373,0))/VLOOKUP($F317,$B$337:$BB$373,MATCH(LEFT(TRIM(H$6),FIND("~",SUBSTITUTE(H$6,"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317))*HLOOKUP(LEFT(TRIM(H$6),FIND("~",SUBSTITUTE(H$6," ","~",LEN(TRIM(H$6))-LEN(SUBSTITUTE(TRIM(H$6)," ",""))))-1)&amp;" Total",$B$6:$BB$373,ROW($A317)-5,FALSE))</f>
        <v>709810.79246174672</v>
      </c>
      <c r="I317" s="10">
        <f ca="1">IF(I$5&lt;&gt;"",HLOOKUP(I$5,Functionalization!$G$6:$R$373,ROW($A317)-5,FALSE),IFERROR(INDEX(I$337:I$373,MATCH($F317,$B$337:$B$373,0))/VLOOKUP($F317,$B$337:$BB$373,MATCH(LEFT(TRIM(I$6),FIND("~",SUBSTITUTE(I$6,"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317))*HLOOKUP(LEFT(TRIM(I$6),FIND("~",SUBSTITUTE(I$6," ","~",LEN(TRIM(I$6))-LEN(SUBSTITUTE(TRIM(I$6)," ",""))))-1)&amp;" Total",$B$6:$BB$373,ROW($A317)-5,FALSE))</f>
        <v>0</v>
      </c>
      <c r="J317" s="10">
        <f ca="1">IF(J$5&lt;&gt;"",HLOOKUP(J$5,Functionalization!$G$6:$R$373,ROW($A317)-5,FALSE),IFERROR(INDEX(J$337:J$373,MATCH($F317,$B$337:$B$373,0))/VLOOKUP($F317,$B$337:$BB$373,MATCH(LEFT(TRIM(J$6),FIND("~",SUBSTITUTE(J$6,"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317))*HLOOKUP(LEFT(TRIM(J$6),FIND("~",SUBSTITUTE(J$6," ","~",LEN(TRIM(J$6))-LEN(SUBSTITUTE(TRIM(J$6)," ",""))))-1)&amp;" Total",$B$6:$BB$373,ROW($A317)-5,FALSE))</f>
        <v>214374.79990653854</v>
      </c>
      <c r="K317" s="10">
        <f ca="1">IF(K$5&lt;&gt;"",HLOOKUP(K$5,Functionalization!$G$6:$R$373,ROW($A317)-5,FALSE),IFERROR(INDEX(K$337:K$373,MATCH($F317,$B$337:$B$373,0))/VLOOKUP($F317,$B$337:$BB$373,MATCH(LEFT(TRIM(K$6),FIND("~",SUBSTITUTE(K$6,"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317))*HLOOKUP(LEFT(TRIM(K$6),FIND("~",SUBSTITUTE(K$6," ","~",LEN(TRIM(K$6))-LEN(SUBSTITUTE(TRIM(K$6)," ",""))))-1)&amp;" Total",$B$6:$BB$373,ROW($A317)-5,FALSE))</f>
        <v>370851.05702081905</v>
      </c>
      <c r="L317" s="10">
        <f ca="1">IF(L$5&lt;&gt;"",HLOOKUP(L$5,Functionalization!$G$6:$R$373,ROW($A317)-5,FALSE),IFERROR(INDEX(L$337:L$373,MATCH($F317,$B$337:$B$373,0))/VLOOKUP($F317,$B$337:$BB$373,MATCH(LEFT(TRIM(L$6),FIND("~",SUBSTITUTE(L$6,"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317))*HLOOKUP(LEFT(TRIM(L$6),FIND("~",SUBSTITUTE(L$6," ","~",LEN(TRIM(L$6))-LEN(SUBSTITUTE(TRIM(L$6)," ",""))))-1)&amp;" Total",$B$6:$BB$373,ROW($A317)-5,FALSE))</f>
        <v>0</v>
      </c>
      <c r="M317" s="10">
        <f ca="1">IF(M$5&lt;&gt;"",HLOOKUP(M$5,Functionalization!$G$6:$R$373,ROW($A317)-5,FALSE),IFERROR(INDEX(M$337:M$373,MATCH($F317,$B$337:$B$373,0))/VLOOKUP($F317,$B$337:$BB$373,MATCH(LEFT(TRIM(M$6),FIND("~",SUBSTITUTE(M$6,"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317))*HLOOKUP(LEFT(TRIM(M$6),FIND("~",SUBSTITUTE(M$6," ","~",LEN(TRIM(M$6))-LEN(SUBSTITUTE(TRIM(M$6)," ",""))))-1)&amp;" Total",$B$6:$BB$373,ROW($A317)-5,FALSE))</f>
        <v>0</v>
      </c>
      <c r="N317" s="10">
        <f ca="1">IF(N$5&lt;&gt;"",HLOOKUP(N$5,Functionalization!$G$6:$R$373,ROW($A317)-5,FALSE),IFERROR(INDEX(N$337:N$373,MATCH($F317,$B$337:$B$373,0))/VLOOKUP($F317,$B$337:$BB$373,MATCH(LEFT(TRIM(N$6),FIND("~",SUBSTITUTE(N$6,"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317))*HLOOKUP(LEFT(TRIM(N$6),FIND("~",SUBSTITUTE(N$6," ","~",LEN(TRIM(N$6))-LEN(SUBSTITUTE(TRIM(N$6)," ",""))))-1)&amp;" Total",$B$6:$BB$373,ROW($A317)-5,FALSE))</f>
        <v>370851.05702081905</v>
      </c>
      <c r="O317" s="10">
        <f ca="1">IF(O$5&lt;&gt;"",HLOOKUP(O$5,Functionalization!$G$6:$R$373,ROW($A317)-5,FALSE),IFERROR(INDEX(O$337:O$373,MATCH($F317,$B$337:$B$373,0))/VLOOKUP($F317,$B$337:$BB$373,MATCH(LEFT(TRIM(O$6),FIND("~",SUBSTITUTE(O$6,"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317))*HLOOKUP(LEFT(TRIM(O$6),FIND("~",SUBSTITUTE(O$6," ","~",LEN(TRIM(O$6))-LEN(SUBSTITUTE(TRIM(O$6)," ",""))))-1)&amp;" Total",$B$6:$BB$373,ROW($A317)-5,FALSE))</f>
        <v>0</v>
      </c>
      <c r="P317" s="10">
        <f ca="1">IF(P$5&lt;&gt;"",HLOOKUP(P$5,Functionalization!$G$6:$R$373,ROW($A317)-5,FALSE),IFERROR(INDEX(P$337:P$373,MATCH($F317,$B$337:$B$373,0))/VLOOKUP($F317,$B$337:$BB$373,MATCH(LEFT(TRIM(P$6),FIND("~",SUBSTITUTE(P$6,"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317))*HLOOKUP(LEFT(TRIM(P$6),FIND("~",SUBSTITUTE(P$6," ","~",LEN(TRIM(P$6))-LEN(SUBSTITUTE(TRIM(P$6)," ",""))))-1)&amp;" Total",$B$6:$BB$373,ROW($A317)-5,FALSE))</f>
        <v>0</v>
      </c>
      <c r="Q317" s="10">
        <f ca="1">IF(Q$5&lt;&gt;"",HLOOKUP(Q$5,Functionalization!$G$6:$R$373,ROW($A317)-5,FALSE),IFERROR(INDEX(Q$337:Q$373,MATCH($F317,$B$337:$B$373,0))/VLOOKUP($F317,$B$337:$BB$373,MATCH(LEFT(TRIM(Q$6),FIND("~",SUBSTITUTE(Q$6,"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317))*HLOOKUP(LEFT(TRIM(Q$6),FIND("~",SUBSTITUTE(Q$6," ","~",LEN(TRIM(Q$6))-LEN(SUBSTITUTE(TRIM(Q$6)," ",""))))-1)&amp;" Total",$B$6:$BB$373,ROW($A317)-5,FALSE))</f>
        <v>0</v>
      </c>
      <c r="R317" s="10">
        <f ca="1">IF(R$5&lt;&gt;"",HLOOKUP(R$5,Functionalization!$G$6:$R$373,ROW($A317)-5,FALSE),IFERROR(INDEX(R$337:R$373,MATCH($F317,$B$337:$B$373,0))/VLOOKUP($F317,$B$337:$BB$373,MATCH(LEFT(TRIM(R$6),FIND("~",SUBSTITUTE(R$6,"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317))*HLOOKUP(LEFT(TRIM(R$6),FIND("~",SUBSTITUTE(R$6," ","~",LEN(TRIM(R$6))-LEN(SUBSTITUTE(TRIM(R$6)," ",""))))-1)&amp;" Total",$B$6:$BB$373,ROW($A317)-5,FALSE))</f>
        <v>0</v>
      </c>
      <c r="S317" s="10">
        <f ca="1">IF(S$5&lt;&gt;"",HLOOKUP(S$5,Functionalization!$G$6:$R$373,ROW($A317)-5,FALSE),IFERROR(INDEX(S$337:S$373,MATCH($F317,$B$337:$B$373,0))/VLOOKUP($F317,$B$337:$BB$373,MATCH(LEFT(TRIM(S$6),FIND("~",SUBSTITUTE(S$6,"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317))*HLOOKUP(LEFT(TRIM(S$6),FIND("~",SUBSTITUTE(S$6," ","~",LEN(TRIM(S$6))-LEN(SUBSTITUTE(TRIM(S$6)," ",""))))-1)&amp;" Total",$B$6:$BB$373,ROW($A317)-5,FALSE))</f>
        <v>0</v>
      </c>
      <c r="T317" s="10">
        <f ca="1">IF(T$5&lt;&gt;"",HLOOKUP(T$5,Functionalization!$G$6:$R$373,ROW($A317)-5,FALSE),IFERROR(INDEX(T$337:T$373,MATCH($F317,$B$337:$B$373,0))/VLOOKUP($F317,$B$337:$BB$373,MATCH(LEFT(TRIM(T$6),FIND("~",SUBSTITUTE(T$6,"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317))*HLOOKUP(LEFT(TRIM(T$6),FIND("~",SUBSTITUTE(T$6," ","~",LEN(TRIM(T$6))-LEN(SUBSTITUTE(TRIM(T$6)," ",""))))-1)&amp;" Total",$B$6:$BB$373,ROW($A317)-5,FALSE))</f>
        <v>0</v>
      </c>
      <c r="U317" s="10">
        <f ca="1">IF(U$5&lt;&gt;"",HLOOKUP(U$5,Functionalization!$G$6:$R$373,ROW($A317)-5,FALSE),IFERROR(INDEX(U$337:U$373,MATCH($F317,$B$337:$B$373,0))/VLOOKUP($F317,$B$337:$BB$373,MATCH(LEFT(TRIM(U$6),FIND("~",SUBSTITUTE(U$6,"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317))*HLOOKUP(LEFT(TRIM(U$6),FIND("~",SUBSTITUTE(U$6," ","~",LEN(TRIM(U$6))-LEN(SUBSTITUTE(TRIM(U$6)," ",""))))-1)&amp;" Total",$B$6:$BB$373,ROW($A317)-5,FALSE))</f>
        <v>0</v>
      </c>
      <c r="V317" s="10">
        <f ca="1">IF(V$5&lt;&gt;"",HLOOKUP(V$5,Functionalization!$G$6:$R$373,ROW($A317)-5,FALSE),IFERROR(INDEX(V$337:V$373,MATCH($F317,$B$337:$B$373,0))/VLOOKUP($F317,$B$337:$BB$373,MATCH(LEFT(TRIM(V$6),FIND("~",SUBSTITUTE(V$6,"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317))*HLOOKUP(LEFT(TRIM(V$6),FIND("~",SUBSTITUTE(V$6," ","~",LEN(TRIM(V$6))-LEN(SUBSTITUTE(TRIM(V$6)," ",""))))-1)&amp;" Total",$B$6:$BB$373,ROW($A317)-5,FALSE))</f>
        <v>0</v>
      </c>
      <c r="W317" s="10">
        <f ca="1">IF(W$5&lt;&gt;"",HLOOKUP(W$5,Functionalization!$G$6:$R$373,ROW($A317)-5,FALSE),IFERROR(INDEX(W$337:W$373,MATCH($F317,$B$337:$B$373,0))/VLOOKUP($F317,$B$337:$BB$373,MATCH(LEFT(TRIM(W$6),FIND("~",SUBSTITUTE(W$6,"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317))*HLOOKUP(LEFT(TRIM(W$6),FIND("~",SUBSTITUTE(W$6," ","~",LEN(TRIM(W$6))-LEN(SUBSTITUTE(TRIM(W$6)," ",""))))-1)&amp;" Total",$B$6:$BB$373,ROW($A317)-5,FALSE))</f>
        <v>0</v>
      </c>
      <c r="X317" s="10">
        <f ca="1">IF(X$5&lt;&gt;"",HLOOKUP(X$5,Functionalization!$G$6:$R$373,ROW($A317)-5,FALSE),IFERROR(INDEX(X$337:X$373,MATCH($F317,$B$337:$B$373,0))/VLOOKUP($F317,$B$337:$BB$373,MATCH(LEFT(TRIM(X$6),FIND("~",SUBSTITUTE(X$6,"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317))*HLOOKUP(LEFT(TRIM(X$6),FIND("~",SUBSTITUTE(X$6," ","~",LEN(TRIM(X$6))-LEN(SUBSTITUTE(TRIM(X$6)," ",""))))-1)&amp;" Total",$B$6:$BB$373,ROW($A317)-5,FALSE))</f>
        <v>0</v>
      </c>
      <c r="Y317" s="10">
        <f ca="1">IF(Y$5&lt;&gt;"",HLOOKUP(Y$5,Functionalization!$G$6:$R$373,ROW($A317)-5,FALSE),IFERROR(INDEX(Y$337:Y$373,MATCH($F317,$B$337:$B$373,0))/VLOOKUP($F317,$B$337:$BB$373,MATCH(LEFT(TRIM(Y$6),FIND("~",SUBSTITUTE(Y$6,"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317))*HLOOKUP(LEFT(TRIM(Y$6),FIND("~",SUBSTITUTE(Y$6," ","~",LEN(TRIM(Y$6))-LEN(SUBSTITUTE(TRIM(Y$6)," ",""))))-1)&amp;" Total",$B$6:$BB$373,ROW($A317)-5,FALSE))</f>
        <v>0</v>
      </c>
      <c r="Z317" s="10">
        <f ca="1">IF(Z$5&lt;&gt;"",HLOOKUP(Z$5,Functionalization!$G$6:$R$373,ROW($A317)-5,FALSE),IFERROR(INDEX(Z$337:Z$373,MATCH($F317,$B$337:$B$373,0))/VLOOKUP($F317,$B$337:$BB$373,MATCH(LEFT(TRIM(Z$6),FIND("~",SUBSTITUTE(Z$6,"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317))*HLOOKUP(LEFT(TRIM(Z$6),FIND("~",SUBSTITUTE(Z$6," ","~",LEN(TRIM(Z$6))-LEN(SUBSTITUTE(TRIM(Z$6)," ",""))))-1)&amp;" Total",$B$6:$BB$373,ROW($A317)-5,FALSE))</f>
        <v>0</v>
      </c>
      <c r="AA317" s="10">
        <f ca="1">IF(AA$5&lt;&gt;"",HLOOKUP(AA$5,Functionalization!$G$6:$R$373,ROW($A317)-5,FALSE),IFERROR(INDEX(AA$337:AA$373,MATCH($F317,$B$337:$B$373,0))/VLOOKUP($F317,$B$337:$BB$373,MATCH(LEFT(TRIM(AA$6),FIND("~",SUBSTITUTE(AA$6,"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317))*HLOOKUP(LEFT(TRIM(AA$6),FIND("~",SUBSTITUTE(AA$6," ","~",LEN(TRIM(AA$6))-LEN(SUBSTITUTE(TRIM(AA$6)," ",""))))-1)&amp;" Total",$B$6:$BB$373,ROW($A317)-5,FALSE))</f>
        <v>0</v>
      </c>
      <c r="AB317" s="10">
        <f ca="1">IF(AB$5&lt;&gt;"",HLOOKUP(AB$5,Functionalization!$G$6:$R$373,ROW($A317)-5,FALSE),IFERROR(INDEX(AB$337:AB$373,MATCH($F317,$B$337:$B$373,0))/VLOOKUP($F317,$B$337:$BB$373,MATCH(LEFT(TRIM(AB$6),FIND("~",SUBSTITUTE(AB$6,"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317))*HLOOKUP(LEFT(TRIM(AB$6),FIND("~",SUBSTITUTE(AB$6," ","~",LEN(TRIM(AB$6))-LEN(SUBSTITUTE(TRIM(AB$6)," ",""))))-1)&amp;" Total",$B$6:$BB$373,ROW($A317)-5,FALSE))</f>
        <v>0</v>
      </c>
      <c r="AC317" s="10">
        <f ca="1">IF(AC$5&lt;&gt;"",HLOOKUP(AC$5,Functionalization!$G$6:$R$373,ROW($A317)-5,FALSE),IFERROR(INDEX(AC$337:AC$373,MATCH($F317,$B$337:$B$373,0))/VLOOKUP($F317,$B$337:$BB$373,MATCH(LEFT(TRIM(AC$6),FIND("~",SUBSTITUTE(AC$6,"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317))*HLOOKUP(LEFT(TRIM(AC$6),FIND("~",SUBSTITUTE(AC$6," ","~",LEN(TRIM(AC$6))-LEN(SUBSTITUTE(TRIM(AC$6)," ",""))))-1)&amp;" Total",$B$6:$BB$373,ROW($A317)-5,FALSE))</f>
        <v>0</v>
      </c>
      <c r="AD317" s="10">
        <f ca="1">IF(AD$5&lt;&gt;"",HLOOKUP(AD$5,Functionalization!$G$6:$R$373,ROW($A317)-5,FALSE),IFERROR(INDEX(AD$337:AD$373,MATCH($F317,$B$337:$B$373,0))/VLOOKUP($F317,$B$337:$BB$373,MATCH(LEFT(TRIM(AD$6),FIND("~",SUBSTITUTE(AD$6,"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317))*HLOOKUP(LEFT(TRIM(AD$6),FIND("~",SUBSTITUTE(AD$6," ","~",LEN(TRIM(AD$6))-LEN(SUBSTITUTE(TRIM(AD$6)," ",""))))-1)&amp;" Total",$B$6:$BB$373,ROW($A317)-5,FALSE))</f>
        <v>0</v>
      </c>
      <c r="AE317" s="10">
        <f ca="1">IF(AE$5&lt;&gt;"",HLOOKUP(AE$5,Functionalization!$G$6:$R$373,ROW($A317)-5,FALSE),IFERROR(INDEX(AE$337:AE$373,MATCH($F317,$B$337:$B$373,0))/VLOOKUP($F317,$B$337:$BB$373,MATCH(LEFT(TRIM(AE$6),FIND("~",SUBSTITUTE(AE$6,"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317))*HLOOKUP(LEFT(TRIM(AE$6),FIND("~",SUBSTITUTE(AE$6," ","~",LEN(TRIM(AE$6))-LEN(SUBSTITUTE(TRIM(AE$6)," ",""))))-1)&amp;" Total",$B$6:$BB$373,ROW($A317)-5,FALSE))</f>
        <v>0</v>
      </c>
      <c r="AF317" s="10">
        <f ca="1">IF(AF$5&lt;&gt;"",HLOOKUP(AF$5,Functionalization!$G$6:$R$373,ROW($A317)-5,FALSE),IFERROR(INDEX(AF$337:AF$373,MATCH($F317,$B$337:$B$373,0))/VLOOKUP($F317,$B$337:$BB$373,MATCH(LEFT(TRIM(AF$6),FIND("~",SUBSTITUTE(AF$6,"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317))*HLOOKUP(LEFT(TRIM(AF$6),FIND("~",SUBSTITUTE(AF$6," ","~",LEN(TRIM(AF$6))-LEN(SUBSTITUTE(TRIM(AF$6)," ",""))))-1)&amp;" Total",$B$6:$BB$373,ROW($A317)-5,FALSE))</f>
        <v>0</v>
      </c>
      <c r="AG317" s="10">
        <f ca="1">IF(AG$5&lt;&gt;"",HLOOKUP(AG$5,Functionalization!$G$6:$R$373,ROW($A317)-5,FALSE),IFERROR(INDEX(AG$337:AG$373,MATCH($F317,$B$337:$B$373,0))/VLOOKUP($F317,$B$337:$BB$373,MATCH(LEFT(TRIM(AG$6),FIND("~",SUBSTITUTE(AG$6,"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317))*HLOOKUP(LEFT(TRIM(AG$6),FIND("~",SUBSTITUTE(AG$6," ","~",LEN(TRIM(AG$6))-LEN(SUBSTITUTE(TRIM(AG$6)," ",""))))-1)&amp;" Total",$B$6:$BB$373,ROW($A317)-5,FALSE))</f>
        <v>0</v>
      </c>
      <c r="AH317" s="10">
        <f ca="1">IF(AH$5&lt;&gt;"",HLOOKUP(AH$5,Functionalization!$G$6:$R$373,ROW($A317)-5,FALSE),IFERROR(INDEX(AH$337:AH$373,MATCH($F317,$B$337:$B$373,0))/VLOOKUP($F317,$B$337:$BB$373,MATCH(LEFT(TRIM(AH$6),FIND("~",SUBSTITUTE(AH$6,"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317))*HLOOKUP(LEFT(TRIM(AH$6),FIND("~",SUBSTITUTE(AH$6," ","~",LEN(TRIM(AH$6))-LEN(SUBSTITUTE(TRIM(AH$6)," ",""))))-1)&amp;" Total",$B$6:$BB$373,ROW($A317)-5,FALSE))</f>
        <v>0</v>
      </c>
      <c r="AI317" s="10">
        <f ca="1">IF(AI$5&lt;&gt;"",HLOOKUP(AI$5,Functionalization!$G$6:$R$373,ROW($A317)-5,FALSE),IFERROR(INDEX(AI$337:AI$373,MATCH($F317,$B$337:$B$373,0))/VLOOKUP($F317,$B$337:$BB$373,MATCH(LEFT(TRIM(AI$6),FIND("~",SUBSTITUTE(AI$6,"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317))*HLOOKUP(LEFT(TRIM(AI$6),FIND("~",SUBSTITUTE(AI$6," ","~",LEN(TRIM(AI$6))-LEN(SUBSTITUTE(TRIM(AI$6)," ",""))))-1)&amp;" Total",$B$6:$BB$373,ROW($A317)-5,FALSE))</f>
        <v>0</v>
      </c>
      <c r="AJ317" s="10">
        <f ca="1">IF(AJ$5&lt;&gt;"",HLOOKUP(AJ$5,Functionalization!$G$6:$R$373,ROW($A317)-5,FALSE),IFERROR(INDEX(AJ$337:AJ$373,MATCH($F317,$B$337:$B$373,0))/VLOOKUP($F317,$B$337:$BB$373,MATCH(LEFT(TRIM(AJ$6),FIND("~",SUBSTITUTE(AJ$6,"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317))*HLOOKUP(LEFT(TRIM(AJ$6),FIND("~",SUBSTITUTE(AJ$6," ","~",LEN(TRIM(AJ$6))-LEN(SUBSTITUTE(TRIM(AJ$6)," ",""))))-1)&amp;" Total",$B$6:$BB$373,ROW($A317)-5,FALSE))</f>
        <v>0</v>
      </c>
      <c r="AK317" s="10">
        <f ca="1">IF(AK$5&lt;&gt;"",HLOOKUP(AK$5,Functionalization!$G$6:$R$373,ROW($A317)-5,FALSE),IFERROR(INDEX(AK$337:AK$373,MATCH($F317,$B$337:$B$373,0))/VLOOKUP($F317,$B$337:$BB$373,MATCH(LEFT(TRIM(AK$6),FIND("~",SUBSTITUTE(AK$6,"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317))*HLOOKUP(LEFT(TRIM(AK$6),FIND("~",SUBSTITUTE(AK$6," ","~",LEN(TRIM(AK$6))-LEN(SUBSTITUTE(TRIM(AK$6)," ",""))))-1)&amp;" Total",$B$6:$BB$373,ROW($A317)-5,FALSE))</f>
        <v>0</v>
      </c>
      <c r="AL317" s="10">
        <f ca="1">IF(AL$5&lt;&gt;"",HLOOKUP(AL$5,Functionalization!$G$6:$R$373,ROW($A317)-5,FALSE),IFERROR(INDEX(AL$337:AL$373,MATCH($F317,$B$337:$B$373,0))/VLOOKUP($F317,$B$337:$BB$373,MATCH(LEFT(TRIM(AL$6),FIND("~",SUBSTITUTE(AL$6,"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317))*HLOOKUP(LEFT(TRIM(AL$6),FIND("~",SUBSTITUTE(AL$6," ","~",LEN(TRIM(AL$6))-LEN(SUBSTITUTE(TRIM(AL$6)," ",""))))-1)&amp;" Total",$B$6:$BB$373,ROW($A317)-5,FALSE))</f>
        <v>0</v>
      </c>
      <c r="AM317" s="10">
        <f ca="1">IF(AM$5&lt;&gt;"",HLOOKUP(AM$5,Functionalization!$G$6:$R$373,ROW($A317)-5,FALSE),IFERROR(INDEX(AM$337:AM$373,MATCH($F317,$B$337:$B$373,0))/VLOOKUP($F317,$B$337:$BB$373,MATCH(LEFT(TRIM(AM$6),FIND("~",SUBSTITUTE(AM$6,"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317))*HLOOKUP(LEFT(TRIM(AM$6),FIND("~",SUBSTITUTE(AM$6," ","~",LEN(TRIM(AM$6))-LEN(SUBSTITUTE(TRIM(AM$6)," ",""))))-1)&amp;" Total",$B$6:$BB$373,ROW($A317)-5,FALSE))</f>
        <v>0</v>
      </c>
      <c r="AN317" s="10">
        <f ca="1">IF(AN$5&lt;&gt;"",HLOOKUP(AN$5,Functionalization!$G$6:$R$373,ROW($A317)-5,FALSE),IFERROR(INDEX(AN$337:AN$373,MATCH($F317,$B$337:$B$373,0))/VLOOKUP($F317,$B$337:$BB$373,MATCH(LEFT(TRIM(AN$6),FIND("~",SUBSTITUTE(AN$6,"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317))*HLOOKUP(LEFT(TRIM(AN$6),FIND("~",SUBSTITUTE(AN$6," ","~",LEN(TRIM(AN$6))-LEN(SUBSTITUTE(TRIM(AN$6)," ",""))))-1)&amp;" Total",$B$6:$BB$373,ROW($A317)-5,FALSE))</f>
        <v>0</v>
      </c>
      <c r="AO317" s="10">
        <f ca="1">IF(AO$5&lt;&gt;"",HLOOKUP(AO$5,Functionalization!$G$6:$R$373,ROW($A317)-5,FALSE),IFERROR(INDEX(AO$337:AO$373,MATCH($F317,$B$337:$B$373,0))/VLOOKUP($F317,$B$337:$BB$373,MATCH(LEFT(TRIM(AO$6),FIND("~",SUBSTITUTE(AO$6,"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317))*HLOOKUP(LEFT(TRIM(AO$6),FIND("~",SUBSTITUTE(AO$6," ","~",LEN(TRIM(AO$6))-LEN(SUBSTITUTE(TRIM(AO$6)," ",""))))-1)&amp;" Total",$B$6:$BB$373,ROW($A317)-5,FALSE))</f>
        <v>0</v>
      </c>
      <c r="AP317" s="10">
        <f ca="1">IF(AP$5&lt;&gt;"",HLOOKUP(AP$5,Functionalization!$G$6:$R$373,ROW($A317)-5,FALSE),IFERROR(INDEX(AP$337:AP$373,MATCH($F317,$B$337:$B$373,0))/VLOOKUP($F317,$B$337:$BB$373,MATCH(LEFT(TRIM(AP$6),FIND("~",SUBSTITUTE(AP$6,"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317))*HLOOKUP(LEFT(TRIM(AP$6),FIND("~",SUBSTITUTE(AP$6," ","~",LEN(TRIM(AP$6))-LEN(SUBSTITUTE(TRIM(AP$6)," ",""))))-1)&amp;" Total",$B$6:$BB$373,ROW($A317)-5,FALSE))</f>
        <v>0</v>
      </c>
      <c r="AQ317" s="10">
        <f ca="1">IF(AQ$5&lt;&gt;"",HLOOKUP(AQ$5,Functionalization!$G$6:$R$373,ROW($A317)-5,FALSE),IFERROR(INDEX(AQ$337:AQ$373,MATCH($F317,$B$337:$B$373,0))/VLOOKUP($F317,$B$337:$BB$373,MATCH(LEFT(TRIM(AQ$6),FIND("~",SUBSTITUTE(AQ$6,"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317))*HLOOKUP(LEFT(TRIM(AQ$6),FIND("~",SUBSTITUTE(AQ$6," ","~",LEN(TRIM(AQ$6))-LEN(SUBSTITUTE(TRIM(AQ$6)," ",""))))-1)&amp;" Total",$B$6:$BB$373,ROW($A317)-5,FALSE))</f>
        <v>0</v>
      </c>
      <c r="AR317" s="10">
        <f ca="1">IF(AR$5&lt;&gt;"",HLOOKUP(AR$5,Functionalization!$G$6:$R$373,ROW($A317)-5,FALSE),IFERROR(INDEX(AR$337:AR$373,MATCH($F317,$B$337:$B$373,0))/VLOOKUP($F317,$B$337:$BB$373,MATCH(LEFT(TRIM(AR$6),FIND("~",SUBSTITUTE(AR$6,"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317))*HLOOKUP(LEFT(TRIM(AR$6),FIND("~",SUBSTITUTE(AR$6," ","~",LEN(TRIM(AR$6))-LEN(SUBSTITUTE(TRIM(AR$6)," ",""))))-1)&amp;" Total",$B$6:$BB$373,ROW($A317)-5,FALSE))</f>
        <v>0</v>
      </c>
      <c r="AS317" s="10">
        <f ca="1">IF(AS$5&lt;&gt;"",HLOOKUP(AS$5,Functionalization!$G$6:$R$373,ROW($A317)-5,FALSE),IFERROR(INDEX(AS$337:AS$373,MATCH($F317,$B$337:$B$373,0))/VLOOKUP($F317,$B$337:$BB$373,MATCH(LEFT(TRIM(AS$6),FIND("~",SUBSTITUTE(AS$6,"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317))*HLOOKUP(LEFT(TRIM(AS$6),FIND("~",SUBSTITUTE(AS$6," ","~",LEN(TRIM(AS$6))-LEN(SUBSTITUTE(TRIM(AS$6)," ",""))))-1)&amp;" Total",$B$6:$BB$373,ROW($A317)-5,FALSE))</f>
        <v>0</v>
      </c>
      <c r="AT317" s="10">
        <f ca="1">IF(AT$5&lt;&gt;"",HLOOKUP(AT$5,Functionalization!$G$6:$R$373,ROW($A317)-5,FALSE),IFERROR(INDEX(AT$337:AT$373,MATCH($F317,$B$337:$B$373,0))/VLOOKUP($F317,$B$337:$BB$373,MATCH(LEFT(TRIM(AT$6),FIND("~",SUBSTITUTE(AT$6,"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317))*HLOOKUP(LEFT(TRIM(AT$6),FIND("~",SUBSTITUTE(AT$6," ","~",LEN(TRIM(AT$6))-LEN(SUBSTITUTE(TRIM(AT$6)," ",""))))-1)&amp;" Total",$B$6:$BB$373,ROW($A317)-5,FALSE))</f>
        <v>0</v>
      </c>
      <c r="AU317" s="10">
        <f ca="1">IF(AU$5&lt;&gt;"",HLOOKUP(AU$5,Functionalization!$G$6:$R$373,ROW($A317)-5,FALSE),IFERROR(INDEX(AU$337:AU$373,MATCH($F317,$B$337:$B$373,0))/VLOOKUP($F317,$B$337:$BB$373,MATCH(LEFT(TRIM(AU$6),FIND("~",SUBSTITUTE(AU$6,"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317))*HLOOKUP(LEFT(TRIM(AU$6),FIND("~",SUBSTITUTE(AU$6," ","~",LEN(TRIM(AU$6))-LEN(SUBSTITUTE(TRIM(AU$6)," ",""))))-1)&amp;" Total",$B$6:$BB$373,ROW($A317)-5,FALSE))</f>
        <v>0</v>
      </c>
      <c r="AV317" s="10">
        <f ca="1">IF(AV$5&lt;&gt;"",HLOOKUP(AV$5,Functionalization!$G$6:$R$373,ROW($A317)-5,FALSE),IFERROR(INDEX(AV$337:AV$373,MATCH($F317,$B$337:$B$373,0))/VLOOKUP($F317,$B$337:$BB$373,MATCH(LEFT(TRIM(AV$6),FIND("~",SUBSTITUTE(AV$6,"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317))*HLOOKUP(LEFT(TRIM(AV$6),FIND("~",SUBSTITUTE(AV$6," ","~",LEN(TRIM(AV$6))-LEN(SUBSTITUTE(TRIM(AV$6)," ",""))))-1)&amp;" Total",$B$6:$BB$373,ROW($A317)-5,FALSE))</f>
        <v>0</v>
      </c>
      <c r="AW317" s="10">
        <f ca="1">IF(AW$5&lt;&gt;"",HLOOKUP(AW$5,Functionalization!$G$6:$R$373,ROW($A317)-5,FALSE),IFERROR(INDEX(AW$337:AW$373,MATCH($F317,$B$337:$B$373,0))/VLOOKUP($F317,$B$337:$BB$373,MATCH(LEFT(TRIM(AW$6),FIND("~",SUBSTITUTE(AW$6,"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317))*HLOOKUP(LEFT(TRIM(AW$6),FIND("~",SUBSTITUTE(AW$6," ","~",LEN(TRIM(AW$6))-LEN(SUBSTITUTE(TRIM(AW$6)," ",""))))-1)&amp;" Total",$B$6:$BB$373,ROW($A317)-5,FALSE))</f>
        <v>0</v>
      </c>
      <c r="AX317" s="10">
        <f ca="1">IF(AX$5&lt;&gt;"",HLOOKUP(AX$5,Functionalization!$G$6:$R$373,ROW($A317)-5,FALSE),IFERROR(INDEX(AX$337:AX$373,MATCH($F317,$B$337:$B$373,0))/VLOOKUP($F317,$B$337:$BB$373,MATCH(LEFT(TRIM(AX$6),FIND("~",SUBSTITUTE(AX$6,"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317))*HLOOKUP(LEFT(TRIM(AX$6),FIND("~",SUBSTITUTE(AX$6," ","~",LEN(TRIM(AX$6))-LEN(SUBSTITUTE(TRIM(AX$6)," ",""))))-1)&amp;" Total",$B$6:$BB$373,ROW($A317)-5,FALSE))</f>
        <v>0</v>
      </c>
      <c r="AY317" s="10">
        <f ca="1">IF(AY$5&lt;&gt;"",HLOOKUP(AY$5,Functionalization!$G$6:$R$373,ROW($A317)-5,FALSE),IFERROR(INDEX(AY$337:AY$373,MATCH($F317,$B$337:$B$373,0))/VLOOKUP($F317,$B$337:$BB$373,MATCH(LEFT(TRIM(AY$6),FIND("~",SUBSTITUTE(AY$6,"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317))*HLOOKUP(LEFT(TRIM(AY$6),FIND("~",SUBSTITUTE(AY$6," ","~",LEN(TRIM(AY$6))-LEN(SUBSTITUTE(TRIM(AY$6)," ",""))))-1)&amp;" Total",$B$6:$BB$373,ROW($A317)-5,FALSE))</f>
        <v>0</v>
      </c>
      <c r="AZ317" s="10">
        <f ca="1">IF(AZ$5&lt;&gt;"",HLOOKUP(AZ$5,Functionalization!$G$6:$R$373,ROW($A317)-5,FALSE),IFERROR(INDEX(AZ$337:AZ$373,MATCH($F317,$B$337:$B$373,0))/VLOOKUP($F317,$B$337:$BB$373,MATCH(LEFT(TRIM(AZ$6),FIND("~",SUBSTITUTE(AZ$6,"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317))*HLOOKUP(LEFT(TRIM(AZ$6),FIND("~",SUBSTITUTE(AZ$6," ","~",LEN(TRIM(AZ$6))-LEN(SUBSTITUTE(TRIM(AZ$6)," ",""))))-1)&amp;" Total",$B$6:$BB$373,ROW($A317)-5,FALSE))</f>
        <v>0</v>
      </c>
      <c r="BA317" s="10">
        <f ca="1">IF(BA$5&lt;&gt;"",HLOOKUP(BA$5,Functionalization!$G$6:$R$373,ROW($A317)-5,FALSE),IFERROR(INDEX(BA$337:BA$373,MATCH($F317,$B$337:$B$373,0))/VLOOKUP($F317,$B$337:$BB$373,MATCH(LEFT(TRIM(BA$6),FIND("~",SUBSTITUTE(BA$6,"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317))*HLOOKUP(LEFT(TRIM(BA$6),FIND("~",SUBSTITUTE(BA$6," ","~",LEN(TRIM(BA$6))-LEN(SUBSTITUTE(TRIM(BA$6)," ",""))))-1)&amp;" Total",$B$6:$BB$373,ROW($A317)-5,FALSE))</f>
        <v>0</v>
      </c>
      <c r="BB317" s="10">
        <f ca="1">IF(BB$5&lt;&gt;"",HLOOKUP(BB$5,Functionalization!$G$6:$R$373,ROW($A317)-5,FALSE),IFERROR(INDEX(BB$337:BB$373,MATCH($F317,$B$337:$B$373,0))/VLOOKUP($F317,$B$337:$BB$373,MATCH(LEFT(TRIM(BB$6),FIND("~",SUBSTITUTE(BB$6,"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317))*HLOOKUP(LEFT(TRIM(BB$6),FIND("~",SUBSTITUTE(BB$6," ","~",LEN(TRIM(BB$6))-LEN(SUBSTITUTE(TRIM(BB$6)," ",""))))-1)&amp;" Total",$B$6:$BB$373,ROW($A317)-5,FALSE))</f>
        <v>0</v>
      </c>
      <c r="BD317">
        <f ca="1">IFERROR(IF(SUMIF($G$6:$BB$6,BD$6&amp;" Total",$G317:$BB317)-(SUMIF($G$6:$BB$6,BD$6&amp;" "&amp;'Input-Func_Class'!$D$22,$G317:$BB317)+IFERROR(SUMIF($G$6:$BB$6,BD$6&amp;" "&amp;'Input-Func_Class'!$E$22,$G317:$BB317),SUMIF($G$6:$BB$6,BD$6&amp;" "&amp;'Input-Func_Class'!$B$24,$G317:$BB317))+SUMIF($G$6:$BB$6,BD$6&amp;" "&amp;'Input-Func_Class'!$F$22,$G317:$BB317))&lt;Check_Limit,0,1),1)</f>
        <v>0</v>
      </c>
      <c r="BE317">
        <f ca="1">IFERROR(IF(SUMIF($G$6:$BB$6,BE$6&amp;" Total",$G317:$BB317)-(SUMIF($G$6:$BB$6,BE$6&amp;" "&amp;'Input-Func_Class'!$D$22,$G317:$BB317)+IFERROR(SUMIF($G$6:$BB$6,BE$6&amp;" "&amp;'Input-Func_Class'!$E$22,$G317:$BB317),SUMIF($G$6:$BB$6,BE$6&amp;" "&amp;'Input-Func_Class'!$B$24,$G317:$BB317))+SUMIF($G$6:$BB$6,BE$6&amp;" "&amp;'Input-Func_Class'!$F$22,$G317:$BB317))&lt;Check_Limit,0,1),1)</f>
        <v>0</v>
      </c>
      <c r="BF317">
        <f ca="1">IFERROR(IF(SUMIF($G$6:$BB$6,BF$6&amp;" Total",$G317:$BB317)-(SUMIF($G$6:$BB$6,BF$6&amp;" "&amp;'Input-Func_Class'!$D$22,$G317:$BB317)+IFERROR(SUMIF($G$6:$BB$6,BF$6&amp;" "&amp;'Input-Func_Class'!$E$22,$G317:$BB317),SUMIF($G$6:$BB$6,BF$6&amp;" "&amp;'Input-Func_Class'!$B$24,$G317:$BB317))+SUMIF($G$6:$BB$6,BF$6&amp;" "&amp;'Input-Func_Class'!$F$22,$G317:$BB317))&lt;Check_Limit,0,1),1)</f>
        <v>0</v>
      </c>
      <c r="BG317">
        <f ca="1">IFERROR(IF(SUMIF($G$6:$BB$6,BG$6&amp;" Total",$G317:$BB317)-(SUMIF($G$6:$BB$6,BG$6&amp;" "&amp;'Input-Func_Class'!$D$22,$G317:$BB317)+IFERROR(SUMIF($G$6:$BB$6,BG$6&amp;" "&amp;'Input-Func_Class'!$E$22,$G317:$BB317),SUMIF($G$6:$BB$6,BG$6&amp;" "&amp;'Input-Func_Class'!$B$24,$G317:$BB317))+SUMIF($G$6:$BB$6,BG$6&amp;" "&amp;'Input-Func_Class'!$F$22,$G317:$BB317))&lt;Check_Limit,0,1),1)</f>
        <v>0</v>
      </c>
      <c r="BH317">
        <f ca="1">IFERROR(IF(SUMIF($G$6:$BB$6,BH$6&amp;" Total",$G317:$BB317)-(SUMIF($G$6:$BB$6,BH$6&amp;" "&amp;'Input-Func_Class'!$D$22,$G317:$BB317)+IFERROR(SUMIF($G$6:$BB$6,BH$6&amp;" "&amp;'Input-Func_Class'!$E$22,$G317:$BB317),SUMIF($G$6:$BB$6,BH$6&amp;" "&amp;'Input-Func_Class'!$B$24,$G317:$BB317))+SUMIF($G$6:$BB$6,BH$6&amp;" "&amp;'Input-Func_Class'!$F$22,$G317:$BB317))&lt;Check_Limit,0,1),1)</f>
        <v>0</v>
      </c>
      <c r="BI317">
        <f ca="1">IFERROR(IF(SUMIF($G$6:$BB$6,BI$6&amp;" Total",$G317:$BB317)-(SUMIF($G$6:$BB$6,BI$6&amp;" "&amp;'Input-Func_Class'!$D$22,$G317:$BB317)+IFERROR(SUMIF($G$6:$BB$6,BI$6&amp;" "&amp;'Input-Func_Class'!$E$22,$G317:$BB317),SUMIF($G$6:$BB$6,BI$6&amp;" "&amp;'Input-Func_Class'!$B$24,$G317:$BB317))+SUMIF($G$6:$BB$6,BI$6&amp;" "&amp;'Input-Func_Class'!$F$22,$G317:$BB317))&lt;Check_Limit,0,1),1)</f>
        <v>0</v>
      </c>
      <c r="BJ317">
        <f ca="1">IFERROR(IF(SUMIF($G$6:$BB$6,BJ$6&amp;" Total",$G317:$BB317)-(SUMIF($G$6:$BB$6,BJ$6&amp;" "&amp;'Input-Func_Class'!$D$22,$G317:$BB317)+IFERROR(SUMIF($G$6:$BB$6,BJ$6&amp;" "&amp;'Input-Func_Class'!$E$22,$G317:$BB317),SUMIF($G$6:$BB$6,BJ$6&amp;" "&amp;'Input-Func_Class'!$B$24,$G317:$BB317))+SUMIF($G$6:$BB$6,BJ$6&amp;" "&amp;'Input-Func_Class'!$F$22,$G317:$BB317))&lt;Check_Limit,0,1),1)</f>
        <v>0</v>
      </c>
      <c r="BK317">
        <f ca="1">IFERROR(IF(SUMIF($G$6:$BB$6,BK$6&amp;" Total",$G317:$BB317)-(SUMIF($G$6:$BB$6,BK$6&amp;" "&amp;'Input-Func_Class'!$D$22,$G317:$BB317)+IFERROR(SUMIF($G$6:$BB$6,BK$6&amp;" "&amp;'Input-Func_Class'!$E$22,$G317:$BB317),SUMIF($G$6:$BB$6,BK$6&amp;" "&amp;'Input-Func_Class'!$B$24,$G317:$BB317))+SUMIF($G$6:$BB$6,BK$6&amp;" "&amp;'Input-Func_Class'!$F$22,$G317:$BB317))&lt;Check_Limit,0,1),1)</f>
        <v>0</v>
      </c>
      <c r="BL317">
        <f ca="1">IFERROR(IF(SUMIF($G$6:$BB$6,BL$6&amp;" Total",$G317:$BB317)-(SUMIF($G$6:$BB$6,BL$6&amp;" "&amp;'Input-Func_Class'!$D$22,$G317:$BB317)+IFERROR(SUMIF($G$6:$BB$6,BL$6&amp;" "&amp;'Input-Func_Class'!$E$22,$G317:$BB317),SUMIF($G$6:$BB$6,BL$6&amp;" "&amp;'Input-Func_Class'!$B$24,$G317:$BB317))+SUMIF($G$6:$BB$6,BL$6&amp;" "&amp;'Input-Func_Class'!$F$22,$G317:$BB317))&lt;Check_Limit,0,1),1)</f>
        <v>0</v>
      </c>
      <c r="BM317">
        <f ca="1">IFERROR(IF(SUMIF($G$6:$BB$6,BM$6&amp;" Total",$G317:$BB317)-(SUMIF($G$6:$BB$6,BM$6&amp;" "&amp;'Input-Func_Class'!$D$22,$G317:$BB317)+IFERROR(SUMIF($G$6:$BB$6,BM$6&amp;" "&amp;'Input-Func_Class'!$E$22,$G317:$BB317),SUMIF($G$6:$BB$6,BM$6&amp;" "&amp;'Input-Func_Class'!$B$24,$G317:$BB317))+SUMIF($G$6:$BB$6,BM$6&amp;" "&amp;'Input-Func_Class'!$F$22,$G317:$BB317))&lt;Check_Limit,0,1),1)</f>
        <v>0</v>
      </c>
      <c r="BN317">
        <f ca="1">IFERROR(IF(SUMIF($G$6:$BB$6,BN$6&amp;" Total",$G317:$BB317)-(SUMIF($G$6:$BB$6,BN$6&amp;" "&amp;'Input-Func_Class'!$D$22,$G317:$BB317)+IFERROR(SUMIF($G$6:$BB$6,BN$6&amp;" "&amp;'Input-Func_Class'!$E$22,$G317:$BB317),SUMIF($G$6:$BB$6,BN$6&amp;" "&amp;'Input-Func_Class'!$B$24,$G317:$BB317))+SUMIF($G$6:$BB$6,BN$6&amp;" "&amp;'Input-Func_Class'!$F$22,$G317:$BB317))&lt;Check_Limit,0,1),1)</f>
        <v>0</v>
      </c>
      <c r="BO317">
        <f ca="1">IFERROR(IF(SUMIF($G$6:$BB$6,BO$6&amp;" Total",$G317:$BB317)-(SUMIF($G$6:$BB$6,BO$6&amp;" "&amp;'Input-Func_Class'!$D$22,$G317:$BB317)+IFERROR(SUMIF($G$6:$BB$6,BO$6&amp;" "&amp;'Input-Func_Class'!$E$22,$G317:$BB317),SUMIF($G$6:$BB$6,BO$6&amp;" "&amp;'Input-Func_Class'!$B$24,$G317:$BB317))+SUMIF($G$6:$BB$6,BO$6&amp;" "&amp;'Input-Func_Class'!$F$22,$G317:$BB317))&lt;Check_Limit,0,1),1)</f>
        <v>0</v>
      </c>
    </row>
    <row r="318" spans="1:67" outlineLevel="1">
      <c r="A318" s="31">
        <f>IF(ISBLANK('Input-Accounts'!A318),"",'Input-Accounts'!A318)</f>
        <v>283</v>
      </c>
      <c r="B318" s="53" t="str">
        <f>IF(ISBLANK('Input-Accounts'!B318),"",'Input-Accounts'!B318)</f>
        <v>STATE INCOME TAXES</v>
      </c>
      <c r="C318" s="31">
        <f>IF(ISBLANK('Input-Accounts'!C318),"",'Input-Accounts'!C318)</f>
        <v>409.2</v>
      </c>
      <c r="D318" s="10">
        <f>Functionalization!$D318</f>
        <v>149742.9119772194</v>
      </c>
      <c r="E318" s="10">
        <f t="shared" ca="1" si="81"/>
        <v>0</v>
      </c>
      <c r="F318" s="3" t="str">
        <f>IF($D318=0,"-",IF('Input-Accounts'!$E318&lt;&gt;0,'Input-Accounts'!$E318,'Input-Accounts'!$G318))</f>
        <v>INT_RATEBASE</v>
      </c>
      <c r="G318" s="10">
        <f ca="1">IF(G$5&lt;&gt;"",HLOOKUP(G$5,Functionalization!$G$6:$R$373,ROW($A318)-5,FALSE),IFERROR(INDEX(G$337:G$373,MATCH($F318,$B$337:$B$373,0))/VLOOKUP($F318,$B$337:$BB$373,MATCH(LEFT(TRIM(G$6),FIND("~",SUBSTITUTE(G$6,"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318))*HLOOKUP(LEFT(TRIM(G$6),FIND("~",SUBSTITUTE(G$6," ","~",LEN(TRIM(G$6))-LEN(SUBSTITUTE(TRIM(G$6)," ",""))))-1)&amp;" Total",$B$6:$BB$373,ROW($A318)-5,FALSE))</f>
        <v>106862.0273209256</v>
      </c>
      <c r="H318" s="10">
        <f ca="1">IF(H$5&lt;&gt;"",HLOOKUP(H$5,Functionalization!$G$6:$R$373,ROW($A318)-5,FALSE),IFERROR(INDEX(H$337:H$373,MATCH($F318,$B$337:$B$373,0))/VLOOKUP($F318,$B$337:$BB$373,MATCH(LEFT(TRIM(H$6),FIND("~",SUBSTITUTE(H$6,"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318))*HLOOKUP(LEFT(TRIM(H$6),FIND("~",SUBSTITUTE(H$6," ","~",LEN(TRIM(H$6))-LEN(SUBSTITUTE(TRIM(H$6)," ",""))))-1)&amp;" Total",$B$6:$BB$373,ROW($A318)-5,FALSE))</f>
        <v>82074.229378927965</v>
      </c>
      <c r="I318" s="10">
        <f ca="1">IF(I$5&lt;&gt;"",HLOOKUP(I$5,Functionalization!$G$6:$R$373,ROW($A318)-5,FALSE),IFERROR(INDEX(I$337:I$373,MATCH($F318,$B$337:$B$373,0))/VLOOKUP($F318,$B$337:$BB$373,MATCH(LEFT(TRIM(I$6),FIND("~",SUBSTITUTE(I$6,"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318))*HLOOKUP(LEFT(TRIM(I$6),FIND("~",SUBSTITUTE(I$6," ","~",LEN(TRIM(I$6))-LEN(SUBSTITUTE(TRIM(I$6)," ",""))))-1)&amp;" Total",$B$6:$BB$373,ROW($A318)-5,FALSE))</f>
        <v>0</v>
      </c>
      <c r="J318" s="10">
        <f ca="1">IF(J$5&lt;&gt;"",HLOOKUP(J$5,Functionalization!$G$6:$R$373,ROW($A318)-5,FALSE),IFERROR(INDEX(J$337:J$373,MATCH($F318,$B$337:$B$373,0))/VLOOKUP($F318,$B$337:$BB$373,MATCH(LEFT(TRIM(J$6),FIND("~",SUBSTITUTE(J$6,"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318))*HLOOKUP(LEFT(TRIM(J$6),FIND("~",SUBSTITUTE(J$6," ","~",LEN(TRIM(J$6))-LEN(SUBSTITUTE(TRIM(J$6)," ",""))))-1)&amp;" Total",$B$6:$BB$373,ROW($A318)-5,FALSE))</f>
        <v>24787.79794199768</v>
      </c>
      <c r="K318" s="10">
        <f ca="1">IF(K$5&lt;&gt;"",HLOOKUP(K$5,Functionalization!$G$6:$R$373,ROW($A318)-5,FALSE),IFERROR(INDEX(K$337:K$373,MATCH($F318,$B$337:$B$373,0))/VLOOKUP($F318,$B$337:$BB$373,MATCH(LEFT(TRIM(K$6),FIND("~",SUBSTITUTE(K$6,"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318))*HLOOKUP(LEFT(TRIM(K$6),FIND("~",SUBSTITUTE(K$6," ","~",LEN(TRIM(K$6))-LEN(SUBSTITUTE(TRIM(K$6)," ",""))))-1)&amp;" Total",$B$6:$BB$373,ROW($A318)-5,FALSE))</f>
        <v>42880.884656293718</v>
      </c>
      <c r="L318" s="10">
        <f ca="1">IF(L$5&lt;&gt;"",HLOOKUP(L$5,Functionalization!$G$6:$R$373,ROW($A318)-5,FALSE),IFERROR(INDEX(L$337:L$373,MATCH($F318,$B$337:$B$373,0))/VLOOKUP($F318,$B$337:$BB$373,MATCH(LEFT(TRIM(L$6),FIND("~",SUBSTITUTE(L$6,"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318))*HLOOKUP(LEFT(TRIM(L$6),FIND("~",SUBSTITUTE(L$6," ","~",LEN(TRIM(L$6))-LEN(SUBSTITUTE(TRIM(L$6)," ",""))))-1)&amp;" Total",$B$6:$BB$373,ROW($A318)-5,FALSE))</f>
        <v>0</v>
      </c>
      <c r="M318" s="10">
        <f ca="1">IF(M$5&lt;&gt;"",HLOOKUP(M$5,Functionalization!$G$6:$R$373,ROW($A318)-5,FALSE),IFERROR(INDEX(M$337:M$373,MATCH($F318,$B$337:$B$373,0))/VLOOKUP($F318,$B$337:$BB$373,MATCH(LEFT(TRIM(M$6),FIND("~",SUBSTITUTE(M$6,"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318))*HLOOKUP(LEFT(TRIM(M$6),FIND("~",SUBSTITUTE(M$6," ","~",LEN(TRIM(M$6))-LEN(SUBSTITUTE(TRIM(M$6)," ",""))))-1)&amp;" Total",$B$6:$BB$373,ROW($A318)-5,FALSE))</f>
        <v>0</v>
      </c>
      <c r="N318" s="10">
        <f ca="1">IF(N$5&lt;&gt;"",HLOOKUP(N$5,Functionalization!$G$6:$R$373,ROW($A318)-5,FALSE),IFERROR(INDEX(N$337:N$373,MATCH($F318,$B$337:$B$373,0))/VLOOKUP($F318,$B$337:$BB$373,MATCH(LEFT(TRIM(N$6),FIND("~",SUBSTITUTE(N$6,"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318))*HLOOKUP(LEFT(TRIM(N$6),FIND("~",SUBSTITUTE(N$6," ","~",LEN(TRIM(N$6))-LEN(SUBSTITUTE(TRIM(N$6)," ",""))))-1)&amp;" Total",$B$6:$BB$373,ROW($A318)-5,FALSE))</f>
        <v>42880.884656293718</v>
      </c>
      <c r="O318" s="10">
        <f ca="1">IF(O$5&lt;&gt;"",HLOOKUP(O$5,Functionalization!$G$6:$R$373,ROW($A318)-5,FALSE),IFERROR(INDEX(O$337:O$373,MATCH($F318,$B$337:$B$373,0))/VLOOKUP($F318,$B$337:$BB$373,MATCH(LEFT(TRIM(O$6),FIND("~",SUBSTITUTE(O$6,"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318))*HLOOKUP(LEFT(TRIM(O$6),FIND("~",SUBSTITUTE(O$6," ","~",LEN(TRIM(O$6))-LEN(SUBSTITUTE(TRIM(O$6)," ",""))))-1)&amp;" Total",$B$6:$BB$373,ROW($A318)-5,FALSE))</f>
        <v>0</v>
      </c>
      <c r="P318" s="10">
        <f ca="1">IF(P$5&lt;&gt;"",HLOOKUP(P$5,Functionalization!$G$6:$R$373,ROW($A318)-5,FALSE),IFERROR(INDEX(P$337:P$373,MATCH($F318,$B$337:$B$373,0))/VLOOKUP($F318,$B$337:$BB$373,MATCH(LEFT(TRIM(P$6),FIND("~",SUBSTITUTE(P$6,"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318))*HLOOKUP(LEFT(TRIM(P$6),FIND("~",SUBSTITUTE(P$6," ","~",LEN(TRIM(P$6))-LEN(SUBSTITUTE(TRIM(P$6)," ",""))))-1)&amp;" Total",$B$6:$BB$373,ROW($A318)-5,FALSE))</f>
        <v>0</v>
      </c>
      <c r="Q318" s="10">
        <f ca="1">IF(Q$5&lt;&gt;"",HLOOKUP(Q$5,Functionalization!$G$6:$R$373,ROW($A318)-5,FALSE),IFERROR(INDEX(Q$337:Q$373,MATCH($F318,$B$337:$B$373,0))/VLOOKUP($F318,$B$337:$BB$373,MATCH(LEFT(TRIM(Q$6),FIND("~",SUBSTITUTE(Q$6,"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318))*HLOOKUP(LEFT(TRIM(Q$6),FIND("~",SUBSTITUTE(Q$6," ","~",LEN(TRIM(Q$6))-LEN(SUBSTITUTE(TRIM(Q$6)," ",""))))-1)&amp;" Total",$B$6:$BB$373,ROW($A318)-5,FALSE))</f>
        <v>0</v>
      </c>
      <c r="R318" s="10">
        <f ca="1">IF(R$5&lt;&gt;"",HLOOKUP(R$5,Functionalization!$G$6:$R$373,ROW($A318)-5,FALSE),IFERROR(INDEX(R$337:R$373,MATCH($F318,$B$337:$B$373,0))/VLOOKUP($F318,$B$337:$BB$373,MATCH(LEFT(TRIM(R$6),FIND("~",SUBSTITUTE(R$6,"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318))*HLOOKUP(LEFT(TRIM(R$6),FIND("~",SUBSTITUTE(R$6," ","~",LEN(TRIM(R$6))-LEN(SUBSTITUTE(TRIM(R$6)," ",""))))-1)&amp;" Total",$B$6:$BB$373,ROW($A318)-5,FALSE))</f>
        <v>0</v>
      </c>
      <c r="S318" s="10">
        <f ca="1">IF(S$5&lt;&gt;"",HLOOKUP(S$5,Functionalization!$G$6:$R$373,ROW($A318)-5,FALSE),IFERROR(INDEX(S$337:S$373,MATCH($F318,$B$337:$B$373,0))/VLOOKUP($F318,$B$337:$BB$373,MATCH(LEFT(TRIM(S$6),FIND("~",SUBSTITUTE(S$6,"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318))*HLOOKUP(LEFT(TRIM(S$6),FIND("~",SUBSTITUTE(S$6," ","~",LEN(TRIM(S$6))-LEN(SUBSTITUTE(TRIM(S$6)," ",""))))-1)&amp;" Total",$B$6:$BB$373,ROW($A318)-5,FALSE))</f>
        <v>0</v>
      </c>
      <c r="T318" s="10">
        <f ca="1">IF(T$5&lt;&gt;"",HLOOKUP(T$5,Functionalization!$G$6:$R$373,ROW($A318)-5,FALSE),IFERROR(INDEX(T$337:T$373,MATCH($F318,$B$337:$B$373,0))/VLOOKUP($F318,$B$337:$BB$373,MATCH(LEFT(TRIM(T$6),FIND("~",SUBSTITUTE(T$6,"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318))*HLOOKUP(LEFT(TRIM(T$6),FIND("~",SUBSTITUTE(T$6," ","~",LEN(TRIM(T$6))-LEN(SUBSTITUTE(TRIM(T$6)," ",""))))-1)&amp;" Total",$B$6:$BB$373,ROW($A318)-5,FALSE))</f>
        <v>0</v>
      </c>
      <c r="U318" s="10">
        <f ca="1">IF(U$5&lt;&gt;"",HLOOKUP(U$5,Functionalization!$G$6:$R$373,ROW($A318)-5,FALSE),IFERROR(INDEX(U$337:U$373,MATCH($F318,$B$337:$B$373,0))/VLOOKUP($F318,$B$337:$BB$373,MATCH(LEFT(TRIM(U$6),FIND("~",SUBSTITUTE(U$6,"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318))*HLOOKUP(LEFT(TRIM(U$6),FIND("~",SUBSTITUTE(U$6," ","~",LEN(TRIM(U$6))-LEN(SUBSTITUTE(TRIM(U$6)," ",""))))-1)&amp;" Total",$B$6:$BB$373,ROW($A318)-5,FALSE))</f>
        <v>0</v>
      </c>
      <c r="V318" s="10">
        <f ca="1">IF(V$5&lt;&gt;"",HLOOKUP(V$5,Functionalization!$G$6:$R$373,ROW($A318)-5,FALSE),IFERROR(INDEX(V$337:V$373,MATCH($F318,$B$337:$B$373,0))/VLOOKUP($F318,$B$337:$BB$373,MATCH(LEFT(TRIM(V$6),FIND("~",SUBSTITUTE(V$6,"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318))*HLOOKUP(LEFT(TRIM(V$6),FIND("~",SUBSTITUTE(V$6," ","~",LEN(TRIM(V$6))-LEN(SUBSTITUTE(TRIM(V$6)," ",""))))-1)&amp;" Total",$B$6:$BB$373,ROW($A318)-5,FALSE))</f>
        <v>0</v>
      </c>
      <c r="W318" s="10">
        <f ca="1">IF(W$5&lt;&gt;"",HLOOKUP(W$5,Functionalization!$G$6:$R$373,ROW($A318)-5,FALSE),IFERROR(INDEX(W$337:W$373,MATCH($F318,$B$337:$B$373,0))/VLOOKUP($F318,$B$337:$BB$373,MATCH(LEFT(TRIM(W$6),FIND("~",SUBSTITUTE(W$6,"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318))*HLOOKUP(LEFT(TRIM(W$6),FIND("~",SUBSTITUTE(W$6," ","~",LEN(TRIM(W$6))-LEN(SUBSTITUTE(TRIM(W$6)," ",""))))-1)&amp;" Total",$B$6:$BB$373,ROW($A318)-5,FALSE))</f>
        <v>0</v>
      </c>
      <c r="X318" s="10">
        <f ca="1">IF(X$5&lt;&gt;"",HLOOKUP(X$5,Functionalization!$G$6:$R$373,ROW($A318)-5,FALSE),IFERROR(INDEX(X$337:X$373,MATCH($F318,$B$337:$B$373,0))/VLOOKUP($F318,$B$337:$BB$373,MATCH(LEFT(TRIM(X$6),FIND("~",SUBSTITUTE(X$6,"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318))*HLOOKUP(LEFT(TRIM(X$6),FIND("~",SUBSTITUTE(X$6," ","~",LEN(TRIM(X$6))-LEN(SUBSTITUTE(TRIM(X$6)," ",""))))-1)&amp;" Total",$B$6:$BB$373,ROW($A318)-5,FALSE))</f>
        <v>0</v>
      </c>
      <c r="Y318" s="10">
        <f ca="1">IF(Y$5&lt;&gt;"",HLOOKUP(Y$5,Functionalization!$G$6:$R$373,ROW($A318)-5,FALSE),IFERROR(INDEX(Y$337:Y$373,MATCH($F318,$B$337:$B$373,0))/VLOOKUP($F318,$B$337:$BB$373,MATCH(LEFT(TRIM(Y$6),FIND("~",SUBSTITUTE(Y$6,"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318))*HLOOKUP(LEFT(TRIM(Y$6),FIND("~",SUBSTITUTE(Y$6," ","~",LEN(TRIM(Y$6))-LEN(SUBSTITUTE(TRIM(Y$6)," ",""))))-1)&amp;" Total",$B$6:$BB$373,ROW($A318)-5,FALSE))</f>
        <v>0</v>
      </c>
      <c r="Z318" s="10">
        <f ca="1">IF(Z$5&lt;&gt;"",HLOOKUP(Z$5,Functionalization!$G$6:$R$373,ROW($A318)-5,FALSE),IFERROR(INDEX(Z$337:Z$373,MATCH($F318,$B$337:$B$373,0))/VLOOKUP($F318,$B$337:$BB$373,MATCH(LEFT(TRIM(Z$6),FIND("~",SUBSTITUTE(Z$6,"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318))*HLOOKUP(LEFT(TRIM(Z$6),FIND("~",SUBSTITUTE(Z$6," ","~",LEN(TRIM(Z$6))-LEN(SUBSTITUTE(TRIM(Z$6)," ",""))))-1)&amp;" Total",$B$6:$BB$373,ROW($A318)-5,FALSE))</f>
        <v>0</v>
      </c>
      <c r="AA318" s="10">
        <f ca="1">IF(AA$5&lt;&gt;"",HLOOKUP(AA$5,Functionalization!$G$6:$R$373,ROW($A318)-5,FALSE),IFERROR(INDEX(AA$337:AA$373,MATCH($F318,$B$337:$B$373,0))/VLOOKUP($F318,$B$337:$BB$373,MATCH(LEFT(TRIM(AA$6),FIND("~",SUBSTITUTE(AA$6,"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318))*HLOOKUP(LEFT(TRIM(AA$6),FIND("~",SUBSTITUTE(AA$6," ","~",LEN(TRIM(AA$6))-LEN(SUBSTITUTE(TRIM(AA$6)," ",""))))-1)&amp;" Total",$B$6:$BB$373,ROW($A318)-5,FALSE))</f>
        <v>0</v>
      </c>
      <c r="AB318" s="10">
        <f ca="1">IF(AB$5&lt;&gt;"",HLOOKUP(AB$5,Functionalization!$G$6:$R$373,ROW($A318)-5,FALSE),IFERROR(INDEX(AB$337:AB$373,MATCH($F318,$B$337:$B$373,0))/VLOOKUP($F318,$B$337:$BB$373,MATCH(LEFT(TRIM(AB$6),FIND("~",SUBSTITUTE(AB$6,"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318))*HLOOKUP(LEFT(TRIM(AB$6),FIND("~",SUBSTITUTE(AB$6," ","~",LEN(TRIM(AB$6))-LEN(SUBSTITUTE(TRIM(AB$6)," ",""))))-1)&amp;" Total",$B$6:$BB$373,ROW($A318)-5,FALSE))</f>
        <v>0</v>
      </c>
      <c r="AC318" s="10">
        <f ca="1">IF(AC$5&lt;&gt;"",HLOOKUP(AC$5,Functionalization!$G$6:$R$373,ROW($A318)-5,FALSE),IFERROR(INDEX(AC$337:AC$373,MATCH($F318,$B$337:$B$373,0))/VLOOKUP($F318,$B$337:$BB$373,MATCH(LEFT(TRIM(AC$6),FIND("~",SUBSTITUTE(AC$6,"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318))*HLOOKUP(LEFT(TRIM(AC$6),FIND("~",SUBSTITUTE(AC$6," ","~",LEN(TRIM(AC$6))-LEN(SUBSTITUTE(TRIM(AC$6)," ",""))))-1)&amp;" Total",$B$6:$BB$373,ROW($A318)-5,FALSE))</f>
        <v>0</v>
      </c>
      <c r="AD318" s="10">
        <f ca="1">IF(AD$5&lt;&gt;"",HLOOKUP(AD$5,Functionalization!$G$6:$R$373,ROW($A318)-5,FALSE),IFERROR(INDEX(AD$337:AD$373,MATCH($F318,$B$337:$B$373,0))/VLOOKUP($F318,$B$337:$BB$373,MATCH(LEFT(TRIM(AD$6),FIND("~",SUBSTITUTE(AD$6,"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318))*HLOOKUP(LEFT(TRIM(AD$6),FIND("~",SUBSTITUTE(AD$6," ","~",LEN(TRIM(AD$6))-LEN(SUBSTITUTE(TRIM(AD$6)," ",""))))-1)&amp;" Total",$B$6:$BB$373,ROW($A318)-5,FALSE))</f>
        <v>0</v>
      </c>
      <c r="AE318" s="10">
        <f ca="1">IF(AE$5&lt;&gt;"",HLOOKUP(AE$5,Functionalization!$G$6:$R$373,ROW($A318)-5,FALSE),IFERROR(INDEX(AE$337:AE$373,MATCH($F318,$B$337:$B$373,0))/VLOOKUP($F318,$B$337:$BB$373,MATCH(LEFT(TRIM(AE$6),FIND("~",SUBSTITUTE(AE$6,"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318))*HLOOKUP(LEFT(TRIM(AE$6),FIND("~",SUBSTITUTE(AE$6," ","~",LEN(TRIM(AE$6))-LEN(SUBSTITUTE(TRIM(AE$6)," ",""))))-1)&amp;" Total",$B$6:$BB$373,ROW($A318)-5,FALSE))</f>
        <v>0</v>
      </c>
      <c r="AF318" s="10">
        <f ca="1">IF(AF$5&lt;&gt;"",HLOOKUP(AF$5,Functionalization!$G$6:$R$373,ROW($A318)-5,FALSE),IFERROR(INDEX(AF$337:AF$373,MATCH($F318,$B$337:$B$373,0))/VLOOKUP($F318,$B$337:$BB$373,MATCH(LEFT(TRIM(AF$6),FIND("~",SUBSTITUTE(AF$6,"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318))*HLOOKUP(LEFT(TRIM(AF$6),FIND("~",SUBSTITUTE(AF$6," ","~",LEN(TRIM(AF$6))-LEN(SUBSTITUTE(TRIM(AF$6)," ",""))))-1)&amp;" Total",$B$6:$BB$373,ROW($A318)-5,FALSE))</f>
        <v>0</v>
      </c>
      <c r="AG318" s="10">
        <f ca="1">IF(AG$5&lt;&gt;"",HLOOKUP(AG$5,Functionalization!$G$6:$R$373,ROW($A318)-5,FALSE),IFERROR(INDEX(AG$337:AG$373,MATCH($F318,$B$337:$B$373,0))/VLOOKUP($F318,$B$337:$BB$373,MATCH(LEFT(TRIM(AG$6),FIND("~",SUBSTITUTE(AG$6,"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318))*HLOOKUP(LEFT(TRIM(AG$6),FIND("~",SUBSTITUTE(AG$6," ","~",LEN(TRIM(AG$6))-LEN(SUBSTITUTE(TRIM(AG$6)," ",""))))-1)&amp;" Total",$B$6:$BB$373,ROW($A318)-5,FALSE))</f>
        <v>0</v>
      </c>
      <c r="AH318" s="10">
        <f ca="1">IF(AH$5&lt;&gt;"",HLOOKUP(AH$5,Functionalization!$G$6:$R$373,ROW($A318)-5,FALSE),IFERROR(INDEX(AH$337:AH$373,MATCH($F318,$B$337:$B$373,0))/VLOOKUP($F318,$B$337:$BB$373,MATCH(LEFT(TRIM(AH$6),FIND("~",SUBSTITUTE(AH$6,"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318))*HLOOKUP(LEFT(TRIM(AH$6),FIND("~",SUBSTITUTE(AH$6," ","~",LEN(TRIM(AH$6))-LEN(SUBSTITUTE(TRIM(AH$6)," ",""))))-1)&amp;" Total",$B$6:$BB$373,ROW($A318)-5,FALSE))</f>
        <v>0</v>
      </c>
      <c r="AI318" s="10">
        <f ca="1">IF(AI$5&lt;&gt;"",HLOOKUP(AI$5,Functionalization!$G$6:$R$373,ROW($A318)-5,FALSE),IFERROR(INDEX(AI$337:AI$373,MATCH($F318,$B$337:$B$373,0))/VLOOKUP($F318,$B$337:$BB$373,MATCH(LEFT(TRIM(AI$6),FIND("~",SUBSTITUTE(AI$6,"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318))*HLOOKUP(LEFT(TRIM(AI$6),FIND("~",SUBSTITUTE(AI$6," ","~",LEN(TRIM(AI$6))-LEN(SUBSTITUTE(TRIM(AI$6)," ",""))))-1)&amp;" Total",$B$6:$BB$373,ROW($A318)-5,FALSE))</f>
        <v>0</v>
      </c>
      <c r="AJ318" s="10">
        <f ca="1">IF(AJ$5&lt;&gt;"",HLOOKUP(AJ$5,Functionalization!$G$6:$R$373,ROW($A318)-5,FALSE),IFERROR(INDEX(AJ$337:AJ$373,MATCH($F318,$B$337:$B$373,0))/VLOOKUP($F318,$B$337:$BB$373,MATCH(LEFT(TRIM(AJ$6),FIND("~",SUBSTITUTE(AJ$6,"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318))*HLOOKUP(LEFT(TRIM(AJ$6),FIND("~",SUBSTITUTE(AJ$6," ","~",LEN(TRIM(AJ$6))-LEN(SUBSTITUTE(TRIM(AJ$6)," ",""))))-1)&amp;" Total",$B$6:$BB$373,ROW($A318)-5,FALSE))</f>
        <v>0</v>
      </c>
      <c r="AK318" s="10">
        <f ca="1">IF(AK$5&lt;&gt;"",HLOOKUP(AK$5,Functionalization!$G$6:$R$373,ROW($A318)-5,FALSE),IFERROR(INDEX(AK$337:AK$373,MATCH($F318,$B$337:$B$373,0))/VLOOKUP($F318,$B$337:$BB$373,MATCH(LEFT(TRIM(AK$6),FIND("~",SUBSTITUTE(AK$6,"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318))*HLOOKUP(LEFT(TRIM(AK$6),FIND("~",SUBSTITUTE(AK$6," ","~",LEN(TRIM(AK$6))-LEN(SUBSTITUTE(TRIM(AK$6)," ",""))))-1)&amp;" Total",$B$6:$BB$373,ROW($A318)-5,FALSE))</f>
        <v>0</v>
      </c>
      <c r="AL318" s="10">
        <f ca="1">IF(AL$5&lt;&gt;"",HLOOKUP(AL$5,Functionalization!$G$6:$R$373,ROW($A318)-5,FALSE),IFERROR(INDEX(AL$337:AL$373,MATCH($F318,$B$337:$B$373,0))/VLOOKUP($F318,$B$337:$BB$373,MATCH(LEFT(TRIM(AL$6),FIND("~",SUBSTITUTE(AL$6,"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318))*HLOOKUP(LEFT(TRIM(AL$6),FIND("~",SUBSTITUTE(AL$6," ","~",LEN(TRIM(AL$6))-LEN(SUBSTITUTE(TRIM(AL$6)," ",""))))-1)&amp;" Total",$B$6:$BB$373,ROW($A318)-5,FALSE))</f>
        <v>0</v>
      </c>
      <c r="AM318" s="10">
        <f ca="1">IF(AM$5&lt;&gt;"",HLOOKUP(AM$5,Functionalization!$G$6:$R$373,ROW($A318)-5,FALSE),IFERROR(INDEX(AM$337:AM$373,MATCH($F318,$B$337:$B$373,0))/VLOOKUP($F318,$B$337:$BB$373,MATCH(LEFT(TRIM(AM$6),FIND("~",SUBSTITUTE(AM$6,"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318))*HLOOKUP(LEFT(TRIM(AM$6),FIND("~",SUBSTITUTE(AM$6," ","~",LEN(TRIM(AM$6))-LEN(SUBSTITUTE(TRIM(AM$6)," ",""))))-1)&amp;" Total",$B$6:$BB$373,ROW($A318)-5,FALSE))</f>
        <v>0</v>
      </c>
      <c r="AN318" s="10">
        <f ca="1">IF(AN$5&lt;&gt;"",HLOOKUP(AN$5,Functionalization!$G$6:$R$373,ROW($A318)-5,FALSE),IFERROR(INDEX(AN$337:AN$373,MATCH($F318,$B$337:$B$373,0))/VLOOKUP($F318,$B$337:$BB$373,MATCH(LEFT(TRIM(AN$6),FIND("~",SUBSTITUTE(AN$6,"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318))*HLOOKUP(LEFT(TRIM(AN$6),FIND("~",SUBSTITUTE(AN$6," ","~",LEN(TRIM(AN$6))-LEN(SUBSTITUTE(TRIM(AN$6)," ",""))))-1)&amp;" Total",$B$6:$BB$373,ROW($A318)-5,FALSE))</f>
        <v>0</v>
      </c>
      <c r="AO318" s="10">
        <f ca="1">IF(AO$5&lt;&gt;"",HLOOKUP(AO$5,Functionalization!$G$6:$R$373,ROW($A318)-5,FALSE),IFERROR(INDEX(AO$337:AO$373,MATCH($F318,$B$337:$B$373,0))/VLOOKUP($F318,$B$337:$BB$373,MATCH(LEFT(TRIM(AO$6),FIND("~",SUBSTITUTE(AO$6,"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318))*HLOOKUP(LEFT(TRIM(AO$6),FIND("~",SUBSTITUTE(AO$6," ","~",LEN(TRIM(AO$6))-LEN(SUBSTITUTE(TRIM(AO$6)," ",""))))-1)&amp;" Total",$B$6:$BB$373,ROW($A318)-5,FALSE))</f>
        <v>0</v>
      </c>
      <c r="AP318" s="10">
        <f ca="1">IF(AP$5&lt;&gt;"",HLOOKUP(AP$5,Functionalization!$G$6:$R$373,ROW($A318)-5,FALSE),IFERROR(INDEX(AP$337:AP$373,MATCH($F318,$B$337:$B$373,0))/VLOOKUP($F318,$B$337:$BB$373,MATCH(LEFT(TRIM(AP$6),FIND("~",SUBSTITUTE(AP$6,"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318))*HLOOKUP(LEFT(TRIM(AP$6),FIND("~",SUBSTITUTE(AP$6," ","~",LEN(TRIM(AP$6))-LEN(SUBSTITUTE(TRIM(AP$6)," ",""))))-1)&amp;" Total",$B$6:$BB$373,ROW($A318)-5,FALSE))</f>
        <v>0</v>
      </c>
      <c r="AQ318" s="10">
        <f ca="1">IF(AQ$5&lt;&gt;"",HLOOKUP(AQ$5,Functionalization!$G$6:$R$373,ROW($A318)-5,FALSE),IFERROR(INDEX(AQ$337:AQ$373,MATCH($F318,$B$337:$B$373,0))/VLOOKUP($F318,$B$337:$BB$373,MATCH(LEFT(TRIM(AQ$6),FIND("~",SUBSTITUTE(AQ$6,"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318))*HLOOKUP(LEFT(TRIM(AQ$6),FIND("~",SUBSTITUTE(AQ$6," ","~",LEN(TRIM(AQ$6))-LEN(SUBSTITUTE(TRIM(AQ$6)," ",""))))-1)&amp;" Total",$B$6:$BB$373,ROW($A318)-5,FALSE))</f>
        <v>0</v>
      </c>
      <c r="AR318" s="10">
        <f ca="1">IF(AR$5&lt;&gt;"",HLOOKUP(AR$5,Functionalization!$G$6:$R$373,ROW($A318)-5,FALSE),IFERROR(INDEX(AR$337:AR$373,MATCH($F318,$B$337:$B$373,0))/VLOOKUP($F318,$B$337:$BB$373,MATCH(LEFT(TRIM(AR$6),FIND("~",SUBSTITUTE(AR$6,"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318))*HLOOKUP(LEFT(TRIM(AR$6),FIND("~",SUBSTITUTE(AR$6," ","~",LEN(TRIM(AR$6))-LEN(SUBSTITUTE(TRIM(AR$6)," ",""))))-1)&amp;" Total",$B$6:$BB$373,ROW($A318)-5,FALSE))</f>
        <v>0</v>
      </c>
      <c r="AS318" s="10">
        <f ca="1">IF(AS$5&lt;&gt;"",HLOOKUP(AS$5,Functionalization!$G$6:$R$373,ROW($A318)-5,FALSE),IFERROR(INDEX(AS$337:AS$373,MATCH($F318,$B$337:$B$373,0))/VLOOKUP($F318,$B$337:$BB$373,MATCH(LEFT(TRIM(AS$6),FIND("~",SUBSTITUTE(AS$6,"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318))*HLOOKUP(LEFT(TRIM(AS$6),FIND("~",SUBSTITUTE(AS$6," ","~",LEN(TRIM(AS$6))-LEN(SUBSTITUTE(TRIM(AS$6)," ",""))))-1)&amp;" Total",$B$6:$BB$373,ROW($A318)-5,FALSE))</f>
        <v>0</v>
      </c>
      <c r="AT318" s="10">
        <f ca="1">IF(AT$5&lt;&gt;"",HLOOKUP(AT$5,Functionalization!$G$6:$R$373,ROW($A318)-5,FALSE),IFERROR(INDEX(AT$337:AT$373,MATCH($F318,$B$337:$B$373,0))/VLOOKUP($F318,$B$337:$BB$373,MATCH(LEFT(TRIM(AT$6),FIND("~",SUBSTITUTE(AT$6,"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318))*HLOOKUP(LEFT(TRIM(AT$6),FIND("~",SUBSTITUTE(AT$6," ","~",LEN(TRIM(AT$6))-LEN(SUBSTITUTE(TRIM(AT$6)," ",""))))-1)&amp;" Total",$B$6:$BB$373,ROW($A318)-5,FALSE))</f>
        <v>0</v>
      </c>
      <c r="AU318" s="10">
        <f ca="1">IF(AU$5&lt;&gt;"",HLOOKUP(AU$5,Functionalization!$G$6:$R$373,ROW($A318)-5,FALSE),IFERROR(INDEX(AU$337:AU$373,MATCH($F318,$B$337:$B$373,0))/VLOOKUP($F318,$B$337:$BB$373,MATCH(LEFT(TRIM(AU$6),FIND("~",SUBSTITUTE(AU$6,"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318))*HLOOKUP(LEFT(TRIM(AU$6),FIND("~",SUBSTITUTE(AU$6," ","~",LEN(TRIM(AU$6))-LEN(SUBSTITUTE(TRIM(AU$6)," ",""))))-1)&amp;" Total",$B$6:$BB$373,ROW($A318)-5,FALSE))</f>
        <v>0</v>
      </c>
      <c r="AV318" s="10">
        <f ca="1">IF(AV$5&lt;&gt;"",HLOOKUP(AV$5,Functionalization!$G$6:$R$373,ROW($A318)-5,FALSE),IFERROR(INDEX(AV$337:AV$373,MATCH($F318,$B$337:$B$373,0))/VLOOKUP($F318,$B$337:$BB$373,MATCH(LEFT(TRIM(AV$6),FIND("~",SUBSTITUTE(AV$6,"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318))*HLOOKUP(LEFT(TRIM(AV$6),FIND("~",SUBSTITUTE(AV$6," ","~",LEN(TRIM(AV$6))-LEN(SUBSTITUTE(TRIM(AV$6)," ",""))))-1)&amp;" Total",$B$6:$BB$373,ROW($A318)-5,FALSE))</f>
        <v>0</v>
      </c>
      <c r="AW318" s="10">
        <f ca="1">IF(AW$5&lt;&gt;"",HLOOKUP(AW$5,Functionalization!$G$6:$R$373,ROW($A318)-5,FALSE),IFERROR(INDEX(AW$337:AW$373,MATCH($F318,$B$337:$B$373,0))/VLOOKUP($F318,$B$337:$BB$373,MATCH(LEFT(TRIM(AW$6),FIND("~",SUBSTITUTE(AW$6,"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318))*HLOOKUP(LEFT(TRIM(AW$6),FIND("~",SUBSTITUTE(AW$6," ","~",LEN(TRIM(AW$6))-LEN(SUBSTITUTE(TRIM(AW$6)," ",""))))-1)&amp;" Total",$B$6:$BB$373,ROW($A318)-5,FALSE))</f>
        <v>0</v>
      </c>
      <c r="AX318" s="10">
        <f ca="1">IF(AX$5&lt;&gt;"",HLOOKUP(AX$5,Functionalization!$G$6:$R$373,ROW($A318)-5,FALSE),IFERROR(INDEX(AX$337:AX$373,MATCH($F318,$B$337:$B$373,0))/VLOOKUP($F318,$B$337:$BB$373,MATCH(LEFT(TRIM(AX$6),FIND("~",SUBSTITUTE(AX$6,"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318))*HLOOKUP(LEFT(TRIM(AX$6),FIND("~",SUBSTITUTE(AX$6," ","~",LEN(TRIM(AX$6))-LEN(SUBSTITUTE(TRIM(AX$6)," ",""))))-1)&amp;" Total",$B$6:$BB$373,ROW($A318)-5,FALSE))</f>
        <v>0</v>
      </c>
      <c r="AY318" s="10">
        <f ca="1">IF(AY$5&lt;&gt;"",HLOOKUP(AY$5,Functionalization!$G$6:$R$373,ROW($A318)-5,FALSE),IFERROR(INDEX(AY$337:AY$373,MATCH($F318,$B$337:$B$373,0))/VLOOKUP($F318,$B$337:$BB$373,MATCH(LEFT(TRIM(AY$6),FIND("~",SUBSTITUTE(AY$6,"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318))*HLOOKUP(LEFT(TRIM(AY$6),FIND("~",SUBSTITUTE(AY$6," ","~",LEN(TRIM(AY$6))-LEN(SUBSTITUTE(TRIM(AY$6)," ",""))))-1)&amp;" Total",$B$6:$BB$373,ROW($A318)-5,FALSE))</f>
        <v>0</v>
      </c>
      <c r="AZ318" s="10">
        <f ca="1">IF(AZ$5&lt;&gt;"",HLOOKUP(AZ$5,Functionalization!$G$6:$R$373,ROW($A318)-5,FALSE),IFERROR(INDEX(AZ$337:AZ$373,MATCH($F318,$B$337:$B$373,0))/VLOOKUP($F318,$B$337:$BB$373,MATCH(LEFT(TRIM(AZ$6),FIND("~",SUBSTITUTE(AZ$6,"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318))*HLOOKUP(LEFT(TRIM(AZ$6),FIND("~",SUBSTITUTE(AZ$6," ","~",LEN(TRIM(AZ$6))-LEN(SUBSTITUTE(TRIM(AZ$6)," ",""))))-1)&amp;" Total",$B$6:$BB$373,ROW($A318)-5,FALSE))</f>
        <v>0</v>
      </c>
      <c r="BA318" s="10">
        <f ca="1">IF(BA$5&lt;&gt;"",HLOOKUP(BA$5,Functionalization!$G$6:$R$373,ROW($A318)-5,FALSE),IFERROR(INDEX(BA$337:BA$373,MATCH($F318,$B$337:$B$373,0))/VLOOKUP($F318,$B$337:$BB$373,MATCH(LEFT(TRIM(BA$6),FIND("~",SUBSTITUTE(BA$6,"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318))*HLOOKUP(LEFT(TRIM(BA$6),FIND("~",SUBSTITUTE(BA$6," ","~",LEN(TRIM(BA$6))-LEN(SUBSTITUTE(TRIM(BA$6)," ",""))))-1)&amp;" Total",$B$6:$BB$373,ROW($A318)-5,FALSE))</f>
        <v>0</v>
      </c>
      <c r="BB318" s="10">
        <f ca="1">IF(BB$5&lt;&gt;"",HLOOKUP(BB$5,Functionalization!$G$6:$R$373,ROW($A318)-5,FALSE),IFERROR(INDEX(BB$337:BB$373,MATCH($F318,$B$337:$B$373,0))/VLOOKUP($F318,$B$337:$BB$373,MATCH(LEFT(TRIM(BB$6),FIND("~",SUBSTITUTE(BB$6,"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318))*HLOOKUP(LEFT(TRIM(BB$6),FIND("~",SUBSTITUTE(BB$6," ","~",LEN(TRIM(BB$6))-LEN(SUBSTITUTE(TRIM(BB$6)," ",""))))-1)&amp;" Total",$B$6:$BB$373,ROW($A318)-5,FALSE))</f>
        <v>0</v>
      </c>
      <c r="BD318">
        <f ca="1">IFERROR(IF(SUMIF($G$6:$BB$6,BD$6&amp;" Total",$G318:$BB318)-(SUMIF($G$6:$BB$6,BD$6&amp;" "&amp;'Input-Func_Class'!$D$22,$G318:$BB318)+IFERROR(SUMIF($G$6:$BB$6,BD$6&amp;" "&amp;'Input-Func_Class'!$E$22,$G318:$BB318),SUMIF($G$6:$BB$6,BD$6&amp;" "&amp;'Input-Func_Class'!$B$24,$G318:$BB318))+SUMIF($G$6:$BB$6,BD$6&amp;" "&amp;'Input-Func_Class'!$F$22,$G318:$BB318))&lt;Check_Limit,0,1),1)</f>
        <v>0</v>
      </c>
      <c r="BE318">
        <f ca="1">IFERROR(IF(SUMIF($G$6:$BB$6,BE$6&amp;" Total",$G318:$BB318)-(SUMIF($G$6:$BB$6,BE$6&amp;" "&amp;'Input-Func_Class'!$D$22,$G318:$BB318)+IFERROR(SUMIF($G$6:$BB$6,BE$6&amp;" "&amp;'Input-Func_Class'!$E$22,$G318:$BB318),SUMIF($G$6:$BB$6,BE$6&amp;" "&amp;'Input-Func_Class'!$B$24,$G318:$BB318))+SUMIF($G$6:$BB$6,BE$6&amp;" "&amp;'Input-Func_Class'!$F$22,$G318:$BB318))&lt;Check_Limit,0,1),1)</f>
        <v>0</v>
      </c>
      <c r="BF318">
        <f ca="1">IFERROR(IF(SUMIF($G$6:$BB$6,BF$6&amp;" Total",$G318:$BB318)-(SUMIF($G$6:$BB$6,BF$6&amp;" "&amp;'Input-Func_Class'!$D$22,$G318:$BB318)+IFERROR(SUMIF($G$6:$BB$6,BF$6&amp;" "&amp;'Input-Func_Class'!$E$22,$G318:$BB318),SUMIF($G$6:$BB$6,BF$6&amp;" "&amp;'Input-Func_Class'!$B$24,$G318:$BB318))+SUMIF($G$6:$BB$6,BF$6&amp;" "&amp;'Input-Func_Class'!$F$22,$G318:$BB318))&lt;Check_Limit,0,1),1)</f>
        <v>0</v>
      </c>
      <c r="BG318">
        <f ca="1">IFERROR(IF(SUMIF($G$6:$BB$6,BG$6&amp;" Total",$G318:$BB318)-(SUMIF($G$6:$BB$6,BG$6&amp;" "&amp;'Input-Func_Class'!$D$22,$G318:$BB318)+IFERROR(SUMIF($G$6:$BB$6,BG$6&amp;" "&amp;'Input-Func_Class'!$E$22,$G318:$BB318),SUMIF($G$6:$BB$6,BG$6&amp;" "&amp;'Input-Func_Class'!$B$24,$G318:$BB318))+SUMIF($G$6:$BB$6,BG$6&amp;" "&amp;'Input-Func_Class'!$F$22,$G318:$BB318))&lt;Check_Limit,0,1),1)</f>
        <v>0</v>
      </c>
      <c r="BH318">
        <f ca="1">IFERROR(IF(SUMIF($G$6:$BB$6,BH$6&amp;" Total",$G318:$BB318)-(SUMIF($G$6:$BB$6,BH$6&amp;" "&amp;'Input-Func_Class'!$D$22,$G318:$BB318)+IFERROR(SUMIF($G$6:$BB$6,BH$6&amp;" "&amp;'Input-Func_Class'!$E$22,$G318:$BB318),SUMIF($G$6:$BB$6,BH$6&amp;" "&amp;'Input-Func_Class'!$B$24,$G318:$BB318))+SUMIF($G$6:$BB$6,BH$6&amp;" "&amp;'Input-Func_Class'!$F$22,$G318:$BB318))&lt;Check_Limit,0,1),1)</f>
        <v>0</v>
      </c>
      <c r="BI318">
        <f ca="1">IFERROR(IF(SUMIF($G$6:$BB$6,BI$6&amp;" Total",$G318:$BB318)-(SUMIF($G$6:$BB$6,BI$6&amp;" "&amp;'Input-Func_Class'!$D$22,$G318:$BB318)+IFERROR(SUMIF($G$6:$BB$6,BI$6&amp;" "&amp;'Input-Func_Class'!$E$22,$G318:$BB318),SUMIF($G$6:$BB$6,BI$6&amp;" "&amp;'Input-Func_Class'!$B$24,$G318:$BB318))+SUMIF($G$6:$BB$6,BI$6&amp;" "&amp;'Input-Func_Class'!$F$22,$G318:$BB318))&lt;Check_Limit,0,1),1)</f>
        <v>0</v>
      </c>
      <c r="BJ318">
        <f ca="1">IFERROR(IF(SUMIF($G$6:$BB$6,BJ$6&amp;" Total",$G318:$BB318)-(SUMIF($G$6:$BB$6,BJ$6&amp;" "&amp;'Input-Func_Class'!$D$22,$G318:$BB318)+IFERROR(SUMIF($G$6:$BB$6,BJ$6&amp;" "&amp;'Input-Func_Class'!$E$22,$G318:$BB318),SUMIF($G$6:$BB$6,BJ$6&amp;" "&amp;'Input-Func_Class'!$B$24,$G318:$BB318))+SUMIF($G$6:$BB$6,BJ$6&amp;" "&amp;'Input-Func_Class'!$F$22,$G318:$BB318))&lt;Check_Limit,0,1),1)</f>
        <v>0</v>
      </c>
      <c r="BK318">
        <f ca="1">IFERROR(IF(SUMIF($G$6:$BB$6,BK$6&amp;" Total",$G318:$BB318)-(SUMIF($G$6:$BB$6,BK$6&amp;" "&amp;'Input-Func_Class'!$D$22,$G318:$BB318)+IFERROR(SUMIF($G$6:$BB$6,BK$6&amp;" "&amp;'Input-Func_Class'!$E$22,$G318:$BB318),SUMIF($G$6:$BB$6,BK$6&amp;" "&amp;'Input-Func_Class'!$B$24,$G318:$BB318))+SUMIF($G$6:$BB$6,BK$6&amp;" "&amp;'Input-Func_Class'!$F$22,$G318:$BB318))&lt;Check_Limit,0,1),1)</f>
        <v>0</v>
      </c>
      <c r="BL318">
        <f ca="1">IFERROR(IF(SUMIF($G$6:$BB$6,BL$6&amp;" Total",$G318:$BB318)-(SUMIF($G$6:$BB$6,BL$6&amp;" "&amp;'Input-Func_Class'!$D$22,$G318:$BB318)+IFERROR(SUMIF($G$6:$BB$6,BL$6&amp;" "&amp;'Input-Func_Class'!$E$22,$G318:$BB318),SUMIF($G$6:$BB$6,BL$6&amp;" "&amp;'Input-Func_Class'!$B$24,$G318:$BB318))+SUMIF($G$6:$BB$6,BL$6&amp;" "&amp;'Input-Func_Class'!$F$22,$G318:$BB318))&lt;Check_Limit,0,1),1)</f>
        <v>0</v>
      </c>
      <c r="BM318">
        <f ca="1">IFERROR(IF(SUMIF($G$6:$BB$6,BM$6&amp;" Total",$G318:$BB318)-(SUMIF($G$6:$BB$6,BM$6&amp;" "&amp;'Input-Func_Class'!$D$22,$G318:$BB318)+IFERROR(SUMIF($G$6:$BB$6,BM$6&amp;" "&amp;'Input-Func_Class'!$E$22,$G318:$BB318),SUMIF($G$6:$BB$6,BM$6&amp;" "&amp;'Input-Func_Class'!$B$24,$G318:$BB318))+SUMIF($G$6:$BB$6,BM$6&amp;" "&amp;'Input-Func_Class'!$F$22,$G318:$BB318))&lt;Check_Limit,0,1),1)</f>
        <v>0</v>
      </c>
      <c r="BN318">
        <f ca="1">IFERROR(IF(SUMIF($G$6:$BB$6,BN$6&amp;" Total",$G318:$BB318)-(SUMIF($G$6:$BB$6,BN$6&amp;" "&amp;'Input-Func_Class'!$D$22,$G318:$BB318)+IFERROR(SUMIF($G$6:$BB$6,BN$6&amp;" "&amp;'Input-Func_Class'!$E$22,$G318:$BB318),SUMIF($G$6:$BB$6,BN$6&amp;" "&amp;'Input-Func_Class'!$B$24,$G318:$BB318))+SUMIF($G$6:$BB$6,BN$6&amp;" "&amp;'Input-Func_Class'!$F$22,$G318:$BB318))&lt;Check_Limit,0,1),1)</f>
        <v>0</v>
      </c>
      <c r="BO318">
        <f ca="1">IFERROR(IF(SUMIF($G$6:$BB$6,BO$6&amp;" Total",$G318:$BB318)-(SUMIF($G$6:$BB$6,BO$6&amp;" "&amp;'Input-Func_Class'!$D$22,$G318:$BB318)+IFERROR(SUMIF($G$6:$BB$6,BO$6&amp;" "&amp;'Input-Func_Class'!$E$22,$G318:$BB318),SUMIF($G$6:$BB$6,BO$6&amp;" "&amp;'Input-Func_Class'!$B$24,$G318:$BB318))+SUMIF($G$6:$BB$6,BO$6&amp;" "&amp;'Input-Func_Class'!$F$22,$G318:$BB318))&lt;Check_Limit,0,1),1)</f>
        <v>0</v>
      </c>
    </row>
    <row r="319" spans="1:67" outlineLevel="1">
      <c r="A319" s="31">
        <f>IF(ISBLANK('Input-Accounts'!A319),"",'Input-Accounts'!A319)</f>
        <v>284</v>
      </c>
      <c r="B319" s="53" t="str">
        <f>IF(ISBLANK('Input-Accounts'!B319),"",'Input-Accounts'!B319)</f>
        <v>DEFERRED INCOME TAX EXPENSE - FEDERAL</v>
      </c>
      <c r="C319" s="31" t="str">
        <f>IF(ISBLANK('Input-Accounts'!C319),"",'Input-Accounts'!C319)</f>
        <v>410-411.1</v>
      </c>
      <c r="D319" s="10">
        <f>Functionalization!$D319</f>
        <v>1192227.6462260422</v>
      </c>
      <c r="E319" s="10">
        <f t="shared" ca="1" si="81"/>
        <v>0</v>
      </c>
      <c r="F319" s="3" t="str">
        <f>IF($D319=0,"-",IF('Input-Accounts'!$E319&lt;&gt;0,'Input-Accounts'!$E319,'Input-Accounts'!$G319))</f>
        <v>INT_RATEBASE</v>
      </c>
      <c r="G319" s="10">
        <f ca="1">IF(G$5&lt;&gt;"",HLOOKUP(G$5,Functionalization!$G$6:$R$373,ROW($A319)-5,FALSE),IFERROR(INDEX(G$337:G$373,MATCH($F319,$B$337:$B$373,0))/VLOOKUP($F319,$B$337:$BB$373,MATCH(LEFT(TRIM(G$6),FIND("~",SUBSTITUTE(G$6,"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319))*HLOOKUP(LEFT(TRIM(G$6),FIND("~",SUBSTITUTE(G$6," ","~",LEN(TRIM(G$6))-LEN(SUBSTITUTE(TRIM(G$6)," ",""))))-1)&amp;" Total",$B$6:$BB$373,ROW($A319)-5,FALSE))</f>
        <v>850817.32164492889</v>
      </c>
      <c r="H319" s="10">
        <f ca="1">IF(H$5&lt;&gt;"",HLOOKUP(H$5,Functionalization!$G$6:$R$373,ROW($A319)-5,FALSE),IFERROR(INDEX(H$337:H$373,MATCH($F319,$B$337:$B$373,0))/VLOOKUP($F319,$B$337:$BB$373,MATCH(LEFT(TRIM(H$6),FIND("~",SUBSTITUTE(H$6,"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319))*HLOOKUP(LEFT(TRIM(H$6),FIND("~",SUBSTITUTE(H$6," ","~",LEN(TRIM(H$6))-LEN(SUBSTITUTE(TRIM(H$6)," ",""))))-1)&amp;" Total",$B$6:$BB$373,ROW($A319)-5,FALSE))</f>
        <v>653461.08217223547</v>
      </c>
      <c r="I319" s="10">
        <f ca="1">IF(I$5&lt;&gt;"",HLOOKUP(I$5,Functionalization!$G$6:$R$373,ROW($A319)-5,FALSE),IFERROR(INDEX(I$337:I$373,MATCH($F319,$B$337:$B$373,0))/VLOOKUP($F319,$B$337:$BB$373,MATCH(LEFT(TRIM(I$6),FIND("~",SUBSTITUTE(I$6,"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319))*HLOOKUP(LEFT(TRIM(I$6),FIND("~",SUBSTITUTE(I$6," ","~",LEN(TRIM(I$6))-LEN(SUBSTITUTE(TRIM(I$6)," ",""))))-1)&amp;" Total",$B$6:$BB$373,ROW($A319)-5,FALSE))</f>
        <v>0</v>
      </c>
      <c r="J319" s="10">
        <f ca="1">IF(J$5&lt;&gt;"",HLOOKUP(J$5,Functionalization!$G$6:$R$373,ROW($A319)-5,FALSE),IFERROR(INDEX(J$337:J$373,MATCH($F319,$B$337:$B$373,0))/VLOOKUP($F319,$B$337:$BB$373,MATCH(LEFT(TRIM(J$6),FIND("~",SUBSTITUTE(J$6,"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319))*HLOOKUP(LEFT(TRIM(J$6),FIND("~",SUBSTITUTE(J$6," ","~",LEN(TRIM(J$6))-LEN(SUBSTITUTE(TRIM(J$6)," ",""))))-1)&amp;" Total",$B$6:$BB$373,ROW($A319)-5,FALSE))</f>
        <v>197356.23947269388</v>
      </c>
      <c r="K319" s="10">
        <f ca="1">IF(K$5&lt;&gt;"",HLOOKUP(K$5,Functionalization!$G$6:$R$373,ROW($A319)-5,FALSE),IFERROR(INDEX(K$337:K$373,MATCH($F319,$B$337:$B$373,0))/VLOOKUP($F319,$B$337:$BB$373,MATCH(LEFT(TRIM(K$6),FIND("~",SUBSTITUTE(K$6,"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319))*HLOOKUP(LEFT(TRIM(K$6),FIND("~",SUBSTITUTE(K$6," ","~",LEN(TRIM(K$6))-LEN(SUBSTITUTE(TRIM(K$6)," ",""))))-1)&amp;" Total",$B$6:$BB$373,ROW($A319)-5,FALSE))</f>
        <v>341410.32458111271</v>
      </c>
      <c r="L319" s="10">
        <f ca="1">IF(L$5&lt;&gt;"",HLOOKUP(L$5,Functionalization!$G$6:$R$373,ROW($A319)-5,FALSE),IFERROR(INDEX(L$337:L$373,MATCH($F319,$B$337:$B$373,0))/VLOOKUP($F319,$B$337:$BB$373,MATCH(LEFT(TRIM(L$6),FIND("~",SUBSTITUTE(L$6,"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319))*HLOOKUP(LEFT(TRIM(L$6),FIND("~",SUBSTITUTE(L$6," ","~",LEN(TRIM(L$6))-LEN(SUBSTITUTE(TRIM(L$6)," ",""))))-1)&amp;" Total",$B$6:$BB$373,ROW($A319)-5,FALSE))</f>
        <v>0</v>
      </c>
      <c r="M319" s="10">
        <f ca="1">IF(M$5&lt;&gt;"",HLOOKUP(M$5,Functionalization!$G$6:$R$373,ROW($A319)-5,FALSE),IFERROR(INDEX(M$337:M$373,MATCH($F319,$B$337:$B$373,0))/VLOOKUP($F319,$B$337:$BB$373,MATCH(LEFT(TRIM(M$6),FIND("~",SUBSTITUTE(M$6,"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319))*HLOOKUP(LEFT(TRIM(M$6),FIND("~",SUBSTITUTE(M$6," ","~",LEN(TRIM(M$6))-LEN(SUBSTITUTE(TRIM(M$6)," ",""))))-1)&amp;" Total",$B$6:$BB$373,ROW($A319)-5,FALSE))</f>
        <v>0</v>
      </c>
      <c r="N319" s="10">
        <f ca="1">IF(N$5&lt;&gt;"",HLOOKUP(N$5,Functionalization!$G$6:$R$373,ROW($A319)-5,FALSE),IFERROR(INDEX(N$337:N$373,MATCH($F319,$B$337:$B$373,0))/VLOOKUP($F319,$B$337:$BB$373,MATCH(LEFT(TRIM(N$6),FIND("~",SUBSTITUTE(N$6,"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319))*HLOOKUP(LEFT(TRIM(N$6),FIND("~",SUBSTITUTE(N$6," ","~",LEN(TRIM(N$6))-LEN(SUBSTITUTE(TRIM(N$6)," ",""))))-1)&amp;" Total",$B$6:$BB$373,ROW($A319)-5,FALSE))</f>
        <v>341410.32458111271</v>
      </c>
      <c r="O319" s="10">
        <f ca="1">IF(O$5&lt;&gt;"",HLOOKUP(O$5,Functionalization!$G$6:$R$373,ROW($A319)-5,FALSE),IFERROR(INDEX(O$337:O$373,MATCH($F319,$B$337:$B$373,0))/VLOOKUP($F319,$B$337:$BB$373,MATCH(LEFT(TRIM(O$6),FIND("~",SUBSTITUTE(O$6,"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319))*HLOOKUP(LEFT(TRIM(O$6),FIND("~",SUBSTITUTE(O$6," ","~",LEN(TRIM(O$6))-LEN(SUBSTITUTE(TRIM(O$6)," ",""))))-1)&amp;" Total",$B$6:$BB$373,ROW($A319)-5,FALSE))</f>
        <v>0</v>
      </c>
      <c r="P319" s="10">
        <f ca="1">IF(P$5&lt;&gt;"",HLOOKUP(P$5,Functionalization!$G$6:$R$373,ROW($A319)-5,FALSE),IFERROR(INDEX(P$337:P$373,MATCH($F319,$B$337:$B$373,0))/VLOOKUP($F319,$B$337:$BB$373,MATCH(LEFT(TRIM(P$6),FIND("~",SUBSTITUTE(P$6,"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319))*HLOOKUP(LEFT(TRIM(P$6),FIND("~",SUBSTITUTE(P$6," ","~",LEN(TRIM(P$6))-LEN(SUBSTITUTE(TRIM(P$6)," ",""))))-1)&amp;" Total",$B$6:$BB$373,ROW($A319)-5,FALSE))</f>
        <v>0</v>
      </c>
      <c r="Q319" s="10">
        <f ca="1">IF(Q$5&lt;&gt;"",HLOOKUP(Q$5,Functionalization!$G$6:$R$373,ROW($A319)-5,FALSE),IFERROR(INDEX(Q$337:Q$373,MATCH($F319,$B$337:$B$373,0))/VLOOKUP($F319,$B$337:$BB$373,MATCH(LEFT(TRIM(Q$6),FIND("~",SUBSTITUTE(Q$6,"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319))*HLOOKUP(LEFT(TRIM(Q$6),FIND("~",SUBSTITUTE(Q$6," ","~",LEN(TRIM(Q$6))-LEN(SUBSTITUTE(TRIM(Q$6)," ",""))))-1)&amp;" Total",$B$6:$BB$373,ROW($A319)-5,FALSE))</f>
        <v>0</v>
      </c>
      <c r="R319" s="10">
        <f ca="1">IF(R$5&lt;&gt;"",HLOOKUP(R$5,Functionalization!$G$6:$R$373,ROW($A319)-5,FALSE),IFERROR(INDEX(R$337:R$373,MATCH($F319,$B$337:$B$373,0))/VLOOKUP($F319,$B$337:$BB$373,MATCH(LEFT(TRIM(R$6),FIND("~",SUBSTITUTE(R$6,"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319))*HLOOKUP(LEFT(TRIM(R$6),FIND("~",SUBSTITUTE(R$6," ","~",LEN(TRIM(R$6))-LEN(SUBSTITUTE(TRIM(R$6)," ",""))))-1)&amp;" Total",$B$6:$BB$373,ROW($A319)-5,FALSE))</f>
        <v>0</v>
      </c>
      <c r="S319" s="10">
        <f ca="1">IF(S$5&lt;&gt;"",HLOOKUP(S$5,Functionalization!$G$6:$R$373,ROW($A319)-5,FALSE),IFERROR(INDEX(S$337:S$373,MATCH($F319,$B$337:$B$373,0))/VLOOKUP($F319,$B$337:$BB$373,MATCH(LEFT(TRIM(S$6),FIND("~",SUBSTITUTE(S$6,"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319))*HLOOKUP(LEFT(TRIM(S$6),FIND("~",SUBSTITUTE(S$6," ","~",LEN(TRIM(S$6))-LEN(SUBSTITUTE(TRIM(S$6)," ",""))))-1)&amp;" Total",$B$6:$BB$373,ROW($A319)-5,FALSE))</f>
        <v>0</v>
      </c>
      <c r="T319" s="10">
        <f ca="1">IF(T$5&lt;&gt;"",HLOOKUP(T$5,Functionalization!$G$6:$R$373,ROW($A319)-5,FALSE),IFERROR(INDEX(T$337:T$373,MATCH($F319,$B$337:$B$373,0))/VLOOKUP($F319,$B$337:$BB$373,MATCH(LEFT(TRIM(T$6),FIND("~",SUBSTITUTE(T$6,"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319))*HLOOKUP(LEFT(TRIM(T$6),FIND("~",SUBSTITUTE(T$6," ","~",LEN(TRIM(T$6))-LEN(SUBSTITUTE(TRIM(T$6)," ",""))))-1)&amp;" Total",$B$6:$BB$373,ROW($A319)-5,FALSE))</f>
        <v>0</v>
      </c>
      <c r="U319" s="10">
        <f ca="1">IF(U$5&lt;&gt;"",HLOOKUP(U$5,Functionalization!$G$6:$R$373,ROW($A319)-5,FALSE),IFERROR(INDEX(U$337:U$373,MATCH($F319,$B$337:$B$373,0))/VLOOKUP($F319,$B$337:$BB$373,MATCH(LEFT(TRIM(U$6),FIND("~",SUBSTITUTE(U$6,"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319))*HLOOKUP(LEFT(TRIM(U$6),FIND("~",SUBSTITUTE(U$6," ","~",LEN(TRIM(U$6))-LEN(SUBSTITUTE(TRIM(U$6)," ",""))))-1)&amp;" Total",$B$6:$BB$373,ROW($A319)-5,FALSE))</f>
        <v>0</v>
      </c>
      <c r="V319" s="10">
        <f ca="1">IF(V$5&lt;&gt;"",HLOOKUP(V$5,Functionalization!$G$6:$R$373,ROW($A319)-5,FALSE),IFERROR(INDEX(V$337:V$373,MATCH($F319,$B$337:$B$373,0))/VLOOKUP($F319,$B$337:$BB$373,MATCH(LEFT(TRIM(V$6),FIND("~",SUBSTITUTE(V$6,"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319))*HLOOKUP(LEFT(TRIM(V$6),FIND("~",SUBSTITUTE(V$6," ","~",LEN(TRIM(V$6))-LEN(SUBSTITUTE(TRIM(V$6)," ",""))))-1)&amp;" Total",$B$6:$BB$373,ROW($A319)-5,FALSE))</f>
        <v>0</v>
      </c>
      <c r="W319" s="10">
        <f ca="1">IF(W$5&lt;&gt;"",HLOOKUP(W$5,Functionalization!$G$6:$R$373,ROW($A319)-5,FALSE),IFERROR(INDEX(W$337:W$373,MATCH($F319,$B$337:$B$373,0))/VLOOKUP($F319,$B$337:$BB$373,MATCH(LEFT(TRIM(W$6),FIND("~",SUBSTITUTE(W$6,"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319))*HLOOKUP(LEFT(TRIM(W$6),FIND("~",SUBSTITUTE(W$6," ","~",LEN(TRIM(W$6))-LEN(SUBSTITUTE(TRIM(W$6)," ",""))))-1)&amp;" Total",$B$6:$BB$373,ROW($A319)-5,FALSE))</f>
        <v>0</v>
      </c>
      <c r="X319" s="10">
        <f ca="1">IF(X$5&lt;&gt;"",HLOOKUP(X$5,Functionalization!$G$6:$R$373,ROW($A319)-5,FALSE),IFERROR(INDEX(X$337:X$373,MATCH($F319,$B$337:$B$373,0))/VLOOKUP($F319,$B$337:$BB$373,MATCH(LEFT(TRIM(X$6),FIND("~",SUBSTITUTE(X$6,"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319))*HLOOKUP(LEFT(TRIM(X$6),FIND("~",SUBSTITUTE(X$6," ","~",LEN(TRIM(X$6))-LEN(SUBSTITUTE(TRIM(X$6)," ",""))))-1)&amp;" Total",$B$6:$BB$373,ROW($A319)-5,FALSE))</f>
        <v>0</v>
      </c>
      <c r="Y319" s="10">
        <f ca="1">IF(Y$5&lt;&gt;"",HLOOKUP(Y$5,Functionalization!$G$6:$R$373,ROW($A319)-5,FALSE),IFERROR(INDEX(Y$337:Y$373,MATCH($F319,$B$337:$B$373,0))/VLOOKUP($F319,$B$337:$BB$373,MATCH(LEFT(TRIM(Y$6),FIND("~",SUBSTITUTE(Y$6,"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319))*HLOOKUP(LEFT(TRIM(Y$6),FIND("~",SUBSTITUTE(Y$6," ","~",LEN(TRIM(Y$6))-LEN(SUBSTITUTE(TRIM(Y$6)," ",""))))-1)&amp;" Total",$B$6:$BB$373,ROW($A319)-5,FALSE))</f>
        <v>0</v>
      </c>
      <c r="Z319" s="10">
        <f ca="1">IF(Z$5&lt;&gt;"",HLOOKUP(Z$5,Functionalization!$G$6:$R$373,ROW($A319)-5,FALSE),IFERROR(INDEX(Z$337:Z$373,MATCH($F319,$B$337:$B$373,0))/VLOOKUP($F319,$B$337:$BB$373,MATCH(LEFT(TRIM(Z$6),FIND("~",SUBSTITUTE(Z$6,"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319))*HLOOKUP(LEFT(TRIM(Z$6),FIND("~",SUBSTITUTE(Z$6," ","~",LEN(TRIM(Z$6))-LEN(SUBSTITUTE(TRIM(Z$6)," ",""))))-1)&amp;" Total",$B$6:$BB$373,ROW($A319)-5,FALSE))</f>
        <v>0</v>
      </c>
      <c r="AA319" s="10">
        <f ca="1">IF(AA$5&lt;&gt;"",HLOOKUP(AA$5,Functionalization!$G$6:$R$373,ROW($A319)-5,FALSE),IFERROR(INDEX(AA$337:AA$373,MATCH($F319,$B$337:$B$373,0))/VLOOKUP($F319,$B$337:$BB$373,MATCH(LEFT(TRIM(AA$6),FIND("~",SUBSTITUTE(AA$6,"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319))*HLOOKUP(LEFT(TRIM(AA$6),FIND("~",SUBSTITUTE(AA$6," ","~",LEN(TRIM(AA$6))-LEN(SUBSTITUTE(TRIM(AA$6)," ",""))))-1)&amp;" Total",$B$6:$BB$373,ROW($A319)-5,FALSE))</f>
        <v>0</v>
      </c>
      <c r="AB319" s="10">
        <f ca="1">IF(AB$5&lt;&gt;"",HLOOKUP(AB$5,Functionalization!$G$6:$R$373,ROW($A319)-5,FALSE),IFERROR(INDEX(AB$337:AB$373,MATCH($F319,$B$337:$B$373,0))/VLOOKUP($F319,$B$337:$BB$373,MATCH(LEFT(TRIM(AB$6),FIND("~",SUBSTITUTE(AB$6,"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319))*HLOOKUP(LEFT(TRIM(AB$6),FIND("~",SUBSTITUTE(AB$6," ","~",LEN(TRIM(AB$6))-LEN(SUBSTITUTE(TRIM(AB$6)," ",""))))-1)&amp;" Total",$B$6:$BB$373,ROW($A319)-5,FALSE))</f>
        <v>0</v>
      </c>
      <c r="AC319" s="10">
        <f ca="1">IF(AC$5&lt;&gt;"",HLOOKUP(AC$5,Functionalization!$G$6:$R$373,ROW($A319)-5,FALSE),IFERROR(INDEX(AC$337:AC$373,MATCH($F319,$B$337:$B$373,0))/VLOOKUP($F319,$B$337:$BB$373,MATCH(LEFT(TRIM(AC$6),FIND("~",SUBSTITUTE(AC$6,"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319))*HLOOKUP(LEFT(TRIM(AC$6),FIND("~",SUBSTITUTE(AC$6," ","~",LEN(TRIM(AC$6))-LEN(SUBSTITUTE(TRIM(AC$6)," ",""))))-1)&amp;" Total",$B$6:$BB$373,ROW($A319)-5,FALSE))</f>
        <v>0</v>
      </c>
      <c r="AD319" s="10">
        <f ca="1">IF(AD$5&lt;&gt;"",HLOOKUP(AD$5,Functionalization!$G$6:$R$373,ROW($A319)-5,FALSE),IFERROR(INDEX(AD$337:AD$373,MATCH($F319,$B$337:$B$373,0))/VLOOKUP($F319,$B$337:$BB$373,MATCH(LEFT(TRIM(AD$6),FIND("~",SUBSTITUTE(AD$6,"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319))*HLOOKUP(LEFT(TRIM(AD$6),FIND("~",SUBSTITUTE(AD$6," ","~",LEN(TRIM(AD$6))-LEN(SUBSTITUTE(TRIM(AD$6)," ",""))))-1)&amp;" Total",$B$6:$BB$373,ROW($A319)-5,FALSE))</f>
        <v>0</v>
      </c>
      <c r="AE319" s="10">
        <f ca="1">IF(AE$5&lt;&gt;"",HLOOKUP(AE$5,Functionalization!$G$6:$R$373,ROW($A319)-5,FALSE),IFERROR(INDEX(AE$337:AE$373,MATCH($F319,$B$337:$B$373,0))/VLOOKUP($F319,$B$337:$BB$373,MATCH(LEFT(TRIM(AE$6),FIND("~",SUBSTITUTE(AE$6,"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319))*HLOOKUP(LEFT(TRIM(AE$6),FIND("~",SUBSTITUTE(AE$6," ","~",LEN(TRIM(AE$6))-LEN(SUBSTITUTE(TRIM(AE$6)," ",""))))-1)&amp;" Total",$B$6:$BB$373,ROW($A319)-5,FALSE))</f>
        <v>0</v>
      </c>
      <c r="AF319" s="10">
        <f ca="1">IF(AF$5&lt;&gt;"",HLOOKUP(AF$5,Functionalization!$G$6:$R$373,ROW($A319)-5,FALSE),IFERROR(INDEX(AF$337:AF$373,MATCH($F319,$B$337:$B$373,0))/VLOOKUP($F319,$B$337:$BB$373,MATCH(LEFT(TRIM(AF$6),FIND("~",SUBSTITUTE(AF$6,"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319))*HLOOKUP(LEFT(TRIM(AF$6),FIND("~",SUBSTITUTE(AF$6," ","~",LEN(TRIM(AF$6))-LEN(SUBSTITUTE(TRIM(AF$6)," ",""))))-1)&amp;" Total",$B$6:$BB$373,ROW($A319)-5,FALSE))</f>
        <v>0</v>
      </c>
      <c r="AG319" s="10">
        <f ca="1">IF(AG$5&lt;&gt;"",HLOOKUP(AG$5,Functionalization!$G$6:$R$373,ROW($A319)-5,FALSE),IFERROR(INDEX(AG$337:AG$373,MATCH($F319,$B$337:$B$373,0))/VLOOKUP($F319,$B$337:$BB$373,MATCH(LEFT(TRIM(AG$6),FIND("~",SUBSTITUTE(AG$6,"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319))*HLOOKUP(LEFT(TRIM(AG$6),FIND("~",SUBSTITUTE(AG$6," ","~",LEN(TRIM(AG$6))-LEN(SUBSTITUTE(TRIM(AG$6)," ",""))))-1)&amp;" Total",$B$6:$BB$373,ROW($A319)-5,FALSE))</f>
        <v>0</v>
      </c>
      <c r="AH319" s="10">
        <f ca="1">IF(AH$5&lt;&gt;"",HLOOKUP(AH$5,Functionalization!$G$6:$R$373,ROW($A319)-5,FALSE),IFERROR(INDEX(AH$337:AH$373,MATCH($F319,$B$337:$B$373,0))/VLOOKUP($F319,$B$337:$BB$373,MATCH(LEFT(TRIM(AH$6),FIND("~",SUBSTITUTE(AH$6,"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319))*HLOOKUP(LEFT(TRIM(AH$6),FIND("~",SUBSTITUTE(AH$6," ","~",LEN(TRIM(AH$6))-LEN(SUBSTITUTE(TRIM(AH$6)," ",""))))-1)&amp;" Total",$B$6:$BB$373,ROW($A319)-5,FALSE))</f>
        <v>0</v>
      </c>
      <c r="AI319" s="10">
        <f ca="1">IF(AI$5&lt;&gt;"",HLOOKUP(AI$5,Functionalization!$G$6:$R$373,ROW($A319)-5,FALSE),IFERROR(INDEX(AI$337:AI$373,MATCH($F319,$B$337:$B$373,0))/VLOOKUP($F319,$B$337:$BB$373,MATCH(LEFT(TRIM(AI$6),FIND("~",SUBSTITUTE(AI$6,"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319))*HLOOKUP(LEFT(TRIM(AI$6),FIND("~",SUBSTITUTE(AI$6," ","~",LEN(TRIM(AI$6))-LEN(SUBSTITUTE(TRIM(AI$6)," ",""))))-1)&amp;" Total",$B$6:$BB$373,ROW($A319)-5,FALSE))</f>
        <v>0</v>
      </c>
      <c r="AJ319" s="10">
        <f ca="1">IF(AJ$5&lt;&gt;"",HLOOKUP(AJ$5,Functionalization!$G$6:$R$373,ROW($A319)-5,FALSE),IFERROR(INDEX(AJ$337:AJ$373,MATCH($F319,$B$337:$B$373,0))/VLOOKUP($F319,$B$337:$BB$373,MATCH(LEFT(TRIM(AJ$6),FIND("~",SUBSTITUTE(AJ$6,"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319))*HLOOKUP(LEFT(TRIM(AJ$6),FIND("~",SUBSTITUTE(AJ$6," ","~",LEN(TRIM(AJ$6))-LEN(SUBSTITUTE(TRIM(AJ$6)," ",""))))-1)&amp;" Total",$B$6:$BB$373,ROW($A319)-5,FALSE))</f>
        <v>0</v>
      </c>
      <c r="AK319" s="10">
        <f ca="1">IF(AK$5&lt;&gt;"",HLOOKUP(AK$5,Functionalization!$G$6:$R$373,ROW($A319)-5,FALSE),IFERROR(INDEX(AK$337:AK$373,MATCH($F319,$B$337:$B$373,0))/VLOOKUP($F319,$B$337:$BB$373,MATCH(LEFT(TRIM(AK$6),FIND("~",SUBSTITUTE(AK$6,"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319))*HLOOKUP(LEFT(TRIM(AK$6),FIND("~",SUBSTITUTE(AK$6," ","~",LEN(TRIM(AK$6))-LEN(SUBSTITUTE(TRIM(AK$6)," ",""))))-1)&amp;" Total",$B$6:$BB$373,ROW($A319)-5,FALSE))</f>
        <v>0</v>
      </c>
      <c r="AL319" s="10">
        <f ca="1">IF(AL$5&lt;&gt;"",HLOOKUP(AL$5,Functionalization!$G$6:$R$373,ROW($A319)-5,FALSE),IFERROR(INDEX(AL$337:AL$373,MATCH($F319,$B$337:$B$373,0))/VLOOKUP($F319,$B$337:$BB$373,MATCH(LEFT(TRIM(AL$6),FIND("~",SUBSTITUTE(AL$6,"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319))*HLOOKUP(LEFT(TRIM(AL$6),FIND("~",SUBSTITUTE(AL$6," ","~",LEN(TRIM(AL$6))-LEN(SUBSTITUTE(TRIM(AL$6)," ",""))))-1)&amp;" Total",$B$6:$BB$373,ROW($A319)-5,FALSE))</f>
        <v>0</v>
      </c>
      <c r="AM319" s="10">
        <f ca="1">IF(AM$5&lt;&gt;"",HLOOKUP(AM$5,Functionalization!$G$6:$R$373,ROW($A319)-5,FALSE),IFERROR(INDEX(AM$337:AM$373,MATCH($F319,$B$337:$B$373,0))/VLOOKUP($F319,$B$337:$BB$373,MATCH(LEFT(TRIM(AM$6),FIND("~",SUBSTITUTE(AM$6,"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319))*HLOOKUP(LEFT(TRIM(AM$6),FIND("~",SUBSTITUTE(AM$6," ","~",LEN(TRIM(AM$6))-LEN(SUBSTITUTE(TRIM(AM$6)," ",""))))-1)&amp;" Total",$B$6:$BB$373,ROW($A319)-5,FALSE))</f>
        <v>0</v>
      </c>
      <c r="AN319" s="10">
        <f ca="1">IF(AN$5&lt;&gt;"",HLOOKUP(AN$5,Functionalization!$G$6:$R$373,ROW($A319)-5,FALSE),IFERROR(INDEX(AN$337:AN$373,MATCH($F319,$B$337:$B$373,0))/VLOOKUP($F319,$B$337:$BB$373,MATCH(LEFT(TRIM(AN$6),FIND("~",SUBSTITUTE(AN$6,"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319))*HLOOKUP(LEFT(TRIM(AN$6),FIND("~",SUBSTITUTE(AN$6," ","~",LEN(TRIM(AN$6))-LEN(SUBSTITUTE(TRIM(AN$6)," ",""))))-1)&amp;" Total",$B$6:$BB$373,ROW($A319)-5,FALSE))</f>
        <v>0</v>
      </c>
      <c r="AO319" s="10">
        <f ca="1">IF(AO$5&lt;&gt;"",HLOOKUP(AO$5,Functionalization!$G$6:$R$373,ROW($A319)-5,FALSE),IFERROR(INDEX(AO$337:AO$373,MATCH($F319,$B$337:$B$373,0))/VLOOKUP($F319,$B$337:$BB$373,MATCH(LEFT(TRIM(AO$6),FIND("~",SUBSTITUTE(AO$6,"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319))*HLOOKUP(LEFT(TRIM(AO$6),FIND("~",SUBSTITUTE(AO$6," ","~",LEN(TRIM(AO$6))-LEN(SUBSTITUTE(TRIM(AO$6)," ",""))))-1)&amp;" Total",$B$6:$BB$373,ROW($A319)-5,FALSE))</f>
        <v>0</v>
      </c>
      <c r="AP319" s="10">
        <f ca="1">IF(AP$5&lt;&gt;"",HLOOKUP(AP$5,Functionalization!$G$6:$R$373,ROW($A319)-5,FALSE),IFERROR(INDEX(AP$337:AP$373,MATCH($F319,$B$337:$B$373,0))/VLOOKUP($F319,$B$337:$BB$373,MATCH(LEFT(TRIM(AP$6),FIND("~",SUBSTITUTE(AP$6,"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319))*HLOOKUP(LEFT(TRIM(AP$6),FIND("~",SUBSTITUTE(AP$6," ","~",LEN(TRIM(AP$6))-LEN(SUBSTITUTE(TRIM(AP$6)," ",""))))-1)&amp;" Total",$B$6:$BB$373,ROW($A319)-5,FALSE))</f>
        <v>0</v>
      </c>
      <c r="AQ319" s="10">
        <f ca="1">IF(AQ$5&lt;&gt;"",HLOOKUP(AQ$5,Functionalization!$G$6:$R$373,ROW($A319)-5,FALSE),IFERROR(INDEX(AQ$337:AQ$373,MATCH($F319,$B$337:$B$373,0))/VLOOKUP($F319,$B$337:$BB$373,MATCH(LEFT(TRIM(AQ$6),FIND("~",SUBSTITUTE(AQ$6,"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319))*HLOOKUP(LEFT(TRIM(AQ$6),FIND("~",SUBSTITUTE(AQ$6," ","~",LEN(TRIM(AQ$6))-LEN(SUBSTITUTE(TRIM(AQ$6)," ",""))))-1)&amp;" Total",$B$6:$BB$373,ROW($A319)-5,FALSE))</f>
        <v>0</v>
      </c>
      <c r="AR319" s="10">
        <f ca="1">IF(AR$5&lt;&gt;"",HLOOKUP(AR$5,Functionalization!$G$6:$R$373,ROW($A319)-5,FALSE),IFERROR(INDEX(AR$337:AR$373,MATCH($F319,$B$337:$B$373,0))/VLOOKUP($F319,$B$337:$BB$373,MATCH(LEFT(TRIM(AR$6),FIND("~",SUBSTITUTE(AR$6,"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319))*HLOOKUP(LEFT(TRIM(AR$6),FIND("~",SUBSTITUTE(AR$6," ","~",LEN(TRIM(AR$6))-LEN(SUBSTITUTE(TRIM(AR$6)," ",""))))-1)&amp;" Total",$B$6:$BB$373,ROW($A319)-5,FALSE))</f>
        <v>0</v>
      </c>
      <c r="AS319" s="10">
        <f ca="1">IF(AS$5&lt;&gt;"",HLOOKUP(AS$5,Functionalization!$G$6:$R$373,ROW($A319)-5,FALSE),IFERROR(INDEX(AS$337:AS$373,MATCH($F319,$B$337:$B$373,0))/VLOOKUP($F319,$B$337:$BB$373,MATCH(LEFT(TRIM(AS$6),FIND("~",SUBSTITUTE(AS$6,"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319))*HLOOKUP(LEFT(TRIM(AS$6),FIND("~",SUBSTITUTE(AS$6," ","~",LEN(TRIM(AS$6))-LEN(SUBSTITUTE(TRIM(AS$6)," ",""))))-1)&amp;" Total",$B$6:$BB$373,ROW($A319)-5,FALSE))</f>
        <v>0</v>
      </c>
      <c r="AT319" s="10">
        <f ca="1">IF(AT$5&lt;&gt;"",HLOOKUP(AT$5,Functionalization!$G$6:$R$373,ROW($A319)-5,FALSE),IFERROR(INDEX(AT$337:AT$373,MATCH($F319,$B$337:$B$373,0))/VLOOKUP($F319,$B$337:$BB$373,MATCH(LEFT(TRIM(AT$6),FIND("~",SUBSTITUTE(AT$6,"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319))*HLOOKUP(LEFT(TRIM(AT$6),FIND("~",SUBSTITUTE(AT$6," ","~",LEN(TRIM(AT$6))-LEN(SUBSTITUTE(TRIM(AT$6)," ",""))))-1)&amp;" Total",$B$6:$BB$373,ROW($A319)-5,FALSE))</f>
        <v>0</v>
      </c>
      <c r="AU319" s="10">
        <f ca="1">IF(AU$5&lt;&gt;"",HLOOKUP(AU$5,Functionalization!$G$6:$R$373,ROW($A319)-5,FALSE),IFERROR(INDEX(AU$337:AU$373,MATCH($F319,$B$337:$B$373,0))/VLOOKUP($F319,$B$337:$BB$373,MATCH(LEFT(TRIM(AU$6),FIND("~",SUBSTITUTE(AU$6,"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319))*HLOOKUP(LEFT(TRIM(AU$6),FIND("~",SUBSTITUTE(AU$6," ","~",LEN(TRIM(AU$6))-LEN(SUBSTITUTE(TRIM(AU$6)," ",""))))-1)&amp;" Total",$B$6:$BB$373,ROW($A319)-5,FALSE))</f>
        <v>0</v>
      </c>
      <c r="AV319" s="10">
        <f ca="1">IF(AV$5&lt;&gt;"",HLOOKUP(AV$5,Functionalization!$G$6:$R$373,ROW($A319)-5,FALSE),IFERROR(INDEX(AV$337:AV$373,MATCH($F319,$B$337:$B$373,0))/VLOOKUP($F319,$B$337:$BB$373,MATCH(LEFT(TRIM(AV$6),FIND("~",SUBSTITUTE(AV$6,"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319))*HLOOKUP(LEFT(TRIM(AV$6),FIND("~",SUBSTITUTE(AV$6," ","~",LEN(TRIM(AV$6))-LEN(SUBSTITUTE(TRIM(AV$6)," ",""))))-1)&amp;" Total",$B$6:$BB$373,ROW($A319)-5,FALSE))</f>
        <v>0</v>
      </c>
      <c r="AW319" s="10">
        <f ca="1">IF(AW$5&lt;&gt;"",HLOOKUP(AW$5,Functionalization!$G$6:$R$373,ROW($A319)-5,FALSE),IFERROR(INDEX(AW$337:AW$373,MATCH($F319,$B$337:$B$373,0))/VLOOKUP($F319,$B$337:$BB$373,MATCH(LEFT(TRIM(AW$6),FIND("~",SUBSTITUTE(AW$6,"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319))*HLOOKUP(LEFT(TRIM(AW$6),FIND("~",SUBSTITUTE(AW$6," ","~",LEN(TRIM(AW$6))-LEN(SUBSTITUTE(TRIM(AW$6)," ",""))))-1)&amp;" Total",$B$6:$BB$373,ROW($A319)-5,FALSE))</f>
        <v>0</v>
      </c>
      <c r="AX319" s="10">
        <f ca="1">IF(AX$5&lt;&gt;"",HLOOKUP(AX$5,Functionalization!$G$6:$R$373,ROW($A319)-5,FALSE),IFERROR(INDEX(AX$337:AX$373,MATCH($F319,$B$337:$B$373,0))/VLOOKUP($F319,$B$337:$BB$373,MATCH(LEFT(TRIM(AX$6),FIND("~",SUBSTITUTE(AX$6,"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319))*HLOOKUP(LEFT(TRIM(AX$6),FIND("~",SUBSTITUTE(AX$6," ","~",LEN(TRIM(AX$6))-LEN(SUBSTITUTE(TRIM(AX$6)," ",""))))-1)&amp;" Total",$B$6:$BB$373,ROW($A319)-5,FALSE))</f>
        <v>0</v>
      </c>
      <c r="AY319" s="10">
        <f ca="1">IF(AY$5&lt;&gt;"",HLOOKUP(AY$5,Functionalization!$G$6:$R$373,ROW($A319)-5,FALSE),IFERROR(INDEX(AY$337:AY$373,MATCH($F319,$B$337:$B$373,0))/VLOOKUP($F319,$B$337:$BB$373,MATCH(LEFT(TRIM(AY$6),FIND("~",SUBSTITUTE(AY$6,"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319))*HLOOKUP(LEFT(TRIM(AY$6),FIND("~",SUBSTITUTE(AY$6," ","~",LEN(TRIM(AY$6))-LEN(SUBSTITUTE(TRIM(AY$6)," ",""))))-1)&amp;" Total",$B$6:$BB$373,ROW($A319)-5,FALSE))</f>
        <v>0</v>
      </c>
      <c r="AZ319" s="10">
        <f ca="1">IF(AZ$5&lt;&gt;"",HLOOKUP(AZ$5,Functionalization!$G$6:$R$373,ROW($A319)-5,FALSE),IFERROR(INDEX(AZ$337:AZ$373,MATCH($F319,$B$337:$B$373,0))/VLOOKUP($F319,$B$337:$BB$373,MATCH(LEFT(TRIM(AZ$6),FIND("~",SUBSTITUTE(AZ$6,"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319))*HLOOKUP(LEFT(TRIM(AZ$6),FIND("~",SUBSTITUTE(AZ$6," ","~",LEN(TRIM(AZ$6))-LEN(SUBSTITUTE(TRIM(AZ$6)," ",""))))-1)&amp;" Total",$B$6:$BB$373,ROW($A319)-5,FALSE))</f>
        <v>0</v>
      </c>
      <c r="BA319" s="10">
        <f ca="1">IF(BA$5&lt;&gt;"",HLOOKUP(BA$5,Functionalization!$G$6:$R$373,ROW($A319)-5,FALSE),IFERROR(INDEX(BA$337:BA$373,MATCH($F319,$B$337:$B$373,0))/VLOOKUP($F319,$B$337:$BB$373,MATCH(LEFT(TRIM(BA$6),FIND("~",SUBSTITUTE(BA$6,"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319))*HLOOKUP(LEFT(TRIM(BA$6),FIND("~",SUBSTITUTE(BA$6," ","~",LEN(TRIM(BA$6))-LEN(SUBSTITUTE(TRIM(BA$6)," ",""))))-1)&amp;" Total",$B$6:$BB$373,ROW($A319)-5,FALSE))</f>
        <v>0</v>
      </c>
      <c r="BB319" s="10">
        <f ca="1">IF(BB$5&lt;&gt;"",HLOOKUP(BB$5,Functionalization!$G$6:$R$373,ROW($A319)-5,FALSE),IFERROR(INDEX(BB$337:BB$373,MATCH($F319,$B$337:$B$373,0))/VLOOKUP($F319,$B$337:$BB$373,MATCH(LEFT(TRIM(BB$6),FIND("~",SUBSTITUTE(BB$6,"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319))*HLOOKUP(LEFT(TRIM(BB$6),FIND("~",SUBSTITUTE(BB$6," ","~",LEN(TRIM(BB$6))-LEN(SUBSTITUTE(TRIM(BB$6)," ",""))))-1)&amp;" Total",$B$6:$BB$373,ROW($A319)-5,FALSE))</f>
        <v>0</v>
      </c>
      <c r="BD319">
        <f ca="1">IFERROR(IF(SUMIF($G$6:$BB$6,BD$6&amp;" Total",$G319:$BB319)-(SUMIF($G$6:$BB$6,BD$6&amp;" "&amp;'Input-Func_Class'!$D$22,$G319:$BB319)+IFERROR(SUMIF($G$6:$BB$6,BD$6&amp;" "&amp;'Input-Func_Class'!$E$22,$G319:$BB319),SUMIF($G$6:$BB$6,BD$6&amp;" "&amp;'Input-Func_Class'!$B$24,$G319:$BB319))+SUMIF($G$6:$BB$6,BD$6&amp;" "&amp;'Input-Func_Class'!$F$22,$G319:$BB319))&lt;Check_Limit,0,1),1)</f>
        <v>0</v>
      </c>
      <c r="BE319">
        <f ca="1">IFERROR(IF(SUMIF($G$6:$BB$6,BE$6&amp;" Total",$G319:$BB319)-(SUMIF($G$6:$BB$6,BE$6&amp;" "&amp;'Input-Func_Class'!$D$22,$G319:$BB319)+IFERROR(SUMIF($G$6:$BB$6,BE$6&amp;" "&amp;'Input-Func_Class'!$E$22,$G319:$BB319),SUMIF($G$6:$BB$6,BE$6&amp;" "&amp;'Input-Func_Class'!$B$24,$G319:$BB319))+SUMIF($G$6:$BB$6,BE$6&amp;" "&amp;'Input-Func_Class'!$F$22,$G319:$BB319))&lt;Check_Limit,0,1),1)</f>
        <v>0</v>
      </c>
      <c r="BF319">
        <f ca="1">IFERROR(IF(SUMIF($G$6:$BB$6,BF$6&amp;" Total",$G319:$BB319)-(SUMIF($G$6:$BB$6,BF$6&amp;" "&amp;'Input-Func_Class'!$D$22,$G319:$BB319)+IFERROR(SUMIF($G$6:$BB$6,BF$6&amp;" "&amp;'Input-Func_Class'!$E$22,$G319:$BB319),SUMIF($G$6:$BB$6,BF$6&amp;" "&amp;'Input-Func_Class'!$B$24,$G319:$BB319))+SUMIF($G$6:$BB$6,BF$6&amp;" "&amp;'Input-Func_Class'!$F$22,$G319:$BB319))&lt;Check_Limit,0,1),1)</f>
        <v>0</v>
      </c>
      <c r="BG319">
        <f ca="1">IFERROR(IF(SUMIF($G$6:$BB$6,BG$6&amp;" Total",$G319:$BB319)-(SUMIF($G$6:$BB$6,BG$6&amp;" "&amp;'Input-Func_Class'!$D$22,$G319:$BB319)+IFERROR(SUMIF($G$6:$BB$6,BG$6&amp;" "&amp;'Input-Func_Class'!$E$22,$G319:$BB319),SUMIF($G$6:$BB$6,BG$6&amp;" "&amp;'Input-Func_Class'!$B$24,$G319:$BB319))+SUMIF($G$6:$BB$6,BG$6&amp;" "&amp;'Input-Func_Class'!$F$22,$G319:$BB319))&lt;Check_Limit,0,1),1)</f>
        <v>0</v>
      </c>
      <c r="BH319">
        <f ca="1">IFERROR(IF(SUMIF($G$6:$BB$6,BH$6&amp;" Total",$G319:$BB319)-(SUMIF($G$6:$BB$6,BH$6&amp;" "&amp;'Input-Func_Class'!$D$22,$G319:$BB319)+IFERROR(SUMIF($G$6:$BB$6,BH$6&amp;" "&amp;'Input-Func_Class'!$E$22,$G319:$BB319),SUMIF($G$6:$BB$6,BH$6&amp;" "&amp;'Input-Func_Class'!$B$24,$G319:$BB319))+SUMIF($G$6:$BB$6,BH$6&amp;" "&amp;'Input-Func_Class'!$F$22,$G319:$BB319))&lt;Check_Limit,0,1),1)</f>
        <v>0</v>
      </c>
      <c r="BI319">
        <f ca="1">IFERROR(IF(SUMIF($G$6:$BB$6,BI$6&amp;" Total",$G319:$BB319)-(SUMIF($G$6:$BB$6,BI$6&amp;" "&amp;'Input-Func_Class'!$D$22,$G319:$BB319)+IFERROR(SUMIF($G$6:$BB$6,BI$6&amp;" "&amp;'Input-Func_Class'!$E$22,$G319:$BB319),SUMIF($G$6:$BB$6,BI$6&amp;" "&amp;'Input-Func_Class'!$B$24,$G319:$BB319))+SUMIF($G$6:$BB$6,BI$6&amp;" "&amp;'Input-Func_Class'!$F$22,$G319:$BB319))&lt;Check_Limit,0,1),1)</f>
        <v>0</v>
      </c>
      <c r="BJ319">
        <f ca="1">IFERROR(IF(SUMIF($G$6:$BB$6,BJ$6&amp;" Total",$G319:$BB319)-(SUMIF($G$6:$BB$6,BJ$6&amp;" "&amp;'Input-Func_Class'!$D$22,$G319:$BB319)+IFERROR(SUMIF($G$6:$BB$6,BJ$6&amp;" "&amp;'Input-Func_Class'!$E$22,$G319:$BB319),SUMIF($G$6:$BB$6,BJ$6&amp;" "&amp;'Input-Func_Class'!$B$24,$G319:$BB319))+SUMIF($G$6:$BB$6,BJ$6&amp;" "&amp;'Input-Func_Class'!$F$22,$G319:$BB319))&lt;Check_Limit,0,1),1)</f>
        <v>0</v>
      </c>
      <c r="BK319">
        <f ca="1">IFERROR(IF(SUMIF($G$6:$BB$6,BK$6&amp;" Total",$G319:$BB319)-(SUMIF($G$6:$BB$6,BK$6&amp;" "&amp;'Input-Func_Class'!$D$22,$G319:$BB319)+IFERROR(SUMIF($G$6:$BB$6,BK$6&amp;" "&amp;'Input-Func_Class'!$E$22,$G319:$BB319),SUMIF($G$6:$BB$6,BK$6&amp;" "&amp;'Input-Func_Class'!$B$24,$G319:$BB319))+SUMIF($G$6:$BB$6,BK$6&amp;" "&amp;'Input-Func_Class'!$F$22,$G319:$BB319))&lt;Check_Limit,0,1),1)</f>
        <v>0</v>
      </c>
      <c r="BL319">
        <f ca="1">IFERROR(IF(SUMIF($G$6:$BB$6,BL$6&amp;" Total",$G319:$BB319)-(SUMIF($G$6:$BB$6,BL$6&amp;" "&amp;'Input-Func_Class'!$D$22,$G319:$BB319)+IFERROR(SUMIF($G$6:$BB$6,BL$6&amp;" "&amp;'Input-Func_Class'!$E$22,$G319:$BB319),SUMIF($G$6:$BB$6,BL$6&amp;" "&amp;'Input-Func_Class'!$B$24,$G319:$BB319))+SUMIF($G$6:$BB$6,BL$6&amp;" "&amp;'Input-Func_Class'!$F$22,$G319:$BB319))&lt;Check_Limit,0,1),1)</f>
        <v>0</v>
      </c>
      <c r="BM319">
        <f ca="1">IFERROR(IF(SUMIF($G$6:$BB$6,BM$6&amp;" Total",$G319:$BB319)-(SUMIF($G$6:$BB$6,BM$6&amp;" "&amp;'Input-Func_Class'!$D$22,$G319:$BB319)+IFERROR(SUMIF($G$6:$BB$6,BM$6&amp;" "&amp;'Input-Func_Class'!$E$22,$G319:$BB319),SUMIF($G$6:$BB$6,BM$6&amp;" "&amp;'Input-Func_Class'!$B$24,$G319:$BB319))+SUMIF($G$6:$BB$6,BM$6&amp;" "&amp;'Input-Func_Class'!$F$22,$G319:$BB319))&lt;Check_Limit,0,1),1)</f>
        <v>0</v>
      </c>
      <c r="BN319">
        <f ca="1">IFERROR(IF(SUMIF($G$6:$BB$6,BN$6&amp;" Total",$G319:$BB319)-(SUMIF($G$6:$BB$6,BN$6&amp;" "&amp;'Input-Func_Class'!$D$22,$G319:$BB319)+IFERROR(SUMIF($G$6:$BB$6,BN$6&amp;" "&amp;'Input-Func_Class'!$E$22,$G319:$BB319),SUMIF($G$6:$BB$6,BN$6&amp;" "&amp;'Input-Func_Class'!$B$24,$G319:$BB319))+SUMIF($G$6:$BB$6,BN$6&amp;" "&amp;'Input-Func_Class'!$F$22,$G319:$BB319))&lt;Check_Limit,0,1),1)</f>
        <v>0</v>
      </c>
      <c r="BO319">
        <f ca="1">IFERROR(IF(SUMIF($G$6:$BB$6,BO$6&amp;" Total",$G319:$BB319)-(SUMIF($G$6:$BB$6,BO$6&amp;" "&amp;'Input-Func_Class'!$D$22,$G319:$BB319)+IFERROR(SUMIF($G$6:$BB$6,BO$6&amp;" "&amp;'Input-Func_Class'!$E$22,$G319:$BB319),SUMIF($G$6:$BB$6,BO$6&amp;" "&amp;'Input-Func_Class'!$B$24,$G319:$BB319))+SUMIF($G$6:$BB$6,BO$6&amp;" "&amp;'Input-Func_Class'!$F$22,$G319:$BB319))&lt;Check_Limit,0,1),1)</f>
        <v>0</v>
      </c>
    </row>
    <row r="320" spans="1:67" outlineLevel="1">
      <c r="A320" s="31">
        <f>IF(ISBLANK('Input-Accounts'!A320),"",'Input-Accounts'!A320)</f>
        <v>285</v>
      </c>
      <c r="B320" s="53" t="str">
        <f>IF(ISBLANK('Input-Accounts'!B320),"",'Input-Accounts'!B320)</f>
        <v>DEFERRED INCOME TAX EXPENSE - FEDERAL</v>
      </c>
      <c r="C320" s="31" t="str">
        <f>IF(ISBLANK('Input-Accounts'!C320),"",'Input-Accounts'!C320)</f>
        <v>410-411.2</v>
      </c>
      <c r="D320" s="10">
        <f>Functionalization!$D320</f>
        <v>565346.95003640896</v>
      </c>
      <c r="E320" s="10">
        <f t="shared" ca="1" si="81"/>
        <v>0</v>
      </c>
      <c r="F320" s="3" t="str">
        <f>IF($D320=0,"-",IF('Input-Accounts'!$E320&lt;&gt;0,'Input-Accounts'!$E320,'Input-Accounts'!$G320))</f>
        <v>INT_RATEBASE</v>
      </c>
      <c r="G320" s="10">
        <f ca="1">IF(G$5&lt;&gt;"",HLOOKUP(G$5,Functionalization!$G$6:$R$373,ROW($A320)-5,FALSE),IFERROR(INDEX(G$337:G$373,MATCH($F320,$B$337:$B$373,0))/VLOOKUP($F320,$B$337:$BB$373,MATCH(LEFT(TRIM(G$6),FIND("~",SUBSTITUTE(G$6,"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320))*HLOOKUP(LEFT(TRIM(G$6),FIND("~",SUBSTITUTE(G$6," ","~",LEN(TRIM(G$6))-LEN(SUBSTITUTE(TRIM(G$6)," ",""))))-1)&amp;" Total",$B$6:$BB$373,ROW($A320)-5,FALSE))</f>
        <v>403452.29315283772</v>
      </c>
      <c r="H320" s="10">
        <f ca="1">IF(H$5&lt;&gt;"",HLOOKUP(H$5,Functionalization!$G$6:$R$373,ROW($A320)-5,FALSE),IFERROR(INDEX(H$337:H$373,MATCH($F320,$B$337:$B$373,0))/VLOOKUP($F320,$B$337:$BB$373,MATCH(LEFT(TRIM(H$6),FIND("~",SUBSTITUTE(H$6,"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320))*HLOOKUP(LEFT(TRIM(H$6),FIND("~",SUBSTITUTE(H$6," ","~",LEN(TRIM(H$6))-LEN(SUBSTITUTE(TRIM(H$6)," ",""))))-1)&amp;" Total",$B$6:$BB$373,ROW($A320)-5,FALSE))</f>
        <v>309867.18932662747</v>
      </c>
      <c r="I320" s="10">
        <f ca="1">IF(I$5&lt;&gt;"",HLOOKUP(I$5,Functionalization!$G$6:$R$373,ROW($A320)-5,FALSE),IFERROR(INDEX(I$337:I$373,MATCH($F320,$B$337:$B$373,0))/VLOOKUP($F320,$B$337:$BB$373,MATCH(LEFT(TRIM(I$6),FIND("~",SUBSTITUTE(I$6,"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320))*HLOOKUP(LEFT(TRIM(I$6),FIND("~",SUBSTITUTE(I$6," ","~",LEN(TRIM(I$6))-LEN(SUBSTITUTE(TRIM(I$6)," ",""))))-1)&amp;" Total",$B$6:$BB$373,ROW($A320)-5,FALSE))</f>
        <v>0</v>
      </c>
      <c r="J320" s="10">
        <f ca="1">IF(J$5&lt;&gt;"",HLOOKUP(J$5,Functionalization!$G$6:$R$373,ROW($A320)-5,FALSE),IFERROR(INDEX(J$337:J$373,MATCH($F320,$B$337:$B$373,0))/VLOOKUP($F320,$B$337:$BB$373,MATCH(LEFT(TRIM(J$6),FIND("~",SUBSTITUTE(J$6,"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320))*HLOOKUP(LEFT(TRIM(J$6),FIND("~",SUBSTITUTE(J$6," ","~",LEN(TRIM(J$6))-LEN(SUBSTITUTE(TRIM(J$6)," ",""))))-1)&amp;" Total",$B$6:$BB$373,ROW($A320)-5,FALSE))</f>
        <v>93585.103826210412</v>
      </c>
      <c r="K320" s="10">
        <f ca="1">IF(K$5&lt;&gt;"",HLOOKUP(K$5,Functionalization!$G$6:$R$373,ROW($A320)-5,FALSE),IFERROR(INDEX(K$337:K$373,MATCH($F320,$B$337:$B$373,0))/VLOOKUP($F320,$B$337:$BB$373,MATCH(LEFT(TRIM(K$6),FIND("~",SUBSTITUTE(K$6,"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320))*HLOOKUP(LEFT(TRIM(K$6),FIND("~",SUBSTITUTE(K$6," ","~",LEN(TRIM(K$6))-LEN(SUBSTITUTE(TRIM(K$6)," ",""))))-1)&amp;" Total",$B$6:$BB$373,ROW($A320)-5,FALSE))</f>
        <v>161894.65688357095</v>
      </c>
      <c r="L320" s="10">
        <f ca="1">IF(L$5&lt;&gt;"",HLOOKUP(L$5,Functionalization!$G$6:$R$373,ROW($A320)-5,FALSE),IFERROR(INDEX(L$337:L$373,MATCH($F320,$B$337:$B$373,0))/VLOOKUP($F320,$B$337:$BB$373,MATCH(LEFT(TRIM(L$6),FIND("~",SUBSTITUTE(L$6,"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320))*HLOOKUP(LEFT(TRIM(L$6),FIND("~",SUBSTITUTE(L$6," ","~",LEN(TRIM(L$6))-LEN(SUBSTITUTE(TRIM(L$6)," ",""))))-1)&amp;" Total",$B$6:$BB$373,ROW($A320)-5,FALSE))</f>
        <v>0</v>
      </c>
      <c r="M320" s="10">
        <f ca="1">IF(M$5&lt;&gt;"",HLOOKUP(M$5,Functionalization!$G$6:$R$373,ROW($A320)-5,FALSE),IFERROR(INDEX(M$337:M$373,MATCH($F320,$B$337:$B$373,0))/VLOOKUP($F320,$B$337:$BB$373,MATCH(LEFT(TRIM(M$6),FIND("~",SUBSTITUTE(M$6,"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320))*HLOOKUP(LEFT(TRIM(M$6),FIND("~",SUBSTITUTE(M$6," ","~",LEN(TRIM(M$6))-LEN(SUBSTITUTE(TRIM(M$6)," ",""))))-1)&amp;" Total",$B$6:$BB$373,ROW($A320)-5,FALSE))</f>
        <v>0</v>
      </c>
      <c r="N320" s="10">
        <f ca="1">IF(N$5&lt;&gt;"",HLOOKUP(N$5,Functionalization!$G$6:$R$373,ROW($A320)-5,FALSE),IFERROR(INDEX(N$337:N$373,MATCH($F320,$B$337:$B$373,0))/VLOOKUP($F320,$B$337:$BB$373,MATCH(LEFT(TRIM(N$6),FIND("~",SUBSTITUTE(N$6,"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320))*HLOOKUP(LEFT(TRIM(N$6),FIND("~",SUBSTITUTE(N$6," ","~",LEN(TRIM(N$6))-LEN(SUBSTITUTE(TRIM(N$6)," ",""))))-1)&amp;" Total",$B$6:$BB$373,ROW($A320)-5,FALSE))</f>
        <v>161894.65688357095</v>
      </c>
      <c r="O320" s="10">
        <f ca="1">IF(O$5&lt;&gt;"",HLOOKUP(O$5,Functionalization!$G$6:$R$373,ROW($A320)-5,FALSE),IFERROR(INDEX(O$337:O$373,MATCH($F320,$B$337:$B$373,0))/VLOOKUP($F320,$B$337:$BB$373,MATCH(LEFT(TRIM(O$6),FIND("~",SUBSTITUTE(O$6,"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320))*HLOOKUP(LEFT(TRIM(O$6),FIND("~",SUBSTITUTE(O$6," ","~",LEN(TRIM(O$6))-LEN(SUBSTITUTE(TRIM(O$6)," ",""))))-1)&amp;" Total",$B$6:$BB$373,ROW($A320)-5,FALSE))</f>
        <v>0</v>
      </c>
      <c r="P320" s="10">
        <f ca="1">IF(P$5&lt;&gt;"",HLOOKUP(P$5,Functionalization!$G$6:$R$373,ROW($A320)-5,FALSE),IFERROR(INDEX(P$337:P$373,MATCH($F320,$B$337:$B$373,0))/VLOOKUP($F320,$B$337:$BB$373,MATCH(LEFT(TRIM(P$6),FIND("~",SUBSTITUTE(P$6,"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320))*HLOOKUP(LEFT(TRIM(P$6),FIND("~",SUBSTITUTE(P$6," ","~",LEN(TRIM(P$6))-LEN(SUBSTITUTE(TRIM(P$6)," ",""))))-1)&amp;" Total",$B$6:$BB$373,ROW($A320)-5,FALSE))</f>
        <v>0</v>
      </c>
      <c r="Q320" s="10">
        <f ca="1">IF(Q$5&lt;&gt;"",HLOOKUP(Q$5,Functionalization!$G$6:$R$373,ROW($A320)-5,FALSE),IFERROR(INDEX(Q$337:Q$373,MATCH($F320,$B$337:$B$373,0))/VLOOKUP($F320,$B$337:$BB$373,MATCH(LEFT(TRIM(Q$6),FIND("~",SUBSTITUTE(Q$6,"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320))*HLOOKUP(LEFT(TRIM(Q$6),FIND("~",SUBSTITUTE(Q$6," ","~",LEN(TRIM(Q$6))-LEN(SUBSTITUTE(TRIM(Q$6)," ",""))))-1)&amp;" Total",$B$6:$BB$373,ROW($A320)-5,FALSE))</f>
        <v>0</v>
      </c>
      <c r="R320" s="10">
        <f ca="1">IF(R$5&lt;&gt;"",HLOOKUP(R$5,Functionalization!$G$6:$R$373,ROW($A320)-5,FALSE),IFERROR(INDEX(R$337:R$373,MATCH($F320,$B$337:$B$373,0))/VLOOKUP($F320,$B$337:$BB$373,MATCH(LEFT(TRIM(R$6),FIND("~",SUBSTITUTE(R$6,"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320))*HLOOKUP(LEFT(TRIM(R$6),FIND("~",SUBSTITUTE(R$6," ","~",LEN(TRIM(R$6))-LEN(SUBSTITUTE(TRIM(R$6)," ",""))))-1)&amp;" Total",$B$6:$BB$373,ROW($A320)-5,FALSE))</f>
        <v>0</v>
      </c>
      <c r="S320" s="10">
        <f ca="1">IF(S$5&lt;&gt;"",HLOOKUP(S$5,Functionalization!$G$6:$R$373,ROW($A320)-5,FALSE),IFERROR(INDEX(S$337:S$373,MATCH($F320,$B$337:$B$373,0))/VLOOKUP($F320,$B$337:$BB$373,MATCH(LEFT(TRIM(S$6),FIND("~",SUBSTITUTE(S$6,"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320))*HLOOKUP(LEFT(TRIM(S$6),FIND("~",SUBSTITUTE(S$6," ","~",LEN(TRIM(S$6))-LEN(SUBSTITUTE(TRIM(S$6)," ",""))))-1)&amp;" Total",$B$6:$BB$373,ROW($A320)-5,FALSE))</f>
        <v>0</v>
      </c>
      <c r="T320" s="10">
        <f ca="1">IF(T$5&lt;&gt;"",HLOOKUP(T$5,Functionalization!$G$6:$R$373,ROW($A320)-5,FALSE),IFERROR(INDEX(T$337:T$373,MATCH($F320,$B$337:$B$373,0))/VLOOKUP($F320,$B$337:$BB$373,MATCH(LEFT(TRIM(T$6),FIND("~",SUBSTITUTE(T$6,"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320))*HLOOKUP(LEFT(TRIM(T$6),FIND("~",SUBSTITUTE(T$6," ","~",LEN(TRIM(T$6))-LEN(SUBSTITUTE(TRIM(T$6)," ",""))))-1)&amp;" Total",$B$6:$BB$373,ROW($A320)-5,FALSE))</f>
        <v>0</v>
      </c>
      <c r="U320" s="10">
        <f ca="1">IF(U$5&lt;&gt;"",HLOOKUP(U$5,Functionalization!$G$6:$R$373,ROW($A320)-5,FALSE),IFERROR(INDEX(U$337:U$373,MATCH($F320,$B$337:$B$373,0))/VLOOKUP($F320,$B$337:$BB$373,MATCH(LEFT(TRIM(U$6),FIND("~",SUBSTITUTE(U$6,"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320))*HLOOKUP(LEFT(TRIM(U$6),FIND("~",SUBSTITUTE(U$6," ","~",LEN(TRIM(U$6))-LEN(SUBSTITUTE(TRIM(U$6)," ",""))))-1)&amp;" Total",$B$6:$BB$373,ROW($A320)-5,FALSE))</f>
        <v>0</v>
      </c>
      <c r="V320" s="10">
        <f ca="1">IF(V$5&lt;&gt;"",HLOOKUP(V$5,Functionalization!$G$6:$R$373,ROW($A320)-5,FALSE),IFERROR(INDEX(V$337:V$373,MATCH($F320,$B$337:$B$373,0))/VLOOKUP($F320,$B$337:$BB$373,MATCH(LEFT(TRIM(V$6),FIND("~",SUBSTITUTE(V$6,"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320))*HLOOKUP(LEFT(TRIM(V$6),FIND("~",SUBSTITUTE(V$6," ","~",LEN(TRIM(V$6))-LEN(SUBSTITUTE(TRIM(V$6)," ",""))))-1)&amp;" Total",$B$6:$BB$373,ROW($A320)-5,FALSE))</f>
        <v>0</v>
      </c>
      <c r="W320" s="10">
        <f ca="1">IF(W$5&lt;&gt;"",HLOOKUP(W$5,Functionalization!$G$6:$R$373,ROW($A320)-5,FALSE),IFERROR(INDEX(W$337:W$373,MATCH($F320,$B$337:$B$373,0))/VLOOKUP($F320,$B$337:$BB$373,MATCH(LEFT(TRIM(W$6),FIND("~",SUBSTITUTE(W$6,"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320))*HLOOKUP(LEFT(TRIM(W$6),FIND("~",SUBSTITUTE(W$6," ","~",LEN(TRIM(W$6))-LEN(SUBSTITUTE(TRIM(W$6)," ",""))))-1)&amp;" Total",$B$6:$BB$373,ROW($A320)-5,FALSE))</f>
        <v>0</v>
      </c>
      <c r="X320" s="10">
        <f ca="1">IF(X$5&lt;&gt;"",HLOOKUP(X$5,Functionalization!$G$6:$R$373,ROW($A320)-5,FALSE),IFERROR(INDEX(X$337:X$373,MATCH($F320,$B$337:$B$373,0))/VLOOKUP($F320,$B$337:$BB$373,MATCH(LEFT(TRIM(X$6),FIND("~",SUBSTITUTE(X$6,"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320))*HLOOKUP(LEFT(TRIM(X$6),FIND("~",SUBSTITUTE(X$6," ","~",LEN(TRIM(X$6))-LEN(SUBSTITUTE(TRIM(X$6)," ",""))))-1)&amp;" Total",$B$6:$BB$373,ROW($A320)-5,FALSE))</f>
        <v>0</v>
      </c>
      <c r="Y320" s="10">
        <f ca="1">IF(Y$5&lt;&gt;"",HLOOKUP(Y$5,Functionalization!$G$6:$R$373,ROW($A320)-5,FALSE),IFERROR(INDEX(Y$337:Y$373,MATCH($F320,$B$337:$B$373,0))/VLOOKUP($F320,$B$337:$BB$373,MATCH(LEFT(TRIM(Y$6),FIND("~",SUBSTITUTE(Y$6,"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320))*HLOOKUP(LEFT(TRIM(Y$6),FIND("~",SUBSTITUTE(Y$6," ","~",LEN(TRIM(Y$6))-LEN(SUBSTITUTE(TRIM(Y$6)," ",""))))-1)&amp;" Total",$B$6:$BB$373,ROW($A320)-5,FALSE))</f>
        <v>0</v>
      </c>
      <c r="Z320" s="10">
        <f ca="1">IF(Z$5&lt;&gt;"",HLOOKUP(Z$5,Functionalization!$G$6:$R$373,ROW($A320)-5,FALSE),IFERROR(INDEX(Z$337:Z$373,MATCH($F320,$B$337:$B$373,0))/VLOOKUP($F320,$B$337:$BB$373,MATCH(LEFT(TRIM(Z$6),FIND("~",SUBSTITUTE(Z$6,"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320))*HLOOKUP(LEFT(TRIM(Z$6),FIND("~",SUBSTITUTE(Z$6," ","~",LEN(TRIM(Z$6))-LEN(SUBSTITUTE(TRIM(Z$6)," ",""))))-1)&amp;" Total",$B$6:$BB$373,ROW($A320)-5,FALSE))</f>
        <v>0</v>
      </c>
      <c r="AA320" s="10">
        <f ca="1">IF(AA$5&lt;&gt;"",HLOOKUP(AA$5,Functionalization!$G$6:$R$373,ROW($A320)-5,FALSE),IFERROR(INDEX(AA$337:AA$373,MATCH($F320,$B$337:$B$373,0))/VLOOKUP($F320,$B$337:$BB$373,MATCH(LEFT(TRIM(AA$6),FIND("~",SUBSTITUTE(AA$6,"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320))*HLOOKUP(LEFT(TRIM(AA$6),FIND("~",SUBSTITUTE(AA$6," ","~",LEN(TRIM(AA$6))-LEN(SUBSTITUTE(TRIM(AA$6)," ",""))))-1)&amp;" Total",$B$6:$BB$373,ROW($A320)-5,FALSE))</f>
        <v>0</v>
      </c>
      <c r="AB320" s="10">
        <f ca="1">IF(AB$5&lt;&gt;"",HLOOKUP(AB$5,Functionalization!$G$6:$R$373,ROW($A320)-5,FALSE),IFERROR(INDEX(AB$337:AB$373,MATCH($F320,$B$337:$B$373,0))/VLOOKUP($F320,$B$337:$BB$373,MATCH(LEFT(TRIM(AB$6),FIND("~",SUBSTITUTE(AB$6,"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320))*HLOOKUP(LEFT(TRIM(AB$6),FIND("~",SUBSTITUTE(AB$6," ","~",LEN(TRIM(AB$6))-LEN(SUBSTITUTE(TRIM(AB$6)," ",""))))-1)&amp;" Total",$B$6:$BB$373,ROW($A320)-5,FALSE))</f>
        <v>0</v>
      </c>
      <c r="AC320" s="10">
        <f ca="1">IF(AC$5&lt;&gt;"",HLOOKUP(AC$5,Functionalization!$G$6:$R$373,ROW($A320)-5,FALSE),IFERROR(INDEX(AC$337:AC$373,MATCH($F320,$B$337:$B$373,0))/VLOOKUP($F320,$B$337:$BB$373,MATCH(LEFT(TRIM(AC$6),FIND("~",SUBSTITUTE(AC$6,"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320))*HLOOKUP(LEFT(TRIM(AC$6),FIND("~",SUBSTITUTE(AC$6," ","~",LEN(TRIM(AC$6))-LEN(SUBSTITUTE(TRIM(AC$6)," ",""))))-1)&amp;" Total",$B$6:$BB$373,ROW($A320)-5,FALSE))</f>
        <v>0</v>
      </c>
      <c r="AD320" s="10">
        <f ca="1">IF(AD$5&lt;&gt;"",HLOOKUP(AD$5,Functionalization!$G$6:$R$373,ROW($A320)-5,FALSE),IFERROR(INDEX(AD$337:AD$373,MATCH($F320,$B$337:$B$373,0))/VLOOKUP($F320,$B$337:$BB$373,MATCH(LEFT(TRIM(AD$6),FIND("~",SUBSTITUTE(AD$6,"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320))*HLOOKUP(LEFT(TRIM(AD$6),FIND("~",SUBSTITUTE(AD$6," ","~",LEN(TRIM(AD$6))-LEN(SUBSTITUTE(TRIM(AD$6)," ",""))))-1)&amp;" Total",$B$6:$BB$373,ROW($A320)-5,FALSE))</f>
        <v>0</v>
      </c>
      <c r="AE320" s="10">
        <f ca="1">IF(AE$5&lt;&gt;"",HLOOKUP(AE$5,Functionalization!$G$6:$R$373,ROW($A320)-5,FALSE),IFERROR(INDEX(AE$337:AE$373,MATCH($F320,$B$337:$B$373,0))/VLOOKUP($F320,$B$337:$BB$373,MATCH(LEFT(TRIM(AE$6),FIND("~",SUBSTITUTE(AE$6,"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320))*HLOOKUP(LEFT(TRIM(AE$6),FIND("~",SUBSTITUTE(AE$6," ","~",LEN(TRIM(AE$6))-LEN(SUBSTITUTE(TRIM(AE$6)," ",""))))-1)&amp;" Total",$B$6:$BB$373,ROW($A320)-5,FALSE))</f>
        <v>0</v>
      </c>
      <c r="AF320" s="10">
        <f ca="1">IF(AF$5&lt;&gt;"",HLOOKUP(AF$5,Functionalization!$G$6:$R$373,ROW($A320)-5,FALSE),IFERROR(INDEX(AF$337:AF$373,MATCH($F320,$B$337:$B$373,0))/VLOOKUP($F320,$B$337:$BB$373,MATCH(LEFT(TRIM(AF$6),FIND("~",SUBSTITUTE(AF$6,"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320))*HLOOKUP(LEFT(TRIM(AF$6),FIND("~",SUBSTITUTE(AF$6," ","~",LEN(TRIM(AF$6))-LEN(SUBSTITUTE(TRIM(AF$6)," ",""))))-1)&amp;" Total",$B$6:$BB$373,ROW($A320)-5,FALSE))</f>
        <v>0</v>
      </c>
      <c r="AG320" s="10">
        <f ca="1">IF(AG$5&lt;&gt;"",HLOOKUP(AG$5,Functionalization!$G$6:$R$373,ROW($A320)-5,FALSE),IFERROR(INDEX(AG$337:AG$373,MATCH($F320,$B$337:$B$373,0))/VLOOKUP($F320,$B$337:$BB$373,MATCH(LEFT(TRIM(AG$6),FIND("~",SUBSTITUTE(AG$6,"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320))*HLOOKUP(LEFT(TRIM(AG$6),FIND("~",SUBSTITUTE(AG$6," ","~",LEN(TRIM(AG$6))-LEN(SUBSTITUTE(TRIM(AG$6)," ",""))))-1)&amp;" Total",$B$6:$BB$373,ROW($A320)-5,FALSE))</f>
        <v>0</v>
      </c>
      <c r="AH320" s="10">
        <f ca="1">IF(AH$5&lt;&gt;"",HLOOKUP(AH$5,Functionalization!$G$6:$R$373,ROW($A320)-5,FALSE),IFERROR(INDEX(AH$337:AH$373,MATCH($F320,$B$337:$B$373,0))/VLOOKUP($F320,$B$337:$BB$373,MATCH(LEFT(TRIM(AH$6),FIND("~",SUBSTITUTE(AH$6,"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320))*HLOOKUP(LEFT(TRIM(AH$6),FIND("~",SUBSTITUTE(AH$6," ","~",LEN(TRIM(AH$6))-LEN(SUBSTITUTE(TRIM(AH$6)," ",""))))-1)&amp;" Total",$B$6:$BB$373,ROW($A320)-5,FALSE))</f>
        <v>0</v>
      </c>
      <c r="AI320" s="10">
        <f ca="1">IF(AI$5&lt;&gt;"",HLOOKUP(AI$5,Functionalization!$G$6:$R$373,ROW($A320)-5,FALSE),IFERROR(INDEX(AI$337:AI$373,MATCH($F320,$B$337:$B$373,0))/VLOOKUP($F320,$B$337:$BB$373,MATCH(LEFT(TRIM(AI$6),FIND("~",SUBSTITUTE(AI$6,"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320))*HLOOKUP(LEFT(TRIM(AI$6),FIND("~",SUBSTITUTE(AI$6," ","~",LEN(TRIM(AI$6))-LEN(SUBSTITUTE(TRIM(AI$6)," ",""))))-1)&amp;" Total",$B$6:$BB$373,ROW($A320)-5,FALSE))</f>
        <v>0</v>
      </c>
      <c r="AJ320" s="10">
        <f ca="1">IF(AJ$5&lt;&gt;"",HLOOKUP(AJ$5,Functionalization!$G$6:$R$373,ROW($A320)-5,FALSE),IFERROR(INDEX(AJ$337:AJ$373,MATCH($F320,$B$337:$B$373,0))/VLOOKUP($F320,$B$337:$BB$373,MATCH(LEFT(TRIM(AJ$6),FIND("~",SUBSTITUTE(AJ$6,"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320))*HLOOKUP(LEFT(TRIM(AJ$6),FIND("~",SUBSTITUTE(AJ$6," ","~",LEN(TRIM(AJ$6))-LEN(SUBSTITUTE(TRIM(AJ$6)," ",""))))-1)&amp;" Total",$B$6:$BB$373,ROW($A320)-5,FALSE))</f>
        <v>0</v>
      </c>
      <c r="AK320" s="10">
        <f ca="1">IF(AK$5&lt;&gt;"",HLOOKUP(AK$5,Functionalization!$G$6:$R$373,ROW($A320)-5,FALSE),IFERROR(INDEX(AK$337:AK$373,MATCH($F320,$B$337:$B$373,0))/VLOOKUP($F320,$B$337:$BB$373,MATCH(LEFT(TRIM(AK$6),FIND("~",SUBSTITUTE(AK$6,"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320))*HLOOKUP(LEFT(TRIM(AK$6),FIND("~",SUBSTITUTE(AK$6," ","~",LEN(TRIM(AK$6))-LEN(SUBSTITUTE(TRIM(AK$6)," ",""))))-1)&amp;" Total",$B$6:$BB$373,ROW($A320)-5,FALSE))</f>
        <v>0</v>
      </c>
      <c r="AL320" s="10">
        <f ca="1">IF(AL$5&lt;&gt;"",HLOOKUP(AL$5,Functionalization!$G$6:$R$373,ROW($A320)-5,FALSE),IFERROR(INDEX(AL$337:AL$373,MATCH($F320,$B$337:$B$373,0))/VLOOKUP($F320,$B$337:$BB$373,MATCH(LEFT(TRIM(AL$6),FIND("~",SUBSTITUTE(AL$6,"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320))*HLOOKUP(LEFT(TRIM(AL$6),FIND("~",SUBSTITUTE(AL$6," ","~",LEN(TRIM(AL$6))-LEN(SUBSTITUTE(TRIM(AL$6)," ",""))))-1)&amp;" Total",$B$6:$BB$373,ROW($A320)-5,FALSE))</f>
        <v>0</v>
      </c>
      <c r="AM320" s="10">
        <f ca="1">IF(AM$5&lt;&gt;"",HLOOKUP(AM$5,Functionalization!$G$6:$R$373,ROW($A320)-5,FALSE),IFERROR(INDEX(AM$337:AM$373,MATCH($F320,$B$337:$B$373,0))/VLOOKUP($F320,$B$337:$BB$373,MATCH(LEFT(TRIM(AM$6),FIND("~",SUBSTITUTE(AM$6,"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320))*HLOOKUP(LEFT(TRIM(AM$6),FIND("~",SUBSTITUTE(AM$6," ","~",LEN(TRIM(AM$6))-LEN(SUBSTITUTE(TRIM(AM$6)," ",""))))-1)&amp;" Total",$B$6:$BB$373,ROW($A320)-5,FALSE))</f>
        <v>0</v>
      </c>
      <c r="AN320" s="10">
        <f ca="1">IF(AN$5&lt;&gt;"",HLOOKUP(AN$5,Functionalization!$G$6:$R$373,ROW($A320)-5,FALSE),IFERROR(INDEX(AN$337:AN$373,MATCH($F320,$B$337:$B$373,0))/VLOOKUP($F320,$B$337:$BB$373,MATCH(LEFT(TRIM(AN$6),FIND("~",SUBSTITUTE(AN$6,"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320))*HLOOKUP(LEFT(TRIM(AN$6),FIND("~",SUBSTITUTE(AN$6," ","~",LEN(TRIM(AN$6))-LEN(SUBSTITUTE(TRIM(AN$6)," ",""))))-1)&amp;" Total",$B$6:$BB$373,ROW($A320)-5,FALSE))</f>
        <v>0</v>
      </c>
      <c r="AO320" s="10">
        <f ca="1">IF(AO$5&lt;&gt;"",HLOOKUP(AO$5,Functionalization!$G$6:$R$373,ROW($A320)-5,FALSE),IFERROR(INDEX(AO$337:AO$373,MATCH($F320,$B$337:$B$373,0))/VLOOKUP($F320,$B$337:$BB$373,MATCH(LEFT(TRIM(AO$6),FIND("~",SUBSTITUTE(AO$6,"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320))*HLOOKUP(LEFT(TRIM(AO$6),FIND("~",SUBSTITUTE(AO$6," ","~",LEN(TRIM(AO$6))-LEN(SUBSTITUTE(TRIM(AO$6)," ",""))))-1)&amp;" Total",$B$6:$BB$373,ROW($A320)-5,FALSE))</f>
        <v>0</v>
      </c>
      <c r="AP320" s="10">
        <f ca="1">IF(AP$5&lt;&gt;"",HLOOKUP(AP$5,Functionalization!$G$6:$R$373,ROW($A320)-5,FALSE),IFERROR(INDEX(AP$337:AP$373,MATCH($F320,$B$337:$B$373,0))/VLOOKUP($F320,$B$337:$BB$373,MATCH(LEFT(TRIM(AP$6),FIND("~",SUBSTITUTE(AP$6,"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320))*HLOOKUP(LEFT(TRIM(AP$6),FIND("~",SUBSTITUTE(AP$6," ","~",LEN(TRIM(AP$6))-LEN(SUBSTITUTE(TRIM(AP$6)," ",""))))-1)&amp;" Total",$B$6:$BB$373,ROW($A320)-5,FALSE))</f>
        <v>0</v>
      </c>
      <c r="AQ320" s="10">
        <f ca="1">IF(AQ$5&lt;&gt;"",HLOOKUP(AQ$5,Functionalization!$G$6:$R$373,ROW($A320)-5,FALSE),IFERROR(INDEX(AQ$337:AQ$373,MATCH($F320,$B$337:$B$373,0))/VLOOKUP($F320,$B$337:$BB$373,MATCH(LEFT(TRIM(AQ$6),FIND("~",SUBSTITUTE(AQ$6,"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320))*HLOOKUP(LEFT(TRIM(AQ$6),FIND("~",SUBSTITUTE(AQ$6," ","~",LEN(TRIM(AQ$6))-LEN(SUBSTITUTE(TRIM(AQ$6)," ",""))))-1)&amp;" Total",$B$6:$BB$373,ROW($A320)-5,FALSE))</f>
        <v>0</v>
      </c>
      <c r="AR320" s="10">
        <f ca="1">IF(AR$5&lt;&gt;"",HLOOKUP(AR$5,Functionalization!$G$6:$R$373,ROW($A320)-5,FALSE),IFERROR(INDEX(AR$337:AR$373,MATCH($F320,$B$337:$B$373,0))/VLOOKUP($F320,$B$337:$BB$373,MATCH(LEFT(TRIM(AR$6),FIND("~",SUBSTITUTE(AR$6,"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320))*HLOOKUP(LEFT(TRIM(AR$6),FIND("~",SUBSTITUTE(AR$6," ","~",LEN(TRIM(AR$6))-LEN(SUBSTITUTE(TRIM(AR$6)," ",""))))-1)&amp;" Total",$B$6:$BB$373,ROW($A320)-5,FALSE))</f>
        <v>0</v>
      </c>
      <c r="AS320" s="10">
        <f ca="1">IF(AS$5&lt;&gt;"",HLOOKUP(AS$5,Functionalization!$G$6:$R$373,ROW($A320)-5,FALSE),IFERROR(INDEX(AS$337:AS$373,MATCH($F320,$B$337:$B$373,0))/VLOOKUP($F320,$B$337:$BB$373,MATCH(LEFT(TRIM(AS$6),FIND("~",SUBSTITUTE(AS$6,"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320))*HLOOKUP(LEFT(TRIM(AS$6),FIND("~",SUBSTITUTE(AS$6," ","~",LEN(TRIM(AS$6))-LEN(SUBSTITUTE(TRIM(AS$6)," ",""))))-1)&amp;" Total",$B$6:$BB$373,ROW($A320)-5,FALSE))</f>
        <v>0</v>
      </c>
      <c r="AT320" s="10">
        <f ca="1">IF(AT$5&lt;&gt;"",HLOOKUP(AT$5,Functionalization!$G$6:$R$373,ROW($A320)-5,FALSE),IFERROR(INDEX(AT$337:AT$373,MATCH($F320,$B$337:$B$373,0))/VLOOKUP($F320,$B$337:$BB$373,MATCH(LEFT(TRIM(AT$6),FIND("~",SUBSTITUTE(AT$6,"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320))*HLOOKUP(LEFT(TRIM(AT$6),FIND("~",SUBSTITUTE(AT$6," ","~",LEN(TRIM(AT$6))-LEN(SUBSTITUTE(TRIM(AT$6)," ",""))))-1)&amp;" Total",$B$6:$BB$373,ROW($A320)-5,FALSE))</f>
        <v>0</v>
      </c>
      <c r="AU320" s="10">
        <f ca="1">IF(AU$5&lt;&gt;"",HLOOKUP(AU$5,Functionalization!$G$6:$R$373,ROW($A320)-5,FALSE),IFERROR(INDEX(AU$337:AU$373,MATCH($F320,$B$337:$B$373,0))/VLOOKUP($F320,$B$337:$BB$373,MATCH(LEFT(TRIM(AU$6),FIND("~",SUBSTITUTE(AU$6,"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320))*HLOOKUP(LEFT(TRIM(AU$6),FIND("~",SUBSTITUTE(AU$6," ","~",LEN(TRIM(AU$6))-LEN(SUBSTITUTE(TRIM(AU$6)," ",""))))-1)&amp;" Total",$B$6:$BB$373,ROW($A320)-5,FALSE))</f>
        <v>0</v>
      </c>
      <c r="AV320" s="10">
        <f ca="1">IF(AV$5&lt;&gt;"",HLOOKUP(AV$5,Functionalization!$G$6:$R$373,ROW($A320)-5,FALSE),IFERROR(INDEX(AV$337:AV$373,MATCH($F320,$B$337:$B$373,0))/VLOOKUP($F320,$B$337:$BB$373,MATCH(LEFT(TRIM(AV$6),FIND("~",SUBSTITUTE(AV$6,"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320))*HLOOKUP(LEFT(TRIM(AV$6),FIND("~",SUBSTITUTE(AV$6," ","~",LEN(TRIM(AV$6))-LEN(SUBSTITUTE(TRIM(AV$6)," ",""))))-1)&amp;" Total",$B$6:$BB$373,ROW($A320)-5,FALSE))</f>
        <v>0</v>
      </c>
      <c r="AW320" s="10">
        <f ca="1">IF(AW$5&lt;&gt;"",HLOOKUP(AW$5,Functionalization!$G$6:$R$373,ROW($A320)-5,FALSE),IFERROR(INDEX(AW$337:AW$373,MATCH($F320,$B$337:$B$373,0))/VLOOKUP($F320,$B$337:$BB$373,MATCH(LEFT(TRIM(AW$6),FIND("~",SUBSTITUTE(AW$6,"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320))*HLOOKUP(LEFT(TRIM(AW$6),FIND("~",SUBSTITUTE(AW$6," ","~",LEN(TRIM(AW$6))-LEN(SUBSTITUTE(TRIM(AW$6)," ",""))))-1)&amp;" Total",$B$6:$BB$373,ROW($A320)-5,FALSE))</f>
        <v>0</v>
      </c>
      <c r="AX320" s="10">
        <f ca="1">IF(AX$5&lt;&gt;"",HLOOKUP(AX$5,Functionalization!$G$6:$R$373,ROW($A320)-5,FALSE),IFERROR(INDEX(AX$337:AX$373,MATCH($F320,$B$337:$B$373,0))/VLOOKUP($F320,$B$337:$BB$373,MATCH(LEFT(TRIM(AX$6),FIND("~",SUBSTITUTE(AX$6,"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320))*HLOOKUP(LEFT(TRIM(AX$6),FIND("~",SUBSTITUTE(AX$6," ","~",LEN(TRIM(AX$6))-LEN(SUBSTITUTE(TRIM(AX$6)," ",""))))-1)&amp;" Total",$B$6:$BB$373,ROW($A320)-5,FALSE))</f>
        <v>0</v>
      </c>
      <c r="AY320" s="10">
        <f ca="1">IF(AY$5&lt;&gt;"",HLOOKUP(AY$5,Functionalization!$G$6:$R$373,ROW($A320)-5,FALSE),IFERROR(INDEX(AY$337:AY$373,MATCH($F320,$B$337:$B$373,0))/VLOOKUP($F320,$B$337:$BB$373,MATCH(LEFT(TRIM(AY$6),FIND("~",SUBSTITUTE(AY$6,"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320))*HLOOKUP(LEFT(TRIM(AY$6),FIND("~",SUBSTITUTE(AY$6," ","~",LEN(TRIM(AY$6))-LEN(SUBSTITUTE(TRIM(AY$6)," ",""))))-1)&amp;" Total",$B$6:$BB$373,ROW($A320)-5,FALSE))</f>
        <v>0</v>
      </c>
      <c r="AZ320" s="10">
        <f ca="1">IF(AZ$5&lt;&gt;"",HLOOKUP(AZ$5,Functionalization!$G$6:$R$373,ROW($A320)-5,FALSE),IFERROR(INDEX(AZ$337:AZ$373,MATCH($F320,$B$337:$B$373,0))/VLOOKUP($F320,$B$337:$BB$373,MATCH(LEFT(TRIM(AZ$6),FIND("~",SUBSTITUTE(AZ$6,"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320))*HLOOKUP(LEFT(TRIM(AZ$6),FIND("~",SUBSTITUTE(AZ$6," ","~",LEN(TRIM(AZ$6))-LEN(SUBSTITUTE(TRIM(AZ$6)," ",""))))-1)&amp;" Total",$B$6:$BB$373,ROW($A320)-5,FALSE))</f>
        <v>0</v>
      </c>
      <c r="BA320" s="10">
        <f ca="1">IF(BA$5&lt;&gt;"",HLOOKUP(BA$5,Functionalization!$G$6:$R$373,ROW($A320)-5,FALSE),IFERROR(INDEX(BA$337:BA$373,MATCH($F320,$B$337:$B$373,0))/VLOOKUP($F320,$B$337:$BB$373,MATCH(LEFT(TRIM(BA$6),FIND("~",SUBSTITUTE(BA$6,"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320))*HLOOKUP(LEFT(TRIM(BA$6),FIND("~",SUBSTITUTE(BA$6," ","~",LEN(TRIM(BA$6))-LEN(SUBSTITUTE(TRIM(BA$6)," ",""))))-1)&amp;" Total",$B$6:$BB$373,ROW($A320)-5,FALSE))</f>
        <v>0</v>
      </c>
      <c r="BB320" s="10">
        <f ca="1">IF(BB$5&lt;&gt;"",HLOOKUP(BB$5,Functionalization!$G$6:$R$373,ROW($A320)-5,FALSE),IFERROR(INDEX(BB$337:BB$373,MATCH($F320,$B$337:$B$373,0))/VLOOKUP($F320,$B$337:$BB$373,MATCH(LEFT(TRIM(BB$6),FIND("~",SUBSTITUTE(BB$6,"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320))*HLOOKUP(LEFT(TRIM(BB$6),FIND("~",SUBSTITUTE(BB$6," ","~",LEN(TRIM(BB$6))-LEN(SUBSTITUTE(TRIM(BB$6)," ",""))))-1)&amp;" Total",$B$6:$BB$373,ROW($A320)-5,FALSE))</f>
        <v>0</v>
      </c>
      <c r="BD320">
        <f ca="1">IFERROR(IF(SUMIF($G$6:$BB$6,BD$6&amp;" Total",$G320:$BB320)-(SUMIF($G$6:$BB$6,BD$6&amp;" "&amp;'Input-Func_Class'!$D$22,$G320:$BB320)+IFERROR(SUMIF($G$6:$BB$6,BD$6&amp;" "&amp;'Input-Func_Class'!$E$22,$G320:$BB320),SUMIF($G$6:$BB$6,BD$6&amp;" "&amp;'Input-Func_Class'!$B$24,$G320:$BB320))+SUMIF($G$6:$BB$6,BD$6&amp;" "&amp;'Input-Func_Class'!$F$22,$G320:$BB320))&lt;Check_Limit,0,1),1)</f>
        <v>0</v>
      </c>
      <c r="BE320">
        <f ca="1">IFERROR(IF(SUMIF($G$6:$BB$6,BE$6&amp;" Total",$G320:$BB320)-(SUMIF($G$6:$BB$6,BE$6&amp;" "&amp;'Input-Func_Class'!$D$22,$G320:$BB320)+IFERROR(SUMIF($G$6:$BB$6,BE$6&amp;" "&amp;'Input-Func_Class'!$E$22,$G320:$BB320),SUMIF($G$6:$BB$6,BE$6&amp;" "&amp;'Input-Func_Class'!$B$24,$G320:$BB320))+SUMIF($G$6:$BB$6,BE$6&amp;" "&amp;'Input-Func_Class'!$F$22,$G320:$BB320))&lt;Check_Limit,0,1),1)</f>
        <v>0</v>
      </c>
      <c r="BF320">
        <f ca="1">IFERROR(IF(SUMIF($G$6:$BB$6,BF$6&amp;" Total",$G320:$BB320)-(SUMIF($G$6:$BB$6,BF$6&amp;" "&amp;'Input-Func_Class'!$D$22,$G320:$BB320)+IFERROR(SUMIF($G$6:$BB$6,BF$6&amp;" "&amp;'Input-Func_Class'!$E$22,$G320:$BB320),SUMIF($G$6:$BB$6,BF$6&amp;" "&amp;'Input-Func_Class'!$B$24,$G320:$BB320))+SUMIF($G$6:$BB$6,BF$6&amp;" "&amp;'Input-Func_Class'!$F$22,$G320:$BB320))&lt;Check_Limit,0,1),1)</f>
        <v>0</v>
      </c>
      <c r="BG320">
        <f ca="1">IFERROR(IF(SUMIF($G$6:$BB$6,BG$6&amp;" Total",$G320:$BB320)-(SUMIF($G$6:$BB$6,BG$6&amp;" "&amp;'Input-Func_Class'!$D$22,$G320:$BB320)+IFERROR(SUMIF($G$6:$BB$6,BG$6&amp;" "&amp;'Input-Func_Class'!$E$22,$G320:$BB320),SUMIF($G$6:$BB$6,BG$6&amp;" "&amp;'Input-Func_Class'!$B$24,$G320:$BB320))+SUMIF($G$6:$BB$6,BG$6&amp;" "&amp;'Input-Func_Class'!$F$22,$G320:$BB320))&lt;Check_Limit,0,1),1)</f>
        <v>0</v>
      </c>
      <c r="BH320">
        <f ca="1">IFERROR(IF(SUMIF($G$6:$BB$6,BH$6&amp;" Total",$G320:$BB320)-(SUMIF($G$6:$BB$6,BH$6&amp;" "&amp;'Input-Func_Class'!$D$22,$G320:$BB320)+IFERROR(SUMIF($G$6:$BB$6,BH$6&amp;" "&amp;'Input-Func_Class'!$E$22,$G320:$BB320),SUMIF($G$6:$BB$6,BH$6&amp;" "&amp;'Input-Func_Class'!$B$24,$G320:$BB320))+SUMIF($G$6:$BB$6,BH$6&amp;" "&amp;'Input-Func_Class'!$F$22,$G320:$BB320))&lt;Check_Limit,0,1),1)</f>
        <v>0</v>
      </c>
      <c r="BI320">
        <f ca="1">IFERROR(IF(SUMIF($G$6:$BB$6,BI$6&amp;" Total",$G320:$BB320)-(SUMIF($G$6:$BB$6,BI$6&amp;" "&amp;'Input-Func_Class'!$D$22,$G320:$BB320)+IFERROR(SUMIF($G$6:$BB$6,BI$6&amp;" "&amp;'Input-Func_Class'!$E$22,$G320:$BB320),SUMIF($G$6:$BB$6,BI$6&amp;" "&amp;'Input-Func_Class'!$B$24,$G320:$BB320))+SUMIF($G$6:$BB$6,BI$6&amp;" "&amp;'Input-Func_Class'!$F$22,$G320:$BB320))&lt;Check_Limit,0,1),1)</f>
        <v>0</v>
      </c>
      <c r="BJ320">
        <f ca="1">IFERROR(IF(SUMIF($G$6:$BB$6,BJ$6&amp;" Total",$G320:$BB320)-(SUMIF($G$6:$BB$6,BJ$6&amp;" "&amp;'Input-Func_Class'!$D$22,$G320:$BB320)+IFERROR(SUMIF($G$6:$BB$6,BJ$6&amp;" "&amp;'Input-Func_Class'!$E$22,$G320:$BB320),SUMIF($G$6:$BB$6,BJ$6&amp;" "&amp;'Input-Func_Class'!$B$24,$G320:$BB320))+SUMIF($G$6:$BB$6,BJ$6&amp;" "&amp;'Input-Func_Class'!$F$22,$G320:$BB320))&lt;Check_Limit,0,1),1)</f>
        <v>0</v>
      </c>
      <c r="BK320">
        <f ca="1">IFERROR(IF(SUMIF($G$6:$BB$6,BK$6&amp;" Total",$G320:$BB320)-(SUMIF($G$6:$BB$6,BK$6&amp;" "&amp;'Input-Func_Class'!$D$22,$G320:$BB320)+IFERROR(SUMIF($G$6:$BB$6,BK$6&amp;" "&amp;'Input-Func_Class'!$E$22,$G320:$BB320),SUMIF($G$6:$BB$6,BK$6&amp;" "&amp;'Input-Func_Class'!$B$24,$G320:$BB320))+SUMIF($G$6:$BB$6,BK$6&amp;" "&amp;'Input-Func_Class'!$F$22,$G320:$BB320))&lt;Check_Limit,0,1),1)</f>
        <v>0</v>
      </c>
      <c r="BL320">
        <f ca="1">IFERROR(IF(SUMIF($G$6:$BB$6,BL$6&amp;" Total",$G320:$BB320)-(SUMIF($G$6:$BB$6,BL$6&amp;" "&amp;'Input-Func_Class'!$D$22,$G320:$BB320)+IFERROR(SUMIF($G$6:$BB$6,BL$6&amp;" "&amp;'Input-Func_Class'!$E$22,$G320:$BB320),SUMIF($G$6:$BB$6,BL$6&amp;" "&amp;'Input-Func_Class'!$B$24,$G320:$BB320))+SUMIF($G$6:$BB$6,BL$6&amp;" "&amp;'Input-Func_Class'!$F$22,$G320:$BB320))&lt;Check_Limit,0,1),1)</f>
        <v>0</v>
      </c>
      <c r="BM320">
        <f ca="1">IFERROR(IF(SUMIF($G$6:$BB$6,BM$6&amp;" Total",$G320:$BB320)-(SUMIF($G$6:$BB$6,BM$6&amp;" "&amp;'Input-Func_Class'!$D$22,$G320:$BB320)+IFERROR(SUMIF($G$6:$BB$6,BM$6&amp;" "&amp;'Input-Func_Class'!$E$22,$G320:$BB320),SUMIF($G$6:$BB$6,BM$6&amp;" "&amp;'Input-Func_Class'!$B$24,$G320:$BB320))+SUMIF($G$6:$BB$6,BM$6&amp;" "&amp;'Input-Func_Class'!$F$22,$G320:$BB320))&lt;Check_Limit,0,1),1)</f>
        <v>0</v>
      </c>
      <c r="BN320">
        <f ca="1">IFERROR(IF(SUMIF($G$6:$BB$6,BN$6&amp;" Total",$G320:$BB320)-(SUMIF($G$6:$BB$6,BN$6&amp;" "&amp;'Input-Func_Class'!$D$22,$G320:$BB320)+IFERROR(SUMIF($G$6:$BB$6,BN$6&amp;" "&amp;'Input-Func_Class'!$E$22,$G320:$BB320),SUMIF($G$6:$BB$6,BN$6&amp;" "&amp;'Input-Func_Class'!$B$24,$G320:$BB320))+SUMIF($G$6:$BB$6,BN$6&amp;" "&amp;'Input-Func_Class'!$F$22,$G320:$BB320))&lt;Check_Limit,0,1),1)</f>
        <v>0</v>
      </c>
      <c r="BO320">
        <f ca="1">IFERROR(IF(SUMIF($G$6:$BB$6,BO$6&amp;" Total",$G320:$BB320)-(SUMIF($G$6:$BB$6,BO$6&amp;" "&amp;'Input-Func_Class'!$D$22,$G320:$BB320)+IFERROR(SUMIF($G$6:$BB$6,BO$6&amp;" "&amp;'Input-Func_Class'!$E$22,$G320:$BB320),SUMIF($G$6:$BB$6,BO$6&amp;" "&amp;'Input-Func_Class'!$B$24,$G320:$BB320))+SUMIF($G$6:$BB$6,BO$6&amp;" "&amp;'Input-Func_Class'!$F$22,$G320:$BB320))&lt;Check_Limit,0,1),1)</f>
        <v>0</v>
      </c>
    </row>
    <row r="321" spans="1:67" outlineLevel="1">
      <c r="A321" s="31">
        <f>IF(ISBLANK('Input-Accounts'!A321),"",'Input-Accounts'!A321)</f>
        <v>286</v>
      </c>
      <c r="B321" t="str">
        <f>IF(ISBLANK('Input-Accounts'!B321),"",'Input-Accounts'!B321)</f>
        <v>Subtotal - Income Taxes</v>
      </c>
      <c r="C321" s="31" t="str">
        <f>IF(ISBLANK('Input-Accounts'!C321),"",'Input-Accounts'!C321)</f>
        <v/>
      </c>
      <c r="D321" s="123">
        <f>SUBTOTAL(9,D317:D320)</f>
        <v>3202354.1576287751</v>
      </c>
      <c r="E321" s="10">
        <f t="shared" ca="1" si="81"/>
        <v>0</v>
      </c>
      <c r="G321" s="123">
        <f t="shared" ref="G321:BB321" ca="1" si="83">SUBTOTAL(9,G317:G320)</f>
        <v>2285317.2344869771</v>
      </c>
      <c r="H321" s="123">
        <f t="shared" ca="1" si="83"/>
        <v>1755213.2933395377</v>
      </c>
      <c r="I321" s="123">
        <f t="shared" ca="1" si="83"/>
        <v>0</v>
      </c>
      <c r="J321" s="123">
        <f t="shared" ca="1" si="83"/>
        <v>530103.94114744046</v>
      </c>
      <c r="K321" s="123">
        <f t="shared" ca="1" si="83"/>
        <v>917036.92314179649</v>
      </c>
      <c r="L321" s="123">
        <f t="shared" ca="1" si="83"/>
        <v>0</v>
      </c>
      <c r="M321" s="123">
        <f t="shared" ca="1" si="83"/>
        <v>0</v>
      </c>
      <c r="N321" s="123">
        <f t="shared" ca="1" si="83"/>
        <v>917036.92314179649</v>
      </c>
      <c r="O321" s="123">
        <f t="shared" ca="1" si="83"/>
        <v>0</v>
      </c>
      <c r="P321" s="123">
        <f t="shared" ca="1" si="83"/>
        <v>0</v>
      </c>
      <c r="Q321" s="123">
        <f t="shared" ca="1" si="83"/>
        <v>0</v>
      </c>
      <c r="R321" s="123">
        <f t="shared" ca="1" si="83"/>
        <v>0</v>
      </c>
      <c r="S321" s="123">
        <f t="shared" ca="1" si="83"/>
        <v>0</v>
      </c>
      <c r="T321" s="123">
        <f t="shared" ca="1" si="83"/>
        <v>0</v>
      </c>
      <c r="U321" s="123">
        <f t="shared" ca="1" si="83"/>
        <v>0</v>
      </c>
      <c r="V321" s="123">
        <f t="shared" ca="1" si="83"/>
        <v>0</v>
      </c>
      <c r="W321" s="123">
        <f t="shared" ca="1" si="83"/>
        <v>0</v>
      </c>
      <c r="X321" s="123">
        <f t="shared" ca="1" si="83"/>
        <v>0</v>
      </c>
      <c r="Y321" s="123">
        <f t="shared" ca="1" si="83"/>
        <v>0</v>
      </c>
      <c r="Z321" s="123">
        <f t="shared" ca="1" si="83"/>
        <v>0</v>
      </c>
      <c r="AA321" s="123">
        <f t="shared" ca="1" si="83"/>
        <v>0</v>
      </c>
      <c r="AB321" s="123">
        <f t="shared" ca="1" si="83"/>
        <v>0</v>
      </c>
      <c r="AC321" s="123">
        <f t="shared" ca="1" si="83"/>
        <v>0</v>
      </c>
      <c r="AD321" s="123">
        <f t="shared" ca="1" si="83"/>
        <v>0</v>
      </c>
      <c r="AE321" s="123">
        <f t="shared" ca="1" si="83"/>
        <v>0</v>
      </c>
      <c r="AF321" s="123">
        <f t="shared" ca="1" si="83"/>
        <v>0</v>
      </c>
      <c r="AG321" s="123">
        <f t="shared" ca="1" si="83"/>
        <v>0</v>
      </c>
      <c r="AH321" s="123">
        <f t="shared" ca="1" si="83"/>
        <v>0</v>
      </c>
      <c r="AI321" s="123">
        <f t="shared" ca="1" si="83"/>
        <v>0</v>
      </c>
      <c r="AJ321" s="123">
        <f t="shared" ca="1" si="83"/>
        <v>0</v>
      </c>
      <c r="AK321" s="123">
        <f t="shared" ca="1" si="83"/>
        <v>0</v>
      </c>
      <c r="AL321" s="123">
        <f t="shared" ca="1" si="83"/>
        <v>0</v>
      </c>
      <c r="AM321" s="123">
        <f t="shared" ca="1" si="83"/>
        <v>0</v>
      </c>
      <c r="AN321" s="123">
        <f t="shared" ca="1" si="83"/>
        <v>0</v>
      </c>
      <c r="AO321" s="123">
        <f t="shared" ca="1" si="83"/>
        <v>0</v>
      </c>
      <c r="AP321" s="123">
        <f t="shared" ca="1" si="83"/>
        <v>0</v>
      </c>
      <c r="AQ321" s="123">
        <f t="shared" ca="1" si="83"/>
        <v>0</v>
      </c>
      <c r="AR321" s="123">
        <f t="shared" ca="1" si="83"/>
        <v>0</v>
      </c>
      <c r="AS321" s="123">
        <f t="shared" ca="1" si="83"/>
        <v>0</v>
      </c>
      <c r="AT321" s="123">
        <f t="shared" ca="1" si="83"/>
        <v>0</v>
      </c>
      <c r="AU321" s="123">
        <f t="shared" ca="1" si="83"/>
        <v>0</v>
      </c>
      <c r="AV321" s="123">
        <f t="shared" ca="1" si="83"/>
        <v>0</v>
      </c>
      <c r="AW321" s="123">
        <f t="shared" ca="1" si="83"/>
        <v>0</v>
      </c>
      <c r="AX321" s="123">
        <f t="shared" ca="1" si="83"/>
        <v>0</v>
      </c>
      <c r="AY321" s="123">
        <f t="shared" ca="1" si="83"/>
        <v>0</v>
      </c>
      <c r="AZ321" s="123">
        <f t="shared" ca="1" si="83"/>
        <v>0</v>
      </c>
      <c r="BA321" s="123">
        <f t="shared" ca="1" si="83"/>
        <v>0</v>
      </c>
      <c r="BB321" s="123">
        <f t="shared" ca="1" si="83"/>
        <v>0</v>
      </c>
      <c r="BD321">
        <f ca="1">IFERROR(IF(SUMIF($G$6:$BB$6,BD$6&amp;" Total",$G321:$BB321)-(SUMIF($G$6:$BB$6,BD$6&amp;" "&amp;'Input-Func_Class'!$D$22,$G321:$BB321)+IFERROR(SUMIF($G$6:$BB$6,BD$6&amp;" "&amp;'Input-Func_Class'!$E$22,$G321:$BB321),SUMIF($G$6:$BB$6,BD$6&amp;" "&amp;'Input-Func_Class'!$B$24,$G321:$BB321))+SUMIF($G$6:$BB$6,BD$6&amp;" "&amp;'Input-Func_Class'!$F$22,$G321:$BB321))&lt;Check_Limit,0,1),1)</f>
        <v>0</v>
      </c>
      <c r="BE321">
        <f ca="1">IFERROR(IF(SUMIF($G$6:$BB$6,BE$6&amp;" Total",$G321:$BB321)-(SUMIF($G$6:$BB$6,BE$6&amp;" "&amp;'Input-Func_Class'!$D$22,$G321:$BB321)+IFERROR(SUMIF($G$6:$BB$6,BE$6&amp;" "&amp;'Input-Func_Class'!$E$22,$G321:$BB321),SUMIF($G$6:$BB$6,BE$6&amp;" "&amp;'Input-Func_Class'!$B$24,$G321:$BB321))+SUMIF($G$6:$BB$6,BE$6&amp;" "&amp;'Input-Func_Class'!$F$22,$G321:$BB321))&lt;Check_Limit,0,1),1)</f>
        <v>0</v>
      </c>
      <c r="BF321">
        <f ca="1">IFERROR(IF(SUMIF($G$6:$BB$6,BF$6&amp;" Total",$G321:$BB321)-(SUMIF($G$6:$BB$6,BF$6&amp;" "&amp;'Input-Func_Class'!$D$22,$G321:$BB321)+IFERROR(SUMIF($G$6:$BB$6,BF$6&amp;" "&amp;'Input-Func_Class'!$E$22,$G321:$BB321),SUMIF($G$6:$BB$6,BF$6&amp;" "&amp;'Input-Func_Class'!$B$24,$G321:$BB321))+SUMIF($G$6:$BB$6,BF$6&amp;" "&amp;'Input-Func_Class'!$F$22,$G321:$BB321))&lt;Check_Limit,0,1),1)</f>
        <v>0</v>
      </c>
      <c r="BG321">
        <f ca="1">IFERROR(IF(SUMIF($G$6:$BB$6,BG$6&amp;" Total",$G321:$BB321)-(SUMIF($G$6:$BB$6,BG$6&amp;" "&amp;'Input-Func_Class'!$D$22,$G321:$BB321)+IFERROR(SUMIF($G$6:$BB$6,BG$6&amp;" "&amp;'Input-Func_Class'!$E$22,$G321:$BB321),SUMIF($G$6:$BB$6,BG$6&amp;" "&amp;'Input-Func_Class'!$B$24,$G321:$BB321))+SUMIF($G$6:$BB$6,BG$6&amp;" "&amp;'Input-Func_Class'!$F$22,$G321:$BB321))&lt;Check_Limit,0,1),1)</f>
        <v>0</v>
      </c>
      <c r="BH321">
        <f ca="1">IFERROR(IF(SUMIF($G$6:$BB$6,BH$6&amp;" Total",$G321:$BB321)-(SUMIF($G$6:$BB$6,BH$6&amp;" "&amp;'Input-Func_Class'!$D$22,$G321:$BB321)+IFERROR(SUMIF($G$6:$BB$6,BH$6&amp;" "&amp;'Input-Func_Class'!$E$22,$G321:$BB321),SUMIF($G$6:$BB$6,BH$6&amp;" "&amp;'Input-Func_Class'!$B$24,$G321:$BB321))+SUMIF($G$6:$BB$6,BH$6&amp;" "&amp;'Input-Func_Class'!$F$22,$G321:$BB321))&lt;Check_Limit,0,1),1)</f>
        <v>0</v>
      </c>
      <c r="BI321">
        <f ca="1">IFERROR(IF(SUMIF($G$6:$BB$6,BI$6&amp;" Total",$G321:$BB321)-(SUMIF($G$6:$BB$6,BI$6&amp;" "&amp;'Input-Func_Class'!$D$22,$G321:$BB321)+IFERROR(SUMIF($G$6:$BB$6,BI$6&amp;" "&amp;'Input-Func_Class'!$E$22,$G321:$BB321),SUMIF($G$6:$BB$6,BI$6&amp;" "&amp;'Input-Func_Class'!$B$24,$G321:$BB321))+SUMIF($G$6:$BB$6,BI$6&amp;" "&amp;'Input-Func_Class'!$F$22,$G321:$BB321))&lt;Check_Limit,0,1),1)</f>
        <v>0</v>
      </c>
      <c r="BJ321">
        <f ca="1">IFERROR(IF(SUMIF($G$6:$BB$6,BJ$6&amp;" Total",$G321:$BB321)-(SUMIF($G$6:$BB$6,BJ$6&amp;" "&amp;'Input-Func_Class'!$D$22,$G321:$BB321)+IFERROR(SUMIF($G$6:$BB$6,BJ$6&amp;" "&amp;'Input-Func_Class'!$E$22,$G321:$BB321),SUMIF($G$6:$BB$6,BJ$6&amp;" "&amp;'Input-Func_Class'!$B$24,$G321:$BB321))+SUMIF($G$6:$BB$6,BJ$6&amp;" "&amp;'Input-Func_Class'!$F$22,$G321:$BB321))&lt;Check_Limit,0,1),1)</f>
        <v>0</v>
      </c>
      <c r="BK321">
        <f ca="1">IFERROR(IF(SUMIF($G$6:$BB$6,BK$6&amp;" Total",$G321:$BB321)-(SUMIF($G$6:$BB$6,BK$6&amp;" "&amp;'Input-Func_Class'!$D$22,$G321:$BB321)+IFERROR(SUMIF($G$6:$BB$6,BK$6&amp;" "&amp;'Input-Func_Class'!$E$22,$G321:$BB321),SUMIF($G$6:$BB$6,BK$6&amp;" "&amp;'Input-Func_Class'!$B$24,$G321:$BB321))+SUMIF($G$6:$BB$6,BK$6&amp;" "&amp;'Input-Func_Class'!$F$22,$G321:$BB321))&lt;Check_Limit,0,1),1)</f>
        <v>0</v>
      </c>
      <c r="BL321">
        <f ca="1">IFERROR(IF(SUMIF($G$6:$BB$6,BL$6&amp;" Total",$G321:$BB321)-(SUMIF($G$6:$BB$6,BL$6&amp;" "&amp;'Input-Func_Class'!$D$22,$G321:$BB321)+IFERROR(SUMIF($G$6:$BB$6,BL$6&amp;" "&amp;'Input-Func_Class'!$E$22,$G321:$BB321),SUMIF($G$6:$BB$6,BL$6&amp;" "&amp;'Input-Func_Class'!$B$24,$G321:$BB321))+SUMIF($G$6:$BB$6,BL$6&amp;" "&amp;'Input-Func_Class'!$F$22,$G321:$BB321))&lt;Check_Limit,0,1),1)</f>
        <v>0</v>
      </c>
      <c r="BM321">
        <f ca="1">IFERROR(IF(SUMIF($G$6:$BB$6,BM$6&amp;" Total",$G321:$BB321)-(SUMIF($G$6:$BB$6,BM$6&amp;" "&amp;'Input-Func_Class'!$D$22,$G321:$BB321)+IFERROR(SUMIF($G$6:$BB$6,BM$6&amp;" "&amp;'Input-Func_Class'!$E$22,$G321:$BB321),SUMIF($G$6:$BB$6,BM$6&amp;" "&amp;'Input-Func_Class'!$B$24,$G321:$BB321))+SUMIF($G$6:$BB$6,BM$6&amp;" "&amp;'Input-Func_Class'!$F$22,$G321:$BB321))&lt;Check_Limit,0,1),1)</f>
        <v>0</v>
      </c>
      <c r="BN321">
        <f ca="1">IFERROR(IF(SUMIF($G$6:$BB$6,BN$6&amp;" Total",$G321:$BB321)-(SUMIF($G$6:$BB$6,BN$6&amp;" "&amp;'Input-Func_Class'!$D$22,$G321:$BB321)+IFERROR(SUMIF($G$6:$BB$6,BN$6&amp;" "&amp;'Input-Func_Class'!$E$22,$G321:$BB321),SUMIF($G$6:$BB$6,BN$6&amp;" "&amp;'Input-Func_Class'!$B$24,$G321:$BB321))+SUMIF($G$6:$BB$6,BN$6&amp;" "&amp;'Input-Func_Class'!$F$22,$G321:$BB321))&lt;Check_Limit,0,1),1)</f>
        <v>0</v>
      </c>
      <c r="BO321">
        <f ca="1">IFERROR(IF(SUMIF($G$6:$BB$6,BO$6&amp;" Total",$G321:$BB321)-(SUMIF($G$6:$BB$6,BO$6&amp;" "&amp;'Input-Func_Class'!$D$22,$G321:$BB321)+IFERROR(SUMIF($G$6:$BB$6,BO$6&amp;" "&amp;'Input-Func_Class'!$E$22,$G321:$BB321),SUMIF($G$6:$BB$6,BO$6&amp;" "&amp;'Input-Func_Class'!$B$24,$G321:$BB321))+SUMIF($G$6:$BB$6,BO$6&amp;" "&amp;'Input-Func_Class'!$F$22,$G321:$BB321))&lt;Check_Limit,0,1),1)</f>
        <v>0</v>
      </c>
    </row>
    <row r="322" spans="1:67" outlineLevel="1">
      <c r="A322" s="31" t="str">
        <f>IF(ISBLANK('Input-Accounts'!A322),"",'Input-Accounts'!A322)</f>
        <v/>
      </c>
      <c r="B322" t="str">
        <f>IF(ISBLANK('Input-Accounts'!B322),"",'Input-Accounts'!B322)</f>
        <v/>
      </c>
      <c r="C322" s="31" t="str">
        <f>IF(ISBLANK('Input-Accounts'!C322),"",'Input-Accounts'!C322)</f>
        <v/>
      </c>
      <c r="D322" s="10"/>
      <c r="E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  <c r="AA322" s="10"/>
      <c r="AB322" s="10"/>
      <c r="AC322" s="10"/>
      <c r="AD322" s="10"/>
      <c r="AE322" s="10"/>
      <c r="AF322" s="10"/>
      <c r="AG322" s="10"/>
      <c r="AH322" s="10"/>
      <c r="AI322" s="10"/>
      <c r="AJ322" s="10"/>
      <c r="AK322" s="10"/>
      <c r="AL322" s="10"/>
      <c r="AM322" s="10"/>
      <c r="AN322" s="10"/>
      <c r="AO322" s="10"/>
      <c r="AP322" s="10"/>
      <c r="AQ322" s="10"/>
      <c r="AR322" s="10"/>
      <c r="AS322" s="10"/>
      <c r="AT322" s="10"/>
      <c r="AU322" s="10"/>
      <c r="AV322" s="10"/>
      <c r="AW322" s="10"/>
      <c r="AX322" s="10"/>
      <c r="AY322" s="10"/>
      <c r="AZ322" s="10"/>
      <c r="BA322" s="10"/>
      <c r="BB322" s="10"/>
      <c r="BD322">
        <f>IFERROR(IF(SUMIF($G$6:$BB$6,BD$6&amp;" Total",$G322:$BB322)-(SUMIF($G$6:$BB$6,BD$6&amp;" "&amp;'Input-Func_Class'!$D$22,$G322:$BB322)+IFERROR(SUMIF($G$6:$BB$6,BD$6&amp;" "&amp;'Input-Func_Class'!$E$22,$G322:$BB322),SUMIF($G$6:$BB$6,BD$6&amp;" "&amp;'Input-Func_Class'!$B$24,$G322:$BB322))+SUMIF($G$6:$BB$6,BD$6&amp;" "&amp;'Input-Func_Class'!$F$22,$G322:$BB322))&lt;Check_Limit,0,1),1)</f>
        <v>0</v>
      </c>
      <c r="BE322">
        <f>IFERROR(IF(SUMIF($G$6:$BB$6,BE$6&amp;" Total",$G322:$BB322)-(SUMIF($G$6:$BB$6,BE$6&amp;" "&amp;'Input-Func_Class'!$D$22,$G322:$BB322)+IFERROR(SUMIF($G$6:$BB$6,BE$6&amp;" "&amp;'Input-Func_Class'!$E$22,$G322:$BB322),SUMIF($G$6:$BB$6,BE$6&amp;" "&amp;'Input-Func_Class'!$B$24,$G322:$BB322))+SUMIF($G$6:$BB$6,BE$6&amp;" "&amp;'Input-Func_Class'!$F$22,$G322:$BB322))&lt;Check_Limit,0,1),1)</f>
        <v>0</v>
      </c>
      <c r="BF322">
        <f>IFERROR(IF(SUMIF($G$6:$BB$6,BF$6&amp;" Total",$G322:$BB322)-(SUMIF($G$6:$BB$6,BF$6&amp;" "&amp;'Input-Func_Class'!$D$22,$G322:$BB322)+IFERROR(SUMIF($G$6:$BB$6,BF$6&amp;" "&amp;'Input-Func_Class'!$E$22,$G322:$BB322),SUMIF($G$6:$BB$6,BF$6&amp;" "&amp;'Input-Func_Class'!$B$24,$G322:$BB322))+SUMIF($G$6:$BB$6,BF$6&amp;" "&amp;'Input-Func_Class'!$F$22,$G322:$BB322))&lt;Check_Limit,0,1),1)</f>
        <v>0</v>
      </c>
      <c r="BG322">
        <f>IFERROR(IF(SUMIF($G$6:$BB$6,BG$6&amp;" Total",$G322:$BB322)-(SUMIF($G$6:$BB$6,BG$6&amp;" "&amp;'Input-Func_Class'!$D$22,$G322:$BB322)+IFERROR(SUMIF($G$6:$BB$6,BG$6&amp;" "&amp;'Input-Func_Class'!$E$22,$G322:$BB322),SUMIF($G$6:$BB$6,BG$6&amp;" "&amp;'Input-Func_Class'!$B$24,$G322:$BB322))+SUMIF($G$6:$BB$6,BG$6&amp;" "&amp;'Input-Func_Class'!$F$22,$G322:$BB322))&lt;Check_Limit,0,1),1)</f>
        <v>0</v>
      </c>
      <c r="BH322">
        <f>IFERROR(IF(SUMIF($G$6:$BB$6,BH$6&amp;" Total",$G322:$BB322)-(SUMIF($G$6:$BB$6,BH$6&amp;" "&amp;'Input-Func_Class'!$D$22,$G322:$BB322)+IFERROR(SUMIF($G$6:$BB$6,BH$6&amp;" "&amp;'Input-Func_Class'!$E$22,$G322:$BB322),SUMIF($G$6:$BB$6,BH$6&amp;" "&amp;'Input-Func_Class'!$B$24,$G322:$BB322))+SUMIF($G$6:$BB$6,BH$6&amp;" "&amp;'Input-Func_Class'!$F$22,$G322:$BB322))&lt;Check_Limit,0,1),1)</f>
        <v>0</v>
      </c>
      <c r="BI322">
        <f>IFERROR(IF(SUMIF($G$6:$BB$6,BI$6&amp;" Total",$G322:$BB322)-(SUMIF($G$6:$BB$6,BI$6&amp;" "&amp;'Input-Func_Class'!$D$22,$G322:$BB322)+IFERROR(SUMIF($G$6:$BB$6,BI$6&amp;" "&amp;'Input-Func_Class'!$E$22,$G322:$BB322),SUMIF($G$6:$BB$6,BI$6&amp;" "&amp;'Input-Func_Class'!$B$24,$G322:$BB322))+SUMIF($G$6:$BB$6,BI$6&amp;" "&amp;'Input-Func_Class'!$F$22,$G322:$BB322))&lt;Check_Limit,0,1),1)</f>
        <v>0</v>
      </c>
      <c r="BJ322">
        <f>IFERROR(IF(SUMIF($G$6:$BB$6,BJ$6&amp;" Total",$G322:$BB322)-(SUMIF($G$6:$BB$6,BJ$6&amp;" "&amp;'Input-Func_Class'!$D$22,$G322:$BB322)+IFERROR(SUMIF($G$6:$BB$6,BJ$6&amp;" "&amp;'Input-Func_Class'!$E$22,$G322:$BB322),SUMIF($G$6:$BB$6,BJ$6&amp;" "&amp;'Input-Func_Class'!$B$24,$G322:$BB322))+SUMIF($G$6:$BB$6,BJ$6&amp;" "&amp;'Input-Func_Class'!$F$22,$G322:$BB322))&lt;Check_Limit,0,1),1)</f>
        <v>0</v>
      </c>
      <c r="BK322">
        <f>IFERROR(IF(SUMIF($G$6:$BB$6,BK$6&amp;" Total",$G322:$BB322)-(SUMIF($G$6:$BB$6,BK$6&amp;" "&amp;'Input-Func_Class'!$D$22,$G322:$BB322)+IFERROR(SUMIF($G$6:$BB$6,BK$6&amp;" "&amp;'Input-Func_Class'!$E$22,$G322:$BB322),SUMIF($G$6:$BB$6,BK$6&amp;" "&amp;'Input-Func_Class'!$B$24,$G322:$BB322))+SUMIF($G$6:$BB$6,BK$6&amp;" "&amp;'Input-Func_Class'!$F$22,$G322:$BB322))&lt;Check_Limit,0,1),1)</f>
        <v>0</v>
      </c>
      <c r="BL322">
        <f>IFERROR(IF(SUMIF($G$6:$BB$6,BL$6&amp;" Total",$G322:$BB322)-(SUMIF($G$6:$BB$6,BL$6&amp;" "&amp;'Input-Func_Class'!$D$22,$G322:$BB322)+IFERROR(SUMIF($G$6:$BB$6,BL$6&amp;" "&amp;'Input-Func_Class'!$E$22,$G322:$BB322),SUMIF($G$6:$BB$6,BL$6&amp;" "&amp;'Input-Func_Class'!$B$24,$G322:$BB322))+SUMIF($G$6:$BB$6,BL$6&amp;" "&amp;'Input-Func_Class'!$F$22,$G322:$BB322))&lt;Check_Limit,0,1),1)</f>
        <v>0</v>
      </c>
      <c r="BM322">
        <f>IFERROR(IF(SUMIF($G$6:$BB$6,BM$6&amp;" Total",$G322:$BB322)-(SUMIF($G$6:$BB$6,BM$6&amp;" "&amp;'Input-Func_Class'!$D$22,$G322:$BB322)+IFERROR(SUMIF($G$6:$BB$6,BM$6&amp;" "&amp;'Input-Func_Class'!$E$22,$G322:$BB322),SUMIF($G$6:$BB$6,BM$6&amp;" "&amp;'Input-Func_Class'!$B$24,$G322:$BB322))+SUMIF($G$6:$BB$6,BM$6&amp;" "&amp;'Input-Func_Class'!$F$22,$G322:$BB322))&lt;Check_Limit,0,1),1)</f>
        <v>0</v>
      </c>
      <c r="BN322">
        <f>IFERROR(IF(SUMIF($G$6:$BB$6,BN$6&amp;" Total",$G322:$BB322)-(SUMIF($G$6:$BB$6,BN$6&amp;" "&amp;'Input-Func_Class'!$D$22,$G322:$BB322)+IFERROR(SUMIF($G$6:$BB$6,BN$6&amp;" "&amp;'Input-Func_Class'!$E$22,$G322:$BB322),SUMIF($G$6:$BB$6,BN$6&amp;" "&amp;'Input-Func_Class'!$B$24,$G322:$BB322))+SUMIF($G$6:$BB$6,BN$6&amp;" "&amp;'Input-Func_Class'!$F$22,$G322:$BB322))&lt;Check_Limit,0,1),1)</f>
        <v>0</v>
      </c>
      <c r="BO322">
        <f>IFERROR(IF(SUMIF($G$6:$BB$6,BO$6&amp;" Total",$G322:$BB322)-(SUMIF($G$6:$BB$6,BO$6&amp;" "&amp;'Input-Func_Class'!$D$22,$G322:$BB322)+IFERROR(SUMIF($G$6:$BB$6,BO$6&amp;" "&amp;'Input-Func_Class'!$E$22,$G322:$BB322),SUMIF($G$6:$BB$6,BO$6&amp;" "&amp;'Input-Func_Class'!$B$24,$G322:$BB322))+SUMIF($G$6:$BB$6,BO$6&amp;" "&amp;'Input-Func_Class'!$F$22,$G322:$BB322))&lt;Check_Limit,0,1),1)</f>
        <v>0</v>
      </c>
    </row>
    <row r="323" spans="1:67">
      <c r="A323" s="31">
        <f>IF(ISBLANK('Input-Accounts'!A323),"",'Input-Accounts'!A323)</f>
        <v>287</v>
      </c>
      <c r="B323" s="7" t="str">
        <f>IF(ISBLANK('Input-Accounts'!B323),"",'Input-Accounts'!B323)</f>
        <v>Total Taxes</v>
      </c>
      <c r="C323" s="31" t="str">
        <f>IF(ISBLANK('Input-Accounts'!C323),"",'Input-Accounts'!C323)</f>
        <v/>
      </c>
      <c r="D323" s="10">
        <f>SUBTOTAL(9,D311:D321)</f>
        <v>11780145.697195686</v>
      </c>
      <c r="E323" s="10">
        <f t="shared" ca="1" si="81"/>
        <v>0</v>
      </c>
      <c r="F323" s="3"/>
      <c r="G323" s="10">
        <f t="shared" ref="G323:BB323" ca="1" si="84">SUBTOTAL(9,G311:G321)</f>
        <v>7432507.4876354951</v>
      </c>
      <c r="H323" s="10">
        <f t="shared" ca="1" si="84"/>
        <v>5536701.2833262607</v>
      </c>
      <c r="I323" s="10">
        <f t="shared" ca="1" si="84"/>
        <v>35620.084758185236</v>
      </c>
      <c r="J323" s="10">
        <f t="shared" ca="1" si="84"/>
        <v>1860186.1195510486</v>
      </c>
      <c r="K323" s="10">
        <f t="shared" ca="1" si="84"/>
        <v>4159068.7589124907</v>
      </c>
      <c r="L323" s="10">
        <f t="shared" ca="1" si="84"/>
        <v>0</v>
      </c>
      <c r="M323" s="10">
        <f t="shared" ca="1" si="84"/>
        <v>0</v>
      </c>
      <c r="N323" s="10">
        <f t="shared" ca="1" si="84"/>
        <v>4159068.7589124907</v>
      </c>
      <c r="O323" s="10">
        <f t="shared" ca="1" si="84"/>
        <v>188569.45064770067</v>
      </c>
      <c r="P323" s="10">
        <f t="shared" ca="1" si="84"/>
        <v>0</v>
      </c>
      <c r="Q323" s="10">
        <f t="shared" ca="1" si="84"/>
        <v>0</v>
      </c>
      <c r="R323" s="10">
        <f t="shared" ca="1" si="84"/>
        <v>188569.45064770067</v>
      </c>
      <c r="S323" s="10">
        <f t="shared" ca="1" si="84"/>
        <v>0</v>
      </c>
      <c r="T323" s="10">
        <f t="shared" ca="1" si="84"/>
        <v>0</v>
      </c>
      <c r="U323" s="10">
        <f t="shared" ca="1" si="84"/>
        <v>0</v>
      </c>
      <c r="V323" s="10">
        <f t="shared" ca="1" si="84"/>
        <v>0</v>
      </c>
      <c r="W323" s="10">
        <f t="shared" ca="1" si="84"/>
        <v>0</v>
      </c>
      <c r="X323" s="10">
        <f t="shared" ca="1" si="84"/>
        <v>0</v>
      </c>
      <c r="Y323" s="10">
        <f t="shared" ca="1" si="84"/>
        <v>0</v>
      </c>
      <c r="Z323" s="10">
        <f t="shared" ca="1" si="84"/>
        <v>0</v>
      </c>
      <c r="AA323" s="10">
        <f t="shared" ca="1" si="84"/>
        <v>0</v>
      </c>
      <c r="AB323" s="10">
        <f t="shared" ca="1" si="84"/>
        <v>0</v>
      </c>
      <c r="AC323" s="10">
        <f t="shared" ca="1" si="84"/>
        <v>0</v>
      </c>
      <c r="AD323" s="10">
        <f t="shared" ca="1" si="84"/>
        <v>0</v>
      </c>
      <c r="AE323" s="10">
        <f t="shared" ca="1" si="84"/>
        <v>0</v>
      </c>
      <c r="AF323" s="10">
        <f t="shared" ca="1" si="84"/>
        <v>0</v>
      </c>
      <c r="AG323" s="10">
        <f t="shared" ca="1" si="84"/>
        <v>0</v>
      </c>
      <c r="AH323" s="10">
        <f t="shared" ca="1" si="84"/>
        <v>0</v>
      </c>
      <c r="AI323" s="10">
        <f t="shared" ca="1" si="84"/>
        <v>0</v>
      </c>
      <c r="AJ323" s="10">
        <f t="shared" ca="1" si="84"/>
        <v>0</v>
      </c>
      <c r="AK323" s="10">
        <f t="shared" ca="1" si="84"/>
        <v>0</v>
      </c>
      <c r="AL323" s="10">
        <f t="shared" ca="1" si="84"/>
        <v>0</v>
      </c>
      <c r="AM323" s="10">
        <f t="shared" ca="1" si="84"/>
        <v>0</v>
      </c>
      <c r="AN323" s="10">
        <f t="shared" ca="1" si="84"/>
        <v>0</v>
      </c>
      <c r="AO323" s="10">
        <f t="shared" ca="1" si="84"/>
        <v>0</v>
      </c>
      <c r="AP323" s="10">
        <f t="shared" ca="1" si="84"/>
        <v>0</v>
      </c>
      <c r="AQ323" s="10">
        <f t="shared" ca="1" si="84"/>
        <v>0</v>
      </c>
      <c r="AR323" s="10">
        <f t="shared" ca="1" si="84"/>
        <v>0</v>
      </c>
      <c r="AS323" s="10">
        <f t="shared" ca="1" si="84"/>
        <v>0</v>
      </c>
      <c r="AT323" s="10">
        <f t="shared" ca="1" si="84"/>
        <v>0</v>
      </c>
      <c r="AU323" s="10">
        <f t="shared" ca="1" si="84"/>
        <v>0</v>
      </c>
      <c r="AV323" s="10">
        <f t="shared" ca="1" si="84"/>
        <v>0</v>
      </c>
      <c r="AW323" s="10">
        <f t="shared" ca="1" si="84"/>
        <v>0</v>
      </c>
      <c r="AX323" s="10">
        <f t="shared" ca="1" si="84"/>
        <v>0</v>
      </c>
      <c r="AY323" s="10">
        <f t="shared" ca="1" si="84"/>
        <v>0</v>
      </c>
      <c r="AZ323" s="10">
        <f t="shared" ca="1" si="84"/>
        <v>0</v>
      </c>
      <c r="BA323" s="10">
        <f t="shared" ca="1" si="84"/>
        <v>0</v>
      </c>
      <c r="BB323" s="10">
        <f t="shared" ca="1" si="84"/>
        <v>0</v>
      </c>
      <c r="BD323">
        <f ca="1">IFERROR(IF(SUMIF($G$6:$BB$6,BD$6&amp;" Total",$G323:$BB323)-(SUMIF($G$6:$BB$6,BD$6&amp;" "&amp;'Input-Func_Class'!$D$22,$G323:$BB323)+IFERROR(SUMIF($G$6:$BB$6,BD$6&amp;" "&amp;'Input-Func_Class'!$E$22,$G323:$BB323),SUMIF($G$6:$BB$6,BD$6&amp;" "&amp;'Input-Func_Class'!$B$24,$G323:$BB323))+SUMIF($G$6:$BB$6,BD$6&amp;" "&amp;'Input-Func_Class'!$F$22,$G323:$BB323))&lt;Check_Limit,0,1),1)</f>
        <v>0</v>
      </c>
      <c r="BE323">
        <f ca="1">IFERROR(IF(SUMIF($G$6:$BB$6,BE$6&amp;" Total",$G323:$BB323)-(SUMIF($G$6:$BB$6,BE$6&amp;" "&amp;'Input-Func_Class'!$D$22,$G323:$BB323)+IFERROR(SUMIF($G$6:$BB$6,BE$6&amp;" "&amp;'Input-Func_Class'!$E$22,$G323:$BB323),SUMIF($G$6:$BB$6,BE$6&amp;" "&amp;'Input-Func_Class'!$B$24,$G323:$BB323))+SUMIF($G$6:$BB$6,BE$6&amp;" "&amp;'Input-Func_Class'!$F$22,$G323:$BB323))&lt;Check_Limit,0,1),1)</f>
        <v>0</v>
      </c>
      <c r="BF323">
        <f ca="1">IFERROR(IF(SUMIF($G$6:$BB$6,BF$6&amp;" Total",$G323:$BB323)-(SUMIF($G$6:$BB$6,BF$6&amp;" "&amp;'Input-Func_Class'!$D$22,$G323:$BB323)+IFERROR(SUMIF($G$6:$BB$6,BF$6&amp;" "&amp;'Input-Func_Class'!$E$22,$G323:$BB323),SUMIF($G$6:$BB$6,BF$6&amp;" "&amp;'Input-Func_Class'!$B$24,$G323:$BB323))+SUMIF($G$6:$BB$6,BF$6&amp;" "&amp;'Input-Func_Class'!$F$22,$G323:$BB323))&lt;Check_Limit,0,1),1)</f>
        <v>0</v>
      </c>
      <c r="BG323">
        <f ca="1">IFERROR(IF(SUMIF($G$6:$BB$6,BG$6&amp;" Total",$G323:$BB323)-(SUMIF($G$6:$BB$6,BG$6&amp;" "&amp;'Input-Func_Class'!$D$22,$G323:$BB323)+IFERROR(SUMIF($G$6:$BB$6,BG$6&amp;" "&amp;'Input-Func_Class'!$E$22,$G323:$BB323),SUMIF($G$6:$BB$6,BG$6&amp;" "&amp;'Input-Func_Class'!$B$24,$G323:$BB323))+SUMIF($G$6:$BB$6,BG$6&amp;" "&amp;'Input-Func_Class'!$F$22,$G323:$BB323))&lt;Check_Limit,0,1),1)</f>
        <v>0</v>
      </c>
      <c r="BH323">
        <f ca="1">IFERROR(IF(SUMIF($G$6:$BB$6,BH$6&amp;" Total",$G323:$BB323)-(SUMIF($G$6:$BB$6,BH$6&amp;" "&amp;'Input-Func_Class'!$D$22,$G323:$BB323)+IFERROR(SUMIF($G$6:$BB$6,BH$6&amp;" "&amp;'Input-Func_Class'!$E$22,$G323:$BB323),SUMIF($G$6:$BB$6,BH$6&amp;" "&amp;'Input-Func_Class'!$B$24,$G323:$BB323))+SUMIF($G$6:$BB$6,BH$6&amp;" "&amp;'Input-Func_Class'!$F$22,$G323:$BB323))&lt;Check_Limit,0,1),1)</f>
        <v>0</v>
      </c>
      <c r="BI323">
        <f ca="1">IFERROR(IF(SUMIF($G$6:$BB$6,BI$6&amp;" Total",$G323:$BB323)-(SUMIF($G$6:$BB$6,BI$6&amp;" "&amp;'Input-Func_Class'!$D$22,$G323:$BB323)+IFERROR(SUMIF($G$6:$BB$6,BI$6&amp;" "&amp;'Input-Func_Class'!$E$22,$G323:$BB323),SUMIF($G$6:$BB$6,BI$6&amp;" "&amp;'Input-Func_Class'!$B$24,$G323:$BB323))+SUMIF($G$6:$BB$6,BI$6&amp;" "&amp;'Input-Func_Class'!$F$22,$G323:$BB323))&lt;Check_Limit,0,1),1)</f>
        <v>0</v>
      </c>
      <c r="BJ323">
        <f ca="1">IFERROR(IF(SUMIF($G$6:$BB$6,BJ$6&amp;" Total",$G323:$BB323)-(SUMIF($G$6:$BB$6,BJ$6&amp;" "&amp;'Input-Func_Class'!$D$22,$G323:$BB323)+IFERROR(SUMIF($G$6:$BB$6,BJ$6&amp;" "&amp;'Input-Func_Class'!$E$22,$G323:$BB323),SUMIF($G$6:$BB$6,BJ$6&amp;" "&amp;'Input-Func_Class'!$B$24,$G323:$BB323))+SUMIF($G$6:$BB$6,BJ$6&amp;" "&amp;'Input-Func_Class'!$F$22,$G323:$BB323))&lt;Check_Limit,0,1),1)</f>
        <v>0</v>
      </c>
      <c r="BK323">
        <f ca="1">IFERROR(IF(SUMIF($G$6:$BB$6,BK$6&amp;" Total",$G323:$BB323)-(SUMIF($G$6:$BB$6,BK$6&amp;" "&amp;'Input-Func_Class'!$D$22,$G323:$BB323)+IFERROR(SUMIF($G$6:$BB$6,BK$6&amp;" "&amp;'Input-Func_Class'!$E$22,$G323:$BB323),SUMIF($G$6:$BB$6,BK$6&amp;" "&amp;'Input-Func_Class'!$B$24,$G323:$BB323))+SUMIF($G$6:$BB$6,BK$6&amp;" "&amp;'Input-Func_Class'!$F$22,$G323:$BB323))&lt;Check_Limit,0,1),1)</f>
        <v>0</v>
      </c>
      <c r="BL323">
        <f ca="1">IFERROR(IF(SUMIF($G$6:$BB$6,BL$6&amp;" Total",$G323:$BB323)-(SUMIF($G$6:$BB$6,BL$6&amp;" "&amp;'Input-Func_Class'!$D$22,$G323:$BB323)+IFERROR(SUMIF($G$6:$BB$6,BL$6&amp;" "&amp;'Input-Func_Class'!$E$22,$G323:$BB323),SUMIF($G$6:$BB$6,BL$6&amp;" "&amp;'Input-Func_Class'!$B$24,$G323:$BB323))+SUMIF($G$6:$BB$6,BL$6&amp;" "&amp;'Input-Func_Class'!$F$22,$G323:$BB323))&lt;Check_Limit,0,1),1)</f>
        <v>0</v>
      </c>
      <c r="BM323">
        <f ca="1">IFERROR(IF(SUMIF($G$6:$BB$6,BM$6&amp;" Total",$G323:$BB323)-(SUMIF($G$6:$BB$6,BM$6&amp;" "&amp;'Input-Func_Class'!$D$22,$G323:$BB323)+IFERROR(SUMIF($G$6:$BB$6,BM$6&amp;" "&amp;'Input-Func_Class'!$E$22,$G323:$BB323),SUMIF($G$6:$BB$6,BM$6&amp;" "&amp;'Input-Func_Class'!$B$24,$G323:$BB323))+SUMIF($G$6:$BB$6,BM$6&amp;" "&amp;'Input-Func_Class'!$F$22,$G323:$BB323))&lt;Check_Limit,0,1),1)</f>
        <v>0</v>
      </c>
      <c r="BN323">
        <f ca="1">IFERROR(IF(SUMIF($G$6:$BB$6,BN$6&amp;" Total",$G323:$BB323)-(SUMIF($G$6:$BB$6,BN$6&amp;" "&amp;'Input-Func_Class'!$D$22,$G323:$BB323)+IFERROR(SUMIF($G$6:$BB$6,BN$6&amp;" "&amp;'Input-Func_Class'!$E$22,$G323:$BB323),SUMIF($G$6:$BB$6,BN$6&amp;" "&amp;'Input-Func_Class'!$B$24,$G323:$BB323))+SUMIF($G$6:$BB$6,BN$6&amp;" "&amp;'Input-Func_Class'!$F$22,$G323:$BB323))&lt;Check_Limit,0,1),1)</f>
        <v>0</v>
      </c>
      <c r="BO323">
        <f ca="1">IFERROR(IF(SUMIF($G$6:$BB$6,BO$6&amp;" Total",$G323:$BB323)-(SUMIF($G$6:$BB$6,BO$6&amp;" "&amp;'Input-Func_Class'!$D$22,$G323:$BB323)+IFERROR(SUMIF($G$6:$BB$6,BO$6&amp;" "&amp;'Input-Func_Class'!$E$22,$G323:$BB323),SUMIF($G$6:$BB$6,BO$6&amp;" "&amp;'Input-Func_Class'!$B$24,$G323:$BB323))+SUMIF($G$6:$BB$6,BO$6&amp;" "&amp;'Input-Func_Class'!$F$22,$G323:$BB323))&lt;Check_Limit,0,1),1)</f>
        <v>0</v>
      </c>
    </row>
    <row r="324" spans="1:67">
      <c r="A324" s="31" t="str">
        <f>IF(ISBLANK('Input-Accounts'!A324),"",'Input-Accounts'!A324)</f>
        <v/>
      </c>
      <c r="B324" t="str">
        <f>IF(ISBLANK('Input-Accounts'!B324),"",'Input-Accounts'!B324)</f>
        <v/>
      </c>
      <c r="C324" s="31" t="str">
        <f>IF(ISBLANK('Input-Accounts'!C324),"",'Input-Accounts'!C324)</f>
        <v/>
      </c>
      <c r="D324" s="123"/>
      <c r="E324" s="10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B324" s="123"/>
      <c r="AC324" s="123"/>
      <c r="AD324" s="123"/>
      <c r="AE324" s="123"/>
      <c r="AF324" s="123"/>
      <c r="AG324" s="123"/>
      <c r="AH324" s="123"/>
      <c r="AI324" s="123"/>
      <c r="AJ324" s="123"/>
      <c r="AK324" s="123"/>
      <c r="AL324" s="123"/>
      <c r="AM324" s="123"/>
      <c r="AN324" s="123"/>
      <c r="AO324" s="123"/>
      <c r="AP324" s="123"/>
      <c r="AQ324" s="123"/>
      <c r="AR324" s="123"/>
      <c r="AS324" s="123"/>
      <c r="AT324" s="123"/>
      <c r="AU324" s="123"/>
      <c r="AV324" s="123"/>
      <c r="AW324" s="123"/>
      <c r="AX324" s="123"/>
      <c r="AY324" s="123"/>
      <c r="AZ324" s="123"/>
      <c r="BA324" s="123"/>
      <c r="BB324" s="123"/>
      <c r="BD324">
        <f>IFERROR(IF(SUMIF($G$6:$BB$6,BD$6&amp;" Total",$G324:$BB324)-(SUMIF($G$6:$BB$6,BD$6&amp;" "&amp;'Input-Func_Class'!$D$22,$G324:$BB324)+IFERROR(SUMIF($G$6:$BB$6,BD$6&amp;" "&amp;'Input-Func_Class'!$E$22,$G324:$BB324),SUMIF($G$6:$BB$6,BD$6&amp;" "&amp;'Input-Func_Class'!$B$24,$G324:$BB324))+SUMIF($G$6:$BB$6,BD$6&amp;" "&amp;'Input-Func_Class'!$F$22,$G324:$BB324))&lt;Check_Limit,0,1),1)</f>
        <v>0</v>
      </c>
      <c r="BE324">
        <f>IFERROR(IF(SUMIF($G$6:$BB$6,BE$6&amp;" Total",$G324:$BB324)-(SUMIF($G$6:$BB$6,BE$6&amp;" "&amp;'Input-Func_Class'!$D$22,$G324:$BB324)+IFERROR(SUMIF($G$6:$BB$6,BE$6&amp;" "&amp;'Input-Func_Class'!$E$22,$G324:$BB324),SUMIF($G$6:$BB$6,BE$6&amp;" "&amp;'Input-Func_Class'!$B$24,$G324:$BB324))+SUMIF($G$6:$BB$6,BE$6&amp;" "&amp;'Input-Func_Class'!$F$22,$G324:$BB324))&lt;Check_Limit,0,1),1)</f>
        <v>0</v>
      </c>
      <c r="BF324">
        <f>IFERROR(IF(SUMIF($G$6:$BB$6,BF$6&amp;" Total",$G324:$BB324)-(SUMIF($G$6:$BB$6,BF$6&amp;" "&amp;'Input-Func_Class'!$D$22,$G324:$BB324)+IFERROR(SUMIF($G$6:$BB$6,BF$6&amp;" "&amp;'Input-Func_Class'!$E$22,$G324:$BB324),SUMIF($G$6:$BB$6,BF$6&amp;" "&amp;'Input-Func_Class'!$B$24,$G324:$BB324))+SUMIF($G$6:$BB$6,BF$6&amp;" "&amp;'Input-Func_Class'!$F$22,$G324:$BB324))&lt;Check_Limit,0,1),1)</f>
        <v>0</v>
      </c>
      <c r="BG324">
        <f>IFERROR(IF(SUMIF($G$6:$BB$6,BG$6&amp;" Total",$G324:$BB324)-(SUMIF($G$6:$BB$6,BG$6&amp;" "&amp;'Input-Func_Class'!$D$22,$G324:$BB324)+IFERROR(SUMIF($G$6:$BB$6,BG$6&amp;" "&amp;'Input-Func_Class'!$E$22,$G324:$BB324),SUMIF($G$6:$BB$6,BG$6&amp;" "&amp;'Input-Func_Class'!$B$24,$G324:$BB324))+SUMIF($G$6:$BB$6,BG$6&amp;" "&amp;'Input-Func_Class'!$F$22,$G324:$BB324))&lt;Check_Limit,0,1),1)</f>
        <v>0</v>
      </c>
      <c r="BH324">
        <f>IFERROR(IF(SUMIF($G$6:$BB$6,BH$6&amp;" Total",$G324:$BB324)-(SUMIF($G$6:$BB$6,BH$6&amp;" "&amp;'Input-Func_Class'!$D$22,$G324:$BB324)+IFERROR(SUMIF($G$6:$BB$6,BH$6&amp;" "&amp;'Input-Func_Class'!$E$22,$G324:$BB324),SUMIF($G$6:$BB$6,BH$6&amp;" "&amp;'Input-Func_Class'!$B$24,$G324:$BB324))+SUMIF($G$6:$BB$6,BH$6&amp;" "&amp;'Input-Func_Class'!$F$22,$G324:$BB324))&lt;Check_Limit,0,1),1)</f>
        <v>0</v>
      </c>
      <c r="BI324">
        <f>IFERROR(IF(SUMIF($G$6:$BB$6,BI$6&amp;" Total",$G324:$BB324)-(SUMIF($G$6:$BB$6,BI$6&amp;" "&amp;'Input-Func_Class'!$D$22,$G324:$BB324)+IFERROR(SUMIF($G$6:$BB$6,BI$6&amp;" "&amp;'Input-Func_Class'!$E$22,$G324:$BB324),SUMIF($G$6:$BB$6,BI$6&amp;" "&amp;'Input-Func_Class'!$B$24,$G324:$BB324))+SUMIF($G$6:$BB$6,BI$6&amp;" "&amp;'Input-Func_Class'!$F$22,$G324:$BB324))&lt;Check_Limit,0,1),1)</f>
        <v>0</v>
      </c>
      <c r="BJ324">
        <f>IFERROR(IF(SUMIF($G$6:$BB$6,BJ$6&amp;" Total",$G324:$BB324)-(SUMIF($G$6:$BB$6,BJ$6&amp;" "&amp;'Input-Func_Class'!$D$22,$G324:$BB324)+IFERROR(SUMIF($G$6:$BB$6,BJ$6&amp;" "&amp;'Input-Func_Class'!$E$22,$G324:$BB324),SUMIF($G$6:$BB$6,BJ$6&amp;" "&amp;'Input-Func_Class'!$B$24,$G324:$BB324))+SUMIF($G$6:$BB$6,BJ$6&amp;" "&amp;'Input-Func_Class'!$F$22,$G324:$BB324))&lt;Check_Limit,0,1),1)</f>
        <v>0</v>
      </c>
      <c r="BK324">
        <f>IFERROR(IF(SUMIF($G$6:$BB$6,BK$6&amp;" Total",$G324:$BB324)-(SUMIF($G$6:$BB$6,BK$6&amp;" "&amp;'Input-Func_Class'!$D$22,$G324:$BB324)+IFERROR(SUMIF($G$6:$BB$6,BK$6&amp;" "&amp;'Input-Func_Class'!$E$22,$G324:$BB324),SUMIF($G$6:$BB$6,BK$6&amp;" "&amp;'Input-Func_Class'!$B$24,$G324:$BB324))+SUMIF($G$6:$BB$6,BK$6&amp;" "&amp;'Input-Func_Class'!$F$22,$G324:$BB324))&lt;Check_Limit,0,1),1)</f>
        <v>0</v>
      </c>
      <c r="BL324">
        <f>IFERROR(IF(SUMIF($G$6:$BB$6,BL$6&amp;" Total",$G324:$BB324)-(SUMIF($G$6:$BB$6,BL$6&amp;" "&amp;'Input-Func_Class'!$D$22,$G324:$BB324)+IFERROR(SUMIF($G$6:$BB$6,BL$6&amp;" "&amp;'Input-Func_Class'!$E$22,$G324:$BB324),SUMIF($G$6:$BB$6,BL$6&amp;" "&amp;'Input-Func_Class'!$B$24,$G324:$BB324))+SUMIF($G$6:$BB$6,BL$6&amp;" "&amp;'Input-Func_Class'!$F$22,$G324:$BB324))&lt;Check_Limit,0,1),1)</f>
        <v>0</v>
      </c>
      <c r="BM324">
        <f>IFERROR(IF(SUMIF($G$6:$BB$6,BM$6&amp;" Total",$G324:$BB324)-(SUMIF($G$6:$BB$6,BM$6&amp;" "&amp;'Input-Func_Class'!$D$22,$G324:$BB324)+IFERROR(SUMIF($G$6:$BB$6,BM$6&amp;" "&amp;'Input-Func_Class'!$E$22,$G324:$BB324),SUMIF($G$6:$BB$6,BM$6&amp;" "&amp;'Input-Func_Class'!$B$24,$G324:$BB324))+SUMIF($G$6:$BB$6,BM$6&amp;" "&amp;'Input-Func_Class'!$F$22,$G324:$BB324))&lt;Check_Limit,0,1),1)</f>
        <v>0</v>
      </c>
      <c r="BN324">
        <f>IFERROR(IF(SUMIF($G$6:$BB$6,BN$6&amp;" Total",$G324:$BB324)-(SUMIF($G$6:$BB$6,BN$6&amp;" "&amp;'Input-Func_Class'!$D$22,$G324:$BB324)+IFERROR(SUMIF($G$6:$BB$6,BN$6&amp;" "&amp;'Input-Func_Class'!$E$22,$G324:$BB324),SUMIF($G$6:$BB$6,BN$6&amp;" "&amp;'Input-Func_Class'!$B$24,$G324:$BB324))+SUMIF($G$6:$BB$6,BN$6&amp;" "&amp;'Input-Func_Class'!$F$22,$G324:$BB324))&lt;Check_Limit,0,1),1)</f>
        <v>0</v>
      </c>
      <c r="BO324">
        <f>IFERROR(IF(SUMIF($G$6:$BB$6,BO$6&amp;" Total",$G324:$BB324)-(SUMIF($G$6:$BB$6,BO$6&amp;" "&amp;'Input-Func_Class'!$D$22,$G324:$BB324)+IFERROR(SUMIF($G$6:$BB$6,BO$6&amp;" "&amp;'Input-Func_Class'!$E$22,$G324:$BB324),SUMIF($G$6:$BB$6,BO$6&amp;" "&amp;'Input-Func_Class'!$B$24,$G324:$BB324))+SUMIF($G$6:$BB$6,BO$6&amp;" "&amp;'Input-Func_Class'!$F$22,$G324:$BB324))&lt;Check_Limit,0,1),1)</f>
        <v>0</v>
      </c>
    </row>
    <row r="325" spans="1:67">
      <c r="A325" s="31">
        <f>IF(ISBLANK('Input-Accounts'!A325),"",'Input-Accounts'!A325)</f>
        <v>288</v>
      </c>
      <c r="B325" s="1" t="str">
        <f>IF(ISBLANK('Input-Accounts'!B325),"",'Input-Accounts'!B325)</f>
        <v>REVENUE REQUIREMENT AT EQUAL RATES OF RETURN</v>
      </c>
      <c r="C325" s="31" t="str">
        <f>IF(ISBLANK('Input-Accounts'!C325),"",'Input-Accounts'!C325)</f>
        <v/>
      </c>
      <c r="D325" s="10"/>
      <c r="E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/>
      <c r="AB325" s="10"/>
      <c r="AC325" s="10"/>
      <c r="AD325" s="10"/>
      <c r="AE325" s="10"/>
      <c r="AF325" s="10"/>
      <c r="AG325" s="10"/>
      <c r="AH325" s="10"/>
      <c r="AI325" s="10"/>
      <c r="AJ325" s="10"/>
      <c r="AK325" s="10"/>
      <c r="AL325" s="10"/>
      <c r="AM325" s="10"/>
      <c r="AN325" s="10"/>
      <c r="AO325" s="10"/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D325">
        <f>IFERROR(IF(SUMIF($G$6:$BB$6,BD$6&amp;" Total",$G325:$BB325)-(SUMIF($G$6:$BB$6,BD$6&amp;" "&amp;'Input-Func_Class'!$D$22,$G325:$BB325)+IFERROR(SUMIF($G$6:$BB$6,BD$6&amp;" "&amp;'Input-Func_Class'!$E$22,$G325:$BB325),SUMIF($G$6:$BB$6,BD$6&amp;" "&amp;'Input-Func_Class'!$B$24,$G325:$BB325))+SUMIF($G$6:$BB$6,BD$6&amp;" "&amp;'Input-Func_Class'!$F$22,$G325:$BB325))&lt;Check_Limit,0,1),1)</f>
        <v>0</v>
      </c>
      <c r="BE325">
        <f>IFERROR(IF(SUMIF($G$6:$BB$6,BE$6&amp;" Total",$G325:$BB325)-(SUMIF($G$6:$BB$6,BE$6&amp;" "&amp;'Input-Func_Class'!$D$22,$G325:$BB325)+IFERROR(SUMIF($G$6:$BB$6,BE$6&amp;" "&amp;'Input-Func_Class'!$E$22,$G325:$BB325),SUMIF($G$6:$BB$6,BE$6&amp;" "&amp;'Input-Func_Class'!$B$24,$G325:$BB325))+SUMIF($G$6:$BB$6,BE$6&amp;" "&amp;'Input-Func_Class'!$F$22,$G325:$BB325))&lt;Check_Limit,0,1),1)</f>
        <v>0</v>
      </c>
      <c r="BF325">
        <f>IFERROR(IF(SUMIF($G$6:$BB$6,BF$6&amp;" Total",$G325:$BB325)-(SUMIF($G$6:$BB$6,BF$6&amp;" "&amp;'Input-Func_Class'!$D$22,$G325:$BB325)+IFERROR(SUMIF($G$6:$BB$6,BF$6&amp;" "&amp;'Input-Func_Class'!$E$22,$G325:$BB325),SUMIF($G$6:$BB$6,BF$6&amp;" "&amp;'Input-Func_Class'!$B$24,$G325:$BB325))+SUMIF($G$6:$BB$6,BF$6&amp;" "&amp;'Input-Func_Class'!$F$22,$G325:$BB325))&lt;Check_Limit,0,1),1)</f>
        <v>0</v>
      </c>
      <c r="BG325">
        <f>IFERROR(IF(SUMIF($G$6:$BB$6,BG$6&amp;" Total",$G325:$BB325)-(SUMIF($G$6:$BB$6,BG$6&amp;" "&amp;'Input-Func_Class'!$D$22,$G325:$BB325)+IFERROR(SUMIF($G$6:$BB$6,BG$6&amp;" "&amp;'Input-Func_Class'!$E$22,$G325:$BB325),SUMIF($G$6:$BB$6,BG$6&amp;" "&amp;'Input-Func_Class'!$B$24,$G325:$BB325))+SUMIF($G$6:$BB$6,BG$6&amp;" "&amp;'Input-Func_Class'!$F$22,$G325:$BB325))&lt;Check_Limit,0,1),1)</f>
        <v>0</v>
      </c>
      <c r="BH325">
        <f>IFERROR(IF(SUMIF($G$6:$BB$6,BH$6&amp;" Total",$G325:$BB325)-(SUMIF($G$6:$BB$6,BH$6&amp;" "&amp;'Input-Func_Class'!$D$22,$G325:$BB325)+IFERROR(SUMIF($G$6:$BB$6,BH$6&amp;" "&amp;'Input-Func_Class'!$E$22,$G325:$BB325),SUMIF($G$6:$BB$6,BH$6&amp;" "&amp;'Input-Func_Class'!$B$24,$G325:$BB325))+SUMIF($G$6:$BB$6,BH$6&amp;" "&amp;'Input-Func_Class'!$F$22,$G325:$BB325))&lt;Check_Limit,0,1),1)</f>
        <v>0</v>
      </c>
      <c r="BI325">
        <f>IFERROR(IF(SUMIF($G$6:$BB$6,BI$6&amp;" Total",$G325:$BB325)-(SUMIF($G$6:$BB$6,BI$6&amp;" "&amp;'Input-Func_Class'!$D$22,$G325:$BB325)+IFERROR(SUMIF($G$6:$BB$6,BI$6&amp;" "&amp;'Input-Func_Class'!$E$22,$G325:$BB325),SUMIF($G$6:$BB$6,BI$6&amp;" "&amp;'Input-Func_Class'!$B$24,$G325:$BB325))+SUMIF($G$6:$BB$6,BI$6&amp;" "&amp;'Input-Func_Class'!$F$22,$G325:$BB325))&lt;Check_Limit,0,1),1)</f>
        <v>0</v>
      </c>
      <c r="BJ325">
        <f>IFERROR(IF(SUMIF($G$6:$BB$6,BJ$6&amp;" Total",$G325:$BB325)-(SUMIF($G$6:$BB$6,BJ$6&amp;" "&amp;'Input-Func_Class'!$D$22,$G325:$BB325)+IFERROR(SUMIF($G$6:$BB$6,BJ$6&amp;" "&amp;'Input-Func_Class'!$E$22,$G325:$BB325),SUMIF($G$6:$BB$6,BJ$6&amp;" "&amp;'Input-Func_Class'!$B$24,$G325:$BB325))+SUMIF($G$6:$BB$6,BJ$6&amp;" "&amp;'Input-Func_Class'!$F$22,$G325:$BB325))&lt;Check_Limit,0,1),1)</f>
        <v>0</v>
      </c>
      <c r="BK325">
        <f>IFERROR(IF(SUMIF($G$6:$BB$6,BK$6&amp;" Total",$G325:$BB325)-(SUMIF($G$6:$BB$6,BK$6&amp;" "&amp;'Input-Func_Class'!$D$22,$G325:$BB325)+IFERROR(SUMIF($G$6:$BB$6,BK$6&amp;" "&amp;'Input-Func_Class'!$E$22,$G325:$BB325),SUMIF($G$6:$BB$6,BK$6&amp;" "&amp;'Input-Func_Class'!$B$24,$G325:$BB325))+SUMIF($G$6:$BB$6,BK$6&amp;" "&amp;'Input-Func_Class'!$F$22,$G325:$BB325))&lt;Check_Limit,0,1),1)</f>
        <v>0</v>
      </c>
      <c r="BL325">
        <f>IFERROR(IF(SUMIF($G$6:$BB$6,BL$6&amp;" Total",$G325:$BB325)-(SUMIF($G$6:$BB$6,BL$6&amp;" "&amp;'Input-Func_Class'!$D$22,$G325:$BB325)+IFERROR(SUMIF($G$6:$BB$6,BL$6&amp;" "&amp;'Input-Func_Class'!$E$22,$G325:$BB325),SUMIF($G$6:$BB$6,BL$6&amp;" "&amp;'Input-Func_Class'!$B$24,$G325:$BB325))+SUMIF($G$6:$BB$6,BL$6&amp;" "&amp;'Input-Func_Class'!$F$22,$G325:$BB325))&lt;Check_Limit,0,1),1)</f>
        <v>0</v>
      </c>
      <c r="BM325">
        <f>IFERROR(IF(SUMIF($G$6:$BB$6,BM$6&amp;" Total",$G325:$BB325)-(SUMIF($G$6:$BB$6,BM$6&amp;" "&amp;'Input-Func_Class'!$D$22,$G325:$BB325)+IFERROR(SUMIF($G$6:$BB$6,BM$6&amp;" "&amp;'Input-Func_Class'!$E$22,$G325:$BB325),SUMIF($G$6:$BB$6,BM$6&amp;" "&amp;'Input-Func_Class'!$B$24,$G325:$BB325))+SUMIF($G$6:$BB$6,BM$6&amp;" "&amp;'Input-Func_Class'!$F$22,$G325:$BB325))&lt;Check_Limit,0,1),1)</f>
        <v>0</v>
      </c>
      <c r="BN325">
        <f>IFERROR(IF(SUMIF($G$6:$BB$6,BN$6&amp;" Total",$G325:$BB325)-(SUMIF($G$6:$BB$6,BN$6&amp;" "&amp;'Input-Func_Class'!$D$22,$G325:$BB325)+IFERROR(SUMIF($G$6:$BB$6,BN$6&amp;" "&amp;'Input-Func_Class'!$E$22,$G325:$BB325),SUMIF($G$6:$BB$6,BN$6&amp;" "&amp;'Input-Func_Class'!$B$24,$G325:$BB325))+SUMIF($G$6:$BB$6,BN$6&amp;" "&amp;'Input-Func_Class'!$F$22,$G325:$BB325))&lt;Check_Limit,0,1),1)</f>
        <v>0</v>
      </c>
      <c r="BO325">
        <f>IFERROR(IF(SUMIF($G$6:$BB$6,BO$6&amp;" Total",$G325:$BB325)-(SUMIF($G$6:$BB$6,BO$6&amp;" "&amp;'Input-Func_Class'!$D$22,$G325:$BB325)+IFERROR(SUMIF($G$6:$BB$6,BO$6&amp;" "&amp;'Input-Func_Class'!$E$22,$G325:$BB325),SUMIF($G$6:$BB$6,BO$6&amp;" "&amp;'Input-Func_Class'!$B$24,$G325:$BB325))+SUMIF($G$6:$BB$6,BO$6&amp;" "&amp;'Input-Func_Class'!$F$22,$G325:$BB325))&lt;Check_Limit,0,1),1)</f>
        <v>0</v>
      </c>
    </row>
    <row r="326" spans="1:67">
      <c r="A326" s="31">
        <f>IF(ISBLANK('Input-Accounts'!A326),"",'Input-Accounts'!A326)</f>
        <v>289</v>
      </c>
      <c r="B326" s="1" t="str">
        <f>IF(ISBLANK('Input-Accounts'!B326),"",'Input-Accounts'!B326)</f>
        <v>Test Year Expenses at Current Rates</v>
      </c>
      <c r="C326" s="31" t="str">
        <f>IF(ISBLANK('Input-Accounts'!C326),"",'Input-Accounts'!C326)</f>
        <v/>
      </c>
      <c r="D326" s="57">
        <f>SUBTOTAL(9,D159:D323)</f>
        <v>126543635.60167313</v>
      </c>
      <c r="E326" s="10">
        <f t="shared" ca="1" si="81"/>
        <v>0</v>
      </c>
      <c r="F326" s="3"/>
      <c r="G326" s="57">
        <f t="shared" ref="G326:BB326" ca="1" si="85">SUBTOTAL(9,G159:G323)</f>
        <v>42072051.961886175</v>
      </c>
      <c r="H326" s="57">
        <f t="shared" ca="1" si="85"/>
        <v>30285518.651714906</v>
      </c>
      <c r="I326" s="57">
        <f t="shared" ca="1" si="85"/>
        <v>659720.15654874092</v>
      </c>
      <c r="J326" s="57">
        <f t="shared" ca="1" si="85"/>
        <v>11126813.153622545</v>
      </c>
      <c r="K326" s="57">
        <f t="shared" ca="1" si="85"/>
        <v>40277804.485846967</v>
      </c>
      <c r="L326" s="57">
        <f t="shared" ca="1" si="85"/>
        <v>0</v>
      </c>
      <c r="M326" s="57">
        <f t="shared" ca="1" si="85"/>
        <v>0</v>
      </c>
      <c r="N326" s="57">
        <f t="shared" ca="1" si="85"/>
        <v>40277804.485846967</v>
      </c>
      <c r="O326" s="57">
        <f t="shared" ca="1" si="85"/>
        <v>8780757.4939399939</v>
      </c>
      <c r="P326" s="57">
        <f t="shared" ca="1" si="85"/>
        <v>0</v>
      </c>
      <c r="Q326" s="57">
        <f t="shared" ca="1" si="85"/>
        <v>0</v>
      </c>
      <c r="R326" s="57">
        <f t="shared" ca="1" si="85"/>
        <v>8780757.4939399939</v>
      </c>
      <c r="S326" s="57">
        <f t="shared" ca="1" si="85"/>
        <v>35413021.660000004</v>
      </c>
      <c r="T326" s="57">
        <f t="shared" ca="1" si="85"/>
        <v>0</v>
      </c>
      <c r="U326" s="57">
        <f t="shared" ca="1" si="85"/>
        <v>35413021.660000004</v>
      </c>
      <c r="V326" s="57">
        <f t="shared" ca="1" si="85"/>
        <v>0</v>
      </c>
      <c r="W326" s="57">
        <f t="shared" ca="1" si="85"/>
        <v>0</v>
      </c>
      <c r="X326" s="57">
        <f t="shared" ca="1" si="85"/>
        <v>0</v>
      </c>
      <c r="Y326" s="57">
        <f t="shared" ca="1" si="85"/>
        <v>0</v>
      </c>
      <c r="Z326" s="57">
        <f t="shared" ca="1" si="85"/>
        <v>0</v>
      </c>
      <c r="AA326" s="57">
        <f t="shared" ca="1" si="85"/>
        <v>0</v>
      </c>
      <c r="AB326" s="57">
        <f t="shared" ca="1" si="85"/>
        <v>0</v>
      </c>
      <c r="AC326" s="57">
        <f t="shared" ca="1" si="85"/>
        <v>0</v>
      </c>
      <c r="AD326" s="57">
        <f t="shared" ca="1" si="85"/>
        <v>0</v>
      </c>
      <c r="AE326" s="57">
        <f t="shared" ca="1" si="85"/>
        <v>0</v>
      </c>
      <c r="AF326" s="57">
        <f t="shared" ca="1" si="85"/>
        <v>0</v>
      </c>
      <c r="AG326" s="57">
        <f t="shared" ca="1" si="85"/>
        <v>0</v>
      </c>
      <c r="AH326" s="57">
        <f t="shared" ca="1" si="85"/>
        <v>0</v>
      </c>
      <c r="AI326" s="57">
        <f t="shared" ca="1" si="85"/>
        <v>0</v>
      </c>
      <c r="AJ326" s="57">
        <f t="shared" ca="1" si="85"/>
        <v>0</v>
      </c>
      <c r="AK326" s="57">
        <f t="shared" ca="1" si="85"/>
        <v>0</v>
      </c>
      <c r="AL326" s="57">
        <f t="shared" ca="1" si="85"/>
        <v>0</v>
      </c>
      <c r="AM326" s="57">
        <f t="shared" ca="1" si="85"/>
        <v>0</v>
      </c>
      <c r="AN326" s="57">
        <f t="shared" ca="1" si="85"/>
        <v>0</v>
      </c>
      <c r="AO326" s="57">
        <f t="shared" ca="1" si="85"/>
        <v>0</v>
      </c>
      <c r="AP326" s="57">
        <f t="shared" ca="1" si="85"/>
        <v>0</v>
      </c>
      <c r="AQ326" s="57">
        <f t="shared" ca="1" si="85"/>
        <v>0</v>
      </c>
      <c r="AR326" s="57">
        <f t="shared" ca="1" si="85"/>
        <v>0</v>
      </c>
      <c r="AS326" s="57">
        <f t="shared" ca="1" si="85"/>
        <v>0</v>
      </c>
      <c r="AT326" s="57">
        <f t="shared" ca="1" si="85"/>
        <v>0</v>
      </c>
      <c r="AU326" s="57">
        <f t="shared" ca="1" si="85"/>
        <v>0</v>
      </c>
      <c r="AV326" s="57">
        <f t="shared" ca="1" si="85"/>
        <v>0</v>
      </c>
      <c r="AW326" s="57">
        <f t="shared" ca="1" si="85"/>
        <v>0</v>
      </c>
      <c r="AX326" s="57">
        <f t="shared" ca="1" si="85"/>
        <v>0</v>
      </c>
      <c r="AY326" s="57">
        <f t="shared" ca="1" si="85"/>
        <v>0</v>
      </c>
      <c r="AZ326" s="57">
        <f t="shared" ca="1" si="85"/>
        <v>0</v>
      </c>
      <c r="BA326" s="57">
        <f t="shared" ca="1" si="85"/>
        <v>0</v>
      </c>
      <c r="BB326" s="57">
        <f t="shared" ca="1" si="85"/>
        <v>0</v>
      </c>
      <c r="BD326">
        <f ca="1">IFERROR(IF(SUMIF($G$6:$BB$6,BD$6&amp;" Total",$G326:$BB326)-(SUMIF($G$6:$BB$6,BD$6&amp;" "&amp;'Input-Func_Class'!$D$22,$G326:$BB326)+IFERROR(SUMIF($G$6:$BB$6,BD$6&amp;" "&amp;'Input-Func_Class'!$E$22,$G326:$BB326),SUMIF($G$6:$BB$6,BD$6&amp;" "&amp;'Input-Func_Class'!$B$24,$G326:$BB326))+SUMIF($G$6:$BB$6,BD$6&amp;" "&amp;'Input-Func_Class'!$F$22,$G326:$BB326))&lt;Check_Limit,0,1),1)</f>
        <v>0</v>
      </c>
      <c r="BE326">
        <f ca="1">IFERROR(IF(SUMIF($G$6:$BB$6,BE$6&amp;" Total",$G326:$BB326)-(SUMIF($G$6:$BB$6,BE$6&amp;" "&amp;'Input-Func_Class'!$D$22,$G326:$BB326)+IFERROR(SUMIF($G$6:$BB$6,BE$6&amp;" "&amp;'Input-Func_Class'!$E$22,$G326:$BB326),SUMIF($G$6:$BB$6,BE$6&amp;" "&amp;'Input-Func_Class'!$B$24,$G326:$BB326))+SUMIF($G$6:$BB$6,BE$6&amp;" "&amp;'Input-Func_Class'!$F$22,$G326:$BB326))&lt;Check_Limit,0,1),1)</f>
        <v>0</v>
      </c>
      <c r="BF326">
        <f ca="1">IFERROR(IF(SUMIF($G$6:$BB$6,BF$6&amp;" Total",$G326:$BB326)-(SUMIF($G$6:$BB$6,BF$6&amp;" "&amp;'Input-Func_Class'!$D$22,$G326:$BB326)+IFERROR(SUMIF($G$6:$BB$6,BF$6&amp;" "&amp;'Input-Func_Class'!$E$22,$G326:$BB326),SUMIF($G$6:$BB$6,BF$6&amp;" "&amp;'Input-Func_Class'!$B$24,$G326:$BB326))+SUMIF($G$6:$BB$6,BF$6&amp;" "&amp;'Input-Func_Class'!$F$22,$G326:$BB326))&lt;Check_Limit,0,1),1)</f>
        <v>0</v>
      </c>
      <c r="BG326">
        <f ca="1">IFERROR(IF(SUMIF($G$6:$BB$6,BG$6&amp;" Total",$G326:$BB326)-(SUMIF($G$6:$BB$6,BG$6&amp;" "&amp;'Input-Func_Class'!$D$22,$G326:$BB326)+IFERROR(SUMIF($G$6:$BB$6,BG$6&amp;" "&amp;'Input-Func_Class'!$E$22,$G326:$BB326),SUMIF($G$6:$BB$6,BG$6&amp;" "&amp;'Input-Func_Class'!$B$24,$G326:$BB326))+SUMIF($G$6:$BB$6,BG$6&amp;" "&amp;'Input-Func_Class'!$F$22,$G326:$BB326))&lt;Check_Limit,0,1),1)</f>
        <v>0</v>
      </c>
      <c r="BH326">
        <f ca="1">IFERROR(IF(SUMIF($G$6:$BB$6,BH$6&amp;" Total",$G326:$BB326)-(SUMIF($G$6:$BB$6,BH$6&amp;" "&amp;'Input-Func_Class'!$D$22,$G326:$BB326)+IFERROR(SUMIF($G$6:$BB$6,BH$6&amp;" "&amp;'Input-Func_Class'!$E$22,$G326:$BB326),SUMIF($G$6:$BB$6,BH$6&amp;" "&amp;'Input-Func_Class'!$B$24,$G326:$BB326))+SUMIF($G$6:$BB$6,BH$6&amp;" "&amp;'Input-Func_Class'!$F$22,$G326:$BB326))&lt;Check_Limit,0,1),1)</f>
        <v>0</v>
      </c>
      <c r="BI326">
        <f ca="1">IFERROR(IF(SUMIF($G$6:$BB$6,BI$6&amp;" Total",$G326:$BB326)-(SUMIF($G$6:$BB$6,BI$6&amp;" "&amp;'Input-Func_Class'!$D$22,$G326:$BB326)+IFERROR(SUMIF($G$6:$BB$6,BI$6&amp;" "&amp;'Input-Func_Class'!$E$22,$G326:$BB326),SUMIF($G$6:$BB$6,BI$6&amp;" "&amp;'Input-Func_Class'!$B$24,$G326:$BB326))+SUMIF($G$6:$BB$6,BI$6&amp;" "&amp;'Input-Func_Class'!$F$22,$G326:$BB326))&lt;Check_Limit,0,1),1)</f>
        <v>0</v>
      </c>
      <c r="BJ326">
        <f ca="1">IFERROR(IF(SUMIF($G$6:$BB$6,BJ$6&amp;" Total",$G326:$BB326)-(SUMIF($G$6:$BB$6,BJ$6&amp;" "&amp;'Input-Func_Class'!$D$22,$G326:$BB326)+IFERROR(SUMIF($G$6:$BB$6,BJ$6&amp;" "&amp;'Input-Func_Class'!$E$22,$G326:$BB326),SUMIF($G$6:$BB$6,BJ$6&amp;" "&amp;'Input-Func_Class'!$B$24,$G326:$BB326))+SUMIF($G$6:$BB$6,BJ$6&amp;" "&amp;'Input-Func_Class'!$F$22,$G326:$BB326))&lt;Check_Limit,0,1),1)</f>
        <v>0</v>
      </c>
      <c r="BK326">
        <f ca="1">IFERROR(IF(SUMIF($G$6:$BB$6,BK$6&amp;" Total",$G326:$BB326)-(SUMIF($G$6:$BB$6,BK$6&amp;" "&amp;'Input-Func_Class'!$D$22,$G326:$BB326)+IFERROR(SUMIF($G$6:$BB$6,BK$6&amp;" "&amp;'Input-Func_Class'!$E$22,$G326:$BB326),SUMIF($G$6:$BB$6,BK$6&amp;" "&amp;'Input-Func_Class'!$B$24,$G326:$BB326))+SUMIF($G$6:$BB$6,BK$6&amp;" "&amp;'Input-Func_Class'!$F$22,$G326:$BB326))&lt;Check_Limit,0,1),1)</f>
        <v>0</v>
      </c>
      <c r="BL326">
        <f ca="1">IFERROR(IF(SUMIF($G$6:$BB$6,BL$6&amp;" Total",$G326:$BB326)-(SUMIF($G$6:$BB$6,BL$6&amp;" "&amp;'Input-Func_Class'!$D$22,$G326:$BB326)+IFERROR(SUMIF($G$6:$BB$6,BL$6&amp;" "&amp;'Input-Func_Class'!$E$22,$G326:$BB326),SUMIF($G$6:$BB$6,BL$6&amp;" "&amp;'Input-Func_Class'!$B$24,$G326:$BB326))+SUMIF($G$6:$BB$6,BL$6&amp;" "&amp;'Input-Func_Class'!$F$22,$G326:$BB326))&lt;Check_Limit,0,1),1)</f>
        <v>0</v>
      </c>
      <c r="BM326">
        <f ca="1">IFERROR(IF(SUMIF($G$6:$BB$6,BM$6&amp;" Total",$G326:$BB326)-(SUMIF($G$6:$BB$6,BM$6&amp;" "&amp;'Input-Func_Class'!$D$22,$G326:$BB326)+IFERROR(SUMIF($G$6:$BB$6,BM$6&amp;" "&amp;'Input-Func_Class'!$E$22,$G326:$BB326),SUMIF($G$6:$BB$6,BM$6&amp;" "&amp;'Input-Func_Class'!$B$24,$G326:$BB326))+SUMIF($G$6:$BB$6,BM$6&amp;" "&amp;'Input-Func_Class'!$F$22,$G326:$BB326))&lt;Check_Limit,0,1),1)</f>
        <v>0</v>
      </c>
      <c r="BN326">
        <f ca="1">IFERROR(IF(SUMIF($G$6:$BB$6,BN$6&amp;" Total",$G326:$BB326)-(SUMIF($G$6:$BB$6,BN$6&amp;" "&amp;'Input-Func_Class'!$D$22,$G326:$BB326)+IFERROR(SUMIF($G$6:$BB$6,BN$6&amp;" "&amp;'Input-Func_Class'!$E$22,$G326:$BB326),SUMIF($G$6:$BB$6,BN$6&amp;" "&amp;'Input-Func_Class'!$B$24,$G326:$BB326))+SUMIF($G$6:$BB$6,BN$6&amp;" "&amp;'Input-Func_Class'!$F$22,$G326:$BB326))&lt;Check_Limit,0,1),1)</f>
        <v>0</v>
      </c>
      <c r="BO326">
        <f ca="1">IFERROR(IF(SUMIF($G$6:$BB$6,BO$6&amp;" Total",$G326:$BB326)-(SUMIF($G$6:$BB$6,BO$6&amp;" "&amp;'Input-Func_Class'!$D$22,$G326:$BB326)+IFERROR(SUMIF($G$6:$BB$6,BO$6&amp;" "&amp;'Input-Func_Class'!$E$22,$G326:$BB326),SUMIF($G$6:$BB$6,BO$6&amp;" "&amp;'Input-Func_Class'!$B$24,$G326:$BB326))+SUMIF($G$6:$BB$6,BO$6&amp;" "&amp;'Input-Func_Class'!$F$22,$G326:$BB326))&lt;Check_Limit,0,1),1)</f>
        <v>0</v>
      </c>
    </row>
    <row r="327" spans="1:67">
      <c r="A327" s="31">
        <f>IF(ISBLANK('Input-Accounts'!A327),"",'Input-Accounts'!A327)</f>
        <v>290</v>
      </c>
      <c r="B327" s="1" t="str">
        <f>IF(ISBLANK('Input-Accounts'!B327),"",'Input-Accounts'!B327)</f>
        <v>Return on Rate Base</v>
      </c>
      <c r="C327" s="31" t="str">
        <f>IF(ISBLANK('Input-Accounts'!C327),"",'Input-Accounts'!C327)</f>
        <v/>
      </c>
      <c r="D327" s="10">
        <f>Functionalization!$D327</f>
        <v>41558067.67223198</v>
      </c>
      <c r="E327" s="10">
        <f t="shared" ca="1" si="81"/>
        <v>0</v>
      </c>
      <c r="F327" s="3" t="str">
        <f>IF($D327=0,"-",IF('Input-Accounts'!$E327&lt;&gt;0,'Input-Accounts'!$E327,'Input-Accounts'!$G327))</f>
        <v>INT_RATEBASE</v>
      </c>
      <c r="G327" s="10">
        <f ca="1">IF(G$5&lt;&gt;"",HLOOKUP(G$5,Functionalization!$G$6:$R$373,ROW($A327)-5,FALSE),IFERROR(INDEX(G$337:G$373,MATCH($F327,$B$337:$B$373,0))/VLOOKUP($F327,$B$337:$BB$373,MATCH(LEFT(TRIM(G$6),FIND("~",SUBSTITUTE(G$6,"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327))*HLOOKUP(LEFT(TRIM(G$6),FIND("~",SUBSTITUTE(G$6," ","~",LEN(TRIM(G$6))-LEN(SUBSTITUTE(TRIM(G$6)," ",""))))-1)&amp;" Total",$B$6:$BB$373,ROW($A327)-5,FALSE))</f>
        <v>29657359.432615694</v>
      </c>
      <c r="H327" s="10">
        <f ca="1">IF(H$5&lt;&gt;"",HLOOKUP(H$5,Functionalization!$G$6:$R$373,ROW($A327)-5,FALSE),IFERROR(INDEX(H$337:H$373,MATCH($F327,$B$337:$B$373,0))/VLOOKUP($F327,$B$337:$BB$373,MATCH(LEFT(TRIM(H$6),FIND("~",SUBSTITUTE(H$6,"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327))*HLOOKUP(LEFT(TRIM(H$6),FIND("~",SUBSTITUTE(H$6," ","~",LEN(TRIM(H$6))-LEN(SUBSTITUTE(TRIM(H$6)," ",""))))-1)&amp;" Total",$B$6:$BB$373,ROW($A327)-5,FALSE))</f>
        <v>22778015.557722531</v>
      </c>
      <c r="I327" s="10">
        <f ca="1">IF(I$5&lt;&gt;"",HLOOKUP(I$5,Functionalization!$G$6:$R$373,ROW($A327)-5,FALSE),IFERROR(INDEX(I$337:I$373,MATCH($F327,$B$337:$B$373,0))/VLOOKUP($F327,$B$337:$BB$373,MATCH(LEFT(TRIM(I$6),FIND("~",SUBSTITUTE(I$6,"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327))*HLOOKUP(LEFT(TRIM(I$6),FIND("~",SUBSTITUTE(I$6," ","~",LEN(TRIM(I$6))-LEN(SUBSTITUTE(TRIM(I$6)," ",""))))-1)&amp;" Total",$B$6:$BB$373,ROW($A327)-5,FALSE))</f>
        <v>0</v>
      </c>
      <c r="J327" s="10">
        <f ca="1">IF(J$5&lt;&gt;"",HLOOKUP(J$5,Functionalization!$G$6:$R$373,ROW($A327)-5,FALSE),IFERROR(INDEX(J$337:J$373,MATCH($F327,$B$337:$B$373,0))/VLOOKUP($F327,$B$337:$BB$373,MATCH(LEFT(TRIM(J$6),FIND("~",SUBSTITUTE(J$6,"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327))*HLOOKUP(LEFT(TRIM(J$6),FIND("~",SUBSTITUTE(J$6," ","~",LEN(TRIM(J$6))-LEN(SUBSTITUTE(TRIM(J$6)," ",""))))-1)&amp;" Total",$B$6:$BB$373,ROW($A327)-5,FALSE))</f>
        <v>6879343.8748931764</v>
      </c>
      <c r="K327" s="10">
        <f ca="1">IF(K$5&lt;&gt;"",HLOOKUP(K$5,Functionalization!$G$6:$R$373,ROW($A327)-5,FALSE),IFERROR(INDEX(K$337:K$373,MATCH($F327,$B$337:$B$373,0))/VLOOKUP($F327,$B$337:$BB$373,MATCH(LEFT(TRIM(K$6),FIND("~",SUBSTITUTE(K$6,"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327))*HLOOKUP(LEFT(TRIM(K$6),FIND("~",SUBSTITUTE(K$6," ","~",LEN(TRIM(K$6))-LEN(SUBSTITUTE(TRIM(K$6)," ",""))))-1)&amp;" Total",$B$6:$BB$373,ROW($A327)-5,FALSE))</f>
        <v>11900708.239616267</v>
      </c>
      <c r="L327" s="10">
        <f ca="1">IF(L$5&lt;&gt;"",HLOOKUP(L$5,Functionalization!$G$6:$R$373,ROW($A327)-5,FALSE),IFERROR(INDEX(L$337:L$373,MATCH($F327,$B$337:$B$373,0))/VLOOKUP($F327,$B$337:$BB$373,MATCH(LEFT(TRIM(L$6),FIND("~",SUBSTITUTE(L$6,"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327))*HLOOKUP(LEFT(TRIM(L$6),FIND("~",SUBSTITUTE(L$6," ","~",LEN(TRIM(L$6))-LEN(SUBSTITUTE(TRIM(L$6)," ",""))))-1)&amp;" Total",$B$6:$BB$373,ROW($A327)-5,FALSE))</f>
        <v>0</v>
      </c>
      <c r="M327" s="10">
        <f ca="1">IF(M$5&lt;&gt;"",HLOOKUP(M$5,Functionalization!$G$6:$R$373,ROW($A327)-5,FALSE),IFERROR(INDEX(M$337:M$373,MATCH($F327,$B$337:$B$373,0))/VLOOKUP($F327,$B$337:$BB$373,MATCH(LEFT(TRIM(M$6),FIND("~",SUBSTITUTE(M$6,"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327))*HLOOKUP(LEFT(TRIM(M$6),FIND("~",SUBSTITUTE(M$6," ","~",LEN(TRIM(M$6))-LEN(SUBSTITUTE(TRIM(M$6)," ",""))))-1)&amp;" Total",$B$6:$BB$373,ROW($A327)-5,FALSE))</f>
        <v>0</v>
      </c>
      <c r="N327" s="10">
        <f ca="1">IF(N$5&lt;&gt;"",HLOOKUP(N$5,Functionalization!$G$6:$R$373,ROW($A327)-5,FALSE),IFERROR(INDEX(N$337:N$373,MATCH($F327,$B$337:$B$373,0))/VLOOKUP($F327,$B$337:$BB$373,MATCH(LEFT(TRIM(N$6),FIND("~",SUBSTITUTE(N$6,"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327))*HLOOKUP(LEFT(TRIM(N$6),FIND("~",SUBSTITUTE(N$6," ","~",LEN(TRIM(N$6))-LEN(SUBSTITUTE(TRIM(N$6)," ",""))))-1)&amp;" Total",$B$6:$BB$373,ROW($A327)-5,FALSE))</f>
        <v>11900708.239616267</v>
      </c>
      <c r="O327" s="10">
        <f ca="1">IF(O$5&lt;&gt;"",HLOOKUP(O$5,Functionalization!$G$6:$R$373,ROW($A327)-5,FALSE),IFERROR(INDEX(O$337:O$373,MATCH($F327,$B$337:$B$373,0))/VLOOKUP($F327,$B$337:$BB$373,MATCH(LEFT(TRIM(O$6),FIND("~",SUBSTITUTE(O$6,"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327))*HLOOKUP(LEFT(TRIM(O$6),FIND("~",SUBSTITUTE(O$6," ","~",LEN(TRIM(O$6))-LEN(SUBSTITUTE(TRIM(O$6)," ",""))))-1)&amp;" Total",$B$6:$BB$373,ROW($A327)-5,FALSE))</f>
        <v>0</v>
      </c>
      <c r="P327" s="10">
        <f ca="1">IF(P$5&lt;&gt;"",HLOOKUP(P$5,Functionalization!$G$6:$R$373,ROW($A327)-5,FALSE),IFERROR(INDEX(P$337:P$373,MATCH($F327,$B$337:$B$373,0))/VLOOKUP($F327,$B$337:$BB$373,MATCH(LEFT(TRIM(P$6),FIND("~",SUBSTITUTE(P$6,"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327))*HLOOKUP(LEFT(TRIM(P$6),FIND("~",SUBSTITUTE(P$6," ","~",LEN(TRIM(P$6))-LEN(SUBSTITUTE(TRIM(P$6)," ",""))))-1)&amp;" Total",$B$6:$BB$373,ROW($A327)-5,FALSE))</f>
        <v>0</v>
      </c>
      <c r="Q327" s="10">
        <f ca="1">IF(Q$5&lt;&gt;"",HLOOKUP(Q$5,Functionalization!$G$6:$R$373,ROW($A327)-5,FALSE),IFERROR(INDEX(Q$337:Q$373,MATCH($F327,$B$337:$B$373,0))/VLOOKUP($F327,$B$337:$BB$373,MATCH(LEFT(TRIM(Q$6),FIND("~",SUBSTITUTE(Q$6,"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327))*HLOOKUP(LEFT(TRIM(Q$6),FIND("~",SUBSTITUTE(Q$6," ","~",LEN(TRIM(Q$6))-LEN(SUBSTITUTE(TRIM(Q$6)," ",""))))-1)&amp;" Total",$B$6:$BB$373,ROW($A327)-5,FALSE))</f>
        <v>0</v>
      </c>
      <c r="R327" s="10">
        <f ca="1">IF(R$5&lt;&gt;"",HLOOKUP(R$5,Functionalization!$G$6:$R$373,ROW($A327)-5,FALSE),IFERROR(INDEX(R$337:R$373,MATCH($F327,$B$337:$B$373,0))/VLOOKUP($F327,$B$337:$BB$373,MATCH(LEFT(TRIM(R$6),FIND("~",SUBSTITUTE(R$6,"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327))*HLOOKUP(LEFT(TRIM(R$6),FIND("~",SUBSTITUTE(R$6," ","~",LEN(TRIM(R$6))-LEN(SUBSTITUTE(TRIM(R$6)," ",""))))-1)&amp;" Total",$B$6:$BB$373,ROW($A327)-5,FALSE))</f>
        <v>0</v>
      </c>
      <c r="S327" s="10">
        <f ca="1">IF(S$5&lt;&gt;"",HLOOKUP(S$5,Functionalization!$G$6:$R$373,ROW($A327)-5,FALSE),IFERROR(INDEX(S$337:S$373,MATCH($F327,$B$337:$B$373,0))/VLOOKUP($F327,$B$337:$BB$373,MATCH(LEFT(TRIM(S$6),FIND("~",SUBSTITUTE(S$6,"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327))*HLOOKUP(LEFT(TRIM(S$6),FIND("~",SUBSTITUTE(S$6," ","~",LEN(TRIM(S$6))-LEN(SUBSTITUTE(TRIM(S$6)," ",""))))-1)&amp;" Total",$B$6:$BB$373,ROW($A327)-5,FALSE))</f>
        <v>0</v>
      </c>
      <c r="T327" s="10">
        <f ca="1">IF(T$5&lt;&gt;"",HLOOKUP(T$5,Functionalization!$G$6:$R$373,ROW($A327)-5,FALSE),IFERROR(INDEX(T$337:T$373,MATCH($F327,$B$337:$B$373,0))/VLOOKUP($F327,$B$337:$BB$373,MATCH(LEFT(TRIM(T$6),FIND("~",SUBSTITUTE(T$6,"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327))*HLOOKUP(LEFT(TRIM(T$6),FIND("~",SUBSTITUTE(T$6," ","~",LEN(TRIM(T$6))-LEN(SUBSTITUTE(TRIM(T$6)," ",""))))-1)&amp;" Total",$B$6:$BB$373,ROW($A327)-5,FALSE))</f>
        <v>0</v>
      </c>
      <c r="U327" s="10">
        <f ca="1">IF(U$5&lt;&gt;"",HLOOKUP(U$5,Functionalization!$G$6:$R$373,ROW($A327)-5,FALSE),IFERROR(INDEX(U$337:U$373,MATCH($F327,$B$337:$B$373,0))/VLOOKUP($F327,$B$337:$BB$373,MATCH(LEFT(TRIM(U$6),FIND("~",SUBSTITUTE(U$6,"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327))*HLOOKUP(LEFT(TRIM(U$6),FIND("~",SUBSTITUTE(U$6," ","~",LEN(TRIM(U$6))-LEN(SUBSTITUTE(TRIM(U$6)," ",""))))-1)&amp;" Total",$B$6:$BB$373,ROW($A327)-5,FALSE))</f>
        <v>0</v>
      </c>
      <c r="V327" s="10">
        <f ca="1">IF(V$5&lt;&gt;"",HLOOKUP(V$5,Functionalization!$G$6:$R$373,ROW($A327)-5,FALSE),IFERROR(INDEX(V$337:V$373,MATCH($F327,$B$337:$B$373,0))/VLOOKUP($F327,$B$337:$BB$373,MATCH(LEFT(TRIM(V$6),FIND("~",SUBSTITUTE(V$6,"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327))*HLOOKUP(LEFT(TRIM(V$6),FIND("~",SUBSTITUTE(V$6," ","~",LEN(TRIM(V$6))-LEN(SUBSTITUTE(TRIM(V$6)," ",""))))-1)&amp;" Total",$B$6:$BB$373,ROW($A327)-5,FALSE))</f>
        <v>0</v>
      </c>
      <c r="W327" s="10">
        <f ca="1">IF(W$5&lt;&gt;"",HLOOKUP(W$5,Functionalization!$G$6:$R$373,ROW($A327)-5,FALSE),IFERROR(INDEX(W$337:W$373,MATCH($F327,$B$337:$B$373,0))/VLOOKUP($F327,$B$337:$BB$373,MATCH(LEFT(TRIM(W$6),FIND("~",SUBSTITUTE(W$6,"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327))*HLOOKUP(LEFT(TRIM(W$6),FIND("~",SUBSTITUTE(W$6," ","~",LEN(TRIM(W$6))-LEN(SUBSTITUTE(TRIM(W$6)," ",""))))-1)&amp;" Total",$B$6:$BB$373,ROW($A327)-5,FALSE))</f>
        <v>0</v>
      </c>
      <c r="X327" s="10">
        <f ca="1">IF(X$5&lt;&gt;"",HLOOKUP(X$5,Functionalization!$G$6:$R$373,ROW($A327)-5,FALSE),IFERROR(INDEX(X$337:X$373,MATCH($F327,$B$337:$B$373,0))/VLOOKUP($F327,$B$337:$BB$373,MATCH(LEFT(TRIM(X$6),FIND("~",SUBSTITUTE(X$6,"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327))*HLOOKUP(LEFT(TRIM(X$6),FIND("~",SUBSTITUTE(X$6," ","~",LEN(TRIM(X$6))-LEN(SUBSTITUTE(TRIM(X$6)," ",""))))-1)&amp;" Total",$B$6:$BB$373,ROW($A327)-5,FALSE))</f>
        <v>0</v>
      </c>
      <c r="Y327" s="10">
        <f ca="1">IF(Y$5&lt;&gt;"",HLOOKUP(Y$5,Functionalization!$G$6:$R$373,ROW($A327)-5,FALSE),IFERROR(INDEX(Y$337:Y$373,MATCH($F327,$B$337:$B$373,0))/VLOOKUP($F327,$B$337:$BB$373,MATCH(LEFT(TRIM(Y$6),FIND("~",SUBSTITUTE(Y$6,"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327))*HLOOKUP(LEFT(TRIM(Y$6),FIND("~",SUBSTITUTE(Y$6," ","~",LEN(TRIM(Y$6))-LEN(SUBSTITUTE(TRIM(Y$6)," ",""))))-1)&amp;" Total",$B$6:$BB$373,ROW($A327)-5,FALSE))</f>
        <v>0</v>
      </c>
      <c r="Z327" s="10">
        <f ca="1">IF(Z$5&lt;&gt;"",HLOOKUP(Z$5,Functionalization!$G$6:$R$373,ROW($A327)-5,FALSE),IFERROR(INDEX(Z$337:Z$373,MATCH($F327,$B$337:$B$373,0))/VLOOKUP($F327,$B$337:$BB$373,MATCH(LEFT(TRIM(Z$6),FIND("~",SUBSTITUTE(Z$6,"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327))*HLOOKUP(LEFT(TRIM(Z$6),FIND("~",SUBSTITUTE(Z$6," ","~",LEN(TRIM(Z$6))-LEN(SUBSTITUTE(TRIM(Z$6)," ",""))))-1)&amp;" Total",$B$6:$BB$373,ROW($A327)-5,FALSE))</f>
        <v>0</v>
      </c>
      <c r="AA327" s="10">
        <f ca="1">IF(AA$5&lt;&gt;"",HLOOKUP(AA$5,Functionalization!$G$6:$R$373,ROW($A327)-5,FALSE),IFERROR(INDEX(AA$337:AA$373,MATCH($F327,$B$337:$B$373,0))/VLOOKUP($F327,$B$337:$BB$373,MATCH(LEFT(TRIM(AA$6),FIND("~",SUBSTITUTE(AA$6,"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327))*HLOOKUP(LEFT(TRIM(AA$6),FIND("~",SUBSTITUTE(AA$6," ","~",LEN(TRIM(AA$6))-LEN(SUBSTITUTE(TRIM(AA$6)," ",""))))-1)&amp;" Total",$B$6:$BB$373,ROW($A327)-5,FALSE))</f>
        <v>0</v>
      </c>
      <c r="AB327" s="10">
        <f ca="1">IF(AB$5&lt;&gt;"",HLOOKUP(AB$5,Functionalization!$G$6:$R$373,ROW($A327)-5,FALSE),IFERROR(INDEX(AB$337:AB$373,MATCH($F327,$B$337:$B$373,0))/VLOOKUP($F327,$B$337:$BB$373,MATCH(LEFT(TRIM(AB$6),FIND("~",SUBSTITUTE(AB$6,"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327))*HLOOKUP(LEFT(TRIM(AB$6),FIND("~",SUBSTITUTE(AB$6," ","~",LEN(TRIM(AB$6))-LEN(SUBSTITUTE(TRIM(AB$6)," ",""))))-1)&amp;" Total",$B$6:$BB$373,ROW($A327)-5,FALSE))</f>
        <v>0</v>
      </c>
      <c r="AC327" s="10">
        <f ca="1">IF(AC$5&lt;&gt;"",HLOOKUP(AC$5,Functionalization!$G$6:$R$373,ROW($A327)-5,FALSE),IFERROR(INDEX(AC$337:AC$373,MATCH($F327,$B$337:$B$373,0))/VLOOKUP($F327,$B$337:$BB$373,MATCH(LEFT(TRIM(AC$6),FIND("~",SUBSTITUTE(AC$6,"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327))*HLOOKUP(LEFT(TRIM(AC$6),FIND("~",SUBSTITUTE(AC$6," ","~",LEN(TRIM(AC$6))-LEN(SUBSTITUTE(TRIM(AC$6)," ",""))))-1)&amp;" Total",$B$6:$BB$373,ROW($A327)-5,FALSE))</f>
        <v>0</v>
      </c>
      <c r="AD327" s="10">
        <f ca="1">IF(AD$5&lt;&gt;"",HLOOKUP(AD$5,Functionalization!$G$6:$R$373,ROW($A327)-5,FALSE),IFERROR(INDEX(AD$337:AD$373,MATCH($F327,$B$337:$B$373,0))/VLOOKUP($F327,$B$337:$BB$373,MATCH(LEFT(TRIM(AD$6),FIND("~",SUBSTITUTE(AD$6,"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327))*HLOOKUP(LEFT(TRIM(AD$6),FIND("~",SUBSTITUTE(AD$6," ","~",LEN(TRIM(AD$6))-LEN(SUBSTITUTE(TRIM(AD$6)," ",""))))-1)&amp;" Total",$B$6:$BB$373,ROW($A327)-5,FALSE))</f>
        <v>0</v>
      </c>
      <c r="AE327" s="10">
        <f ca="1">IF(AE$5&lt;&gt;"",HLOOKUP(AE$5,Functionalization!$G$6:$R$373,ROW($A327)-5,FALSE),IFERROR(INDEX(AE$337:AE$373,MATCH($F327,$B$337:$B$373,0))/VLOOKUP($F327,$B$337:$BB$373,MATCH(LEFT(TRIM(AE$6),FIND("~",SUBSTITUTE(AE$6,"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327))*HLOOKUP(LEFT(TRIM(AE$6),FIND("~",SUBSTITUTE(AE$6," ","~",LEN(TRIM(AE$6))-LEN(SUBSTITUTE(TRIM(AE$6)," ",""))))-1)&amp;" Total",$B$6:$BB$373,ROW($A327)-5,FALSE))</f>
        <v>0</v>
      </c>
      <c r="AF327" s="10">
        <f ca="1">IF(AF$5&lt;&gt;"",HLOOKUP(AF$5,Functionalization!$G$6:$R$373,ROW($A327)-5,FALSE),IFERROR(INDEX(AF$337:AF$373,MATCH($F327,$B$337:$B$373,0))/VLOOKUP($F327,$B$337:$BB$373,MATCH(LEFT(TRIM(AF$6),FIND("~",SUBSTITUTE(AF$6,"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327))*HLOOKUP(LEFT(TRIM(AF$6),FIND("~",SUBSTITUTE(AF$6," ","~",LEN(TRIM(AF$6))-LEN(SUBSTITUTE(TRIM(AF$6)," ",""))))-1)&amp;" Total",$B$6:$BB$373,ROW($A327)-5,FALSE))</f>
        <v>0</v>
      </c>
      <c r="AG327" s="10">
        <f ca="1">IF(AG$5&lt;&gt;"",HLOOKUP(AG$5,Functionalization!$G$6:$R$373,ROW($A327)-5,FALSE),IFERROR(INDEX(AG$337:AG$373,MATCH($F327,$B$337:$B$373,0))/VLOOKUP($F327,$B$337:$BB$373,MATCH(LEFT(TRIM(AG$6),FIND("~",SUBSTITUTE(AG$6,"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327))*HLOOKUP(LEFT(TRIM(AG$6),FIND("~",SUBSTITUTE(AG$6," ","~",LEN(TRIM(AG$6))-LEN(SUBSTITUTE(TRIM(AG$6)," ",""))))-1)&amp;" Total",$B$6:$BB$373,ROW($A327)-5,FALSE))</f>
        <v>0</v>
      </c>
      <c r="AH327" s="10">
        <f ca="1">IF(AH$5&lt;&gt;"",HLOOKUP(AH$5,Functionalization!$G$6:$R$373,ROW($A327)-5,FALSE),IFERROR(INDEX(AH$337:AH$373,MATCH($F327,$B$337:$B$373,0))/VLOOKUP($F327,$B$337:$BB$373,MATCH(LEFT(TRIM(AH$6),FIND("~",SUBSTITUTE(AH$6,"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327))*HLOOKUP(LEFT(TRIM(AH$6),FIND("~",SUBSTITUTE(AH$6," ","~",LEN(TRIM(AH$6))-LEN(SUBSTITUTE(TRIM(AH$6)," ",""))))-1)&amp;" Total",$B$6:$BB$373,ROW($A327)-5,FALSE))</f>
        <v>0</v>
      </c>
      <c r="AI327" s="10">
        <f ca="1">IF(AI$5&lt;&gt;"",HLOOKUP(AI$5,Functionalization!$G$6:$R$373,ROW($A327)-5,FALSE),IFERROR(INDEX(AI$337:AI$373,MATCH($F327,$B$337:$B$373,0))/VLOOKUP($F327,$B$337:$BB$373,MATCH(LEFT(TRIM(AI$6),FIND("~",SUBSTITUTE(AI$6,"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327))*HLOOKUP(LEFT(TRIM(AI$6),FIND("~",SUBSTITUTE(AI$6," ","~",LEN(TRIM(AI$6))-LEN(SUBSTITUTE(TRIM(AI$6)," ",""))))-1)&amp;" Total",$B$6:$BB$373,ROW($A327)-5,FALSE))</f>
        <v>0</v>
      </c>
      <c r="AJ327" s="10">
        <f ca="1">IF(AJ$5&lt;&gt;"",HLOOKUP(AJ$5,Functionalization!$G$6:$R$373,ROW($A327)-5,FALSE),IFERROR(INDEX(AJ$337:AJ$373,MATCH($F327,$B$337:$B$373,0))/VLOOKUP($F327,$B$337:$BB$373,MATCH(LEFT(TRIM(AJ$6),FIND("~",SUBSTITUTE(AJ$6,"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327))*HLOOKUP(LEFT(TRIM(AJ$6),FIND("~",SUBSTITUTE(AJ$6," ","~",LEN(TRIM(AJ$6))-LEN(SUBSTITUTE(TRIM(AJ$6)," ",""))))-1)&amp;" Total",$B$6:$BB$373,ROW($A327)-5,FALSE))</f>
        <v>0</v>
      </c>
      <c r="AK327" s="10">
        <f ca="1">IF(AK$5&lt;&gt;"",HLOOKUP(AK$5,Functionalization!$G$6:$R$373,ROW($A327)-5,FALSE),IFERROR(INDEX(AK$337:AK$373,MATCH($F327,$B$337:$B$373,0))/VLOOKUP($F327,$B$337:$BB$373,MATCH(LEFT(TRIM(AK$6),FIND("~",SUBSTITUTE(AK$6,"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327))*HLOOKUP(LEFT(TRIM(AK$6),FIND("~",SUBSTITUTE(AK$6," ","~",LEN(TRIM(AK$6))-LEN(SUBSTITUTE(TRIM(AK$6)," ",""))))-1)&amp;" Total",$B$6:$BB$373,ROW($A327)-5,FALSE))</f>
        <v>0</v>
      </c>
      <c r="AL327" s="10">
        <f ca="1">IF(AL$5&lt;&gt;"",HLOOKUP(AL$5,Functionalization!$G$6:$R$373,ROW($A327)-5,FALSE),IFERROR(INDEX(AL$337:AL$373,MATCH($F327,$B$337:$B$373,0))/VLOOKUP($F327,$B$337:$BB$373,MATCH(LEFT(TRIM(AL$6),FIND("~",SUBSTITUTE(AL$6,"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327))*HLOOKUP(LEFT(TRIM(AL$6),FIND("~",SUBSTITUTE(AL$6," ","~",LEN(TRIM(AL$6))-LEN(SUBSTITUTE(TRIM(AL$6)," ",""))))-1)&amp;" Total",$B$6:$BB$373,ROW($A327)-5,FALSE))</f>
        <v>0</v>
      </c>
      <c r="AM327" s="10">
        <f ca="1">IF(AM$5&lt;&gt;"",HLOOKUP(AM$5,Functionalization!$G$6:$R$373,ROW($A327)-5,FALSE),IFERROR(INDEX(AM$337:AM$373,MATCH($F327,$B$337:$B$373,0))/VLOOKUP($F327,$B$337:$BB$373,MATCH(LEFT(TRIM(AM$6),FIND("~",SUBSTITUTE(AM$6,"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327))*HLOOKUP(LEFT(TRIM(AM$6),FIND("~",SUBSTITUTE(AM$6," ","~",LEN(TRIM(AM$6))-LEN(SUBSTITUTE(TRIM(AM$6)," ",""))))-1)&amp;" Total",$B$6:$BB$373,ROW($A327)-5,FALSE))</f>
        <v>0</v>
      </c>
      <c r="AN327" s="10">
        <f ca="1">IF(AN$5&lt;&gt;"",HLOOKUP(AN$5,Functionalization!$G$6:$R$373,ROW($A327)-5,FALSE),IFERROR(INDEX(AN$337:AN$373,MATCH($F327,$B$337:$B$373,0))/VLOOKUP($F327,$B$337:$BB$373,MATCH(LEFT(TRIM(AN$6),FIND("~",SUBSTITUTE(AN$6,"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327))*HLOOKUP(LEFT(TRIM(AN$6),FIND("~",SUBSTITUTE(AN$6," ","~",LEN(TRIM(AN$6))-LEN(SUBSTITUTE(TRIM(AN$6)," ",""))))-1)&amp;" Total",$B$6:$BB$373,ROW($A327)-5,FALSE))</f>
        <v>0</v>
      </c>
      <c r="AO327" s="10">
        <f ca="1">IF(AO$5&lt;&gt;"",HLOOKUP(AO$5,Functionalization!$G$6:$R$373,ROW($A327)-5,FALSE),IFERROR(INDEX(AO$337:AO$373,MATCH($F327,$B$337:$B$373,0))/VLOOKUP($F327,$B$337:$BB$373,MATCH(LEFT(TRIM(AO$6),FIND("~",SUBSTITUTE(AO$6,"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327))*HLOOKUP(LEFT(TRIM(AO$6),FIND("~",SUBSTITUTE(AO$6," ","~",LEN(TRIM(AO$6))-LEN(SUBSTITUTE(TRIM(AO$6)," ",""))))-1)&amp;" Total",$B$6:$BB$373,ROW($A327)-5,FALSE))</f>
        <v>0</v>
      </c>
      <c r="AP327" s="10">
        <f ca="1">IF(AP$5&lt;&gt;"",HLOOKUP(AP$5,Functionalization!$G$6:$R$373,ROW($A327)-5,FALSE),IFERROR(INDEX(AP$337:AP$373,MATCH($F327,$B$337:$B$373,0))/VLOOKUP($F327,$B$337:$BB$373,MATCH(LEFT(TRIM(AP$6),FIND("~",SUBSTITUTE(AP$6,"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327))*HLOOKUP(LEFT(TRIM(AP$6),FIND("~",SUBSTITUTE(AP$6," ","~",LEN(TRIM(AP$6))-LEN(SUBSTITUTE(TRIM(AP$6)," ",""))))-1)&amp;" Total",$B$6:$BB$373,ROW($A327)-5,FALSE))</f>
        <v>0</v>
      </c>
      <c r="AQ327" s="10">
        <f ca="1">IF(AQ$5&lt;&gt;"",HLOOKUP(AQ$5,Functionalization!$G$6:$R$373,ROW($A327)-5,FALSE),IFERROR(INDEX(AQ$337:AQ$373,MATCH($F327,$B$337:$B$373,0))/VLOOKUP($F327,$B$337:$BB$373,MATCH(LEFT(TRIM(AQ$6),FIND("~",SUBSTITUTE(AQ$6,"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327))*HLOOKUP(LEFT(TRIM(AQ$6),FIND("~",SUBSTITUTE(AQ$6," ","~",LEN(TRIM(AQ$6))-LEN(SUBSTITUTE(TRIM(AQ$6)," ",""))))-1)&amp;" Total",$B$6:$BB$373,ROW($A327)-5,FALSE))</f>
        <v>0</v>
      </c>
      <c r="AR327" s="10">
        <f ca="1">IF(AR$5&lt;&gt;"",HLOOKUP(AR$5,Functionalization!$G$6:$R$373,ROW($A327)-5,FALSE),IFERROR(INDEX(AR$337:AR$373,MATCH($F327,$B$337:$B$373,0))/VLOOKUP($F327,$B$337:$BB$373,MATCH(LEFT(TRIM(AR$6),FIND("~",SUBSTITUTE(AR$6,"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327))*HLOOKUP(LEFT(TRIM(AR$6),FIND("~",SUBSTITUTE(AR$6," ","~",LEN(TRIM(AR$6))-LEN(SUBSTITUTE(TRIM(AR$6)," ",""))))-1)&amp;" Total",$B$6:$BB$373,ROW($A327)-5,FALSE))</f>
        <v>0</v>
      </c>
      <c r="AS327" s="10">
        <f ca="1">IF(AS$5&lt;&gt;"",HLOOKUP(AS$5,Functionalization!$G$6:$R$373,ROW($A327)-5,FALSE),IFERROR(INDEX(AS$337:AS$373,MATCH($F327,$B$337:$B$373,0))/VLOOKUP($F327,$B$337:$BB$373,MATCH(LEFT(TRIM(AS$6),FIND("~",SUBSTITUTE(AS$6,"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327))*HLOOKUP(LEFT(TRIM(AS$6),FIND("~",SUBSTITUTE(AS$6," ","~",LEN(TRIM(AS$6))-LEN(SUBSTITUTE(TRIM(AS$6)," ",""))))-1)&amp;" Total",$B$6:$BB$373,ROW($A327)-5,FALSE))</f>
        <v>0</v>
      </c>
      <c r="AT327" s="10">
        <f ca="1">IF(AT$5&lt;&gt;"",HLOOKUP(AT$5,Functionalization!$G$6:$R$373,ROW($A327)-5,FALSE),IFERROR(INDEX(AT$337:AT$373,MATCH($F327,$B$337:$B$373,0))/VLOOKUP($F327,$B$337:$BB$373,MATCH(LEFT(TRIM(AT$6),FIND("~",SUBSTITUTE(AT$6,"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327))*HLOOKUP(LEFT(TRIM(AT$6),FIND("~",SUBSTITUTE(AT$6," ","~",LEN(TRIM(AT$6))-LEN(SUBSTITUTE(TRIM(AT$6)," ",""))))-1)&amp;" Total",$B$6:$BB$373,ROW($A327)-5,FALSE))</f>
        <v>0</v>
      </c>
      <c r="AU327" s="10">
        <f ca="1">IF(AU$5&lt;&gt;"",HLOOKUP(AU$5,Functionalization!$G$6:$R$373,ROW($A327)-5,FALSE),IFERROR(INDEX(AU$337:AU$373,MATCH($F327,$B$337:$B$373,0))/VLOOKUP($F327,$B$337:$BB$373,MATCH(LEFT(TRIM(AU$6),FIND("~",SUBSTITUTE(AU$6,"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327))*HLOOKUP(LEFT(TRIM(AU$6),FIND("~",SUBSTITUTE(AU$6," ","~",LEN(TRIM(AU$6))-LEN(SUBSTITUTE(TRIM(AU$6)," ",""))))-1)&amp;" Total",$B$6:$BB$373,ROW($A327)-5,FALSE))</f>
        <v>0</v>
      </c>
      <c r="AV327" s="10">
        <f ca="1">IF(AV$5&lt;&gt;"",HLOOKUP(AV$5,Functionalization!$G$6:$R$373,ROW($A327)-5,FALSE),IFERROR(INDEX(AV$337:AV$373,MATCH($F327,$B$337:$B$373,0))/VLOOKUP($F327,$B$337:$BB$373,MATCH(LEFT(TRIM(AV$6),FIND("~",SUBSTITUTE(AV$6,"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327))*HLOOKUP(LEFT(TRIM(AV$6),FIND("~",SUBSTITUTE(AV$6," ","~",LEN(TRIM(AV$6))-LEN(SUBSTITUTE(TRIM(AV$6)," ",""))))-1)&amp;" Total",$B$6:$BB$373,ROW($A327)-5,FALSE))</f>
        <v>0</v>
      </c>
      <c r="AW327" s="10">
        <f ca="1">IF(AW$5&lt;&gt;"",HLOOKUP(AW$5,Functionalization!$G$6:$R$373,ROW($A327)-5,FALSE),IFERROR(INDEX(AW$337:AW$373,MATCH($F327,$B$337:$B$373,0))/VLOOKUP($F327,$B$337:$BB$373,MATCH(LEFT(TRIM(AW$6),FIND("~",SUBSTITUTE(AW$6,"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327))*HLOOKUP(LEFT(TRIM(AW$6),FIND("~",SUBSTITUTE(AW$6," ","~",LEN(TRIM(AW$6))-LEN(SUBSTITUTE(TRIM(AW$6)," ",""))))-1)&amp;" Total",$B$6:$BB$373,ROW($A327)-5,FALSE))</f>
        <v>0</v>
      </c>
      <c r="AX327" s="10">
        <f ca="1">IF(AX$5&lt;&gt;"",HLOOKUP(AX$5,Functionalization!$G$6:$R$373,ROW($A327)-5,FALSE),IFERROR(INDEX(AX$337:AX$373,MATCH($F327,$B$337:$B$373,0))/VLOOKUP($F327,$B$337:$BB$373,MATCH(LEFT(TRIM(AX$6),FIND("~",SUBSTITUTE(AX$6,"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327))*HLOOKUP(LEFT(TRIM(AX$6),FIND("~",SUBSTITUTE(AX$6," ","~",LEN(TRIM(AX$6))-LEN(SUBSTITUTE(TRIM(AX$6)," ",""))))-1)&amp;" Total",$B$6:$BB$373,ROW($A327)-5,FALSE))</f>
        <v>0</v>
      </c>
      <c r="AY327" s="10">
        <f ca="1">IF(AY$5&lt;&gt;"",HLOOKUP(AY$5,Functionalization!$G$6:$R$373,ROW($A327)-5,FALSE),IFERROR(INDEX(AY$337:AY$373,MATCH($F327,$B$337:$B$373,0))/VLOOKUP($F327,$B$337:$BB$373,MATCH(LEFT(TRIM(AY$6),FIND("~",SUBSTITUTE(AY$6,"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327))*HLOOKUP(LEFT(TRIM(AY$6),FIND("~",SUBSTITUTE(AY$6," ","~",LEN(TRIM(AY$6))-LEN(SUBSTITUTE(TRIM(AY$6)," ",""))))-1)&amp;" Total",$B$6:$BB$373,ROW($A327)-5,FALSE))</f>
        <v>0</v>
      </c>
      <c r="AZ327" s="10">
        <f ca="1">IF(AZ$5&lt;&gt;"",HLOOKUP(AZ$5,Functionalization!$G$6:$R$373,ROW($A327)-5,FALSE),IFERROR(INDEX(AZ$337:AZ$373,MATCH($F327,$B$337:$B$373,0))/VLOOKUP($F327,$B$337:$BB$373,MATCH(LEFT(TRIM(AZ$6),FIND("~",SUBSTITUTE(AZ$6,"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327))*HLOOKUP(LEFT(TRIM(AZ$6),FIND("~",SUBSTITUTE(AZ$6," ","~",LEN(TRIM(AZ$6))-LEN(SUBSTITUTE(TRIM(AZ$6)," ",""))))-1)&amp;" Total",$B$6:$BB$373,ROW($A327)-5,FALSE))</f>
        <v>0</v>
      </c>
      <c r="BA327" s="10">
        <f ca="1">IF(BA$5&lt;&gt;"",HLOOKUP(BA$5,Functionalization!$G$6:$R$373,ROW($A327)-5,FALSE),IFERROR(INDEX(BA$337:BA$373,MATCH($F327,$B$337:$B$373,0))/VLOOKUP($F327,$B$337:$BB$373,MATCH(LEFT(TRIM(BA$6),FIND("~",SUBSTITUTE(BA$6,"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327))*HLOOKUP(LEFT(TRIM(BA$6),FIND("~",SUBSTITUTE(BA$6," ","~",LEN(TRIM(BA$6))-LEN(SUBSTITUTE(TRIM(BA$6)," ",""))))-1)&amp;" Total",$B$6:$BB$373,ROW($A327)-5,FALSE))</f>
        <v>0</v>
      </c>
      <c r="BB327" s="10">
        <f ca="1">IF(BB$5&lt;&gt;"",HLOOKUP(BB$5,Functionalization!$G$6:$R$373,ROW($A327)-5,FALSE),IFERROR(INDEX(BB$337:BB$373,MATCH($F327,$B$337:$B$373,0))/VLOOKUP($F327,$B$337:$BB$373,MATCH(LEFT(TRIM(BB$6),FIND("~",SUBSTITUTE(BB$6,"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327))*HLOOKUP(LEFT(TRIM(BB$6),FIND("~",SUBSTITUTE(BB$6," ","~",LEN(TRIM(BB$6))-LEN(SUBSTITUTE(TRIM(BB$6)," ",""))))-1)&amp;" Total",$B$6:$BB$373,ROW($A327)-5,FALSE))</f>
        <v>0</v>
      </c>
      <c r="BD327">
        <f ca="1">IFERROR(IF(SUMIF($G$6:$BB$6,BD$6&amp;" Total",$G327:$BB327)-(SUMIF($G$6:$BB$6,BD$6&amp;" "&amp;'Input-Func_Class'!$D$22,$G327:$BB327)+IFERROR(SUMIF($G$6:$BB$6,BD$6&amp;" "&amp;'Input-Func_Class'!$E$22,$G327:$BB327),SUMIF($G$6:$BB$6,BD$6&amp;" "&amp;'Input-Func_Class'!$B$24,$G327:$BB327))+SUMIF($G$6:$BB$6,BD$6&amp;" "&amp;'Input-Func_Class'!$F$22,$G327:$BB327))&lt;Check_Limit,0,1),1)</f>
        <v>0</v>
      </c>
      <c r="BE327">
        <f ca="1">IFERROR(IF(SUMIF($G$6:$BB$6,BE$6&amp;" Total",$G327:$BB327)-(SUMIF($G$6:$BB$6,BE$6&amp;" "&amp;'Input-Func_Class'!$D$22,$G327:$BB327)+IFERROR(SUMIF($G$6:$BB$6,BE$6&amp;" "&amp;'Input-Func_Class'!$E$22,$G327:$BB327),SUMIF($G$6:$BB$6,BE$6&amp;" "&amp;'Input-Func_Class'!$B$24,$G327:$BB327))+SUMIF($G$6:$BB$6,BE$6&amp;" "&amp;'Input-Func_Class'!$F$22,$G327:$BB327))&lt;Check_Limit,0,1),1)</f>
        <v>0</v>
      </c>
      <c r="BF327">
        <f ca="1">IFERROR(IF(SUMIF($G$6:$BB$6,BF$6&amp;" Total",$G327:$BB327)-(SUMIF($G$6:$BB$6,BF$6&amp;" "&amp;'Input-Func_Class'!$D$22,$G327:$BB327)+IFERROR(SUMIF($G$6:$BB$6,BF$6&amp;" "&amp;'Input-Func_Class'!$E$22,$G327:$BB327),SUMIF($G$6:$BB$6,BF$6&amp;" "&amp;'Input-Func_Class'!$B$24,$G327:$BB327))+SUMIF($G$6:$BB$6,BF$6&amp;" "&amp;'Input-Func_Class'!$F$22,$G327:$BB327))&lt;Check_Limit,0,1),1)</f>
        <v>0</v>
      </c>
      <c r="BG327">
        <f ca="1">IFERROR(IF(SUMIF($G$6:$BB$6,BG$6&amp;" Total",$G327:$BB327)-(SUMIF($G$6:$BB$6,BG$6&amp;" "&amp;'Input-Func_Class'!$D$22,$G327:$BB327)+IFERROR(SUMIF($G$6:$BB$6,BG$6&amp;" "&amp;'Input-Func_Class'!$E$22,$G327:$BB327),SUMIF($G$6:$BB$6,BG$6&amp;" "&amp;'Input-Func_Class'!$B$24,$G327:$BB327))+SUMIF($G$6:$BB$6,BG$6&amp;" "&amp;'Input-Func_Class'!$F$22,$G327:$BB327))&lt;Check_Limit,0,1),1)</f>
        <v>0</v>
      </c>
      <c r="BH327">
        <f ca="1">IFERROR(IF(SUMIF($G$6:$BB$6,BH$6&amp;" Total",$G327:$BB327)-(SUMIF($G$6:$BB$6,BH$6&amp;" "&amp;'Input-Func_Class'!$D$22,$G327:$BB327)+IFERROR(SUMIF($G$6:$BB$6,BH$6&amp;" "&amp;'Input-Func_Class'!$E$22,$G327:$BB327),SUMIF($G$6:$BB$6,BH$6&amp;" "&amp;'Input-Func_Class'!$B$24,$G327:$BB327))+SUMIF($G$6:$BB$6,BH$6&amp;" "&amp;'Input-Func_Class'!$F$22,$G327:$BB327))&lt;Check_Limit,0,1),1)</f>
        <v>0</v>
      </c>
      <c r="BI327">
        <f ca="1">IFERROR(IF(SUMIF($G$6:$BB$6,BI$6&amp;" Total",$G327:$BB327)-(SUMIF($G$6:$BB$6,BI$6&amp;" "&amp;'Input-Func_Class'!$D$22,$G327:$BB327)+IFERROR(SUMIF($G$6:$BB$6,BI$6&amp;" "&amp;'Input-Func_Class'!$E$22,$G327:$BB327),SUMIF($G$6:$BB$6,BI$6&amp;" "&amp;'Input-Func_Class'!$B$24,$G327:$BB327))+SUMIF($G$6:$BB$6,BI$6&amp;" "&amp;'Input-Func_Class'!$F$22,$G327:$BB327))&lt;Check_Limit,0,1),1)</f>
        <v>0</v>
      </c>
      <c r="BJ327">
        <f ca="1">IFERROR(IF(SUMIF($G$6:$BB$6,BJ$6&amp;" Total",$G327:$BB327)-(SUMIF($G$6:$BB$6,BJ$6&amp;" "&amp;'Input-Func_Class'!$D$22,$G327:$BB327)+IFERROR(SUMIF($G$6:$BB$6,BJ$6&amp;" "&amp;'Input-Func_Class'!$E$22,$G327:$BB327),SUMIF($G$6:$BB$6,BJ$6&amp;" "&amp;'Input-Func_Class'!$B$24,$G327:$BB327))+SUMIF($G$6:$BB$6,BJ$6&amp;" "&amp;'Input-Func_Class'!$F$22,$G327:$BB327))&lt;Check_Limit,0,1),1)</f>
        <v>0</v>
      </c>
      <c r="BK327">
        <f ca="1">IFERROR(IF(SUMIF($G$6:$BB$6,BK$6&amp;" Total",$G327:$BB327)-(SUMIF($G$6:$BB$6,BK$6&amp;" "&amp;'Input-Func_Class'!$D$22,$G327:$BB327)+IFERROR(SUMIF($G$6:$BB$6,BK$6&amp;" "&amp;'Input-Func_Class'!$E$22,$G327:$BB327),SUMIF($G$6:$BB$6,BK$6&amp;" "&amp;'Input-Func_Class'!$B$24,$G327:$BB327))+SUMIF($G$6:$BB$6,BK$6&amp;" "&amp;'Input-Func_Class'!$F$22,$G327:$BB327))&lt;Check_Limit,0,1),1)</f>
        <v>0</v>
      </c>
      <c r="BL327">
        <f ca="1">IFERROR(IF(SUMIF($G$6:$BB$6,BL$6&amp;" Total",$G327:$BB327)-(SUMIF($G$6:$BB$6,BL$6&amp;" "&amp;'Input-Func_Class'!$D$22,$G327:$BB327)+IFERROR(SUMIF($G$6:$BB$6,BL$6&amp;" "&amp;'Input-Func_Class'!$E$22,$G327:$BB327),SUMIF($G$6:$BB$6,BL$6&amp;" "&amp;'Input-Func_Class'!$B$24,$G327:$BB327))+SUMIF($G$6:$BB$6,BL$6&amp;" "&amp;'Input-Func_Class'!$F$22,$G327:$BB327))&lt;Check_Limit,0,1),1)</f>
        <v>0</v>
      </c>
      <c r="BM327">
        <f ca="1">IFERROR(IF(SUMIF($G$6:$BB$6,BM$6&amp;" Total",$G327:$BB327)-(SUMIF($G$6:$BB$6,BM$6&amp;" "&amp;'Input-Func_Class'!$D$22,$G327:$BB327)+IFERROR(SUMIF($G$6:$BB$6,BM$6&amp;" "&amp;'Input-Func_Class'!$E$22,$G327:$BB327),SUMIF($G$6:$BB$6,BM$6&amp;" "&amp;'Input-Func_Class'!$B$24,$G327:$BB327))+SUMIF($G$6:$BB$6,BM$6&amp;" "&amp;'Input-Func_Class'!$F$22,$G327:$BB327))&lt;Check_Limit,0,1),1)</f>
        <v>0</v>
      </c>
      <c r="BN327">
        <f ca="1">IFERROR(IF(SUMIF($G$6:$BB$6,BN$6&amp;" Total",$G327:$BB327)-(SUMIF($G$6:$BB$6,BN$6&amp;" "&amp;'Input-Func_Class'!$D$22,$G327:$BB327)+IFERROR(SUMIF($G$6:$BB$6,BN$6&amp;" "&amp;'Input-Func_Class'!$E$22,$G327:$BB327),SUMIF($G$6:$BB$6,BN$6&amp;" "&amp;'Input-Func_Class'!$B$24,$G327:$BB327))+SUMIF($G$6:$BB$6,BN$6&amp;" "&amp;'Input-Func_Class'!$F$22,$G327:$BB327))&lt;Check_Limit,0,1),1)</f>
        <v>0</v>
      </c>
      <c r="BO327">
        <f ca="1">IFERROR(IF(SUMIF($G$6:$BB$6,BO$6&amp;" Total",$G327:$BB327)-(SUMIF($G$6:$BB$6,BO$6&amp;" "&amp;'Input-Func_Class'!$D$22,$G327:$BB327)+IFERROR(SUMIF($G$6:$BB$6,BO$6&amp;" "&amp;'Input-Func_Class'!$E$22,$G327:$BB327),SUMIF($G$6:$BB$6,BO$6&amp;" "&amp;'Input-Func_Class'!$B$24,$G327:$BB327))+SUMIF($G$6:$BB$6,BO$6&amp;" "&amp;'Input-Func_Class'!$F$22,$G327:$BB327))&lt;Check_Limit,0,1),1)</f>
        <v>0</v>
      </c>
    </row>
    <row r="328" spans="1:67">
      <c r="A328" s="31">
        <f>IF(ISBLANK('Input-Accounts'!A328),"",'Input-Accounts'!A328)</f>
        <v>291</v>
      </c>
      <c r="B328" s="1" t="str">
        <f>IF(ISBLANK('Input-Accounts'!B328),"",'Input-Accounts'!B328)</f>
        <v>Gross Up Items</v>
      </c>
      <c r="C328" s="31" t="str">
        <f>IF(ISBLANK('Input-Accounts'!C328),"",'Input-Accounts'!C328)</f>
        <v/>
      </c>
      <c r="D328" s="10">
        <f>Functionalization!$D328</f>
        <v>0</v>
      </c>
      <c r="E328" s="10">
        <f t="shared" si="81"/>
        <v>0</v>
      </c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C328" s="10"/>
      <c r="AD328" s="10"/>
      <c r="AE328" s="10"/>
      <c r="AF328" s="10"/>
      <c r="AG328" s="10"/>
      <c r="AH328" s="10"/>
      <c r="AI328" s="10"/>
      <c r="AJ328" s="10"/>
      <c r="AK328" s="10"/>
      <c r="AL328" s="10"/>
      <c r="AM328" s="10"/>
      <c r="AN328" s="10"/>
      <c r="AO328" s="10"/>
      <c r="AP328" s="10"/>
      <c r="AQ328" s="10"/>
      <c r="AR328" s="10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D328">
        <f>IFERROR(IF(SUMIF($G$6:$BB$6,BD$6&amp;" Total",$G328:$BB328)-(SUMIF($G$6:$BB$6,BD$6&amp;" "&amp;'Input-Func_Class'!$D$22,$G328:$BB328)+IFERROR(SUMIF($G$6:$BB$6,BD$6&amp;" "&amp;'Input-Func_Class'!$E$22,$G328:$BB328),SUMIF($G$6:$BB$6,BD$6&amp;" "&amp;'Input-Func_Class'!$B$24,$G328:$BB328))+SUMIF($G$6:$BB$6,BD$6&amp;" "&amp;'Input-Func_Class'!$F$22,$G328:$BB328))&lt;Check_Limit,0,1),1)</f>
        <v>0</v>
      </c>
      <c r="BE328">
        <f>IFERROR(IF(SUMIF($G$6:$BB$6,BE$6&amp;" Total",$G328:$BB328)-(SUMIF($G$6:$BB$6,BE$6&amp;" "&amp;'Input-Func_Class'!$D$22,$G328:$BB328)+IFERROR(SUMIF($G$6:$BB$6,BE$6&amp;" "&amp;'Input-Func_Class'!$E$22,$G328:$BB328),SUMIF($G$6:$BB$6,BE$6&amp;" "&amp;'Input-Func_Class'!$B$24,$G328:$BB328))+SUMIF($G$6:$BB$6,BE$6&amp;" "&amp;'Input-Func_Class'!$F$22,$G328:$BB328))&lt;Check_Limit,0,1),1)</f>
        <v>0</v>
      </c>
      <c r="BF328">
        <f>IFERROR(IF(SUMIF($G$6:$BB$6,BF$6&amp;" Total",$G328:$BB328)-(SUMIF($G$6:$BB$6,BF$6&amp;" "&amp;'Input-Func_Class'!$D$22,$G328:$BB328)+IFERROR(SUMIF($G$6:$BB$6,BF$6&amp;" "&amp;'Input-Func_Class'!$E$22,$G328:$BB328),SUMIF($G$6:$BB$6,BF$6&amp;" "&amp;'Input-Func_Class'!$B$24,$G328:$BB328))+SUMIF($G$6:$BB$6,BF$6&amp;" "&amp;'Input-Func_Class'!$F$22,$G328:$BB328))&lt;Check_Limit,0,1),1)</f>
        <v>0</v>
      </c>
      <c r="BG328">
        <f>IFERROR(IF(SUMIF($G$6:$BB$6,BG$6&amp;" Total",$G328:$BB328)-(SUMIF($G$6:$BB$6,BG$6&amp;" "&amp;'Input-Func_Class'!$D$22,$G328:$BB328)+IFERROR(SUMIF($G$6:$BB$6,BG$6&amp;" "&amp;'Input-Func_Class'!$E$22,$G328:$BB328),SUMIF($G$6:$BB$6,BG$6&amp;" "&amp;'Input-Func_Class'!$B$24,$G328:$BB328))+SUMIF($G$6:$BB$6,BG$6&amp;" "&amp;'Input-Func_Class'!$F$22,$G328:$BB328))&lt;Check_Limit,0,1),1)</f>
        <v>0</v>
      </c>
      <c r="BH328">
        <f>IFERROR(IF(SUMIF($G$6:$BB$6,BH$6&amp;" Total",$G328:$BB328)-(SUMIF($G$6:$BB$6,BH$6&amp;" "&amp;'Input-Func_Class'!$D$22,$G328:$BB328)+IFERROR(SUMIF($G$6:$BB$6,BH$6&amp;" "&amp;'Input-Func_Class'!$E$22,$G328:$BB328),SUMIF($G$6:$BB$6,BH$6&amp;" "&amp;'Input-Func_Class'!$B$24,$G328:$BB328))+SUMIF($G$6:$BB$6,BH$6&amp;" "&amp;'Input-Func_Class'!$F$22,$G328:$BB328))&lt;Check_Limit,0,1),1)</f>
        <v>0</v>
      </c>
      <c r="BI328">
        <f>IFERROR(IF(SUMIF($G$6:$BB$6,BI$6&amp;" Total",$G328:$BB328)-(SUMIF($G$6:$BB$6,BI$6&amp;" "&amp;'Input-Func_Class'!$D$22,$G328:$BB328)+IFERROR(SUMIF($G$6:$BB$6,BI$6&amp;" "&amp;'Input-Func_Class'!$E$22,$G328:$BB328),SUMIF($G$6:$BB$6,BI$6&amp;" "&amp;'Input-Func_Class'!$B$24,$G328:$BB328))+SUMIF($G$6:$BB$6,BI$6&amp;" "&amp;'Input-Func_Class'!$F$22,$G328:$BB328))&lt;Check_Limit,0,1),1)</f>
        <v>0</v>
      </c>
      <c r="BJ328">
        <f>IFERROR(IF(SUMIF($G$6:$BB$6,BJ$6&amp;" Total",$G328:$BB328)-(SUMIF($G$6:$BB$6,BJ$6&amp;" "&amp;'Input-Func_Class'!$D$22,$G328:$BB328)+IFERROR(SUMIF($G$6:$BB$6,BJ$6&amp;" "&amp;'Input-Func_Class'!$E$22,$G328:$BB328),SUMIF($G$6:$BB$6,BJ$6&amp;" "&amp;'Input-Func_Class'!$B$24,$G328:$BB328))+SUMIF($G$6:$BB$6,BJ$6&amp;" "&amp;'Input-Func_Class'!$F$22,$G328:$BB328))&lt;Check_Limit,0,1),1)</f>
        <v>0</v>
      </c>
      <c r="BK328">
        <f>IFERROR(IF(SUMIF($G$6:$BB$6,BK$6&amp;" Total",$G328:$BB328)-(SUMIF($G$6:$BB$6,BK$6&amp;" "&amp;'Input-Func_Class'!$D$22,$G328:$BB328)+IFERROR(SUMIF($G$6:$BB$6,BK$6&amp;" "&amp;'Input-Func_Class'!$E$22,$G328:$BB328),SUMIF($G$6:$BB$6,BK$6&amp;" "&amp;'Input-Func_Class'!$B$24,$G328:$BB328))+SUMIF($G$6:$BB$6,BK$6&amp;" "&amp;'Input-Func_Class'!$F$22,$G328:$BB328))&lt;Check_Limit,0,1),1)</f>
        <v>0</v>
      </c>
      <c r="BL328">
        <f>IFERROR(IF(SUMIF($G$6:$BB$6,BL$6&amp;" Total",$G328:$BB328)-(SUMIF($G$6:$BB$6,BL$6&amp;" "&amp;'Input-Func_Class'!$D$22,$G328:$BB328)+IFERROR(SUMIF($G$6:$BB$6,BL$6&amp;" "&amp;'Input-Func_Class'!$E$22,$G328:$BB328),SUMIF($G$6:$BB$6,BL$6&amp;" "&amp;'Input-Func_Class'!$B$24,$G328:$BB328))+SUMIF($G$6:$BB$6,BL$6&amp;" "&amp;'Input-Func_Class'!$F$22,$G328:$BB328))&lt;Check_Limit,0,1),1)</f>
        <v>0</v>
      </c>
      <c r="BM328">
        <f>IFERROR(IF(SUMIF($G$6:$BB$6,BM$6&amp;" Total",$G328:$BB328)-(SUMIF($G$6:$BB$6,BM$6&amp;" "&amp;'Input-Func_Class'!$D$22,$G328:$BB328)+IFERROR(SUMIF($G$6:$BB$6,BM$6&amp;" "&amp;'Input-Func_Class'!$E$22,$G328:$BB328),SUMIF($G$6:$BB$6,BM$6&amp;" "&amp;'Input-Func_Class'!$B$24,$G328:$BB328))+SUMIF($G$6:$BB$6,BM$6&amp;" "&amp;'Input-Func_Class'!$F$22,$G328:$BB328))&lt;Check_Limit,0,1),1)</f>
        <v>0</v>
      </c>
      <c r="BN328">
        <f>IFERROR(IF(SUMIF($G$6:$BB$6,BN$6&amp;" Total",$G328:$BB328)-(SUMIF($G$6:$BB$6,BN$6&amp;" "&amp;'Input-Func_Class'!$D$22,$G328:$BB328)+IFERROR(SUMIF($G$6:$BB$6,BN$6&amp;" "&amp;'Input-Func_Class'!$E$22,$G328:$BB328),SUMIF($G$6:$BB$6,BN$6&amp;" "&amp;'Input-Func_Class'!$B$24,$G328:$BB328))+SUMIF($G$6:$BB$6,BN$6&amp;" "&amp;'Input-Func_Class'!$F$22,$G328:$BB328))&lt;Check_Limit,0,1),1)</f>
        <v>0</v>
      </c>
      <c r="BO328">
        <f>IFERROR(IF(SUMIF($G$6:$BB$6,BO$6&amp;" Total",$G328:$BB328)-(SUMIF($G$6:$BB$6,BO$6&amp;" "&amp;'Input-Func_Class'!$D$22,$G328:$BB328)+IFERROR(SUMIF($G$6:$BB$6,BO$6&amp;" "&amp;'Input-Func_Class'!$E$22,$G328:$BB328),SUMIF($G$6:$BB$6,BO$6&amp;" "&amp;'Input-Func_Class'!$B$24,$G328:$BB328))+SUMIF($G$6:$BB$6,BO$6&amp;" "&amp;'Input-Func_Class'!$F$22,$G328:$BB328))&lt;Check_Limit,0,1),1)</f>
        <v>0</v>
      </c>
    </row>
    <row r="329" spans="1:67">
      <c r="A329" s="31">
        <f>IF(ISBLANK('Input-Accounts'!A329),"",'Input-Accounts'!A329)</f>
        <v>292</v>
      </c>
      <c r="B329" s="6" t="str">
        <f>IF(ISBLANK('Input-Accounts'!B329),"",'Input-Accounts'!B329)</f>
        <v>Gross-up Federal Income Tax</v>
      </c>
      <c r="C329" s="31" t="str">
        <f>IF(ISBLANK('Input-Accounts'!C329),"",'Input-Accounts'!C329)</f>
        <v/>
      </c>
      <c r="D329" s="10">
        <f>Functionalization!$D329</f>
        <v>4716761.5333954496</v>
      </c>
      <c r="E329" s="10">
        <f t="shared" ca="1" si="81"/>
        <v>0</v>
      </c>
      <c r="F329" s="3" t="str">
        <f>IF($D329=0,"-",IF('Input-Accounts'!$E329&lt;&gt;0,'Input-Accounts'!$E329,'Input-Accounts'!$G329))</f>
        <v>INT_RATEBASE</v>
      </c>
      <c r="G329" s="10">
        <f ca="1">IF(G$5&lt;&gt;"",HLOOKUP(G$5,Functionalization!$G$6:$R$373,ROW($A329)-5,FALSE),IFERROR(INDEX(G$337:G$373,MATCH($F329,$B$337:$B$373,0))/VLOOKUP($F329,$B$337:$BB$373,MATCH(LEFT(TRIM(G$6),FIND("~",SUBSTITUTE(G$6,"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329))*HLOOKUP(LEFT(TRIM(G$6),FIND("~",SUBSTITUTE(G$6," ","~",LEN(TRIM(G$6))-LEN(SUBSTITUTE(TRIM(G$6)," ",""))))-1)&amp;" Total",$B$6:$BB$373,ROW($A329)-5,FALSE))</f>
        <v>3366053.8131158836</v>
      </c>
      <c r="H329" s="10">
        <f ca="1">IF(H$5&lt;&gt;"",HLOOKUP(H$5,Functionalization!$G$6:$R$373,ROW($A329)-5,FALSE),IFERROR(INDEX(H$337:H$373,MATCH($F329,$B$337:$B$373,0))/VLOOKUP($F329,$B$337:$BB$373,MATCH(LEFT(TRIM(H$6),FIND("~",SUBSTITUTE(H$6,"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329))*HLOOKUP(LEFT(TRIM(H$6),FIND("~",SUBSTITUTE(H$6," ","~",LEN(TRIM(H$6))-LEN(SUBSTITUTE(TRIM(H$6)," ",""))))-1)&amp;" Total",$B$6:$BB$373,ROW($A329)-5,FALSE))</f>
        <v>2585261.3850363479</v>
      </c>
      <c r="I329" s="10">
        <f ca="1">IF(I$5&lt;&gt;"",HLOOKUP(I$5,Functionalization!$G$6:$R$373,ROW($A329)-5,FALSE),IFERROR(INDEX(I$337:I$373,MATCH($F329,$B$337:$B$373,0))/VLOOKUP($F329,$B$337:$BB$373,MATCH(LEFT(TRIM(I$6),FIND("~",SUBSTITUTE(I$6,"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329))*HLOOKUP(LEFT(TRIM(I$6),FIND("~",SUBSTITUTE(I$6," ","~",LEN(TRIM(I$6))-LEN(SUBSTITUTE(TRIM(I$6)," ",""))))-1)&amp;" Total",$B$6:$BB$373,ROW($A329)-5,FALSE))</f>
        <v>0</v>
      </c>
      <c r="J329" s="10">
        <f ca="1">IF(J$5&lt;&gt;"",HLOOKUP(J$5,Functionalization!$G$6:$R$373,ROW($A329)-5,FALSE),IFERROR(INDEX(J$337:J$373,MATCH($F329,$B$337:$B$373,0))/VLOOKUP($F329,$B$337:$BB$373,MATCH(LEFT(TRIM(J$6),FIND("~",SUBSTITUTE(J$6,"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329))*HLOOKUP(LEFT(TRIM(J$6),FIND("~",SUBSTITUTE(J$6," ","~",LEN(TRIM(J$6))-LEN(SUBSTITUTE(TRIM(J$6)," ",""))))-1)&amp;" Total",$B$6:$BB$373,ROW($A329)-5,FALSE))</f>
        <v>780792.42807953723</v>
      </c>
      <c r="K329" s="10">
        <f ca="1">IF(K$5&lt;&gt;"",HLOOKUP(K$5,Functionalization!$G$6:$R$373,ROW($A329)-5,FALSE),IFERROR(INDEX(K$337:K$373,MATCH($F329,$B$337:$B$373,0))/VLOOKUP($F329,$B$337:$BB$373,MATCH(LEFT(TRIM(K$6),FIND("~",SUBSTITUTE(K$6,"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329))*HLOOKUP(LEFT(TRIM(K$6),FIND("~",SUBSTITUTE(K$6," ","~",LEN(TRIM(K$6))-LEN(SUBSTITUTE(TRIM(K$6)," ",""))))-1)&amp;" Total",$B$6:$BB$373,ROW($A329)-5,FALSE))</f>
        <v>1350707.7202795635</v>
      </c>
      <c r="L329" s="10">
        <f ca="1">IF(L$5&lt;&gt;"",HLOOKUP(L$5,Functionalization!$G$6:$R$373,ROW($A329)-5,FALSE),IFERROR(INDEX(L$337:L$373,MATCH($F329,$B$337:$B$373,0))/VLOOKUP($F329,$B$337:$BB$373,MATCH(LEFT(TRIM(L$6),FIND("~",SUBSTITUTE(L$6,"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329))*HLOOKUP(LEFT(TRIM(L$6),FIND("~",SUBSTITUTE(L$6," ","~",LEN(TRIM(L$6))-LEN(SUBSTITUTE(TRIM(L$6)," ",""))))-1)&amp;" Total",$B$6:$BB$373,ROW($A329)-5,FALSE))</f>
        <v>0</v>
      </c>
      <c r="M329" s="10">
        <f ca="1">IF(M$5&lt;&gt;"",HLOOKUP(M$5,Functionalization!$G$6:$R$373,ROW($A329)-5,FALSE),IFERROR(INDEX(M$337:M$373,MATCH($F329,$B$337:$B$373,0))/VLOOKUP($F329,$B$337:$BB$373,MATCH(LEFT(TRIM(M$6),FIND("~",SUBSTITUTE(M$6,"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329))*HLOOKUP(LEFT(TRIM(M$6),FIND("~",SUBSTITUTE(M$6," ","~",LEN(TRIM(M$6))-LEN(SUBSTITUTE(TRIM(M$6)," ",""))))-1)&amp;" Total",$B$6:$BB$373,ROW($A329)-5,FALSE))</f>
        <v>0</v>
      </c>
      <c r="N329" s="10">
        <f ca="1">IF(N$5&lt;&gt;"",HLOOKUP(N$5,Functionalization!$G$6:$R$373,ROW($A329)-5,FALSE),IFERROR(INDEX(N$337:N$373,MATCH($F329,$B$337:$B$373,0))/VLOOKUP($F329,$B$337:$BB$373,MATCH(LEFT(TRIM(N$6),FIND("~",SUBSTITUTE(N$6,"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329))*HLOOKUP(LEFT(TRIM(N$6),FIND("~",SUBSTITUTE(N$6," ","~",LEN(TRIM(N$6))-LEN(SUBSTITUTE(TRIM(N$6)," ",""))))-1)&amp;" Total",$B$6:$BB$373,ROW($A329)-5,FALSE))</f>
        <v>1350707.7202795635</v>
      </c>
      <c r="O329" s="10">
        <f ca="1">IF(O$5&lt;&gt;"",HLOOKUP(O$5,Functionalization!$G$6:$R$373,ROW($A329)-5,FALSE),IFERROR(INDEX(O$337:O$373,MATCH($F329,$B$337:$B$373,0))/VLOOKUP($F329,$B$337:$BB$373,MATCH(LEFT(TRIM(O$6),FIND("~",SUBSTITUTE(O$6,"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329))*HLOOKUP(LEFT(TRIM(O$6),FIND("~",SUBSTITUTE(O$6," ","~",LEN(TRIM(O$6))-LEN(SUBSTITUTE(TRIM(O$6)," ",""))))-1)&amp;" Total",$B$6:$BB$373,ROW($A329)-5,FALSE))</f>
        <v>0</v>
      </c>
      <c r="P329" s="10">
        <f ca="1">IF(P$5&lt;&gt;"",HLOOKUP(P$5,Functionalization!$G$6:$R$373,ROW($A329)-5,FALSE),IFERROR(INDEX(P$337:P$373,MATCH($F329,$B$337:$B$373,0))/VLOOKUP($F329,$B$337:$BB$373,MATCH(LEFT(TRIM(P$6),FIND("~",SUBSTITUTE(P$6,"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329))*HLOOKUP(LEFT(TRIM(P$6),FIND("~",SUBSTITUTE(P$6," ","~",LEN(TRIM(P$6))-LEN(SUBSTITUTE(TRIM(P$6)," ",""))))-1)&amp;" Total",$B$6:$BB$373,ROW($A329)-5,FALSE))</f>
        <v>0</v>
      </c>
      <c r="Q329" s="10">
        <f ca="1">IF(Q$5&lt;&gt;"",HLOOKUP(Q$5,Functionalization!$G$6:$R$373,ROW($A329)-5,FALSE),IFERROR(INDEX(Q$337:Q$373,MATCH($F329,$B$337:$B$373,0))/VLOOKUP($F329,$B$337:$BB$373,MATCH(LEFT(TRIM(Q$6),FIND("~",SUBSTITUTE(Q$6,"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329))*HLOOKUP(LEFT(TRIM(Q$6),FIND("~",SUBSTITUTE(Q$6," ","~",LEN(TRIM(Q$6))-LEN(SUBSTITUTE(TRIM(Q$6)," ",""))))-1)&amp;" Total",$B$6:$BB$373,ROW($A329)-5,FALSE))</f>
        <v>0</v>
      </c>
      <c r="R329" s="10">
        <f ca="1">IF(R$5&lt;&gt;"",HLOOKUP(R$5,Functionalization!$G$6:$R$373,ROW($A329)-5,FALSE),IFERROR(INDEX(R$337:R$373,MATCH($F329,$B$337:$B$373,0))/VLOOKUP($F329,$B$337:$BB$373,MATCH(LEFT(TRIM(R$6),FIND("~",SUBSTITUTE(R$6,"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329))*HLOOKUP(LEFT(TRIM(R$6),FIND("~",SUBSTITUTE(R$6," ","~",LEN(TRIM(R$6))-LEN(SUBSTITUTE(TRIM(R$6)," ",""))))-1)&amp;" Total",$B$6:$BB$373,ROW($A329)-5,FALSE))</f>
        <v>0</v>
      </c>
      <c r="S329" s="10">
        <f ca="1">IF(S$5&lt;&gt;"",HLOOKUP(S$5,Functionalization!$G$6:$R$373,ROW($A329)-5,FALSE),IFERROR(INDEX(S$337:S$373,MATCH($F329,$B$337:$B$373,0))/VLOOKUP($F329,$B$337:$BB$373,MATCH(LEFT(TRIM(S$6),FIND("~",SUBSTITUTE(S$6,"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329))*HLOOKUP(LEFT(TRIM(S$6),FIND("~",SUBSTITUTE(S$6," ","~",LEN(TRIM(S$6))-LEN(SUBSTITUTE(TRIM(S$6)," ",""))))-1)&amp;" Total",$B$6:$BB$373,ROW($A329)-5,FALSE))</f>
        <v>0</v>
      </c>
      <c r="T329" s="10">
        <f ca="1">IF(T$5&lt;&gt;"",HLOOKUP(T$5,Functionalization!$G$6:$R$373,ROW($A329)-5,FALSE),IFERROR(INDEX(T$337:T$373,MATCH($F329,$B$337:$B$373,0))/VLOOKUP($F329,$B$337:$BB$373,MATCH(LEFT(TRIM(T$6),FIND("~",SUBSTITUTE(T$6,"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329))*HLOOKUP(LEFT(TRIM(T$6),FIND("~",SUBSTITUTE(T$6," ","~",LEN(TRIM(T$6))-LEN(SUBSTITUTE(TRIM(T$6)," ",""))))-1)&amp;" Total",$B$6:$BB$373,ROW($A329)-5,FALSE))</f>
        <v>0</v>
      </c>
      <c r="U329" s="10">
        <f ca="1">IF(U$5&lt;&gt;"",HLOOKUP(U$5,Functionalization!$G$6:$R$373,ROW($A329)-5,FALSE),IFERROR(INDEX(U$337:U$373,MATCH($F329,$B$337:$B$373,0))/VLOOKUP($F329,$B$337:$BB$373,MATCH(LEFT(TRIM(U$6),FIND("~",SUBSTITUTE(U$6,"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329))*HLOOKUP(LEFT(TRIM(U$6),FIND("~",SUBSTITUTE(U$6," ","~",LEN(TRIM(U$6))-LEN(SUBSTITUTE(TRIM(U$6)," ",""))))-1)&amp;" Total",$B$6:$BB$373,ROW($A329)-5,FALSE))</f>
        <v>0</v>
      </c>
      <c r="V329" s="10">
        <f ca="1">IF(V$5&lt;&gt;"",HLOOKUP(V$5,Functionalization!$G$6:$R$373,ROW($A329)-5,FALSE),IFERROR(INDEX(V$337:V$373,MATCH($F329,$B$337:$B$373,0))/VLOOKUP($F329,$B$337:$BB$373,MATCH(LEFT(TRIM(V$6),FIND("~",SUBSTITUTE(V$6,"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329))*HLOOKUP(LEFT(TRIM(V$6),FIND("~",SUBSTITUTE(V$6," ","~",LEN(TRIM(V$6))-LEN(SUBSTITUTE(TRIM(V$6)," ",""))))-1)&amp;" Total",$B$6:$BB$373,ROW($A329)-5,FALSE))</f>
        <v>0</v>
      </c>
      <c r="W329" s="10">
        <f ca="1">IF(W$5&lt;&gt;"",HLOOKUP(W$5,Functionalization!$G$6:$R$373,ROW($A329)-5,FALSE),IFERROR(INDEX(W$337:W$373,MATCH($F329,$B$337:$B$373,0))/VLOOKUP($F329,$B$337:$BB$373,MATCH(LEFT(TRIM(W$6),FIND("~",SUBSTITUTE(W$6,"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329))*HLOOKUP(LEFT(TRIM(W$6),FIND("~",SUBSTITUTE(W$6," ","~",LEN(TRIM(W$6))-LEN(SUBSTITUTE(TRIM(W$6)," ",""))))-1)&amp;" Total",$B$6:$BB$373,ROW($A329)-5,FALSE))</f>
        <v>0</v>
      </c>
      <c r="X329" s="10">
        <f ca="1">IF(X$5&lt;&gt;"",HLOOKUP(X$5,Functionalization!$G$6:$R$373,ROW($A329)-5,FALSE),IFERROR(INDEX(X$337:X$373,MATCH($F329,$B$337:$B$373,0))/VLOOKUP($F329,$B$337:$BB$373,MATCH(LEFT(TRIM(X$6),FIND("~",SUBSTITUTE(X$6,"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329))*HLOOKUP(LEFT(TRIM(X$6),FIND("~",SUBSTITUTE(X$6," ","~",LEN(TRIM(X$6))-LEN(SUBSTITUTE(TRIM(X$6)," ",""))))-1)&amp;" Total",$B$6:$BB$373,ROW($A329)-5,FALSE))</f>
        <v>0</v>
      </c>
      <c r="Y329" s="10">
        <f ca="1">IF(Y$5&lt;&gt;"",HLOOKUP(Y$5,Functionalization!$G$6:$R$373,ROW($A329)-5,FALSE),IFERROR(INDEX(Y$337:Y$373,MATCH($F329,$B$337:$B$373,0))/VLOOKUP($F329,$B$337:$BB$373,MATCH(LEFT(TRIM(Y$6),FIND("~",SUBSTITUTE(Y$6,"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329))*HLOOKUP(LEFT(TRIM(Y$6),FIND("~",SUBSTITUTE(Y$6," ","~",LEN(TRIM(Y$6))-LEN(SUBSTITUTE(TRIM(Y$6)," ",""))))-1)&amp;" Total",$B$6:$BB$373,ROW($A329)-5,FALSE))</f>
        <v>0</v>
      </c>
      <c r="Z329" s="10">
        <f ca="1">IF(Z$5&lt;&gt;"",HLOOKUP(Z$5,Functionalization!$G$6:$R$373,ROW($A329)-5,FALSE),IFERROR(INDEX(Z$337:Z$373,MATCH($F329,$B$337:$B$373,0))/VLOOKUP($F329,$B$337:$BB$373,MATCH(LEFT(TRIM(Z$6),FIND("~",SUBSTITUTE(Z$6,"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329))*HLOOKUP(LEFT(TRIM(Z$6),FIND("~",SUBSTITUTE(Z$6," ","~",LEN(TRIM(Z$6))-LEN(SUBSTITUTE(TRIM(Z$6)," ",""))))-1)&amp;" Total",$B$6:$BB$373,ROW($A329)-5,FALSE))</f>
        <v>0</v>
      </c>
      <c r="AA329" s="10">
        <f ca="1">IF(AA$5&lt;&gt;"",HLOOKUP(AA$5,Functionalization!$G$6:$R$373,ROW($A329)-5,FALSE),IFERROR(INDEX(AA$337:AA$373,MATCH($F329,$B$337:$B$373,0))/VLOOKUP($F329,$B$337:$BB$373,MATCH(LEFT(TRIM(AA$6),FIND("~",SUBSTITUTE(AA$6,"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329))*HLOOKUP(LEFT(TRIM(AA$6),FIND("~",SUBSTITUTE(AA$6," ","~",LEN(TRIM(AA$6))-LEN(SUBSTITUTE(TRIM(AA$6)," ",""))))-1)&amp;" Total",$B$6:$BB$373,ROW($A329)-5,FALSE))</f>
        <v>0</v>
      </c>
      <c r="AB329" s="10">
        <f ca="1">IF(AB$5&lt;&gt;"",HLOOKUP(AB$5,Functionalization!$G$6:$R$373,ROW($A329)-5,FALSE),IFERROR(INDEX(AB$337:AB$373,MATCH($F329,$B$337:$B$373,0))/VLOOKUP($F329,$B$337:$BB$373,MATCH(LEFT(TRIM(AB$6),FIND("~",SUBSTITUTE(AB$6,"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329))*HLOOKUP(LEFT(TRIM(AB$6),FIND("~",SUBSTITUTE(AB$6," ","~",LEN(TRIM(AB$6))-LEN(SUBSTITUTE(TRIM(AB$6)," ",""))))-1)&amp;" Total",$B$6:$BB$373,ROW($A329)-5,FALSE))</f>
        <v>0</v>
      </c>
      <c r="AC329" s="10">
        <f ca="1">IF(AC$5&lt;&gt;"",HLOOKUP(AC$5,Functionalization!$G$6:$R$373,ROW($A329)-5,FALSE),IFERROR(INDEX(AC$337:AC$373,MATCH($F329,$B$337:$B$373,0))/VLOOKUP($F329,$B$337:$BB$373,MATCH(LEFT(TRIM(AC$6),FIND("~",SUBSTITUTE(AC$6,"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329))*HLOOKUP(LEFT(TRIM(AC$6),FIND("~",SUBSTITUTE(AC$6," ","~",LEN(TRIM(AC$6))-LEN(SUBSTITUTE(TRIM(AC$6)," ",""))))-1)&amp;" Total",$B$6:$BB$373,ROW($A329)-5,FALSE))</f>
        <v>0</v>
      </c>
      <c r="AD329" s="10">
        <f ca="1">IF(AD$5&lt;&gt;"",HLOOKUP(AD$5,Functionalization!$G$6:$R$373,ROW($A329)-5,FALSE),IFERROR(INDEX(AD$337:AD$373,MATCH($F329,$B$337:$B$373,0))/VLOOKUP($F329,$B$337:$BB$373,MATCH(LEFT(TRIM(AD$6),FIND("~",SUBSTITUTE(AD$6,"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329))*HLOOKUP(LEFT(TRIM(AD$6),FIND("~",SUBSTITUTE(AD$6," ","~",LEN(TRIM(AD$6))-LEN(SUBSTITUTE(TRIM(AD$6)," ",""))))-1)&amp;" Total",$B$6:$BB$373,ROW($A329)-5,FALSE))</f>
        <v>0</v>
      </c>
      <c r="AE329" s="10">
        <f ca="1">IF(AE$5&lt;&gt;"",HLOOKUP(AE$5,Functionalization!$G$6:$R$373,ROW($A329)-5,FALSE),IFERROR(INDEX(AE$337:AE$373,MATCH($F329,$B$337:$B$373,0))/VLOOKUP($F329,$B$337:$BB$373,MATCH(LEFT(TRIM(AE$6),FIND("~",SUBSTITUTE(AE$6,"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329))*HLOOKUP(LEFT(TRIM(AE$6),FIND("~",SUBSTITUTE(AE$6," ","~",LEN(TRIM(AE$6))-LEN(SUBSTITUTE(TRIM(AE$6)," ",""))))-1)&amp;" Total",$B$6:$BB$373,ROW($A329)-5,FALSE))</f>
        <v>0</v>
      </c>
      <c r="AF329" s="10">
        <f ca="1">IF(AF$5&lt;&gt;"",HLOOKUP(AF$5,Functionalization!$G$6:$R$373,ROW($A329)-5,FALSE),IFERROR(INDEX(AF$337:AF$373,MATCH($F329,$B$337:$B$373,0))/VLOOKUP($F329,$B$337:$BB$373,MATCH(LEFT(TRIM(AF$6),FIND("~",SUBSTITUTE(AF$6,"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329))*HLOOKUP(LEFT(TRIM(AF$6),FIND("~",SUBSTITUTE(AF$6," ","~",LEN(TRIM(AF$6))-LEN(SUBSTITUTE(TRIM(AF$6)," ",""))))-1)&amp;" Total",$B$6:$BB$373,ROW($A329)-5,FALSE))</f>
        <v>0</v>
      </c>
      <c r="AG329" s="10">
        <f ca="1">IF(AG$5&lt;&gt;"",HLOOKUP(AG$5,Functionalization!$G$6:$R$373,ROW($A329)-5,FALSE),IFERROR(INDEX(AG$337:AG$373,MATCH($F329,$B$337:$B$373,0))/VLOOKUP($F329,$B$337:$BB$373,MATCH(LEFT(TRIM(AG$6),FIND("~",SUBSTITUTE(AG$6,"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329))*HLOOKUP(LEFT(TRIM(AG$6),FIND("~",SUBSTITUTE(AG$6," ","~",LEN(TRIM(AG$6))-LEN(SUBSTITUTE(TRIM(AG$6)," ",""))))-1)&amp;" Total",$B$6:$BB$373,ROW($A329)-5,FALSE))</f>
        <v>0</v>
      </c>
      <c r="AH329" s="10">
        <f ca="1">IF(AH$5&lt;&gt;"",HLOOKUP(AH$5,Functionalization!$G$6:$R$373,ROW($A329)-5,FALSE),IFERROR(INDEX(AH$337:AH$373,MATCH($F329,$B$337:$B$373,0))/VLOOKUP($F329,$B$337:$BB$373,MATCH(LEFT(TRIM(AH$6),FIND("~",SUBSTITUTE(AH$6,"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329))*HLOOKUP(LEFT(TRIM(AH$6),FIND("~",SUBSTITUTE(AH$6," ","~",LEN(TRIM(AH$6))-LEN(SUBSTITUTE(TRIM(AH$6)," ",""))))-1)&amp;" Total",$B$6:$BB$373,ROW($A329)-5,FALSE))</f>
        <v>0</v>
      </c>
      <c r="AI329" s="10">
        <f ca="1">IF(AI$5&lt;&gt;"",HLOOKUP(AI$5,Functionalization!$G$6:$R$373,ROW($A329)-5,FALSE),IFERROR(INDEX(AI$337:AI$373,MATCH($F329,$B$337:$B$373,0))/VLOOKUP($F329,$B$337:$BB$373,MATCH(LEFT(TRIM(AI$6),FIND("~",SUBSTITUTE(AI$6,"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329))*HLOOKUP(LEFT(TRIM(AI$6),FIND("~",SUBSTITUTE(AI$6," ","~",LEN(TRIM(AI$6))-LEN(SUBSTITUTE(TRIM(AI$6)," ",""))))-1)&amp;" Total",$B$6:$BB$373,ROW($A329)-5,FALSE))</f>
        <v>0</v>
      </c>
      <c r="AJ329" s="10">
        <f ca="1">IF(AJ$5&lt;&gt;"",HLOOKUP(AJ$5,Functionalization!$G$6:$R$373,ROW($A329)-5,FALSE),IFERROR(INDEX(AJ$337:AJ$373,MATCH($F329,$B$337:$B$373,0))/VLOOKUP($F329,$B$337:$BB$373,MATCH(LEFT(TRIM(AJ$6),FIND("~",SUBSTITUTE(AJ$6,"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329))*HLOOKUP(LEFT(TRIM(AJ$6),FIND("~",SUBSTITUTE(AJ$6," ","~",LEN(TRIM(AJ$6))-LEN(SUBSTITUTE(TRIM(AJ$6)," ",""))))-1)&amp;" Total",$B$6:$BB$373,ROW($A329)-5,FALSE))</f>
        <v>0</v>
      </c>
      <c r="AK329" s="10">
        <f ca="1">IF(AK$5&lt;&gt;"",HLOOKUP(AK$5,Functionalization!$G$6:$R$373,ROW($A329)-5,FALSE),IFERROR(INDEX(AK$337:AK$373,MATCH($F329,$B$337:$B$373,0))/VLOOKUP($F329,$B$337:$BB$373,MATCH(LEFT(TRIM(AK$6),FIND("~",SUBSTITUTE(AK$6,"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329))*HLOOKUP(LEFT(TRIM(AK$6),FIND("~",SUBSTITUTE(AK$6," ","~",LEN(TRIM(AK$6))-LEN(SUBSTITUTE(TRIM(AK$6)," ",""))))-1)&amp;" Total",$B$6:$BB$373,ROW($A329)-5,FALSE))</f>
        <v>0</v>
      </c>
      <c r="AL329" s="10">
        <f ca="1">IF(AL$5&lt;&gt;"",HLOOKUP(AL$5,Functionalization!$G$6:$R$373,ROW($A329)-5,FALSE),IFERROR(INDEX(AL$337:AL$373,MATCH($F329,$B$337:$B$373,0))/VLOOKUP($F329,$B$337:$BB$373,MATCH(LEFT(TRIM(AL$6),FIND("~",SUBSTITUTE(AL$6,"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329))*HLOOKUP(LEFT(TRIM(AL$6),FIND("~",SUBSTITUTE(AL$6," ","~",LEN(TRIM(AL$6))-LEN(SUBSTITUTE(TRIM(AL$6)," ",""))))-1)&amp;" Total",$B$6:$BB$373,ROW($A329)-5,FALSE))</f>
        <v>0</v>
      </c>
      <c r="AM329" s="10">
        <f ca="1">IF(AM$5&lt;&gt;"",HLOOKUP(AM$5,Functionalization!$G$6:$R$373,ROW($A329)-5,FALSE),IFERROR(INDEX(AM$337:AM$373,MATCH($F329,$B$337:$B$373,0))/VLOOKUP($F329,$B$337:$BB$373,MATCH(LEFT(TRIM(AM$6),FIND("~",SUBSTITUTE(AM$6,"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329))*HLOOKUP(LEFT(TRIM(AM$6),FIND("~",SUBSTITUTE(AM$6," ","~",LEN(TRIM(AM$6))-LEN(SUBSTITUTE(TRIM(AM$6)," ",""))))-1)&amp;" Total",$B$6:$BB$373,ROW($A329)-5,FALSE))</f>
        <v>0</v>
      </c>
      <c r="AN329" s="10">
        <f ca="1">IF(AN$5&lt;&gt;"",HLOOKUP(AN$5,Functionalization!$G$6:$R$373,ROW($A329)-5,FALSE),IFERROR(INDEX(AN$337:AN$373,MATCH($F329,$B$337:$B$373,0))/VLOOKUP($F329,$B$337:$BB$373,MATCH(LEFT(TRIM(AN$6),FIND("~",SUBSTITUTE(AN$6,"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329))*HLOOKUP(LEFT(TRIM(AN$6),FIND("~",SUBSTITUTE(AN$6," ","~",LEN(TRIM(AN$6))-LEN(SUBSTITUTE(TRIM(AN$6)," ",""))))-1)&amp;" Total",$B$6:$BB$373,ROW($A329)-5,FALSE))</f>
        <v>0</v>
      </c>
      <c r="AO329" s="10">
        <f ca="1">IF(AO$5&lt;&gt;"",HLOOKUP(AO$5,Functionalization!$G$6:$R$373,ROW($A329)-5,FALSE),IFERROR(INDEX(AO$337:AO$373,MATCH($F329,$B$337:$B$373,0))/VLOOKUP($F329,$B$337:$BB$373,MATCH(LEFT(TRIM(AO$6),FIND("~",SUBSTITUTE(AO$6,"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329))*HLOOKUP(LEFT(TRIM(AO$6),FIND("~",SUBSTITUTE(AO$6," ","~",LEN(TRIM(AO$6))-LEN(SUBSTITUTE(TRIM(AO$6)," ",""))))-1)&amp;" Total",$B$6:$BB$373,ROW($A329)-5,FALSE))</f>
        <v>0</v>
      </c>
      <c r="AP329" s="10">
        <f ca="1">IF(AP$5&lt;&gt;"",HLOOKUP(AP$5,Functionalization!$G$6:$R$373,ROW($A329)-5,FALSE),IFERROR(INDEX(AP$337:AP$373,MATCH($F329,$B$337:$B$373,0))/VLOOKUP($F329,$B$337:$BB$373,MATCH(LEFT(TRIM(AP$6),FIND("~",SUBSTITUTE(AP$6,"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329))*HLOOKUP(LEFT(TRIM(AP$6),FIND("~",SUBSTITUTE(AP$6," ","~",LEN(TRIM(AP$6))-LEN(SUBSTITUTE(TRIM(AP$6)," ",""))))-1)&amp;" Total",$B$6:$BB$373,ROW($A329)-5,FALSE))</f>
        <v>0</v>
      </c>
      <c r="AQ329" s="10">
        <f ca="1">IF(AQ$5&lt;&gt;"",HLOOKUP(AQ$5,Functionalization!$G$6:$R$373,ROW($A329)-5,FALSE),IFERROR(INDEX(AQ$337:AQ$373,MATCH($F329,$B$337:$B$373,0))/VLOOKUP($F329,$B$337:$BB$373,MATCH(LEFT(TRIM(AQ$6),FIND("~",SUBSTITUTE(AQ$6,"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329))*HLOOKUP(LEFT(TRIM(AQ$6),FIND("~",SUBSTITUTE(AQ$6," ","~",LEN(TRIM(AQ$6))-LEN(SUBSTITUTE(TRIM(AQ$6)," ",""))))-1)&amp;" Total",$B$6:$BB$373,ROW($A329)-5,FALSE))</f>
        <v>0</v>
      </c>
      <c r="AR329" s="10">
        <f ca="1">IF(AR$5&lt;&gt;"",HLOOKUP(AR$5,Functionalization!$G$6:$R$373,ROW($A329)-5,FALSE),IFERROR(INDEX(AR$337:AR$373,MATCH($F329,$B$337:$B$373,0))/VLOOKUP($F329,$B$337:$BB$373,MATCH(LEFT(TRIM(AR$6),FIND("~",SUBSTITUTE(AR$6,"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329))*HLOOKUP(LEFT(TRIM(AR$6),FIND("~",SUBSTITUTE(AR$6," ","~",LEN(TRIM(AR$6))-LEN(SUBSTITUTE(TRIM(AR$6)," ",""))))-1)&amp;" Total",$B$6:$BB$373,ROW($A329)-5,FALSE))</f>
        <v>0</v>
      </c>
      <c r="AS329" s="10">
        <f ca="1">IF(AS$5&lt;&gt;"",HLOOKUP(AS$5,Functionalization!$G$6:$R$373,ROW($A329)-5,FALSE),IFERROR(INDEX(AS$337:AS$373,MATCH($F329,$B$337:$B$373,0))/VLOOKUP($F329,$B$337:$BB$373,MATCH(LEFT(TRIM(AS$6),FIND("~",SUBSTITUTE(AS$6,"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329))*HLOOKUP(LEFT(TRIM(AS$6),FIND("~",SUBSTITUTE(AS$6," ","~",LEN(TRIM(AS$6))-LEN(SUBSTITUTE(TRIM(AS$6)," ",""))))-1)&amp;" Total",$B$6:$BB$373,ROW($A329)-5,FALSE))</f>
        <v>0</v>
      </c>
      <c r="AT329" s="10">
        <f ca="1">IF(AT$5&lt;&gt;"",HLOOKUP(AT$5,Functionalization!$G$6:$R$373,ROW($A329)-5,FALSE),IFERROR(INDEX(AT$337:AT$373,MATCH($F329,$B$337:$B$373,0))/VLOOKUP($F329,$B$337:$BB$373,MATCH(LEFT(TRIM(AT$6),FIND("~",SUBSTITUTE(AT$6,"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329))*HLOOKUP(LEFT(TRIM(AT$6),FIND("~",SUBSTITUTE(AT$6," ","~",LEN(TRIM(AT$6))-LEN(SUBSTITUTE(TRIM(AT$6)," ",""))))-1)&amp;" Total",$B$6:$BB$373,ROW($A329)-5,FALSE))</f>
        <v>0</v>
      </c>
      <c r="AU329" s="10">
        <f ca="1">IF(AU$5&lt;&gt;"",HLOOKUP(AU$5,Functionalization!$G$6:$R$373,ROW($A329)-5,FALSE),IFERROR(INDEX(AU$337:AU$373,MATCH($F329,$B$337:$B$373,0))/VLOOKUP($F329,$B$337:$BB$373,MATCH(LEFT(TRIM(AU$6),FIND("~",SUBSTITUTE(AU$6,"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329))*HLOOKUP(LEFT(TRIM(AU$6),FIND("~",SUBSTITUTE(AU$6," ","~",LEN(TRIM(AU$6))-LEN(SUBSTITUTE(TRIM(AU$6)," ",""))))-1)&amp;" Total",$B$6:$BB$373,ROW($A329)-5,FALSE))</f>
        <v>0</v>
      </c>
      <c r="AV329" s="10">
        <f ca="1">IF(AV$5&lt;&gt;"",HLOOKUP(AV$5,Functionalization!$G$6:$R$373,ROW($A329)-5,FALSE),IFERROR(INDEX(AV$337:AV$373,MATCH($F329,$B$337:$B$373,0))/VLOOKUP($F329,$B$337:$BB$373,MATCH(LEFT(TRIM(AV$6),FIND("~",SUBSTITUTE(AV$6,"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329))*HLOOKUP(LEFT(TRIM(AV$6),FIND("~",SUBSTITUTE(AV$6," ","~",LEN(TRIM(AV$6))-LEN(SUBSTITUTE(TRIM(AV$6)," ",""))))-1)&amp;" Total",$B$6:$BB$373,ROW($A329)-5,FALSE))</f>
        <v>0</v>
      </c>
      <c r="AW329" s="10">
        <f ca="1">IF(AW$5&lt;&gt;"",HLOOKUP(AW$5,Functionalization!$G$6:$R$373,ROW($A329)-5,FALSE),IFERROR(INDEX(AW$337:AW$373,MATCH($F329,$B$337:$B$373,0))/VLOOKUP($F329,$B$337:$BB$373,MATCH(LEFT(TRIM(AW$6),FIND("~",SUBSTITUTE(AW$6,"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329))*HLOOKUP(LEFT(TRIM(AW$6),FIND("~",SUBSTITUTE(AW$6," ","~",LEN(TRIM(AW$6))-LEN(SUBSTITUTE(TRIM(AW$6)," ",""))))-1)&amp;" Total",$B$6:$BB$373,ROW($A329)-5,FALSE))</f>
        <v>0</v>
      </c>
      <c r="AX329" s="10">
        <f ca="1">IF(AX$5&lt;&gt;"",HLOOKUP(AX$5,Functionalization!$G$6:$R$373,ROW($A329)-5,FALSE),IFERROR(INDEX(AX$337:AX$373,MATCH($F329,$B$337:$B$373,0))/VLOOKUP($F329,$B$337:$BB$373,MATCH(LEFT(TRIM(AX$6),FIND("~",SUBSTITUTE(AX$6,"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329))*HLOOKUP(LEFT(TRIM(AX$6),FIND("~",SUBSTITUTE(AX$6," ","~",LEN(TRIM(AX$6))-LEN(SUBSTITUTE(TRIM(AX$6)," ",""))))-1)&amp;" Total",$B$6:$BB$373,ROW($A329)-5,FALSE))</f>
        <v>0</v>
      </c>
      <c r="AY329" s="10">
        <f ca="1">IF(AY$5&lt;&gt;"",HLOOKUP(AY$5,Functionalization!$G$6:$R$373,ROW($A329)-5,FALSE),IFERROR(INDEX(AY$337:AY$373,MATCH($F329,$B$337:$B$373,0))/VLOOKUP($F329,$B$337:$BB$373,MATCH(LEFT(TRIM(AY$6),FIND("~",SUBSTITUTE(AY$6,"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329))*HLOOKUP(LEFT(TRIM(AY$6),FIND("~",SUBSTITUTE(AY$6," ","~",LEN(TRIM(AY$6))-LEN(SUBSTITUTE(TRIM(AY$6)," ",""))))-1)&amp;" Total",$B$6:$BB$373,ROW($A329)-5,FALSE))</f>
        <v>0</v>
      </c>
      <c r="AZ329" s="10">
        <f ca="1">IF(AZ$5&lt;&gt;"",HLOOKUP(AZ$5,Functionalization!$G$6:$R$373,ROW($A329)-5,FALSE),IFERROR(INDEX(AZ$337:AZ$373,MATCH($F329,$B$337:$B$373,0))/VLOOKUP($F329,$B$337:$BB$373,MATCH(LEFT(TRIM(AZ$6),FIND("~",SUBSTITUTE(AZ$6,"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329))*HLOOKUP(LEFT(TRIM(AZ$6),FIND("~",SUBSTITUTE(AZ$6," ","~",LEN(TRIM(AZ$6))-LEN(SUBSTITUTE(TRIM(AZ$6)," ",""))))-1)&amp;" Total",$B$6:$BB$373,ROW($A329)-5,FALSE))</f>
        <v>0</v>
      </c>
      <c r="BA329" s="10">
        <f ca="1">IF(BA$5&lt;&gt;"",HLOOKUP(BA$5,Functionalization!$G$6:$R$373,ROW($A329)-5,FALSE),IFERROR(INDEX(BA$337:BA$373,MATCH($F329,$B$337:$B$373,0))/VLOOKUP($F329,$B$337:$BB$373,MATCH(LEFT(TRIM(BA$6),FIND("~",SUBSTITUTE(BA$6,"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329))*HLOOKUP(LEFT(TRIM(BA$6),FIND("~",SUBSTITUTE(BA$6," ","~",LEN(TRIM(BA$6))-LEN(SUBSTITUTE(TRIM(BA$6)," ",""))))-1)&amp;" Total",$B$6:$BB$373,ROW($A329)-5,FALSE))</f>
        <v>0</v>
      </c>
      <c r="BB329" s="10">
        <f ca="1">IF(BB$5&lt;&gt;"",HLOOKUP(BB$5,Functionalization!$G$6:$R$373,ROW($A329)-5,FALSE),IFERROR(INDEX(BB$337:BB$373,MATCH($F329,$B$337:$B$373,0))/VLOOKUP($F329,$B$337:$BB$373,MATCH(LEFT(TRIM(BB$6),FIND("~",SUBSTITUTE(BB$6,"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329))*HLOOKUP(LEFT(TRIM(BB$6),FIND("~",SUBSTITUTE(BB$6," ","~",LEN(TRIM(BB$6))-LEN(SUBSTITUTE(TRIM(BB$6)," ",""))))-1)&amp;" Total",$B$6:$BB$373,ROW($A329)-5,FALSE))</f>
        <v>0</v>
      </c>
      <c r="BD329">
        <f ca="1">IFERROR(IF(SUMIF($G$6:$BB$6,BD$6&amp;" Total",$G329:$BB329)-(SUMIF($G$6:$BB$6,BD$6&amp;" "&amp;'Input-Func_Class'!$D$22,$G329:$BB329)+IFERROR(SUMIF($G$6:$BB$6,BD$6&amp;" "&amp;'Input-Func_Class'!$E$22,$G329:$BB329),SUMIF($G$6:$BB$6,BD$6&amp;" "&amp;'Input-Func_Class'!$B$24,$G329:$BB329))+SUMIF($G$6:$BB$6,BD$6&amp;" "&amp;'Input-Func_Class'!$F$22,$G329:$BB329))&lt;Check_Limit,0,1),1)</f>
        <v>0</v>
      </c>
      <c r="BE329">
        <f ca="1">IFERROR(IF(SUMIF($G$6:$BB$6,BE$6&amp;" Total",$G329:$BB329)-(SUMIF($G$6:$BB$6,BE$6&amp;" "&amp;'Input-Func_Class'!$D$22,$G329:$BB329)+IFERROR(SUMIF($G$6:$BB$6,BE$6&amp;" "&amp;'Input-Func_Class'!$E$22,$G329:$BB329),SUMIF($G$6:$BB$6,BE$6&amp;" "&amp;'Input-Func_Class'!$B$24,$G329:$BB329))+SUMIF($G$6:$BB$6,BE$6&amp;" "&amp;'Input-Func_Class'!$F$22,$G329:$BB329))&lt;Check_Limit,0,1),1)</f>
        <v>0</v>
      </c>
      <c r="BF329">
        <f ca="1">IFERROR(IF(SUMIF($G$6:$BB$6,BF$6&amp;" Total",$G329:$BB329)-(SUMIF($G$6:$BB$6,BF$6&amp;" "&amp;'Input-Func_Class'!$D$22,$G329:$BB329)+IFERROR(SUMIF($G$6:$BB$6,BF$6&amp;" "&amp;'Input-Func_Class'!$E$22,$G329:$BB329),SUMIF($G$6:$BB$6,BF$6&amp;" "&amp;'Input-Func_Class'!$B$24,$G329:$BB329))+SUMIF($G$6:$BB$6,BF$6&amp;" "&amp;'Input-Func_Class'!$F$22,$G329:$BB329))&lt;Check_Limit,0,1),1)</f>
        <v>0</v>
      </c>
      <c r="BG329">
        <f ca="1">IFERROR(IF(SUMIF($G$6:$BB$6,BG$6&amp;" Total",$G329:$BB329)-(SUMIF($G$6:$BB$6,BG$6&amp;" "&amp;'Input-Func_Class'!$D$22,$G329:$BB329)+IFERROR(SUMIF($G$6:$BB$6,BG$6&amp;" "&amp;'Input-Func_Class'!$E$22,$G329:$BB329),SUMIF($G$6:$BB$6,BG$6&amp;" "&amp;'Input-Func_Class'!$B$24,$G329:$BB329))+SUMIF($G$6:$BB$6,BG$6&amp;" "&amp;'Input-Func_Class'!$F$22,$G329:$BB329))&lt;Check_Limit,0,1),1)</f>
        <v>0</v>
      </c>
      <c r="BH329">
        <f ca="1">IFERROR(IF(SUMIF($G$6:$BB$6,BH$6&amp;" Total",$G329:$BB329)-(SUMIF($G$6:$BB$6,BH$6&amp;" "&amp;'Input-Func_Class'!$D$22,$G329:$BB329)+IFERROR(SUMIF($G$6:$BB$6,BH$6&amp;" "&amp;'Input-Func_Class'!$E$22,$G329:$BB329),SUMIF($G$6:$BB$6,BH$6&amp;" "&amp;'Input-Func_Class'!$B$24,$G329:$BB329))+SUMIF($G$6:$BB$6,BH$6&amp;" "&amp;'Input-Func_Class'!$F$22,$G329:$BB329))&lt;Check_Limit,0,1),1)</f>
        <v>0</v>
      </c>
      <c r="BI329">
        <f ca="1">IFERROR(IF(SUMIF($G$6:$BB$6,BI$6&amp;" Total",$G329:$BB329)-(SUMIF($G$6:$BB$6,BI$6&amp;" "&amp;'Input-Func_Class'!$D$22,$G329:$BB329)+IFERROR(SUMIF($G$6:$BB$6,BI$6&amp;" "&amp;'Input-Func_Class'!$E$22,$G329:$BB329),SUMIF($G$6:$BB$6,BI$6&amp;" "&amp;'Input-Func_Class'!$B$24,$G329:$BB329))+SUMIF($G$6:$BB$6,BI$6&amp;" "&amp;'Input-Func_Class'!$F$22,$G329:$BB329))&lt;Check_Limit,0,1),1)</f>
        <v>0</v>
      </c>
      <c r="BJ329">
        <f ca="1">IFERROR(IF(SUMIF($G$6:$BB$6,BJ$6&amp;" Total",$G329:$BB329)-(SUMIF($G$6:$BB$6,BJ$6&amp;" "&amp;'Input-Func_Class'!$D$22,$G329:$BB329)+IFERROR(SUMIF($G$6:$BB$6,BJ$6&amp;" "&amp;'Input-Func_Class'!$E$22,$G329:$BB329),SUMIF($G$6:$BB$6,BJ$6&amp;" "&amp;'Input-Func_Class'!$B$24,$G329:$BB329))+SUMIF($G$6:$BB$6,BJ$6&amp;" "&amp;'Input-Func_Class'!$F$22,$G329:$BB329))&lt;Check_Limit,0,1),1)</f>
        <v>0</v>
      </c>
      <c r="BK329">
        <f ca="1">IFERROR(IF(SUMIF($G$6:$BB$6,BK$6&amp;" Total",$G329:$BB329)-(SUMIF($G$6:$BB$6,BK$6&amp;" "&amp;'Input-Func_Class'!$D$22,$G329:$BB329)+IFERROR(SUMIF($G$6:$BB$6,BK$6&amp;" "&amp;'Input-Func_Class'!$E$22,$G329:$BB329),SUMIF($G$6:$BB$6,BK$6&amp;" "&amp;'Input-Func_Class'!$B$24,$G329:$BB329))+SUMIF($G$6:$BB$6,BK$6&amp;" "&amp;'Input-Func_Class'!$F$22,$G329:$BB329))&lt;Check_Limit,0,1),1)</f>
        <v>0</v>
      </c>
      <c r="BL329">
        <f ca="1">IFERROR(IF(SUMIF($G$6:$BB$6,BL$6&amp;" Total",$G329:$BB329)-(SUMIF($G$6:$BB$6,BL$6&amp;" "&amp;'Input-Func_Class'!$D$22,$G329:$BB329)+IFERROR(SUMIF($G$6:$BB$6,BL$6&amp;" "&amp;'Input-Func_Class'!$E$22,$G329:$BB329),SUMIF($G$6:$BB$6,BL$6&amp;" "&amp;'Input-Func_Class'!$B$24,$G329:$BB329))+SUMIF($G$6:$BB$6,BL$6&amp;" "&amp;'Input-Func_Class'!$F$22,$G329:$BB329))&lt;Check_Limit,0,1),1)</f>
        <v>0</v>
      </c>
      <c r="BM329">
        <f ca="1">IFERROR(IF(SUMIF($G$6:$BB$6,BM$6&amp;" Total",$G329:$BB329)-(SUMIF($G$6:$BB$6,BM$6&amp;" "&amp;'Input-Func_Class'!$D$22,$G329:$BB329)+IFERROR(SUMIF($G$6:$BB$6,BM$6&amp;" "&amp;'Input-Func_Class'!$E$22,$G329:$BB329),SUMIF($G$6:$BB$6,BM$6&amp;" "&amp;'Input-Func_Class'!$B$24,$G329:$BB329))+SUMIF($G$6:$BB$6,BM$6&amp;" "&amp;'Input-Func_Class'!$F$22,$G329:$BB329))&lt;Check_Limit,0,1),1)</f>
        <v>0</v>
      </c>
      <c r="BN329">
        <f ca="1">IFERROR(IF(SUMIF($G$6:$BB$6,BN$6&amp;" Total",$G329:$BB329)-(SUMIF($G$6:$BB$6,BN$6&amp;" "&amp;'Input-Func_Class'!$D$22,$G329:$BB329)+IFERROR(SUMIF($G$6:$BB$6,BN$6&amp;" "&amp;'Input-Func_Class'!$E$22,$G329:$BB329),SUMIF($G$6:$BB$6,BN$6&amp;" "&amp;'Input-Func_Class'!$B$24,$G329:$BB329))+SUMIF($G$6:$BB$6,BN$6&amp;" "&amp;'Input-Func_Class'!$F$22,$G329:$BB329))&lt;Check_Limit,0,1),1)</f>
        <v>0</v>
      </c>
      <c r="BO329">
        <f ca="1">IFERROR(IF(SUMIF($G$6:$BB$6,BO$6&amp;" Total",$G329:$BB329)-(SUMIF($G$6:$BB$6,BO$6&amp;" "&amp;'Input-Func_Class'!$D$22,$G329:$BB329)+IFERROR(SUMIF($G$6:$BB$6,BO$6&amp;" "&amp;'Input-Func_Class'!$E$22,$G329:$BB329),SUMIF($G$6:$BB$6,BO$6&amp;" "&amp;'Input-Func_Class'!$B$24,$G329:$BB329))+SUMIF($G$6:$BB$6,BO$6&amp;" "&amp;'Input-Func_Class'!$F$22,$G329:$BB329))&lt;Check_Limit,0,1),1)</f>
        <v>0</v>
      </c>
    </row>
    <row r="330" spans="1:67">
      <c r="A330" s="31">
        <f>IF(ISBLANK('Input-Accounts'!A330),"",'Input-Accounts'!A330)</f>
        <v>293</v>
      </c>
      <c r="B330" s="6" t="str">
        <f>IF(ISBLANK('Input-Accounts'!B330),"",'Input-Accounts'!B330)</f>
        <v>Gross-up State Utility Tax</v>
      </c>
      <c r="C330" s="31" t="str">
        <f>IF(ISBLANK('Input-Accounts'!C330),"",'Input-Accounts'!C330)</f>
        <v/>
      </c>
      <c r="D330" s="10">
        <f>Functionalization!$D330</f>
        <v>1182146.5381490425</v>
      </c>
      <c r="E330" s="10">
        <f t="shared" ca="1" si="81"/>
        <v>0</v>
      </c>
      <c r="F330" s="3" t="str">
        <f>IF($D330=0,"-",IF('Input-Accounts'!$E330&lt;&gt;0,'Input-Accounts'!$E330,'Input-Accounts'!$G330))</f>
        <v>INT_RATEBASE</v>
      </c>
      <c r="G330" s="10">
        <f ca="1">IF(G$5&lt;&gt;"",HLOOKUP(G$5,Functionalization!$G$6:$R$373,ROW($A330)-5,FALSE),IFERROR(INDEX(G$337:G$373,MATCH($F330,$B$337:$B$373,0))/VLOOKUP($F330,$B$337:$BB$373,MATCH(LEFT(TRIM(G$6),FIND("~",SUBSTITUTE(G$6,"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330))*HLOOKUP(LEFT(TRIM(G$6),FIND("~",SUBSTITUTE(G$6," ","~",LEN(TRIM(G$6))-LEN(SUBSTITUTE(TRIM(G$6)," ",""))))-1)&amp;" Total",$B$6:$BB$373,ROW($A330)-5,FALSE))</f>
        <v>843623.07363328722</v>
      </c>
      <c r="H330" s="10">
        <f ca="1">IF(H$5&lt;&gt;"",HLOOKUP(H$5,Functionalization!$G$6:$R$373,ROW($A330)-5,FALSE),IFERROR(INDEX(H$337:H$373,MATCH($F330,$B$337:$B$373,0))/VLOOKUP($F330,$B$337:$BB$373,MATCH(LEFT(TRIM(H$6),FIND("~",SUBSTITUTE(H$6,"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330))*HLOOKUP(LEFT(TRIM(H$6),FIND("~",SUBSTITUTE(H$6," ","~",LEN(TRIM(H$6))-LEN(SUBSTITUTE(TRIM(H$6)," ",""))))-1)&amp;" Total",$B$6:$BB$373,ROW($A330)-5,FALSE))</f>
        <v>647935.61745553941</v>
      </c>
      <c r="I330" s="10">
        <f ca="1">IF(I$5&lt;&gt;"",HLOOKUP(I$5,Functionalization!$G$6:$R$373,ROW($A330)-5,FALSE),IFERROR(INDEX(I$337:I$373,MATCH($F330,$B$337:$B$373,0))/VLOOKUP($F330,$B$337:$BB$373,MATCH(LEFT(TRIM(I$6),FIND("~",SUBSTITUTE(I$6,"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330))*HLOOKUP(LEFT(TRIM(I$6),FIND("~",SUBSTITUTE(I$6," ","~",LEN(TRIM(I$6))-LEN(SUBSTITUTE(TRIM(I$6)," ",""))))-1)&amp;" Total",$B$6:$BB$373,ROW($A330)-5,FALSE))</f>
        <v>0</v>
      </c>
      <c r="J330" s="10">
        <f ca="1">IF(J$5&lt;&gt;"",HLOOKUP(J$5,Functionalization!$G$6:$R$373,ROW($A330)-5,FALSE),IFERROR(INDEX(J$337:J$373,MATCH($F330,$B$337:$B$373,0))/VLOOKUP($F330,$B$337:$BB$373,MATCH(LEFT(TRIM(J$6),FIND("~",SUBSTITUTE(J$6,"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330))*HLOOKUP(LEFT(TRIM(J$6),FIND("~",SUBSTITUTE(J$6," ","~",LEN(TRIM(J$6))-LEN(SUBSTITUTE(TRIM(J$6)," ",""))))-1)&amp;" Total",$B$6:$BB$373,ROW($A330)-5,FALSE))</f>
        <v>195687.45617774816</v>
      </c>
      <c r="K330" s="10">
        <f ca="1">IF(K$5&lt;&gt;"",HLOOKUP(K$5,Functionalization!$G$6:$R$373,ROW($A330)-5,FALSE),IFERROR(INDEX(K$337:K$373,MATCH($F330,$B$337:$B$373,0))/VLOOKUP($F330,$B$337:$BB$373,MATCH(LEFT(TRIM(K$6),FIND("~",SUBSTITUTE(K$6,"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330))*HLOOKUP(LEFT(TRIM(K$6),FIND("~",SUBSTITUTE(K$6," ","~",LEN(TRIM(K$6))-LEN(SUBSTITUTE(TRIM(K$6)," ",""))))-1)&amp;" Total",$B$6:$BB$373,ROW($A330)-5,FALSE))</f>
        <v>338523.46451575472</v>
      </c>
      <c r="L330" s="10">
        <f ca="1">IF(L$5&lt;&gt;"",HLOOKUP(L$5,Functionalization!$G$6:$R$373,ROW($A330)-5,FALSE),IFERROR(INDEX(L$337:L$373,MATCH($F330,$B$337:$B$373,0))/VLOOKUP($F330,$B$337:$BB$373,MATCH(LEFT(TRIM(L$6),FIND("~",SUBSTITUTE(L$6,"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330))*HLOOKUP(LEFT(TRIM(L$6),FIND("~",SUBSTITUTE(L$6," ","~",LEN(TRIM(L$6))-LEN(SUBSTITUTE(TRIM(L$6)," ",""))))-1)&amp;" Total",$B$6:$BB$373,ROW($A330)-5,FALSE))</f>
        <v>0</v>
      </c>
      <c r="M330" s="10">
        <f ca="1">IF(M$5&lt;&gt;"",HLOOKUP(M$5,Functionalization!$G$6:$R$373,ROW($A330)-5,FALSE),IFERROR(INDEX(M$337:M$373,MATCH($F330,$B$337:$B$373,0))/VLOOKUP($F330,$B$337:$BB$373,MATCH(LEFT(TRIM(M$6),FIND("~",SUBSTITUTE(M$6,"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330))*HLOOKUP(LEFT(TRIM(M$6),FIND("~",SUBSTITUTE(M$6," ","~",LEN(TRIM(M$6))-LEN(SUBSTITUTE(TRIM(M$6)," ",""))))-1)&amp;" Total",$B$6:$BB$373,ROW($A330)-5,FALSE))</f>
        <v>0</v>
      </c>
      <c r="N330" s="10">
        <f ca="1">IF(N$5&lt;&gt;"",HLOOKUP(N$5,Functionalization!$G$6:$R$373,ROW($A330)-5,FALSE),IFERROR(INDEX(N$337:N$373,MATCH($F330,$B$337:$B$373,0))/VLOOKUP($F330,$B$337:$BB$373,MATCH(LEFT(TRIM(N$6),FIND("~",SUBSTITUTE(N$6,"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330))*HLOOKUP(LEFT(TRIM(N$6),FIND("~",SUBSTITUTE(N$6," ","~",LEN(TRIM(N$6))-LEN(SUBSTITUTE(TRIM(N$6)," ",""))))-1)&amp;" Total",$B$6:$BB$373,ROW($A330)-5,FALSE))</f>
        <v>338523.46451575472</v>
      </c>
      <c r="O330" s="10">
        <f ca="1">IF(O$5&lt;&gt;"",HLOOKUP(O$5,Functionalization!$G$6:$R$373,ROW($A330)-5,FALSE),IFERROR(INDEX(O$337:O$373,MATCH($F330,$B$337:$B$373,0))/VLOOKUP($F330,$B$337:$BB$373,MATCH(LEFT(TRIM(O$6),FIND("~",SUBSTITUTE(O$6,"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330))*HLOOKUP(LEFT(TRIM(O$6),FIND("~",SUBSTITUTE(O$6," ","~",LEN(TRIM(O$6))-LEN(SUBSTITUTE(TRIM(O$6)," ",""))))-1)&amp;" Total",$B$6:$BB$373,ROW($A330)-5,FALSE))</f>
        <v>0</v>
      </c>
      <c r="P330" s="10">
        <f ca="1">IF(P$5&lt;&gt;"",HLOOKUP(P$5,Functionalization!$G$6:$R$373,ROW($A330)-5,FALSE),IFERROR(INDEX(P$337:P$373,MATCH($F330,$B$337:$B$373,0))/VLOOKUP($F330,$B$337:$BB$373,MATCH(LEFT(TRIM(P$6),FIND("~",SUBSTITUTE(P$6,"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330))*HLOOKUP(LEFT(TRIM(P$6),FIND("~",SUBSTITUTE(P$6," ","~",LEN(TRIM(P$6))-LEN(SUBSTITUTE(TRIM(P$6)," ",""))))-1)&amp;" Total",$B$6:$BB$373,ROW($A330)-5,FALSE))</f>
        <v>0</v>
      </c>
      <c r="Q330" s="10">
        <f ca="1">IF(Q$5&lt;&gt;"",HLOOKUP(Q$5,Functionalization!$G$6:$R$373,ROW($A330)-5,FALSE),IFERROR(INDEX(Q$337:Q$373,MATCH($F330,$B$337:$B$373,0))/VLOOKUP($F330,$B$337:$BB$373,MATCH(LEFT(TRIM(Q$6),FIND("~",SUBSTITUTE(Q$6,"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330))*HLOOKUP(LEFT(TRIM(Q$6),FIND("~",SUBSTITUTE(Q$6," ","~",LEN(TRIM(Q$6))-LEN(SUBSTITUTE(TRIM(Q$6)," ",""))))-1)&amp;" Total",$B$6:$BB$373,ROW($A330)-5,FALSE))</f>
        <v>0</v>
      </c>
      <c r="R330" s="10">
        <f ca="1">IF(R$5&lt;&gt;"",HLOOKUP(R$5,Functionalization!$G$6:$R$373,ROW($A330)-5,FALSE),IFERROR(INDEX(R$337:R$373,MATCH($F330,$B$337:$B$373,0))/VLOOKUP($F330,$B$337:$BB$373,MATCH(LEFT(TRIM(R$6),FIND("~",SUBSTITUTE(R$6,"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330))*HLOOKUP(LEFT(TRIM(R$6),FIND("~",SUBSTITUTE(R$6," ","~",LEN(TRIM(R$6))-LEN(SUBSTITUTE(TRIM(R$6)," ",""))))-1)&amp;" Total",$B$6:$BB$373,ROW($A330)-5,FALSE))</f>
        <v>0</v>
      </c>
      <c r="S330" s="10">
        <f ca="1">IF(S$5&lt;&gt;"",HLOOKUP(S$5,Functionalization!$G$6:$R$373,ROW($A330)-5,FALSE),IFERROR(INDEX(S$337:S$373,MATCH($F330,$B$337:$B$373,0))/VLOOKUP($F330,$B$337:$BB$373,MATCH(LEFT(TRIM(S$6),FIND("~",SUBSTITUTE(S$6,"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330))*HLOOKUP(LEFT(TRIM(S$6),FIND("~",SUBSTITUTE(S$6," ","~",LEN(TRIM(S$6))-LEN(SUBSTITUTE(TRIM(S$6)," ",""))))-1)&amp;" Total",$B$6:$BB$373,ROW($A330)-5,FALSE))</f>
        <v>0</v>
      </c>
      <c r="T330" s="10">
        <f ca="1">IF(T$5&lt;&gt;"",HLOOKUP(T$5,Functionalization!$G$6:$R$373,ROW($A330)-5,FALSE),IFERROR(INDEX(T$337:T$373,MATCH($F330,$B$337:$B$373,0))/VLOOKUP($F330,$B$337:$BB$373,MATCH(LEFT(TRIM(T$6),FIND("~",SUBSTITUTE(T$6,"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330))*HLOOKUP(LEFT(TRIM(T$6),FIND("~",SUBSTITUTE(T$6," ","~",LEN(TRIM(T$6))-LEN(SUBSTITUTE(TRIM(T$6)," ",""))))-1)&amp;" Total",$B$6:$BB$373,ROW($A330)-5,FALSE))</f>
        <v>0</v>
      </c>
      <c r="U330" s="10">
        <f ca="1">IF(U$5&lt;&gt;"",HLOOKUP(U$5,Functionalization!$G$6:$R$373,ROW($A330)-5,FALSE),IFERROR(INDEX(U$337:U$373,MATCH($F330,$B$337:$B$373,0))/VLOOKUP($F330,$B$337:$BB$373,MATCH(LEFT(TRIM(U$6),FIND("~",SUBSTITUTE(U$6,"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330))*HLOOKUP(LEFT(TRIM(U$6),FIND("~",SUBSTITUTE(U$6," ","~",LEN(TRIM(U$6))-LEN(SUBSTITUTE(TRIM(U$6)," ",""))))-1)&amp;" Total",$B$6:$BB$373,ROW($A330)-5,FALSE))</f>
        <v>0</v>
      </c>
      <c r="V330" s="10">
        <f ca="1">IF(V$5&lt;&gt;"",HLOOKUP(V$5,Functionalization!$G$6:$R$373,ROW($A330)-5,FALSE),IFERROR(INDEX(V$337:V$373,MATCH($F330,$B$337:$B$373,0))/VLOOKUP($F330,$B$337:$BB$373,MATCH(LEFT(TRIM(V$6),FIND("~",SUBSTITUTE(V$6,"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330))*HLOOKUP(LEFT(TRIM(V$6),FIND("~",SUBSTITUTE(V$6," ","~",LEN(TRIM(V$6))-LEN(SUBSTITUTE(TRIM(V$6)," ",""))))-1)&amp;" Total",$B$6:$BB$373,ROW($A330)-5,FALSE))</f>
        <v>0</v>
      </c>
      <c r="W330" s="10">
        <f ca="1">IF(W$5&lt;&gt;"",HLOOKUP(W$5,Functionalization!$G$6:$R$373,ROW($A330)-5,FALSE),IFERROR(INDEX(W$337:W$373,MATCH($F330,$B$337:$B$373,0))/VLOOKUP($F330,$B$337:$BB$373,MATCH(LEFT(TRIM(W$6),FIND("~",SUBSTITUTE(W$6,"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330))*HLOOKUP(LEFT(TRIM(W$6),FIND("~",SUBSTITUTE(W$6," ","~",LEN(TRIM(W$6))-LEN(SUBSTITUTE(TRIM(W$6)," ",""))))-1)&amp;" Total",$B$6:$BB$373,ROW($A330)-5,FALSE))</f>
        <v>0</v>
      </c>
      <c r="X330" s="10">
        <f ca="1">IF(X$5&lt;&gt;"",HLOOKUP(X$5,Functionalization!$G$6:$R$373,ROW($A330)-5,FALSE),IFERROR(INDEX(X$337:X$373,MATCH($F330,$B$337:$B$373,0))/VLOOKUP($F330,$B$337:$BB$373,MATCH(LEFT(TRIM(X$6),FIND("~",SUBSTITUTE(X$6,"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330))*HLOOKUP(LEFT(TRIM(X$6),FIND("~",SUBSTITUTE(X$6," ","~",LEN(TRIM(X$6))-LEN(SUBSTITUTE(TRIM(X$6)," ",""))))-1)&amp;" Total",$B$6:$BB$373,ROW($A330)-5,FALSE))</f>
        <v>0</v>
      </c>
      <c r="Y330" s="10">
        <f ca="1">IF(Y$5&lt;&gt;"",HLOOKUP(Y$5,Functionalization!$G$6:$R$373,ROW($A330)-5,FALSE),IFERROR(INDEX(Y$337:Y$373,MATCH($F330,$B$337:$B$373,0))/VLOOKUP($F330,$B$337:$BB$373,MATCH(LEFT(TRIM(Y$6),FIND("~",SUBSTITUTE(Y$6,"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330))*HLOOKUP(LEFT(TRIM(Y$6),FIND("~",SUBSTITUTE(Y$6," ","~",LEN(TRIM(Y$6))-LEN(SUBSTITUTE(TRIM(Y$6)," ",""))))-1)&amp;" Total",$B$6:$BB$373,ROW($A330)-5,FALSE))</f>
        <v>0</v>
      </c>
      <c r="Z330" s="10">
        <f ca="1">IF(Z$5&lt;&gt;"",HLOOKUP(Z$5,Functionalization!$G$6:$R$373,ROW($A330)-5,FALSE),IFERROR(INDEX(Z$337:Z$373,MATCH($F330,$B$337:$B$373,0))/VLOOKUP($F330,$B$337:$BB$373,MATCH(LEFT(TRIM(Z$6),FIND("~",SUBSTITUTE(Z$6,"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330))*HLOOKUP(LEFT(TRIM(Z$6),FIND("~",SUBSTITUTE(Z$6," ","~",LEN(TRIM(Z$6))-LEN(SUBSTITUTE(TRIM(Z$6)," ",""))))-1)&amp;" Total",$B$6:$BB$373,ROW($A330)-5,FALSE))</f>
        <v>0</v>
      </c>
      <c r="AA330" s="10">
        <f ca="1">IF(AA$5&lt;&gt;"",HLOOKUP(AA$5,Functionalization!$G$6:$R$373,ROW($A330)-5,FALSE),IFERROR(INDEX(AA$337:AA$373,MATCH($F330,$B$337:$B$373,0))/VLOOKUP($F330,$B$337:$BB$373,MATCH(LEFT(TRIM(AA$6),FIND("~",SUBSTITUTE(AA$6,"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330))*HLOOKUP(LEFT(TRIM(AA$6),FIND("~",SUBSTITUTE(AA$6," ","~",LEN(TRIM(AA$6))-LEN(SUBSTITUTE(TRIM(AA$6)," ",""))))-1)&amp;" Total",$B$6:$BB$373,ROW($A330)-5,FALSE))</f>
        <v>0</v>
      </c>
      <c r="AB330" s="10">
        <f ca="1">IF(AB$5&lt;&gt;"",HLOOKUP(AB$5,Functionalization!$G$6:$R$373,ROW($A330)-5,FALSE),IFERROR(INDEX(AB$337:AB$373,MATCH($F330,$B$337:$B$373,0))/VLOOKUP($F330,$B$337:$BB$373,MATCH(LEFT(TRIM(AB$6),FIND("~",SUBSTITUTE(AB$6,"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330))*HLOOKUP(LEFT(TRIM(AB$6),FIND("~",SUBSTITUTE(AB$6," ","~",LEN(TRIM(AB$6))-LEN(SUBSTITUTE(TRIM(AB$6)," ",""))))-1)&amp;" Total",$B$6:$BB$373,ROW($A330)-5,FALSE))</f>
        <v>0</v>
      </c>
      <c r="AC330" s="10">
        <f ca="1">IF(AC$5&lt;&gt;"",HLOOKUP(AC$5,Functionalization!$G$6:$R$373,ROW($A330)-5,FALSE),IFERROR(INDEX(AC$337:AC$373,MATCH($F330,$B$337:$B$373,0))/VLOOKUP($F330,$B$337:$BB$373,MATCH(LEFT(TRIM(AC$6),FIND("~",SUBSTITUTE(AC$6,"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330))*HLOOKUP(LEFT(TRIM(AC$6),FIND("~",SUBSTITUTE(AC$6," ","~",LEN(TRIM(AC$6))-LEN(SUBSTITUTE(TRIM(AC$6)," ",""))))-1)&amp;" Total",$B$6:$BB$373,ROW($A330)-5,FALSE))</f>
        <v>0</v>
      </c>
      <c r="AD330" s="10">
        <f ca="1">IF(AD$5&lt;&gt;"",HLOOKUP(AD$5,Functionalization!$G$6:$R$373,ROW($A330)-5,FALSE),IFERROR(INDEX(AD$337:AD$373,MATCH($F330,$B$337:$B$373,0))/VLOOKUP($F330,$B$337:$BB$373,MATCH(LEFT(TRIM(AD$6),FIND("~",SUBSTITUTE(AD$6,"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330))*HLOOKUP(LEFT(TRIM(AD$6),FIND("~",SUBSTITUTE(AD$6," ","~",LEN(TRIM(AD$6))-LEN(SUBSTITUTE(TRIM(AD$6)," ",""))))-1)&amp;" Total",$B$6:$BB$373,ROW($A330)-5,FALSE))</f>
        <v>0</v>
      </c>
      <c r="AE330" s="10">
        <f ca="1">IF(AE$5&lt;&gt;"",HLOOKUP(AE$5,Functionalization!$G$6:$R$373,ROW($A330)-5,FALSE),IFERROR(INDEX(AE$337:AE$373,MATCH($F330,$B$337:$B$373,0))/VLOOKUP($F330,$B$337:$BB$373,MATCH(LEFT(TRIM(AE$6),FIND("~",SUBSTITUTE(AE$6,"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330))*HLOOKUP(LEFT(TRIM(AE$6),FIND("~",SUBSTITUTE(AE$6," ","~",LEN(TRIM(AE$6))-LEN(SUBSTITUTE(TRIM(AE$6)," ",""))))-1)&amp;" Total",$B$6:$BB$373,ROW($A330)-5,FALSE))</f>
        <v>0</v>
      </c>
      <c r="AF330" s="10">
        <f ca="1">IF(AF$5&lt;&gt;"",HLOOKUP(AF$5,Functionalization!$G$6:$R$373,ROW($A330)-5,FALSE),IFERROR(INDEX(AF$337:AF$373,MATCH($F330,$B$337:$B$373,0))/VLOOKUP($F330,$B$337:$BB$373,MATCH(LEFT(TRIM(AF$6),FIND("~",SUBSTITUTE(AF$6,"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330))*HLOOKUP(LEFT(TRIM(AF$6),FIND("~",SUBSTITUTE(AF$6," ","~",LEN(TRIM(AF$6))-LEN(SUBSTITUTE(TRIM(AF$6)," ",""))))-1)&amp;" Total",$B$6:$BB$373,ROW($A330)-5,FALSE))</f>
        <v>0</v>
      </c>
      <c r="AG330" s="10">
        <f ca="1">IF(AG$5&lt;&gt;"",HLOOKUP(AG$5,Functionalization!$G$6:$R$373,ROW($A330)-5,FALSE),IFERROR(INDEX(AG$337:AG$373,MATCH($F330,$B$337:$B$373,0))/VLOOKUP($F330,$B$337:$BB$373,MATCH(LEFT(TRIM(AG$6),FIND("~",SUBSTITUTE(AG$6,"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330))*HLOOKUP(LEFT(TRIM(AG$6),FIND("~",SUBSTITUTE(AG$6," ","~",LEN(TRIM(AG$6))-LEN(SUBSTITUTE(TRIM(AG$6)," ",""))))-1)&amp;" Total",$B$6:$BB$373,ROW($A330)-5,FALSE))</f>
        <v>0</v>
      </c>
      <c r="AH330" s="10">
        <f ca="1">IF(AH$5&lt;&gt;"",HLOOKUP(AH$5,Functionalization!$G$6:$R$373,ROW($A330)-5,FALSE),IFERROR(INDEX(AH$337:AH$373,MATCH($F330,$B$337:$B$373,0))/VLOOKUP($F330,$B$337:$BB$373,MATCH(LEFT(TRIM(AH$6),FIND("~",SUBSTITUTE(AH$6,"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330))*HLOOKUP(LEFT(TRIM(AH$6),FIND("~",SUBSTITUTE(AH$6," ","~",LEN(TRIM(AH$6))-LEN(SUBSTITUTE(TRIM(AH$6)," ",""))))-1)&amp;" Total",$B$6:$BB$373,ROW($A330)-5,FALSE))</f>
        <v>0</v>
      </c>
      <c r="AI330" s="10">
        <f ca="1">IF(AI$5&lt;&gt;"",HLOOKUP(AI$5,Functionalization!$G$6:$R$373,ROW($A330)-5,FALSE),IFERROR(INDEX(AI$337:AI$373,MATCH($F330,$B$337:$B$373,0))/VLOOKUP($F330,$B$337:$BB$373,MATCH(LEFT(TRIM(AI$6),FIND("~",SUBSTITUTE(AI$6,"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330))*HLOOKUP(LEFT(TRIM(AI$6),FIND("~",SUBSTITUTE(AI$6," ","~",LEN(TRIM(AI$6))-LEN(SUBSTITUTE(TRIM(AI$6)," ",""))))-1)&amp;" Total",$B$6:$BB$373,ROW($A330)-5,FALSE))</f>
        <v>0</v>
      </c>
      <c r="AJ330" s="10">
        <f ca="1">IF(AJ$5&lt;&gt;"",HLOOKUP(AJ$5,Functionalization!$G$6:$R$373,ROW($A330)-5,FALSE),IFERROR(INDEX(AJ$337:AJ$373,MATCH($F330,$B$337:$B$373,0))/VLOOKUP($F330,$B$337:$BB$373,MATCH(LEFT(TRIM(AJ$6),FIND("~",SUBSTITUTE(AJ$6,"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330))*HLOOKUP(LEFT(TRIM(AJ$6),FIND("~",SUBSTITUTE(AJ$6," ","~",LEN(TRIM(AJ$6))-LEN(SUBSTITUTE(TRIM(AJ$6)," ",""))))-1)&amp;" Total",$B$6:$BB$373,ROW($A330)-5,FALSE))</f>
        <v>0</v>
      </c>
      <c r="AK330" s="10">
        <f ca="1">IF(AK$5&lt;&gt;"",HLOOKUP(AK$5,Functionalization!$G$6:$R$373,ROW($A330)-5,FALSE),IFERROR(INDEX(AK$337:AK$373,MATCH($F330,$B$337:$B$373,0))/VLOOKUP($F330,$B$337:$BB$373,MATCH(LEFT(TRIM(AK$6),FIND("~",SUBSTITUTE(AK$6,"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330))*HLOOKUP(LEFT(TRIM(AK$6),FIND("~",SUBSTITUTE(AK$6," ","~",LEN(TRIM(AK$6))-LEN(SUBSTITUTE(TRIM(AK$6)," ",""))))-1)&amp;" Total",$B$6:$BB$373,ROW($A330)-5,FALSE))</f>
        <v>0</v>
      </c>
      <c r="AL330" s="10">
        <f ca="1">IF(AL$5&lt;&gt;"",HLOOKUP(AL$5,Functionalization!$G$6:$R$373,ROW($A330)-5,FALSE),IFERROR(INDEX(AL$337:AL$373,MATCH($F330,$B$337:$B$373,0))/VLOOKUP($F330,$B$337:$BB$373,MATCH(LEFT(TRIM(AL$6),FIND("~",SUBSTITUTE(AL$6,"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330))*HLOOKUP(LEFT(TRIM(AL$6),FIND("~",SUBSTITUTE(AL$6," ","~",LEN(TRIM(AL$6))-LEN(SUBSTITUTE(TRIM(AL$6)," ",""))))-1)&amp;" Total",$B$6:$BB$373,ROW($A330)-5,FALSE))</f>
        <v>0</v>
      </c>
      <c r="AM330" s="10">
        <f ca="1">IF(AM$5&lt;&gt;"",HLOOKUP(AM$5,Functionalization!$G$6:$R$373,ROW($A330)-5,FALSE),IFERROR(INDEX(AM$337:AM$373,MATCH($F330,$B$337:$B$373,0))/VLOOKUP($F330,$B$337:$BB$373,MATCH(LEFT(TRIM(AM$6),FIND("~",SUBSTITUTE(AM$6,"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330))*HLOOKUP(LEFT(TRIM(AM$6),FIND("~",SUBSTITUTE(AM$6," ","~",LEN(TRIM(AM$6))-LEN(SUBSTITUTE(TRIM(AM$6)," ",""))))-1)&amp;" Total",$B$6:$BB$373,ROW($A330)-5,FALSE))</f>
        <v>0</v>
      </c>
      <c r="AN330" s="10">
        <f ca="1">IF(AN$5&lt;&gt;"",HLOOKUP(AN$5,Functionalization!$G$6:$R$373,ROW($A330)-5,FALSE),IFERROR(INDEX(AN$337:AN$373,MATCH($F330,$B$337:$B$373,0))/VLOOKUP($F330,$B$337:$BB$373,MATCH(LEFT(TRIM(AN$6),FIND("~",SUBSTITUTE(AN$6,"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330))*HLOOKUP(LEFT(TRIM(AN$6),FIND("~",SUBSTITUTE(AN$6," ","~",LEN(TRIM(AN$6))-LEN(SUBSTITUTE(TRIM(AN$6)," ",""))))-1)&amp;" Total",$B$6:$BB$373,ROW($A330)-5,FALSE))</f>
        <v>0</v>
      </c>
      <c r="AO330" s="10">
        <f ca="1">IF(AO$5&lt;&gt;"",HLOOKUP(AO$5,Functionalization!$G$6:$R$373,ROW($A330)-5,FALSE),IFERROR(INDEX(AO$337:AO$373,MATCH($F330,$B$337:$B$373,0))/VLOOKUP($F330,$B$337:$BB$373,MATCH(LEFT(TRIM(AO$6),FIND("~",SUBSTITUTE(AO$6,"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330))*HLOOKUP(LEFT(TRIM(AO$6),FIND("~",SUBSTITUTE(AO$6," ","~",LEN(TRIM(AO$6))-LEN(SUBSTITUTE(TRIM(AO$6)," ",""))))-1)&amp;" Total",$B$6:$BB$373,ROW($A330)-5,FALSE))</f>
        <v>0</v>
      </c>
      <c r="AP330" s="10">
        <f ca="1">IF(AP$5&lt;&gt;"",HLOOKUP(AP$5,Functionalization!$G$6:$R$373,ROW($A330)-5,FALSE),IFERROR(INDEX(AP$337:AP$373,MATCH($F330,$B$337:$B$373,0))/VLOOKUP($F330,$B$337:$BB$373,MATCH(LEFT(TRIM(AP$6),FIND("~",SUBSTITUTE(AP$6,"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330))*HLOOKUP(LEFT(TRIM(AP$6),FIND("~",SUBSTITUTE(AP$6," ","~",LEN(TRIM(AP$6))-LEN(SUBSTITUTE(TRIM(AP$6)," ",""))))-1)&amp;" Total",$B$6:$BB$373,ROW($A330)-5,FALSE))</f>
        <v>0</v>
      </c>
      <c r="AQ330" s="10">
        <f ca="1">IF(AQ$5&lt;&gt;"",HLOOKUP(AQ$5,Functionalization!$G$6:$R$373,ROW($A330)-5,FALSE),IFERROR(INDEX(AQ$337:AQ$373,MATCH($F330,$B$337:$B$373,0))/VLOOKUP($F330,$B$337:$BB$373,MATCH(LEFT(TRIM(AQ$6),FIND("~",SUBSTITUTE(AQ$6,"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330))*HLOOKUP(LEFT(TRIM(AQ$6),FIND("~",SUBSTITUTE(AQ$6," ","~",LEN(TRIM(AQ$6))-LEN(SUBSTITUTE(TRIM(AQ$6)," ",""))))-1)&amp;" Total",$B$6:$BB$373,ROW($A330)-5,FALSE))</f>
        <v>0</v>
      </c>
      <c r="AR330" s="10">
        <f ca="1">IF(AR$5&lt;&gt;"",HLOOKUP(AR$5,Functionalization!$G$6:$R$373,ROW($A330)-5,FALSE),IFERROR(INDEX(AR$337:AR$373,MATCH($F330,$B$337:$B$373,0))/VLOOKUP($F330,$B$337:$BB$373,MATCH(LEFT(TRIM(AR$6),FIND("~",SUBSTITUTE(AR$6,"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330))*HLOOKUP(LEFT(TRIM(AR$6),FIND("~",SUBSTITUTE(AR$6," ","~",LEN(TRIM(AR$6))-LEN(SUBSTITUTE(TRIM(AR$6)," ",""))))-1)&amp;" Total",$B$6:$BB$373,ROW($A330)-5,FALSE))</f>
        <v>0</v>
      </c>
      <c r="AS330" s="10">
        <f ca="1">IF(AS$5&lt;&gt;"",HLOOKUP(AS$5,Functionalization!$G$6:$R$373,ROW($A330)-5,FALSE),IFERROR(INDEX(AS$337:AS$373,MATCH($F330,$B$337:$B$373,0))/VLOOKUP($F330,$B$337:$BB$373,MATCH(LEFT(TRIM(AS$6),FIND("~",SUBSTITUTE(AS$6,"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330))*HLOOKUP(LEFT(TRIM(AS$6),FIND("~",SUBSTITUTE(AS$6," ","~",LEN(TRIM(AS$6))-LEN(SUBSTITUTE(TRIM(AS$6)," ",""))))-1)&amp;" Total",$B$6:$BB$373,ROW($A330)-5,FALSE))</f>
        <v>0</v>
      </c>
      <c r="AT330" s="10">
        <f ca="1">IF(AT$5&lt;&gt;"",HLOOKUP(AT$5,Functionalization!$G$6:$R$373,ROW($A330)-5,FALSE),IFERROR(INDEX(AT$337:AT$373,MATCH($F330,$B$337:$B$373,0))/VLOOKUP($F330,$B$337:$BB$373,MATCH(LEFT(TRIM(AT$6),FIND("~",SUBSTITUTE(AT$6,"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330))*HLOOKUP(LEFT(TRIM(AT$6),FIND("~",SUBSTITUTE(AT$6," ","~",LEN(TRIM(AT$6))-LEN(SUBSTITUTE(TRIM(AT$6)," ",""))))-1)&amp;" Total",$B$6:$BB$373,ROW($A330)-5,FALSE))</f>
        <v>0</v>
      </c>
      <c r="AU330" s="10">
        <f ca="1">IF(AU$5&lt;&gt;"",HLOOKUP(AU$5,Functionalization!$G$6:$R$373,ROW($A330)-5,FALSE),IFERROR(INDEX(AU$337:AU$373,MATCH($F330,$B$337:$B$373,0))/VLOOKUP($F330,$B$337:$BB$373,MATCH(LEFT(TRIM(AU$6),FIND("~",SUBSTITUTE(AU$6,"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330))*HLOOKUP(LEFT(TRIM(AU$6),FIND("~",SUBSTITUTE(AU$6," ","~",LEN(TRIM(AU$6))-LEN(SUBSTITUTE(TRIM(AU$6)," ",""))))-1)&amp;" Total",$B$6:$BB$373,ROW($A330)-5,FALSE))</f>
        <v>0</v>
      </c>
      <c r="AV330" s="10">
        <f ca="1">IF(AV$5&lt;&gt;"",HLOOKUP(AV$5,Functionalization!$G$6:$R$373,ROW($A330)-5,FALSE),IFERROR(INDEX(AV$337:AV$373,MATCH($F330,$B$337:$B$373,0))/VLOOKUP($F330,$B$337:$BB$373,MATCH(LEFT(TRIM(AV$6),FIND("~",SUBSTITUTE(AV$6,"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330))*HLOOKUP(LEFT(TRIM(AV$6),FIND("~",SUBSTITUTE(AV$6," ","~",LEN(TRIM(AV$6))-LEN(SUBSTITUTE(TRIM(AV$6)," ",""))))-1)&amp;" Total",$B$6:$BB$373,ROW($A330)-5,FALSE))</f>
        <v>0</v>
      </c>
      <c r="AW330" s="10">
        <f ca="1">IF(AW$5&lt;&gt;"",HLOOKUP(AW$5,Functionalization!$G$6:$R$373,ROW($A330)-5,FALSE),IFERROR(INDEX(AW$337:AW$373,MATCH($F330,$B$337:$B$373,0))/VLOOKUP($F330,$B$337:$BB$373,MATCH(LEFT(TRIM(AW$6),FIND("~",SUBSTITUTE(AW$6,"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330))*HLOOKUP(LEFT(TRIM(AW$6),FIND("~",SUBSTITUTE(AW$6," ","~",LEN(TRIM(AW$6))-LEN(SUBSTITUTE(TRIM(AW$6)," ",""))))-1)&amp;" Total",$B$6:$BB$373,ROW($A330)-5,FALSE))</f>
        <v>0</v>
      </c>
      <c r="AX330" s="10">
        <f ca="1">IF(AX$5&lt;&gt;"",HLOOKUP(AX$5,Functionalization!$G$6:$R$373,ROW($A330)-5,FALSE),IFERROR(INDEX(AX$337:AX$373,MATCH($F330,$B$337:$B$373,0))/VLOOKUP($F330,$B$337:$BB$373,MATCH(LEFT(TRIM(AX$6),FIND("~",SUBSTITUTE(AX$6,"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330))*HLOOKUP(LEFT(TRIM(AX$6),FIND("~",SUBSTITUTE(AX$6," ","~",LEN(TRIM(AX$6))-LEN(SUBSTITUTE(TRIM(AX$6)," ",""))))-1)&amp;" Total",$B$6:$BB$373,ROW($A330)-5,FALSE))</f>
        <v>0</v>
      </c>
      <c r="AY330" s="10">
        <f ca="1">IF(AY$5&lt;&gt;"",HLOOKUP(AY$5,Functionalization!$G$6:$R$373,ROW($A330)-5,FALSE),IFERROR(INDEX(AY$337:AY$373,MATCH($F330,$B$337:$B$373,0))/VLOOKUP($F330,$B$337:$BB$373,MATCH(LEFT(TRIM(AY$6),FIND("~",SUBSTITUTE(AY$6,"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330))*HLOOKUP(LEFT(TRIM(AY$6),FIND("~",SUBSTITUTE(AY$6," ","~",LEN(TRIM(AY$6))-LEN(SUBSTITUTE(TRIM(AY$6)," ",""))))-1)&amp;" Total",$B$6:$BB$373,ROW($A330)-5,FALSE))</f>
        <v>0</v>
      </c>
      <c r="AZ330" s="10">
        <f ca="1">IF(AZ$5&lt;&gt;"",HLOOKUP(AZ$5,Functionalization!$G$6:$R$373,ROW($A330)-5,FALSE),IFERROR(INDEX(AZ$337:AZ$373,MATCH($F330,$B$337:$B$373,0))/VLOOKUP($F330,$B$337:$BB$373,MATCH(LEFT(TRIM(AZ$6),FIND("~",SUBSTITUTE(AZ$6,"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330))*HLOOKUP(LEFT(TRIM(AZ$6),FIND("~",SUBSTITUTE(AZ$6," ","~",LEN(TRIM(AZ$6))-LEN(SUBSTITUTE(TRIM(AZ$6)," ",""))))-1)&amp;" Total",$B$6:$BB$373,ROW($A330)-5,FALSE))</f>
        <v>0</v>
      </c>
      <c r="BA330" s="10">
        <f ca="1">IF(BA$5&lt;&gt;"",HLOOKUP(BA$5,Functionalization!$G$6:$R$373,ROW($A330)-5,FALSE),IFERROR(INDEX(BA$337:BA$373,MATCH($F330,$B$337:$B$373,0))/VLOOKUP($F330,$B$337:$BB$373,MATCH(LEFT(TRIM(BA$6),FIND("~",SUBSTITUTE(BA$6,"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330))*HLOOKUP(LEFT(TRIM(BA$6),FIND("~",SUBSTITUTE(BA$6," ","~",LEN(TRIM(BA$6))-LEN(SUBSTITUTE(TRIM(BA$6)," ",""))))-1)&amp;" Total",$B$6:$BB$373,ROW($A330)-5,FALSE))</f>
        <v>0</v>
      </c>
      <c r="BB330" s="10">
        <f ca="1">IF(BB$5&lt;&gt;"",HLOOKUP(BB$5,Functionalization!$G$6:$R$373,ROW($A330)-5,FALSE),IFERROR(INDEX(BB$337:BB$373,MATCH($F330,$B$337:$B$373,0))/VLOOKUP($F330,$B$337:$BB$373,MATCH(LEFT(TRIM(BB$6),FIND("~",SUBSTITUTE(BB$6,"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330))*HLOOKUP(LEFT(TRIM(BB$6),FIND("~",SUBSTITUTE(BB$6," ","~",LEN(TRIM(BB$6))-LEN(SUBSTITUTE(TRIM(BB$6)," ",""))))-1)&amp;" Total",$B$6:$BB$373,ROW($A330)-5,FALSE))</f>
        <v>0</v>
      </c>
      <c r="BD330">
        <f ca="1">IFERROR(IF(SUMIF($G$6:$BB$6,BD$6&amp;" Total",$G330:$BB330)-(SUMIF($G$6:$BB$6,BD$6&amp;" "&amp;'Input-Func_Class'!$D$22,$G330:$BB330)+IFERROR(SUMIF($G$6:$BB$6,BD$6&amp;" "&amp;'Input-Func_Class'!$E$22,$G330:$BB330),SUMIF($G$6:$BB$6,BD$6&amp;" "&amp;'Input-Func_Class'!$B$24,$G330:$BB330))+SUMIF($G$6:$BB$6,BD$6&amp;" "&amp;'Input-Func_Class'!$F$22,$G330:$BB330))&lt;Check_Limit,0,1),1)</f>
        <v>0</v>
      </c>
      <c r="BE330">
        <f ca="1">IFERROR(IF(SUMIF($G$6:$BB$6,BE$6&amp;" Total",$G330:$BB330)-(SUMIF($G$6:$BB$6,BE$6&amp;" "&amp;'Input-Func_Class'!$D$22,$G330:$BB330)+IFERROR(SUMIF($G$6:$BB$6,BE$6&amp;" "&amp;'Input-Func_Class'!$E$22,$G330:$BB330),SUMIF($G$6:$BB$6,BE$6&amp;" "&amp;'Input-Func_Class'!$B$24,$G330:$BB330))+SUMIF($G$6:$BB$6,BE$6&amp;" "&amp;'Input-Func_Class'!$F$22,$G330:$BB330))&lt;Check_Limit,0,1),1)</f>
        <v>0</v>
      </c>
      <c r="BF330">
        <f ca="1">IFERROR(IF(SUMIF($G$6:$BB$6,BF$6&amp;" Total",$G330:$BB330)-(SUMIF($G$6:$BB$6,BF$6&amp;" "&amp;'Input-Func_Class'!$D$22,$G330:$BB330)+IFERROR(SUMIF($G$6:$BB$6,BF$6&amp;" "&amp;'Input-Func_Class'!$E$22,$G330:$BB330),SUMIF($G$6:$BB$6,BF$6&amp;" "&amp;'Input-Func_Class'!$B$24,$G330:$BB330))+SUMIF($G$6:$BB$6,BF$6&amp;" "&amp;'Input-Func_Class'!$F$22,$G330:$BB330))&lt;Check_Limit,0,1),1)</f>
        <v>0</v>
      </c>
      <c r="BG330">
        <f ca="1">IFERROR(IF(SUMIF($G$6:$BB$6,BG$6&amp;" Total",$G330:$BB330)-(SUMIF($G$6:$BB$6,BG$6&amp;" "&amp;'Input-Func_Class'!$D$22,$G330:$BB330)+IFERROR(SUMIF($G$6:$BB$6,BG$6&amp;" "&amp;'Input-Func_Class'!$E$22,$G330:$BB330),SUMIF($G$6:$BB$6,BG$6&amp;" "&amp;'Input-Func_Class'!$B$24,$G330:$BB330))+SUMIF($G$6:$BB$6,BG$6&amp;" "&amp;'Input-Func_Class'!$F$22,$G330:$BB330))&lt;Check_Limit,0,1),1)</f>
        <v>0</v>
      </c>
      <c r="BH330">
        <f ca="1">IFERROR(IF(SUMIF($G$6:$BB$6,BH$6&amp;" Total",$G330:$BB330)-(SUMIF($G$6:$BB$6,BH$6&amp;" "&amp;'Input-Func_Class'!$D$22,$G330:$BB330)+IFERROR(SUMIF($G$6:$BB$6,BH$6&amp;" "&amp;'Input-Func_Class'!$E$22,$G330:$BB330),SUMIF($G$6:$BB$6,BH$6&amp;" "&amp;'Input-Func_Class'!$B$24,$G330:$BB330))+SUMIF($G$6:$BB$6,BH$6&amp;" "&amp;'Input-Func_Class'!$F$22,$G330:$BB330))&lt;Check_Limit,0,1),1)</f>
        <v>0</v>
      </c>
      <c r="BI330">
        <f ca="1">IFERROR(IF(SUMIF($G$6:$BB$6,BI$6&amp;" Total",$G330:$BB330)-(SUMIF($G$6:$BB$6,BI$6&amp;" "&amp;'Input-Func_Class'!$D$22,$G330:$BB330)+IFERROR(SUMIF($G$6:$BB$6,BI$6&amp;" "&amp;'Input-Func_Class'!$E$22,$G330:$BB330),SUMIF($G$6:$BB$6,BI$6&amp;" "&amp;'Input-Func_Class'!$B$24,$G330:$BB330))+SUMIF($G$6:$BB$6,BI$6&amp;" "&amp;'Input-Func_Class'!$F$22,$G330:$BB330))&lt;Check_Limit,0,1),1)</f>
        <v>0</v>
      </c>
      <c r="BJ330">
        <f ca="1">IFERROR(IF(SUMIF($G$6:$BB$6,BJ$6&amp;" Total",$G330:$BB330)-(SUMIF($G$6:$BB$6,BJ$6&amp;" "&amp;'Input-Func_Class'!$D$22,$G330:$BB330)+IFERROR(SUMIF($G$6:$BB$6,BJ$6&amp;" "&amp;'Input-Func_Class'!$E$22,$G330:$BB330),SUMIF($G$6:$BB$6,BJ$6&amp;" "&amp;'Input-Func_Class'!$B$24,$G330:$BB330))+SUMIF($G$6:$BB$6,BJ$6&amp;" "&amp;'Input-Func_Class'!$F$22,$G330:$BB330))&lt;Check_Limit,0,1),1)</f>
        <v>0</v>
      </c>
      <c r="BK330">
        <f ca="1">IFERROR(IF(SUMIF($G$6:$BB$6,BK$6&amp;" Total",$G330:$BB330)-(SUMIF($G$6:$BB$6,BK$6&amp;" "&amp;'Input-Func_Class'!$D$22,$G330:$BB330)+IFERROR(SUMIF($G$6:$BB$6,BK$6&amp;" "&amp;'Input-Func_Class'!$E$22,$G330:$BB330),SUMIF($G$6:$BB$6,BK$6&amp;" "&amp;'Input-Func_Class'!$B$24,$G330:$BB330))+SUMIF($G$6:$BB$6,BK$6&amp;" "&amp;'Input-Func_Class'!$F$22,$G330:$BB330))&lt;Check_Limit,0,1),1)</f>
        <v>0</v>
      </c>
      <c r="BL330">
        <f ca="1">IFERROR(IF(SUMIF($G$6:$BB$6,BL$6&amp;" Total",$G330:$BB330)-(SUMIF($G$6:$BB$6,BL$6&amp;" "&amp;'Input-Func_Class'!$D$22,$G330:$BB330)+IFERROR(SUMIF($G$6:$BB$6,BL$6&amp;" "&amp;'Input-Func_Class'!$E$22,$G330:$BB330),SUMIF($G$6:$BB$6,BL$6&amp;" "&amp;'Input-Func_Class'!$B$24,$G330:$BB330))+SUMIF($G$6:$BB$6,BL$6&amp;" "&amp;'Input-Func_Class'!$F$22,$G330:$BB330))&lt;Check_Limit,0,1),1)</f>
        <v>0</v>
      </c>
      <c r="BM330">
        <f ca="1">IFERROR(IF(SUMIF($G$6:$BB$6,BM$6&amp;" Total",$G330:$BB330)-(SUMIF($G$6:$BB$6,BM$6&amp;" "&amp;'Input-Func_Class'!$D$22,$G330:$BB330)+IFERROR(SUMIF($G$6:$BB$6,BM$6&amp;" "&amp;'Input-Func_Class'!$E$22,$G330:$BB330),SUMIF($G$6:$BB$6,BM$6&amp;" "&amp;'Input-Func_Class'!$B$24,$G330:$BB330))+SUMIF($G$6:$BB$6,BM$6&amp;" "&amp;'Input-Func_Class'!$F$22,$G330:$BB330))&lt;Check_Limit,0,1),1)</f>
        <v>0</v>
      </c>
      <c r="BN330">
        <f ca="1">IFERROR(IF(SUMIF($G$6:$BB$6,BN$6&amp;" Total",$G330:$BB330)-(SUMIF($G$6:$BB$6,BN$6&amp;" "&amp;'Input-Func_Class'!$D$22,$G330:$BB330)+IFERROR(SUMIF($G$6:$BB$6,BN$6&amp;" "&amp;'Input-Func_Class'!$E$22,$G330:$BB330),SUMIF($G$6:$BB$6,BN$6&amp;" "&amp;'Input-Func_Class'!$B$24,$G330:$BB330))+SUMIF($G$6:$BB$6,BN$6&amp;" "&amp;'Input-Func_Class'!$F$22,$G330:$BB330))&lt;Check_Limit,0,1),1)</f>
        <v>0</v>
      </c>
      <c r="BO330">
        <f ca="1">IFERROR(IF(SUMIF($G$6:$BB$6,BO$6&amp;" Total",$G330:$BB330)-(SUMIF($G$6:$BB$6,BO$6&amp;" "&amp;'Input-Func_Class'!$D$22,$G330:$BB330)+IFERROR(SUMIF($G$6:$BB$6,BO$6&amp;" "&amp;'Input-Func_Class'!$E$22,$G330:$BB330),SUMIF($G$6:$BB$6,BO$6&amp;" "&amp;'Input-Func_Class'!$B$24,$G330:$BB330))+SUMIF($G$6:$BB$6,BO$6&amp;" "&amp;'Input-Func_Class'!$F$22,$G330:$BB330))&lt;Check_Limit,0,1),1)</f>
        <v>0</v>
      </c>
    </row>
    <row r="331" spans="1:67">
      <c r="A331" s="31">
        <f>IF(ISBLANK('Input-Accounts'!A331),"",'Input-Accounts'!A331)</f>
        <v>294</v>
      </c>
      <c r="B331" s="6" t="str">
        <f>IF(ISBLANK('Input-Accounts'!B331),"",'Input-Accounts'!B331)</f>
        <v>Gross-up Bad Debts</v>
      </c>
      <c r="C331" s="31" t="str">
        <f>IF(ISBLANK('Input-Accounts'!C331),"",'Input-Accounts'!C331)</f>
        <v/>
      </c>
      <c r="D331" s="10">
        <f>Functionalization!$D331</f>
        <v>99133.491253834465</v>
      </c>
      <c r="E331" s="10">
        <f ca="1">IFERROR(IF(D331="",0,IF(D331=0,0,IF(ABS(D331-SUM(G331,K331,O331,S331,W331,AA331,AE331,AI331,AM331,AQ331,AU331,AY331))&lt;Check_Limit,0,1))),1)</f>
        <v>0</v>
      </c>
      <c r="F331" s="3" t="str">
        <f>IF($D331=0,"-",IF('Input-Accounts'!$E331&lt;&gt;0,'Input-Accounts'!$E331,'Input-Accounts'!$G331))</f>
        <v>CUSTOMER</v>
      </c>
      <c r="G331" s="10">
        <f ca="1">IF(G$5&lt;&gt;"",HLOOKUP(G$5,Functionalization!$G$6:$R$373,ROW($A331)-5,FALSE),IFERROR(INDEX(G$337:G$373,MATCH($F331,$B$337:$B$373,0))/VLOOKUP($F331,$B$337:$BB$373,MATCH(LEFT(TRIM(G$6),FIND("~",SUBSTITUTE(G$6,"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331))*HLOOKUP(LEFT(TRIM(G$6),FIND("~",SUBSTITUTE(G$6," ","~",LEN(TRIM(G$6))-LEN(SUBSTITUTE(TRIM(G$6)," ",""))))-1)&amp;" Total",$B$6:$BB$373,ROW($A331)-5,FALSE))</f>
        <v>0</v>
      </c>
      <c r="H331" s="10">
        <f ca="1">IF(H$5&lt;&gt;"",HLOOKUP(H$5,Functionalization!$G$6:$R$373,ROW($A331)-5,FALSE),IFERROR(INDEX(H$337:H$373,MATCH($F331,$B$337:$B$373,0))/VLOOKUP($F331,$B$337:$BB$373,MATCH(LEFT(TRIM(H$6),FIND("~",SUBSTITUTE(H$6,"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331))*HLOOKUP(LEFT(TRIM(H$6),FIND("~",SUBSTITUTE(H$6," ","~",LEN(TRIM(H$6))-LEN(SUBSTITUTE(TRIM(H$6)," ",""))))-1)&amp;" Total",$B$6:$BB$373,ROW($A331)-5,FALSE))</f>
        <v>0</v>
      </c>
      <c r="I331" s="10">
        <f ca="1">IF(I$5&lt;&gt;"",HLOOKUP(I$5,Functionalization!$G$6:$R$373,ROW($A331)-5,FALSE),IFERROR(INDEX(I$337:I$373,MATCH($F331,$B$337:$B$373,0))/VLOOKUP($F331,$B$337:$BB$373,MATCH(LEFT(TRIM(I$6),FIND("~",SUBSTITUTE(I$6,"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331))*HLOOKUP(LEFT(TRIM(I$6),FIND("~",SUBSTITUTE(I$6," ","~",LEN(TRIM(I$6))-LEN(SUBSTITUTE(TRIM(I$6)," ",""))))-1)&amp;" Total",$B$6:$BB$373,ROW($A331)-5,FALSE))</f>
        <v>0</v>
      </c>
      <c r="J331" s="10">
        <f ca="1">IF(J$5&lt;&gt;"",HLOOKUP(J$5,Functionalization!$G$6:$R$373,ROW($A331)-5,FALSE),IFERROR(INDEX(J$337:J$373,MATCH($F331,$B$337:$B$373,0))/VLOOKUP($F331,$B$337:$BB$373,MATCH(LEFT(TRIM(J$6),FIND("~",SUBSTITUTE(J$6,"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331))*HLOOKUP(LEFT(TRIM(J$6),FIND("~",SUBSTITUTE(J$6," ","~",LEN(TRIM(J$6))-LEN(SUBSTITUTE(TRIM(J$6)," ",""))))-1)&amp;" Total",$B$6:$BB$373,ROW($A331)-5,FALSE))</f>
        <v>0</v>
      </c>
      <c r="K331" s="10">
        <f ca="1">IF(K$5&lt;&gt;"",HLOOKUP(K$5,Functionalization!$G$6:$R$373,ROW($A331)-5,FALSE),IFERROR(INDEX(K$337:K$373,MATCH($F331,$B$337:$B$373,0))/VLOOKUP($F331,$B$337:$BB$373,MATCH(LEFT(TRIM(K$6),FIND("~",SUBSTITUTE(K$6,"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331))*HLOOKUP(LEFT(TRIM(K$6),FIND("~",SUBSTITUTE(K$6," ","~",LEN(TRIM(K$6))-LEN(SUBSTITUTE(TRIM(K$6)," ",""))))-1)&amp;" Total",$B$6:$BB$373,ROW($A331)-5,FALSE))</f>
        <v>0</v>
      </c>
      <c r="L331" s="10">
        <f ca="1">IF(L$5&lt;&gt;"",HLOOKUP(L$5,Functionalization!$G$6:$R$373,ROW($A331)-5,FALSE),IFERROR(INDEX(L$337:L$373,MATCH($F331,$B$337:$B$373,0))/VLOOKUP($F331,$B$337:$BB$373,MATCH(LEFT(TRIM(L$6),FIND("~",SUBSTITUTE(L$6,"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331))*HLOOKUP(LEFT(TRIM(L$6),FIND("~",SUBSTITUTE(L$6," ","~",LEN(TRIM(L$6))-LEN(SUBSTITUTE(TRIM(L$6)," ",""))))-1)&amp;" Total",$B$6:$BB$373,ROW($A331)-5,FALSE))</f>
        <v>0</v>
      </c>
      <c r="M331" s="10">
        <f ca="1">IF(M$5&lt;&gt;"",HLOOKUP(M$5,Functionalization!$G$6:$R$373,ROW($A331)-5,FALSE),IFERROR(INDEX(M$337:M$373,MATCH($F331,$B$337:$B$373,0))/VLOOKUP($F331,$B$337:$BB$373,MATCH(LEFT(TRIM(M$6),FIND("~",SUBSTITUTE(M$6,"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331))*HLOOKUP(LEFT(TRIM(M$6),FIND("~",SUBSTITUTE(M$6," ","~",LEN(TRIM(M$6))-LEN(SUBSTITUTE(TRIM(M$6)," ",""))))-1)&amp;" Total",$B$6:$BB$373,ROW($A331)-5,FALSE))</f>
        <v>0</v>
      </c>
      <c r="N331" s="10">
        <f ca="1">IF(N$5&lt;&gt;"",HLOOKUP(N$5,Functionalization!$G$6:$R$373,ROW($A331)-5,FALSE),IFERROR(INDEX(N$337:N$373,MATCH($F331,$B$337:$B$373,0))/VLOOKUP($F331,$B$337:$BB$373,MATCH(LEFT(TRIM(N$6),FIND("~",SUBSTITUTE(N$6,"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331))*HLOOKUP(LEFT(TRIM(N$6),FIND("~",SUBSTITUTE(N$6," ","~",LEN(TRIM(N$6))-LEN(SUBSTITUTE(TRIM(N$6)," ",""))))-1)&amp;" Total",$B$6:$BB$373,ROW($A331)-5,FALSE))</f>
        <v>0</v>
      </c>
      <c r="O331" s="10">
        <f ca="1">IF(O$5&lt;&gt;"",HLOOKUP(O$5,Functionalization!$G$6:$R$373,ROW($A331)-5,FALSE),IFERROR(INDEX(O$337:O$373,MATCH($F331,$B$337:$B$373,0))/VLOOKUP($F331,$B$337:$BB$373,MATCH(LEFT(TRIM(O$6),FIND("~",SUBSTITUTE(O$6,"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331))*HLOOKUP(LEFT(TRIM(O$6),FIND("~",SUBSTITUTE(O$6," ","~",LEN(TRIM(O$6))-LEN(SUBSTITUTE(TRIM(O$6)," ",""))))-1)&amp;" Total",$B$6:$BB$373,ROW($A331)-5,FALSE))</f>
        <v>99133.491253834465</v>
      </c>
      <c r="P331" s="10">
        <f ca="1">IF(P$5&lt;&gt;"",HLOOKUP(P$5,Functionalization!$G$6:$R$373,ROW($A331)-5,FALSE),IFERROR(INDEX(P$337:P$373,MATCH($F331,$B$337:$B$373,0))/VLOOKUP($F331,$B$337:$BB$373,MATCH(LEFT(TRIM(P$6),FIND("~",SUBSTITUTE(P$6,"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331))*HLOOKUP(LEFT(TRIM(P$6),FIND("~",SUBSTITUTE(P$6," ","~",LEN(TRIM(P$6))-LEN(SUBSTITUTE(TRIM(P$6)," ",""))))-1)&amp;" Total",$B$6:$BB$373,ROW($A331)-5,FALSE))</f>
        <v>0</v>
      </c>
      <c r="Q331" s="10">
        <f ca="1">IF(Q$5&lt;&gt;"",HLOOKUP(Q$5,Functionalization!$G$6:$R$373,ROW($A331)-5,FALSE),IFERROR(INDEX(Q$337:Q$373,MATCH($F331,$B$337:$B$373,0))/VLOOKUP($F331,$B$337:$BB$373,MATCH(LEFT(TRIM(Q$6),FIND("~",SUBSTITUTE(Q$6,"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331))*HLOOKUP(LEFT(TRIM(Q$6),FIND("~",SUBSTITUTE(Q$6," ","~",LEN(TRIM(Q$6))-LEN(SUBSTITUTE(TRIM(Q$6)," ",""))))-1)&amp;" Total",$B$6:$BB$373,ROW($A331)-5,FALSE))</f>
        <v>0</v>
      </c>
      <c r="R331" s="10">
        <f ca="1">IF(R$5&lt;&gt;"",HLOOKUP(R$5,Functionalization!$G$6:$R$373,ROW($A331)-5,FALSE),IFERROR(INDEX(R$337:R$373,MATCH($F331,$B$337:$B$373,0))/VLOOKUP($F331,$B$337:$BB$373,MATCH(LEFT(TRIM(R$6),FIND("~",SUBSTITUTE(R$6,"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331))*HLOOKUP(LEFT(TRIM(R$6),FIND("~",SUBSTITUTE(R$6," ","~",LEN(TRIM(R$6))-LEN(SUBSTITUTE(TRIM(R$6)," ",""))))-1)&amp;" Total",$B$6:$BB$373,ROW($A331)-5,FALSE))</f>
        <v>99133.491253834465</v>
      </c>
      <c r="S331" s="10">
        <f ca="1">IF(S$5&lt;&gt;"",HLOOKUP(S$5,Functionalization!$G$6:$R$373,ROW($A331)-5,FALSE),IFERROR(INDEX(S$337:S$373,MATCH($F331,$B$337:$B$373,0))/VLOOKUP($F331,$B$337:$BB$373,MATCH(LEFT(TRIM(S$6),FIND("~",SUBSTITUTE(S$6,"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331))*HLOOKUP(LEFT(TRIM(S$6),FIND("~",SUBSTITUTE(S$6," ","~",LEN(TRIM(S$6))-LEN(SUBSTITUTE(TRIM(S$6)," ",""))))-1)&amp;" Total",$B$6:$BB$373,ROW($A331)-5,FALSE))</f>
        <v>0</v>
      </c>
      <c r="T331" s="10">
        <f ca="1">IF(T$5&lt;&gt;"",HLOOKUP(T$5,Functionalization!$G$6:$R$373,ROW($A331)-5,FALSE),IFERROR(INDEX(T$337:T$373,MATCH($F331,$B$337:$B$373,0))/VLOOKUP($F331,$B$337:$BB$373,MATCH(LEFT(TRIM(T$6),FIND("~",SUBSTITUTE(T$6,"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331))*HLOOKUP(LEFT(TRIM(T$6),FIND("~",SUBSTITUTE(T$6," ","~",LEN(TRIM(T$6))-LEN(SUBSTITUTE(TRIM(T$6)," ",""))))-1)&amp;" Total",$B$6:$BB$373,ROW($A331)-5,FALSE))</f>
        <v>0</v>
      </c>
      <c r="U331" s="10">
        <f ca="1">IF(U$5&lt;&gt;"",HLOOKUP(U$5,Functionalization!$G$6:$R$373,ROW($A331)-5,FALSE),IFERROR(INDEX(U$337:U$373,MATCH($F331,$B$337:$B$373,0))/VLOOKUP($F331,$B$337:$BB$373,MATCH(LEFT(TRIM(U$6),FIND("~",SUBSTITUTE(U$6,"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331))*HLOOKUP(LEFT(TRIM(U$6),FIND("~",SUBSTITUTE(U$6," ","~",LEN(TRIM(U$6))-LEN(SUBSTITUTE(TRIM(U$6)," ",""))))-1)&amp;" Total",$B$6:$BB$373,ROW($A331)-5,FALSE))</f>
        <v>0</v>
      </c>
      <c r="V331" s="10">
        <f ca="1">IF(V$5&lt;&gt;"",HLOOKUP(V$5,Functionalization!$G$6:$R$373,ROW($A331)-5,FALSE),IFERROR(INDEX(V$337:V$373,MATCH($F331,$B$337:$B$373,0))/VLOOKUP($F331,$B$337:$BB$373,MATCH(LEFT(TRIM(V$6),FIND("~",SUBSTITUTE(V$6,"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331))*HLOOKUP(LEFT(TRIM(V$6),FIND("~",SUBSTITUTE(V$6," ","~",LEN(TRIM(V$6))-LEN(SUBSTITUTE(TRIM(V$6)," ",""))))-1)&amp;" Total",$B$6:$BB$373,ROW($A331)-5,FALSE))</f>
        <v>0</v>
      </c>
      <c r="W331" s="10">
        <f ca="1">IF(W$5&lt;&gt;"",HLOOKUP(W$5,Functionalization!$G$6:$R$373,ROW($A331)-5,FALSE),IFERROR(INDEX(W$337:W$373,MATCH($F331,$B$337:$B$373,0))/VLOOKUP($F331,$B$337:$BB$373,MATCH(LEFT(TRIM(W$6),FIND("~",SUBSTITUTE(W$6,"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331))*HLOOKUP(LEFT(TRIM(W$6),FIND("~",SUBSTITUTE(W$6," ","~",LEN(TRIM(W$6))-LEN(SUBSTITUTE(TRIM(W$6)," ",""))))-1)&amp;" Total",$B$6:$BB$373,ROW($A331)-5,FALSE))</f>
        <v>0</v>
      </c>
      <c r="X331" s="10">
        <f ca="1">IF(X$5&lt;&gt;"",HLOOKUP(X$5,Functionalization!$G$6:$R$373,ROW($A331)-5,FALSE),IFERROR(INDEX(X$337:X$373,MATCH($F331,$B$337:$B$373,0))/VLOOKUP($F331,$B$337:$BB$373,MATCH(LEFT(TRIM(X$6),FIND("~",SUBSTITUTE(X$6,"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331))*HLOOKUP(LEFT(TRIM(X$6),FIND("~",SUBSTITUTE(X$6," ","~",LEN(TRIM(X$6))-LEN(SUBSTITUTE(TRIM(X$6)," ",""))))-1)&amp;" Total",$B$6:$BB$373,ROW($A331)-5,FALSE))</f>
        <v>0</v>
      </c>
      <c r="Y331" s="10">
        <f ca="1">IF(Y$5&lt;&gt;"",HLOOKUP(Y$5,Functionalization!$G$6:$R$373,ROW($A331)-5,FALSE),IFERROR(INDEX(Y$337:Y$373,MATCH($F331,$B$337:$B$373,0))/VLOOKUP($F331,$B$337:$BB$373,MATCH(LEFT(TRIM(Y$6),FIND("~",SUBSTITUTE(Y$6,"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331))*HLOOKUP(LEFT(TRIM(Y$6),FIND("~",SUBSTITUTE(Y$6," ","~",LEN(TRIM(Y$6))-LEN(SUBSTITUTE(TRIM(Y$6)," ",""))))-1)&amp;" Total",$B$6:$BB$373,ROW($A331)-5,FALSE))</f>
        <v>0</v>
      </c>
      <c r="Z331" s="10">
        <f ca="1">IF(Z$5&lt;&gt;"",HLOOKUP(Z$5,Functionalization!$G$6:$R$373,ROW($A331)-5,FALSE),IFERROR(INDEX(Z$337:Z$373,MATCH($F331,$B$337:$B$373,0))/VLOOKUP($F331,$B$337:$BB$373,MATCH(LEFT(TRIM(Z$6),FIND("~",SUBSTITUTE(Z$6,"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331))*HLOOKUP(LEFT(TRIM(Z$6),FIND("~",SUBSTITUTE(Z$6," ","~",LEN(TRIM(Z$6))-LEN(SUBSTITUTE(TRIM(Z$6)," ",""))))-1)&amp;" Total",$B$6:$BB$373,ROW($A331)-5,FALSE))</f>
        <v>0</v>
      </c>
      <c r="AA331" s="10">
        <f ca="1">IF(AA$5&lt;&gt;"",HLOOKUP(AA$5,Functionalization!$G$6:$R$373,ROW($A331)-5,FALSE),IFERROR(INDEX(AA$337:AA$373,MATCH($F331,$B$337:$B$373,0))/VLOOKUP($F331,$B$337:$BB$373,MATCH(LEFT(TRIM(AA$6),FIND("~",SUBSTITUTE(AA$6,"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331))*HLOOKUP(LEFT(TRIM(AA$6),FIND("~",SUBSTITUTE(AA$6," ","~",LEN(TRIM(AA$6))-LEN(SUBSTITUTE(TRIM(AA$6)," ",""))))-1)&amp;" Total",$B$6:$BB$373,ROW($A331)-5,FALSE))</f>
        <v>0</v>
      </c>
      <c r="AB331" s="10">
        <f ca="1">IF(AB$5&lt;&gt;"",HLOOKUP(AB$5,Functionalization!$G$6:$R$373,ROW($A331)-5,FALSE),IFERROR(INDEX(AB$337:AB$373,MATCH($F331,$B$337:$B$373,0))/VLOOKUP($F331,$B$337:$BB$373,MATCH(LEFT(TRIM(AB$6),FIND("~",SUBSTITUTE(AB$6,"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331))*HLOOKUP(LEFT(TRIM(AB$6),FIND("~",SUBSTITUTE(AB$6," ","~",LEN(TRIM(AB$6))-LEN(SUBSTITUTE(TRIM(AB$6)," ",""))))-1)&amp;" Total",$B$6:$BB$373,ROW($A331)-5,FALSE))</f>
        <v>0</v>
      </c>
      <c r="AC331" s="10">
        <f ca="1">IF(AC$5&lt;&gt;"",HLOOKUP(AC$5,Functionalization!$G$6:$R$373,ROW($A331)-5,FALSE),IFERROR(INDEX(AC$337:AC$373,MATCH($F331,$B$337:$B$373,0))/VLOOKUP($F331,$B$337:$BB$373,MATCH(LEFT(TRIM(AC$6),FIND("~",SUBSTITUTE(AC$6,"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331))*HLOOKUP(LEFT(TRIM(AC$6),FIND("~",SUBSTITUTE(AC$6," ","~",LEN(TRIM(AC$6))-LEN(SUBSTITUTE(TRIM(AC$6)," ",""))))-1)&amp;" Total",$B$6:$BB$373,ROW($A331)-5,FALSE))</f>
        <v>0</v>
      </c>
      <c r="AD331" s="10">
        <f ca="1">IF(AD$5&lt;&gt;"",HLOOKUP(AD$5,Functionalization!$G$6:$R$373,ROW($A331)-5,FALSE),IFERROR(INDEX(AD$337:AD$373,MATCH($F331,$B$337:$B$373,0))/VLOOKUP($F331,$B$337:$BB$373,MATCH(LEFT(TRIM(AD$6),FIND("~",SUBSTITUTE(AD$6,"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331))*HLOOKUP(LEFT(TRIM(AD$6),FIND("~",SUBSTITUTE(AD$6," ","~",LEN(TRIM(AD$6))-LEN(SUBSTITUTE(TRIM(AD$6)," ",""))))-1)&amp;" Total",$B$6:$BB$373,ROW($A331)-5,FALSE))</f>
        <v>0</v>
      </c>
      <c r="AE331" s="10">
        <f ca="1">IF(AE$5&lt;&gt;"",HLOOKUP(AE$5,Functionalization!$G$6:$R$373,ROW($A331)-5,FALSE),IFERROR(INDEX(AE$337:AE$373,MATCH($F331,$B$337:$B$373,0))/VLOOKUP($F331,$B$337:$BB$373,MATCH(LEFT(TRIM(AE$6),FIND("~",SUBSTITUTE(AE$6,"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331))*HLOOKUP(LEFT(TRIM(AE$6),FIND("~",SUBSTITUTE(AE$6," ","~",LEN(TRIM(AE$6))-LEN(SUBSTITUTE(TRIM(AE$6)," ",""))))-1)&amp;" Total",$B$6:$BB$373,ROW($A331)-5,FALSE))</f>
        <v>0</v>
      </c>
      <c r="AF331" s="10">
        <f ca="1">IF(AF$5&lt;&gt;"",HLOOKUP(AF$5,Functionalization!$G$6:$R$373,ROW($A331)-5,FALSE),IFERROR(INDEX(AF$337:AF$373,MATCH($F331,$B$337:$B$373,0))/VLOOKUP($F331,$B$337:$BB$373,MATCH(LEFT(TRIM(AF$6),FIND("~",SUBSTITUTE(AF$6,"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331))*HLOOKUP(LEFT(TRIM(AF$6),FIND("~",SUBSTITUTE(AF$6," ","~",LEN(TRIM(AF$6))-LEN(SUBSTITUTE(TRIM(AF$6)," ",""))))-1)&amp;" Total",$B$6:$BB$373,ROW($A331)-5,FALSE))</f>
        <v>0</v>
      </c>
      <c r="AG331" s="10">
        <f ca="1">IF(AG$5&lt;&gt;"",HLOOKUP(AG$5,Functionalization!$G$6:$R$373,ROW($A331)-5,FALSE),IFERROR(INDEX(AG$337:AG$373,MATCH($F331,$B$337:$B$373,0))/VLOOKUP($F331,$B$337:$BB$373,MATCH(LEFT(TRIM(AG$6),FIND("~",SUBSTITUTE(AG$6,"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331))*HLOOKUP(LEFT(TRIM(AG$6),FIND("~",SUBSTITUTE(AG$6," ","~",LEN(TRIM(AG$6))-LEN(SUBSTITUTE(TRIM(AG$6)," ",""))))-1)&amp;" Total",$B$6:$BB$373,ROW($A331)-5,FALSE))</f>
        <v>0</v>
      </c>
      <c r="AH331" s="10">
        <f ca="1">IF(AH$5&lt;&gt;"",HLOOKUP(AH$5,Functionalization!$G$6:$R$373,ROW($A331)-5,FALSE),IFERROR(INDEX(AH$337:AH$373,MATCH($F331,$B$337:$B$373,0))/VLOOKUP($F331,$B$337:$BB$373,MATCH(LEFT(TRIM(AH$6),FIND("~",SUBSTITUTE(AH$6,"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331))*HLOOKUP(LEFT(TRIM(AH$6),FIND("~",SUBSTITUTE(AH$6," ","~",LEN(TRIM(AH$6))-LEN(SUBSTITUTE(TRIM(AH$6)," ",""))))-1)&amp;" Total",$B$6:$BB$373,ROW($A331)-5,FALSE))</f>
        <v>0</v>
      </c>
      <c r="AI331" s="10">
        <f ca="1">IF(AI$5&lt;&gt;"",HLOOKUP(AI$5,Functionalization!$G$6:$R$373,ROW($A331)-5,FALSE),IFERROR(INDEX(AI$337:AI$373,MATCH($F331,$B$337:$B$373,0))/VLOOKUP($F331,$B$337:$BB$373,MATCH(LEFT(TRIM(AI$6),FIND("~",SUBSTITUTE(AI$6,"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331))*HLOOKUP(LEFT(TRIM(AI$6),FIND("~",SUBSTITUTE(AI$6," ","~",LEN(TRIM(AI$6))-LEN(SUBSTITUTE(TRIM(AI$6)," ",""))))-1)&amp;" Total",$B$6:$BB$373,ROW($A331)-5,FALSE))</f>
        <v>0</v>
      </c>
      <c r="AJ331" s="10">
        <f ca="1">IF(AJ$5&lt;&gt;"",HLOOKUP(AJ$5,Functionalization!$G$6:$R$373,ROW($A331)-5,FALSE),IFERROR(INDEX(AJ$337:AJ$373,MATCH($F331,$B$337:$B$373,0))/VLOOKUP($F331,$B$337:$BB$373,MATCH(LEFT(TRIM(AJ$6),FIND("~",SUBSTITUTE(AJ$6,"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331))*HLOOKUP(LEFT(TRIM(AJ$6),FIND("~",SUBSTITUTE(AJ$6," ","~",LEN(TRIM(AJ$6))-LEN(SUBSTITUTE(TRIM(AJ$6)," ",""))))-1)&amp;" Total",$B$6:$BB$373,ROW($A331)-5,FALSE))</f>
        <v>0</v>
      </c>
      <c r="AK331" s="10">
        <f ca="1">IF(AK$5&lt;&gt;"",HLOOKUP(AK$5,Functionalization!$G$6:$R$373,ROW($A331)-5,FALSE),IFERROR(INDEX(AK$337:AK$373,MATCH($F331,$B$337:$B$373,0))/VLOOKUP($F331,$B$337:$BB$373,MATCH(LEFT(TRIM(AK$6),FIND("~",SUBSTITUTE(AK$6,"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331))*HLOOKUP(LEFT(TRIM(AK$6),FIND("~",SUBSTITUTE(AK$6," ","~",LEN(TRIM(AK$6))-LEN(SUBSTITUTE(TRIM(AK$6)," ",""))))-1)&amp;" Total",$B$6:$BB$373,ROW($A331)-5,FALSE))</f>
        <v>0</v>
      </c>
      <c r="AL331" s="10">
        <f ca="1">IF(AL$5&lt;&gt;"",HLOOKUP(AL$5,Functionalization!$G$6:$R$373,ROW($A331)-5,FALSE),IFERROR(INDEX(AL$337:AL$373,MATCH($F331,$B$337:$B$373,0))/VLOOKUP($F331,$B$337:$BB$373,MATCH(LEFT(TRIM(AL$6),FIND("~",SUBSTITUTE(AL$6,"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331))*HLOOKUP(LEFT(TRIM(AL$6),FIND("~",SUBSTITUTE(AL$6," ","~",LEN(TRIM(AL$6))-LEN(SUBSTITUTE(TRIM(AL$6)," ",""))))-1)&amp;" Total",$B$6:$BB$373,ROW($A331)-5,FALSE))</f>
        <v>0</v>
      </c>
      <c r="AM331" s="10">
        <f ca="1">IF(AM$5&lt;&gt;"",HLOOKUP(AM$5,Functionalization!$G$6:$R$373,ROW($A331)-5,FALSE),IFERROR(INDEX(AM$337:AM$373,MATCH($F331,$B$337:$B$373,0))/VLOOKUP($F331,$B$337:$BB$373,MATCH(LEFT(TRIM(AM$6),FIND("~",SUBSTITUTE(AM$6,"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331))*HLOOKUP(LEFT(TRIM(AM$6),FIND("~",SUBSTITUTE(AM$6," ","~",LEN(TRIM(AM$6))-LEN(SUBSTITUTE(TRIM(AM$6)," ",""))))-1)&amp;" Total",$B$6:$BB$373,ROW($A331)-5,FALSE))</f>
        <v>0</v>
      </c>
      <c r="AN331" s="10">
        <f ca="1">IF(AN$5&lt;&gt;"",HLOOKUP(AN$5,Functionalization!$G$6:$R$373,ROW($A331)-5,FALSE),IFERROR(INDEX(AN$337:AN$373,MATCH($F331,$B$337:$B$373,0))/VLOOKUP($F331,$B$337:$BB$373,MATCH(LEFT(TRIM(AN$6),FIND("~",SUBSTITUTE(AN$6,"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331))*HLOOKUP(LEFT(TRIM(AN$6),FIND("~",SUBSTITUTE(AN$6," ","~",LEN(TRIM(AN$6))-LEN(SUBSTITUTE(TRIM(AN$6)," ",""))))-1)&amp;" Total",$B$6:$BB$373,ROW($A331)-5,FALSE))</f>
        <v>0</v>
      </c>
      <c r="AO331" s="10">
        <f ca="1">IF(AO$5&lt;&gt;"",HLOOKUP(AO$5,Functionalization!$G$6:$R$373,ROW($A331)-5,FALSE),IFERROR(INDEX(AO$337:AO$373,MATCH($F331,$B$337:$B$373,0))/VLOOKUP($F331,$B$337:$BB$373,MATCH(LEFT(TRIM(AO$6),FIND("~",SUBSTITUTE(AO$6,"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331))*HLOOKUP(LEFT(TRIM(AO$6),FIND("~",SUBSTITUTE(AO$6," ","~",LEN(TRIM(AO$6))-LEN(SUBSTITUTE(TRIM(AO$6)," ",""))))-1)&amp;" Total",$B$6:$BB$373,ROW($A331)-5,FALSE))</f>
        <v>0</v>
      </c>
      <c r="AP331" s="10">
        <f ca="1">IF(AP$5&lt;&gt;"",HLOOKUP(AP$5,Functionalization!$G$6:$R$373,ROW($A331)-5,FALSE),IFERROR(INDEX(AP$337:AP$373,MATCH($F331,$B$337:$B$373,0))/VLOOKUP($F331,$B$337:$BB$373,MATCH(LEFT(TRIM(AP$6),FIND("~",SUBSTITUTE(AP$6,"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331))*HLOOKUP(LEFT(TRIM(AP$6),FIND("~",SUBSTITUTE(AP$6," ","~",LEN(TRIM(AP$6))-LEN(SUBSTITUTE(TRIM(AP$6)," ",""))))-1)&amp;" Total",$B$6:$BB$373,ROW($A331)-5,FALSE))</f>
        <v>0</v>
      </c>
      <c r="AQ331" s="10">
        <f ca="1">IF(AQ$5&lt;&gt;"",HLOOKUP(AQ$5,Functionalization!$G$6:$R$373,ROW($A331)-5,FALSE),IFERROR(INDEX(AQ$337:AQ$373,MATCH($F331,$B$337:$B$373,0))/VLOOKUP($F331,$B$337:$BB$373,MATCH(LEFT(TRIM(AQ$6),FIND("~",SUBSTITUTE(AQ$6,"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331))*HLOOKUP(LEFT(TRIM(AQ$6),FIND("~",SUBSTITUTE(AQ$6," ","~",LEN(TRIM(AQ$6))-LEN(SUBSTITUTE(TRIM(AQ$6)," ",""))))-1)&amp;" Total",$B$6:$BB$373,ROW($A331)-5,FALSE))</f>
        <v>0</v>
      </c>
      <c r="AR331" s="10">
        <f ca="1">IF(AR$5&lt;&gt;"",HLOOKUP(AR$5,Functionalization!$G$6:$R$373,ROW($A331)-5,FALSE),IFERROR(INDEX(AR$337:AR$373,MATCH($F331,$B$337:$B$373,0))/VLOOKUP($F331,$B$337:$BB$373,MATCH(LEFT(TRIM(AR$6),FIND("~",SUBSTITUTE(AR$6,"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331))*HLOOKUP(LEFT(TRIM(AR$6),FIND("~",SUBSTITUTE(AR$6," ","~",LEN(TRIM(AR$6))-LEN(SUBSTITUTE(TRIM(AR$6)," ",""))))-1)&amp;" Total",$B$6:$BB$373,ROW($A331)-5,FALSE))</f>
        <v>0</v>
      </c>
      <c r="AS331" s="10">
        <f ca="1">IF(AS$5&lt;&gt;"",HLOOKUP(AS$5,Functionalization!$G$6:$R$373,ROW($A331)-5,FALSE),IFERROR(INDEX(AS$337:AS$373,MATCH($F331,$B$337:$B$373,0))/VLOOKUP($F331,$B$337:$BB$373,MATCH(LEFT(TRIM(AS$6),FIND("~",SUBSTITUTE(AS$6,"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331))*HLOOKUP(LEFT(TRIM(AS$6),FIND("~",SUBSTITUTE(AS$6," ","~",LEN(TRIM(AS$6))-LEN(SUBSTITUTE(TRIM(AS$6)," ",""))))-1)&amp;" Total",$B$6:$BB$373,ROW($A331)-5,FALSE))</f>
        <v>0</v>
      </c>
      <c r="AT331" s="10">
        <f ca="1">IF(AT$5&lt;&gt;"",HLOOKUP(AT$5,Functionalization!$G$6:$R$373,ROW($A331)-5,FALSE),IFERROR(INDEX(AT$337:AT$373,MATCH($F331,$B$337:$B$373,0))/VLOOKUP($F331,$B$337:$BB$373,MATCH(LEFT(TRIM(AT$6),FIND("~",SUBSTITUTE(AT$6,"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331))*HLOOKUP(LEFT(TRIM(AT$6),FIND("~",SUBSTITUTE(AT$6," ","~",LEN(TRIM(AT$6))-LEN(SUBSTITUTE(TRIM(AT$6)," ",""))))-1)&amp;" Total",$B$6:$BB$373,ROW($A331)-5,FALSE))</f>
        <v>0</v>
      </c>
      <c r="AU331" s="10">
        <f ca="1">IF(AU$5&lt;&gt;"",HLOOKUP(AU$5,Functionalization!$G$6:$R$373,ROW($A331)-5,FALSE),IFERROR(INDEX(AU$337:AU$373,MATCH($F331,$B$337:$B$373,0))/VLOOKUP($F331,$B$337:$BB$373,MATCH(LEFT(TRIM(AU$6),FIND("~",SUBSTITUTE(AU$6,"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331))*HLOOKUP(LEFT(TRIM(AU$6),FIND("~",SUBSTITUTE(AU$6," ","~",LEN(TRIM(AU$6))-LEN(SUBSTITUTE(TRIM(AU$6)," ",""))))-1)&amp;" Total",$B$6:$BB$373,ROW($A331)-5,FALSE))</f>
        <v>0</v>
      </c>
      <c r="AV331" s="10">
        <f ca="1">IF(AV$5&lt;&gt;"",HLOOKUP(AV$5,Functionalization!$G$6:$R$373,ROW($A331)-5,FALSE),IFERROR(INDEX(AV$337:AV$373,MATCH($F331,$B$337:$B$373,0))/VLOOKUP($F331,$B$337:$BB$373,MATCH(LEFT(TRIM(AV$6),FIND("~",SUBSTITUTE(AV$6,"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331))*HLOOKUP(LEFT(TRIM(AV$6),FIND("~",SUBSTITUTE(AV$6," ","~",LEN(TRIM(AV$6))-LEN(SUBSTITUTE(TRIM(AV$6)," ",""))))-1)&amp;" Total",$B$6:$BB$373,ROW($A331)-5,FALSE))</f>
        <v>0</v>
      </c>
      <c r="AW331" s="10">
        <f ca="1">IF(AW$5&lt;&gt;"",HLOOKUP(AW$5,Functionalization!$G$6:$R$373,ROW($A331)-5,FALSE),IFERROR(INDEX(AW$337:AW$373,MATCH($F331,$B$337:$B$373,0))/VLOOKUP($F331,$B$337:$BB$373,MATCH(LEFT(TRIM(AW$6),FIND("~",SUBSTITUTE(AW$6,"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331))*HLOOKUP(LEFT(TRIM(AW$6),FIND("~",SUBSTITUTE(AW$6," ","~",LEN(TRIM(AW$6))-LEN(SUBSTITUTE(TRIM(AW$6)," ",""))))-1)&amp;" Total",$B$6:$BB$373,ROW($A331)-5,FALSE))</f>
        <v>0</v>
      </c>
      <c r="AX331" s="10">
        <f ca="1">IF(AX$5&lt;&gt;"",HLOOKUP(AX$5,Functionalization!$G$6:$R$373,ROW($A331)-5,FALSE),IFERROR(INDEX(AX$337:AX$373,MATCH($F331,$B$337:$B$373,0))/VLOOKUP($F331,$B$337:$BB$373,MATCH(LEFT(TRIM(AX$6),FIND("~",SUBSTITUTE(AX$6,"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331))*HLOOKUP(LEFT(TRIM(AX$6),FIND("~",SUBSTITUTE(AX$6," ","~",LEN(TRIM(AX$6))-LEN(SUBSTITUTE(TRIM(AX$6)," ",""))))-1)&amp;" Total",$B$6:$BB$373,ROW($A331)-5,FALSE))</f>
        <v>0</v>
      </c>
      <c r="AY331" s="10">
        <f ca="1">IF(AY$5&lt;&gt;"",HLOOKUP(AY$5,Functionalization!$G$6:$R$373,ROW($A331)-5,FALSE),IFERROR(INDEX(AY$337:AY$373,MATCH($F331,$B$337:$B$373,0))/VLOOKUP($F331,$B$337:$BB$373,MATCH(LEFT(TRIM(AY$6),FIND("~",SUBSTITUTE(AY$6,"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331))*HLOOKUP(LEFT(TRIM(AY$6),FIND("~",SUBSTITUTE(AY$6," ","~",LEN(TRIM(AY$6))-LEN(SUBSTITUTE(TRIM(AY$6)," ",""))))-1)&amp;" Total",$B$6:$BB$373,ROW($A331)-5,FALSE))</f>
        <v>0</v>
      </c>
      <c r="AZ331" s="10">
        <f ca="1">IF(AZ$5&lt;&gt;"",HLOOKUP(AZ$5,Functionalization!$G$6:$R$373,ROW($A331)-5,FALSE),IFERROR(INDEX(AZ$337:AZ$373,MATCH($F331,$B$337:$B$373,0))/VLOOKUP($F331,$B$337:$BB$373,MATCH(LEFT(TRIM(AZ$6),FIND("~",SUBSTITUTE(AZ$6,"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331))*HLOOKUP(LEFT(TRIM(AZ$6),FIND("~",SUBSTITUTE(AZ$6," ","~",LEN(TRIM(AZ$6))-LEN(SUBSTITUTE(TRIM(AZ$6)," ",""))))-1)&amp;" Total",$B$6:$BB$373,ROW($A331)-5,FALSE))</f>
        <v>0</v>
      </c>
      <c r="BA331" s="10">
        <f ca="1">IF(BA$5&lt;&gt;"",HLOOKUP(BA$5,Functionalization!$G$6:$R$373,ROW($A331)-5,FALSE),IFERROR(INDEX(BA$337:BA$373,MATCH($F331,$B$337:$B$373,0))/VLOOKUP($F331,$B$337:$BB$373,MATCH(LEFT(TRIM(BA$6),FIND("~",SUBSTITUTE(BA$6,"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331))*HLOOKUP(LEFT(TRIM(BA$6),FIND("~",SUBSTITUTE(BA$6," ","~",LEN(TRIM(BA$6))-LEN(SUBSTITUTE(TRIM(BA$6)," ",""))))-1)&amp;" Total",$B$6:$BB$373,ROW($A331)-5,FALSE))</f>
        <v>0</v>
      </c>
      <c r="BB331" s="10">
        <f ca="1">IF(BB$5&lt;&gt;"",HLOOKUP(BB$5,Functionalization!$G$6:$R$373,ROW($A331)-5,FALSE),IFERROR(INDEX(BB$337:BB$373,MATCH($F331,$B$337:$B$373,0))/VLOOKUP($F331,$B$337:$BB$373,MATCH(LEFT(TRIM(BB$6),FIND("~",SUBSTITUTE(BB$6,"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331))*HLOOKUP(LEFT(TRIM(BB$6),FIND("~",SUBSTITUTE(BB$6," ","~",LEN(TRIM(BB$6))-LEN(SUBSTITUTE(TRIM(BB$6)," ",""))))-1)&amp;" Total",$B$6:$BB$373,ROW($A331)-5,FALSE))</f>
        <v>0</v>
      </c>
      <c r="BD331">
        <f ca="1">IFERROR(IF(SUMIF($G$6:$BB$6,BD$6&amp;" Total",$G331:$BB331)-(SUMIF($G$6:$BB$6,BD$6&amp;" "&amp;'Input-Func_Class'!$D$22,$G331:$BB331)+IFERROR(SUMIF($G$6:$BB$6,BD$6&amp;" "&amp;'Input-Func_Class'!$E$22,$G331:$BB331),SUMIF($G$6:$BB$6,BD$6&amp;" "&amp;'Input-Func_Class'!$B$24,$G331:$BB331))+SUMIF($G$6:$BB$6,BD$6&amp;" "&amp;'Input-Func_Class'!$F$22,$G331:$BB331))&lt;Check_Limit,0,1),1)</f>
        <v>0</v>
      </c>
      <c r="BE331">
        <f ca="1">IFERROR(IF(SUMIF($G$6:$BB$6,BE$6&amp;" Total",$G331:$BB331)-(SUMIF($G$6:$BB$6,BE$6&amp;" "&amp;'Input-Func_Class'!$D$22,$G331:$BB331)+IFERROR(SUMIF($G$6:$BB$6,BE$6&amp;" "&amp;'Input-Func_Class'!$E$22,$G331:$BB331),SUMIF($G$6:$BB$6,BE$6&amp;" "&amp;'Input-Func_Class'!$B$24,$G331:$BB331))+SUMIF($G$6:$BB$6,BE$6&amp;" "&amp;'Input-Func_Class'!$F$22,$G331:$BB331))&lt;Check_Limit,0,1),1)</f>
        <v>0</v>
      </c>
      <c r="BF331">
        <f ca="1">IFERROR(IF(SUMIF($G$6:$BB$6,BF$6&amp;" Total",$G331:$BB331)-(SUMIF($G$6:$BB$6,BF$6&amp;" "&amp;'Input-Func_Class'!$D$22,$G331:$BB331)+IFERROR(SUMIF($G$6:$BB$6,BF$6&amp;" "&amp;'Input-Func_Class'!$E$22,$G331:$BB331),SUMIF($G$6:$BB$6,BF$6&amp;" "&amp;'Input-Func_Class'!$B$24,$G331:$BB331))+SUMIF($G$6:$BB$6,BF$6&amp;" "&amp;'Input-Func_Class'!$F$22,$G331:$BB331))&lt;Check_Limit,0,1),1)</f>
        <v>0</v>
      </c>
      <c r="BG331">
        <f ca="1">IFERROR(IF(SUMIF($G$6:$BB$6,BG$6&amp;" Total",$G331:$BB331)-(SUMIF($G$6:$BB$6,BG$6&amp;" "&amp;'Input-Func_Class'!$D$22,$G331:$BB331)+IFERROR(SUMIF($G$6:$BB$6,BG$6&amp;" "&amp;'Input-Func_Class'!$E$22,$G331:$BB331),SUMIF($G$6:$BB$6,BG$6&amp;" "&amp;'Input-Func_Class'!$B$24,$G331:$BB331))+SUMIF($G$6:$BB$6,BG$6&amp;" "&amp;'Input-Func_Class'!$F$22,$G331:$BB331))&lt;Check_Limit,0,1),1)</f>
        <v>0</v>
      </c>
      <c r="BH331">
        <f ca="1">IFERROR(IF(SUMIF($G$6:$BB$6,BH$6&amp;" Total",$G331:$BB331)-(SUMIF($G$6:$BB$6,BH$6&amp;" "&amp;'Input-Func_Class'!$D$22,$G331:$BB331)+IFERROR(SUMIF($G$6:$BB$6,BH$6&amp;" "&amp;'Input-Func_Class'!$E$22,$G331:$BB331),SUMIF($G$6:$BB$6,BH$6&amp;" "&amp;'Input-Func_Class'!$B$24,$G331:$BB331))+SUMIF($G$6:$BB$6,BH$6&amp;" "&amp;'Input-Func_Class'!$F$22,$G331:$BB331))&lt;Check_Limit,0,1),1)</f>
        <v>0</v>
      </c>
      <c r="BI331">
        <f ca="1">IFERROR(IF(SUMIF($G$6:$BB$6,BI$6&amp;" Total",$G331:$BB331)-(SUMIF($G$6:$BB$6,BI$6&amp;" "&amp;'Input-Func_Class'!$D$22,$G331:$BB331)+IFERROR(SUMIF($G$6:$BB$6,BI$6&amp;" "&amp;'Input-Func_Class'!$E$22,$G331:$BB331),SUMIF($G$6:$BB$6,BI$6&amp;" "&amp;'Input-Func_Class'!$B$24,$G331:$BB331))+SUMIF($G$6:$BB$6,BI$6&amp;" "&amp;'Input-Func_Class'!$F$22,$G331:$BB331))&lt;Check_Limit,0,1),1)</f>
        <v>0</v>
      </c>
      <c r="BJ331">
        <f ca="1">IFERROR(IF(SUMIF($G$6:$BB$6,BJ$6&amp;" Total",$G331:$BB331)-(SUMIF($G$6:$BB$6,BJ$6&amp;" "&amp;'Input-Func_Class'!$D$22,$G331:$BB331)+IFERROR(SUMIF($G$6:$BB$6,BJ$6&amp;" "&amp;'Input-Func_Class'!$E$22,$G331:$BB331),SUMIF($G$6:$BB$6,BJ$6&amp;" "&amp;'Input-Func_Class'!$B$24,$G331:$BB331))+SUMIF($G$6:$BB$6,BJ$6&amp;" "&amp;'Input-Func_Class'!$F$22,$G331:$BB331))&lt;Check_Limit,0,1),1)</f>
        <v>0</v>
      </c>
      <c r="BK331">
        <f ca="1">IFERROR(IF(SUMIF($G$6:$BB$6,BK$6&amp;" Total",$G331:$BB331)-(SUMIF($G$6:$BB$6,BK$6&amp;" "&amp;'Input-Func_Class'!$D$22,$G331:$BB331)+IFERROR(SUMIF($G$6:$BB$6,BK$6&amp;" "&amp;'Input-Func_Class'!$E$22,$G331:$BB331),SUMIF($G$6:$BB$6,BK$6&amp;" "&amp;'Input-Func_Class'!$B$24,$G331:$BB331))+SUMIF($G$6:$BB$6,BK$6&amp;" "&amp;'Input-Func_Class'!$F$22,$G331:$BB331))&lt;Check_Limit,0,1),1)</f>
        <v>0</v>
      </c>
      <c r="BL331">
        <f ca="1">IFERROR(IF(SUMIF($G$6:$BB$6,BL$6&amp;" Total",$G331:$BB331)-(SUMIF($G$6:$BB$6,BL$6&amp;" "&amp;'Input-Func_Class'!$D$22,$G331:$BB331)+IFERROR(SUMIF($G$6:$BB$6,BL$6&amp;" "&amp;'Input-Func_Class'!$E$22,$G331:$BB331),SUMIF($G$6:$BB$6,BL$6&amp;" "&amp;'Input-Func_Class'!$B$24,$G331:$BB331))+SUMIF($G$6:$BB$6,BL$6&amp;" "&amp;'Input-Func_Class'!$F$22,$G331:$BB331))&lt;Check_Limit,0,1),1)</f>
        <v>0</v>
      </c>
      <c r="BM331">
        <f ca="1">IFERROR(IF(SUMIF($G$6:$BB$6,BM$6&amp;" Total",$G331:$BB331)-(SUMIF($G$6:$BB$6,BM$6&amp;" "&amp;'Input-Func_Class'!$D$22,$G331:$BB331)+IFERROR(SUMIF($G$6:$BB$6,BM$6&amp;" "&amp;'Input-Func_Class'!$E$22,$G331:$BB331),SUMIF($G$6:$BB$6,BM$6&amp;" "&amp;'Input-Func_Class'!$B$24,$G331:$BB331))+SUMIF($G$6:$BB$6,BM$6&amp;" "&amp;'Input-Func_Class'!$F$22,$G331:$BB331))&lt;Check_Limit,0,1),1)</f>
        <v>0</v>
      </c>
      <c r="BN331">
        <f ca="1">IFERROR(IF(SUMIF($G$6:$BB$6,BN$6&amp;" Total",$G331:$BB331)-(SUMIF($G$6:$BB$6,BN$6&amp;" "&amp;'Input-Func_Class'!$D$22,$G331:$BB331)+IFERROR(SUMIF($G$6:$BB$6,BN$6&amp;" "&amp;'Input-Func_Class'!$E$22,$G331:$BB331),SUMIF($G$6:$BB$6,BN$6&amp;" "&amp;'Input-Func_Class'!$B$24,$G331:$BB331))+SUMIF($G$6:$BB$6,BN$6&amp;" "&amp;'Input-Func_Class'!$F$22,$G331:$BB331))&lt;Check_Limit,0,1),1)</f>
        <v>0</v>
      </c>
      <c r="BO331">
        <f ca="1">IFERROR(IF(SUMIF($G$6:$BB$6,BO$6&amp;" Total",$G331:$BB331)-(SUMIF($G$6:$BB$6,BO$6&amp;" "&amp;'Input-Func_Class'!$D$22,$G331:$BB331)+IFERROR(SUMIF($G$6:$BB$6,BO$6&amp;" "&amp;'Input-Func_Class'!$E$22,$G331:$BB331),SUMIF($G$6:$BB$6,BO$6&amp;" "&amp;'Input-Func_Class'!$B$24,$G331:$BB331))+SUMIF($G$6:$BB$6,BO$6&amp;" "&amp;'Input-Func_Class'!$F$22,$G331:$BB331))&lt;Check_Limit,0,1),1)</f>
        <v>0</v>
      </c>
    </row>
    <row r="332" spans="1:67">
      <c r="A332" s="31">
        <f>IF(ISBLANK('Input-Accounts'!A332),"",'Input-Accounts'!A332)</f>
        <v>295</v>
      </c>
      <c r="B332" s="6" t="str">
        <f>IF(ISBLANK('Input-Accounts'!B332),"",'Input-Accounts'!B332)</f>
        <v>Gross-up Annual Filing Fee</v>
      </c>
      <c r="C332" s="31" t="str">
        <f>IF(ISBLANK('Input-Accounts'!C332),"",'Input-Accounts'!C332)</f>
        <v/>
      </c>
      <c r="D332" s="10">
        <f>Functionalization!$D332</f>
        <v>30952.471369902269</v>
      </c>
      <c r="E332" s="10">
        <f t="shared" ca="1" si="81"/>
        <v>0</v>
      </c>
      <c r="F332" s="3" t="str">
        <f>IF($D332=0,"-",IF('Input-Accounts'!$E332&lt;&gt;0,'Input-Accounts'!$E332,'Input-Accounts'!$G332))</f>
        <v>INT_RATEBASE</v>
      </c>
      <c r="G332" s="10">
        <f ca="1">IF(G$5&lt;&gt;"",HLOOKUP(G$5,Functionalization!$G$6:$R$373,ROW($A332)-5,FALSE),IFERROR(INDEX(G$337:G$373,MATCH($F332,$B$337:$B$373,0))/VLOOKUP($F332,$B$337:$BB$373,MATCH(LEFT(TRIM(G$6),FIND("~",SUBSTITUTE(G$6," ","~",LEN(TRIM(G$6))-LEN(SUBSTITUTE(TRIM(G$6)," ",""))))-1)&amp;" Total",$B$6:$BB$6,0),FALSE),SUMIFS(INDIRECT("'Input-Func_Class'!"&amp;IF(RIGHT(G$6,1)="d","D",IF(RIGHT(G$6,1)="y","E",IF(RIGHT(G$6,1)="r","F")))&amp;"23:"&amp;IF(RIGHT(G$6,1)="d","D",IF(RIGHT(G$6,1)="y","E",IF(RIGHT(G$6,1)="r","F")))&amp;"29"),'Input-Func_Class'!$B$23:$B$29,$F332))*HLOOKUP(LEFT(TRIM(G$6),FIND("~",SUBSTITUTE(G$6," ","~",LEN(TRIM(G$6))-LEN(SUBSTITUTE(TRIM(G$6)," ",""))))-1)&amp;" Total",$B$6:$BB$373,ROW($A332)-5,FALSE))</f>
        <v>22088.817410495267</v>
      </c>
      <c r="H332" s="10">
        <f ca="1">IF(H$5&lt;&gt;"",HLOOKUP(H$5,Functionalization!$G$6:$R$373,ROW($A332)-5,FALSE),IFERROR(INDEX(H$337:H$373,MATCH($F332,$B$337:$B$373,0))/VLOOKUP($F332,$B$337:$BB$373,MATCH(LEFT(TRIM(H$6),FIND("~",SUBSTITUTE(H$6," ","~",LEN(TRIM(H$6))-LEN(SUBSTITUTE(TRIM(H$6)," ",""))))-1)&amp;" Total",$B$6:$BB$6,0),FALSE),SUMIFS(INDIRECT("'Input-Func_Class'!"&amp;IF(RIGHT(H$6,1)="d","D",IF(RIGHT(H$6,1)="y","E",IF(RIGHT(H$6,1)="r","F")))&amp;"23:"&amp;IF(RIGHT(H$6,1)="d","D",IF(RIGHT(H$6,1)="y","E",IF(RIGHT(H$6,1)="r","F")))&amp;"29"),'Input-Func_Class'!$B$23:$B$29,$F332))*HLOOKUP(LEFT(TRIM(H$6),FIND("~",SUBSTITUTE(H$6," ","~",LEN(TRIM(H$6))-LEN(SUBSTITUTE(TRIM(H$6)," ",""))))-1)&amp;" Total",$B$6:$BB$373,ROW($A332)-5,FALSE))</f>
        <v>16965.078356727394</v>
      </c>
      <c r="I332" s="10">
        <f ca="1">IF(I$5&lt;&gt;"",HLOOKUP(I$5,Functionalization!$G$6:$R$373,ROW($A332)-5,FALSE),IFERROR(INDEX(I$337:I$373,MATCH($F332,$B$337:$B$373,0))/VLOOKUP($F332,$B$337:$BB$373,MATCH(LEFT(TRIM(I$6),FIND("~",SUBSTITUTE(I$6," ","~",LEN(TRIM(I$6))-LEN(SUBSTITUTE(TRIM(I$6)," ",""))))-1)&amp;" Total",$B$6:$BB$6,0),FALSE),SUMIFS(INDIRECT("'Input-Func_Class'!"&amp;IF(RIGHT(I$6,1)="d","D",IF(RIGHT(I$6,1)="y","E",IF(RIGHT(I$6,1)="r","F")))&amp;"23:"&amp;IF(RIGHT(I$6,1)="d","D",IF(RIGHT(I$6,1)="y","E",IF(RIGHT(I$6,1)="r","F")))&amp;"29"),'Input-Func_Class'!$B$23:$B$29,$F332))*HLOOKUP(LEFT(TRIM(I$6),FIND("~",SUBSTITUTE(I$6," ","~",LEN(TRIM(I$6))-LEN(SUBSTITUTE(TRIM(I$6)," ",""))))-1)&amp;" Total",$B$6:$BB$373,ROW($A332)-5,FALSE))</f>
        <v>0</v>
      </c>
      <c r="J332" s="10">
        <f ca="1">IF(J$5&lt;&gt;"",HLOOKUP(J$5,Functionalization!$G$6:$R$373,ROW($A332)-5,FALSE),IFERROR(INDEX(J$337:J$373,MATCH($F332,$B$337:$B$373,0))/VLOOKUP($F332,$B$337:$BB$373,MATCH(LEFT(TRIM(J$6),FIND("~",SUBSTITUTE(J$6," ","~",LEN(TRIM(J$6))-LEN(SUBSTITUTE(TRIM(J$6)," ",""))))-1)&amp;" Total",$B$6:$BB$6,0),FALSE),SUMIFS(INDIRECT("'Input-Func_Class'!"&amp;IF(RIGHT(J$6,1)="d","D",IF(RIGHT(J$6,1)="y","E",IF(RIGHT(J$6,1)="r","F")))&amp;"23:"&amp;IF(RIGHT(J$6,1)="d","D",IF(RIGHT(J$6,1)="y","E",IF(RIGHT(J$6,1)="r","F")))&amp;"29"),'Input-Func_Class'!$B$23:$B$29,$F332))*HLOOKUP(LEFT(TRIM(J$6),FIND("~",SUBSTITUTE(J$6," ","~",LEN(TRIM(J$6))-LEN(SUBSTITUTE(TRIM(J$6)," ",""))))-1)&amp;" Total",$B$6:$BB$373,ROW($A332)-5,FALSE))</f>
        <v>5123.7390537678839</v>
      </c>
      <c r="K332" s="10">
        <f ca="1">IF(K$5&lt;&gt;"",HLOOKUP(K$5,Functionalization!$G$6:$R$373,ROW($A332)-5,FALSE),IFERROR(INDEX(K$337:K$373,MATCH($F332,$B$337:$B$373,0))/VLOOKUP($F332,$B$337:$BB$373,MATCH(LEFT(TRIM(K$6),FIND("~",SUBSTITUTE(K$6," ","~",LEN(TRIM(K$6))-LEN(SUBSTITUTE(TRIM(K$6)," ",""))))-1)&amp;" Total",$B$6:$BB$6,0),FALSE),SUMIFS(INDIRECT("'Input-Func_Class'!"&amp;IF(RIGHT(K$6,1)="d","D",IF(RIGHT(K$6,1)="y","E",IF(RIGHT(K$6,1)="r","F")))&amp;"23:"&amp;IF(RIGHT(K$6,1)="d","D",IF(RIGHT(K$6,1)="y","E",IF(RIGHT(K$6,1)="r","F")))&amp;"29"),'Input-Func_Class'!$B$23:$B$29,$F332))*HLOOKUP(LEFT(TRIM(K$6),FIND("~",SUBSTITUTE(K$6," ","~",LEN(TRIM(K$6))-LEN(SUBSTITUTE(TRIM(K$6)," ",""))))-1)&amp;" Total",$B$6:$BB$373,ROW($A332)-5,FALSE))</f>
        <v>8863.6539594069873</v>
      </c>
      <c r="L332" s="10">
        <f ca="1">IF(L$5&lt;&gt;"",HLOOKUP(L$5,Functionalization!$G$6:$R$373,ROW($A332)-5,FALSE),IFERROR(INDEX(L$337:L$373,MATCH($F332,$B$337:$B$373,0))/VLOOKUP($F332,$B$337:$BB$373,MATCH(LEFT(TRIM(L$6),FIND("~",SUBSTITUTE(L$6," ","~",LEN(TRIM(L$6))-LEN(SUBSTITUTE(TRIM(L$6)," ",""))))-1)&amp;" Total",$B$6:$BB$6,0),FALSE),SUMIFS(INDIRECT("'Input-Func_Class'!"&amp;IF(RIGHT(L$6,1)="d","D",IF(RIGHT(L$6,1)="y","E",IF(RIGHT(L$6,1)="r","F")))&amp;"23:"&amp;IF(RIGHT(L$6,1)="d","D",IF(RIGHT(L$6,1)="y","E",IF(RIGHT(L$6,1)="r","F")))&amp;"29"),'Input-Func_Class'!$B$23:$B$29,$F332))*HLOOKUP(LEFT(TRIM(L$6),FIND("~",SUBSTITUTE(L$6," ","~",LEN(TRIM(L$6))-LEN(SUBSTITUTE(TRIM(L$6)," ",""))))-1)&amp;" Total",$B$6:$BB$373,ROW($A332)-5,FALSE))</f>
        <v>0</v>
      </c>
      <c r="M332" s="10">
        <f ca="1">IF(M$5&lt;&gt;"",HLOOKUP(M$5,Functionalization!$G$6:$R$373,ROW($A332)-5,FALSE),IFERROR(INDEX(M$337:M$373,MATCH($F332,$B$337:$B$373,0))/VLOOKUP($F332,$B$337:$BB$373,MATCH(LEFT(TRIM(M$6),FIND("~",SUBSTITUTE(M$6," ","~",LEN(TRIM(M$6))-LEN(SUBSTITUTE(TRIM(M$6)," ",""))))-1)&amp;" Total",$B$6:$BB$6,0),FALSE),SUMIFS(INDIRECT("'Input-Func_Class'!"&amp;IF(RIGHT(M$6,1)="d","D",IF(RIGHT(M$6,1)="y","E",IF(RIGHT(M$6,1)="r","F")))&amp;"23:"&amp;IF(RIGHT(M$6,1)="d","D",IF(RIGHT(M$6,1)="y","E",IF(RIGHT(M$6,1)="r","F")))&amp;"29"),'Input-Func_Class'!$B$23:$B$29,$F332))*HLOOKUP(LEFT(TRIM(M$6),FIND("~",SUBSTITUTE(M$6," ","~",LEN(TRIM(M$6))-LEN(SUBSTITUTE(TRIM(M$6)," ",""))))-1)&amp;" Total",$B$6:$BB$373,ROW($A332)-5,FALSE))</f>
        <v>0</v>
      </c>
      <c r="N332" s="10">
        <f ca="1">IF(N$5&lt;&gt;"",HLOOKUP(N$5,Functionalization!$G$6:$R$373,ROW($A332)-5,FALSE),IFERROR(INDEX(N$337:N$373,MATCH($F332,$B$337:$B$373,0))/VLOOKUP($F332,$B$337:$BB$373,MATCH(LEFT(TRIM(N$6),FIND("~",SUBSTITUTE(N$6," ","~",LEN(TRIM(N$6))-LEN(SUBSTITUTE(TRIM(N$6)," ",""))))-1)&amp;" Total",$B$6:$BB$6,0),FALSE),SUMIFS(INDIRECT("'Input-Func_Class'!"&amp;IF(RIGHT(N$6,1)="d","D",IF(RIGHT(N$6,1)="y","E",IF(RIGHT(N$6,1)="r","F")))&amp;"23:"&amp;IF(RIGHT(N$6,1)="d","D",IF(RIGHT(N$6,1)="y","E",IF(RIGHT(N$6,1)="r","F")))&amp;"29"),'Input-Func_Class'!$B$23:$B$29,$F332))*HLOOKUP(LEFT(TRIM(N$6),FIND("~",SUBSTITUTE(N$6," ","~",LEN(TRIM(N$6))-LEN(SUBSTITUTE(TRIM(N$6)," ",""))))-1)&amp;" Total",$B$6:$BB$373,ROW($A332)-5,FALSE))</f>
        <v>8863.6539594069873</v>
      </c>
      <c r="O332" s="10">
        <f ca="1">IF(O$5&lt;&gt;"",HLOOKUP(O$5,Functionalization!$G$6:$R$373,ROW($A332)-5,FALSE),IFERROR(INDEX(O$337:O$373,MATCH($F332,$B$337:$B$373,0))/VLOOKUP($F332,$B$337:$BB$373,MATCH(LEFT(TRIM(O$6),FIND("~",SUBSTITUTE(O$6," ","~",LEN(TRIM(O$6))-LEN(SUBSTITUTE(TRIM(O$6)," ",""))))-1)&amp;" Total",$B$6:$BB$6,0),FALSE),SUMIFS(INDIRECT("'Input-Func_Class'!"&amp;IF(RIGHT(O$6,1)="d","D",IF(RIGHT(O$6,1)="y","E",IF(RIGHT(O$6,1)="r","F")))&amp;"23:"&amp;IF(RIGHT(O$6,1)="d","D",IF(RIGHT(O$6,1)="y","E",IF(RIGHT(O$6,1)="r","F")))&amp;"29"),'Input-Func_Class'!$B$23:$B$29,$F332))*HLOOKUP(LEFT(TRIM(O$6),FIND("~",SUBSTITUTE(O$6," ","~",LEN(TRIM(O$6))-LEN(SUBSTITUTE(TRIM(O$6)," ",""))))-1)&amp;" Total",$B$6:$BB$373,ROW($A332)-5,FALSE))</f>
        <v>0</v>
      </c>
      <c r="P332" s="10">
        <f ca="1">IF(P$5&lt;&gt;"",HLOOKUP(P$5,Functionalization!$G$6:$R$373,ROW($A332)-5,FALSE),IFERROR(INDEX(P$337:P$373,MATCH($F332,$B$337:$B$373,0))/VLOOKUP($F332,$B$337:$BB$373,MATCH(LEFT(TRIM(P$6),FIND("~",SUBSTITUTE(P$6," ","~",LEN(TRIM(P$6))-LEN(SUBSTITUTE(TRIM(P$6)," ",""))))-1)&amp;" Total",$B$6:$BB$6,0),FALSE),SUMIFS(INDIRECT("'Input-Func_Class'!"&amp;IF(RIGHT(P$6,1)="d","D",IF(RIGHT(P$6,1)="y","E",IF(RIGHT(P$6,1)="r","F")))&amp;"23:"&amp;IF(RIGHT(P$6,1)="d","D",IF(RIGHT(P$6,1)="y","E",IF(RIGHT(P$6,1)="r","F")))&amp;"29"),'Input-Func_Class'!$B$23:$B$29,$F332))*HLOOKUP(LEFT(TRIM(P$6),FIND("~",SUBSTITUTE(P$6," ","~",LEN(TRIM(P$6))-LEN(SUBSTITUTE(TRIM(P$6)," ",""))))-1)&amp;" Total",$B$6:$BB$373,ROW($A332)-5,FALSE))</f>
        <v>0</v>
      </c>
      <c r="Q332" s="10">
        <f ca="1">IF(Q$5&lt;&gt;"",HLOOKUP(Q$5,Functionalization!$G$6:$R$373,ROW($A332)-5,FALSE),IFERROR(INDEX(Q$337:Q$373,MATCH($F332,$B$337:$B$373,0))/VLOOKUP($F332,$B$337:$BB$373,MATCH(LEFT(TRIM(Q$6),FIND("~",SUBSTITUTE(Q$6," ","~",LEN(TRIM(Q$6))-LEN(SUBSTITUTE(TRIM(Q$6)," ",""))))-1)&amp;" Total",$B$6:$BB$6,0),FALSE),SUMIFS(INDIRECT("'Input-Func_Class'!"&amp;IF(RIGHT(Q$6,1)="d","D",IF(RIGHT(Q$6,1)="y","E",IF(RIGHT(Q$6,1)="r","F")))&amp;"23:"&amp;IF(RIGHT(Q$6,1)="d","D",IF(RIGHT(Q$6,1)="y","E",IF(RIGHT(Q$6,1)="r","F")))&amp;"29"),'Input-Func_Class'!$B$23:$B$29,$F332))*HLOOKUP(LEFT(TRIM(Q$6),FIND("~",SUBSTITUTE(Q$6," ","~",LEN(TRIM(Q$6))-LEN(SUBSTITUTE(TRIM(Q$6)," ",""))))-1)&amp;" Total",$B$6:$BB$373,ROW($A332)-5,FALSE))</f>
        <v>0</v>
      </c>
      <c r="R332" s="10">
        <f ca="1">IF(R$5&lt;&gt;"",HLOOKUP(R$5,Functionalization!$G$6:$R$373,ROW($A332)-5,FALSE),IFERROR(INDEX(R$337:R$373,MATCH($F332,$B$337:$B$373,0))/VLOOKUP($F332,$B$337:$BB$373,MATCH(LEFT(TRIM(R$6),FIND("~",SUBSTITUTE(R$6," ","~",LEN(TRIM(R$6))-LEN(SUBSTITUTE(TRIM(R$6)," ",""))))-1)&amp;" Total",$B$6:$BB$6,0),FALSE),SUMIFS(INDIRECT("'Input-Func_Class'!"&amp;IF(RIGHT(R$6,1)="d","D",IF(RIGHT(R$6,1)="y","E",IF(RIGHT(R$6,1)="r","F")))&amp;"23:"&amp;IF(RIGHT(R$6,1)="d","D",IF(RIGHT(R$6,1)="y","E",IF(RIGHT(R$6,1)="r","F")))&amp;"29"),'Input-Func_Class'!$B$23:$B$29,$F332))*HLOOKUP(LEFT(TRIM(R$6),FIND("~",SUBSTITUTE(R$6," ","~",LEN(TRIM(R$6))-LEN(SUBSTITUTE(TRIM(R$6)," ",""))))-1)&amp;" Total",$B$6:$BB$373,ROW($A332)-5,FALSE))</f>
        <v>0</v>
      </c>
      <c r="S332" s="10">
        <f ca="1">IF(S$5&lt;&gt;"",HLOOKUP(S$5,Functionalization!$G$6:$R$373,ROW($A332)-5,FALSE),IFERROR(INDEX(S$337:S$373,MATCH($F332,$B$337:$B$373,0))/VLOOKUP($F332,$B$337:$BB$373,MATCH(LEFT(TRIM(S$6),FIND("~",SUBSTITUTE(S$6," ","~",LEN(TRIM(S$6))-LEN(SUBSTITUTE(TRIM(S$6)," ",""))))-1)&amp;" Total",$B$6:$BB$6,0),FALSE),SUMIFS(INDIRECT("'Input-Func_Class'!"&amp;IF(RIGHT(S$6,1)="d","D",IF(RIGHT(S$6,1)="y","E",IF(RIGHT(S$6,1)="r","F")))&amp;"23:"&amp;IF(RIGHT(S$6,1)="d","D",IF(RIGHT(S$6,1)="y","E",IF(RIGHT(S$6,1)="r","F")))&amp;"29"),'Input-Func_Class'!$B$23:$B$29,$F332))*HLOOKUP(LEFT(TRIM(S$6),FIND("~",SUBSTITUTE(S$6," ","~",LEN(TRIM(S$6))-LEN(SUBSTITUTE(TRIM(S$6)," ",""))))-1)&amp;" Total",$B$6:$BB$373,ROW($A332)-5,FALSE))</f>
        <v>0</v>
      </c>
      <c r="T332" s="10">
        <f ca="1">IF(T$5&lt;&gt;"",HLOOKUP(T$5,Functionalization!$G$6:$R$373,ROW($A332)-5,FALSE),IFERROR(INDEX(T$337:T$373,MATCH($F332,$B$337:$B$373,0))/VLOOKUP($F332,$B$337:$BB$373,MATCH(LEFT(TRIM(T$6),FIND("~",SUBSTITUTE(T$6," ","~",LEN(TRIM(T$6))-LEN(SUBSTITUTE(TRIM(T$6)," ",""))))-1)&amp;" Total",$B$6:$BB$6,0),FALSE),SUMIFS(INDIRECT("'Input-Func_Class'!"&amp;IF(RIGHT(T$6,1)="d","D",IF(RIGHT(T$6,1)="y","E",IF(RIGHT(T$6,1)="r","F")))&amp;"23:"&amp;IF(RIGHT(T$6,1)="d","D",IF(RIGHT(T$6,1)="y","E",IF(RIGHT(T$6,1)="r","F")))&amp;"29"),'Input-Func_Class'!$B$23:$B$29,$F332))*HLOOKUP(LEFT(TRIM(T$6),FIND("~",SUBSTITUTE(T$6," ","~",LEN(TRIM(T$6))-LEN(SUBSTITUTE(TRIM(T$6)," ",""))))-1)&amp;" Total",$B$6:$BB$373,ROW($A332)-5,FALSE))</f>
        <v>0</v>
      </c>
      <c r="U332" s="10">
        <f ca="1">IF(U$5&lt;&gt;"",HLOOKUP(U$5,Functionalization!$G$6:$R$373,ROW($A332)-5,FALSE),IFERROR(INDEX(U$337:U$373,MATCH($F332,$B$337:$B$373,0))/VLOOKUP($F332,$B$337:$BB$373,MATCH(LEFT(TRIM(U$6),FIND("~",SUBSTITUTE(U$6," ","~",LEN(TRIM(U$6))-LEN(SUBSTITUTE(TRIM(U$6)," ",""))))-1)&amp;" Total",$B$6:$BB$6,0),FALSE),SUMIFS(INDIRECT("'Input-Func_Class'!"&amp;IF(RIGHT(U$6,1)="d","D",IF(RIGHT(U$6,1)="y","E",IF(RIGHT(U$6,1)="r","F")))&amp;"23:"&amp;IF(RIGHT(U$6,1)="d","D",IF(RIGHT(U$6,1)="y","E",IF(RIGHT(U$6,1)="r","F")))&amp;"29"),'Input-Func_Class'!$B$23:$B$29,$F332))*HLOOKUP(LEFT(TRIM(U$6),FIND("~",SUBSTITUTE(U$6," ","~",LEN(TRIM(U$6))-LEN(SUBSTITUTE(TRIM(U$6)," ",""))))-1)&amp;" Total",$B$6:$BB$373,ROW($A332)-5,FALSE))</f>
        <v>0</v>
      </c>
      <c r="V332" s="10">
        <f ca="1">IF(V$5&lt;&gt;"",HLOOKUP(V$5,Functionalization!$G$6:$R$373,ROW($A332)-5,FALSE),IFERROR(INDEX(V$337:V$373,MATCH($F332,$B$337:$B$373,0))/VLOOKUP($F332,$B$337:$BB$373,MATCH(LEFT(TRIM(V$6),FIND("~",SUBSTITUTE(V$6," ","~",LEN(TRIM(V$6))-LEN(SUBSTITUTE(TRIM(V$6)," ",""))))-1)&amp;" Total",$B$6:$BB$6,0),FALSE),SUMIFS(INDIRECT("'Input-Func_Class'!"&amp;IF(RIGHT(V$6,1)="d","D",IF(RIGHT(V$6,1)="y","E",IF(RIGHT(V$6,1)="r","F")))&amp;"23:"&amp;IF(RIGHT(V$6,1)="d","D",IF(RIGHT(V$6,1)="y","E",IF(RIGHT(V$6,1)="r","F")))&amp;"29"),'Input-Func_Class'!$B$23:$B$29,$F332))*HLOOKUP(LEFT(TRIM(V$6),FIND("~",SUBSTITUTE(V$6," ","~",LEN(TRIM(V$6))-LEN(SUBSTITUTE(TRIM(V$6)," ",""))))-1)&amp;" Total",$B$6:$BB$373,ROW($A332)-5,FALSE))</f>
        <v>0</v>
      </c>
      <c r="W332" s="10">
        <f ca="1">IF(W$5&lt;&gt;"",HLOOKUP(W$5,Functionalization!$G$6:$R$373,ROW($A332)-5,FALSE),IFERROR(INDEX(W$337:W$373,MATCH($F332,$B$337:$B$373,0))/VLOOKUP($F332,$B$337:$BB$373,MATCH(LEFT(TRIM(W$6),FIND("~",SUBSTITUTE(W$6," ","~",LEN(TRIM(W$6))-LEN(SUBSTITUTE(TRIM(W$6)," ",""))))-1)&amp;" Total",$B$6:$BB$6,0),FALSE),SUMIFS(INDIRECT("'Input-Func_Class'!"&amp;IF(RIGHT(W$6,1)="d","D",IF(RIGHT(W$6,1)="y","E",IF(RIGHT(W$6,1)="r","F")))&amp;"23:"&amp;IF(RIGHT(W$6,1)="d","D",IF(RIGHT(W$6,1)="y","E",IF(RIGHT(W$6,1)="r","F")))&amp;"29"),'Input-Func_Class'!$B$23:$B$29,$F332))*HLOOKUP(LEFT(TRIM(W$6),FIND("~",SUBSTITUTE(W$6," ","~",LEN(TRIM(W$6))-LEN(SUBSTITUTE(TRIM(W$6)," ",""))))-1)&amp;" Total",$B$6:$BB$373,ROW($A332)-5,FALSE))</f>
        <v>0</v>
      </c>
      <c r="X332" s="10">
        <f ca="1">IF(X$5&lt;&gt;"",HLOOKUP(X$5,Functionalization!$G$6:$R$373,ROW($A332)-5,FALSE),IFERROR(INDEX(X$337:X$373,MATCH($F332,$B$337:$B$373,0))/VLOOKUP($F332,$B$337:$BB$373,MATCH(LEFT(TRIM(X$6),FIND("~",SUBSTITUTE(X$6," ","~",LEN(TRIM(X$6))-LEN(SUBSTITUTE(TRIM(X$6)," ",""))))-1)&amp;" Total",$B$6:$BB$6,0),FALSE),SUMIFS(INDIRECT("'Input-Func_Class'!"&amp;IF(RIGHT(X$6,1)="d","D",IF(RIGHT(X$6,1)="y","E",IF(RIGHT(X$6,1)="r","F")))&amp;"23:"&amp;IF(RIGHT(X$6,1)="d","D",IF(RIGHT(X$6,1)="y","E",IF(RIGHT(X$6,1)="r","F")))&amp;"29"),'Input-Func_Class'!$B$23:$B$29,$F332))*HLOOKUP(LEFT(TRIM(X$6),FIND("~",SUBSTITUTE(X$6," ","~",LEN(TRIM(X$6))-LEN(SUBSTITUTE(TRIM(X$6)," ",""))))-1)&amp;" Total",$B$6:$BB$373,ROW($A332)-5,FALSE))</f>
        <v>0</v>
      </c>
      <c r="Y332" s="10">
        <f ca="1">IF(Y$5&lt;&gt;"",HLOOKUP(Y$5,Functionalization!$G$6:$R$373,ROW($A332)-5,FALSE),IFERROR(INDEX(Y$337:Y$373,MATCH($F332,$B$337:$B$373,0))/VLOOKUP($F332,$B$337:$BB$373,MATCH(LEFT(TRIM(Y$6),FIND("~",SUBSTITUTE(Y$6," ","~",LEN(TRIM(Y$6))-LEN(SUBSTITUTE(TRIM(Y$6)," ",""))))-1)&amp;" Total",$B$6:$BB$6,0),FALSE),SUMIFS(INDIRECT("'Input-Func_Class'!"&amp;IF(RIGHT(Y$6,1)="d","D",IF(RIGHT(Y$6,1)="y","E",IF(RIGHT(Y$6,1)="r","F")))&amp;"23:"&amp;IF(RIGHT(Y$6,1)="d","D",IF(RIGHT(Y$6,1)="y","E",IF(RIGHT(Y$6,1)="r","F")))&amp;"29"),'Input-Func_Class'!$B$23:$B$29,$F332))*HLOOKUP(LEFT(TRIM(Y$6),FIND("~",SUBSTITUTE(Y$6," ","~",LEN(TRIM(Y$6))-LEN(SUBSTITUTE(TRIM(Y$6)," ",""))))-1)&amp;" Total",$B$6:$BB$373,ROW($A332)-5,FALSE))</f>
        <v>0</v>
      </c>
      <c r="Z332" s="10">
        <f ca="1">IF(Z$5&lt;&gt;"",HLOOKUP(Z$5,Functionalization!$G$6:$R$373,ROW($A332)-5,FALSE),IFERROR(INDEX(Z$337:Z$373,MATCH($F332,$B$337:$B$373,0))/VLOOKUP($F332,$B$337:$BB$373,MATCH(LEFT(TRIM(Z$6),FIND("~",SUBSTITUTE(Z$6," ","~",LEN(TRIM(Z$6))-LEN(SUBSTITUTE(TRIM(Z$6)," ",""))))-1)&amp;" Total",$B$6:$BB$6,0),FALSE),SUMIFS(INDIRECT("'Input-Func_Class'!"&amp;IF(RIGHT(Z$6,1)="d","D",IF(RIGHT(Z$6,1)="y","E",IF(RIGHT(Z$6,1)="r","F")))&amp;"23:"&amp;IF(RIGHT(Z$6,1)="d","D",IF(RIGHT(Z$6,1)="y","E",IF(RIGHT(Z$6,1)="r","F")))&amp;"29"),'Input-Func_Class'!$B$23:$B$29,$F332))*HLOOKUP(LEFT(TRIM(Z$6),FIND("~",SUBSTITUTE(Z$6," ","~",LEN(TRIM(Z$6))-LEN(SUBSTITUTE(TRIM(Z$6)," ",""))))-1)&amp;" Total",$B$6:$BB$373,ROW($A332)-5,FALSE))</f>
        <v>0</v>
      </c>
      <c r="AA332" s="10">
        <f ca="1">IF(AA$5&lt;&gt;"",HLOOKUP(AA$5,Functionalization!$G$6:$R$373,ROW($A332)-5,FALSE),IFERROR(INDEX(AA$337:AA$373,MATCH($F332,$B$337:$B$373,0))/VLOOKUP($F332,$B$337:$BB$373,MATCH(LEFT(TRIM(AA$6),FIND("~",SUBSTITUTE(AA$6," ","~",LEN(TRIM(AA$6))-LEN(SUBSTITUTE(TRIM(AA$6)," ",""))))-1)&amp;" Total",$B$6:$BB$6,0),FALSE),SUMIFS(INDIRECT("'Input-Func_Class'!"&amp;IF(RIGHT(AA$6,1)="d","D",IF(RIGHT(AA$6,1)="y","E",IF(RIGHT(AA$6,1)="r","F")))&amp;"23:"&amp;IF(RIGHT(AA$6,1)="d","D",IF(RIGHT(AA$6,1)="y","E",IF(RIGHT(AA$6,1)="r","F")))&amp;"29"),'Input-Func_Class'!$B$23:$B$29,$F332))*HLOOKUP(LEFT(TRIM(AA$6),FIND("~",SUBSTITUTE(AA$6," ","~",LEN(TRIM(AA$6))-LEN(SUBSTITUTE(TRIM(AA$6)," ",""))))-1)&amp;" Total",$B$6:$BB$373,ROW($A332)-5,FALSE))</f>
        <v>0</v>
      </c>
      <c r="AB332" s="10">
        <f ca="1">IF(AB$5&lt;&gt;"",HLOOKUP(AB$5,Functionalization!$G$6:$R$373,ROW($A332)-5,FALSE),IFERROR(INDEX(AB$337:AB$373,MATCH($F332,$B$337:$B$373,0))/VLOOKUP($F332,$B$337:$BB$373,MATCH(LEFT(TRIM(AB$6),FIND("~",SUBSTITUTE(AB$6," ","~",LEN(TRIM(AB$6))-LEN(SUBSTITUTE(TRIM(AB$6)," ",""))))-1)&amp;" Total",$B$6:$BB$6,0),FALSE),SUMIFS(INDIRECT("'Input-Func_Class'!"&amp;IF(RIGHT(AB$6,1)="d","D",IF(RIGHT(AB$6,1)="y","E",IF(RIGHT(AB$6,1)="r","F")))&amp;"23:"&amp;IF(RIGHT(AB$6,1)="d","D",IF(RIGHT(AB$6,1)="y","E",IF(RIGHT(AB$6,1)="r","F")))&amp;"29"),'Input-Func_Class'!$B$23:$B$29,$F332))*HLOOKUP(LEFT(TRIM(AB$6),FIND("~",SUBSTITUTE(AB$6," ","~",LEN(TRIM(AB$6))-LEN(SUBSTITUTE(TRIM(AB$6)," ",""))))-1)&amp;" Total",$B$6:$BB$373,ROW($A332)-5,FALSE))</f>
        <v>0</v>
      </c>
      <c r="AC332" s="10">
        <f ca="1">IF(AC$5&lt;&gt;"",HLOOKUP(AC$5,Functionalization!$G$6:$R$373,ROW($A332)-5,FALSE),IFERROR(INDEX(AC$337:AC$373,MATCH($F332,$B$337:$B$373,0))/VLOOKUP($F332,$B$337:$BB$373,MATCH(LEFT(TRIM(AC$6),FIND("~",SUBSTITUTE(AC$6," ","~",LEN(TRIM(AC$6))-LEN(SUBSTITUTE(TRIM(AC$6)," ",""))))-1)&amp;" Total",$B$6:$BB$6,0),FALSE),SUMIFS(INDIRECT("'Input-Func_Class'!"&amp;IF(RIGHT(AC$6,1)="d","D",IF(RIGHT(AC$6,1)="y","E",IF(RIGHT(AC$6,1)="r","F")))&amp;"23:"&amp;IF(RIGHT(AC$6,1)="d","D",IF(RIGHT(AC$6,1)="y","E",IF(RIGHT(AC$6,1)="r","F")))&amp;"29"),'Input-Func_Class'!$B$23:$B$29,$F332))*HLOOKUP(LEFT(TRIM(AC$6),FIND("~",SUBSTITUTE(AC$6," ","~",LEN(TRIM(AC$6))-LEN(SUBSTITUTE(TRIM(AC$6)," ",""))))-1)&amp;" Total",$B$6:$BB$373,ROW($A332)-5,FALSE))</f>
        <v>0</v>
      </c>
      <c r="AD332" s="10">
        <f ca="1">IF(AD$5&lt;&gt;"",HLOOKUP(AD$5,Functionalization!$G$6:$R$373,ROW($A332)-5,FALSE),IFERROR(INDEX(AD$337:AD$373,MATCH($F332,$B$337:$B$373,0))/VLOOKUP($F332,$B$337:$BB$373,MATCH(LEFT(TRIM(AD$6),FIND("~",SUBSTITUTE(AD$6," ","~",LEN(TRIM(AD$6))-LEN(SUBSTITUTE(TRIM(AD$6)," ",""))))-1)&amp;" Total",$B$6:$BB$6,0),FALSE),SUMIFS(INDIRECT("'Input-Func_Class'!"&amp;IF(RIGHT(AD$6,1)="d","D",IF(RIGHT(AD$6,1)="y","E",IF(RIGHT(AD$6,1)="r","F")))&amp;"23:"&amp;IF(RIGHT(AD$6,1)="d","D",IF(RIGHT(AD$6,1)="y","E",IF(RIGHT(AD$6,1)="r","F")))&amp;"29"),'Input-Func_Class'!$B$23:$B$29,$F332))*HLOOKUP(LEFT(TRIM(AD$6),FIND("~",SUBSTITUTE(AD$6," ","~",LEN(TRIM(AD$6))-LEN(SUBSTITUTE(TRIM(AD$6)," ",""))))-1)&amp;" Total",$B$6:$BB$373,ROW($A332)-5,FALSE))</f>
        <v>0</v>
      </c>
      <c r="AE332" s="10">
        <f ca="1">IF(AE$5&lt;&gt;"",HLOOKUP(AE$5,Functionalization!$G$6:$R$373,ROW($A332)-5,FALSE),IFERROR(INDEX(AE$337:AE$373,MATCH($F332,$B$337:$B$373,0))/VLOOKUP($F332,$B$337:$BB$373,MATCH(LEFT(TRIM(AE$6),FIND("~",SUBSTITUTE(AE$6," ","~",LEN(TRIM(AE$6))-LEN(SUBSTITUTE(TRIM(AE$6)," ",""))))-1)&amp;" Total",$B$6:$BB$6,0),FALSE),SUMIFS(INDIRECT("'Input-Func_Class'!"&amp;IF(RIGHT(AE$6,1)="d","D",IF(RIGHT(AE$6,1)="y","E",IF(RIGHT(AE$6,1)="r","F")))&amp;"23:"&amp;IF(RIGHT(AE$6,1)="d","D",IF(RIGHT(AE$6,1)="y","E",IF(RIGHT(AE$6,1)="r","F")))&amp;"29"),'Input-Func_Class'!$B$23:$B$29,$F332))*HLOOKUP(LEFT(TRIM(AE$6),FIND("~",SUBSTITUTE(AE$6," ","~",LEN(TRIM(AE$6))-LEN(SUBSTITUTE(TRIM(AE$6)," ",""))))-1)&amp;" Total",$B$6:$BB$373,ROW($A332)-5,FALSE))</f>
        <v>0</v>
      </c>
      <c r="AF332" s="10">
        <f ca="1">IF(AF$5&lt;&gt;"",HLOOKUP(AF$5,Functionalization!$G$6:$R$373,ROW($A332)-5,FALSE),IFERROR(INDEX(AF$337:AF$373,MATCH($F332,$B$337:$B$373,0))/VLOOKUP($F332,$B$337:$BB$373,MATCH(LEFT(TRIM(AF$6),FIND("~",SUBSTITUTE(AF$6," ","~",LEN(TRIM(AF$6))-LEN(SUBSTITUTE(TRIM(AF$6)," ",""))))-1)&amp;" Total",$B$6:$BB$6,0),FALSE),SUMIFS(INDIRECT("'Input-Func_Class'!"&amp;IF(RIGHT(AF$6,1)="d","D",IF(RIGHT(AF$6,1)="y","E",IF(RIGHT(AF$6,1)="r","F")))&amp;"23:"&amp;IF(RIGHT(AF$6,1)="d","D",IF(RIGHT(AF$6,1)="y","E",IF(RIGHT(AF$6,1)="r","F")))&amp;"29"),'Input-Func_Class'!$B$23:$B$29,$F332))*HLOOKUP(LEFT(TRIM(AF$6),FIND("~",SUBSTITUTE(AF$6," ","~",LEN(TRIM(AF$6))-LEN(SUBSTITUTE(TRIM(AF$6)," ",""))))-1)&amp;" Total",$B$6:$BB$373,ROW($A332)-5,FALSE))</f>
        <v>0</v>
      </c>
      <c r="AG332" s="10">
        <f ca="1">IF(AG$5&lt;&gt;"",HLOOKUP(AG$5,Functionalization!$G$6:$R$373,ROW($A332)-5,FALSE),IFERROR(INDEX(AG$337:AG$373,MATCH($F332,$B$337:$B$373,0))/VLOOKUP($F332,$B$337:$BB$373,MATCH(LEFT(TRIM(AG$6),FIND("~",SUBSTITUTE(AG$6," ","~",LEN(TRIM(AG$6))-LEN(SUBSTITUTE(TRIM(AG$6)," ",""))))-1)&amp;" Total",$B$6:$BB$6,0),FALSE),SUMIFS(INDIRECT("'Input-Func_Class'!"&amp;IF(RIGHT(AG$6,1)="d","D",IF(RIGHT(AG$6,1)="y","E",IF(RIGHT(AG$6,1)="r","F")))&amp;"23:"&amp;IF(RIGHT(AG$6,1)="d","D",IF(RIGHT(AG$6,1)="y","E",IF(RIGHT(AG$6,1)="r","F")))&amp;"29"),'Input-Func_Class'!$B$23:$B$29,$F332))*HLOOKUP(LEFT(TRIM(AG$6),FIND("~",SUBSTITUTE(AG$6," ","~",LEN(TRIM(AG$6))-LEN(SUBSTITUTE(TRIM(AG$6)," ",""))))-1)&amp;" Total",$B$6:$BB$373,ROW($A332)-5,FALSE))</f>
        <v>0</v>
      </c>
      <c r="AH332" s="10">
        <f ca="1">IF(AH$5&lt;&gt;"",HLOOKUP(AH$5,Functionalization!$G$6:$R$373,ROW($A332)-5,FALSE),IFERROR(INDEX(AH$337:AH$373,MATCH($F332,$B$337:$B$373,0))/VLOOKUP($F332,$B$337:$BB$373,MATCH(LEFT(TRIM(AH$6),FIND("~",SUBSTITUTE(AH$6," ","~",LEN(TRIM(AH$6))-LEN(SUBSTITUTE(TRIM(AH$6)," ",""))))-1)&amp;" Total",$B$6:$BB$6,0),FALSE),SUMIFS(INDIRECT("'Input-Func_Class'!"&amp;IF(RIGHT(AH$6,1)="d","D",IF(RIGHT(AH$6,1)="y","E",IF(RIGHT(AH$6,1)="r","F")))&amp;"23:"&amp;IF(RIGHT(AH$6,1)="d","D",IF(RIGHT(AH$6,1)="y","E",IF(RIGHT(AH$6,1)="r","F")))&amp;"29"),'Input-Func_Class'!$B$23:$B$29,$F332))*HLOOKUP(LEFT(TRIM(AH$6),FIND("~",SUBSTITUTE(AH$6," ","~",LEN(TRIM(AH$6))-LEN(SUBSTITUTE(TRIM(AH$6)," ",""))))-1)&amp;" Total",$B$6:$BB$373,ROW($A332)-5,FALSE))</f>
        <v>0</v>
      </c>
      <c r="AI332" s="10">
        <f ca="1">IF(AI$5&lt;&gt;"",HLOOKUP(AI$5,Functionalization!$G$6:$R$373,ROW($A332)-5,FALSE),IFERROR(INDEX(AI$337:AI$373,MATCH($F332,$B$337:$B$373,0))/VLOOKUP($F332,$B$337:$BB$373,MATCH(LEFT(TRIM(AI$6),FIND("~",SUBSTITUTE(AI$6," ","~",LEN(TRIM(AI$6))-LEN(SUBSTITUTE(TRIM(AI$6)," ",""))))-1)&amp;" Total",$B$6:$BB$6,0),FALSE),SUMIFS(INDIRECT("'Input-Func_Class'!"&amp;IF(RIGHT(AI$6,1)="d","D",IF(RIGHT(AI$6,1)="y","E",IF(RIGHT(AI$6,1)="r","F")))&amp;"23:"&amp;IF(RIGHT(AI$6,1)="d","D",IF(RIGHT(AI$6,1)="y","E",IF(RIGHT(AI$6,1)="r","F")))&amp;"29"),'Input-Func_Class'!$B$23:$B$29,$F332))*HLOOKUP(LEFT(TRIM(AI$6),FIND("~",SUBSTITUTE(AI$6," ","~",LEN(TRIM(AI$6))-LEN(SUBSTITUTE(TRIM(AI$6)," ",""))))-1)&amp;" Total",$B$6:$BB$373,ROW($A332)-5,FALSE))</f>
        <v>0</v>
      </c>
      <c r="AJ332" s="10">
        <f ca="1">IF(AJ$5&lt;&gt;"",HLOOKUP(AJ$5,Functionalization!$G$6:$R$373,ROW($A332)-5,FALSE),IFERROR(INDEX(AJ$337:AJ$373,MATCH($F332,$B$337:$B$373,0))/VLOOKUP($F332,$B$337:$BB$373,MATCH(LEFT(TRIM(AJ$6),FIND("~",SUBSTITUTE(AJ$6," ","~",LEN(TRIM(AJ$6))-LEN(SUBSTITUTE(TRIM(AJ$6)," ",""))))-1)&amp;" Total",$B$6:$BB$6,0),FALSE),SUMIFS(INDIRECT("'Input-Func_Class'!"&amp;IF(RIGHT(AJ$6,1)="d","D",IF(RIGHT(AJ$6,1)="y","E",IF(RIGHT(AJ$6,1)="r","F")))&amp;"23:"&amp;IF(RIGHT(AJ$6,1)="d","D",IF(RIGHT(AJ$6,1)="y","E",IF(RIGHT(AJ$6,1)="r","F")))&amp;"29"),'Input-Func_Class'!$B$23:$B$29,$F332))*HLOOKUP(LEFT(TRIM(AJ$6),FIND("~",SUBSTITUTE(AJ$6," ","~",LEN(TRIM(AJ$6))-LEN(SUBSTITUTE(TRIM(AJ$6)," ",""))))-1)&amp;" Total",$B$6:$BB$373,ROW($A332)-5,FALSE))</f>
        <v>0</v>
      </c>
      <c r="AK332" s="10">
        <f ca="1">IF(AK$5&lt;&gt;"",HLOOKUP(AK$5,Functionalization!$G$6:$R$373,ROW($A332)-5,FALSE),IFERROR(INDEX(AK$337:AK$373,MATCH($F332,$B$337:$B$373,0))/VLOOKUP($F332,$B$337:$BB$373,MATCH(LEFT(TRIM(AK$6),FIND("~",SUBSTITUTE(AK$6," ","~",LEN(TRIM(AK$6))-LEN(SUBSTITUTE(TRIM(AK$6)," ",""))))-1)&amp;" Total",$B$6:$BB$6,0),FALSE),SUMIFS(INDIRECT("'Input-Func_Class'!"&amp;IF(RIGHT(AK$6,1)="d","D",IF(RIGHT(AK$6,1)="y","E",IF(RIGHT(AK$6,1)="r","F")))&amp;"23:"&amp;IF(RIGHT(AK$6,1)="d","D",IF(RIGHT(AK$6,1)="y","E",IF(RIGHT(AK$6,1)="r","F")))&amp;"29"),'Input-Func_Class'!$B$23:$B$29,$F332))*HLOOKUP(LEFT(TRIM(AK$6),FIND("~",SUBSTITUTE(AK$6," ","~",LEN(TRIM(AK$6))-LEN(SUBSTITUTE(TRIM(AK$6)," ",""))))-1)&amp;" Total",$B$6:$BB$373,ROW($A332)-5,FALSE))</f>
        <v>0</v>
      </c>
      <c r="AL332" s="10">
        <f ca="1">IF(AL$5&lt;&gt;"",HLOOKUP(AL$5,Functionalization!$G$6:$R$373,ROW($A332)-5,FALSE),IFERROR(INDEX(AL$337:AL$373,MATCH($F332,$B$337:$B$373,0))/VLOOKUP($F332,$B$337:$BB$373,MATCH(LEFT(TRIM(AL$6),FIND("~",SUBSTITUTE(AL$6," ","~",LEN(TRIM(AL$6))-LEN(SUBSTITUTE(TRIM(AL$6)," ",""))))-1)&amp;" Total",$B$6:$BB$6,0),FALSE),SUMIFS(INDIRECT("'Input-Func_Class'!"&amp;IF(RIGHT(AL$6,1)="d","D",IF(RIGHT(AL$6,1)="y","E",IF(RIGHT(AL$6,1)="r","F")))&amp;"23:"&amp;IF(RIGHT(AL$6,1)="d","D",IF(RIGHT(AL$6,1)="y","E",IF(RIGHT(AL$6,1)="r","F")))&amp;"29"),'Input-Func_Class'!$B$23:$B$29,$F332))*HLOOKUP(LEFT(TRIM(AL$6),FIND("~",SUBSTITUTE(AL$6," ","~",LEN(TRIM(AL$6))-LEN(SUBSTITUTE(TRIM(AL$6)," ",""))))-1)&amp;" Total",$B$6:$BB$373,ROW($A332)-5,FALSE))</f>
        <v>0</v>
      </c>
      <c r="AM332" s="10">
        <f ca="1">IF(AM$5&lt;&gt;"",HLOOKUP(AM$5,Functionalization!$G$6:$R$373,ROW($A332)-5,FALSE),IFERROR(INDEX(AM$337:AM$373,MATCH($F332,$B$337:$B$373,0))/VLOOKUP($F332,$B$337:$BB$373,MATCH(LEFT(TRIM(AM$6),FIND("~",SUBSTITUTE(AM$6," ","~",LEN(TRIM(AM$6))-LEN(SUBSTITUTE(TRIM(AM$6)," ",""))))-1)&amp;" Total",$B$6:$BB$6,0),FALSE),SUMIFS(INDIRECT("'Input-Func_Class'!"&amp;IF(RIGHT(AM$6,1)="d","D",IF(RIGHT(AM$6,1)="y","E",IF(RIGHT(AM$6,1)="r","F")))&amp;"23:"&amp;IF(RIGHT(AM$6,1)="d","D",IF(RIGHT(AM$6,1)="y","E",IF(RIGHT(AM$6,1)="r","F")))&amp;"29"),'Input-Func_Class'!$B$23:$B$29,$F332))*HLOOKUP(LEFT(TRIM(AM$6),FIND("~",SUBSTITUTE(AM$6," ","~",LEN(TRIM(AM$6))-LEN(SUBSTITUTE(TRIM(AM$6)," ",""))))-1)&amp;" Total",$B$6:$BB$373,ROW($A332)-5,FALSE))</f>
        <v>0</v>
      </c>
      <c r="AN332" s="10">
        <f ca="1">IF(AN$5&lt;&gt;"",HLOOKUP(AN$5,Functionalization!$G$6:$R$373,ROW($A332)-5,FALSE),IFERROR(INDEX(AN$337:AN$373,MATCH($F332,$B$337:$B$373,0))/VLOOKUP($F332,$B$337:$BB$373,MATCH(LEFT(TRIM(AN$6),FIND("~",SUBSTITUTE(AN$6," ","~",LEN(TRIM(AN$6))-LEN(SUBSTITUTE(TRIM(AN$6)," ",""))))-1)&amp;" Total",$B$6:$BB$6,0),FALSE),SUMIFS(INDIRECT("'Input-Func_Class'!"&amp;IF(RIGHT(AN$6,1)="d","D",IF(RIGHT(AN$6,1)="y","E",IF(RIGHT(AN$6,1)="r","F")))&amp;"23:"&amp;IF(RIGHT(AN$6,1)="d","D",IF(RIGHT(AN$6,1)="y","E",IF(RIGHT(AN$6,1)="r","F")))&amp;"29"),'Input-Func_Class'!$B$23:$B$29,$F332))*HLOOKUP(LEFT(TRIM(AN$6),FIND("~",SUBSTITUTE(AN$6," ","~",LEN(TRIM(AN$6))-LEN(SUBSTITUTE(TRIM(AN$6)," ",""))))-1)&amp;" Total",$B$6:$BB$373,ROW($A332)-5,FALSE))</f>
        <v>0</v>
      </c>
      <c r="AO332" s="10">
        <f ca="1">IF(AO$5&lt;&gt;"",HLOOKUP(AO$5,Functionalization!$G$6:$R$373,ROW($A332)-5,FALSE),IFERROR(INDEX(AO$337:AO$373,MATCH($F332,$B$337:$B$373,0))/VLOOKUP($F332,$B$337:$BB$373,MATCH(LEFT(TRIM(AO$6),FIND("~",SUBSTITUTE(AO$6," ","~",LEN(TRIM(AO$6))-LEN(SUBSTITUTE(TRIM(AO$6)," ",""))))-1)&amp;" Total",$B$6:$BB$6,0),FALSE),SUMIFS(INDIRECT("'Input-Func_Class'!"&amp;IF(RIGHT(AO$6,1)="d","D",IF(RIGHT(AO$6,1)="y","E",IF(RIGHT(AO$6,1)="r","F")))&amp;"23:"&amp;IF(RIGHT(AO$6,1)="d","D",IF(RIGHT(AO$6,1)="y","E",IF(RIGHT(AO$6,1)="r","F")))&amp;"29"),'Input-Func_Class'!$B$23:$B$29,$F332))*HLOOKUP(LEFT(TRIM(AO$6),FIND("~",SUBSTITUTE(AO$6," ","~",LEN(TRIM(AO$6))-LEN(SUBSTITUTE(TRIM(AO$6)," ",""))))-1)&amp;" Total",$B$6:$BB$373,ROW($A332)-5,FALSE))</f>
        <v>0</v>
      </c>
      <c r="AP332" s="10">
        <f ca="1">IF(AP$5&lt;&gt;"",HLOOKUP(AP$5,Functionalization!$G$6:$R$373,ROW($A332)-5,FALSE),IFERROR(INDEX(AP$337:AP$373,MATCH($F332,$B$337:$B$373,0))/VLOOKUP($F332,$B$337:$BB$373,MATCH(LEFT(TRIM(AP$6),FIND("~",SUBSTITUTE(AP$6," ","~",LEN(TRIM(AP$6))-LEN(SUBSTITUTE(TRIM(AP$6)," ",""))))-1)&amp;" Total",$B$6:$BB$6,0),FALSE),SUMIFS(INDIRECT("'Input-Func_Class'!"&amp;IF(RIGHT(AP$6,1)="d","D",IF(RIGHT(AP$6,1)="y","E",IF(RIGHT(AP$6,1)="r","F")))&amp;"23:"&amp;IF(RIGHT(AP$6,1)="d","D",IF(RIGHT(AP$6,1)="y","E",IF(RIGHT(AP$6,1)="r","F")))&amp;"29"),'Input-Func_Class'!$B$23:$B$29,$F332))*HLOOKUP(LEFT(TRIM(AP$6),FIND("~",SUBSTITUTE(AP$6," ","~",LEN(TRIM(AP$6))-LEN(SUBSTITUTE(TRIM(AP$6)," ",""))))-1)&amp;" Total",$B$6:$BB$373,ROW($A332)-5,FALSE))</f>
        <v>0</v>
      </c>
      <c r="AQ332" s="10">
        <f ca="1">IF(AQ$5&lt;&gt;"",HLOOKUP(AQ$5,Functionalization!$G$6:$R$373,ROW($A332)-5,FALSE),IFERROR(INDEX(AQ$337:AQ$373,MATCH($F332,$B$337:$B$373,0))/VLOOKUP($F332,$B$337:$BB$373,MATCH(LEFT(TRIM(AQ$6),FIND("~",SUBSTITUTE(AQ$6," ","~",LEN(TRIM(AQ$6))-LEN(SUBSTITUTE(TRIM(AQ$6)," ",""))))-1)&amp;" Total",$B$6:$BB$6,0),FALSE),SUMIFS(INDIRECT("'Input-Func_Class'!"&amp;IF(RIGHT(AQ$6,1)="d","D",IF(RIGHT(AQ$6,1)="y","E",IF(RIGHT(AQ$6,1)="r","F")))&amp;"23:"&amp;IF(RIGHT(AQ$6,1)="d","D",IF(RIGHT(AQ$6,1)="y","E",IF(RIGHT(AQ$6,1)="r","F")))&amp;"29"),'Input-Func_Class'!$B$23:$B$29,$F332))*HLOOKUP(LEFT(TRIM(AQ$6),FIND("~",SUBSTITUTE(AQ$6," ","~",LEN(TRIM(AQ$6))-LEN(SUBSTITUTE(TRIM(AQ$6)," ",""))))-1)&amp;" Total",$B$6:$BB$373,ROW($A332)-5,FALSE))</f>
        <v>0</v>
      </c>
      <c r="AR332" s="10">
        <f ca="1">IF(AR$5&lt;&gt;"",HLOOKUP(AR$5,Functionalization!$G$6:$R$373,ROW($A332)-5,FALSE),IFERROR(INDEX(AR$337:AR$373,MATCH($F332,$B$337:$B$373,0))/VLOOKUP($F332,$B$337:$BB$373,MATCH(LEFT(TRIM(AR$6),FIND("~",SUBSTITUTE(AR$6," ","~",LEN(TRIM(AR$6))-LEN(SUBSTITUTE(TRIM(AR$6)," ",""))))-1)&amp;" Total",$B$6:$BB$6,0),FALSE),SUMIFS(INDIRECT("'Input-Func_Class'!"&amp;IF(RIGHT(AR$6,1)="d","D",IF(RIGHT(AR$6,1)="y","E",IF(RIGHT(AR$6,1)="r","F")))&amp;"23:"&amp;IF(RIGHT(AR$6,1)="d","D",IF(RIGHT(AR$6,1)="y","E",IF(RIGHT(AR$6,1)="r","F")))&amp;"29"),'Input-Func_Class'!$B$23:$B$29,$F332))*HLOOKUP(LEFT(TRIM(AR$6),FIND("~",SUBSTITUTE(AR$6," ","~",LEN(TRIM(AR$6))-LEN(SUBSTITUTE(TRIM(AR$6)," ",""))))-1)&amp;" Total",$B$6:$BB$373,ROW($A332)-5,FALSE))</f>
        <v>0</v>
      </c>
      <c r="AS332" s="10">
        <f ca="1">IF(AS$5&lt;&gt;"",HLOOKUP(AS$5,Functionalization!$G$6:$R$373,ROW($A332)-5,FALSE),IFERROR(INDEX(AS$337:AS$373,MATCH($F332,$B$337:$B$373,0))/VLOOKUP($F332,$B$337:$BB$373,MATCH(LEFT(TRIM(AS$6),FIND("~",SUBSTITUTE(AS$6," ","~",LEN(TRIM(AS$6))-LEN(SUBSTITUTE(TRIM(AS$6)," ",""))))-1)&amp;" Total",$B$6:$BB$6,0),FALSE),SUMIFS(INDIRECT("'Input-Func_Class'!"&amp;IF(RIGHT(AS$6,1)="d","D",IF(RIGHT(AS$6,1)="y","E",IF(RIGHT(AS$6,1)="r","F")))&amp;"23:"&amp;IF(RIGHT(AS$6,1)="d","D",IF(RIGHT(AS$6,1)="y","E",IF(RIGHT(AS$6,1)="r","F")))&amp;"29"),'Input-Func_Class'!$B$23:$B$29,$F332))*HLOOKUP(LEFT(TRIM(AS$6),FIND("~",SUBSTITUTE(AS$6," ","~",LEN(TRIM(AS$6))-LEN(SUBSTITUTE(TRIM(AS$6)," ",""))))-1)&amp;" Total",$B$6:$BB$373,ROW($A332)-5,FALSE))</f>
        <v>0</v>
      </c>
      <c r="AT332" s="10">
        <f ca="1">IF(AT$5&lt;&gt;"",HLOOKUP(AT$5,Functionalization!$G$6:$R$373,ROW($A332)-5,FALSE),IFERROR(INDEX(AT$337:AT$373,MATCH($F332,$B$337:$B$373,0))/VLOOKUP($F332,$B$337:$BB$373,MATCH(LEFT(TRIM(AT$6),FIND("~",SUBSTITUTE(AT$6," ","~",LEN(TRIM(AT$6))-LEN(SUBSTITUTE(TRIM(AT$6)," ",""))))-1)&amp;" Total",$B$6:$BB$6,0),FALSE),SUMIFS(INDIRECT("'Input-Func_Class'!"&amp;IF(RIGHT(AT$6,1)="d","D",IF(RIGHT(AT$6,1)="y","E",IF(RIGHT(AT$6,1)="r","F")))&amp;"23:"&amp;IF(RIGHT(AT$6,1)="d","D",IF(RIGHT(AT$6,1)="y","E",IF(RIGHT(AT$6,1)="r","F")))&amp;"29"),'Input-Func_Class'!$B$23:$B$29,$F332))*HLOOKUP(LEFT(TRIM(AT$6),FIND("~",SUBSTITUTE(AT$6," ","~",LEN(TRIM(AT$6))-LEN(SUBSTITUTE(TRIM(AT$6)," ",""))))-1)&amp;" Total",$B$6:$BB$373,ROW($A332)-5,FALSE))</f>
        <v>0</v>
      </c>
      <c r="AU332" s="10">
        <f ca="1">IF(AU$5&lt;&gt;"",HLOOKUP(AU$5,Functionalization!$G$6:$R$373,ROW($A332)-5,FALSE),IFERROR(INDEX(AU$337:AU$373,MATCH($F332,$B$337:$B$373,0))/VLOOKUP($F332,$B$337:$BB$373,MATCH(LEFT(TRIM(AU$6),FIND("~",SUBSTITUTE(AU$6," ","~",LEN(TRIM(AU$6))-LEN(SUBSTITUTE(TRIM(AU$6)," ",""))))-1)&amp;" Total",$B$6:$BB$6,0),FALSE),SUMIFS(INDIRECT("'Input-Func_Class'!"&amp;IF(RIGHT(AU$6,1)="d","D",IF(RIGHT(AU$6,1)="y","E",IF(RIGHT(AU$6,1)="r","F")))&amp;"23:"&amp;IF(RIGHT(AU$6,1)="d","D",IF(RIGHT(AU$6,1)="y","E",IF(RIGHT(AU$6,1)="r","F")))&amp;"29"),'Input-Func_Class'!$B$23:$B$29,$F332))*HLOOKUP(LEFT(TRIM(AU$6),FIND("~",SUBSTITUTE(AU$6," ","~",LEN(TRIM(AU$6))-LEN(SUBSTITUTE(TRIM(AU$6)," ",""))))-1)&amp;" Total",$B$6:$BB$373,ROW($A332)-5,FALSE))</f>
        <v>0</v>
      </c>
      <c r="AV332" s="10">
        <f ca="1">IF(AV$5&lt;&gt;"",HLOOKUP(AV$5,Functionalization!$G$6:$R$373,ROW($A332)-5,FALSE),IFERROR(INDEX(AV$337:AV$373,MATCH($F332,$B$337:$B$373,0))/VLOOKUP($F332,$B$337:$BB$373,MATCH(LEFT(TRIM(AV$6),FIND("~",SUBSTITUTE(AV$6," ","~",LEN(TRIM(AV$6))-LEN(SUBSTITUTE(TRIM(AV$6)," ",""))))-1)&amp;" Total",$B$6:$BB$6,0),FALSE),SUMIFS(INDIRECT("'Input-Func_Class'!"&amp;IF(RIGHT(AV$6,1)="d","D",IF(RIGHT(AV$6,1)="y","E",IF(RIGHT(AV$6,1)="r","F")))&amp;"23:"&amp;IF(RIGHT(AV$6,1)="d","D",IF(RIGHT(AV$6,1)="y","E",IF(RIGHT(AV$6,1)="r","F")))&amp;"29"),'Input-Func_Class'!$B$23:$B$29,$F332))*HLOOKUP(LEFT(TRIM(AV$6),FIND("~",SUBSTITUTE(AV$6," ","~",LEN(TRIM(AV$6))-LEN(SUBSTITUTE(TRIM(AV$6)," ",""))))-1)&amp;" Total",$B$6:$BB$373,ROW($A332)-5,FALSE))</f>
        <v>0</v>
      </c>
      <c r="AW332" s="10">
        <f ca="1">IF(AW$5&lt;&gt;"",HLOOKUP(AW$5,Functionalization!$G$6:$R$373,ROW($A332)-5,FALSE),IFERROR(INDEX(AW$337:AW$373,MATCH($F332,$B$337:$B$373,0))/VLOOKUP($F332,$B$337:$BB$373,MATCH(LEFT(TRIM(AW$6),FIND("~",SUBSTITUTE(AW$6," ","~",LEN(TRIM(AW$6))-LEN(SUBSTITUTE(TRIM(AW$6)," ",""))))-1)&amp;" Total",$B$6:$BB$6,0),FALSE),SUMIFS(INDIRECT("'Input-Func_Class'!"&amp;IF(RIGHT(AW$6,1)="d","D",IF(RIGHT(AW$6,1)="y","E",IF(RIGHT(AW$6,1)="r","F")))&amp;"23:"&amp;IF(RIGHT(AW$6,1)="d","D",IF(RIGHT(AW$6,1)="y","E",IF(RIGHT(AW$6,1)="r","F")))&amp;"29"),'Input-Func_Class'!$B$23:$B$29,$F332))*HLOOKUP(LEFT(TRIM(AW$6),FIND("~",SUBSTITUTE(AW$6," ","~",LEN(TRIM(AW$6))-LEN(SUBSTITUTE(TRIM(AW$6)," ",""))))-1)&amp;" Total",$B$6:$BB$373,ROW($A332)-5,FALSE))</f>
        <v>0</v>
      </c>
      <c r="AX332" s="10">
        <f ca="1">IF(AX$5&lt;&gt;"",HLOOKUP(AX$5,Functionalization!$G$6:$R$373,ROW($A332)-5,FALSE),IFERROR(INDEX(AX$337:AX$373,MATCH($F332,$B$337:$B$373,0))/VLOOKUP($F332,$B$337:$BB$373,MATCH(LEFT(TRIM(AX$6),FIND("~",SUBSTITUTE(AX$6," ","~",LEN(TRIM(AX$6))-LEN(SUBSTITUTE(TRIM(AX$6)," ",""))))-1)&amp;" Total",$B$6:$BB$6,0),FALSE),SUMIFS(INDIRECT("'Input-Func_Class'!"&amp;IF(RIGHT(AX$6,1)="d","D",IF(RIGHT(AX$6,1)="y","E",IF(RIGHT(AX$6,1)="r","F")))&amp;"23:"&amp;IF(RIGHT(AX$6,1)="d","D",IF(RIGHT(AX$6,1)="y","E",IF(RIGHT(AX$6,1)="r","F")))&amp;"29"),'Input-Func_Class'!$B$23:$B$29,$F332))*HLOOKUP(LEFT(TRIM(AX$6),FIND("~",SUBSTITUTE(AX$6," ","~",LEN(TRIM(AX$6))-LEN(SUBSTITUTE(TRIM(AX$6)," ",""))))-1)&amp;" Total",$B$6:$BB$373,ROW($A332)-5,FALSE))</f>
        <v>0</v>
      </c>
      <c r="AY332" s="10">
        <f ca="1">IF(AY$5&lt;&gt;"",HLOOKUP(AY$5,Functionalization!$G$6:$R$373,ROW($A332)-5,FALSE),IFERROR(INDEX(AY$337:AY$373,MATCH($F332,$B$337:$B$373,0))/VLOOKUP($F332,$B$337:$BB$373,MATCH(LEFT(TRIM(AY$6),FIND("~",SUBSTITUTE(AY$6," ","~",LEN(TRIM(AY$6))-LEN(SUBSTITUTE(TRIM(AY$6)," ",""))))-1)&amp;" Total",$B$6:$BB$6,0),FALSE),SUMIFS(INDIRECT("'Input-Func_Class'!"&amp;IF(RIGHT(AY$6,1)="d","D",IF(RIGHT(AY$6,1)="y","E",IF(RIGHT(AY$6,1)="r","F")))&amp;"23:"&amp;IF(RIGHT(AY$6,1)="d","D",IF(RIGHT(AY$6,1)="y","E",IF(RIGHT(AY$6,1)="r","F")))&amp;"29"),'Input-Func_Class'!$B$23:$B$29,$F332))*HLOOKUP(LEFT(TRIM(AY$6),FIND("~",SUBSTITUTE(AY$6," ","~",LEN(TRIM(AY$6))-LEN(SUBSTITUTE(TRIM(AY$6)," ",""))))-1)&amp;" Total",$B$6:$BB$373,ROW($A332)-5,FALSE))</f>
        <v>0</v>
      </c>
      <c r="AZ332" s="10">
        <f ca="1">IF(AZ$5&lt;&gt;"",HLOOKUP(AZ$5,Functionalization!$G$6:$R$373,ROW($A332)-5,FALSE),IFERROR(INDEX(AZ$337:AZ$373,MATCH($F332,$B$337:$B$373,0))/VLOOKUP($F332,$B$337:$BB$373,MATCH(LEFT(TRIM(AZ$6),FIND("~",SUBSTITUTE(AZ$6," ","~",LEN(TRIM(AZ$6))-LEN(SUBSTITUTE(TRIM(AZ$6)," ",""))))-1)&amp;" Total",$B$6:$BB$6,0),FALSE),SUMIFS(INDIRECT("'Input-Func_Class'!"&amp;IF(RIGHT(AZ$6,1)="d","D",IF(RIGHT(AZ$6,1)="y","E",IF(RIGHT(AZ$6,1)="r","F")))&amp;"23:"&amp;IF(RIGHT(AZ$6,1)="d","D",IF(RIGHT(AZ$6,1)="y","E",IF(RIGHT(AZ$6,1)="r","F")))&amp;"29"),'Input-Func_Class'!$B$23:$B$29,$F332))*HLOOKUP(LEFT(TRIM(AZ$6),FIND("~",SUBSTITUTE(AZ$6," ","~",LEN(TRIM(AZ$6))-LEN(SUBSTITUTE(TRIM(AZ$6)," ",""))))-1)&amp;" Total",$B$6:$BB$373,ROW($A332)-5,FALSE))</f>
        <v>0</v>
      </c>
      <c r="BA332" s="10">
        <f ca="1">IF(BA$5&lt;&gt;"",HLOOKUP(BA$5,Functionalization!$G$6:$R$373,ROW($A332)-5,FALSE),IFERROR(INDEX(BA$337:BA$373,MATCH($F332,$B$337:$B$373,0))/VLOOKUP($F332,$B$337:$BB$373,MATCH(LEFT(TRIM(BA$6),FIND("~",SUBSTITUTE(BA$6," ","~",LEN(TRIM(BA$6))-LEN(SUBSTITUTE(TRIM(BA$6)," ",""))))-1)&amp;" Total",$B$6:$BB$6,0),FALSE),SUMIFS(INDIRECT("'Input-Func_Class'!"&amp;IF(RIGHT(BA$6,1)="d","D",IF(RIGHT(BA$6,1)="y","E",IF(RIGHT(BA$6,1)="r","F")))&amp;"23:"&amp;IF(RIGHT(BA$6,1)="d","D",IF(RIGHT(BA$6,1)="y","E",IF(RIGHT(BA$6,1)="r","F")))&amp;"29"),'Input-Func_Class'!$B$23:$B$29,$F332))*HLOOKUP(LEFT(TRIM(BA$6),FIND("~",SUBSTITUTE(BA$6," ","~",LEN(TRIM(BA$6))-LEN(SUBSTITUTE(TRIM(BA$6)," ",""))))-1)&amp;" Total",$B$6:$BB$373,ROW($A332)-5,FALSE))</f>
        <v>0</v>
      </c>
      <c r="BB332" s="10">
        <f ca="1">IF(BB$5&lt;&gt;"",HLOOKUP(BB$5,Functionalization!$G$6:$R$373,ROW($A332)-5,FALSE),IFERROR(INDEX(BB$337:BB$373,MATCH($F332,$B$337:$B$373,0))/VLOOKUP($F332,$B$337:$BB$373,MATCH(LEFT(TRIM(BB$6),FIND("~",SUBSTITUTE(BB$6," ","~",LEN(TRIM(BB$6))-LEN(SUBSTITUTE(TRIM(BB$6)," ",""))))-1)&amp;" Total",$B$6:$BB$6,0),FALSE),SUMIFS(INDIRECT("'Input-Func_Class'!"&amp;IF(RIGHT(BB$6,1)="d","D",IF(RIGHT(BB$6,1)="y","E",IF(RIGHT(BB$6,1)="r","F")))&amp;"23:"&amp;IF(RIGHT(BB$6,1)="d","D",IF(RIGHT(BB$6,1)="y","E",IF(RIGHT(BB$6,1)="r","F")))&amp;"29"),'Input-Func_Class'!$B$23:$B$29,$F332))*HLOOKUP(LEFT(TRIM(BB$6),FIND("~",SUBSTITUTE(BB$6," ","~",LEN(TRIM(BB$6))-LEN(SUBSTITUTE(TRIM(BB$6)," ",""))))-1)&amp;" Total",$B$6:$BB$373,ROW($A332)-5,FALSE))</f>
        <v>0</v>
      </c>
      <c r="BD332">
        <f ca="1">IFERROR(IF(SUMIF($G$6:$BB$6,BD$6&amp;" Total",$G332:$BB332)-(SUMIF($G$6:$BB$6,BD$6&amp;" "&amp;'Input-Func_Class'!$D$22,$G332:$BB332)+IFERROR(SUMIF($G$6:$BB$6,BD$6&amp;" "&amp;'Input-Func_Class'!$E$22,$G332:$BB332),SUMIF($G$6:$BB$6,BD$6&amp;" "&amp;'Input-Func_Class'!$B$24,$G332:$BB332))+SUMIF($G$6:$BB$6,BD$6&amp;" "&amp;'Input-Func_Class'!$F$22,$G332:$BB332))&lt;Check_Limit,0,1),1)</f>
        <v>0</v>
      </c>
      <c r="BE332">
        <f ca="1">IFERROR(IF(SUMIF($G$6:$BB$6,BE$6&amp;" Total",$G332:$BB332)-(SUMIF($G$6:$BB$6,BE$6&amp;" "&amp;'Input-Func_Class'!$D$22,$G332:$BB332)+IFERROR(SUMIF($G$6:$BB$6,BE$6&amp;" "&amp;'Input-Func_Class'!$E$22,$G332:$BB332),SUMIF($G$6:$BB$6,BE$6&amp;" "&amp;'Input-Func_Class'!$B$24,$G332:$BB332))+SUMIF($G$6:$BB$6,BE$6&amp;" "&amp;'Input-Func_Class'!$F$22,$G332:$BB332))&lt;Check_Limit,0,1),1)</f>
        <v>0</v>
      </c>
      <c r="BF332">
        <f ca="1">IFERROR(IF(SUMIF($G$6:$BB$6,BF$6&amp;" Total",$G332:$BB332)-(SUMIF($G$6:$BB$6,BF$6&amp;" "&amp;'Input-Func_Class'!$D$22,$G332:$BB332)+IFERROR(SUMIF($G$6:$BB$6,BF$6&amp;" "&amp;'Input-Func_Class'!$E$22,$G332:$BB332),SUMIF($G$6:$BB$6,BF$6&amp;" "&amp;'Input-Func_Class'!$B$24,$G332:$BB332))+SUMIF($G$6:$BB$6,BF$6&amp;" "&amp;'Input-Func_Class'!$F$22,$G332:$BB332))&lt;Check_Limit,0,1),1)</f>
        <v>0</v>
      </c>
      <c r="BG332">
        <f ca="1">IFERROR(IF(SUMIF($G$6:$BB$6,BG$6&amp;" Total",$G332:$BB332)-(SUMIF($G$6:$BB$6,BG$6&amp;" "&amp;'Input-Func_Class'!$D$22,$G332:$BB332)+IFERROR(SUMIF($G$6:$BB$6,BG$6&amp;" "&amp;'Input-Func_Class'!$E$22,$G332:$BB332),SUMIF($G$6:$BB$6,BG$6&amp;" "&amp;'Input-Func_Class'!$B$24,$G332:$BB332))+SUMIF($G$6:$BB$6,BG$6&amp;" "&amp;'Input-Func_Class'!$F$22,$G332:$BB332))&lt;Check_Limit,0,1),1)</f>
        <v>0</v>
      </c>
      <c r="BH332">
        <f ca="1">IFERROR(IF(SUMIF($G$6:$BB$6,BH$6&amp;" Total",$G332:$BB332)-(SUMIF($G$6:$BB$6,BH$6&amp;" "&amp;'Input-Func_Class'!$D$22,$G332:$BB332)+IFERROR(SUMIF($G$6:$BB$6,BH$6&amp;" "&amp;'Input-Func_Class'!$E$22,$G332:$BB332),SUMIF($G$6:$BB$6,BH$6&amp;" "&amp;'Input-Func_Class'!$B$24,$G332:$BB332))+SUMIF($G$6:$BB$6,BH$6&amp;" "&amp;'Input-Func_Class'!$F$22,$G332:$BB332))&lt;Check_Limit,0,1),1)</f>
        <v>0</v>
      </c>
      <c r="BI332">
        <f ca="1">IFERROR(IF(SUMIF($G$6:$BB$6,BI$6&amp;" Total",$G332:$BB332)-(SUMIF($G$6:$BB$6,BI$6&amp;" "&amp;'Input-Func_Class'!$D$22,$G332:$BB332)+IFERROR(SUMIF($G$6:$BB$6,BI$6&amp;" "&amp;'Input-Func_Class'!$E$22,$G332:$BB332),SUMIF($G$6:$BB$6,BI$6&amp;" "&amp;'Input-Func_Class'!$B$24,$G332:$BB332))+SUMIF($G$6:$BB$6,BI$6&amp;" "&amp;'Input-Func_Class'!$F$22,$G332:$BB332))&lt;Check_Limit,0,1),1)</f>
        <v>0</v>
      </c>
      <c r="BJ332">
        <f ca="1">IFERROR(IF(SUMIF($G$6:$BB$6,BJ$6&amp;" Total",$G332:$BB332)-(SUMIF($G$6:$BB$6,BJ$6&amp;" "&amp;'Input-Func_Class'!$D$22,$G332:$BB332)+IFERROR(SUMIF($G$6:$BB$6,BJ$6&amp;" "&amp;'Input-Func_Class'!$E$22,$G332:$BB332),SUMIF($G$6:$BB$6,BJ$6&amp;" "&amp;'Input-Func_Class'!$B$24,$G332:$BB332))+SUMIF($G$6:$BB$6,BJ$6&amp;" "&amp;'Input-Func_Class'!$F$22,$G332:$BB332))&lt;Check_Limit,0,1),1)</f>
        <v>0</v>
      </c>
      <c r="BK332">
        <f ca="1">IFERROR(IF(SUMIF($G$6:$BB$6,BK$6&amp;" Total",$G332:$BB332)-(SUMIF($G$6:$BB$6,BK$6&amp;" "&amp;'Input-Func_Class'!$D$22,$G332:$BB332)+IFERROR(SUMIF($G$6:$BB$6,BK$6&amp;" "&amp;'Input-Func_Class'!$E$22,$G332:$BB332),SUMIF($G$6:$BB$6,BK$6&amp;" "&amp;'Input-Func_Class'!$B$24,$G332:$BB332))+SUMIF($G$6:$BB$6,BK$6&amp;" "&amp;'Input-Func_Class'!$F$22,$G332:$BB332))&lt;Check_Limit,0,1),1)</f>
        <v>0</v>
      </c>
      <c r="BL332">
        <f ca="1">IFERROR(IF(SUMIF($G$6:$BB$6,BL$6&amp;" Total",$G332:$BB332)-(SUMIF($G$6:$BB$6,BL$6&amp;" "&amp;'Input-Func_Class'!$D$22,$G332:$BB332)+IFERROR(SUMIF($G$6:$BB$6,BL$6&amp;" "&amp;'Input-Func_Class'!$E$22,$G332:$BB332),SUMIF($G$6:$BB$6,BL$6&amp;" "&amp;'Input-Func_Class'!$B$24,$G332:$BB332))+SUMIF($G$6:$BB$6,BL$6&amp;" "&amp;'Input-Func_Class'!$F$22,$G332:$BB332))&lt;Check_Limit,0,1),1)</f>
        <v>0</v>
      </c>
      <c r="BM332">
        <f ca="1">IFERROR(IF(SUMIF($G$6:$BB$6,BM$6&amp;" Total",$G332:$BB332)-(SUMIF($G$6:$BB$6,BM$6&amp;" "&amp;'Input-Func_Class'!$D$22,$G332:$BB332)+IFERROR(SUMIF($G$6:$BB$6,BM$6&amp;" "&amp;'Input-Func_Class'!$E$22,$G332:$BB332),SUMIF($G$6:$BB$6,BM$6&amp;" "&amp;'Input-Func_Class'!$B$24,$G332:$BB332))+SUMIF($G$6:$BB$6,BM$6&amp;" "&amp;'Input-Func_Class'!$F$22,$G332:$BB332))&lt;Check_Limit,0,1),1)</f>
        <v>0</v>
      </c>
      <c r="BN332">
        <f ca="1">IFERROR(IF(SUMIF($G$6:$BB$6,BN$6&amp;" Total",$G332:$BB332)-(SUMIF($G$6:$BB$6,BN$6&amp;" "&amp;'Input-Func_Class'!$D$22,$G332:$BB332)+IFERROR(SUMIF($G$6:$BB$6,BN$6&amp;" "&amp;'Input-Func_Class'!$E$22,$G332:$BB332),SUMIF($G$6:$BB$6,BN$6&amp;" "&amp;'Input-Func_Class'!$B$24,$G332:$BB332))+SUMIF($G$6:$BB$6,BN$6&amp;" "&amp;'Input-Func_Class'!$F$22,$G332:$BB332))&lt;Check_Limit,0,1),1)</f>
        <v>0</v>
      </c>
      <c r="BO332">
        <f ca="1">IFERROR(IF(SUMIF($G$6:$BB$6,BO$6&amp;" Total",$G332:$BB332)-(SUMIF($G$6:$BB$6,BO$6&amp;" "&amp;'Input-Func_Class'!$D$22,$G332:$BB332)+IFERROR(SUMIF($G$6:$BB$6,BO$6&amp;" "&amp;'Input-Func_Class'!$E$22,$G332:$BB332),SUMIF($G$6:$BB$6,BO$6&amp;" "&amp;'Input-Func_Class'!$B$24,$G332:$BB332))+SUMIF($G$6:$BB$6,BO$6&amp;" "&amp;'Input-Func_Class'!$F$22,$G332:$BB332))&lt;Check_Limit,0,1),1)</f>
        <v>0</v>
      </c>
    </row>
    <row r="333" spans="1:67" ht="15" thickBot="1">
      <c r="A333" s="31">
        <f>IF(ISBLANK('Input-Accounts'!A333),"",'Input-Accounts'!A333)</f>
        <v>296</v>
      </c>
      <c r="B333" s="1" t="str">
        <f>IF(ISBLANK('Input-Accounts'!B333),"",'Input-Accounts'!B333)</f>
        <v>TOTAL REVENUE REQUIREMENT AT EQUAL RATES OF RETURN</v>
      </c>
      <c r="C333" s="31" t="str">
        <f>IF(ISBLANK('Input-Accounts'!C333),"",'Input-Accounts'!C333)</f>
        <v/>
      </c>
      <c r="D333" s="124">
        <f>SUM(D326:D332)</f>
        <v>174130697.30807328</v>
      </c>
      <c r="E333" s="10">
        <f t="shared" ca="1" si="81"/>
        <v>0</v>
      </c>
      <c r="G333" s="124">
        <f t="shared" ref="G333:R333" ca="1" si="86">SUM(G326:G332)</f>
        <v>75961177.098661527</v>
      </c>
      <c r="H333" s="124">
        <f t="shared" ca="1" si="86"/>
        <v>56313696.290286057</v>
      </c>
      <c r="I333" s="124">
        <f t="shared" ca="1" si="86"/>
        <v>659720.15654874092</v>
      </c>
      <c r="J333" s="124">
        <f t="shared" ca="1" si="86"/>
        <v>18987760.651826777</v>
      </c>
      <c r="K333" s="124">
        <f t="shared" ca="1" si="86"/>
        <v>53876607.564217962</v>
      </c>
      <c r="L333" s="124">
        <f t="shared" ca="1" si="86"/>
        <v>0</v>
      </c>
      <c r="M333" s="124">
        <f t="shared" ca="1" si="86"/>
        <v>0</v>
      </c>
      <c r="N333" s="124">
        <f t="shared" ca="1" si="86"/>
        <v>53876607.564217962</v>
      </c>
      <c r="O333" s="124">
        <f t="shared" ca="1" si="86"/>
        <v>8879890.9851938281</v>
      </c>
      <c r="P333" s="124">
        <f t="shared" ca="1" si="86"/>
        <v>0</v>
      </c>
      <c r="Q333" s="124">
        <f t="shared" ca="1" si="86"/>
        <v>0</v>
      </c>
      <c r="R333" s="124">
        <f t="shared" ca="1" si="86"/>
        <v>8879890.9851938281</v>
      </c>
      <c r="S333" s="124">
        <f t="shared" ref="S333:AQ333" ca="1" si="87">SUM(S326:S332)</f>
        <v>35413021.660000004</v>
      </c>
      <c r="T333" s="124">
        <f t="shared" ca="1" si="87"/>
        <v>0</v>
      </c>
      <c r="U333" s="124">
        <f t="shared" ca="1" si="87"/>
        <v>35413021.660000004</v>
      </c>
      <c r="V333" s="124">
        <f t="shared" ca="1" si="87"/>
        <v>0</v>
      </c>
      <c r="W333" s="124">
        <f t="shared" ca="1" si="87"/>
        <v>0</v>
      </c>
      <c r="X333" s="124">
        <f t="shared" ca="1" si="87"/>
        <v>0</v>
      </c>
      <c r="Y333" s="124">
        <f t="shared" ca="1" si="87"/>
        <v>0</v>
      </c>
      <c r="Z333" s="124">
        <f t="shared" ca="1" si="87"/>
        <v>0</v>
      </c>
      <c r="AA333" s="124">
        <f t="shared" ca="1" si="87"/>
        <v>0</v>
      </c>
      <c r="AB333" s="124">
        <f t="shared" ca="1" si="87"/>
        <v>0</v>
      </c>
      <c r="AC333" s="124">
        <f t="shared" ca="1" si="87"/>
        <v>0</v>
      </c>
      <c r="AD333" s="124">
        <f t="shared" ca="1" si="87"/>
        <v>0</v>
      </c>
      <c r="AE333" s="124">
        <f t="shared" ca="1" si="87"/>
        <v>0</v>
      </c>
      <c r="AF333" s="124">
        <f t="shared" ca="1" si="87"/>
        <v>0</v>
      </c>
      <c r="AG333" s="124">
        <f t="shared" ca="1" si="87"/>
        <v>0</v>
      </c>
      <c r="AH333" s="124">
        <f t="shared" ca="1" si="87"/>
        <v>0</v>
      </c>
      <c r="AI333" s="124">
        <f t="shared" ca="1" si="87"/>
        <v>0</v>
      </c>
      <c r="AJ333" s="124">
        <f t="shared" ca="1" si="87"/>
        <v>0</v>
      </c>
      <c r="AK333" s="124">
        <f t="shared" ca="1" si="87"/>
        <v>0</v>
      </c>
      <c r="AL333" s="124">
        <f t="shared" ca="1" si="87"/>
        <v>0</v>
      </c>
      <c r="AM333" s="124">
        <f t="shared" ca="1" si="87"/>
        <v>0</v>
      </c>
      <c r="AN333" s="124">
        <f t="shared" ca="1" si="87"/>
        <v>0</v>
      </c>
      <c r="AO333" s="124">
        <f t="shared" ca="1" si="87"/>
        <v>0</v>
      </c>
      <c r="AP333" s="124">
        <f t="shared" ca="1" si="87"/>
        <v>0</v>
      </c>
      <c r="AQ333" s="124">
        <f t="shared" ca="1" si="87"/>
        <v>0</v>
      </c>
      <c r="AR333" s="124">
        <f t="shared" ref="AR333:BB333" ca="1" si="88">SUM(AR326:AR332)</f>
        <v>0</v>
      </c>
      <c r="AS333" s="124">
        <f t="shared" ca="1" si="88"/>
        <v>0</v>
      </c>
      <c r="AT333" s="124">
        <f t="shared" ca="1" si="88"/>
        <v>0</v>
      </c>
      <c r="AU333" s="124">
        <f t="shared" ca="1" si="88"/>
        <v>0</v>
      </c>
      <c r="AV333" s="124">
        <f t="shared" ca="1" si="88"/>
        <v>0</v>
      </c>
      <c r="AW333" s="124">
        <f t="shared" ca="1" si="88"/>
        <v>0</v>
      </c>
      <c r="AX333" s="124">
        <f t="shared" ca="1" si="88"/>
        <v>0</v>
      </c>
      <c r="AY333" s="124">
        <f t="shared" ca="1" si="88"/>
        <v>0</v>
      </c>
      <c r="AZ333" s="124">
        <f t="shared" ca="1" si="88"/>
        <v>0</v>
      </c>
      <c r="BA333" s="124">
        <f t="shared" ca="1" si="88"/>
        <v>0</v>
      </c>
      <c r="BB333" s="124">
        <f t="shared" ca="1" si="88"/>
        <v>0</v>
      </c>
      <c r="BD333">
        <f ca="1">IFERROR(IF(SUMIF($G$6:$BB$6,BD$6&amp;" Total",$G333:$BB333)-(SUMIF($G$6:$BB$6,BD$6&amp;" "&amp;'Input-Func_Class'!$D$22,$G333:$BB333)+IFERROR(SUMIF($G$6:$BB$6,BD$6&amp;" "&amp;'Input-Func_Class'!$E$22,$G333:$BB333),SUMIF($G$6:$BB$6,BD$6&amp;" "&amp;'Input-Func_Class'!$B$24,$G333:$BB333))+SUMIF($G$6:$BB$6,BD$6&amp;" "&amp;'Input-Func_Class'!$F$22,$G333:$BB333))&lt;Check_Limit,0,1),1)</f>
        <v>0</v>
      </c>
      <c r="BE333">
        <f ca="1">IFERROR(IF(SUMIF($G$6:$BB$6,BE$6&amp;" Total",$G333:$BB333)-(SUMIF($G$6:$BB$6,BE$6&amp;" "&amp;'Input-Func_Class'!$D$22,$G333:$BB333)+IFERROR(SUMIF($G$6:$BB$6,BE$6&amp;" "&amp;'Input-Func_Class'!$E$22,$G333:$BB333),SUMIF($G$6:$BB$6,BE$6&amp;" "&amp;'Input-Func_Class'!$B$24,$G333:$BB333))+SUMIF($G$6:$BB$6,BE$6&amp;" "&amp;'Input-Func_Class'!$F$22,$G333:$BB333))&lt;Check_Limit,0,1),1)</f>
        <v>0</v>
      </c>
      <c r="BF333">
        <f ca="1">IFERROR(IF(SUMIF($G$6:$BB$6,BF$6&amp;" Total",$G333:$BB333)-(SUMIF($G$6:$BB$6,BF$6&amp;" "&amp;'Input-Func_Class'!$D$22,$G333:$BB333)+IFERROR(SUMIF($G$6:$BB$6,BF$6&amp;" "&amp;'Input-Func_Class'!$E$22,$G333:$BB333),SUMIF($G$6:$BB$6,BF$6&amp;" "&amp;'Input-Func_Class'!$B$24,$G333:$BB333))+SUMIF($G$6:$BB$6,BF$6&amp;" "&amp;'Input-Func_Class'!$F$22,$G333:$BB333))&lt;Check_Limit,0,1),1)</f>
        <v>0</v>
      </c>
      <c r="BG333">
        <f ca="1">IFERROR(IF(SUMIF($G$6:$BB$6,BG$6&amp;" Total",$G333:$BB333)-(SUMIF($G$6:$BB$6,BG$6&amp;" "&amp;'Input-Func_Class'!$D$22,$G333:$BB333)+IFERROR(SUMIF($G$6:$BB$6,BG$6&amp;" "&amp;'Input-Func_Class'!$E$22,$G333:$BB333),SUMIF($G$6:$BB$6,BG$6&amp;" "&amp;'Input-Func_Class'!$B$24,$G333:$BB333))+SUMIF($G$6:$BB$6,BG$6&amp;" "&amp;'Input-Func_Class'!$F$22,$G333:$BB333))&lt;Check_Limit,0,1),1)</f>
        <v>0</v>
      </c>
      <c r="BH333">
        <f ca="1">IFERROR(IF(SUMIF($G$6:$BB$6,BH$6&amp;" Total",$G333:$BB333)-(SUMIF($G$6:$BB$6,BH$6&amp;" "&amp;'Input-Func_Class'!$D$22,$G333:$BB333)+IFERROR(SUMIF($G$6:$BB$6,BH$6&amp;" "&amp;'Input-Func_Class'!$E$22,$G333:$BB333),SUMIF($G$6:$BB$6,BH$6&amp;" "&amp;'Input-Func_Class'!$B$24,$G333:$BB333))+SUMIF($G$6:$BB$6,BH$6&amp;" "&amp;'Input-Func_Class'!$F$22,$G333:$BB333))&lt;Check_Limit,0,1),1)</f>
        <v>0</v>
      </c>
      <c r="BI333">
        <f ca="1">IFERROR(IF(SUMIF($G$6:$BB$6,BI$6&amp;" Total",$G333:$BB333)-(SUMIF($G$6:$BB$6,BI$6&amp;" "&amp;'Input-Func_Class'!$D$22,$G333:$BB333)+IFERROR(SUMIF($G$6:$BB$6,BI$6&amp;" "&amp;'Input-Func_Class'!$E$22,$G333:$BB333),SUMIF($G$6:$BB$6,BI$6&amp;" "&amp;'Input-Func_Class'!$B$24,$G333:$BB333))+SUMIF($G$6:$BB$6,BI$6&amp;" "&amp;'Input-Func_Class'!$F$22,$G333:$BB333))&lt;Check_Limit,0,1),1)</f>
        <v>0</v>
      </c>
      <c r="BJ333">
        <f ca="1">IFERROR(IF(SUMIF($G$6:$BB$6,BJ$6&amp;" Total",$G333:$BB333)-(SUMIF($G$6:$BB$6,BJ$6&amp;" "&amp;'Input-Func_Class'!$D$22,$G333:$BB333)+IFERROR(SUMIF($G$6:$BB$6,BJ$6&amp;" "&amp;'Input-Func_Class'!$E$22,$G333:$BB333),SUMIF($G$6:$BB$6,BJ$6&amp;" "&amp;'Input-Func_Class'!$B$24,$G333:$BB333))+SUMIF($G$6:$BB$6,BJ$6&amp;" "&amp;'Input-Func_Class'!$F$22,$G333:$BB333))&lt;Check_Limit,0,1),1)</f>
        <v>0</v>
      </c>
      <c r="BK333">
        <f ca="1">IFERROR(IF(SUMIF($G$6:$BB$6,BK$6&amp;" Total",$G333:$BB333)-(SUMIF($G$6:$BB$6,BK$6&amp;" "&amp;'Input-Func_Class'!$D$22,$G333:$BB333)+IFERROR(SUMIF($G$6:$BB$6,BK$6&amp;" "&amp;'Input-Func_Class'!$E$22,$G333:$BB333),SUMIF($G$6:$BB$6,BK$6&amp;" "&amp;'Input-Func_Class'!$B$24,$G333:$BB333))+SUMIF($G$6:$BB$6,BK$6&amp;" "&amp;'Input-Func_Class'!$F$22,$G333:$BB333))&lt;Check_Limit,0,1),1)</f>
        <v>0</v>
      </c>
      <c r="BL333">
        <f ca="1">IFERROR(IF(SUMIF($G$6:$BB$6,BL$6&amp;" Total",$G333:$BB333)-(SUMIF($G$6:$BB$6,BL$6&amp;" "&amp;'Input-Func_Class'!$D$22,$G333:$BB333)+IFERROR(SUMIF($G$6:$BB$6,BL$6&amp;" "&amp;'Input-Func_Class'!$E$22,$G333:$BB333),SUMIF($G$6:$BB$6,BL$6&amp;" "&amp;'Input-Func_Class'!$B$24,$G333:$BB333))+SUMIF($G$6:$BB$6,BL$6&amp;" "&amp;'Input-Func_Class'!$F$22,$G333:$BB333))&lt;Check_Limit,0,1),1)</f>
        <v>0</v>
      </c>
      <c r="BM333">
        <f ca="1">IFERROR(IF(SUMIF($G$6:$BB$6,BM$6&amp;" Total",$G333:$BB333)-(SUMIF($G$6:$BB$6,BM$6&amp;" "&amp;'Input-Func_Class'!$D$22,$G333:$BB333)+IFERROR(SUMIF($G$6:$BB$6,BM$6&amp;" "&amp;'Input-Func_Class'!$E$22,$G333:$BB333),SUMIF($G$6:$BB$6,BM$6&amp;" "&amp;'Input-Func_Class'!$B$24,$G333:$BB333))+SUMIF($G$6:$BB$6,BM$6&amp;" "&amp;'Input-Func_Class'!$F$22,$G333:$BB333))&lt;Check_Limit,0,1),1)</f>
        <v>0</v>
      </c>
      <c r="BN333">
        <f ca="1">IFERROR(IF(SUMIF($G$6:$BB$6,BN$6&amp;" Total",$G333:$BB333)-(SUMIF($G$6:$BB$6,BN$6&amp;" "&amp;'Input-Func_Class'!$D$22,$G333:$BB333)+IFERROR(SUMIF($G$6:$BB$6,BN$6&amp;" "&amp;'Input-Func_Class'!$E$22,$G333:$BB333),SUMIF($G$6:$BB$6,BN$6&amp;" "&amp;'Input-Func_Class'!$B$24,$G333:$BB333))+SUMIF($G$6:$BB$6,BN$6&amp;" "&amp;'Input-Func_Class'!$F$22,$G333:$BB333))&lt;Check_Limit,0,1),1)</f>
        <v>0</v>
      </c>
      <c r="BO333">
        <f ca="1">IFERROR(IF(SUMIF($G$6:$BB$6,BO$6&amp;" Total",$G333:$BB333)-(SUMIF($G$6:$BB$6,BO$6&amp;" "&amp;'Input-Func_Class'!$D$22,$G333:$BB333)+IFERROR(SUMIF($G$6:$BB$6,BO$6&amp;" "&amp;'Input-Func_Class'!$E$22,$G333:$BB333),SUMIF($G$6:$BB$6,BO$6&amp;" "&amp;'Input-Func_Class'!$B$24,$G333:$BB333))+SUMIF($G$6:$BB$6,BO$6&amp;" "&amp;'Input-Func_Class'!$F$22,$G333:$BB333))&lt;Check_Limit,0,1),1)</f>
        <v>0</v>
      </c>
    </row>
    <row r="334" spans="1:67" ht="15" thickTop="1">
      <c r="A334" s="31" t="str">
        <f>IF(ISBLANK('Input-Accounts'!A334),"",'Input-Accounts'!A334)</f>
        <v/>
      </c>
      <c r="B334" t="str">
        <f>IF(ISBLANK('Input-Accounts'!B334),"",'Input-Accounts'!B334)</f>
        <v/>
      </c>
      <c r="C334" s="31" t="str">
        <f>IF(ISBLANK('Input-Accounts'!C334),"",'Input-Accounts'!C334)</f>
        <v/>
      </c>
      <c r="D334" s="10"/>
      <c r="E334" s="10">
        <f t="shared" si="81"/>
        <v>0</v>
      </c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BD334">
        <f>IFERROR(IF(SUMIF($G$6:$BB$6,BD$6&amp;" Total",$G334:$BB334)-(SUMIF($G$6:$BB$6,BD$6&amp;" "&amp;'Input-Func_Class'!$D$22,$G334:$BB334)+IFERROR(SUMIF($G$6:$BB$6,BD$6&amp;" "&amp;'Input-Func_Class'!$E$22,$G334:$BB334),SUMIF($G$6:$BB$6,BD$6&amp;" "&amp;'Input-Func_Class'!$B$24,$G334:$BB334))+SUMIF($G$6:$BB$6,BD$6&amp;" "&amp;'Input-Func_Class'!$F$22,$G334:$BB334))&lt;Check_Limit,0,1),1)</f>
        <v>0</v>
      </c>
      <c r="BE334">
        <f>IFERROR(IF(SUMIF($G$6:$BB$6,BE$6&amp;" Total",$G334:$BB334)-(SUMIF($G$6:$BB$6,BE$6&amp;" "&amp;'Input-Func_Class'!$D$22,$G334:$BB334)+IFERROR(SUMIF($G$6:$BB$6,BE$6&amp;" "&amp;'Input-Func_Class'!$E$22,$G334:$BB334),SUMIF($G$6:$BB$6,BE$6&amp;" "&amp;'Input-Func_Class'!$B$24,$G334:$BB334))+SUMIF($G$6:$BB$6,BE$6&amp;" "&amp;'Input-Func_Class'!$F$22,$G334:$BB334))&lt;Check_Limit,0,1),1)</f>
        <v>0</v>
      </c>
      <c r="BF334">
        <f>IFERROR(IF(SUMIF($G$6:$BB$6,BF$6&amp;" Total",$G334:$BB334)-(SUMIF($G$6:$BB$6,BF$6&amp;" "&amp;'Input-Func_Class'!$D$22,$G334:$BB334)+IFERROR(SUMIF($G$6:$BB$6,BF$6&amp;" "&amp;'Input-Func_Class'!$E$22,$G334:$BB334),SUMIF($G$6:$BB$6,BF$6&amp;" "&amp;'Input-Func_Class'!$B$24,$G334:$BB334))+SUMIF($G$6:$BB$6,BF$6&amp;" "&amp;'Input-Func_Class'!$F$22,$G334:$BB334))&lt;Check_Limit,0,1),1)</f>
        <v>0</v>
      </c>
      <c r="BG334">
        <f>IFERROR(IF(SUMIF($G$6:$BB$6,BG$6&amp;" Total",$G334:$BB334)-(SUMIF($G$6:$BB$6,BG$6&amp;" "&amp;'Input-Func_Class'!$D$22,$G334:$BB334)+IFERROR(SUMIF($G$6:$BB$6,BG$6&amp;" "&amp;'Input-Func_Class'!$E$22,$G334:$BB334),SUMIF($G$6:$BB$6,BG$6&amp;" "&amp;'Input-Func_Class'!$B$24,$G334:$BB334))+SUMIF($G$6:$BB$6,BG$6&amp;" "&amp;'Input-Func_Class'!$F$22,$G334:$BB334))&lt;Check_Limit,0,1),1)</f>
        <v>0</v>
      </c>
      <c r="BH334">
        <f>IFERROR(IF(SUMIF($G$6:$BB$6,BH$6&amp;" Total",$G334:$BB334)-(SUMIF($G$6:$BB$6,BH$6&amp;" "&amp;'Input-Func_Class'!$D$22,$G334:$BB334)+IFERROR(SUMIF($G$6:$BB$6,BH$6&amp;" "&amp;'Input-Func_Class'!$E$22,$G334:$BB334),SUMIF($G$6:$BB$6,BH$6&amp;" "&amp;'Input-Func_Class'!$B$24,$G334:$BB334))+SUMIF($G$6:$BB$6,BH$6&amp;" "&amp;'Input-Func_Class'!$F$22,$G334:$BB334))&lt;Check_Limit,0,1),1)</f>
        <v>0</v>
      </c>
      <c r="BI334">
        <f>IFERROR(IF(SUMIF($G$6:$BB$6,BI$6&amp;" Total",$G334:$BB334)-(SUMIF($G$6:$BB$6,BI$6&amp;" "&amp;'Input-Func_Class'!$D$22,$G334:$BB334)+IFERROR(SUMIF($G$6:$BB$6,BI$6&amp;" "&amp;'Input-Func_Class'!$E$22,$G334:$BB334),SUMIF($G$6:$BB$6,BI$6&amp;" "&amp;'Input-Func_Class'!$B$24,$G334:$BB334))+SUMIF($G$6:$BB$6,BI$6&amp;" "&amp;'Input-Func_Class'!$F$22,$G334:$BB334))&lt;Check_Limit,0,1),1)</f>
        <v>0</v>
      </c>
      <c r="BJ334">
        <f>IFERROR(IF(SUMIF($G$6:$BB$6,BJ$6&amp;" Total",$G334:$BB334)-(SUMIF($G$6:$BB$6,BJ$6&amp;" "&amp;'Input-Func_Class'!$D$22,$G334:$BB334)+IFERROR(SUMIF($G$6:$BB$6,BJ$6&amp;" "&amp;'Input-Func_Class'!$E$22,$G334:$BB334),SUMIF($G$6:$BB$6,BJ$6&amp;" "&amp;'Input-Func_Class'!$B$24,$G334:$BB334))+SUMIF($G$6:$BB$6,BJ$6&amp;" "&amp;'Input-Func_Class'!$F$22,$G334:$BB334))&lt;Check_Limit,0,1),1)</f>
        <v>0</v>
      </c>
      <c r="BK334">
        <f>IFERROR(IF(SUMIF($G$6:$BB$6,BK$6&amp;" Total",$G334:$BB334)-(SUMIF($G$6:$BB$6,BK$6&amp;" "&amp;'Input-Func_Class'!$D$22,$G334:$BB334)+IFERROR(SUMIF($G$6:$BB$6,BK$6&amp;" "&amp;'Input-Func_Class'!$E$22,$G334:$BB334),SUMIF($G$6:$BB$6,BK$6&amp;" "&amp;'Input-Func_Class'!$B$24,$G334:$BB334))+SUMIF($G$6:$BB$6,BK$6&amp;" "&amp;'Input-Func_Class'!$F$22,$G334:$BB334))&lt;Check_Limit,0,1),1)</f>
        <v>0</v>
      </c>
      <c r="BL334">
        <f>IFERROR(IF(SUMIF($G$6:$BB$6,BL$6&amp;" Total",$G334:$BB334)-(SUMIF($G$6:$BB$6,BL$6&amp;" "&amp;'Input-Func_Class'!$D$22,$G334:$BB334)+IFERROR(SUMIF($G$6:$BB$6,BL$6&amp;" "&amp;'Input-Func_Class'!$E$22,$G334:$BB334),SUMIF($G$6:$BB$6,BL$6&amp;" "&amp;'Input-Func_Class'!$B$24,$G334:$BB334))+SUMIF($G$6:$BB$6,BL$6&amp;" "&amp;'Input-Func_Class'!$F$22,$G334:$BB334))&lt;Check_Limit,0,1),1)</f>
        <v>0</v>
      </c>
      <c r="BM334">
        <f>IFERROR(IF(SUMIF($G$6:$BB$6,BM$6&amp;" Total",$G334:$BB334)-(SUMIF($G$6:$BB$6,BM$6&amp;" "&amp;'Input-Func_Class'!$D$22,$G334:$BB334)+IFERROR(SUMIF($G$6:$BB$6,BM$6&amp;" "&amp;'Input-Func_Class'!$E$22,$G334:$BB334),SUMIF($G$6:$BB$6,BM$6&amp;" "&amp;'Input-Func_Class'!$B$24,$G334:$BB334))+SUMIF($G$6:$BB$6,BM$6&amp;" "&amp;'Input-Func_Class'!$F$22,$G334:$BB334))&lt;Check_Limit,0,1),1)</f>
        <v>0</v>
      </c>
      <c r="BN334">
        <f>IFERROR(IF(SUMIF($G$6:$BB$6,BN$6&amp;" Total",$G334:$BB334)-(SUMIF($G$6:$BB$6,BN$6&amp;" "&amp;'Input-Func_Class'!$D$22,$G334:$BB334)+IFERROR(SUMIF($G$6:$BB$6,BN$6&amp;" "&amp;'Input-Func_Class'!$E$22,$G334:$BB334),SUMIF($G$6:$BB$6,BN$6&amp;" "&amp;'Input-Func_Class'!$B$24,$G334:$BB334))+SUMIF($G$6:$BB$6,BN$6&amp;" "&amp;'Input-Func_Class'!$F$22,$G334:$BB334))&lt;Check_Limit,0,1),1)</f>
        <v>0</v>
      </c>
      <c r="BO334">
        <f>IFERROR(IF(SUMIF($G$6:$BB$6,BO$6&amp;" Total",$G334:$BB334)-(SUMIF($G$6:$BB$6,BO$6&amp;" "&amp;'Input-Func_Class'!$D$22,$G334:$BB334)+IFERROR(SUMIF($G$6:$BB$6,BO$6&amp;" "&amp;'Input-Func_Class'!$E$22,$G334:$BB334),SUMIF($G$6:$BB$6,BO$6&amp;" "&amp;'Input-Func_Class'!$B$24,$G334:$BB334))+SUMIF($G$6:$BB$6,BO$6&amp;" "&amp;'Input-Func_Class'!$F$22,$G334:$BB334))&lt;Check_Limit,0,1),1)</f>
        <v>0</v>
      </c>
    </row>
    <row r="335" spans="1:67">
      <c r="A335" s="31" t="str">
        <f>IF(ISBLANK('Input-Accounts'!A335),"",'Input-Accounts'!A335)</f>
        <v/>
      </c>
      <c r="B335" s="7" t="str">
        <f>IF(ISBLANK('Input-Accounts'!B335),"",'Input-Accounts'!B335)</f>
        <v/>
      </c>
      <c r="C335" s="31" t="str">
        <f>IF(ISBLANK('Input-Accounts'!C335),"",'Input-Accounts'!C335)</f>
        <v/>
      </c>
      <c r="E335">
        <f t="shared" si="81"/>
        <v>0</v>
      </c>
      <c r="BD335">
        <f>IFERROR(IF(SUMIF($G$6:$BB$6,BD$6&amp;" Total",$G335:$BB335)-(SUMIF($G$6:$BB$6,BD$6&amp;" "&amp;'Input-Func_Class'!$D$22,$G335:$BB335)+IFERROR(SUMIF($G$6:$BB$6,BD$6&amp;" "&amp;'Input-Func_Class'!$E$22,$G335:$BB335),SUMIF($G$6:$BB$6,BD$6&amp;" "&amp;'Input-Func_Class'!$B$24,$G335:$BB335))+SUMIF($G$6:$BB$6,BD$6&amp;" "&amp;'Input-Func_Class'!$F$22,$G335:$BB335))&lt;Check_Limit,0,1),1)</f>
        <v>0</v>
      </c>
      <c r="BE335">
        <f>IFERROR(IF(SUMIF($G$6:$BB$6,BE$6&amp;" Total",$G335:$BB335)-(SUMIF($G$6:$BB$6,BE$6&amp;" "&amp;'Input-Func_Class'!$D$22,$G335:$BB335)+IFERROR(SUMIF($G$6:$BB$6,BE$6&amp;" "&amp;'Input-Func_Class'!$E$22,$G335:$BB335),SUMIF($G$6:$BB$6,BE$6&amp;" "&amp;'Input-Func_Class'!$B$24,$G335:$BB335))+SUMIF($G$6:$BB$6,BE$6&amp;" "&amp;'Input-Func_Class'!$F$22,$G335:$BB335))&lt;Check_Limit,0,1),1)</f>
        <v>0</v>
      </c>
      <c r="BF335">
        <f>IFERROR(IF(SUMIF($G$6:$BB$6,BF$6&amp;" Total",$G335:$BB335)-(SUMIF($G$6:$BB$6,BF$6&amp;" "&amp;'Input-Func_Class'!$D$22,$G335:$BB335)+IFERROR(SUMIF($G$6:$BB$6,BF$6&amp;" "&amp;'Input-Func_Class'!$E$22,$G335:$BB335),SUMIF($G$6:$BB$6,BF$6&amp;" "&amp;'Input-Func_Class'!$B$24,$G335:$BB335))+SUMIF($G$6:$BB$6,BF$6&amp;" "&amp;'Input-Func_Class'!$F$22,$G335:$BB335))&lt;Check_Limit,0,1),1)</f>
        <v>0</v>
      </c>
      <c r="BG335">
        <f>IFERROR(IF(SUMIF($G$6:$BB$6,BG$6&amp;" Total",$G335:$BB335)-(SUMIF($G$6:$BB$6,BG$6&amp;" "&amp;'Input-Func_Class'!$D$22,$G335:$BB335)+IFERROR(SUMIF($G$6:$BB$6,BG$6&amp;" "&amp;'Input-Func_Class'!$E$22,$G335:$BB335),SUMIF($G$6:$BB$6,BG$6&amp;" "&amp;'Input-Func_Class'!$B$24,$G335:$BB335))+SUMIF($G$6:$BB$6,BG$6&amp;" "&amp;'Input-Func_Class'!$F$22,$G335:$BB335))&lt;Check_Limit,0,1),1)</f>
        <v>0</v>
      </c>
      <c r="BH335">
        <f>IFERROR(IF(SUMIF($G$6:$BB$6,BH$6&amp;" Total",$G335:$BB335)-(SUMIF($G$6:$BB$6,BH$6&amp;" "&amp;'Input-Func_Class'!$D$22,$G335:$BB335)+IFERROR(SUMIF($G$6:$BB$6,BH$6&amp;" "&amp;'Input-Func_Class'!$E$22,$G335:$BB335),SUMIF($G$6:$BB$6,BH$6&amp;" "&amp;'Input-Func_Class'!$B$24,$G335:$BB335))+SUMIF($G$6:$BB$6,BH$6&amp;" "&amp;'Input-Func_Class'!$F$22,$G335:$BB335))&lt;Check_Limit,0,1),1)</f>
        <v>0</v>
      </c>
      <c r="BI335">
        <f>IFERROR(IF(SUMIF($G$6:$BB$6,BI$6&amp;" Total",$G335:$BB335)-(SUMIF($G$6:$BB$6,BI$6&amp;" "&amp;'Input-Func_Class'!$D$22,$G335:$BB335)+IFERROR(SUMIF($G$6:$BB$6,BI$6&amp;" "&amp;'Input-Func_Class'!$E$22,$G335:$BB335),SUMIF($G$6:$BB$6,BI$6&amp;" "&amp;'Input-Func_Class'!$B$24,$G335:$BB335))+SUMIF($G$6:$BB$6,BI$6&amp;" "&amp;'Input-Func_Class'!$F$22,$G335:$BB335))&lt;Check_Limit,0,1),1)</f>
        <v>0</v>
      </c>
      <c r="BJ335">
        <f>IFERROR(IF(SUMIF($G$6:$BB$6,BJ$6&amp;" Total",$G335:$BB335)-(SUMIF($G$6:$BB$6,BJ$6&amp;" "&amp;'Input-Func_Class'!$D$22,$G335:$BB335)+IFERROR(SUMIF($G$6:$BB$6,BJ$6&amp;" "&amp;'Input-Func_Class'!$E$22,$G335:$BB335),SUMIF($G$6:$BB$6,BJ$6&amp;" "&amp;'Input-Func_Class'!$B$24,$G335:$BB335))+SUMIF($G$6:$BB$6,BJ$6&amp;" "&amp;'Input-Func_Class'!$F$22,$G335:$BB335))&lt;Check_Limit,0,1),1)</f>
        <v>0</v>
      </c>
      <c r="BK335">
        <f>IFERROR(IF(SUMIF($G$6:$BB$6,BK$6&amp;" Total",$G335:$BB335)-(SUMIF($G$6:$BB$6,BK$6&amp;" "&amp;'Input-Func_Class'!$D$22,$G335:$BB335)+IFERROR(SUMIF($G$6:$BB$6,BK$6&amp;" "&amp;'Input-Func_Class'!$E$22,$G335:$BB335),SUMIF($G$6:$BB$6,BK$6&amp;" "&amp;'Input-Func_Class'!$B$24,$G335:$BB335))+SUMIF($G$6:$BB$6,BK$6&amp;" "&amp;'Input-Func_Class'!$F$22,$G335:$BB335))&lt;Check_Limit,0,1),1)</f>
        <v>0</v>
      </c>
      <c r="BL335">
        <f>IFERROR(IF(SUMIF($G$6:$BB$6,BL$6&amp;" Total",$G335:$BB335)-(SUMIF($G$6:$BB$6,BL$6&amp;" "&amp;'Input-Func_Class'!$D$22,$G335:$BB335)+IFERROR(SUMIF($G$6:$BB$6,BL$6&amp;" "&amp;'Input-Func_Class'!$E$22,$G335:$BB335),SUMIF($G$6:$BB$6,BL$6&amp;" "&amp;'Input-Func_Class'!$B$24,$G335:$BB335))+SUMIF($G$6:$BB$6,BL$6&amp;" "&amp;'Input-Func_Class'!$F$22,$G335:$BB335))&lt;Check_Limit,0,1),1)</f>
        <v>0</v>
      </c>
      <c r="BM335">
        <f>IFERROR(IF(SUMIF($G$6:$BB$6,BM$6&amp;" Total",$G335:$BB335)-(SUMIF($G$6:$BB$6,BM$6&amp;" "&amp;'Input-Func_Class'!$D$22,$G335:$BB335)+IFERROR(SUMIF($G$6:$BB$6,BM$6&amp;" "&amp;'Input-Func_Class'!$E$22,$G335:$BB335),SUMIF($G$6:$BB$6,BM$6&amp;" "&amp;'Input-Func_Class'!$B$24,$G335:$BB335))+SUMIF($G$6:$BB$6,BM$6&amp;" "&amp;'Input-Func_Class'!$F$22,$G335:$BB335))&lt;Check_Limit,0,1),1)</f>
        <v>0</v>
      </c>
      <c r="BN335">
        <f>IFERROR(IF(SUMIF($G$6:$BB$6,BN$6&amp;" Total",$G335:$BB335)-(SUMIF($G$6:$BB$6,BN$6&amp;" "&amp;'Input-Func_Class'!$D$22,$G335:$BB335)+IFERROR(SUMIF($G$6:$BB$6,BN$6&amp;" "&amp;'Input-Func_Class'!$E$22,$G335:$BB335),SUMIF($G$6:$BB$6,BN$6&amp;" "&amp;'Input-Func_Class'!$B$24,$G335:$BB335))+SUMIF($G$6:$BB$6,BN$6&amp;" "&amp;'Input-Func_Class'!$F$22,$G335:$BB335))&lt;Check_Limit,0,1),1)</f>
        <v>0</v>
      </c>
      <c r="BO335">
        <f>IFERROR(IF(SUMIF($G$6:$BB$6,BO$6&amp;" Total",$G335:$BB335)-(SUMIF($G$6:$BB$6,BO$6&amp;" "&amp;'Input-Func_Class'!$D$22,$G335:$BB335)+IFERROR(SUMIF($G$6:$BB$6,BO$6&amp;" "&amp;'Input-Func_Class'!$E$22,$G335:$BB335),SUMIF($G$6:$BB$6,BO$6&amp;" "&amp;'Input-Func_Class'!$B$24,$G335:$BB335))+SUMIF($G$6:$BB$6,BO$6&amp;" "&amp;'Input-Func_Class'!$F$22,$G335:$BB335))&lt;Check_Limit,0,1),1)</f>
        <v>0</v>
      </c>
    </row>
    <row r="336" spans="1:67">
      <c r="A336" s="31">
        <f>IF(ISBLANK('Input-Accounts'!A336),"",'Input-Accounts'!A336)</f>
        <v>297</v>
      </c>
      <c r="B336" s="7" t="str">
        <f>IF(ISBLANK('Input-Accounts'!B336),"",'Input-Accounts'!B336)</f>
        <v>INTERNAL ALLOCATION FACTORS</v>
      </c>
      <c r="C336" s="31" t="str">
        <f>IF(ISBLANK('Input-Accounts'!C336),"",'Input-Accounts'!C336)</f>
        <v/>
      </c>
      <c r="D336" s="10"/>
      <c r="E336" s="10">
        <f t="shared" si="81"/>
        <v>0</v>
      </c>
      <c r="BD336">
        <f>IFERROR(IF(SUMIF($G$6:$BB$6,BD$6&amp;" Total",$G336:$BB336)-(SUMIF($G$6:$BB$6,BD$6&amp;" "&amp;'Input-Func_Class'!$D$22,$G336:$BB336)+IFERROR(SUMIF($G$6:$BB$6,BD$6&amp;" "&amp;'Input-Func_Class'!$E$22,$G336:$BB336),SUMIF($G$6:$BB$6,BD$6&amp;" "&amp;'Input-Func_Class'!$B$24,$G336:$BB336))+SUMIF($G$6:$BB$6,BD$6&amp;" "&amp;'Input-Func_Class'!$F$22,$G336:$BB336))&lt;Check_Limit,0,1),1)</f>
        <v>0</v>
      </c>
      <c r="BE336">
        <f>IFERROR(IF(SUMIF($G$6:$BB$6,BE$6&amp;" Total",$G336:$BB336)-(SUMIF($G$6:$BB$6,BE$6&amp;" "&amp;'Input-Func_Class'!$D$22,$G336:$BB336)+IFERROR(SUMIF($G$6:$BB$6,BE$6&amp;" "&amp;'Input-Func_Class'!$E$22,$G336:$BB336),SUMIF($G$6:$BB$6,BE$6&amp;" "&amp;'Input-Func_Class'!$B$24,$G336:$BB336))+SUMIF($G$6:$BB$6,BE$6&amp;" "&amp;'Input-Func_Class'!$F$22,$G336:$BB336))&lt;Check_Limit,0,1),1)</f>
        <v>0</v>
      </c>
      <c r="BF336">
        <f>IFERROR(IF(SUMIF($G$6:$BB$6,BF$6&amp;" Total",$G336:$BB336)-(SUMIF($G$6:$BB$6,BF$6&amp;" "&amp;'Input-Func_Class'!$D$22,$G336:$BB336)+IFERROR(SUMIF($G$6:$BB$6,BF$6&amp;" "&amp;'Input-Func_Class'!$E$22,$G336:$BB336),SUMIF($G$6:$BB$6,BF$6&amp;" "&amp;'Input-Func_Class'!$B$24,$G336:$BB336))+SUMIF($G$6:$BB$6,BF$6&amp;" "&amp;'Input-Func_Class'!$F$22,$G336:$BB336))&lt;Check_Limit,0,1),1)</f>
        <v>0</v>
      </c>
      <c r="BG336">
        <f>IFERROR(IF(SUMIF($G$6:$BB$6,BG$6&amp;" Total",$G336:$BB336)-(SUMIF($G$6:$BB$6,BG$6&amp;" "&amp;'Input-Func_Class'!$D$22,$G336:$BB336)+IFERROR(SUMIF($G$6:$BB$6,BG$6&amp;" "&amp;'Input-Func_Class'!$E$22,$G336:$BB336),SUMIF($G$6:$BB$6,BG$6&amp;" "&amp;'Input-Func_Class'!$B$24,$G336:$BB336))+SUMIF($G$6:$BB$6,BG$6&amp;" "&amp;'Input-Func_Class'!$F$22,$G336:$BB336))&lt;Check_Limit,0,1),1)</f>
        <v>0</v>
      </c>
      <c r="BH336">
        <f>IFERROR(IF(SUMIF($G$6:$BB$6,BH$6&amp;" Total",$G336:$BB336)-(SUMIF($G$6:$BB$6,BH$6&amp;" "&amp;'Input-Func_Class'!$D$22,$G336:$BB336)+IFERROR(SUMIF($G$6:$BB$6,BH$6&amp;" "&amp;'Input-Func_Class'!$E$22,$G336:$BB336),SUMIF($G$6:$BB$6,BH$6&amp;" "&amp;'Input-Func_Class'!$B$24,$G336:$BB336))+SUMIF($G$6:$BB$6,BH$6&amp;" "&amp;'Input-Func_Class'!$F$22,$G336:$BB336))&lt;Check_Limit,0,1),1)</f>
        <v>0</v>
      </c>
      <c r="BI336">
        <f>IFERROR(IF(SUMIF($G$6:$BB$6,BI$6&amp;" Total",$G336:$BB336)-(SUMIF($G$6:$BB$6,BI$6&amp;" "&amp;'Input-Func_Class'!$D$22,$G336:$BB336)+IFERROR(SUMIF($G$6:$BB$6,BI$6&amp;" "&amp;'Input-Func_Class'!$E$22,$G336:$BB336),SUMIF($G$6:$BB$6,BI$6&amp;" "&amp;'Input-Func_Class'!$B$24,$G336:$BB336))+SUMIF($G$6:$BB$6,BI$6&amp;" "&amp;'Input-Func_Class'!$F$22,$G336:$BB336))&lt;Check_Limit,0,1),1)</f>
        <v>0</v>
      </c>
      <c r="BJ336">
        <f>IFERROR(IF(SUMIF($G$6:$BB$6,BJ$6&amp;" Total",$G336:$BB336)-(SUMIF($G$6:$BB$6,BJ$6&amp;" "&amp;'Input-Func_Class'!$D$22,$G336:$BB336)+IFERROR(SUMIF($G$6:$BB$6,BJ$6&amp;" "&amp;'Input-Func_Class'!$E$22,$G336:$BB336),SUMIF($G$6:$BB$6,BJ$6&amp;" "&amp;'Input-Func_Class'!$B$24,$G336:$BB336))+SUMIF($G$6:$BB$6,BJ$6&amp;" "&amp;'Input-Func_Class'!$F$22,$G336:$BB336))&lt;Check_Limit,0,1),1)</f>
        <v>0</v>
      </c>
      <c r="BK336">
        <f>IFERROR(IF(SUMIF($G$6:$BB$6,BK$6&amp;" Total",$G336:$BB336)-(SUMIF($G$6:$BB$6,BK$6&amp;" "&amp;'Input-Func_Class'!$D$22,$G336:$BB336)+IFERROR(SUMIF($G$6:$BB$6,BK$6&amp;" "&amp;'Input-Func_Class'!$E$22,$G336:$BB336),SUMIF($G$6:$BB$6,BK$6&amp;" "&amp;'Input-Func_Class'!$B$24,$G336:$BB336))+SUMIF($G$6:$BB$6,BK$6&amp;" "&amp;'Input-Func_Class'!$F$22,$G336:$BB336))&lt;Check_Limit,0,1),1)</f>
        <v>0</v>
      </c>
      <c r="BL336">
        <f>IFERROR(IF(SUMIF($G$6:$BB$6,BL$6&amp;" Total",$G336:$BB336)-(SUMIF($G$6:$BB$6,BL$6&amp;" "&amp;'Input-Func_Class'!$D$22,$G336:$BB336)+IFERROR(SUMIF($G$6:$BB$6,BL$6&amp;" "&amp;'Input-Func_Class'!$E$22,$G336:$BB336),SUMIF($G$6:$BB$6,BL$6&amp;" "&amp;'Input-Func_Class'!$B$24,$G336:$BB336))+SUMIF($G$6:$BB$6,BL$6&amp;" "&amp;'Input-Func_Class'!$F$22,$G336:$BB336))&lt;Check_Limit,0,1),1)</f>
        <v>0</v>
      </c>
      <c r="BM336">
        <f>IFERROR(IF(SUMIF($G$6:$BB$6,BM$6&amp;" Total",$G336:$BB336)-(SUMIF($G$6:$BB$6,BM$6&amp;" "&amp;'Input-Func_Class'!$D$22,$G336:$BB336)+IFERROR(SUMIF($G$6:$BB$6,BM$6&amp;" "&amp;'Input-Func_Class'!$E$22,$G336:$BB336),SUMIF($G$6:$BB$6,BM$6&amp;" "&amp;'Input-Func_Class'!$B$24,$G336:$BB336))+SUMIF($G$6:$BB$6,BM$6&amp;" "&amp;'Input-Func_Class'!$F$22,$G336:$BB336))&lt;Check_Limit,0,1),1)</f>
        <v>0</v>
      </c>
      <c r="BN336">
        <f>IFERROR(IF(SUMIF($G$6:$BB$6,BN$6&amp;" Total",$G336:$BB336)-(SUMIF($G$6:$BB$6,BN$6&amp;" "&amp;'Input-Func_Class'!$D$22,$G336:$BB336)+IFERROR(SUMIF($G$6:$BB$6,BN$6&amp;" "&amp;'Input-Func_Class'!$E$22,$G336:$BB336),SUMIF($G$6:$BB$6,BN$6&amp;" "&amp;'Input-Func_Class'!$B$24,$G336:$BB336))+SUMIF($G$6:$BB$6,BN$6&amp;" "&amp;'Input-Func_Class'!$F$22,$G336:$BB336))&lt;Check_Limit,0,1),1)</f>
        <v>0</v>
      </c>
      <c r="BO336">
        <f>IFERROR(IF(SUMIF($G$6:$BB$6,BO$6&amp;" Total",$G336:$BB336)-(SUMIF($G$6:$BB$6,BO$6&amp;" "&amp;'Input-Func_Class'!$D$22,$G336:$BB336)+IFERROR(SUMIF($G$6:$BB$6,BO$6&amp;" "&amp;'Input-Func_Class'!$E$22,$G336:$BB336),SUMIF($G$6:$BB$6,BO$6&amp;" "&amp;'Input-Func_Class'!$B$24,$G336:$BB336))+SUMIF($G$6:$BB$6,BO$6&amp;" "&amp;'Input-Func_Class'!$F$22,$G336:$BB336))&lt;Check_Limit,0,1),1)</f>
        <v>0</v>
      </c>
    </row>
    <row r="337" spans="1:67" outlineLevel="1">
      <c r="A337" s="31" t="str">
        <f>IF(ISBLANK('Input-Accounts'!A337),"",'Input-Accounts'!A337)</f>
        <v/>
      </c>
      <c r="B337" t="str">
        <f>IF(ISBLANK('Input-Accounts'!B337),"",'Input-Accounts'!B337)</f>
        <v/>
      </c>
      <c r="C337" s="31" t="str">
        <f>IF(ISBLANK('Input-Accounts'!C337),"",'Input-Accounts'!C337)</f>
        <v/>
      </c>
      <c r="D337" s="127"/>
      <c r="E337" s="10">
        <f t="shared" si="81"/>
        <v>0</v>
      </c>
      <c r="G337" s="127"/>
      <c r="H337" s="127"/>
      <c r="I337" s="127"/>
      <c r="J337" s="127"/>
      <c r="K337" s="127"/>
      <c r="L337" s="127"/>
      <c r="M337" s="127"/>
      <c r="N337" s="127"/>
      <c r="O337" s="127"/>
      <c r="P337" s="127"/>
      <c r="Q337" s="127"/>
      <c r="R337" s="127"/>
      <c r="BD337">
        <f>IFERROR(IF(SUMIF($G$6:$BB$6,BD$6&amp;" Total",$G337:$BB337)-(SUMIF($G$6:$BB$6,BD$6&amp;" "&amp;'Input-Func_Class'!$D$22,$G337:$BB337)+IFERROR(SUMIF($G$6:$BB$6,BD$6&amp;" "&amp;'Input-Func_Class'!$E$22,$G337:$BB337),SUMIF($G$6:$BB$6,BD$6&amp;" "&amp;'Input-Func_Class'!$B$24,$G337:$BB337))+SUMIF($G$6:$BB$6,BD$6&amp;" "&amp;'Input-Func_Class'!$F$22,$G337:$BB337))&lt;Check_Limit,0,1),1)</f>
        <v>0</v>
      </c>
      <c r="BE337">
        <f>IFERROR(IF(SUMIF($G$6:$BB$6,BE$6&amp;" Total",$G337:$BB337)-(SUMIF($G$6:$BB$6,BE$6&amp;" "&amp;'Input-Func_Class'!$D$22,$G337:$BB337)+IFERROR(SUMIF($G$6:$BB$6,BE$6&amp;" "&amp;'Input-Func_Class'!$E$22,$G337:$BB337),SUMIF($G$6:$BB$6,BE$6&amp;" "&amp;'Input-Func_Class'!$B$24,$G337:$BB337))+SUMIF($G$6:$BB$6,BE$6&amp;" "&amp;'Input-Func_Class'!$F$22,$G337:$BB337))&lt;Check_Limit,0,1),1)</f>
        <v>0</v>
      </c>
      <c r="BF337">
        <f>IFERROR(IF(SUMIF($G$6:$BB$6,BF$6&amp;" Total",$G337:$BB337)-(SUMIF($G$6:$BB$6,BF$6&amp;" "&amp;'Input-Func_Class'!$D$22,$G337:$BB337)+IFERROR(SUMIF($G$6:$BB$6,BF$6&amp;" "&amp;'Input-Func_Class'!$E$22,$G337:$BB337),SUMIF($G$6:$BB$6,BF$6&amp;" "&amp;'Input-Func_Class'!$B$24,$G337:$BB337))+SUMIF($G$6:$BB$6,BF$6&amp;" "&amp;'Input-Func_Class'!$F$22,$G337:$BB337))&lt;Check_Limit,0,1),1)</f>
        <v>0</v>
      </c>
      <c r="BG337">
        <f>IFERROR(IF(SUMIF($G$6:$BB$6,BG$6&amp;" Total",$G337:$BB337)-(SUMIF($G$6:$BB$6,BG$6&amp;" "&amp;'Input-Func_Class'!$D$22,$G337:$BB337)+IFERROR(SUMIF($G$6:$BB$6,BG$6&amp;" "&amp;'Input-Func_Class'!$E$22,$G337:$BB337),SUMIF($G$6:$BB$6,BG$6&amp;" "&amp;'Input-Func_Class'!$B$24,$G337:$BB337))+SUMIF($G$6:$BB$6,BG$6&amp;" "&amp;'Input-Func_Class'!$F$22,$G337:$BB337))&lt;Check_Limit,0,1),1)</f>
        <v>0</v>
      </c>
      <c r="BH337">
        <f>IFERROR(IF(SUMIF($G$6:$BB$6,BH$6&amp;" Total",$G337:$BB337)-(SUMIF($G$6:$BB$6,BH$6&amp;" "&amp;'Input-Func_Class'!$D$22,$G337:$BB337)+IFERROR(SUMIF($G$6:$BB$6,BH$6&amp;" "&amp;'Input-Func_Class'!$E$22,$G337:$BB337),SUMIF($G$6:$BB$6,BH$6&amp;" "&amp;'Input-Func_Class'!$B$24,$G337:$BB337))+SUMIF($G$6:$BB$6,BH$6&amp;" "&amp;'Input-Func_Class'!$F$22,$G337:$BB337))&lt;Check_Limit,0,1),1)</f>
        <v>0</v>
      </c>
      <c r="BI337">
        <f>IFERROR(IF(SUMIF($G$6:$BB$6,BI$6&amp;" Total",$G337:$BB337)-(SUMIF($G$6:$BB$6,BI$6&amp;" "&amp;'Input-Func_Class'!$D$22,$G337:$BB337)+IFERROR(SUMIF($G$6:$BB$6,BI$6&amp;" "&amp;'Input-Func_Class'!$E$22,$G337:$BB337),SUMIF($G$6:$BB$6,BI$6&amp;" "&amp;'Input-Func_Class'!$B$24,$G337:$BB337))+SUMIF($G$6:$BB$6,BI$6&amp;" "&amp;'Input-Func_Class'!$F$22,$G337:$BB337))&lt;Check_Limit,0,1),1)</f>
        <v>0</v>
      </c>
      <c r="BJ337">
        <f>IFERROR(IF(SUMIF($G$6:$BB$6,BJ$6&amp;" Total",$G337:$BB337)-(SUMIF($G$6:$BB$6,BJ$6&amp;" "&amp;'Input-Func_Class'!$D$22,$G337:$BB337)+IFERROR(SUMIF($G$6:$BB$6,BJ$6&amp;" "&amp;'Input-Func_Class'!$E$22,$G337:$BB337),SUMIF($G$6:$BB$6,BJ$6&amp;" "&amp;'Input-Func_Class'!$B$24,$G337:$BB337))+SUMIF($G$6:$BB$6,BJ$6&amp;" "&amp;'Input-Func_Class'!$F$22,$G337:$BB337))&lt;Check_Limit,0,1),1)</f>
        <v>0</v>
      </c>
      <c r="BK337">
        <f>IFERROR(IF(SUMIF($G$6:$BB$6,BK$6&amp;" Total",$G337:$BB337)-(SUMIF($G$6:$BB$6,BK$6&amp;" "&amp;'Input-Func_Class'!$D$22,$G337:$BB337)+IFERROR(SUMIF($G$6:$BB$6,BK$6&amp;" "&amp;'Input-Func_Class'!$E$22,$G337:$BB337),SUMIF($G$6:$BB$6,BK$6&amp;" "&amp;'Input-Func_Class'!$B$24,$G337:$BB337))+SUMIF($G$6:$BB$6,BK$6&amp;" "&amp;'Input-Func_Class'!$F$22,$G337:$BB337))&lt;Check_Limit,0,1),1)</f>
        <v>0</v>
      </c>
      <c r="BL337">
        <f>IFERROR(IF(SUMIF($G$6:$BB$6,BL$6&amp;" Total",$G337:$BB337)-(SUMIF($G$6:$BB$6,BL$6&amp;" "&amp;'Input-Func_Class'!$D$22,$G337:$BB337)+IFERROR(SUMIF($G$6:$BB$6,BL$6&amp;" "&amp;'Input-Func_Class'!$E$22,$G337:$BB337),SUMIF($G$6:$BB$6,BL$6&amp;" "&amp;'Input-Func_Class'!$B$24,$G337:$BB337))+SUMIF($G$6:$BB$6,BL$6&amp;" "&amp;'Input-Func_Class'!$F$22,$G337:$BB337))&lt;Check_Limit,0,1),1)</f>
        <v>0</v>
      </c>
      <c r="BM337">
        <f>IFERROR(IF(SUMIF($G$6:$BB$6,BM$6&amp;" Total",$G337:$BB337)-(SUMIF($G$6:$BB$6,BM$6&amp;" "&amp;'Input-Func_Class'!$D$22,$G337:$BB337)+IFERROR(SUMIF($G$6:$BB$6,BM$6&amp;" "&amp;'Input-Func_Class'!$E$22,$G337:$BB337),SUMIF($G$6:$BB$6,BM$6&amp;" "&amp;'Input-Func_Class'!$B$24,$G337:$BB337))+SUMIF($G$6:$BB$6,BM$6&amp;" "&amp;'Input-Func_Class'!$F$22,$G337:$BB337))&lt;Check_Limit,0,1),1)</f>
        <v>0</v>
      </c>
      <c r="BN337">
        <f>IFERROR(IF(SUMIF($G$6:$BB$6,BN$6&amp;" Total",$G337:$BB337)-(SUMIF($G$6:$BB$6,BN$6&amp;" "&amp;'Input-Func_Class'!$D$22,$G337:$BB337)+IFERROR(SUMIF($G$6:$BB$6,BN$6&amp;" "&amp;'Input-Func_Class'!$E$22,$G337:$BB337),SUMIF($G$6:$BB$6,BN$6&amp;" "&amp;'Input-Func_Class'!$B$24,$G337:$BB337))+SUMIF($G$6:$BB$6,BN$6&amp;" "&amp;'Input-Func_Class'!$F$22,$G337:$BB337))&lt;Check_Limit,0,1),1)</f>
        <v>0</v>
      </c>
      <c r="BO337">
        <f>IFERROR(IF(SUMIF($G$6:$BB$6,BO$6&amp;" Total",$G337:$BB337)-(SUMIF($G$6:$BB$6,BO$6&amp;" "&amp;'Input-Func_Class'!$D$22,$G337:$BB337)+IFERROR(SUMIF($G$6:$BB$6,BO$6&amp;" "&amp;'Input-Func_Class'!$E$22,$G337:$BB337),SUMIF($G$6:$BB$6,BO$6&amp;" "&amp;'Input-Func_Class'!$B$24,$G337:$BB337))+SUMIF($G$6:$BB$6,BO$6&amp;" "&amp;'Input-Func_Class'!$F$22,$G337:$BB337))&lt;Check_Limit,0,1),1)</f>
        <v>0</v>
      </c>
    </row>
    <row r="338" spans="1:67" outlineLevel="1">
      <c r="A338" s="31">
        <f>IF(ISBLANK('Input-Accounts'!A338),"",'Input-Accounts'!A338)</f>
        <v>298</v>
      </c>
      <c r="B338" t="str">
        <f>IF(ISBLANK('Input-Accounts'!B338),"",'Input-Accounts'!B338)</f>
        <v>INT_MAINS_PLANT</v>
      </c>
      <c r="C338" s="31" t="str">
        <f>IF(ISBLANK('Input-Accounts'!C338),"",'Input-Accounts'!C338)</f>
        <v/>
      </c>
      <c r="D338" s="47">
        <f>SUM(D$32:D$33)</f>
        <v>423416151.57083267</v>
      </c>
      <c r="E338" s="10">
        <f t="shared" ca="1" si="81"/>
        <v>0</v>
      </c>
      <c r="G338" s="47">
        <f t="shared" ref="G338:Z338" ca="1" si="89">SUM(G$32:G$33)</f>
        <v>423416151.57083267</v>
      </c>
      <c r="H338" s="47">
        <f t="shared" ca="1" si="89"/>
        <v>314163698.54888904</v>
      </c>
      <c r="I338" s="47">
        <f t="shared" ca="1" si="89"/>
        <v>0</v>
      </c>
      <c r="J338" s="47">
        <f t="shared" ca="1" si="89"/>
        <v>109252453.02194361</v>
      </c>
      <c r="K338" s="47">
        <f t="shared" ca="1" si="89"/>
        <v>0</v>
      </c>
      <c r="L338" s="47">
        <f t="shared" ca="1" si="89"/>
        <v>0</v>
      </c>
      <c r="M338" s="47">
        <f t="shared" ca="1" si="89"/>
        <v>0</v>
      </c>
      <c r="N338" s="47">
        <f t="shared" ca="1" si="89"/>
        <v>0</v>
      </c>
      <c r="O338" s="47">
        <f t="shared" ca="1" si="89"/>
        <v>0</v>
      </c>
      <c r="P338" s="47">
        <f t="shared" ca="1" si="89"/>
        <v>0</v>
      </c>
      <c r="Q338" s="47">
        <f t="shared" ca="1" si="89"/>
        <v>0</v>
      </c>
      <c r="R338" s="47">
        <f t="shared" ca="1" si="89"/>
        <v>0</v>
      </c>
      <c r="S338" s="47">
        <f t="shared" ca="1" si="89"/>
        <v>0</v>
      </c>
      <c r="T338" s="47">
        <f t="shared" ca="1" si="89"/>
        <v>0</v>
      </c>
      <c r="U338" s="47">
        <f t="shared" ca="1" si="89"/>
        <v>0</v>
      </c>
      <c r="V338" s="47">
        <f t="shared" ca="1" si="89"/>
        <v>0</v>
      </c>
      <c r="W338" s="47">
        <f t="shared" ca="1" si="89"/>
        <v>0</v>
      </c>
      <c r="X338" s="47">
        <f t="shared" ca="1" si="89"/>
        <v>0</v>
      </c>
      <c r="Y338" s="47">
        <f t="shared" ca="1" si="89"/>
        <v>0</v>
      </c>
      <c r="Z338" s="47">
        <f t="shared" ca="1" si="89"/>
        <v>0</v>
      </c>
      <c r="AA338" s="127"/>
      <c r="AB338" s="127"/>
      <c r="AC338" s="127"/>
      <c r="AD338" s="127"/>
      <c r="AE338" s="127"/>
      <c r="AF338" s="127"/>
      <c r="AG338" s="127"/>
      <c r="AH338" s="127"/>
      <c r="AI338" s="127"/>
      <c r="AJ338" s="127"/>
      <c r="AK338" s="127"/>
      <c r="AL338" s="127"/>
      <c r="AM338" s="127"/>
      <c r="AN338" s="127"/>
      <c r="AO338" s="127"/>
      <c r="AP338" s="127"/>
      <c r="AQ338" s="127"/>
      <c r="AR338" s="127"/>
      <c r="AS338" s="127"/>
      <c r="AT338" s="127"/>
      <c r="AU338" s="127"/>
      <c r="AV338" s="127"/>
      <c r="AW338" s="127"/>
      <c r="AX338" s="127"/>
      <c r="AY338" s="127"/>
      <c r="AZ338" s="127"/>
      <c r="BA338" s="127"/>
      <c r="BB338" s="127"/>
      <c r="BD338">
        <f ca="1">IFERROR(IF(SUMIF($G$6:$BB$6,BD$6&amp;" Total",$G338:$BB338)-(SUMIF($G$6:$BB$6,BD$6&amp;" "&amp;'Input-Func_Class'!$D$22,$G338:$BB338)+IFERROR(SUMIF($G$6:$BB$6,BD$6&amp;" "&amp;'Input-Func_Class'!$E$22,$G338:$BB338),SUMIF($G$6:$BB$6,BD$6&amp;" "&amp;'Input-Func_Class'!$B$24,$G338:$BB338))+SUMIF($G$6:$BB$6,BD$6&amp;" "&amp;'Input-Func_Class'!$F$22,$G338:$BB338))&lt;Check_Limit,0,1),1)</f>
        <v>0</v>
      </c>
      <c r="BE338">
        <f ca="1">IFERROR(IF(SUMIF($G$6:$BB$6,BE$6&amp;" Total",$G338:$BB338)-(SUMIF($G$6:$BB$6,BE$6&amp;" "&amp;'Input-Func_Class'!$D$22,$G338:$BB338)+IFERROR(SUMIF($G$6:$BB$6,BE$6&amp;" "&amp;'Input-Func_Class'!$E$22,$G338:$BB338),SUMIF($G$6:$BB$6,BE$6&amp;" "&amp;'Input-Func_Class'!$B$24,$G338:$BB338))+SUMIF($G$6:$BB$6,BE$6&amp;" "&amp;'Input-Func_Class'!$F$22,$G338:$BB338))&lt;Check_Limit,0,1),1)</f>
        <v>0</v>
      </c>
      <c r="BF338">
        <f ca="1">IFERROR(IF(SUMIF($G$6:$BB$6,BF$6&amp;" Total",$G338:$BB338)-(SUMIF($G$6:$BB$6,BF$6&amp;" "&amp;'Input-Func_Class'!$D$22,$G338:$BB338)+IFERROR(SUMIF($G$6:$BB$6,BF$6&amp;" "&amp;'Input-Func_Class'!$E$22,$G338:$BB338),SUMIF($G$6:$BB$6,BF$6&amp;" "&amp;'Input-Func_Class'!$B$24,$G338:$BB338))+SUMIF($G$6:$BB$6,BF$6&amp;" "&amp;'Input-Func_Class'!$F$22,$G338:$BB338))&lt;Check_Limit,0,1),1)</f>
        <v>0</v>
      </c>
      <c r="BG338">
        <f ca="1">IFERROR(IF(SUMIF($G$6:$BB$6,BG$6&amp;" Total",$G338:$BB338)-(SUMIF($G$6:$BB$6,BG$6&amp;" "&amp;'Input-Func_Class'!$D$22,$G338:$BB338)+IFERROR(SUMIF($G$6:$BB$6,BG$6&amp;" "&amp;'Input-Func_Class'!$E$22,$G338:$BB338),SUMIF($G$6:$BB$6,BG$6&amp;" "&amp;'Input-Func_Class'!$B$24,$G338:$BB338))+SUMIF($G$6:$BB$6,BG$6&amp;" "&amp;'Input-Func_Class'!$F$22,$G338:$BB338))&lt;Check_Limit,0,1),1)</f>
        <v>0</v>
      </c>
      <c r="BH338">
        <f ca="1">IFERROR(IF(SUMIF($G$6:$BB$6,BH$6&amp;" Total",$G338:$BB338)-(SUMIF($G$6:$BB$6,BH$6&amp;" "&amp;'Input-Func_Class'!$D$22,$G338:$BB338)+IFERROR(SUMIF($G$6:$BB$6,BH$6&amp;" "&amp;'Input-Func_Class'!$E$22,$G338:$BB338),SUMIF($G$6:$BB$6,BH$6&amp;" "&amp;'Input-Func_Class'!$B$24,$G338:$BB338))+SUMIF($G$6:$BB$6,BH$6&amp;" "&amp;'Input-Func_Class'!$F$22,$G338:$BB338))&lt;Check_Limit,0,1),1)</f>
        <v>0</v>
      </c>
      <c r="BI338">
        <f>IFERROR(IF(SUMIF($G$6:$BB$6,BI$6&amp;" Total",$G338:$BB338)-(SUMIF($G$6:$BB$6,BI$6&amp;" "&amp;'Input-Func_Class'!$D$22,$G338:$BB338)+IFERROR(SUMIF($G$6:$BB$6,BI$6&amp;" "&amp;'Input-Func_Class'!$E$22,$G338:$BB338),SUMIF($G$6:$BB$6,BI$6&amp;" "&amp;'Input-Func_Class'!$B$24,$G338:$BB338))+SUMIF($G$6:$BB$6,BI$6&amp;" "&amp;'Input-Func_Class'!$F$22,$G338:$BB338))&lt;Check_Limit,0,1),1)</f>
        <v>0</v>
      </c>
      <c r="BJ338">
        <f>IFERROR(IF(SUMIF($G$6:$BB$6,BJ$6&amp;" Total",$G338:$BB338)-(SUMIF($G$6:$BB$6,BJ$6&amp;" "&amp;'Input-Func_Class'!$D$22,$G338:$BB338)+IFERROR(SUMIF($G$6:$BB$6,BJ$6&amp;" "&amp;'Input-Func_Class'!$E$22,$G338:$BB338),SUMIF($G$6:$BB$6,BJ$6&amp;" "&amp;'Input-Func_Class'!$B$24,$G338:$BB338))+SUMIF($G$6:$BB$6,BJ$6&amp;" "&amp;'Input-Func_Class'!$F$22,$G338:$BB338))&lt;Check_Limit,0,1),1)</f>
        <v>0</v>
      </c>
      <c r="BK338">
        <f>IFERROR(IF(SUMIF($G$6:$BB$6,BK$6&amp;" Total",$G338:$BB338)-(SUMIF($G$6:$BB$6,BK$6&amp;" "&amp;'Input-Func_Class'!$D$22,$G338:$BB338)+IFERROR(SUMIF($G$6:$BB$6,BK$6&amp;" "&amp;'Input-Func_Class'!$E$22,$G338:$BB338),SUMIF($G$6:$BB$6,BK$6&amp;" "&amp;'Input-Func_Class'!$B$24,$G338:$BB338))+SUMIF($G$6:$BB$6,BK$6&amp;" "&amp;'Input-Func_Class'!$F$22,$G338:$BB338))&lt;Check_Limit,0,1),1)</f>
        <v>0</v>
      </c>
      <c r="BL338">
        <f>IFERROR(IF(SUMIF($G$6:$BB$6,BL$6&amp;" Total",$G338:$BB338)-(SUMIF($G$6:$BB$6,BL$6&amp;" "&amp;'Input-Func_Class'!$D$22,$G338:$BB338)+IFERROR(SUMIF($G$6:$BB$6,BL$6&amp;" "&amp;'Input-Func_Class'!$E$22,$G338:$BB338),SUMIF($G$6:$BB$6,BL$6&amp;" "&amp;'Input-Func_Class'!$B$24,$G338:$BB338))+SUMIF($G$6:$BB$6,BL$6&amp;" "&amp;'Input-Func_Class'!$F$22,$G338:$BB338))&lt;Check_Limit,0,1),1)</f>
        <v>0</v>
      </c>
      <c r="BM338">
        <f>IFERROR(IF(SUMIF($G$6:$BB$6,BM$6&amp;" Total",$G338:$BB338)-(SUMIF($G$6:$BB$6,BM$6&amp;" "&amp;'Input-Func_Class'!$D$22,$G338:$BB338)+IFERROR(SUMIF($G$6:$BB$6,BM$6&amp;" "&amp;'Input-Func_Class'!$E$22,$G338:$BB338),SUMIF($G$6:$BB$6,BM$6&amp;" "&amp;'Input-Func_Class'!$B$24,$G338:$BB338))+SUMIF($G$6:$BB$6,BM$6&amp;" "&amp;'Input-Func_Class'!$F$22,$G338:$BB338))&lt;Check_Limit,0,1),1)</f>
        <v>0</v>
      </c>
      <c r="BN338">
        <f>IFERROR(IF(SUMIF($G$6:$BB$6,BN$6&amp;" Total",$G338:$BB338)-(SUMIF($G$6:$BB$6,BN$6&amp;" "&amp;'Input-Func_Class'!$D$22,$G338:$BB338)+IFERROR(SUMIF($G$6:$BB$6,BN$6&amp;" "&amp;'Input-Func_Class'!$E$22,$G338:$BB338),SUMIF($G$6:$BB$6,BN$6&amp;" "&amp;'Input-Func_Class'!$B$24,$G338:$BB338))+SUMIF($G$6:$BB$6,BN$6&amp;" "&amp;'Input-Func_Class'!$F$22,$G338:$BB338))&lt;Check_Limit,0,1),1)</f>
        <v>0</v>
      </c>
      <c r="BO338">
        <f>IFERROR(IF(SUMIF($G$6:$BB$6,BO$6&amp;" Total",$G338:$BB338)-(SUMIF($G$6:$BB$6,BO$6&amp;" "&amp;'Input-Func_Class'!$D$22,$G338:$BB338)+IFERROR(SUMIF($G$6:$BB$6,BO$6&amp;" "&amp;'Input-Func_Class'!$E$22,$G338:$BB338),SUMIF($G$6:$BB$6,BO$6&amp;" "&amp;'Input-Func_Class'!$B$24,$G338:$BB338))+SUMIF($G$6:$BB$6,BO$6&amp;" "&amp;'Input-Func_Class'!$F$22,$G338:$BB338))&lt;Check_Limit,0,1),1)</f>
        <v>0</v>
      </c>
    </row>
    <row r="339" spans="1:67" outlineLevel="1">
      <c r="A339" s="31">
        <f>IF(ISBLANK('Input-Accounts'!A340),"",'Input-Accounts'!A340)</f>
        <v>300</v>
      </c>
      <c r="B339" t="str">
        <f>IF(ISBLANK('Input-Accounts'!B339),"",'Input-Accounts'!B339)</f>
        <v>INT_MAINS_SERVICES</v>
      </c>
      <c r="C339" s="31" t="str">
        <f>IF(ISBLANK('Input-Accounts'!C339),"",'Input-Accounts'!C339)</f>
        <v/>
      </c>
      <c r="D339" s="47">
        <f>SUM(D$32:D$33,D$39:D$39)</f>
        <v>630406885.24453795</v>
      </c>
      <c r="E339" s="10">
        <f ca="1">IFERROR(IF(D339="",0,IF(D339=0,0,IF(ABS(D339-SUM(G339,K339,O339,S339,W339,AA339,AE339,AI339,AM339,AQ339,AU339,AY339))&lt;Check_Limit,0,1))),1)</f>
        <v>0</v>
      </c>
      <c r="G339" s="47">
        <f t="shared" ref="G339:Z339" ca="1" si="90">SUM(G$32:G$33,G$39:G$39)</f>
        <v>423416151.57083267</v>
      </c>
      <c r="H339" s="47">
        <f t="shared" ca="1" si="90"/>
        <v>314163698.54888904</v>
      </c>
      <c r="I339" s="47">
        <f t="shared" ca="1" si="90"/>
        <v>0</v>
      </c>
      <c r="J339" s="47">
        <f t="shared" ca="1" si="90"/>
        <v>109252453.02194361</v>
      </c>
      <c r="K339" s="47">
        <f t="shared" ca="1" si="90"/>
        <v>206990733.67370528</v>
      </c>
      <c r="L339" s="47">
        <f t="shared" ca="1" si="90"/>
        <v>0</v>
      </c>
      <c r="M339" s="47">
        <f t="shared" ca="1" si="90"/>
        <v>0</v>
      </c>
      <c r="N339" s="47">
        <f t="shared" ca="1" si="90"/>
        <v>206990733.67370528</v>
      </c>
      <c r="O339" s="47">
        <f t="shared" ca="1" si="90"/>
        <v>0</v>
      </c>
      <c r="P339" s="47">
        <f t="shared" ca="1" si="90"/>
        <v>0</v>
      </c>
      <c r="Q339" s="47">
        <f t="shared" ca="1" si="90"/>
        <v>0</v>
      </c>
      <c r="R339" s="47">
        <f t="shared" ca="1" si="90"/>
        <v>0</v>
      </c>
      <c r="S339" s="47">
        <f t="shared" ca="1" si="90"/>
        <v>0</v>
      </c>
      <c r="T339" s="47">
        <f t="shared" ca="1" si="90"/>
        <v>0</v>
      </c>
      <c r="U339" s="47">
        <f t="shared" ca="1" si="90"/>
        <v>0</v>
      </c>
      <c r="V339" s="47">
        <f t="shared" ca="1" si="90"/>
        <v>0</v>
      </c>
      <c r="W339" s="47">
        <f t="shared" ca="1" si="90"/>
        <v>0</v>
      </c>
      <c r="X339" s="47">
        <f t="shared" ca="1" si="90"/>
        <v>0</v>
      </c>
      <c r="Y339" s="47">
        <f t="shared" ca="1" si="90"/>
        <v>0</v>
      </c>
      <c r="Z339" s="47">
        <f t="shared" ca="1" si="90"/>
        <v>0</v>
      </c>
      <c r="AA339" s="127"/>
      <c r="AB339" s="127"/>
      <c r="AC339" s="127"/>
      <c r="AD339" s="127"/>
      <c r="AE339" s="127"/>
      <c r="AF339" s="127"/>
      <c r="AG339" s="127"/>
      <c r="AH339" s="127"/>
      <c r="AI339" s="127"/>
      <c r="AJ339" s="127"/>
      <c r="AK339" s="127"/>
      <c r="AL339" s="127"/>
      <c r="AM339" s="127"/>
      <c r="AN339" s="127"/>
      <c r="AO339" s="127"/>
      <c r="AP339" s="127"/>
      <c r="AQ339" s="127"/>
      <c r="AR339" s="127"/>
      <c r="AS339" s="127"/>
      <c r="AT339" s="127"/>
      <c r="AU339" s="127"/>
      <c r="AV339" s="127"/>
      <c r="AW339" s="127"/>
      <c r="AX339" s="127"/>
      <c r="AY339" s="127"/>
      <c r="AZ339" s="127"/>
      <c r="BA339" s="127"/>
      <c r="BB339" s="127"/>
      <c r="BD339">
        <f ca="1">IFERROR(IF(SUMIF($G$6:$BB$6,BD$6&amp;" Total",$G339:$BB339)-(SUMIF($G$6:$BB$6,BD$6&amp;" "&amp;'Input-Func_Class'!$D$22,$G339:$BB339)+IFERROR(SUMIF($G$6:$BB$6,BD$6&amp;" "&amp;'Input-Func_Class'!$E$22,$G339:$BB339),SUMIF($G$6:$BB$6,BD$6&amp;" "&amp;'Input-Func_Class'!$B$24,$G339:$BB339))+SUMIF($G$6:$BB$6,BD$6&amp;" "&amp;'Input-Func_Class'!$F$22,$G339:$BB339))&lt;Check_Limit,0,1),1)</f>
        <v>0</v>
      </c>
      <c r="BE339">
        <f ca="1">IFERROR(IF(SUMIF($G$6:$BB$6,BE$6&amp;" Total",$G339:$BB339)-(SUMIF($G$6:$BB$6,BE$6&amp;" "&amp;'Input-Func_Class'!$D$22,$G339:$BB339)+IFERROR(SUMIF($G$6:$BB$6,BE$6&amp;" "&amp;'Input-Func_Class'!$E$22,$G339:$BB339),SUMIF($G$6:$BB$6,BE$6&amp;" "&amp;'Input-Func_Class'!$B$24,$G339:$BB339))+SUMIF($G$6:$BB$6,BE$6&amp;" "&amp;'Input-Func_Class'!$F$22,$G339:$BB339))&lt;Check_Limit,0,1),1)</f>
        <v>0</v>
      </c>
      <c r="BF339">
        <f ca="1">IFERROR(IF(SUMIF($G$6:$BB$6,BF$6&amp;" Total",$G339:$BB339)-(SUMIF($G$6:$BB$6,BF$6&amp;" "&amp;'Input-Func_Class'!$D$22,$G339:$BB339)+IFERROR(SUMIF($G$6:$BB$6,BF$6&amp;" "&amp;'Input-Func_Class'!$E$22,$G339:$BB339),SUMIF($G$6:$BB$6,BF$6&amp;" "&amp;'Input-Func_Class'!$B$24,$G339:$BB339))+SUMIF($G$6:$BB$6,BF$6&amp;" "&amp;'Input-Func_Class'!$F$22,$G339:$BB339))&lt;Check_Limit,0,1),1)</f>
        <v>0</v>
      </c>
      <c r="BG339">
        <f ca="1">IFERROR(IF(SUMIF($G$6:$BB$6,BG$6&amp;" Total",$G339:$BB339)-(SUMIF($G$6:$BB$6,BG$6&amp;" "&amp;'Input-Func_Class'!$D$22,$G339:$BB339)+IFERROR(SUMIF($G$6:$BB$6,BG$6&amp;" "&amp;'Input-Func_Class'!$E$22,$G339:$BB339),SUMIF($G$6:$BB$6,BG$6&amp;" "&amp;'Input-Func_Class'!$B$24,$G339:$BB339))+SUMIF($G$6:$BB$6,BG$6&amp;" "&amp;'Input-Func_Class'!$F$22,$G339:$BB339))&lt;Check_Limit,0,1),1)</f>
        <v>0</v>
      </c>
      <c r="BH339">
        <f ca="1">IFERROR(IF(SUMIF($G$6:$BB$6,BH$6&amp;" Total",$G339:$BB339)-(SUMIF($G$6:$BB$6,BH$6&amp;" "&amp;'Input-Func_Class'!$D$22,$G339:$BB339)+IFERROR(SUMIF($G$6:$BB$6,BH$6&amp;" "&amp;'Input-Func_Class'!$E$22,$G339:$BB339),SUMIF($G$6:$BB$6,BH$6&amp;" "&amp;'Input-Func_Class'!$B$24,$G339:$BB339))+SUMIF($G$6:$BB$6,BH$6&amp;" "&amp;'Input-Func_Class'!$F$22,$G339:$BB339))&lt;Check_Limit,0,1),1)</f>
        <v>0</v>
      </c>
      <c r="BI339">
        <f>IFERROR(IF(SUMIF($G$6:$BB$6,BI$6&amp;" Total",$G339:$BB339)-(SUMIF($G$6:$BB$6,BI$6&amp;" "&amp;'Input-Func_Class'!$D$22,$G339:$BB339)+IFERROR(SUMIF($G$6:$BB$6,BI$6&amp;" "&amp;'Input-Func_Class'!$E$22,$G339:$BB339),SUMIF($G$6:$BB$6,BI$6&amp;" "&amp;'Input-Func_Class'!$B$24,$G339:$BB339))+SUMIF($G$6:$BB$6,BI$6&amp;" "&amp;'Input-Func_Class'!$F$22,$G339:$BB339))&lt;Check_Limit,0,1),1)</f>
        <v>0</v>
      </c>
      <c r="BJ339">
        <f>IFERROR(IF(SUMIF($G$6:$BB$6,BJ$6&amp;" Total",$G339:$BB339)-(SUMIF($G$6:$BB$6,BJ$6&amp;" "&amp;'Input-Func_Class'!$D$22,$G339:$BB339)+IFERROR(SUMIF($G$6:$BB$6,BJ$6&amp;" "&amp;'Input-Func_Class'!$E$22,$G339:$BB339),SUMIF($G$6:$BB$6,BJ$6&amp;" "&amp;'Input-Func_Class'!$B$24,$G339:$BB339))+SUMIF($G$6:$BB$6,BJ$6&amp;" "&amp;'Input-Func_Class'!$F$22,$G339:$BB339))&lt;Check_Limit,0,1),1)</f>
        <v>0</v>
      </c>
      <c r="BK339">
        <f>IFERROR(IF(SUMIF($G$6:$BB$6,BK$6&amp;" Total",$G339:$BB339)-(SUMIF($G$6:$BB$6,BK$6&amp;" "&amp;'Input-Func_Class'!$D$22,$G339:$BB339)+IFERROR(SUMIF($G$6:$BB$6,BK$6&amp;" "&amp;'Input-Func_Class'!$E$22,$G339:$BB339),SUMIF($G$6:$BB$6,BK$6&amp;" "&amp;'Input-Func_Class'!$B$24,$G339:$BB339))+SUMIF($G$6:$BB$6,BK$6&amp;" "&amp;'Input-Func_Class'!$F$22,$G339:$BB339))&lt;Check_Limit,0,1),1)</f>
        <v>0</v>
      </c>
      <c r="BL339">
        <f>IFERROR(IF(SUMIF($G$6:$BB$6,BL$6&amp;" Total",$G339:$BB339)-(SUMIF($G$6:$BB$6,BL$6&amp;" "&amp;'Input-Func_Class'!$D$22,$G339:$BB339)+IFERROR(SUMIF($G$6:$BB$6,BL$6&amp;" "&amp;'Input-Func_Class'!$E$22,$G339:$BB339),SUMIF($G$6:$BB$6,BL$6&amp;" "&amp;'Input-Func_Class'!$B$24,$G339:$BB339))+SUMIF($G$6:$BB$6,BL$6&amp;" "&amp;'Input-Func_Class'!$F$22,$G339:$BB339))&lt;Check_Limit,0,1),1)</f>
        <v>0</v>
      </c>
      <c r="BM339">
        <f>IFERROR(IF(SUMIF($G$6:$BB$6,BM$6&amp;" Total",$G339:$BB339)-(SUMIF($G$6:$BB$6,BM$6&amp;" "&amp;'Input-Func_Class'!$D$22,$G339:$BB339)+IFERROR(SUMIF($G$6:$BB$6,BM$6&amp;" "&amp;'Input-Func_Class'!$E$22,$G339:$BB339),SUMIF($G$6:$BB$6,BM$6&amp;" "&amp;'Input-Func_Class'!$B$24,$G339:$BB339))+SUMIF($G$6:$BB$6,BM$6&amp;" "&amp;'Input-Func_Class'!$F$22,$G339:$BB339))&lt;Check_Limit,0,1),1)</f>
        <v>0</v>
      </c>
      <c r="BN339">
        <f>IFERROR(IF(SUMIF($G$6:$BB$6,BN$6&amp;" Total",$G339:$BB339)-(SUMIF($G$6:$BB$6,BN$6&amp;" "&amp;'Input-Func_Class'!$D$22,$G339:$BB339)+IFERROR(SUMIF($G$6:$BB$6,BN$6&amp;" "&amp;'Input-Func_Class'!$E$22,$G339:$BB339),SUMIF($G$6:$BB$6,BN$6&amp;" "&amp;'Input-Func_Class'!$B$24,$G339:$BB339))+SUMIF($G$6:$BB$6,BN$6&amp;" "&amp;'Input-Func_Class'!$F$22,$G339:$BB339))&lt;Check_Limit,0,1),1)</f>
        <v>0</v>
      </c>
      <c r="BO339">
        <f>IFERROR(IF(SUMIF($G$6:$BB$6,BO$6&amp;" Total",$G339:$BB339)-(SUMIF($G$6:$BB$6,BO$6&amp;" "&amp;'Input-Func_Class'!$D$22,$G339:$BB339)+IFERROR(SUMIF($G$6:$BB$6,BO$6&amp;" "&amp;'Input-Func_Class'!$E$22,$G339:$BB339),SUMIF($G$6:$BB$6,BO$6&amp;" "&amp;'Input-Func_Class'!$B$24,$G339:$BB339))+SUMIF($G$6:$BB$6,BO$6&amp;" "&amp;'Input-Func_Class'!$F$22,$G339:$BB339))&lt;Check_Limit,0,1),1)</f>
        <v>0</v>
      </c>
    </row>
    <row r="340" spans="1:67" outlineLevel="1">
      <c r="A340" s="31">
        <f>IF(ISBLANK('Input-Accounts'!A340),"",'Input-Accounts'!A340)</f>
        <v>300</v>
      </c>
      <c r="B340" t="str">
        <f>IF(ISBLANK('Input-Accounts'!B340),"",'Input-Accounts'!B340)</f>
        <v>INT_DISTPT_SUBTOTAL</v>
      </c>
      <c r="C340" s="31" t="str">
        <f>IF(ISBLANK('Input-Accounts'!C340),"",'Input-Accounts'!C340)</f>
        <v/>
      </c>
      <c r="D340" s="47">
        <f>SUM(D$20:D$28,D$31:D$46)</f>
        <v>729257235.35653484</v>
      </c>
      <c r="E340" s="10">
        <f t="shared" ca="1" si="81"/>
        <v>0</v>
      </c>
      <c r="G340" s="47">
        <f t="shared" ref="G340:Z340" ca="1" si="91">SUM(G$20:G$28,G$31:G$46)</f>
        <v>464509815.23394078</v>
      </c>
      <c r="H340" s="47">
        <f t="shared" ca="1" si="91"/>
        <v>344654121.0692175</v>
      </c>
      <c r="I340" s="47">
        <f t="shared" ca="1" si="91"/>
        <v>0</v>
      </c>
      <c r="J340" s="47">
        <f t="shared" ca="1" si="91"/>
        <v>119855694.16472326</v>
      </c>
      <c r="K340" s="47">
        <f t="shared" ca="1" si="91"/>
        <v>264747420.12259403</v>
      </c>
      <c r="L340" s="47">
        <f t="shared" ca="1" si="91"/>
        <v>0</v>
      </c>
      <c r="M340" s="47">
        <f t="shared" ca="1" si="91"/>
        <v>0</v>
      </c>
      <c r="N340" s="47">
        <f t="shared" ca="1" si="91"/>
        <v>264747420.12259403</v>
      </c>
      <c r="O340" s="47">
        <f t="shared" ca="1" si="91"/>
        <v>0</v>
      </c>
      <c r="P340" s="47">
        <f t="shared" ca="1" si="91"/>
        <v>0</v>
      </c>
      <c r="Q340" s="47">
        <f t="shared" ca="1" si="91"/>
        <v>0</v>
      </c>
      <c r="R340" s="47">
        <f t="shared" ca="1" si="91"/>
        <v>0</v>
      </c>
      <c r="S340" s="47">
        <f t="shared" ca="1" si="91"/>
        <v>0</v>
      </c>
      <c r="T340" s="47">
        <f t="shared" ca="1" si="91"/>
        <v>0</v>
      </c>
      <c r="U340" s="47">
        <f t="shared" ca="1" si="91"/>
        <v>0</v>
      </c>
      <c r="V340" s="47">
        <f t="shared" ca="1" si="91"/>
        <v>0</v>
      </c>
      <c r="W340" s="47">
        <f t="shared" ca="1" si="91"/>
        <v>0</v>
      </c>
      <c r="X340" s="47">
        <f t="shared" ca="1" si="91"/>
        <v>0</v>
      </c>
      <c r="Y340" s="47">
        <f t="shared" ca="1" si="91"/>
        <v>0</v>
      </c>
      <c r="Z340" s="47">
        <f t="shared" ca="1" si="91"/>
        <v>0</v>
      </c>
      <c r="AA340" s="127"/>
      <c r="AB340" s="127"/>
      <c r="AC340" s="127"/>
      <c r="AD340" s="127"/>
      <c r="AE340" s="127"/>
      <c r="AF340" s="127"/>
      <c r="AG340" s="127"/>
      <c r="AH340" s="127"/>
      <c r="AI340" s="127"/>
      <c r="AJ340" s="127"/>
      <c r="AK340" s="127"/>
      <c r="AL340" s="127"/>
      <c r="AM340" s="127"/>
      <c r="AN340" s="127"/>
      <c r="AO340" s="127"/>
      <c r="AP340" s="127"/>
      <c r="AQ340" s="127"/>
      <c r="AR340" s="127"/>
      <c r="AS340" s="127"/>
      <c r="AT340" s="127"/>
      <c r="AU340" s="127"/>
      <c r="AV340" s="127"/>
      <c r="AW340" s="127"/>
      <c r="AX340" s="127"/>
      <c r="AY340" s="127"/>
      <c r="AZ340" s="127"/>
      <c r="BA340" s="127"/>
      <c r="BB340" s="127"/>
      <c r="BD340">
        <f ca="1">IFERROR(IF(SUMIF($G$6:$BB$6,BD$6&amp;" Total",$G340:$BB340)-(SUMIF($G$6:$BB$6,BD$6&amp;" "&amp;'Input-Func_Class'!$D$22,$G340:$BB340)+IFERROR(SUMIF($G$6:$BB$6,BD$6&amp;" "&amp;'Input-Func_Class'!$E$22,$G340:$BB340),SUMIF($G$6:$BB$6,BD$6&amp;" "&amp;'Input-Func_Class'!$B$24,$G340:$BB340))+SUMIF($G$6:$BB$6,BD$6&amp;" "&amp;'Input-Func_Class'!$F$22,$G340:$BB340))&lt;Check_Limit,0,1),1)</f>
        <v>0</v>
      </c>
      <c r="BE340">
        <f ca="1">IFERROR(IF(SUMIF($G$6:$BB$6,BE$6&amp;" Total",$G340:$BB340)-(SUMIF($G$6:$BB$6,BE$6&amp;" "&amp;'Input-Func_Class'!$D$22,$G340:$BB340)+IFERROR(SUMIF($G$6:$BB$6,BE$6&amp;" "&amp;'Input-Func_Class'!$E$22,$G340:$BB340),SUMIF($G$6:$BB$6,BE$6&amp;" "&amp;'Input-Func_Class'!$B$24,$G340:$BB340))+SUMIF($G$6:$BB$6,BE$6&amp;" "&amp;'Input-Func_Class'!$F$22,$G340:$BB340))&lt;Check_Limit,0,1),1)</f>
        <v>0</v>
      </c>
      <c r="BF340">
        <f ca="1">IFERROR(IF(SUMIF($G$6:$BB$6,BF$6&amp;" Total",$G340:$BB340)-(SUMIF($G$6:$BB$6,BF$6&amp;" "&amp;'Input-Func_Class'!$D$22,$G340:$BB340)+IFERROR(SUMIF($G$6:$BB$6,BF$6&amp;" "&amp;'Input-Func_Class'!$E$22,$G340:$BB340),SUMIF($G$6:$BB$6,BF$6&amp;" "&amp;'Input-Func_Class'!$B$24,$G340:$BB340))+SUMIF($G$6:$BB$6,BF$6&amp;" "&amp;'Input-Func_Class'!$F$22,$G340:$BB340))&lt;Check_Limit,0,1),1)</f>
        <v>0</v>
      </c>
      <c r="BG340">
        <f ca="1">IFERROR(IF(SUMIF($G$6:$BB$6,BG$6&amp;" Total",$G340:$BB340)-(SUMIF($G$6:$BB$6,BG$6&amp;" "&amp;'Input-Func_Class'!$D$22,$G340:$BB340)+IFERROR(SUMIF($G$6:$BB$6,BG$6&amp;" "&amp;'Input-Func_Class'!$E$22,$G340:$BB340),SUMIF($G$6:$BB$6,BG$6&amp;" "&amp;'Input-Func_Class'!$B$24,$G340:$BB340))+SUMIF($G$6:$BB$6,BG$6&amp;" "&amp;'Input-Func_Class'!$F$22,$G340:$BB340))&lt;Check_Limit,0,1),1)</f>
        <v>0</v>
      </c>
      <c r="BH340">
        <f ca="1">IFERROR(IF(SUMIF($G$6:$BB$6,BH$6&amp;" Total",$G340:$BB340)-(SUMIF($G$6:$BB$6,BH$6&amp;" "&amp;'Input-Func_Class'!$D$22,$G340:$BB340)+IFERROR(SUMIF($G$6:$BB$6,BH$6&amp;" "&amp;'Input-Func_Class'!$E$22,$G340:$BB340),SUMIF($G$6:$BB$6,BH$6&amp;" "&amp;'Input-Func_Class'!$B$24,$G340:$BB340))+SUMIF($G$6:$BB$6,BH$6&amp;" "&amp;'Input-Func_Class'!$F$22,$G340:$BB340))&lt;Check_Limit,0,1),1)</f>
        <v>0</v>
      </c>
      <c r="BI340">
        <f>IFERROR(IF(SUMIF($G$6:$BB$6,BI$6&amp;" Total",$G340:$BB340)-(SUMIF($G$6:$BB$6,BI$6&amp;" "&amp;'Input-Func_Class'!$D$22,$G340:$BB340)+IFERROR(SUMIF($G$6:$BB$6,BI$6&amp;" "&amp;'Input-Func_Class'!$E$22,$G340:$BB340),SUMIF($G$6:$BB$6,BI$6&amp;" "&amp;'Input-Func_Class'!$B$24,$G340:$BB340))+SUMIF($G$6:$BB$6,BI$6&amp;" "&amp;'Input-Func_Class'!$F$22,$G340:$BB340))&lt;Check_Limit,0,1),1)</f>
        <v>0</v>
      </c>
      <c r="BJ340">
        <f>IFERROR(IF(SUMIF($G$6:$BB$6,BJ$6&amp;" Total",$G340:$BB340)-(SUMIF($G$6:$BB$6,BJ$6&amp;" "&amp;'Input-Func_Class'!$D$22,$G340:$BB340)+IFERROR(SUMIF($G$6:$BB$6,BJ$6&amp;" "&amp;'Input-Func_Class'!$E$22,$G340:$BB340),SUMIF($G$6:$BB$6,BJ$6&amp;" "&amp;'Input-Func_Class'!$B$24,$G340:$BB340))+SUMIF($G$6:$BB$6,BJ$6&amp;" "&amp;'Input-Func_Class'!$F$22,$G340:$BB340))&lt;Check_Limit,0,1),1)</f>
        <v>0</v>
      </c>
      <c r="BK340">
        <f>IFERROR(IF(SUMIF($G$6:$BB$6,BK$6&amp;" Total",$G340:$BB340)-(SUMIF($G$6:$BB$6,BK$6&amp;" "&amp;'Input-Func_Class'!$D$22,$G340:$BB340)+IFERROR(SUMIF($G$6:$BB$6,BK$6&amp;" "&amp;'Input-Func_Class'!$E$22,$G340:$BB340),SUMIF($G$6:$BB$6,BK$6&amp;" "&amp;'Input-Func_Class'!$B$24,$G340:$BB340))+SUMIF($G$6:$BB$6,BK$6&amp;" "&amp;'Input-Func_Class'!$F$22,$G340:$BB340))&lt;Check_Limit,0,1),1)</f>
        <v>0</v>
      </c>
      <c r="BL340">
        <f>IFERROR(IF(SUMIF($G$6:$BB$6,BL$6&amp;" Total",$G340:$BB340)-(SUMIF($G$6:$BB$6,BL$6&amp;" "&amp;'Input-Func_Class'!$D$22,$G340:$BB340)+IFERROR(SUMIF($G$6:$BB$6,BL$6&amp;" "&amp;'Input-Func_Class'!$E$22,$G340:$BB340),SUMIF($G$6:$BB$6,BL$6&amp;" "&amp;'Input-Func_Class'!$B$24,$G340:$BB340))+SUMIF($G$6:$BB$6,BL$6&amp;" "&amp;'Input-Func_Class'!$F$22,$G340:$BB340))&lt;Check_Limit,0,1),1)</f>
        <v>0</v>
      </c>
      <c r="BM340">
        <f>IFERROR(IF(SUMIF($G$6:$BB$6,BM$6&amp;" Total",$G340:$BB340)-(SUMIF($G$6:$BB$6,BM$6&amp;" "&amp;'Input-Func_Class'!$D$22,$G340:$BB340)+IFERROR(SUMIF($G$6:$BB$6,BM$6&amp;" "&amp;'Input-Func_Class'!$E$22,$G340:$BB340),SUMIF($G$6:$BB$6,BM$6&amp;" "&amp;'Input-Func_Class'!$B$24,$G340:$BB340))+SUMIF($G$6:$BB$6,BM$6&amp;" "&amp;'Input-Func_Class'!$F$22,$G340:$BB340))&lt;Check_Limit,0,1),1)</f>
        <v>0</v>
      </c>
      <c r="BN340">
        <f>IFERROR(IF(SUMIF($G$6:$BB$6,BN$6&amp;" Total",$G340:$BB340)-(SUMIF($G$6:$BB$6,BN$6&amp;" "&amp;'Input-Func_Class'!$D$22,$G340:$BB340)+IFERROR(SUMIF($G$6:$BB$6,BN$6&amp;" "&amp;'Input-Func_Class'!$E$22,$G340:$BB340),SUMIF($G$6:$BB$6,BN$6&amp;" "&amp;'Input-Func_Class'!$B$24,$G340:$BB340))+SUMIF($G$6:$BB$6,BN$6&amp;" "&amp;'Input-Func_Class'!$F$22,$G340:$BB340))&lt;Check_Limit,0,1),1)</f>
        <v>0</v>
      </c>
      <c r="BO340">
        <f>IFERROR(IF(SUMIF($G$6:$BB$6,BO$6&amp;" Total",$G340:$BB340)-(SUMIF($G$6:$BB$6,BO$6&amp;" "&amp;'Input-Func_Class'!$D$22,$G340:$BB340)+IFERROR(SUMIF($G$6:$BB$6,BO$6&amp;" "&amp;'Input-Func_Class'!$E$22,$G340:$BB340),SUMIF($G$6:$BB$6,BO$6&amp;" "&amp;'Input-Func_Class'!$B$24,$G340:$BB340))+SUMIF($G$6:$BB$6,BO$6&amp;" "&amp;'Input-Func_Class'!$F$22,$G340:$BB340))&lt;Check_Limit,0,1),1)</f>
        <v>0</v>
      </c>
    </row>
    <row r="341" spans="1:67" outlineLevel="1">
      <c r="A341" s="31">
        <f>IF(ISBLANK('Input-Accounts'!A341),"",'Input-Accounts'!A341)</f>
        <v>301</v>
      </c>
      <c r="B341" t="str">
        <f>IF(ISBLANK('Input-Accounts'!B341),"",'Input-Accounts'!B341)</f>
        <v>INT_IND M&amp;R</v>
      </c>
      <c r="C341" s="31" t="str">
        <f>IF(ISBLANK('Input-Accounts'!C341),"",'Input-Accounts'!C341)</f>
        <v/>
      </c>
      <c r="D341" s="47">
        <f>SUM(D$45:D$46)</f>
        <v>6363314.383076922</v>
      </c>
      <c r="E341" s="10">
        <f t="shared" ca="1" si="81"/>
        <v>0</v>
      </c>
      <c r="G341" s="47">
        <f t="shared" ref="G341:Z341" ca="1" si="92">SUM(G$45:G$46)</f>
        <v>0</v>
      </c>
      <c r="H341" s="47">
        <f t="shared" ca="1" si="92"/>
        <v>0</v>
      </c>
      <c r="I341" s="47">
        <f t="shared" ca="1" si="92"/>
        <v>0</v>
      </c>
      <c r="J341" s="47">
        <f t="shared" ca="1" si="92"/>
        <v>0</v>
      </c>
      <c r="K341" s="47">
        <f t="shared" ca="1" si="92"/>
        <v>6363314.383076922</v>
      </c>
      <c r="L341" s="47">
        <f t="shared" ca="1" si="92"/>
        <v>0</v>
      </c>
      <c r="M341" s="47">
        <f t="shared" ca="1" si="92"/>
        <v>0</v>
      </c>
      <c r="N341" s="47">
        <f t="shared" ca="1" si="92"/>
        <v>6363314.383076922</v>
      </c>
      <c r="O341" s="47">
        <f t="shared" ca="1" si="92"/>
        <v>0</v>
      </c>
      <c r="P341" s="47">
        <f t="shared" ca="1" si="92"/>
        <v>0</v>
      </c>
      <c r="Q341" s="47">
        <f t="shared" ca="1" si="92"/>
        <v>0</v>
      </c>
      <c r="R341" s="47">
        <f t="shared" ca="1" si="92"/>
        <v>0</v>
      </c>
      <c r="S341" s="47">
        <f t="shared" ca="1" si="92"/>
        <v>0</v>
      </c>
      <c r="T341" s="47">
        <f t="shared" ca="1" si="92"/>
        <v>0</v>
      </c>
      <c r="U341" s="47">
        <f t="shared" ca="1" si="92"/>
        <v>0</v>
      </c>
      <c r="V341" s="47">
        <f t="shared" ca="1" si="92"/>
        <v>0</v>
      </c>
      <c r="W341" s="47">
        <f t="shared" ca="1" si="92"/>
        <v>0</v>
      </c>
      <c r="X341" s="47">
        <f t="shared" ca="1" si="92"/>
        <v>0</v>
      </c>
      <c r="Y341" s="47">
        <f t="shared" ca="1" si="92"/>
        <v>0</v>
      </c>
      <c r="Z341" s="47">
        <f t="shared" ca="1" si="92"/>
        <v>0</v>
      </c>
      <c r="AA341" s="127"/>
      <c r="AB341" s="127"/>
      <c r="AC341" s="127"/>
      <c r="AD341" s="127"/>
      <c r="AE341" s="127"/>
      <c r="AF341" s="127"/>
      <c r="AG341" s="127"/>
      <c r="AH341" s="127"/>
      <c r="AI341" s="127"/>
      <c r="AJ341" s="127"/>
      <c r="AK341" s="127"/>
      <c r="AL341" s="127"/>
      <c r="AM341" s="127"/>
      <c r="AN341" s="127"/>
      <c r="AO341" s="127"/>
      <c r="AP341" s="127"/>
      <c r="AQ341" s="127"/>
      <c r="AR341" s="127"/>
      <c r="AS341" s="127"/>
      <c r="AT341" s="127"/>
      <c r="AU341" s="127"/>
      <c r="AV341" s="127"/>
      <c r="AW341" s="127"/>
      <c r="AX341" s="127"/>
      <c r="AY341" s="127"/>
      <c r="AZ341" s="127"/>
      <c r="BA341" s="127"/>
      <c r="BB341" s="127"/>
      <c r="BD341">
        <f ca="1">IFERROR(IF(SUMIF($G$6:$BB$6,BD$6&amp;" Total",$G341:$BB341)-(SUMIF($G$6:$BB$6,BD$6&amp;" "&amp;'Input-Func_Class'!$D$22,$G341:$BB341)+IFERROR(SUMIF($G$6:$BB$6,BD$6&amp;" "&amp;'Input-Func_Class'!$E$22,$G341:$BB341),SUMIF($G$6:$BB$6,BD$6&amp;" "&amp;'Input-Func_Class'!$B$24,$G341:$BB341))+SUMIF($G$6:$BB$6,BD$6&amp;" "&amp;'Input-Func_Class'!$F$22,$G341:$BB341))&lt;Check_Limit,0,1),1)</f>
        <v>0</v>
      </c>
      <c r="BE341">
        <f ca="1">IFERROR(IF(SUMIF($G$6:$BB$6,BE$6&amp;" Total",$G341:$BB341)-(SUMIF($G$6:$BB$6,BE$6&amp;" "&amp;'Input-Func_Class'!$D$22,$G341:$BB341)+IFERROR(SUMIF($G$6:$BB$6,BE$6&amp;" "&amp;'Input-Func_Class'!$E$22,$G341:$BB341),SUMIF($G$6:$BB$6,BE$6&amp;" "&amp;'Input-Func_Class'!$B$24,$G341:$BB341))+SUMIF($G$6:$BB$6,BE$6&amp;" "&amp;'Input-Func_Class'!$F$22,$G341:$BB341))&lt;Check_Limit,0,1),1)</f>
        <v>0</v>
      </c>
      <c r="BF341">
        <f ca="1">IFERROR(IF(SUMIF($G$6:$BB$6,BF$6&amp;" Total",$G341:$BB341)-(SUMIF($G$6:$BB$6,BF$6&amp;" "&amp;'Input-Func_Class'!$D$22,$G341:$BB341)+IFERROR(SUMIF($G$6:$BB$6,BF$6&amp;" "&amp;'Input-Func_Class'!$E$22,$G341:$BB341),SUMIF($G$6:$BB$6,BF$6&amp;" "&amp;'Input-Func_Class'!$B$24,$G341:$BB341))+SUMIF($G$6:$BB$6,BF$6&amp;" "&amp;'Input-Func_Class'!$F$22,$G341:$BB341))&lt;Check_Limit,0,1),1)</f>
        <v>0</v>
      </c>
      <c r="BG341">
        <f ca="1">IFERROR(IF(SUMIF($G$6:$BB$6,BG$6&amp;" Total",$G341:$BB341)-(SUMIF($G$6:$BB$6,BG$6&amp;" "&amp;'Input-Func_Class'!$D$22,$G341:$BB341)+IFERROR(SUMIF($G$6:$BB$6,BG$6&amp;" "&amp;'Input-Func_Class'!$E$22,$G341:$BB341),SUMIF($G$6:$BB$6,BG$6&amp;" "&amp;'Input-Func_Class'!$B$24,$G341:$BB341))+SUMIF($G$6:$BB$6,BG$6&amp;" "&amp;'Input-Func_Class'!$F$22,$G341:$BB341))&lt;Check_Limit,0,1),1)</f>
        <v>0</v>
      </c>
      <c r="BH341">
        <f ca="1">IFERROR(IF(SUMIF($G$6:$BB$6,BH$6&amp;" Total",$G341:$BB341)-(SUMIF($G$6:$BB$6,BH$6&amp;" "&amp;'Input-Func_Class'!$D$22,$G341:$BB341)+IFERROR(SUMIF($G$6:$BB$6,BH$6&amp;" "&amp;'Input-Func_Class'!$E$22,$G341:$BB341),SUMIF($G$6:$BB$6,BH$6&amp;" "&amp;'Input-Func_Class'!$B$24,$G341:$BB341))+SUMIF($G$6:$BB$6,BH$6&amp;" "&amp;'Input-Func_Class'!$F$22,$G341:$BB341))&lt;Check_Limit,0,1),1)</f>
        <v>0</v>
      </c>
      <c r="BI341">
        <f>IFERROR(IF(SUMIF($G$6:$BB$6,BI$6&amp;" Total",$G341:$BB341)-(SUMIF($G$6:$BB$6,BI$6&amp;" "&amp;'Input-Func_Class'!$D$22,$G341:$BB341)+IFERROR(SUMIF($G$6:$BB$6,BI$6&amp;" "&amp;'Input-Func_Class'!$E$22,$G341:$BB341),SUMIF($G$6:$BB$6,BI$6&amp;" "&amp;'Input-Func_Class'!$B$24,$G341:$BB341))+SUMIF($G$6:$BB$6,BI$6&amp;" "&amp;'Input-Func_Class'!$F$22,$G341:$BB341))&lt;Check_Limit,0,1),1)</f>
        <v>0</v>
      </c>
      <c r="BJ341">
        <f>IFERROR(IF(SUMIF($G$6:$BB$6,BJ$6&amp;" Total",$G341:$BB341)-(SUMIF($G$6:$BB$6,BJ$6&amp;" "&amp;'Input-Func_Class'!$D$22,$G341:$BB341)+IFERROR(SUMIF($G$6:$BB$6,BJ$6&amp;" "&amp;'Input-Func_Class'!$E$22,$G341:$BB341),SUMIF($G$6:$BB$6,BJ$6&amp;" "&amp;'Input-Func_Class'!$B$24,$G341:$BB341))+SUMIF($G$6:$BB$6,BJ$6&amp;" "&amp;'Input-Func_Class'!$F$22,$G341:$BB341))&lt;Check_Limit,0,1),1)</f>
        <v>0</v>
      </c>
      <c r="BK341">
        <f>IFERROR(IF(SUMIF($G$6:$BB$6,BK$6&amp;" Total",$G341:$BB341)-(SUMIF($G$6:$BB$6,BK$6&amp;" "&amp;'Input-Func_Class'!$D$22,$G341:$BB341)+IFERROR(SUMIF($G$6:$BB$6,BK$6&amp;" "&amp;'Input-Func_Class'!$E$22,$G341:$BB341),SUMIF($G$6:$BB$6,BK$6&amp;" "&amp;'Input-Func_Class'!$B$24,$G341:$BB341))+SUMIF($G$6:$BB$6,BK$6&amp;" "&amp;'Input-Func_Class'!$F$22,$G341:$BB341))&lt;Check_Limit,0,1),1)</f>
        <v>0</v>
      </c>
      <c r="BL341">
        <f>IFERROR(IF(SUMIF($G$6:$BB$6,BL$6&amp;" Total",$G341:$BB341)-(SUMIF($G$6:$BB$6,BL$6&amp;" "&amp;'Input-Func_Class'!$D$22,$G341:$BB341)+IFERROR(SUMIF($G$6:$BB$6,BL$6&amp;" "&amp;'Input-Func_Class'!$E$22,$G341:$BB341),SUMIF($G$6:$BB$6,BL$6&amp;" "&amp;'Input-Func_Class'!$B$24,$G341:$BB341))+SUMIF($G$6:$BB$6,BL$6&amp;" "&amp;'Input-Func_Class'!$F$22,$G341:$BB341))&lt;Check_Limit,0,1),1)</f>
        <v>0</v>
      </c>
      <c r="BM341">
        <f>IFERROR(IF(SUMIF($G$6:$BB$6,BM$6&amp;" Total",$G341:$BB341)-(SUMIF($G$6:$BB$6,BM$6&amp;" "&amp;'Input-Func_Class'!$D$22,$G341:$BB341)+IFERROR(SUMIF($G$6:$BB$6,BM$6&amp;" "&amp;'Input-Func_Class'!$E$22,$G341:$BB341),SUMIF($G$6:$BB$6,BM$6&amp;" "&amp;'Input-Func_Class'!$B$24,$G341:$BB341))+SUMIF($G$6:$BB$6,BM$6&amp;" "&amp;'Input-Func_Class'!$F$22,$G341:$BB341))&lt;Check_Limit,0,1),1)</f>
        <v>0</v>
      </c>
      <c r="BN341">
        <f>IFERROR(IF(SUMIF($G$6:$BB$6,BN$6&amp;" Total",$G341:$BB341)-(SUMIF($G$6:$BB$6,BN$6&amp;" "&amp;'Input-Func_Class'!$D$22,$G341:$BB341)+IFERROR(SUMIF($G$6:$BB$6,BN$6&amp;" "&amp;'Input-Func_Class'!$E$22,$G341:$BB341),SUMIF($G$6:$BB$6,BN$6&amp;" "&amp;'Input-Func_Class'!$B$24,$G341:$BB341))+SUMIF($G$6:$BB$6,BN$6&amp;" "&amp;'Input-Func_Class'!$F$22,$G341:$BB341))&lt;Check_Limit,0,1),1)</f>
        <v>0</v>
      </c>
      <c r="BO341">
        <f>IFERROR(IF(SUMIF($G$6:$BB$6,BO$6&amp;" Total",$G341:$BB341)-(SUMIF($G$6:$BB$6,BO$6&amp;" "&amp;'Input-Func_Class'!$D$22,$G341:$BB341)+IFERROR(SUMIF($G$6:$BB$6,BO$6&amp;" "&amp;'Input-Func_Class'!$E$22,$G341:$BB341),SUMIF($G$6:$BB$6,BO$6&amp;" "&amp;'Input-Func_Class'!$B$24,$G341:$BB341))+SUMIF($G$6:$BB$6,BO$6&amp;" "&amp;'Input-Func_Class'!$F$22,$G341:$BB341))&lt;Check_Limit,0,1),1)</f>
        <v>0</v>
      </c>
    </row>
    <row r="342" spans="1:67" outlineLevel="1">
      <c r="A342" s="31">
        <f>IF(ISBLANK('Input-Accounts'!A342),"",'Input-Accounts'!A342)</f>
        <v>302</v>
      </c>
      <c r="B342" t="str">
        <f>IF(ISBLANK('Input-Accounts'!B342),"",'Input-Accounts'!B342)</f>
        <v>INT_871-879</v>
      </c>
      <c r="C342" s="31" t="str">
        <f>IF(ISBLANK('Input-Accounts'!C342),"",'Input-Accounts'!C342)</f>
        <v/>
      </c>
      <c r="D342" s="47">
        <f>SUM(D$176:D$181)</f>
        <v>11040804.803749576</v>
      </c>
      <c r="E342" s="10">
        <f t="shared" ca="1" si="81"/>
        <v>0</v>
      </c>
      <c r="G342" s="47">
        <f t="shared" ref="G342:Z342" ca="1" si="93">SUM(G$176:G$181)</f>
        <v>4431867.2454943284</v>
      </c>
      <c r="H342" s="47">
        <f t="shared" ca="1" si="93"/>
        <v>3115031.5404383261</v>
      </c>
      <c r="I342" s="47">
        <f t="shared" ca="1" si="93"/>
        <v>0</v>
      </c>
      <c r="J342" s="47">
        <f t="shared" ca="1" si="93"/>
        <v>1316835.7050560017</v>
      </c>
      <c r="K342" s="47">
        <f t="shared" ca="1" si="93"/>
        <v>6608937.5582552496</v>
      </c>
      <c r="L342" s="47">
        <f t="shared" ca="1" si="93"/>
        <v>0</v>
      </c>
      <c r="M342" s="47">
        <f t="shared" ca="1" si="93"/>
        <v>0</v>
      </c>
      <c r="N342" s="47">
        <f t="shared" ca="1" si="93"/>
        <v>6608937.5582552496</v>
      </c>
      <c r="O342" s="47">
        <f t="shared" ca="1" si="93"/>
        <v>0</v>
      </c>
      <c r="P342" s="47">
        <f t="shared" ca="1" si="93"/>
        <v>0</v>
      </c>
      <c r="Q342" s="47">
        <f t="shared" ca="1" si="93"/>
        <v>0</v>
      </c>
      <c r="R342" s="47">
        <f t="shared" ca="1" si="93"/>
        <v>0</v>
      </c>
      <c r="S342" s="47">
        <f t="shared" ca="1" si="93"/>
        <v>0</v>
      </c>
      <c r="T342" s="47">
        <f t="shared" ca="1" si="93"/>
        <v>0</v>
      </c>
      <c r="U342" s="47">
        <f t="shared" ca="1" si="93"/>
        <v>0</v>
      </c>
      <c r="V342" s="47">
        <f t="shared" ca="1" si="93"/>
        <v>0</v>
      </c>
      <c r="W342" s="47">
        <f t="shared" ca="1" si="93"/>
        <v>0</v>
      </c>
      <c r="X342" s="47">
        <f t="shared" ca="1" si="93"/>
        <v>0</v>
      </c>
      <c r="Y342" s="47">
        <f t="shared" ca="1" si="93"/>
        <v>0</v>
      </c>
      <c r="Z342" s="47">
        <f t="shared" ca="1" si="93"/>
        <v>0</v>
      </c>
      <c r="AA342" s="127"/>
      <c r="AB342" s="127"/>
      <c r="AC342" s="127"/>
      <c r="AD342" s="127"/>
      <c r="AE342" s="127"/>
      <c r="AF342" s="127"/>
      <c r="AG342" s="127"/>
      <c r="AH342" s="127"/>
      <c r="AI342" s="127"/>
      <c r="AJ342" s="127"/>
      <c r="AK342" s="127"/>
      <c r="AL342" s="127"/>
      <c r="AM342" s="127"/>
      <c r="AN342" s="127"/>
      <c r="AO342" s="127"/>
      <c r="AP342" s="127"/>
      <c r="AQ342" s="127"/>
      <c r="AR342" s="127"/>
      <c r="AS342" s="127"/>
      <c r="AT342" s="127"/>
      <c r="AU342" s="127"/>
      <c r="AV342" s="127"/>
      <c r="AW342" s="127"/>
      <c r="AX342" s="127"/>
      <c r="AY342" s="127"/>
      <c r="AZ342" s="127"/>
      <c r="BA342" s="127"/>
      <c r="BB342" s="127"/>
      <c r="BD342">
        <f ca="1">IFERROR(IF(SUMIF($G$6:$BB$6,BD$6&amp;" Total",$G342:$BB342)-(SUMIF($G$6:$BB$6,BD$6&amp;" "&amp;'Input-Func_Class'!$D$22,$G342:$BB342)+IFERROR(SUMIF($G$6:$BB$6,BD$6&amp;" "&amp;'Input-Func_Class'!$E$22,$G342:$BB342),SUMIF($G$6:$BB$6,BD$6&amp;" "&amp;'Input-Func_Class'!$B$24,$G342:$BB342))+SUMIF($G$6:$BB$6,BD$6&amp;" "&amp;'Input-Func_Class'!$F$22,$G342:$BB342))&lt;Check_Limit,0,1),1)</f>
        <v>0</v>
      </c>
      <c r="BE342">
        <f ca="1">IFERROR(IF(SUMIF($G$6:$BB$6,BE$6&amp;" Total",$G342:$BB342)-(SUMIF($G$6:$BB$6,BE$6&amp;" "&amp;'Input-Func_Class'!$D$22,$G342:$BB342)+IFERROR(SUMIF($G$6:$BB$6,BE$6&amp;" "&amp;'Input-Func_Class'!$E$22,$G342:$BB342),SUMIF($G$6:$BB$6,BE$6&amp;" "&amp;'Input-Func_Class'!$B$24,$G342:$BB342))+SUMIF($G$6:$BB$6,BE$6&amp;" "&amp;'Input-Func_Class'!$F$22,$G342:$BB342))&lt;Check_Limit,0,1),1)</f>
        <v>0</v>
      </c>
      <c r="BF342">
        <f ca="1">IFERROR(IF(SUMIF($G$6:$BB$6,BF$6&amp;" Total",$G342:$BB342)-(SUMIF($G$6:$BB$6,BF$6&amp;" "&amp;'Input-Func_Class'!$D$22,$G342:$BB342)+IFERROR(SUMIF($G$6:$BB$6,BF$6&amp;" "&amp;'Input-Func_Class'!$E$22,$G342:$BB342),SUMIF($G$6:$BB$6,BF$6&amp;" "&amp;'Input-Func_Class'!$B$24,$G342:$BB342))+SUMIF($G$6:$BB$6,BF$6&amp;" "&amp;'Input-Func_Class'!$F$22,$G342:$BB342))&lt;Check_Limit,0,1),1)</f>
        <v>0</v>
      </c>
      <c r="BG342">
        <f ca="1">IFERROR(IF(SUMIF($G$6:$BB$6,BG$6&amp;" Total",$G342:$BB342)-(SUMIF($G$6:$BB$6,BG$6&amp;" "&amp;'Input-Func_Class'!$D$22,$G342:$BB342)+IFERROR(SUMIF($G$6:$BB$6,BG$6&amp;" "&amp;'Input-Func_Class'!$E$22,$G342:$BB342),SUMIF($G$6:$BB$6,BG$6&amp;" "&amp;'Input-Func_Class'!$B$24,$G342:$BB342))+SUMIF($G$6:$BB$6,BG$6&amp;" "&amp;'Input-Func_Class'!$F$22,$G342:$BB342))&lt;Check_Limit,0,1),1)</f>
        <v>0</v>
      </c>
      <c r="BH342">
        <f ca="1">IFERROR(IF(SUMIF($G$6:$BB$6,BH$6&amp;" Total",$G342:$BB342)-(SUMIF($G$6:$BB$6,BH$6&amp;" "&amp;'Input-Func_Class'!$D$22,$G342:$BB342)+IFERROR(SUMIF($G$6:$BB$6,BH$6&amp;" "&amp;'Input-Func_Class'!$E$22,$G342:$BB342),SUMIF($G$6:$BB$6,BH$6&amp;" "&amp;'Input-Func_Class'!$B$24,$G342:$BB342))+SUMIF($G$6:$BB$6,BH$6&amp;" "&amp;'Input-Func_Class'!$F$22,$G342:$BB342))&lt;Check_Limit,0,1),1)</f>
        <v>0</v>
      </c>
      <c r="BI342">
        <f>IFERROR(IF(SUMIF($G$6:$BB$6,BI$6&amp;" Total",$G342:$BB342)-(SUMIF($G$6:$BB$6,BI$6&amp;" "&amp;'Input-Func_Class'!$D$22,$G342:$BB342)+IFERROR(SUMIF($G$6:$BB$6,BI$6&amp;" "&amp;'Input-Func_Class'!$E$22,$G342:$BB342),SUMIF($G$6:$BB$6,BI$6&amp;" "&amp;'Input-Func_Class'!$B$24,$G342:$BB342))+SUMIF($G$6:$BB$6,BI$6&amp;" "&amp;'Input-Func_Class'!$F$22,$G342:$BB342))&lt;Check_Limit,0,1),1)</f>
        <v>0</v>
      </c>
      <c r="BJ342">
        <f>IFERROR(IF(SUMIF($G$6:$BB$6,BJ$6&amp;" Total",$G342:$BB342)-(SUMIF($G$6:$BB$6,BJ$6&amp;" "&amp;'Input-Func_Class'!$D$22,$G342:$BB342)+IFERROR(SUMIF($G$6:$BB$6,BJ$6&amp;" "&amp;'Input-Func_Class'!$E$22,$G342:$BB342),SUMIF($G$6:$BB$6,BJ$6&amp;" "&amp;'Input-Func_Class'!$B$24,$G342:$BB342))+SUMIF($G$6:$BB$6,BJ$6&amp;" "&amp;'Input-Func_Class'!$F$22,$G342:$BB342))&lt;Check_Limit,0,1),1)</f>
        <v>0</v>
      </c>
      <c r="BK342">
        <f>IFERROR(IF(SUMIF($G$6:$BB$6,BK$6&amp;" Total",$G342:$BB342)-(SUMIF($G$6:$BB$6,BK$6&amp;" "&amp;'Input-Func_Class'!$D$22,$G342:$BB342)+IFERROR(SUMIF($G$6:$BB$6,BK$6&amp;" "&amp;'Input-Func_Class'!$E$22,$G342:$BB342),SUMIF($G$6:$BB$6,BK$6&amp;" "&amp;'Input-Func_Class'!$B$24,$G342:$BB342))+SUMIF($G$6:$BB$6,BK$6&amp;" "&amp;'Input-Func_Class'!$F$22,$G342:$BB342))&lt;Check_Limit,0,1),1)</f>
        <v>0</v>
      </c>
      <c r="BL342">
        <f>IFERROR(IF(SUMIF($G$6:$BB$6,BL$6&amp;" Total",$G342:$BB342)-(SUMIF($G$6:$BB$6,BL$6&amp;" "&amp;'Input-Func_Class'!$D$22,$G342:$BB342)+IFERROR(SUMIF($G$6:$BB$6,BL$6&amp;" "&amp;'Input-Func_Class'!$E$22,$G342:$BB342),SUMIF($G$6:$BB$6,BL$6&amp;" "&amp;'Input-Func_Class'!$B$24,$G342:$BB342))+SUMIF($G$6:$BB$6,BL$6&amp;" "&amp;'Input-Func_Class'!$F$22,$G342:$BB342))&lt;Check_Limit,0,1),1)</f>
        <v>0</v>
      </c>
      <c r="BM342">
        <f>IFERROR(IF(SUMIF($G$6:$BB$6,BM$6&amp;" Total",$G342:$BB342)-(SUMIF($G$6:$BB$6,BM$6&amp;" "&amp;'Input-Func_Class'!$D$22,$G342:$BB342)+IFERROR(SUMIF($G$6:$BB$6,BM$6&amp;" "&amp;'Input-Func_Class'!$E$22,$G342:$BB342),SUMIF($G$6:$BB$6,BM$6&amp;" "&amp;'Input-Func_Class'!$B$24,$G342:$BB342))+SUMIF($G$6:$BB$6,BM$6&amp;" "&amp;'Input-Func_Class'!$F$22,$G342:$BB342))&lt;Check_Limit,0,1),1)</f>
        <v>0</v>
      </c>
      <c r="BN342">
        <f>IFERROR(IF(SUMIF($G$6:$BB$6,BN$6&amp;" Total",$G342:$BB342)-(SUMIF($G$6:$BB$6,BN$6&amp;" "&amp;'Input-Func_Class'!$D$22,$G342:$BB342)+IFERROR(SUMIF($G$6:$BB$6,BN$6&amp;" "&amp;'Input-Func_Class'!$E$22,$G342:$BB342),SUMIF($G$6:$BB$6,BN$6&amp;" "&amp;'Input-Func_Class'!$B$24,$G342:$BB342))+SUMIF($G$6:$BB$6,BN$6&amp;" "&amp;'Input-Func_Class'!$F$22,$G342:$BB342))&lt;Check_Limit,0,1),1)</f>
        <v>0</v>
      </c>
      <c r="BO342">
        <f>IFERROR(IF(SUMIF($G$6:$BB$6,BO$6&amp;" Total",$G342:$BB342)-(SUMIF($G$6:$BB$6,BO$6&amp;" "&amp;'Input-Func_Class'!$D$22,$G342:$BB342)+IFERROR(SUMIF($G$6:$BB$6,BO$6&amp;" "&amp;'Input-Func_Class'!$E$22,$G342:$BB342),SUMIF($G$6:$BB$6,BO$6&amp;" "&amp;'Input-Func_Class'!$B$24,$G342:$BB342))+SUMIF($G$6:$BB$6,BO$6&amp;" "&amp;'Input-Func_Class'!$F$22,$G342:$BB342))&lt;Check_Limit,0,1),1)</f>
        <v>0</v>
      </c>
    </row>
    <row r="343" spans="1:67" outlineLevel="1">
      <c r="A343" s="31">
        <f>IF(ISBLANK('Input-Accounts'!A343),"",'Input-Accounts'!A343)</f>
        <v>303</v>
      </c>
      <c r="B343" t="str">
        <f>IF(ISBLANK('Input-Accounts'!B343),"",'Input-Accounts'!B343)</f>
        <v>INT_866-893</v>
      </c>
      <c r="C343" s="31" t="str">
        <f>IF(ISBLANK('Input-Accounts'!C343),"",'Input-Accounts'!C343)</f>
        <v/>
      </c>
      <c r="D343" s="47">
        <f>SUM(D$188:D$193)</f>
        <v>5282852.5320828315</v>
      </c>
      <c r="E343" s="10">
        <f t="shared" ca="1" si="81"/>
        <v>0</v>
      </c>
      <c r="G343" s="47">
        <f t="shared" ref="G343:Z343" ca="1" si="94">SUM(G$188:G$193)</f>
        <v>4302730.6064965921</v>
      </c>
      <c r="H343" s="47">
        <f t="shared" ca="1" si="94"/>
        <v>3192513.4555721823</v>
      </c>
      <c r="I343" s="47">
        <f t="shared" ca="1" si="94"/>
        <v>0</v>
      </c>
      <c r="J343" s="47">
        <f t="shared" ca="1" si="94"/>
        <v>1110217.1509244097</v>
      </c>
      <c r="K343" s="47">
        <f t="shared" ca="1" si="94"/>
        <v>980121.92558624013</v>
      </c>
      <c r="L343" s="47">
        <f t="shared" ca="1" si="94"/>
        <v>0</v>
      </c>
      <c r="M343" s="47">
        <f t="shared" ca="1" si="94"/>
        <v>0</v>
      </c>
      <c r="N343" s="47">
        <f t="shared" ca="1" si="94"/>
        <v>980121.92558624013</v>
      </c>
      <c r="O343" s="47">
        <f t="shared" ca="1" si="94"/>
        <v>0</v>
      </c>
      <c r="P343" s="47">
        <f t="shared" ca="1" si="94"/>
        <v>0</v>
      </c>
      <c r="Q343" s="47">
        <f t="shared" ca="1" si="94"/>
        <v>0</v>
      </c>
      <c r="R343" s="47">
        <f t="shared" ca="1" si="94"/>
        <v>0</v>
      </c>
      <c r="S343" s="47">
        <f t="shared" ca="1" si="94"/>
        <v>0</v>
      </c>
      <c r="T343" s="47">
        <f t="shared" ca="1" si="94"/>
        <v>0</v>
      </c>
      <c r="U343" s="47">
        <f t="shared" ca="1" si="94"/>
        <v>0</v>
      </c>
      <c r="V343" s="47">
        <f t="shared" ca="1" si="94"/>
        <v>0</v>
      </c>
      <c r="W343" s="47">
        <f t="shared" ca="1" si="94"/>
        <v>0</v>
      </c>
      <c r="X343" s="47">
        <f t="shared" ca="1" si="94"/>
        <v>0</v>
      </c>
      <c r="Y343" s="47">
        <f t="shared" ca="1" si="94"/>
        <v>0</v>
      </c>
      <c r="Z343" s="47">
        <f t="shared" ca="1" si="94"/>
        <v>0</v>
      </c>
      <c r="AA343" s="127"/>
      <c r="AB343" s="127"/>
      <c r="AC343" s="127"/>
      <c r="AD343" s="127"/>
      <c r="AE343" s="127"/>
      <c r="AF343" s="127"/>
      <c r="AG343" s="127"/>
      <c r="AH343" s="127"/>
      <c r="AI343" s="127"/>
      <c r="AJ343" s="127"/>
      <c r="AK343" s="127"/>
      <c r="AL343" s="127"/>
      <c r="AM343" s="127"/>
      <c r="AN343" s="127"/>
      <c r="AO343" s="127"/>
      <c r="AP343" s="127"/>
      <c r="AQ343" s="127"/>
      <c r="AR343" s="127"/>
      <c r="AS343" s="127"/>
      <c r="AT343" s="127"/>
      <c r="AU343" s="127"/>
      <c r="AV343" s="127"/>
      <c r="AW343" s="127"/>
      <c r="AX343" s="127"/>
      <c r="AY343" s="127"/>
      <c r="AZ343" s="127"/>
      <c r="BA343" s="127"/>
      <c r="BB343" s="127"/>
      <c r="BD343">
        <f ca="1">IFERROR(IF(SUMIF($G$6:$BB$6,BD$6&amp;" Total",$G343:$BB343)-(SUMIF($G$6:$BB$6,BD$6&amp;" "&amp;'Input-Func_Class'!$D$22,$G343:$BB343)+IFERROR(SUMIF($G$6:$BB$6,BD$6&amp;" "&amp;'Input-Func_Class'!$E$22,$G343:$BB343),SUMIF($G$6:$BB$6,BD$6&amp;" "&amp;'Input-Func_Class'!$B$24,$G343:$BB343))+SUMIF($G$6:$BB$6,BD$6&amp;" "&amp;'Input-Func_Class'!$F$22,$G343:$BB343))&lt;Check_Limit,0,1),1)</f>
        <v>0</v>
      </c>
      <c r="BE343">
        <f ca="1">IFERROR(IF(SUMIF($G$6:$BB$6,BE$6&amp;" Total",$G343:$BB343)-(SUMIF($G$6:$BB$6,BE$6&amp;" "&amp;'Input-Func_Class'!$D$22,$G343:$BB343)+IFERROR(SUMIF($G$6:$BB$6,BE$6&amp;" "&amp;'Input-Func_Class'!$E$22,$G343:$BB343),SUMIF($G$6:$BB$6,BE$6&amp;" "&amp;'Input-Func_Class'!$B$24,$G343:$BB343))+SUMIF($G$6:$BB$6,BE$6&amp;" "&amp;'Input-Func_Class'!$F$22,$G343:$BB343))&lt;Check_Limit,0,1),1)</f>
        <v>0</v>
      </c>
      <c r="BF343">
        <f ca="1">IFERROR(IF(SUMIF($G$6:$BB$6,BF$6&amp;" Total",$G343:$BB343)-(SUMIF($G$6:$BB$6,BF$6&amp;" "&amp;'Input-Func_Class'!$D$22,$G343:$BB343)+IFERROR(SUMIF($G$6:$BB$6,BF$6&amp;" "&amp;'Input-Func_Class'!$E$22,$G343:$BB343),SUMIF($G$6:$BB$6,BF$6&amp;" "&amp;'Input-Func_Class'!$B$24,$G343:$BB343))+SUMIF($G$6:$BB$6,BF$6&amp;" "&amp;'Input-Func_Class'!$F$22,$G343:$BB343))&lt;Check_Limit,0,1),1)</f>
        <v>0</v>
      </c>
      <c r="BG343">
        <f ca="1">IFERROR(IF(SUMIF($G$6:$BB$6,BG$6&amp;" Total",$G343:$BB343)-(SUMIF($G$6:$BB$6,BG$6&amp;" "&amp;'Input-Func_Class'!$D$22,$G343:$BB343)+IFERROR(SUMIF($G$6:$BB$6,BG$6&amp;" "&amp;'Input-Func_Class'!$E$22,$G343:$BB343),SUMIF($G$6:$BB$6,BG$6&amp;" "&amp;'Input-Func_Class'!$B$24,$G343:$BB343))+SUMIF($G$6:$BB$6,BG$6&amp;" "&amp;'Input-Func_Class'!$F$22,$G343:$BB343))&lt;Check_Limit,0,1),1)</f>
        <v>0</v>
      </c>
      <c r="BH343">
        <f ca="1">IFERROR(IF(SUMIF($G$6:$BB$6,BH$6&amp;" Total",$G343:$BB343)-(SUMIF($G$6:$BB$6,BH$6&amp;" "&amp;'Input-Func_Class'!$D$22,$G343:$BB343)+IFERROR(SUMIF($G$6:$BB$6,BH$6&amp;" "&amp;'Input-Func_Class'!$E$22,$G343:$BB343),SUMIF($G$6:$BB$6,BH$6&amp;" "&amp;'Input-Func_Class'!$B$24,$G343:$BB343))+SUMIF($G$6:$BB$6,BH$6&amp;" "&amp;'Input-Func_Class'!$F$22,$G343:$BB343))&lt;Check_Limit,0,1),1)</f>
        <v>0</v>
      </c>
      <c r="BI343">
        <f>IFERROR(IF(SUMIF($G$6:$BB$6,BI$6&amp;" Total",$G343:$BB343)-(SUMIF($G$6:$BB$6,BI$6&amp;" "&amp;'Input-Func_Class'!$D$22,$G343:$BB343)+IFERROR(SUMIF($G$6:$BB$6,BI$6&amp;" "&amp;'Input-Func_Class'!$E$22,$G343:$BB343),SUMIF($G$6:$BB$6,BI$6&amp;" "&amp;'Input-Func_Class'!$B$24,$G343:$BB343))+SUMIF($G$6:$BB$6,BI$6&amp;" "&amp;'Input-Func_Class'!$F$22,$G343:$BB343))&lt;Check_Limit,0,1),1)</f>
        <v>0</v>
      </c>
      <c r="BJ343">
        <f>IFERROR(IF(SUMIF($G$6:$BB$6,BJ$6&amp;" Total",$G343:$BB343)-(SUMIF($G$6:$BB$6,BJ$6&amp;" "&amp;'Input-Func_Class'!$D$22,$G343:$BB343)+IFERROR(SUMIF($G$6:$BB$6,BJ$6&amp;" "&amp;'Input-Func_Class'!$E$22,$G343:$BB343),SUMIF($G$6:$BB$6,BJ$6&amp;" "&amp;'Input-Func_Class'!$B$24,$G343:$BB343))+SUMIF($G$6:$BB$6,BJ$6&amp;" "&amp;'Input-Func_Class'!$F$22,$G343:$BB343))&lt;Check_Limit,0,1),1)</f>
        <v>0</v>
      </c>
      <c r="BK343">
        <f>IFERROR(IF(SUMIF($G$6:$BB$6,BK$6&amp;" Total",$G343:$BB343)-(SUMIF($G$6:$BB$6,BK$6&amp;" "&amp;'Input-Func_Class'!$D$22,$G343:$BB343)+IFERROR(SUMIF($G$6:$BB$6,BK$6&amp;" "&amp;'Input-Func_Class'!$E$22,$G343:$BB343),SUMIF($G$6:$BB$6,BK$6&amp;" "&amp;'Input-Func_Class'!$B$24,$G343:$BB343))+SUMIF($G$6:$BB$6,BK$6&amp;" "&amp;'Input-Func_Class'!$F$22,$G343:$BB343))&lt;Check_Limit,0,1),1)</f>
        <v>0</v>
      </c>
      <c r="BL343">
        <f>IFERROR(IF(SUMIF($G$6:$BB$6,BL$6&amp;" Total",$G343:$BB343)-(SUMIF($G$6:$BB$6,BL$6&amp;" "&amp;'Input-Func_Class'!$D$22,$G343:$BB343)+IFERROR(SUMIF($G$6:$BB$6,BL$6&amp;" "&amp;'Input-Func_Class'!$E$22,$G343:$BB343),SUMIF($G$6:$BB$6,BL$6&amp;" "&amp;'Input-Func_Class'!$B$24,$G343:$BB343))+SUMIF($G$6:$BB$6,BL$6&amp;" "&amp;'Input-Func_Class'!$F$22,$G343:$BB343))&lt;Check_Limit,0,1),1)</f>
        <v>0</v>
      </c>
      <c r="BM343">
        <f>IFERROR(IF(SUMIF($G$6:$BB$6,BM$6&amp;" Total",$G343:$BB343)-(SUMIF($G$6:$BB$6,BM$6&amp;" "&amp;'Input-Func_Class'!$D$22,$G343:$BB343)+IFERROR(SUMIF($G$6:$BB$6,BM$6&amp;" "&amp;'Input-Func_Class'!$E$22,$G343:$BB343),SUMIF($G$6:$BB$6,BM$6&amp;" "&amp;'Input-Func_Class'!$B$24,$G343:$BB343))+SUMIF($G$6:$BB$6,BM$6&amp;" "&amp;'Input-Func_Class'!$F$22,$G343:$BB343))&lt;Check_Limit,0,1),1)</f>
        <v>0</v>
      </c>
      <c r="BN343">
        <f>IFERROR(IF(SUMIF($G$6:$BB$6,BN$6&amp;" Total",$G343:$BB343)-(SUMIF($G$6:$BB$6,BN$6&amp;" "&amp;'Input-Func_Class'!$D$22,$G343:$BB343)+IFERROR(SUMIF($G$6:$BB$6,BN$6&amp;" "&amp;'Input-Func_Class'!$E$22,$G343:$BB343),SUMIF($G$6:$BB$6,BN$6&amp;" "&amp;'Input-Func_Class'!$B$24,$G343:$BB343))+SUMIF($G$6:$BB$6,BN$6&amp;" "&amp;'Input-Func_Class'!$F$22,$G343:$BB343))&lt;Check_Limit,0,1),1)</f>
        <v>0</v>
      </c>
      <c r="BO343">
        <f>IFERROR(IF(SUMIF($G$6:$BB$6,BO$6&amp;" Total",$G343:$BB343)-(SUMIF($G$6:$BB$6,BO$6&amp;" "&amp;'Input-Func_Class'!$D$22,$G343:$BB343)+IFERROR(SUMIF($G$6:$BB$6,BO$6&amp;" "&amp;'Input-Func_Class'!$E$22,$G343:$BB343),SUMIF($G$6:$BB$6,BO$6&amp;" "&amp;'Input-Func_Class'!$B$24,$G343:$BB343))+SUMIF($G$6:$BB$6,BO$6&amp;" "&amp;'Input-Func_Class'!$F$22,$G343:$BB343))&lt;Check_Limit,0,1),1)</f>
        <v>0</v>
      </c>
    </row>
    <row r="344" spans="1:67" outlineLevel="1">
      <c r="A344" s="31">
        <f>IF(ISBLANK('Input-Accounts'!A344),"",'Input-Accounts'!A344)</f>
        <v>304</v>
      </c>
      <c r="B344" t="str">
        <f>IF(ISBLANK('Input-Accounts'!B344),"",'Input-Accounts'!B344)</f>
        <v>INT_LABOR</v>
      </c>
      <c r="C344" s="31" t="str">
        <f>IF(ISBLANK('Input-Accounts'!C344),"",'Input-Accounts'!C344)</f>
        <v/>
      </c>
      <c r="D344" s="47">
        <f>SUMPRODUCT('Input-Accounts'!$L$161:$L$219,D$161:D$219)</f>
        <v>12937746.045860026</v>
      </c>
      <c r="E344" s="10">
        <f t="shared" ca="1" si="81"/>
        <v>0</v>
      </c>
      <c r="G344" s="47">
        <f ca="1">SUMPRODUCT('Input-Accounts'!$L$161:$L$219,G$161:G$219)</f>
        <v>4603867.1020718114</v>
      </c>
      <c r="H344" s="47">
        <f ca="1">SUMPRODUCT('Input-Accounts'!$L$161:$L$219,H$161:H$219)</f>
        <v>2984024.2605998684</v>
      </c>
      <c r="I344" s="47">
        <f ca="1">SUMPRODUCT('Input-Accounts'!$L$161:$L$219,I$161:I$219)</f>
        <v>409263.17323596525</v>
      </c>
      <c r="J344" s="47">
        <f ca="1">SUMPRODUCT('Input-Accounts'!$L$161:$L$219,J$161:J$219)</f>
        <v>1210579.6682359767</v>
      </c>
      <c r="K344" s="47">
        <f ca="1">SUMPRODUCT('Input-Accounts'!$L$161:$L$219,K$161:K$219)</f>
        <v>6167277.3685433231</v>
      </c>
      <c r="L344" s="47">
        <f ca="1">SUMPRODUCT('Input-Accounts'!$L$161:$L$219,L$161:L$219)</f>
        <v>0</v>
      </c>
      <c r="M344" s="47">
        <f ca="1">SUMPRODUCT('Input-Accounts'!$L$161:$L$219,M$161:M$219)</f>
        <v>0</v>
      </c>
      <c r="N344" s="47">
        <f ca="1">SUMPRODUCT('Input-Accounts'!$L$161:$L$219,N$161:N$219)</f>
        <v>6167277.3685433231</v>
      </c>
      <c r="O344" s="47">
        <f ca="1">SUMPRODUCT('Input-Accounts'!$L$161:$L$219,O$161:O$219)</f>
        <v>2166601.5752448924</v>
      </c>
      <c r="P344" s="47">
        <f ca="1">SUMPRODUCT('Input-Accounts'!$L$161:$L$219,P$161:P$219)</f>
        <v>0</v>
      </c>
      <c r="Q344" s="47">
        <f ca="1">SUMPRODUCT('Input-Accounts'!$L$161:$L$219,Q$161:Q$219)</f>
        <v>0</v>
      </c>
      <c r="R344" s="47">
        <f ca="1">SUMPRODUCT('Input-Accounts'!$L$161:$L$219,R$161:R$219)</f>
        <v>2166601.5752448924</v>
      </c>
      <c r="S344" s="47">
        <f ca="1">SUMPRODUCT('Input-Accounts'!$L$161:$L$219,S$161:S$219)</f>
        <v>0</v>
      </c>
      <c r="T344" s="47">
        <f ca="1">SUMPRODUCT('Input-Accounts'!$L$161:$L$219,T$161:T$219)</f>
        <v>0</v>
      </c>
      <c r="U344" s="47">
        <f ca="1">SUMPRODUCT('Input-Accounts'!$L$161:$L$219,U$161:U$219)</f>
        <v>0</v>
      </c>
      <c r="V344" s="47">
        <f ca="1">SUMPRODUCT('Input-Accounts'!$L$161:$L$219,V$161:V$219)</f>
        <v>0</v>
      </c>
      <c r="W344" s="47">
        <f ca="1">SUMPRODUCT('Input-Accounts'!$L$161:$L$219,W$161:W$219)</f>
        <v>0</v>
      </c>
      <c r="X344" s="47">
        <f ca="1">SUMPRODUCT('Input-Accounts'!$L$161:$L$219,X$161:X$219)</f>
        <v>0</v>
      </c>
      <c r="Y344" s="47">
        <f ca="1">SUMPRODUCT('Input-Accounts'!$L$161:$L$219,Y$161:Y$219)</f>
        <v>0</v>
      </c>
      <c r="Z344" s="47">
        <f ca="1">SUMPRODUCT('Input-Accounts'!$L$161:$L$219,Z$161:Z$219)</f>
        <v>0</v>
      </c>
      <c r="AA344" s="127"/>
      <c r="AB344" s="127"/>
      <c r="AC344" s="127"/>
      <c r="AD344" s="127"/>
      <c r="AE344" s="127"/>
      <c r="AF344" s="127"/>
      <c r="AG344" s="127"/>
      <c r="AH344" s="127"/>
      <c r="AI344" s="127"/>
      <c r="AJ344" s="127"/>
      <c r="AK344" s="127"/>
      <c r="AL344" s="127"/>
      <c r="AM344" s="127"/>
      <c r="AN344" s="127"/>
      <c r="AO344" s="127"/>
      <c r="AP344" s="127"/>
      <c r="AQ344" s="127"/>
      <c r="AR344" s="127"/>
      <c r="AS344" s="127"/>
      <c r="AT344" s="127"/>
      <c r="AU344" s="127"/>
      <c r="AV344" s="127"/>
      <c r="AW344" s="127"/>
      <c r="AX344" s="127"/>
      <c r="AY344" s="127"/>
      <c r="AZ344" s="127"/>
      <c r="BA344" s="127"/>
      <c r="BB344" s="127"/>
      <c r="BD344">
        <f ca="1">IFERROR(IF(SUMIF($G$6:$BB$6,BD$6&amp;" Total",$G344:$BB344)-(SUMIF($G$6:$BB$6,BD$6&amp;" "&amp;'Input-Func_Class'!$D$22,$G344:$BB344)+IFERROR(SUMIF($G$6:$BB$6,BD$6&amp;" "&amp;'Input-Func_Class'!$E$22,$G344:$BB344),SUMIF($G$6:$BB$6,BD$6&amp;" "&amp;'Input-Func_Class'!$B$24,$G344:$BB344))+SUMIF($G$6:$BB$6,BD$6&amp;" "&amp;'Input-Func_Class'!$F$22,$G344:$BB344))&lt;Check_Limit,0,1),1)</f>
        <v>0</v>
      </c>
      <c r="BE344">
        <f ca="1">IFERROR(IF(SUMIF($G$6:$BB$6,BE$6&amp;" Total",$G344:$BB344)-(SUMIF($G$6:$BB$6,BE$6&amp;" "&amp;'Input-Func_Class'!$D$22,$G344:$BB344)+IFERROR(SUMIF($G$6:$BB$6,BE$6&amp;" "&amp;'Input-Func_Class'!$E$22,$G344:$BB344),SUMIF($G$6:$BB$6,BE$6&amp;" "&amp;'Input-Func_Class'!$B$24,$G344:$BB344))+SUMIF($G$6:$BB$6,BE$6&amp;" "&amp;'Input-Func_Class'!$F$22,$G344:$BB344))&lt;Check_Limit,0,1),1)</f>
        <v>0</v>
      </c>
      <c r="BF344">
        <f ca="1">IFERROR(IF(SUMIF($G$6:$BB$6,BF$6&amp;" Total",$G344:$BB344)-(SUMIF($G$6:$BB$6,BF$6&amp;" "&amp;'Input-Func_Class'!$D$22,$G344:$BB344)+IFERROR(SUMIF($G$6:$BB$6,BF$6&amp;" "&amp;'Input-Func_Class'!$E$22,$G344:$BB344),SUMIF($G$6:$BB$6,BF$6&amp;" "&amp;'Input-Func_Class'!$B$24,$G344:$BB344))+SUMIF($G$6:$BB$6,BF$6&amp;" "&amp;'Input-Func_Class'!$F$22,$G344:$BB344))&lt;Check_Limit,0,1),1)</f>
        <v>0</v>
      </c>
      <c r="BG344">
        <f ca="1">IFERROR(IF(SUMIF($G$6:$BB$6,BG$6&amp;" Total",$G344:$BB344)-(SUMIF($G$6:$BB$6,BG$6&amp;" "&amp;'Input-Func_Class'!$D$22,$G344:$BB344)+IFERROR(SUMIF($G$6:$BB$6,BG$6&amp;" "&amp;'Input-Func_Class'!$E$22,$G344:$BB344),SUMIF($G$6:$BB$6,BG$6&amp;" "&amp;'Input-Func_Class'!$B$24,$G344:$BB344))+SUMIF($G$6:$BB$6,BG$6&amp;" "&amp;'Input-Func_Class'!$F$22,$G344:$BB344))&lt;Check_Limit,0,1),1)</f>
        <v>0</v>
      </c>
      <c r="BH344">
        <f ca="1">IFERROR(IF(SUMIF($G$6:$BB$6,BH$6&amp;" Total",$G344:$BB344)-(SUMIF($G$6:$BB$6,BH$6&amp;" "&amp;'Input-Func_Class'!$D$22,$G344:$BB344)+IFERROR(SUMIF($G$6:$BB$6,BH$6&amp;" "&amp;'Input-Func_Class'!$E$22,$G344:$BB344),SUMIF($G$6:$BB$6,BH$6&amp;" "&amp;'Input-Func_Class'!$B$24,$G344:$BB344))+SUMIF($G$6:$BB$6,BH$6&amp;" "&amp;'Input-Func_Class'!$F$22,$G344:$BB344))&lt;Check_Limit,0,1),1)</f>
        <v>0</v>
      </c>
      <c r="BI344">
        <f>IFERROR(IF(SUMIF($G$6:$BB$6,BI$6&amp;" Total",$G344:$BB344)-(SUMIF($G$6:$BB$6,BI$6&amp;" "&amp;'Input-Func_Class'!$D$22,$G344:$BB344)+IFERROR(SUMIF($G$6:$BB$6,BI$6&amp;" "&amp;'Input-Func_Class'!$E$22,$G344:$BB344),SUMIF($G$6:$BB$6,BI$6&amp;" "&amp;'Input-Func_Class'!$B$24,$G344:$BB344))+SUMIF($G$6:$BB$6,BI$6&amp;" "&amp;'Input-Func_Class'!$F$22,$G344:$BB344))&lt;Check_Limit,0,1),1)</f>
        <v>0</v>
      </c>
      <c r="BJ344">
        <f>IFERROR(IF(SUMIF($G$6:$BB$6,BJ$6&amp;" Total",$G344:$BB344)-(SUMIF($G$6:$BB$6,BJ$6&amp;" "&amp;'Input-Func_Class'!$D$22,$G344:$BB344)+IFERROR(SUMIF($G$6:$BB$6,BJ$6&amp;" "&amp;'Input-Func_Class'!$E$22,$G344:$BB344),SUMIF($G$6:$BB$6,BJ$6&amp;" "&amp;'Input-Func_Class'!$B$24,$G344:$BB344))+SUMIF($G$6:$BB$6,BJ$6&amp;" "&amp;'Input-Func_Class'!$F$22,$G344:$BB344))&lt;Check_Limit,0,1),1)</f>
        <v>0</v>
      </c>
      <c r="BK344">
        <f>IFERROR(IF(SUMIF($G$6:$BB$6,BK$6&amp;" Total",$G344:$BB344)-(SUMIF($G$6:$BB$6,BK$6&amp;" "&amp;'Input-Func_Class'!$D$22,$G344:$BB344)+IFERROR(SUMIF($G$6:$BB$6,BK$6&amp;" "&amp;'Input-Func_Class'!$E$22,$G344:$BB344),SUMIF($G$6:$BB$6,BK$6&amp;" "&amp;'Input-Func_Class'!$B$24,$G344:$BB344))+SUMIF($G$6:$BB$6,BK$6&amp;" "&amp;'Input-Func_Class'!$F$22,$G344:$BB344))&lt;Check_Limit,0,1),1)</f>
        <v>0</v>
      </c>
      <c r="BL344">
        <f>IFERROR(IF(SUMIF($G$6:$BB$6,BL$6&amp;" Total",$G344:$BB344)-(SUMIF($G$6:$BB$6,BL$6&amp;" "&amp;'Input-Func_Class'!$D$22,$G344:$BB344)+IFERROR(SUMIF($G$6:$BB$6,BL$6&amp;" "&amp;'Input-Func_Class'!$E$22,$G344:$BB344),SUMIF($G$6:$BB$6,BL$6&amp;" "&amp;'Input-Func_Class'!$B$24,$G344:$BB344))+SUMIF($G$6:$BB$6,BL$6&amp;" "&amp;'Input-Func_Class'!$F$22,$G344:$BB344))&lt;Check_Limit,0,1),1)</f>
        <v>0</v>
      </c>
      <c r="BM344">
        <f>IFERROR(IF(SUMIF($G$6:$BB$6,BM$6&amp;" Total",$G344:$BB344)-(SUMIF($G$6:$BB$6,BM$6&amp;" "&amp;'Input-Func_Class'!$D$22,$G344:$BB344)+IFERROR(SUMIF($G$6:$BB$6,BM$6&amp;" "&amp;'Input-Func_Class'!$E$22,$G344:$BB344),SUMIF($G$6:$BB$6,BM$6&amp;" "&amp;'Input-Func_Class'!$B$24,$G344:$BB344))+SUMIF($G$6:$BB$6,BM$6&amp;" "&amp;'Input-Func_Class'!$F$22,$G344:$BB344))&lt;Check_Limit,0,1),1)</f>
        <v>0</v>
      </c>
      <c r="BN344">
        <f>IFERROR(IF(SUMIF($G$6:$BB$6,BN$6&amp;" Total",$G344:$BB344)-(SUMIF($G$6:$BB$6,BN$6&amp;" "&amp;'Input-Func_Class'!$D$22,$G344:$BB344)+IFERROR(SUMIF($G$6:$BB$6,BN$6&amp;" "&amp;'Input-Func_Class'!$E$22,$G344:$BB344),SUMIF($G$6:$BB$6,BN$6&amp;" "&amp;'Input-Func_Class'!$B$24,$G344:$BB344))+SUMIF($G$6:$BB$6,BN$6&amp;" "&amp;'Input-Func_Class'!$F$22,$G344:$BB344))&lt;Check_Limit,0,1),1)</f>
        <v>0</v>
      </c>
      <c r="BO344">
        <f>IFERROR(IF(SUMIF($G$6:$BB$6,BO$6&amp;" Total",$G344:$BB344)-(SUMIF($G$6:$BB$6,BO$6&amp;" "&amp;'Input-Func_Class'!$D$22,$G344:$BB344)+IFERROR(SUMIF($G$6:$BB$6,BO$6&amp;" "&amp;'Input-Func_Class'!$E$22,$G344:$BB344),SUMIF($G$6:$BB$6,BO$6&amp;" "&amp;'Input-Func_Class'!$B$24,$G344:$BB344))+SUMIF($G$6:$BB$6,BO$6&amp;" "&amp;'Input-Func_Class'!$F$22,$G344:$BB344))&lt;Check_Limit,0,1),1)</f>
        <v>0</v>
      </c>
    </row>
    <row r="345" spans="1:67" outlineLevel="1">
      <c r="A345" s="31">
        <f>IF(ISBLANK('Input-Accounts'!A345),"",'Input-Accounts'!A345)</f>
        <v>305</v>
      </c>
      <c r="B345" t="str">
        <f>IF(ISBLANK('Input-Accounts'!B345),"",'Input-Accounts'!B345)</f>
        <v>INT_OM_Exc_A&amp;G,Gas,Uncoll</v>
      </c>
      <c r="C345" s="31" t="str">
        <f>IF(ISBLANK('Input-Accounts'!C345),"",'Input-Accounts'!C345)</f>
        <v/>
      </c>
      <c r="D345" s="47">
        <f>SUM(D$184,D$195,D$201:D$203,D$205,D$213,D$220)</f>
        <v>22301729.168473348</v>
      </c>
      <c r="E345" s="10">
        <f t="shared" ca="1" si="81"/>
        <v>0</v>
      </c>
      <c r="G345" s="47">
        <f t="shared" ref="G345:Z345" ca="1" si="95">SUM(G$184,G$195,G$201:G$203,G$205,G$213,G$220)</f>
        <v>9988925.1649961323</v>
      </c>
      <c r="H345" s="47">
        <f t="shared" ca="1" si="95"/>
        <v>7200615.1518372335</v>
      </c>
      <c r="I345" s="47">
        <f t="shared" ca="1" si="95"/>
        <v>0</v>
      </c>
      <c r="J345" s="47">
        <f t="shared" ca="1" si="95"/>
        <v>2788310.0131588979</v>
      </c>
      <c r="K345" s="47">
        <f t="shared" ca="1" si="95"/>
        <v>9088926.8193401005</v>
      </c>
      <c r="L345" s="47">
        <f t="shared" ca="1" si="95"/>
        <v>0</v>
      </c>
      <c r="M345" s="47">
        <f t="shared" ca="1" si="95"/>
        <v>0</v>
      </c>
      <c r="N345" s="47">
        <f t="shared" ca="1" si="95"/>
        <v>9088926.8193401005</v>
      </c>
      <c r="O345" s="47">
        <f t="shared" ca="1" si="95"/>
        <v>3223877.1841371185</v>
      </c>
      <c r="P345" s="47">
        <f t="shared" ca="1" si="95"/>
        <v>0</v>
      </c>
      <c r="Q345" s="47">
        <f t="shared" ca="1" si="95"/>
        <v>0</v>
      </c>
      <c r="R345" s="47">
        <f t="shared" ca="1" si="95"/>
        <v>3223877.1841371185</v>
      </c>
      <c r="S345" s="47">
        <f t="shared" ca="1" si="95"/>
        <v>0</v>
      </c>
      <c r="T345" s="47">
        <f t="shared" ca="1" si="95"/>
        <v>0</v>
      </c>
      <c r="U345" s="47">
        <f t="shared" ca="1" si="95"/>
        <v>0</v>
      </c>
      <c r="V345" s="47">
        <f t="shared" ca="1" si="95"/>
        <v>0</v>
      </c>
      <c r="W345" s="47">
        <f t="shared" ca="1" si="95"/>
        <v>0</v>
      </c>
      <c r="X345" s="47">
        <f t="shared" ca="1" si="95"/>
        <v>0</v>
      </c>
      <c r="Y345" s="47">
        <f t="shared" ca="1" si="95"/>
        <v>0</v>
      </c>
      <c r="Z345" s="47">
        <f t="shared" ca="1" si="95"/>
        <v>0</v>
      </c>
      <c r="AA345" s="127"/>
      <c r="AB345" s="127"/>
      <c r="AC345" s="127"/>
      <c r="AD345" s="127"/>
      <c r="AE345" s="127"/>
      <c r="AF345" s="127"/>
      <c r="AG345" s="127"/>
      <c r="AH345" s="127"/>
      <c r="AI345" s="127"/>
      <c r="AJ345" s="127"/>
      <c r="AK345" s="127"/>
      <c r="AL345" s="127"/>
      <c r="AM345" s="127"/>
      <c r="AN345" s="127"/>
      <c r="AO345" s="127"/>
      <c r="AP345" s="127"/>
      <c r="AQ345" s="127"/>
      <c r="AR345" s="127"/>
      <c r="AS345" s="127"/>
      <c r="AT345" s="127"/>
      <c r="AU345" s="127"/>
      <c r="AV345" s="127"/>
      <c r="AW345" s="127"/>
      <c r="AX345" s="127"/>
      <c r="AY345" s="127"/>
      <c r="AZ345" s="127"/>
      <c r="BA345" s="127"/>
      <c r="BB345" s="127"/>
      <c r="BD345">
        <f ca="1">IFERROR(IF(SUMIF($G$6:$BB$6,BD$6&amp;" Total",$G345:$BB345)-(SUMIF($G$6:$BB$6,BD$6&amp;" "&amp;'Input-Func_Class'!$D$22,$G345:$BB345)+IFERROR(SUMIF($G$6:$BB$6,BD$6&amp;" "&amp;'Input-Func_Class'!$E$22,$G345:$BB345),SUMIF($G$6:$BB$6,BD$6&amp;" "&amp;'Input-Func_Class'!$B$24,$G345:$BB345))+SUMIF($G$6:$BB$6,BD$6&amp;" "&amp;'Input-Func_Class'!$F$22,$G345:$BB345))&lt;Check_Limit,0,1),1)</f>
        <v>0</v>
      </c>
      <c r="BE345">
        <f ca="1">IFERROR(IF(SUMIF($G$6:$BB$6,BE$6&amp;" Total",$G345:$BB345)-(SUMIF($G$6:$BB$6,BE$6&amp;" "&amp;'Input-Func_Class'!$D$22,$G345:$BB345)+IFERROR(SUMIF($G$6:$BB$6,BE$6&amp;" "&amp;'Input-Func_Class'!$E$22,$G345:$BB345),SUMIF($G$6:$BB$6,BE$6&amp;" "&amp;'Input-Func_Class'!$B$24,$G345:$BB345))+SUMIF($G$6:$BB$6,BE$6&amp;" "&amp;'Input-Func_Class'!$F$22,$G345:$BB345))&lt;Check_Limit,0,1),1)</f>
        <v>0</v>
      </c>
      <c r="BF345">
        <f ca="1">IFERROR(IF(SUMIF($G$6:$BB$6,BF$6&amp;" Total",$G345:$BB345)-(SUMIF($G$6:$BB$6,BF$6&amp;" "&amp;'Input-Func_Class'!$D$22,$G345:$BB345)+IFERROR(SUMIF($G$6:$BB$6,BF$6&amp;" "&amp;'Input-Func_Class'!$E$22,$G345:$BB345),SUMIF($G$6:$BB$6,BF$6&amp;" "&amp;'Input-Func_Class'!$B$24,$G345:$BB345))+SUMIF($G$6:$BB$6,BF$6&amp;" "&amp;'Input-Func_Class'!$F$22,$G345:$BB345))&lt;Check_Limit,0,1),1)</f>
        <v>0</v>
      </c>
      <c r="BG345">
        <f ca="1">IFERROR(IF(SUMIF($G$6:$BB$6,BG$6&amp;" Total",$G345:$BB345)-(SUMIF($G$6:$BB$6,BG$6&amp;" "&amp;'Input-Func_Class'!$D$22,$G345:$BB345)+IFERROR(SUMIF($G$6:$BB$6,BG$6&amp;" "&amp;'Input-Func_Class'!$E$22,$G345:$BB345),SUMIF($G$6:$BB$6,BG$6&amp;" "&amp;'Input-Func_Class'!$B$24,$G345:$BB345))+SUMIF($G$6:$BB$6,BG$6&amp;" "&amp;'Input-Func_Class'!$F$22,$G345:$BB345))&lt;Check_Limit,0,1),1)</f>
        <v>0</v>
      </c>
      <c r="BH345">
        <f ca="1">IFERROR(IF(SUMIF($G$6:$BB$6,BH$6&amp;" Total",$G345:$BB345)-(SUMIF($G$6:$BB$6,BH$6&amp;" "&amp;'Input-Func_Class'!$D$22,$G345:$BB345)+IFERROR(SUMIF($G$6:$BB$6,BH$6&amp;" "&amp;'Input-Func_Class'!$E$22,$G345:$BB345),SUMIF($G$6:$BB$6,BH$6&amp;" "&amp;'Input-Func_Class'!$B$24,$G345:$BB345))+SUMIF($G$6:$BB$6,BH$6&amp;" "&amp;'Input-Func_Class'!$F$22,$G345:$BB345))&lt;Check_Limit,0,1),1)</f>
        <v>0</v>
      </c>
      <c r="BI345">
        <f>IFERROR(IF(SUMIF($G$6:$BB$6,BI$6&amp;" Total",$G345:$BB345)-(SUMIF($G$6:$BB$6,BI$6&amp;" "&amp;'Input-Func_Class'!$D$22,$G345:$BB345)+IFERROR(SUMIF($G$6:$BB$6,BI$6&amp;" "&amp;'Input-Func_Class'!$E$22,$G345:$BB345),SUMIF($G$6:$BB$6,BI$6&amp;" "&amp;'Input-Func_Class'!$B$24,$G345:$BB345))+SUMIF($G$6:$BB$6,BI$6&amp;" "&amp;'Input-Func_Class'!$F$22,$G345:$BB345))&lt;Check_Limit,0,1),1)</f>
        <v>0</v>
      </c>
      <c r="BJ345">
        <f>IFERROR(IF(SUMIF($G$6:$BB$6,BJ$6&amp;" Total",$G345:$BB345)-(SUMIF($G$6:$BB$6,BJ$6&amp;" "&amp;'Input-Func_Class'!$D$22,$G345:$BB345)+IFERROR(SUMIF($G$6:$BB$6,BJ$6&amp;" "&amp;'Input-Func_Class'!$E$22,$G345:$BB345),SUMIF($G$6:$BB$6,BJ$6&amp;" "&amp;'Input-Func_Class'!$B$24,$G345:$BB345))+SUMIF($G$6:$BB$6,BJ$6&amp;" "&amp;'Input-Func_Class'!$F$22,$G345:$BB345))&lt;Check_Limit,0,1),1)</f>
        <v>0</v>
      </c>
      <c r="BK345">
        <f>IFERROR(IF(SUMIF($G$6:$BB$6,BK$6&amp;" Total",$G345:$BB345)-(SUMIF($G$6:$BB$6,BK$6&amp;" "&amp;'Input-Func_Class'!$D$22,$G345:$BB345)+IFERROR(SUMIF($G$6:$BB$6,BK$6&amp;" "&amp;'Input-Func_Class'!$E$22,$G345:$BB345),SUMIF($G$6:$BB$6,BK$6&amp;" "&amp;'Input-Func_Class'!$B$24,$G345:$BB345))+SUMIF($G$6:$BB$6,BK$6&amp;" "&amp;'Input-Func_Class'!$F$22,$G345:$BB345))&lt;Check_Limit,0,1),1)</f>
        <v>0</v>
      </c>
      <c r="BL345">
        <f>IFERROR(IF(SUMIF($G$6:$BB$6,BL$6&amp;" Total",$G345:$BB345)-(SUMIF($G$6:$BB$6,BL$6&amp;" "&amp;'Input-Func_Class'!$D$22,$G345:$BB345)+IFERROR(SUMIF($G$6:$BB$6,BL$6&amp;" "&amp;'Input-Func_Class'!$E$22,$G345:$BB345),SUMIF($G$6:$BB$6,BL$6&amp;" "&amp;'Input-Func_Class'!$B$24,$G345:$BB345))+SUMIF($G$6:$BB$6,BL$6&amp;" "&amp;'Input-Func_Class'!$F$22,$G345:$BB345))&lt;Check_Limit,0,1),1)</f>
        <v>0</v>
      </c>
      <c r="BM345">
        <f>IFERROR(IF(SUMIF($G$6:$BB$6,BM$6&amp;" Total",$G345:$BB345)-(SUMIF($G$6:$BB$6,BM$6&amp;" "&amp;'Input-Func_Class'!$D$22,$G345:$BB345)+IFERROR(SUMIF($G$6:$BB$6,BM$6&amp;" "&amp;'Input-Func_Class'!$E$22,$G345:$BB345),SUMIF($G$6:$BB$6,BM$6&amp;" "&amp;'Input-Func_Class'!$B$24,$G345:$BB345))+SUMIF($G$6:$BB$6,BM$6&amp;" "&amp;'Input-Func_Class'!$F$22,$G345:$BB345))&lt;Check_Limit,0,1),1)</f>
        <v>0</v>
      </c>
      <c r="BN345">
        <f>IFERROR(IF(SUMIF($G$6:$BB$6,BN$6&amp;" Total",$G345:$BB345)-(SUMIF($G$6:$BB$6,BN$6&amp;" "&amp;'Input-Func_Class'!$D$22,$G345:$BB345)+IFERROR(SUMIF($G$6:$BB$6,BN$6&amp;" "&amp;'Input-Func_Class'!$E$22,$G345:$BB345),SUMIF($G$6:$BB$6,BN$6&amp;" "&amp;'Input-Func_Class'!$B$24,$G345:$BB345))+SUMIF($G$6:$BB$6,BN$6&amp;" "&amp;'Input-Func_Class'!$F$22,$G345:$BB345))&lt;Check_Limit,0,1),1)</f>
        <v>0</v>
      </c>
      <c r="BO345">
        <f>IFERROR(IF(SUMIF($G$6:$BB$6,BO$6&amp;" Total",$G345:$BB345)-(SUMIF($G$6:$BB$6,BO$6&amp;" "&amp;'Input-Func_Class'!$D$22,$G345:$BB345)+IFERROR(SUMIF($G$6:$BB$6,BO$6&amp;" "&amp;'Input-Func_Class'!$E$22,$G345:$BB345),SUMIF($G$6:$BB$6,BO$6&amp;" "&amp;'Input-Func_Class'!$B$24,$G345:$BB345))+SUMIF($G$6:$BB$6,BO$6&amp;" "&amp;'Input-Func_Class'!$F$22,$G345:$BB345))&lt;Check_Limit,0,1),1)</f>
        <v>0</v>
      </c>
    </row>
    <row r="346" spans="1:67" outlineLevel="1">
      <c r="A346" s="31">
        <f>IF(ISBLANK('Input-Accounts'!A346),"",'Input-Accounts'!A346)</f>
        <v>306</v>
      </c>
      <c r="B346" t="str">
        <f>IF(ISBLANK('Input-Accounts'!B346),"",'Input-Accounts'!B346)</f>
        <v>INT_TOTAL PLANT</v>
      </c>
      <c r="C346" s="31" t="str">
        <f>IF(ISBLANK('Input-Accounts'!C346),"",'Input-Accounts'!C346)</f>
        <v/>
      </c>
      <c r="D346" s="47">
        <f>D$73</f>
        <v>775008140.86461914</v>
      </c>
      <c r="E346" s="10">
        <f t="shared" ca="1" si="81"/>
        <v>0</v>
      </c>
      <c r="F346" s="15"/>
      <c r="G346" s="47">
        <f t="shared" ref="G346:Z346" ca="1" si="96">G$73</f>
        <v>493651445.42147744</v>
      </c>
      <c r="H346" s="47">
        <f t="shared" ca="1" si="96"/>
        <v>366276447.67980015</v>
      </c>
      <c r="I346" s="47">
        <f t="shared" ca="1" si="96"/>
        <v>0</v>
      </c>
      <c r="J346" s="47">
        <f t="shared" ca="1" si="96"/>
        <v>127374997.7416774</v>
      </c>
      <c r="K346" s="47">
        <f t="shared" ca="1" si="96"/>
        <v>281356695.4431414</v>
      </c>
      <c r="L346" s="47">
        <f t="shared" ca="1" si="96"/>
        <v>0</v>
      </c>
      <c r="M346" s="47">
        <f t="shared" ca="1" si="96"/>
        <v>0</v>
      </c>
      <c r="N346" s="47">
        <f t="shared" ca="1" si="96"/>
        <v>281356695.4431414</v>
      </c>
      <c r="O346" s="47">
        <f t="shared" ca="1" si="96"/>
        <v>0</v>
      </c>
      <c r="P346" s="47">
        <f t="shared" ca="1" si="96"/>
        <v>0</v>
      </c>
      <c r="Q346" s="47">
        <f t="shared" ca="1" si="96"/>
        <v>0</v>
      </c>
      <c r="R346" s="47">
        <f t="shared" ca="1" si="96"/>
        <v>0</v>
      </c>
      <c r="S346" s="47">
        <f t="shared" ca="1" si="96"/>
        <v>0</v>
      </c>
      <c r="T346" s="47">
        <f t="shared" ca="1" si="96"/>
        <v>0</v>
      </c>
      <c r="U346" s="47">
        <f t="shared" ca="1" si="96"/>
        <v>0</v>
      </c>
      <c r="V346" s="47">
        <f t="shared" ca="1" si="96"/>
        <v>0</v>
      </c>
      <c r="W346" s="47">
        <f t="shared" ca="1" si="96"/>
        <v>0</v>
      </c>
      <c r="X346" s="47">
        <f t="shared" ca="1" si="96"/>
        <v>0</v>
      </c>
      <c r="Y346" s="47">
        <f t="shared" ca="1" si="96"/>
        <v>0</v>
      </c>
      <c r="Z346" s="47">
        <f t="shared" ca="1" si="96"/>
        <v>0</v>
      </c>
      <c r="AA346" s="127"/>
      <c r="AB346" s="127"/>
      <c r="AC346" s="127"/>
      <c r="AD346" s="127"/>
      <c r="AE346" s="127"/>
      <c r="AF346" s="127"/>
      <c r="AG346" s="127"/>
      <c r="AH346" s="127"/>
      <c r="AI346" s="127"/>
      <c r="AJ346" s="127"/>
      <c r="AK346" s="127"/>
      <c r="AL346" s="127"/>
      <c r="AM346" s="127"/>
      <c r="AN346" s="127"/>
      <c r="AO346" s="127"/>
      <c r="AP346" s="127"/>
      <c r="AQ346" s="127"/>
      <c r="AR346" s="127"/>
      <c r="AS346" s="127"/>
      <c r="AT346" s="127"/>
      <c r="AU346" s="127"/>
      <c r="AV346" s="127"/>
      <c r="AW346" s="127"/>
      <c r="AX346" s="127"/>
      <c r="AY346" s="127"/>
      <c r="AZ346" s="127"/>
      <c r="BA346" s="127"/>
      <c r="BB346" s="127"/>
      <c r="BD346" t="s">
        <v>298</v>
      </c>
      <c r="BE346" t="s">
        <v>298</v>
      </c>
      <c r="BF346" t="s">
        <v>298</v>
      </c>
      <c r="BG346" t="s">
        <v>298</v>
      </c>
      <c r="BH346" t="s">
        <v>298</v>
      </c>
      <c r="BI346" t="s">
        <v>298</v>
      </c>
      <c r="BJ346" t="s">
        <v>298</v>
      </c>
      <c r="BK346" t="s">
        <v>298</v>
      </c>
      <c r="BL346" t="s">
        <v>298</v>
      </c>
      <c r="BM346" t="s">
        <v>298</v>
      </c>
      <c r="BN346" t="s">
        <v>298</v>
      </c>
      <c r="BO346" t="s">
        <v>298</v>
      </c>
    </row>
    <row r="347" spans="1:67" outlineLevel="1">
      <c r="A347" s="31">
        <f>IF(ISBLANK('Input-Accounts'!A347),"",'Input-Accounts'!A347)</f>
        <v>307</v>
      </c>
      <c r="B347" t="str">
        <f>IF(ISBLANK('Input-Accounts'!B347),"",'Input-Accounts'!B347)</f>
        <v>INT_RATEBASE</v>
      </c>
      <c r="C347" s="31" t="str">
        <f>IF(ISBLANK('Input-Accounts'!C347),"",'Input-Accounts'!C347)</f>
        <v/>
      </c>
      <c r="D347" s="47">
        <f>D$156</f>
        <v>518827311.76319569</v>
      </c>
      <c r="E347" s="10"/>
      <c r="G347" s="47">
        <f t="shared" ref="G347:Z347" ca="1" si="97">G$156</f>
        <v>370254175.18871021</v>
      </c>
      <c r="H347" s="47">
        <f t="shared" ca="1" si="97"/>
        <v>284369732.30614889</v>
      </c>
      <c r="I347" s="47">
        <f t="shared" ca="1" si="97"/>
        <v>0</v>
      </c>
      <c r="J347" s="47">
        <f t="shared" ca="1" si="97"/>
        <v>85884442.88256149</v>
      </c>
      <c r="K347" s="47">
        <f t="shared" ca="1" si="97"/>
        <v>148573136.57448521</v>
      </c>
      <c r="L347" s="47">
        <f t="shared" ca="1" si="97"/>
        <v>0</v>
      </c>
      <c r="M347" s="47">
        <f t="shared" ca="1" si="97"/>
        <v>0</v>
      </c>
      <c r="N347" s="47">
        <f t="shared" ca="1" si="97"/>
        <v>148573136.57448521</v>
      </c>
      <c r="O347" s="47">
        <f t="shared" ca="1" si="97"/>
        <v>0</v>
      </c>
      <c r="P347" s="47">
        <f t="shared" ca="1" si="97"/>
        <v>0</v>
      </c>
      <c r="Q347" s="47">
        <f t="shared" ca="1" si="97"/>
        <v>0</v>
      </c>
      <c r="R347" s="47">
        <f t="shared" ca="1" si="97"/>
        <v>0</v>
      </c>
      <c r="S347" s="47">
        <f t="shared" ca="1" si="97"/>
        <v>0</v>
      </c>
      <c r="T347" s="47">
        <f t="shared" ca="1" si="97"/>
        <v>0</v>
      </c>
      <c r="U347" s="47">
        <f t="shared" ca="1" si="97"/>
        <v>0</v>
      </c>
      <c r="V347" s="47">
        <f t="shared" ca="1" si="97"/>
        <v>0</v>
      </c>
      <c r="W347" s="47">
        <f t="shared" ca="1" si="97"/>
        <v>0</v>
      </c>
      <c r="X347" s="47">
        <f t="shared" ca="1" si="97"/>
        <v>0</v>
      </c>
      <c r="Y347" s="47">
        <f t="shared" ca="1" si="97"/>
        <v>0</v>
      </c>
      <c r="Z347" s="47">
        <f t="shared" ca="1" si="97"/>
        <v>0</v>
      </c>
    </row>
    <row r="348" spans="1:67" outlineLevel="1">
      <c r="A348" s="31">
        <f>IF(ISBLANK('Input-Accounts'!A348),"",'Input-Accounts'!A348)</f>
        <v>308</v>
      </c>
      <c r="B348" t="str">
        <f>IF(ISBLANK('Input-Accounts'!B348),"",'Input-Accounts'!B348)</f>
        <v>INT_REVENUE REQUIREMENT</v>
      </c>
      <c r="C348" s="31" t="str">
        <f>IF(ISBLANK('Input-Accounts'!C348),"",'Input-Accounts'!C348)</f>
        <v/>
      </c>
      <c r="D348" s="47">
        <f>D333</f>
        <v>174130697.30807328</v>
      </c>
      <c r="E348" s="10"/>
      <c r="G348" s="47">
        <f t="shared" ref="G348:Z348" ca="1" si="98">G333</f>
        <v>75961177.098661527</v>
      </c>
      <c r="H348" s="47">
        <f t="shared" ca="1" si="98"/>
        <v>56313696.290286057</v>
      </c>
      <c r="I348" s="47">
        <f t="shared" ca="1" si="98"/>
        <v>659720.15654874092</v>
      </c>
      <c r="J348" s="47">
        <f t="shared" ca="1" si="98"/>
        <v>18987760.651826777</v>
      </c>
      <c r="K348" s="47">
        <f t="shared" ca="1" si="98"/>
        <v>53876607.564217962</v>
      </c>
      <c r="L348" s="47">
        <f t="shared" ca="1" si="98"/>
        <v>0</v>
      </c>
      <c r="M348" s="47">
        <f t="shared" ca="1" si="98"/>
        <v>0</v>
      </c>
      <c r="N348" s="47">
        <f t="shared" ca="1" si="98"/>
        <v>53876607.564217962</v>
      </c>
      <c r="O348" s="47">
        <f t="shared" ca="1" si="98"/>
        <v>8879890.9851938281</v>
      </c>
      <c r="P348" s="47">
        <f t="shared" ca="1" si="98"/>
        <v>0</v>
      </c>
      <c r="Q348" s="47">
        <f t="shared" ca="1" si="98"/>
        <v>0</v>
      </c>
      <c r="R348" s="47">
        <f t="shared" ca="1" si="98"/>
        <v>8879890.9851938281</v>
      </c>
      <c r="S348" s="47">
        <f t="shared" ca="1" si="98"/>
        <v>35413021.660000004</v>
      </c>
      <c r="T348" s="47">
        <f t="shared" ca="1" si="98"/>
        <v>0</v>
      </c>
      <c r="U348" s="47">
        <f t="shared" ca="1" si="98"/>
        <v>35413021.660000004</v>
      </c>
      <c r="V348" s="47">
        <f t="shared" ca="1" si="98"/>
        <v>0</v>
      </c>
      <c r="W348" s="47">
        <f t="shared" ca="1" si="98"/>
        <v>0</v>
      </c>
      <c r="X348" s="47">
        <f t="shared" ca="1" si="98"/>
        <v>0</v>
      </c>
      <c r="Y348" s="47">
        <f t="shared" ca="1" si="98"/>
        <v>0</v>
      </c>
      <c r="Z348" s="47">
        <f t="shared" ca="1" si="98"/>
        <v>0</v>
      </c>
    </row>
    <row r="349" spans="1:67" outlineLevel="1">
      <c r="A349" s="31" t="str">
        <f>IF(ISBLANK('Input-Accounts'!A349),"",'Input-Accounts'!A349)</f>
        <v/>
      </c>
      <c r="B349" t="str">
        <f>IF(ISBLANK('Input-Accounts'!B349),"",'Input-Accounts'!B349)</f>
        <v/>
      </c>
      <c r="C349" s="31" t="str">
        <f>IF(ISBLANK('Input-Accounts'!C349),"",'Input-Accounts'!C349)</f>
        <v/>
      </c>
      <c r="D349" s="47"/>
      <c r="E349" s="10"/>
      <c r="G349" s="47"/>
      <c r="H349" s="47"/>
      <c r="I349" s="47"/>
      <c r="J349" s="47"/>
      <c r="K349" s="47"/>
      <c r="L349" s="47"/>
      <c r="M349" s="47"/>
      <c r="N349" s="47"/>
      <c r="O349" s="47"/>
      <c r="P349" s="47"/>
      <c r="Q349" s="47"/>
      <c r="R349" s="47"/>
      <c r="S349" s="47"/>
      <c r="T349" s="47"/>
      <c r="U349" s="47"/>
      <c r="V349" s="47"/>
      <c r="W349" s="47"/>
      <c r="X349" s="47"/>
      <c r="Y349" s="47"/>
      <c r="Z349" s="47"/>
    </row>
    <row r="350" spans="1:67" outlineLevel="1">
      <c r="A350" s="31" t="str">
        <f>IF(ISBLANK('Input-Accounts'!A350),"",'Input-Accounts'!A350)</f>
        <v/>
      </c>
      <c r="B350" t="str">
        <f>IF(ISBLANK('Input-Accounts'!B350),"",'Input-Accounts'!B350)</f>
        <v/>
      </c>
      <c r="C350" s="31" t="str">
        <f>IF(ISBLANK('Input-Accounts'!C350),"",'Input-Accounts'!C350)</f>
        <v/>
      </c>
      <c r="D350" s="47"/>
      <c r="E350" s="10"/>
      <c r="G350" s="47"/>
      <c r="H350" s="47"/>
      <c r="I350" s="47"/>
      <c r="J350" s="47"/>
      <c r="K350" s="47"/>
      <c r="L350" s="47"/>
      <c r="M350" s="47"/>
      <c r="N350" s="47"/>
      <c r="O350" s="47"/>
      <c r="P350" s="47"/>
      <c r="Q350" s="47"/>
      <c r="R350" s="47"/>
      <c r="S350" s="47"/>
      <c r="T350" s="47"/>
      <c r="U350" s="47"/>
      <c r="V350" s="47"/>
      <c r="W350" s="47"/>
      <c r="X350" s="47"/>
      <c r="Y350" s="47"/>
      <c r="Z350" s="47"/>
    </row>
    <row r="351" spans="1:67" outlineLevel="1">
      <c r="A351" s="31" t="str">
        <f>IF(ISBLANK('Input-Accounts'!A351),"",'Input-Accounts'!A351)</f>
        <v/>
      </c>
      <c r="B351" t="str">
        <f>IF(ISBLANK('Input-Accounts'!B351),"",'Input-Accounts'!B351)</f>
        <v/>
      </c>
      <c r="C351" s="31" t="str">
        <f>IF(ISBLANK('Input-Accounts'!C351),"",'Input-Accounts'!C351)</f>
        <v/>
      </c>
      <c r="D351" s="47"/>
      <c r="E351" s="10"/>
      <c r="G351" s="47"/>
      <c r="H351" s="47"/>
      <c r="I351" s="47"/>
      <c r="J351" s="47"/>
      <c r="K351" s="47"/>
      <c r="L351" s="47"/>
      <c r="M351" s="47"/>
      <c r="N351" s="47"/>
      <c r="O351" s="47"/>
      <c r="P351" s="47"/>
      <c r="Q351" s="47"/>
      <c r="R351" s="47"/>
      <c r="S351" s="47"/>
      <c r="T351" s="47"/>
      <c r="U351" s="47"/>
      <c r="V351" s="47"/>
      <c r="W351" s="47"/>
      <c r="X351" s="47"/>
      <c r="Y351" s="47"/>
      <c r="Z351" s="47"/>
    </row>
    <row r="352" spans="1:67" outlineLevel="1">
      <c r="A352" s="31" t="str">
        <f>IF(ISBLANK('Input-Accounts'!A352),"",'Input-Accounts'!A352)</f>
        <v/>
      </c>
      <c r="B352" t="str">
        <f>IF(ISBLANK('Input-Accounts'!B352),"",'Input-Accounts'!B352)</f>
        <v/>
      </c>
      <c r="C352" s="31" t="str">
        <f>IF(ISBLANK('Input-Accounts'!C352),"",'Input-Accounts'!C352)</f>
        <v/>
      </c>
      <c r="D352" s="47"/>
      <c r="E352" s="10"/>
      <c r="G352" s="47"/>
      <c r="H352" s="47"/>
      <c r="I352" s="47"/>
      <c r="J352" s="47"/>
      <c r="K352" s="47"/>
      <c r="L352" s="47"/>
      <c r="M352" s="47"/>
      <c r="N352" s="47"/>
      <c r="O352" s="47"/>
      <c r="P352" s="47"/>
      <c r="Q352" s="47"/>
      <c r="R352" s="47"/>
      <c r="S352" s="47"/>
      <c r="T352" s="47"/>
      <c r="U352" s="47"/>
      <c r="V352" s="47"/>
      <c r="W352" s="47"/>
      <c r="X352" s="47"/>
      <c r="Y352" s="47"/>
      <c r="Z352" s="47"/>
    </row>
    <row r="353" spans="1:26" outlineLevel="1">
      <c r="A353" s="31" t="str">
        <f>IF(ISBLANK('Input-Accounts'!A353),"",'Input-Accounts'!A353)</f>
        <v/>
      </c>
      <c r="B353" t="str">
        <f>IF(ISBLANK('Input-Accounts'!B353),"",'Input-Accounts'!B353)</f>
        <v/>
      </c>
      <c r="C353" s="31" t="str">
        <f>IF(ISBLANK('Input-Accounts'!C353),"",'Input-Accounts'!C353)</f>
        <v/>
      </c>
      <c r="D353" s="47"/>
      <c r="E353" s="10"/>
      <c r="G353" s="47"/>
      <c r="H353" s="47"/>
      <c r="I353" s="47"/>
      <c r="J353" s="47"/>
      <c r="K353" s="47"/>
      <c r="L353" s="47"/>
      <c r="M353" s="47"/>
      <c r="N353" s="47"/>
      <c r="O353" s="47"/>
      <c r="P353" s="47"/>
      <c r="Q353" s="47"/>
      <c r="R353" s="47"/>
      <c r="S353" s="47"/>
      <c r="T353" s="47"/>
      <c r="U353" s="47"/>
      <c r="V353" s="47"/>
      <c r="W353" s="47"/>
      <c r="X353" s="47"/>
      <c r="Y353" s="47"/>
      <c r="Z353" s="47"/>
    </row>
    <row r="354" spans="1:26" outlineLevel="1">
      <c r="A354" s="31" t="str">
        <f>IF(ISBLANK('Input-Accounts'!A354),"",'Input-Accounts'!A354)</f>
        <v/>
      </c>
      <c r="B354" t="str">
        <f>IF(ISBLANK('Input-Accounts'!B354),"",'Input-Accounts'!B354)</f>
        <v/>
      </c>
      <c r="C354" s="31" t="str">
        <f>IF(ISBLANK('Input-Accounts'!C354),"",'Input-Accounts'!C354)</f>
        <v/>
      </c>
      <c r="D354" s="47"/>
      <c r="E354" s="10"/>
      <c r="G354" s="47"/>
      <c r="H354" s="47"/>
      <c r="I354" s="47"/>
      <c r="J354" s="47"/>
      <c r="K354" s="47"/>
      <c r="L354" s="47"/>
      <c r="M354" s="47"/>
      <c r="N354" s="47"/>
      <c r="O354" s="47"/>
      <c r="P354" s="47"/>
      <c r="Q354" s="47"/>
      <c r="R354" s="47"/>
      <c r="S354" s="47"/>
      <c r="T354" s="47"/>
      <c r="U354" s="47"/>
      <c r="V354" s="47"/>
      <c r="W354" s="47"/>
      <c r="X354" s="47"/>
      <c r="Y354" s="47"/>
      <c r="Z354" s="47"/>
    </row>
    <row r="355" spans="1:26" outlineLevel="1">
      <c r="A355" s="31" t="str">
        <f>IF(ISBLANK('Input-Accounts'!A355),"",'Input-Accounts'!A355)</f>
        <v/>
      </c>
      <c r="B355" t="str">
        <f>IF(ISBLANK('Input-Accounts'!B355),"",'Input-Accounts'!B355)</f>
        <v/>
      </c>
      <c r="C355" s="31" t="str">
        <f>IF(ISBLANK('Input-Accounts'!C355),"",'Input-Accounts'!C355)</f>
        <v/>
      </c>
      <c r="D355" s="47"/>
      <c r="E355" s="10"/>
      <c r="G355" s="47"/>
      <c r="H355" s="47"/>
      <c r="I355" s="47"/>
      <c r="J355" s="47"/>
      <c r="K355" s="47"/>
      <c r="L355" s="47"/>
      <c r="M355" s="47"/>
      <c r="N355" s="47"/>
      <c r="O355" s="47"/>
      <c r="P355" s="47"/>
      <c r="Q355" s="47"/>
      <c r="R355" s="47"/>
      <c r="S355" s="47"/>
      <c r="T355" s="47"/>
      <c r="U355" s="47"/>
      <c r="V355" s="47"/>
      <c r="W355" s="47"/>
      <c r="X355" s="47"/>
      <c r="Y355" s="47"/>
      <c r="Z355" s="47"/>
    </row>
    <row r="356" spans="1:26" outlineLevel="1">
      <c r="A356" s="31" t="str">
        <f>IF(ISBLANK('Input-Accounts'!A356),"",'Input-Accounts'!A356)</f>
        <v/>
      </c>
      <c r="B356" t="str">
        <f>IF(ISBLANK('Input-Accounts'!B356),"",'Input-Accounts'!B356)</f>
        <v/>
      </c>
      <c r="C356" s="31" t="str">
        <f>IF(ISBLANK('Input-Accounts'!C356),"",'Input-Accounts'!C356)</f>
        <v/>
      </c>
      <c r="D356" s="47"/>
      <c r="E356" s="10">
        <f t="shared" si="81"/>
        <v>0</v>
      </c>
      <c r="G356" s="47"/>
      <c r="H356" s="47"/>
      <c r="I356" s="47"/>
      <c r="J356" s="47"/>
      <c r="K356" s="47"/>
      <c r="L356" s="47"/>
      <c r="M356" s="47"/>
      <c r="N356" s="47"/>
      <c r="O356" s="47"/>
      <c r="P356" s="47"/>
      <c r="Q356" s="47"/>
      <c r="R356" s="47"/>
      <c r="S356" s="47"/>
      <c r="T356" s="47"/>
      <c r="U356" s="47"/>
      <c r="V356" s="47"/>
      <c r="W356" s="47"/>
      <c r="X356" s="47"/>
      <c r="Y356" s="47"/>
      <c r="Z356" s="47"/>
    </row>
    <row r="357" spans="1:26" outlineLevel="1">
      <c r="A357" s="31" t="str">
        <f>IF(ISBLANK('Input-Accounts'!A357),"",'Input-Accounts'!A357)</f>
        <v/>
      </c>
      <c r="B357" t="str">
        <f>IF(ISBLANK('Input-Accounts'!B357),"",'Input-Accounts'!B357)</f>
        <v/>
      </c>
      <c r="C357" s="31" t="str">
        <f>IF(ISBLANK('Input-Accounts'!C357),"",'Input-Accounts'!C357)</f>
        <v/>
      </c>
      <c r="D357" s="47"/>
      <c r="E357" s="10">
        <f t="shared" si="81"/>
        <v>0</v>
      </c>
      <c r="G357" s="47"/>
      <c r="H357" s="47"/>
      <c r="I357" s="47"/>
      <c r="J357" s="47"/>
      <c r="K357" s="47"/>
      <c r="L357" s="47"/>
      <c r="M357" s="47"/>
      <c r="N357" s="47"/>
      <c r="O357" s="47"/>
      <c r="P357" s="47"/>
      <c r="Q357" s="47"/>
      <c r="R357" s="47"/>
      <c r="S357" s="47"/>
      <c r="T357" s="47"/>
      <c r="U357" s="47"/>
      <c r="V357" s="47"/>
      <c r="W357" s="47"/>
      <c r="X357" s="47"/>
      <c r="Y357" s="47"/>
      <c r="Z357" s="47"/>
    </row>
    <row r="358" spans="1:26" outlineLevel="1">
      <c r="A358" s="31" t="str">
        <f>IF(ISBLANK('Input-Accounts'!A358),"",'Input-Accounts'!A358)</f>
        <v/>
      </c>
      <c r="B358" t="str">
        <f>IF(ISBLANK('Input-Accounts'!B358),"",'Input-Accounts'!B358)</f>
        <v/>
      </c>
      <c r="C358" s="31" t="str">
        <f>IF(ISBLANK('Input-Accounts'!C358),"",'Input-Accounts'!C358)</f>
        <v/>
      </c>
      <c r="D358" s="47"/>
      <c r="E358" s="10">
        <f t="shared" si="81"/>
        <v>0</v>
      </c>
      <c r="G358" s="47"/>
      <c r="H358" s="47"/>
      <c r="I358" s="47"/>
      <c r="J358" s="47"/>
      <c r="K358" s="47"/>
      <c r="L358" s="47"/>
      <c r="M358" s="47"/>
      <c r="N358" s="47"/>
      <c r="O358" s="47"/>
      <c r="P358" s="47"/>
      <c r="Q358" s="47"/>
      <c r="R358" s="47"/>
      <c r="S358" s="47"/>
      <c r="T358" s="47"/>
      <c r="U358" s="47"/>
      <c r="V358" s="47"/>
      <c r="W358" s="47"/>
      <c r="X358" s="47"/>
      <c r="Y358" s="47"/>
      <c r="Z358" s="47"/>
    </row>
    <row r="359" spans="1:26" outlineLevel="1">
      <c r="A359" s="31" t="str">
        <f>IF(ISBLANK('Input-Accounts'!A359),"",'Input-Accounts'!A359)</f>
        <v/>
      </c>
      <c r="B359" t="str">
        <f>IF(ISBLANK('Input-Accounts'!B359),"",'Input-Accounts'!B359)</f>
        <v/>
      </c>
      <c r="C359" s="31" t="str">
        <f>IF(ISBLANK('Input-Accounts'!C359),"",'Input-Accounts'!C359)</f>
        <v/>
      </c>
      <c r="D359" s="47"/>
      <c r="E359" s="10">
        <f t="shared" si="81"/>
        <v>0</v>
      </c>
      <c r="G359" s="47"/>
      <c r="H359" s="47"/>
      <c r="I359" s="47"/>
      <c r="J359" s="47"/>
      <c r="K359" s="47"/>
      <c r="L359" s="47"/>
      <c r="M359" s="47"/>
      <c r="N359" s="47"/>
      <c r="O359" s="47"/>
      <c r="P359" s="47"/>
      <c r="Q359" s="47"/>
      <c r="R359" s="47"/>
      <c r="S359" s="47"/>
      <c r="T359" s="47"/>
      <c r="U359" s="47"/>
      <c r="V359" s="47"/>
      <c r="W359" s="47"/>
      <c r="X359" s="47"/>
      <c r="Y359" s="47"/>
      <c r="Z359" s="47"/>
    </row>
    <row r="360" spans="1:26" outlineLevel="1">
      <c r="A360" s="31" t="str">
        <f>IF(ISBLANK('Input-Accounts'!A360),"",'Input-Accounts'!A360)</f>
        <v/>
      </c>
      <c r="B360" t="str">
        <f>IF(ISBLANK('Input-Accounts'!B360),"",'Input-Accounts'!B360)</f>
        <v/>
      </c>
      <c r="C360" s="31" t="str">
        <f>IF(ISBLANK('Input-Accounts'!C360),"",'Input-Accounts'!C360)</f>
        <v/>
      </c>
      <c r="D360" s="47"/>
      <c r="E360" s="10">
        <f t="shared" si="81"/>
        <v>0</v>
      </c>
      <c r="G360" s="47"/>
      <c r="H360" s="47"/>
      <c r="I360" s="47"/>
      <c r="J360" s="47"/>
      <c r="K360" s="47"/>
      <c r="L360" s="47"/>
      <c r="M360" s="47"/>
      <c r="N360" s="47"/>
      <c r="O360" s="47"/>
      <c r="P360" s="47"/>
      <c r="Q360" s="47"/>
      <c r="R360" s="47"/>
      <c r="S360" s="47"/>
      <c r="T360" s="47"/>
      <c r="U360" s="47"/>
      <c r="V360" s="47"/>
      <c r="W360" s="47"/>
      <c r="X360" s="47"/>
      <c r="Y360" s="47"/>
      <c r="Z360" s="47"/>
    </row>
    <row r="361" spans="1:26" outlineLevel="1">
      <c r="A361" s="31" t="str">
        <f>IF(ISBLANK('Input-Accounts'!A361),"",'Input-Accounts'!A361)</f>
        <v/>
      </c>
      <c r="B361" t="str">
        <f>IF(ISBLANK('Input-Accounts'!B361),"",'Input-Accounts'!B361)</f>
        <v/>
      </c>
      <c r="C361" s="31" t="str">
        <f>IF(ISBLANK('Input-Accounts'!C361),"",'Input-Accounts'!C361)</f>
        <v/>
      </c>
      <c r="D361" s="47"/>
      <c r="E361" s="10">
        <f t="shared" si="81"/>
        <v>0</v>
      </c>
      <c r="G361" s="47"/>
      <c r="H361" s="47"/>
      <c r="I361" s="47"/>
      <c r="J361" s="47"/>
      <c r="K361" s="47"/>
      <c r="L361" s="47"/>
      <c r="M361" s="47"/>
      <c r="N361" s="47"/>
      <c r="O361" s="47"/>
      <c r="P361" s="47"/>
      <c r="Q361" s="47"/>
      <c r="R361" s="47"/>
      <c r="S361" s="47"/>
      <c r="T361" s="47"/>
      <c r="U361" s="47"/>
      <c r="V361" s="47"/>
      <c r="W361" s="47"/>
      <c r="X361" s="47"/>
      <c r="Y361" s="47"/>
      <c r="Z361" s="47"/>
    </row>
    <row r="362" spans="1:26" outlineLevel="1">
      <c r="A362" s="31" t="str">
        <f>IF(ISBLANK('Input-Accounts'!A362),"",'Input-Accounts'!A362)</f>
        <v/>
      </c>
      <c r="B362" t="str">
        <f>IF(ISBLANK('Input-Accounts'!B362),"",'Input-Accounts'!B362)</f>
        <v/>
      </c>
      <c r="C362" s="31" t="str">
        <f>IF(ISBLANK('Input-Accounts'!C362),"",'Input-Accounts'!C362)</f>
        <v/>
      </c>
      <c r="D362" s="47"/>
      <c r="E362" s="10">
        <f t="shared" si="81"/>
        <v>0</v>
      </c>
      <c r="G362" s="47"/>
      <c r="H362" s="47"/>
      <c r="I362" s="47"/>
      <c r="J362" s="47"/>
      <c r="K362" s="47"/>
      <c r="L362" s="47"/>
      <c r="M362" s="47"/>
      <c r="N362" s="47"/>
      <c r="O362" s="47"/>
      <c r="P362" s="47"/>
      <c r="Q362" s="47"/>
      <c r="R362" s="47"/>
      <c r="S362" s="47"/>
      <c r="T362" s="47"/>
      <c r="U362" s="47"/>
      <c r="V362" s="47"/>
      <c r="W362" s="47"/>
      <c r="X362" s="47"/>
      <c r="Y362" s="47"/>
      <c r="Z362" s="47"/>
    </row>
    <row r="363" spans="1:26" outlineLevel="1">
      <c r="A363" s="31" t="str">
        <f>IF(ISBLANK('Input-Accounts'!A363),"",'Input-Accounts'!A363)</f>
        <v/>
      </c>
      <c r="B363" t="str">
        <f>IF(ISBLANK('Input-Accounts'!B363),"",'Input-Accounts'!B363)</f>
        <v/>
      </c>
      <c r="C363" s="31" t="str">
        <f>IF(ISBLANK('Input-Accounts'!C363),"",'Input-Accounts'!C363)</f>
        <v/>
      </c>
      <c r="D363" s="47"/>
      <c r="E363" s="10">
        <f t="shared" si="81"/>
        <v>0</v>
      </c>
      <c r="G363" s="47"/>
      <c r="H363" s="47"/>
      <c r="I363" s="47"/>
      <c r="J363" s="47"/>
      <c r="K363" s="47"/>
      <c r="L363" s="47"/>
      <c r="M363" s="47"/>
      <c r="N363" s="47"/>
      <c r="O363" s="47"/>
      <c r="P363" s="47"/>
      <c r="Q363" s="47"/>
      <c r="R363" s="47"/>
      <c r="S363" s="47"/>
      <c r="T363" s="47"/>
      <c r="U363" s="47"/>
      <c r="V363" s="47"/>
      <c r="W363" s="47"/>
      <c r="X363" s="47"/>
      <c r="Y363" s="47"/>
      <c r="Z363" s="47"/>
    </row>
    <row r="364" spans="1:26" outlineLevel="1">
      <c r="A364" s="31" t="str">
        <f>IF(ISBLANK('Input-Accounts'!A364),"",'Input-Accounts'!A364)</f>
        <v/>
      </c>
      <c r="B364" t="str">
        <f>IF(ISBLANK('Input-Accounts'!B364),"",'Input-Accounts'!B364)</f>
        <v/>
      </c>
      <c r="C364" s="31" t="str">
        <f>IF(ISBLANK('Input-Accounts'!C364),"",'Input-Accounts'!C364)</f>
        <v/>
      </c>
      <c r="D364" s="47"/>
      <c r="E364" s="10">
        <f t="shared" si="81"/>
        <v>0</v>
      </c>
      <c r="G364" s="47"/>
      <c r="H364" s="47"/>
      <c r="I364" s="47"/>
      <c r="J364" s="47"/>
      <c r="K364" s="47"/>
      <c r="L364" s="47"/>
      <c r="M364" s="47"/>
      <c r="N364" s="47"/>
      <c r="O364" s="47"/>
      <c r="P364" s="47"/>
      <c r="Q364" s="47"/>
      <c r="R364" s="47"/>
      <c r="S364" s="47"/>
      <c r="T364" s="47"/>
      <c r="U364" s="47"/>
      <c r="V364" s="47"/>
      <c r="W364" s="47"/>
      <c r="X364" s="47"/>
      <c r="Y364" s="47"/>
      <c r="Z364" s="47"/>
    </row>
    <row r="365" spans="1:26" outlineLevel="1">
      <c r="A365" s="31" t="str">
        <f>IF(ISBLANK('Input-Accounts'!A365),"",'Input-Accounts'!A365)</f>
        <v/>
      </c>
      <c r="B365" t="str">
        <f>IF(ISBLANK('Input-Accounts'!B365),"",'Input-Accounts'!B365)</f>
        <v/>
      </c>
      <c r="C365" s="31" t="str">
        <f>IF(ISBLANK('Input-Accounts'!C365),"",'Input-Accounts'!C365)</f>
        <v/>
      </c>
      <c r="D365" s="47"/>
      <c r="E365" s="10">
        <f t="shared" si="81"/>
        <v>0</v>
      </c>
      <c r="G365" s="47"/>
      <c r="H365" s="47"/>
      <c r="I365" s="47"/>
      <c r="J365" s="47"/>
      <c r="K365" s="47"/>
      <c r="L365" s="47"/>
      <c r="M365" s="47"/>
      <c r="N365" s="47"/>
      <c r="O365" s="47"/>
      <c r="P365" s="47"/>
      <c r="Q365" s="47"/>
      <c r="R365" s="47"/>
      <c r="S365" s="47"/>
      <c r="T365" s="47"/>
      <c r="U365" s="47"/>
      <c r="V365" s="47"/>
      <c r="W365" s="47"/>
      <c r="X365" s="47"/>
      <c r="Y365" s="47"/>
      <c r="Z365" s="47"/>
    </row>
    <row r="366" spans="1:26" outlineLevel="1">
      <c r="A366" s="31" t="str">
        <f>IF(ISBLANK('Input-Accounts'!A366),"",'Input-Accounts'!A366)</f>
        <v/>
      </c>
      <c r="B366" t="str">
        <f>IF(ISBLANK('Input-Accounts'!B366),"",'Input-Accounts'!B366)</f>
        <v/>
      </c>
      <c r="C366" s="31" t="str">
        <f>IF(ISBLANK('Input-Accounts'!C366),"",'Input-Accounts'!C366)</f>
        <v/>
      </c>
      <c r="D366" s="47"/>
      <c r="E366" s="10">
        <f t="shared" si="81"/>
        <v>0</v>
      </c>
      <c r="G366" s="47"/>
      <c r="H366" s="47"/>
      <c r="I366" s="47"/>
      <c r="J366" s="47"/>
      <c r="K366" s="47"/>
      <c r="L366" s="47"/>
      <c r="M366" s="47"/>
      <c r="N366" s="47"/>
      <c r="O366" s="47"/>
      <c r="P366" s="47"/>
      <c r="Q366" s="47"/>
      <c r="R366" s="47"/>
      <c r="S366" s="47"/>
      <c r="T366" s="47"/>
      <c r="U366" s="47"/>
      <c r="V366" s="47"/>
      <c r="W366" s="47"/>
      <c r="X366" s="47"/>
      <c r="Y366" s="47"/>
      <c r="Z366" s="47"/>
    </row>
    <row r="367" spans="1:26" outlineLevel="1">
      <c r="A367" s="31" t="str">
        <f>IF(ISBLANK('Input-Accounts'!A367),"",'Input-Accounts'!A367)</f>
        <v/>
      </c>
      <c r="B367" t="str">
        <f>IF(ISBLANK('Input-Accounts'!B367),"",'Input-Accounts'!B367)</f>
        <v/>
      </c>
      <c r="C367" s="31" t="str">
        <f>IF(ISBLANK('Input-Accounts'!C367),"",'Input-Accounts'!C367)</f>
        <v/>
      </c>
      <c r="D367" s="47"/>
      <c r="E367" s="10">
        <f t="shared" si="81"/>
        <v>0</v>
      </c>
      <c r="G367" s="47"/>
      <c r="H367" s="47"/>
      <c r="I367" s="47"/>
      <c r="J367" s="47"/>
      <c r="K367" s="47"/>
      <c r="L367" s="47"/>
      <c r="M367" s="47"/>
      <c r="N367" s="47"/>
      <c r="O367" s="47"/>
      <c r="P367" s="47"/>
      <c r="Q367" s="47"/>
      <c r="R367" s="47"/>
      <c r="S367" s="47"/>
      <c r="T367" s="47"/>
      <c r="U367" s="47"/>
      <c r="V367" s="47"/>
      <c r="W367" s="47"/>
      <c r="X367" s="47"/>
      <c r="Y367" s="47"/>
      <c r="Z367" s="47"/>
    </row>
    <row r="368" spans="1:26" outlineLevel="1">
      <c r="A368" s="31" t="str">
        <f>IF(ISBLANK('Input-Accounts'!A368),"",'Input-Accounts'!A368)</f>
        <v/>
      </c>
      <c r="B368" t="str">
        <f>IF(ISBLANK('Input-Accounts'!B368),"",'Input-Accounts'!B368)</f>
        <v/>
      </c>
      <c r="C368" s="31" t="str">
        <f>IF(ISBLANK('Input-Accounts'!C368),"",'Input-Accounts'!C368)</f>
        <v/>
      </c>
      <c r="D368" s="47"/>
      <c r="E368" s="10">
        <f t="shared" si="81"/>
        <v>0</v>
      </c>
      <c r="G368" s="47"/>
      <c r="H368" s="47"/>
      <c r="I368" s="47"/>
      <c r="J368" s="47"/>
      <c r="K368" s="47"/>
      <c r="L368" s="47"/>
      <c r="M368" s="47"/>
      <c r="N368" s="47"/>
      <c r="O368" s="47"/>
      <c r="P368" s="47"/>
      <c r="Q368" s="47"/>
      <c r="R368" s="47"/>
      <c r="S368" s="47"/>
      <c r="T368" s="47"/>
      <c r="U368" s="47"/>
      <c r="V368" s="47"/>
      <c r="W368" s="47"/>
      <c r="X368" s="47"/>
      <c r="Y368" s="47"/>
      <c r="Z368" s="47"/>
    </row>
    <row r="369" spans="1:26" outlineLevel="1">
      <c r="A369" s="31" t="str">
        <f>IF(ISBLANK('Input-Accounts'!A369),"",'Input-Accounts'!A369)</f>
        <v/>
      </c>
      <c r="B369" t="str">
        <f>IF(ISBLANK('Input-Accounts'!B369),"",'Input-Accounts'!B369)</f>
        <v/>
      </c>
      <c r="C369" s="31" t="str">
        <f>IF(ISBLANK('Input-Accounts'!C369),"",'Input-Accounts'!C369)</f>
        <v/>
      </c>
      <c r="D369" s="47"/>
      <c r="E369" s="10">
        <f t="shared" si="81"/>
        <v>0</v>
      </c>
      <c r="G369" s="47"/>
      <c r="H369" s="47"/>
      <c r="I369" s="47"/>
      <c r="J369" s="47"/>
      <c r="K369" s="47"/>
      <c r="L369" s="47"/>
      <c r="M369" s="47"/>
      <c r="N369" s="47"/>
      <c r="O369" s="47"/>
      <c r="P369" s="47"/>
      <c r="Q369" s="47"/>
      <c r="R369" s="47"/>
      <c r="S369" s="47"/>
      <c r="T369" s="47"/>
      <c r="U369" s="47"/>
      <c r="V369" s="47"/>
      <c r="W369" s="47"/>
      <c r="X369" s="47"/>
      <c r="Y369" s="47"/>
      <c r="Z369" s="47"/>
    </row>
    <row r="370" spans="1:26" outlineLevel="1">
      <c r="A370" s="31" t="str">
        <f>IF(ISBLANK('Input-Accounts'!A370),"",'Input-Accounts'!A370)</f>
        <v/>
      </c>
      <c r="B370" t="str">
        <f>IF(ISBLANK('Input-Accounts'!B370),"",'Input-Accounts'!B370)</f>
        <v/>
      </c>
      <c r="C370" s="31" t="str">
        <f>IF(ISBLANK('Input-Accounts'!C370),"",'Input-Accounts'!C370)</f>
        <v/>
      </c>
      <c r="D370" s="47"/>
      <c r="E370" s="10">
        <f t="shared" si="81"/>
        <v>0</v>
      </c>
      <c r="G370" s="47"/>
      <c r="H370" s="47"/>
      <c r="I370" s="47"/>
      <c r="J370" s="47"/>
      <c r="K370" s="47"/>
      <c r="L370" s="47"/>
      <c r="M370" s="47"/>
      <c r="N370" s="47"/>
      <c r="O370" s="47"/>
      <c r="P370" s="47"/>
      <c r="Q370" s="47"/>
      <c r="R370" s="47"/>
      <c r="S370" s="47"/>
      <c r="T370" s="47"/>
      <c r="U370" s="47"/>
      <c r="V370" s="47"/>
      <c r="W370" s="47"/>
      <c r="X370" s="47"/>
      <c r="Y370" s="47"/>
      <c r="Z370" s="47"/>
    </row>
    <row r="371" spans="1:26" outlineLevel="1">
      <c r="A371" s="31" t="str">
        <f>IF(ISBLANK('Input-Accounts'!A371),"",'Input-Accounts'!A371)</f>
        <v/>
      </c>
      <c r="B371" t="str">
        <f>IF(ISBLANK('Input-Accounts'!B371),"",'Input-Accounts'!B371)</f>
        <v/>
      </c>
      <c r="C371" s="31" t="str">
        <f>IF(ISBLANK('Input-Accounts'!C371),"",'Input-Accounts'!C371)</f>
        <v/>
      </c>
      <c r="D371" s="47"/>
      <c r="E371" s="10">
        <f t="shared" si="81"/>
        <v>0</v>
      </c>
      <c r="G371" s="47"/>
      <c r="H371" s="47"/>
      <c r="I371" s="47"/>
      <c r="J371" s="47"/>
      <c r="K371" s="47"/>
      <c r="L371" s="47"/>
      <c r="M371" s="47"/>
      <c r="N371" s="47"/>
      <c r="O371" s="47"/>
      <c r="P371" s="47"/>
      <c r="Q371" s="47"/>
      <c r="R371" s="47"/>
      <c r="S371" s="47"/>
      <c r="T371" s="47"/>
      <c r="U371" s="47"/>
      <c r="V371" s="47"/>
      <c r="W371" s="47"/>
      <c r="X371" s="47"/>
      <c r="Y371" s="47"/>
      <c r="Z371" s="47"/>
    </row>
    <row r="372" spans="1:26">
      <c r="A372" s="31">
        <f>IF(ISBLANK('Input-Accounts'!A372),"",'Input-Accounts'!A372)</f>
        <v>309</v>
      </c>
      <c r="B372" t="str">
        <f>IF(ISBLANK('Input-Accounts'!B372),"",'Input-Accounts'!B372)</f>
        <v>last line for internals</v>
      </c>
      <c r="C372" s="31" t="str">
        <f>IF(ISBLANK('Input-Accounts'!C372),"",'Input-Accounts'!C372)</f>
        <v/>
      </c>
      <c r="D372" s="94"/>
      <c r="E372" s="10">
        <f t="shared" si="81"/>
        <v>0</v>
      </c>
      <c r="G372" s="94"/>
      <c r="H372" s="94"/>
      <c r="I372" s="94"/>
      <c r="J372" s="94"/>
      <c r="K372" s="94"/>
      <c r="L372" s="94"/>
      <c r="M372" s="94"/>
      <c r="N372" s="94"/>
      <c r="O372" s="94"/>
      <c r="P372" s="94"/>
      <c r="Q372" s="94"/>
      <c r="R372" s="94"/>
    </row>
    <row r="373" spans="1:26">
      <c r="A373" s="31" t="str">
        <f>IF(ISBLANK('Input-Accounts'!A373),"",'Input-Accounts'!A373)</f>
        <v/>
      </c>
      <c r="B373" t="str">
        <f>IF(ISBLANK('Input-Accounts'!B373),"",'Input-Accounts'!B373)</f>
        <v/>
      </c>
      <c r="C373" s="31" t="str">
        <f>IF(ISBLANK('Input-Accounts'!C373),"",'Input-Accounts'!C373)</f>
        <v/>
      </c>
      <c r="D373" s="94"/>
      <c r="E373" s="10">
        <f t="shared" si="81"/>
        <v>0</v>
      </c>
      <c r="G373" s="94"/>
      <c r="H373" s="94"/>
      <c r="I373" s="94"/>
      <c r="J373" s="94"/>
      <c r="K373" s="94"/>
      <c r="L373" s="94"/>
      <c r="M373" s="94"/>
      <c r="N373" s="94"/>
      <c r="O373" s="94"/>
      <c r="P373" s="94"/>
      <c r="Q373" s="94"/>
      <c r="R373" s="94"/>
    </row>
    <row r="374" spans="1:26">
      <c r="A374" s="31" t="str">
        <f>IF(ISBLANK('Input-Accounts'!A374),"",'Input-Accounts'!A374)</f>
        <v/>
      </c>
      <c r="B374" t="str">
        <f>IF(ISBLANK('Input-Accounts'!B374),"",'Input-Accounts'!B374)</f>
        <v/>
      </c>
      <c r="C374" s="31" t="str">
        <f>IF(ISBLANK('Input-Accounts'!C374),"",'Input-Accounts'!C374)</f>
        <v/>
      </c>
      <c r="D374" s="94"/>
      <c r="E374" s="10" t="s">
        <v>298</v>
      </c>
      <c r="G374" s="94"/>
      <c r="H374" s="94"/>
      <c r="I374" s="94"/>
      <c r="J374" s="94"/>
      <c r="K374" s="94"/>
      <c r="L374" s="94"/>
      <c r="M374" s="94"/>
      <c r="N374" s="94"/>
      <c r="O374" s="94"/>
      <c r="P374" s="94"/>
      <c r="Q374" s="94"/>
      <c r="R374" s="94"/>
    </row>
    <row r="384" spans="1:26">
      <c r="A384"/>
      <c r="C384"/>
      <c r="G384" s="14"/>
      <c r="H384" s="14"/>
      <c r="I384" s="14"/>
      <c r="J384" s="14"/>
      <c r="K384" s="14"/>
      <c r="L384" s="14"/>
      <c r="M384" s="14"/>
      <c r="N384" s="14"/>
      <c r="O384" s="14"/>
      <c r="P384" s="14"/>
      <c r="Q384" s="14"/>
      <c r="R384" s="14"/>
    </row>
    <row r="385" spans="1:18">
      <c r="A385"/>
      <c r="C385"/>
      <c r="G385" s="14"/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</row>
    <row r="386" spans="1:18">
      <c r="A386"/>
      <c r="C386"/>
      <c r="G386" s="14"/>
      <c r="H386" s="14"/>
      <c r="I386" s="14"/>
      <c r="J386" s="14"/>
      <c r="K386" s="14"/>
      <c r="L386" s="14"/>
      <c r="M386" s="14"/>
      <c r="N386" s="14"/>
      <c r="O386" s="14"/>
      <c r="P386" s="14"/>
      <c r="Q386" s="14"/>
      <c r="R386" s="14"/>
    </row>
    <row r="387" spans="1:18">
      <c r="A387"/>
      <c r="C387"/>
      <c r="G387" s="14"/>
      <c r="H387" s="14"/>
      <c r="I387" s="14"/>
      <c r="J387" s="14"/>
      <c r="K387" s="14"/>
      <c r="L387" s="14"/>
      <c r="M387" s="14"/>
      <c r="N387" s="14"/>
      <c r="O387" s="14"/>
      <c r="P387" s="14"/>
      <c r="Q387" s="14"/>
      <c r="R387" s="14"/>
    </row>
    <row r="388" spans="1:18">
      <c r="A388"/>
      <c r="C388"/>
      <c r="G388" s="14"/>
      <c r="H388" s="14"/>
      <c r="I388" s="14"/>
      <c r="J388" s="14"/>
      <c r="K388" s="14"/>
      <c r="L388" s="14"/>
      <c r="M388" s="14"/>
      <c r="N388" s="14"/>
      <c r="O388" s="14"/>
      <c r="P388" s="14"/>
      <c r="Q388" s="14"/>
      <c r="R388" s="14"/>
    </row>
  </sheetData>
  <pageMargins left="0.45" right="0.45" top="0.5" bottom="0.5" header="0.3" footer="0.3"/>
  <pageSetup scale="53" orientation="landscape" horizontalDpi="1200" verticalDpi="1200" r:id="rId1"/>
  <rowBreaks count="7" manualBreakCount="7">
    <brk id="73" max="29" man="1"/>
    <brk id="148" max="29" man="1"/>
    <brk id="159" max="29" man="1"/>
    <brk id="197" max="29" man="1"/>
    <brk id="238" max="29" man="1"/>
    <brk id="323" max="29" man="1"/>
    <brk id="364" max="29" man="1"/>
  </rowBreaks>
  <colBreaks count="2" manualBreakCount="2">
    <brk id="10" max="521" man="1"/>
    <brk id="18" max="521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989CC6-E80D-4005-80D9-0725BA940EA8}">
  <sheetPr codeName="Sheet22">
    <tabColor theme="7" tint="0.59999389629810485"/>
  </sheetPr>
  <dimension ref="A1:K388"/>
  <sheetViews>
    <sheetView workbookViewId="0"/>
  </sheetViews>
  <sheetFormatPr defaultColWidth="9.15234375" defaultRowHeight="14.6" outlineLevelRow="1"/>
  <cols>
    <col min="1" max="1" width="4.84375" style="31" customWidth="1"/>
    <col min="2" max="2" width="37.69140625" customWidth="1"/>
    <col min="3" max="3" width="9.84375" style="31" customWidth="1"/>
    <col min="4" max="4" width="16.3828125" customWidth="1"/>
    <col min="5" max="5" width="6.69140625" customWidth="1"/>
    <col min="6" max="6" width="17.15234375" bestFit="1" customWidth="1"/>
    <col min="7" max="11" width="14.84375" customWidth="1"/>
  </cols>
  <sheetData>
    <row r="1" spans="1:11">
      <c r="B1" s="11" t="str">
        <f>'General Inputs'!$D9</f>
        <v>COLUMBIA GAS OF KENTUCKY, INC.</v>
      </c>
    </row>
    <row r="2" spans="1:11">
      <c r="B2" s="11" t="str">
        <f>'General Inputs'!$D10</f>
        <v>Gas Class Cost of Service Study - Average of Customer-Demand and Demand-Commodity Methods</v>
      </c>
      <c r="I2" s="118"/>
    </row>
    <row r="3" spans="1:11">
      <c r="B3" s="11" t="str">
        <f>'General Inputs'!$D11</f>
        <v>FORECASTED PERIOD 12/31/2024 TO 12/31/2025</v>
      </c>
    </row>
    <row r="4" spans="1:11">
      <c r="B4" s="1" t="str">
        <f ca="1">"Function &amp; Classification: "&amp;" "&amp;INDIRECT("Classification!"&amp;$D$5&amp;8)</f>
        <v xml:space="preserve">Function &amp; Classification:  </v>
      </c>
      <c r="I4" s="113"/>
    </row>
    <row r="5" spans="1:11">
      <c r="B5" s="31" t="s">
        <v>411</v>
      </c>
      <c r="D5" t="str">
        <f>LEFT(ADDRESS(5,MATCH($B$5,Classification!$A$6:$ABB$6,0)),3)</f>
        <v>$H$</v>
      </c>
    </row>
    <row r="6" spans="1:11" ht="34.299999999999997">
      <c r="A6" s="19" t="s">
        <v>1</v>
      </c>
      <c r="B6" s="21" t="s">
        <v>113</v>
      </c>
      <c r="C6" s="19" t="s">
        <v>114</v>
      </c>
      <c r="D6" s="19" t="s">
        <v>115</v>
      </c>
      <c r="E6" s="128" t="s">
        <v>297</v>
      </c>
      <c r="F6" s="19" t="str">
        <f>TRIM(RIGHT(SUBSTITUTE(B5," ",REPT(" ",100)),100))&amp;CHAR(10)&amp;"Allocation Factor"</f>
        <v>Demand
Allocation Factor</v>
      </c>
      <c r="G6" s="20" t="str">
        <f>'General Inputs'!D$17</f>
        <v>GS-RESIDENTIAL</v>
      </c>
      <c r="H6" s="20" t="str">
        <f>'General Inputs'!E$17</f>
        <v>GS-OTHER</v>
      </c>
      <c r="I6" s="20" t="str">
        <f>'General Inputs'!F$17</f>
        <v>IUS</v>
      </c>
      <c r="J6" s="20" t="str">
        <f>'General Inputs'!G$17</f>
        <v>DS-ML</v>
      </c>
      <c r="K6" s="20" t="str">
        <f>'General Inputs'!H$17</f>
        <v>DS/IS</v>
      </c>
    </row>
    <row r="7" spans="1:11">
      <c r="A7" s="31" t="str">
        <f>IF(B7="","",MAX(A$1:A6)+1)</f>
        <v/>
      </c>
      <c r="E7" s="10"/>
      <c r="G7" s="10"/>
      <c r="H7" s="10"/>
      <c r="I7" s="10"/>
      <c r="J7" s="10"/>
      <c r="K7" s="10"/>
    </row>
    <row r="8" spans="1:11">
      <c r="A8" s="31">
        <f>IF(ISBLANK('Input-Accounts'!A8),"",'Input-Accounts'!A8)</f>
        <v>1</v>
      </c>
      <c r="B8" s="1" t="str">
        <f>IF(ISBLANK('Input-Accounts'!B8),"",'Input-Accounts'!B8)</f>
        <v>RATE BASE</v>
      </c>
      <c r="C8" s="31" t="str">
        <f>IF(ISBLANK('Input-Accounts'!C8),"",'Input-Accounts'!C8)</f>
        <v/>
      </c>
      <c r="E8" s="10"/>
      <c r="G8" s="10"/>
      <c r="H8" s="10"/>
      <c r="I8" s="10"/>
      <c r="J8" s="10"/>
      <c r="K8" s="10"/>
    </row>
    <row r="9" spans="1:11">
      <c r="A9" s="31">
        <f>IF(ISBLANK('Input-Accounts'!A9),"",'Input-Accounts'!A9)</f>
        <v>2</v>
      </c>
      <c r="B9" s="1" t="str">
        <f>IF(ISBLANK('Input-Accounts'!B9),"",'Input-Accounts'!B9)</f>
        <v>Plant in Service</v>
      </c>
      <c r="C9" s="31" t="str">
        <f>IF(ISBLANK('Input-Accounts'!C9),"",'Input-Accounts'!C9)</f>
        <v/>
      </c>
      <c r="E9" s="10"/>
      <c r="G9" s="10"/>
      <c r="H9" s="10"/>
      <c r="I9" s="10"/>
      <c r="J9" s="10"/>
      <c r="K9" s="10"/>
    </row>
    <row r="10" spans="1:11" outlineLevel="1">
      <c r="A10" s="31">
        <f>IF(ISBLANK('Input-Accounts'!A10),"",'Input-Accounts'!A10)</f>
        <v>3</v>
      </c>
      <c r="B10" s="1" t="str">
        <f>IF(ISBLANK('Input-Accounts'!B10),"",'Input-Accounts'!B10)</f>
        <v>Intangible Plant</v>
      </c>
      <c r="C10" s="31" t="str">
        <f>IF(ISBLANK('Input-Accounts'!C10),"",'Input-Accounts'!C10)</f>
        <v/>
      </c>
      <c r="E10" s="10"/>
      <c r="G10" s="10"/>
      <c r="H10" s="10"/>
      <c r="I10" s="10"/>
      <c r="J10" s="10"/>
      <c r="K10" s="10"/>
    </row>
    <row r="11" spans="1:11" outlineLevel="1">
      <c r="A11" s="31">
        <f>IF(ISBLANK('Input-Accounts'!A11),"",'Input-Accounts'!A11)</f>
        <v>4</v>
      </c>
      <c r="B11" s="53" t="str">
        <f>IF(ISBLANK('Input-Accounts'!B11),"",'Input-Accounts'!B11)</f>
        <v>Organization</v>
      </c>
      <c r="C11" s="31">
        <f>IF(ISBLANK('Input-Accounts'!C11),"",'Input-Accounts'!C11)</f>
        <v>301</v>
      </c>
      <c r="D11" s="10">
        <f ca="1">INDIRECT("Classification!"&amp;$D$5&amp;ROW())</f>
        <v>246.32423127547435</v>
      </c>
      <c r="E11" s="10">
        <f t="shared" ref="E11:E17" ca="1" si="0">IFERROR(IF(D11="","",IF(D11=0,0,IF(ABS(D11-SUM($G11:$K11))&lt;Check_Limit,0,1))),1)</f>
        <v>0</v>
      </c>
      <c r="F11" s="3" t="str" cm="1">
        <f t="array" aca="1" ref="F11" ca="1">IF(D11=0,"-",IF('Input-Accounts'!$E11&lt;&gt;0,'Input-Accounts'!$E11,INDEX('Input-Accounts'!$H11:$J11,,MATCH($F$6,'Input-Accounts'!$H$6:$J$6,0))))</f>
        <v>INT_DISTPT_SUBTOTAL</v>
      </c>
      <c r="G11" s="10">
        <f ca="1">IFERROR(INDEX(G$337:G$373,MATCH($F11,$B$337:$B$373,0))/INDEX($D$337:$D$373,MATCH($F11,$B$337:$B$373,0)),SUMIFS('Input-Ext Allocators'!D$8:D$63,'Input-Ext Allocators'!$B$8:$B$63,$F11))*$D11</f>
        <v>126.06556678724914</v>
      </c>
      <c r="H11" s="10">
        <f ca="1">IFERROR(INDEX(H$337:H$373,MATCH($F11,$B$337:$B$373,0))/INDEX($D$337:$D$373,MATCH($F11,$B$337:$B$373,0)),SUMIFS('Input-Ext Allocators'!E$8:E$63,'Input-Ext Allocators'!$B$8:$B$63,$F11))*$D11</f>
        <v>85.994310889920868</v>
      </c>
      <c r="I11" s="10">
        <f ca="1">IFERROR(INDEX(I$337:I$373,MATCH($F11,$B$337:$B$373,0))/INDEX($D$337:$D$373,MATCH($F11,$B$337:$B$373,0)),SUMIFS('Input-Ext Allocators'!F$8:F$63,'Input-Ext Allocators'!$B$8:$B$63,$F11))*$D11</f>
        <v>0.10309266088563093</v>
      </c>
      <c r="J11" s="10">
        <f ca="1">IFERROR(INDEX(J$337:J$373,MATCH($F11,$B$337:$B$373,0))/INDEX($D$337:$D$373,MATCH($F11,$B$337:$B$373,0)),SUMIFS('Input-Ext Allocators'!G$8:G$63,'Input-Ext Allocators'!$B$8:$B$63,$F11))*$D11</f>
        <v>3.00820809716199E-2</v>
      </c>
      <c r="K11" s="10">
        <f ca="1">IFERROR(INDEX(K$337:K$373,MATCH($F11,$B$337:$B$373,0))/INDEX($D$337:$D$373,MATCH($F11,$B$337:$B$373,0)),SUMIFS('Input-Ext Allocators'!H$8:H$63,'Input-Ext Allocators'!$B$8:$B$63,$F11))*$D11</f>
        <v>34.131178856447107</v>
      </c>
    </row>
    <row r="12" spans="1:11" outlineLevel="1">
      <c r="A12" s="31">
        <f>IF(ISBLANK('Input-Accounts'!A12),"",'Input-Accounts'!A12)</f>
        <v>5</v>
      </c>
      <c r="B12" s="53" t="str">
        <f>IF(ISBLANK('Input-Accounts'!B12),"",'Input-Accounts'!B12)</f>
        <v>Misc. Intangible Plant - Plant Related</v>
      </c>
      <c r="C12" s="31">
        <f>IF(ISBLANK('Input-Accounts'!C12),"",'Input-Accounts'!C12)</f>
        <v>303</v>
      </c>
      <c r="D12" s="10">
        <f t="shared" ref="D12:D16" ca="1" si="1">INDIRECT("Classification!"&amp;$D$5&amp;ROW())</f>
        <v>41663.657693268717</v>
      </c>
      <c r="E12" s="10">
        <f t="shared" ca="1" si="0"/>
        <v>0</v>
      </c>
      <c r="F12" s="3" t="str" cm="1">
        <f t="array" aca="1" ref="F12" ca="1">IF(D12=0,"-",IF('Input-Accounts'!$E12&lt;&gt;0,'Input-Accounts'!$E12,INDEX('Input-Accounts'!$H12:$J12,,MATCH($F$6,'Input-Accounts'!$H$6:$J$6,0))))</f>
        <v>INT_DISTPT_SUBTOTAL</v>
      </c>
      <c r="G12" s="10">
        <f ca="1">IFERROR(INDEX(G$337:G$373,MATCH($F12,$B$337:$B$373,0))/INDEX($D$337:$D$373,MATCH($F12,$B$337:$B$373,0)),SUMIFS('Input-Ext Allocators'!D$8:D$63,'Input-Ext Allocators'!$B$8:$B$63,$F12))*$D12</f>
        <v>21322.923020341979</v>
      </c>
      <c r="H12" s="10">
        <f ca="1">IFERROR(INDEX(H$337:H$373,MATCH($F12,$B$337:$B$373,0))/INDEX($D$337:$D$373,MATCH($F12,$B$337:$B$373,0)),SUMIFS('Input-Ext Allocators'!E$8:E$63,'Input-Ext Allocators'!$B$8:$B$63,$F12))*$D12</f>
        <v>14545.209433656413</v>
      </c>
      <c r="I12" s="10">
        <f ca="1">IFERROR(INDEX(I$337:I$373,MATCH($F12,$B$337:$B$373,0))/INDEX($D$337:$D$373,MATCH($F12,$B$337:$B$373,0)),SUMIFS('Input-Ext Allocators'!F$8:F$63,'Input-Ext Allocators'!$B$8:$B$63,$F12))*$D12</f>
        <v>17.43725053595578</v>
      </c>
      <c r="J12" s="10">
        <f ca="1">IFERROR(INDEX(J$337:J$373,MATCH($F12,$B$337:$B$373,0))/INDEX($D$337:$D$373,MATCH($F12,$B$337:$B$373,0)),SUMIFS('Input-Ext Allocators'!G$8:G$63,'Input-Ext Allocators'!$B$8:$B$63,$F12))*$D12</f>
        <v>5.088129242555576</v>
      </c>
      <c r="K12" s="10">
        <f ca="1">IFERROR(INDEX(K$337:K$373,MATCH($F12,$B$337:$B$373,0))/INDEX($D$337:$D$373,MATCH($F12,$B$337:$B$373,0)),SUMIFS('Input-Ext Allocators'!H$8:H$63,'Input-Ext Allocators'!$B$8:$B$63,$F12))*$D12</f>
        <v>5772.9998594918161</v>
      </c>
    </row>
    <row r="13" spans="1:11" outlineLevel="1">
      <c r="A13" s="31">
        <f>IF(ISBLANK('Input-Accounts'!A13),"",'Input-Accounts'!A13)</f>
        <v>6</v>
      </c>
      <c r="B13" s="53" t="str">
        <f>IF(ISBLANK('Input-Accounts'!B13),"",'Input-Accounts'!B13)</f>
        <v>MISC INTANGIBLE PLANT-DIS SOFTWARE</v>
      </c>
      <c r="C13" s="31">
        <f>IF(ISBLANK('Input-Accounts'!C13),"",'Input-Accounts'!C13)</f>
        <v>303.10000000000002</v>
      </c>
      <c r="D13" s="10">
        <f t="shared" ca="1" si="1"/>
        <v>445.79865240832078</v>
      </c>
      <c r="E13" s="10">
        <f t="shared" ca="1" si="0"/>
        <v>0</v>
      </c>
      <c r="F13" s="3" t="str" cm="1">
        <f t="array" aca="1" ref="F13" ca="1">IF(D13=0,"-",IF('Input-Accounts'!$E13&lt;&gt;0,'Input-Accounts'!$E13,INDEX('Input-Accounts'!$H13:$J13,,MATCH($F$6,'Input-Accounts'!$H$6:$J$6,0))))</f>
        <v>INT_DISTPT_SUBTOTAL</v>
      </c>
      <c r="G13" s="10">
        <f ca="1">IFERROR(INDEX(G$337:G$373,MATCH($F13,$B$337:$B$373,0))/INDEX($D$337:$D$373,MATCH($F13,$B$337:$B$373,0)),SUMIFS('Input-Ext Allocators'!D$8:D$63,'Input-Ext Allocators'!$B$8:$B$63,$F13))*$D13</f>
        <v>228.15400457292509</v>
      </c>
      <c r="H13" s="10">
        <f ca="1">IFERROR(INDEX(H$337:H$373,MATCH($F13,$B$337:$B$373,0))/INDEX($D$337:$D$373,MATCH($F13,$B$337:$B$373,0)),SUMIFS('Input-Ext Allocators'!E$8:E$63,'Input-Ext Allocators'!$B$8:$B$63,$F13))*$D13</f>
        <v>155.6328734327239</v>
      </c>
      <c r="I13" s="10">
        <f ca="1">IFERROR(INDEX(I$337:I$373,MATCH($F13,$B$337:$B$373,0))/INDEX($D$337:$D$373,MATCH($F13,$B$337:$B$373,0)),SUMIFS('Input-Ext Allocators'!F$8:F$63,'Input-Ext Allocators'!$B$8:$B$63,$F13))*$D13</f>
        <v>0.18657754073981031</v>
      </c>
      <c r="J13" s="10">
        <f ca="1">IFERROR(INDEX(J$337:J$373,MATCH($F13,$B$337:$B$373,0))/INDEX($D$337:$D$373,MATCH($F13,$B$337:$B$373,0)),SUMIFS('Input-Ext Allocators'!G$8:G$63,'Input-Ext Allocators'!$B$8:$B$63,$F13))*$D13</f>
        <v>5.4442679428434219E-2</v>
      </c>
      <c r="K13" s="10">
        <f ca="1">IFERROR(INDEX(K$337:K$373,MATCH($F13,$B$337:$B$373,0))/INDEX($D$337:$D$373,MATCH($F13,$B$337:$B$373,0)),SUMIFS('Input-Ext Allocators'!H$8:H$63,'Input-Ext Allocators'!$B$8:$B$63,$F13))*$D13</f>
        <v>61.770754182503602</v>
      </c>
    </row>
    <row r="14" spans="1:11" outlineLevel="1">
      <c r="A14" s="31">
        <f>IF(ISBLANK('Input-Accounts'!A14),"",'Input-Accounts'!A14)</f>
        <v>7</v>
      </c>
      <c r="B14" s="53" t="str">
        <f>IF(ISBLANK('Input-Accounts'!B14),"",'Input-Accounts'!B14)</f>
        <v>MISC INTANGIBLE PLANT-FARA SOFTWARE</v>
      </c>
      <c r="C14" s="31">
        <f>IF(ISBLANK('Input-Accounts'!C14),"",'Input-Accounts'!C14)</f>
        <v>303.2</v>
      </c>
      <c r="D14" s="10">
        <f t="shared" ca="1" si="1"/>
        <v>0</v>
      </c>
      <c r="E14" s="10">
        <f t="shared" ca="1" si="0"/>
        <v>0</v>
      </c>
      <c r="F14" s="3" t="str" cm="1">
        <f t="array" aca="1" ref="F14" ca="1">IF(D14=0,"-",IF('Input-Accounts'!$E14&lt;&gt;0,'Input-Accounts'!$E14,INDEX('Input-Accounts'!$H14:$J14,,MATCH($F$6,'Input-Accounts'!$H$6:$J$6,0))))</f>
        <v>-</v>
      </c>
      <c r="G14" s="10">
        <f ca="1">IFERROR(INDEX(G$337:G$373,MATCH($F14,$B$337:$B$373,0))/INDEX($D$337:$D$373,MATCH($F14,$B$337:$B$373,0)),SUMIFS('Input-Ext Allocators'!D$8:D$63,'Input-Ext Allocators'!$B$8:$B$63,$F14))*$D14</f>
        <v>0</v>
      </c>
      <c r="H14" s="10">
        <f ca="1">IFERROR(INDEX(H$337:H$373,MATCH($F14,$B$337:$B$373,0))/INDEX($D$337:$D$373,MATCH($F14,$B$337:$B$373,0)),SUMIFS('Input-Ext Allocators'!E$8:E$63,'Input-Ext Allocators'!$B$8:$B$63,$F14))*$D14</f>
        <v>0</v>
      </c>
      <c r="I14" s="10">
        <f ca="1">IFERROR(INDEX(I$337:I$373,MATCH($F14,$B$337:$B$373,0))/INDEX($D$337:$D$373,MATCH($F14,$B$337:$B$373,0)),SUMIFS('Input-Ext Allocators'!F$8:F$63,'Input-Ext Allocators'!$B$8:$B$63,$F14))*$D14</f>
        <v>0</v>
      </c>
      <c r="J14" s="10">
        <f ca="1">IFERROR(INDEX(J$337:J$373,MATCH($F14,$B$337:$B$373,0))/INDEX($D$337:$D$373,MATCH($F14,$B$337:$B$373,0)),SUMIFS('Input-Ext Allocators'!G$8:G$63,'Input-Ext Allocators'!$B$8:$B$63,$F14))*$D14</f>
        <v>0</v>
      </c>
      <c r="K14" s="10">
        <f ca="1">IFERROR(INDEX(K$337:K$373,MATCH($F14,$B$337:$B$373,0))/INDEX($D$337:$D$373,MATCH($F14,$B$337:$B$373,0)),SUMIFS('Input-Ext Allocators'!H$8:H$63,'Input-Ext Allocators'!$B$8:$B$63,$F14))*$D14</f>
        <v>0</v>
      </c>
    </row>
    <row r="15" spans="1:11" outlineLevel="1">
      <c r="A15" s="31">
        <f>IF(ISBLANK('Input-Accounts'!A15),"",'Input-Accounts'!A15)</f>
        <v>8</v>
      </c>
      <c r="B15" s="53" t="str">
        <f>IF(ISBLANK('Input-Accounts'!B15),"",'Input-Accounts'!B15)</f>
        <v>MISC INTANGIBLE PLANT-OTHER SOFTWARE</v>
      </c>
      <c r="C15" s="31">
        <f>IF(ISBLANK('Input-Accounts'!C15),"",'Input-Accounts'!C15)</f>
        <v>303.3</v>
      </c>
      <c r="D15" s="10">
        <f t="shared" ca="1" si="1"/>
        <v>7625661.2415195731</v>
      </c>
      <c r="E15" s="10">
        <f t="shared" ca="1" si="0"/>
        <v>0</v>
      </c>
      <c r="F15" s="3" t="str" cm="1">
        <f t="array" aca="1" ref="F15" ca="1">IF(D15=0,"-",IF('Input-Accounts'!$E15&lt;&gt;0,'Input-Accounts'!$E15,INDEX('Input-Accounts'!$H15:$J15,,MATCH($F$6,'Input-Accounts'!$H$6:$J$6,0))))</f>
        <v>INT_DISTPT_SUBTOTAL</v>
      </c>
      <c r="G15" s="10">
        <f ca="1">IFERROR(INDEX(G$337:G$373,MATCH($F15,$B$337:$B$373,0))/INDEX($D$337:$D$373,MATCH($F15,$B$337:$B$373,0)),SUMIFS('Input-Ext Allocators'!D$8:D$63,'Input-Ext Allocators'!$B$8:$B$63,$F15))*$D15</f>
        <v>3902715.1391558596</v>
      </c>
      <c r="H15" s="10">
        <f ca="1">IFERROR(INDEX(H$337:H$373,MATCH($F15,$B$337:$B$373,0))/INDEX($D$337:$D$373,MATCH($F15,$B$337:$B$373,0)),SUMIFS('Input-Ext Allocators'!E$8:E$63,'Input-Ext Allocators'!$B$8:$B$63,$F15))*$D15</f>
        <v>2662196.4073485215</v>
      </c>
      <c r="I15" s="10">
        <f ca="1">IFERROR(INDEX(I$337:I$373,MATCH($F15,$B$337:$B$373,0))/INDEX($D$337:$D$373,MATCH($F15,$B$337:$B$373,0)),SUMIFS('Input-Ext Allocators'!F$8:F$63,'Input-Ext Allocators'!$B$8:$B$63,$F15))*$D15</f>
        <v>3191.5240507601293</v>
      </c>
      <c r="J15" s="10">
        <f ca="1">IFERROR(INDEX(J$337:J$373,MATCH($F15,$B$337:$B$373,0))/INDEX($D$337:$D$373,MATCH($F15,$B$337:$B$373,0)),SUMIFS('Input-Ext Allocators'!G$8:G$63,'Input-Ext Allocators'!$B$8:$B$63,$F15))*$D15</f>
        <v>931.27565137102886</v>
      </c>
      <c r="K15" s="10">
        <f ca="1">IFERROR(INDEX(K$337:K$373,MATCH($F15,$B$337:$B$373,0))/INDEX($D$337:$D$373,MATCH($F15,$B$337:$B$373,0)),SUMIFS('Input-Ext Allocators'!H$8:H$63,'Input-Ext Allocators'!$B$8:$B$63,$F15))*$D15</f>
        <v>1056626.8953130618</v>
      </c>
    </row>
    <row r="16" spans="1:11" outlineLevel="1">
      <c r="A16" s="31">
        <f>IF(ISBLANK('Input-Accounts'!A16),"",'Input-Accounts'!A16)</f>
        <v>9</v>
      </c>
      <c r="B16" s="53" t="str">
        <f>IF(ISBLANK('Input-Accounts'!B16),"",'Input-Accounts'!B16)</f>
        <v>MISC INTANGIBLE PLANT-CLOUD SOFTWARE</v>
      </c>
      <c r="C16" s="31">
        <f>IF(ISBLANK('Input-Accounts'!C16),"",'Input-Accounts'!C16)</f>
        <v>303.99</v>
      </c>
      <c r="D16" s="10">
        <f t="shared" ca="1" si="1"/>
        <v>1742533.5831525973</v>
      </c>
      <c r="E16" s="10">
        <f t="shared" ca="1" si="0"/>
        <v>0</v>
      </c>
      <c r="F16" s="3" t="str" cm="1">
        <f t="array" aca="1" ref="F16" ca="1">IF(D16=0,"-",IF('Input-Accounts'!$E16&lt;&gt;0,'Input-Accounts'!$E16,INDEX('Input-Accounts'!$H16:$J16,,MATCH($F$6,'Input-Accounts'!$H$6:$J$6,0))))</f>
        <v>INT_DISTPT_SUBTOTAL</v>
      </c>
      <c r="G16" s="10">
        <f ca="1">IFERROR(INDEX(G$337:G$373,MATCH($F16,$B$337:$B$373,0))/INDEX($D$337:$D$373,MATCH($F16,$B$337:$B$373,0)),SUMIFS('Input-Ext Allocators'!D$8:D$63,'Input-Ext Allocators'!$B$8:$B$63,$F16))*$D16</f>
        <v>891806.22900342511</v>
      </c>
      <c r="H16" s="10">
        <f ca="1">IFERROR(INDEX(H$337:H$373,MATCH($F16,$B$337:$B$373,0))/INDEX($D$337:$D$373,MATCH($F16,$B$337:$B$373,0)),SUMIFS('Input-Ext Allocators'!E$8:E$63,'Input-Ext Allocators'!$B$8:$B$63,$F16))*$D16</f>
        <v>608336.31311801879</v>
      </c>
      <c r="I16" s="10">
        <f ca="1">IFERROR(INDEX(I$337:I$373,MATCH($F16,$B$337:$B$373,0))/INDEX($D$337:$D$373,MATCH($F16,$B$337:$B$373,0)),SUMIFS('Input-Ext Allocators'!F$8:F$63,'Input-Ext Allocators'!$B$8:$B$63,$F16))*$D16</f>
        <v>729.29253788626545</v>
      </c>
      <c r="J16" s="10">
        <f ca="1">IFERROR(INDEX(J$337:J$373,MATCH($F16,$B$337:$B$373,0))/INDEX($D$337:$D$373,MATCH($F16,$B$337:$B$373,0)),SUMIFS('Input-Ext Allocators'!G$8:G$63,'Input-Ext Allocators'!$B$8:$B$63,$F16))*$D16</f>
        <v>212.80503372622348</v>
      </c>
      <c r="K16" s="10">
        <f ca="1">IFERROR(INDEX(K$337:K$373,MATCH($F16,$B$337:$B$373,0))/INDEX($D$337:$D$373,MATCH($F16,$B$337:$B$373,0)),SUMIFS('Input-Ext Allocators'!H$8:H$63,'Input-Ext Allocators'!$B$8:$B$63,$F16))*$D16</f>
        <v>241448.94345954116</v>
      </c>
    </row>
    <row r="17" spans="1:11" outlineLevel="1">
      <c r="A17" s="31">
        <f>IF(ISBLANK('Input-Accounts'!A17),"",'Input-Accounts'!A17)</f>
        <v>10</v>
      </c>
      <c r="B17" t="str">
        <f>IF(ISBLANK('Input-Accounts'!B17),"",'Input-Accounts'!B17)</f>
        <v>Subtotal - Intangible Plant</v>
      </c>
      <c r="C17" s="31" t="str">
        <f>IF(ISBLANK('Input-Accounts'!C17),"",'Input-Accounts'!C17)</f>
        <v/>
      </c>
      <c r="D17" s="123">
        <f ca="1">SUBTOTAL(9,D11:D16)</f>
        <v>9410550.6052491236</v>
      </c>
      <c r="E17" s="10">
        <f t="shared" ca="1" si="0"/>
        <v>0</v>
      </c>
      <c r="G17" s="123">
        <f t="shared" ref="G17:K17" ca="1" si="2">SUBTOTAL(9,G11:G16)</f>
        <v>4816198.5107509866</v>
      </c>
      <c r="H17" s="123">
        <f t="shared" ca="1" si="2"/>
        <v>3285319.5570845194</v>
      </c>
      <c r="I17" s="123">
        <f t="shared" ca="1" si="2"/>
        <v>3938.543509383976</v>
      </c>
      <c r="J17" s="123">
        <f t="shared" ca="1" si="2"/>
        <v>1149.253339100208</v>
      </c>
      <c r="K17" s="123">
        <f t="shared" ca="1" si="2"/>
        <v>1303944.7405651335</v>
      </c>
    </row>
    <row r="18" spans="1:11" outlineLevel="1">
      <c r="A18" s="31" t="str">
        <f>IF(ISBLANK('Input-Accounts'!A18),"",'Input-Accounts'!A18)</f>
        <v/>
      </c>
      <c r="B18" t="str">
        <f>IF(ISBLANK('Input-Accounts'!B18),"",'Input-Accounts'!B18)</f>
        <v/>
      </c>
      <c r="C18" s="31" t="str">
        <f>IF(ISBLANK('Input-Accounts'!C18),"",'Input-Accounts'!C18)</f>
        <v/>
      </c>
      <c r="D18" s="10"/>
      <c r="E18" s="10"/>
      <c r="G18" s="10"/>
      <c r="H18" s="10"/>
      <c r="I18" s="10"/>
      <c r="J18" s="10"/>
      <c r="K18" s="10"/>
    </row>
    <row r="19" spans="1:11" outlineLevel="1">
      <c r="A19" s="31">
        <f>IF(ISBLANK('Input-Accounts'!A19),"",'Input-Accounts'!A19)</f>
        <v>11</v>
      </c>
      <c r="B19" s="1" t="str">
        <f>IF(ISBLANK('Input-Accounts'!B19),"",'Input-Accounts'!B19)</f>
        <v>Distribution Plant</v>
      </c>
      <c r="C19" s="31" t="str">
        <f>IF(ISBLANK('Input-Accounts'!C19),"",'Input-Accounts'!C19)</f>
        <v/>
      </c>
      <c r="D19" s="10"/>
      <c r="E19" s="10" t="str">
        <f t="shared" ref="E19:E54" si="3">IFERROR(IF(D19="","",IF(D19=0,0,IF(ABS(D19-SUM($G19:$K19))&lt;Check_Limit,0,1))),1)</f>
        <v/>
      </c>
      <c r="F19" s="3"/>
      <c r="G19" s="10"/>
      <c r="H19" s="10"/>
      <c r="I19" s="10"/>
      <c r="J19" s="10"/>
      <c r="K19" s="10"/>
    </row>
    <row r="20" spans="1:11" outlineLevel="1">
      <c r="A20" s="31">
        <f>IF(ISBLANK('Input-Accounts'!A20),"",'Input-Accounts'!A20)</f>
        <v>12</v>
      </c>
      <c r="B20" s="53" t="str">
        <f>IF(ISBLANK('Input-Accounts'!B20),"",'Input-Accounts'!B20)</f>
        <v>LAND-CITY GATE &amp; MAIN LINE IND. M &amp; R</v>
      </c>
      <c r="C20" s="31">
        <f>IF(ISBLANK('Input-Accounts'!C20),"",'Input-Accounts'!C20)</f>
        <v>374.1</v>
      </c>
      <c r="D20" s="10">
        <f t="shared" ref="D20:D53" ca="1" si="4">INDIRECT("Classification!"&amp;$D$5&amp;ROW())</f>
        <v>152.40142220022713</v>
      </c>
      <c r="E20" s="10">
        <f t="shared" ca="1" si="3"/>
        <v>0</v>
      </c>
      <c r="F20" s="3" t="str" cm="1">
        <f t="array" aca="1" ref="F20" ca="1">IF(D20=0,"-",IF('Input-Accounts'!$E20&lt;&gt;0,'Input-Accounts'!$E20,INDEX('Input-Accounts'!$H20:$J20,,MATCH($F$6,'Input-Accounts'!$H$6:$J$6,0))))</f>
        <v>AVG_DESIGN DAY_DEM-COMM_DEMAND</v>
      </c>
      <c r="G20" s="10">
        <f ca="1">IFERROR(INDEX(G$337:G$373,MATCH($F20,$B$337:$B$373,0))/INDEX($D$337:$D$373,MATCH($F20,$B$337:$B$373,0)),SUMIFS('Input-Ext Allocators'!D$8:D$63,'Input-Ext Allocators'!$B$8:$B$63,$F20))*$D20</f>
        <v>78.006610111074892</v>
      </c>
      <c r="H20" s="10">
        <f ca="1">IFERROR(INDEX(H$337:H$373,MATCH($F20,$B$337:$B$373,0))/INDEX($D$337:$D$373,MATCH($F20,$B$337:$B$373,0)),SUMIFS('Input-Ext Allocators'!E$8:E$63,'Input-Ext Allocators'!$B$8:$B$63,$F20))*$D20</f>
        <v>53.211395088409752</v>
      </c>
      <c r="I20" s="10">
        <f ca="1">IFERROR(INDEX(I$337:I$373,MATCH($F20,$B$337:$B$373,0))/INDEX($D$337:$D$373,MATCH($F20,$B$337:$B$373,0)),SUMIFS('Input-Ext Allocators'!F$8:F$63,'Input-Ext Allocators'!$B$8:$B$63,$F20))*$D20</f>
        <v>6.3791479370337231E-2</v>
      </c>
      <c r="J20" s="10">
        <f ca="1">IFERROR(INDEX(J$337:J$373,MATCH($F20,$B$337:$B$373,0))/INDEX($D$337:$D$373,MATCH($F20,$B$337:$B$373,0)),SUMIFS('Input-Ext Allocators'!G$8:G$63,'Input-Ext Allocators'!$B$8:$B$63,$F20))*$D20</f>
        <v>0</v>
      </c>
      <c r="K20" s="10">
        <f ca="1">IFERROR(INDEX(K$337:K$373,MATCH($F20,$B$337:$B$373,0))/INDEX($D$337:$D$373,MATCH($F20,$B$337:$B$373,0)),SUMIFS('Input-Ext Allocators'!H$8:H$63,'Input-Ext Allocators'!$B$8:$B$63,$F20))*$D20</f>
        <v>21.119625521372154</v>
      </c>
    </row>
    <row r="21" spans="1:11" outlineLevel="1">
      <c r="A21" s="31">
        <f>IF(ISBLANK('Input-Accounts'!A21),"",'Input-Accounts'!A21)</f>
        <v>13</v>
      </c>
      <c r="B21" s="53" t="str">
        <f>IF(ISBLANK('Input-Accounts'!B21),"",'Input-Accounts'!B21)</f>
        <v>LAND-OTHER DISTRIBUTION SYSTEMS</v>
      </c>
      <c r="C21" s="31">
        <f>IF(ISBLANK('Input-Accounts'!C21),"",'Input-Accounts'!C21)</f>
        <v>374.2</v>
      </c>
      <c r="D21" s="10">
        <f t="shared" ca="1" si="4"/>
        <v>650701.14038279944</v>
      </c>
      <c r="E21" s="10">
        <f t="shared" ca="1" si="3"/>
        <v>0</v>
      </c>
      <c r="F21" s="3" t="str" cm="1">
        <f t="array" aca="1" ref="F21" ca="1">IF(D21=0,"-",IF('Input-Accounts'!$E21&lt;&gt;0,'Input-Accounts'!$E21,INDEX('Input-Accounts'!$H21:$J21,,MATCH($F$6,'Input-Accounts'!$H$6:$J$6,0))))</f>
        <v>AVG_DESIGN DAY_DEM-COMM_DEMAND</v>
      </c>
      <c r="G21" s="10">
        <f ca="1">IFERROR(INDEX(G$337:G$373,MATCH($F21,$B$337:$B$373,0))/INDEX($D$337:$D$373,MATCH($F21,$B$337:$B$373,0)),SUMIFS('Input-Ext Allocators'!D$8:D$63,'Input-Ext Allocators'!$B$8:$B$63,$F21))*$D21</f>
        <v>333061.13173921022</v>
      </c>
      <c r="H21" s="10">
        <f ca="1">IFERROR(INDEX(H$337:H$373,MATCH($F21,$B$337:$B$373,0))/INDEX($D$337:$D$373,MATCH($F21,$B$337:$B$373,0)),SUMIFS('Input-Ext Allocators'!E$8:E$63,'Input-Ext Allocators'!$B$8:$B$63,$F21))*$D21</f>
        <v>227194.17552349006</v>
      </c>
      <c r="I21" s="10">
        <f ca="1">IFERROR(INDEX(I$337:I$373,MATCH($F21,$B$337:$B$373,0))/INDEX($D$337:$D$373,MATCH($F21,$B$337:$B$373,0)),SUMIFS('Input-Ext Allocators'!F$8:F$63,'Input-Ext Allocators'!$B$8:$B$63,$F21))*$D21</f>
        <v>272.36746070813507</v>
      </c>
      <c r="J21" s="10">
        <f ca="1">IFERROR(INDEX(J$337:J$373,MATCH($F21,$B$337:$B$373,0))/INDEX($D$337:$D$373,MATCH($F21,$B$337:$B$373,0)),SUMIFS('Input-Ext Allocators'!G$8:G$63,'Input-Ext Allocators'!$B$8:$B$63,$F21))*$D21</f>
        <v>0</v>
      </c>
      <c r="K21" s="10">
        <f ca="1">IFERROR(INDEX(K$337:K$373,MATCH($F21,$B$337:$B$373,0))/INDEX($D$337:$D$373,MATCH($F21,$B$337:$B$373,0)),SUMIFS('Input-Ext Allocators'!H$8:H$63,'Input-Ext Allocators'!$B$8:$B$63,$F21))*$D21</f>
        <v>90173.465659391033</v>
      </c>
    </row>
    <row r="22" spans="1:11" outlineLevel="1">
      <c r="A22" s="31">
        <f>IF(ISBLANK('Input-Accounts'!A22),"",'Input-Accounts'!A22)</f>
        <v>14</v>
      </c>
      <c r="B22" s="53" t="str">
        <f>IF(ISBLANK('Input-Accounts'!B22),"",'Input-Accounts'!B22)</f>
        <v>LAND RIGHTS-OTHER DISTR SYSTEMS</v>
      </c>
      <c r="C22" s="31">
        <f>IF(ISBLANK('Input-Accounts'!C22),"",'Input-Accounts'!C22)</f>
        <v>374.4</v>
      </c>
      <c r="D22" s="10">
        <f t="shared" ca="1" si="4"/>
        <v>2386709.0121993748</v>
      </c>
      <c r="E22" s="10">
        <f t="shared" ca="1" si="3"/>
        <v>0</v>
      </c>
      <c r="F22" s="3" t="str" cm="1">
        <f t="array" aca="1" ref="F22" ca="1">IF(D22=0,"-",IF('Input-Accounts'!$E22&lt;&gt;0,'Input-Accounts'!$E22,INDEX('Input-Accounts'!$H22:$J22,,MATCH($F$6,'Input-Accounts'!$H$6:$J$6,0))))</f>
        <v>AVG_DESIGN DAY_DEM-COMM_DEMAND</v>
      </c>
      <c r="G22" s="10">
        <f ca="1">IFERROR(INDEX(G$337:G$373,MATCH($F22,$B$337:$B$373,0))/INDEX($D$337:$D$373,MATCH($F22,$B$337:$B$373,0)),SUMIFS('Input-Ext Allocators'!D$8:D$63,'Input-Ext Allocators'!$B$8:$B$63,$F22))*$D22</f>
        <v>1221636.1020477919</v>
      </c>
      <c r="H22" s="10">
        <f ca="1">IFERROR(INDEX(H$337:H$373,MATCH($F22,$B$337:$B$373,0))/INDEX($D$337:$D$373,MATCH($F22,$B$337:$B$373,0)),SUMIFS('Input-Ext Allocators'!E$8:E$63,'Input-Ext Allocators'!$B$8:$B$63,$F22))*$D22</f>
        <v>833326.31924100139</v>
      </c>
      <c r="I22" s="10">
        <f ca="1">IFERROR(INDEX(I$337:I$373,MATCH($F22,$B$337:$B$373,0))/INDEX($D$337:$D$373,MATCH($F22,$B$337:$B$373,0)),SUMIFS('Input-Ext Allocators'!F$8:F$63,'Input-Ext Allocators'!$B$8:$B$63,$F22))*$D22</f>
        <v>999.01757159906265</v>
      </c>
      <c r="J22" s="10">
        <f ca="1">IFERROR(INDEX(J$337:J$373,MATCH($F22,$B$337:$B$373,0))/INDEX($D$337:$D$373,MATCH($F22,$B$337:$B$373,0)),SUMIFS('Input-Ext Allocators'!G$8:G$63,'Input-Ext Allocators'!$B$8:$B$63,$F22))*$D22</f>
        <v>0</v>
      </c>
      <c r="K22" s="10">
        <f ca="1">IFERROR(INDEX(K$337:K$373,MATCH($F22,$B$337:$B$373,0))/INDEX($D$337:$D$373,MATCH($F22,$B$337:$B$373,0)),SUMIFS('Input-Ext Allocators'!H$8:H$63,'Input-Ext Allocators'!$B$8:$B$63,$F22))*$D22</f>
        <v>330747.57333898242</v>
      </c>
    </row>
    <row r="23" spans="1:11" outlineLevel="1">
      <c r="A23" s="31">
        <f>IF(ISBLANK('Input-Accounts'!A23),"",'Input-Accounts'!A23)</f>
        <v>15</v>
      </c>
      <c r="B23" s="53" t="str">
        <f>IF(ISBLANK('Input-Accounts'!B23),"",'Input-Accounts'!B23)</f>
        <v>RIGHTS OF WAY</v>
      </c>
      <c r="C23" s="31">
        <f>IF(ISBLANK('Input-Accounts'!C23),"",'Input-Accounts'!C23)</f>
        <v>374.5</v>
      </c>
      <c r="D23" s="10">
        <f t="shared" ca="1" si="4"/>
        <v>1978530.4361764481</v>
      </c>
      <c r="E23" s="10">
        <f t="shared" ca="1" si="3"/>
        <v>0</v>
      </c>
      <c r="F23" s="3" t="str" cm="1">
        <f t="array" aca="1" ref="F23" ca="1">IF(D23=0,"-",IF('Input-Accounts'!$E23&lt;&gt;0,'Input-Accounts'!$E23,INDEX('Input-Accounts'!$H23:$J23,,MATCH($F$6,'Input-Accounts'!$H$6:$J$6,0))))</f>
        <v>AVG_DESIGN DAY_DEM-COMM_DEMAND</v>
      </c>
      <c r="G23" s="10">
        <f ca="1">IFERROR(INDEX(G$337:G$373,MATCH($F23,$B$337:$B$373,0))/INDEX($D$337:$D$373,MATCH($F23,$B$337:$B$373,0)),SUMIFS('Input-Ext Allocators'!D$8:D$63,'Input-Ext Allocators'!$B$8:$B$63,$F23))*$D23</f>
        <v>1012710.0528296849</v>
      </c>
      <c r="H23" s="10">
        <f ca="1">IFERROR(INDEX(H$337:H$373,MATCH($F23,$B$337:$B$373,0))/INDEX($D$337:$D$373,MATCH($F23,$B$337:$B$373,0)),SUMIFS('Input-Ext Allocators'!E$8:E$63,'Input-Ext Allocators'!$B$8:$B$63,$F23))*$D23</f>
        <v>690809.59490988101</v>
      </c>
      <c r="I23" s="10">
        <f ca="1">IFERROR(INDEX(I$337:I$373,MATCH($F23,$B$337:$B$373,0))/INDEX($D$337:$D$373,MATCH($F23,$B$337:$B$373,0)),SUMIFS('Input-Ext Allocators'!F$8:F$63,'Input-Ext Allocators'!$B$8:$B$63,$F23))*$D23</f>
        <v>828.16407931622382</v>
      </c>
      <c r="J23" s="10">
        <f ca="1">IFERROR(INDEX(J$337:J$373,MATCH($F23,$B$337:$B$373,0))/INDEX($D$337:$D$373,MATCH($F23,$B$337:$B$373,0)),SUMIFS('Input-Ext Allocators'!G$8:G$63,'Input-Ext Allocators'!$B$8:$B$63,$F23))*$D23</f>
        <v>0</v>
      </c>
      <c r="K23" s="10">
        <f ca="1">IFERROR(INDEX(K$337:K$373,MATCH($F23,$B$337:$B$373,0))/INDEX($D$337:$D$373,MATCH($F23,$B$337:$B$373,0)),SUMIFS('Input-Ext Allocators'!H$8:H$63,'Input-Ext Allocators'!$B$8:$B$63,$F23))*$D23</f>
        <v>274182.624357566</v>
      </c>
    </row>
    <row r="24" spans="1:11" outlineLevel="1">
      <c r="A24" s="31">
        <f>IF(ISBLANK('Input-Accounts'!A24),"",'Input-Accounts'!A24)</f>
        <v>16</v>
      </c>
      <c r="B24" s="53" t="str">
        <f>IF(ISBLANK('Input-Accounts'!B24),"",'Input-Accounts'!B24)</f>
        <v>STRUC &amp; IMPROV-CITY GATE M &amp; R</v>
      </c>
      <c r="C24" s="31">
        <f>IF(ISBLANK('Input-Accounts'!C24),"",'Input-Accounts'!C24)</f>
        <v>375.2</v>
      </c>
      <c r="D24" s="10">
        <f t="shared" ca="1" si="4"/>
        <v>1576.6795235980455</v>
      </c>
      <c r="E24" s="10">
        <f t="shared" ca="1" si="3"/>
        <v>0</v>
      </c>
      <c r="F24" s="3" t="str" cm="1">
        <f t="array" aca="1" ref="F24" ca="1">IF(D24=0,"-",IF('Input-Accounts'!$E24&lt;&gt;0,'Input-Accounts'!$E24,INDEX('Input-Accounts'!$H24:$J24,,MATCH($F$6,'Input-Accounts'!$H$6:$J$6,0))))</f>
        <v>AVG_DESIGN DAY_DEM-COMM_DEMAND</v>
      </c>
      <c r="G24" s="10">
        <f ca="1">IFERROR(INDEX(G$337:G$373,MATCH($F24,$B$337:$B$373,0))/INDEX($D$337:$D$373,MATCH($F24,$B$337:$B$373,0)),SUMIFS('Input-Ext Allocators'!D$8:D$63,'Input-Ext Allocators'!$B$8:$B$63,$F24))*$D24</f>
        <v>807.02281574406948</v>
      </c>
      <c r="H24" s="10">
        <f ca="1">IFERROR(INDEX(H$337:H$373,MATCH($F24,$B$337:$B$373,0))/INDEX($D$337:$D$373,MATCH($F24,$B$337:$B$373,0)),SUMIFS('Input-Ext Allocators'!E$8:E$63,'Input-Ext Allocators'!$B$8:$B$63,$F24))*$D24</f>
        <v>550.50219247794018</v>
      </c>
      <c r="I24" s="10">
        <f ca="1">IFERROR(INDEX(I$337:I$373,MATCH($F24,$B$337:$B$373,0))/INDEX($D$337:$D$373,MATCH($F24,$B$337:$B$373,0)),SUMIFS('Input-Ext Allocators'!F$8:F$63,'Input-Ext Allocators'!$B$8:$B$63,$F24))*$D24</f>
        <v>0.65995919100476719</v>
      </c>
      <c r="J24" s="10">
        <f ca="1">IFERROR(INDEX(J$337:J$373,MATCH($F24,$B$337:$B$373,0))/INDEX($D$337:$D$373,MATCH($F24,$B$337:$B$373,0)),SUMIFS('Input-Ext Allocators'!G$8:G$63,'Input-Ext Allocators'!$B$8:$B$63,$F24))*$D24</f>
        <v>0</v>
      </c>
      <c r="K24" s="10">
        <f ca="1">IFERROR(INDEX(K$337:K$373,MATCH($F24,$B$337:$B$373,0))/INDEX($D$337:$D$373,MATCH($F24,$B$337:$B$373,0)),SUMIFS('Input-Ext Allocators'!H$8:H$63,'Input-Ext Allocators'!$B$8:$B$63,$F24))*$D24</f>
        <v>218.49455618503112</v>
      </c>
    </row>
    <row r="25" spans="1:11" outlineLevel="1">
      <c r="A25" s="31">
        <f>IF(ISBLANK('Input-Accounts'!A25),"",'Input-Accounts'!A25)</f>
        <v>17</v>
      </c>
      <c r="B25" s="53" t="str">
        <f>IF(ISBLANK('Input-Accounts'!B25),"",'Input-Accounts'!B25)</f>
        <v>STRUC &amp; IMPROV-GENERAL M &amp; R</v>
      </c>
      <c r="C25" s="31">
        <f>IF(ISBLANK('Input-Accounts'!C25),"",'Input-Accounts'!C25)</f>
        <v>375.3</v>
      </c>
      <c r="D25" s="10">
        <f t="shared" ca="1" si="4"/>
        <v>0</v>
      </c>
      <c r="E25" s="10">
        <f t="shared" ca="1" si="3"/>
        <v>0</v>
      </c>
      <c r="F25" s="3" t="str" cm="1">
        <f t="array" aca="1" ref="F25" ca="1">IF(D25=0,"-",IF('Input-Accounts'!$E25&lt;&gt;0,'Input-Accounts'!$E25,INDEX('Input-Accounts'!$H25:$J25,,MATCH($F$6,'Input-Accounts'!$H$6:$J$6,0))))</f>
        <v>-</v>
      </c>
      <c r="G25" s="10">
        <f ca="1">IFERROR(INDEX(G$337:G$373,MATCH($F25,$B$337:$B$373,0))/INDEX($D$337:$D$373,MATCH($F25,$B$337:$B$373,0)),SUMIFS('Input-Ext Allocators'!D$8:D$63,'Input-Ext Allocators'!$B$8:$B$63,$F25))*$D25</f>
        <v>0</v>
      </c>
      <c r="H25" s="10">
        <f ca="1">IFERROR(INDEX(H$337:H$373,MATCH($F25,$B$337:$B$373,0))/INDEX($D$337:$D$373,MATCH($F25,$B$337:$B$373,0)),SUMIFS('Input-Ext Allocators'!E$8:E$63,'Input-Ext Allocators'!$B$8:$B$63,$F25))*$D25</f>
        <v>0</v>
      </c>
      <c r="I25" s="10">
        <f ca="1">IFERROR(INDEX(I$337:I$373,MATCH($F25,$B$337:$B$373,0))/INDEX($D$337:$D$373,MATCH($F25,$B$337:$B$373,0)),SUMIFS('Input-Ext Allocators'!F$8:F$63,'Input-Ext Allocators'!$B$8:$B$63,$F25))*$D25</f>
        <v>0</v>
      </c>
      <c r="J25" s="10">
        <f ca="1">IFERROR(INDEX(J$337:J$373,MATCH($F25,$B$337:$B$373,0))/INDEX($D$337:$D$373,MATCH($F25,$B$337:$B$373,0)),SUMIFS('Input-Ext Allocators'!G$8:G$63,'Input-Ext Allocators'!$B$8:$B$63,$F25))*$D25</f>
        <v>0</v>
      </c>
      <c r="K25" s="10">
        <f ca="1">IFERROR(INDEX(K$337:K$373,MATCH($F25,$B$337:$B$373,0))/INDEX($D$337:$D$373,MATCH($F25,$B$337:$B$373,0)),SUMIFS('Input-Ext Allocators'!H$8:H$63,'Input-Ext Allocators'!$B$8:$B$63,$F25))*$D25</f>
        <v>0</v>
      </c>
    </row>
    <row r="26" spans="1:11" outlineLevel="1">
      <c r="A26" s="31">
        <f>IF(ISBLANK('Input-Accounts'!A26),"",'Input-Accounts'!A26)</f>
        <v>18</v>
      </c>
      <c r="B26" s="53" t="str">
        <f>IF(ISBLANK('Input-Accounts'!B26),"",'Input-Accounts'!B26)</f>
        <v xml:space="preserve">STRUC &amp; IMPROV-REGULATING </v>
      </c>
      <c r="C26" s="31">
        <f>IF(ISBLANK('Input-Accounts'!C26),"",'Input-Accounts'!C26)</f>
        <v>375.4</v>
      </c>
      <c r="D26" s="10">
        <f t="shared" ca="1" si="4"/>
        <v>2930109.222506918</v>
      </c>
      <c r="E26" s="10">
        <f t="shared" ca="1" si="3"/>
        <v>0</v>
      </c>
      <c r="F26" s="3" t="str" cm="1">
        <f t="array" aca="1" ref="F26" ca="1">IF(D26=0,"-",IF('Input-Accounts'!$E26&lt;&gt;0,'Input-Accounts'!$E26,INDEX('Input-Accounts'!$H26:$J26,,MATCH($F$6,'Input-Accounts'!$H$6:$J$6,0))))</f>
        <v>AVG_DESIGN DAY_DEM-COMM_DEMAND</v>
      </c>
      <c r="G26" s="10">
        <f ca="1">IFERROR(INDEX(G$337:G$373,MATCH($F26,$B$337:$B$373,0))/INDEX($D$337:$D$373,MATCH($F26,$B$337:$B$373,0)),SUMIFS('Input-Ext Allocators'!D$8:D$63,'Input-Ext Allocators'!$B$8:$B$63,$F26))*$D26</f>
        <v>1499775.293452749</v>
      </c>
      <c r="H26" s="10">
        <f ca="1">IFERROR(INDEX(H$337:H$373,MATCH($F26,$B$337:$B$373,0))/INDEX($D$337:$D$373,MATCH($F26,$B$337:$B$373,0)),SUMIFS('Input-Ext Allocators'!E$8:E$63,'Input-Ext Allocators'!$B$8:$B$63,$F26))*$D26</f>
        <v>1023056.0662758459</v>
      </c>
      <c r="I26" s="10">
        <f ca="1">IFERROR(INDEX(I$337:I$373,MATCH($F26,$B$337:$B$373,0))/INDEX($D$337:$D$373,MATCH($F26,$B$337:$B$373,0)),SUMIFS('Input-Ext Allocators'!F$8:F$63,'Input-Ext Allocators'!$B$8:$B$63,$F26))*$D26</f>
        <v>1226.471507429977</v>
      </c>
      <c r="J26" s="10">
        <f ca="1">IFERROR(INDEX(J$337:J$373,MATCH($F26,$B$337:$B$373,0))/INDEX($D$337:$D$373,MATCH($F26,$B$337:$B$373,0)),SUMIFS('Input-Ext Allocators'!G$8:G$63,'Input-Ext Allocators'!$B$8:$B$63,$F26))*$D26</f>
        <v>0</v>
      </c>
      <c r="K26" s="10">
        <f ca="1">IFERROR(INDEX(K$337:K$373,MATCH($F26,$B$337:$B$373,0))/INDEX($D$337:$D$373,MATCH($F26,$B$337:$B$373,0)),SUMIFS('Input-Ext Allocators'!H$8:H$63,'Input-Ext Allocators'!$B$8:$B$63,$F26))*$D26</f>
        <v>406051.39127089328</v>
      </c>
    </row>
    <row r="27" spans="1:11" outlineLevel="1">
      <c r="A27" s="31">
        <f>IF(ISBLANK('Input-Accounts'!A27),"",'Input-Accounts'!A27)</f>
        <v>19</v>
      </c>
      <c r="B27" s="53" t="str">
        <f>IF(ISBLANK('Input-Accounts'!B27),"",'Input-Accounts'!B27)</f>
        <v>STRUC &amp; IMPROV-REGULATING - DS-ML DIRECT ASSIGNMENT</v>
      </c>
      <c r="C27" s="31">
        <f>IF(ISBLANK('Input-Accounts'!C27),"",'Input-Accounts'!C27)</f>
        <v>375.4</v>
      </c>
      <c r="D27" s="10">
        <f t="shared" ca="1" si="4"/>
        <v>34287.174026063127</v>
      </c>
      <c r="E27" s="10">
        <f t="shared" ca="1" si="3"/>
        <v>0</v>
      </c>
      <c r="F27" s="3" t="str" cm="1">
        <f t="array" aca="1" ref="F27" ca="1">IF(D27=0,"-",IF('Input-Accounts'!$E27&lt;&gt;0,'Input-Accounts'!$E27,INDEX('Input-Accounts'!$H27:$J27,,MATCH($F$6,'Input-Accounts'!$H$6:$J$6,0))))</f>
        <v>DS-ML_DIRECT</v>
      </c>
      <c r="G27" s="10">
        <f ca="1">IFERROR(INDEX(G$337:G$373,MATCH($F27,$B$337:$B$373,0))/INDEX($D$337:$D$373,MATCH($F27,$B$337:$B$373,0)),SUMIFS('Input-Ext Allocators'!D$8:D$63,'Input-Ext Allocators'!$B$8:$B$63,$F27))*$D27</f>
        <v>0</v>
      </c>
      <c r="H27" s="10">
        <f ca="1">IFERROR(INDEX(H$337:H$373,MATCH($F27,$B$337:$B$373,0))/INDEX($D$337:$D$373,MATCH($F27,$B$337:$B$373,0)),SUMIFS('Input-Ext Allocators'!E$8:E$63,'Input-Ext Allocators'!$B$8:$B$63,$F27))*$D27</f>
        <v>0</v>
      </c>
      <c r="I27" s="10">
        <f ca="1">IFERROR(INDEX(I$337:I$373,MATCH($F27,$B$337:$B$373,0))/INDEX($D$337:$D$373,MATCH($F27,$B$337:$B$373,0)),SUMIFS('Input-Ext Allocators'!F$8:F$63,'Input-Ext Allocators'!$B$8:$B$63,$F27))*$D27</f>
        <v>0</v>
      </c>
      <c r="J27" s="10">
        <f ca="1">IFERROR(INDEX(J$337:J$373,MATCH($F27,$B$337:$B$373,0))/INDEX($D$337:$D$373,MATCH($F27,$B$337:$B$373,0)),SUMIFS('Input-Ext Allocators'!G$8:G$63,'Input-Ext Allocators'!$B$8:$B$63,$F27))*$D27</f>
        <v>34287.174026063127</v>
      </c>
      <c r="K27" s="10">
        <f ca="1">IFERROR(INDEX(K$337:K$373,MATCH($F27,$B$337:$B$373,0))/INDEX($D$337:$D$373,MATCH($F27,$B$337:$B$373,0)),SUMIFS('Input-Ext Allocators'!H$8:H$63,'Input-Ext Allocators'!$B$8:$B$63,$F27))*$D27</f>
        <v>0</v>
      </c>
    </row>
    <row r="28" spans="1:11" outlineLevel="1">
      <c r="A28" s="31">
        <f>IF(ISBLANK('Input-Accounts'!A28),"",'Input-Accounts'!A28)</f>
        <v>20</v>
      </c>
      <c r="B28" s="53" t="str">
        <f>IF(ISBLANK('Input-Accounts'!B28),"",'Input-Accounts'!B28)</f>
        <v>STRUC &amp; IMPROV-DISTR. IND. M &amp; R</v>
      </c>
      <c r="C28" s="31">
        <f>IF(ISBLANK('Input-Accounts'!C28),"",'Input-Accounts'!C28)</f>
        <v>375.6</v>
      </c>
      <c r="D28" s="10">
        <f t="shared" ca="1" si="4"/>
        <v>0</v>
      </c>
      <c r="E28" s="10">
        <f t="shared" ca="1" si="3"/>
        <v>0</v>
      </c>
      <c r="F28" s="3" t="str" cm="1">
        <f t="array" aca="1" ref="F28" ca="1">IF(D28=0,"-",IF('Input-Accounts'!$E28&lt;&gt;0,'Input-Accounts'!$E28,INDEX('Input-Accounts'!$H28:$J28,,MATCH($F$6,'Input-Accounts'!$H$6:$J$6,0))))</f>
        <v>-</v>
      </c>
      <c r="G28" s="10">
        <f ca="1">IFERROR(INDEX(G$337:G$373,MATCH($F28,$B$337:$B$373,0))/INDEX($D$337:$D$373,MATCH($F28,$B$337:$B$373,0)),SUMIFS('Input-Ext Allocators'!D$8:D$63,'Input-Ext Allocators'!$B$8:$B$63,$F28))*$D28</f>
        <v>0</v>
      </c>
      <c r="H28" s="10">
        <f ca="1">IFERROR(INDEX(H$337:H$373,MATCH($F28,$B$337:$B$373,0))/INDEX($D$337:$D$373,MATCH($F28,$B$337:$B$373,0)),SUMIFS('Input-Ext Allocators'!E$8:E$63,'Input-Ext Allocators'!$B$8:$B$63,$F28))*$D28</f>
        <v>0</v>
      </c>
      <c r="I28" s="10">
        <f ca="1">IFERROR(INDEX(I$337:I$373,MATCH($F28,$B$337:$B$373,0))/INDEX($D$337:$D$373,MATCH($F28,$B$337:$B$373,0)),SUMIFS('Input-Ext Allocators'!F$8:F$63,'Input-Ext Allocators'!$B$8:$B$63,$F28))*$D28</f>
        <v>0</v>
      </c>
      <c r="J28" s="10">
        <f ca="1">IFERROR(INDEX(J$337:J$373,MATCH($F28,$B$337:$B$373,0))/INDEX($D$337:$D$373,MATCH($F28,$B$337:$B$373,0)),SUMIFS('Input-Ext Allocators'!G$8:G$63,'Input-Ext Allocators'!$B$8:$B$63,$F28))*$D28</f>
        <v>0</v>
      </c>
      <c r="K28" s="10">
        <f ca="1">IFERROR(INDEX(K$337:K$373,MATCH($F28,$B$337:$B$373,0))/INDEX($D$337:$D$373,MATCH($F28,$B$337:$B$373,0)),SUMIFS('Input-Ext Allocators'!H$8:H$63,'Input-Ext Allocators'!$B$8:$B$63,$F28))*$D28</f>
        <v>0</v>
      </c>
    </row>
    <row r="29" spans="1:11" outlineLevel="1">
      <c r="A29" s="31">
        <f>IF(ISBLANK('Input-Accounts'!A29),"",'Input-Accounts'!A29)</f>
        <v>21</v>
      </c>
      <c r="B29" s="53" t="str">
        <f>IF(ISBLANK('Input-Accounts'!B29),"",'Input-Accounts'!B29)</f>
        <v>STRUC &amp; IMPROV-OTHER DISTR. SYSTEMS</v>
      </c>
      <c r="C29" s="31">
        <f>IF(ISBLANK('Input-Accounts'!C29),"",'Input-Accounts'!C29)</f>
        <v>375.7</v>
      </c>
      <c r="D29" s="10">
        <f t="shared" ca="1" si="4"/>
        <v>4601761.8123685727</v>
      </c>
      <c r="E29" s="10">
        <f t="shared" ca="1" si="3"/>
        <v>0</v>
      </c>
      <c r="F29" s="3" t="str" cm="1">
        <f t="array" aca="1" ref="F29" ca="1">IF(D29=0,"-",IF('Input-Accounts'!$E29&lt;&gt;0,'Input-Accounts'!$E29,INDEX('Input-Accounts'!$H29:$J29,,MATCH($F$6,'Input-Accounts'!$H$6:$J$6,0))))</f>
        <v>INT_DISTPT_SUBTOTAL</v>
      </c>
      <c r="G29" s="10">
        <f ca="1">IFERROR(INDEX(G$337:G$373,MATCH($F29,$B$337:$B$373,0))/INDEX($D$337:$D$373,MATCH($F29,$B$337:$B$373,0)),SUMIFS('Input-Ext Allocators'!D$8:D$63,'Input-Ext Allocators'!$B$8:$B$63,$F29))*$D29</f>
        <v>2355122.3852085713</v>
      </c>
      <c r="H29" s="10">
        <f ca="1">IFERROR(INDEX(H$337:H$373,MATCH($F29,$B$337:$B$373,0))/INDEX($D$337:$D$373,MATCH($F29,$B$337:$B$373,0)),SUMIFS('Input-Ext Allocators'!E$8:E$63,'Input-Ext Allocators'!$B$8:$B$63,$F29))*$D29</f>
        <v>1606522.1593714552</v>
      </c>
      <c r="I29" s="10">
        <f ca="1">IFERROR(INDEX(I$337:I$373,MATCH($F29,$B$337:$B$373,0))/INDEX($D$337:$D$373,MATCH($F29,$B$337:$B$373,0)),SUMIFS('Input-Ext Allocators'!F$8:F$63,'Input-Ext Allocators'!$B$8:$B$63,$F29))*$D29</f>
        <v>1925.9488501900985</v>
      </c>
      <c r="J29" s="10">
        <f ca="1">IFERROR(INDEX(J$337:J$373,MATCH($F29,$B$337:$B$373,0))/INDEX($D$337:$D$373,MATCH($F29,$B$337:$B$373,0)),SUMIFS('Input-Ext Allocators'!G$8:G$63,'Input-Ext Allocators'!$B$8:$B$63,$F29))*$D29</f>
        <v>561.98519623904656</v>
      </c>
      <c r="K29" s="10">
        <f ca="1">IFERROR(INDEX(K$337:K$373,MATCH($F29,$B$337:$B$373,0))/INDEX($D$337:$D$373,MATCH($F29,$B$337:$B$373,0)),SUMIFS('Input-Ext Allocators'!H$8:H$63,'Input-Ext Allocators'!$B$8:$B$63,$F29))*$D29</f>
        <v>637629.33374211739</v>
      </c>
    </row>
    <row r="30" spans="1:11" outlineLevel="1">
      <c r="A30" s="31">
        <f>IF(ISBLANK('Input-Accounts'!A30),"",'Input-Accounts'!A30)</f>
        <v>22</v>
      </c>
      <c r="B30" s="53" t="str">
        <f>IF(ISBLANK('Input-Accounts'!B30),"",'Input-Accounts'!B30)</f>
        <v>STRUC &amp; IMPROV-OTHER DISTR SYS-ILP</v>
      </c>
      <c r="C30" s="31">
        <f>IF(ISBLANK('Input-Accounts'!C30),"",'Input-Accounts'!C30)</f>
        <v>375.71</v>
      </c>
      <c r="D30" s="10">
        <f t="shared" ca="1" si="4"/>
        <v>416366.68292325729</v>
      </c>
      <c r="E30" s="10">
        <f t="shared" ca="1" si="3"/>
        <v>0</v>
      </c>
      <c r="F30" s="3" t="str" cm="1">
        <f t="array" aca="1" ref="F30" ca="1">IF(D30=0,"-",IF('Input-Accounts'!$E30&lt;&gt;0,'Input-Accounts'!$E30,INDEX('Input-Accounts'!$H30:$J30,,MATCH($F$6,'Input-Accounts'!$H$6:$J$6,0))))</f>
        <v>INT_DISTPT_SUBTOTAL</v>
      </c>
      <c r="G30" s="10">
        <f ca="1">IFERROR(INDEX(G$337:G$373,MATCH($F30,$B$337:$B$373,0))/INDEX($D$337:$D$373,MATCH($F30,$B$337:$B$373,0)),SUMIFS('Input-Ext Allocators'!D$8:D$63,'Input-Ext Allocators'!$B$8:$B$63,$F30))*$D30</f>
        <v>213091.10192795505</v>
      </c>
      <c r="H30" s="10">
        <f ca="1">IFERROR(INDEX(H$337:H$373,MATCH($F30,$B$337:$B$373,0))/INDEX($D$337:$D$373,MATCH($F30,$B$337:$B$373,0)),SUMIFS('Input-Ext Allocators'!E$8:E$63,'Input-Ext Allocators'!$B$8:$B$63,$F30))*$D30</f>
        <v>145357.87157482421</v>
      </c>
      <c r="I30" s="10">
        <f ca="1">IFERROR(INDEX(I$337:I$373,MATCH($F30,$B$337:$B$373,0))/INDEX($D$337:$D$373,MATCH($F30,$B$337:$B$373,0)),SUMIFS('Input-Ext Allocators'!F$8:F$63,'Input-Ext Allocators'!$B$8:$B$63,$F30))*$D30</f>
        <v>174.25954817525991</v>
      </c>
      <c r="J30" s="10">
        <f ca="1">IFERROR(INDEX(J$337:J$373,MATCH($F30,$B$337:$B$373,0))/INDEX($D$337:$D$373,MATCH($F30,$B$337:$B$373,0)),SUMIFS('Input-Ext Allocators'!G$8:G$63,'Input-Ext Allocators'!$B$8:$B$63,$F30))*$D30</f>
        <v>50.84833191085778</v>
      </c>
      <c r="K30" s="10">
        <f ca="1">IFERROR(INDEX(K$337:K$373,MATCH($F30,$B$337:$B$373,0))/INDEX($D$337:$D$373,MATCH($F30,$B$337:$B$373,0)),SUMIFS('Input-Ext Allocators'!H$8:H$63,'Input-Ext Allocators'!$B$8:$B$63,$F30))*$D30</f>
        <v>57692.601540391959</v>
      </c>
    </row>
    <row r="31" spans="1:11" outlineLevel="1">
      <c r="A31" s="31">
        <f>IF(ISBLANK('Input-Accounts'!A31),"",'Input-Accounts'!A31)</f>
        <v>23</v>
      </c>
      <c r="B31" s="53" t="str">
        <f>IF(ISBLANK('Input-Accounts'!B31),"",'Input-Accounts'!B31)</f>
        <v>STRUC &amp; IMPROV-COMMUNICATIONS</v>
      </c>
      <c r="C31" s="31">
        <f>IF(ISBLANK('Input-Accounts'!C31),"",'Input-Accounts'!C31)</f>
        <v>375.8</v>
      </c>
      <c r="D31" s="10">
        <f t="shared" ca="1" si="4"/>
        <v>98033.320371284775</v>
      </c>
      <c r="E31" s="10">
        <f t="shared" ca="1" si="3"/>
        <v>0</v>
      </c>
      <c r="F31" s="3" t="str" cm="1">
        <f t="array" aca="1" ref="F31" ca="1">IF(D31=0,"-",IF('Input-Accounts'!$E31&lt;&gt;0,'Input-Accounts'!$E31,INDEX('Input-Accounts'!$H31:$J31,,MATCH($F$6,'Input-Accounts'!$H$6:$J$6,0))))</f>
        <v>AVG_DESIGN DAY_DEM-COMM_DEMAND</v>
      </c>
      <c r="G31" s="10">
        <f ca="1">IFERROR(INDEX(G$337:G$373,MATCH($F31,$B$337:$B$373,0))/INDEX($D$337:$D$373,MATCH($F31,$B$337:$B$373,0)),SUMIFS('Input-Ext Allocators'!D$8:D$63,'Input-Ext Allocators'!$B$8:$B$63,$F31))*$D31</f>
        <v>50178.317824684382</v>
      </c>
      <c r="H31" s="10">
        <f ca="1">IFERROR(INDEX(H$337:H$373,MATCH($F31,$B$337:$B$373,0))/INDEX($D$337:$D$373,MATCH($F31,$B$337:$B$373,0)),SUMIFS('Input-Ext Allocators'!E$8:E$63,'Input-Ext Allocators'!$B$8:$B$63,$F31))*$D31</f>
        <v>34228.615893436909</v>
      </c>
      <c r="I31" s="10">
        <f ca="1">IFERROR(INDEX(I$337:I$373,MATCH($F31,$B$337:$B$373,0))/INDEX($D$337:$D$373,MATCH($F31,$B$337:$B$373,0)),SUMIFS('Input-Ext Allocators'!F$8:F$63,'Input-Ext Allocators'!$B$8:$B$63,$F31))*$D31</f>
        <v>41.034331857181009</v>
      </c>
      <c r="J31" s="10">
        <f ca="1">IFERROR(INDEX(J$337:J$373,MATCH($F31,$B$337:$B$373,0))/INDEX($D$337:$D$373,MATCH($F31,$B$337:$B$373,0)),SUMIFS('Input-Ext Allocators'!G$8:G$63,'Input-Ext Allocators'!$B$8:$B$63,$F31))*$D31</f>
        <v>0</v>
      </c>
      <c r="K31" s="10">
        <f ca="1">IFERROR(INDEX(K$337:K$373,MATCH($F31,$B$337:$B$373,0))/INDEX($D$337:$D$373,MATCH($F31,$B$337:$B$373,0)),SUMIFS('Input-Ext Allocators'!H$8:H$63,'Input-Ext Allocators'!$B$8:$B$63,$F31))*$D31</f>
        <v>13585.352321306311</v>
      </c>
    </row>
    <row r="32" spans="1:11" outlineLevel="1">
      <c r="A32" s="31">
        <f>IF(ISBLANK('Input-Accounts'!A32),"",'Input-Accounts'!A32)</f>
        <v>24</v>
      </c>
      <c r="B32" s="53" t="str">
        <f>IF(ISBLANK('Input-Accounts'!B32),"",'Input-Accounts'!B32)</f>
        <v>MAINS (Less SMRP)</v>
      </c>
      <c r="C32" s="31">
        <f>IF(ISBLANK('Input-Accounts'!C32),"",'Input-Accounts'!C32)</f>
        <v>376</v>
      </c>
      <c r="D32" s="10">
        <f t="shared" ca="1" si="4"/>
        <v>314155895.21024603</v>
      </c>
      <c r="E32" s="10">
        <f t="shared" ca="1" si="3"/>
        <v>0</v>
      </c>
      <c r="F32" s="3" t="str" cm="1">
        <f t="array" aca="1" ref="F32" ca="1">IF(D32=0,"-",IF('Input-Accounts'!$E32&lt;&gt;0,'Input-Accounts'!$E32,INDEX('Input-Accounts'!$H32:$J32,,MATCH($F$6,'Input-Accounts'!$H$6:$J$6,0))))</f>
        <v>AVG_DESIGN DAY_DEM-COMM_DEMAND</v>
      </c>
      <c r="G32" s="10">
        <f ca="1">IFERROR(INDEX(G$337:G$373,MATCH($F32,$B$337:$B$373,0))/INDEX($D$337:$D$373,MATCH($F32,$B$337:$B$373,0)),SUMIFS('Input-Ext Allocators'!D$8:D$63,'Input-Ext Allocators'!$B$8:$B$63,$F32))*$D32</f>
        <v>160800575.7293047</v>
      </c>
      <c r="H32" s="10">
        <f ca="1">IFERROR(INDEX(H$337:H$373,MATCH($F32,$B$337:$B$373,0))/INDEX($D$337:$D$373,MATCH($F32,$B$337:$B$373,0)),SUMIFS('Input-Ext Allocators'!E$8:E$63,'Input-Ext Allocators'!$B$8:$B$63,$F32))*$D32</f>
        <v>109688434.77997766</v>
      </c>
      <c r="I32" s="10">
        <f ca="1">IFERROR(INDEX(I$337:I$373,MATCH($F32,$B$337:$B$373,0))/INDEX($D$337:$D$373,MATCH($F32,$B$337:$B$373,0)),SUMIFS('Input-Ext Allocators'!F$8:F$63,'Input-Ext Allocators'!$B$8:$B$63,$F32))*$D32</f>
        <v>131497.9153018978</v>
      </c>
      <c r="J32" s="10">
        <f ca="1">IFERROR(INDEX(J$337:J$373,MATCH($F32,$B$337:$B$373,0))/INDEX($D$337:$D$373,MATCH($F32,$B$337:$B$373,0)),SUMIFS('Input-Ext Allocators'!G$8:G$63,'Input-Ext Allocators'!$B$8:$B$63,$F32))*$D32</f>
        <v>0</v>
      </c>
      <c r="K32" s="10">
        <f ca="1">IFERROR(INDEX(K$337:K$373,MATCH($F32,$B$337:$B$373,0))/INDEX($D$337:$D$373,MATCH($F32,$B$337:$B$373,0)),SUMIFS('Input-Ext Allocators'!H$8:H$63,'Input-Ext Allocators'!$B$8:$B$63,$F32))*$D32</f>
        <v>43535386.785661772</v>
      </c>
    </row>
    <row r="33" spans="1:11" outlineLevel="1">
      <c r="A33" s="31">
        <f>IF(ISBLANK('Input-Accounts'!A33),"",'Input-Accounts'!A33)</f>
        <v>25</v>
      </c>
      <c r="B33" s="53" t="str">
        <f>IF(ISBLANK('Input-Accounts'!B33),"",'Input-Accounts'!B33)</f>
        <v>MAINS - DS-ML DIRECT ASSIGNMENT</v>
      </c>
      <c r="C33" s="31">
        <f>IF(ISBLANK('Input-Accounts'!C33),"",'Input-Accounts'!C33)</f>
        <v>376</v>
      </c>
      <c r="D33" s="10">
        <f t="shared" ca="1" si="4"/>
        <v>7803.3386430369437</v>
      </c>
      <c r="E33" s="10">
        <f t="shared" ca="1" si="3"/>
        <v>0</v>
      </c>
      <c r="F33" s="3" t="str" cm="1">
        <f t="array" aca="1" ref="F33" ca="1">IF(D33=0,"-",IF('Input-Accounts'!$E33&lt;&gt;0,'Input-Accounts'!$E33,INDEX('Input-Accounts'!$H33:$J33,,MATCH($F$6,'Input-Accounts'!$H$6:$J$6,0))))</f>
        <v>DS-ML_DIRECT</v>
      </c>
      <c r="G33" s="10">
        <f ca="1">IFERROR(INDEX(G$337:G$373,MATCH($F33,$B$337:$B$373,0))/INDEX($D$337:$D$373,MATCH($F33,$B$337:$B$373,0)),SUMIFS('Input-Ext Allocators'!D$8:D$63,'Input-Ext Allocators'!$B$8:$B$63,$F33))*$D33</f>
        <v>0</v>
      </c>
      <c r="H33" s="10">
        <f ca="1">IFERROR(INDEX(H$337:H$373,MATCH($F33,$B$337:$B$373,0))/INDEX($D$337:$D$373,MATCH($F33,$B$337:$B$373,0)),SUMIFS('Input-Ext Allocators'!E$8:E$63,'Input-Ext Allocators'!$B$8:$B$63,$F33))*$D33</f>
        <v>0</v>
      </c>
      <c r="I33" s="10">
        <f ca="1">IFERROR(INDEX(I$337:I$373,MATCH($F33,$B$337:$B$373,0))/INDEX($D$337:$D$373,MATCH($F33,$B$337:$B$373,0)),SUMIFS('Input-Ext Allocators'!F$8:F$63,'Input-Ext Allocators'!$B$8:$B$63,$F33))*$D33</f>
        <v>0</v>
      </c>
      <c r="J33" s="10">
        <f ca="1">IFERROR(INDEX(J$337:J$373,MATCH($F33,$B$337:$B$373,0))/INDEX($D$337:$D$373,MATCH($F33,$B$337:$B$373,0)),SUMIFS('Input-Ext Allocators'!G$8:G$63,'Input-Ext Allocators'!$B$8:$B$63,$F33))*$D33</f>
        <v>7803.3386430369437</v>
      </c>
      <c r="K33" s="10">
        <f ca="1">IFERROR(INDEX(K$337:K$373,MATCH($F33,$B$337:$B$373,0))/INDEX($D$337:$D$373,MATCH($F33,$B$337:$B$373,0)),SUMIFS('Input-Ext Allocators'!H$8:H$63,'Input-Ext Allocators'!$B$8:$B$63,$F33))*$D33</f>
        <v>0</v>
      </c>
    </row>
    <row r="34" spans="1:11" outlineLevel="1">
      <c r="A34" s="31">
        <f>IF(ISBLANK('Input-Accounts'!A34),"",'Input-Accounts'!A34)</f>
        <v>26</v>
      </c>
      <c r="B34" s="53" t="str">
        <f>IF(ISBLANK('Input-Accounts'!B34),"",'Input-Accounts'!B34)</f>
        <v>M &amp; R STATION EQUIP-GENERAL</v>
      </c>
      <c r="C34" s="31">
        <f>IF(ISBLANK('Input-Accounts'!C34),"",'Input-Accounts'!C34)</f>
        <v>378.1</v>
      </c>
      <c r="D34" s="10">
        <f t="shared" ca="1" si="4"/>
        <v>-127835.59655625548</v>
      </c>
      <c r="E34" s="10">
        <f t="shared" ca="1" si="3"/>
        <v>0</v>
      </c>
      <c r="F34" s="3" t="str" cm="1">
        <f t="array" aca="1" ref="F34" ca="1">IF(D34=0,"-",IF('Input-Accounts'!$E34&lt;&gt;0,'Input-Accounts'!$E34,INDEX('Input-Accounts'!$H34:$J34,,MATCH($F$6,'Input-Accounts'!$H$6:$J$6,0))))</f>
        <v>AVG_DESIGN DAY_DEM-COMM_DEMAND</v>
      </c>
      <c r="G34" s="10">
        <f ca="1">IFERROR(INDEX(G$337:G$373,MATCH($F34,$B$337:$B$373,0))/INDEX($D$337:$D$373,MATCH($F34,$B$337:$B$373,0)),SUMIFS('Input-Ext Allocators'!D$8:D$63,'Input-Ext Allocators'!$B$8:$B$63,$F34))*$D34</f>
        <v>-65432.601578869173</v>
      </c>
      <c r="H34" s="10">
        <f ca="1">IFERROR(INDEX(H$337:H$373,MATCH($F34,$B$337:$B$373,0))/INDEX($D$337:$D$373,MATCH($F34,$B$337:$B$373,0)),SUMIFS('Input-Ext Allocators'!E$8:E$63,'Input-Ext Allocators'!$B$8:$B$63,$F34))*$D34</f>
        <v>-44634.166377925874</v>
      </c>
      <c r="I34" s="10">
        <f ca="1">IFERROR(INDEX(I$337:I$373,MATCH($F34,$B$337:$B$373,0))/INDEX($D$337:$D$373,MATCH($F34,$B$337:$B$373,0)),SUMIFS('Input-Ext Allocators'!F$8:F$63,'Input-Ext Allocators'!$B$8:$B$63,$F34))*$D34</f>
        <v>-53.508830185319432</v>
      </c>
      <c r="J34" s="10">
        <f ca="1">IFERROR(INDEX(J$337:J$373,MATCH($F34,$B$337:$B$373,0))/INDEX($D$337:$D$373,MATCH($F34,$B$337:$B$373,0)),SUMIFS('Input-Ext Allocators'!G$8:G$63,'Input-Ext Allocators'!$B$8:$B$63,$F34))*$D34</f>
        <v>0</v>
      </c>
      <c r="K34" s="10">
        <f ca="1">IFERROR(INDEX(K$337:K$373,MATCH($F34,$B$337:$B$373,0))/INDEX($D$337:$D$373,MATCH($F34,$B$337:$B$373,0)),SUMIFS('Input-Ext Allocators'!H$8:H$63,'Input-Ext Allocators'!$B$8:$B$63,$F34))*$D34</f>
        <v>-17715.31976927512</v>
      </c>
    </row>
    <row r="35" spans="1:11" outlineLevel="1">
      <c r="A35" s="31">
        <f>IF(ISBLANK('Input-Accounts'!A35),"",'Input-Accounts'!A35)</f>
        <v>27</v>
      </c>
      <c r="B35" s="53" t="str">
        <f>IF(ISBLANK('Input-Accounts'!B35),"",'Input-Accounts'!B35)</f>
        <v>M &amp; R STA EQUIP-GENERAL-REGULATING (Less SMRP)</v>
      </c>
      <c r="C35" s="31">
        <f>IF(ISBLANK('Input-Accounts'!C35),"",'Input-Accounts'!C35)</f>
        <v>378.2</v>
      </c>
      <c r="D35" s="10">
        <f t="shared" ca="1" si="4"/>
        <v>21927888.871031754</v>
      </c>
      <c r="E35" s="10">
        <f t="shared" ca="1" si="3"/>
        <v>0</v>
      </c>
      <c r="F35" s="3" t="str" cm="1">
        <f t="array" aca="1" ref="F35" ca="1">IF(D35=0,"-",IF('Input-Accounts'!$E35&lt;&gt;0,'Input-Accounts'!$E35,INDEX('Input-Accounts'!$H35:$J35,,MATCH($F$6,'Input-Accounts'!$H$6:$J$6,0))))</f>
        <v>AVG_DESIGN DAY_DEM-COMM_DEMAND</v>
      </c>
      <c r="G35" s="10">
        <f ca="1">IFERROR(INDEX(G$337:G$373,MATCH($F35,$B$337:$B$373,0))/INDEX($D$337:$D$373,MATCH($F35,$B$337:$B$373,0)),SUMIFS('Input-Ext Allocators'!D$8:D$63,'Input-Ext Allocators'!$B$8:$B$63,$F35))*$D35</f>
        <v>11223781.596173339</v>
      </c>
      <c r="H35" s="10">
        <f ca="1">IFERROR(INDEX(H$337:H$373,MATCH($F35,$B$337:$B$373,0))/INDEX($D$337:$D$373,MATCH($F35,$B$337:$B$373,0)),SUMIFS('Input-Ext Allocators'!E$8:E$63,'Input-Ext Allocators'!$B$8:$B$63,$F35))*$D35</f>
        <v>7656185.4956854526</v>
      </c>
      <c r="I35" s="10">
        <f ca="1">IFERROR(INDEX(I$337:I$373,MATCH($F35,$B$337:$B$373,0))/INDEX($D$337:$D$373,MATCH($F35,$B$337:$B$373,0)),SUMIFS('Input-Ext Allocators'!F$8:F$63,'Input-Ext Allocators'!$B$8:$B$63,$F35))*$D35</f>
        <v>9178.4738643297569</v>
      </c>
      <c r="J35" s="10">
        <f ca="1">IFERROR(INDEX(J$337:J$373,MATCH($F35,$B$337:$B$373,0))/INDEX($D$337:$D$373,MATCH($F35,$B$337:$B$373,0)),SUMIFS('Input-Ext Allocators'!G$8:G$63,'Input-Ext Allocators'!$B$8:$B$63,$F35))*$D35</f>
        <v>0</v>
      </c>
      <c r="K35" s="10">
        <f ca="1">IFERROR(INDEX(K$337:K$373,MATCH($F35,$B$337:$B$373,0))/INDEX($D$337:$D$373,MATCH($F35,$B$337:$B$373,0)),SUMIFS('Input-Ext Allocators'!H$8:H$63,'Input-Ext Allocators'!$B$8:$B$63,$F35))*$D35</f>
        <v>3038743.305308633</v>
      </c>
    </row>
    <row r="36" spans="1:11" outlineLevel="1">
      <c r="A36" s="31">
        <f>IF(ISBLANK('Input-Accounts'!A36),"",'Input-Accounts'!A36)</f>
        <v>28</v>
      </c>
      <c r="B36" s="53" t="str">
        <f>IF(ISBLANK('Input-Accounts'!B36),"",'Input-Accounts'!B36)</f>
        <v>M &amp; R STA EQUIP REG FMV</v>
      </c>
      <c r="C36" s="31">
        <f>IF(ISBLANK('Input-Accounts'!C36),"",'Input-Accounts'!C36)</f>
        <v>378.21</v>
      </c>
      <c r="D36" s="10">
        <f t="shared" ca="1" si="4"/>
        <v>-576581.91811304213</v>
      </c>
      <c r="E36" s="10">
        <f t="shared" ca="1" si="3"/>
        <v>0</v>
      </c>
      <c r="F36" s="3" t="str" cm="1">
        <f t="array" aca="1" ref="F36" ca="1">IF(D36=0,"-",IF('Input-Accounts'!$E36&lt;&gt;0,'Input-Accounts'!$E36,INDEX('Input-Accounts'!$H36:$J36,,MATCH($F$6,'Input-Accounts'!$H$6:$J$6,0))))</f>
        <v>AVG_DESIGN DAY_DEM-COMM_DEMAND</v>
      </c>
      <c r="G36" s="10">
        <f ca="1">IFERROR(INDEX(G$337:G$373,MATCH($F36,$B$337:$B$373,0))/INDEX($D$337:$D$373,MATCH($F36,$B$337:$B$373,0)),SUMIFS('Input-Ext Allocators'!D$8:D$63,'Input-Ext Allocators'!$B$8:$B$63,$F36))*$D36</f>
        <v>-295123.23595148674</v>
      </c>
      <c r="H36" s="10">
        <f ca="1">IFERROR(INDEX(H$337:H$373,MATCH($F36,$B$337:$B$373,0))/INDEX($D$337:$D$373,MATCH($F36,$B$337:$B$373,0)),SUMIFS('Input-Ext Allocators'!E$8:E$63,'Input-Ext Allocators'!$B$8:$B$63,$F36))*$D36</f>
        <v>-201315.23579378042</v>
      </c>
      <c r="I36" s="10">
        <f ca="1">IFERROR(INDEX(I$337:I$373,MATCH($F36,$B$337:$B$373,0))/INDEX($D$337:$D$373,MATCH($F36,$B$337:$B$373,0)),SUMIFS('Input-Ext Allocators'!F$8:F$63,'Input-Ext Allocators'!$B$8:$B$63,$F36))*$D36</f>
        <v>-241.34298094865667</v>
      </c>
      <c r="J36" s="10">
        <f ca="1">IFERROR(INDEX(J$337:J$373,MATCH($F36,$B$337:$B$373,0))/INDEX($D$337:$D$373,MATCH($F36,$B$337:$B$373,0)),SUMIFS('Input-Ext Allocators'!G$8:G$63,'Input-Ext Allocators'!$B$8:$B$63,$F36))*$D36</f>
        <v>0</v>
      </c>
      <c r="K36" s="10">
        <f ca="1">IFERROR(INDEX(K$337:K$373,MATCH($F36,$B$337:$B$373,0))/INDEX($D$337:$D$373,MATCH($F36,$B$337:$B$373,0)),SUMIFS('Input-Ext Allocators'!H$8:H$63,'Input-Ext Allocators'!$B$8:$B$63,$F36))*$D36</f>
        <v>-79902.103386826318</v>
      </c>
    </row>
    <row r="37" spans="1:11" outlineLevel="1">
      <c r="A37" s="31">
        <f>IF(ISBLANK('Input-Accounts'!A37),"",'Input-Accounts'!A37)</f>
        <v>29</v>
      </c>
      <c r="B37" s="53" t="str">
        <f>IF(ISBLANK('Input-Accounts'!B37),"",'Input-Accounts'!B37)</f>
        <v>M &amp; R STA EQUIP-GEN-LOCAL GAS PURCH</v>
      </c>
      <c r="C37" s="31">
        <f>IF(ISBLANK('Input-Accounts'!C37),"",'Input-Accounts'!C37)</f>
        <v>378.3</v>
      </c>
      <c r="D37" s="10">
        <f t="shared" ca="1" si="4"/>
        <v>33717.575565524319</v>
      </c>
      <c r="E37" s="10">
        <f t="shared" ca="1" si="3"/>
        <v>0</v>
      </c>
      <c r="F37" s="3" t="str" cm="1">
        <f t="array" aca="1" ref="F37" ca="1">IF(D37=0,"-",IF('Input-Accounts'!$E37&lt;&gt;0,'Input-Accounts'!$E37,INDEX('Input-Accounts'!$H37:$J37,,MATCH($F$6,'Input-Accounts'!$H$6:$J$6,0))))</f>
        <v>AVG_DESIGN DAY_DEM-COMM_DEMAND</v>
      </c>
      <c r="G37" s="10">
        <f ca="1">IFERROR(INDEX(G$337:G$373,MATCH($F37,$B$337:$B$373,0))/INDEX($D$337:$D$373,MATCH($F37,$B$337:$B$373,0)),SUMIFS('Input-Ext Allocators'!D$8:D$63,'Input-Ext Allocators'!$B$8:$B$63,$F37))*$D37</f>
        <v>17258.328256116765</v>
      </c>
      <c r="H37" s="10">
        <f ca="1">IFERROR(INDEX(H$337:H$373,MATCH($F37,$B$337:$B$373,0))/INDEX($D$337:$D$373,MATCH($F37,$B$337:$B$373,0)),SUMIFS('Input-Ext Allocators'!E$8:E$63,'Input-Ext Allocators'!$B$8:$B$63,$F37))*$D37</f>
        <v>11772.58852928048</v>
      </c>
      <c r="I37" s="10">
        <f ca="1">IFERROR(INDEX(I$337:I$373,MATCH($F37,$B$337:$B$373,0))/INDEX($D$337:$D$373,MATCH($F37,$B$337:$B$373,0)),SUMIFS('Input-Ext Allocators'!F$8:F$63,'Input-Ext Allocators'!$B$8:$B$63,$F37))*$D37</f>
        <v>14.113346155523775</v>
      </c>
      <c r="J37" s="10">
        <f ca="1">IFERROR(INDEX(J$337:J$373,MATCH($F37,$B$337:$B$373,0))/INDEX($D$337:$D$373,MATCH($F37,$B$337:$B$373,0)),SUMIFS('Input-Ext Allocators'!G$8:G$63,'Input-Ext Allocators'!$B$8:$B$63,$F37))*$D37</f>
        <v>0</v>
      </c>
      <c r="K37" s="10">
        <f ca="1">IFERROR(INDEX(K$337:K$373,MATCH($F37,$B$337:$B$373,0))/INDEX($D$337:$D$373,MATCH($F37,$B$337:$B$373,0)),SUMIFS('Input-Ext Allocators'!H$8:H$63,'Input-Ext Allocators'!$B$8:$B$63,$F37))*$D37</f>
        <v>4672.5454339715498</v>
      </c>
    </row>
    <row r="38" spans="1:11" outlineLevel="1">
      <c r="A38" s="31">
        <f>IF(ISBLANK('Input-Accounts'!A38),"",'Input-Accounts'!A38)</f>
        <v>30</v>
      </c>
      <c r="B38" s="53" t="str">
        <f>IF(ISBLANK('Input-Accounts'!B38),"",'Input-Accounts'!B38)</f>
        <v>Measuring and regulating station equipment—city gate check stations</v>
      </c>
      <c r="C38" s="31">
        <f>IF(ISBLANK('Input-Accounts'!C38),"",'Input-Accounts'!C38)</f>
        <v>379.1</v>
      </c>
      <c r="D38" s="10">
        <f t="shared" ca="1" si="4"/>
        <v>1153134.2017917968</v>
      </c>
      <c r="E38" s="10">
        <f t="shared" ca="1" si="3"/>
        <v>0</v>
      </c>
      <c r="F38" s="3" t="str" cm="1">
        <f t="array" aca="1" ref="F38" ca="1">IF(D38=0,"-",IF('Input-Accounts'!$E38&lt;&gt;0,'Input-Accounts'!$E38,INDEX('Input-Accounts'!$H38:$J38,,MATCH($F$6,'Input-Accounts'!$H$6:$J$6,0))))</f>
        <v>AVG_DESIGN DAY_DEM-COMM_DEMAND</v>
      </c>
      <c r="G38" s="10">
        <f ca="1">IFERROR(INDEX(G$337:G$373,MATCH($F38,$B$337:$B$373,0))/INDEX($D$337:$D$373,MATCH($F38,$B$337:$B$373,0)),SUMIFS('Input-Ext Allocators'!D$8:D$63,'Input-Ext Allocators'!$B$8:$B$63,$F38))*$D38</f>
        <v>590231.30352903088</v>
      </c>
      <c r="H38" s="10">
        <f ca="1">IFERROR(INDEX(H$337:H$373,MATCH($F38,$B$337:$B$373,0))/INDEX($D$337:$D$373,MATCH($F38,$B$337:$B$373,0)),SUMIFS('Input-Ext Allocators'!E$8:E$63,'Input-Ext Allocators'!$B$8:$B$63,$F38))*$D38</f>
        <v>402620.12463955779</v>
      </c>
      <c r="I38" s="10">
        <f ca="1">IFERROR(INDEX(I$337:I$373,MATCH($F38,$B$337:$B$373,0))/INDEX($D$337:$D$373,MATCH($F38,$B$337:$B$373,0)),SUMIFS('Input-Ext Allocators'!F$8:F$63,'Input-Ext Allocators'!$B$8:$B$63,$F38))*$D38</f>
        <v>482.67355765346701</v>
      </c>
      <c r="J38" s="10">
        <f ca="1">IFERROR(INDEX(J$337:J$373,MATCH($F38,$B$337:$B$373,0))/INDEX($D$337:$D$373,MATCH($F38,$B$337:$B$373,0)),SUMIFS('Input-Ext Allocators'!G$8:G$63,'Input-Ext Allocators'!$B$8:$B$63,$F38))*$D38</f>
        <v>0</v>
      </c>
      <c r="K38" s="10">
        <f ca="1">IFERROR(INDEX(K$337:K$373,MATCH($F38,$B$337:$B$373,0))/INDEX($D$337:$D$373,MATCH($F38,$B$337:$B$373,0)),SUMIFS('Input-Ext Allocators'!H$8:H$63,'Input-Ext Allocators'!$B$8:$B$63,$F38))*$D38</f>
        <v>159800.10006555467</v>
      </c>
    </row>
    <row r="39" spans="1:11" outlineLevel="1">
      <c r="A39" s="31">
        <f>IF(ISBLANK('Input-Accounts'!A39),"",'Input-Accounts'!A39)</f>
        <v>31</v>
      </c>
      <c r="B39" s="53" t="str">
        <f>IF(ISBLANK('Input-Accounts'!B39),"",'Input-Accounts'!B39)</f>
        <v>SERVICES (Less SMRP)</v>
      </c>
      <c r="C39" s="31">
        <f>IF(ISBLANK('Input-Accounts'!C39),"",'Input-Accounts'!C39)</f>
        <v>380</v>
      </c>
      <c r="D39" s="10">
        <f t="shared" ca="1" si="4"/>
        <v>0</v>
      </c>
      <c r="E39" s="10">
        <f t="shared" ca="1" si="3"/>
        <v>0</v>
      </c>
      <c r="F39" s="3" t="str" cm="1">
        <f t="array" aca="1" ref="F39" ca="1">IF(D39=0,"-",IF('Input-Accounts'!$E39&lt;&gt;0,'Input-Accounts'!$E39,INDEX('Input-Accounts'!$H39:$J39,,MATCH($F$6,'Input-Accounts'!$H$6:$J$6,0))))</f>
        <v>-</v>
      </c>
      <c r="G39" s="10">
        <f ca="1">IFERROR(INDEX(G$337:G$373,MATCH($F39,$B$337:$B$373,0))/INDEX($D$337:$D$373,MATCH($F39,$B$337:$B$373,0)),SUMIFS('Input-Ext Allocators'!D$8:D$63,'Input-Ext Allocators'!$B$8:$B$63,$F39))*$D39</f>
        <v>0</v>
      </c>
      <c r="H39" s="10">
        <f ca="1">IFERROR(INDEX(H$337:H$373,MATCH($F39,$B$337:$B$373,0))/INDEX($D$337:$D$373,MATCH($F39,$B$337:$B$373,0)),SUMIFS('Input-Ext Allocators'!E$8:E$63,'Input-Ext Allocators'!$B$8:$B$63,$F39))*$D39</f>
        <v>0</v>
      </c>
      <c r="I39" s="10">
        <f ca="1">IFERROR(INDEX(I$337:I$373,MATCH($F39,$B$337:$B$373,0))/INDEX($D$337:$D$373,MATCH($F39,$B$337:$B$373,0)),SUMIFS('Input-Ext Allocators'!F$8:F$63,'Input-Ext Allocators'!$B$8:$B$63,$F39))*$D39</f>
        <v>0</v>
      </c>
      <c r="J39" s="10">
        <f ca="1">IFERROR(INDEX(J$337:J$373,MATCH($F39,$B$337:$B$373,0))/INDEX($D$337:$D$373,MATCH($F39,$B$337:$B$373,0)),SUMIFS('Input-Ext Allocators'!G$8:G$63,'Input-Ext Allocators'!$B$8:$B$63,$F39))*$D39</f>
        <v>0</v>
      </c>
      <c r="K39" s="10">
        <f ca="1">IFERROR(INDEX(K$337:K$373,MATCH($F39,$B$337:$B$373,0))/INDEX($D$337:$D$373,MATCH($F39,$B$337:$B$373,0)),SUMIFS('Input-Ext Allocators'!H$8:H$63,'Input-Ext Allocators'!$B$8:$B$63,$F39))*$D39</f>
        <v>0</v>
      </c>
    </row>
    <row r="40" spans="1:11" outlineLevel="1">
      <c r="A40" s="31">
        <f>IF(ISBLANK('Input-Accounts'!A40),"",'Input-Accounts'!A40)</f>
        <v>32</v>
      </c>
      <c r="B40" s="53" t="str">
        <f>IF(ISBLANK('Input-Accounts'!B40),"",'Input-Accounts'!B40)</f>
        <v>METERS</v>
      </c>
      <c r="C40" s="31">
        <f>IF(ISBLANK('Input-Accounts'!C40),"",'Input-Accounts'!C40)</f>
        <v>381</v>
      </c>
      <c r="D40" s="10">
        <f t="shared" ca="1" si="4"/>
        <v>0</v>
      </c>
      <c r="E40" s="10">
        <f t="shared" ca="1" si="3"/>
        <v>0</v>
      </c>
      <c r="F40" s="3" t="str" cm="1">
        <f t="array" aca="1" ref="F40" ca="1">IF(D40=0,"-",IF('Input-Accounts'!$E40&lt;&gt;0,'Input-Accounts'!$E40,INDEX('Input-Accounts'!$H40:$J40,,MATCH($F$6,'Input-Accounts'!$H$6:$J$6,0))))</f>
        <v>-</v>
      </c>
      <c r="G40" s="10">
        <f ca="1">IFERROR(INDEX(G$337:G$373,MATCH($F40,$B$337:$B$373,0))/INDEX($D$337:$D$373,MATCH($F40,$B$337:$B$373,0)),SUMIFS('Input-Ext Allocators'!D$8:D$63,'Input-Ext Allocators'!$B$8:$B$63,$F40))*$D40</f>
        <v>0</v>
      </c>
      <c r="H40" s="10">
        <f ca="1">IFERROR(INDEX(H$337:H$373,MATCH($F40,$B$337:$B$373,0))/INDEX($D$337:$D$373,MATCH($F40,$B$337:$B$373,0)),SUMIFS('Input-Ext Allocators'!E$8:E$63,'Input-Ext Allocators'!$B$8:$B$63,$F40))*$D40</f>
        <v>0</v>
      </c>
      <c r="I40" s="10">
        <f ca="1">IFERROR(INDEX(I$337:I$373,MATCH($F40,$B$337:$B$373,0))/INDEX($D$337:$D$373,MATCH($F40,$B$337:$B$373,0)),SUMIFS('Input-Ext Allocators'!F$8:F$63,'Input-Ext Allocators'!$B$8:$B$63,$F40))*$D40</f>
        <v>0</v>
      </c>
      <c r="J40" s="10">
        <f ca="1">IFERROR(INDEX(J$337:J$373,MATCH($F40,$B$337:$B$373,0))/INDEX($D$337:$D$373,MATCH($F40,$B$337:$B$373,0)),SUMIFS('Input-Ext Allocators'!G$8:G$63,'Input-Ext Allocators'!$B$8:$B$63,$F40))*$D40</f>
        <v>0</v>
      </c>
      <c r="K40" s="10">
        <f ca="1">IFERROR(INDEX(K$337:K$373,MATCH($F40,$B$337:$B$373,0))/INDEX($D$337:$D$373,MATCH($F40,$B$337:$B$373,0)),SUMIFS('Input-Ext Allocators'!H$8:H$63,'Input-Ext Allocators'!$B$8:$B$63,$F40))*$D40</f>
        <v>0</v>
      </c>
    </row>
    <row r="41" spans="1:11" outlineLevel="1">
      <c r="A41" s="31">
        <f>IF(ISBLANK('Input-Accounts'!A41),"",'Input-Accounts'!A41)</f>
        <v>33</v>
      </c>
      <c r="B41" s="53" t="str">
        <f>IF(ISBLANK('Input-Accounts'!B41),"",'Input-Accounts'!B41)</f>
        <v>METERS - AMI</v>
      </c>
      <c r="C41" s="31">
        <f>IF(ISBLANK('Input-Accounts'!C41),"",'Input-Accounts'!C41)</f>
        <v>381.1</v>
      </c>
      <c r="D41" s="10">
        <f t="shared" ca="1" si="4"/>
        <v>0</v>
      </c>
      <c r="E41" s="10">
        <f t="shared" ca="1" si="3"/>
        <v>0</v>
      </c>
      <c r="F41" s="3" t="str" cm="1">
        <f t="array" aca="1" ref="F41" ca="1">IF(D41=0,"-",IF('Input-Accounts'!$E41&lt;&gt;0,'Input-Accounts'!$E41,INDEX('Input-Accounts'!$H41:$J41,,MATCH($F$6,'Input-Accounts'!$H$6:$J$6,0))))</f>
        <v>-</v>
      </c>
      <c r="G41" s="10">
        <f ca="1">IFERROR(INDEX(G$337:G$373,MATCH($F41,$B$337:$B$373,0))/INDEX($D$337:$D$373,MATCH($F41,$B$337:$B$373,0)),SUMIFS('Input-Ext Allocators'!D$8:D$63,'Input-Ext Allocators'!$B$8:$B$63,$F41))*$D41</f>
        <v>0</v>
      </c>
      <c r="H41" s="10">
        <f ca="1">IFERROR(INDEX(H$337:H$373,MATCH($F41,$B$337:$B$373,0))/INDEX($D$337:$D$373,MATCH($F41,$B$337:$B$373,0)),SUMIFS('Input-Ext Allocators'!E$8:E$63,'Input-Ext Allocators'!$B$8:$B$63,$F41))*$D41</f>
        <v>0</v>
      </c>
      <c r="I41" s="10">
        <f ca="1">IFERROR(INDEX(I$337:I$373,MATCH($F41,$B$337:$B$373,0))/INDEX($D$337:$D$373,MATCH($F41,$B$337:$B$373,0)),SUMIFS('Input-Ext Allocators'!F$8:F$63,'Input-Ext Allocators'!$B$8:$B$63,$F41))*$D41</f>
        <v>0</v>
      </c>
      <c r="J41" s="10">
        <f ca="1">IFERROR(INDEX(J$337:J$373,MATCH($F41,$B$337:$B$373,0))/INDEX($D$337:$D$373,MATCH($F41,$B$337:$B$373,0)),SUMIFS('Input-Ext Allocators'!G$8:G$63,'Input-Ext Allocators'!$B$8:$B$63,$F41))*$D41</f>
        <v>0</v>
      </c>
      <c r="K41" s="10">
        <f ca="1">IFERROR(INDEX(K$337:K$373,MATCH($F41,$B$337:$B$373,0))/INDEX($D$337:$D$373,MATCH($F41,$B$337:$B$373,0)),SUMIFS('Input-Ext Allocators'!H$8:H$63,'Input-Ext Allocators'!$B$8:$B$63,$F41))*$D41</f>
        <v>0</v>
      </c>
    </row>
    <row r="42" spans="1:11" outlineLevel="1">
      <c r="A42" s="31">
        <f>IF(ISBLANK('Input-Accounts'!A42),"",'Input-Accounts'!A42)</f>
        <v>34</v>
      </c>
      <c r="B42" s="53" t="str">
        <f>IF(ISBLANK('Input-Accounts'!B42),"",'Input-Accounts'!B42)</f>
        <v>METER INSTALLATIONS (Less SMRP)</v>
      </c>
      <c r="C42" s="31">
        <f>IF(ISBLANK('Input-Accounts'!C42),"",'Input-Accounts'!C42)</f>
        <v>382</v>
      </c>
      <c r="D42" s="10">
        <f t="shared" ca="1" si="4"/>
        <v>0</v>
      </c>
      <c r="E42" s="10">
        <f t="shared" ca="1" si="3"/>
        <v>0</v>
      </c>
      <c r="F42" s="3" t="str" cm="1">
        <f t="array" aca="1" ref="F42" ca="1">IF(D42=0,"-",IF('Input-Accounts'!$E42&lt;&gt;0,'Input-Accounts'!$E42,INDEX('Input-Accounts'!$H42:$J42,,MATCH($F$6,'Input-Accounts'!$H$6:$J$6,0))))</f>
        <v>-</v>
      </c>
      <c r="G42" s="10">
        <f ca="1">IFERROR(INDEX(G$337:G$373,MATCH($F42,$B$337:$B$373,0))/INDEX($D$337:$D$373,MATCH($F42,$B$337:$B$373,0)),SUMIFS('Input-Ext Allocators'!D$8:D$63,'Input-Ext Allocators'!$B$8:$B$63,$F42))*$D42</f>
        <v>0</v>
      </c>
      <c r="H42" s="10">
        <f ca="1">IFERROR(INDEX(H$337:H$373,MATCH($F42,$B$337:$B$373,0))/INDEX($D$337:$D$373,MATCH($F42,$B$337:$B$373,0)),SUMIFS('Input-Ext Allocators'!E$8:E$63,'Input-Ext Allocators'!$B$8:$B$63,$F42))*$D42</f>
        <v>0</v>
      </c>
      <c r="I42" s="10">
        <f ca="1">IFERROR(INDEX(I$337:I$373,MATCH($F42,$B$337:$B$373,0))/INDEX($D$337:$D$373,MATCH($F42,$B$337:$B$373,0)),SUMIFS('Input-Ext Allocators'!F$8:F$63,'Input-Ext Allocators'!$B$8:$B$63,$F42))*$D42</f>
        <v>0</v>
      </c>
      <c r="J42" s="10">
        <f ca="1">IFERROR(INDEX(J$337:J$373,MATCH($F42,$B$337:$B$373,0))/INDEX($D$337:$D$373,MATCH($F42,$B$337:$B$373,0)),SUMIFS('Input-Ext Allocators'!G$8:G$63,'Input-Ext Allocators'!$B$8:$B$63,$F42))*$D42</f>
        <v>0</v>
      </c>
      <c r="K42" s="10">
        <f ca="1">IFERROR(INDEX(K$337:K$373,MATCH($F42,$B$337:$B$373,0))/INDEX($D$337:$D$373,MATCH($F42,$B$337:$B$373,0)),SUMIFS('Input-Ext Allocators'!H$8:H$63,'Input-Ext Allocators'!$B$8:$B$63,$F42))*$D42</f>
        <v>0</v>
      </c>
    </row>
    <row r="43" spans="1:11" outlineLevel="1">
      <c r="A43" s="31">
        <f>IF(ISBLANK('Input-Accounts'!A43),"",'Input-Accounts'!A43)</f>
        <v>35</v>
      </c>
      <c r="B43" s="53" t="str">
        <f>IF(ISBLANK('Input-Accounts'!B43),"",'Input-Accounts'!B43)</f>
        <v>HOUSE REGULATORS (Less SMRP)</v>
      </c>
      <c r="C43" s="31">
        <f>IF(ISBLANK('Input-Accounts'!C43),"",'Input-Accounts'!C43)</f>
        <v>383</v>
      </c>
      <c r="D43" s="10">
        <f t="shared" ca="1" si="4"/>
        <v>0</v>
      </c>
      <c r="E43" s="10">
        <f t="shared" ca="1" si="3"/>
        <v>0</v>
      </c>
      <c r="F43" s="3" t="str" cm="1">
        <f t="array" aca="1" ref="F43" ca="1">IF(D43=0,"-",IF('Input-Accounts'!$E43&lt;&gt;0,'Input-Accounts'!$E43,INDEX('Input-Accounts'!$H43:$J43,,MATCH($F$6,'Input-Accounts'!$H$6:$J$6,0))))</f>
        <v>-</v>
      </c>
      <c r="G43" s="10">
        <f ca="1">IFERROR(INDEX(G$337:G$373,MATCH($F43,$B$337:$B$373,0))/INDEX($D$337:$D$373,MATCH($F43,$B$337:$B$373,0)),SUMIFS('Input-Ext Allocators'!D$8:D$63,'Input-Ext Allocators'!$B$8:$B$63,$F43))*$D43</f>
        <v>0</v>
      </c>
      <c r="H43" s="10">
        <f ca="1">IFERROR(INDEX(H$337:H$373,MATCH($F43,$B$337:$B$373,0))/INDEX($D$337:$D$373,MATCH($F43,$B$337:$B$373,0)),SUMIFS('Input-Ext Allocators'!E$8:E$63,'Input-Ext Allocators'!$B$8:$B$63,$F43))*$D43</f>
        <v>0</v>
      </c>
      <c r="I43" s="10">
        <f ca="1">IFERROR(INDEX(I$337:I$373,MATCH($F43,$B$337:$B$373,0))/INDEX($D$337:$D$373,MATCH($F43,$B$337:$B$373,0)),SUMIFS('Input-Ext Allocators'!F$8:F$63,'Input-Ext Allocators'!$B$8:$B$63,$F43))*$D43</f>
        <v>0</v>
      </c>
      <c r="J43" s="10">
        <f ca="1">IFERROR(INDEX(J$337:J$373,MATCH($F43,$B$337:$B$373,0))/INDEX($D$337:$D$373,MATCH($F43,$B$337:$B$373,0)),SUMIFS('Input-Ext Allocators'!G$8:G$63,'Input-Ext Allocators'!$B$8:$B$63,$F43))*$D43</f>
        <v>0</v>
      </c>
      <c r="K43" s="10">
        <f ca="1">IFERROR(INDEX(K$337:K$373,MATCH($F43,$B$337:$B$373,0))/INDEX($D$337:$D$373,MATCH($F43,$B$337:$B$373,0)),SUMIFS('Input-Ext Allocators'!H$8:H$63,'Input-Ext Allocators'!$B$8:$B$63,$F43))*$D43</f>
        <v>0</v>
      </c>
    </row>
    <row r="44" spans="1:11" outlineLevel="1">
      <c r="A44" s="31">
        <f>IF(ISBLANK('Input-Accounts'!A44),"",'Input-Accounts'!A44)</f>
        <v>36</v>
      </c>
      <c r="B44" s="53" t="str">
        <f>IF(ISBLANK('Input-Accounts'!B44),"",'Input-Accounts'!B44)</f>
        <v>HOUSE REGULATOR INSTALLATIONS</v>
      </c>
      <c r="C44" s="31">
        <f>IF(ISBLANK('Input-Accounts'!C44),"",'Input-Accounts'!C44)</f>
        <v>384</v>
      </c>
      <c r="D44" s="10">
        <f t="shared" ca="1" si="4"/>
        <v>0</v>
      </c>
      <c r="E44" s="10">
        <f t="shared" ca="1" si="3"/>
        <v>0</v>
      </c>
      <c r="F44" s="3" t="str" cm="1">
        <f t="array" aca="1" ref="F44" ca="1">IF(D44=0,"-",IF('Input-Accounts'!$E44&lt;&gt;0,'Input-Accounts'!$E44,INDEX('Input-Accounts'!$H44:$J44,,MATCH($F$6,'Input-Accounts'!$H$6:$J$6,0))))</f>
        <v>-</v>
      </c>
      <c r="G44" s="10">
        <f ca="1">IFERROR(INDEX(G$337:G$373,MATCH($F44,$B$337:$B$373,0))/INDEX($D$337:$D$373,MATCH($F44,$B$337:$B$373,0)),SUMIFS('Input-Ext Allocators'!D$8:D$63,'Input-Ext Allocators'!$B$8:$B$63,$F44))*$D44</f>
        <v>0</v>
      </c>
      <c r="H44" s="10">
        <f ca="1">IFERROR(INDEX(H$337:H$373,MATCH($F44,$B$337:$B$373,0))/INDEX($D$337:$D$373,MATCH($F44,$B$337:$B$373,0)),SUMIFS('Input-Ext Allocators'!E$8:E$63,'Input-Ext Allocators'!$B$8:$B$63,$F44))*$D44</f>
        <v>0</v>
      </c>
      <c r="I44" s="10">
        <f ca="1">IFERROR(INDEX(I$337:I$373,MATCH($F44,$B$337:$B$373,0))/INDEX($D$337:$D$373,MATCH($F44,$B$337:$B$373,0)),SUMIFS('Input-Ext Allocators'!F$8:F$63,'Input-Ext Allocators'!$B$8:$B$63,$F44))*$D44</f>
        <v>0</v>
      </c>
      <c r="J44" s="10">
        <f ca="1">IFERROR(INDEX(J$337:J$373,MATCH($F44,$B$337:$B$373,0))/INDEX($D$337:$D$373,MATCH($F44,$B$337:$B$373,0)),SUMIFS('Input-Ext Allocators'!G$8:G$63,'Input-Ext Allocators'!$B$8:$B$63,$F44))*$D44</f>
        <v>0</v>
      </c>
      <c r="K44" s="10">
        <f ca="1">IFERROR(INDEX(K$337:K$373,MATCH($F44,$B$337:$B$373,0))/INDEX($D$337:$D$373,MATCH($F44,$B$337:$B$373,0)),SUMIFS('Input-Ext Allocators'!H$8:H$63,'Input-Ext Allocators'!$B$8:$B$63,$F44))*$D44</f>
        <v>0</v>
      </c>
    </row>
    <row r="45" spans="1:11" outlineLevel="1">
      <c r="A45" s="31">
        <f>IF(ISBLANK('Input-Accounts'!A45),"",'Input-Accounts'!A45)</f>
        <v>37</v>
      </c>
      <c r="B45" s="53" t="str">
        <f>IF(ISBLANK('Input-Accounts'!B45),"",'Input-Accounts'!B45)</f>
        <v>INDUSTRIAL M &amp; R STATION EQUIPMENT</v>
      </c>
      <c r="C45" s="31">
        <f>IF(ISBLANK('Input-Accounts'!C45),"",'Input-Accounts'!C45)</f>
        <v>385</v>
      </c>
      <c r="D45" s="10">
        <f t="shared" ca="1" si="4"/>
        <v>0</v>
      </c>
      <c r="E45" s="10">
        <f t="shared" ca="1" si="3"/>
        <v>0</v>
      </c>
      <c r="F45" s="3" t="str" cm="1">
        <f t="array" aca="1" ref="F45" ca="1">IF(D45=0,"-",IF('Input-Accounts'!$E45&lt;&gt;0,'Input-Accounts'!$E45,INDEX('Input-Accounts'!$H45:$J45,,MATCH($F$6,'Input-Accounts'!$H$6:$J$6,0))))</f>
        <v>-</v>
      </c>
      <c r="G45" s="10">
        <f ca="1">IFERROR(INDEX(G$337:G$373,MATCH($F45,$B$337:$B$373,0))/INDEX($D$337:$D$373,MATCH($F45,$B$337:$B$373,0)),SUMIFS('Input-Ext Allocators'!D$8:D$63,'Input-Ext Allocators'!$B$8:$B$63,$F45))*$D45</f>
        <v>0</v>
      </c>
      <c r="H45" s="10">
        <f ca="1">IFERROR(INDEX(H$337:H$373,MATCH($F45,$B$337:$B$373,0))/INDEX($D$337:$D$373,MATCH($F45,$B$337:$B$373,0)),SUMIFS('Input-Ext Allocators'!E$8:E$63,'Input-Ext Allocators'!$B$8:$B$63,$F45))*$D45</f>
        <v>0</v>
      </c>
      <c r="I45" s="10">
        <f ca="1">IFERROR(INDEX(I$337:I$373,MATCH($F45,$B$337:$B$373,0))/INDEX($D$337:$D$373,MATCH($F45,$B$337:$B$373,0)),SUMIFS('Input-Ext Allocators'!F$8:F$63,'Input-Ext Allocators'!$B$8:$B$63,$F45))*$D45</f>
        <v>0</v>
      </c>
      <c r="J45" s="10">
        <f ca="1">IFERROR(INDEX(J$337:J$373,MATCH($F45,$B$337:$B$373,0))/INDEX($D$337:$D$373,MATCH($F45,$B$337:$B$373,0)),SUMIFS('Input-Ext Allocators'!G$8:G$63,'Input-Ext Allocators'!$B$8:$B$63,$F45))*$D45</f>
        <v>0</v>
      </c>
      <c r="K45" s="10">
        <f ca="1">IFERROR(INDEX(K$337:K$373,MATCH($F45,$B$337:$B$373,0))/INDEX($D$337:$D$373,MATCH($F45,$B$337:$B$373,0)),SUMIFS('Input-Ext Allocators'!H$8:H$63,'Input-Ext Allocators'!$B$8:$B$63,$F45))*$D45</f>
        <v>0</v>
      </c>
    </row>
    <row r="46" spans="1:11" outlineLevel="1">
      <c r="A46" s="31">
        <f>IF(ISBLANK('Input-Accounts'!A46),"",'Input-Accounts'!A46)</f>
        <v>38</v>
      </c>
      <c r="B46" s="53" t="str">
        <f>IF(ISBLANK('Input-Accounts'!B46),"",'Input-Accounts'!B46)</f>
        <v>INDUSTRIAL M &amp; R STATION EQUIPMENT - DS-ML DIRECT ASSIGNMENT</v>
      </c>
      <c r="C46" s="31">
        <f>IF(ISBLANK('Input-Accounts'!C46),"",'Input-Accounts'!C46)</f>
        <v>385</v>
      </c>
      <c r="D46" s="10">
        <f t="shared" ca="1" si="4"/>
        <v>0</v>
      </c>
      <c r="E46" s="10">
        <f t="shared" ca="1" si="3"/>
        <v>0</v>
      </c>
      <c r="F46" s="3" t="str" cm="1">
        <f t="array" aca="1" ref="F46" ca="1">IF(D46=0,"-",IF('Input-Accounts'!$E46&lt;&gt;0,'Input-Accounts'!$E46,INDEX('Input-Accounts'!$H46:$J46,,MATCH($F$6,'Input-Accounts'!$H$6:$J$6,0))))</f>
        <v>-</v>
      </c>
      <c r="G46" s="10">
        <f ca="1">IFERROR(INDEX(G$337:G$373,MATCH($F46,$B$337:$B$373,0))/INDEX($D$337:$D$373,MATCH($F46,$B$337:$B$373,0)),SUMIFS('Input-Ext Allocators'!D$8:D$63,'Input-Ext Allocators'!$B$8:$B$63,$F46))*$D46</f>
        <v>0</v>
      </c>
      <c r="H46" s="10">
        <f ca="1">IFERROR(INDEX(H$337:H$373,MATCH($F46,$B$337:$B$373,0))/INDEX($D$337:$D$373,MATCH($F46,$B$337:$B$373,0)),SUMIFS('Input-Ext Allocators'!E$8:E$63,'Input-Ext Allocators'!$B$8:$B$63,$F46))*$D46</f>
        <v>0</v>
      </c>
      <c r="I46" s="10">
        <f ca="1">IFERROR(INDEX(I$337:I$373,MATCH($F46,$B$337:$B$373,0))/INDEX($D$337:$D$373,MATCH($F46,$B$337:$B$373,0)),SUMIFS('Input-Ext Allocators'!F$8:F$63,'Input-Ext Allocators'!$B$8:$B$63,$F46))*$D46</f>
        <v>0</v>
      </c>
      <c r="J46" s="10">
        <f ca="1">IFERROR(INDEX(J$337:J$373,MATCH($F46,$B$337:$B$373,0))/INDEX($D$337:$D$373,MATCH($F46,$B$337:$B$373,0)),SUMIFS('Input-Ext Allocators'!G$8:G$63,'Input-Ext Allocators'!$B$8:$B$63,$F46))*$D46</f>
        <v>0</v>
      </c>
      <c r="K46" s="10">
        <f ca="1">IFERROR(INDEX(K$337:K$373,MATCH($F46,$B$337:$B$373,0))/INDEX($D$337:$D$373,MATCH($F46,$B$337:$B$373,0)),SUMIFS('Input-Ext Allocators'!H$8:H$63,'Input-Ext Allocators'!$B$8:$B$63,$F46))*$D46</f>
        <v>0</v>
      </c>
    </row>
    <row r="47" spans="1:11" outlineLevel="1">
      <c r="A47" s="31">
        <f>IF(ISBLANK('Input-Accounts'!A47),"",'Input-Accounts'!A47)</f>
        <v>39</v>
      </c>
      <c r="B47" s="53" t="str">
        <f>IF(ISBLANK('Input-Accounts'!B47),"",'Input-Accounts'!B47)</f>
        <v>OTHER EQUIP-ODORIZATION</v>
      </c>
      <c r="C47" s="31">
        <f>IF(ISBLANK('Input-Accounts'!C47),"",'Input-Accounts'!C47)</f>
        <v>387.2</v>
      </c>
      <c r="D47" s="10">
        <f t="shared" ca="1" si="4"/>
        <v>0</v>
      </c>
      <c r="E47" s="10">
        <f t="shared" ca="1" si="3"/>
        <v>0</v>
      </c>
      <c r="F47" s="3" t="str" cm="1">
        <f t="array" aca="1" ref="F47" ca="1">IF(D47=0,"-",IF('Input-Accounts'!$E47&lt;&gt;0,'Input-Accounts'!$E47,INDEX('Input-Accounts'!$H47:$J47,,MATCH($F$6,'Input-Accounts'!$H$6:$J$6,0))))</f>
        <v>-</v>
      </c>
      <c r="G47" s="10">
        <f ca="1">IFERROR(INDEX(G$337:G$373,MATCH($F47,$B$337:$B$373,0))/INDEX($D$337:$D$373,MATCH($F47,$B$337:$B$373,0)),SUMIFS('Input-Ext Allocators'!D$8:D$63,'Input-Ext Allocators'!$B$8:$B$63,$F47))*$D47</f>
        <v>0</v>
      </c>
      <c r="H47" s="10">
        <f ca="1">IFERROR(INDEX(H$337:H$373,MATCH($F47,$B$337:$B$373,0))/INDEX($D$337:$D$373,MATCH($F47,$B$337:$B$373,0)),SUMIFS('Input-Ext Allocators'!E$8:E$63,'Input-Ext Allocators'!$B$8:$B$63,$F47))*$D47</f>
        <v>0</v>
      </c>
      <c r="I47" s="10">
        <f ca="1">IFERROR(INDEX(I$337:I$373,MATCH($F47,$B$337:$B$373,0))/INDEX($D$337:$D$373,MATCH($F47,$B$337:$B$373,0)),SUMIFS('Input-Ext Allocators'!F$8:F$63,'Input-Ext Allocators'!$B$8:$B$63,$F47))*$D47</f>
        <v>0</v>
      </c>
      <c r="J47" s="10">
        <f ca="1">IFERROR(INDEX(J$337:J$373,MATCH($F47,$B$337:$B$373,0))/INDEX($D$337:$D$373,MATCH($F47,$B$337:$B$373,0)),SUMIFS('Input-Ext Allocators'!G$8:G$63,'Input-Ext Allocators'!$B$8:$B$63,$F47))*$D47</f>
        <v>0</v>
      </c>
      <c r="K47" s="10">
        <f ca="1">IFERROR(INDEX(K$337:K$373,MATCH($F47,$B$337:$B$373,0))/INDEX($D$337:$D$373,MATCH($F47,$B$337:$B$373,0)),SUMIFS('Input-Ext Allocators'!H$8:H$63,'Input-Ext Allocators'!$B$8:$B$63,$F47))*$D47</f>
        <v>0</v>
      </c>
    </row>
    <row r="48" spans="1:11" outlineLevel="1">
      <c r="A48" s="31">
        <f>IF(ISBLANK('Input-Accounts'!A48),"",'Input-Accounts'!A48)</f>
        <v>40</v>
      </c>
      <c r="B48" s="53" t="str">
        <f>IF(ISBLANK('Input-Accounts'!B48),"",'Input-Accounts'!B48)</f>
        <v>OTHER EQUIP-TELEPHONE</v>
      </c>
      <c r="C48" s="31">
        <f>IF(ISBLANK('Input-Accounts'!C48),"",'Input-Accounts'!C48)</f>
        <v>387.41</v>
      </c>
      <c r="D48" s="10">
        <f t="shared" ca="1" si="4"/>
        <v>123133.0312302301</v>
      </c>
      <c r="E48" s="10">
        <f t="shared" ca="1" si="3"/>
        <v>0</v>
      </c>
      <c r="F48" s="3" t="str" cm="1">
        <f t="array" aca="1" ref="F48" ca="1">IF(D48=0,"-",IF('Input-Accounts'!$E48&lt;&gt;0,'Input-Accounts'!$E48,INDEX('Input-Accounts'!$H48:$J48,,MATCH($F$6,'Input-Accounts'!$H$6:$J$6,0))))</f>
        <v>INT_DISTPT_SUBTOTAL</v>
      </c>
      <c r="G48" s="10">
        <f ca="1">IFERROR(INDEX(G$337:G$373,MATCH($F48,$B$337:$B$373,0))/INDEX($D$337:$D$373,MATCH($F48,$B$337:$B$373,0)),SUMIFS('Input-Ext Allocators'!D$8:D$63,'Input-Ext Allocators'!$B$8:$B$63,$F48))*$D48</f>
        <v>63017.898368720344</v>
      </c>
      <c r="H48" s="10">
        <f ca="1">IFERROR(INDEX(H$337:H$373,MATCH($F48,$B$337:$B$373,0))/INDEX($D$337:$D$373,MATCH($F48,$B$337:$B$373,0)),SUMIFS('Input-Ext Allocators'!E$8:E$63,'Input-Ext Allocators'!$B$8:$B$63,$F48))*$D48</f>
        <v>42987.001780547231</v>
      </c>
      <c r="I48" s="10">
        <f ca="1">IFERROR(INDEX(I$337:I$373,MATCH($F48,$B$337:$B$373,0))/INDEX($D$337:$D$373,MATCH($F48,$B$337:$B$373,0)),SUMIFS('Input-Ext Allocators'!F$8:F$63,'Input-Ext Allocators'!$B$8:$B$63,$F48))*$D48</f>
        <v>51.534157913362478</v>
      </c>
      <c r="J48" s="10">
        <f ca="1">IFERROR(INDEX(J$337:J$373,MATCH($F48,$B$337:$B$373,0))/INDEX($D$337:$D$373,MATCH($F48,$B$337:$B$373,0)),SUMIFS('Input-Ext Allocators'!G$8:G$63,'Input-Ext Allocators'!$B$8:$B$63,$F48))*$D48</f>
        <v>15.037488583923931</v>
      </c>
      <c r="K48" s="10">
        <f ca="1">IFERROR(INDEX(K$337:K$373,MATCH($F48,$B$337:$B$373,0))/INDEX($D$337:$D$373,MATCH($F48,$B$337:$B$373,0)),SUMIFS('Input-Ext Allocators'!H$8:H$63,'Input-Ext Allocators'!$B$8:$B$63,$F48))*$D48</f>
        <v>17061.559434465256</v>
      </c>
    </row>
    <row r="49" spans="1:11" outlineLevel="1">
      <c r="A49" s="31">
        <f>IF(ISBLANK('Input-Accounts'!A49),"",'Input-Accounts'!A49)</f>
        <v>41</v>
      </c>
      <c r="B49" s="53" t="str">
        <f>IF(ISBLANK('Input-Accounts'!B49),"",'Input-Accounts'!B49)</f>
        <v>OTHER EQUIPMENT-RADIO</v>
      </c>
      <c r="C49" s="31">
        <f>IF(ISBLANK('Input-Accounts'!C49),"",'Input-Accounts'!C49)</f>
        <v>387.42</v>
      </c>
      <c r="D49" s="10">
        <f t="shared" ca="1" si="4"/>
        <v>198197.14586913737</v>
      </c>
      <c r="E49" s="10">
        <f t="shared" ca="1" si="3"/>
        <v>0</v>
      </c>
      <c r="F49" s="3" t="str" cm="1">
        <f t="array" aca="1" ref="F49" ca="1">IF(D49=0,"-",IF('Input-Accounts'!$E49&lt;&gt;0,'Input-Accounts'!$E49,INDEX('Input-Accounts'!$H49:$J49,,MATCH($F$6,'Input-Accounts'!$H$6:$J$6,0))))</f>
        <v>INT_DISTPT_SUBTOTAL</v>
      </c>
      <c r="G49" s="10">
        <f ca="1">IFERROR(INDEX(G$337:G$373,MATCH($F49,$B$337:$B$373,0))/INDEX($D$337:$D$373,MATCH($F49,$B$337:$B$373,0)),SUMIFS('Input-Ext Allocators'!D$8:D$63,'Input-Ext Allocators'!$B$8:$B$63,$F49))*$D49</f>
        <v>101434.74476802579</v>
      </c>
      <c r="H49" s="10">
        <f ca="1">IFERROR(INDEX(H$337:H$373,MATCH($F49,$B$337:$B$373,0))/INDEX($D$337:$D$373,MATCH($F49,$B$337:$B$373,0)),SUMIFS('Input-Ext Allocators'!E$8:E$63,'Input-Ext Allocators'!$B$8:$B$63,$F49))*$D49</f>
        <v>69192.652672098644</v>
      </c>
      <c r="I49" s="10">
        <f ca="1">IFERROR(INDEX(I$337:I$373,MATCH($F49,$B$337:$B$373,0))/INDEX($D$337:$D$373,MATCH($F49,$B$337:$B$373,0)),SUMIFS('Input-Ext Allocators'!F$8:F$63,'Input-Ext Allocators'!$B$8:$B$63,$F49))*$D49</f>
        <v>82.950309199326099</v>
      </c>
      <c r="J49" s="10">
        <f ca="1">IFERROR(INDEX(J$337:J$373,MATCH($F49,$B$337:$B$373,0))/INDEX($D$337:$D$373,MATCH($F49,$B$337:$B$373,0)),SUMIFS('Input-Ext Allocators'!G$8:G$63,'Input-Ext Allocators'!$B$8:$B$63,$F49))*$D49</f>
        <v>24.204612593357091</v>
      </c>
      <c r="K49" s="10">
        <f ca="1">IFERROR(INDEX(K$337:K$373,MATCH($F49,$B$337:$B$373,0))/INDEX($D$337:$D$373,MATCH($F49,$B$337:$B$373,0)),SUMIFS('Input-Ext Allocators'!H$8:H$63,'Input-Ext Allocators'!$B$8:$B$63,$F49))*$D49</f>
        <v>27462.593507220266</v>
      </c>
    </row>
    <row r="50" spans="1:11" outlineLevel="1">
      <c r="A50" s="31">
        <f>IF(ISBLANK('Input-Accounts'!A50),"",'Input-Accounts'!A50)</f>
        <v>42</v>
      </c>
      <c r="B50" s="53" t="str">
        <f>IF(ISBLANK('Input-Accounts'!B50),"",'Input-Accounts'!B50)</f>
        <v>OTHER EQUIP-OTHER COMMUNICATION</v>
      </c>
      <c r="C50" s="31">
        <f>IF(ISBLANK('Input-Accounts'!C50),"",'Input-Accounts'!C50)</f>
        <v>387.44</v>
      </c>
      <c r="D50" s="10">
        <f t="shared" ca="1" si="4"/>
        <v>58924.404668801551</v>
      </c>
      <c r="E50" s="10">
        <f t="shared" ca="1" si="3"/>
        <v>0</v>
      </c>
      <c r="F50" s="3" t="str" cm="1">
        <f t="array" aca="1" ref="F50" ca="1">IF(D50=0,"-",IF('Input-Accounts'!$E50&lt;&gt;0,'Input-Accounts'!$E50,INDEX('Input-Accounts'!$H50:$J50,,MATCH($F$6,'Input-Accounts'!$H$6:$J$6,0))))</f>
        <v>INT_DISTPT_SUBTOTAL</v>
      </c>
      <c r="G50" s="10">
        <f ca="1">IFERROR(INDEX(G$337:G$373,MATCH($F50,$B$337:$B$373,0))/INDEX($D$337:$D$373,MATCH($F50,$B$337:$B$373,0)),SUMIFS('Input-Ext Allocators'!D$8:D$63,'Input-Ext Allocators'!$B$8:$B$63,$F50))*$D50</f>
        <v>30156.750855202248</v>
      </c>
      <c r="H50" s="10">
        <f ca="1">IFERROR(INDEX(H$337:H$373,MATCH($F50,$B$337:$B$373,0))/INDEX($D$337:$D$373,MATCH($F50,$B$337:$B$373,0)),SUMIFS('Input-Ext Allocators'!E$8:E$63,'Input-Ext Allocators'!$B$8:$B$63,$F50))*$D50</f>
        <v>20571.112910226082</v>
      </c>
      <c r="I50" s="10">
        <f ca="1">IFERROR(INDEX(I$337:I$373,MATCH($F50,$B$337:$B$373,0))/INDEX($D$337:$D$373,MATCH($F50,$B$337:$B$373,0)),SUMIFS('Input-Ext Allocators'!F$8:F$63,'Input-Ext Allocators'!$B$8:$B$63,$F50))*$D50</f>
        <v>24.661291489487663</v>
      </c>
      <c r="J50" s="10">
        <f ca="1">IFERROR(INDEX(J$337:J$373,MATCH($F50,$B$337:$B$373,0))/INDEX($D$337:$D$373,MATCH($F50,$B$337:$B$373,0)),SUMIFS('Input-Ext Allocators'!G$8:G$63,'Input-Ext Allocators'!$B$8:$B$63,$F50))*$D50</f>
        <v>7.1960793433637091</v>
      </c>
      <c r="K50" s="10">
        <f ca="1">IFERROR(INDEX(K$337:K$373,MATCH($F50,$B$337:$B$373,0))/INDEX($D$337:$D$373,MATCH($F50,$B$337:$B$373,0)),SUMIFS('Input-Ext Allocators'!H$8:H$63,'Input-Ext Allocators'!$B$8:$B$63,$F50))*$D50</f>
        <v>8164.6835325403772</v>
      </c>
    </row>
    <row r="51" spans="1:11" outlineLevel="1">
      <c r="A51" s="31">
        <f>IF(ISBLANK('Input-Accounts'!A51),"",'Input-Accounts'!A51)</f>
        <v>43</v>
      </c>
      <c r="B51" s="53" t="str">
        <f>IF(ISBLANK('Input-Accounts'!B51),"",'Input-Accounts'!B51)</f>
        <v>OTHER EQUIP-TELEMETERING</v>
      </c>
      <c r="C51" s="31">
        <f>IF(ISBLANK('Input-Accounts'!C51),"",'Input-Accounts'!C51)</f>
        <v>387.45</v>
      </c>
      <c r="D51" s="10">
        <f t="shared" ca="1" si="4"/>
        <v>3087131.6415356849</v>
      </c>
      <c r="E51" s="10">
        <f t="shared" ca="1" si="3"/>
        <v>0</v>
      </c>
      <c r="F51" s="3" t="str" cm="1">
        <f t="array" aca="1" ref="F51" ca="1">IF(D51=0,"-",IF('Input-Accounts'!$E51&lt;&gt;0,'Input-Accounts'!$E51,INDEX('Input-Accounts'!$H51:$J51,,MATCH($F$6,'Input-Accounts'!$H$6:$J$6,0))))</f>
        <v>INT_DISTPT_SUBTOTAL</v>
      </c>
      <c r="G51" s="10">
        <f ca="1">IFERROR(INDEX(G$337:G$373,MATCH($F51,$B$337:$B$373,0))/INDEX($D$337:$D$373,MATCH($F51,$B$337:$B$373,0)),SUMIFS('Input-Ext Allocators'!D$8:D$63,'Input-Ext Allocators'!$B$8:$B$63,$F51))*$D51</f>
        <v>1579954.1852697802</v>
      </c>
      <c r="H51" s="10">
        <f ca="1">IFERROR(INDEX(H$337:H$373,MATCH($F51,$B$337:$B$373,0))/INDEX($D$337:$D$373,MATCH($F51,$B$337:$B$373,0)),SUMIFS('Input-Ext Allocators'!E$8:E$63,'Input-Ext Allocators'!$B$8:$B$63,$F51))*$D51</f>
        <v>1077749.2606622172</v>
      </c>
      <c r="I51" s="10">
        <f ca="1">IFERROR(INDEX(I$337:I$373,MATCH($F51,$B$337:$B$373,0))/INDEX($D$337:$D$373,MATCH($F51,$B$337:$B$373,0)),SUMIFS('Input-Ext Allocators'!F$8:F$63,'Input-Ext Allocators'!$B$8:$B$63,$F51))*$D51</f>
        <v>1292.0394139958396</v>
      </c>
      <c r="J51" s="10">
        <f ca="1">IFERROR(INDEX(J$337:J$373,MATCH($F51,$B$337:$B$373,0))/INDEX($D$337:$D$373,MATCH($F51,$B$337:$B$373,0)),SUMIFS('Input-Ext Allocators'!G$8:G$63,'Input-Ext Allocators'!$B$8:$B$63,$F51))*$D51</f>
        <v>377.01262084471512</v>
      </c>
      <c r="K51" s="10">
        <f ca="1">IFERROR(INDEX(K$337:K$373,MATCH($F51,$B$337:$B$373,0))/INDEX($D$337:$D$373,MATCH($F51,$B$337:$B$373,0)),SUMIFS('Input-Ext Allocators'!H$8:H$63,'Input-Ext Allocators'!$B$8:$B$63,$F51))*$D51</f>
        <v>427759.1435688475</v>
      </c>
    </row>
    <row r="52" spans="1:11" outlineLevel="1">
      <c r="A52" s="31">
        <f>IF(ISBLANK('Input-Accounts'!A52),"",'Input-Accounts'!A52)</f>
        <v>44</v>
      </c>
      <c r="B52" s="53" t="str">
        <f>IF(ISBLANK('Input-Accounts'!B52),"",'Input-Accounts'!B52)</f>
        <v>OTHER EQUIP-CUST INFO SERVICE</v>
      </c>
      <c r="C52" s="31">
        <f>IF(ISBLANK('Input-Accounts'!C52),"",'Input-Accounts'!C52)</f>
        <v>387.46</v>
      </c>
      <c r="D52" s="10">
        <f t="shared" ca="1" si="4"/>
        <v>53709.491004333671</v>
      </c>
      <c r="E52" s="10">
        <f t="shared" ca="1" si="3"/>
        <v>0</v>
      </c>
      <c r="F52" s="3" t="str" cm="1">
        <f t="array" aca="1" ref="F52" ca="1">IF(D52=0,"-",IF('Input-Accounts'!$E52&lt;&gt;0,'Input-Accounts'!$E52,INDEX('Input-Accounts'!$H52:$J52,,MATCH($F$6,'Input-Accounts'!$H$6:$J$6,0))))</f>
        <v>INT_DISTPT_SUBTOTAL</v>
      </c>
      <c r="G52" s="10">
        <f ca="1">IFERROR(INDEX(G$337:G$373,MATCH($F52,$B$337:$B$373,0))/INDEX($D$337:$D$373,MATCH($F52,$B$337:$B$373,0)),SUMIFS('Input-Ext Allocators'!D$8:D$63,'Input-Ext Allocators'!$B$8:$B$63,$F52))*$D52</f>
        <v>27487.825254770785</v>
      </c>
      <c r="H52" s="10">
        <f ca="1">IFERROR(INDEX(H$337:H$373,MATCH($F52,$B$337:$B$373,0))/INDEX($D$337:$D$373,MATCH($F52,$B$337:$B$373,0)),SUMIFS('Input-Ext Allocators'!E$8:E$63,'Input-Ext Allocators'!$B$8:$B$63,$F52))*$D52</f>
        <v>18750.533162126416</v>
      </c>
      <c r="I52" s="10">
        <f ca="1">IFERROR(INDEX(I$337:I$373,MATCH($F52,$B$337:$B$373,0))/INDEX($D$337:$D$373,MATCH($F52,$B$337:$B$373,0)),SUMIFS('Input-Ext Allocators'!F$8:F$63,'Input-Ext Allocators'!$B$8:$B$63,$F52))*$D52</f>
        <v>22.478723728390751</v>
      </c>
      <c r="J52" s="10">
        <f ca="1">IFERROR(INDEX(J$337:J$373,MATCH($F52,$B$337:$B$373,0))/INDEX($D$337:$D$373,MATCH($F52,$B$337:$B$373,0)),SUMIFS('Input-Ext Allocators'!G$8:G$63,'Input-Ext Allocators'!$B$8:$B$63,$F52))*$D52</f>
        <v>6.5592136387506308</v>
      </c>
      <c r="K52" s="10">
        <f ca="1">IFERROR(INDEX(K$337:K$373,MATCH($F52,$B$337:$B$373,0))/INDEX($D$337:$D$373,MATCH($F52,$B$337:$B$373,0)),SUMIFS('Input-Ext Allocators'!H$8:H$63,'Input-Ext Allocators'!$B$8:$B$63,$F52))*$D52</f>
        <v>7442.0946500693362</v>
      </c>
    </row>
    <row r="53" spans="1:11" outlineLevel="1">
      <c r="A53" s="31">
        <f>IF(ISBLANK('Input-Accounts'!A53),"",'Input-Accounts'!A53)</f>
        <v>45</v>
      </c>
      <c r="B53" s="53" t="str">
        <f>IF(ISBLANK('Input-Accounts'!B53),"",'Input-Accounts'!B53)</f>
        <v>GPS PIPE LOCATORS</v>
      </c>
      <c r="C53" s="31">
        <f>IF(ISBLANK('Input-Accounts'!C53),"",'Input-Accounts'!C53)</f>
        <v>387.5</v>
      </c>
      <c r="D53" s="10">
        <f t="shared" ca="1" si="4"/>
        <v>112515.48801215332</v>
      </c>
      <c r="E53" s="10">
        <f t="shared" ca="1" si="3"/>
        <v>0</v>
      </c>
      <c r="F53" s="3" t="str" cm="1">
        <f t="array" aca="1" ref="F53" ca="1">IF(D53=0,"-",IF('Input-Accounts'!$E53&lt;&gt;0,'Input-Accounts'!$E53,INDEX('Input-Accounts'!$H53:$J53,,MATCH($F$6,'Input-Accounts'!$H$6:$J$6,0))))</f>
        <v>INT_DISTPT_SUBTOTAL</v>
      </c>
      <c r="G53" s="10">
        <f ca="1">IFERROR(INDEX(G$337:G$373,MATCH($F53,$B$337:$B$373,0))/INDEX($D$337:$D$373,MATCH($F53,$B$337:$B$373,0)),SUMIFS('Input-Ext Allocators'!D$8:D$63,'Input-Ext Allocators'!$B$8:$B$63,$F53))*$D53</f>
        <v>57583.976595193904</v>
      </c>
      <c r="H53" s="10">
        <f ca="1">IFERROR(INDEX(H$337:H$373,MATCH($F53,$B$337:$B$373,0))/INDEX($D$337:$D$373,MATCH($F53,$B$337:$B$373,0)),SUMIFS('Input-Ext Allocators'!E$8:E$63,'Input-Ext Allocators'!$B$8:$B$63,$F53))*$D53</f>
        <v>39280.308745701761</v>
      </c>
      <c r="I53" s="10">
        <f ca="1">IFERROR(INDEX(I$337:I$373,MATCH($F53,$B$337:$B$373,0))/INDEX($D$337:$D$373,MATCH($F53,$B$337:$B$373,0)),SUMIFS('Input-Ext Allocators'!F$8:F$63,'Input-Ext Allocators'!$B$8:$B$63,$F53))*$D53</f>
        <v>47.090458741941561</v>
      </c>
      <c r="J53" s="10">
        <f ca="1">IFERROR(INDEX(J$337:J$373,MATCH($F53,$B$337:$B$373,0))/INDEX($D$337:$D$373,MATCH($F53,$B$337:$B$373,0)),SUMIFS('Input-Ext Allocators'!G$8:G$63,'Input-Ext Allocators'!$B$8:$B$63,$F53))*$D53</f>
        <v>13.740832574273529</v>
      </c>
      <c r="K53" s="10">
        <f ca="1">IFERROR(INDEX(K$337:K$373,MATCH($F53,$B$337:$B$373,0))/INDEX($D$337:$D$373,MATCH($F53,$B$337:$B$373,0)),SUMIFS('Input-Ext Allocators'!H$8:H$63,'Input-Ext Allocators'!$B$8:$B$63,$F53))*$D53</f>
        <v>15590.371379941456</v>
      </c>
    </row>
    <row r="54" spans="1:11" outlineLevel="1">
      <c r="A54" s="31">
        <f>IF(ISBLANK('Input-Accounts'!A54),"",'Input-Accounts'!A54)</f>
        <v>46</v>
      </c>
      <c r="B54" t="str">
        <f>IF(ISBLANK('Input-Accounts'!B54),"",'Input-Accounts'!B54)</f>
        <v>Subtotal - Distribution Plant</v>
      </c>
      <c r="C54" s="31" t="str">
        <f>IF(ISBLANK('Input-Accounts'!C54),"",'Input-Accounts'!C54)</f>
        <v/>
      </c>
      <c r="D54" s="123">
        <f ca="1">SUBTOTAL(9,D20:D53)</f>
        <v>353305860.76682967</v>
      </c>
      <c r="E54" s="10">
        <f t="shared" ca="1" si="3"/>
        <v>0</v>
      </c>
      <c r="G54" s="123">
        <f t="shared" ref="G54:K54" ca="1" si="5">SUBTOTAL(9,G20:G53)</f>
        <v>180817385.91530105</v>
      </c>
      <c r="H54" s="123">
        <f t="shared" ca="1" si="5"/>
        <v>123342692.97297065</v>
      </c>
      <c r="I54" s="123">
        <f t="shared" ca="1" si="5"/>
        <v>147867.06571391723</v>
      </c>
      <c r="J54" s="123">
        <f t="shared" ca="1" si="5"/>
        <v>43147.097044828355</v>
      </c>
      <c r="K54" s="123">
        <f t="shared" ca="1" si="5"/>
        <v>48954767.715799265</v>
      </c>
    </row>
    <row r="55" spans="1:11" outlineLevel="1">
      <c r="A55" s="31" t="str">
        <f>IF(ISBLANK('Input-Accounts'!A55),"",'Input-Accounts'!A55)</f>
        <v/>
      </c>
      <c r="B55" s="53" t="str">
        <f>IF(ISBLANK('Input-Accounts'!B55),"",'Input-Accounts'!B55)</f>
        <v/>
      </c>
      <c r="C55" s="31" t="str">
        <f>IF(ISBLANK('Input-Accounts'!C55),"",'Input-Accounts'!C55)</f>
        <v/>
      </c>
      <c r="D55" s="10"/>
      <c r="E55" s="10"/>
      <c r="G55" s="10"/>
      <c r="H55" s="10"/>
      <c r="I55" s="10"/>
      <c r="J55" s="10"/>
      <c r="K55" s="10"/>
    </row>
    <row r="56" spans="1:11" outlineLevel="1">
      <c r="A56" s="31">
        <f>IF(ISBLANK('Input-Accounts'!A56),"",'Input-Accounts'!A56)</f>
        <v>47</v>
      </c>
      <c r="B56" s="1" t="str">
        <f>IF(ISBLANK('Input-Accounts'!B56),"",'Input-Accounts'!B56)</f>
        <v>General Plant</v>
      </c>
      <c r="C56" s="31" t="str">
        <f>IF(ISBLANK('Input-Accounts'!C56),"",'Input-Accounts'!C56)</f>
        <v/>
      </c>
      <c r="D56" s="10"/>
      <c r="E56" s="10"/>
      <c r="G56" s="10"/>
      <c r="H56" s="10"/>
      <c r="I56" s="10"/>
      <c r="J56" s="10"/>
      <c r="K56" s="10"/>
    </row>
    <row r="57" spans="1:11" outlineLevel="1">
      <c r="A57" s="31">
        <f>IF(ISBLANK('Input-Accounts'!A57),"",'Input-Accounts'!A57)</f>
        <v>48</v>
      </c>
      <c r="B57" s="53" t="str">
        <f>IF(ISBLANK('Input-Accounts'!B57),"",'Input-Accounts'!B57)</f>
        <v>OFFICE FURN &amp; EQUIP-UNSPECIFIED</v>
      </c>
      <c r="C57" s="31">
        <f>IF(ISBLANK('Input-Accounts'!C57),"",'Input-Accounts'!C57)</f>
        <v>391.1</v>
      </c>
      <c r="D57" s="10">
        <f t="shared" ref="D57:D70" ca="1" si="6">INDIRECT("Classification!"&amp;$D$5&amp;ROW())</f>
        <v>435623.99184014462</v>
      </c>
      <c r="E57" s="10">
        <f t="shared" ref="E57:E71" ca="1" si="7">IFERROR(IF(D57="","",IF(D57=0,0,IF(ABS(D57-SUM($G57:$K57))&lt;Check_Limit,0,1))),1)</f>
        <v>0</v>
      </c>
      <c r="F57" s="3" t="str" cm="1">
        <f t="array" aca="1" ref="F57" ca="1">IF(D57=0,"-",IF('Input-Accounts'!$E57&lt;&gt;0,'Input-Accounts'!$E57,INDEX('Input-Accounts'!$H57:$J57,,MATCH($F$6,'Input-Accounts'!$H$6:$J$6,0))))</f>
        <v>INT_DISTPT_SUBTOTAL</v>
      </c>
      <c r="G57" s="10">
        <f ca="1">IFERROR(INDEX(G$337:G$373,MATCH($F57,$B$337:$B$373,0))/INDEX($D$337:$D$373,MATCH($F57,$B$337:$B$373,0)),SUMIFS('Input-Ext Allocators'!D$8:D$63,'Input-Ext Allocators'!$B$8:$B$63,$F57))*$D57</f>
        <v>222946.74443147136</v>
      </c>
      <c r="H57" s="10">
        <f ca="1">IFERROR(INDEX(H$337:H$373,MATCH($F57,$B$337:$B$373,0))/INDEX($D$337:$D$373,MATCH($F57,$B$337:$B$373,0)),SUMIFS('Input-Ext Allocators'!E$8:E$63,'Input-Ext Allocators'!$B$8:$B$63,$F57))*$D57</f>
        <v>152080.79526498305</v>
      </c>
      <c r="I57" s="10">
        <f ca="1">IFERROR(INDEX(I$337:I$373,MATCH($F57,$B$337:$B$373,0))/INDEX($D$337:$D$373,MATCH($F57,$B$337:$B$373,0)),SUMIFS('Input-Ext Allocators'!F$8:F$63,'Input-Ext Allocators'!$B$8:$B$63,$F57))*$D57</f>
        <v>182.31919869140535</v>
      </c>
      <c r="J57" s="10">
        <f ca="1">IFERROR(INDEX(J$337:J$373,MATCH($F57,$B$337:$B$373,0))/INDEX($D$337:$D$373,MATCH($F57,$B$337:$B$373,0)),SUMIFS('Input-Ext Allocators'!G$8:G$63,'Input-Ext Allocators'!$B$8:$B$63,$F57))*$D57</f>
        <v>53.200109984552235</v>
      </c>
      <c r="K57" s="10">
        <f ca="1">IFERROR(INDEX(K$337:K$373,MATCH($F57,$B$337:$B$373,0))/INDEX($D$337:$D$373,MATCH($F57,$B$337:$B$373,0)),SUMIFS('Input-Ext Allocators'!H$8:H$63,'Input-Ext Allocators'!$B$8:$B$63,$F57))*$D57</f>
        <v>60360.932835014282</v>
      </c>
    </row>
    <row r="58" spans="1:11" outlineLevel="1">
      <c r="A58" s="31">
        <f>IF(ISBLANK('Input-Accounts'!A58),"",'Input-Accounts'!A58)</f>
        <v>49</v>
      </c>
      <c r="B58" s="53" t="str">
        <f>IF(ISBLANK('Input-Accounts'!B58),"",'Input-Accounts'!B58)</f>
        <v xml:space="preserve">OFFICE FURN &amp; EQUIP-DATA HANDLING </v>
      </c>
      <c r="C58" s="31">
        <f>IF(ISBLANK('Input-Accounts'!C58),"",'Input-Accounts'!C58)</f>
        <v>391.11</v>
      </c>
      <c r="D58" s="10">
        <f t="shared" ca="1" si="6"/>
        <v>0</v>
      </c>
      <c r="E58" s="10">
        <f t="shared" ca="1" si="7"/>
        <v>0</v>
      </c>
      <c r="F58" s="3" t="str" cm="1">
        <f t="array" aca="1" ref="F58" ca="1">IF(D58=0,"-",IF('Input-Accounts'!$E58&lt;&gt;0,'Input-Accounts'!$E58,INDEX('Input-Accounts'!$H58:$J58,,MATCH($F$6,'Input-Accounts'!$H$6:$J$6,0))))</f>
        <v>-</v>
      </c>
      <c r="G58" s="10">
        <f ca="1">IFERROR(INDEX(G$337:G$373,MATCH($F58,$B$337:$B$373,0))/INDEX($D$337:$D$373,MATCH($F58,$B$337:$B$373,0)),SUMIFS('Input-Ext Allocators'!D$8:D$63,'Input-Ext Allocators'!$B$8:$B$63,$F58))*$D58</f>
        <v>0</v>
      </c>
      <c r="H58" s="10">
        <f ca="1">IFERROR(INDEX(H$337:H$373,MATCH($F58,$B$337:$B$373,0))/INDEX($D$337:$D$373,MATCH($F58,$B$337:$B$373,0)),SUMIFS('Input-Ext Allocators'!E$8:E$63,'Input-Ext Allocators'!$B$8:$B$63,$F58))*$D58</f>
        <v>0</v>
      </c>
      <c r="I58" s="10">
        <f ca="1">IFERROR(INDEX(I$337:I$373,MATCH($F58,$B$337:$B$373,0))/INDEX($D$337:$D$373,MATCH($F58,$B$337:$B$373,0)),SUMIFS('Input-Ext Allocators'!F$8:F$63,'Input-Ext Allocators'!$B$8:$B$63,$F58))*$D58</f>
        <v>0</v>
      </c>
      <c r="J58" s="10">
        <f ca="1">IFERROR(INDEX(J$337:J$373,MATCH($F58,$B$337:$B$373,0))/INDEX($D$337:$D$373,MATCH($F58,$B$337:$B$373,0)),SUMIFS('Input-Ext Allocators'!G$8:G$63,'Input-Ext Allocators'!$B$8:$B$63,$F58))*$D58</f>
        <v>0</v>
      </c>
      <c r="K58" s="10">
        <f ca="1">IFERROR(INDEX(K$337:K$373,MATCH($F58,$B$337:$B$373,0))/INDEX($D$337:$D$373,MATCH($F58,$B$337:$B$373,0)),SUMIFS('Input-Ext Allocators'!H$8:H$63,'Input-Ext Allocators'!$B$8:$B$63,$F58))*$D58</f>
        <v>0</v>
      </c>
    </row>
    <row r="59" spans="1:11" outlineLevel="1">
      <c r="A59" s="31">
        <f>IF(ISBLANK('Input-Accounts'!A59),"",'Input-Accounts'!A59)</f>
        <v>50</v>
      </c>
      <c r="B59" s="53" t="str">
        <f>IF(ISBLANK('Input-Accounts'!B59),"",'Input-Accounts'!B59)</f>
        <v>OFFICE FURN &amp; EQUIP-INFO SYSTEMS</v>
      </c>
      <c r="C59" s="31">
        <f>IF(ISBLANK('Input-Accounts'!C59),"",'Input-Accounts'!C59)</f>
        <v>391.12</v>
      </c>
      <c r="D59" s="10">
        <f t="shared" ca="1" si="6"/>
        <v>17547.803628321624</v>
      </c>
      <c r="E59" s="10">
        <f t="shared" ca="1" si="7"/>
        <v>0</v>
      </c>
      <c r="F59" s="3" t="str" cm="1">
        <f t="array" aca="1" ref="F59" ca="1">IF(D59=0,"-",IF('Input-Accounts'!$E59&lt;&gt;0,'Input-Accounts'!$E59,INDEX('Input-Accounts'!$H59:$J59,,MATCH($F$6,'Input-Accounts'!$H$6:$J$6,0))))</f>
        <v>INT_DISTPT_SUBTOTAL</v>
      </c>
      <c r="G59" s="10">
        <f ca="1">IFERROR(INDEX(G$337:G$373,MATCH($F59,$B$337:$B$373,0))/INDEX($D$337:$D$373,MATCH($F59,$B$337:$B$373,0)),SUMIFS('Input-Ext Allocators'!D$8:D$63,'Input-Ext Allocators'!$B$8:$B$63,$F59))*$D59</f>
        <v>8980.7397299933073</v>
      </c>
      <c r="H59" s="10">
        <f ca="1">IFERROR(INDEX(H$337:H$373,MATCH($F59,$B$337:$B$373,0))/INDEX($D$337:$D$373,MATCH($F59,$B$337:$B$373,0)),SUMIFS('Input-Ext Allocators'!E$8:E$63,'Input-Ext Allocators'!$B$8:$B$63,$F59))*$D59</f>
        <v>6126.1178928092659</v>
      </c>
      <c r="I59" s="10">
        <f ca="1">IFERROR(INDEX(I$337:I$373,MATCH($F59,$B$337:$B$373,0))/INDEX($D$337:$D$373,MATCH($F59,$B$337:$B$373,0)),SUMIFS('Input-Ext Allocators'!F$8:F$63,'Input-Ext Allocators'!$B$8:$B$63,$F59))*$D59</f>
        <v>7.3441811200420304</v>
      </c>
      <c r="J59" s="10">
        <f ca="1">IFERROR(INDEX(J$337:J$373,MATCH($F59,$B$337:$B$373,0))/INDEX($D$337:$D$373,MATCH($F59,$B$337:$B$373,0)),SUMIFS('Input-Ext Allocators'!G$8:G$63,'Input-Ext Allocators'!$B$8:$B$63,$F59))*$D59</f>
        <v>2.1430065848085942</v>
      </c>
      <c r="K59" s="10">
        <f ca="1">IFERROR(INDEX(K$337:K$373,MATCH($F59,$B$337:$B$373,0))/INDEX($D$337:$D$373,MATCH($F59,$B$337:$B$373,0)),SUMIFS('Input-Ext Allocators'!H$8:H$63,'Input-Ext Allocators'!$B$8:$B$63,$F59))*$D59</f>
        <v>2431.4588178142017</v>
      </c>
    </row>
    <row r="60" spans="1:11" outlineLevel="1">
      <c r="A60" s="31">
        <f>IF(ISBLANK('Input-Accounts'!A60),"",'Input-Accounts'!A60)</f>
        <v>51</v>
      </c>
      <c r="B60" s="53" t="str">
        <f>IF(ISBLANK('Input-Accounts'!B60),"",'Input-Accounts'!B60)</f>
        <v>TRANS EQUIP-TRAILERS OVER $1,000</v>
      </c>
      <c r="C60" s="31">
        <f>IF(ISBLANK('Input-Accounts'!C60),"",'Input-Accounts'!C60)</f>
        <v>392.2</v>
      </c>
      <c r="D60" s="10">
        <f t="shared" ca="1" si="6"/>
        <v>23122.151229113242</v>
      </c>
      <c r="E60" s="10">
        <f t="shared" ca="1" si="7"/>
        <v>0</v>
      </c>
      <c r="F60" s="3" t="str" cm="1">
        <f t="array" aca="1" ref="F60" ca="1">IF(D60=0,"-",IF('Input-Accounts'!$E60&lt;&gt;0,'Input-Accounts'!$E60,INDEX('Input-Accounts'!$H60:$J60,,MATCH($F$6,'Input-Accounts'!$H$6:$J$6,0))))</f>
        <v>INT_DISTPT_SUBTOTAL</v>
      </c>
      <c r="G60" s="10">
        <f ca="1">IFERROR(INDEX(G$337:G$373,MATCH($F60,$B$337:$B$373,0))/INDEX($D$337:$D$373,MATCH($F60,$B$337:$B$373,0)),SUMIFS('Input-Ext Allocators'!D$8:D$63,'Input-Ext Allocators'!$B$8:$B$63,$F60))*$D60</f>
        <v>11833.618986427657</v>
      </c>
      <c r="H60" s="10">
        <f ca="1">IFERROR(INDEX(H$337:H$373,MATCH($F60,$B$337:$B$373,0))/INDEX($D$337:$D$373,MATCH($F60,$B$337:$B$373,0)),SUMIFS('Input-Ext Allocators'!E$8:E$63,'Input-Ext Allocators'!$B$8:$B$63,$F60))*$D60</f>
        <v>8072.1797077951769</v>
      </c>
      <c r="I60" s="10">
        <f ca="1">IFERROR(INDEX(I$337:I$373,MATCH($F60,$B$337:$B$373,0))/INDEX($D$337:$D$373,MATCH($F60,$B$337:$B$373,0)),SUMIFS('Input-Ext Allocators'!F$8:F$63,'Input-Ext Allocators'!$B$8:$B$63,$F60))*$D60</f>
        <v>9.6771806949980128</v>
      </c>
      <c r="J60" s="10">
        <f ca="1">IFERROR(INDEX(J$337:J$373,MATCH($F60,$B$337:$B$373,0))/INDEX($D$337:$D$373,MATCH($F60,$B$337:$B$373,0)),SUMIFS('Input-Ext Allocators'!G$8:G$63,'Input-Ext Allocators'!$B$8:$B$63,$F60))*$D60</f>
        <v>2.8237677710819669</v>
      </c>
      <c r="K60" s="10">
        <f ca="1">IFERROR(INDEX(K$337:K$373,MATCH($F60,$B$337:$B$373,0))/INDEX($D$337:$D$373,MATCH($F60,$B$337:$B$373,0)),SUMIFS('Input-Ext Allocators'!H$8:H$63,'Input-Ext Allocators'!$B$8:$B$63,$F60))*$D60</f>
        <v>3203.8515864243313</v>
      </c>
    </row>
    <row r="61" spans="1:11" outlineLevel="1">
      <c r="A61" s="31">
        <f>IF(ISBLANK('Input-Accounts'!A61),"",'Input-Accounts'!A61)</f>
        <v>52</v>
      </c>
      <c r="B61" s="53" t="str">
        <f>IF(ISBLANK('Input-Accounts'!B61),"",'Input-Accounts'!B61)</f>
        <v>TRANS EQUIP-TRAILERS $1,000 or LESS</v>
      </c>
      <c r="C61" s="31">
        <f>IF(ISBLANK('Input-Accounts'!C61),"",'Input-Accounts'!C61)</f>
        <v>392.21</v>
      </c>
      <c r="D61" s="10">
        <f t="shared" ca="1" si="6"/>
        <v>11561.075614556621</v>
      </c>
      <c r="E61" s="10">
        <f t="shared" ca="1" si="7"/>
        <v>0</v>
      </c>
      <c r="F61" s="3" t="str" cm="1">
        <f t="array" aca="1" ref="F61" ca="1">IF(D61=0,"-",IF('Input-Accounts'!$E61&lt;&gt;0,'Input-Accounts'!$E61,INDEX('Input-Accounts'!$H61:$J61,,MATCH($F$6,'Input-Accounts'!$H$6:$J$6,0))))</f>
        <v>INT_DISTPT_SUBTOTAL</v>
      </c>
      <c r="G61" s="10">
        <f ca="1">IFERROR(INDEX(G$337:G$373,MATCH($F61,$B$337:$B$373,0))/INDEX($D$337:$D$373,MATCH($F61,$B$337:$B$373,0)),SUMIFS('Input-Ext Allocators'!D$8:D$63,'Input-Ext Allocators'!$B$8:$B$63,$F61))*$D61</f>
        <v>5916.8094932138283</v>
      </c>
      <c r="H61" s="10">
        <f ca="1">IFERROR(INDEX(H$337:H$373,MATCH($F61,$B$337:$B$373,0))/INDEX($D$337:$D$373,MATCH($F61,$B$337:$B$373,0)),SUMIFS('Input-Ext Allocators'!E$8:E$63,'Input-Ext Allocators'!$B$8:$B$63,$F61))*$D61</f>
        <v>4036.0898538975885</v>
      </c>
      <c r="I61" s="10">
        <f ca="1">IFERROR(INDEX(I$337:I$373,MATCH($F61,$B$337:$B$373,0))/INDEX($D$337:$D$373,MATCH($F61,$B$337:$B$373,0)),SUMIFS('Input-Ext Allocators'!F$8:F$63,'Input-Ext Allocators'!$B$8:$B$63,$F61))*$D61</f>
        <v>4.8385903474990064</v>
      </c>
      <c r="J61" s="10">
        <f ca="1">IFERROR(INDEX(J$337:J$373,MATCH($F61,$B$337:$B$373,0))/INDEX($D$337:$D$373,MATCH($F61,$B$337:$B$373,0)),SUMIFS('Input-Ext Allocators'!G$8:G$63,'Input-Ext Allocators'!$B$8:$B$63,$F61))*$D61</f>
        <v>1.4118838855409834</v>
      </c>
      <c r="K61" s="10">
        <f ca="1">IFERROR(INDEX(K$337:K$373,MATCH($F61,$B$337:$B$373,0))/INDEX($D$337:$D$373,MATCH($F61,$B$337:$B$373,0)),SUMIFS('Input-Ext Allocators'!H$8:H$63,'Input-Ext Allocators'!$B$8:$B$63,$F61))*$D61</f>
        <v>1601.9257932121657</v>
      </c>
    </row>
    <row r="62" spans="1:11" outlineLevel="1">
      <c r="A62" s="31">
        <f>IF(ISBLANK('Input-Accounts'!A62),"",'Input-Accounts'!A62)</f>
        <v>53</v>
      </c>
      <c r="B62" s="53" t="str">
        <f>IF(ISBLANK('Input-Accounts'!B62),"",'Input-Accounts'!B62)</f>
        <v>STORES EQUIPMENT</v>
      </c>
      <c r="C62" s="31">
        <f>IF(ISBLANK('Input-Accounts'!C62),"",'Input-Accounts'!C62)</f>
        <v>393</v>
      </c>
      <c r="D62" s="10">
        <f t="shared" ca="1" si="6"/>
        <v>0</v>
      </c>
      <c r="E62" s="10">
        <f t="shared" ca="1" si="7"/>
        <v>0</v>
      </c>
      <c r="F62" s="3" t="str" cm="1">
        <f t="array" aca="1" ref="F62" ca="1">IF(D62=0,"-",IF('Input-Accounts'!$E62&lt;&gt;0,'Input-Accounts'!$E62,INDEX('Input-Accounts'!$H62:$J62,,MATCH($F$6,'Input-Accounts'!$H$6:$J$6,0))))</f>
        <v>-</v>
      </c>
      <c r="G62" s="10">
        <f ca="1">IFERROR(INDEX(G$337:G$373,MATCH($F62,$B$337:$B$373,0))/INDEX($D$337:$D$373,MATCH($F62,$B$337:$B$373,0)),SUMIFS('Input-Ext Allocators'!D$8:D$63,'Input-Ext Allocators'!$B$8:$B$63,$F62))*$D62</f>
        <v>0</v>
      </c>
      <c r="H62" s="10">
        <f ca="1">IFERROR(INDEX(H$337:H$373,MATCH($F62,$B$337:$B$373,0))/INDEX($D$337:$D$373,MATCH($F62,$B$337:$B$373,0)),SUMIFS('Input-Ext Allocators'!E$8:E$63,'Input-Ext Allocators'!$B$8:$B$63,$F62))*$D62</f>
        <v>0</v>
      </c>
      <c r="I62" s="10">
        <f ca="1">IFERROR(INDEX(I$337:I$373,MATCH($F62,$B$337:$B$373,0))/INDEX($D$337:$D$373,MATCH($F62,$B$337:$B$373,0)),SUMIFS('Input-Ext Allocators'!F$8:F$63,'Input-Ext Allocators'!$B$8:$B$63,$F62))*$D62</f>
        <v>0</v>
      </c>
      <c r="J62" s="10">
        <f ca="1">IFERROR(INDEX(J$337:J$373,MATCH($F62,$B$337:$B$373,0))/INDEX($D$337:$D$373,MATCH($F62,$B$337:$B$373,0)),SUMIFS('Input-Ext Allocators'!G$8:G$63,'Input-Ext Allocators'!$B$8:$B$63,$F62))*$D62</f>
        <v>0</v>
      </c>
      <c r="K62" s="10">
        <f ca="1">IFERROR(INDEX(K$337:K$373,MATCH($F62,$B$337:$B$373,0))/INDEX($D$337:$D$373,MATCH($F62,$B$337:$B$373,0)),SUMIFS('Input-Ext Allocators'!H$8:H$63,'Input-Ext Allocators'!$B$8:$B$63,$F62))*$D62</f>
        <v>0</v>
      </c>
    </row>
    <row r="63" spans="1:11" outlineLevel="1">
      <c r="A63" s="31">
        <f>IF(ISBLANK('Input-Accounts'!A63),"",'Input-Accounts'!A63)</f>
        <v>54</v>
      </c>
      <c r="B63" s="53" t="str">
        <f>IF(ISBLANK('Input-Accounts'!B63),"",'Input-Accounts'!B63)</f>
        <v xml:space="preserve">TOOLS,SHOP, &amp; GAR EQ-GARAGE &amp; SERV </v>
      </c>
      <c r="C63" s="31">
        <f>IF(ISBLANK('Input-Accounts'!C63),"",'Input-Accounts'!C63)</f>
        <v>394.1</v>
      </c>
      <c r="D63" s="10">
        <f t="shared" ca="1" si="6"/>
        <v>4602.7469078891882</v>
      </c>
      <c r="E63" s="10">
        <f t="shared" ca="1" si="7"/>
        <v>0</v>
      </c>
      <c r="F63" s="3" t="str" cm="1">
        <f t="array" aca="1" ref="F63" ca="1">IF(D63=0,"-",IF('Input-Accounts'!$E63&lt;&gt;0,'Input-Accounts'!$E63,INDEX('Input-Accounts'!$H63:$J63,,MATCH($F$6,'Input-Accounts'!$H$6:$J$6,0))))</f>
        <v>INT_DISTPT_SUBTOTAL</v>
      </c>
      <c r="G63" s="10">
        <f ca="1">IFERROR(INDEX(G$337:G$373,MATCH($F63,$B$337:$B$373,0))/INDEX($D$337:$D$373,MATCH($F63,$B$337:$B$373,0)),SUMIFS('Input-Ext Allocators'!D$8:D$63,'Input-Ext Allocators'!$B$8:$B$63,$F63))*$D63</f>
        <v>2355.6265443995003</v>
      </c>
      <c r="H63" s="10">
        <f ca="1">IFERROR(INDEX(H$337:H$373,MATCH($F63,$B$337:$B$373,0))/INDEX($D$337:$D$373,MATCH($F63,$B$337:$B$373,0)),SUMIFS('Input-Ext Allocators'!E$8:E$63,'Input-Ext Allocators'!$B$8:$B$63,$F63))*$D63</f>
        <v>1606.8660663026467</v>
      </c>
      <c r="I63" s="10">
        <f ca="1">IFERROR(INDEX(I$337:I$373,MATCH($F63,$B$337:$B$373,0))/INDEX($D$337:$D$373,MATCH($F63,$B$337:$B$373,0)),SUMIFS('Input-Ext Allocators'!F$8:F$63,'Input-Ext Allocators'!$B$8:$B$63,$F63))*$D63</f>
        <v>1.9263611365409821</v>
      </c>
      <c r="J63" s="10">
        <f ca="1">IFERROR(INDEX(J$337:J$373,MATCH($F63,$B$337:$B$373,0))/INDEX($D$337:$D$373,MATCH($F63,$B$337:$B$373,0)),SUMIFS('Input-Ext Allocators'!G$8:G$63,'Input-Ext Allocators'!$B$8:$B$63,$F63))*$D63</f>
        <v>0.5621054999666274</v>
      </c>
      <c r="K63" s="10">
        <f ca="1">IFERROR(INDEX(K$337:K$373,MATCH($F63,$B$337:$B$373,0))/INDEX($D$337:$D$373,MATCH($F63,$B$337:$B$373,0)),SUMIFS('Input-Ext Allocators'!H$8:H$63,'Input-Ext Allocators'!$B$8:$B$63,$F63))*$D63</f>
        <v>637.76583055053413</v>
      </c>
    </row>
    <row r="64" spans="1:11" outlineLevel="1">
      <c r="A64" s="31">
        <f>IF(ISBLANK('Input-Accounts'!A64),"",'Input-Accounts'!A64)</f>
        <v>55</v>
      </c>
      <c r="B64" s="53" t="str">
        <f>IF(ISBLANK('Input-Accounts'!B64),"",'Input-Accounts'!B64)</f>
        <v>TOOLS,SHOP, &amp; GAR EQ-CNG STATIONARY</v>
      </c>
      <c r="C64" s="31">
        <f>IF(ISBLANK('Input-Accounts'!C64),"",'Input-Accounts'!C64)</f>
        <v>394.11</v>
      </c>
      <c r="D64" s="10">
        <f t="shared" ca="1" si="6"/>
        <v>0</v>
      </c>
      <c r="E64" s="10">
        <f t="shared" ca="1" si="7"/>
        <v>0</v>
      </c>
      <c r="F64" s="3" t="str" cm="1">
        <f t="array" aca="1" ref="F64" ca="1">IF(D64=0,"-",IF('Input-Accounts'!$E64&lt;&gt;0,'Input-Accounts'!$E64,INDEX('Input-Accounts'!$H64:$J64,,MATCH($F$6,'Input-Accounts'!$H$6:$J$6,0))))</f>
        <v>-</v>
      </c>
      <c r="G64" s="10">
        <f ca="1">IFERROR(INDEX(G$337:G$373,MATCH($F64,$B$337:$B$373,0))/INDEX($D$337:$D$373,MATCH($F64,$B$337:$B$373,0)),SUMIFS('Input-Ext Allocators'!D$8:D$63,'Input-Ext Allocators'!$B$8:$B$63,$F64))*$D64</f>
        <v>0</v>
      </c>
      <c r="H64" s="10">
        <f ca="1">IFERROR(INDEX(H$337:H$373,MATCH($F64,$B$337:$B$373,0))/INDEX($D$337:$D$373,MATCH($F64,$B$337:$B$373,0)),SUMIFS('Input-Ext Allocators'!E$8:E$63,'Input-Ext Allocators'!$B$8:$B$63,$F64))*$D64</f>
        <v>0</v>
      </c>
      <c r="I64" s="10">
        <f ca="1">IFERROR(INDEX(I$337:I$373,MATCH($F64,$B$337:$B$373,0))/INDEX($D$337:$D$373,MATCH($F64,$B$337:$B$373,0)),SUMIFS('Input-Ext Allocators'!F$8:F$63,'Input-Ext Allocators'!$B$8:$B$63,$F64))*$D64</f>
        <v>0</v>
      </c>
      <c r="J64" s="10">
        <f ca="1">IFERROR(INDEX(J$337:J$373,MATCH($F64,$B$337:$B$373,0))/INDEX($D$337:$D$373,MATCH($F64,$B$337:$B$373,0)),SUMIFS('Input-Ext Allocators'!G$8:G$63,'Input-Ext Allocators'!$B$8:$B$63,$F64))*$D64</f>
        <v>0</v>
      </c>
      <c r="K64" s="10">
        <f ca="1">IFERROR(INDEX(K$337:K$373,MATCH($F64,$B$337:$B$373,0))/INDEX($D$337:$D$373,MATCH($F64,$B$337:$B$373,0)),SUMIFS('Input-Ext Allocators'!H$8:H$63,'Input-Ext Allocators'!$B$8:$B$63,$F64))*$D64</f>
        <v>0</v>
      </c>
    </row>
    <row r="65" spans="1:11" outlineLevel="1">
      <c r="A65" s="31">
        <f>IF(ISBLANK('Input-Accounts'!A65),"",'Input-Accounts'!A65)</f>
        <v>56</v>
      </c>
      <c r="B65" s="53" t="str">
        <f>IF(ISBLANK('Input-Accounts'!B65),"",'Input-Accounts'!B65)</f>
        <v>TOOLS,SHOP, &amp; GAR EQ-UND TANK CLEANUP</v>
      </c>
      <c r="C65" s="31">
        <f>IF(ISBLANK('Input-Accounts'!C65),"",'Input-Accounts'!C65)</f>
        <v>394.13</v>
      </c>
      <c r="D65" s="10">
        <f t="shared" ca="1" si="6"/>
        <v>0</v>
      </c>
      <c r="E65" s="10">
        <f t="shared" ca="1" si="7"/>
        <v>0</v>
      </c>
      <c r="F65" s="3" t="str" cm="1">
        <f t="array" aca="1" ref="F65" ca="1">IF(D65=0,"-",IF('Input-Accounts'!$E65&lt;&gt;0,'Input-Accounts'!$E65,INDEX('Input-Accounts'!$H65:$J65,,MATCH($F$6,'Input-Accounts'!$H$6:$J$6,0))))</f>
        <v>-</v>
      </c>
      <c r="G65" s="10">
        <f ca="1">IFERROR(INDEX(G$337:G$373,MATCH($F65,$B$337:$B$373,0))/INDEX($D$337:$D$373,MATCH($F65,$B$337:$B$373,0)),SUMIFS('Input-Ext Allocators'!D$8:D$63,'Input-Ext Allocators'!$B$8:$B$63,$F65))*$D65</f>
        <v>0</v>
      </c>
      <c r="H65" s="10">
        <f ca="1">IFERROR(INDEX(H$337:H$373,MATCH($F65,$B$337:$B$373,0))/INDEX($D$337:$D$373,MATCH($F65,$B$337:$B$373,0)),SUMIFS('Input-Ext Allocators'!E$8:E$63,'Input-Ext Allocators'!$B$8:$B$63,$F65))*$D65</f>
        <v>0</v>
      </c>
      <c r="I65" s="10">
        <f ca="1">IFERROR(INDEX(I$337:I$373,MATCH($F65,$B$337:$B$373,0))/INDEX($D$337:$D$373,MATCH($F65,$B$337:$B$373,0)),SUMIFS('Input-Ext Allocators'!F$8:F$63,'Input-Ext Allocators'!$B$8:$B$63,$F65))*$D65</f>
        <v>0</v>
      </c>
      <c r="J65" s="10">
        <f ca="1">IFERROR(INDEX(J$337:J$373,MATCH($F65,$B$337:$B$373,0))/INDEX($D$337:$D$373,MATCH($F65,$B$337:$B$373,0)),SUMIFS('Input-Ext Allocators'!G$8:G$63,'Input-Ext Allocators'!$B$8:$B$63,$F65))*$D65</f>
        <v>0</v>
      </c>
      <c r="K65" s="10">
        <f ca="1">IFERROR(INDEX(K$337:K$373,MATCH($F65,$B$337:$B$373,0))/INDEX($D$337:$D$373,MATCH($F65,$B$337:$B$373,0)),SUMIFS('Input-Ext Allocators'!H$8:H$63,'Input-Ext Allocators'!$B$8:$B$63,$F65))*$D65</f>
        <v>0</v>
      </c>
    </row>
    <row r="66" spans="1:11" outlineLevel="1">
      <c r="A66" s="31">
        <f>IF(ISBLANK('Input-Accounts'!A66),"",'Input-Accounts'!A66)</f>
        <v>57</v>
      </c>
      <c r="B66" s="53" t="str">
        <f>IF(ISBLANK('Input-Accounts'!B66),"",'Input-Accounts'!B66)</f>
        <v>TOOLS,SHOP, &amp; GAR EQ-SHOP EQUIP</v>
      </c>
      <c r="C66" s="31">
        <f>IF(ISBLANK('Input-Accounts'!C66),"",'Input-Accounts'!C66)</f>
        <v>394.2</v>
      </c>
      <c r="D66" s="10">
        <f t="shared" ca="1" si="6"/>
        <v>0</v>
      </c>
      <c r="E66" s="10">
        <f t="shared" ca="1" si="7"/>
        <v>0</v>
      </c>
      <c r="F66" s="3" t="str" cm="1">
        <f t="array" aca="1" ref="F66" ca="1">IF(D66=0,"-",IF('Input-Accounts'!$E66&lt;&gt;0,'Input-Accounts'!$E66,INDEX('Input-Accounts'!$H66:$J66,,MATCH($F$6,'Input-Accounts'!$H$6:$J$6,0))))</f>
        <v>-</v>
      </c>
      <c r="G66" s="10">
        <f ca="1">IFERROR(INDEX(G$337:G$373,MATCH($F66,$B$337:$B$373,0))/INDEX($D$337:$D$373,MATCH($F66,$B$337:$B$373,0)),SUMIFS('Input-Ext Allocators'!D$8:D$63,'Input-Ext Allocators'!$B$8:$B$63,$F66))*$D66</f>
        <v>0</v>
      </c>
      <c r="H66" s="10">
        <f ca="1">IFERROR(INDEX(H$337:H$373,MATCH($F66,$B$337:$B$373,0))/INDEX($D$337:$D$373,MATCH($F66,$B$337:$B$373,0)),SUMIFS('Input-Ext Allocators'!E$8:E$63,'Input-Ext Allocators'!$B$8:$B$63,$F66))*$D66</f>
        <v>0</v>
      </c>
      <c r="I66" s="10">
        <f ca="1">IFERROR(INDEX(I$337:I$373,MATCH($F66,$B$337:$B$373,0))/INDEX($D$337:$D$373,MATCH($F66,$B$337:$B$373,0)),SUMIFS('Input-Ext Allocators'!F$8:F$63,'Input-Ext Allocators'!$B$8:$B$63,$F66))*$D66</f>
        <v>0</v>
      </c>
      <c r="J66" s="10">
        <f ca="1">IFERROR(INDEX(J$337:J$373,MATCH($F66,$B$337:$B$373,0))/INDEX($D$337:$D$373,MATCH($F66,$B$337:$B$373,0)),SUMIFS('Input-Ext Allocators'!G$8:G$63,'Input-Ext Allocators'!$B$8:$B$63,$F66))*$D66</f>
        <v>0</v>
      </c>
      <c r="K66" s="10">
        <f ca="1">IFERROR(INDEX(K$337:K$373,MATCH($F66,$B$337:$B$373,0))/INDEX($D$337:$D$373,MATCH($F66,$B$337:$B$373,0)),SUMIFS('Input-Ext Allocators'!H$8:H$63,'Input-Ext Allocators'!$B$8:$B$63,$F66))*$D66</f>
        <v>0</v>
      </c>
    </row>
    <row r="67" spans="1:11" outlineLevel="1">
      <c r="A67" s="31">
        <f>IF(ISBLANK('Input-Accounts'!A67),"",'Input-Accounts'!A67)</f>
        <v>58</v>
      </c>
      <c r="B67" s="53" t="str">
        <f>IF(ISBLANK('Input-Accounts'!B67),"",'Input-Accounts'!B67)</f>
        <v>TOOLS,SHOP, &amp; GAR EQ-TOOLS &amp; OTHER</v>
      </c>
      <c r="C67" s="31">
        <f>IF(ISBLANK('Input-Accounts'!C67),"",'Input-Accounts'!C67)</f>
        <v>394.3</v>
      </c>
      <c r="D67" s="10">
        <f t="shared" ca="1" si="6"/>
        <v>2909927.6276944065</v>
      </c>
      <c r="E67" s="10">
        <f t="shared" ca="1" si="7"/>
        <v>0</v>
      </c>
      <c r="F67" s="3" t="str" cm="1">
        <f t="array" aca="1" ref="F67" ca="1">IF(D67=0,"-",IF('Input-Accounts'!$E67&lt;&gt;0,'Input-Accounts'!$E67,INDEX('Input-Accounts'!$H67:$J67,,MATCH($F$6,'Input-Accounts'!$H$6:$J$6,0))))</f>
        <v>INT_DISTPT_SUBTOTAL</v>
      </c>
      <c r="G67" s="10">
        <f ca="1">IFERROR(INDEX(G$337:G$373,MATCH($F67,$B$337:$B$373,0))/INDEX($D$337:$D$373,MATCH($F67,$B$337:$B$373,0)),SUMIFS('Input-Ext Allocators'!D$8:D$63,'Input-Ext Allocators'!$B$8:$B$63,$F67))*$D67</f>
        <v>1489263.4549011006</v>
      </c>
      <c r="H67" s="10">
        <f ca="1">IFERROR(INDEX(H$337:H$373,MATCH($F67,$B$337:$B$373,0))/INDEX($D$337:$D$373,MATCH($F67,$B$337:$B$373,0)),SUMIFS('Input-Ext Allocators'!E$8:E$63,'Input-Ext Allocators'!$B$8:$B$63,$F67))*$D67</f>
        <v>1015885.5252988583</v>
      </c>
      <c r="I67" s="10">
        <f ca="1">IFERROR(INDEX(I$337:I$373,MATCH($F67,$B$337:$B$373,0))/INDEX($D$337:$D$373,MATCH($F67,$B$337:$B$373,0)),SUMIFS('Input-Ext Allocators'!F$8:F$63,'Input-Ext Allocators'!$B$8:$B$63,$F67))*$D67</f>
        <v>1217.8752393552975</v>
      </c>
      <c r="J67" s="10">
        <f ca="1">IFERROR(INDEX(J$337:J$373,MATCH($F67,$B$337:$B$373,0))/INDEX($D$337:$D$373,MATCH($F67,$B$337:$B$373,0)),SUMIFS('Input-Ext Allocators'!G$8:G$63,'Input-Ext Allocators'!$B$8:$B$63,$F67))*$D67</f>
        <v>355.37177184960393</v>
      </c>
      <c r="K67" s="10">
        <f ca="1">IFERROR(INDEX(K$337:K$373,MATCH($F67,$B$337:$B$373,0))/INDEX($D$337:$D$373,MATCH($F67,$B$337:$B$373,0)),SUMIFS('Input-Ext Allocators'!H$8:H$63,'Input-Ext Allocators'!$B$8:$B$63,$F67))*$D67</f>
        <v>403205.40048324305</v>
      </c>
    </row>
    <row r="68" spans="1:11" outlineLevel="1">
      <c r="A68" s="31">
        <f>IF(ISBLANK('Input-Accounts'!A68),"",'Input-Accounts'!A68)</f>
        <v>59</v>
      </c>
      <c r="B68" s="53" t="str">
        <f>IF(ISBLANK('Input-Accounts'!B68),"",'Input-Accounts'!B68)</f>
        <v>LABORATORY EQUIPMENT</v>
      </c>
      <c r="C68" s="31">
        <f>IF(ISBLANK('Input-Accounts'!C68),"",'Input-Accounts'!C68)</f>
        <v>395</v>
      </c>
      <c r="D68" s="10">
        <f t="shared" ca="1" si="6"/>
        <v>0</v>
      </c>
      <c r="E68" s="10">
        <f t="shared" ca="1" si="7"/>
        <v>0</v>
      </c>
      <c r="F68" s="3" t="str" cm="1">
        <f t="array" aca="1" ref="F68" ca="1">IF(D68=0,"-",IF('Input-Accounts'!$E68&lt;&gt;0,'Input-Accounts'!$E68,INDEX('Input-Accounts'!$H68:$J68,,MATCH($F$6,'Input-Accounts'!$H$6:$J$6,0))))</f>
        <v>-</v>
      </c>
      <c r="G68" s="10">
        <f ca="1">IFERROR(INDEX(G$337:G$373,MATCH($F68,$B$337:$B$373,0))/INDEX($D$337:$D$373,MATCH($F68,$B$337:$B$373,0)),SUMIFS('Input-Ext Allocators'!D$8:D$63,'Input-Ext Allocators'!$B$8:$B$63,$F68))*$D68</f>
        <v>0</v>
      </c>
      <c r="H68" s="10">
        <f ca="1">IFERROR(INDEX(H$337:H$373,MATCH($F68,$B$337:$B$373,0))/INDEX($D$337:$D$373,MATCH($F68,$B$337:$B$373,0)),SUMIFS('Input-Ext Allocators'!E$8:E$63,'Input-Ext Allocators'!$B$8:$B$63,$F68))*$D68</f>
        <v>0</v>
      </c>
      <c r="I68" s="10">
        <f ca="1">IFERROR(INDEX(I$337:I$373,MATCH($F68,$B$337:$B$373,0))/INDEX($D$337:$D$373,MATCH($F68,$B$337:$B$373,0)),SUMIFS('Input-Ext Allocators'!F$8:F$63,'Input-Ext Allocators'!$B$8:$B$63,$F68))*$D68</f>
        <v>0</v>
      </c>
      <c r="J68" s="10">
        <f ca="1">IFERROR(INDEX(J$337:J$373,MATCH($F68,$B$337:$B$373,0))/INDEX($D$337:$D$373,MATCH($F68,$B$337:$B$373,0)),SUMIFS('Input-Ext Allocators'!G$8:G$63,'Input-Ext Allocators'!$B$8:$B$63,$F68))*$D68</f>
        <v>0</v>
      </c>
      <c r="K68" s="10">
        <f ca="1">IFERROR(INDEX(K$337:K$373,MATCH($F68,$B$337:$B$373,0))/INDEX($D$337:$D$373,MATCH($F68,$B$337:$B$373,0)),SUMIFS('Input-Ext Allocators'!H$8:H$63,'Input-Ext Allocators'!$B$8:$B$63,$F68))*$D68</f>
        <v>0</v>
      </c>
    </row>
    <row r="69" spans="1:11" outlineLevel="1">
      <c r="A69" s="31">
        <f>IF(ISBLANK('Input-Accounts'!A69),"",'Input-Accounts'!A69)</f>
        <v>60</v>
      </c>
      <c r="B69" s="53" t="str">
        <f>IF(ISBLANK('Input-Accounts'!B69),"",'Input-Accounts'!B69)</f>
        <v>POWER OPERATED EQUIP-GENERAL TOOLS</v>
      </c>
      <c r="C69" s="31">
        <f>IF(ISBLANK('Input-Accounts'!C69),"",'Input-Accounts'!C69)</f>
        <v>396</v>
      </c>
      <c r="D69" s="10">
        <f t="shared" ca="1" si="6"/>
        <v>87691.331812107528</v>
      </c>
      <c r="E69" s="10">
        <f t="shared" ca="1" si="7"/>
        <v>0</v>
      </c>
      <c r="F69" s="3" t="str" cm="1">
        <f t="array" aca="1" ref="F69" ca="1">IF(D69=0,"-",IF('Input-Accounts'!$E69&lt;&gt;0,'Input-Accounts'!$E69,INDEX('Input-Accounts'!$H69:$J69,,MATCH($F$6,'Input-Accounts'!$H$6:$J$6,0))))</f>
        <v>INT_DISTPT_SUBTOTAL</v>
      </c>
      <c r="G69" s="10">
        <f ca="1">IFERROR(INDEX(G$337:G$373,MATCH($F69,$B$337:$B$373,0))/INDEX($D$337:$D$373,MATCH($F69,$B$337:$B$373,0)),SUMIFS('Input-Ext Allocators'!D$8:D$63,'Input-Ext Allocators'!$B$8:$B$63,$F69))*$D69</f>
        <v>44879.293401139141</v>
      </c>
      <c r="H69" s="10">
        <f ca="1">IFERROR(INDEX(H$337:H$373,MATCH($F69,$B$337:$B$373,0))/INDEX($D$337:$D$373,MATCH($F69,$B$337:$B$373,0)),SUMIFS('Input-Ext Allocators'!E$8:E$63,'Input-Ext Allocators'!$B$8:$B$63,$F69))*$D69</f>
        <v>30613.941678227457</v>
      </c>
      <c r="I69" s="10">
        <f ca="1">IFERROR(INDEX(I$337:I$373,MATCH($F69,$B$337:$B$373,0))/INDEX($D$337:$D$373,MATCH($F69,$B$337:$B$373,0)),SUMIFS('Input-Ext Allocators'!F$8:F$63,'Input-Ext Allocators'!$B$8:$B$63,$F69))*$D69</f>
        <v>36.700947715552893</v>
      </c>
      <c r="J69" s="10">
        <f ca="1">IFERROR(INDEX(J$337:J$373,MATCH($F69,$B$337:$B$373,0))/INDEX($D$337:$D$373,MATCH($F69,$B$337:$B$373,0)),SUMIFS('Input-Ext Allocators'!G$8:G$63,'Input-Ext Allocators'!$B$8:$B$63,$F69))*$D69</f>
        <v>10.709209282504141</v>
      </c>
      <c r="K69" s="10">
        <f ca="1">IFERROR(INDEX(K$337:K$373,MATCH($F69,$B$337:$B$373,0))/INDEX($D$337:$D$373,MATCH($F69,$B$337:$B$373,0)),SUMIFS('Input-Ext Allocators'!H$8:H$63,'Input-Ext Allocators'!$B$8:$B$63,$F69))*$D69</f>
        <v>12150.686575742886</v>
      </c>
    </row>
    <row r="70" spans="1:11" outlineLevel="1">
      <c r="A70" s="31">
        <f>IF(ISBLANK('Input-Accounts'!A70),"",'Input-Accounts'!A70)</f>
        <v>61</v>
      </c>
      <c r="B70" s="53" t="str">
        <f>IF(ISBLANK('Input-Accounts'!B70),"",'Input-Accounts'!B70)</f>
        <v>MISCELLANEOUS EQUIPMENT</v>
      </c>
      <c r="C70" s="31">
        <f>IF(ISBLANK('Input-Accounts'!C70),"",'Input-Accounts'!C70)</f>
        <v>398</v>
      </c>
      <c r="D70" s="10">
        <f t="shared" ca="1" si="6"/>
        <v>69959.578994804629</v>
      </c>
      <c r="E70" s="10">
        <f t="shared" ca="1" si="7"/>
        <v>0</v>
      </c>
      <c r="F70" s="3" t="str" cm="1">
        <f t="array" aca="1" ref="F70" ca="1">IF(D70=0,"-",IF('Input-Accounts'!$E70&lt;&gt;0,'Input-Accounts'!$E70,INDEX('Input-Accounts'!$H70:$J70,,MATCH($F$6,'Input-Accounts'!$H$6:$J$6,0))))</f>
        <v>INT_DISTPT_SUBTOTAL</v>
      </c>
      <c r="G70" s="10">
        <f ca="1">IFERROR(INDEX(G$337:G$373,MATCH($F70,$B$337:$B$373,0))/INDEX($D$337:$D$373,MATCH($F70,$B$337:$B$373,0)),SUMIFS('Input-Ext Allocators'!D$8:D$63,'Input-Ext Allocators'!$B$8:$B$63,$F70))*$D70</f>
        <v>35804.410847076506</v>
      </c>
      <c r="H70" s="10">
        <f ca="1">IFERROR(INDEX(H$337:H$373,MATCH($F70,$B$337:$B$373,0))/INDEX($D$337:$D$373,MATCH($F70,$B$337:$B$373,0)),SUMIFS('Input-Ext Allocators'!E$8:E$63,'Input-Ext Allocators'!$B$8:$B$63,$F70))*$D70</f>
        <v>24423.605240359528</v>
      </c>
      <c r="I70" s="10">
        <f ca="1">IFERROR(INDEX(I$337:I$373,MATCH($F70,$B$337:$B$373,0))/INDEX($D$337:$D$373,MATCH($F70,$B$337:$B$373,0)),SUMIFS('Input-Ext Allocators'!F$8:F$63,'Input-Ext Allocators'!$B$8:$B$63,$F70))*$D70</f>
        <v>29.27977940159316</v>
      </c>
      <c r="J70" s="10">
        <f ca="1">IFERROR(INDEX(J$337:J$373,MATCH($F70,$B$337:$B$373,0))/INDEX($D$337:$D$373,MATCH($F70,$B$337:$B$373,0)),SUMIFS('Input-Ext Allocators'!G$8:G$63,'Input-Ext Allocators'!$B$8:$B$63,$F70))*$D70</f>
        <v>8.5437381014642071</v>
      </c>
      <c r="K70" s="10">
        <f ca="1">IFERROR(INDEX(K$337:K$373,MATCH($F70,$B$337:$B$373,0))/INDEX($D$337:$D$373,MATCH($F70,$B$337:$B$373,0)),SUMIFS('Input-Ext Allocators'!H$8:H$63,'Input-Ext Allocators'!$B$8:$B$63,$F70))*$D70</f>
        <v>9693.7393898655482</v>
      </c>
    </row>
    <row r="71" spans="1:11" outlineLevel="1">
      <c r="A71" s="31">
        <f>IF(ISBLANK('Input-Accounts'!A71),"",'Input-Accounts'!A71)</f>
        <v>62</v>
      </c>
      <c r="B71" t="str">
        <f>IF(ISBLANK('Input-Accounts'!B71),"",'Input-Accounts'!B71)</f>
        <v>Subtotal - General Plant</v>
      </c>
      <c r="C71" s="31" t="str">
        <f>IF(ISBLANK('Input-Accounts'!C71),"",'Input-Accounts'!C71)</f>
        <v/>
      </c>
      <c r="D71" s="123">
        <f ca="1">SUBTOTAL(9,D57:D70)</f>
        <v>3560036.3077213438</v>
      </c>
      <c r="E71" s="10">
        <f t="shared" ca="1" si="7"/>
        <v>0</v>
      </c>
      <c r="G71" s="123">
        <f t="shared" ref="G71:K71" ca="1" si="8">SUBTOTAL(9,G57:G70)</f>
        <v>1821980.6983348217</v>
      </c>
      <c r="H71" s="123">
        <f t="shared" ca="1" si="8"/>
        <v>1242845.1210032329</v>
      </c>
      <c r="I71" s="123">
        <f t="shared" ca="1" si="8"/>
        <v>1489.9614784629291</v>
      </c>
      <c r="J71" s="123">
        <f t="shared" ca="1" si="8"/>
        <v>434.76559295952273</v>
      </c>
      <c r="K71" s="123">
        <f t="shared" ca="1" si="8"/>
        <v>493285.76131186704</v>
      </c>
    </row>
    <row r="72" spans="1:11" outlineLevel="1">
      <c r="A72" s="31" t="str">
        <f>IF(ISBLANK('Input-Accounts'!A72),"",'Input-Accounts'!A72)</f>
        <v/>
      </c>
      <c r="B72" t="str">
        <f>IF(ISBLANK('Input-Accounts'!B72),"",'Input-Accounts'!B72)</f>
        <v/>
      </c>
      <c r="C72" s="31" t="str">
        <f>IF(ISBLANK('Input-Accounts'!C72),"",'Input-Accounts'!C72)</f>
        <v/>
      </c>
      <c r="D72" s="10"/>
      <c r="E72" s="10"/>
      <c r="G72" s="10"/>
      <c r="H72" s="10"/>
      <c r="I72" s="10"/>
      <c r="J72" s="10"/>
      <c r="K72" s="10"/>
    </row>
    <row r="73" spans="1:11">
      <c r="A73" s="31">
        <f>IF(ISBLANK('Input-Accounts'!A73),"",'Input-Accounts'!A73)</f>
        <v>63</v>
      </c>
      <c r="B73" s="7" t="str">
        <f>IF(ISBLANK('Input-Accounts'!B73),"",'Input-Accounts'!B73)</f>
        <v>Total Plant in Service</v>
      </c>
      <c r="C73" s="31" t="str">
        <f>IF(ISBLANK('Input-Accounts'!C73),"",'Input-Accounts'!C73)</f>
        <v/>
      </c>
      <c r="D73" s="10">
        <f ca="1">SUBTOTAL(9,D11:D72)</f>
        <v>366276447.67980015</v>
      </c>
      <c r="E73" s="10">
        <f ca="1">IFERROR(IF(D73="","",IF(D73=0,0,IF(ABS(D73-SUM($G73:$K73))&lt;Check_Limit,0,1))),1)</f>
        <v>0</v>
      </c>
      <c r="F73" s="3"/>
      <c r="G73" s="10">
        <f t="shared" ref="G73:K73" ca="1" si="9">SUBTOTAL(9,G11:G72)</f>
        <v>187455565.12438685</v>
      </c>
      <c r="H73" s="10">
        <f t="shared" ca="1" si="9"/>
        <v>127870857.65105844</v>
      </c>
      <c r="I73" s="10">
        <f t="shared" ca="1" si="9"/>
        <v>153295.57070176411</v>
      </c>
      <c r="J73" s="10">
        <f t="shared" ca="1" si="9"/>
        <v>44731.115976888083</v>
      </c>
      <c r="K73" s="10">
        <f t="shared" ca="1" si="9"/>
        <v>50751998.217676274</v>
      </c>
    </row>
    <row r="74" spans="1:11">
      <c r="A74" s="31" t="str">
        <f>IF(ISBLANK('Input-Accounts'!A74),"",'Input-Accounts'!A74)</f>
        <v/>
      </c>
      <c r="B74" t="str">
        <f>IF(ISBLANK('Input-Accounts'!B74),"",'Input-Accounts'!B74)</f>
        <v/>
      </c>
      <c r="C74" s="31" t="str">
        <f>IF(ISBLANK('Input-Accounts'!C74),"",'Input-Accounts'!C74)</f>
        <v/>
      </c>
      <c r="D74" s="123"/>
      <c r="E74" s="10"/>
      <c r="G74" s="123"/>
      <c r="H74" s="123"/>
      <c r="I74" s="123"/>
      <c r="J74" s="123"/>
      <c r="K74" s="123"/>
    </row>
    <row r="75" spans="1:11">
      <c r="A75" s="31">
        <f>IF(ISBLANK('Input-Accounts'!A75),"",'Input-Accounts'!A75)</f>
        <v>64</v>
      </c>
      <c r="B75" s="1" t="str">
        <f>IF(ISBLANK('Input-Accounts'!B75),"",'Input-Accounts'!B75)</f>
        <v>Accumulated Depreciation &amp; Amortization</v>
      </c>
      <c r="C75" s="31" t="str">
        <f>IF(ISBLANK('Input-Accounts'!C75),"",'Input-Accounts'!C75)</f>
        <v/>
      </c>
      <c r="D75" s="10"/>
      <c r="E75" s="10"/>
      <c r="G75" s="10"/>
      <c r="H75" s="10"/>
      <c r="I75" s="10"/>
      <c r="J75" s="10"/>
      <c r="K75" s="10"/>
    </row>
    <row r="76" spans="1:11" hidden="1" outlineLevel="1">
      <c r="A76" s="31">
        <f>IF(ISBLANK('Input-Accounts'!A76),"",'Input-Accounts'!A76)</f>
        <v>65</v>
      </c>
      <c r="B76" s="1" t="str">
        <f>IF(ISBLANK('Input-Accounts'!B76),"",'Input-Accounts'!B76)</f>
        <v>Intangible Plant</v>
      </c>
      <c r="C76" s="31" t="str">
        <f>IF(ISBLANK('Input-Accounts'!C76),"",'Input-Accounts'!C76)</f>
        <v/>
      </c>
      <c r="D76" s="10"/>
      <c r="E76" s="10"/>
      <c r="G76" s="10"/>
      <c r="H76" s="10"/>
      <c r="I76" s="10"/>
      <c r="J76" s="10"/>
      <c r="K76" s="10"/>
    </row>
    <row r="77" spans="1:11" hidden="1" outlineLevel="1">
      <c r="A77" s="31">
        <f>IF(ISBLANK('Input-Accounts'!A77),"",'Input-Accounts'!A77)</f>
        <v>66</v>
      </c>
      <c r="B77" s="53" t="str">
        <f>IF(ISBLANK('Input-Accounts'!B77),"",'Input-Accounts'!B77)</f>
        <v>Organization</v>
      </c>
      <c r="C77" s="31">
        <f>IF(ISBLANK('Input-Accounts'!C77),"",'Input-Accounts'!C77)</f>
        <v>301</v>
      </c>
      <c r="D77" s="10">
        <f t="shared" ref="D77:D82" ca="1" si="10">INDIRECT("Classification!"&amp;$D$5&amp;ROW())</f>
        <v>0</v>
      </c>
      <c r="E77" s="10">
        <f t="shared" ref="E77:E83" ca="1" si="11">IFERROR(IF(D77="","",IF(D77=0,0,IF(ABS(D77-SUM($G77:$K77))&lt;Check_Limit,0,1))),1)</f>
        <v>0</v>
      </c>
      <c r="F77" s="3" t="str" cm="1">
        <f t="array" aca="1" ref="F77" ca="1">IF(D77=0,"-",IF('Input-Accounts'!$E77&lt;&gt;0,'Input-Accounts'!$E77,INDEX('Input-Accounts'!$H77:$J77,,MATCH($F$6,'Input-Accounts'!$H$6:$J$6,0))))</f>
        <v>-</v>
      </c>
      <c r="G77" s="10">
        <f ca="1">IFERROR(INDEX(G$337:G$373,MATCH($F77,$B$337:$B$373,0))/INDEX($D$337:$D$373,MATCH($F77,$B$337:$B$373,0)),SUMIFS('Input-Ext Allocators'!D$8:D$63,'Input-Ext Allocators'!$B$8:$B$63,$F77))*$D77</f>
        <v>0</v>
      </c>
      <c r="H77" s="10">
        <f ca="1">IFERROR(INDEX(H$337:H$373,MATCH($F77,$B$337:$B$373,0))/INDEX($D$337:$D$373,MATCH($F77,$B$337:$B$373,0)),SUMIFS('Input-Ext Allocators'!E$8:E$63,'Input-Ext Allocators'!$B$8:$B$63,$F77))*$D77</f>
        <v>0</v>
      </c>
      <c r="I77" s="10">
        <f ca="1">IFERROR(INDEX(I$337:I$373,MATCH($F77,$B$337:$B$373,0))/INDEX($D$337:$D$373,MATCH($F77,$B$337:$B$373,0)),SUMIFS('Input-Ext Allocators'!F$8:F$63,'Input-Ext Allocators'!$B$8:$B$63,$F77))*$D77</f>
        <v>0</v>
      </c>
      <c r="J77" s="10">
        <f ca="1">IFERROR(INDEX(J$337:J$373,MATCH($F77,$B$337:$B$373,0))/INDEX($D$337:$D$373,MATCH($F77,$B$337:$B$373,0)),SUMIFS('Input-Ext Allocators'!G$8:G$63,'Input-Ext Allocators'!$B$8:$B$63,$F77))*$D77</f>
        <v>0</v>
      </c>
      <c r="K77" s="10">
        <f ca="1">IFERROR(INDEX(K$337:K$373,MATCH($F77,$B$337:$B$373,0))/INDEX($D$337:$D$373,MATCH($F77,$B$337:$B$373,0)),SUMIFS('Input-Ext Allocators'!H$8:H$63,'Input-Ext Allocators'!$B$8:$B$63,$F77))*$D77</f>
        <v>0</v>
      </c>
    </row>
    <row r="78" spans="1:11" hidden="1" outlineLevel="1">
      <c r="A78" s="31">
        <f>IF(ISBLANK('Input-Accounts'!A78),"",'Input-Accounts'!A78)</f>
        <v>67</v>
      </c>
      <c r="B78" s="53" t="str">
        <f>IF(ISBLANK('Input-Accounts'!B78),"",'Input-Accounts'!B78)</f>
        <v>Misc. Intangible Plant - Plant Related</v>
      </c>
      <c r="C78" s="31">
        <f>IF(ISBLANK('Input-Accounts'!C78),"",'Input-Accounts'!C78)</f>
        <v>303</v>
      </c>
      <c r="D78" s="10">
        <f t="shared" ca="1" si="10"/>
        <v>-35632.846335298338</v>
      </c>
      <c r="E78" s="10">
        <f t="shared" ca="1" si="11"/>
        <v>0</v>
      </c>
      <c r="F78" s="3" t="str" cm="1">
        <f t="array" aca="1" ref="F78" ca="1">IF(D78=0,"-",IF('Input-Accounts'!$E78&lt;&gt;0,'Input-Accounts'!$E78,INDEX('Input-Accounts'!$H78:$J78,,MATCH($F$6,'Input-Accounts'!$H$6:$J$6,0))))</f>
        <v>INT_DISTPT_SUBTOTAL</v>
      </c>
      <c r="G78" s="10">
        <f ca="1">IFERROR(INDEX(G$337:G$373,MATCH($F78,$B$337:$B$373,0))/INDEX($D$337:$D$373,MATCH($F78,$B$337:$B$373,0)),SUMIFS('Input-Ext Allocators'!D$8:D$63,'Input-Ext Allocators'!$B$8:$B$63,$F78))*$D78</f>
        <v>-18236.431496171685</v>
      </c>
      <c r="H78" s="10">
        <f ca="1">IFERROR(INDEX(H$337:H$373,MATCH($F78,$B$337:$B$373,0))/INDEX($D$337:$D$373,MATCH($F78,$B$337:$B$373,0)),SUMIFS('Input-Ext Allocators'!E$8:E$63,'Input-Ext Allocators'!$B$8:$B$63,$F78))*$D78</f>
        <v>-12439.79144797809</v>
      </c>
      <c r="I78" s="10">
        <f ca="1">IFERROR(INDEX(I$337:I$373,MATCH($F78,$B$337:$B$373,0))/INDEX($D$337:$D$373,MATCH($F78,$B$337:$B$373,0)),SUMIFS('Input-Ext Allocators'!F$8:F$63,'Input-Ext Allocators'!$B$8:$B$63,$F78))*$D78</f>
        <v>-14.913209815426164</v>
      </c>
      <c r="J78" s="10">
        <f ca="1">IFERROR(INDEX(J$337:J$373,MATCH($F78,$B$337:$B$373,0))/INDEX($D$337:$D$373,MATCH($F78,$B$337:$B$373,0)),SUMIFS('Input-Ext Allocators'!G$8:G$63,'Input-Ext Allocators'!$B$8:$B$63,$F78))*$D78</f>
        <v>-4.3516229124408534</v>
      </c>
      <c r="K78" s="10">
        <f ca="1">IFERROR(INDEX(K$337:K$373,MATCH($F78,$B$337:$B$373,0))/INDEX($D$337:$D$373,MATCH($F78,$B$337:$B$373,0)),SUMIFS('Input-Ext Allocators'!H$8:H$63,'Input-Ext Allocators'!$B$8:$B$63,$F78))*$D78</f>
        <v>-4937.3585584207012</v>
      </c>
    </row>
    <row r="79" spans="1:11" hidden="1" outlineLevel="1">
      <c r="A79" s="31">
        <f>IF(ISBLANK('Input-Accounts'!A79),"",'Input-Accounts'!A79)</f>
        <v>68</v>
      </c>
      <c r="B79" s="53" t="str">
        <f>IF(ISBLANK('Input-Accounts'!B79),"",'Input-Accounts'!B79)</f>
        <v>MISC INTANGIBLE PLANT-DIS SOFTWARE</v>
      </c>
      <c r="C79" s="31">
        <f>IF(ISBLANK('Input-Accounts'!C79),"",'Input-Accounts'!C79)</f>
        <v>303.10000000000002</v>
      </c>
      <c r="D79" s="10">
        <f t="shared" ca="1" si="10"/>
        <v>-150.45533197725877</v>
      </c>
      <c r="E79" s="10">
        <f t="shared" ca="1" si="11"/>
        <v>0</v>
      </c>
      <c r="F79" s="3" t="str" cm="1">
        <f t="array" aca="1" ref="F79" ca="1">IF(D79=0,"-",IF('Input-Accounts'!$E79&lt;&gt;0,'Input-Accounts'!$E79,INDEX('Input-Accounts'!$H79:$J79,,MATCH($F$6,'Input-Accounts'!$H$6:$J$6,0))))</f>
        <v>INT_DISTPT_SUBTOTAL</v>
      </c>
      <c r="G79" s="10">
        <f ca="1">IFERROR(INDEX(G$337:G$373,MATCH($F79,$B$337:$B$373,0))/INDEX($D$337:$D$373,MATCH($F79,$B$337:$B$373,0)),SUMIFS('Input-Ext Allocators'!D$8:D$63,'Input-Ext Allocators'!$B$8:$B$63,$F79))*$D79</f>
        <v>-77.001099744283906</v>
      </c>
      <c r="H79" s="10">
        <f ca="1">IFERROR(INDEX(H$337:H$373,MATCH($F79,$B$337:$B$373,0))/INDEX($D$337:$D$373,MATCH($F79,$B$337:$B$373,0)),SUMIFS('Input-Ext Allocators'!E$8:E$63,'Input-Ext Allocators'!$B$8:$B$63,$F79))*$D79</f>
        <v>-52.525496684202444</v>
      </c>
      <c r="I79" s="10">
        <f ca="1">IFERROR(INDEX(I$337:I$373,MATCH($F79,$B$337:$B$373,0))/INDEX($D$337:$D$373,MATCH($F79,$B$337:$B$373,0)),SUMIFS('Input-Ext Allocators'!F$8:F$63,'Input-Ext Allocators'!$B$8:$B$63,$F79))*$D79</f>
        <v>-6.2969202979548375E-2</v>
      </c>
      <c r="J79" s="10">
        <f ca="1">IFERROR(INDEX(J$337:J$373,MATCH($F79,$B$337:$B$373,0))/INDEX($D$337:$D$373,MATCH($F79,$B$337:$B$373,0)),SUMIFS('Input-Ext Allocators'!G$8:G$63,'Input-Ext Allocators'!$B$8:$B$63,$F79))*$D79</f>
        <v>-1.837419508310667E-2</v>
      </c>
      <c r="K79" s="10">
        <f ca="1">IFERROR(INDEX(K$337:K$373,MATCH($F79,$B$337:$B$373,0))/INDEX($D$337:$D$373,MATCH($F79,$B$337:$B$373,0)),SUMIFS('Input-Ext Allocators'!H$8:H$63,'Input-Ext Allocators'!$B$8:$B$63,$F79))*$D79</f>
        <v>-20.847392150709783</v>
      </c>
    </row>
    <row r="80" spans="1:11" outlineLevel="1">
      <c r="A80" s="31">
        <f>IF(ISBLANK('Input-Accounts'!A80),"",'Input-Accounts'!A80)</f>
        <v>69</v>
      </c>
      <c r="B80" s="53" t="str">
        <f>IF(ISBLANK('Input-Accounts'!B80),"",'Input-Accounts'!B80)</f>
        <v>MISC INTANGIBLE PLANT-FARA SOFTWARE</v>
      </c>
      <c r="C80" s="31">
        <f>IF(ISBLANK('Input-Accounts'!C80),"",'Input-Accounts'!C80)</f>
        <v>303.2</v>
      </c>
      <c r="D80" s="10">
        <f t="shared" ca="1" si="10"/>
        <v>0</v>
      </c>
      <c r="E80" s="10">
        <f t="shared" ca="1" si="11"/>
        <v>0</v>
      </c>
      <c r="F80" s="3" t="str" cm="1">
        <f t="array" aca="1" ref="F80" ca="1">IF(D80=0,"-",IF('Input-Accounts'!$E80&lt;&gt;0,'Input-Accounts'!$E80,INDEX('Input-Accounts'!$H80:$J80,,MATCH($F$6,'Input-Accounts'!$H$6:$J$6,0))))</f>
        <v>-</v>
      </c>
      <c r="G80" s="10">
        <f ca="1">IFERROR(INDEX(G$337:G$373,MATCH($F80,$B$337:$B$373,0))/INDEX($D$337:$D$373,MATCH($F80,$B$337:$B$373,0)),SUMIFS('Input-Ext Allocators'!D$8:D$63,'Input-Ext Allocators'!$B$8:$B$63,$F80))*$D80</f>
        <v>0</v>
      </c>
      <c r="H80" s="10">
        <f ca="1">IFERROR(INDEX(H$337:H$373,MATCH($F80,$B$337:$B$373,0))/INDEX($D$337:$D$373,MATCH($F80,$B$337:$B$373,0)),SUMIFS('Input-Ext Allocators'!E$8:E$63,'Input-Ext Allocators'!$B$8:$B$63,$F80))*$D80</f>
        <v>0</v>
      </c>
      <c r="I80" s="10">
        <f ca="1">IFERROR(INDEX(I$337:I$373,MATCH($F80,$B$337:$B$373,0))/INDEX($D$337:$D$373,MATCH($F80,$B$337:$B$373,0)),SUMIFS('Input-Ext Allocators'!F$8:F$63,'Input-Ext Allocators'!$B$8:$B$63,$F80))*$D80</f>
        <v>0</v>
      </c>
      <c r="J80" s="10">
        <f ca="1">IFERROR(INDEX(J$337:J$373,MATCH($F80,$B$337:$B$373,0))/INDEX($D$337:$D$373,MATCH($F80,$B$337:$B$373,0)),SUMIFS('Input-Ext Allocators'!G$8:G$63,'Input-Ext Allocators'!$B$8:$B$63,$F80))*$D80</f>
        <v>0</v>
      </c>
      <c r="K80" s="10">
        <f ca="1">IFERROR(INDEX(K$337:K$373,MATCH($F80,$B$337:$B$373,0))/INDEX($D$337:$D$373,MATCH($F80,$B$337:$B$373,0)),SUMIFS('Input-Ext Allocators'!H$8:H$63,'Input-Ext Allocators'!$B$8:$B$63,$F80))*$D80</f>
        <v>0</v>
      </c>
    </row>
    <row r="81" spans="1:11" outlineLevel="1">
      <c r="A81" s="31">
        <f>IF(ISBLANK('Input-Accounts'!A81),"",'Input-Accounts'!A81)</f>
        <v>70</v>
      </c>
      <c r="B81" s="53" t="str">
        <f>IF(ISBLANK('Input-Accounts'!B81),"",'Input-Accounts'!B81)</f>
        <v>MISC INTANGIBLE PLANT-OTHER SOFTWARE</v>
      </c>
      <c r="C81" s="31">
        <f>IF(ISBLANK('Input-Accounts'!C81),"",'Input-Accounts'!C81)</f>
        <v>303.3</v>
      </c>
      <c r="D81" s="10">
        <f t="shared" ca="1" si="10"/>
        <v>-3159055.3798687868</v>
      </c>
      <c r="E81" s="10">
        <f t="shared" ca="1" si="11"/>
        <v>0</v>
      </c>
      <c r="F81" s="3" t="str" cm="1">
        <f t="array" aca="1" ref="F81" ca="1">IF(D81=0,"-",IF('Input-Accounts'!$E81&lt;&gt;0,'Input-Accounts'!$E81,INDEX('Input-Accounts'!$H81:$J81,,MATCH($F$6,'Input-Accounts'!$H$6:$J$6,0))))</f>
        <v>INT_DISTPT_SUBTOTAL</v>
      </c>
      <c r="G81" s="10">
        <f ca="1">IFERROR(INDEX(G$337:G$373,MATCH($F81,$B$337:$B$373,0))/INDEX($D$337:$D$373,MATCH($F81,$B$337:$B$373,0)),SUMIFS('Input-Ext Allocators'!D$8:D$63,'Input-Ext Allocators'!$B$8:$B$63,$F81))*$D81</f>
        <v>-1616763.827550893</v>
      </c>
      <c r="H81" s="10">
        <f ca="1">IFERROR(INDEX(H$337:H$373,MATCH($F81,$B$337:$B$373,0))/INDEX($D$337:$D$373,MATCH($F81,$B$337:$B$373,0)),SUMIFS('Input-Ext Allocators'!E$8:E$63,'Input-Ext Allocators'!$B$8:$B$63,$F81))*$D81</f>
        <v>-1102858.5740357158</v>
      </c>
      <c r="I81" s="10">
        <f ca="1">IFERROR(INDEX(I$337:I$373,MATCH($F81,$B$337:$B$373,0))/INDEX($D$337:$D$373,MATCH($F81,$B$337:$B$373,0)),SUMIFS('Input-Ext Allocators'!F$8:F$63,'Input-Ext Allocators'!$B$8:$B$63,$F81))*$D81</f>
        <v>-1322.1412416853334</v>
      </c>
      <c r="J81" s="10">
        <f ca="1">IFERROR(INDEX(J$337:J$373,MATCH($F81,$B$337:$B$373,0))/INDEX($D$337:$D$373,MATCH($F81,$B$337:$B$373,0)),SUMIFS('Input-Ext Allocators'!G$8:G$63,'Input-Ext Allocators'!$B$8:$B$63,$F81))*$D81</f>
        <v>-385.79622978612827</v>
      </c>
      <c r="K81" s="10">
        <f ca="1">IFERROR(INDEX(K$337:K$373,MATCH($F81,$B$337:$B$373,0))/INDEX($D$337:$D$373,MATCH($F81,$B$337:$B$373,0)),SUMIFS('Input-Ext Allocators'!H$8:H$63,'Input-Ext Allocators'!$B$8:$B$63,$F81))*$D81</f>
        <v>-437725.04081070697</v>
      </c>
    </row>
    <row r="82" spans="1:11" hidden="1" outlineLevel="1">
      <c r="A82" s="31">
        <f>IF(ISBLANK('Input-Accounts'!A82),"",'Input-Accounts'!A82)</f>
        <v>71</v>
      </c>
      <c r="B82" s="53" t="str">
        <f>IF(ISBLANK('Input-Accounts'!B82),"",'Input-Accounts'!B82)</f>
        <v>MISC INTANGIBLE PLANT-CLOUD SOFTWARE</v>
      </c>
      <c r="C82" s="31">
        <f>IF(ISBLANK('Input-Accounts'!C82),"",'Input-Accounts'!C82)</f>
        <v>303.99</v>
      </c>
      <c r="D82" s="10">
        <f t="shared" ca="1" si="10"/>
        <v>-638446.19823579479</v>
      </c>
      <c r="E82" s="10">
        <f t="shared" ca="1" si="11"/>
        <v>0</v>
      </c>
      <c r="F82" s="3" t="str" cm="1">
        <f t="array" aca="1" ref="F82" ca="1">IF(D82=0,"-",IF('Input-Accounts'!$E82&lt;&gt;0,'Input-Accounts'!$E82,INDEX('Input-Accounts'!$H82:$J82,,MATCH($F$6,'Input-Accounts'!$H$6:$J$6,0))))</f>
        <v>INT_DISTPT_SUBTOTAL</v>
      </c>
      <c r="G82" s="10">
        <f ca="1">IFERROR(INDEX(G$337:G$373,MATCH($F82,$B$337:$B$373,0))/INDEX($D$337:$D$373,MATCH($F82,$B$337:$B$373,0)),SUMIFS('Input-Ext Allocators'!D$8:D$63,'Input-Ext Allocators'!$B$8:$B$63,$F82))*$D82</f>
        <v>-326748.53556631645</v>
      </c>
      <c r="H82" s="10">
        <f ca="1">IFERROR(INDEX(H$337:H$373,MATCH($F82,$B$337:$B$373,0))/INDEX($D$337:$D$373,MATCH($F82,$B$337:$B$373,0)),SUMIFS('Input-Ext Allocators'!E$8:E$63,'Input-Ext Allocators'!$B$8:$B$63,$F82))*$D82</f>
        <v>-222888.10391608218</v>
      </c>
      <c r="I82" s="10">
        <f ca="1">IFERROR(INDEX(I$337:I$373,MATCH($F82,$B$337:$B$373,0))/INDEX($D$337:$D$373,MATCH($F82,$B$337:$B$373,0)),SUMIFS('Input-Ext Allocators'!F$8:F$63,'Input-Ext Allocators'!$B$8:$B$63,$F82))*$D82</f>
        <v>-267.20520781747581</v>
      </c>
      <c r="J82" s="10">
        <f ca="1">IFERROR(INDEX(J$337:J$373,MATCH($F82,$B$337:$B$373,0))/INDEX($D$337:$D$373,MATCH($F82,$B$337:$B$373,0)),SUMIFS('Input-Ext Allocators'!G$8:G$63,'Input-Ext Allocators'!$B$8:$B$63,$F82))*$D82</f>
        <v>-77.969553104474954</v>
      </c>
      <c r="K82" s="10">
        <f ca="1">IFERROR(INDEX(K$337:K$373,MATCH($F82,$B$337:$B$373,0))/INDEX($D$337:$D$373,MATCH($F82,$B$337:$B$373,0)),SUMIFS('Input-Ext Allocators'!H$8:H$63,'Input-Ext Allocators'!$B$8:$B$63,$F82))*$D82</f>
        <v>-88464.38399247425</v>
      </c>
    </row>
    <row r="83" spans="1:11" hidden="1" outlineLevel="1">
      <c r="A83" s="31">
        <f>IF(ISBLANK('Input-Accounts'!A83),"",'Input-Accounts'!A83)</f>
        <v>72</v>
      </c>
      <c r="B83" t="str">
        <f>IF(ISBLANK('Input-Accounts'!B83),"",'Input-Accounts'!B83)</f>
        <v>Subtotal - Intangible Plant</v>
      </c>
      <c r="C83" s="31" t="str">
        <f>IF(ISBLANK('Input-Accounts'!C83),"",'Input-Accounts'!C83)</f>
        <v/>
      </c>
      <c r="D83" s="123">
        <f ca="1">SUBTOTAL(9,D77:D82)</f>
        <v>-3833284.8797718571</v>
      </c>
      <c r="E83" s="10">
        <f t="shared" ca="1" si="11"/>
        <v>0</v>
      </c>
      <c r="G83" s="123">
        <f t="shared" ref="G83:K83" ca="1" si="12">SUBTOTAL(9,G77:G82)</f>
        <v>-1961825.7957131253</v>
      </c>
      <c r="H83" s="123">
        <f t="shared" ca="1" si="12"/>
        <v>-1338238.9948964603</v>
      </c>
      <c r="I83" s="123">
        <f t="shared" ca="1" si="12"/>
        <v>-1604.3226285212149</v>
      </c>
      <c r="J83" s="123">
        <f t="shared" ca="1" si="12"/>
        <v>-468.13577999812719</v>
      </c>
      <c r="K83" s="123">
        <f t="shared" ca="1" si="12"/>
        <v>-531147.63075375266</v>
      </c>
    </row>
    <row r="84" spans="1:11" hidden="1" outlineLevel="1">
      <c r="A84" s="31" t="str">
        <f>IF(ISBLANK('Input-Accounts'!A84),"",'Input-Accounts'!A84)</f>
        <v/>
      </c>
      <c r="B84" t="str">
        <f>IF(ISBLANK('Input-Accounts'!B84),"",'Input-Accounts'!B84)</f>
        <v/>
      </c>
      <c r="C84" s="31" t="str">
        <f>IF(ISBLANK('Input-Accounts'!C84),"",'Input-Accounts'!C84)</f>
        <v/>
      </c>
      <c r="D84" s="10"/>
      <c r="E84" s="10"/>
      <c r="G84" s="10"/>
      <c r="H84" s="10"/>
      <c r="I84" s="10"/>
      <c r="J84" s="10"/>
      <c r="K84" s="10"/>
    </row>
    <row r="85" spans="1:11" hidden="1" outlineLevel="1">
      <c r="A85" s="31">
        <f>IF(ISBLANK('Input-Accounts'!A85),"",'Input-Accounts'!A85)</f>
        <v>73</v>
      </c>
      <c r="B85" s="1" t="str">
        <f>IF(ISBLANK('Input-Accounts'!B85),"",'Input-Accounts'!B85)</f>
        <v>Distribution Plant</v>
      </c>
      <c r="C85" s="31" t="str">
        <f>IF(ISBLANK('Input-Accounts'!C85),"",'Input-Accounts'!C85)</f>
        <v/>
      </c>
      <c r="D85" s="10"/>
      <c r="E85" s="10" t="str">
        <f t="shared" ref="E85:E120" si="13">IFERROR(IF(D85="","",IF(D85=0,0,IF(ABS(D85-SUM($G85:$K85))&lt;Check_Limit,0,1))),1)</f>
        <v/>
      </c>
      <c r="F85" s="3"/>
      <c r="G85" s="10"/>
      <c r="H85" s="10"/>
      <c r="I85" s="10"/>
      <c r="J85" s="10"/>
      <c r="K85" s="10"/>
    </row>
    <row r="86" spans="1:11" outlineLevel="1">
      <c r="A86" s="31">
        <f>IF(ISBLANK('Input-Accounts'!A86),"",'Input-Accounts'!A86)</f>
        <v>74</v>
      </c>
      <c r="B86" s="53" t="str">
        <f>IF(ISBLANK('Input-Accounts'!B86),"",'Input-Accounts'!B86)</f>
        <v>LAND-CITY GATE &amp; MAIN LINE IND. M &amp; R</v>
      </c>
      <c r="C86" s="31">
        <f>IF(ISBLANK('Input-Accounts'!C86),"",'Input-Accounts'!C86)</f>
        <v>374.1</v>
      </c>
      <c r="D86" s="10">
        <f t="shared" ref="D86:D119" ca="1" si="14">INDIRECT("Classification!"&amp;$D$5&amp;ROW())</f>
        <v>0</v>
      </c>
      <c r="E86" s="10">
        <f t="shared" ca="1" si="13"/>
        <v>0</v>
      </c>
      <c r="F86" s="3" t="str" cm="1">
        <f t="array" aca="1" ref="F86" ca="1">IF(D86=0,"-",IF('Input-Accounts'!$E86&lt;&gt;0,'Input-Accounts'!$E86,INDEX('Input-Accounts'!$H86:$J86,,MATCH($F$6,'Input-Accounts'!$H$6:$J$6,0))))</f>
        <v>-</v>
      </c>
      <c r="G86" s="10">
        <f ca="1">IFERROR(INDEX(G$337:G$373,MATCH($F86,$B$337:$B$373,0))/INDEX($D$337:$D$373,MATCH($F86,$B$337:$B$373,0)),SUMIFS('Input-Ext Allocators'!D$8:D$63,'Input-Ext Allocators'!$B$8:$B$63,$F86))*$D86</f>
        <v>0</v>
      </c>
      <c r="H86" s="10">
        <f ca="1">IFERROR(INDEX(H$337:H$373,MATCH($F86,$B$337:$B$373,0))/INDEX($D$337:$D$373,MATCH($F86,$B$337:$B$373,0)),SUMIFS('Input-Ext Allocators'!E$8:E$63,'Input-Ext Allocators'!$B$8:$B$63,$F86))*$D86</f>
        <v>0</v>
      </c>
      <c r="I86" s="10">
        <f ca="1">IFERROR(INDEX(I$337:I$373,MATCH($F86,$B$337:$B$373,0))/INDEX($D$337:$D$373,MATCH($F86,$B$337:$B$373,0)),SUMIFS('Input-Ext Allocators'!F$8:F$63,'Input-Ext Allocators'!$B$8:$B$63,$F86))*$D86</f>
        <v>0</v>
      </c>
      <c r="J86" s="10">
        <f ca="1">IFERROR(INDEX(J$337:J$373,MATCH($F86,$B$337:$B$373,0))/INDEX($D$337:$D$373,MATCH($F86,$B$337:$B$373,0)),SUMIFS('Input-Ext Allocators'!G$8:G$63,'Input-Ext Allocators'!$B$8:$B$63,$F86))*$D86</f>
        <v>0</v>
      </c>
      <c r="K86" s="10">
        <f ca="1">IFERROR(INDEX(K$337:K$373,MATCH($F86,$B$337:$B$373,0))/INDEX($D$337:$D$373,MATCH($F86,$B$337:$B$373,0)),SUMIFS('Input-Ext Allocators'!H$8:H$63,'Input-Ext Allocators'!$B$8:$B$63,$F86))*$D86</f>
        <v>0</v>
      </c>
    </row>
    <row r="87" spans="1:11" outlineLevel="1">
      <c r="A87" s="31">
        <f>IF(ISBLANK('Input-Accounts'!A87),"",'Input-Accounts'!A87)</f>
        <v>75</v>
      </c>
      <c r="B87" s="53" t="str">
        <f>IF(ISBLANK('Input-Accounts'!B87),"",'Input-Accounts'!B87)</f>
        <v>LAND-OTHER DISTRIBUTION SYSTEMS</v>
      </c>
      <c r="C87" s="31">
        <f>IF(ISBLANK('Input-Accounts'!C87),"",'Input-Accounts'!C87)</f>
        <v>374.2</v>
      </c>
      <c r="D87" s="10">
        <f t="shared" ca="1" si="14"/>
        <v>387.49582640734468</v>
      </c>
      <c r="E87" s="10">
        <f t="shared" ca="1" si="13"/>
        <v>0</v>
      </c>
      <c r="F87" s="3" t="str" cm="1">
        <f t="array" aca="1" ref="F87" ca="1">IF(D87=0,"-",IF('Input-Accounts'!$E87&lt;&gt;0,'Input-Accounts'!$E87,INDEX('Input-Accounts'!$H87:$J87,,MATCH($F$6,'Input-Accounts'!$H$6:$J$6,0))))</f>
        <v>AVG_DESIGN DAY_DEM-COMM_DEMAND</v>
      </c>
      <c r="G87" s="10">
        <f ca="1">IFERROR(INDEX(G$337:G$373,MATCH($F87,$B$337:$B$373,0))/INDEX($D$337:$D$373,MATCH($F87,$B$337:$B$373,0)),SUMIFS('Input-Ext Allocators'!D$8:D$63,'Input-Ext Allocators'!$B$8:$B$63,$F87))*$D87</f>
        <v>198.33959167725828</v>
      </c>
      <c r="H87" s="10">
        <f ca="1">IFERROR(INDEX(H$337:H$373,MATCH($F87,$B$337:$B$373,0))/INDEX($D$337:$D$373,MATCH($F87,$B$337:$B$373,0)),SUMIFS('Input-Ext Allocators'!E$8:E$63,'Input-Ext Allocators'!$B$8:$B$63,$F87))*$D87</f>
        <v>135.29528278929885</v>
      </c>
      <c r="I87" s="10">
        <f ca="1">IFERROR(INDEX(I$337:I$373,MATCH($F87,$B$337:$B$373,0))/INDEX($D$337:$D$373,MATCH($F87,$B$337:$B$373,0)),SUMIFS('Input-Ext Allocators'!F$8:F$63,'Input-Ext Allocators'!$B$8:$B$63,$F87))*$D87</f>
        <v>0.16219620302414126</v>
      </c>
      <c r="J87" s="10">
        <f ca="1">IFERROR(INDEX(J$337:J$373,MATCH($F87,$B$337:$B$373,0))/INDEX($D$337:$D$373,MATCH($F87,$B$337:$B$373,0)),SUMIFS('Input-Ext Allocators'!G$8:G$63,'Input-Ext Allocators'!$B$8:$B$63,$F87))*$D87</f>
        <v>0</v>
      </c>
      <c r="K87" s="10">
        <f ca="1">IFERROR(INDEX(K$337:K$373,MATCH($F87,$B$337:$B$373,0))/INDEX($D$337:$D$373,MATCH($F87,$B$337:$B$373,0)),SUMIFS('Input-Ext Allocators'!H$8:H$63,'Input-Ext Allocators'!$B$8:$B$63,$F87))*$D87</f>
        <v>53.698755737763413</v>
      </c>
    </row>
    <row r="88" spans="1:11" outlineLevel="1">
      <c r="A88" s="31">
        <f>IF(ISBLANK('Input-Accounts'!A88),"",'Input-Accounts'!A88)</f>
        <v>76</v>
      </c>
      <c r="B88" s="53" t="str">
        <f>IF(ISBLANK('Input-Accounts'!B88),"",'Input-Accounts'!B88)</f>
        <v>LAND RIGHTS-OTHER DISTR SYSTEMS</v>
      </c>
      <c r="C88" s="31">
        <f>IF(ISBLANK('Input-Accounts'!C88),"",'Input-Accounts'!C88)</f>
        <v>374.4</v>
      </c>
      <c r="D88" s="10">
        <f t="shared" ca="1" si="14"/>
        <v>-306412.61196108762</v>
      </c>
      <c r="E88" s="10">
        <f t="shared" ca="1" si="13"/>
        <v>0</v>
      </c>
      <c r="F88" s="3" t="str" cm="1">
        <f t="array" aca="1" ref="F88" ca="1">IF(D88=0,"-",IF('Input-Accounts'!$E88&lt;&gt;0,'Input-Accounts'!$E88,INDEX('Input-Accounts'!$H88:$J88,,MATCH($F$6,'Input-Accounts'!$H$6:$J$6,0))))</f>
        <v>AVG_DESIGN DAY_DEM-COMM_DEMAND</v>
      </c>
      <c r="G88" s="10">
        <f ca="1">IFERROR(INDEX(G$337:G$373,MATCH($F88,$B$337:$B$373,0))/INDEX($D$337:$D$373,MATCH($F88,$B$337:$B$373,0)),SUMIFS('Input-Ext Allocators'!D$8:D$63,'Input-Ext Allocators'!$B$8:$B$63,$F88))*$D88</f>
        <v>-156837.1791370922</v>
      </c>
      <c r="H88" s="10">
        <f ca="1">IFERROR(INDEX(H$337:H$373,MATCH($F88,$B$337:$B$373,0))/INDEX($D$337:$D$373,MATCH($F88,$B$337:$B$373,0)),SUMIFS('Input-Ext Allocators'!E$8:E$63,'Input-Ext Allocators'!$B$8:$B$63,$F88))*$D88</f>
        <v>-106984.84515263744</v>
      </c>
      <c r="I88" s="10">
        <f ca="1">IFERROR(INDEX(I$337:I$373,MATCH($F88,$B$337:$B$373,0))/INDEX($D$337:$D$373,MATCH($F88,$B$337:$B$373,0)),SUMIFS('Input-Ext Allocators'!F$8:F$63,'Input-Ext Allocators'!$B$8:$B$63,$F88))*$D88</f>
        <v>-128.25676776852112</v>
      </c>
      <c r="J88" s="10">
        <f ca="1">IFERROR(INDEX(J$337:J$373,MATCH($F88,$B$337:$B$373,0))/INDEX($D$337:$D$373,MATCH($F88,$B$337:$B$373,0)),SUMIFS('Input-Ext Allocators'!G$8:G$63,'Input-Ext Allocators'!$B$8:$B$63,$F88))*$D88</f>
        <v>0</v>
      </c>
      <c r="K88" s="10">
        <f ca="1">IFERROR(INDEX(K$337:K$373,MATCH($F88,$B$337:$B$373,0))/INDEX($D$337:$D$373,MATCH($F88,$B$337:$B$373,0)),SUMIFS('Input-Ext Allocators'!H$8:H$63,'Input-Ext Allocators'!$B$8:$B$63,$F88))*$D88</f>
        <v>-42462.330903589456</v>
      </c>
    </row>
    <row r="89" spans="1:11" outlineLevel="1">
      <c r="A89" s="31">
        <f>IF(ISBLANK('Input-Accounts'!A89),"",'Input-Accounts'!A89)</f>
        <v>77</v>
      </c>
      <c r="B89" s="53" t="str">
        <f>IF(ISBLANK('Input-Accounts'!B89),"",'Input-Accounts'!B89)</f>
        <v>RIGHTS OF WAY</v>
      </c>
      <c r="C89" s="31">
        <f>IF(ISBLANK('Input-Accounts'!C89),"",'Input-Accounts'!C89)</f>
        <v>374.5</v>
      </c>
      <c r="D89" s="10">
        <f t="shared" ca="1" si="14"/>
        <v>-890585.37883069809</v>
      </c>
      <c r="E89" s="10">
        <f t="shared" ca="1" si="13"/>
        <v>0</v>
      </c>
      <c r="F89" s="3" t="str" cm="1">
        <f t="array" aca="1" ref="F89" ca="1">IF(D89=0,"-",IF('Input-Accounts'!$E89&lt;&gt;0,'Input-Accounts'!$E89,INDEX('Input-Accounts'!$H89:$J89,,MATCH($F$6,'Input-Accounts'!$H$6:$J$6,0))))</f>
        <v>AVG_DESIGN DAY_DEM-COMM_DEMAND</v>
      </c>
      <c r="G89" s="10">
        <f ca="1">IFERROR(INDEX(G$337:G$373,MATCH($F89,$B$337:$B$373,0))/INDEX($D$337:$D$373,MATCH($F89,$B$337:$B$373,0)),SUMIFS('Input-Ext Allocators'!D$8:D$63,'Input-Ext Allocators'!$B$8:$B$63,$F89))*$D89</f>
        <v>-455845.7881436139</v>
      </c>
      <c r="H89" s="10">
        <f ca="1">IFERROR(INDEX(H$337:H$373,MATCH($F89,$B$337:$B$373,0))/INDEX($D$337:$D$373,MATCH($F89,$B$337:$B$373,0)),SUMIFS('Input-Ext Allocators'!E$8:E$63,'Input-Ext Allocators'!$B$8:$B$63,$F89))*$D89</f>
        <v>-310950.44763204787</v>
      </c>
      <c r="I89" s="10">
        <f ca="1">IFERROR(INDEX(I$337:I$373,MATCH($F89,$B$337:$B$373,0))/INDEX($D$337:$D$373,MATCH($F89,$B$337:$B$373,0)),SUMIFS('Input-Ext Allocators'!F$8:F$63,'Input-Ext Allocators'!$B$8:$B$63,$F89))*$D89</f>
        <v>-372.77709092873397</v>
      </c>
      <c r="J89" s="10">
        <f ca="1">IFERROR(INDEX(J$337:J$373,MATCH($F89,$B$337:$B$373,0))/INDEX($D$337:$D$373,MATCH($F89,$B$337:$B$373,0)),SUMIFS('Input-Ext Allocators'!G$8:G$63,'Input-Ext Allocators'!$B$8:$B$63,$F89))*$D89</f>
        <v>0</v>
      </c>
      <c r="K89" s="10">
        <f ca="1">IFERROR(INDEX(K$337:K$373,MATCH($F89,$B$337:$B$373,0))/INDEX($D$337:$D$373,MATCH($F89,$B$337:$B$373,0)),SUMIFS('Input-Ext Allocators'!H$8:H$63,'Input-Ext Allocators'!$B$8:$B$63,$F89))*$D89</f>
        <v>-123416.36596410758</v>
      </c>
    </row>
    <row r="90" spans="1:11" outlineLevel="1">
      <c r="A90" s="31">
        <f>IF(ISBLANK('Input-Accounts'!A90),"",'Input-Accounts'!A90)</f>
        <v>78</v>
      </c>
      <c r="B90" s="53" t="str">
        <f>IF(ISBLANK('Input-Accounts'!B90),"",'Input-Accounts'!B90)</f>
        <v>STRUC &amp; IMPROV-CITY GATE M &amp; R</v>
      </c>
      <c r="C90" s="31">
        <f>IF(ISBLANK('Input-Accounts'!C90),"",'Input-Accounts'!C90)</f>
        <v>375.2</v>
      </c>
      <c r="D90" s="10">
        <f t="shared" ca="1" si="14"/>
        <v>-1578.4009028556136</v>
      </c>
      <c r="E90" s="10">
        <f t="shared" ca="1" si="13"/>
        <v>0</v>
      </c>
      <c r="F90" s="3" t="str" cm="1">
        <f t="array" aca="1" ref="F90" ca="1">IF(D90=0,"-",IF('Input-Accounts'!$E90&lt;&gt;0,'Input-Accounts'!$E90,INDEX('Input-Accounts'!$H90:$J90,,MATCH($F$6,'Input-Accounts'!$H$6:$J$6,0))))</f>
        <v>AVG_DESIGN DAY_DEM-COMM_DEMAND</v>
      </c>
      <c r="G90" s="10">
        <f ca="1">IFERROR(INDEX(G$337:G$373,MATCH($F90,$B$337:$B$373,0))/INDEX($D$337:$D$373,MATCH($F90,$B$337:$B$373,0)),SUMIFS('Input-Ext Allocators'!D$8:D$63,'Input-Ext Allocators'!$B$8:$B$63,$F90))*$D90</f>
        <v>-807.90390306372706</v>
      </c>
      <c r="H90" s="10">
        <f ca="1">IFERROR(INDEX(H$337:H$373,MATCH($F90,$B$337:$B$373,0))/INDEX($D$337:$D$373,MATCH($F90,$B$337:$B$373,0)),SUMIFS('Input-Ext Allocators'!E$8:E$63,'Input-Ext Allocators'!$B$8:$B$63,$F90))*$D90</f>
        <v>-551.10321699889982</v>
      </c>
      <c r="I90" s="10">
        <f ca="1">IFERROR(INDEX(I$337:I$373,MATCH($F90,$B$337:$B$373,0))/INDEX($D$337:$D$373,MATCH($F90,$B$337:$B$373,0)),SUMIFS('Input-Ext Allocators'!F$8:F$63,'Input-Ext Allocators'!$B$8:$B$63,$F90))*$D90</f>
        <v>-0.66067971793825875</v>
      </c>
      <c r="J90" s="10">
        <f ca="1">IFERROR(INDEX(J$337:J$373,MATCH($F90,$B$337:$B$373,0))/INDEX($D$337:$D$373,MATCH($F90,$B$337:$B$373,0)),SUMIFS('Input-Ext Allocators'!G$8:G$63,'Input-Ext Allocators'!$B$8:$B$63,$F90))*$D90</f>
        <v>0</v>
      </c>
      <c r="K90" s="10">
        <f ca="1">IFERROR(INDEX(K$337:K$373,MATCH($F90,$B$337:$B$373,0))/INDEX($D$337:$D$373,MATCH($F90,$B$337:$B$373,0)),SUMIFS('Input-Ext Allocators'!H$8:H$63,'Input-Ext Allocators'!$B$8:$B$63,$F90))*$D90</f>
        <v>-218.73310307504852</v>
      </c>
    </row>
    <row r="91" spans="1:11" outlineLevel="1">
      <c r="A91" s="31">
        <f>IF(ISBLANK('Input-Accounts'!A91),"",'Input-Accounts'!A91)</f>
        <v>79</v>
      </c>
      <c r="B91" s="53" t="str">
        <f>IF(ISBLANK('Input-Accounts'!B91),"",'Input-Accounts'!B91)</f>
        <v>STRUC &amp; IMPROV-GENERAL M &amp; R</v>
      </c>
      <c r="C91" s="31">
        <f>IF(ISBLANK('Input-Accounts'!C91),"",'Input-Accounts'!C91)</f>
        <v>375.3</v>
      </c>
      <c r="D91" s="10">
        <f t="shared" ca="1" si="14"/>
        <v>57.621686699462671</v>
      </c>
      <c r="E91" s="10">
        <f t="shared" ca="1" si="13"/>
        <v>0</v>
      </c>
      <c r="F91" s="3" t="str" cm="1">
        <f t="array" aca="1" ref="F91" ca="1">IF(D91=0,"-",IF('Input-Accounts'!$E91&lt;&gt;0,'Input-Accounts'!$E91,INDEX('Input-Accounts'!$H91:$J91,,MATCH($F$6,'Input-Accounts'!$H$6:$J$6,0))))</f>
        <v>AVG_DESIGN DAY_DEM-COMM_DEMAND</v>
      </c>
      <c r="G91" s="10">
        <f ca="1">IFERROR(INDEX(G$337:G$373,MATCH($F91,$B$337:$B$373,0))/INDEX($D$337:$D$373,MATCH($F91,$B$337:$B$373,0)),SUMIFS('Input-Ext Allocators'!D$8:D$63,'Input-Ext Allocators'!$B$8:$B$63,$F91))*$D91</f>
        <v>29.493638467507655</v>
      </c>
      <c r="H91" s="10">
        <f ca="1">IFERROR(INDEX(H$337:H$373,MATCH($F91,$B$337:$B$373,0))/INDEX($D$337:$D$373,MATCH($F91,$B$337:$B$373,0)),SUMIFS('Input-Ext Allocators'!E$8:E$63,'Input-Ext Allocators'!$B$8:$B$63,$F91))*$D91</f>
        <v>20.118777714536996</v>
      </c>
      <c r="I91" s="10">
        <f ca="1">IFERROR(INDEX(I$337:I$373,MATCH($F91,$B$337:$B$373,0))/INDEX($D$337:$D$373,MATCH($F91,$B$337:$B$373,0)),SUMIFS('Input-Ext Allocators'!F$8:F$63,'Input-Ext Allocators'!$B$8:$B$63,$F91))*$D91</f>
        <v>2.4119017954724375E-2</v>
      </c>
      <c r="J91" s="10">
        <f ca="1">IFERROR(INDEX(J$337:J$373,MATCH($F91,$B$337:$B$373,0))/INDEX($D$337:$D$373,MATCH($F91,$B$337:$B$373,0)),SUMIFS('Input-Ext Allocators'!G$8:G$63,'Input-Ext Allocators'!$B$8:$B$63,$F91))*$D91</f>
        <v>0</v>
      </c>
      <c r="K91" s="10">
        <f ca="1">IFERROR(INDEX(K$337:K$373,MATCH($F91,$B$337:$B$373,0))/INDEX($D$337:$D$373,MATCH($F91,$B$337:$B$373,0)),SUMIFS('Input-Ext Allocators'!H$8:H$63,'Input-Ext Allocators'!$B$8:$B$63,$F91))*$D91</f>
        <v>7.9851514994632948</v>
      </c>
    </row>
    <row r="92" spans="1:11" outlineLevel="1">
      <c r="A92" s="31">
        <f>IF(ISBLANK('Input-Accounts'!A92),"",'Input-Accounts'!A92)</f>
        <v>80</v>
      </c>
      <c r="B92" s="53" t="str">
        <f>IF(ISBLANK('Input-Accounts'!B92),"",'Input-Accounts'!B92)</f>
        <v xml:space="preserve">STRUC &amp; IMPROV-REGULATING </v>
      </c>
      <c r="C92" s="31">
        <f>IF(ISBLANK('Input-Accounts'!C92),"",'Input-Accounts'!C92)</f>
        <v>375.4</v>
      </c>
      <c r="D92" s="10">
        <f t="shared" ca="1" si="14"/>
        <v>-105288.45394194993</v>
      </c>
      <c r="E92" s="10">
        <f t="shared" ca="1" si="13"/>
        <v>0</v>
      </c>
      <c r="F92" s="3" t="str" cm="1">
        <f t="array" aca="1" ref="F92" ca="1">IF(D92=0,"-",IF('Input-Accounts'!$E92&lt;&gt;0,'Input-Accounts'!$E92,INDEX('Input-Accounts'!$H92:$J92,,MATCH($F$6,'Input-Accounts'!$H$6:$J$6,0))))</f>
        <v>AVG_DESIGN DAY_DEM-COMM_DEMAND</v>
      </c>
      <c r="G92" s="10">
        <f ca="1">IFERROR(INDEX(G$337:G$373,MATCH($F92,$B$337:$B$373,0))/INDEX($D$337:$D$373,MATCH($F92,$B$337:$B$373,0)),SUMIFS('Input-Ext Allocators'!D$8:D$63,'Input-Ext Allocators'!$B$8:$B$63,$F92))*$D92</f>
        <v>-53891.855189231392</v>
      </c>
      <c r="H92" s="10">
        <f ca="1">IFERROR(INDEX(H$337:H$373,MATCH($F92,$B$337:$B$373,0))/INDEX($D$337:$D$373,MATCH($F92,$B$337:$B$373,0)),SUMIFS('Input-Ext Allocators'!E$8:E$63,'Input-Ext Allocators'!$B$8:$B$63,$F92))*$D92</f>
        <v>-36761.766655905798</v>
      </c>
      <c r="I92" s="10">
        <f ca="1">IFERROR(INDEX(I$337:I$373,MATCH($F92,$B$337:$B$373,0))/INDEX($D$337:$D$373,MATCH($F92,$B$337:$B$373,0)),SUMIFS('Input-Ext Allocators'!F$8:F$63,'Input-Ext Allocators'!$B$8:$B$63,$F92))*$D92</f>
        <v>-44.071151965684159</v>
      </c>
      <c r="J92" s="10">
        <f ca="1">IFERROR(INDEX(J$337:J$373,MATCH($F92,$B$337:$B$373,0))/INDEX($D$337:$D$373,MATCH($F92,$B$337:$B$373,0)),SUMIFS('Input-Ext Allocators'!G$8:G$63,'Input-Ext Allocators'!$B$8:$B$63,$F92))*$D92</f>
        <v>0</v>
      </c>
      <c r="K92" s="10">
        <f ca="1">IFERROR(INDEX(K$337:K$373,MATCH($F92,$B$337:$B$373,0))/INDEX($D$337:$D$373,MATCH($F92,$B$337:$B$373,0)),SUMIFS('Input-Ext Allocators'!H$8:H$63,'Input-Ext Allocators'!$B$8:$B$63,$F92))*$D92</f>
        <v>-14590.760944847065</v>
      </c>
    </row>
    <row r="93" spans="1:11" outlineLevel="1">
      <c r="A93" s="31">
        <f>IF(ISBLANK('Input-Accounts'!A93),"",'Input-Accounts'!A93)</f>
        <v>81</v>
      </c>
      <c r="B93" s="53" t="str">
        <f>IF(ISBLANK('Input-Accounts'!B93),"",'Input-Accounts'!B93)</f>
        <v>STRUC &amp; IMPROV-REGULATING - DS-ML DIRECT ASSIGNMENT</v>
      </c>
      <c r="C93" s="31">
        <f>IF(ISBLANK('Input-Accounts'!C93),"",'Input-Accounts'!C93)</f>
        <v>375.4</v>
      </c>
      <c r="D93" s="10">
        <f t="shared" ca="1" si="14"/>
        <v>-4498.4759619603055</v>
      </c>
      <c r="E93" s="10">
        <f t="shared" ca="1" si="13"/>
        <v>0</v>
      </c>
      <c r="F93" s="3" t="str" cm="1">
        <f t="array" aca="1" ref="F93" ca="1">IF(D93=0,"-",IF('Input-Accounts'!$E93&lt;&gt;0,'Input-Accounts'!$E93,INDEX('Input-Accounts'!$H93:$J93,,MATCH($F$6,'Input-Accounts'!$H$6:$J$6,0))))</f>
        <v>DS-ML_DIRECT</v>
      </c>
      <c r="G93" s="10">
        <f ca="1">IFERROR(INDEX(G$337:G$373,MATCH($F93,$B$337:$B$373,0))/INDEX($D$337:$D$373,MATCH($F93,$B$337:$B$373,0)),SUMIFS('Input-Ext Allocators'!D$8:D$63,'Input-Ext Allocators'!$B$8:$B$63,$F93))*$D93</f>
        <v>0</v>
      </c>
      <c r="H93" s="10">
        <f ca="1">IFERROR(INDEX(H$337:H$373,MATCH($F93,$B$337:$B$373,0))/INDEX($D$337:$D$373,MATCH($F93,$B$337:$B$373,0)),SUMIFS('Input-Ext Allocators'!E$8:E$63,'Input-Ext Allocators'!$B$8:$B$63,$F93))*$D93</f>
        <v>0</v>
      </c>
      <c r="I93" s="10">
        <f ca="1">IFERROR(INDEX(I$337:I$373,MATCH($F93,$B$337:$B$373,0))/INDEX($D$337:$D$373,MATCH($F93,$B$337:$B$373,0)),SUMIFS('Input-Ext Allocators'!F$8:F$63,'Input-Ext Allocators'!$B$8:$B$63,$F93))*$D93</f>
        <v>0</v>
      </c>
      <c r="J93" s="10">
        <f ca="1">IFERROR(INDEX(J$337:J$373,MATCH($F93,$B$337:$B$373,0))/INDEX($D$337:$D$373,MATCH($F93,$B$337:$B$373,0)),SUMIFS('Input-Ext Allocators'!G$8:G$63,'Input-Ext Allocators'!$B$8:$B$63,$F93))*$D93</f>
        <v>-4498.4759619603055</v>
      </c>
      <c r="K93" s="10">
        <f ca="1">IFERROR(INDEX(K$337:K$373,MATCH($F93,$B$337:$B$373,0))/INDEX($D$337:$D$373,MATCH($F93,$B$337:$B$373,0)),SUMIFS('Input-Ext Allocators'!H$8:H$63,'Input-Ext Allocators'!$B$8:$B$63,$F93))*$D93</f>
        <v>0</v>
      </c>
    </row>
    <row r="94" spans="1:11" outlineLevel="1">
      <c r="A94" s="31">
        <f>IF(ISBLANK('Input-Accounts'!A94),"",'Input-Accounts'!A94)</f>
        <v>82</v>
      </c>
      <c r="B94" s="53" t="str">
        <f>IF(ISBLANK('Input-Accounts'!B94),"",'Input-Accounts'!B94)</f>
        <v>STRUC &amp; IMPROV-DISTR. IND. M &amp; R</v>
      </c>
      <c r="C94" s="31">
        <f>IF(ISBLANK('Input-Accounts'!C94),"",'Input-Accounts'!C94)</f>
        <v>375.6</v>
      </c>
      <c r="D94" s="10">
        <f t="shared" ca="1" si="14"/>
        <v>0</v>
      </c>
      <c r="E94" s="10">
        <f t="shared" ca="1" si="13"/>
        <v>0</v>
      </c>
      <c r="F94" s="3" t="str" cm="1">
        <f t="array" aca="1" ref="F94" ca="1">IF(D94=0,"-",IF('Input-Accounts'!$E94&lt;&gt;0,'Input-Accounts'!$E94,INDEX('Input-Accounts'!$H94:$J94,,MATCH($F$6,'Input-Accounts'!$H$6:$J$6,0))))</f>
        <v>-</v>
      </c>
      <c r="G94" s="10">
        <f ca="1">IFERROR(INDEX(G$337:G$373,MATCH($F94,$B$337:$B$373,0))/INDEX($D$337:$D$373,MATCH($F94,$B$337:$B$373,0)),SUMIFS('Input-Ext Allocators'!D$8:D$63,'Input-Ext Allocators'!$B$8:$B$63,$F94))*$D94</f>
        <v>0</v>
      </c>
      <c r="H94" s="10">
        <f ca="1">IFERROR(INDEX(H$337:H$373,MATCH($F94,$B$337:$B$373,0))/INDEX($D$337:$D$373,MATCH($F94,$B$337:$B$373,0)),SUMIFS('Input-Ext Allocators'!E$8:E$63,'Input-Ext Allocators'!$B$8:$B$63,$F94))*$D94</f>
        <v>0</v>
      </c>
      <c r="I94" s="10">
        <f ca="1">IFERROR(INDEX(I$337:I$373,MATCH($F94,$B$337:$B$373,0))/INDEX($D$337:$D$373,MATCH($F94,$B$337:$B$373,0)),SUMIFS('Input-Ext Allocators'!F$8:F$63,'Input-Ext Allocators'!$B$8:$B$63,$F94))*$D94</f>
        <v>0</v>
      </c>
      <c r="J94" s="10">
        <f ca="1">IFERROR(INDEX(J$337:J$373,MATCH($F94,$B$337:$B$373,0))/INDEX($D$337:$D$373,MATCH($F94,$B$337:$B$373,0)),SUMIFS('Input-Ext Allocators'!G$8:G$63,'Input-Ext Allocators'!$B$8:$B$63,$F94))*$D94</f>
        <v>0</v>
      </c>
      <c r="K94" s="10">
        <f ca="1">IFERROR(INDEX(K$337:K$373,MATCH($F94,$B$337:$B$373,0))/INDEX($D$337:$D$373,MATCH($F94,$B$337:$B$373,0)),SUMIFS('Input-Ext Allocators'!H$8:H$63,'Input-Ext Allocators'!$B$8:$B$63,$F94))*$D94</f>
        <v>0</v>
      </c>
    </row>
    <row r="95" spans="1:11" outlineLevel="1">
      <c r="A95" s="31">
        <f>IF(ISBLANK('Input-Accounts'!A95),"",'Input-Accounts'!A95)</f>
        <v>83</v>
      </c>
      <c r="B95" s="53" t="str">
        <f>IF(ISBLANK('Input-Accounts'!B95),"",'Input-Accounts'!B95)</f>
        <v>STRUC &amp; IMPROV-OTHER DISTR. SYSTEMS</v>
      </c>
      <c r="C95" s="31">
        <f>IF(ISBLANK('Input-Accounts'!C95),"",'Input-Accounts'!C95)</f>
        <v>375.7</v>
      </c>
      <c r="D95" s="10">
        <f t="shared" ca="1" si="14"/>
        <v>-2378107.4975268496</v>
      </c>
      <c r="E95" s="10">
        <f t="shared" ca="1" si="13"/>
        <v>0</v>
      </c>
      <c r="F95" s="3" t="str" cm="1">
        <f t="array" aca="1" ref="F95" ca="1">IF(D95=0,"-",IF('Input-Accounts'!$E95&lt;&gt;0,'Input-Accounts'!$E95,INDEX('Input-Accounts'!$H95:$J95,,MATCH($F$6,'Input-Accounts'!$H$6:$J$6,0))))</f>
        <v>INT_DISTPT_SUBTOTAL</v>
      </c>
      <c r="G95" s="10">
        <f ca="1">IFERROR(INDEX(G$337:G$373,MATCH($F95,$B$337:$B$373,0))/INDEX($D$337:$D$373,MATCH($F95,$B$337:$B$373,0)),SUMIFS('Input-Ext Allocators'!D$8:D$63,'Input-Ext Allocators'!$B$8:$B$63,$F95))*$D95</f>
        <v>-1217084.7667091808</v>
      </c>
      <c r="H95" s="10">
        <f ca="1">IFERROR(INDEX(H$337:H$373,MATCH($F95,$B$337:$B$373,0))/INDEX($D$337:$D$373,MATCH($F95,$B$337:$B$373,0)),SUMIFS('Input-Ext Allocators'!E$8:E$63,'Input-Ext Allocators'!$B$8:$B$63,$F95))*$D95</f>
        <v>-830221.67333294498</v>
      </c>
      <c r="I95" s="10">
        <f ca="1">IFERROR(INDEX(I$337:I$373,MATCH($F95,$B$337:$B$373,0))/INDEX($D$337:$D$373,MATCH($F95,$B$337:$B$373,0)),SUMIFS('Input-Ext Allocators'!F$8:F$63,'Input-Ext Allocators'!$B$8:$B$63,$F95))*$D95</f>
        <v>-995.29562529288285</v>
      </c>
      <c r="J95" s="10">
        <f ca="1">IFERROR(INDEX(J$337:J$373,MATCH($F95,$B$337:$B$373,0))/INDEX($D$337:$D$373,MATCH($F95,$B$337:$B$373,0)),SUMIFS('Input-Ext Allocators'!G$8:G$63,'Input-Ext Allocators'!$B$8:$B$63,$F95))*$D95</f>
        <v>-290.42381226317417</v>
      </c>
      <c r="K95" s="10">
        <f ca="1">IFERROR(INDEX(K$337:K$373,MATCH($F95,$B$337:$B$373,0))/INDEX($D$337:$D$373,MATCH($F95,$B$337:$B$373,0)),SUMIFS('Input-Ext Allocators'!H$8:H$63,'Input-Ext Allocators'!$B$8:$B$63,$F95))*$D95</f>
        <v>-329515.3380471681</v>
      </c>
    </row>
    <row r="96" spans="1:11" outlineLevel="1">
      <c r="A96" s="31">
        <f>IF(ISBLANK('Input-Accounts'!A96),"",'Input-Accounts'!A96)</f>
        <v>84</v>
      </c>
      <c r="B96" s="53" t="str">
        <f>IF(ISBLANK('Input-Accounts'!B96),"",'Input-Accounts'!B96)</f>
        <v>STRUC &amp; IMPROV-OTHER DISTR SYS-ILP</v>
      </c>
      <c r="C96" s="31">
        <f>IF(ISBLANK('Input-Accounts'!C96),"",'Input-Accounts'!C96)</f>
        <v>375.71</v>
      </c>
      <c r="D96" s="10">
        <f t="shared" ca="1" si="14"/>
        <v>-399046.59687812015</v>
      </c>
      <c r="E96" s="10">
        <f t="shared" ca="1" si="13"/>
        <v>0</v>
      </c>
      <c r="F96" s="3" t="str" cm="1">
        <f t="array" aca="1" ref="F96" ca="1">IF(D96=0,"-",IF('Input-Accounts'!$E96&lt;&gt;0,'Input-Accounts'!$E96,INDEX('Input-Accounts'!$H96:$J96,,MATCH($F$6,'Input-Accounts'!$H$6:$J$6,0))))</f>
        <v>INT_DISTPT_SUBTOTAL</v>
      </c>
      <c r="G96" s="10">
        <f ca="1">IFERROR(INDEX(G$337:G$373,MATCH($F96,$B$337:$B$373,0))/INDEX($D$337:$D$373,MATCH($F96,$B$337:$B$373,0)),SUMIFS('Input-Ext Allocators'!D$8:D$63,'Input-Ext Allocators'!$B$8:$B$63,$F96))*$D96</f>
        <v>-204226.90512207005</v>
      </c>
      <c r="H96" s="10">
        <f ca="1">IFERROR(INDEX(H$337:H$373,MATCH($F96,$B$337:$B$373,0))/INDEX($D$337:$D$373,MATCH($F96,$B$337:$B$373,0)),SUMIFS('Input-Ext Allocators'!E$8:E$63,'Input-Ext Allocators'!$B$8:$B$63,$F96))*$D96</f>
        <v>-139311.25222157018</v>
      </c>
      <c r="I96" s="10">
        <f ca="1">IFERROR(INDEX(I$337:I$373,MATCH($F96,$B$337:$B$373,0))/INDEX($D$337:$D$373,MATCH($F96,$B$337:$B$373,0)),SUMIFS('Input-Ext Allocators'!F$8:F$63,'Input-Ext Allocators'!$B$8:$B$63,$F96))*$D96</f>
        <v>-167.0106723829129</v>
      </c>
      <c r="J96" s="10">
        <f ca="1">IFERROR(INDEX(J$337:J$373,MATCH($F96,$B$337:$B$373,0))/INDEX($D$337:$D$373,MATCH($F96,$B$337:$B$373,0)),SUMIFS('Input-Ext Allocators'!G$8:G$63,'Input-Ext Allocators'!$B$8:$B$63,$F96))*$D96</f>
        <v>-48.733135090198438</v>
      </c>
      <c r="K96" s="10">
        <f ca="1">IFERROR(INDEX(K$337:K$373,MATCH($F96,$B$337:$B$373,0))/INDEX($D$337:$D$373,MATCH($F96,$B$337:$B$373,0)),SUMIFS('Input-Ext Allocators'!H$8:H$63,'Input-Ext Allocators'!$B$8:$B$63,$F96))*$D96</f>
        <v>-55292.695727006845</v>
      </c>
    </row>
    <row r="97" spans="1:11" outlineLevel="1">
      <c r="A97" s="31">
        <f>IF(ISBLANK('Input-Accounts'!A97),"",'Input-Accounts'!A97)</f>
        <v>85</v>
      </c>
      <c r="B97" s="53" t="str">
        <f>IF(ISBLANK('Input-Accounts'!B97),"",'Input-Accounts'!B97)</f>
        <v>STRUC &amp; IMPROV-COMMUNICATIONS</v>
      </c>
      <c r="C97" s="31">
        <f>IF(ISBLANK('Input-Accounts'!C97),"",'Input-Accounts'!C97)</f>
        <v>375.8</v>
      </c>
      <c r="D97" s="10">
        <f t="shared" ca="1" si="14"/>
        <v>-11827.381706344522</v>
      </c>
      <c r="E97" s="10">
        <f t="shared" ca="1" si="13"/>
        <v>0</v>
      </c>
      <c r="F97" s="3" t="str" cm="1">
        <f t="array" aca="1" ref="F97" ca="1">IF(D97=0,"-",IF('Input-Accounts'!$E97&lt;&gt;0,'Input-Accounts'!$E97,INDEX('Input-Accounts'!$H97:$J97,,MATCH($F$6,'Input-Accounts'!$H$6:$J$6,0))))</f>
        <v>AVG_DESIGN DAY_DEM-COMM_DEMAND</v>
      </c>
      <c r="G97" s="10">
        <f ca="1">IFERROR(INDEX(G$337:G$373,MATCH($F97,$B$337:$B$373,0))/INDEX($D$337:$D$373,MATCH($F97,$B$337:$B$373,0)),SUMIFS('Input-Ext Allocators'!D$8:D$63,'Input-Ext Allocators'!$B$8:$B$63,$F97))*$D97</f>
        <v>-6053.8408374531673</v>
      </c>
      <c r="H97" s="10">
        <f ca="1">IFERROR(INDEX(H$337:H$373,MATCH($F97,$B$337:$B$373,0))/INDEX($D$337:$D$373,MATCH($F97,$B$337:$B$373,0)),SUMIFS('Input-Ext Allocators'!E$8:E$63,'Input-Ext Allocators'!$B$8:$B$63,$F97))*$D97</f>
        <v>-4129.5643554485823</v>
      </c>
      <c r="I97" s="10">
        <f ca="1">IFERROR(INDEX(I$337:I$373,MATCH($F97,$B$337:$B$373,0))/INDEX($D$337:$D$373,MATCH($F97,$B$337:$B$373,0)),SUMIFS('Input-Ext Allocators'!F$8:F$63,'Input-Ext Allocators'!$B$8:$B$63,$F97))*$D97</f>
        <v>-4.9506504941543525</v>
      </c>
      <c r="J97" s="10">
        <f ca="1">IFERROR(INDEX(J$337:J$373,MATCH($F97,$B$337:$B$373,0))/INDEX($D$337:$D$373,MATCH($F97,$B$337:$B$373,0)),SUMIFS('Input-Ext Allocators'!G$8:G$63,'Input-Ext Allocators'!$B$8:$B$63,$F97))*$D97</f>
        <v>0</v>
      </c>
      <c r="K97" s="10">
        <f ca="1">IFERROR(INDEX(K$337:K$373,MATCH($F97,$B$337:$B$373,0))/INDEX($D$337:$D$373,MATCH($F97,$B$337:$B$373,0)),SUMIFS('Input-Ext Allocators'!H$8:H$63,'Input-Ext Allocators'!$B$8:$B$63,$F97))*$D97</f>
        <v>-1639.0258629486179</v>
      </c>
    </row>
    <row r="98" spans="1:11" hidden="1" outlineLevel="1">
      <c r="A98" s="31">
        <f>IF(ISBLANK('Input-Accounts'!A98),"",'Input-Accounts'!A98)</f>
        <v>86</v>
      </c>
      <c r="B98" s="53" t="str">
        <f>IF(ISBLANK('Input-Accounts'!B98),"",'Input-Accounts'!B98)</f>
        <v>MAINS (Less SMRP)</v>
      </c>
      <c r="C98" s="31">
        <f>IF(ISBLANK('Input-Accounts'!C98),"",'Input-Accounts'!C98)</f>
        <v>376</v>
      </c>
      <c r="D98" s="10">
        <f t="shared" ca="1" si="14"/>
        <v>-66505908.216209628</v>
      </c>
      <c r="E98" s="10">
        <f t="shared" ca="1" si="13"/>
        <v>0</v>
      </c>
      <c r="F98" s="3" t="str" cm="1">
        <f t="array" aca="1" ref="F98" ca="1">IF(D98=0,"-",IF('Input-Accounts'!$E98&lt;&gt;0,'Input-Accounts'!$E98,INDEX('Input-Accounts'!$H98:$J98,,MATCH($F$6,'Input-Accounts'!$H$6:$J$6,0))))</f>
        <v>AVG_DESIGN DAY_DEM-COMM_DEMAND</v>
      </c>
      <c r="G98" s="10">
        <f ca="1">IFERROR(INDEX(G$337:G$373,MATCH($F98,$B$337:$B$373,0))/INDEX($D$337:$D$373,MATCH($F98,$B$337:$B$373,0)),SUMIFS('Input-Ext Allocators'!D$8:D$63,'Input-Ext Allocators'!$B$8:$B$63,$F98))*$D98</f>
        <v>-34041023.878956065</v>
      </c>
      <c r="H98" s="10">
        <f ca="1">IFERROR(INDEX(H$337:H$373,MATCH($F98,$B$337:$B$373,0))/INDEX($D$337:$D$373,MATCH($F98,$B$337:$B$373,0)),SUMIFS('Input-Ext Allocators'!E$8:E$63,'Input-Ext Allocators'!$B$8:$B$63,$F98))*$D98</f>
        <v>-23220729.220996551</v>
      </c>
      <c r="I98" s="10">
        <f ca="1">IFERROR(INDEX(I$337:I$373,MATCH($F98,$B$337:$B$373,0))/INDEX($D$337:$D$373,MATCH($F98,$B$337:$B$373,0)),SUMIFS('Input-Ext Allocators'!F$8:F$63,'Input-Ext Allocators'!$B$8:$B$63,$F98))*$D98</f>
        <v>-27837.734128268228</v>
      </c>
      <c r="J98" s="10">
        <f ca="1">IFERROR(INDEX(J$337:J$373,MATCH($F98,$B$337:$B$373,0))/INDEX($D$337:$D$373,MATCH($F98,$B$337:$B$373,0)),SUMIFS('Input-Ext Allocators'!G$8:G$63,'Input-Ext Allocators'!$B$8:$B$63,$F98))*$D98</f>
        <v>0</v>
      </c>
      <c r="K98" s="10">
        <f ca="1">IFERROR(INDEX(K$337:K$373,MATCH($F98,$B$337:$B$373,0))/INDEX($D$337:$D$373,MATCH($F98,$B$337:$B$373,0)),SUMIFS('Input-Ext Allocators'!H$8:H$63,'Input-Ext Allocators'!$B$8:$B$63,$F98))*$D98</f>
        <v>-9216317.3821287453</v>
      </c>
    </row>
    <row r="99" spans="1:11" hidden="1" outlineLevel="1">
      <c r="A99" s="31">
        <f>IF(ISBLANK('Input-Accounts'!A99),"",'Input-Accounts'!A99)</f>
        <v>87</v>
      </c>
      <c r="B99" s="53" t="str">
        <f>IF(ISBLANK('Input-Accounts'!B99),"",'Input-Accounts'!B99)</f>
        <v>MAINS - DS-ML DIRECT ASSIGNMENT</v>
      </c>
      <c r="C99" s="31">
        <f>IF(ISBLANK('Input-Accounts'!C99),"",'Input-Accounts'!C99)</f>
        <v>376</v>
      </c>
      <c r="D99" s="10">
        <f t="shared" ca="1" si="14"/>
        <v>-5948.4040982435272</v>
      </c>
      <c r="E99" s="10">
        <f t="shared" ca="1" si="13"/>
        <v>0</v>
      </c>
      <c r="F99" s="3" t="str" cm="1">
        <f t="array" aca="1" ref="F99" ca="1">IF(D99=0,"-",IF('Input-Accounts'!$E99&lt;&gt;0,'Input-Accounts'!$E99,INDEX('Input-Accounts'!$H99:$J99,,MATCH($F$6,'Input-Accounts'!$H$6:$J$6,0))))</f>
        <v>DS-ML_DIRECT</v>
      </c>
      <c r="G99" s="10">
        <f ca="1">IFERROR(INDEX(G$337:G$373,MATCH($F99,$B$337:$B$373,0))/INDEX($D$337:$D$373,MATCH($F99,$B$337:$B$373,0)),SUMIFS('Input-Ext Allocators'!D$8:D$63,'Input-Ext Allocators'!$B$8:$B$63,$F99))*$D99</f>
        <v>0</v>
      </c>
      <c r="H99" s="10">
        <f ca="1">IFERROR(INDEX(H$337:H$373,MATCH($F99,$B$337:$B$373,0))/INDEX($D$337:$D$373,MATCH($F99,$B$337:$B$373,0)),SUMIFS('Input-Ext Allocators'!E$8:E$63,'Input-Ext Allocators'!$B$8:$B$63,$F99))*$D99</f>
        <v>0</v>
      </c>
      <c r="I99" s="10">
        <f ca="1">IFERROR(INDEX(I$337:I$373,MATCH($F99,$B$337:$B$373,0))/INDEX($D$337:$D$373,MATCH($F99,$B$337:$B$373,0)),SUMIFS('Input-Ext Allocators'!F$8:F$63,'Input-Ext Allocators'!$B$8:$B$63,$F99))*$D99</f>
        <v>0</v>
      </c>
      <c r="J99" s="10">
        <f ca="1">IFERROR(INDEX(J$337:J$373,MATCH($F99,$B$337:$B$373,0))/INDEX($D$337:$D$373,MATCH($F99,$B$337:$B$373,0)),SUMIFS('Input-Ext Allocators'!G$8:G$63,'Input-Ext Allocators'!$B$8:$B$63,$F99))*$D99</f>
        <v>-5948.4040982435272</v>
      </c>
      <c r="K99" s="10">
        <f ca="1">IFERROR(INDEX(K$337:K$373,MATCH($F99,$B$337:$B$373,0))/INDEX($D$337:$D$373,MATCH($F99,$B$337:$B$373,0)),SUMIFS('Input-Ext Allocators'!H$8:H$63,'Input-Ext Allocators'!$B$8:$B$63,$F99))*$D99</f>
        <v>0</v>
      </c>
    </row>
    <row r="100" spans="1:11" outlineLevel="1">
      <c r="A100" s="31">
        <f>IF(ISBLANK('Input-Accounts'!A100),"",'Input-Accounts'!A100)</f>
        <v>88</v>
      </c>
      <c r="B100" s="53" t="str">
        <f>IF(ISBLANK('Input-Accounts'!B100),"",'Input-Accounts'!B100)</f>
        <v>M &amp; R STATION EQUIP-GENERAL</v>
      </c>
      <c r="C100" s="31">
        <f>IF(ISBLANK('Input-Accounts'!C100),"",'Input-Accounts'!C100)</f>
        <v>378.1</v>
      </c>
      <c r="D100" s="10">
        <f t="shared" ca="1" si="14"/>
        <v>245199.73145971957</v>
      </c>
      <c r="E100" s="10">
        <f t="shared" ca="1" si="13"/>
        <v>0</v>
      </c>
      <c r="F100" s="3" t="str" cm="1">
        <f t="array" aca="1" ref="F100" ca="1">IF(D100=0,"-",IF('Input-Accounts'!$E100&lt;&gt;0,'Input-Accounts'!$E100,INDEX('Input-Accounts'!$H100:$J100,,MATCH($F$6,'Input-Accounts'!$H$6:$J$6,0))))</f>
        <v>AVG_DESIGN DAY_DEM-COMM_DEMAND</v>
      </c>
      <c r="G100" s="10">
        <f ca="1">IFERROR(INDEX(G$337:G$373,MATCH($F100,$B$337:$B$373,0))/INDEX($D$337:$D$373,MATCH($F100,$B$337:$B$373,0)),SUMIFS('Input-Ext Allocators'!D$8:D$63,'Input-Ext Allocators'!$B$8:$B$63,$F100))*$D100</f>
        <v>125505.38948507333</v>
      </c>
      <c r="H100" s="10">
        <f ca="1">IFERROR(INDEX(H$337:H$373,MATCH($F100,$B$337:$B$373,0))/INDEX($D$337:$D$373,MATCH($F100,$B$337:$B$373,0)),SUMIFS('Input-Ext Allocators'!E$8:E$63,'Input-Ext Allocators'!$B$8:$B$63,$F100))*$D100</f>
        <v>85612.19178869098</v>
      </c>
      <c r="I100" s="10">
        <f ca="1">IFERROR(INDEX(I$337:I$373,MATCH($F100,$B$337:$B$373,0))/INDEX($D$337:$D$373,MATCH($F100,$B$337:$B$373,0)),SUMIFS('Input-Ext Allocators'!F$8:F$63,'Input-Ext Allocators'!$B$8:$B$63,$F100))*$D100</f>
        <v>102.63456459398854</v>
      </c>
      <c r="J100" s="10">
        <f ca="1">IFERROR(INDEX(J$337:J$373,MATCH($F100,$B$337:$B$373,0))/INDEX($D$337:$D$373,MATCH($F100,$B$337:$B$373,0)),SUMIFS('Input-Ext Allocators'!G$8:G$63,'Input-Ext Allocators'!$B$8:$B$63,$F100))*$D100</f>
        <v>0</v>
      </c>
      <c r="K100" s="10">
        <f ca="1">IFERROR(INDEX(K$337:K$373,MATCH($F100,$B$337:$B$373,0))/INDEX($D$337:$D$373,MATCH($F100,$B$337:$B$373,0)),SUMIFS('Input-Ext Allocators'!H$8:H$63,'Input-Ext Allocators'!$B$8:$B$63,$F100))*$D100</f>
        <v>33979.515621361272</v>
      </c>
    </row>
    <row r="101" spans="1:11" outlineLevel="1">
      <c r="A101" s="31">
        <f>IF(ISBLANK('Input-Accounts'!A101),"",'Input-Accounts'!A101)</f>
        <v>89</v>
      </c>
      <c r="B101" s="53" t="str">
        <f>IF(ISBLANK('Input-Accounts'!B101),"",'Input-Accounts'!B101)</f>
        <v>M &amp; R STA EQUIP-GENERAL-REGULATING (Less SMRP)</v>
      </c>
      <c r="C101" s="31">
        <f>IF(ISBLANK('Input-Accounts'!C101),"",'Input-Accounts'!C101)</f>
        <v>378.2</v>
      </c>
      <c r="D101" s="10">
        <f t="shared" ca="1" si="14"/>
        <v>-2437762.1037963452</v>
      </c>
      <c r="E101" s="10">
        <f t="shared" ca="1" si="13"/>
        <v>0</v>
      </c>
      <c r="F101" s="3" t="str" cm="1">
        <f t="array" aca="1" ref="F101" ca="1">IF(D101=0,"-",IF('Input-Accounts'!$E101&lt;&gt;0,'Input-Accounts'!$E101,INDEX('Input-Accounts'!$H101:$J101,,MATCH($F$6,'Input-Accounts'!$H$6:$J$6,0))))</f>
        <v>AVG_DESIGN DAY_DEM-COMM_DEMAND</v>
      </c>
      <c r="G101" s="10">
        <f ca="1">IFERROR(INDEX(G$337:G$373,MATCH($F101,$B$337:$B$373,0))/INDEX($D$337:$D$373,MATCH($F101,$B$337:$B$373,0)),SUMIFS('Input-Ext Allocators'!D$8:D$63,'Input-Ext Allocators'!$B$8:$B$63,$F101))*$D101</f>
        <v>-1247767.6076051197</v>
      </c>
      <c r="H101" s="10">
        <f ca="1">IFERROR(INDEX(H$337:H$373,MATCH($F101,$B$337:$B$373,0))/INDEX($D$337:$D$373,MATCH($F101,$B$337:$B$373,0)),SUMIFS('Input-Ext Allocators'!E$8:E$63,'Input-Ext Allocators'!$B$8:$B$63,$F101))*$D101</f>
        <v>-851151.65307471086</v>
      </c>
      <c r="I101" s="10">
        <f ca="1">IFERROR(INDEX(I$337:I$373,MATCH($F101,$B$337:$B$373,0))/INDEX($D$337:$D$373,MATCH($F101,$B$337:$B$373,0)),SUMIFS('Input-Ext Allocators'!F$8:F$63,'Input-Ext Allocators'!$B$8:$B$63,$F101))*$D101</f>
        <v>-1020.3871375281869</v>
      </c>
      <c r="J101" s="10">
        <f ca="1">IFERROR(INDEX(J$337:J$373,MATCH($F101,$B$337:$B$373,0))/INDEX($D$337:$D$373,MATCH($F101,$B$337:$B$373,0)),SUMIFS('Input-Ext Allocators'!G$8:G$63,'Input-Ext Allocators'!$B$8:$B$63,$F101))*$D101</f>
        <v>0</v>
      </c>
      <c r="K101" s="10">
        <f ca="1">IFERROR(INDEX(K$337:K$373,MATCH($F101,$B$337:$B$373,0))/INDEX($D$337:$D$373,MATCH($F101,$B$337:$B$373,0)),SUMIFS('Input-Ext Allocators'!H$8:H$63,'Input-Ext Allocators'!$B$8:$B$63,$F101))*$D101</f>
        <v>-337822.45597898652</v>
      </c>
    </row>
    <row r="102" spans="1:11" outlineLevel="1">
      <c r="A102" s="31">
        <f>IF(ISBLANK('Input-Accounts'!A102),"",'Input-Accounts'!A102)</f>
        <v>90</v>
      </c>
      <c r="B102" s="53" t="str">
        <f>IF(ISBLANK('Input-Accounts'!B102),"",'Input-Accounts'!B102)</f>
        <v>M &amp; R STA EQUIP REG FMV</v>
      </c>
      <c r="C102" s="31">
        <f>IF(ISBLANK('Input-Accounts'!C102),"",'Input-Accounts'!C102)</f>
        <v>378.21</v>
      </c>
      <c r="D102" s="10">
        <f t="shared" ca="1" si="14"/>
        <v>180273.96545982038</v>
      </c>
      <c r="E102" s="10">
        <f t="shared" ca="1" si="13"/>
        <v>0</v>
      </c>
      <c r="F102" s="3" t="str" cm="1">
        <f t="array" aca="1" ref="F102" ca="1">IF(D102=0,"-",IF('Input-Accounts'!$E102&lt;&gt;0,'Input-Accounts'!$E102,INDEX('Input-Accounts'!$H102:$J102,,MATCH($F$6,'Input-Accounts'!$H$6:$J$6,0))))</f>
        <v>AVG_DESIGN DAY_DEM-COMM_DEMAND</v>
      </c>
      <c r="G102" s="10">
        <f ca="1">IFERROR(INDEX(G$337:G$373,MATCH($F102,$B$337:$B$373,0))/INDEX($D$337:$D$373,MATCH($F102,$B$337:$B$373,0)),SUMIFS('Input-Ext Allocators'!D$8:D$63,'Input-Ext Allocators'!$B$8:$B$63,$F102))*$D102</f>
        <v>92273.160799811958</v>
      </c>
      <c r="H102" s="10">
        <f ca="1">IFERROR(INDEX(H$337:H$373,MATCH($F102,$B$337:$B$373,0))/INDEX($D$337:$D$373,MATCH($F102,$B$337:$B$373,0)),SUMIFS('Input-Ext Allocators'!E$8:E$63,'Input-Ext Allocators'!$B$8:$B$63,$F102))*$D102</f>
        <v>62943.17376929662</v>
      </c>
      <c r="I102" s="10">
        <f ca="1">IFERROR(INDEX(I$337:I$373,MATCH($F102,$B$337:$B$373,0))/INDEX($D$337:$D$373,MATCH($F102,$B$337:$B$373,0)),SUMIFS('Input-Ext Allocators'!F$8:F$63,'Input-Ext Allocators'!$B$8:$B$63,$F102))*$D102</f>
        <v>75.458239054555747</v>
      </c>
      <c r="J102" s="10">
        <f ca="1">IFERROR(INDEX(J$337:J$373,MATCH($F102,$B$337:$B$373,0))/INDEX($D$337:$D$373,MATCH($F102,$B$337:$B$373,0)),SUMIFS('Input-Ext Allocators'!G$8:G$63,'Input-Ext Allocators'!$B$8:$B$63,$F102))*$D102</f>
        <v>0</v>
      </c>
      <c r="K102" s="10">
        <f ca="1">IFERROR(INDEX(K$337:K$373,MATCH($F102,$B$337:$B$373,0))/INDEX($D$337:$D$373,MATCH($F102,$B$337:$B$373,0)),SUMIFS('Input-Ext Allocators'!H$8:H$63,'Input-Ext Allocators'!$B$8:$B$63,$F102))*$D102</f>
        <v>24982.172651657253</v>
      </c>
    </row>
    <row r="103" spans="1:11" hidden="1" outlineLevel="1">
      <c r="A103" s="31">
        <f>IF(ISBLANK('Input-Accounts'!A103),"",'Input-Accounts'!A103)</f>
        <v>91</v>
      </c>
      <c r="B103" s="53" t="str">
        <f>IF(ISBLANK('Input-Accounts'!B103),"",'Input-Accounts'!B103)</f>
        <v>M &amp; R STA EQUIP-GEN-LOCAL GAS PURCH</v>
      </c>
      <c r="C103" s="31">
        <f>IF(ISBLANK('Input-Accounts'!C103),"",'Input-Accounts'!C103)</f>
        <v>378.3</v>
      </c>
      <c r="D103" s="10">
        <f t="shared" ca="1" si="14"/>
        <v>-33432.093719342447</v>
      </c>
      <c r="E103" s="10">
        <f t="shared" ca="1" si="13"/>
        <v>0</v>
      </c>
      <c r="F103" s="3" t="str" cm="1">
        <f t="array" aca="1" ref="F103" ca="1">IF(D103=0,"-",IF('Input-Accounts'!$E103&lt;&gt;0,'Input-Accounts'!$E103,INDEX('Input-Accounts'!$H103:$J103,,MATCH($F$6,'Input-Accounts'!$H$6:$J$6,0))))</f>
        <v>AVG_DESIGN DAY_DEM-COMM_DEMAND</v>
      </c>
      <c r="G103" s="10">
        <f ca="1">IFERROR(INDEX(G$337:G$373,MATCH($F103,$B$337:$B$373,0))/INDEX($D$337:$D$373,MATCH($F103,$B$337:$B$373,0)),SUMIFS('Input-Ext Allocators'!D$8:D$63,'Input-Ext Allocators'!$B$8:$B$63,$F103))*$D103</f>
        <v>-17112.204481499746</v>
      </c>
      <c r="H103" s="10">
        <f ca="1">IFERROR(INDEX(H$337:H$373,MATCH($F103,$B$337:$B$373,0))/INDEX($D$337:$D$373,MATCH($F103,$B$337:$B$373,0)),SUMIFS('Input-Ext Allocators'!E$8:E$63,'Input-Ext Allocators'!$B$8:$B$63,$F103))*$D103</f>
        <v>-11672.91172122685</v>
      </c>
      <c r="I103" s="10">
        <f ca="1">IFERROR(INDEX(I$337:I$373,MATCH($F103,$B$337:$B$373,0))/INDEX($D$337:$D$373,MATCH($F103,$B$337:$B$373,0)),SUMIFS('Input-Ext Allocators'!F$8:F$63,'Input-Ext Allocators'!$B$8:$B$63,$F103))*$D103</f>
        <v>-13.993850490467644</v>
      </c>
      <c r="J103" s="10">
        <f ca="1">IFERROR(INDEX(J$337:J$373,MATCH($F103,$B$337:$B$373,0))/INDEX($D$337:$D$373,MATCH($F103,$B$337:$B$373,0)),SUMIFS('Input-Ext Allocators'!G$8:G$63,'Input-Ext Allocators'!$B$8:$B$63,$F103))*$D103</f>
        <v>0</v>
      </c>
      <c r="K103" s="10">
        <f ca="1">IFERROR(INDEX(K$337:K$373,MATCH($F103,$B$337:$B$373,0))/INDEX($D$337:$D$373,MATCH($F103,$B$337:$B$373,0)),SUMIFS('Input-Ext Allocators'!H$8:H$63,'Input-Ext Allocators'!$B$8:$B$63,$F103))*$D103</f>
        <v>-4632.9836661253821</v>
      </c>
    </row>
    <row r="104" spans="1:11" hidden="1" outlineLevel="1">
      <c r="A104" s="31">
        <f>IF(ISBLANK('Input-Accounts'!A104),"",'Input-Accounts'!A104)</f>
        <v>92</v>
      </c>
      <c r="B104" s="53" t="str">
        <f>IF(ISBLANK('Input-Accounts'!B104),"",'Input-Accounts'!B104)</f>
        <v>Measuring and regulating station equipment—city gate check stations</v>
      </c>
      <c r="C104" s="31">
        <f>IF(ISBLANK('Input-Accounts'!C104),"",'Input-Accounts'!C104)</f>
        <v>379.1</v>
      </c>
      <c r="D104" s="10">
        <f t="shared" ca="1" si="14"/>
        <v>-303269.3254938444</v>
      </c>
      <c r="E104" s="10">
        <f t="shared" ca="1" si="13"/>
        <v>0</v>
      </c>
      <c r="F104" s="3" t="str" cm="1">
        <f t="array" aca="1" ref="F104" ca="1">IF(D104=0,"-",IF('Input-Accounts'!$E104&lt;&gt;0,'Input-Accounts'!$E104,INDEX('Input-Accounts'!$H104:$J104,,MATCH($F$6,'Input-Accounts'!$H$6:$J$6,0))))</f>
        <v>AVG_DESIGN DAY_DEM-COMM_DEMAND</v>
      </c>
      <c r="G104" s="10">
        <f ca="1">IFERROR(INDEX(G$337:G$373,MATCH($F104,$B$337:$B$373,0))/INDEX($D$337:$D$373,MATCH($F104,$B$337:$B$373,0)),SUMIFS('Input-Ext Allocators'!D$8:D$63,'Input-Ext Allocators'!$B$8:$B$63,$F104))*$D104</f>
        <v>-155228.28915183002</v>
      </c>
      <c r="H104" s="10">
        <f ca="1">IFERROR(INDEX(H$337:H$373,MATCH($F104,$B$337:$B$373,0))/INDEX($D$337:$D$373,MATCH($F104,$B$337:$B$373,0)),SUMIFS('Input-Ext Allocators'!E$8:E$63,'Input-Ext Allocators'!$B$8:$B$63,$F104))*$D104</f>
        <v>-105887.35763795543</v>
      </c>
      <c r="I104" s="10">
        <f ca="1">IFERROR(INDEX(I$337:I$373,MATCH($F104,$B$337:$B$373,0))/INDEX($D$337:$D$373,MATCH($F104,$B$337:$B$373,0)),SUMIFS('Input-Ext Allocators'!F$8:F$63,'Input-Ext Allocators'!$B$8:$B$63,$F104))*$D104</f>
        <v>-126.94106552023916</v>
      </c>
      <c r="J104" s="10">
        <f ca="1">IFERROR(INDEX(J$337:J$373,MATCH($F104,$B$337:$B$373,0))/INDEX($D$337:$D$373,MATCH($F104,$B$337:$B$373,0)),SUMIFS('Input-Ext Allocators'!G$8:G$63,'Input-Ext Allocators'!$B$8:$B$63,$F104))*$D104</f>
        <v>0</v>
      </c>
      <c r="K104" s="10">
        <f ca="1">IFERROR(INDEX(K$337:K$373,MATCH($F104,$B$337:$B$373,0))/INDEX($D$337:$D$373,MATCH($F104,$B$337:$B$373,0)),SUMIFS('Input-Ext Allocators'!H$8:H$63,'Input-Ext Allocators'!$B$8:$B$63,$F104))*$D104</f>
        <v>-42026.737638538718</v>
      </c>
    </row>
    <row r="105" spans="1:11" hidden="1" outlineLevel="1">
      <c r="A105" s="31">
        <f>IF(ISBLANK('Input-Accounts'!A105),"",'Input-Accounts'!A105)</f>
        <v>93</v>
      </c>
      <c r="B105" s="53" t="str">
        <f>IF(ISBLANK('Input-Accounts'!B105),"",'Input-Accounts'!B105)</f>
        <v>SERVICES (Less SMRP)</v>
      </c>
      <c r="C105" s="31">
        <f>IF(ISBLANK('Input-Accounts'!C105),"",'Input-Accounts'!C105)</f>
        <v>380</v>
      </c>
      <c r="D105" s="10">
        <f t="shared" ca="1" si="14"/>
        <v>0</v>
      </c>
      <c r="E105" s="10">
        <f t="shared" ca="1" si="13"/>
        <v>0</v>
      </c>
      <c r="F105" s="3" t="str" cm="1">
        <f t="array" aca="1" ref="F105" ca="1">IF(D105=0,"-",IF('Input-Accounts'!$E105&lt;&gt;0,'Input-Accounts'!$E105,INDEX('Input-Accounts'!$H105:$J105,,MATCH($F$6,'Input-Accounts'!$H$6:$J$6,0))))</f>
        <v>-</v>
      </c>
      <c r="G105" s="10">
        <f ca="1">IFERROR(INDEX(G$337:G$373,MATCH($F105,$B$337:$B$373,0))/INDEX($D$337:$D$373,MATCH($F105,$B$337:$B$373,0)),SUMIFS('Input-Ext Allocators'!D$8:D$63,'Input-Ext Allocators'!$B$8:$B$63,$F105))*$D105</f>
        <v>0</v>
      </c>
      <c r="H105" s="10">
        <f ca="1">IFERROR(INDEX(H$337:H$373,MATCH($F105,$B$337:$B$373,0))/INDEX($D$337:$D$373,MATCH($F105,$B$337:$B$373,0)),SUMIFS('Input-Ext Allocators'!E$8:E$63,'Input-Ext Allocators'!$B$8:$B$63,$F105))*$D105</f>
        <v>0</v>
      </c>
      <c r="I105" s="10">
        <f ca="1">IFERROR(INDEX(I$337:I$373,MATCH($F105,$B$337:$B$373,0))/INDEX($D$337:$D$373,MATCH($F105,$B$337:$B$373,0)),SUMIFS('Input-Ext Allocators'!F$8:F$63,'Input-Ext Allocators'!$B$8:$B$63,$F105))*$D105</f>
        <v>0</v>
      </c>
      <c r="J105" s="10">
        <f ca="1">IFERROR(INDEX(J$337:J$373,MATCH($F105,$B$337:$B$373,0))/INDEX($D$337:$D$373,MATCH($F105,$B$337:$B$373,0)),SUMIFS('Input-Ext Allocators'!G$8:G$63,'Input-Ext Allocators'!$B$8:$B$63,$F105))*$D105</f>
        <v>0</v>
      </c>
      <c r="K105" s="10">
        <f ca="1">IFERROR(INDEX(K$337:K$373,MATCH($F105,$B$337:$B$373,0))/INDEX($D$337:$D$373,MATCH($F105,$B$337:$B$373,0)),SUMIFS('Input-Ext Allocators'!H$8:H$63,'Input-Ext Allocators'!$B$8:$B$63,$F105))*$D105</f>
        <v>0</v>
      </c>
    </row>
    <row r="106" spans="1:11" hidden="1" outlineLevel="1">
      <c r="A106" s="31">
        <f>IF(ISBLANK('Input-Accounts'!A106),"",'Input-Accounts'!A106)</f>
        <v>94</v>
      </c>
      <c r="B106" s="53" t="str">
        <f>IF(ISBLANK('Input-Accounts'!B106),"",'Input-Accounts'!B106)</f>
        <v>METERS</v>
      </c>
      <c r="C106" s="31">
        <f>IF(ISBLANK('Input-Accounts'!C106),"",'Input-Accounts'!C106)</f>
        <v>381</v>
      </c>
      <c r="D106" s="10">
        <f t="shared" ca="1" si="14"/>
        <v>0</v>
      </c>
      <c r="E106" s="10">
        <f t="shared" ca="1" si="13"/>
        <v>0</v>
      </c>
      <c r="F106" s="3" t="str" cm="1">
        <f t="array" aca="1" ref="F106" ca="1">IF(D106=0,"-",IF('Input-Accounts'!$E106&lt;&gt;0,'Input-Accounts'!$E106,INDEX('Input-Accounts'!$H106:$J106,,MATCH($F$6,'Input-Accounts'!$H$6:$J$6,0))))</f>
        <v>-</v>
      </c>
      <c r="G106" s="10">
        <f ca="1">IFERROR(INDEX(G$337:G$373,MATCH($F106,$B$337:$B$373,0))/INDEX($D$337:$D$373,MATCH($F106,$B$337:$B$373,0)),SUMIFS('Input-Ext Allocators'!D$8:D$63,'Input-Ext Allocators'!$B$8:$B$63,$F106))*$D106</f>
        <v>0</v>
      </c>
      <c r="H106" s="10">
        <f ca="1">IFERROR(INDEX(H$337:H$373,MATCH($F106,$B$337:$B$373,0))/INDEX($D$337:$D$373,MATCH($F106,$B$337:$B$373,0)),SUMIFS('Input-Ext Allocators'!E$8:E$63,'Input-Ext Allocators'!$B$8:$B$63,$F106))*$D106</f>
        <v>0</v>
      </c>
      <c r="I106" s="10">
        <f ca="1">IFERROR(INDEX(I$337:I$373,MATCH($F106,$B$337:$B$373,0))/INDEX($D$337:$D$373,MATCH($F106,$B$337:$B$373,0)),SUMIFS('Input-Ext Allocators'!F$8:F$63,'Input-Ext Allocators'!$B$8:$B$63,$F106))*$D106</f>
        <v>0</v>
      </c>
      <c r="J106" s="10">
        <f ca="1">IFERROR(INDEX(J$337:J$373,MATCH($F106,$B$337:$B$373,0))/INDEX($D$337:$D$373,MATCH($F106,$B$337:$B$373,0)),SUMIFS('Input-Ext Allocators'!G$8:G$63,'Input-Ext Allocators'!$B$8:$B$63,$F106))*$D106</f>
        <v>0</v>
      </c>
      <c r="K106" s="10">
        <f ca="1">IFERROR(INDEX(K$337:K$373,MATCH($F106,$B$337:$B$373,0))/INDEX($D$337:$D$373,MATCH($F106,$B$337:$B$373,0)),SUMIFS('Input-Ext Allocators'!H$8:H$63,'Input-Ext Allocators'!$B$8:$B$63,$F106))*$D106</f>
        <v>0</v>
      </c>
    </row>
    <row r="107" spans="1:11" hidden="1" outlineLevel="1">
      <c r="A107" s="31">
        <f>IF(ISBLANK('Input-Accounts'!A107),"",'Input-Accounts'!A107)</f>
        <v>95</v>
      </c>
      <c r="B107" s="53" t="str">
        <f>IF(ISBLANK('Input-Accounts'!B107),"",'Input-Accounts'!B107)</f>
        <v>METERS - AMI</v>
      </c>
      <c r="C107" s="31">
        <f>IF(ISBLANK('Input-Accounts'!C107),"",'Input-Accounts'!C107)</f>
        <v>381.1</v>
      </c>
      <c r="D107" s="10">
        <f t="shared" ca="1" si="14"/>
        <v>0</v>
      </c>
      <c r="E107" s="10">
        <f t="shared" ca="1" si="13"/>
        <v>0</v>
      </c>
      <c r="F107" s="3" t="str" cm="1">
        <f t="array" aca="1" ref="F107" ca="1">IF(D107=0,"-",IF('Input-Accounts'!$E107&lt;&gt;0,'Input-Accounts'!$E107,INDEX('Input-Accounts'!$H107:$J107,,MATCH($F$6,'Input-Accounts'!$H$6:$J$6,0))))</f>
        <v>-</v>
      </c>
      <c r="G107" s="10">
        <f ca="1">IFERROR(INDEX(G$337:G$373,MATCH($F107,$B$337:$B$373,0))/INDEX($D$337:$D$373,MATCH($F107,$B$337:$B$373,0)),SUMIFS('Input-Ext Allocators'!D$8:D$63,'Input-Ext Allocators'!$B$8:$B$63,$F107))*$D107</f>
        <v>0</v>
      </c>
      <c r="H107" s="10">
        <f ca="1">IFERROR(INDEX(H$337:H$373,MATCH($F107,$B$337:$B$373,0))/INDEX($D$337:$D$373,MATCH($F107,$B$337:$B$373,0)),SUMIFS('Input-Ext Allocators'!E$8:E$63,'Input-Ext Allocators'!$B$8:$B$63,$F107))*$D107</f>
        <v>0</v>
      </c>
      <c r="I107" s="10">
        <f ca="1">IFERROR(INDEX(I$337:I$373,MATCH($F107,$B$337:$B$373,0))/INDEX($D$337:$D$373,MATCH($F107,$B$337:$B$373,0)),SUMIFS('Input-Ext Allocators'!F$8:F$63,'Input-Ext Allocators'!$B$8:$B$63,$F107))*$D107</f>
        <v>0</v>
      </c>
      <c r="J107" s="10">
        <f ca="1">IFERROR(INDEX(J$337:J$373,MATCH($F107,$B$337:$B$373,0))/INDEX($D$337:$D$373,MATCH($F107,$B$337:$B$373,0)),SUMIFS('Input-Ext Allocators'!G$8:G$63,'Input-Ext Allocators'!$B$8:$B$63,$F107))*$D107</f>
        <v>0</v>
      </c>
      <c r="K107" s="10">
        <f ca="1">IFERROR(INDEX(K$337:K$373,MATCH($F107,$B$337:$B$373,0))/INDEX($D$337:$D$373,MATCH($F107,$B$337:$B$373,0)),SUMIFS('Input-Ext Allocators'!H$8:H$63,'Input-Ext Allocators'!$B$8:$B$63,$F107))*$D107</f>
        <v>0</v>
      </c>
    </row>
    <row r="108" spans="1:11" hidden="1" outlineLevel="1">
      <c r="A108" s="31">
        <f>IF(ISBLANK('Input-Accounts'!A108),"",'Input-Accounts'!A108)</f>
        <v>96</v>
      </c>
      <c r="B108" s="53" t="str">
        <f>IF(ISBLANK('Input-Accounts'!B108),"",'Input-Accounts'!B108)</f>
        <v>METER INSTALLATIONS (Less SMRP)</v>
      </c>
      <c r="C108" s="31">
        <f>IF(ISBLANK('Input-Accounts'!C108),"",'Input-Accounts'!C108)</f>
        <v>382</v>
      </c>
      <c r="D108" s="10">
        <f t="shared" ca="1" si="14"/>
        <v>0</v>
      </c>
      <c r="E108" s="10">
        <f t="shared" ca="1" si="13"/>
        <v>0</v>
      </c>
      <c r="F108" s="3" t="str" cm="1">
        <f t="array" aca="1" ref="F108" ca="1">IF(D108=0,"-",IF('Input-Accounts'!$E108&lt;&gt;0,'Input-Accounts'!$E108,INDEX('Input-Accounts'!$H108:$J108,,MATCH($F$6,'Input-Accounts'!$H$6:$J$6,0))))</f>
        <v>-</v>
      </c>
      <c r="G108" s="10">
        <f ca="1">IFERROR(INDEX(G$337:G$373,MATCH($F108,$B$337:$B$373,0))/INDEX($D$337:$D$373,MATCH($F108,$B$337:$B$373,0)),SUMIFS('Input-Ext Allocators'!D$8:D$63,'Input-Ext Allocators'!$B$8:$B$63,$F108))*$D108</f>
        <v>0</v>
      </c>
      <c r="H108" s="10">
        <f ca="1">IFERROR(INDEX(H$337:H$373,MATCH($F108,$B$337:$B$373,0))/INDEX($D$337:$D$373,MATCH($F108,$B$337:$B$373,0)),SUMIFS('Input-Ext Allocators'!E$8:E$63,'Input-Ext Allocators'!$B$8:$B$63,$F108))*$D108</f>
        <v>0</v>
      </c>
      <c r="I108" s="10">
        <f ca="1">IFERROR(INDEX(I$337:I$373,MATCH($F108,$B$337:$B$373,0))/INDEX($D$337:$D$373,MATCH($F108,$B$337:$B$373,0)),SUMIFS('Input-Ext Allocators'!F$8:F$63,'Input-Ext Allocators'!$B$8:$B$63,$F108))*$D108</f>
        <v>0</v>
      </c>
      <c r="J108" s="10">
        <f ca="1">IFERROR(INDEX(J$337:J$373,MATCH($F108,$B$337:$B$373,0))/INDEX($D$337:$D$373,MATCH($F108,$B$337:$B$373,0)),SUMIFS('Input-Ext Allocators'!G$8:G$63,'Input-Ext Allocators'!$B$8:$B$63,$F108))*$D108</f>
        <v>0</v>
      </c>
      <c r="K108" s="10">
        <f ca="1">IFERROR(INDEX(K$337:K$373,MATCH($F108,$B$337:$B$373,0))/INDEX($D$337:$D$373,MATCH($F108,$B$337:$B$373,0)),SUMIFS('Input-Ext Allocators'!H$8:H$63,'Input-Ext Allocators'!$B$8:$B$63,$F108))*$D108</f>
        <v>0</v>
      </c>
    </row>
    <row r="109" spans="1:11" hidden="1" outlineLevel="1">
      <c r="A109" s="31">
        <f>IF(ISBLANK('Input-Accounts'!A109),"",'Input-Accounts'!A109)</f>
        <v>97</v>
      </c>
      <c r="B109" s="53" t="str">
        <f>IF(ISBLANK('Input-Accounts'!B109),"",'Input-Accounts'!B109)</f>
        <v>HOUSE REGULATORS (Less SMRP)</v>
      </c>
      <c r="C109" s="31">
        <f>IF(ISBLANK('Input-Accounts'!C109),"",'Input-Accounts'!C109)</f>
        <v>383</v>
      </c>
      <c r="D109" s="10">
        <f t="shared" ca="1" si="14"/>
        <v>0</v>
      </c>
      <c r="E109" s="10">
        <f t="shared" ca="1" si="13"/>
        <v>0</v>
      </c>
      <c r="F109" s="3" t="str" cm="1">
        <f t="array" aca="1" ref="F109" ca="1">IF(D109=0,"-",IF('Input-Accounts'!$E109&lt;&gt;0,'Input-Accounts'!$E109,INDEX('Input-Accounts'!$H109:$J109,,MATCH($F$6,'Input-Accounts'!$H$6:$J$6,0))))</f>
        <v>-</v>
      </c>
      <c r="G109" s="10">
        <f ca="1">IFERROR(INDEX(G$337:G$373,MATCH($F109,$B$337:$B$373,0))/INDEX($D$337:$D$373,MATCH($F109,$B$337:$B$373,0)),SUMIFS('Input-Ext Allocators'!D$8:D$63,'Input-Ext Allocators'!$B$8:$B$63,$F109))*$D109</f>
        <v>0</v>
      </c>
      <c r="H109" s="10">
        <f ca="1">IFERROR(INDEX(H$337:H$373,MATCH($F109,$B$337:$B$373,0))/INDEX($D$337:$D$373,MATCH($F109,$B$337:$B$373,0)),SUMIFS('Input-Ext Allocators'!E$8:E$63,'Input-Ext Allocators'!$B$8:$B$63,$F109))*$D109</f>
        <v>0</v>
      </c>
      <c r="I109" s="10">
        <f ca="1">IFERROR(INDEX(I$337:I$373,MATCH($F109,$B$337:$B$373,0))/INDEX($D$337:$D$373,MATCH($F109,$B$337:$B$373,0)),SUMIFS('Input-Ext Allocators'!F$8:F$63,'Input-Ext Allocators'!$B$8:$B$63,$F109))*$D109</f>
        <v>0</v>
      </c>
      <c r="J109" s="10">
        <f ca="1">IFERROR(INDEX(J$337:J$373,MATCH($F109,$B$337:$B$373,0))/INDEX($D$337:$D$373,MATCH($F109,$B$337:$B$373,0)),SUMIFS('Input-Ext Allocators'!G$8:G$63,'Input-Ext Allocators'!$B$8:$B$63,$F109))*$D109</f>
        <v>0</v>
      </c>
      <c r="K109" s="10">
        <f ca="1">IFERROR(INDEX(K$337:K$373,MATCH($F109,$B$337:$B$373,0))/INDEX($D$337:$D$373,MATCH($F109,$B$337:$B$373,0)),SUMIFS('Input-Ext Allocators'!H$8:H$63,'Input-Ext Allocators'!$B$8:$B$63,$F109))*$D109</f>
        <v>0</v>
      </c>
    </row>
    <row r="110" spans="1:11" outlineLevel="1">
      <c r="A110" s="31">
        <f>IF(ISBLANK('Input-Accounts'!A110),"",'Input-Accounts'!A110)</f>
        <v>98</v>
      </c>
      <c r="B110" s="53" t="str">
        <f>IF(ISBLANK('Input-Accounts'!B110),"",'Input-Accounts'!B110)</f>
        <v>HOUSE REGULATOR INSTALLATIONS</v>
      </c>
      <c r="C110" s="31">
        <f>IF(ISBLANK('Input-Accounts'!C110),"",'Input-Accounts'!C110)</f>
        <v>384</v>
      </c>
      <c r="D110" s="10">
        <f t="shared" ca="1" si="14"/>
        <v>0</v>
      </c>
      <c r="E110" s="10">
        <f t="shared" ca="1" si="13"/>
        <v>0</v>
      </c>
      <c r="F110" s="3" t="str" cm="1">
        <f t="array" aca="1" ref="F110" ca="1">IF(D110=0,"-",IF('Input-Accounts'!$E110&lt;&gt;0,'Input-Accounts'!$E110,INDEX('Input-Accounts'!$H110:$J110,,MATCH($F$6,'Input-Accounts'!$H$6:$J$6,0))))</f>
        <v>-</v>
      </c>
      <c r="G110" s="10">
        <f ca="1">IFERROR(INDEX(G$337:G$373,MATCH($F110,$B$337:$B$373,0))/INDEX($D$337:$D$373,MATCH($F110,$B$337:$B$373,0)),SUMIFS('Input-Ext Allocators'!D$8:D$63,'Input-Ext Allocators'!$B$8:$B$63,$F110))*$D110</f>
        <v>0</v>
      </c>
      <c r="H110" s="10">
        <f ca="1">IFERROR(INDEX(H$337:H$373,MATCH($F110,$B$337:$B$373,0))/INDEX($D$337:$D$373,MATCH($F110,$B$337:$B$373,0)),SUMIFS('Input-Ext Allocators'!E$8:E$63,'Input-Ext Allocators'!$B$8:$B$63,$F110))*$D110</f>
        <v>0</v>
      </c>
      <c r="I110" s="10">
        <f ca="1">IFERROR(INDEX(I$337:I$373,MATCH($F110,$B$337:$B$373,0))/INDEX($D$337:$D$373,MATCH($F110,$B$337:$B$373,0)),SUMIFS('Input-Ext Allocators'!F$8:F$63,'Input-Ext Allocators'!$B$8:$B$63,$F110))*$D110</f>
        <v>0</v>
      </c>
      <c r="J110" s="10">
        <f ca="1">IFERROR(INDEX(J$337:J$373,MATCH($F110,$B$337:$B$373,0))/INDEX($D$337:$D$373,MATCH($F110,$B$337:$B$373,0)),SUMIFS('Input-Ext Allocators'!G$8:G$63,'Input-Ext Allocators'!$B$8:$B$63,$F110))*$D110</f>
        <v>0</v>
      </c>
      <c r="K110" s="10">
        <f ca="1">IFERROR(INDEX(K$337:K$373,MATCH($F110,$B$337:$B$373,0))/INDEX($D$337:$D$373,MATCH($F110,$B$337:$B$373,0)),SUMIFS('Input-Ext Allocators'!H$8:H$63,'Input-Ext Allocators'!$B$8:$B$63,$F110))*$D110</f>
        <v>0</v>
      </c>
    </row>
    <row r="111" spans="1:11" outlineLevel="1">
      <c r="A111" s="31">
        <f>IF(ISBLANK('Input-Accounts'!A111),"",'Input-Accounts'!A111)</f>
        <v>99</v>
      </c>
      <c r="B111" s="53" t="str">
        <f>IF(ISBLANK('Input-Accounts'!B111),"",'Input-Accounts'!B111)</f>
        <v>INDUSTRIAL M &amp; R STATION EQUIPMENT</v>
      </c>
      <c r="C111" s="31">
        <f>IF(ISBLANK('Input-Accounts'!C111),"",'Input-Accounts'!C111)</f>
        <v>385</v>
      </c>
      <c r="D111" s="10">
        <f t="shared" ca="1" si="14"/>
        <v>0</v>
      </c>
      <c r="E111" s="10">
        <f t="shared" ca="1" si="13"/>
        <v>0</v>
      </c>
      <c r="F111" s="3" t="str" cm="1">
        <f t="array" aca="1" ref="F111" ca="1">IF(D111=0,"-",IF('Input-Accounts'!$E111&lt;&gt;0,'Input-Accounts'!$E111,INDEX('Input-Accounts'!$H111:$J111,,MATCH($F$6,'Input-Accounts'!$H$6:$J$6,0))))</f>
        <v>-</v>
      </c>
      <c r="G111" s="10">
        <f ca="1">IFERROR(INDEX(G$337:G$373,MATCH($F111,$B$337:$B$373,0))/INDEX($D$337:$D$373,MATCH($F111,$B$337:$B$373,0)),SUMIFS('Input-Ext Allocators'!D$8:D$63,'Input-Ext Allocators'!$B$8:$B$63,$F111))*$D111</f>
        <v>0</v>
      </c>
      <c r="H111" s="10">
        <f ca="1">IFERROR(INDEX(H$337:H$373,MATCH($F111,$B$337:$B$373,0))/INDEX($D$337:$D$373,MATCH($F111,$B$337:$B$373,0)),SUMIFS('Input-Ext Allocators'!E$8:E$63,'Input-Ext Allocators'!$B$8:$B$63,$F111))*$D111</f>
        <v>0</v>
      </c>
      <c r="I111" s="10">
        <f ca="1">IFERROR(INDEX(I$337:I$373,MATCH($F111,$B$337:$B$373,0))/INDEX($D$337:$D$373,MATCH($F111,$B$337:$B$373,0)),SUMIFS('Input-Ext Allocators'!F$8:F$63,'Input-Ext Allocators'!$B$8:$B$63,$F111))*$D111</f>
        <v>0</v>
      </c>
      <c r="J111" s="10">
        <f ca="1">IFERROR(INDEX(J$337:J$373,MATCH($F111,$B$337:$B$373,0))/INDEX($D$337:$D$373,MATCH($F111,$B$337:$B$373,0)),SUMIFS('Input-Ext Allocators'!G$8:G$63,'Input-Ext Allocators'!$B$8:$B$63,$F111))*$D111</f>
        <v>0</v>
      </c>
      <c r="K111" s="10">
        <f ca="1">IFERROR(INDEX(K$337:K$373,MATCH($F111,$B$337:$B$373,0))/INDEX($D$337:$D$373,MATCH($F111,$B$337:$B$373,0)),SUMIFS('Input-Ext Allocators'!H$8:H$63,'Input-Ext Allocators'!$B$8:$B$63,$F111))*$D111</f>
        <v>0</v>
      </c>
    </row>
    <row r="112" spans="1:11" outlineLevel="1">
      <c r="A112" s="31">
        <f>IF(ISBLANK('Input-Accounts'!A112),"",'Input-Accounts'!A112)</f>
        <v>100</v>
      </c>
      <c r="B112" s="53" t="str">
        <f>IF(ISBLANK('Input-Accounts'!B112),"",'Input-Accounts'!B112)</f>
        <v>INDUSTRIAL M &amp; R STATION EQUIPMENT - DS-ML DIRECT ASSIGNMENT</v>
      </c>
      <c r="C112" s="31">
        <f>IF(ISBLANK('Input-Accounts'!C112),"",'Input-Accounts'!C112)</f>
        <v>385</v>
      </c>
      <c r="D112" s="10">
        <f t="shared" ca="1" si="14"/>
        <v>0</v>
      </c>
      <c r="E112" s="10">
        <f t="shared" ca="1" si="13"/>
        <v>0</v>
      </c>
      <c r="F112" s="3" t="str" cm="1">
        <f t="array" aca="1" ref="F112" ca="1">IF(D112=0,"-",IF('Input-Accounts'!$E112&lt;&gt;0,'Input-Accounts'!$E112,INDEX('Input-Accounts'!$H112:$J112,,MATCH($F$6,'Input-Accounts'!$H$6:$J$6,0))))</f>
        <v>-</v>
      </c>
      <c r="G112" s="10">
        <f ca="1">IFERROR(INDEX(G$337:G$373,MATCH($F112,$B$337:$B$373,0))/INDEX($D$337:$D$373,MATCH($F112,$B$337:$B$373,0)),SUMIFS('Input-Ext Allocators'!D$8:D$63,'Input-Ext Allocators'!$B$8:$B$63,$F112))*$D112</f>
        <v>0</v>
      </c>
      <c r="H112" s="10">
        <f ca="1">IFERROR(INDEX(H$337:H$373,MATCH($F112,$B$337:$B$373,0))/INDEX($D$337:$D$373,MATCH($F112,$B$337:$B$373,0)),SUMIFS('Input-Ext Allocators'!E$8:E$63,'Input-Ext Allocators'!$B$8:$B$63,$F112))*$D112</f>
        <v>0</v>
      </c>
      <c r="I112" s="10">
        <f ca="1">IFERROR(INDEX(I$337:I$373,MATCH($F112,$B$337:$B$373,0))/INDEX($D$337:$D$373,MATCH($F112,$B$337:$B$373,0)),SUMIFS('Input-Ext Allocators'!F$8:F$63,'Input-Ext Allocators'!$B$8:$B$63,$F112))*$D112</f>
        <v>0</v>
      </c>
      <c r="J112" s="10">
        <f ca="1">IFERROR(INDEX(J$337:J$373,MATCH($F112,$B$337:$B$373,0))/INDEX($D$337:$D$373,MATCH($F112,$B$337:$B$373,0)),SUMIFS('Input-Ext Allocators'!G$8:G$63,'Input-Ext Allocators'!$B$8:$B$63,$F112))*$D112</f>
        <v>0</v>
      </c>
      <c r="K112" s="10">
        <f ca="1">IFERROR(INDEX(K$337:K$373,MATCH($F112,$B$337:$B$373,0))/INDEX($D$337:$D$373,MATCH($F112,$B$337:$B$373,0)),SUMIFS('Input-Ext Allocators'!H$8:H$63,'Input-Ext Allocators'!$B$8:$B$63,$F112))*$D112</f>
        <v>0</v>
      </c>
    </row>
    <row r="113" spans="1:11" outlineLevel="1">
      <c r="A113" s="31">
        <f>IF(ISBLANK('Input-Accounts'!A113),"",'Input-Accounts'!A113)</f>
        <v>101</v>
      </c>
      <c r="B113" s="53" t="str">
        <f>IF(ISBLANK('Input-Accounts'!B113),"",'Input-Accounts'!B113)</f>
        <v>OTHER EQUIP-ODORIZATION</v>
      </c>
      <c r="C113" s="31">
        <f>IF(ISBLANK('Input-Accounts'!C113),"",'Input-Accounts'!C113)</f>
        <v>387.2</v>
      </c>
      <c r="D113" s="10">
        <f t="shared" ca="1" si="14"/>
        <v>28315.012919998397</v>
      </c>
      <c r="E113" s="10">
        <f t="shared" ca="1" si="13"/>
        <v>0</v>
      </c>
      <c r="F113" s="3" t="str" cm="1">
        <f t="array" aca="1" ref="F113" ca="1">IF(D113=0,"-",IF('Input-Accounts'!$E113&lt;&gt;0,'Input-Accounts'!$E113,INDEX('Input-Accounts'!$H113:$J113,,MATCH($F$6,'Input-Accounts'!$H$6:$J$6,0))))</f>
        <v>INT_DISTPT_SUBTOTAL</v>
      </c>
      <c r="G113" s="10">
        <f ca="1">IFERROR(INDEX(G$337:G$373,MATCH($F113,$B$337:$B$373,0))/INDEX($D$337:$D$373,MATCH($F113,$B$337:$B$373,0)),SUMIFS('Input-Ext Allocators'!D$8:D$63,'Input-Ext Allocators'!$B$8:$B$63,$F113))*$D113</f>
        <v>14491.258670998999</v>
      </c>
      <c r="H113" s="10">
        <f ca="1">IFERROR(INDEX(H$337:H$373,MATCH($F113,$B$337:$B$373,0))/INDEX($D$337:$D$373,MATCH($F113,$B$337:$B$373,0)),SUMIFS('Input-Ext Allocators'!E$8:E$63,'Input-Ext Allocators'!$B$8:$B$63,$F113))*$D113</f>
        <v>9885.0608861593792</v>
      </c>
      <c r="I113" s="10">
        <f ca="1">IFERROR(INDEX(I$337:I$373,MATCH($F113,$B$337:$B$373,0))/INDEX($D$337:$D$373,MATCH($F113,$B$337:$B$373,0)),SUMIFS('Input-Ext Allocators'!F$8:F$63,'Input-Ext Allocators'!$B$8:$B$63,$F113))*$D113</f>
        <v>11.85051917068256</v>
      </c>
      <c r="J113" s="10">
        <f ca="1">IFERROR(INDEX(J$337:J$373,MATCH($F113,$B$337:$B$373,0))/INDEX($D$337:$D$373,MATCH($F113,$B$337:$B$373,0)),SUMIFS('Input-Ext Allocators'!G$8:G$63,'Input-Ext Allocators'!$B$8:$B$63,$F113))*$D113</f>
        <v>3.4579404022143541</v>
      </c>
      <c r="K113" s="10">
        <f ca="1">IFERROR(INDEX(K$337:K$373,MATCH($F113,$B$337:$B$373,0))/INDEX($D$337:$D$373,MATCH($F113,$B$337:$B$373,0)),SUMIFS('Input-Ext Allocators'!H$8:H$63,'Input-Ext Allocators'!$B$8:$B$63,$F113))*$D113</f>
        <v>3923.3849032671255</v>
      </c>
    </row>
    <row r="114" spans="1:11" outlineLevel="1">
      <c r="A114" s="31">
        <f>IF(ISBLANK('Input-Accounts'!A114),"",'Input-Accounts'!A114)</f>
        <v>102</v>
      </c>
      <c r="B114" s="53" t="str">
        <f>IF(ISBLANK('Input-Accounts'!B114),"",'Input-Accounts'!B114)</f>
        <v>OTHER EQUIP-TELEPHONE</v>
      </c>
      <c r="C114" s="31">
        <f>IF(ISBLANK('Input-Accounts'!C114),"",'Input-Accounts'!C114)</f>
        <v>387.41</v>
      </c>
      <c r="D114" s="10">
        <f t="shared" ca="1" si="14"/>
        <v>-35585.141220567777</v>
      </c>
      <c r="E114" s="10">
        <f t="shared" ca="1" si="13"/>
        <v>0</v>
      </c>
      <c r="F114" s="3" t="str" cm="1">
        <f t="array" aca="1" ref="F114" ca="1">IF(D114=0,"-",IF('Input-Accounts'!$E114&lt;&gt;0,'Input-Accounts'!$E114,INDEX('Input-Accounts'!$H114:$J114,,MATCH($F$6,'Input-Accounts'!$H$6:$J$6,0))))</f>
        <v>INT_DISTPT_SUBTOTAL</v>
      </c>
      <c r="G114" s="10">
        <f ca="1">IFERROR(INDEX(G$337:G$373,MATCH($F114,$B$337:$B$373,0))/INDEX($D$337:$D$373,MATCH($F114,$B$337:$B$373,0)),SUMIFS('Input-Ext Allocators'!D$8:D$63,'Input-Ext Allocators'!$B$8:$B$63,$F114))*$D114</f>
        <v>-18212.016633305702</v>
      </c>
      <c r="H114" s="10">
        <f ca="1">IFERROR(INDEX(H$337:H$373,MATCH($F114,$B$337:$B$373,0))/INDEX($D$337:$D$373,MATCH($F114,$B$337:$B$373,0)),SUMIFS('Input-Ext Allocators'!E$8:E$63,'Input-Ext Allocators'!$B$8:$B$63,$F114))*$D114</f>
        <v>-12423.137104043119</v>
      </c>
      <c r="I114" s="10">
        <f ca="1">IFERROR(INDEX(I$337:I$373,MATCH($F114,$B$337:$B$373,0))/INDEX($D$337:$D$373,MATCH($F114,$B$337:$B$373,0)),SUMIFS('Input-Ext Allocators'!F$8:F$63,'Input-Ext Allocators'!$B$8:$B$63,$F114))*$D114</f>
        <v>-14.893244068694866</v>
      </c>
      <c r="J114" s="10">
        <f ca="1">IFERROR(INDEX(J$337:J$373,MATCH($F114,$B$337:$B$373,0))/INDEX($D$337:$D$373,MATCH($F114,$B$337:$B$373,0)),SUMIFS('Input-Ext Allocators'!G$8:G$63,'Input-Ext Allocators'!$B$8:$B$63,$F114))*$D114</f>
        <v>-4.3457969767760822</v>
      </c>
      <c r="K114" s="10">
        <f ca="1">IFERROR(INDEX(K$337:K$373,MATCH($F114,$B$337:$B$373,0))/INDEX($D$337:$D$373,MATCH($F114,$B$337:$B$373,0)),SUMIFS('Input-Ext Allocators'!H$8:H$63,'Input-Ext Allocators'!$B$8:$B$63,$F114))*$D114</f>
        <v>-4930.7484421734889</v>
      </c>
    </row>
    <row r="115" spans="1:11" outlineLevel="1">
      <c r="A115" s="31">
        <f>IF(ISBLANK('Input-Accounts'!A115),"",'Input-Accounts'!A115)</f>
        <v>103</v>
      </c>
      <c r="B115" s="53" t="str">
        <f>IF(ISBLANK('Input-Accounts'!B115),"",'Input-Accounts'!B115)</f>
        <v>OTHER EQUIPMENT-RADIO</v>
      </c>
      <c r="C115" s="31">
        <f>IF(ISBLANK('Input-Accounts'!C115),"",'Input-Accounts'!C115)</f>
        <v>387.42</v>
      </c>
      <c r="D115" s="10">
        <f t="shared" ca="1" si="14"/>
        <v>-173628.24622571431</v>
      </c>
      <c r="E115" s="10">
        <f t="shared" ca="1" si="13"/>
        <v>0</v>
      </c>
      <c r="F115" s="3" t="str" cm="1">
        <f t="array" aca="1" ref="F115" ca="1">IF(D115=0,"-",IF('Input-Accounts'!$E115&lt;&gt;0,'Input-Accounts'!$E115,INDEX('Input-Accounts'!$H115:$J115,,MATCH($F$6,'Input-Accounts'!$H$6:$J$6,0))))</f>
        <v>INT_DISTPT_SUBTOTAL</v>
      </c>
      <c r="G115" s="10">
        <f ca="1">IFERROR(INDEX(G$337:G$373,MATCH($F115,$B$337:$B$373,0))/INDEX($D$337:$D$373,MATCH($F115,$B$337:$B$373,0)),SUMIFS('Input-Ext Allocators'!D$8:D$63,'Input-Ext Allocators'!$B$8:$B$63,$F115))*$D115</f>
        <v>-88860.698589745662</v>
      </c>
      <c r="H115" s="10">
        <f ca="1">IFERROR(INDEX(H$337:H$373,MATCH($F115,$B$337:$B$373,0))/INDEX($D$337:$D$373,MATCH($F115,$B$337:$B$373,0)),SUMIFS('Input-Ext Allocators'!E$8:E$63,'Input-Ext Allocators'!$B$8:$B$63,$F115))*$D115</f>
        <v>-60615.398281737936</v>
      </c>
      <c r="I115" s="10">
        <f ca="1">IFERROR(INDEX(I$337:I$373,MATCH($F115,$B$337:$B$373,0))/INDEX($D$337:$D$373,MATCH($F115,$B$337:$B$373,0)),SUMIFS('Input-Ext Allocators'!F$8:F$63,'Input-Ext Allocators'!$B$8:$B$63,$F115))*$D115</f>
        <v>-72.667629228471341</v>
      </c>
      <c r="J115" s="10">
        <f ca="1">IFERROR(INDEX(J$337:J$373,MATCH($F115,$B$337:$B$373,0))/INDEX($D$337:$D$373,MATCH($F115,$B$337:$B$373,0)),SUMIFS('Input-Ext Allocators'!G$8:G$63,'Input-Ext Allocators'!$B$8:$B$63,$F115))*$D115</f>
        <v>-21.204162233154772</v>
      </c>
      <c r="K115" s="10">
        <f ca="1">IFERROR(INDEX(K$337:K$373,MATCH($F115,$B$337:$B$373,0))/INDEX($D$337:$D$373,MATCH($F115,$B$337:$B$373,0)),SUMIFS('Input-Ext Allocators'!H$8:H$63,'Input-Ext Allocators'!$B$8:$B$63,$F115))*$D115</f>
        <v>-24058.277562769104</v>
      </c>
    </row>
    <row r="116" spans="1:11" outlineLevel="1">
      <c r="A116" s="31">
        <f>IF(ISBLANK('Input-Accounts'!A116),"",'Input-Accounts'!A116)</f>
        <v>104</v>
      </c>
      <c r="B116" s="53" t="str">
        <f>IF(ISBLANK('Input-Accounts'!B116),"",'Input-Accounts'!B116)</f>
        <v>OTHER EQUIP-OTHER COMMUNICATION</v>
      </c>
      <c r="C116" s="31">
        <f>IF(ISBLANK('Input-Accounts'!C116),"",'Input-Accounts'!C116)</f>
        <v>387.44</v>
      </c>
      <c r="D116" s="10">
        <f t="shared" ca="1" si="14"/>
        <v>-35228.046702787389</v>
      </c>
      <c r="E116" s="10">
        <f t="shared" ca="1" si="13"/>
        <v>0</v>
      </c>
      <c r="F116" s="3" t="str" cm="1">
        <f t="array" aca="1" ref="F116" ca="1">IF(D116=0,"-",IF('Input-Accounts'!$E116&lt;&gt;0,'Input-Accounts'!$E116,INDEX('Input-Accounts'!$H116:$J116,,MATCH($F$6,'Input-Accounts'!$H$6:$J$6,0))))</f>
        <v>INT_DISTPT_SUBTOTAL</v>
      </c>
      <c r="G116" s="10">
        <f ca="1">IFERROR(INDEX(G$337:G$373,MATCH($F116,$B$337:$B$373,0))/INDEX($D$337:$D$373,MATCH($F116,$B$337:$B$373,0)),SUMIFS('Input-Ext Allocators'!D$8:D$63,'Input-Ext Allocators'!$B$8:$B$63,$F116))*$D116</f>
        <v>-18029.260261561427</v>
      </c>
      <c r="H116" s="10">
        <f ca="1">IFERROR(INDEX(H$337:H$373,MATCH($F116,$B$337:$B$373,0))/INDEX($D$337:$D$373,MATCH($F116,$B$337:$B$373,0)),SUMIFS('Input-Ext Allocators'!E$8:E$63,'Input-Ext Allocators'!$B$8:$B$63,$F116))*$D116</f>
        <v>-12298.471752120226</v>
      </c>
      <c r="I116" s="10">
        <f ca="1">IFERROR(INDEX(I$337:I$373,MATCH($F116,$B$337:$B$373,0))/INDEX($D$337:$D$373,MATCH($F116,$B$337:$B$373,0)),SUMIFS('Input-Ext Allocators'!F$8:F$63,'Input-Ext Allocators'!$B$8:$B$63,$F116))*$D116</f>
        <v>-14.743791358196074</v>
      </c>
      <c r="J116" s="10">
        <f ca="1">IFERROR(INDEX(J$337:J$373,MATCH($F116,$B$337:$B$373,0))/INDEX($D$337:$D$373,MATCH($F116,$B$337:$B$373,0)),SUMIFS('Input-Ext Allocators'!G$8:G$63,'Input-Ext Allocators'!$B$8:$B$63,$F116))*$D116</f>
        <v>-4.3021871940812657</v>
      </c>
      <c r="K116" s="10">
        <f ca="1">IFERROR(INDEX(K$337:K$373,MATCH($F116,$B$337:$B$373,0))/INDEX($D$337:$D$373,MATCH($F116,$B$337:$B$373,0)),SUMIFS('Input-Ext Allocators'!H$8:H$63,'Input-Ext Allocators'!$B$8:$B$63,$F116))*$D116</f>
        <v>-4881.2687105534651</v>
      </c>
    </row>
    <row r="117" spans="1:11" outlineLevel="1">
      <c r="A117" s="31">
        <f>IF(ISBLANK('Input-Accounts'!A117),"",'Input-Accounts'!A117)</f>
        <v>105</v>
      </c>
      <c r="B117" s="53" t="str">
        <f>IF(ISBLANK('Input-Accounts'!B117),"",'Input-Accounts'!B117)</f>
        <v>OTHER EQUIP-TELEMETERING</v>
      </c>
      <c r="C117" s="31">
        <f>IF(ISBLANK('Input-Accounts'!C117),"",'Input-Accounts'!C117)</f>
        <v>387.45</v>
      </c>
      <c r="D117" s="10">
        <f t="shared" ca="1" si="14"/>
        <v>413047.92124769476</v>
      </c>
      <c r="E117" s="10">
        <f t="shared" ca="1" si="13"/>
        <v>0</v>
      </c>
      <c r="F117" s="3" t="str" cm="1">
        <f t="array" aca="1" ref="F117" ca="1">IF(D117=0,"-",IF('Input-Accounts'!$E117&lt;&gt;0,'Input-Accounts'!$E117,INDEX('Input-Accounts'!$H117:$J117,,MATCH($F$6,'Input-Accounts'!$H$6:$J$6,0))))</f>
        <v>INT_DISTPT_SUBTOTAL</v>
      </c>
      <c r="G117" s="10">
        <f ca="1">IFERROR(INDEX(G$337:G$373,MATCH($F117,$B$337:$B$373,0))/INDEX($D$337:$D$373,MATCH($F117,$B$337:$B$373,0)),SUMIFS('Input-Ext Allocators'!D$8:D$63,'Input-Ext Allocators'!$B$8:$B$63,$F117))*$D117</f>
        <v>211392.60247666194</v>
      </c>
      <c r="H117" s="10">
        <f ca="1">IFERROR(INDEX(H$337:H$373,MATCH($F117,$B$337:$B$373,0))/INDEX($D$337:$D$373,MATCH($F117,$B$337:$B$373,0)),SUMIFS('Input-Ext Allocators'!E$8:E$63,'Input-Ext Allocators'!$B$8:$B$63,$F117))*$D117</f>
        <v>144199.25789796383</v>
      </c>
      <c r="I117" s="10">
        <f ca="1">IFERROR(INDEX(I$337:I$373,MATCH($F117,$B$337:$B$373,0))/INDEX($D$337:$D$373,MATCH($F117,$B$337:$B$373,0)),SUMIFS('Input-Ext Allocators'!F$8:F$63,'Input-Ext Allocators'!$B$8:$B$63,$F117))*$D117</f>
        <v>172.87056597806645</v>
      </c>
      <c r="J117" s="10">
        <f ca="1">IFERROR(INDEX(J$337:J$373,MATCH($F117,$B$337:$B$373,0))/INDEX($D$337:$D$373,MATCH($F117,$B$337:$B$373,0)),SUMIFS('Input-Ext Allocators'!G$8:G$63,'Input-Ext Allocators'!$B$8:$B$63,$F117))*$D117</f>
        <v>50.443031722026049</v>
      </c>
      <c r="K117" s="10">
        <f ca="1">IFERROR(INDEX(K$337:K$373,MATCH($F117,$B$337:$B$373,0))/INDEX($D$337:$D$373,MATCH($F117,$B$337:$B$373,0)),SUMIFS('Input-Ext Allocators'!H$8:H$63,'Input-Ext Allocators'!$B$8:$B$63,$F117))*$D117</f>
        <v>57232.747275368929</v>
      </c>
    </row>
    <row r="118" spans="1:11" outlineLevel="1">
      <c r="A118" s="31">
        <f>IF(ISBLANK('Input-Accounts'!A118),"",'Input-Accounts'!A118)</f>
        <v>106</v>
      </c>
      <c r="B118" s="53" t="str">
        <f>IF(ISBLANK('Input-Accounts'!B118),"",'Input-Accounts'!B118)</f>
        <v>OTHER EQUIP-CUST INFO SERVICE</v>
      </c>
      <c r="C118" s="31">
        <f>IF(ISBLANK('Input-Accounts'!C118),"",'Input-Accounts'!C118)</f>
        <v>387.46</v>
      </c>
      <c r="D118" s="10">
        <f t="shared" ca="1" si="14"/>
        <v>-56896.109887292281</v>
      </c>
      <c r="E118" s="10">
        <f t="shared" ca="1" si="13"/>
        <v>0</v>
      </c>
      <c r="F118" s="3" t="str" cm="1">
        <f t="array" aca="1" ref="F118" ca="1">IF(D118=0,"-",IF('Input-Accounts'!$E118&lt;&gt;0,'Input-Accounts'!$E118,INDEX('Input-Accounts'!$H118:$J118,,MATCH($F$6,'Input-Accounts'!$H$6:$J$6,0))))</f>
        <v>INT_DISTPT_SUBTOTAL</v>
      </c>
      <c r="G118" s="10">
        <f ca="1">IFERROR(INDEX(G$337:G$373,MATCH($F118,$B$337:$B$373,0))/INDEX($D$337:$D$373,MATCH($F118,$B$337:$B$373,0)),SUMIFS('Input-Ext Allocators'!D$8:D$63,'Input-Ext Allocators'!$B$8:$B$63,$F118))*$D118</f>
        <v>-29118.695727947517</v>
      </c>
      <c r="H118" s="10">
        <f ca="1">IFERROR(INDEX(H$337:H$373,MATCH($F118,$B$337:$B$373,0))/INDEX($D$337:$D$373,MATCH($F118,$B$337:$B$373,0)),SUMIFS('Input-Ext Allocators'!E$8:E$63,'Input-Ext Allocators'!$B$8:$B$63,$F118))*$D118</f>
        <v>-19863.01443727297</v>
      </c>
      <c r="I118" s="10">
        <f ca="1">IFERROR(INDEX(I$337:I$373,MATCH($F118,$B$337:$B$373,0))/INDEX($D$337:$D$373,MATCH($F118,$B$337:$B$373,0)),SUMIFS('Input-Ext Allocators'!F$8:F$63,'Input-Ext Allocators'!$B$8:$B$63,$F118))*$D118</f>
        <v>-23.812400964168688</v>
      </c>
      <c r="J118" s="10">
        <f ca="1">IFERROR(INDEX(J$337:J$373,MATCH($F118,$B$337:$B$373,0))/INDEX($D$337:$D$373,MATCH($F118,$B$337:$B$373,0)),SUMIFS('Input-Ext Allocators'!G$8:G$63,'Input-Ext Allocators'!$B$8:$B$63,$F118))*$D118</f>
        <v>-6.9483760316118088</v>
      </c>
      <c r="K118" s="10">
        <f ca="1">IFERROR(INDEX(K$337:K$373,MATCH($F118,$B$337:$B$373,0))/INDEX($D$337:$D$373,MATCH($F118,$B$337:$B$373,0)),SUMIFS('Input-Ext Allocators'!H$8:H$63,'Input-Ext Allocators'!$B$8:$B$63,$F118))*$D118</f>
        <v>-7883.638945076018</v>
      </c>
    </row>
    <row r="119" spans="1:11" hidden="1" outlineLevel="1">
      <c r="A119" s="31">
        <f>IF(ISBLANK('Input-Accounts'!A119),"",'Input-Accounts'!A119)</f>
        <v>107</v>
      </c>
      <c r="B119" s="53" t="str">
        <f>IF(ISBLANK('Input-Accounts'!B119),"",'Input-Accounts'!B119)</f>
        <v>GPS PIPE LOCATORS</v>
      </c>
      <c r="C119" s="31">
        <f>IF(ISBLANK('Input-Accounts'!C119),"",'Input-Accounts'!C119)</f>
        <v>387.5</v>
      </c>
      <c r="D119" s="10">
        <f t="shared" ca="1" si="14"/>
        <v>-41162.645854868417</v>
      </c>
      <c r="E119" s="10">
        <f t="shared" ca="1" si="13"/>
        <v>0</v>
      </c>
      <c r="F119" s="3" t="str" cm="1">
        <f t="array" aca="1" ref="F119" ca="1">IF(D119=0,"-",IF('Input-Accounts'!$E119&lt;&gt;0,'Input-Accounts'!$E119,INDEX('Input-Accounts'!$H119:$J119,,MATCH($F$6,'Input-Accounts'!$H$6:$J$6,0))))</f>
        <v>INT_DISTPT_SUBTOTAL</v>
      </c>
      <c r="G119" s="10">
        <f ca="1">IFERROR(INDEX(G$337:G$373,MATCH($F119,$B$337:$B$373,0))/INDEX($D$337:$D$373,MATCH($F119,$B$337:$B$373,0)),SUMIFS('Input-Ext Allocators'!D$8:D$63,'Input-Ext Allocators'!$B$8:$B$63,$F119))*$D119</f>
        <v>-21066.511618800163</v>
      </c>
      <c r="H119" s="10">
        <f ca="1">IFERROR(INDEX(H$337:H$373,MATCH($F119,$B$337:$B$373,0))/INDEX($D$337:$D$373,MATCH($F119,$B$337:$B$373,0)),SUMIFS('Input-Ext Allocators'!E$8:E$63,'Input-Ext Allocators'!$B$8:$B$63,$F119))*$D119</f>
        <v>-14370.301071747253</v>
      </c>
      <c r="I119" s="10">
        <f ca="1">IFERROR(INDEX(I$337:I$373,MATCH($F119,$B$337:$B$373,0))/INDEX($D$337:$D$373,MATCH($F119,$B$337:$B$373,0)),SUMIFS('Input-Ext Allocators'!F$8:F$63,'Input-Ext Allocators'!$B$8:$B$63,$F119))*$D119</f>
        <v>-17.22756493869058</v>
      </c>
      <c r="J119" s="10">
        <f ca="1">IFERROR(INDEX(J$337:J$373,MATCH($F119,$B$337:$B$373,0))/INDEX($D$337:$D$373,MATCH($F119,$B$337:$B$373,0)),SUMIFS('Input-Ext Allocators'!G$8:G$63,'Input-Ext Allocators'!$B$8:$B$63,$F119))*$D119</f>
        <v>-5.0269437123604455</v>
      </c>
      <c r="K119" s="10">
        <f ca="1">IFERROR(INDEX(K$337:K$373,MATCH($F119,$B$337:$B$373,0))/INDEX($D$337:$D$373,MATCH($F119,$B$337:$B$373,0)),SUMIFS('Input-Ext Allocators'!H$8:H$63,'Input-Ext Allocators'!$B$8:$B$63,$F119))*$D119</f>
        <v>-5703.578655669955</v>
      </c>
    </row>
    <row r="120" spans="1:11" hidden="1" outlineLevel="1">
      <c r="A120" s="31">
        <f>IF(ISBLANK('Input-Accounts'!A120),"",'Input-Accounts'!A120)</f>
        <v>108</v>
      </c>
      <c r="B120" t="str">
        <f>IF(ISBLANK('Input-Accounts'!B120),"",'Input-Accounts'!B120)</f>
        <v>Subtotal - Distribution Plant</v>
      </c>
      <c r="C120" s="31" t="str">
        <f>IF(ISBLANK('Input-Accounts'!C120),"",'Input-Accounts'!C120)</f>
        <v/>
      </c>
      <c r="D120" s="123">
        <f ca="1">SUBTOTAL(9,D86:D119)</f>
        <v>-72858883.382318169</v>
      </c>
      <c r="E120" s="10">
        <f t="shared" ca="1" si="13"/>
        <v>0</v>
      </c>
      <c r="G120" s="123">
        <f t="shared" ref="G120:K120" ca="1" si="15">SUBTOTAL(9,G86:G119)</f>
        <v>-37287277.157404885</v>
      </c>
      <c r="H120" s="123">
        <f t="shared" ca="1" si="15"/>
        <v>-25435127.020242307</v>
      </c>
      <c r="I120" s="123">
        <f t="shared" ca="1" si="15"/>
        <v>-30492.423246897903</v>
      </c>
      <c r="J120" s="123">
        <f t="shared" ca="1" si="15"/>
        <v>-10773.963501580951</v>
      </c>
      <c r="K120" s="123">
        <f t="shared" ca="1" si="15"/>
        <v>-10095212.817922488</v>
      </c>
    </row>
    <row r="121" spans="1:11" hidden="1" outlineLevel="1">
      <c r="A121" s="31" t="str">
        <f>IF(ISBLANK('Input-Accounts'!A121),"",'Input-Accounts'!A121)</f>
        <v/>
      </c>
      <c r="B121" t="str">
        <f>IF(ISBLANK('Input-Accounts'!B121),"",'Input-Accounts'!B121)</f>
        <v/>
      </c>
      <c r="C121" s="31" t="str">
        <f>IF(ISBLANK('Input-Accounts'!C121),"",'Input-Accounts'!C121)</f>
        <v/>
      </c>
      <c r="D121" s="10"/>
      <c r="E121" s="10"/>
      <c r="G121" s="10"/>
      <c r="H121" s="10"/>
      <c r="I121" s="10"/>
      <c r="J121" s="10"/>
      <c r="K121" s="10"/>
    </row>
    <row r="122" spans="1:11" hidden="1" outlineLevel="1">
      <c r="A122" s="31">
        <f>IF(ISBLANK('Input-Accounts'!A122),"",'Input-Accounts'!A122)</f>
        <v>109</v>
      </c>
      <c r="B122" s="1" t="str">
        <f>IF(ISBLANK('Input-Accounts'!B122),"",'Input-Accounts'!B122)</f>
        <v>General Plant</v>
      </c>
      <c r="C122" s="31" t="str">
        <f>IF(ISBLANK('Input-Accounts'!C122),"",'Input-Accounts'!C122)</f>
        <v/>
      </c>
      <c r="D122" s="10"/>
      <c r="E122" s="10"/>
      <c r="G122" s="10"/>
      <c r="H122" s="10"/>
      <c r="I122" s="10"/>
      <c r="J122" s="10"/>
      <c r="K122" s="10"/>
    </row>
    <row r="123" spans="1:11" hidden="1" outlineLevel="1">
      <c r="A123" s="31">
        <f>IF(ISBLANK('Input-Accounts'!A123),"",'Input-Accounts'!A123)</f>
        <v>110</v>
      </c>
      <c r="B123" s="53" t="str">
        <f>IF(ISBLANK('Input-Accounts'!B123),"",'Input-Accounts'!B123)</f>
        <v>OFFICE FURN &amp; EQUIP-UNSPECIFIED</v>
      </c>
      <c r="C123" s="31">
        <f>IF(ISBLANK('Input-Accounts'!C123),"",'Input-Accounts'!C123)</f>
        <v>391.1</v>
      </c>
      <c r="D123" s="10">
        <f t="shared" ref="D123:D136" ca="1" si="16">INDIRECT("Classification!"&amp;$D$5&amp;ROW())</f>
        <v>-127829.54864987555</v>
      </c>
      <c r="E123" s="10">
        <f t="shared" ref="E123:E137" ca="1" si="17">IFERROR(IF(D123="","",IF(D123=0,0,IF(ABS(D123-SUM($G123:$K123))&lt;Check_Limit,0,1))),1)</f>
        <v>0</v>
      </c>
      <c r="F123" s="3" t="str" cm="1">
        <f t="array" aca="1" ref="F123" ca="1">IF(D123=0,"-",IF('Input-Accounts'!$E123&lt;&gt;0,'Input-Accounts'!$E123,INDEX('Input-Accounts'!$H123:$J123,,MATCH($F$6,'Input-Accounts'!$H$6:$J$6,0))))</f>
        <v>INT_DISTPT_SUBTOTAL</v>
      </c>
      <c r="G123" s="10">
        <f ca="1">IFERROR(INDEX(G$337:G$373,MATCH($F123,$B$337:$B$373,0))/INDEX($D$337:$D$373,MATCH($F123,$B$337:$B$373,0)),SUMIFS('Input-Ext Allocators'!D$8:D$63,'Input-Ext Allocators'!$B$8:$B$63,$F123))*$D123</f>
        <v>-65421.515452464155</v>
      </c>
      <c r="H123" s="10">
        <f ca="1">IFERROR(INDEX(H$337:H$373,MATCH($F123,$B$337:$B$373,0))/INDEX($D$337:$D$373,MATCH($F123,$B$337:$B$373,0)),SUMIFS('Input-Ext Allocators'!E$8:E$63,'Input-Ext Allocators'!$B$8:$B$63,$F123))*$D123</f>
        <v>-44626.60409248239</v>
      </c>
      <c r="I123" s="10">
        <f ca="1">IFERROR(INDEX(I$337:I$373,MATCH($F123,$B$337:$B$373,0))/INDEX($D$337:$D$373,MATCH($F123,$B$337:$B$373,0)),SUMIFS('Input-Ext Allocators'!F$8:F$63,'Input-Ext Allocators'!$B$8:$B$63,$F123))*$D123</f>
        <v>-53.49976428176516</v>
      </c>
      <c r="J123" s="10">
        <f ca="1">IFERROR(INDEX(J$337:J$373,MATCH($F123,$B$337:$B$373,0))/INDEX($D$337:$D$373,MATCH($F123,$B$337:$B$373,0)),SUMIFS('Input-Ext Allocators'!G$8:G$63,'Input-Ext Allocators'!$B$8:$B$63,$F123))*$D123</f>
        <v>-15.611045706464578</v>
      </c>
      <c r="K123" s="10">
        <f ca="1">IFERROR(INDEX(K$337:K$373,MATCH($F123,$B$337:$B$373,0))/INDEX($D$337:$D$373,MATCH($F123,$B$337:$B$373,0)),SUMIFS('Input-Ext Allocators'!H$8:H$63,'Input-Ext Allocators'!$B$8:$B$63,$F123))*$D123</f>
        <v>-17712.318294940786</v>
      </c>
    </row>
    <row r="124" spans="1:11" hidden="1" outlineLevel="1">
      <c r="A124" s="31">
        <f>IF(ISBLANK('Input-Accounts'!A124),"",'Input-Accounts'!A124)</f>
        <v>111</v>
      </c>
      <c r="B124" s="53" t="str">
        <f>IF(ISBLANK('Input-Accounts'!B124),"",'Input-Accounts'!B124)</f>
        <v xml:space="preserve">OFFICE FURN &amp; EQUIP-DATA HANDLING </v>
      </c>
      <c r="C124" s="31">
        <f>IF(ISBLANK('Input-Accounts'!C124),"",'Input-Accounts'!C124)</f>
        <v>391.11</v>
      </c>
      <c r="D124" s="10">
        <f t="shared" ca="1" si="16"/>
        <v>4474.3340972985152</v>
      </c>
      <c r="E124" s="10">
        <f t="shared" ca="1" si="17"/>
        <v>0</v>
      </c>
      <c r="F124" s="3" t="str" cm="1">
        <f t="array" aca="1" ref="F124" ca="1">IF(D124=0,"-",IF('Input-Accounts'!$E124&lt;&gt;0,'Input-Accounts'!$E124,INDEX('Input-Accounts'!$H124:$J124,,MATCH($F$6,'Input-Accounts'!$H$6:$J$6,0))))</f>
        <v>INT_DISTPT_SUBTOTAL</v>
      </c>
      <c r="G124" s="10">
        <f ca="1">IFERROR(INDEX(G$337:G$373,MATCH($F124,$B$337:$B$373,0))/INDEX($D$337:$D$373,MATCH($F124,$B$337:$B$373,0)),SUMIFS('Input-Ext Allocators'!D$8:D$63,'Input-Ext Allocators'!$B$8:$B$63,$F124))*$D124</f>
        <v>2289.9065230031779</v>
      </c>
      <c r="H124" s="10">
        <f ca="1">IFERROR(INDEX(H$337:H$373,MATCH($F124,$B$337:$B$373,0))/INDEX($D$337:$D$373,MATCH($F124,$B$337:$B$373,0)),SUMIFS('Input-Ext Allocators'!E$8:E$63,'Input-Ext Allocators'!$B$8:$B$63,$F124))*$D124</f>
        <v>1562.0358394954703</v>
      </c>
      <c r="I124" s="10">
        <f ca="1">IFERROR(INDEX(I$337:I$373,MATCH($F124,$B$337:$B$373,0))/INDEX($D$337:$D$373,MATCH($F124,$B$337:$B$373,0)),SUMIFS('Input-Ext Allocators'!F$8:F$63,'Input-Ext Allocators'!$B$8:$B$63,$F124))*$D124</f>
        <v>1.8726172630006239</v>
      </c>
      <c r="J124" s="10">
        <f ca="1">IFERROR(INDEX(J$337:J$373,MATCH($F124,$B$337:$B$373,0))/INDEX($D$337:$D$373,MATCH($F124,$B$337:$B$373,0)),SUMIFS('Input-Ext Allocators'!G$8:G$63,'Input-Ext Allocators'!$B$8:$B$63,$F124))*$D124</f>
        <v>0.54642322402495669</v>
      </c>
      <c r="K124" s="10">
        <f ca="1">IFERROR(INDEX(K$337:K$373,MATCH($F124,$B$337:$B$373,0))/INDEX($D$337:$D$373,MATCH($F124,$B$337:$B$373,0)),SUMIFS('Input-Ext Allocators'!H$8:H$63,'Input-Ext Allocators'!$B$8:$B$63,$F124))*$D124</f>
        <v>619.9726943128419</v>
      </c>
    </row>
    <row r="125" spans="1:11" hidden="1" outlineLevel="1">
      <c r="A125" s="31">
        <f>IF(ISBLANK('Input-Accounts'!A125),"",'Input-Accounts'!A125)</f>
        <v>112</v>
      </c>
      <c r="B125" s="53" t="str">
        <f>IF(ISBLANK('Input-Accounts'!B125),"",'Input-Accounts'!B125)</f>
        <v>OFFICE FURN &amp; EQUIP-INFO SYSTEMS</v>
      </c>
      <c r="C125" s="31">
        <f>IF(ISBLANK('Input-Accounts'!C125),"",'Input-Accounts'!C125)</f>
        <v>391.12</v>
      </c>
      <c r="D125" s="10">
        <f t="shared" ca="1" si="16"/>
        <v>-6649.8421075107899</v>
      </c>
      <c r="E125" s="10">
        <f t="shared" ca="1" si="17"/>
        <v>0</v>
      </c>
      <c r="F125" s="3" t="str" cm="1">
        <f t="array" aca="1" ref="F125" ca="1">IF(D125=0,"-",IF('Input-Accounts'!$E125&lt;&gt;0,'Input-Accounts'!$E125,INDEX('Input-Accounts'!$H125:$J125,,MATCH($F$6,'Input-Accounts'!$H$6:$J$6,0))))</f>
        <v>INT_DISTPT_SUBTOTAL</v>
      </c>
      <c r="G125" s="10">
        <f ca="1">IFERROR(INDEX(G$337:G$373,MATCH($F125,$B$337:$B$373,0))/INDEX($D$337:$D$373,MATCH($F125,$B$337:$B$373,0)),SUMIFS('Input-Ext Allocators'!D$8:D$63,'Input-Ext Allocators'!$B$8:$B$63,$F125))*$D125</f>
        <v>-3403.303483332666</v>
      </c>
      <c r="H125" s="10">
        <f ca="1">IFERROR(INDEX(H$337:H$373,MATCH($F125,$B$337:$B$373,0))/INDEX($D$337:$D$373,MATCH($F125,$B$337:$B$373,0)),SUMIFS('Input-Ext Allocators'!E$8:E$63,'Input-Ext Allocators'!$B$8:$B$63,$F125))*$D125</f>
        <v>-2321.5279576886128</v>
      </c>
      <c r="I125" s="10">
        <f ca="1">IFERROR(INDEX(I$337:I$373,MATCH($F125,$B$337:$B$373,0))/INDEX($D$337:$D$373,MATCH($F125,$B$337:$B$373,0)),SUMIFS('Input-Ext Allocators'!F$8:F$63,'Input-Ext Allocators'!$B$8:$B$63,$F125))*$D125</f>
        <v>-2.7831200925008512</v>
      </c>
      <c r="J125" s="10">
        <f ca="1">IFERROR(INDEX(J$337:J$373,MATCH($F125,$B$337:$B$373,0))/INDEX($D$337:$D$373,MATCH($F125,$B$337:$B$373,0)),SUMIFS('Input-Ext Allocators'!G$8:G$63,'Input-Ext Allocators'!$B$8:$B$63,$F125))*$D125</f>
        <v>-0.81210479249568046</v>
      </c>
      <c r="K125" s="10">
        <f ca="1">IFERROR(INDEX(K$337:K$373,MATCH($F125,$B$337:$B$373,0))/INDEX($D$337:$D$373,MATCH($F125,$B$337:$B$373,0)),SUMIFS('Input-Ext Allocators'!H$8:H$63,'Input-Ext Allocators'!$B$8:$B$63,$F125))*$D125</f>
        <v>-921.41544160451531</v>
      </c>
    </row>
    <row r="126" spans="1:11" hidden="1" outlineLevel="1">
      <c r="A126" s="31">
        <f>IF(ISBLANK('Input-Accounts'!A126),"",'Input-Accounts'!A126)</f>
        <v>113</v>
      </c>
      <c r="B126" s="53" t="str">
        <f>IF(ISBLANK('Input-Accounts'!B126),"",'Input-Accounts'!B126)</f>
        <v>TRANS EQUIP-TRAILERS OVER $1,000</v>
      </c>
      <c r="C126" s="31">
        <f>IF(ISBLANK('Input-Accounts'!C126),"",'Input-Accounts'!C126)</f>
        <v>392.2</v>
      </c>
      <c r="D126" s="10">
        <f t="shared" ca="1" si="16"/>
        <v>-8416.8781878514437</v>
      </c>
      <c r="E126" s="10">
        <f t="shared" ca="1" si="17"/>
        <v>0</v>
      </c>
      <c r="F126" s="3" t="str" cm="1">
        <f t="array" aca="1" ref="F126" ca="1">IF(D126=0,"-",IF('Input-Accounts'!$E126&lt;&gt;0,'Input-Accounts'!$E126,INDEX('Input-Accounts'!$H126:$J126,,MATCH($F$6,'Input-Accounts'!$H$6:$J$6,0))))</f>
        <v>INT_DISTPT_SUBTOTAL</v>
      </c>
      <c r="G126" s="10">
        <f ca="1">IFERROR(INDEX(G$337:G$373,MATCH($F126,$B$337:$B$373,0))/INDEX($D$337:$D$373,MATCH($F126,$B$337:$B$373,0)),SUMIFS('Input-Ext Allocators'!D$8:D$63,'Input-Ext Allocators'!$B$8:$B$63,$F126))*$D126</f>
        <v>-4307.6497745935503</v>
      </c>
      <c r="H126" s="10">
        <f ca="1">IFERROR(INDEX(H$337:H$373,MATCH($F126,$B$337:$B$373,0))/INDEX($D$337:$D$373,MATCH($F126,$B$337:$B$373,0)),SUMIFS('Input-Ext Allocators'!E$8:E$63,'Input-Ext Allocators'!$B$8:$B$63,$F126))*$D126</f>
        <v>-2938.4183434200268</v>
      </c>
      <c r="I126" s="10">
        <f ca="1">IFERROR(INDEX(I$337:I$373,MATCH($F126,$B$337:$B$373,0))/INDEX($D$337:$D$373,MATCH($F126,$B$337:$B$373,0)),SUMIFS('Input-Ext Allocators'!F$8:F$63,'Input-Ext Allocators'!$B$8:$B$63,$F126))*$D126</f>
        <v>-3.5226675193210215</v>
      </c>
      <c r="J126" s="10">
        <f ca="1">IFERROR(INDEX(J$337:J$373,MATCH($F126,$B$337:$B$373,0))/INDEX($D$337:$D$373,MATCH($F126,$B$337:$B$373,0)),SUMIFS('Input-Ext Allocators'!G$8:G$63,'Input-Ext Allocators'!$B$8:$B$63,$F126))*$D126</f>
        <v>-1.0279021672538899</v>
      </c>
      <c r="K126" s="10">
        <f ca="1">IFERROR(INDEX(K$337:K$373,MATCH($F126,$B$337:$B$373,0))/INDEX($D$337:$D$373,MATCH($F126,$B$337:$B$373,0)),SUMIFS('Input-Ext Allocators'!H$8:H$63,'Input-Ext Allocators'!$B$8:$B$63,$F126))*$D126</f>
        <v>-1166.2595001512923</v>
      </c>
    </row>
    <row r="127" spans="1:11" hidden="1" outlineLevel="1">
      <c r="A127" s="31">
        <f>IF(ISBLANK('Input-Accounts'!A127),"",'Input-Accounts'!A127)</f>
        <v>114</v>
      </c>
      <c r="B127" s="53" t="str">
        <f>IF(ISBLANK('Input-Accounts'!B127),"",'Input-Accounts'!B127)</f>
        <v>TRANS EQUIP-TRAILERS $1,000 or LESS</v>
      </c>
      <c r="C127" s="31">
        <f>IF(ISBLANK('Input-Accounts'!C127),"",'Input-Accounts'!C127)</f>
        <v>392.21</v>
      </c>
      <c r="D127" s="10">
        <f t="shared" ca="1" si="16"/>
        <v>-21287.295641504661</v>
      </c>
      <c r="E127" s="10">
        <f t="shared" ca="1" si="17"/>
        <v>0</v>
      </c>
      <c r="F127" s="3" t="str" cm="1">
        <f t="array" aca="1" ref="F127" ca="1">IF(D127=0,"-",IF('Input-Accounts'!$E127&lt;&gt;0,'Input-Accounts'!$E127,INDEX('Input-Accounts'!$H127:$J127,,MATCH($F$6,'Input-Accounts'!$H$6:$J$6,0))))</f>
        <v>INT_DISTPT_SUBTOTAL</v>
      </c>
      <c r="G127" s="10">
        <f ca="1">IFERROR(INDEX(G$337:G$373,MATCH($F127,$B$337:$B$373,0))/INDEX($D$337:$D$373,MATCH($F127,$B$337:$B$373,0)),SUMIFS('Input-Ext Allocators'!D$8:D$63,'Input-Ext Allocators'!$B$8:$B$63,$F127))*$D127</f>
        <v>-10894.563545446939</v>
      </c>
      <c r="H127" s="10">
        <f ca="1">IFERROR(INDEX(H$337:H$373,MATCH($F127,$B$337:$B$373,0))/INDEX($D$337:$D$373,MATCH($F127,$B$337:$B$373,0)),SUMIFS('Input-Ext Allocators'!E$8:E$63,'Input-Ext Allocators'!$B$8:$B$63,$F127))*$D127</f>
        <v>-7431.6128377723044</v>
      </c>
      <c r="I127" s="10">
        <f ca="1">IFERROR(INDEX(I$337:I$373,MATCH($F127,$B$337:$B$373,0))/INDEX($D$337:$D$373,MATCH($F127,$B$337:$B$373,0)),SUMIFS('Input-Ext Allocators'!F$8:F$63,'Input-Ext Allocators'!$B$8:$B$63,$F127))*$D127</f>
        <v>-8.9092491606623145</v>
      </c>
      <c r="J127" s="10">
        <f ca="1">IFERROR(INDEX(J$337:J$373,MATCH($F127,$B$337:$B$373,0))/INDEX($D$337:$D$373,MATCH($F127,$B$337:$B$373,0)),SUMIFS('Input-Ext Allocators'!G$8:G$63,'Input-Ext Allocators'!$B$8:$B$63,$F127))*$D127</f>
        <v>-2.599688012172896</v>
      </c>
      <c r="K127" s="10">
        <f ca="1">IFERROR(INDEX(K$337:K$373,MATCH($F127,$B$337:$B$373,0))/INDEX($D$337:$D$373,MATCH($F127,$B$337:$B$373,0)),SUMIFS('Input-Ext Allocators'!H$8:H$63,'Input-Ext Allocators'!$B$8:$B$63,$F127))*$D127</f>
        <v>-2949.6103211125851</v>
      </c>
    </row>
    <row r="128" spans="1:11" hidden="1" outlineLevel="1">
      <c r="A128" s="31">
        <f>IF(ISBLANK('Input-Accounts'!A128),"",'Input-Accounts'!A128)</f>
        <v>115</v>
      </c>
      <c r="B128" s="53" t="str">
        <f>IF(ISBLANK('Input-Accounts'!B128),"",'Input-Accounts'!B128)</f>
        <v>STORES EQUIPMENT</v>
      </c>
      <c r="C128" s="31">
        <f>IF(ISBLANK('Input-Accounts'!C128),"",'Input-Accounts'!C128)</f>
        <v>393</v>
      </c>
      <c r="D128" s="10">
        <f t="shared" ca="1" si="16"/>
        <v>0</v>
      </c>
      <c r="E128" s="10">
        <f t="shared" ca="1" si="17"/>
        <v>0</v>
      </c>
      <c r="F128" s="3" t="str" cm="1">
        <f t="array" aca="1" ref="F128" ca="1">IF(D128=0,"-",IF('Input-Accounts'!$E128&lt;&gt;0,'Input-Accounts'!$E128,INDEX('Input-Accounts'!$H128:$J128,,MATCH($F$6,'Input-Accounts'!$H$6:$J$6,0))))</f>
        <v>-</v>
      </c>
      <c r="G128" s="10">
        <f ca="1">IFERROR(INDEX(G$337:G$373,MATCH($F128,$B$337:$B$373,0))/INDEX($D$337:$D$373,MATCH($F128,$B$337:$B$373,0)),SUMIFS('Input-Ext Allocators'!D$8:D$63,'Input-Ext Allocators'!$B$8:$B$63,$F128))*$D128</f>
        <v>0</v>
      </c>
      <c r="H128" s="10">
        <f ca="1">IFERROR(INDEX(H$337:H$373,MATCH($F128,$B$337:$B$373,0))/INDEX($D$337:$D$373,MATCH($F128,$B$337:$B$373,0)),SUMIFS('Input-Ext Allocators'!E$8:E$63,'Input-Ext Allocators'!$B$8:$B$63,$F128))*$D128</f>
        <v>0</v>
      </c>
      <c r="I128" s="10">
        <f ca="1">IFERROR(INDEX(I$337:I$373,MATCH($F128,$B$337:$B$373,0))/INDEX($D$337:$D$373,MATCH($F128,$B$337:$B$373,0)),SUMIFS('Input-Ext Allocators'!F$8:F$63,'Input-Ext Allocators'!$B$8:$B$63,$F128))*$D128</f>
        <v>0</v>
      </c>
      <c r="J128" s="10">
        <f ca="1">IFERROR(INDEX(J$337:J$373,MATCH($F128,$B$337:$B$373,0))/INDEX($D$337:$D$373,MATCH($F128,$B$337:$B$373,0)),SUMIFS('Input-Ext Allocators'!G$8:G$63,'Input-Ext Allocators'!$B$8:$B$63,$F128))*$D128</f>
        <v>0</v>
      </c>
      <c r="K128" s="10">
        <f ca="1">IFERROR(INDEX(K$337:K$373,MATCH($F128,$B$337:$B$373,0))/INDEX($D$337:$D$373,MATCH($F128,$B$337:$B$373,0)),SUMIFS('Input-Ext Allocators'!H$8:H$63,'Input-Ext Allocators'!$B$8:$B$63,$F128))*$D128</f>
        <v>0</v>
      </c>
    </row>
    <row r="129" spans="1:11" outlineLevel="1">
      <c r="A129" s="31">
        <f>IF(ISBLANK('Input-Accounts'!A129),"",'Input-Accounts'!A129)</f>
        <v>116</v>
      </c>
      <c r="B129" s="53" t="str">
        <f>IF(ISBLANK('Input-Accounts'!B129),"",'Input-Accounts'!B129)</f>
        <v xml:space="preserve">TOOLS,SHOP, &amp; GAR EQ-GARAGE &amp; SERV </v>
      </c>
      <c r="C129" s="31">
        <f>IF(ISBLANK('Input-Accounts'!C129),"",'Input-Accounts'!C129)</f>
        <v>394.1</v>
      </c>
      <c r="D129" s="10">
        <f t="shared" ca="1" si="16"/>
        <v>-2198.613903664037</v>
      </c>
      <c r="E129" s="10">
        <f t="shared" ca="1" si="17"/>
        <v>0</v>
      </c>
      <c r="F129" s="3" t="str" cm="1">
        <f t="array" aca="1" ref="F129" ca="1">IF(D129=0,"-",IF('Input-Accounts'!$E129&lt;&gt;0,'Input-Accounts'!$E129,INDEX('Input-Accounts'!$H129:$J129,,MATCH($F$6,'Input-Accounts'!$H$6:$J$6,0))))</f>
        <v>INT_DISTPT_SUBTOTAL</v>
      </c>
      <c r="G129" s="10">
        <f ca="1">IFERROR(INDEX(G$337:G$373,MATCH($F129,$B$337:$B$373,0))/INDEX($D$337:$D$373,MATCH($F129,$B$337:$B$373,0)),SUMIFS('Input-Ext Allocators'!D$8:D$63,'Input-Ext Allocators'!$B$8:$B$63,$F129))*$D129</f>
        <v>-1125.222258795008</v>
      </c>
      <c r="H129" s="10">
        <f ca="1">IFERROR(INDEX(H$337:H$373,MATCH($F129,$B$337:$B$373,0))/INDEX($D$337:$D$373,MATCH($F129,$B$337:$B$373,0)),SUMIFS('Input-Ext Allocators'!E$8:E$63,'Input-Ext Allocators'!$B$8:$B$63,$F129))*$D129</f>
        <v>-767.55862214442493</v>
      </c>
      <c r="I129" s="10">
        <f ca="1">IFERROR(INDEX(I$337:I$373,MATCH($F129,$B$337:$B$373,0))/INDEX($D$337:$D$373,MATCH($F129,$B$337:$B$373,0)),SUMIFS('Input-Ext Allocators'!F$8:F$63,'Input-Ext Allocators'!$B$8:$B$63,$F129))*$D129</f>
        <v>-0.92017320592136831</v>
      </c>
      <c r="J129" s="10">
        <f ca="1">IFERROR(INDEX(J$337:J$373,MATCH($F129,$B$337:$B$373,0))/INDEX($D$337:$D$373,MATCH($F129,$B$337:$B$373,0)),SUMIFS('Input-Ext Allocators'!G$8:G$63,'Input-Ext Allocators'!$B$8:$B$63,$F129))*$D129</f>
        <v>-0.26850335077828819</v>
      </c>
      <c r="K129" s="10">
        <f ca="1">IFERROR(INDEX(K$337:K$373,MATCH($F129,$B$337:$B$373,0))/INDEX($D$337:$D$373,MATCH($F129,$B$337:$B$373,0)),SUMIFS('Input-Ext Allocators'!H$8:H$63,'Input-Ext Allocators'!$B$8:$B$63,$F129))*$D129</f>
        <v>-304.6443461679047</v>
      </c>
    </row>
    <row r="130" spans="1:11" outlineLevel="1">
      <c r="A130" s="31">
        <f>IF(ISBLANK('Input-Accounts'!A130),"",'Input-Accounts'!A130)</f>
        <v>117</v>
      </c>
      <c r="B130" s="53" t="str">
        <f>IF(ISBLANK('Input-Accounts'!B130),"",'Input-Accounts'!B130)</f>
        <v>TOOLS,SHOP, &amp; GAR EQ-CNG STATIONARY</v>
      </c>
      <c r="C130" s="31">
        <f>IF(ISBLANK('Input-Accounts'!C130),"",'Input-Accounts'!C130)</f>
        <v>394.11</v>
      </c>
      <c r="D130" s="10">
        <f t="shared" ca="1" si="16"/>
        <v>12321.646576551286</v>
      </c>
      <c r="E130" s="10">
        <f t="shared" ca="1" si="17"/>
        <v>0</v>
      </c>
      <c r="F130" s="3" t="str" cm="1">
        <f t="array" aca="1" ref="F130" ca="1">IF(D130=0,"-",IF('Input-Accounts'!$E130&lt;&gt;0,'Input-Accounts'!$E130,INDEX('Input-Accounts'!$H130:$J130,,MATCH($F$6,'Input-Accounts'!$H$6:$J$6,0))))</f>
        <v>INT_DISTPT_SUBTOTAL</v>
      </c>
      <c r="G130" s="10">
        <f ca="1">IFERROR(INDEX(G$337:G$373,MATCH($F130,$B$337:$B$373,0))/INDEX($D$337:$D$373,MATCH($F130,$B$337:$B$373,0)),SUMIFS('Input-Ext Allocators'!D$8:D$63,'Input-Ext Allocators'!$B$8:$B$63,$F130))*$D130</f>
        <v>6306.0599088521994</v>
      </c>
      <c r="H130" s="10">
        <f ca="1">IFERROR(INDEX(H$337:H$373,MATCH($F130,$B$337:$B$373,0))/INDEX($D$337:$D$373,MATCH($F130,$B$337:$B$373,0)),SUMIFS('Input-Ext Allocators'!E$8:E$63,'Input-Ext Allocators'!$B$8:$B$63,$F130))*$D130</f>
        <v>4301.6129630977975</v>
      </c>
      <c r="I130" s="10">
        <f ca="1">IFERROR(INDEX(I$337:I$373,MATCH($F130,$B$337:$B$373,0))/INDEX($D$337:$D$373,MATCH($F130,$B$337:$B$373,0)),SUMIFS('Input-Ext Allocators'!F$8:F$63,'Input-Ext Allocators'!$B$8:$B$63,$F130))*$D130</f>
        <v>5.1569077288559617</v>
      </c>
      <c r="J130" s="10">
        <f ca="1">IFERROR(INDEX(J$337:J$373,MATCH($F130,$B$337:$B$373,0))/INDEX($D$337:$D$373,MATCH($F130,$B$337:$B$373,0)),SUMIFS('Input-Ext Allocators'!G$8:G$63,'Input-Ext Allocators'!$B$8:$B$63,$F130))*$D130</f>
        <v>1.5047677936523183</v>
      </c>
      <c r="K130" s="10">
        <f ca="1">IFERROR(INDEX(K$337:K$373,MATCH($F130,$B$337:$B$373,0))/INDEX($D$337:$D$373,MATCH($F130,$B$337:$B$373,0)),SUMIFS('Input-Ext Allocators'!H$8:H$63,'Input-Ext Allocators'!$B$8:$B$63,$F130))*$D130</f>
        <v>1707.3120290787815</v>
      </c>
    </row>
    <row r="131" spans="1:11" outlineLevel="1">
      <c r="A131" s="31">
        <f>IF(ISBLANK('Input-Accounts'!A131),"",'Input-Accounts'!A131)</f>
        <v>118</v>
      </c>
      <c r="B131" s="53" t="str">
        <f>IF(ISBLANK('Input-Accounts'!B131),"",'Input-Accounts'!B131)</f>
        <v>TOOLS,SHOP, &amp; GAR EQ-UND TANK CLEANUP</v>
      </c>
      <c r="C131" s="31">
        <f>IF(ISBLANK('Input-Accounts'!C131),"",'Input-Accounts'!C131)</f>
        <v>394.13</v>
      </c>
      <c r="D131" s="10">
        <f t="shared" ca="1" si="16"/>
        <v>-11217.563902622105</v>
      </c>
      <c r="E131" s="10">
        <f t="shared" ca="1" si="17"/>
        <v>0</v>
      </c>
      <c r="F131" s="3" t="str" cm="1">
        <f t="array" aca="1" ref="F131" ca="1">IF(D131=0,"-",IF('Input-Accounts'!$E131&lt;&gt;0,'Input-Accounts'!$E131,INDEX('Input-Accounts'!$H131:$J131,,MATCH($F$6,'Input-Accounts'!$H$6:$J$6,0))))</f>
        <v>INT_DISTPT_SUBTOTAL</v>
      </c>
      <c r="G131" s="10">
        <f ca="1">IFERROR(INDEX(G$337:G$373,MATCH($F131,$B$337:$B$373,0))/INDEX($D$337:$D$373,MATCH($F131,$B$337:$B$373,0)),SUMIFS('Input-Ext Allocators'!D$8:D$63,'Input-Ext Allocators'!$B$8:$B$63,$F131))*$D131</f>
        <v>-5741.0046264378379</v>
      </c>
      <c r="H131" s="10">
        <f ca="1">IFERROR(INDEX(H$337:H$373,MATCH($F131,$B$337:$B$373,0))/INDEX($D$337:$D$373,MATCH($F131,$B$337:$B$373,0)),SUMIFS('Input-Ext Allocators'!E$8:E$63,'Input-Ext Allocators'!$B$8:$B$63,$F131))*$D131</f>
        <v>-3916.166398549869</v>
      </c>
      <c r="I131" s="10">
        <f ca="1">IFERROR(INDEX(I$337:I$373,MATCH($F131,$B$337:$B$373,0))/INDEX($D$337:$D$373,MATCH($F131,$B$337:$B$373,0)),SUMIFS('Input-Ext Allocators'!F$8:F$63,'Input-Ext Allocators'!$B$8:$B$63,$F131))*$D131</f>
        <v>-4.6948223704496712</v>
      </c>
      <c r="J131" s="10">
        <f ca="1">IFERROR(INDEX(J$337:J$373,MATCH($F131,$B$337:$B$373,0))/INDEX($D$337:$D$373,MATCH($F131,$B$337:$B$373,0)),SUMIFS('Input-Ext Allocators'!G$8:G$63,'Input-Ext Allocators'!$B$8:$B$63,$F131))*$D131</f>
        <v>-1.3699328883548501</v>
      </c>
      <c r="K131" s="10">
        <f ca="1">IFERROR(INDEX(K$337:K$373,MATCH($F131,$B$337:$B$373,0))/INDEX($D$337:$D$373,MATCH($F131,$B$337:$B$373,0)),SUMIFS('Input-Ext Allocators'!H$8:H$63,'Input-Ext Allocators'!$B$8:$B$63,$F131))*$D131</f>
        <v>-1554.3281223755953</v>
      </c>
    </row>
    <row r="132" spans="1:11" outlineLevel="1">
      <c r="A132" s="31">
        <f>IF(ISBLANK('Input-Accounts'!A132),"",'Input-Accounts'!A132)</f>
        <v>119</v>
      </c>
      <c r="B132" s="53" t="str">
        <f>IF(ISBLANK('Input-Accounts'!B132),"",'Input-Accounts'!B132)</f>
        <v>TOOLS,SHOP, &amp; GAR EQ-SHOP EQUIP</v>
      </c>
      <c r="C132" s="31">
        <f>IF(ISBLANK('Input-Accounts'!C132),"",'Input-Accounts'!C132)</f>
        <v>394.2</v>
      </c>
      <c r="D132" s="10">
        <f t="shared" ca="1" si="16"/>
        <v>-87.532062307234483</v>
      </c>
      <c r="E132" s="10">
        <f t="shared" ca="1" si="17"/>
        <v>0</v>
      </c>
      <c r="F132" s="3" t="str" cm="1">
        <f t="array" aca="1" ref="F132" ca="1">IF(D132=0,"-",IF('Input-Accounts'!$E132&lt;&gt;0,'Input-Accounts'!$E132,INDEX('Input-Accounts'!$H132:$J132,,MATCH($F$6,'Input-Accounts'!$H$6:$J$6,0))))</f>
        <v>INT_DISTPT_SUBTOTAL</v>
      </c>
      <c r="G132" s="10">
        <f ca="1">IFERROR(INDEX(G$337:G$373,MATCH($F132,$B$337:$B$373,0))/INDEX($D$337:$D$373,MATCH($F132,$B$337:$B$373,0)),SUMIFS('Input-Ext Allocators'!D$8:D$63,'Input-Ext Allocators'!$B$8:$B$63,$F132))*$D132</f>
        <v>-44.797781321309323</v>
      </c>
      <c r="H132" s="10">
        <f ca="1">IFERROR(INDEX(H$337:H$373,MATCH($F132,$B$337:$B$373,0))/INDEX($D$337:$D$373,MATCH($F132,$B$337:$B$373,0)),SUMIFS('Input-Ext Allocators'!E$8:E$63,'Input-Ext Allocators'!$B$8:$B$63,$F132))*$D132</f>
        <v>-30.558339063549976</v>
      </c>
      <c r="I132" s="10">
        <f ca="1">IFERROR(INDEX(I$337:I$373,MATCH($F132,$B$337:$B$373,0))/INDEX($D$337:$D$373,MATCH($F132,$B$337:$B$373,0)),SUMIFS('Input-Ext Allocators'!F$8:F$63,'Input-Ext Allocators'!$B$8:$B$63,$F132))*$D132</f>
        <v>-3.6634289567589622E-2</v>
      </c>
      <c r="J132" s="10">
        <f ca="1">IFERROR(INDEX(J$337:J$373,MATCH($F132,$B$337:$B$373,0))/INDEX($D$337:$D$373,MATCH($F132,$B$337:$B$373,0)),SUMIFS('Input-Ext Allocators'!G$8:G$63,'Input-Ext Allocators'!$B$8:$B$63,$F132))*$D132</f>
        <v>-1.0689758666066237E-2</v>
      </c>
      <c r="K132" s="10">
        <f ca="1">IFERROR(INDEX(K$337:K$373,MATCH($F132,$B$337:$B$373,0))/INDEX($D$337:$D$373,MATCH($F132,$B$337:$B$373,0)),SUMIFS('Input-Ext Allocators'!H$8:H$63,'Input-Ext Allocators'!$B$8:$B$63,$F132))*$D132</f>
        <v>-12.12861787414154</v>
      </c>
    </row>
    <row r="133" spans="1:11" outlineLevel="1">
      <c r="A133" s="31">
        <f>IF(ISBLANK('Input-Accounts'!A133),"",'Input-Accounts'!A133)</f>
        <v>120</v>
      </c>
      <c r="B133" s="53" t="str">
        <f>IF(ISBLANK('Input-Accounts'!B133),"",'Input-Accounts'!B133)</f>
        <v>TOOLS,SHOP, &amp; GAR EQ-TOOLS &amp; OTHER</v>
      </c>
      <c r="C133" s="31">
        <f>IF(ISBLANK('Input-Accounts'!C133),"",'Input-Accounts'!C133)</f>
        <v>394.3</v>
      </c>
      <c r="D133" s="10">
        <f t="shared" ca="1" si="16"/>
        <v>-698740.9133345756</v>
      </c>
      <c r="E133" s="10">
        <f t="shared" ca="1" si="17"/>
        <v>0</v>
      </c>
      <c r="F133" s="3" t="str" cm="1">
        <f t="array" aca="1" ref="F133" ca="1">IF(D133=0,"-",IF('Input-Accounts'!$E133&lt;&gt;0,'Input-Accounts'!$E133,INDEX('Input-Accounts'!$H133:$J133,,MATCH($F$6,'Input-Accounts'!$H$6:$J$6,0))))</f>
        <v>INT_DISTPT_SUBTOTAL</v>
      </c>
      <c r="G133" s="10">
        <f ca="1">IFERROR(INDEX(G$337:G$373,MATCH($F133,$B$337:$B$373,0))/INDEX($D$337:$D$373,MATCH($F133,$B$337:$B$373,0)),SUMIFS('Input-Ext Allocators'!D$8:D$63,'Input-Ext Allocators'!$B$8:$B$63,$F133))*$D133</f>
        <v>-357606.59363817098</v>
      </c>
      <c r="H133" s="10">
        <f ca="1">IFERROR(INDEX(H$337:H$373,MATCH($F133,$B$337:$B$373,0))/INDEX($D$337:$D$373,MATCH($F133,$B$337:$B$373,0)),SUMIFS('Input-Ext Allocators'!E$8:E$63,'Input-Ext Allocators'!$B$8:$B$63,$F133))*$D133</f>
        <v>-243937.60622600786</v>
      </c>
      <c r="I133" s="10">
        <f ca="1">IFERROR(INDEX(I$337:I$373,MATCH($F133,$B$337:$B$373,0))/INDEX($D$337:$D$373,MATCH($F133,$B$337:$B$373,0)),SUMIFS('Input-Ext Allocators'!F$8:F$63,'Input-Ext Allocators'!$B$8:$B$63,$F133))*$D133</f>
        <v>-292.44000743377018</v>
      </c>
      <c r="J133" s="10">
        <f ca="1">IFERROR(INDEX(J$337:J$373,MATCH($F133,$B$337:$B$373,0))/INDEX($D$337:$D$373,MATCH($F133,$B$337:$B$373,0)),SUMIFS('Input-Ext Allocators'!G$8:G$63,'Input-Ext Allocators'!$B$8:$B$63,$F133))*$D133</f>
        <v>-85.332980130595828</v>
      </c>
      <c r="K133" s="10">
        <f ca="1">IFERROR(INDEX(K$337:K$373,MATCH($F133,$B$337:$B$373,0))/INDEX($D$337:$D$373,MATCH($F133,$B$337:$B$373,0)),SUMIFS('Input-Ext Allocators'!H$8:H$63,'Input-Ext Allocators'!$B$8:$B$63,$F133))*$D133</f>
        <v>-96818.940482832462</v>
      </c>
    </row>
    <row r="134" spans="1:11" outlineLevel="1">
      <c r="A134" s="31">
        <f>IF(ISBLANK('Input-Accounts'!A134),"",'Input-Accounts'!A134)</f>
        <v>121</v>
      </c>
      <c r="B134" s="53" t="str">
        <f>IF(ISBLANK('Input-Accounts'!B134),"",'Input-Accounts'!B134)</f>
        <v>LABORATORY EQUIPMENT</v>
      </c>
      <c r="C134" s="31">
        <f>IF(ISBLANK('Input-Accounts'!C134),"",'Input-Accounts'!C134)</f>
        <v>395</v>
      </c>
      <c r="D134" s="10">
        <f t="shared" ca="1" si="16"/>
        <v>70.985992973092607</v>
      </c>
      <c r="E134" s="10">
        <f t="shared" ca="1" si="17"/>
        <v>0</v>
      </c>
      <c r="F134" s="3" t="str" cm="1">
        <f t="array" aca="1" ref="F134" ca="1">IF(D134=0,"-",IF('Input-Accounts'!$E134&lt;&gt;0,'Input-Accounts'!$E134,INDEX('Input-Accounts'!$H134:$J134,,MATCH($F$6,'Input-Accounts'!$H$6:$J$6,0))))</f>
        <v>INT_DISTPT_SUBTOTAL</v>
      </c>
      <c r="G134" s="10">
        <f ca="1">IFERROR(INDEX(G$337:G$373,MATCH($F134,$B$337:$B$373,0))/INDEX($D$337:$D$373,MATCH($F134,$B$337:$B$373,0)),SUMIFS('Input-Ext Allocators'!D$8:D$63,'Input-Ext Allocators'!$B$8:$B$63,$F134))*$D134</f>
        <v>36.329716292104045</v>
      </c>
      <c r="H134" s="10">
        <f ca="1">IFERROR(INDEX(H$337:H$373,MATCH($F134,$B$337:$B$373,0))/INDEX($D$337:$D$373,MATCH($F134,$B$337:$B$373,0)),SUMIFS('Input-Ext Allocators'!E$8:E$63,'Input-Ext Allocators'!$B$8:$B$63,$F134))*$D134</f>
        <v>24.781936868123527</v>
      </c>
      <c r="I134" s="10">
        <f ca="1">IFERROR(INDEX(I$337:I$373,MATCH($F134,$B$337:$B$373,0))/INDEX($D$337:$D$373,MATCH($F134,$B$337:$B$373,0)),SUMIFS('Input-Ext Allocators'!F$8:F$63,'Input-Ext Allocators'!$B$8:$B$63,$F134))*$D134</f>
        <v>2.9709358528437466E-2</v>
      </c>
      <c r="J134" s="10">
        <f ca="1">IFERROR(INDEX(J$337:J$373,MATCH($F134,$B$337:$B$373,0))/INDEX($D$337:$D$373,MATCH($F134,$B$337:$B$373,0)),SUMIFS('Input-Ext Allocators'!G$8:G$63,'Input-Ext Allocators'!$B$8:$B$63,$F134))*$D134</f>
        <v>8.6690878011075646E-3</v>
      </c>
      <c r="K134" s="10">
        <f ca="1">IFERROR(INDEX(K$337:K$373,MATCH($F134,$B$337:$B$373,0))/INDEX($D$337:$D$373,MATCH($F134,$B$337:$B$373,0)),SUMIFS('Input-Ext Allocators'!H$8:H$63,'Input-Ext Allocators'!$B$8:$B$63,$F134))*$D134</f>
        <v>9.8359613665354999</v>
      </c>
    </row>
    <row r="135" spans="1:11" outlineLevel="1">
      <c r="A135" s="31">
        <f>IF(ISBLANK('Input-Accounts'!A135),"",'Input-Accounts'!A135)</f>
        <v>122</v>
      </c>
      <c r="B135" s="53" t="str">
        <f>IF(ISBLANK('Input-Accounts'!B135),"",'Input-Accounts'!B135)</f>
        <v>POWER OPERATED EQUIP-GENERAL TOOLS</v>
      </c>
      <c r="C135" s="31">
        <f>IF(ISBLANK('Input-Accounts'!C135),"",'Input-Accounts'!C135)</f>
        <v>396</v>
      </c>
      <c r="D135" s="10">
        <f t="shared" ca="1" si="16"/>
        <v>-81259.65111748832</v>
      </c>
      <c r="E135" s="10">
        <f t="shared" ca="1" si="17"/>
        <v>0</v>
      </c>
      <c r="F135" s="3" t="str" cm="1">
        <f t="array" aca="1" ref="F135" ca="1">IF(D135=0,"-",IF('Input-Accounts'!$E135&lt;&gt;0,'Input-Accounts'!$E135,INDEX('Input-Accounts'!$H135:$J135,,MATCH($F$6,'Input-Accounts'!$H$6:$J$6,0))))</f>
        <v>INT_DISTPT_SUBTOTAL</v>
      </c>
      <c r="G135" s="10">
        <f ca="1">IFERROR(INDEX(G$337:G$373,MATCH($F135,$B$337:$B$373,0))/INDEX($D$337:$D$373,MATCH($F135,$B$337:$B$373,0)),SUMIFS('Input-Ext Allocators'!D$8:D$63,'Input-Ext Allocators'!$B$8:$B$63,$F135))*$D135</f>
        <v>-41587.642117124728</v>
      </c>
      <c r="H135" s="10">
        <f ca="1">IFERROR(INDEX(H$337:H$373,MATCH($F135,$B$337:$B$373,0))/INDEX($D$337:$D$373,MATCH($F135,$B$337:$B$373,0)),SUMIFS('Input-Ext Allocators'!E$8:E$63,'Input-Ext Allocators'!$B$8:$B$63,$F135))*$D135</f>
        <v>-28368.576103213254</v>
      </c>
      <c r="I135" s="10">
        <f ca="1">IFERROR(INDEX(I$337:I$373,MATCH($F135,$B$337:$B$373,0))/INDEX($D$337:$D$373,MATCH($F135,$B$337:$B$373,0)),SUMIFS('Input-Ext Allocators'!F$8:F$63,'Input-Ext Allocators'!$B$8:$B$63,$F135))*$D135</f>
        <v>-34.009133461869048</v>
      </c>
      <c r="J135" s="10">
        <f ca="1">IFERROR(INDEX(J$337:J$373,MATCH($F135,$B$337:$B$373,0))/INDEX($D$337:$D$373,MATCH($F135,$B$337:$B$373,0)),SUMIFS('Input-Ext Allocators'!G$8:G$63,'Input-Ext Allocators'!$B$8:$B$63,$F135))*$D135</f>
        <v>-9.9237472171713765</v>
      </c>
      <c r="K135" s="10">
        <f ca="1">IFERROR(INDEX(K$337:K$373,MATCH($F135,$B$337:$B$373,0))/INDEX($D$337:$D$373,MATCH($F135,$B$337:$B$373,0)),SUMIFS('Input-Ext Allocators'!H$8:H$63,'Input-Ext Allocators'!$B$8:$B$63,$F135))*$D135</f>
        <v>-11259.500016471309</v>
      </c>
    </row>
    <row r="136" spans="1:11" outlineLevel="1">
      <c r="A136" s="31">
        <f>IF(ISBLANK('Input-Accounts'!A136),"",'Input-Accounts'!A136)</f>
        <v>123</v>
      </c>
      <c r="B136" s="53" t="str">
        <f>IF(ISBLANK('Input-Accounts'!B136),"",'Input-Accounts'!B136)</f>
        <v>MISCELLANEOUS EQUIPMENT</v>
      </c>
      <c r="C136" s="31">
        <f>IF(ISBLANK('Input-Accounts'!C136),"",'Input-Accounts'!C136)</f>
        <v>398</v>
      </c>
      <c r="D136" s="10">
        <f t="shared" ca="1" si="16"/>
        <v>-42388.633502349374</v>
      </c>
      <c r="E136" s="10">
        <f t="shared" ca="1" si="17"/>
        <v>0</v>
      </c>
      <c r="F136" s="3" t="str" cm="1">
        <f t="array" aca="1" ref="F136" ca="1">IF(D136=0,"-",IF('Input-Accounts'!$E136&lt;&gt;0,'Input-Accounts'!$E136,INDEX('Input-Accounts'!$H136:$J136,,MATCH($F$6,'Input-Accounts'!$H$6:$J$6,0))))</f>
        <v>INT_DISTPT_SUBTOTAL</v>
      </c>
      <c r="G136" s="10">
        <f ca="1">IFERROR(INDEX(G$337:G$373,MATCH($F136,$B$337:$B$373,0))/INDEX($D$337:$D$373,MATCH($F136,$B$337:$B$373,0)),SUMIFS('Input-Ext Allocators'!D$8:D$63,'Input-Ext Allocators'!$B$8:$B$63,$F136))*$D136</f>
        <v>-21693.956295491382</v>
      </c>
      <c r="H136" s="10">
        <f ca="1">IFERROR(INDEX(H$337:H$373,MATCH($F136,$B$337:$B$373,0))/INDEX($D$337:$D$373,MATCH($F136,$B$337:$B$373,0)),SUMIFS('Input-Ext Allocators'!E$8:E$63,'Input-Ext Allocators'!$B$8:$B$63,$F136))*$D136</f>
        <v>-14798.305910567904</v>
      </c>
      <c r="I136" s="10">
        <f ca="1">IFERROR(INDEX(I$337:I$373,MATCH($F136,$B$337:$B$373,0))/INDEX($D$337:$D$373,MATCH($F136,$B$337:$B$373,0)),SUMIFS('Input-Ext Allocators'!F$8:F$63,'Input-Ext Allocators'!$B$8:$B$63,$F136))*$D136</f>
        <v>-17.740670483107685</v>
      </c>
      <c r="J136" s="10">
        <f ca="1">IFERROR(INDEX(J$337:J$373,MATCH($F136,$B$337:$B$373,0))/INDEX($D$337:$D$373,MATCH($F136,$B$337:$B$373,0)),SUMIFS('Input-Ext Allocators'!G$8:G$63,'Input-Ext Allocators'!$B$8:$B$63,$F136))*$D136</f>
        <v>-5.1766661310228761</v>
      </c>
      <c r="K136" s="10">
        <f ca="1">IFERROR(INDEX(K$337:K$373,MATCH($F136,$B$337:$B$373,0))/INDEX($D$337:$D$373,MATCH($F136,$B$337:$B$373,0)),SUMIFS('Input-Ext Allocators'!H$8:H$63,'Input-Ext Allocators'!$B$8:$B$63,$F136))*$D136</f>
        <v>-5873.4539596759632</v>
      </c>
    </row>
    <row r="137" spans="1:11" hidden="1" outlineLevel="1">
      <c r="A137" s="31">
        <f>IF(ISBLANK('Input-Accounts'!A137),"",'Input-Accounts'!A137)</f>
        <v>124</v>
      </c>
      <c r="B137" t="str">
        <f>IF(ISBLANK('Input-Accounts'!B137),"",'Input-Accounts'!B137)</f>
        <v>Subtotal - General Plant</v>
      </c>
      <c r="C137" s="31" t="str">
        <f>IF(ISBLANK('Input-Accounts'!C137),"",'Input-Accounts'!C137)</f>
        <v/>
      </c>
      <c r="D137" s="123">
        <f ca="1">SUBTOTAL(9,D123:D136)</f>
        <v>-983209.50574292615</v>
      </c>
      <c r="E137" s="10">
        <f t="shared" ca="1" si="17"/>
        <v>0</v>
      </c>
      <c r="G137" s="123">
        <f t="shared" ref="G137:K137" ca="1" si="18">SUBTOTAL(9,G123:G136)</f>
        <v>-503193.95282503107</v>
      </c>
      <c r="H137" s="123">
        <f t="shared" ca="1" si="18"/>
        <v>-343248.50409144879</v>
      </c>
      <c r="I137" s="123">
        <f t="shared" ca="1" si="18"/>
        <v>-411.49700794854988</v>
      </c>
      <c r="J137" s="123">
        <f t="shared" ca="1" si="18"/>
        <v>-120.07340004949795</v>
      </c>
      <c r="K137" s="123">
        <f t="shared" ca="1" si="18"/>
        <v>-136235.47841844842</v>
      </c>
    </row>
    <row r="138" spans="1:11" hidden="1" outlineLevel="1">
      <c r="A138" s="31" t="str">
        <f>IF(ISBLANK('Input-Accounts'!A138),"",'Input-Accounts'!A138)</f>
        <v/>
      </c>
      <c r="B138" t="str">
        <f>IF(ISBLANK('Input-Accounts'!B138),"",'Input-Accounts'!B138)</f>
        <v/>
      </c>
      <c r="C138" s="31" t="str">
        <f>IF(ISBLANK('Input-Accounts'!C138),"",'Input-Accounts'!C138)</f>
        <v/>
      </c>
      <c r="D138" s="10"/>
      <c r="E138" s="10"/>
      <c r="G138" s="10"/>
      <c r="H138" s="10"/>
      <c r="I138" s="10"/>
      <c r="J138" s="10"/>
      <c r="K138" s="10"/>
    </row>
    <row r="139" spans="1:11" hidden="1" outlineLevel="1">
      <c r="A139" s="31">
        <f>IF(ISBLANK('Input-Accounts'!A139),"",'Input-Accounts'!A139)</f>
        <v>125</v>
      </c>
      <c r="B139" s="1" t="str">
        <f>IF(ISBLANK('Input-Accounts'!B139),"",'Input-Accounts'!B139)</f>
        <v>Other Assets</v>
      </c>
      <c r="C139" s="31" t="str">
        <f>IF(ISBLANK('Input-Accounts'!C139),"",'Input-Accounts'!C139)</f>
        <v/>
      </c>
      <c r="D139" s="10"/>
      <c r="E139" s="10"/>
      <c r="G139" s="10"/>
      <c r="H139" s="10"/>
      <c r="I139" s="10"/>
      <c r="J139" s="10"/>
      <c r="K139" s="10"/>
    </row>
    <row r="140" spans="1:11" hidden="1" outlineLevel="1">
      <c r="A140" s="31">
        <f>IF(ISBLANK('Input-Accounts'!A140),"",'Input-Accounts'!A140)</f>
        <v>126</v>
      </c>
      <c r="B140" s="53" t="str">
        <f>IF(ISBLANK('Input-Accounts'!B140),"",'Input-Accounts'!B140)</f>
        <v>Retirement Work in Progress</v>
      </c>
      <c r="C140" s="31" t="str">
        <f>IF(ISBLANK('Input-Accounts'!C140),"",'Input-Accounts'!C140)</f>
        <v>N/A</v>
      </c>
      <c r="D140" s="10">
        <f t="shared" ref="D140" ca="1" si="19">INDIRECT("Classification!"&amp;$D$5&amp;ROW())</f>
        <v>4961803.5233078506</v>
      </c>
      <c r="E140" s="10">
        <f ca="1">IFERROR(IF(D140="","",IF(D140=0,0,IF(ABS(D140-SUM($G140:$K140))&lt;Check_Limit,0,1))),1)</f>
        <v>0</v>
      </c>
      <c r="F140" s="3" t="str" cm="1">
        <f t="array" aca="1" ref="F140" ca="1">IF(D140=0,"-",IF('Input-Accounts'!$E140&lt;&gt;0,'Input-Accounts'!$E140,INDEX('Input-Accounts'!$H140:$J140,,MATCH($F$6,'Input-Accounts'!$H$6:$J$6,0))))</f>
        <v>INT_MAINS_PLANT</v>
      </c>
      <c r="G140" s="10">
        <f ca="1">IFERROR(INDEX(G$337:G$373,MATCH($F140,$B$337:$B$373,0))/INDEX($D$337:$D$373,MATCH($F140,$B$337:$B$373,0)),SUMIFS('Input-Ext Allocators'!D$8:D$63,'Input-Ext Allocators'!$B$8:$B$63,$F140))*$D140</f>
        <v>2539634.1680750703</v>
      </c>
      <c r="H140" s="10">
        <f ca="1">IFERROR(INDEX(H$337:H$373,MATCH($F140,$B$337:$B$373,0))/INDEX($D$337:$D$373,MATCH($F140,$B$337:$B$373,0)),SUMIFS('Input-Ext Allocators'!E$8:E$63,'Input-Ext Allocators'!$B$8:$B$63,$F140))*$D140</f>
        <v>1732384.9466736587</v>
      </c>
      <c r="I140" s="10">
        <f ca="1">IFERROR(INDEX(I$337:I$373,MATCH($F140,$B$337:$B$373,0))/INDEX($D$337:$D$373,MATCH($F140,$B$337:$B$373,0)),SUMIFS('Input-Ext Allocators'!F$8:F$63,'Input-Ext Allocators'!$B$8:$B$63,$F140))*$D140</f>
        <v>2076.8370835533028</v>
      </c>
      <c r="J140" s="10">
        <f ca="1">IFERROR(INDEX(J$337:J$373,MATCH($F140,$B$337:$B$373,0))/INDEX($D$337:$D$373,MATCH($F140,$B$337:$B$373,0)),SUMIFS('Input-Ext Allocators'!G$8:G$63,'Input-Ext Allocators'!$B$8:$B$63,$F140))*$D140</f>
        <v>123.24349805984906</v>
      </c>
      <c r="K140" s="10">
        <f ca="1">IFERROR(INDEX(K$337:K$373,MATCH($F140,$B$337:$B$373,0))/INDEX($D$337:$D$373,MATCH($F140,$B$337:$B$373,0)),SUMIFS('Input-Ext Allocators'!H$8:H$63,'Input-Ext Allocators'!$B$8:$B$63,$F140))*$D140</f>
        <v>687584.327977509</v>
      </c>
    </row>
    <row r="141" spans="1:11" hidden="1" outlineLevel="1">
      <c r="A141" s="31">
        <f>IF(ISBLANK('Input-Accounts'!A141),"",'Input-Accounts'!A141)</f>
        <v>127</v>
      </c>
      <c r="B141" t="str">
        <f>IF(ISBLANK('Input-Accounts'!B141),"",'Input-Accounts'!B141)</f>
        <v>Subtotal - Other Assets</v>
      </c>
      <c r="C141" s="31" t="str">
        <f>IF(ISBLANK('Input-Accounts'!C141),"",'Input-Accounts'!C141)</f>
        <v/>
      </c>
      <c r="D141" s="123">
        <f ca="1">SUBTOTAL(9,D140:D140)</f>
        <v>4961803.5233078506</v>
      </c>
      <c r="E141" s="10">
        <f ca="1">IFERROR(IF(D141="","",IF(D141=0,0,IF(ABS(D141-SUM($G141:$K141))&lt;Check_Limit,0,1))),1)</f>
        <v>0</v>
      </c>
      <c r="G141" s="123">
        <f t="shared" ref="G141:K141" ca="1" si="20">SUBTOTAL(9,G140:G140)</f>
        <v>2539634.1680750703</v>
      </c>
      <c r="H141" s="123">
        <f t="shared" ca="1" si="20"/>
        <v>1732384.9466736587</v>
      </c>
      <c r="I141" s="123">
        <f t="shared" ca="1" si="20"/>
        <v>2076.8370835533028</v>
      </c>
      <c r="J141" s="123">
        <f t="shared" ca="1" si="20"/>
        <v>123.24349805984906</v>
      </c>
      <c r="K141" s="123">
        <f t="shared" ca="1" si="20"/>
        <v>687584.327977509</v>
      </c>
    </row>
    <row r="142" spans="1:11" hidden="1" outlineLevel="1">
      <c r="A142" s="31" t="str">
        <f>IF(ISBLANK('Input-Accounts'!A142),"",'Input-Accounts'!A142)</f>
        <v/>
      </c>
      <c r="B142" t="str">
        <f>IF(ISBLANK('Input-Accounts'!B142),"",'Input-Accounts'!B142)</f>
        <v/>
      </c>
      <c r="C142" s="31" t="str">
        <f>IF(ISBLANK('Input-Accounts'!C142),"",'Input-Accounts'!C142)</f>
        <v/>
      </c>
      <c r="D142" s="10"/>
      <c r="E142" s="10"/>
      <c r="G142" s="10"/>
      <c r="H142" s="10"/>
      <c r="I142" s="10"/>
      <c r="J142" s="10"/>
      <c r="K142" s="10"/>
    </row>
    <row r="143" spans="1:11" hidden="1" outlineLevel="1">
      <c r="A143" s="31">
        <f>IF(ISBLANK('Input-Accounts'!A143),"",'Input-Accounts'!A143)</f>
        <v>128</v>
      </c>
      <c r="B143" s="1" t="str">
        <f>IF(ISBLANK('Input-Accounts'!B143),"",'Input-Accounts'!B143)</f>
        <v>Accumulated Provision for Amortization</v>
      </c>
      <c r="C143" s="31" t="str">
        <f>IF(ISBLANK('Input-Accounts'!C143),"",'Input-Accounts'!C143)</f>
        <v/>
      </c>
      <c r="D143" s="10"/>
      <c r="E143" s="10"/>
      <c r="G143" s="10"/>
      <c r="H143" s="10"/>
      <c r="I143" s="10"/>
      <c r="J143" s="10"/>
      <c r="K143" s="10"/>
    </row>
    <row r="144" spans="1:11" hidden="1" outlineLevel="1">
      <c r="A144" s="31">
        <f>IF(ISBLANK('Input-Accounts'!A144),"",'Input-Accounts'!A144)</f>
        <v>129</v>
      </c>
      <c r="B144" s="53" t="str">
        <f>IF(ISBLANK('Input-Accounts'!B144),"",'Input-Accounts'!B144)</f>
        <v>Reserved</v>
      </c>
      <c r="C144" s="31">
        <f>IF(ISBLANK('Input-Accounts'!C144),"",'Input-Accounts'!C144)</f>
        <v>111</v>
      </c>
      <c r="D144" s="10">
        <f t="shared" ref="D144:D145" ca="1" si="21">INDIRECT("Classification!"&amp;$D$5&amp;ROW())</f>
        <v>0</v>
      </c>
      <c r="E144" s="10">
        <f ca="1">IFERROR(IF(D144="","",IF(D144=0,0,IF(ABS(D144-SUM($G144:$K144))&lt;Check_Limit,0,1))),1)</f>
        <v>0</v>
      </c>
      <c r="F144" s="3" t="str" cm="1">
        <f t="array" aca="1" ref="F144" ca="1">IF(D144=0,"-",IF('Input-Accounts'!$E144&lt;&gt;0,'Input-Accounts'!$E144,INDEX('Input-Accounts'!$H144:$J144,,MATCH($F$6,'Input-Accounts'!$H$6:$J$6,0))))</f>
        <v>-</v>
      </c>
      <c r="G144" s="10">
        <f ca="1">IFERROR(INDEX(G$337:G$373,MATCH($F144,$B$337:$B$373,0))/INDEX($D$337:$D$373,MATCH($F144,$B$337:$B$373,0)),SUMIFS('Input-Ext Allocators'!D$8:D$63,'Input-Ext Allocators'!$B$8:$B$63,$F144))*$D144</f>
        <v>0</v>
      </c>
      <c r="H144" s="10">
        <f ca="1">IFERROR(INDEX(H$337:H$373,MATCH($F144,$B$337:$B$373,0))/INDEX($D$337:$D$373,MATCH($F144,$B$337:$B$373,0)),SUMIFS('Input-Ext Allocators'!E$8:E$63,'Input-Ext Allocators'!$B$8:$B$63,$F144))*$D144</f>
        <v>0</v>
      </c>
      <c r="I144" s="10">
        <f ca="1">IFERROR(INDEX(I$337:I$373,MATCH($F144,$B$337:$B$373,0))/INDEX($D$337:$D$373,MATCH($F144,$B$337:$B$373,0)),SUMIFS('Input-Ext Allocators'!F$8:F$63,'Input-Ext Allocators'!$B$8:$B$63,$F144))*$D144</f>
        <v>0</v>
      </c>
      <c r="J144" s="10">
        <f ca="1">IFERROR(INDEX(J$337:J$373,MATCH($F144,$B$337:$B$373,0))/INDEX($D$337:$D$373,MATCH($F144,$B$337:$B$373,0)),SUMIFS('Input-Ext Allocators'!G$8:G$63,'Input-Ext Allocators'!$B$8:$B$63,$F144))*$D144</f>
        <v>0</v>
      </c>
      <c r="K144" s="10">
        <f ca="1">IFERROR(INDEX(K$337:K$373,MATCH($F144,$B$337:$B$373,0))/INDEX($D$337:$D$373,MATCH($F144,$B$337:$B$373,0)),SUMIFS('Input-Ext Allocators'!H$8:H$63,'Input-Ext Allocators'!$B$8:$B$63,$F144))*$D144</f>
        <v>0</v>
      </c>
    </row>
    <row r="145" spans="1:11" hidden="1" outlineLevel="1">
      <c r="A145" s="31">
        <f>IF(ISBLANK('Input-Accounts'!A145),"",'Input-Accounts'!A145)</f>
        <v>130</v>
      </c>
      <c r="B145" s="53" t="str">
        <f>IF(ISBLANK('Input-Accounts'!B145),"",'Input-Accounts'!B145)</f>
        <v>Reserved</v>
      </c>
      <c r="C145" s="31">
        <f>IF(ISBLANK('Input-Accounts'!C145),"",'Input-Accounts'!C145)</f>
        <v>111</v>
      </c>
      <c r="D145" s="10">
        <f t="shared" ca="1" si="21"/>
        <v>0</v>
      </c>
      <c r="E145" s="10">
        <f ca="1">IFERROR(IF(D145="","",IF(D145=0,0,IF(ABS(D145-SUM($G145:$K145))&lt;Check_Limit,0,1))),1)</f>
        <v>0</v>
      </c>
      <c r="F145" s="3" t="str" cm="1">
        <f t="array" aca="1" ref="F145" ca="1">IF(D145=0,"-",IF('Input-Accounts'!$E145&lt;&gt;0,'Input-Accounts'!$E145,INDEX('Input-Accounts'!$H145:$J145,,MATCH($F$6,'Input-Accounts'!$H$6:$J$6,0))))</f>
        <v>-</v>
      </c>
      <c r="G145" s="10">
        <f ca="1">IFERROR(INDEX(G$337:G$373,MATCH($F145,$B$337:$B$373,0))/INDEX($D$337:$D$373,MATCH($F145,$B$337:$B$373,0)),SUMIFS('Input-Ext Allocators'!D$8:D$63,'Input-Ext Allocators'!$B$8:$B$63,$F145))*$D145</f>
        <v>0</v>
      </c>
      <c r="H145" s="10">
        <f ca="1">IFERROR(INDEX(H$337:H$373,MATCH($F145,$B$337:$B$373,0))/INDEX($D$337:$D$373,MATCH($F145,$B$337:$B$373,0)),SUMIFS('Input-Ext Allocators'!E$8:E$63,'Input-Ext Allocators'!$B$8:$B$63,$F145))*$D145</f>
        <v>0</v>
      </c>
      <c r="I145" s="10">
        <f ca="1">IFERROR(INDEX(I$337:I$373,MATCH($F145,$B$337:$B$373,0))/INDEX($D$337:$D$373,MATCH($F145,$B$337:$B$373,0)),SUMIFS('Input-Ext Allocators'!F$8:F$63,'Input-Ext Allocators'!$B$8:$B$63,$F145))*$D145</f>
        <v>0</v>
      </c>
      <c r="J145" s="10">
        <f ca="1">IFERROR(INDEX(J$337:J$373,MATCH($F145,$B$337:$B$373,0))/INDEX($D$337:$D$373,MATCH($F145,$B$337:$B$373,0)),SUMIFS('Input-Ext Allocators'!G$8:G$63,'Input-Ext Allocators'!$B$8:$B$63,$F145))*$D145</f>
        <v>0</v>
      </c>
      <c r="K145" s="10">
        <f ca="1">IFERROR(INDEX(K$337:K$373,MATCH($F145,$B$337:$B$373,0))/INDEX($D$337:$D$373,MATCH($F145,$B$337:$B$373,0)),SUMIFS('Input-Ext Allocators'!H$8:H$63,'Input-Ext Allocators'!$B$8:$B$63,$F145))*$D145</f>
        <v>0</v>
      </c>
    </row>
    <row r="146" spans="1:11" hidden="1" outlineLevel="1">
      <c r="A146" s="31">
        <f>IF(ISBLANK('Input-Accounts'!A146),"",'Input-Accounts'!A146)</f>
        <v>131</v>
      </c>
      <c r="B146" t="str">
        <f>IF(ISBLANK('Input-Accounts'!B146),"",'Input-Accounts'!B146)</f>
        <v>Subtotal - Accumulated Provision for Amortization</v>
      </c>
      <c r="C146" s="31" t="str">
        <f>IF(ISBLANK('Input-Accounts'!C146),"",'Input-Accounts'!C146)</f>
        <v/>
      </c>
      <c r="D146" s="123">
        <f ca="1">SUBTOTAL(9,D144:D145)</f>
        <v>0</v>
      </c>
      <c r="E146" s="10">
        <f ca="1">IFERROR(IF(D146="","",IF(D146=0,0,IF(ABS(D146-SUM($G146:$K146))&lt;Check_Limit,0,1))),1)</f>
        <v>0</v>
      </c>
      <c r="G146" s="123">
        <f t="shared" ref="G146:K146" ca="1" si="22">SUBTOTAL(9,G144:G145)</f>
        <v>0</v>
      </c>
      <c r="H146" s="123">
        <f t="shared" ca="1" si="22"/>
        <v>0</v>
      </c>
      <c r="I146" s="123">
        <f t="shared" ca="1" si="22"/>
        <v>0</v>
      </c>
      <c r="J146" s="123">
        <f t="shared" ca="1" si="22"/>
        <v>0</v>
      </c>
      <c r="K146" s="123">
        <f t="shared" ca="1" si="22"/>
        <v>0</v>
      </c>
    </row>
    <row r="147" spans="1:11" hidden="1" outlineLevel="1">
      <c r="A147" s="31" t="str">
        <f>IF(ISBLANK('Input-Accounts'!A147),"",'Input-Accounts'!A147)</f>
        <v/>
      </c>
      <c r="B147" t="str">
        <f>IF(ISBLANK('Input-Accounts'!B147),"",'Input-Accounts'!B147)</f>
        <v/>
      </c>
      <c r="C147" s="31" t="str">
        <f>IF(ISBLANK('Input-Accounts'!C147),"",'Input-Accounts'!C147)</f>
        <v/>
      </c>
      <c r="D147" s="10"/>
      <c r="E147" s="10"/>
      <c r="G147" s="10"/>
      <c r="H147" s="10"/>
      <c r="I147" s="10"/>
      <c r="J147" s="10"/>
      <c r="K147" s="10"/>
    </row>
    <row r="148" spans="1:11">
      <c r="A148" s="31">
        <f>IF(ISBLANK('Input-Accounts'!A148),"",'Input-Accounts'!A148)</f>
        <v>132</v>
      </c>
      <c r="B148" s="7" t="str">
        <f>IF(ISBLANK('Input-Accounts'!B148),"",'Input-Accounts'!B148)</f>
        <v>Total Accumulated Depreciation &amp; Amortization</v>
      </c>
      <c r="C148" s="31" t="str">
        <f>IF(ISBLANK('Input-Accounts'!C148),"",'Input-Accounts'!C148)</f>
        <v/>
      </c>
      <c r="D148" s="10">
        <f ca="1">SUBTOTAL(9,D77:D146)</f>
        <v>-72713574.244525105</v>
      </c>
      <c r="E148" s="10">
        <f ca="1">IFERROR(IF(D148="","",IF(D148=0,0,IF(ABS(D148-SUM($G148:$K148))&lt;Check_Limit,0,1))),1)</f>
        <v>0</v>
      </c>
      <c r="F148" s="3"/>
      <c r="G148" s="10">
        <f t="shared" ref="G148:K148" ca="1" si="23">SUBTOTAL(9,G77:G146)</f>
        <v>-37212662.737867966</v>
      </c>
      <c r="H148" s="10">
        <f t="shared" ca="1" si="23"/>
        <v>-25384229.572556563</v>
      </c>
      <c r="I148" s="10">
        <f t="shared" ca="1" si="23"/>
        <v>-30431.405799814369</v>
      </c>
      <c r="J148" s="10">
        <f t="shared" ca="1" si="23"/>
        <v>-11238.929183568727</v>
      </c>
      <c r="K148" s="10">
        <f t="shared" ca="1" si="23"/>
        <v>-10075011.59911718</v>
      </c>
    </row>
    <row r="149" spans="1:11">
      <c r="A149" s="31" t="str">
        <f>IF(ISBLANK('Input-Accounts'!A149),"",'Input-Accounts'!A149)</f>
        <v/>
      </c>
      <c r="B149" t="str">
        <f>IF(ISBLANK('Input-Accounts'!B149),"",'Input-Accounts'!B149)</f>
        <v/>
      </c>
      <c r="C149" s="31" t="str">
        <f>IF(ISBLANK('Input-Accounts'!C149),"",'Input-Accounts'!C149)</f>
        <v/>
      </c>
      <c r="D149" s="123"/>
      <c r="E149" s="10"/>
      <c r="G149" s="123"/>
      <c r="H149" s="123"/>
      <c r="I149" s="123"/>
      <c r="J149" s="123"/>
      <c r="K149" s="123"/>
    </row>
    <row r="150" spans="1:11">
      <c r="A150" s="31">
        <f>IF(ISBLANK('Input-Accounts'!A150),"",'Input-Accounts'!A150)</f>
        <v>133</v>
      </c>
      <c r="B150" s="1" t="str">
        <f>IF(ISBLANK('Input-Accounts'!B150),"",'Input-Accounts'!B150)</f>
        <v>Other Rate Base Items</v>
      </c>
      <c r="C150" s="31" t="str">
        <f>IF(ISBLANK('Input-Accounts'!C150),"",'Input-Accounts'!C150)</f>
        <v/>
      </c>
      <c r="D150" s="10"/>
      <c r="E150" s="10"/>
      <c r="G150" s="10"/>
      <c r="H150" s="10"/>
      <c r="I150" s="10"/>
      <c r="J150" s="10"/>
      <c r="K150" s="10"/>
    </row>
    <row r="151" spans="1:11" hidden="1" outlineLevel="1">
      <c r="A151" s="31">
        <f>IF(ISBLANK('Input-Accounts'!A151),"",'Input-Accounts'!A151)</f>
        <v>134</v>
      </c>
      <c r="B151" s="53" t="str">
        <f>IF(ISBLANK('Input-Accounts'!B151),"",'Input-Accounts'!B151)</f>
        <v>Accumulated deferred income taxes</v>
      </c>
      <c r="C151" s="31">
        <f>IF(ISBLANK('Input-Accounts'!C151),"",'Input-Accounts'!C151)</f>
        <v>190</v>
      </c>
      <c r="D151" s="10">
        <f t="shared" ref="D151:D153" ca="1" si="24">INDIRECT("Classification!"&amp;$D$5&amp;ROW())</f>
        <v>-46759829.591967806</v>
      </c>
      <c r="E151" s="10">
        <f ca="1">IFERROR(IF(D151="","",IF(D151=0,0,IF(ABS(D151-SUM($G151:$K151))&lt;Check_Limit,0,1))),1)</f>
        <v>0</v>
      </c>
      <c r="F151" s="3" t="str" cm="1">
        <f t="array" aca="1" ref="F151" ca="1">IF(D151=0,"-",IF('Input-Accounts'!$E151&lt;&gt;0,'Input-Accounts'!$E151,INDEX('Input-Accounts'!$H151:$J151,,MATCH($F$6,'Input-Accounts'!$H$6:$J$6,0))))</f>
        <v>INT_TOTAL PLANT</v>
      </c>
      <c r="G151" s="10">
        <f ca="1">IFERROR(INDEX(G$337:G$373,MATCH($F151,$B$337:$B$373,0))/INDEX($D$337:$D$373,MATCH($F151,$B$337:$B$373,0)),SUMIFS('Input-Ext Allocators'!D$8:D$63,'Input-Ext Allocators'!$B$8:$B$63,$F151))*$D151</f>
        <v>-23931078.115470532</v>
      </c>
      <c r="H151" s="10">
        <f ca="1">IFERROR(INDEX(H$337:H$373,MATCH($F151,$B$337:$B$373,0))/INDEX($D$337:$D$373,MATCH($F151,$B$337:$B$373,0)),SUMIFS('Input-Ext Allocators'!E$8:E$63,'Input-Ext Allocators'!$B$8:$B$63,$F151))*$D151</f>
        <v>-16324335.215703836</v>
      </c>
      <c r="I151" s="10">
        <f ca="1">IFERROR(INDEX(I$337:I$373,MATCH($F151,$B$337:$B$373,0))/INDEX($D$337:$D$373,MATCH($F151,$B$337:$B$373,0)),SUMIFS('Input-Ext Allocators'!F$8:F$63,'Input-Ext Allocators'!$B$8:$B$63,$F151))*$D151</f>
        <v>-19570.121990164906</v>
      </c>
      <c r="J151" s="10">
        <f ca="1">IFERROR(INDEX(J$337:J$373,MATCH($F151,$B$337:$B$373,0))/INDEX($D$337:$D$373,MATCH($F151,$B$337:$B$373,0)),SUMIFS('Input-Ext Allocators'!G$8:G$63,'Input-Ext Allocators'!$B$8:$B$63,$F151))*$D151</f>
        <v>-5710.493737141227</v>
      </c>
      <c r="K151" s="10">
        <f ca="1">IFERROR(INDEX(K$337:K$373,MATCH($F151,$B$337:$B$373,0))/INDEX($D$337:$D$373,MATCH($F151,$B$337:$B$373,0)),SUMIFS('Input-Ext Allocators'!H$8:H$63,'Input-Ext Allocators'!$B$8:$B$63,$F151))*$D151</f>
        <v>-6479135.6450661412</v>
      </c>
    </row>
    <row r="152" spans="1:11" outlineLevel="1">
      <c r="A152" s="31">
        <f>IF(ISBLANK('Input-Accounts'!A152),"",'Input-Accounts'!A152)</f>
        <v>135</v>
      </c>
      <c r="B152" s="53" t="str">
        <f>IF(ISBLANK('Input-Accounts'!B152),"",'Input-Accounts'!B152)</f>
        <v>Materials &amp; Supplies</v>
      </c>
      <c r="C152" s="31">
        <f>IF(ISBLANK('Input-Accounts'!C152),"",'Input-Accounts'!C152)</f>
        <v>154</v>
      </c>
      <c r="D152" s="10">
        <f t="shared" ca="1" si="24"/>
        <v>164172.70401338348</v>
      </c>
      <c r="E152" s="10">
        <f ca="1">IFERROR(IF(D152="","",IF(D152=0,0,IF(ABS(D152-SUM($G152:$K152))&lt;Check_Limit,0,1))),1)</f>
        <v>0</v>
      </c>
      <c r="F152" s="3" t="str" cm="1">
        <f t="array" aca="1" ref="F152" ca="1">IF(D152=0,"-",IF('Input-Accounts'!$E152&lt;&gt;0,'Input-Accounts'!$E152,INDEX('Input-Accounts'!$H152:$J152,,MATCH($F$6,'Input-Accounts'!$H$6:$J$6,0))))</f>
        <v>INT_DISTPT_SUBTOTAL</v>
      </c>
      <c r="G152" s="10">
        <f ca="1">IFERROR(INDEX(G$337:G$373,MATCH($F152,$B$337:$B$373,0))/INDEX($D$337:$D$373,MATCH($F152,$B$337:$B$373,0)),SUMIFS('Input-Ext Allocators'!D$8:D$63,'Input-Ext Allocators'!$B$8:$B$63,$F152))*$D152</f>
        <v>84021.473954369998</v>
      </c>
      <c r="H152" s="10">
        <f ca="1">IFERROR(INDEX(H$337:H$373,MATCH($F152,$B$337:$B$373,0))/INDEX($D$337:$D$373,MATCH($F152,$B$337:$B$373,0)),SUMIFS('Input-Ext Allocators'!E$8:E$63,'Input-Ext Allocators'!$B$8:$B$63,$F152))*$D152</f>
        <v>57314.371694018279</v>
      </c>
      <c r="I152" s="10">
        <f ca="1">IFERROR(INDEX(I$337:I$373,MATCH($F152,$B$337:$B$373,0))/INDEX($D$337:$D$373,MATCH($F152,$B$337:$B$373,0)),SUMIFS('Input-Ext Allocators'!F$8:F$63,'Input-Ext Allocators'!$B$8:$B$63,$F152))*$D152</f>
        <v>68.710255641073701</v>
      </c>
      <c r="J152" s="10">
        <f ca="1">IFERROR(INDEX(J$337:J$373,MATCH($F152,$B$337:$B$373,0))/INDEX($D$337:$D$373,MATCH($F152,$B$337:$B$373,0)),SUMIFS('Input-Ext Allocators'!G$8:G$63,'Input-Ext Allocators'!$B$8:$B$63,$F152))*$D152</f>
        <v>20.049414342583656</v>
      </c>
      <c r="K152" s="10">
        <f ca="1">IFERROR(INDEX(K$337:K$373,MATCH($F152,$B$337:$B$373,0))/INDEX($D$337:$D$373,MATCH($F152,$B$337:$B$373,0)),SUMIFS('Input-Ext Allocators'!H$8:H$63,'Input-Ext Allocators'!$B$8:$B$63,$F152))*$D152</f>
        <v>22748.098695011558</v>
      </c>
    </row>
    <row r="153" spans="1:11" hidden="1" outlineLevel="1">
      <c r="A153" s="31">
        <f>IF(ISBLANK('Input-Accounts'!A153),"",'Input-Accounts'!A153)</f>
        <v>136</v>
      </c>
      <c r="B153" s="53" t="str">
        <f>IF(ISBLANK('Input-Accounts'!B153),"",'Input-Accounts'!B153)</f>
        <v>Gas Stored Underground</v>
      </c>
      <c r="C153" s="31">
        <f>IF(ISBLANK('Input-Accounts'!C153),"",'Input-Accounts'!C153)</f>
        <v>164</v>
      </c>
      <c r="D153" s="10">
        <f t="shared" ca="1" si="24"/>
        <v>37402515.758828245</v>
      </c>
      <c r="E153" s="10">
        <f ca="1">IFERROR(IF(D153="","",IF(D153=0,0,IF(ABS(D153-SUM($G153:$K153))&lt;Check_Limit,0,1))),1)</f>
        <v>0</v>
      </c>
      <c r="F153" s="3" t="str" cm="1">
        <f t="array" aca="1" ref="F153" ca="1">IF(D153=0,"-",IF('Input-Accounts'!$E153&lt;&gt;0,'Input-Accounts'!$E153,INDEX('Input-Accounts'!$H153:$J153,,MATCH($F$6,'Input-Accounts'!$H$6:$J$6,0))))</f>
        <v>DESIGN DAY EXCL INTERR DEMAND</v>
      </c>
      <c r="G153" s="10">
        <f ca="1">IFERROR(INDEX(G$337:G$373,MATCH($F153,$B$337:$B$373,0))/INDEX($D$337:$D$373,MATCH($F153,$B$337:$B$373,0)),SUMIFS('Input-Ext Allocators'!D$8:D$63,'Input-Ext Allocators'!$B$8:$B$63,$F153))*$D153</f>
        <v>22509883.204097342</v>
      </c>
      <c r="H153" s="10">
        <f ca="1">IFERROR(INDEX(H$337:H$373,MATCH($F153,$B$337:$B$373,0))/INDEX($D$337:$D$373,MATCH($F153,$B$337:$B$373,0)),SUMIFS('Input-Ext Allocators'!E$8:E$63,'Input-Ext Allocators'!$B$8:$B$63,$F153))*$D153</f>
        <v>14877183.765773714</v>
      </c>
      <c r="I153" s="10">
        <f ca="1">IFERROR(INDEX(I$337:I$373,MATCH($F153,$B$337:$B$373,0))/INDEX($D$337:$D$373,MATCH($F153,$B$337:$B$373,0)),SUMIFS('Input-Ext Allocators'!F$8:F$63,'Input-Ext Allocators'!$B$8:$B$63,$F153))*$D153</f>
        <v>15448.788957189734</v>
      </c>
      <c r="J153" s="10">
        <f ca="1">IFERROR(INDEX(J$337:J$373,MATCH($F153,$B$337:$B$373,0))/INDEX($D$337:$D$373,MATCH($F153,$B$337:$B$373,0)),SUMIFS('Input-Ext Allocators'!G$8:G$63,'Input-Ext Allocators'!$B$8:$B$63,$F153))*$D153</f>
        <v>0</v>
      </c>
      <c r="K153" s="10">
        <f ca="1">IFERROR(INDEX(K$337:K$373,MATCH($F153,$B$337:$B$373,0))/INDEX($D$337:$D$373,MATCH($F153,$B$337:$B$373,0)),SUMIFS('Input-Ext Allocators'!H$8:H$63,'Input-Ext Allocators'!$B$8:$B$63,$F153))*$D153</f>
        <v>0</v>
      </c>
    </row>
    <row r="154" spans="1:11">
      <c r="A154" s="31">
        <f>IF(ISBLANK('Input-Accounts'!A154),"",'Input-Accounts'!A154)</f>
        <v>137</v>
      </c>
      <c r="B154" t="str">
        <f>IF(ISBLANK('Input-Accounts'!B154),"",'Input-Accounts'!B154)</f>
        <v>Total Other Rate Base Items</v>
      </c>
      <c r="C154" s="31" t="str">
        <f>IF(ISBLANK('Input-Accounts'!C154),"",'Input-Accounts'!C154)</f>
        <v/>
      </c>
      <c r="D154" s="123">
        <f ca="1">SUBTOTAL(9,D151:D153)</f>
        <v>-9193141.1291261762</v>
      </c>
      <c r="E154" s="10">
        <f ca="1">IFERROR(IF(D154="","",IF(D154=0,0,IF(ABS(D154-SUM($G154:$K154))&lt;Check_Limit,0,1))),1)</f>
        <v>0</v>
      </c>
      <c r="G154" s="123">
        <f t="shared" ref="G154:K154" ca="1" si="25">SUBTOTAL(9,G151:G153)</f>
        <v>-1337173.4374188222</v>
      </c>
      <c r="H154" s="123">
        <f t="shared" ca="1" si="25"/>
        <v>-1389837.0782361031</v>
      </c>
      <c r="I154" s="123">
        <f t="shared" ca="1" si="25"/>
        <v>-4052.6227773340961</v>
      </c>
      <c r="J154" s="123">
        <f t="shared" ca="1" si="25"/>
        <v>-5690.444322798643</v>
      </c>
      <c r="K154" s="123">
        <f t="shared" ca="1" si="25"/>
        <v>-6456387.5463711293</v>
      </c>
    </row>
    <row r="155" spans="1:11">
      <c r="A155" s="31" t="str">
        <f>IF(ISBLANK('Input-Accounts'!A155),"",'Input-Accounts'!A155)</f>
        <v/>
      </c>
      <c r="B155" t="str">
        <f>IF(ISBLANK('Input-Accounts'!B155),"",'Input-Accounts'!B155)</f>
        <v/>
      </c>
      <c r="C155" s="31" t="str">
        <f>IF(ISBLANK('Input-Accounts'!C155),"",'Input-Accounts'!C155)</f>
        <v/>
      </c>
      <c r="D155" s="31"/>
      <c r="E155" s="10"/>
      <c r="G155" s="31"/>
      <c r="H155" s="31"/>
      <c r="I155" s="31"/>
      <c r="J155" s="31"/>
      <c r="K155" s="31"/>
    </row>
    <row r="156" spans="1:11" ht="15" thickBot="1">
      <c r="A156" s="31">
        <f>IF(ISBLANK('Input-Accounts'!A156),"",'Input-Accounts'!A156)</f>
        <v>138</v>
      </c>
      <c r="B156" s="7" t="str">
        <f>IF(ISBLANK('Input-Accounts'!B156),"",'Input-Accounts'!B156)</f>
        <v>TOTAL RATE BASE</v>
      </c>
      <c r="C156" s="31" t="str">
        <f>IF(ISBLANK('Input-Accounts'!C156),"",'Input-Accounts'!C156)</f>
        <v/>
      </c>
      <c r="D156" s="125">
        <f ca="1">SUBTOTAL(9,D11:D155)</f>
        <v>284369732.30614889</v>
      </c>
      <c r="E156" s="10">
        <f ca="1">IFERROR(IF(D156="","",IF(D156=0,0,IF(ABS(D156-SUM($G156:$K156))&lt;Check_Limit,0,1))),1)</f>
        <v>0</v>
      </c>
      <c r="G156" s="125">
        <f t="shared" ref="G156:K156" ca="1" si="26">SUBTOTAL(9,G11:G155)</f>
        <v>148905728.94910005</v>
      </c>
      <c r="H156" s="125">
        <f t="shared" ca="1" si="26"/>
        <v>101096791.00026573</v>
      </c>
      <c r="I156" s="125">
        <f t="shared" ca="1" si="26"/>
        <v>118811.54212461565</v>
      </c>
      <c r="J156" s="125">
        <f t="shared" ca="1" si="26"/>
        <v>27801.742470520712</v>
      </c>
      <c r="K156" s="125">
        <f t="shared" ca="1" si="26"/>
        <v>34220599.072187968</v>
      </c>
    </row>
    <row r="157" spans="1:11" ht="15" thickTop="1">
      <c r="A157" s="31" t="str">
        <f>IF(ISBLANK('Input-Accounts'!A157),"",'Input-Accounts'!A157)</f>
        <v/>
      </c>
      <c r="B157" t="str">
        <f>IF(ISBLANK('Input-Accounts'!B157),"",'Input-Accounts'!B157)</f>
        <v/>
      </c>
      <c r="C157" s="31" t="str">
        <f>IF(ISBLANK('Input-Accounts'!C157),"",'Input-Accounts'!C157)</f>
        <v/>
      </c>
      <c r="D157" s="10"/>
      <c r="E157" s="10"/>
      <c r="G157" s="10"/>
      <c r="H157" s="10"/>
      <c r="I157" s="10"/>
      <c r="J157" s="10"/>
      <c r="K157" s="10"/>
    </row>
    <row r="158" spans="1:11">
      <c r="A158" s="31">
        <f>IF(ISBLANK('Input-Accounts'!A158),"",'Input-Accounts'!A158)</f>
        <v>139</v>
      </c>
      <c r="B158" s="1" t="str">
        <f>IF(ISBLANK('Input-Accounts'!B158),"",'Input-Accounts'!B158)</f>
        <v>OPERATION AND MAINTENANCE EXPENSE</v>
      </c>
      <c r="C158" s="31" t="str">
        <f>IF(ISBLANK('Input-Accounts'!C158),"",'Input-Accounts'!C158)</f>
        <v/>
      </c>
      <c r="D158" s="10"/>
      <c r="E158" s="10"/>
      <c r="G158" s="10"/>
      <c r="H158" s="10"/>
      <c r="I158" s="10"/>
      <c r="J158" s="10"/>
      <c r="K158" s="10"/>
    </row>
    <row r="159" spans="1:11">
      <c r="A159" s="31">
        <f>IF(ISBLANK('Input-Accounts'!A159),"",'Input-Accounts'!A159)</f>
        <v>140</v>
      </c>
      <c r="B159" s="1" t="str">
        <f>IF(ISBLANK('Input-Accounts'!B159),"",'Input-Accounts'!B159)</f>
        <v>Production, Storage, LNG, Transmission, and Distribution Expense</v>
      </c>
      <c r="C159" s="31" t="str">
        <f>IF(ISBLANK('Input-Accounts'!C159),"",'Input-Accounts'!C159)</f>
        <v/>
      </c>
      <c r="D159" s="10"/>
      <c r="E159" s="10"/>
      <c r="G159" s="10"/>
      <c r="H159" s="10"/>
      <c r="I159" s="10"/>
      <c r="J159" s="10"/>
      <c r="K159" s="10"/>
    </row>
    <row r="160" spans="1:11" hidden="1" outlineLevel="1">
      <c r="A160" s="31">
        <f>IF(ISBLANK('Input-Accounts'!A160),"",'Input-Accounts'!A160)</f>
        <v>141</v>
      </c>
      <c r="B160" s="1" t="str">
        <f>IF(ISBLANK('Input-Accounts'!B160),"",'Input-Accounts'!B160)</f>
        <v>Other Gas Supply Expenses</v>
      </c>
      <c r="C160" s="31" t="str">
        <f>IF(ISBLANK('Input-Accounts'!C160),"",'Input-Accounts'!C160)</f>
        <v/>
      </c>
      <c r="D160" s="10"/>
      <c r="E160" s="10"/>
      <c r="G160" s="10"/>
      <c r="H160" s="10"/>
      <c r="I160" s="10"/>
      <c r="J160" s="10"/>
      <c r="K160" s="10"/>
    </row>
    <row r="161" spans="1:11" hidden="1" outlineLevel="1">
      <c r="A161" s="31">
        <f>IF(ISBLANK('Input-Accounts'!A161),"",'Input-Accounts'!A161)</f>
        <v>142</v>
      </c>
      <c r="B161" s="53" t="str">
        <f>IF(ISBLANK('Input-Accounts'!B161),"",'Input-Accounts'!B161)</f>
        <v>Natural gas well head purchases</v>
      </c>
      <c r="C161" s="31" t="str">
        <f>IF(ISBLANK('Input-Accounts'!C161),"",'Input-Accounts'!C161)</f>
        <v xml:space="preserve">801-803 </v>
      </c>
      <c r="D161" s="10">
        <f t="shared" ref="D161:D168" ca="1" si="27">INDIRECT("Classification!"&amp;$D$5&amp;ROW())</f>
        <v>0</v>
      </c>
      <c r="E161" s="10">
        <f t="shared" ref="E161:E169" ca="1" si="28">IFERROR(IF(D161="","",IF(D161=0,0,IF(ABS(D161-SUM($G161:$K161))&lt;Check_Limit,0,1))),1)</f>
        <v>0</v>
      </c>
      <c r="F161" s="3" t="str" cm="1">
        <f t="array" aca="1" ref="F161" ca="1">IF(D161=0,"-",IF('Input-Accounts'!$E161&lt;&gt;0,'Input-Accounts'!$E161,INDEX('Input-Accounts'!$H161:$J161,,MATCH($F$6,'Input-Accounts'!$H$6:$J$6,0))))</f>
        <v>-</v>
      </c>
      <c r="G161" s="10">
        <f ca="1">IFERROR(INDEX(G$337:G$373,MATCH($F161,$B$337:$B$373,0))/INDEX($D$337:$D$373,MATCH($F161,$B$337:$B$373,0)),SUMIFS('Input-Ext Allocators'!D$8:D$63,'Input-Ext Allocators'!$B$8:$B$63,$F161))*$D161</f>
        <v>0</v>
      </c>
      <c r="H161" s="10">
        <f ca="1">IFERROR(INDEX(H$337:H$373,MATCH($F161,$B$337:$B$373,0))/INDEX($D$337:$D$373,MATCH($F161,$B$337:$B$373,0)),SUMIFS('Input-Ext Allocators'!E$8:E$63,'Input-Ext Allocators'!$B$8:$B$63,$F161))*$D161</f>
        <v>0</v>
      </c>
      <c r="I161" s="10">
        <f ca="1">IFERROR(INDEX(I$337:I$373,MATCH($F161,$B$337:$B$373,0))/INDEX($D$337:$D$373,MATCH($F161,$B$337:$B$373,0)),SUMIFS('Input-Ext Allocators'!F$8:F$63,'Input-Ext Allocators'!$B$8:$B$63,$F161))*$D161</f>
        <v>0</v>
      </c>
      <c r="J161" s="10">
        <f ca="1">IFERROR(INDEX(J$337:J$373,MATCH($F161,$B$337:$B$373,0))/INDEX($D$337:$D$373,MATCH($F161,$B$337:$B$373,0)),SUMIFS('Input-Ext Allocators'!G$8:G$63,'Input-Ext Allocators'!$B$8:$B$63,$F161))*$D161</f>
        <v>0</v>
      </c>
      <c r="K161" s="10">
        <f ca="1">IFERROR(INDEX(K$337:K$373,MATCH($F161,$B$337:$B$373,0))/INDEX($D$337:$D$373,MATCH($F161,$B$337:$B$373,0)),SUMIFS('Input-Ext Allocators'!H$8:H$63,'Input-Ext Allocators'!$B$8:$B$63,$F161))*$D161</f>
        <v>0</v>
      </c>
    </row>
    <row r="162" spans="1:11" hidden="1" outlineLevel="1">
      <c r="A162" s="31">
        <f>IF(ISBLANK('Input-Accounts'!A162),"",'Input-Accounts'!A162)</f>
        <v>143</v>
      </c>
      <c r="B162" s="53" t="str">
        <f>IF(ISBLANK('Input-Accounts'!B162),"",'Input-Accounts'!B162)</f>
        <v>Natural Gas City Gate Purchases</v>
      </c>
      <c r="C162" s="31" t="str">
        <f>IF(ISBLANK('Input-Accounts'!C162),"",'Input-Accounts'!C162)</f>
        <v xml:space="preserve">804 </v>
      </c>
      <c r="D162" s="10">
        <f t="shared" ca="1" si="27"/>
        <v>0</v>
      </c>
      <c r="E162" s="10">
        <f t="shared" ca="1" si="28"/>
        <v>0</v>
      </c>
      <c r="F162" s="3" t="str" cm="1">
        <f t="array" aca="1" ref="F162" ca="1">IF(D162=0,"-",IF('Input-Accounts'!$E162&lt;&gt;0,'Input-Accounts'!$E162,INDEX('Input-Accounts'!$H162:$J162,,MATCH($F$6,'Input-Accounts'!$H$6:$J$6,0))))</f>
        <v>-</v>
      </c>
      <c r="G162" s="10">
        <f ca="1">IFERROR(INDEX(G$337:G$373,MATCH($F162,$B$337:$B$373,0))/INDEX($D$337:$D$373,MATCH($F162,$B$337:$B$373,0)),SUMIFS('Input-Ext Allocators'!D$8:D$63,'Input-Ext Allocators'!$B$8:$B$63,$F162))*$D162</f>
        <v>0</v>
      </c>
      <c r="H162" s="10">
        <f ca="1">IFERROR(INDEX(H$337:H$373,MATCH($F162,$B$337:$B$373,0))/INDEX($D$337:$D$373,MATCH($F162,$B$337:$B$373,0)),SUMIFS('Input-Ext Allocators'!E$8:E$63,'Input-Ext Allocators'!$B$8:$B$63,$F162))*$D162</f>
        <v>0</v>
      </c>
      <c r="I162" s="10">
        <f ca="1">IFERROR(INDEX(I$337:I$373,MATCH($F162,$B$337:$B$373,0))/INDEX($D$337:$D$373,MATCH($F162,$B$337:$B$373,0)),SUMIFS('Input-Ext Allocators'!F$8:F$63,'Input-Ext Allocators'!$B$8:$B$63,$F162))*$D162</f>
        <v>0</v>
      </c>
      <c r="J162" s="10">
        <f ca="1">IFERROR(INDEX(J$337:J$373,MATCH($F162,$B$337:$B$373,0))/INDEX($D$337:$D$373,MATCH($F162,$B$337:$B$373,0)),SUMIFS('Input-Ext Allocators'!G$8:G$63,'Input-Ext Allocators'!$B$8:$B$63,$F162))*$D162</f>
        <v>0</v>
      </c>
      <c r="K162" s="10">
        <f ca="1">IFERROR(INDEX(K$337:K$373,MATCH($F162,$B$337:$B$373,0))/INDEX($D$337:$D$373,MATCH($F162,$B$337:$B$373,0)),SUMIFS('Input-Ext Allocators'!H$8:H$63,'Input-Ext Allocators'!$B$8:$B$63,$F162))*$D162</f>
        <v>0</v>
      </c>
    </row>
    <row r="163" spans="1:11" hidden="1" outlineLevel="1">
      <c r="A163" s="31">
        <f>IF(ISBLANK('Input-Accounts'!A163),"",'Input-Accounts'!A163)</f>
        <v>144</v>
      </c>
      <c r="B163" s="53" t="str">
        <f>IF(ISBLANK('Input-Accounts'!B163),"",'Input-Accounts'!B163)</f>
        <v>Other gas purchases</v>
      </c>
      <c r="C163" s="31" t="str">
        <f>IF(ISBLANK('Input-Accounts'!C163),"",'Input-Accounts'!C163)</f>
        <v xml:space="preserve">805 </v>
      </c>
      <c r="D163" s="10">
        <f t="shared" ca="1" si="27"/>
        <v>0</v>
      </c>
      <c r="E163" s="10">
        <f t="shared" ca="1" si="28"/>
        <v>0</v>
      </c>
      <c r="F163" s="3" t="str" cm="1">
        <f t="array" aca="1" ref="F163" ca="1">IF(D163=0,"-",IF('Input-Accounts'!$E163&lt;&gt;0,'Input-Accounts'!$E163,INDEX('Input-Accounts'!$H163:$J163,,MATCH($F$6,'Input-Accounts'!$H$6:$J$6,0))))</f>
        <v>-</v>
      </c>
      <c r="G163" s="10">
        <f ca="1">IFERROR(INDEX(G$337:G$373,MATCH($F163,$B$337:$B$373,0))/INDEX($D$337:$D$373,MATCH($F163,$B$337:$B$373,0)),SUMIFS('Input-Ext Allocators'!D$8:D$63,'Input-Ext Allocators'!$B$8:$B$63,$F163))*$D163</f>
        <v>0</v>
      </c>
      <c r="H163" s="10">
        <f ca="1">IFERROR(INDEX(H$337:H$373,MATCH($F163,$B$337:$B$373,0))/INDEX($D$337:$D$373,MATCH($F163,$B$337:$B$373,0)),SUMIFS('Input-Ext Allocators'!E$8:E$63,'Input-Ext Allocators'!$B$8:$B$63,$F163))*$D163</f>
        <v>0</v>
      </c>
      <c r="I163" s="10">
        <f ca="1">IFERROR(INDEX(I$337:I$373,MATCH($F163,$B$337:$B$373,0))/INDEX($D$337:$D$373,MATCH($F163,$B$337:$B$373,0)),SUMIFS('Input-Ext Allocators'!F$8:F$63,'Input-Ext Allocators'!$B$8:$B$63,$F163))*$D163</f>
        <v>0</v>
      </c>
      <c r="J163" s="10">
        <f ca="1">IFERROR(INDEX(J$337:J$373,MATCH($F163,$B$337:$B$373,0))/INDEX($D$337:$D$373,MATCH($F163,$B$337:$B$373,0)),SUMIFS('Input-Ext Allocators'!G$8:G$63,'Input-Ext Allocators'!$B$8:$B$63,$F163))*$D163</f>
        <v>0</v>
      </c>
      <c r="K163" s="10">
        <f ca="1">IFERROR(INDEX(K$337:K$373,MATCH($F163,$B$337:$B$373,0))/INDEX($D$337:$D$373,MATCH($F163,$B$337:$B$373,0)),SUMIFS('Input-Ext Allocators'!H$8:H$63,'Input-Ext Allocators'!$B$8:$B$63,$F163))*$D163</f>
        <v>0</v>
      </c>
    </row>
    <row r="164" spans="1:11" outlineLevel="1">
      <c r="A164" s="31">
        <f>IF(ISBLANK('Input-Accounts'!A164),"",'Input-Accounts'!A164)</f>
        <v>145</v>
      </c>
      <c r="B164" s="53" t="str">
        <f>IF(ISBLANK('Input-Accounts'!B164),"",'Input-Accounts'!B164)</f>
        <v>Exchange gas</v>
      </c>
      <c r="C164" s="31" t="str">
        <f>IF(ISBLANK('Input-Accounts'!C164),"",'Input-Accounts'!C164)</f>
        <v xml:space="preserve">806 </v>
      </c>
      <c r="D164" s="10">
        <f t="shared" ca="1" si="27"/>
        <v>0</v>
      </c>
      <c r="E164" s="10">
        <f t="shared" ca="1" si="28"/>
        <v>0</v>
      </c>
      <c r="F164" s="3" t="str" cm="1">
        <f t="array" aca="1" ref="F164" ca="1">IF(D164=0,"-",IF('Input-Accounts'!$E164&lt;&gt;0,'Input-Accounts'!$E164,INDEX('Input-Accounts'!$H164:$J164,,MATCH($F$6,'Input-Accounts'!$H$6:$J$6,0))))</f>
        <v>-</v>
      </c>
      <c r="G164" s="10">
        <f ca="1">IFERROR(INDEX(G$337:G$373,MATCH($F164,$B$337:$B$373,0))/INDEX($D$337:$D$373,MATCH($F164,$B$337:$B$373,0)),SUMIFS('Input-Ext Allocators'!D$8:D$63,'Input-Ext Allocators'!$B$8:$B$63,$F164))*$D164</f>
        <v>0</v>
      </c>
      <c r="H164" s="10">
        <f ca="1">IFERROR(INDEX(H$337:H$373,MATCH($F164,$B$337:$B$373,0))/INDEX($D$337:$D$373,MATCH($F164,$B$337:$B$373,0)),SUMIFS('Input-Ext Allocators'!E$8:E$63,'Input-Ext Allocators'!$B$8:$B$63,$F164))*$D164</f>
        <v>0</v>
      </c>
      <c r="I164" s="10">
        <f ca="1">IFERROR(INDEX(I$337:I$373,MATCH($F164,$B$337:$B$373,0))/INDEX($D$337:$D$373,MATCH($F164,$B$337:$B$373,0)),SUMIFS('Input-Ext Allocators'!F$8:F$63,'Input-Ext Allocators'!$B$8:$B$63,$F164))*$D164</f>
        <v>0</v>
      </c>
      <c r="J164" s="10">
        <f ca="1">IFERROR(INDEX(J$337:J$373,MATCH($F164,$B$337:$B$373,0))/INDEX($D$337:$D$373,MATCH($F164,$B$337:$B$373,0)),SUMIFS('Input-Ext Allocators'!G$8:G$63,'Input-Ext Allocators'!$B$8:$B$63,$F164))*$D164</f>
        <v>0</v>
      </c>
      <c r="K164" s="10">
        <f ca="1">IFERROR(INDEX(K$337:K$373,MATCH($F164,$B$337:$B$373,0))/INDEX($D$337:$D$373,MATCH($F164,$B$337:$B$373,0)),SUMIFS('Input-Ext Allocators'!H$8:H$63,'Input-Ext Allocators'!$B$8:$B$63,$F164))*$D164</f>
        <v>0</v>
      </c>
    </row>
    <row r="165" spans="1:11" outlineLevel="1">
      <c r="A165" s="31">
        <f>IF(ISBLANK('Input-Accounts'!A165),"",'Input-Accounts'!A165)</f>
        <v>146</v>
      </c>
      <c r="B165" s="53" t="str">
        <f>IF(ISBLANK('Input-Accounts'!B165),"",'Input-Accounts'!B165)</f>
        <v>Gas Withdrawn from Storage</v>
      </c>
      <c r="C165" s="31" t="str">
        <f>IF(ISBLANK('Input-Accounts'!C165),"",'Input-Accounts'!C165)</f>
        <v xml:space="preserve">808 </v>
      </c>
      <c r="D165" s="10">
        <f t="shared" ca="1" si="27"/>
        <v>0</v>
      </c>
      <c r="E165" s="10">
        <f t="shared" ca="1" si="28"/>
        <v>0</v>
      </c>
      <c r="F165" s="3" t="str" cm="1">
        <f t="array" aca="1" ref="F165" ca="1">IF(D165=0,"-",IF('Input-Accounts'!$E165&lt;&gt;0,'Input-Accounts'!$E165,INDEX('Input-Accounts'!$H165:$J165,,MATCH($F$6,'Input-Accounts'!$H$6:$J$6,0))))</f>
        <v>-</v>
      </c>
      <c r="G165" s="10">
        <f ca="1">IFERROR(INDEX(G$337:G$373,MATCH($F165,$B$337:$B$373,0))/INDEX($D$337:$D$373,MATCH($F165,$B$337:$B$373,0)),SUMIFS('Input-Ext Allocators'!D$8:D$63,'Input-Ext Allocators'!$B$8:$B$63,$F165))*$D165</f>
        <v>0</v>
      </c>
      <c r="H165" s="10">
        <f ca="1">IFERROR(INDEX(H$337:H$373,MATCH($F165,$B$337:$B$373,0))/INDEX($D$337:$D$373,MATCH($F165,$B$337:$B$373,0)),SUMIFS('Input-Ext Allocators'!E$8:E$63,'Input-Ext Allocators'!$B$8:$B$63,$F165))*$D165</f>
        <v>0</v>
      </c>
      <c r="I165" s="10">
        <f ca="1">IFERROR(INDEX(I$337:I$373,MATCH($F165,$B$337:$B$373,0))/INDEX($D$337:$D$373,MATCH($F165,$B$337:$B$373,0)),SUMIFS('Input-Ext Allocators'!F$8:F$63,'Input-Ext Allocators'!$B$8:$B$63,$F165))*$D165</f>
        <v>0</v>
      </c>
      <c r="J165" s="10">
        <f ca="1">IFERROR(INDEX(J$337:J$373,MATCH($F165,$B$337:$B$373,0))/INDEX($D$337:$D$373,MATCH($F165,$B$337:$B$373,0)),SUMIFS('Input-Ext Allocators'!G$8:G$63,'Input-Ext Allocators'!$B$8:$B$63,$F165))*$D165</f>
        <v>0</v>
      </c>
      <c r="K165" s="10">
        <f ca="1">IFERROR(INDEX(K$337:K$373,MATCH($F165,$B$337:$B$373,0))/INDEX($D$337:$D$373,MATCH($F165,$B$337:$B$373,0)),SUMIFS('Input-Ext Allocators'!H$8:H$63,'Input-Ext Allocators'!$B$8:$B$63,$F165))*$D165</f>
        <v>0</v>
      </c>
    </row>
    <row r="166" spans="1:11" outlineLevel="1">
      <c r="A166" s="31">
        <f>IF(ISBLANK('Input-Accounts'!A166),"",'Input-Accounts'!A166)</f>
        <v>147</v>
      </c>
      <c r="B166" s="53" t="str">
        <f>IF(ISBLANK('Input-Accounts'!B166),"",'Input-Accounts'!B166)</f>
        <v>Gas Used for Other Utility Operations</v>
      </c>
      <c r="C166" s="31" t="str">
        <f>IF(ISBLANK('Input-Accounts'!C166),"",'Input-Accounts'!C166)</f>
        <v xml:space="preserve">812 </v>
      </c>
      <c r="D166" s="10">
        <f t="shared" ca="1" si="27"/>
        <v>0</v>
      </c>
      <c r="E166" s="10">
        <f t="shared" ca="1" si="28"/>
        <v>0</v>
      </c>
      <c r="F166" s="3" t="str" cm="1">
        <f t="array" aca="1" ref="F166" ca="1">IF(D166=0,"-",IF('Input-Accounts'!$E166&lt;&gt;0,'Input-Accounts'!$E166,INDEX('Input-Accounts'!$H166:$J166,,MATCH($F$6,'Input-Accounts'!$H$6:$J$6,0))))</f>
        <v>-</v>
      </c>
      <c r="G166" s="10">
        <f ca="1">IFERROR(INDEX(G$337:G$373,MATCH($F166,$B$337:$B$373,0))/INDEX($D$337:$D$373,MATCH($F166,$B$337:$B$373,0)),SUMIFS('Input-Ext Allocators'!D$8:D$63,'Input-Ext Allocators'!$B$8:$B$63,$F166))*$D166</f>
        <v>0</v>
      </c>
      <c r="H166" s="10">
        <f ca="1">IFERROR(INDEX(H$337:H$373,MATCH($F166,$B$337:$B$373,0))/INDEX($D$337:$D$373,MATCH($F166,$B$337:$B$373,0)),SUMIFS('Input-Ext Allocators'!E$8:E$63,'Input-Ext Allocators'!$B$8:$B$63,$F166))*$D166</f>
        <v>0</v>
      </c>
      <c r="I166" s="10">
        <f ca="1">IFERROR(INDEX(I$337:I$373,MATCH($F166,$B$337:$B$373,0))/INDEX($D$337:$D$373,MATCH($F166,$B$337:$B$373,0)),SUMIFS('Input-Ext Allocators'!F$8:F$63,'Input-Ext Allocators'!$B$8:$B$63,$F166))*$D166</f>
        <v>0</v>
      </c>
      <c r="J166" s="10">
        <f ca="1">IFERROR(INDEX(J$337:J$373,MATCH($F166,$B$337:$B$373,0))/INDEX($D$337:$D$373,MATCH($F166,$B$337:$B$373,0)),SUMIFS('Input-Ext Allocators'!G$8:G$63,'Input-Ext Allocators'!$B$8:$B$63,$F166))*$D166</f>
        <v>0</v>
      </c>
      <c r="K166" s="10">
        <f ca="1">IFERROR(INDEX(K$337:K$373,MATCH($F166,$B$337:$B$373,0))/INDEX($D$337:$D$373,MATCH($F166,$B$337:$B$373,0)),SUMIFS('Input-Ext Allocators'!H$8:H$63,'Input-Ext Allocators'!$B$8:$B$63,$F166))*$D166</f>
        <v>0</v>
      </c>
    </row>
    <row r="167" spans="1:11" outlineLevel="1">
      <c r="A167" s="31">
        <f>IF(ISBLANK('Input-Accounts'!A167),"",'Input-Accounts'!A167)</f>
        <v>148</v>
      </c>
      <c r="B167" s="53" t="str">
        <f>IF(ISBLANK('Input-Accounts'!B167),"",'Input-Accounts'!B167)</f>
        <v>Exchange Fees</v>
      </c>
      <c r="C167" s="31" t="str">
        <f>IF(ISBLANK('Input-Accounts'!C167),"",'Input-Accounts'!C167)</f>
        <v xml:space="preserve">813 </v>
      </c>
      <c r="D167" s="10">
        <f t="shared" ca="1" si="27"/>
        <v>0</v>
      </c>
      <c r="E167" s="10">
        <f t="shared" ca="1" si="28"/>
        <v>0</v>
      </c>
      <c r="F167" s="3" t="str" cm="1">
        <f t="array" aca="1" ref="F167" ca="1">IF(D167=0,"-",IF('Input-Accounts'!$E167&lt;&gt;0,'Input-Accounts'!$E167,INDEX('Input-Accounts'!$H167:$J167,,MATCH($F$6,'Input-Accounts'!$H$6:$J$6,0))))</f>
        <v>-</v>
      </c>
      <c r="G167" s="10">
        <f ca="1">IFERROR(INDEX(G$337:G$373,MATCH($F167,$B$337:$B$373,0))/INDEX($D$337:$D$373,MATCH($F167,$B$337:$B$373,0)),SUMIFS('Input-Ext Allocators'!D$8:D$63,'Input-Ext Allocators'!$B$8:$B$63,$F167))*$D167</f>
        <v>0</v>
      </c>
      <c r="H167" s="10">
        <f ca="1">IFERROR(INDEX(H$337:H$373,MATCH($F167,$B$337:$B$373,0))/INDEX($D$337:$D$373,MATCH($F167,$B$337:$B$373,0)),SUMIFS('Input-Ext Allocators'!E$8:E$63,'Input-Ext Allocators'!$B$8:$B$63,$F167))*$D167</f>
        <v>0</v>
      </c>
      <c r="I167" s="10">
        <f ca="1">IFERROR(INDEX(I$337:I$373,MATCH($F167,$B$337:$B$373,0))/INDEX($D$337:$D$373,MATCH($F167,$B$337:$B$373,0)),SUMIFS('Input-Ext Allocators'!F$8:F$63,'Input-Ext Allocators'!$B$8:$B$63,$F167))*$D167</f>
        <v>0</v>
      </c>
      <c r="J167" s="10">
        <f ca="1">IFERROR(INDEX(J$337:J$373,MATCH($F167,$B$337:$B$373,0))/INDEX($D$337:$D$373,MATCH($F167,$B$337:$B$373,0)),SUMIFS('Input-Ext Allocators'!G$8:G$63,'Input-Ext Allocators'!$B$8:$B$63,$F167))*$D167</f>
        <v>0</v>
      </c>
      <c r="K167" s="10">
        <f ca="1">IFERROR(INDEX(K$337:K$373,MATCH($F167,$B$337:$B$373,0))/INDEX($D$337:$D$373,MATCH($F167,$B$337:$B$373,0)),SUMIFS('Input-Ext Allocators'!H$8:H$63,'Input-Ext Allocators'!$B$8:$B$63,$F167))*$D167</f>
        <v>0</v>
      </c>
    </row>
    <row r="168" spans="1:11" hidden="1" outlineLevel="1">
      <c r="A168" s="31">
        <f>IF(ISBLANK('Input-Accounts'!A168),"",'Input-Accounts'!A168)</f>
        <v>149</v>
      </c>
      <c r="B168" s="53" t="str">
        <f>IF(ISBLANK('Input-Accounts'!B168),"",'Input-Accounts'!B168)</f>
        <v>Purchased Gas Expense</v>
      </c>
      <c r="C168" s="31">
        <f>IF(ISBLANK('Input-Accounts'!C168),"",'Input-Accounts'!C168)</f>
        <v>807</v>
      </c>
      <c r="D168" s="10">
        <f t="shared" ca="1" si="27"/>
        <v>0</v>
      </c>
      <c r="E168" s="10">
        <f t="shared" ca="1" si="28"/>
        <v>0</v>
      </c>
      <c r="F168" s="3" t="str" cm="1">
        <f t="array" aca="1" ref="F168" ca="1">IF(D168=0,"-",IF('Input-Accounts'!$E168&lt;&gt;0,'Input-Accounts'!$E168,INDEX('Input-Accounts'!$H168:$J168,,MATCH($F$6,'Input-Accounts'!$H$6:$J$6,0))))</f>
        <v>-</v>
      </c>
      <c r="G168" s="10">
        <f ca="1">IFERROR(INDEX(G$337:G$373,MATCH($F168,$B$337:$B$373,0))/INDEX($D$337:$D$373,MATCH($F168,$B$337:$B$373,0)),SUMIFS('Input-Ext Allocators'!D$8:D$63,'Input-Ext Allocators'!$B$8:$B$63,$F168))*$D168</f>
        <v>0</v>
      </c>
      <c r="H168" s="10">
        <f ca="1">IFERROR(INDEX(H$337:H$373,MATCH($F168,$B$337:$B$373,0))/INDEX($D$337:$D$373,MATCH($F168,$B$337:$B$373,0)),SUMIFS('Input-Ext Allocators'!E$8:E$63,'Input-Ext Allocators'!$B$8:$B$63,$F168))*$D168</f>
        <v>0</v>
      </c>
      <c r="I168" s="10">
        <f ca="1">IFERROR(INDEX(I$337:I$373,MATCH($F168,$B$337:$B$373,0))/INDEX($D$337:$D$373,MATCH($F168,$B$337:$B$373,0)),SUMIFS('Input-Ext Allocators'!F$8:F$63,'Input-Ext Allocators'!$B$8:$B$63,$F168))*$D168</f>
        <v>0</v>
      </c>
      <c r="J168" s="10">
        <f ca="1">IFERROR(INDEX(J$337:J$373,MATCH($F168,$B$337:$B$373,0))/INDEX($D$337:$D$373,MATCH($F168,$B$337:$B$373,0)),SUMIFS('Input-Ext Allocators'!G$8:G$63,'Input-Ext Allocators'!$B$8:$B$63,$F168))*$D168</f>
        <v>0</v>
      </c>
      <c r="K168" s="10">
        <f ca="1">IFERROR(INDEX(K$337:K$373,MATCH($F168,$B$337:$B$373,0))/INDEX($D$337:$D$373,MATCH($F168,$B$337:$B$373,0)),SUMIFS('Input-Ext Allocators'!H$8:H$63,'Input-Ext Allocators'!$B$8:$B$63,$F168))*$D168</f>
        <v>0</v>
      </c>
    </row>
    <row r="169" spans="1:11" hidden="1" outlineLevel="1">
      <c r="A169" s="31">
        <f>IF(ISBLANK('Input-Accounts'!A169),"",'Input-Accounts'!A169)</f>
        <v>150</v>
      </c>
      <c r="B169" t="str">
        <f>IF(ISBLANK('Input-Accounts'!B169),"",'Input-Accounts'!B169)</f>
        <v>Subtotal - Other Gas Supply Expenses</v>
      </c>
      <c r="C169" s="31" t="str">
        <f>IF(ISBLANK('Input-Accounts'!C169),"",'Input-Accounts'!C169)</f>
        <v/>
      </c>
      <c r="D169" s="123">
        <f ca="1">SUBTOTAL(9,D161:D168)</f>
        <v>0</v>
      </c>
      <c r="E169" s="10">
        <f t="shared" ca="1" si="28"/>
        <v>0</v>
      </c>
      <c r="G169" s="123">
        <f t="shared" ref="G169:K169" ca="1" si="29">SUBTOTAL(9,G161:G168)</f>
        <v>0</v>
      </c>
      <c r="H169" s="123">
        <f t="shared" ca="1" si="29"/>
        <v>0</v>
      </c>
      <c r="I169" s="123">
        <f t="shared" ca="1" si="29"/>
        <v>0</v>
      </c>
      <c r="J169" s="123">
        <f t="shared" ca="1" si="29"/>
        <v>0</v>
      </c>
      <c r="K169" s="123">
        <f t="shared" ca="1" si="29"/>
        <v>0</v>
      </c>
    </row>
    <row r="170" spans="1:11" hidden="1" outlineLevel="1">
      <c r="A170" s="31" t="str">
        <f>IF(ISBLANK('Input-Accounts'!A170),"",'Input-Accounts'!A170)</f>
        <v/>
      </c>
      <c r="B170" t="str">
        <f>IF(ISBLANK('Input-Accounts'!B170),"",'Input-Accounts'!B170)</f>
        <v/>
      </c>
      <c r="C170" s="31" t="str">
        <f>IF(ISBLANK('Input-Accounts'!C170),"",'Input-Accounts'!C170)</f>
        <v/>
      </c>
      <c r="D170" s="10"/>
      <c r="E170" s="10"/>
      <c r="G170" s="10"/>
      <c r="H170" s="10"/>
      <c r="I170" s="10"/>
      <c r="J170" s="10"/>
      <c r="K170" s="10"/>
    </row>
    <row r="171" spans="1:11" hidden="1" outlineLevel="1">
      <c r="A171" s="31">
        <f>IF(ISBLANK('Input-Accounts'!A171),"",'Input-Accounts'!A171)</f>
        <v>151</v>
      </c>
      <c r="B171" s="1" t="str">
        <f>IF(ISBLANK('Input-Accounts'!B171),"",'Input-Accounts'!B171)</f>
        <v>Operation Expenses</v>
      </c>
      <c r="C171" s="31" t="str">
        <f>IF(ISBLANK('Input-Accounts'!C171),"",'Input-Accounts'!C171)</f>
        <v/>
      </c>
      <c r="D171" s="10"/>
      <c r="E171" s="10"/>
      <c r="F171" s="3"/>
      <c r="G171" s="10"/>
      <c r="H171" s="10"/>
      <c r="I171" s="10"/>
      <c r="J171" s="10"/>
      <c r="K171" s="10"/>
    </row>
    <row r="172" spans="1:11" hidden="1" outlineLevel="1">
      <c r="A172" s="31">
        <f>IF(ISBLANK('Input-Accounts'!A172),"",'Input-Accounts'!A172)</f>
        <v>152</v>
      </c>
      <c r="B172" s="53" t="str">
        <f>IF(ISBLANK('Input-Accounts'!B172),"",'Input-Accounts'!B172)</f>
        <v>Transmission Expense - Operations</v>
      </c>
      <c r="C172" s="31" t="str">
        <f>IF(ISBLANK('Input-Accounts'!C172),"",'Input-Accounts'!C172)</f>
        <v>852</v>
      </c>
      <c r="D172" s="10">
        <f t="shared" ref="D172:D183" ca="1" si="30">INDIRECT("Classification!"&amp;$D$5&amp;ROW())</f>
        <v>1900.7291688352759</v>
      </c>
      <c r="E172" s="10">
        <f t="shared" ref="E172:E184" ca="1" si="31">IFERROR(IF(D172="","",IF(D172=0,0,IF(ABS(D172-SUM($G172:$K172))&lt;Check_Limit,0,1))),1)</f>
        <v>0</v>
      </c>
      <c r="F172" s="3" t="str" cm="1">
        <f t="array" aca="1" ref="F172" ca="1">IF(D172=0,"-",IF('Input-Accounts'!$E172&lt;&gt;0,'Input-Accounts'!$E172,INDEX('Input-Accounts'!$H172:$J172,,MATCH($F$6,'Input-Accounts'!$H$6:$J$6,0))))</f>
        <v>INT_MAINS_PLANT</v>
      </c>
      <c r="G172" s="10">
        <f ca="1">IFERROR(INDEX(G$337:G$373,MATCH($F172,$B$337:$B$373,0))/INDEX($D$337:$D$373,MATCH($F172,$B$337:$B$373,0)),SUMIFS('Input-Ext Allocators'!D$8:D$63,'Input-Ext Allocators'!$B$8:$B$63,$F172))*$D172</f>
        <v>972.86333865410882</v>
      </c>
      <c r="H172" s="10">
        <f ca="1">IFERROR(INDEX(H$337:H$373,MATCH($F172,$B$337:$B$373,0))/INDEX($D$337:$D$373,MATCH($F172,$B$337:$B$373,0)),SUMIFS('Input-Ext Allocators'!E$8:E$63,'Input-Ext Allocators'!$B$8:$B$63,$F172))*$D172</f>
        <v>663.62857463541457</v>
      </c>
      <c r="I172" s="10">
        <f ca="1">IFERROR(INDEX(I$337:I$373,MATCH($F172,$B$337:$B$373,0))/INDEX($D$337:$D$373,MATCH($F172,$B$337:$B$373,0)),SUMIFS('Input-Ext Allocators'!F$8:F$63,'Input-Ext Allocators'!$B$8:$B$63,$F172))*$D172</f>
        <v>0.79557862480554109</v>
      </c>
      <c r="J172" s="10">
        <f ca="1">IFERROR(INDEX(J$337:J$373,MATCH($F172,$B$337:$B$373,0))/INDEX($D$337:$D$373,MATCH($F172,$B$337:$B$373,0)),SUMIFS('Input-Ext Allocators'!G$8:G$63,'Input-Ext Allocators'!$B$8:$B$63,$F172))*$D172</f>
        <v>4.7211162338705696E-2</v>
      </c>
      <c r="K172" s="10">
        <f ca="1">IFERROR(INDEX(K$337:K$373,MATCH($F172,$B$337:$B$373,0))/INDEX($D$337:$D$373,MATCH($F172,$B$337:$B$373,0)),SUMIFS('Input-Ext Allocators'!H$8:H$63,'Input-Ext Allocators'!$B$8:$B$63,$F172))*$D172</f>
        <v>263.39446575860848</v>
      </c>
    </row>
    <row r="173" spans="1:11" outlineLevel="1">
      <c r="A173" s="31">
        <f>IF(ISBLANK('Input-Accounts'!A173),"",'Input-Accounts'!A173)</f>
        <v>153</v>
      </c>
      <c r="B173" s="53" t="str">
        <f>IF(ISBLANK('Input-Accounts'!B173),"",'Input-Accounts'!B173)</f>
        <v>Other expenses</v>
      </c>
      <c r="C173" s="31" t="str">
        <f>IF(ISBLANK('Input-Accounts'!C173),"",'Input-Accounts'!C173)</f>
        <v>859</v>
      </c>
      <c r="D173" s="10">
        <f t="shared" ca="1" si="30"/>
        <v>733.94489778521552</v>
      </c>
      <c r="E173" s="10">
        <f t="shared" ca="1" si="31"/>
        <v>0</v>
      </c>
      <c r="F173" s="3" t="str" cm="1">
        <f t="array" aca="1" ref="F173" ca="1">IF(D173=0,"-",IF('Input-Accounts'!$E173&lt;&gt;0,'Input-Accounts'!$E173,INDEX('Input-Accounts'!$H173:$J173,,MATCH($F$6,'Input-Accounts'!$H$6:$J$6,0))))</f>
        <v>INT_MAINS_PLANT</v>
      </c>
      <c r="G173" s="10">
        <f ca="1">IFERROR(INDEX(G$337:G$373,MATCH($F173,$B$337:$B$373,0))/INDEX($D$337:$D$373,MATCH($F173,$B$337:$B$373,0)),SUMIFS('Input-Ext Allocators'!D$8:D$63,'Input-Ext Allocators'!$B$8:$B$63,$F173))*$D173</f>
        <v>375.6600863262459</v>
      </c>
      <c r="H173" s="10">
        <f ca="1">IFERROR(INDEX(H$337:H$373,MATCH($F173,$B$337:$B$373,0))/INDEX($D$337:$D$373,MATCH($F173,$B$337:$B$373,0)),SUMIFS('Input-Ext Allocators'!E$8:E$63,'Input-Ext Allocators'!$B$8:$B$63,$F173))*$D173</f>
        <v>256.25260787500895</v>
      </c>
      <c r="I173" s="10">
        <f ca="1">IFERROR(INDEX(I$337:I$373,MATCH($F173,$B$337:$B$373,0))/INDEX($D$337:$D$373,MATCH($F173,$B$337:$B$373,0)),SUMIFS('Input-Ext Allocators'!F$8:F$63,'Input-Ext Allocators'!$B$8:$B$63,$F173))*$D173</f>
        <v>0.30720361534768925</v>
      </c>
      <c r="J173" s="10">
        <f ca="1">IFERROR(INDEX(J$337:J$373,MATCH($F173,$B$337:$B$373,0))/INDEX($D$337:$D$373,MATCH($F173,$B$337:$B$373,0)),SUMIFS('Input-Ext Allocators'!G$8:G$63,'Input-Ext Allocators'!$B$8:$B$63,$F173))*$D173</f>
        <v>1.8230052069035985E-2</v>
      </c>
      <c r="K173" s="10">
        <f ca="1">IFERROR(INDEX(K$337:K$373,MATCH($F173,$B$337:$B$373,0))/INDEX($D$337:$D$373,MATCH($F173,$B$337:$B$373,0)),SUMIFS('Input-Ext Allocators'!H$8:H$63,'Input-Ext Allocators'!$B$8:$B$63,$F173))*$D173</f>
        <v>101.706769916544</v>
      </c>
    </row>
    <row r="174" spans="1:11" hidden="1" outlineLevel="1">
      <c r="A174" s="31">
        <f>IF(ISBLANK('Input-Accounts'!A174),"",'Input-Accounts'!A174)</f>
        <v>154</v>
      </c>
      <c r="B174" s="53" t="str">
        <f>IF(ISBLANK('Input-Accounts'!B174),"",'Input-Accounts'!B174)</f>
        <v xml:space="preserve">M&amp;R Station Equipment </v>
      </c>
      <c r="C174" s="31" t="str">
        <f>IF(ISBLANK('Input-Accounts'!C174),"",'Input-Accounts'!C174)</f>
        <v>865</v>
      </c>
      <c r="D174" s="10">
        <f t="shared" ca="1" si="30"/>
        <v>616.67669928566067</v>
      </c>
      <c r="E174" s="10">
        <f t="shared" ca="1" si="31"/>
        <v>0</v>
      </c>
      <c r="F174" s="3" t="str" cm="1">
        <f t="array" aca="1" ref="F174" ca="1">IF(D174=0,"-",IF('Input-Accounts'!$E174&lt;&gt;0,'Input-Accounts'!$E174,INDEX('Input-Accounts'!$H174:$J174,,MATCH($F$6,'Input-Accounts'!$H$6:$J$6,0))))</f>
        <v>INT_MAINS_PLANT</v>
      </c>
      <c r="G174" s="10">
        <f ca="1">IFERROR(INDEX(G$337:G$373,MATCH($F174,$B$337:$B$373,0))/INDEX($D$337:$D$373,MATCH($F174,$B$337:$B$373,0)),SUMIFS('Input-Ext Allocators'!D$8:D$63,'Input-Ext Allocators'!$B$8:$B$63,$F174))*$D174</f>
        <v>315.63789432708859</v>
      </c>
      <c r="H174" s="10">
        <f ca="1">IFERROR(INDEX(H$337:H$373,MATCH($F174,$B$337:$B$373,0))/INDEX($D$337:$D$373,MATCH($F174,$B$337:$B$373,0)),SUMIFS('Input-Ext Allocators'!E$8:E$63,'Input-Ext Allocators'!$B$8:$B$63,$F174))*$D174</f>
        <v>215.30909593426762</v>
      </c>
      <c r="I174" s="10">
        <f ca="1">IFERROR(INDEX(I$337:I$373,MATCH($F174,$B$337:$B$373,0))/INDEX($D$337:$D$373,MATCH($F174,$B$337:$B$373,0)),SUMIFS('Input-Ext Allocators'!F$8:F$63,'Input-Ext Allocators'!$B$8:$B$63,$F174))*$D174</f>
        <v>0.25811925676288949</v>
      </c>
      <c r="J174" s="10">
        <f ca="1">IFERROR(INDEX(J$337:J$373,MATCH($F174,$B$337:$B$373,0))/INDEX($D$337:$D$373,MATCH($F174,$B$337:$B$373,0)),SUMIFS('Input-Ext Allocators'!G$8:G$63,'Input-Ext Allocators'!$B$8:$B$63,$F174))*$D174</f>
        <v>1.531729203604159E-2</v>
      </c>
      <c r="K174" s="10">
        <f ca="1">IFERROR(INDEX(K$337:K$373,MATCH($F174,$B$337:$B$373,0))/INDEX($D$337:$D$373,MATCH($F174,$B$337:$B$373,0)),SUMIFS('Input-Ext Allocators'!H$8:H$63,'Input-Ext Allocators'!$B$8:$B$63,$F174))*$D174</f>
        <v>85.456272475505614</v>
      </c>
    </row>
    <row r="175" spans="1:11" hidden="1" outlineLevel="1">
      <c r="A175" s="31">
        <f>IF(ISBLANK('Input-Accounts'!A175),"",'Input-Accounts'!A175)</f>
        <v>155</v>
      </c>
      <c r="B175" s="53" t="str">
        <f>IF(ISBLANK('Input-Accounts'!B175),"",'Input-Accounts'!B175)</f>
        <v>Operation supervision and engineering</v>
      </c>
      <c r="C175" s="31">
        <f>IF(ISBLANK('Input-Accounts'!C175),"",'Input-Accounts'!C175)</f>
        <v>870</v>
      </c>
      <c r="D175" s="10">
        <f t="shared" ca="1" si="30"/>
        <v>250462.05183016101</v>
      </c>
      <c r="E175" s="10">
        <f t="shared" ca="1" si="31"/>
        <v>0</v>
      </c>
      <c r="F175" s="3" t="str" cm="1">
        <f t="array" aca="1" ref="F175" ca="1">IF(D175=0,"-",IF('Input-Accounts'!$E175&lt;&gt;0,'Input-Accounts'!$E175,INDEX('Input-Accounts'!$H175:$J175,,MATCH($F$6,'Input-Accounts'!$H$6:$J$6,0))))</f>
        <v>INT_871-879</v>
      </c>
      <c r="G175" s="10">
        <f ca="1">IFERROR(INDEX(G$337:G$373,MATCH($F175,$B$337:$B$373,0))/INDEX($D$337:$D$373,MATCH($F175,$B$337:$B$373,0)),SUMIFS('Input-Ext Allocators'!D$8:D$63,'Input-Ext Allocators'!$B$8:$B$63,$F175))*$D175</f>
        <v>128195.72190758851</v>
      </c>
      <c r="H175" s="10">
        <f ca="1">IFERROR(INDEX(H$337:H$373,MATCH($F175,$B$337:$B$373,0))/INDEX($D$337:$D$373,MATCH($F175,$B$337:$B$373,0)),SUMIFS('Input-Ext Allocators'!E$8:E$63,'Input-Ext Allocators'!$B$8:$B$63,$F175))*$D175</f>
        <v>87447.373977094874</v>
      </c>
      <c r="I175" s="10">
        <f ca="1">IFERROR(INDEX(I$337:I$373,MATCH($F175,$B$337:$B$373,0))/INDEX($D$337:$D$373,MATCH($F175,$B$337:$B$373,0)),SUMIFS('Input-Ext Allocators'!F$8:F$63,'Input-Ext Allocators'!$B$8:$B$63,$F175))*$D175</f>
        <v>104.83463821577332</v>
      </c>
      <c r="J175" s="10">
        <f ca="1">IFERROR(INDEX(J$337:J$373,MATCH($F175,$B$337:$B$373,0))/INDEX($D$337:$D$373,MATCH($F175,$B$337:$B$373,0)),SUMIFS('Input-Ext Allocators'!G$8:G$63,'Input-Ext Allocators'!$B$8:$B$63,$F175))*$D175</f>
        <v>6.2210886130005054</v>
      </c>
      <c r="K175" s="10">
        <f ca="1">IFERROR(INDEX(K$337:K$373,MATCH($F175,$B$337:$B$373,0))/INDEX($D$337:$D$373,MATCH($F175,$B$337:$B$373,0)),SUMIFS('Input-Ext Allocators'!H$8:H$63,'Input-Ext Allocators'!$B$8:$B$63,$F175))*$D175</f>
        <v>34707.900218648872</v>
      </c>
    </row>
    <row r="176" spans="1:11" hidden="1" outlineLevel="1">
      <c r="A176" s="31">
        <f>IF(ISBLANK('Input-Accounts'!A176),"",'Input-Accounts'!A176)</f>
        <v>156</v>
      </c>
      <c r="B176" s="53" t="str">
        <f>IF(ISBLANK('Input-Accounts'!B176),"",'Input-Accounts'!B176)</f>
        <v>Distribution load dispatching</v>
      </c>
      <c r="C176" s="31">
        <f>IF(ISBLANK('Input-Accounts'!C176),"",'Input-Accounts'!C176)</f>
        <v>871</v>
      </c>
      <c r="D176" s="10">
        <f t="shared" ca="1" si="30"/>
        <v>0</v>
      </c>
      <c r="E176" s="10">
        <f t="shared" ca="1" si="31"/>
        <v>0</v>
      </c>
      <c r="F176" s="3" t="str" cm="1">
        <f t="array" aca="1" ref="F176" ca="1">IF(D176=0,"-",IF('Input-Accounts'!$E176&lt;&gt;0,'Input-Accounts'!$E176,INDEX('Input-Accounts'!$H176:$J176,,MATCH($F$6,'Input-Accounts'!$H$6:$J$6,0))))</f>
        <v>-</v>
      </c>
      <c r="G176" s="10">
        <f ca="1">IFERROR(INDEX(G$337:G$373,MATCH($F176,$B$337:$B$373,0))/INDEX($D$337:$D$373,MATCH($F176,$B$337:$B$373,0)),SUMIFS('Input-Ext Allocators'!D$8:D$63,'Input-Ext Allocators'!$B$8:$B$63,$F176))*$D176</f>
        <v>0</v>
      </c>
      <c r="H176" s="10">
        <f ca="1">IFERROR(INDEX(H$337:H$373,MATCH($F176,$B$337:$B$373,0))/INDEX($D$337:$D$373,MATCH($F176,$B$337:$B$373,0)),SUMIFS('Input-Ext Allocators'!E$8:E$63,'Input-Ext Allocators'!$B$8:$B$63,$F176))*$D176</f>
        <v>0</v>
      </c>
      <c r="I176" s="10">
        <f ca="1">IFERROR(INDEX(I$337:I$373,MATCH($F176,$B$337:$B$373,0))/INDEX($D$337:$D$373,MATCH($F176,$B$337:$B$373,0)),SUMIFS('Input-Ext Allocators'!F$8:F$63,'Input-Ext Allocators'!$B$8:$B$63,$F176))*$D176</f>
        <v>0</v>
      </c>
      <c r="J176" s="10">
        <f ca="1">IFERROR(INDEX(J$337:J$373,MATCH($F176,$B$337:$B$373,0))/INDEX($D$337:$D$373,MATCH($F176,$B$337:$B$373,0)),SUMIFS('Input-Ext Allocators'!G$8:G$63,'Input-Ext Allocators'!$B$8:$B$63,$F176))*$D176</f>
        <v>0</v>
      </c>
      <c r="K176" s="10">
        <f ca="1">IFERROR(INDEX(K$337:K$373,MATCH($F176,$B$337:$B$373,0))/INDEX($D$337:$D$373,MATCH($F176,$B$337:$B$373,0)),SUMIFS('Input-Ext Allocators'!H$8:H$63,'Input-Ext Allocators'!$B$8:$B$63,$F176))*$D176</f>
        <v>0</v>
      </c>
    </row>
    <row r="177" spans="1:11" hidden="1" outlineLevel="1">
      <c r="A177" s="31">
        <f>IF(ISBLANK('Input-Accounts'!A177),"",'Input-Accounts'!A177)</f>
        <v>157</v>
      </c>
      <c r="B177" s="53" t="str">
        <f>IF(ISBLANK('Input-Accounts'!B177),"",'Input-Accounts'!B177)</f>
        <v>Mains and services expenses</v>
      </c>
      <c r="C177" s="31">
        <f>IF(ISBLANK('Input-Accounts'!C177),"",'Input-Accounts'!C177)</f>
        <v>874</v>
      </c>
      <c r="D177" s="10">
        <f t="shared" ca="1" si="30"/>
        <v>2905516.2792362254</v>
      </c>
      <c r="E177" s="10">
        <f t="shared" ca="1" si="31"/>
        <v>0</v>
      </c>
      <c r="F177" s="3" t="str" cm="1">
        <f t="array" aca="1" ref="F177" ca="1">IF(D177=0,"-",IF('Input-Accounts'!$E177&lt;&gt;0,'Input-Accounts'!$E177,INDEX('Input-Accounts'!$H177:$J177,,MATCH($F$6,'Input-Accounts'!$H$6:$J$6,0))))</f>
        <v>INT_MAINS_SERVICES</v>
      </c>
      <c r="G177" s="10">
        <f ca="1">IFERROR(INDEX(G$337:G$373,MATCH($F177,$B$337:$B$373,0))/INDEX($D$337:$D$373,MATCH($F177,$B$337:$B$373,0)),SUMIFS('Input-Ext Allocators'!D$8:D$63,'Input-Ext Allocators'!$B$8:$B$63,$F177))*$D177</f>
        <v>1487150.4653468006</v>
      </c>
      <c r="H177" s="10">
        <f ca="1">IFERROR(INDEX(H$337:H$373,MATCH($F177,$B$337:$B$373,0))/INDEX($D$337:$D$373,MATCH($F177,$B$337:$B$373,0)),SUMIFS('Input-Ext Allocators'!E$8:E$63,'Input-Ext Allocators'!$B$8:$B$63,$F177))*$D177</f>
        <v>1014444.1715234355</v>
      </c>
      <c r="I177" s="10">
        <f ca="1">IFERROR(INDEX(I$337:I$373,MATCH($F177,$B$337:$B$373,0))/INDEX($D$337:$D$373,MATCH($F177,$B$337:$B$373,0)),SUMIFS('Input-Ext Allocators'!F$8:F$63,'Input-Ext Allocators'!$B$8:$B$63,$F177))*$D177</f>
        <v>1216.1472995131362</v>
      </c>
      <c r="J177" s="10">
        <f ca="1">IFERROR(INDEX(J$337:J$373,MATCH($F177,$B$337:$B$373,0))/INDEX($D$337:$D$373,MATCH($F177,$B$337:$B$373,0)),SUMIFS('Input-Ext Allocators'!G$8:G$63,'Input-Ext Allocators'!$B$8:$B$63,$F177))*$D177</f>
        <v>72.168514581606587</v>
      </c>
      <c r="K177" s="10">
        <f ca="1">IFERROR(INDEX(K$337:K$373,MATCH($F177,$B$337:$B$373,0))/INDEX($D$337:$D$373,MATCH($F177,$B$337:$B$373,0)),SUMIFS('Input-Ext Allocators'!H$8:H$63,'Input-Ext Allocators'!$B$8:$B$63,$F177))*$D177</f>
        <v>402633.32655189495</v>
      </c>
    </row>
    <row r="178" spans="1:11" hidden="1" outlineLevel="1">
      <c r="A178" s="31">
        <f>IF(ISBLANK('Input-Accounts'!A178),"",'Input-Accounts'!A178)</f>
        <v>158</v>
      </c>
      <c r="B178" s="53" t="str">
        <f>IF(ISBLANK('Input-Accounts'!B178),"",'Input-Accounts'!B178)</f>
        <v>Measuring and regulating station expenses—general</v>
      </c>
      <c r="C178" s="31">
        <f>IF(ISBLANK('Input-Accounts'!C178),"",'Input-Accounts'!C178)</f>
        <v>875</v>
      </c>
      <c r="D178" s="10">
        <f t="shared" ca="1" si="30"/>
        <v>209515.26120210061</v>
      </c>
      <c r="E178" s="10">
        <f t="shared" ca="1" si="31"/>
        <v>0</v>
      </c>
      <c r="F178" s="3" t="str" cm="1">
        <f t="array" aca="1" ref="F178" ca="1">IF(D178=0,"-",IF('Input-Accounts'!$E178&lt;&gt;0,'Input-Accounts'!$E178,INDEX('Input-Accounts'!$H178:$J178,,MATCH($F$6,'Input-Accounts'!$H$6:$J$6,0))))</f>
        <v>INT_MAINS_PLANT</v>
      </c>
      <c r="G178" s="10">
        <f ca="1">IFERROR(INDEX(G$337:G$373,MATCH($F178,$B$337:$B$373,0))/INDEX($D$337:$D$373,MATCH($F178,$B$337:$B$373,0)),SUMIFS('Input-Ext Allocators'!D$8:D$63,'Input-Ext Allocators'!$B$8:$B$63,$F178))*$D178</f>
        <v>107237.64324454784</v>
      </c>
      <c r="H178" s="10">
        <f ca="1">IFERROR(INDEX(H$337:H$373,MATCH($F178,$B$337:$B$373,0))/INDEX($D$337:$D$373,MATCH($F178,$B$337:$B$373,0)),SUMIFS('Input-Ext Allocators'!E$8:E$63,'Input-Ext Allocators'!$B$8:$B$63,$F178))*$D178</f>
        <v>73151.03931462123</v>
      </c>
      <c r="I178" s="10">
        <f ca="1">IFERROR(INDEX(I$337:I$373,MATCH($F178,$B$337:$B$373,0))/INDEX($D$337:$D$373,MATCH($F178,$B$337:$B$373,0)),SUMIFS('Input-Ext Allocators'!F$8:F$63,'Input-Ext Allocators'!$B$8:$B$63,$F178))*$D178</f>
        <v>87.695746514524359</v>
      </c>
      <c r="J178" s="10">
        <f ca="1">IFERROR(INDEX(J$337:J$373,MATCH($F178,$B$337:$B$373,0))/INDEX($D$337:$D$373,MATCH($F178,$B$337:$B$373,0)),SUMIFS('Input-Ext Allocators'!G$8:G$63,'Input-Ext Allocators'!$B$8:$B$63,$F178))*$D178</f>
        <v>5.2040338893257276</v>
      </c>
      <c r="K178" s="10">
        <f ca="1">IFERROR(INDEX(K$337:K$373,MATCH($F178,$B$337:$B$373,0))/INDEX($D$337:$D$373,MATCH($F178,$B$337:$B$373,0)),SUMIFS('Input-Ext Allocators'!H$8:H$63,'Input-Ext Allocators'!$B$8:$B$63,$F178))*$D178</f>
        <v>29033.6788625277</v>
      </c>
    </row>
    <row r="179" spans="1:11" hidden="1" outlineLevel="1">
      <c r="A179" s="31">
        <f>IF(ISBLANK('Input-Accounts'!A179),"",'Input-Accounts'!A179)</f>
        <v>159</v>
      </c>
      <c r="B179" s="53" t="str">
        <f>IF(ISBLANK('Input-Accounts'!B179),"",'Input-Accounts'!B179)</f>
        <v>Measuring and regulating station expenses—industrial</v>
      </c>
      <c r="C179" s="31">
        <f>IF(ISBLANK('Input-Accounts'!C179),"",'Input-Accounts'!C179)</f>
        <v>876</v>
      </c>
      <c r="D179" s="10">
        <f t="shared" ca="1" si="30"/>
        <v>0</v>
      </c>
      <c r="E179" s="10">
        <f t="shared" ca="1" si="31"/>
        <v>0</v>
      </c>
      <c r="F179" s="3" t="str" cm="1">
        <f t="array" aca="1" ref="F179" ca="1">IF(D179=0,"-",IF('Input-Accounts'!$E179&lt;&gt;0,'Input-Accounts'!$E179,INDEX('Input-Accounts'!$H179:$J179,,MATCH($F$6,'Input-Accounts'!$H$6:$J$6,0))))</f>
        <v>-</v>
      </c>
      <c r="G179" s="10">
        <f ca="1">IFERROR(INDEX(G$337:G$373,MATCH($F179,$B$337:$B$373,0))/INDEX($D$337:$D$373,MATCH($F179,$B$337:$B$373,0)),SUMIFS('Input-Ext Allocators'!D$8:D$63,'Input-Ext Allocators'!$B$8:$B$63,$F179))*$D179</f>
        <v>0</v>
      </c>
      <c r="H179" s="10">
        <f ca="1">IFERROR(INDEX(H$337:H$373,MATCH($F179,$B$337:$B$373,0))/INDEX($D$337:$D$373,MATCH($F179,$B$337:$B$373,0)),SUMIFS('Input-Ext Allocators'!E$8:E$63,'Input-Ext Allocators'!$B$8:$B$63,$F179))*$D179</f>
        <v>0</v>
      </c>
      <c r="I179" s="10">
        <f ca="1">IFERROR(INDEX(I$337:I$373,MATCH($F179,$B$337:$B$373,0))/INDEX($D$337:$D$373,MATCH($F179,$B$337:$B$373,0)),SUMIFS('Input-Ext Allocators'!F$8:F$63,'Input-Ext Allocators'!$B$8:$B$63,$F179))*$D179</f>
        <v>0</v>
      </c>
      <c r="J179" s="10">
        <f ca="1">IFERROR(INDEX(J$337:J$373,MATCH($F179,$B$337:$B$373,0))/INDEX($D$337:$D$373,MATCH($F179,$B$337:$B$373,0)),SUMIFS('Input-Ext Allocators'!G$8:G$63,'Input-Ext Allocators'!$B$8:$B$63,$F179))*$D179</f>
        <v>0</v>
      </c>
      <c r="K179" s="10">
        <f ca="1">IFERROR(INDEX(K$337:K$373,MATCH($F179,$B$337:$B$373,0))/INDEX($D$337:$D$373,MATCH($F179,$B$337:$B$373,0)),SUMIFS('Input-Ext Allocators'!H$8:H$63,'Input-Ext Allocators'!$B$8:$B$63,$F179))*$D179</f>
        <v>0</v>
      </c>
    </row>
    <row r="180" spans="1:11" hidden="1" outlineLevel="1">
      <c r="A180" s="31">
        <f>IF(ISBLANK('Input-Accounts'!A180),"",'Input-Accounts'!A180)</f>
        <v>160</v>
      </c>
      <c r="B180" s="53" t="str">
        <f>IF(ISBLANK('Input-Accounts'!B180),"",'Input-Accounts'!B180)</f>
        <v>Meter and house regulator expenses</v>
      </c>
      <c r="C180" s="31">
        <f>IF(ISBLANK('Input-Accounts'!C180),"",'Input-Accounts'!C180)</f>
        <v>878</v>
      </c>
      <c r="D180" s="10">
        <f t="shared" ca="1" si="30"/>
        <v>0</v>
      </c>
      <c r="E180" s="10">
        <f t="shared" ca="1" si="31"/>
        <v>0</v>
      </c>
      <c r="F180" s="3" t="str" cm="1">
        <f t="array" aca="1" ref="F180" ca="1">IF(D180=0,"-",IF('Input-Accounts'!$E180&lt;&gt;0,'Input-Accounts'!$E180,INDEX('Input-Accounts'!$H180:$J180,,MATCH($F$6,'Input-Accounts'!$H$6:$J$6,0))))</f>
        <v>-</v>
      </c>
      <c r="G180" s="10">
        <f ca="1">IFERROR(INDEX(G$337:G$373,MATCH($F180,$B$337:$B$373,0))/INDEX($D$337:$D$373,MATCH($F180,$B$337:$B$373,0)),SUMIFS('Input-Ext Allocators'!D$8:D$63,'Input-Ext Allocators'!$B$8:$B$63,$F180))*$D180</f>
        <v>0</v>
      </c>
      <c r="H180" s="10">
        <f ca="1">IFERROR(INDEX(H$337:H$373,MATCH($F180,$B$337:$B$373,0))/INDEX($D$337:$D$373,MATCH($F180,$B$337:$B$373,0)),SUMIFS('Input-Ext Allocators'!E$8:E$63,'Input-Ext Allocators'!$B$8:$B$63,$F180))*$D180</f>
        <v>0</v>
      </c>
      <c r="I180" s="10">
        <f ca="1">IFERROR(INDEX(I$337:I$373,MATCH($F180,$B$337:$B$373,0))/INDEX($D$337:$D$373,MATCH($F180,$B$337:$B$373,0)),SUMIFS('Input-Ext Allocators'!F$8:F$63,'Input-Ext Allocators'!$B$8:$B$63,$F180))*$D180</f>
        <v>0</v>
      </c>
      <c r="J180" s="10">
        <f ca="1">IFERROR(INDEX(J$337:J$373,MATCH($F180,$B$337:$B$373,0))/INDEX($D$337:$D$373,MATCH($F180,$B$337:$B$373,0)),SUMIFS('Input-Ext Allocators'!G$8:G$63,'Input-Ext Allocators'!$B$8:$B$63,$F180))*$D180</f>
        <v>0</v>
      </c>
      <c r="K180" s="10">
        <f ca="1">IFERROR(INDEX(K$337:K$373,MATCH($F180,$B$337:$B$373,0))/INDEX($D$337:$D$373,MATCH($F180,$B$337:$B$373,0)),SUMIFS('Input-Ext Allocators'!H$8:H$63,'Input-Ext Allocators'!$B$8:$B$63,$F180))*$D180</f>
        <v>0</v>
      </c>
    </row>
    <row r="181" spans="1:11" hidden="1" outlineLevel="1">
      <c r="A181" s="31">
        <f>IF(ISBLANK('Input-Accounts'!A181),"",'Input-Accounts'!A181)</f>
        <v>161</v>
      </c>
      <c r="B181" s="53" t="str">
        <f>IF(ISBLANK('Input-Accounts'!B181),"",'Input-Accounts'!B181)</f>
        <v>Customer installations expenses</v>
      </c>
      <c r="C181" s="31">
        <f>IF(ISBLANK('Input-Accounts'!C181),"",'Input-Accounts'!C181)</f>
        <v>879</v>
      </c>
      <c r="D181" s="10">
        <f t="shared" ca="1" si="30"/>
        <v>0</v>
      </c>
      <c r="E181" s="10">
        <f t="shared" ca="1" si="31"/>
        <v>0</v>
      </c>
      <c r="F181" s="3" t="str" cm="1">
        <f t="array" aca="1" ref="F181" ca="1">IF(D181=0,"-",IF('Input-Accounts'!$E181&lt;&gt;0,'Input-Accounts'!$E181,INDEX('Input-Accounts'!$H181:$J181,,MATCH($F$6,'Input-Accounts'!$H$6:$J$6,0))))</f>
        <v>-</v>
      </c>
      <c r="G181" s="10">
        <f ca="1">IFERROR(INDEX(G$337:G$373,MATCH($F181,$B$337:$B$373,0))/INDEX($D$337:$D$373,MATCH($F181,$B$337:$B$373,0)),SUMIFS('Input-Ext Allocators'!D$8:D$63,'Input-Ext Allocators'!$B$8:$B$63,$F181))*$D181</f>
        <v>0</v>
      </c>
      <c r="H181" s="10">
        <f ca="1">IFERROR(INDEX(H$337:H$373,MATCH($F181,$B$337:$B$373,0))/INDEX($D$337:$D$373,MATCH($F181,$B$337:$B$373,0)),SUMIFS('Input-Ext Allocators'!E$8:E$63,'Input-Ext Allocators'!$B$8:$B$63,$F181))*$D181</f>
        <v>0</v>
      </c>
      <c r="I181" s="10">
        <f ca="1">IFERROR(INDEX(I$337:I$373,MATCH($F181,$B$337:$B$373,0))/INDEX($D$337:$D$373,MATCH($F181,$B$337:$B$373,0)),SUMIFS('Input-Ext Allocators'!F$8:F$63,'Input-Ext Allocators'!$B$8:$B$63,$F181))*$D181</f>
        <v>0</v>
      </c>
      <c r="J181" s="10">
        <f ca="1">IFERROR(INDEX(J$337:J$373,MATCH($F181,$B$337:$B$373,0))/INDEX($D$337:$D$373,MATCH($F181,$B$337:$B$373,0)),SUMIFS('Input-Ext Allocators'!G$8:G$63,'Input-Ext Allocators'!$B$8:$B$63,$F181))*$D181</f>
        <v>0</v>
      </c>
      <c r="K181" s="10">
        <f ca="1">IFERROR(INDEX(K$337:K$373,MATCH($F181,$B$337:$B$373,0))/INDEX($D$337:$D$373,MATCH($F181,$B$337:$B$373,0)),SUMIFS('Input-Ext Allocators'!H$8:H$63,'Input-Ext Allocators'!$B$8:$B$63,$F181))*$D181</f>
        <v>0</v>
      </c>
    </row>
    <row r="182" spans="1:11" outlineLevel="1">
      <c r="A182" s="31">
        <f>IF(ISBLANK('Input-Accounts'!A182),"",'Input-Accounts'!A182)</f>
        <v>162</v>
      </c>
      <c r="B182" s="53" t="str">
        <f>IF(ISBLANK('Input-Accounts'!B182),"",'Input-Accounts'!B182)</f>
        <v>OTHER EXPENSE</v>
      </c>
      <c r="C182" s="31">
        <f>IF(ISBLANK('Input-Accounts'!C182),"",'Input-Accounts'!C182)</f>
        <v>880</v>
      </c>
      <c r="D182" s="10">
        <f t="shared" ca="1" si="30"/>
        <v>418915.78639888152</v>
      </c>
      <c r="E182" s="10">
        <f t="shared" ca="1" si="31"/>
        <v>0</v>
      </c>
      <c r="F182" s="3" t="str" cm="1">
        <f t="array" aca="1" ref="F182" ca="1">IF(D182=0,"-",IF('Input-Accounts'!$E182&lt;&gt;0,'Input-Accounts'!$E182,INDEX('Input-Accounts'!$H182:$J182,,MATCH($F$6,'Input-Accounts'!$H$6:$J$6,0))))</f>
        <v>INT_871-879</v>
      </c>
      <c r="G182" s="10">
        <f ca="1">IFERROR(INDEX(G$337:G$373,MATCH($F182,$B$337:$B$373,0))/INDEX($D$337:$D$373,MATCH($F182,$B$337:$B$373,0)),SUMIFS('Input-Ext Allocators'!D$8:D$63,'Input-Ext Allocators'!$B$8:$B$63,$F182))*$D182</f>
        <v>214416.56036702142</v>
      </c>
      <c r="H182" s="10">
        <f ca="1">IFERROR(INDEX(H$337:H$373,MATCH($F182,$B$337:$B$373,0))/INDEX($D$337:$D$373,MATCH($F182,$B$337:$B$373,0)),SUMIFS('Input-Ext Allocators'!E$8:E$63,'Input-Ext Allocators'!$B$8:$B$63,$F182))*$D182</f>
        <v>146262.01921787648</v>
      </c>
      <c r="I182" s="10">
        <f ca="1">IFERROR(INDEX(I$337:I$373,MATCH($F182,$B$337:$B$373,0))/INDEX($D$337:$D$373,MATCH($F182,$B$337:$B$373,0)),SUMIFS('Input-Ext Allocators'!F$8:F$63,'Input-Ext Allocators'!$B$8:$B$63,$F182))*$D182</f>
        <v>175.34346855779603</v>
      </c>
      <c r="J182" s="10">
        <f ca="1">IFERROR(INDEX(J$337:J$373,MATCH($F182,$B$337:$B$373,0))/INDEX($D$337:$D$373,MATCH($F182,$B$337:$B$373,0)),SUMIFS('Input-Ext Allocators'!G$8:G$63,'Input-Ext Allocators'!$B$8:$B$63,$F182))*$D182</f>
        <v>10.405217914366707</v>
      </c>
      <c r="K182" s="10">
        <f ca="1">IFERROR(INDEX(K$337:K$373,MATCH($F182,$B$337:$B$373,0))/INDEX($D$337:$D$373,MATCH($F182,$B$337:$B$373,0)),SUMIFS('Input-Ext Allocators'!H$8:H$63,'Input-Ext Allocators'!$B$8:$B$63,$F182))*$D182</f>
        <v>58051.458127511491</v>
      </c>
    </row>
    <row r="183" spans="1:11" hidden="1" outlineLevel="1">
      <c r="A183" s="31">
        <f>IF(ISBLANK('Input-Accounts'!A183),"",'Input-Accounts'!A183)</f>
        <v>163</v>
      </c>
      <c r="B183" s="53" t="str">
        <f>IF(ISBLANK('Input-Accounts'!B183),"",'Input-Accounts'!B183)</f>
        <v>TELECOMMUNICATION EXPENSE - ENGINEERING</v>
      </c>
      <c r="C183" s="31">
        <f>IF(ISBLANK('Input-Accounts'!C183),"",'Input-Accounts'!C183)</f>
        <v>881</v>
      </c>
      <c r="D183" s="10">
        <f t="shared" ca="1" si="30"/>
        <v>6623.9256185814929</v>
      </c>
      <c r="E183" s="10">
        <f t="shared" ca="1" si="31"/>
        <v>0</v>
      </c>
      <c r="F183" s="3" t="str" cm="1">
        <f t="array" aca="1" ref="F183" ca="1">IF(D183=0,"-",IF('Input-Accounts'!$E183&lt;&gt;0,'Input-Accounts'!$E183,INDEX('Input-Accounts'!$H183:$J183,,MATCH($F$6,'Input-Accounts'!$H$6:$J$6,0))))</f>
        <v>INT_871-879</v>
      </c>
      <c r="G183" s="10">
        <f ca="1">IFERROR(INDEX(G$337:G$373,MATCH($F183,$B$337:$B$373,0))/INDEX($D$337:$D$373,MATCH($F183,$B$337:$B$373,0)),SUMIFS('Input-Ext Allocators'!D$8:D$63,'Input-Ext Allocators'!$B$8:$B$63,$F183))*$D183</f>
        <v>3390.369600230063</v>
      </c>
      <c r="H183" s="10">
        <f ca="1">IFERROR(INDEX(H$337:H$373,MATCH($F183,$B$337:$B$373,0))/INDEX($D$337:$D$373,MATCH($F183,$B$337:$B$373,0)),SUMIFS('Input-Ext Allocators'!E$8:E$63,'Input-Ext Allocators'!$B$8:$B$63,$F183))*$D183</f>
        <v>2312.7052442952231</v>
      </c>
      <c r="I183" s="10">
        <f ca="1">IFERROR(INDEX(I$337:I$373,MATCH($F183,$B$337:$B$373,0))/INDEX($D$337:$D$373,MATCH($F183,$B$337:$B$373,0)),SUMIFS('Input-Ext Allocators'!F$8:F$63,'Input-Ext Allocators'!$B$8:$B$63,$F183))*$D183</f>
        <v>2.7725431486246435</v>
      </c>
      <c r="J183" s="10">
        <f ca="1">IFERROR(INDEX(J$337:J$373,MATCH($F183,$B$337:$B$373,0))/INDEX($D$337:$D$373,MATCH($F183,$B$337:$B$373,0)),SUMIFS('Input-Ext Allocators'!G$8:G$63,'Input-Ext Allocators'!$B$8:$B$63,$F183))*$D183</f>
        <v>0.16452803104505001</v>
      </c>
      <c r="K183" s="10">
        <f ca="1">IFERROR(INDEX(K$337:K$373,MATCH($F183,$B$337:$B$373,0))/INDEX($D$337:$D$373,MATCH($F183,$B$337:$B$373,0)),SUMIFS('Input-Ext Allocators'!H$8:H$63,'Input-Ext Allocators'!$B$8:$B$63,$F183))*$D183</f>
        <v>917.91370287653797</v>
      </c>
    </row>
    <row r="184" spans="1:11" hidden="1" outlineLevel="1">
      <c r="A184" s="31">
        <f>IF(ISBLANK('Input-Accounts'!A184),"",'Input-Accounts'!A184)</f>
        <v>164</v>
      </c>
      <c r="B184" t="str">
        <f>IF(ISBLANK('Input-Accounts'!B184),"",'Input-Accounts'!B184)</f>
        <v>Subtotal - Operation Expenses</v>
      </c>
      <c r="C184" s="31" t="str">
        <f>IF(ISBLANK('Input-Accounts'!C184),"",'Input-Accounts'!C184)</f>
        <v/>
      </c>
      <c r="D184" s="123">
        <f ca="1">SUBTOTAL(9,D172:D183)</f>
        <v>3794284.6550518563</v>
      </c>
      <c r="E184" s="10">
        <f t="shared" ca="1" si="31"/>
        <v>0</v>
      </c>
      <c r="G184" s="123">
        <f t="shared" ref="G184:K184" ca="1" si="32">SUBTOTAL(9,G172:G183)</f>
        <v>1942054.9217854959</v>
      </c>
      <c r="H184" s="123">
        <f t="shared" ca="1" si="32"/>
        <v>1324752.499555768</v>
      </c>
      <c r="I184" s="123">
        <f t="shared" ca="1" si="32"/>
        <v>1588.1545974467708</v>
      </c>
      <c r="J184" s="123">
        <f t="shared" ca="1" si="32"/>
        <v>94.244141535788359</v>
      </c>
      <c r="K184" s="123">
        <f t="shared" ca="1" si="32"/>
        <v>525794.83497161022</v>
      </c>
    </row>
    <row r="185" spans="1:11" hidden="1" outlineLevel="1">
      <c r="A185" s="31" t="str">
        <f>IF(ISBLANK('Input-Accounts'!A185),"",'Input-Accounts'!A185)</f>
        <v/>
      </c>
      <c r="B185" t="str">
        <f>IF(ISBLANK('Input-Accounts'!B185),"",'Input-Accounts'!B185)</f>
        <v/>
      </c>
      <c r="C185" s="31" t="str">
        <f>IF(ISBLANK('Input-Accounts'!C185),"",'Input-Accounts'!C185)</f>
        <v/>
      </c>
      <c r="D185" s="10"/>
      <c r="E185" s="10"/>
      <c r="G185" s="10"/>
      <c r="H185" s="10"/>
      <c r="I185" s="10"/>
      <c r="J185" s="10"/>
      <c r="K185" s="10"/>
    </row>
    <row r="186" spans="1:11" hidden="1" outlineLevel="1">
      <c r="A186" s="31">
        <f>IF(ISBLANK('Input-Accounts'!A186),"",'Input-Accounts'!A186)</f>
        <v>165</v>
      </c>
      <c r="B186" s="1" t="str">
        <f>IF(ISBLANK('Input-Accounts'!B186),"",'Input-Accounts'!B186)</f>
        <v>Maintenance Expenses</v>
      </c>
      <c r="C186" s="31" t="str">
        <f>IF(ISBLANK('Input-Accounts'!C186),"",'Input-Accounts'!C186)</f>
        <v/>
      </c>
      <c r="D186" s="10"/>
      <c r="E186" s="10"/>
      <c r="G186" s="10"/>
      <c r="H186" s="10"/>
      <c r="I186" s="10"/>
      <c r="J186" s="10"/>
      <c r="K186" s="10"/>
    </row>
    <row r="187" spans="1:11" hidden="1" outlineLevel="1">
      <c r="A187" s="31">
        <f>IF(ISBLANK('Input-Accounts'!A187),"",'Input-Accounts'!A187)</f>
        <v>166</v>
      </c>
      <c r="B187" s="53" t="str">
        <f>IF(ISBLANK('Input-Accounts'!B187),"",'Input-Accounts'!B187)</f>
        <v>Maintenance supervision and engineering</v>
      </c>
      <c r="C187" s="31">
        <f>IF(ISBLANK('Input-Accounts'!C187),"",'Input-Accounts'!C187)</f>
        <v>885</v>
      </c>
      <c r="D187" s="10">
        <f t="shared" ref="D187:D194" ca="1" si="33">INDIRECT("Classification!"&amp;$D$5&amp;ROW())</f>
        <v>50884.668907874468</v>
      </c>
      <c r="E187" s="10">
        <f t="shared" ref="E187:E195" ca="1" si="34">IFERROR(IF(D187="","",IF(D187=0,0,IF(ABS(D187-SUM($G187:$K187))&lt;Check_Limit,0,1))),1)</f>
        <v>0</v>
      </c>
      <c r="F187" s="3" t="str" cm="1">
        <f t="array" aca="1" ref="F187" ca="1">IF(D187=0,"-",IF('Input-Accounts'!$E187&lt;&gt;0,'Input-Accounts'!$E187,INDEX('Input-Accounts'!$H187:$J187,,MATCH($F$6,'Input-Accounts'!$H$6:$J$6,0))))</f>
        <v>INT_866-893</v>
      </c>
      <c r="G187" s="10">
        <f ca="1">IFERROR(INDEX(G$337:G$373,MATCH($F187,$B$337:$B$373,0))/INDEX($D$337:$D$373,MATCH($F187,$B$337:$B$373,0)),SUMIFS('Input-Ext Allocators'!D$8:D$63,'Input-Ext Allocators'!$B$8:$B$63,$F187))*$D187</f>
        <v>26044.651543048873</v>
      </c>
      <c r="H187" s="10">
        <f ca="1">IFERROR(INDEX(H$337:H$373,MATCH($F187,$B$337:$B$373,0))/INDEX($D$337:$D$373,MATCH($F187,$B$337:$B$373,0)),SUMIFS('Input-Ext Allocators'!E$8:E$63,'Input-Ext Allocators'!$B$8:$B$63,$F187))*$D187</f>
        <v>17766.087274190842</v>
      </c>
      <c r="I187" s="10">
        <f ca="1">IFERROR(INDEX(I$337:I$373,MATCH($F187,$B$337:$B$373,0))/INDEX($D$337:$D$373,MATCH($F187,$B$337:$B$373,0)),SUMIFS('Input-Ext Allocators'!F$8:F$63,'Input-Ext Allocators'!$B$8:$B$63,$F187))*$D187</f>
        <v>21.29853930648045</v>
      </c>
      <c r="J187" s="10">
        <f ca="1">IFERROR(INDEX(J$337:J$373,MATCH($F187,$B$337:$B$373,0))/INDEX($D$337:$D$373,MATCH($F187,$B$337:$B$373,0)),SUMIFS('Input-Ext Allocators'!G$8:G$63,'Input-Ext Allocators'!$B$8:$B$63,$F187))*$D187</f>
        <v>1.2638961950760415</v>
      </c>
      <c r="K187" s="10">
        <f ca="1">IFERROR(INDEX(K$337:K$373,MATCH($F187,$B$337:$B$373,0))/INDEX($D$337:$D$373,MATCH($F187,$B$337:$B$373,0)),SUMIFS('Input-Ext Allocators'!H$8:H$63,'Input-Ext Allocators'!$B$8:$B$63,$F187))*$D187</f>
        <v>7051.3676551331973</v>
      </c>
    </row>
    <row r="188" spans="1:11" hidden="1" outlineLevel="1">
      <c r="A188" s="31">
        <f>IF(ISBLANK('Input-Accounts'!A188),"",'Input-Accounts'!A188)</f>
        <v>167</v>
      </c>
      <c r="B188" s="53" t="str">
        <f>IF(ISBLANK('Input-Accounts'!B188),"",'Input-Accounts'!B188)</f>
        <v>Maintenance of structures and improvements</v>
      </c>
      <c r="C188" s="31">
        <f>IF(ISBLANK('Input-Accounts'!C188),"",'Input-Accounts'!C188)</f>
        <v>886</v>
      </c>
      <c r="D188" s="10">
        <f t="shared" ca="1" si="33"/>
        <v>99606.060013909664</v>
      </c>
      <c r="E188" s="10">
        <f t="shared" ca="1" si="34"/>
        <v>0</v>
      </c>
      <c r="F188" s="3" t="str" cm="1">
        <f t="array" aca="1" ref="F188" ca="1">IF(D188=0,"-",IF('Input-Accounts'!$E188&lt;&gt;0,'Input-Accounts'!$E188,INDEX('Input-Accounts'!$H188:$J188,,MATCH($F$6,'Input-Accounts'!$H$6:$J$6,0))))</f>
        <v>INT_MAINS_PLANT</v>
      </c>
      <c r="G188" s="10">
        <f ca="1">IFERROR(INDEX(G$337:G$373,MATCH($F188,$B$337:$B$373,0))/INDEX($D$337:$D$373,MATCH($F188,$B$337:$B$373,0)),SUMIFS('Input-Ext Allocators'!D$8:D$63,'Input-Ext Allocators'!$B$8:$B$63,$F188))*$D188</f>
        <v>50982.057667212903</v>
      </c>
      <c r="H188" s="10">
        <f ca="1">IFERROR(INDEX(H$337:H$373,MATCH($F188,$B$337:$B$373,0))/INDEX($D$337:$D$373,MATCH($F188,$B$337:$B$373,0)),SUMIFS('Input-Ext Allocators'!E$8:E$63,'Input-Ext Allocators'!$B$8:$B$63,$F188))*$D188</f>
        <v>34776.878639993673</v>
      </c>
      <c r="I188" s="10">
        <f ca="1">IFERROR(INDEX(I$337:I$373,MATCH($F188,$B$337:$B$373,0))/INDEX($D$337:$D$373,MATCH($F188,$B$337:$B$373,0)),SUMIFS('Input-Ext Allocators'!F$8:F$63,'Input-Ext Allocators'!$B$8:$B$63,$F188))*$D188</f>
        <v>41.691606330597672</v>
      </c>
      <c r="J188" s="10">
        <f ca="1">IFERROR(INDEX(J$337:J$373,MATCH($F188,$B$337:$B$373,0))/INDEX($D$337:$D$373,MATCH($F188,$B$337:$B$373,0)),SUMIFS('Input-Ext Allocators'!G$8:G$63,'Input-Ext Allocators'!$B$8:$B$63,$F188))*$D188</f>
        <v>2.4740599272841952</v>
      </c>
      <c r="K188" s="10">
        <f ca="1">IFERROR(INDEX(K$337:K$373,MATCH($F188,$B$337:$B$373,0))/INDEX($D$337:$D$373,MATCH($F188,$B$337:$B$373,0)),SUMIFS('Input-Ext Allocators'!H$8:H$63,'Input-Ext Allocators'!$B$8:$B$63,$F188))*$D188</f>
        <v>13802.958040445219</v>
      </c>
    </row>
    <row r="189" spans="1:11" hidden="1" outlineLevel="1">
      <c r="A189" s="31">
        <f>IF(ISBLANK('Input-Accounts'!A189),"",'Input-Accounts'!A189)</f>
        <v>168</v>
      </c>
      <c r="B189" s="53" t="str">
        <f>IF(ISBLANK('Input-Accounts'!B189),"",'Input-Accounts'!B189)</f>
        <v>Maintenance of mains</v>
      </c>
      <c r="C189" s="31">
        <f>IF(ISBLANK('Input-Accounts'!C189),"",'Input-Accounts'!C189)</f>
        <v>887</v>
      </c>
      <c r="D189" s="10">
        <f t="shared" ca="1" si="33"/>
        <v>2547639.9890258904</v>
      </c>
      <c r="E189" s="10">
        <f t="shared" ca="1" si="34"/>
        <v>0</v>
      </c>
      <c r="F189" s="3" t="str" cm="1">
        <f t="array" aca="1" ref="F189" ca="1">IF(D189=0,"-",IF('Input-Accounts'!$E189&lt;&gt;0,'Input-Accounts'!$E189,INDEX('Input-Accounts'!$H189:$J189,,MATCH($F$6,'Input-Accounts'!$H$6:$J$6,0))))</f>
        <v>INT_MAINS_PLANT</v>
      </c>
      <c r="G189" s="10">
        <f ca="1">IFERROR(INDEX(G$337:G$373,MATCH($F189,$B$337:$B$373,0))/INDEX($D$337:$D$373,MATCH($F189,$B$337:$B$373,0)),SUMIFS('Input-Ext Allocators'!D$8:D$63,'Input-Ext Allocators'!$B$8:$B$63,$F189))*$D189</f>
        <v>1303976.171908393</v>
      </c>
      <c r="H189" s="10">
        <f ca="1">IFERROR(INDEX(H$337:H$373,MATCH($F189,$B$337:$B$373,0))/INDEX($D$337:$D$373,MATCH($F189,$B$337:$B$373,0)),SUMIFS('Input-Ext Allocators'!E$8:E$63,'Input-Ext Allocators'!$B$8:$B$63,$F189))*$D189</f>
        <v>889493.73867790413</v>
      </c>
      <c r="I189" s="10">
        <f ca="1">IFERROR(INDEX(I$337:I$373,MATCH($F189,$B$337:$B$373,0))/INDEX($D$337:$D$373,MATCH($F189,$B$337:$B$373,0)),SUMIFS('Input-Ext Allocators'!F$8:F$63,'Input-Ext Allocators'!$B$8:$B$63,$F189))*$D189</f>
        <v>1066.3528251164937</v>
      </c>
      <c r="J189" s="10">
        <f ca="1">IFERROR(INDEX(J$337:J$373,MATCH($F189,$B$337:$B$373,0))/INDEX($D$337:$D$373,MATCH($F189,$B$337:$B$373,0)),SUMIFS('Input-Ext Allocators'!G$8:G$63,'Input-Ext Allocators'!$B$8:$B$63,$F189))*$D189</f>
        <v>63.279423010161295</v>
      </c>
      <c r="K189" s="10">
        <f ca="1">IFERROR(INDEX(K$337:K$373,MATCH($F189,$B$337:$B$373,0))/INDEX($D$337:$D$373,MATCH($F189,$B$337:$B$373,0)),SUMIFS('Input-Ext Allocators'!H$8:H$63,'Input-Ext Allocators'!$B$8:$B$63,$F189))*$D189</f>
        <v>353040.44619146676</v>
      </c>
    </row>
    <row r="190" spans="1:11" hidden="1" outlineLevel="1">
      <c r="A190" s="31">
        <f>IF(ISBLANK('Input-Accounts'!A190),"",'Input-Accounts'!A190)</f>
        <v>169</v>
      </c>
      <c r="B190" s="53" t="str">
        <f>IF(ISBLANK('Input-Accounts'!B190),"",'Input-Accounts'!B190)</f>
        <v>Maintenance of measuring and regulating station equipment—general</v>
      </c>
      <c r="C190" s="31">
        <f>IF(ISBLANK('Input-Accounts'!C190),"",'Input-Accounts'!C190)</f>
        <v>889</v>
      </c>
      <c r="D190" s="10">
        <f t="shared" ca="1" si="33"/>
        <v>545267.40653238224</v>
      </c>
      <c r="E190" s="10">
        <f t="shared" ca="1" si="34"/>
        <v>0</v>
      </c>
      <c r="F190" s="3" t="str" cm="1">
        <f t="array" aca="1" ref="F190" ca="1">IF(D190=0,"-",IF('Input-Accounts'!$E190&lt;&gt;0,'Input-Accounts'!$E190,INDEX('Input-Accounts'!$H190:$J190,,MATCH($F$6,'Input-Accounts'!$H$6:$J$6,0))))</f>
        <v>INT_MAINS_PLANT</v>
      </c>
      <c r="G190" s="10">
        <f ca="1">IFERROR(INDEX(G$337:G$373,MATCH($F190,$B$337:$B$373,0))/INDEX($D$337:$D$373,MATCH($F190,$B$337:$B$373,0)),SUMIFS('Input-Ext Allocators'!D$8:D$63,'Input-Ext Allocators'!$B$8:$B$63,$F190))*$D190</f>
        <v>279087.98279947537</v>
      </c>
      <c r="H190" s="10">
        <f ca="1">IFERROR(INDEX(H$337:H$373,MATCH($F190,$B$337:$B$373,0))/INDEX($D$337:$D$373,MATCH($F190,$B$337:$B$373,0)),SUMIFS('Input-Ext Allocators'!E$8:E$63,'Input-Ext Allocators'!$B$8:$B$63,$F190))*$D190</f>
        <v>190376.95518397848</v>
      </c>
      <c r="I190" s="10">
        <f ca="1">IFERROR(INDEX(I$337:I$373,MATCH($F190,$B$337:$B$373,0))/INDEX($D$337:$D$373,MATCH($F190,$B$337:$B$373,0)),SUMIFS('Input-Ext Allocators'!F$8:F$63,'Input-Ext Allocators'!$B$8:$B$63,$F190))*$D190</f>
        <v>228.22982913769948</v>
      </c>
      <c r="J190" s="10">
        <f ca="1">IFERROR(INDEX(J$337:J$373,MATCH($F190,$B$337:$B$373,0))/INDEX($D$337:$D$373,MATCH($F190,$B$337:$B$373,0)),SUMIFS('Input-Ext Allocators'!G$8:G$63,'Input-Ext Allocators'!$B$8:$B$63,$F190))*$D190</f>
        <v>13.543596041923156</v>
      </c>
      <c r="K190" s="10">
        <f ca="1">IFERROR(INDEX(K$337:K$373,MATCH($F190,$B$337:$B$373,0))/INDEX($D$337:$D$373,MATCH($F190,$B$337:$B$373,0)),SUMIFS('Input-Ext Allocators'!H$8:H$63,'Input-Ext Allocators'!$B$8:$B$63,$F190))*$D190</f>
        <v>75560.695123748825</v>
      </c>
    </row>
    <row r="191" spans="1:11" hidden="1" outlineLevel="1">
      <c r="A191" s="31">
        <f>IF(ISBLANK('Input-Accounts'!A191),"",'Input-Accounts'!A191)</f>
        <v>170</v>
      </c>
      <c r="B191" s="53" t="str">
        <f>IF(ISBLANK('Input-Accounts'!B191),"",'Input-Accounts'!B191)</f>
        <v>Maintenance of measuring and regulating station equipment—industrial</v>
      </c>
      <c r="C191" s="31">
        <f>IF(ISBLANK('Input-Accounts'!C191),"",'Input-Accounts'!C191)</f>
        <v>890</v>
      </c>
      <c r="D191" s="10">
        <f t="shared" ca="1" si="33"/>
        <v>0</v>
      </c>
      <c r="E191" s="10">
        <f t="shared" ca="1" si="34"/>
        <v>0</v>
      </c>
      <c r="F191" s="3" t="str" cm="1">
        <f t="array" aca="1" ref="F191" ca="1">IF(D191=0,"-",IF('Input-Accounts'!$E191&lt;&gt;0,'Input-Accounts'!$E191,INDEX('Input-Accounts'!$H191:$J191,,MATCH($F$6,'Input-Accounts'!$H$6:$J$6,0))))</f>
        <v>-</v>
      </c>
      <c r="G191" s="10">
        <f ca="1">IFERROR(INDEX(G$337:G$373,MATCH($F191,$B$337:$B$373,0))/INDEX($D$337:$D$373,MATCH($F191,$B$337:$B$373,0)),SUMIFS('Input-Ext Allocators'!D$8:D$63,'Input-Ext Allocators'!$B$8:$B$63,$F191))*$D191</f>
        <v>0</v>
      </c>
      <c r="H191" s="10">
        <f ca="1">IFERROR(INDEX(H$337:H$373,MATCH($F191,$B$337:$B$373,0))/INDEX($D$337:$D$373,MATCH($F191,$B$337:$B$373,0)),SUMIFS('Input-Ext Allocators'!E$8:E$63,'Input-Ext Allocators'!$B$8:$B$63,$F191))*$D191</f>
        <v>0</v>
      </c>
      <c r="I191" s="10">
        <f ca="1">IFERROR(INDEX(I$337:I$373,MATCH($F191,$B$337:$B$373,0))/INDEX($D$337:$D$373,MATCH($F191,$B$337:$B$373,0)),SUMIFS('Input-Ext Allocators'!F$8:F$63,'Input-Ext Allocators'!$B$8:$B$63,$F191))*$D191</f>
        <v>0</v>
      </c>
      <c r="J191" s="10">
        <f ca="1">IFERROR(INDEX(J$337:J$373,MATCH($F191,$B$337:$B$373,0))/INDEX($D$337:$D$373,MATCH($F191,$B$337:$B$373,0)),SUMIFS('Input-Ext Allocators'!G$8:G$63,'Input-Ext Allocators'!$B$8:$B$63,$F191))*$D191</f>
        <v>0</v>
      </c>
      <c r="K191" s="10">
        <f ca="1">IFERROR(INDEX(K$337:K$373,MATCH($F191,$B$337:$B$373,0))/INDEX($D$337:$D$373,MATCH($F191,$B$337:$B$373,0)),SUMIFS('Input-Ext Allocators'!H$8:H$63,'Input-Ext Allocators'!$B$8:$B$63,$F191))*$D191</f>
        <v>0</v>
      </c>
    </row>
    <row r="192" spans="1:11" hidden="1" outlineLevel="1">
      <c r="A192" s="31">
        <f>IF(ISBLANK('Input-Accounts'!A192),"",'Input-Accounts'!A192)</f>
        <v>171</v>
      </c>
      <c r="B192" s="53" t="str">
        <f>IF(ISBLANK('Input-Accounts'!B192),"",'Input-Accounts'!B192)</f>
        <v>Maintenance of services</v>
      </c>
      <c r="C192" s="31">
        <f>IF(ISBLANK('Input-Accounts'!C192),"",'Input-Accounts'!C192)</f>
        <v>892</v>
      </c>
      <c r="D192" s="10">
        <f t="shared" ca="1" si="33"/>
        <v>0</v>
      </c>
      <c r="E192" s="10">
        <f t="shared" ca="1" si="34"/>
        <v>0</v>
      </c>
      <c r="F192" s="3" t="str" cm="1">
        <f t="array" aca="1" ref="F192" ca="1">IF(D192=0,"-",IF('Input-Accounts'!$E192&lt;&gt;0,'Input-Accounts'!$E192,INDEX('Input-Accounts'!$H192:$J192,,MATCH($F$6,'Input-Accounts'!$H$6:$J$6,0))))</f>
        <v>-</v>
      </c>
      <c r="G192" s="10">
        <f ca="1">IFERROR(INDEX(G$337:G$373,MATCH($F192,$B$337:$B$373,0))/INDEX($D$337:$D$373,MATCH($F192,$B$337:$B$373,0)),SUMIFS('Input-Ext Allocators'!D$8:D$63,'Input-Ext Allocators'!$B$8:$B$63,$F192))*$D192</f>
        <v>0</v>
      </c>
      <c r="H192" s="10">
        <f ca="1">IFERROR(INDEX(H$337:H$373,MATCH($F192,$B$337:$B$373,0))/INDEX($D$337:$D$373,MATCH($F192,$B$337:$B$373,0)),SUMIFS('Input-Ext Allocators'!E$8:E$63,'Input-Ext Allocators'!$B$8:$B$63,$F192))*$D192</f>
        <v>0</v>
      </c>
      <c r="I192" s="10">
        <f ca="1">IFERROR(INDEX(I$337:I$373,MATCH($F192,$B$337:$B$373,0))/INDEX($D$337:$D$373,MATCH($F192,$B$337:$B$373,0)),SUMIFS('Input-Ext Allocators'!F$8:F$63,'Input-Ext Allocators'!$B$8:$B$63,$F192))*$D192</f>
        <v>0</v>
      </c>
      <c r="J192" s="10">
        <f ca="1">IFERROR(INDEX(J$337:J$373,MATCH($F192,$B$337:$B$373,0))/INDEX($D$337:$D$373,MATCH($F192,$B$337:$B$373,0)),SUMIFS('Input-Ext Allocators'!G$8:G$63,'Input-Ext Allocators'!$B$8:$B$63,$F192))*$D192</f>
        <v>0</v>
      </c>
      <c r="K192" s="10">
        <f ca="1">IFERROR(INDEX(K$337:K$373,MATCH($F192,$B$337:$B$373,0))/INDEX($D$337:$D$373,MATCH($F192,$B$337:$B$373,0)),SUMIFS('Input-Ext Allocators'!H$8:H$63,'Input-Ext Allocators'!$B$8:$B$63,$F192))*$D192</f>
        <v>0</v>
      </c>
    </row>
    <row r="193" spans="1:11" hidden="1" outlineLevel="1">
      <c r="A193" s="31">
        <f>IF(ISBLANK('Input-Accounts'!A193),"",'Input-Accounts'!A193)</f>
        <v>172</v>
      </c>
      <c r="B193" s="53" t="str">
        <f>IF(ISBLANK('Input-Accounts'!B193),"",'Input-Accounts'!B193)</f>
        <v>Maintenance of meters and house regulators</v>
      </c>
      <c r="C193" s="31">
        <f>IF(ISBLANK('Input-Accounts'!C193),"",'Input-Accounts'!C193)</f>
        <v>893</v>
      </c>
      <c r="D193" s="10">
        <f t="shared" ca="1" si="33"/>
        <v>0</v>
      </c>
      <c r="E193" s="10">
        <f t="shared" ca="1" si="34"/>
        <v>0</v>
      </c>
      <c r="F193" s="3" t="str" cm="1">
        <f t="array" aca="1" ref="F193" ca="1">IF(D193=0,"-",IF('Input-Accounts'!$E193&lt;&gt;0,'Input-Accounts'!$E193,INDEX('Input-Accounts'!$H193:$J193,,MATCH($F$6,'Input-Accounts'!$H$6:$J$6,0))))</f>
        <v>-</v>
      </c>
      <c r="G193" s="10">
        <f ca="1">IFERROR(INDEX(G$337:G$373,MATCH($F193,$B$337:$B$373,0))/INDEX($D$337:$D$373,MATCH($F193,$B$337:$B$373,0)),SUMIFS('Input-Ext Allocators'!D$8:D$63,'Input-Ext Allocators'!$B$8:$B$63,$F193))*$D193</f>
        <v>0</v>
      </c>
      <c r="H193" s="10">
        <f ca="1">IFERROR(INDEX(H$337:H$373,MATCH($F193,$B$337:$B$373,0))/INDEX($D$337:$D$373,MATCH($F193,$B$337:$B$373,0)),SUMIFS('Input-Ext Allocators'!E$8:E$63,'Input-Ext Allocators'!$B$8:$B$63,$F193))*$D193</f>
        <v>0</v>
      </c>
      <c r="I193" s="10">
        <f ca="1">IFERROR(INDEX(I$337:I$373,MATCH($F193,$B$337:$B$373,0))/INDEX($D$337:$D$373,MATCH($F193,$B$337:$B$373,0)),SUMIFS('Input-Ext Allocators'!F$8:F$63,'Input-Ext Allocators'!$B$8:$B$63,$F193))*$D193</f>
        <v>0</v>
      </c>
      <c r="J193" s="10">
        <f ca="1">IFERROR(INDEX(J$337:J$373,MATCH($F193,$B$337:$B$373,0))/INDEX($D$337:$D$373,MATCH($F193,$B$337:$B$373,0)),SUMIFS('Input-Ext Allocators'!G$8:G$63,'Input-Ext Allocators'!$B$8:$B$63,$F193))*$D193</f>
        <v>0</v>
      </c>
      <c r="K193" s="10">
        <f ca="1">IFERROR(INDEX(K$337:K$373,MATCH($F193,$B$337:$B$373,0))/INDEX($D$337:$D$373,MATCH($F193,$B$337:$B$373,0)),SUMIFS('Input-Ext Allocators'!H$8:H$63,'Input-Ext Allocators'!$B$8:$B$63,$F193))*$D193</f>
        <v>0</v>
      </c>
    </row>
    <row r="194" spans="1:11" hidden="1" outlineLevel="1">
      <c r="A194" s="31">
        <f>IF(ISBLANK('Input-Accounts'!A194),"",'Input-Accounts'!A194)</f>
        <v>173</v>
      </c>
      <c r="B194" s="53" t="str">
        <f>IF(ISBLANK('Input-Accounts'!B194),"",'Input-Accounts'!B194)</f>
        <v>Maintenance of other equipment</v>
      </c>
      <c r="C194" s="31">
        <f>IF(ISBLANK('Input-Accounts'!C194),"",'Input-Accounts'!C194)</f>
        <v>894</v>
      </c>
      <c r="D194" s="10">
        <f t="shared" ca="1" si="33"/>
        <v>162932.37230532034</v>
      </c>
      <c r="E194" s="10">
        <f t="shared" ca="1" si="34"/>
        <v>0</v>
      </c>
      <c r="F194" s="3" t="str" cm="1">
        <f t="array" aca="1" ref="F194" ca="1">IF(D194=0,"-",IF('Input-Accounts'!$E194&lt;&gt;0,'Input-Accounts'!$E194,INDEX('Input-Accounts'!$H194:$J194,,MATCH($F$6,'Input-Accounts'!$H$6:$J$6,0))))</f>
        <v>INT_866-893</v>
      </c>
      <c r="G194" s="10">
        <f ca="1">IFERROR(INDEX(G$337:G$373,MATCH($F194,$B$337:$B$373,0))/INDEX($D$337:$D$373,MATCH($F194,$B$337:$B$373,0)),SUMIFS('Input-Ext Allocators'!D$8:D$63,'Input-Ext Allocators'!$B$8:$B$63,$F194))*$D194</f>
        <v>83394.801476593377</v>
      </c>
      <c r="H194" s="10">
        <f ca="1">IFERROR(INDEX(H$337:H$373,MATCH($F194,$B$337:$B$373,0))/INDEX($D$337:$D$373,MATCH($F194,$B$337:$B$373,0)),SUMIFS('Input-Ext Allocators'!E$8:E$63,'Input-Ext Allocators'!$B$8:$B$63,$F194))*$D194</f>
        <v>56886.893602629338</v>
      </c>
      <c r="I194" s="10">
        <f ca="1">IFERROR(INDEX(I$337:I$373,MATCH($F194,$B$337:$B$373,0))/INDEX($D$337:$D$373,MATCH($F194,$B$337:$B$373,0)),SUMIFS('Input-Ext Allocators'!F$8:F$63,'Input-Ext Allocators'!$B$8:$B$63,$F194))*$D194</f>
        <v>68.197781577899804</v>
      </c>
      <c r="J194" s="10">
        <f ca="1">IFERROR(INDEX(J$337:J$373,MATCH($F194,$B$337:$B$373,0))/INDEX($D$337:$D$373,MATCH($F194,$B$337:$B$373,0)),SUMIFS('Input-Ext Allocators'!G$8:G$63,'Input-Ext Allocators'!$B$8:$B$63,$F194))*$D194</f>
        <v>4.0469872327210821</v>
      </c>
      <c r="K194" s="10">
        <f ca="1">IFERROR(INDEX(K$337:K$373,MATCH($F194,$B$337:$B$373,0))/INDEX($D$337:$D$373,MATCH($F194,$B$337:$B$373,0)),SUMIFS('Input-Ext Allocators'!H$8:H$63,'Input-Ext Allocators'!$B$8:$B$63,$F194))*$D194</f>
        <v>22578.432457287006</v>
      </c>
    </row>
    <row r="195" spans="1:11" hidden="1" outlineLevel="1">
      <c r="A195" s="31">
        <f>IF(ISBLANK('Input-Accounts'!A195),"",'Input-Accounts'!A195)</f>
        <v>174</v>
      </c>
      <c r="B195" t="str">
        <f>IF(ISBLANK('Input-Accounts'!B195),"",'Input-Accounts'!B195)</f>
        <v>Subtotal - Maintenance Expenses</v>
      </c>
      <c r="C195" s="31" t="str">
        <f>IF(ISBLANK('Input-Accounts'!C195),"",'Input-Accounts'!C195)</f>
        <v/>
      </c>
      <c r="D195" s="123">
        <f ca="1">SUBTOTAL(9,D187:D194)</f>
        <v>3406330.4967853772</v>
      </c>
      <c r="E195" s="10">
        <f t="shared" ca="1" si="34"/>
        <v>0</v>
      </c>
      <c r="G195" s="123">
        <f t="shared" ref="G195:K195" ca="1" si="35">SUBTOTAL(9,G187:G194)</f>
        <v>1743485.6653947234</v>
      </c>
      <c r="H195" s="123">
        <f t="shared" ca="1" si="35"/>
        <v>1189300.5533786966</v>
      </c>
      <c r="I195" s="123">
        <f t="shared" ca="1" si="35"/>
        <v>1425.770581469171</v>
      </c>
      <c r="J195" s="123">
        <f t="shared" ca="1" si="35"/>
        <v>84.607962407165758</v>
      </c>
      <c r="K195" s="123">
        <f t="shared" ca="1" si="35"/>
        <v>472033.89946808096</v>
      </c>
    </row>
    <row r="196" spans="1:11" hidden="1" outlineLevel="1">
      <c r="A196" s="31" t="str">
        <f>IF(ISBLANK('Input-Accounts'!A196),"",'Input-Accounts'!A196)</f>
        <v/>
      </c>
      <c r="B196" t="str">
        <f>IF(ISBLANK('Input-Accounts'!B196),"",'Input-Accounts'!B196)</f>
        <v/>
      </c>
      <c r="C196" s="31" t="str">
        <f>IF(ISBLANK('Input-Accounts'!C196),"",'Input-Accounts'!C196)</f>
        <v/>
      </c>
      <c r="D196" s="10"/>
      <c r="E196" s="10"/>
      <c r="G196" s="10"/>
      <c r="H196" s="10"/>
      <c r="I196" s="10"/>
      <c r="J196" s="10"/>
      <c r="K196" s="10"/>
    </row>
    <row r="197" spans="1:11">
      <c r="A197" s="31">
        <f>IF(ISBLANK('Input-Accounts'!A197),"",'Input-Accounts'!A197)</f>
        <v>175</v>
      </c>
      <c r="B197" s="7" t="str">
        <f>IF(ISBLANK('Input-Accounts'!B197),"",'Input-Accounts'!B197)</f>
        <v>Total Production, Storage, LNG, Transmission, and Distribution Expense</v>
      </c>
      <c r="C197" s="31" t="str">
        <f>IF(ISBLANK('Input-Accounts'!C197),"",'Input-Accounts'!C197)</f>
        <v/>
      </c>
      <c r="D197" s="10">
        <f ca="1">SUBTOTAL(9,D160:D195)</f>
        <v>7200615.1518372335</v>
      </c>
      <c r="E197" s="10">
        <f ca="1">IFERROR(IF(D197="","",IF(D197=0,0,IF(ABS(D197-SUM($G197:$K197))&lt;Check_Limit,0,1))),1)</f>
        <v>0</v>
      </c>
      <c r="F197" s="3"/>
      <c r="G197" s="10">
        <f t="shared" ref="G197:K197" ca="1" si="36">SUBTOTAL(9,G160:G195)</f>
        <v>3685540.5871802196</v>
      </c>
      <c r="H197" s="10">
        <f t="shared" ca="1" si="36"/>
        <v>2514053.0529344645</v>
      </c>
      <c r="I197" s="10">
        <f t="shared" ca="1" si="36"/>
        <v>3013.9251789159421</v>
      </c>
      <c r="J197" s="10">
        <f t="shared" ca="1" si="36"/>
        <v>178.85210394295416</v>
      </c>
      <c r="K197" s="10">
        <f t="shared" ca="1" si="36"/>
        <v>997828.7344396913</v>
      </c>
    </row>
    <row r="198" spans="1:11">
      <c r="A198" s="31" t="str">
        <f>IF(ISBLANK('Input-Accounts'!A198),"",'Input-Accounts'!A198)</f>
        <v/>
      </c>
      <c r="B198" t="str">
        <f>IF(ISBLANK('Input-Accounts'!B198),"",'Input-Accounts'!B198)</f>
        <v/>
      </c>
      <c r="C198" s="31" t="str">
        <f>IF(ISBLANK('Input-Accounts'!C198),"",'Input-Accounts'!C198)</f>
        <v/>
      </c>
      <c r="D198" s="123"/>
      <c r="E198" s="10"/>
      <c r="G198" s="123"/>
      <c r="H198" s="123"/>
      <c r="I198" s="123"/>
      <c r="J198" s="123"/>
      <c r="K198" s="123"/>
    </row>
    <row r="199" spans="1:11">
      <c r="A199" s="31">
        <f>IF(ISBLANK('Input-Accounts'!A199),"",'Input-Accounts'!A199)</f>
        <v>176</v>
      </c>
      <c r="B199" s="7" t="str">
        <f>IF(ISBLANK('Input-Accounts'!B199),"",'Input-Accounts'!B199)</f>
        <v>Customer Accounts, Service, and Sales Expense</v>
      </c>
      <c r="C199" s="31" t="str">
        <f>IF(ISBLANK('Input-Accounts'!C199),"",'Input-Accounts'!C199)</f>
        <v/>
      </c>
      <c r="D199" s="10"/>
      <c r="E199" s="10"/>
      <c r="G199" s="10"/>
      <c r="H199" s="10"/>
      <c r="I199" s="10"/>
      <c r="J199" s="10"/>
      <c r="K199" s="10"/>
    </row>
    <row r="200" spans="1:11" hidden="1" outlineLevel="1">
      <c r="A200" s="31">
        <f>IF(ISBLANK('Input-Accounts'!A200),"",'Input-Accounts'!A200)</f>
        <v>177</v>
      </c>
      <c r="B200" s="1" t="str">
        <f>IF(ISBLANK('Input-Accounts'!B200),"",'Input-Accounts'!B200)</f>
        <v>Customer Account</v>
      </c>
      <c r="C200" s="31" t="str">
        <f>IF(ISBLANK('Input-Accounts'!C200),"",'Input-Accounts'!C200)</f>
        <v/>
      </c>
      <c r="D200" s="10"/>
      <c r="E200" s="10"/>
      <c r="G200" s="10"/>
      <c r="H200" s="10"/>
      <c r="I200" s="10"/>
      <c r="J200" s="10"/>
      <c r="K200" s="10"/>
    </row>
    <row r="201" spans="1:11" hidden="1" outlineLevel="1">
      <c r="A201" s="31">
        <f>IF(ISBLANK('Input-Accounts'!A201),"",'Input-Accounts'!A201)</f>
        <v>178</v>
      </c>
      <c r="B201" s="53" t="str">
        <f>IF(ISBLANK('Input-Accounts'!B201),"",'Input-Accounts'!B201)</f>
        <v xml:space="preserve">Supervision </v>
      </c>
      <c r="C201" s="31">
        <f>IF(ISBLANK('Input-Accounts'!C201),"",'Input-Accounts'!C201)</f>
        <v>901</v>
      </c>
      <c r="D201" s="10">
        <f t="shared" ref="D201:D205" ca="1" si="37">INDIRECT("Classification!"&amp;$D$5&amp;ROW())</f>
        <v>0</v>
      </c>
      <c r="E201" s="10">
        <f t="shared" ref="E201:E206" ca="1" si="38">IFERROR(IF(D201="","",IF(D201=0,0,IF(ABS(D201-SUM($G201:$K201))&lt;Check_Limit,0,1))),1)</f>
        <v>0</v>
      </c>
      <c r="F201" s="3" t="str" cm="1">
        <f t="array" aca="1" ref="F201" ca="1">IF(D201=0,"-",IF('Input-Accounts'!$E201&lt;&gt;0,'Input-Accounts'!$E201,INDEX('Input-Accounts'!$H201:$J201,,MATCH($F$6,'Input-Accounts'!$H$6:$J$6,0))))</f>
        <v>-</v>
      </c>
      <c r="G201" s="10">
        <f ca="1">IFERROR(INDEX(G$337:G$373,MATCH($F201,$B$337:$B$373,0))/INDEX($D$337:$D$373,MATCH($F201,$B$337:$B$373,0)),SUMIFS('Input-Ext Allocators'!D$8:D$63,'Input-Ext Allocators'!$B$8:$B$63,$F201))*$D201</f>
        <v>0</v>
      </c>
      <c r="H201" s="10">
        <f ca="1">IFERROR(INDEX(H$337:H$373,MATCH($F201,$B$337:$B$373,0))/INDEX($D$337:$D$373,MATCH($F201,$B$337:$B$373,0)),SUMIFS('Input-Ext Allocators'!E$8:E$63,'Input-Ext Allocators'!$B$8:$B$63,$F201))*$D201</f>
        <v>0</v>
      </c>
      <c r="I201" s="10">
        <f ca="1">IFERROR(INDEX(I$337:I$373,MATCH($F201,$B$337:$B$373,0))/INDEX($D$337:$D$373,MATCH($F201,$B$337:$B$373,0)),SUMIFS('Input-Ext Allocators'!F$8:F$63,'Input-Ext Allocators'!$B$8:$B$63,$F201))*$D201</f>
        <v>0</v>
      </c>
      <c r="J201" s="10">
        <f ca="1">IFERROR(INDEX(J$337:J$373,MATCH($F201,$B$337:$B$373,0))/INDEX($D$337:$D$373,MATCH($F201,$B$337:$B$373,0)),SUMIFS('Input-Ext Allocators'!G$8:G$63,'Input-Ext Allocators'!$B$8:$B$63,$F201))*$D201</f>
        <v>0</v>
      </c>
      <c r="K201" s="10">
        <f ca="1">IFERROR(INDEX(K$337:K$373,MATCH($F201,$B$337:$B$373,0))/INDEX($D$337:$D$373,MATCH($F201,$B$337:$B$373,0)),SUMIFS('Input-Ext Allocators'!H$8:H$63,'Input-Ext Allocators'!$B$8:$B$63,$F201))*$D201</f>
        <v>0</v>
      </c>
    </row>
    <row r="202" spans="1:11" hidden="1" outlineLevel="1">
      <c r="A202" s="31">
        <f>IF(ISBLANK('Input-Accounts'!A202),"",'Input-Accounts'!A202)</f>
        <v>179</v>
      </c>
      <c r="B202" s="53" t="str">
        <f>IF(ISBLANK('Input-Accounts'!B202),"",'Input-Accounts'!B202)</f>
        <v>Meter reading expenses</v>
      </c>
      <c r="C202" s="31">
        <f>IF(ISBLANK('Input-Accounts'!C202),"",'Input-Accounts'!C202)</f>
        <v>902</v>
      </c>
      <c r="D202" s="10">
        <f t="shared" ca="1" si="37"/>
        <v>0</v>
      </c>
      <c r="E202" s="10">
        <f t="shared" ca="1" si="38"/>
        <v>0</v>
      </c>
      <c r="F202" s="3" t="str" cm="1">
        <f t="array" aca="1" ref="F202" ca="1">IF(D202=0,"-",IF('Input-Accounts'!$E202&lt;&gt;0,'Input-Accounts'!$E202,INDEX('Input-Accounts'!$H202:$J202,,MATCH($F$6,'Input-Accounts'!$H$6:$J$6,0))))</f>
        <v>-</v>
      </c>
      <c r="G202" s="10">
        <f ca="1">IFERROR(INDEX(G$337:G$373,MATCH($F202,$B$337:$B$373,0))/INDEX($D$337:$D$373,MATCH($F202,$B$337:$B$373,0)),SUMIFS('Input-Ext Allocators'!D$8:D$63,'Input-Ext Allocators'!$B$8:$B$63,$F202))*$D202</f>
        <v>0</v>
      </c>
      <c r="H202" s="10">
        <f ca="1">IFERROR(INDEX(H$337:H$373,MATCH($F202,$B$337:$B$373,0))/INDEX($D$337:$D$373,MATCH($F202,$B$337:$B$373,0)),SUMIFS('Input-Ext Allocators'!E$8:E$63,'Input-Ext Allocators'!$B$8:$B$63,$F202))*$D202</f>
        <v>0</v>
      </c>
      <c r="I202" s="10">
        <f ca="1">IFERROR(INDEX(I$337:I$373,MATCH($F202,$B$337:$B$373,0))/INDEX($D$337:$D$373,MATCH($F202,$B$337:$B$373,0)),SUMIFS('Input-Ext Allocators'!F$8:F$63,'Input-Ext Allocators'!$B$8:$B$63,$F202))*$D202</f>
        <v>0</v>
      </c>
      <c r="J202" s="10">
        <f ca="1">IFERROR(INDEX(J$337:J$373,MATCH($F202,$B$337:$B$373,0))/INDEX($D$337:$D$373,MATCH($F202,$B$337:$B$373,0)),SUMIFS('Input-Ext Allocators'!G$8:G$63,'Input-Ext Allocators'!$B$8:$B$63,$F202))*$D202</f>
        <v>0</v>
      </c>
      <c r="K202" s="10">
        <f ca="1">IFERROR(INDEX(K$337:K$373,MATCH($F202,$B$337:$B$373,0))/INDEX($D$337:$D$373,MATCH($F202,$B$337:$B$373,0)),SUMIFS('Input-Ext Allocators'!H$8:H$63,'Input-Ext Allocators'!$B$8:$B$63,$F202))*$D202</f>
        <v>0</v>
      </c>
    </row>
    <row r="203" spans="1:11" hidden="1" outlineLevel="1">
      <c r="A203" s="31">
        <f>IF(ISBLANK('Input-Accounts'!A203),"",'Input-Accounts'!A203)</f>
        <v>180</v>
      </c>
      <c r="B203" s="53" t="str">
        <f>IF(ISBLANK('Input-Accounts'!B203),"",'Input-Accounts'!B203)</f>
        <v>Customer records and collection expenses</v>
      </c>
      <c r="C203" s="31">
        <f>IF(ISBLANK('Input-Accounts'!C203),"",'Input-Accounts'!C203)</f>
        <v>903</v>
      </c>
      <c r="D203" s="10">
        <f t="shared" ca="1" si="37"/>
        <v>0</v>
      </c>
      <c r="E203" s="10">
        <f t="shared" ca="1" si="38"/>
        <v>0</v>
      </c>
      <c r="F203" s="3" t="str" cm="1">
        <f t="array" aca="1" ref="F203" ca="1">IF(D203=0,"-",IF('Input-Accounts'!$E203&lt;&gt;0,'Input-Accounts'!$E203,INDEX('Input-Accounts'!$H203:$J203,,MATCH($F$6,'Input-Accounts'!$H$6:$J$6,0))))</f>
        <v>-</v>
      </c>
      <c r="G203" s="10">
        <f ca="1">IFERROR(INDEX(G$337:G$373,MATCH($F203,$B$337:$B$373,0))/INDEX($D$337:$D$373,MATCH($F203,$B$337:$B$373,0)),SUMIFS('Input-Ext Allocators'!D$8:D$63,'Input-Ext Allocators'!$B$8:$B$63,$F203))*$D203</f>
        <v>0</v>
      </c>
      <c r="H203" s="10">
        <f ca="1">IFERROR(INDEX(H$337:H$373,MATCH($F203,$B$337:$B$373,0))/INDEX($D$337:$D$373,MATCH($F203,$B$337:$B$373,0)),SUMIFS('Input-Ext Allocators'!E$8:E$63,'Input-Ext Allocators'!$B$8:$B$63,$F203))*$D203</f>
        <v>0</v>
      </c>
      <c r="I203" s="10">
        <f ca="1">IFERROR(INDEX(I$337:I$373,MATCH($F203,$B$337:$B$373,0))/INDEX($D$337:$D$373,MATCH($F203,$B$337:$B$373,0)),SUMIFS('Input-Ext Allocators'!F$8:F$63,'Input-Ext Allocators'!$B$8:$B$63,$F203))*$D203</f>
        <v>0</v>
      </c>
      <c r="J203" s="10">
        <f ca="1">IFERROR(INDEX(J$337:J$373,MATCH($F203,$B$337:$B$373,0))/INDEX($D$337:$D$373,MATCH($F203,$B$337:$B$373,0)),SUMIFS('Input-Ext Allocators'!G$8:G$63,'Input-Ext Allocators'!$B$8:$B$63,$F203))*$D203</f>
        <v>0</v>
      </c>
      <c r="K203" s="10">
        <f ca="1">IFERROR(INDEX(K$337:K$373,MATCH($F203,$B$337:$B$373,0))/INDEX($D$337:$D$373,MATCH($F203,$B$337:$B$373,0)),SUMIFS('Input-Ext Allocators'!H$8:H$63,'Input-Ext Allocators'!$B$8:$B$63,$F203))*$D203</f>
        <v>0</v>
      </c>
    </row>
    <row r="204" spans="1:11" hidden="1" outlineLevel="1">
      <c r="A204" s="31">
        <f>IF(ISBLANK('Input-Accounts'!A204),"",'Input-Accounts'!A204)</f>
        <v>181</v>
      </c>
      <c r="B204" s="53" t="str">
        <f>IF(ISBLANK('Input-Accounts'!B204),"",'Input-Accounts'!B204)</f>
        <v>Uncollectible accounts</v>
      </c>
      <c r="C204" s="31">
        <f>IF(ISBLANK('Input-Accounts'!C204),"",'Input-Accounts'!C204)</f>
        <v>904</v>
      </c>
      <c r="D204" s="10">
        <f t="shared" ca="1" si="37"/>
        <v>0</v>
      </c>
      <c r="E204" s="10">
        <f t="shared" ca="1" si="38"/>
        <v>0</v>
      </c>
      <c r="F204" s="3" t="str" cm="1">
        <f t="array" aca="1" ref="F204" ca="1">IF(D204=0,"-",IF('Input-Accounts'!$E204&lt;&gt;0,'Input-Accounts'!$E204,INDEX('Input-Accounts'!$H204:$J204,,MATCH($F$6,'Input-Accounts'!$H$6:$J$6,0))))</f>
        <v>-</v>
      </c>
      <c r="G204" s="10">
        <f ca="1">IFERROR(INDEX(G$337:G$373,MATCH($F204,$B$337:$B$373,0))/INDEX($D$337:$D$373,MATCH($F204,$B$337:$B$373,0)),SUMIFS('Input-Ext Allocators'!D$8:D$63,'Input-Ext Allocators'!$B$8:$B$63,$F204))*$D204</f>
        <v>0</v>
      </c>
      <c r="H204" s="10">
        <f ca="1">IFERROR(INDEX(H$337:H$373,MATCH($F204,$B$337:$B$373,0))/INDEX($D$337:$D$373,MATCH($F204,$B$337:$B$373,0)),SUMIFS('Input-Ext Allocators'!E$8:E$63,'Input-Ext Allocators'!$B$8:$B$63,$F204))*$D204</f>
        <v>0</v>
      </c>
      <c r="I204" s="10">
        <f ca="1">IFERROR(INDEX(I$337:I$373,MATCH($F204,$B$337:$B$373,0))/INDEX($D$337:$D$373,MATCH($F204,$B$337:$B$373,0)),SUMIFS('Input-Ext Allocators'!F$8:F$63,'Input-Ext Allocators'!$B$8:$B$63,$F204))*$D204</f>
        <v>0</v>
      </c>
      <c r="J204" s="10">
        <f ca="1">IFERROR(INDEX(J$337:J$373,MATCH($F204,$B$337:$B$373,0))/INDEX($D$337:$D$373,MATCH($F204,$B$337:$B$373,0)),SUMIFS('Input-Ext Allocators'!G$8:G$63,'Input-Ext Allocators'!$B$8:$B$63,$F204))*$D204</f>
        <v>0</v>
      </c>
      <c r="K204" s="10">
        <f ca="1">IFERROR(INDEX(K$337:K$373,MATCH($F204,$B$337:$B$373,0))/INDEX($D$337:$D$373,MATCH($F204,$B$337:$B$373,0)),SUMIFS('Input-Ext Allocators'!H$8:H$63,'Input-Ext Allocators'!$B$8:$B$63,$F204))*$D204</f>
        <v>0</v>
      </c>
    </row>
    <row r="205" spans="1:11" hidden="1" outlineLevel="1">
      <c r="A205" s="31">
        <f>IF(ISBLANK('Input-Accounts'!A205),"",'Input-Accounts'!A205)</f>
        <v>182</v>
      </c>
      <c r="B205" s="53" t="str">
        <f>IF(ISBLANK('Input-Accounts'!B205),"",'Input-Accounts'!B205)</f>
        <v xml:space="preserve">Miscellaneous customer accounts expenses </v>
      </c>
      <c r="C205" s="31">
        <f>IF(ISBLANK('Input-Accounts'!C205),"",'Input-Accounts'!C205)</f>
        <v>905</v>
      </c>
      <c r="D205" s="10">
        <f t="shared" ca="1" si="37"/>
        <v>0</v>
      </c>
      <c r="E205" s="10">
        <f t="shared" ca="1" si="38"/>
        <v>0</v>
      </c>
      <c r="F205" s="3" t="str" cm="1">
        <f t="array" aca="1" ref="F205" ca="1">IF(D205=0,"-",IF('Input-Accounts'!$E205&lt;&gt;0,'Input-Accounts'!$E205,INDEX('Input-Accounts'!$H205:$J205,,MATCH($F$6,'Input-Accounts'!$H$6:$J$6,0))))</f>
        <v>-</v>
      </c>
      <c r="G205" s="10">
        <f ca="1">IFERROR(INDEX(G$337:G$373,MATCH($F205,$B$337:$B$373,0))/INDEX($D$337:$D$373,MATCH($F205,$B$337:$B$373,0)),SUMIFS('Input-Ext Allocators'!D$8:D$63,'Input-Ext Allocators'!$B$8:$B$63,$F205))*$D205</f>
        <v>0</v>
      </c>
      <c r="H205" s="10">
        <f ca="1">IFERROR(INDEX(H$337:H$373,MATCH($F205,$B$337:$B$373,0))/INDEX($D$337:$D$373,MATCH($F205,$B$337:$B$373,0)),SUMIFS('Input-Ext Allocators'!E$8:E$63,'Input-Ext Allocators'!$B$8:$B$63,$F205))*$D205</f>
        <v>0</v>
      </c>
      <c r="I205" s="10">
        <f ca="1">IFERROR(INDEX(I$337:I$373,MATCH($F205,$B$337:$B$373,0))/INDEX($D$337:$D$373,MATCH($F205,$B$337:$B$373,0)),SUMIFS('Input-Ext Allocators'!F$8:F$63,'Input-Ext Allocators'!$B$8:$B$63,$F205))*$D205</f>
        <v>0</v>
      </c>
      <c r="J205" s="10">
        <f ca="1">IFERROR(INDEX(J$337:J$373,MATCH($F205,$B$337:$B$373,0))/INDEX($D$337:$D$373,MATCH($F205,$B$337:$B$373,0)),SUMIFS('Input-Ext Allocators'!G$8:G$63,'Input-Ext Allocators'!$B$8:$B$63,$F205))*$D205</f>
        <v>0</v>
      </c>
      <c r="K205" s="10">
        <f ca="1">IFERROR(INDEX(K$337:K$373,MATCH($F205,$B$337:$B$373,0))/INDEX($D$337:$D$373,MATCH($F205,$B$337:$B$373,0)),SUMIFS('Input-Ext Allocators'!H$8:H$63,'Input-Ext Allocators'!$B$8:$B$63,$F205))*$D205</f>
        <v>0</v>
      </c>
    </row>
    <row r="206" spans="1:11" hidden="1" outlineLevel="1">
      <c r="A206" s="31">
        <f>IF(ISBLANK('Input-Accounts'!A206),"",'Input-Accounts'!A206)</f>
        <v>183</v>
      </c>
      <c r="B206" t="str">
        <f>IF(ISBLANK('Input-Accounts'!B206),"",'Input-Accounts'!B206)</f>
        <v>Subtotal - Customer Account</v>
      </c>
      <c r="C206" s="31" t="str">
        <f>IF(ISBLANK('Input-Accounts'!C206),"",'Input-Accounts'!C206)</f>
        <v/>
      </c>
      <c r="D206" s="123">
        <f ca="1">SUBTOTAL(9,D201:D205)</f>
        <v>0</v>
      </c>
      <c r="E206" s="10">
        <f t="shared" ca="1" si="38"/>
        <v>0</v>
      </c>
      <c r="G206" s="123">
        <f t="shared" ref="G206:K206" ca="1" si="39">SUBTOTAL(9,G201:G205)</f>
        <v>0</v>
      </c>
      <c r="H206" s="123">
        <f t="shared" ca="1" si="39"/>
        <v>0</v>
      </c>
      <c r="I206" s="123">
        <f t="shared" ca="1" si="39"/>
        <v>0</v>
      </c>
      <c r="J206" s="123">
        <f t="shared" ca="1" si="39"/>
        <v>0</v>
      </c>
      <c r="K206" s="123">
        <f t="shared" ca="1" si="39"/>
        <v>0</v>
      </c>
    </row>
    <row r="207" spans="1:11" hidden="1" outlineLevel="1">
      <c r="A207" s="31" t="str">
        <f>IF(ISBLANK('Input-Accounts'!A207),"",'Input-Accounts'!A207)</f>
        <v/>
      </c>
      <c r="B207" t="str">
        <f>IF(ISBLANK('Input-Accounts'!B207),"",'Input-Accounts'!B207)</f>
        <v/>
      </c>
      <c r="C207" s="31" t="str">
        <f>IF(ISBLANK('Input-Accounts'!C207),"",'Input-Accounts'!C207)</f>
        <v/>
      </c>
      <c r="D207" s="10"/>
      <c r="E207" s="10"/>
      <c r="G207" s="10"/>
      <c r="H207" s="10"/>
      <c r="I207" s="10"/>
      <c r="J207" s="10"/>
      <c r="K207" s="10"/>
    </row>
    <row r="208" spans="1:11" hidden="1" outlineLevel="1">
      <c r="A208" s="31">
        <f>IF(ISBLANK('Input-Accounts'!A208),"",'Input-Accounts'!A208)</f>
        <v>184</v>
      </c>
      <c r="B208" s="1" t="str">
        <f>IF(ISBLANK('Input-Accounts'!B208),"",'Input-Accounts'!B208)</f>
        <v>Customer Service &amp; Information Expenses</v>
      </c>
      <c r="C208" s="31" t="str">
        <f>IF(ISBLANK('Input-Accounts'!C208),"",'Input-Accounts'!C208)</f>
        <v/>
      </c>
      <c r="D208" s="10"/>
      <c r="E208" s="10"/>
      <c r="G208" s="10"/>
      <c r="H208" s="10"/>
      <c r="I208" s="10"/>
      <c r="J208" s="10"/>
      <c r="K208" s="10"/>
    </row>
    <row r="209" spans="1:11" hidden="1" outlineLevel="1">
      <c r="A209" s="31">
        <f>IF(ISBLANK('Input-Accounts'!A209),"",'Input-Accounts'!A209)</f>
        <v>185</v>
      </c>
      <c r="B209" s="53" t="str">
        <f>IF(ISBLANK('Input-Accounts'!B209),"",'Input-Accounts'!B209)</f>
        <v xml:space="preserve">Supervision </v>
      </c>
      <c r="C209" s="31">
        <f>IF(ISBLANK('Input-Accounts'!C209),"",'Input-Accounts'!C209)</f>
        <v>907</v>
      </c>
      <c r="D209" s="10">
        <f t="shared" ref="D209:D212" ca="1" si="40">INDIRECT("Classification!"&amp;$D$5&amp;ROW())</f>
        <v>0</v>
      </c>
      <c r="E209" s="10">
        <f ca="1">IFERROR(IF(D209="","",IF(D209=0,0,IF(ABS(D209-SUM($G209:$K209))&lt;Check_Limit,0,1))),1)</f>
        <v>0</v>
      </c>
      <c r="F209" s="3" t="str" cm="1">
        <f t="array" aca="1" ref="F209" ca="1">IF(D209=0,"-",IF('Input-Accounts'!$E209&lt;&gt;0,'Input-Accounts'!$E209,INDEX('Input-Accounts'!$H209:$J209,,MATCH($F$6,'Input-Accounts'!$H$6:$J$6,0))))</f>
        <v>-</v>
      </c>
      <c r="G209" s="10">
        <f ca="1">IFERROR(INDEX(G$337:G$373,MATCH($F209,$B$337:$B$373,0))/INDEX($D$337:$D$373,MATCH($F209,$B$337:$B$373,0)),SUMIFS('Input-Ext Allocators'!D$8:D$63,'Input-Ext Allocators'!$B$8:$B$63,$F209))*$D209</f>
        <v>0</v>
      </c>
      <c r="H209" s="10">
        <f ca="1">IFERROR(INDEX(H$337:H$373,MATCH($F209,$B$337:$B$373,0))/INDEX($D$337:$D$373,MATCH($F209,$B$337:$B$373,0)),SUMIFS('Input-Ext Allocators'!E$8:E$63,'Input-Ext Allocators'!$B$8:$B$63,$F209))*$D209</f>
        <v>0</v>
      </c>
      <c r="I209" s="10">
        <f ca="1">IFERROR(INDEX(I$337:I$373,MATCH($F209,$B$337:$B$373,0))/INDEX($D$337:$D$373,MATCH($F209,$B$337:$B$373,0)),SUMIFS('Input-Ext Allocators'!F$8:F$63,'Input-Ext Allocators'!$B$8:$B$63,$F209))*$D209</f>
        <v>0</v>
      </c>
      <c r="J209" s="10">
        <f ca="1">IFERROR(INDEX(J$337:J$373,MATCH($F209,$B$337:$B$373,0))/INDEX($D$337:$D$373,MATCH($F209,$B$337:$B$373,0)),SUMIFS('Input-Ext Allocators'!G$8:G$63,'Input-Ext Allocators'!$B$8:$B$63,$F209))*$D209</f>
        <v>0</v>
      </c>
      <c r="K209" s="10">
        <f ca="1">IFERROR(INDEX(K$337:K$373,MATCH($F209,$B$337:$B$373,0))/INDEX($D$337:$D$373,MATCH($F209,$B$337:$B$373,0)),SUMIFS('Input-Ext Allocators'!H$8:H$63,'Input-Ext Allocators'!$B$8:$B$63,$F209))*$D209</f>
        <v>0</v>
      </c>
    </row>
    <row r="210" spans="1:11" hidden="1" outlineLevel="1">
      <c r="A210" s="31">
        <f>IF(ISBLANK('Input-Accounts'!A210),"",'Input-Accounts'!A210)</f>
        <v>186</v>
      </c>
      <c r="B210" s="53" t="str">
        <f>IF(ISBLANK('Input-Accounts'!B210),"",'Input-Accounts'!B210)</f>
        <v xml:space="preserve">Customer assistance expenses </v>
      </c>
      <c r="C210" s="31">
        <f>IF(ISBLANK('Input-Accounts'!C210),"",'Input-Accounts'!C210)</f>
        <v>908</v>
      </c>
      <c r="D210" s="10">
        <f t="shared" ca="1" si="40"/>
        <v>0</v>
      </c>
      <c r="E210" s="10">
        <f ca="1">IFERROR(IF(D210="","",IF(D210=0,0,IF(ABS(D210-SUM($G210:$K210))&lt;Check_Limit,0,1))),1)</f>
        <v>0</v>
      </c>
      <c r="F210" s="3" t="str" cm="1">
        <f t="array" aca="1" ref="F210" ca="1">IF(D210=0,"-",IF('Input-Accounts'!$E210&lt;&gt;0,'Input-Accounts'!$E210,INDEX('Input-Accounts'!$H210:$J210,,MATCH($F$6,'Input-Accounts'!$H$6:$J$6,0))))</f>
        <v>-</v>
      </c>
      <c r="G210" s="10">
        <f ca="1">IFERROR(INDEX(G$337:G$373,MATCH($F210,$B$337:$B$373,0))/INDEX($D$337:$D$373,MATCH($F210,$B$337:$B$373,0)),SUMIFS('Input-Ext Allocators'!D$8:D$63,'Input-Ext Allocators'!$B$8:$B$63,$F210))*$D210</f>
        <v>0</v>
      </c>
      <c r="H210" s="10">
        <f ca="1">IFERROR(INDEX(H$337:H$373,MATCH($F210,$B$337:$B$373,0))/INDEX($D$337:$D$373,MATCH($F210,$B$337:$B$373,0)),SUMIFS('Input-Ext Allocators'!E$8:E$63,'Input-Ext Allocators'!$B$8:$B$63,$F210))*$D210</f>
        <v>0</v>
      </c>
      <c r="I210" s="10">
        <f ca="1">IFERROR(INDEX(I$337:I$373,MATCH($F210,$B$337:$B$373,0))/INDEX($D$337:$D$373,MATCH($F210,$B$337:$B$373,0)),SUMIFS('Input-Ext Allocators'!F$8:F$63,'Input-Ext Allocators'!$B$8:$B$63,$F210))*$D210</f>
        <v>0</v>
      </c>
      <c r="J210" s="10">
        <f ca="1">IFERROR(INDEX(J$337:J$373,MATCH($F210,$B$337:$B$373,0))/INDEX($D$337:$D$373,MATCH($F210,$B$337:$B$373,0)),SUMIFS('Input-Ext Allocators'!G$8:G$63,'Input-Ext Allocators'!$B$8:$B$63,$F210))*$D210</f>
        <v>0</v>
      </c>
      <c r="K210" s="10">
        <f ca="1">IFERROR(INDEX(K$337:K$373,MATCH($F210,$B$337:$B$373,0))/INDEX($D$337:$D$373,MATCH($F210,$B$337:$B$373,0)),SUMIFS('Input-Ext Allocators'!H$8:H$63,'Input-Ext Allocators'!$B$8:$B$63,$F210))*$D210</f>
        <v>0</v>
      </c>
    </row>
    <row r="211" spans="1:11" hidden="1" outlineLevel="1">
      <c r="A211" s="31">
        <f>IF(ISBLANK('Input-Accounts'!A211),"",'Input-Accounts'!A211)</f>
        <v>187</v>
      </c>
      <c r="B211" s="53" t="str">
        <f>IF(ISBLANK('Input-Accounts'!B211),"",'Input-Accounts'!B211)</f>
        <v xml:space="preserve">Informational and instructional advertising expenses </v>
      </c>
      <c r="C211" s="31">
        <f>IF(ISBLANK('Input-Accounts'!C211),"",'Input-Accounts'!C211)</f>
        <v>909</v>
      </c>
      <c r="D211" s="10">
        <f t="shared" ca="1" si="40"/>
        <v>0</v>
      </c>
      <c r="E211" s="10">
        <f ca="1">IFERROR(IF(D211="","",IF(D211=0,0,IF(ABS(D211-SUM($G211:$K211))&lt;Check_Limit,0,1))),1)</f>
        <v>0</v>
      </c>
      <c r="F211" s="3" t="str" cm="1">
        <f t="array" aca="1" ref="F211" ca="1">IF(D211=0,"-",IF('Input-Accounts'!$E211&lt;&gt;0,'Input-Accounts'!$E211,INDEX('Input-Accounts'!$H211:$J211,,MATCH($F$6,'Input-Accounts'!$H$6:$J$6,0))))</f>
        <v>-</v>
      </c>
      <c r="G211" s="10">
        <f ca="1">IFERROR(INDEX(G$337:G$373,MATCH($F211,$B$337:$B$373,0))/INDEX($D$337:$D$373,MATCH($F211,$B$337:$B$373,0)),SUMIFS('Input-Ext Allocators'!D$8:D$63,'Input-Ext Allocators'!$B$8:$B$63,$F211))*$D211</f>
        <v>0</v>
      </c>
      <c r="H211" s="10">
        <f ca="1">IFERROR(INDEX(H$337:H$373,MATCH($F211,$B$337:$B$373,0))/INDEX($D$337:$D$373,MATCH($F211,$B$337:$B$373,0)),SUMIFS('Input-Ext Allocators'!E$8:E$63,'Input-Ext Allocators'!$B$8:$B$63,$F211))*$D211</f>
        <v>0</v>
      </c>
      <c r="I211" s="10">
        <f ca="1">IFERROR(INDEX(I$337:I$373,MATCH($F211,$B$337:$B$373,0))/INDEX($D$337:$D$373,MATCH($F211,$B$337:$B$373,0)),SUMIFS('Input-Ext Allocators'!F$8:F$63,'Input-Ext Allocators'!$B$8:$B$63,$F211))*$D211</f>
        <v>0</v>
      </c>
      <c r="J211" s="10">
        <f ca="1">IFERROR(INDEX(J$337:J$373,MATCH($F211,$B$337:$B$373,0))/INDEX($D$337:$D$373,MATCH($F211,$B$337:$B$373,0)),SUMIFS('Input-Ext Allocators'!G$8:G$63,'Input-Ext Allocators'!$B$8:$B$63,$F211))*$D211</f>
        <v>0</v>
      </c>
      <c r="K211" s="10">
        <f ca="1">IFERROR(INDEX(K$337:K$373,MATCH($F211,$B$337:$B$373,0))/INDEX($D$337:$D$373,MATCH($F211,$B$337:$B$373,0)),SUMIFS('Input-Ext Allocators'!H$8:H$63,'Input-Ext Allocators'!$B$8:$B$63,$F211))*$D211</f>
        <v>0</v>
      </c>
    </row>
    <row r="212" spans="1:11" hidden="1" outlineLevel="1">
      <c r="A212" s="31">
        <f>IF(ISBLANK('Input-Accounts'!A212),"",'Input-Accounts'!A212)</f>
        <v>188</v>
      </c>
      <c r="B212" s="53" t="str">
        <f>IF(ISBLANK('Input-Accounts'!B212),"",'Input-Accounts'!B212)</f>
        <v>Miscellaneous customer service and informational expenses</v>
      </c>
      <c r="C212" s="31">
        <f>IF(ISBLANK('Input-Accounts'!C212),"",'Input-Accounts'!C212)</f>
        <v>910</v>
      </c>
      <c r="D212" s="10">
        <f t="shared" ca="1" si="40"/>
        <v>0</v>
      </c>
      <c r="E212" s="10">
        <f ca="1">IFERROR(IF(D212="","",IF(D212=0,0,IF(ABS(D212-SUM($G212:$K212))&lt;Check_Limit,0,1))),1)</f>
        <v>0</v>
      </c>
      <c r="F212" s="3" t="str" cm="1">
        <f t="array" aca="1" ref="F212" ca="1">IF(D212=0,"-",IF('Input-Accounts'!$E212&lt;&gt;0,'Input-Accounts'!$E212,INDEX('Input-Accounts'!$H212:$J212,,MATCH($F$6,'Input-Accounts'!$H$6:$J$6,0))))</f>
        <v>-</v>
      </c>
      <c r="G212" s="10">
        <f ca="1">IFERROR(INDEX(G$337:G$373,MATCH($F212,$B$337:$B$373,0))/INDEX($D$337:$D$373,MATCH($F212,$B$337:$B$373,0)),SUMIFS('Input-Ext Allocators'!D$8:D$63,'Input-Ext Allocators'!$B$8:$B$63,$F212))*$D212</f>
        <v>0</v>
      </c>
      <c r="H212" s="10">
        <f ca="1">IFERROR(INDEX(H$337:H$373,MATCH($F212,$B$337:$B$373,0))/INDEX($D$337:$D$373,MATCH($F212,$B$337:$B$373,0)),SUMIFS('Input-Ext Allocators'!E$8:E$63,'Input-Ext Allocators'!$B$8:$B$63,$F212))*$D212</f>
        <v>0</v>
      </c>
      <c r="I212" s="10">
        <f ca="1">IFERROR(INDEX(I$337:I$373,MATCH($F212,$B$337:$B$373,0))/INDEX($D$337:$D$373,MATCH($F212,$B$337:$B$373,0)),SUMIFS('Input-Ext Allocators'!F$8:F$63,'Input-Ext Allocators'!$B$8:$B$63,$F212))*$D212</f>
        <v>0</v>
      </c>
      <c r="J212" s="10">
        <f ca="1">IFERROR(INDEX(J$337:J$373,MATCH($F212,$B$337:$B$373,0))/INDEX($D$337:$D$373,MATCH($F212,$B$337:$B$373,0)),SUMIFS('Input-Ext Allocators'!G$8:G$63,'Input-Ext Allocators'!$B$8:$B$63,$F212))*$D212</f>
        <v>0</v>
      </c>
      <c r="K212" s="10">
        <f ca="1">IFERROR(INDEX(K$337:K$373,MATCH($F212,$B$337:$B$373,0))/INDEX($D$337:$D$373,MATCH($F212,$B$337:$B$373,0)),SUMIFS('Input-Ext Allocators'!H$8:H$63,'Input-Ext Allocators'!$B$8:$B$63,$F212))*$D212</f>
        <v>0</v>
      </c>
    </row>
    <row r="213" spans="1:11" hidden="1" outlineLevel="1">
      <c r="A213" s="31">
        <f>IF(ISBLANK('Input-Accounts'!A213),"",'Input-Accounts'!A213)</f>
        <v>189</v>
      </c>
      <c r="B213" t="str">
        <f>IF(ISBLANK('Input-Accounts'!B213),"",'Input-Accounts'!B213)</f>
        <v>Subtotal - Customer Service &amp; Information Expenses</v>
      </c>
      <c r="C213" s="31" t="str">
        <f>IF(ISBLANK('Input-Accounts'!C213),"",'Input-Accounts'!C213)</f>
        <v/>
      </c>
      <c r="D213" s="123">
        <f ca="1">SUBTOTAL(9,D209:D212)</f>
        <v>0</v>
      </c>
      <c r="E213" s="10">
        <f ca="1">IFERROR(IF(D213="","",IF(D213=0,0,IF(ABS(D213-SUM($G213:$K213))&lt;Check_Limit,0,1))),1)</f>
        <v>0</v>
      </c>
      <c r="G213" s="123">
        <f t="shared" ref="G213:K213" ca="1" si="41">SUBTOTAL(9,G209:G212)</f>
        <v>0</v>
      </c>
      <c r="H213" s="123">
        <f t="shared" ca="1" si="41"/>
        <v>0</v>
      </c>
      <c r="I213" s="123">
        <f t="shared" ca="1" si="41"/>
        <v>0</v>
      </c>
      <c r="J213" s="123">
        <f t="shared" ca="1" si="41"/>
        <v>0</v>
      </c>
      <c r="K213" s="123">
        <f t="shared" ca="1" si="41"/>
        <v>0</v>
      </c>
    </row>
    <row r="214" spans="1:11" hidden="1" outlineLevel="1">
      <c r="A214" s="31" t="str">
        <f>IF(ISBLANK('Input-Accounts'!A214),"",'Input-Accounts'!A214)</f>
        <v/>
      </c>
      <c r="B214" s="1" t="str">
        <f>IF(ISBLANK('Input-Accounts'!B214),"",'Input-Accounts'!B214)</f>
        <v/>
      </c>
      <c r="C214" s="31" t="str">
        <f>IF(ISBLANK('Input-Accounts'!C214),"",'Input-Accounts'!C214)</f>
        <v/>
      </c>
      <c r="D214" s="10"/>
      <c r="E214" s="10"/>
      <c r="F214" s="3"/>
      <c r="G214" s="10"/>
      <c r="H214" s="10"/>
      <c r="I214" s="10"/>
      <c r="J214" s="10"/>
      <c r="K214" s="10"/>
    </row>
    <row r="215" spans="1:11" hidden="1" outlineLevel="1">
      <c r="A215" s="31">
        <f>IF(ISBLANK('Input-Accounts'!A215),"",'Input-Accounts'!A215)</f>
        <v>190</v>
      </c>
      <c r="B215" s="1" t="str">
        <f>IF(ISBLANK('Input-Accounts'!B215),"",'Input-Accounts'!B215)</f>
        <v>Sales Expenses</v>
      </c>
      <c r="C215" s="31" t="str">
        <f>IF(ISBLANK('Input-Accounts'!C215),"",'Input-Accounts'!C215)</f>
        <v/>
      </c>
      <c r="D215" s="10"/>
      <c r="E215" s="10"/>
      <c r="F215" s="3"/>
      <c r="G215" s="10"/>
      <c r="H215" s="10"/>
      <c r="I215" s="10"/>
      <c r="J215" s="10"/>
      <c r="K215" s="10"/>
    </row>
    <row r="216" spans="1:11" hidden="1" outlineLevel="1">
      <c r="A216" s="31">
        <f>IF(ISBLANK('Input-Accounts'!A216),"",'Input-Accounts'!A216)</f>
        <v>191</v>
      </c>
      <c r="B216" s="53" t="str">
        <f>IF(ISBLANK('Input-Accounts'!B216),"",'Input-Accounts'!B216)</f>
        <v>Supervision</v>
      </c>
      <c r="C216" s="31">
        <f>IF(ISBLANK('Input-Accounts'!C216),"",'Input-Accounts'!C216)</f>
        <v>911</v>
      </c>
      <c r="D216" s="10">
        <f t="shared" ref="D216:D219" ca="1" si="42">INDIRECT("Classification!"&amp;$D$5&amp;ROW())</f>
        <v>0</v>
      </c>
      <c r="E216" s="10">
        <f ca="1">IFERROR(IF(D216="","",IF(D216=0,0,IF(ABS(D216-SUM($G216:$K216))&lt;Check_Limit,0,1))),1)</f>
        <v>0</v>
      </c>
      <c r="F216" s="3" t="str" cm="1">
        <f t="array" aca="1" ref="F216" ca="1">IF(D216=0,"-",IF('Input-Accounts'!$E216&lt;&gt;0,'Input-Accounts'!$E216,INDEX('Input-Accounts'!$H216:$J216,,MATCH($F$6,'Input-Accounts'!$H$6:$J$6,0))))</f>
        <v>-</v>
      </c>
      <c r="G216" s="10">
        <f ca="1">IFERROR(INDEX(G$337:G$373,MATCH($F216,$B$337:$B$373,0))/INDEX($D$337:$D$373,MATCH($F216,$B$337:$B$373,0)),SUMIFS('Input-Ext Allocators'!D$8:D$63,'Input-Ext Allocators'!$B$8:$B$63,$F216))*$D216</f>
        <v>0</v>
      </c>
      <c r="H216" s="10">
        <f ca="1">IFERROR(INDEX(H$337:H$373,MATCH($F216,$B$337:$B$373,0))/INDEX($D$337:$D$373,MATCH($F216,$B$337:$B$373,0)),SUMIFS('Input-Ext Allocators'!E$8:E$63,'Input-Ext Allocators'!$B$8:$B$63,$F216))*$D216</f>
        <v>0</v>
      </c>
      <c r="I216" s="10">
        <f ca="1">IFERROR(INDEX(I$337:I$373,MATCH($F216,$B$337:$B$373,0))/INDEX($D$337:$D$373,MATCH($F216,$B$337:$B$373,0)),SUMIFS('Input-Ext Allocators'!F$8:F$63,'Input-Ext Allocators'!$B$8:$B$63,$F216))*$D216</f>
        <v>0</v>
      </c>
      <c r="J216" s="10">
        <f ca="1">IFERROR(INDEX(J$337:J$373,MATCH($F216,$B$337:$B$373,0))/INDEX($D$337:$D$373,MATCH($F216,$B$337:$B$373,0)),SUMIFS('Input-Ext Allocators'!G$8:G$63,'Input-Ext Allocators'!$B$8:$B$63,$F216))*$D216</f>
        <v>0</v>
      </c>
      <c r="K216" s="10">
        <f ca="1">IFERROR(INDEX(K$337:K$373,MATCH($F216,$B$337:$B$373,0))/INDEX($D$337:$D$373,MATCH($F216,$B$337:$B$373,0)),SUMIFS('Input-Ext Allocators'!H$8:H$63,'Input-Ext Allocators'!$B$8:$B$63,$F216))*$D216</f>
        <v>0</v>
      </c>
    </row>
    <row r="217" spans="1:11" hidden="1" outlineLevel="1">
      <c r="A217" s="31">
        <f>IF(ISBLANK('Input-Accounts'!A217),"",'Input-Accounts'!A217)</f>
        <v>192</v>
      </c>
      <c r="B217" s="53" t="str">
        <f>IF(ISBLANK('Input-Accounts'!B217),"",'Input-Accounts'!B217)</f>
        <v>Demonstrating and selling expenses</v>
      </c>
      <c r="C217" s="31">
        <f>IF(ISBLANK('Input-Accounts'!C217),"",'Input-Accounts'!C217)</f>
        <v>912</v>
      </c>
      <c r="D217" s="10">
        <f t="shared" ca="1" si="42"/>
        <v>0</v>
      </c>
      <c r="E217" s="10">
        <f ca="1">IFERROR(IF(D217="","",IF(D217=0,0,IF(ABS(D217-SUM($G217:$K217))&lt;Check_Limit,0,1))),1)</f>
        <v>0</v>
      </c>
      <c r="F217" s="3" t="str" cm="1">
        <f t="array" aca="1" ref="F217" ca="1">IF(D217=0,"-",IF('Input-Accounts'!$E217&lt;&gt;0,'Input-Accounts'!$E217,INDEX('Input-Accounts'!$H217:$J217,,MATCH($F$6,'Input-Accounts'!$H$6:$J$6,0))))</f>
        <v>-</v>
      </c>
      <c r="G217" s="10">
        <f ca="1">IFERROR(INDEX(G$337:G$373,MATCH($F217,$B$337:$B$373,0))/INDEX($D$337:$D$373,MATCH($F217,$B$337:$B$373,0)),SUMIFS('Input-Ext Allocators'!D$8:D$63,'Input-Ext Allocators'!$B$8:$B$63,$F217))*$D217</f>
        <v>0</v>
      </c>
      <c r="H217" s="10">
        <f ca="1">IFERROR(INDEX(H$337:H$373,MATCH($F217,$B$337:$B$373,0))/INDEX($D$337:$D$373,MATCH($F217,$B$337:$B$373,0)),SUMIFS('Input-Ext Allocators'!E$8:E$63,'Input-Ext Allocators'!$B$8:$B$63,$F217))*$D217</f>
        <v>0</v>
      </c>
      <c r="I217" s="10">
        <f ca="1">IFERROR(INDEX(I$337:I$373,MATCH($F217,$B$337:$B$373,0))/INDEX($D$337:$D$373,MATCH($F217,$B$337:$B$373,0)),SUMIFS('Input-Ext Allocators'!F$8:F$63,'Input-Ext Allocators'!$B$8:$B$63,$F217))*$D217</f>
        <v>0</v>
      </c>
      <c r="J217" s="10">
        <f ca="1">IFERROR(INDEX(J$337:J$373,MATCH($F217,$B$337:$B$373,0))/INDEX($D$337:$D$373,MATCH($F217,$B$337:$B$373,0)),SUMIFS('Input-Ext Allocators'!G$8:G$63,'Input-Ext Allocators'!$B$8:$B$63,$F217))*$D217</f>
        <v>0</v>
      </c>
      <c r="K217" s="10">
        <f ca="1">IFERROR(INDEX(K$337:K$373,MATCH($F217,$B$337:$B$373,0))/INDEX($D$337:$D$373,MATCH($F217,$B$337:$B$373,0)),SUMIFS('Input-Ext Allocators'!H$8:H$63,'Input-Ext Allocators'!$B$8:$B$63,$F217))*$D217</f>
        <v>0</v>
      </c>
    </row>
    <row r="218" spans="1:11" hidden="1" outlineLevel="1">
      <c r="A218" s="31">
        <f>IF(ISBLANK('Input-Accounts'!A218),"",'Input-Accounts'!A218)</f>
        <v>193</v>
      </c>
      <c r="B218" s="53" t="str">
        <f>IF(ISBLANK('Input-Accounts'!B218),"",'Input-Accounts'!B218)</f>
        <v>Advertising expenses</v>
      </c>
      <c r="C218" s="31">
        <f>IF(ISBLANK('Input-Accounts'!C218),"",'Input-Accounts'!C218)</f>
        <v>913</v>
      </c>
      <c r="D218" s="10">
        <f t="shared" ca="1" si="42"/>
        <v>0</v>
      </c>
      <c r="E218" s="10">
        <f ca="1">IFERROR(IF(D218="","",IF(D218=0,0,IF(ABS(D218-SUM($G218:$K218))&lt;Check_Limit,0,1))),1)</f>
        <v>0</v>
      </c>
      <c r="F218" s="3" t="str" cm="1">
        <f t="array" aca="1" ref="F218" ca="1">IF(D218=0,"-",IF('Input-Accounts'!$E218&lt;&gt;0,'Input-Accounts'!$E218,INDEX('Input-Accounts'!$H218:$J218,,MATCH($F$6,'Input-Accounts'!$H$6:$J$6,0))))</f>
        <v>-</v>
      </c>
      <c r="G218" s="10">
        <f ca="1">IFERROR(INDEX(G$337:G$373,MATCH($F218,$B$337:$B$373,0))/INDEX($D$337:$D$373,MATCH($F218,$B$337:$B$373,0)),SUMIFS('Input-Ext Allocators'!D$8:D$63,'Input-Ext Allocators'!$B$8:$B$63,$F218))*$D218</f>
        <v>0</v>
      </c>
      <c r="H218" s="10">
        <f ca="1">IFERROR(INDEX(H$337:H$373,MATCH($F218,$B$337:$B$373,0))/INDEX($D$337:$D$373,MATCH($F218,$B$337:$B$373,0)),SUMIFS('Input-Ext Allocators'!E$8:E$63,'Input-Ext Allocators'!$B$8:$B$63,$F218))*$D218</f>
        <v>0</v>
      </c>
      <c r="I218" s="10">
        <f ca="1">IFERROR(INDEX(I$337:I$373,MATCH($F218,$B$337:$B$373,0))/INDEX($D$337:$D$373,MATCH($F218,$B$337:$B$373,0)),SUMIFS('Input-Ext Allocators'!F$8:F$63,'Input-Ext Allocators'!$B$8:$B$63,$F218))*$D218</f>
        <v>0</v>
      </c>
      <c r="J218" s="10">
        <f ca="1">IFERROR(INDEX(J$337:J$373,MATCH($F218,$B$337:$B$373,0))/INDEX($D$337:$D$373,MATCH($F218,$B$337:$B$373,0)),SUMIFS('Input-Ext Allocators'!G$8:G$63,'Input-Ext Allocators'!$B$8:$B$63,$F218))*$D218</f>
        <v>0</v>
      </c>
      <c r="K218" s="10">
        <f ca="1">IFERROR(INDEX(K$337:K$373,MATCH($F218,$B$337:$B$373,0))/INDEX($D$337:$D$373,MATCH($F218,$B$337:$B$373,0)),SUMIFS('Input-Ext Allocators'!H$8:H$63,'Input-Ext Allocators'!$B$8:$B$63,$F218))*$D218</f>
        <v>0</v>
      </c>
    </row>
    <row r="219" spans="1:11" hidden="1" outlineLevel="1">
      <c r="A219" s="31">
        <f>IF(ISBLANK('Input-Accounts'!A219),"",'Input-Accounts'!A219)</f>
        <v>194</v>
      </c>
      <c r="B219" s="53" t="str">
        <f>IF(ISBLANK('Input-Accounts'!B219),"",'Input-Accounts'!B219)</f>
        <v>Miscellaneous sales expenses</v>
      </c>
      <c r="C219" s="31">
        <f>IF(ISBLANK('Input-Accounts'!C219),"",'Input-Accounts'!C219)</f>
        <v>916</v>
      </c>
      <c r="D219" s="10">
        <f t="shared" ca="1" si="42"/>
        <v>0</v>
      </c>
      <c r="E219" s="10">
        <f ca="1">IFERROR(IF(D219="","",IF(D219=0,0,IF(ABS(D219-SUM($G219:$K219))&lt;Check_Limit,0,1))),1)</f>
        <v>0</v>
      </c>
      <c r="F219" s="3" t="str" cm="1">
        <f t="array" aca="1" ref="F219" ca="1">IF(D219=0,"-",IF('Input-Accounts'!$E219&lt;&gt;0,'Input-Accounts'!$E219,INDEX('Input-Accounts'!$H219:$J219,,MATCH($F$6,'Input-Accounts'!$H$6:$J$6,0))))</f>
        <v>-</v>
      </c>
      <c r="G219" s="10">
        <f ca="1">IFERROR(INDEX(G$337:G$373,MATCH($F219,$B$337:$B$373,0))/INDEX($D$337:$D$373,MATCH($F219,$B$337:$B$373,0)),SUMIFS('Input-Ext Allocators'!D$8:D$63,'Input-Ext Allocators'!$B$8:$B$63,$F219))*$D219</f>
        <v>0</v>
      </c>
      <c r="H219" s="10">
        <f ca="1">IFERROR(INDEX(H$337:H$373,MATCH($F219,$B$337:$B$373,0))/INDEX($D$337:$D$373,MATCH($F219,$B$337:$B$373,0)),SUMIFS('Input-Ext Allocators'!E$8:E$63,'Input-Ext Allocators'!$B$8:$B$63,$F219))*$D219</f>
        <v>0</v>
      </c>
      <c r="I219" s="10">
        <f ca="1">IFERROR(INDEX(I$337:I$373,MATCH($F219,$B$337:$B$373,0))/INDEX($D$337:$D$373,MATCH($F219,$B$337:$B$373,0)),SUMIFS('Input-Ext Allocators'!F$8:F$63,'Input-Ext Allocators'!$B$8:$B$63,$F219))*$D219</f>
        <v>0</v>
      </c>
      <c r="J219" s="10">
        <f ca="1">IFERROR(INDEX(J$337:J$373,MATCH($F219,$B$337:$B$373,0))/INDEX($D$337:$D$373,MATCH($F219,$B$337:$B$373,0)),SUMIFS('Input-Ext Allocators'!G$8:G$63,'Input-Ext Allocators'!$B$8:$B$63,$F219))*$D219</f>
        <v>0</v>
      </c>
      <c r="K219" s="10">
        <f ca="1">IFERROR(INDEX(K$337:K$373,MATCH($F219,$B$337:$B$373,0))/INDEX($D$337:$D$373,MATCH($F219,$B$337:$B$373,0)),SUMIFS('Input-Ext Allocators'!H$8:H$63,'Input-Ext Allocators'!$B$8:$B$63,$F219))*$D219</f>
        <v>0</v>
      </c>
    </row>
    <row r="220" spans="1:11" hidden="1" outlineLevel="1">
      <c r="A220" s="31">
        <f>IF(ISBLANK('Input-Accounts'!A220),"",'Input-Accounts'!A220)</f>
        <v>195</v>
      </c>
      <c r="B220" t="str">
        <f>IF(ISBLANK('Input-Accounts'!B220),"",'Input-Accounts'!B220)</f>
        <v>Subtotal - Sales Expenses</v>
      </c>
      <c r="C220" s="31" t="str">
        <f>IF(ISBLANK('Input-Accounts'!C220),"",'Input-Accounts'!C220)</f>
        <v/>
      </c>
      <c r="D220" s="123">
        <f ca="1">SUBTOTAL(9,D216:D219)</f>
        <v>0</v>
      </c>
      <c r="E220" s="10">
        <f ca="1">IFERROR(IF(D220="","",IF(D220=0,0,IF(ABS(D220-SUM($G220:$K220))&lt;Check_Limit,0,1))),1)</f>
        <v>0</v>
      </c>
      <c r="G220" s="123">
        <f t="shared" ref="G220:K220" ca="1" si="43">SUBTOTAL(9,G216:G219)</f>
        <v>0</v>
      </c>
      <c r="H220" s="123">
        <f t="shared" ca="1" si="43"/>
        <v>0</v>
      </c>
      <c r="I220" s="123">
        <f t="shared" ca="1" si="43"/>
        <v>0</v>
      </c>
      <c r="J220" s="123">
        <f t="shared" ca="1" si="43"/>
        <v>0</v>
      </c>
      <c r="K220" s="123">
        <f t="shared" ca="1" si="43"/>
        <v>0</v>
      </c>
    </row>
    <row r="221" spans="1:11" hidden="1" outlineLevel="1">
      <c r="A221" s="31" t="str">
        <f>IF(ISBLANK('Input-Accounts'!A221),"",'Input-Accounts'!A221)</f>
        <v/>
      </c>
      <c r="B221" t="str">
        <f>IF(ISBLANK('Input-Accounts'!B221),"",'Input-Accounts'!B221)</f>
        <v/>
      </c>
      <c r="C221" s="31" t="str">
        <f>IF(ISBLANK('Input-Accounts'!C221),"",'Input-Accounts'!C221)</f>
        <v/>
      </c>
      <c r="D221" s="10"/>
      <c r="E221" s="10"/>
      <c r="G221" s="10"/>
      <c r="H221" s="10"/>
      <c r="I221" s="10"/>
      <c r="J221" s="10"/>
      <c r="K221" s="10"/>
    </row>
    <row r="222" spans="1:11" collapsed="1">
      <c r="A222" s="31">
        <f>IF(ISBLANK('Input-Accounts'!A222),"",'Input-Accounts'!A222)</f>
        <v>196</v>
      </c>
      <c r="B222" s="7" t="str">
        <f>IF(ISBLANK('Input-Accounts'!B222),"",'Input-Accounts'!B222)</f>
        <v>Total Customer Accounts, Service, and Sales Expense</v>
      </c>
      <c r="C222" s="31" t="str">
        <f>IF(ISBLANK('Input-Accounts'!C222),"",'Input-Accounts'!C222)</f>
        <v/>
      </c>
      <c r="D222" s="10">
        <f ca="1">SUBTOTAL(9,D201:D220)</f>
        <v>0</v>
      </c>
      <c r="E222" s="10">
        <f ca="1">IFERROR(IF(D222="","",IF(D222=0,0,IF(ABS(D222-SUM($G222:$K222))&lt;Check_Limit,0,1))),1)</f>
        <v>0</v>
      </c>
      <c r="F222" s="3"/>
      <c r="G222" s="10">
        <f t="shared" ref="G222:K222" ca="1" si="44">SUBTOTAL(9,G201:G220)</f>
        <v>0</v>
      </c>
      <c r="H222" s="10">
        <f t="shared" ca="1" si="44"/>
        <v>0</v>
      </c>
      <c r="I222" s="10">
        <f t="shared" ca="1" si="44"/>
        <v>0</v>
      </c>
      <c r="J222" s="10">
        <f t="shared" ca="1" si="44"/>
        <v>0</v>
      </c>
      <c r="K222" s="10">
        <f t="shared" ca="1" si="44"/>
        <v>0</v>
      </c>
    </row>
    <row r="223" spans="1:11">
      <c r="A223" s="31" t="str">
        <f>IF(ISBLANK('Input-Accounts'!A223),"",'Input-Accounts'!A223)</f>
        <v/>
      </c>
      <c r="B223" s="7" t="str">
        <f>IF(ISBLANK('Input-Accounts'!B223),"",'Input-Accounts'!B223)</f>
        <v/>
      </c>
      <c r="C223" s="31" t="str">
        <f>IF(ISBLANK('Input-Accounts'!C223),"",'Input-Accounts'!C223)</f>
        <v/>
      </c>
      <c r="D223" s="123"/>
      <c r="E223" s="10"/>
      <c r="G223" s="123"/>
      <c r="H223" s="123"/>
      <c r="I223" s="123"/>
      <c r="J223" s="123"/>
      <c r="K223" s="123"/>
    </row>
    <row r="224" spans="1:11">
      <c r="A224" s="31">
        <f>IF(ISBLANK('Input-Accounts'!A224),"",'Input-Accounts'!A224)</f>
        <v>197</v>
      </c>
      <c r="B224" s="7" t="str">
        <f>IF(ISBLANK('Input-Accounts'!B224),"",'Input-Accounts'!B224)</f>
        <v>Administrative and General Expenses</v>
      </c>
      <c r="C224" s="31" t="str">
        <f>IF(ISBLANK('Input-Accounts'!C224),"",'Input-Accounts'!C224)</f>
        <v/>
      </c>
      <c r="D224" s="10"/>
      <c r="E224" s="10"/>
      <c r="G224" s="10"/>
      <c r="H224" s="10"/>
      <c r="I224" s="10"/>
      <c r="J224" s="10"/>
      <c r="K224" s="10"/>
    </row>
    <row r="225" spans="1:11" hidden="1" outlineLevel="1">
      <c r="A225" s="31">
        <f>IF(ISBLANK('Input-Accounts'!A225),"",'Input-Accounts'!A225)</f>
        <v>198</v>
      </c>
      <c r="B225" s="53" t="str">
        <f>IF(ISBLANK('Input-Accounts'!B225),"",'Input-Accounts'!B225)</f>
        <v>Administrative and general salaries</v>
      </c>
      <c r="C225" s="31">
        <f>IF(ISBLANK('Input-Accounts'!C225),"",'Input-Accounts'!C225)</f>
        <v>920</v>
      </c>
      <c r="D225" s="10">
        <f t="shared" ref="D225:D235" ca="1" si="45">INDIRECT("Classification!"&amp;$D$5&amp;ROW())</f>
        <v>3161750.8628194178</v>
      </c>
      <c r="E225" s="10">
        <f t="shared" ref="E225:E236" ca="1" si="46">IFERROR(IF(D225="","",IF(D225=0,0,IF(ABS(D225-SUM($G225:$K225))&lt;Check_Limit,0,1))),1)</f>
        <v>0</v>
      </c>
      <c r="F225" s="3" t="str" cm="1">
        <f t="array" aca="1" ref="F225" ca="1">IF(D225=0,"-",IF('Input-Accounts'!$E225&lt;&gt;0,'Input-Accounts'!$E225,INDEX('Input-Accounts'!$H225:$J225,,MATCH($F$6,'Input-Accounts'!$H$6:$J$6,0))))</f>
        <v>INT_OM_Exc_A&amp;G,Gas,Uncoll</v>
      </c>
      <c r="G225" s="10">
        <f ca="1">IFERROR(INDEX(G$337:G$373,MATCH($F225,$B$337:$B$373,0))/INDEX($D$337:$D$373,MATCH($F225,$B$337:$B$373,0)),SUMIFS('Input-Ext Allocators'!D$8:D$63,'Input-Ext Allocators'!$B$8:$B$63,$F225))*$D225</f>
        <v>1618300.782051912</v>
      </c>
      <c r="H225" s="10">
        <f ca="1">IFERROR(INDEX(H$337:H$373,MATCH($F225,$B$337:$B$373,0))/INDEX($D$337:$D$373,MATCH($F225,$B$337:$B$373,0)),SUMIFS('Input-Ext Allocators'!E$8:E$63,'Input-Ext Allocators'!$B$8:$B$63,$F225))*$D225</f>
        <v>1103906.9915104683</v>
      </c>
      <c r="I225" s="10">
        <f ca="1">IFERROR(INDEX(I$337:I$373,MATCH($F225,$B$337:$B$373,0))/INDEX($D$337:$D$373,MATCH($F225,$B$337:$B$373,0)),SUMIFS('Input-Ext Allocators'!F$8:F$63,'Input-Ext Allocators'!$B$8:$B$63,$F225))*$D225</f>
        <v>1323.3981172399215</v>
      </c>
      <c r="J225" s="10">
        <f ca="1">IFERROR(INDEX(J$337:J$373,MATCH($F225,$B$337:$B$373,0))/INDEX($D$337:$D$373,MATCH($F225,$B$337:$B$373,0)),SUMIFS('Input-Ext Allocators'!G$8:G$63,'Input-Ext Allocators'!$B$8:$B$63,$F225))*$D225</f>
        <v>78.532983923522124</v>
      </c>
      <c r="K225" s="10">
        <f ca="1">IFERROR(INDEX(K$337:K$373,MATCH($F225,$B$337:$B$373,0))/INDEX($D$337:$D$373,MATCH($F225,$B$337:$B$373,0)),SUMIFS('Input-Ext Allocators'!H$8:H$63,'Input-Ext Allocators'!$B$8:$B$63,$F225))*$D225</f>
        <v>438141.15815587417</v>
      </c>
    </row>
    <row r="226" spans="1:11" hidden="1" outlineLevel="1">
      <c r="A226" s="31">
        <f>IF(ISBLANK('Input-Accounts'!A226),"",'Input-Accounts'!A226)</f>
        <v>199</v>
      </c>
      <c r="B226" s="53" t="str">
        <f>IF(ISBLANK('Input-Accounts'!B226),"",'Input-Accounts'!B226)</f>
        <v>Office supplies and expenses</v>
      </c>
      <c r="C226" s="31">
        <f>IF(ISBLANK('Input-Accounts'!C226),"",'Input-Accounts'!C226)</f>
        <v>921</v>
      </c>
      <c r="D226" s="10">
        <f t="shared" ca="1" si="45"/>
        <v>661995.60536750802</v>
      </c>
      <c r="E226" s="10">
        <f t="shared" ca="1" si="46"/>
        <v>0</v>
      </c>
      <c r="F226" s="3" t="str" cm="1">
        <f t="array" aca="1" ref="F226" ca="1">IF(D226=0,"-",IF('Input-Accounts'!$E226&lt;&gt;0,'Input-Accounts'!$E226,INDEX('Input-Accounts'!$H226:$J226,,MATCH($F$6,'Input-Accounts'!$H$6:$J$6,0))))</f>
        <v>INT_OM_Exc_A&amp;G,Gas,Uncoll</v>
      </c>
      <c r="G226" s="10">
        <f ca="1">IFERROR(INDEX(G$337:G$373,MATCH($F226,$B$337:$B$373,0))/INDEX($D$337:$D$373,MATCH($F226,$B$337:$B$373,0)),SUMIFS('Input-Ext Allocators'!D$8:D$63,'Input-Ext Allocators'!$B$8:$B$63,$F226))*$D226</f>
        <v>338833.78304065781</v>
      </c>
      <c r="H226" s="10">
        <f ca="1">IFERROR(INDEX(H$337:H$373,MATCH($F226,$B$337:$B$373,0))/INDEX($D$337:$D$373,MATCH($F226,$B$337:$B$373,0)),SUMIFS('Input-Ext Allocators'!E$8:E$63,'Input-Ext Allocators'!$B$8:$B$63,$F226))*$D226</f>
        <v>231131.92937116479</v>
      </c>
      <c r="I226" s="10">
        <f ca="1">IFERROR(INDEX(I$337:I$373,MATCH($F226,$B$337:$B$373,0))/INDEX($D$337:$D$373,MATCH($F226,$B$337:$B$373,0)),SUMIFS('Input-Ext Allocators'!F$8:F$63,'Input-Ext Allocators'!$B$8:$B$63,$F226))*$D226</f>
        <v>277.08816278561392</v>
      </c>
      <c r="J226" s="10">
        <f ca="1">IFERROR(INDEX(J$337:J$373,MATCH($F226,$B$337:$B$373,0))/INDEX($D$337:$D$373,MATCH($F226,$B$337:$B$373,0)),SUMIFS('Input-Ext Allocators'!G$8:G$63,'Input-Ext Allocators'!$B$8:$B$63,$F226))*$D226</f>
        <v>16.44294332141315</v>
      </c>
      <c r="K226" s="10">
        <f ca="1">IFERROR(INDEX(K$337:K$373,MATCH($F226,$B$337:$B$373,0))/INDEX($D$337:$D$373,MATCH($F226,$B$337:$B$373,0)),SUMIFS('Input-Ext Allocators'!H$8:H$63,'Input-Ext Allocators'!$B$8:$B$63,$F226))*$D226</f>
        <v>91736.361849578461</v>
      </c>
    </row>
    <row r="227" spans="1:11" hidden="1" outlineLevel="1">
      <c r="A227" s="31">
        <f>IF(ISBLANK('Input-Accounts'!A227),"",'Input-Accounts'!A227)</f>
        <v>200</v>
      </c>
      <c r="B227" s="53" t="str">
        <f>IF(ISBLANK('Input-Accounts'!B227),"",'Input-Accounts'!B227)</f>
        <v>Outside services employed</v>
      </c>
      <c r="C227" s="31">
        <f>IF(ISBLANK('Input-Accounts'!C227),"",'Input-Accounts'!C227)</f>
        <v>923</v>
      </c>
      <c r="D227" s="10">
        <f t="shared" ca="1" si="45"/>
        <v>2121321.5073580062</v>
      </c>
      <c r="E227" s="10">
        <f t="shared" ca="1" si="46"/>
        <v>0</v>
      </c>
      <c r="F227" s="3" t="str" cm="1">
        <f t="array" aca="1" ref="F227" ca="1">IF(D227=0,"-",IF('Input-Accounts'!$E227&lt;&gt;0,'Input-Accounts'!$E227,INDEX('Input-Accounts'!$H227:$J227,,MATCH($F$6,'Input-Accounts'!$H$6:$J$6,0))))</f>
        <v>INT_OM_Exc_A&amp;G,Gas,Uncoll</v>
      </c>
      <c r="G227" s="10">
        <f ca="1">IFERROR(INDEX(G$337:G$373,MATCH($F227,$B$337:$B$373,0))/INDEX($D$337:$D$373,MATCH($F227,$B$337:$B$373,0)),SUMIFS('Input-Ext Allocators'!D$8:D$63,'Input-Ext Allocators'!$B$8:$B$63,$F227))*$D227</f>
        <v>1085770.638892073</v>
      </c>
      <c r="H227" s="10">
        <f ca="1">IFERROR(INDEX(H$337:H$373,MATCH($F227,$B$337:$B$373,0))/INDEX($D$337:$D$373,MATCH($F227,$B$337:$B$373,0)),SUMIFS('Input-Ext Allocators'!E$8:E$63,'Input-Ext Allocators'!$B$8:$B$63,$F227))*$D227</f>
        <v>740647.11130523263</v>
      </c>
      <c r="I227" s="10">
        <f ca="1">IFERROR(INDEX(I$337:I$373,MATCH($F227,$B$337:$B$373,0))/INDEX($D$337:$D$373,MATCH($F227,$B$337:$B$373,0)),SUMIFS('Input-Ext Allocators'!F$8:F$63,'Input-Ext Allocators'!$B$8:$B$63,$F227))*$D227</f>
        <v>887.91084772401894</v>
      </c>
      <c r="J227" s="10">
        <f ca="1">IFERROR(INDEX(J$337:J$373,MATCH($F227,$B$337:$B$373,0))/INDEX($D$337:$D$373,MATCH($F227,$B$337:$B$373,0)),SUMIFS('Input-Ext Allocators'!G$8:G$63,'Input-Ext Allocators'!$B$8:$B$63,$F227))*$D227</f>
        <v>52.69033363539971</v>
      </c>
      <c r="K227" s="10">
        <f ca="1">IFERROR(INDEX(K$337:K$373,MATCH($F227,$B$337:$B$373,0))/INDEX($D$337:$D$373,MATCH($F227,$B$337:$B$373,0)),SUMIFS('Input-Ext Allocators'!H$8:H$63,'Input-Ext Allocators'!$B$8:$B$63,$F227))*$D227</f>
        <v>293963.15597934136</v>
      </c>
    </row>
    <row r="228" spans="1:11" hidden="1" outlineLevel="1">
      <c r="A228" s="31">
        <f>IF(ISBLANK('Input-Accounts'!A228),"",'Input-Accounts'!A228)</f>
        <v>201</v>
      </c>
      <c r="B228" s="53" t="str">
        <f>IF(ISBLANK('Input-Accounts'!B228),"",'Input-Accounts'!B228)</f>
        <v>Property insurance</v>
      </c>
      <c r="C228" s="31">
        <f>IF(ISBLANK('Input-Accounts'!C228),"",'Input-Accounts'!C228)</f>
        <v>924</v>
      </c>
      <c r="D228" s="10">
        <f t="shared" ca="1" si="45"/>
        <v>22554.581676016951</v>
      </c>
      <c r="E228" s="10">
        <f t="shared" ca="1" si="46"/>
        <v>0</v>
      </c>
      <c r="F228" s="3" t="str" cm="1">
        <f t="array" aca="1" ref="F228" ca="1">IF(D228=0,"-",IF('Input-Accounts'!$E228&lt;&gt;0,'Input-Accounts'!$E228,INDEX('Input-Accounts'!$H228:$J228,,MATCH($F$6,'Input-Accounts'!$H$6:$J$6,0))))</f>
        <v>INT_OM_Exc_A&amp;G,Gas,Uncoll</v>
      </c>
      <c r="G228" s="10">
        <f ca="1">IFERROR(INDEX(G$337:G$373,MATCH($F228,$B$337:$B$373,0))/INDEX($D$337:$D$373,MATCH($F228,$B$337:$B$373,0)),SUMIFS('Input-Ext Allocators'!D$8:D$63,'Input-Ext Allocators'!$B$8:$B$63,$F228))*$D228</f>
        <v>11544.267321747118</v>
      </c>
      <c r="H228" s="10">
        <f ca="1">IFERROR(INDEX(H$337:H$373,MATCH($F228,$B$337:$B$373,0))/INDEX($D$337:$D$373,MATCH($F228,$B$337:$B$373,0)),SUMIFS('Input-Ext Allocators'!E$8:E$63,'Input-Ext Allocators'!$B$8:$B$63,$F228))*$D228</f>
        <v>7874.8014891175371</v>
      </c>
      <c r="I228" s="10">
        <f ca="1">IFERROR(INDEX(I$337:I$373,MATCH($F228,$B$337:$B$373,0))/INDEX($D$337:$D$373,MATCH($F228,$B$337:$B$373,0)),SUMIFS('Input-Ext Allocators'!F$8:F$63,'Input-Ext Allocators'!$B$8:$B$63,$F228))*$D228</f>
        <v>9.4405575329101001</v>
      </c>
      <c r="J228" s="10">
        <f ca="1">IFERROR(INDEX(J$337:J$373,MATCH($F228,$B$337:$B$373,0))/INDEX($D$337:$D$373,MATCH($F228,$B$337:$B$373,0)),SUMIFS('Input-Ext Allocators'!G$8:G$63,'Input-Ext Allocators'!$B$8:$B$63,$F228))*$D228</f>
        <v>0.56022080075749847</v>
      </c>
      <c r="K228" s="10">
        <f ca="1">IFERROR(INDEX(K$337:K$373,MATCH($F228,$B$337:$B$373,0))/INDEX($D$337:$D$373,MATCH($F228,$B$337:$B$373,0)),SUMIFS('Input-Ext Allocators'!H$8:H$63,'Input-Ext Allocators'!$B$8:$B$63,$F228))*$D228</f>
        <v>3125.5120868186309</v>
      </c>
    </row>
    <row r="229" spans="1:11" hidden="1" outlineLevel="1">
      <c r="A229" s="31">
        <f>IF(ISBLANK('Input-Accounts'!A229),"",'Input-Accounts'!A229)</f>
        <v>202</v>
      </c>
      <c r="B229" s="53" t="str">
        <f>IF(ISBLANK('Input-Accounts'!B229),"",'Input-Accounts'!B229)</f>
        <v>Injuries and damages</v>
      </c>
      <c r="C229" s="31">
        <f>IF(ISBLANK('Input-Accounts'!C229),"",'Input-Accounts'!C229)</f>
        <v>925</v>
      </c>
      <c r="D229" s="10">
        <f t="shared" ca="1" si="45"/>
        <v>348932.11332399375</v>
      </c>
      <c r="E229" s="10">
        <f t="shared" ca="1" si="46"/>
        <v>0</v>
      </c>
      <c r="F229" s="3" t="str" cm="1">
        <f t="array" aca="1" ref="F229" ca="1">IF(D229=0,"-",IF('Input-Accounts'!$E229&lt;&gt;0,'Input-Accounts'!$E229,INDEX('Input-Accounts'!$H229:$J229,,MATCH($F$6,'Input-Accounts'!$H$6:$J$6,0))))</f>
        <v>INT_LABOR</v>
      </c>
      <c r="G229" s="10">
        <f ca="1">IFERROR(INDEX(G$337:G$373,MATCH($F229,$B$337:$B$373,0))/INDEX($D$337:$D$373,MATCH($F229,$B$337:$B$373,0)),SUMIFS('Input-Ext Allocators'!D$8:D$63,'Input-Ext Allocators'!$B$8:$B$63,$F229))*$D229</f>
        <v>178596.33360602861</v>
      </c>
      <c r="H229" s="10">
        <f ca="1">IFERROR(INDEX(H$337:H$373,MATCH($F229,$B$337:$B$373,0))/INDEX($D$337:$D$373,MATCH($F229,$B$337:$B$373,0)),SUMIFS('Input-Ext Allocators'!E$8:E$63,'Input-Ext Allocators'!$B$8:$B$63,$F229))*$D229</f>
        <v>121827.62531687801</v>
      </c>
      <c r="I229" s="10">
        <f ca="1">IFERROR(INDEX(I$337:I$373,MATCH($F229,$B$337:$B$373,0))/INDEX($D$337:$D$373,MATCH($F229,$B$337:$B$373,0)),SUMIFS('Input-Ext Allocators'!F$8:F$63,'Input-Ext Allocators'!$B$8:$B$63,$F229))*$D229</f>
        <v>146.05075537347756</v>
      </c>
      <c r="J229" s="10">
        <f ca="1">IFERROR(INDEX(J$337:J$373,MATCH($F229,$B$337:$B$373,0))/INDEX($D$337:$D$373,MATCH($F229,$B$337:$B$373,0)),SUMIFS('Input-Ext Allocators'!G$8:G$63,'Input-Ext Allocators'!$B$8:$B$63,$F229))*$D229</f>
        <v>8.6669321002851269</v>
      </c>
      <c r="K229" s="10">
        <f ca="1">IFERROR(INDEX(K$337:K$373,MATCH($F229,$B$337:$B$373,0))/INDEX($D$337:$D$373,MATCH($F229,$B$337:$B$373,0)),SUMIFS('Input-Ext Allocators'!H$8:H$63,'Input-Ext Allocators'!$B$8:$B$63,$F229))*$D229</f>
        <v>48353.436713613424</v>
      </c>
    </row>
    <row r="230" spans="1:11" hidden="1" outlineLevel="1">
      <c r="A230" s="31">
        <f>IF(ISBLANK('Input-Accounts'!A230),"",'Input-Accounts'!A230)</f>
        <v>203</v>
      </c>
      <c r="B230" s="53" t="str">
        <f>IF(ISBLANK('Input-Accounts'!B230),"",'Input-Accounts'!B230)</f>
        <v>Employee pensions and benefits</v>
      </c>
      <c r="C230" s="31">
        <f>IF(ISBLANK('Input-Accounts'!C230),"",'Input-Accounts'!C230)</f>
        <v>926</v>
      </c>
      <c r="D230" s="10">
        <f t="shared" ca="1" si="45"/>
        <v>1217489.1023696784</v>
      </c>
      <c r="E230" s="10">
        <f t="shared" ca="1" si="46"/>
        <v>0</v>
      </c>
      <c r="F230" s="3" t="str" cm="1">
        <f t="array" aca="1" ref="F230" ca="1">IF(D230=0,"-",IF('Input-Accounts'!$E230&lt;&gt;0,'Input-Accounts'!$E230,INDEX('Input-Accounts'!$H230:$J230,,MATCH($F$6,'Input-Accounts'!$H$6:$J$6,0))))</f>
        <v>INT_LABOR</v>
      </c>
      <c r="G230" s="10">
        <f ca="1">IFERROR(INDEX(G$337:G$373,MATCH($F230,$B$337:$B$373,0))/INDEX($D$337:$D$373,MATCH($F230,$B$337:$B$373,0)),SUMIFS('Input-Ext Allocators'!D$8:D$63,'Input-Ext Allocators'!$B$8:$B$63,$F230))*$D230</f>
        <v>623155.85635599203</v>
      </c>
      <c r="H230" s="10">
        <f ca="1">IFERROR(INDEX(H$337:H$373,MATCH($F230,$B$337:$B$373,0))/INDEX($D$337:$D$373,MATCH($F230,$B$337:$B$373,0)),SUMIFS('Input-Ext Allocators'!E$8:E$63,'Input-Ext Allocators'!$B$8:$B$63,$F230))*$D230</f>
        <v>425079.26478280977</v>
      </c>
      <c r="I230" s="10">
        <f ca="1">IFERROR(INDEX(I$337:I$373,MATCH($F230,$B$337:$B$373,0))/INDEX($D$337:$D$373,MATCH($F230,$B$337:$B$373,0)),SUMIFS('Input-Ext Allocators'!F$8:F$63,'Input-Ext Allocators'!$B$8:$B$63,$F230))*$D230</f>
        <v>509.59827505174917</v>
      </c>
      <c r="J230" s="10">
        <f ca="1">IFERROR(INDEX(J$337:J$373,MATCH($F230,$B$337:$B$373,0))/INDEX($D$337:$D$373,MATCH($F230,$B$337:$B$373,0)),SUMIFS('Input-Ext Allocators'!G$8:G$63,'Input-Ext Allocators'!$B$8:$B$63,$F230))*$D230</f>
        <v>30.240539578188223</v>
      </c>
      <c r="K230" s="10">
        <f ca="1">IFERROR(INDEX(K$337:K$373,MATCH($F230,$B$337:$B$373,0))/INDEX($D$337:$D$373,MATCH($F230,$B$337:$B$373,0)),SUMIFS('Input-Ext Allocators'!H$8:H$63,'Input-Ext Allocators'!$B$8:$B$63,$F230))*$D230</f>
        <v>168714.14241624685</v>
      </c>
    </row>
    <row r="231" spans="1:11" hidden="1" outlineLevel="1">
      <c r="A231" s="31">
        <f>IF(ISBLANK('Input-Accounts'!A231),"",'Input-Accounts'!A231)</f>
        <v>204</v>
      </c>
      <c r="B231" s="53" t="str">
        <f>IF(ISBLANK('Input-Accounts'!B231),"",'Input-Accounts'!B231)</f>
        <v>Regulatory commission expenses</v>
      </c>
      <c r="C231" s="31">
        <f>IF(ISBLANK('Input-Accounts'!C231),"",'Input-Accounts'!C231)</f>
        <v>928</v>
      </c>
      <c r="D231" s="10">
        <f t="shared" ca="1" si="45"/>
        <v>451955.1592624131</v>
      </c>
      <c r="E231" s="10">
        <f t="shared" ca="1" si="46"/>
        <v>0</v>
      </c>
      <c r="F231" s="3" t="str" cm="1">
        <f t="array" aca="1" ref="F231" ca="1">IF(D231=0,"-",IF('Input-Accounts'!$E231&lt;&gt;0,'Input-Accounts'!$E231,INDEX('Input-Accounts'!$H231:$J231,,MATCH($F$6,'Input-Accounts'!$H$6:$J$6,0))))</f>
        <v>INT_OM_Exc_A&amp;G,Gas,Uncoll</v>
      </c>
      <c r="G231" s="10">
        <f ca="1">IFERROR(INDEX(G$337:G$373,MATCH($F231,$B$337:$B$373,0))/INDEX($D$337:$D$373,MATCH($F231,$B$337:$B$373,0)),SUMIFS('Input-Ext Allocators'!D$8:D$63,'Input-Ext Allocators'!$B$8:$B$63,$F231))*$D231</f>
        <v>231327.33077980447</v>
      </c>
      <c r="H231" s="10">
        <f ca="1">IFERROR(INDEX(H$337:H$373,MATCH($F231,$B$337:$B$373,0))/INDEX($D$337:$D$373,MATCH($F231,$B$337:$B$373,0)),SUMIFS('Input-Ext Allocators'!E$8:E$63,'Input-Ext Allocators'!$B$8:$B$63,$F231))*$D231</f>
        <v>157797.52479109247</v>
      </c>
      <c r="I231" s="10">
        <f ca="1">IFERROR(INDEX(I$337:I$373,MATCH($F231,$B$337:$B$373,0))/INDEX($D$337:$D$373,MATCH($F231,$B$337:$B$373,0)),SUMIFS('Input-Ext Allocators'!F$8:F$63,'Input-Ext Allocators'!$B$8:$B$63,$F231))*$D231</f>
        <v>189.17259227420271</v>
      </c>
      <c r="J231" s="10">
        <f ca="1">IFERROR(INDEX(J$337:J$373,MATCH($F231,$B$337:$B$373,0))/INDEX($D$337:$D$373,MATCH($F231,$B$337:$B$373,0)),SUMIFS('Input-Ext Allocators'!G$8:G$63,'Input-Ext Allocators'!$B$8:$B$63,$F231))*$D231</f>
        <v>11.225864654262343</v>
      </c>
      <c r="K231" s="10">
        <f ca="1">IFERROR(INDEX(K$337:K$373,MATCH($F231,$B$337:$B$373,0))/INDEX($D$337:$D$373,MATCH($F231,$B$337:$B$373,0)),SUMIFS('Input-Ext Allocators'!H$8:H$63,'Input-Ext Allocators'!$B$8:$B$63,$F231))*$D231</f>
        <v>62629.905234587772</v>
      </c>
    </row>
    <row r="232" spans="1:11" hidden="1" outlineLevel="1">
      <c r="A232" s="31">
        <f>IF(ISBLANK('Input-Accounts'!A232),"",'Input-Accounts'!A232)</f>
        <v>205</v>
      </c>
      <c r="B232" s="53" t="str">
        <f>IF(ISBLANK('Input-Accounts'!B232),"",'Input-Accounts'!B232)</f>
        <v>General advertising expenses</v>
      </c>
      <c r="C232" s="31">
        <f>IF(ISBLANK('Input-Accounts'!C232),"",'Input-Accounts'!C232)</f>
        <v>930.1</v>
      </c>
      <c r="D232" s="10">
        <f t="shared" ca="1" si="45"/>
        <v>5705.8083006200823</v>
      </c>
      <c r="E232" s="10">
        <f t="shared" ca="1" si="46"/>
        <v>0</v>
      </c>
      <c r="F232" s="3" t="str" cm="1">
        <f t="array" aca="1" ref="F232" ca="1">IF(D232=0,"-",IF('Input-Accounts'!$E232&lt;&gt;0,'Input-Accounts'!$E232,INDEX('Input-Accounts'!$H232:$J232,,MATCH($F$6,'Input-Accounts'!$H$6:$J$6,0))))</f>
        <v>INT_OM_Exc_A&amp;G,Gas,Uncoll</v>
      </c>
      <c r="G232" s="10">
        <f ca="1">IFERROR(INDEX(G$337:G$373,MATCH($F232,$B$337:$B$373,0))/INDEX($D$337:$D$373,MATCH($F232,$B$337:$B$373,0)),SUMIFS('Input-Ext Allocators'!D$8:D$63,'Input-Ext Allocators'!$B$8:$B$63,$F232))*$D232</f>
        <v>2920.4432720223317</v>
      </c>
      <c r="H232" s="10">
        <f ca="1">IFERROR(INDEX(H$337:H$373,MATCH($F232,$B$337:$B$373,0))/INDEX($D$337:$D$373,MATCH($F232,$B$337:$B$373,0)),SUMIFS('Input-Ext Allocators'!E$8:E$63,'Input-Ext Allocators'!$B$8:$B$63,$F232))*$D232</f>
        <v>1992.1499031888522</v>
      </c>
      <c r="I232" s="10">
        <f ca="1">IFERROR(INDEX(I$337:I$373,MATCH($F232,$B$337:$B$373,0))/INDEX($D$337:$D$373,MATCH($F232,$B$337:$B$373,0)),SUMIFS('Input-Ext Allocators'!F$8:F$63,'Input-Ext Allocators'!$B$8:$B$63,$F232))*$D232</f>
        <v>2.3882514119531399</v>
      </c>
      <c r="J232" s="10">
        <f ca="1">IFERROR(INDEX(J$337:J$373,MATCH($F232,$B$337:$B$373,0))/INDEX($D$337:$D$373,MATCH($F232,$B$337:$B$373,0)),SUMIFS('Input-Ext Allocators'!G$8:G$63,'Input-Ext Allocators'!$B$8:$B$63,$F232))*$D232</f>
        <v>0.14172342192190263</v>
      </c>
      <c r="K232" s="10">
        <f ca="1">IFERROR(INDEX(K$337:K$373,MATCH($F232,$B$337:$B$373,0))/INDEX($D$337:$D$373,MATCH($F232,$B$337:$B$373,0)),SUMIFS('Input-Ext Allocators'!H$8:H$63,'Input-Ext Allocators'!$B$8:$B$63,$F232))*$D232</f>
        <v>790.68515057502395</v>
      </c>
    </row>
    <row r="233" spans="1:11" hidden="1" outlineLevel="1">
      <c r="A233" s="31">
        <f>IF(ISBLANK('Input-Accounts'!A233),"",'Input-Accounts'!A233)</f>
        <v>206</v>
      </c>
      <c r="B233" s="53" t="str">
        <f>IF(ISBLANK('Input-Accounts'!B233),"",'Input-Accounts'!B233)</f>
        <v>Miscellaneous general expenses</v>
      </c>
      <c r="C233" s="31">
        <f>IF(ISBLANK('Input-Accounts'!C233),"",'Input-Accounts'!C233)</f>
        <v>930.2</v>
      </c>
      <c r="D233" s="10">
        <f t="shared" ca="1" si="45"/>
        <v>31770.300482352253</v>
      </c>
      <c r="E233" s="10">
        <f t="shared" ca="1" si="46"/>
        <v>0</v>
      </c>
      <c r="F233" s="3" t="str" cm="1">
        <f t="array" aca="1" ref="F233" ca="1">IF(D233=0,"-",IF('Input-Accounts'!$E233&lt;&gt;0,'Input-Accounts'!$E233,INDEX('Input-Accounts'!$H233:$J233,,MATCH($F$6,'Input-Accounts'!$H$6:$J$6,0))))</f>
        <v>INT_OM_Exc_A&amp;G,Gas,Uncoll</v>
      </c>
      <c r="G233" s="10">
        <f ca="1">IFERROR(INDEX(G$337:G$373,MATCH($F233,$B$337:$B$373,0))/INDEX($D$337:$D$373,MATCH($F233,$B$337:$B$373,0)),SUMIFS('Input-Ext Allocators'!D$8:D$63,'Input-Ext Allocators'!$B$8:$B$63,$F233))*$D233</f>
        <v>16261.212330552744</v>
      </c>
      <c r="H233" s="10">
        <f ca="1">IFERROR(INDEX(H$337:H$373,MATCH($F233,$B$337:$B$373,0))/INDEX($D$337:$D$373,MATCH($F233,$B$337:$B$373,0)),SUMIFS('Input-Ext Allocators'!E$8:E$63,'Input-Ext Allocators'!$B$8:$B$63,$F233))*$D233</f>
        <v>11092.416305560173</v>
      </c>
      <c r="I233" s="10">
        <f ca="1">IFERROR(INDEX(I$337:I$373,MATCH($F233,$B$337:$B$373,0))/INDEX($D$337:$D$373,MATCH($F233,$B$337:$B$373,0)),SUMIFS('Input-Ext Allocators'!F$8:F$63,'Input-Ext Allocators'!$B$8:$B$63,$F233))*$D233</f>
        <v>13.297934488424273</v>
      </c>
      <c r="J233" s="10">
        <f ca="1">IFERROR(INDEX(J$337:J$373,MATCH($F233,$B$337:$B$373,0))/INDEX($D$337:$D$373,MATCH($F233,$B$337:$B$373,0)),SUMIFS('Input-Ext Allocators'!G$8:G$63,'Input-Ext Allocators'!$B$8:$B$63,$F233))*$D233</f>
        <v>0.78912495173676145</v>
      </c>
      <c r="K233" s="10">
        <f ca="1">IFERROR(INDEX(K$337:K$373,MATCH($F233,$B$337:$B$373,0))/INDEX($D$337:$D$373,MATCH($F233,$B$337:$B$373,0)),SUMIFS('Input-Ext Allocators'!H$8:H$63,'Input-Ext Allocators'!$B$8:$B$63,$F233))*$D233</f>
        <v>4402.5847867991788</v>
      </c>
    </row>
    <row r="234" spans="1:11" hidden="1" outlineLevel="1">
      <c r="A234" s="31">
        <f>IF(ISBLANK('Input-Accounts'!A234),"",'Input-Accounts'!A234)</f>
        <v>207</v>
      </c>
      <c r="B234" s="53" t="str">
        <f>IF(ISBLANK('Input-Accounts'!B234),"",'Input-Accounts'!B234)</f>
        <v>Rents</v>
      </c>
      <c r="C234" s="31">
        <f>IF(ISBLANK('Input-Accounts'!C234),"",'Input-Accounts'!C234)</f>
        <v>931</v>
      </c>
      <c r="D234" s="10">
        <f t="shared" ca="1" si="45"/>
        <v>215461.17288281198</v>
      </c>
      <c r="E234" s="10">
        <f t="shared" ca="1" si="46"/>
        <v>0</v>
      </c>
      <c r="F234" s="3" t="str" cm="1">
        <f t="array" aca="1" ref="F234" ca="1">IF(D234=0,"-",IF('Input-Accounts'!$E234&lt;&gt;0,'Input-Accounts'!$E234,INDEX('Input-Accounts'!$H234:$J234,,MATCH($F$6,'Input-Accounts'!$H$6:$J$6,0))))</f>
        <v>INT_OM_Exc_A&amp;G,Gas,Uncoll</v>
      </c>
      <c r="G234" s="10">
        <f ca="1">IFERROR(INDEX(G$337:G$373,MATCH($F234,$B$337:$B$373,0))/INDEX($D$337:$D$373,MATCH($F234,$B$337:$B$373,0)),SUMIFS('Input-Ext Allocators'!D$8:D$63,'Input-Ext Allocators'!$B$8:$B$63,$F234))*$D234</f>
        <v>110280.98028797522</v>
      </c>
      <c r="H234" s="10">
        <f ca="1">IFERROR(INDEX(H$337:H$373,MATCH($F234,$B$337:$B$373,0))/INDEX($D$337:$D$373,MATCH($F234,$B$337:$B$373,0)),SUMIFS('Input-Ext Allocators'!E$8:E$63,'Input-Ext Allocators'!$B$8:$B$63,$F234))*$D234</f>
        <v>75227.019921577725</v>
      </c>
      <c r="I234" s="10">
        <f ca="1">IFERROR(INDEX(I$337:I$373,MATCH($F234,$B$337:$B$373,0))/INDEX($D$337:$D$373,MATCH($F234,$B$337:$B$373,0)),SUMIFS('Input-Ext Allocators'!F$8:F$63,'Input-Ext Allocators'!$B$8:$B$63,$F234))*$D234</f>
        <v>90.184496787691501</v>
      </c>
      <c r="J234" s="10">
        <f ca="1">IFERROR(INDEX(J$337:J$373,MATCH($F234,$B$337:$B$373,0))/INDEX($D$337:$D$373,MATCH($F234,$B$337:$B$373,0)),SUMIFS('Input-Ext Allocators'!G$8:G$63,'Input-Ext Allocators'!$B$8:$B$63,$F234))*$D234</f>
        <v>5.3517211065328398</v>
      </c>
      <c r="K234" s="10">
        <f ca="1">IFERROR(INDEX(K$337:K$373,MATCH($F234,$B$337:$B$373,0))/INDEX($D$337:$D$373,MATCH($F234,$B$337:$B$373,0)),SUMIFS('Input-Ext Allocators'!H$8:H$63,'Input-Ext Allocators'!$B$8:$B$63,$F234))*$D234</f>
        <v>29857.636455364838</v>
      </c>
    </row>
    <row r="235" spans="1:11" hidden="1" outlineLevel="1">
      <c r="A235" s="31">
        <f>IF(ISBLANK('Input-Accounts'!A235),"",'Input-Accounts'!A235)</f>
        <v>208</v>
      </c>
      <c r="B235" s="53" t="str">
        <f>IF(ISBLANK('Input-Accounts'!B235),"",'Input-Accounts'!B235)</f>
        <v>Maintenance of general plant</v>
      </c>
      <c r="C235" s="31">
        <f>IF(ISBLANK('Input-Accounts'!C235),"",'Input-Accounts'!C235)</f>
        <v>932</v>
      </c>
      <c r="D235" s="10">
        <f t="shared" ca="1" si="45"/>
        <v>548956.07928310893</v>
      </c>
      <c r="E235" s="10">
        <f t="shared" ca="1" si="46"/>
        <v>0</v>
      </c>
      <c r="F235" s="3" t="str" cm="1">
        <f t="array" aca="1" ref="F235" ca="1">IF(D235=0,"-",IF('Input-Accounts'!$E235&lt;&gt;0,'Input-Accounts'!$E235,INDEX('Input-Accounts'!$H235:$J235,,MATCH($F$6,'Input-Accounts'!$H$6:$J$6,0))))</f>
        <v>INT_OM_Exc_A&amp;G,Gas,Uncoll</v>
      </c>
      <c r="G235" s="10">
        <f ca="1">IFERROR(INDEX(G$337:G$373,MATCH($F235,$B$337:$B$373,0))/INDEX($D$337:$D$373,MATCH($F235,$B$337:$B$373,0)),SUMIFS('Input-Ext Allocators'!D$8:D$63,'Input-Ext Allocators'!$B$8:$B$63,$F235))*$D235</f>
        <v>280975.98165081796</v>
      </c>
      <c r="H235" s="10">
        <f ca="1">IFERROR(INDEX(H$337:H$373,MATCH($F235,$B$337:$B$373,0))/INDEX($D$337:$D$373,MATCH($F235,$B$337:$B$373,0)),SUMIFS('Input-Ext Allocators'!E$8:E$63,'Input-Ext Allocators'!$B$8:$B$63,$F235))*$D235</f>
        <v>191664.83389915666</v>
      </c>
      <c r="I235" s="10">
        <f ca="1">IFERROR(INDEX(I$337:I$373,MATCH($F235,$B$337:$B$373,0))/INDEX($D$337:$D$373,MATCH($F235,$B$337:$B$373,0)),SUMIFS('Input-Ext Allocators'!F$8:F$63,'Input-Ext Allocators'!$B$8:$B$63,$F235))*$D235</f>
        <v>229.77377829284347</v>
      </c>
      <c r="J235" s="10">
        <f ca="1">IFERROR(INDEX(J$337:J$373,MATCH($F235,$B$337:$B$373,0))/INDEX($D$337:$D$373,MATCH($F235,$B$337:$B$373,0)),SUMIFS('Input-Ext Allocators'!G$8:G$63,'Input-Ext Allocators'!$B$8:$B$63,$F235))*$D235</f>
        <v>13.635216947680931</v>
      </c>
      <c r="K235" s="10">
        <f ca="1">IFERROR(INDEX(K$337:K$373,MATCH($F235,$B$337:$B$373,0))/INDEX($D$337:$D$373,MATCH($F235,$B$337:$B$373,0)),SUMIFS('Input-Ext Allocators'!H$8:H$63,'Input-Ext Allocators'!$B$8:$B$63,$F235))*$D235</f>
        <v>76071.854737893838</v>
      </c>
    </row>
    <row r="236" spans="1:11" collapsed="1">
      <c r="A236" s="31">
        <f>IF(ISBLANK('Input-Accounts'!A236),"",'Input-Accounts'!A236)</f>
        <v>209</v>
      </c>
      <c r="B236" t="str">
        <f>IF(ISBLANK('Input-Accounts'!B236),"",'Input-Accounts'!B236)</f>
        <v>Total Administrative and General Expenses</v>
      </c>
      <c r="C236" s="31" t="str">
        <f>IF(ISBLANK('Input-Accounts'!C236),"",'Input-Accounts'!C236)</f>
        <v/>
      </c>
      <c r="D236" s="123">
        <f ca="1">SUBTOTAL(9,D225:D235)</f>
        <v>8787892.2931259274</v>
      </c>
      <c r="E236" s="10">
        <f t="shared" ca="1" si="46"/>
        <v>0</v>
      </c>
      <c r="G236" s="123">
        <f t="shared" ref="G236:K236" ca="1" si="47">SUBTOTAL(9,G225:G235)</f>
        <v>4497967.6095895842</v>
      </c>
      <c r="H236" s="123">
        <f t="shared" ca="1" si="47"/>
        <v>3068241.6685962467</v>
      </c>
      <c r="I236" s="123">
        <f t="shared" ca="1" si="47"/>
        <v>3678.3037689628059</v>
      </c>
      <c r="J236" s="123">
        <f t="shared" ca="1" si="47"/>
        <v>218.27760444170062</v>
      </c>
      <c r="K236" s="123">
        <f t="shared" ca="1" si="47"/>
        <v>1217786.4335666937</v>
      </c>
    </row>
    <row r="237" spans="1:11">
      <c r="A237" s="31" t="str">
        <f>IF(ISBLANK('Input-Accounts'!A237),"",'Input-Accounts'!A237)</f>
        <v/>
      </c>
      <c r="B237" s="6" t="str">
        <f>IF(ISBLANK('Input-Accounts'!B237),"",'Input-Accounts'!B237)</f>
        <v/>
      </c>
      <c r="C237" s="31" t="str">
        <f>IF(ISBLANK('Input-Accounts'!C237),"",'Input-Accounts'!C237)</f>
        <v/>
      </c>
      <c r="D237" s="10"/>
      <c r="E237" s="10"/>
      <c r="G237" s="10"/>
      <c r="H237" s="10"/>
      <c r="I237" s="10"/>
      <c r="J237" s="10"/>
      <c r="K237" s="10"/>
    </row>
    <row r="238" spans="1:11" ht="15" thickBot="1">
      <c r="A238" s="31">
        <f>IF(ISBLANK('Input-Accounts'!A238),"",'Input-Accounts'!A238)</f>
        <v>210</v>
      </c>
      <c r="B238" s="7" t="str">
        <f>IF(ISBLANK('Input-Accounts'!B238),"",'Input-Accounts'!B238)</f>
        <v>TOTAL OPERATION AND MAINTENANCE EXPENSE</v>
      </c>
      <c r="C238" s="31" t="str">
        <f>IF(ISBLANK('Input-Accounts'!C238),"",'Input-Accounts'!C238)</f>
        <v/>
      </c>
      <c r="D238" s="125">
        <f ca="1">SUBTOTAL(9,D159:D237)</f>
        <v>15988507.444963163</v>
      </c>
      <c r="E238" s="10">
        <f ca="1">IFERROR(IF(D238="","",IF(D238=0,0,IF(ABS(D238-SUM($G238:$K238))&lt;Check_Limit,0,1))),1)</f>
        <v>0</v>
      </c>
      <c r="G238" s="125">
        <f t="shared" ref="G238:K238" ca="1" si="48">SUBTOTAL(9,G159:G237)</f>
        <v>8183508.1967698038</v>
      </c>
      <c r="H238" s="125">
        <f t="shared" ca="1" si="48"/>
        <v>5582294.7215307113</v>
      </c>
      <c r="I238" s="125">
        <f t="shared" ca="1" si="48"/>
        <v>6692.2289478787488</v>
      </c>
      <c r="J238" s="125">
        <f t="shared" ca="1" si="48"/>
        <v>397.12970838465486</v>
      </c>
      <c r="K238" s="125">
        <f t="shared" ca="1" si="48"/>
        <v>2215615.1680063847</v>
      </c>
    </row>
    <row r="239" spans="1:11" ht="15" thickTop="1">
      <c r="A239" s="31" t="str">
        <f>IF(ISBLANK('Input-Accounts'!A239),"",'Input-Accounts'!A239)</f>
        <v/>
      </c>
      <c r="B239" t="str">
        <f>IF(ISBLANK('Input-Accounts'!B239),"",'Input-Accounts'!B239)</f>
        <v/>
      </c>
      <c r="C239" s="31" t="str">
        <f>IF(ISBLANK('Input-Accounts'!C239),"",'Input-Accounts'!C239)</f>
        <v/>
      </c>
      <c r="D239" s="10"/>
      <c r="E239" s="10"/>
      <c r="G239" s="10"/>
      <c r="H239" s="10"/>
      <c r="I239" s="10"/>
      <c r="J239" s="10"/>
      <c r="K239" s="10"/>
    </row>
    <row r="240" spans="1:11">
      <c r="A240" s="31">
        <f>IF(ISBLANK('Input-Accounts'!A240),"",'Input-Accounts'!A240)</f>
        <v>211</v>
      </c>
      <c r="B240" s="7" t="str">
        <f>IF(ISBLANK('Input-Accounts'!B240),"",'Input-Accounts'!B240)</f>
        <v>Adjustments, Depreciation and Amortization Expense</v>
      </c>
      <c r="C240" s="31" t="str">
        <f>IF(ISBLANK('Input-Accounts'!C240),"",'Input-Accounts'!C240)</f>
        <v/>
      </c>
      <c r="D240" s="10"/>
      <c r="E240" s="10"/>
      <c r="G240" s="10"/>
      <c r="H240" s="10"/>
      <c r="I240" s="10"/>
      <c r="J240" s="10"/>
      <c r="K240" s="10"/>
    </row>
    <row r="241" spans="1:11">
      <c r="A241" s="31">
        <f>IF(ISBLANK('Input-Accounts'!A241),"",'Input-Accounts'!A241)</f>
        <v>212</v>
      </c>
      <c r="B241" s="7" t="str">
        <f>IF(ISBLANK('Input-Accounts'!B241),"",'Input-Accounts'!B241)</f>
        <v>Depreciation Expense</v>
      </c>
      <c r="C241" s="31" t="str">
        <f>IF(ISBLANK('Input-Accounts'!C241),"",'Input-Accounts'!C241)</f>
        <v/>
      </c>
      <c r="D241" s="10"/>
      <c r="E241" s="10"/>
      <c r="G241" s="10"/>
      <c r="H241" s="10"/>
      <c r="I241" s="10"/>
      <c r="J241" s="10"/>
      <c r="K241" s="10"/>
    </row>
    <row r="242" spans="1:11" outlineLevel="1">
      <c r="A242" s="31">
        <f>IF(ISBLANK('Input-Accounts'!A242),"",'Input-Accounts'!A242)</f>
        <v>213</v>
      </c>
      <c r="B242" s="1" t="str">
        <f>IF(ISBLANK('Input-Accounts'!B242),"",'Input-Accounts'!B242)</f>
        <v>Intangible Plant</v>
      </c>
      <c r="C242" s="31" t="str">
        <f>IF(ISBLANK('Input-Accounts'!C242),"",'Input-Accounts'!C242)</f>
        <v/>
      </c>
      <c r="E242" s="10"/>
      <c r="G242" s="10"/>
      <c r="H242" s="10"/>
      <c r="I242" s="10"/>
      <c r="J242" s="10"/>
      <c r="K242" s="10"/>
    </row>
    <row r="243" spans="1:11" outlineLevel="1">
      <c r="A243" s="31">
        <f>IF(ISBLANK('Input-Accounts'!A243),"",'Input-Accounts'!A243)</f>
        <v>214</v>
      </c>
      <c r="B243" s="53" t="str">
        <f>IF(ISBLANK('Input-Accounts'!B243),"",'Input-Accounts'!B243)</f>
        <v>Organization</v>
      </c>
      <c r="C243" s="31">
        <f>IF(ISBLANK('Input-Accounts'!C243),"",'Input-Accounts'!C243)</f>
        <v>301</v>
      </c>
      <c r="D243" s="10">
        <f ca="1">INDIRECT("Classification!"&amp;$D$5&amp;ROW())</f>
        <v>0</v>
      </c>
      <c r="E243" s="10">
        <f t="shared" ref="E243:E249" ca="1" si="49">IFERROR(IF(D243="","",IF(D243=0,0,IF(ABS(D243-SUM($G243:$K243))&lt;Check_Limit,0,1))),1)</f>
        <v>0</v>
      </c>
      <c r="F243" s="3" t="str" cm="1">
        <f t="array" aca="1" ref="F243" ca="1">IF(D243=0,"-",IF('Input-Accounts'!$E243&lt;&gt;0,'Input-Accounts'!$E243,INDEX('Input-Accounts'!$H243:$J243,,MATCH($F$6,'Input-Accounts'!$H$6:$J$6,0))))</f>
        <v>-</v>
      </c>
      <c r="G243" s="10">
        <f ca="1">IFERROR(INDEX(G$337:G$373,MATCH($F243,$B$337:$B$373,0))/INDEX($D$337:$D$373,MATCH($F243,$B$337:$B$373,0)),SUMIFS('Input-Ext Allocators'!D$8:D$63,'Input-Ext Allocators'!$B$8:$B$63,$F243))*$D243</f>
        <v>0</v>
      </c>
      <c r="H243" s="10">
        <f ca="1">IFERROR(INDEX(H$337:H$373,MATCH($F243,$B$337:$B$373,0))/INDEX($D$337:$D$373,MATCH($F243,$B$337:$B$373,0)),SUMIFS('Input-Ext Allocators'!E$8:E$63,'Input-Ext Allocators'!$B$8:$B$63,$F243))*$D243</f>
        <v>0</v>
      </c>
      <c r="I243" s="10">
        <f ca="1">IFERROR(INDEX(I$337:I$373,MATCH($F243,$B$337:$B$373,0))/INDEX($D$337:$D$373,MATCH($F243,$B$337:$B$373,0)),SUMIFS('Input-Ext Allocators'!F$8:F$63,'Input-Ext Allocators'!$B$8:$B$63,$F243))*$D243</f>
        <v>0</v>
      </c>
      <c r="J243" s="10">
        <f ca="1">IFERROR(INDEX(J$337:J$373,MATCH($F243,$B$337:$B$373,0))/INDEX($D$337:$D$373,MATCH($F243,$B$337:$B$373,0)),SUMIFS('Input-Ext Allocators'!G$8:G$63,'Input-Ext Allocators'!$B$8:$B$63,$F243))*$D243</f>
        <v>0</v>
      </c>
      <c r="K243" s="10">
        <f ca="1">IFERROR(INDEX(K$337:K$373,MATCH($F243,$B$337:$B$373,0))/INDEX($D$337:$D$373,MATCH($F243,$B$337:$B$373,0)),SUMIFS('Input-Ext Allocators'!H$8:H$63,'Input-Ext Allocators'!$B$8:$B$63,$F243))*$D243</f>
        <v>0</v>
      </c>
    </row>
    <row r="244" spans="1:11" outlineLevel="1">
      <c r="A244" s="31">
        <f>IF(ISBLANK('Input-Accounts'!A244),"",'Input-Accounts'!A244)</f>
        <v>215</v>
      </c>
      <c r="B244" s="53" t="str">
        <f>IF(ISBLANK('Input-Accounts'!B244),"",'Input-Accounts'!B244)</f>
        <v>Misc. Intangible Plant - Plant Related</v>
      </c>
      <c r="C244" s="31">
        <f>IF(ISBLANK('Input-Accounts'!C244),"",'Input-Accounts'!C244)</f>
        <v>303</v>
      </c>
      <c r="D244" s="10">
        <f t="shared" ref="D244:D246" ca="1" si="50">INDIRECT("Classification!"&amp;$D$5&amp;ROW())</f>
        <v>1359.3085699909179</v>
      </c>
      <c r="E244" s="10">
        <f t="shared" ca="1" si="49"/>
        <v>0</v>
      </c>
      <c r="F244" s="3" t="str" cm="1">
        <f t="array" aca="1" ref="F244" ca="1">IF(D244=0,"-",IF('Input-Accounts'!$E244&lt;&gt;0,'Input-Accounts'!$E244,INDEX('Input-Accounts'!$H244:$J244,,MATCH($F$6,'Input-Accounts'!$H$6:$J$6,0))))</f>
        <v>INT_DISTPT_SUBTOTAL</v>
      </c>
      <c r="G244" s="10">
        <f ca="1">IFERROR(INDEX(G$337:G$373,MATCH($F244,$B$337:$B$373,0))/INDEX($D$337:$D$373,MATCH($F244,$B$337:$B$373,0)),SUMIFS('Input-Ext Allocators'!D$8:D$63,'Input-Ext Allocators'!$B$8:$B$63,$F244))*$D244</f>
        <v>695.67660650904111</v>
      </c>
      <c r="H244" s="10">
        <f ca="1">IFERROR(INDEX(H$337:H$373,MATCH($F244,$B$337:$B$373,0))/INDEX($D$337:$D$373,MATCH($F244,$B$337:$B$373,0)),SUMIFS('Input-Ext Allocators'!E$8:E$63,'Input-Ext Allocators'!$B$8:$B$63,$F244))*$D244</f>
        <v>474.54853774579249</v>
      </c>
      <c r="I244" s="10">
        <f ca="1">IFERROR(INDEX(I$337:I$373,MATCH($F244,$B$337:$B$373,0))/INDEX($D$337:$D$373,MATCH($F244,$B$337:$B$373,0)),SUMIFS('Input-Ext Allocators'!F$8:F$63,'Input-Ext Allocators'!$B$8:$B$63,$F244))*$D244</f>
        <v>0.5689035817523258</v>
      </c>
      <c r="J244" s="10">
        <f ca="1">IFERROR(INDEX(J$337:J$373,MATCH($F244,$B$337:$B$373,0))/INDEX($D$337:$D$373,MATCH($F244,$B$337:$B$373,0)),SUMIFS('Input-Ext Allocators'!G$8:G$63,'Input-Ext Allocators'!$B$8:$B$63,$F244))*$D244</f>
        <v>0.16600409247660974</v>
      </c>
      <c r="K244" s="10">
        <f ca="1">IFERROR(INDEX(K$337:K$373,MATCH($F244,$B$337:$B$373,0))/INDEX($D$337:$D$373,MATCH($F244,$B$337:$B$373,0)),SUMIFS('Input-Ext Allocators'!H$8:H$63,'Input-Ext Allocators'!$B$8:$B$63,$F244))*$D244</f>
        <v>188.34851806185557</v>
      </c>
    </row>
    <row r="245" spans="1:11" outlineLevel="1">
      <c r="A245" s="31">
        <f>IF(ISBLANK('Input-Accounts'!A245),"",'Input-Accounts'!A245)</f>
        <v>216</v>
      </c>
      <c r="B245" s="53" t="str">
        <f>IF(ISBLANK('Input-Accounts'!B245),"",'Input-Accounts'!B245)</f>
        <v>MISC INTANGIBLE PLANT-DIS SOFTWARE</v>
      </c>
      <c r="C245" s="31">
        <f>IF(ISBLANK('Input-Accounts'!C245),"",'Input-Accounts'!C245)</f>
        <v>303.10000000000002</v>
      </c>
      <c r="D245" s="10">
        <f t="shared" ca="1" si="50"/>
        <v>0</v>
      </c>
      <c r="E245" s="10">
        <f t="shared" ca="1" si="49"/>
        <v>0</v>
      </c>
      <c r="F245" s="3" t="str" cm="1">
        <f t="array" aca="1" ref="F245" ca="1">IF(D245=0,"-",IF('Input-Accounts'!$E245&lt;&gt;0,'Input-Accounts'!$E245,INDEX('Input-Accounts'!$H245:$J245,,MATCH($F$6,'Input-Accounts'!$H$6:$J$6,0))))</f>
        <v>-</v>
      </c>
      <c r="G245" s="10">
        <f ca="1">IFERROR(INDEX(G$337:G$373,MATCH($F245,$B$337:$B$373,0))/INDEX($D$337:$D$373,MATCH($F245,$B$337:$B$373,0)),SUMIFS('Input-Ext Allocators'!D$8:D$63,'Input-Ext Allocators'!$B$8:$B$63,$F245))*$D245</f>
        <v>0</v>
      </c>
      <c r="H245" s="10">
        <f ca="1">IFERROR(INDEX(H$337:H$373,MATCH($F245,$B$337:$B$373,0))/INDEX($D$337:$D$373,MATCH($F245,$B$337:$B$373,0)),SUMIFS('Input-Ext Allocators'!E$8:E$63,'Input-Ext Allocators'!$B$8:$B$63,$F245))*$D245</f>
        <v>0</v>
      </c>
      <c r="I245" s="10">
        <f ca="1">IFERROR(INDEX(I$337:I$373,MATCH($F245,$B$337:$B$373,0))/INDEX($D$337:$D$373,MATCH($F245,$B$337:$B$373,0)),SUMIFS('Input-Ext Allocators'!F$8:F$63,'Input-Ext Allocators'!$B$8:$B$63,$F245))*$D245</f>
        <v>0</v>
      </c>
      <c r="J245" s="10">
        <f ca="1">IFERROR(INDEX(J$337:J$373,MATCH($F245,$B$337:$B$373,0))/INDEX($D$337:$D$373,MATCH($F245,$B$337:$B$373,0)),SUMIFS('Input-Ext Allocators'!G$8:G$63,'Input-Ext Allocators'!$B$8:$B$63,$F245))*$D245</f>
        <v>0</v>
      </c>
      <c r="K245" s="10">
        <f ca="1">IFERROR(INDEX(K$337:K$373,MATCH($F245,$B$337:$B$373,0))/INDEX($D$337:$D$373,MATCH($F245,$B$337:$B$373,0)),SUMIFS('Input-Ext Allocators'!H$8:H$63,'Input-Ext Allocators'!$B$8:$B$63,$F245))*$D245</f>
        <v>0</v>
      </c>
    </row>
    <row r="246" spans="1:11" outlineLevel="1">
      <c r="A246" s="31">
        <f>IF(ISBLANK('Input-Accounts'!A246),"",'Input-Accounts'!A246)</f>
        <v>217</v>
      </c>
      <c r="B246" s="53" t="str">
        <f>IF(ISBLANK('Input-Accounts'!B246),"",'Input-Accounts'!B246)</f>
        <v>MISC INTANGIBLE PLANT-FARA SOFTWARE</v>
      </c>
      <c r="C246" s="31">
        <f>IF(ISBLANK('Input-Accounts'!C246),"",'Input-Accounts'!C246)</f>
        <v>303.2</v>
      </c>
      <c r="D246" s="10">
        <f t="shared" ca="1" si="50"/>
        <v>0</v>
      </c>
      <c r="E246" s="10">
        <f t="shared" ca="1" si="49"/>
        <v>0</v>
      </c>
      <c r="F246" s="3" t="str" cm="1">
        <f t="array" aca="1" ref="F246" ca="1">IF(D246=0,"-",IF('Input-Accounts'!$E246&lt;&gt;0,'Input-Accounts'!$E246,INDEX('Input-Accounts'!$H246:$J246,,MATCH($F$6,'Input-Accounts'!$H$6:$J$6,0))))</f>
        <v>-</v>
      </c>
      <c r="G246" s="10">
        <f ca="1">IFERROR(INDEX(G$337:G$373,MATCH($F246,$B$337:$B$373,0))/INDEX($D$337:$D$373,MATCH($F246,$B$337:$B$373,0)),SUMIFS('Input-Ext Allocators'!D$8:D$63,'Input-Ext Allocators'!$B$8:$B$63,$F246))*$D246</f>
        <v>0</v>
      </c>
      <c r="H246" s="10">
        <f ca="1">IFERROR(INDEX(H$337:H$373,MATCH($F246,$B$337:$B$373,0))/INDEX($D$337:$D$373,MATCH($F246,$B$337:$B$373,0)),SUMIFS('Input-Ext Allocators'!E$8:E$63,'Input-Ext Allocators'!$B$8:$B$63,$F246))*$D246</f>
        <v>0</v>
      </c>
      <c r="I246" s="10">
        <f ca="1">IFERROR(INDEX(I$337:I$373,MATCH($F246,$B$337:$B$373,0))/INDEX($D$337:$D$373,MATCH($F246,$B$337:$B$373,0)),SUMIFS('Input-Ext Allocators'!F$8:F$63,'Input-Ext Allocators'!$B$8:$B$63,$F246))*$D246</f>
        <v>0</v>
      </c>
      <c r="J246" s="10">
        <f ca="1">IFERROR(INDEX(J$337:J$373,MATCH($F246,$B$337:$B$373,0))/INDEX($D$337:$D$373,MATCH($F246,$B$337:$B$373,0)),SUMIFS('Input-Ext Allocators'!G$8:G$63,'Input-Ext Allocators'!$B$8:$B$63,$F246))*$D246</f>
        <v>0</v>
      </c>
      <c r="K246" s="10">
        <f ca="1">IFERROR(INDEX(K$337:K$373,MATCH($F246,$B$337:$B$373,0))/INDEX($D$337:$D$373,MATCH($F246,$B$337:$B$373,0)),SUMIFS('Input-Ext Allocators'!H$8:H$63,'Input-Ext Allocators'!$B$8:$B$63,$F246))*$D246</f>
        <v>0</v>
      </c>
    </row>
    <row r="247" spans="1:11" outlineLevel="1">
      <c r="A247" s="31">
        <f>IF(ISBLANK('Input-Accounts'!A247),"",'Input-Accounts'!A247)</f>
        <v>218</v>
      </c>
      <c r="B247" s="53" t="str">
        <f>IF(ISBLANK('Input-Accounts'!B247),"",'Input-Accounts'!B247)</f>
        <v>MISC INTANGIBLE PLANT-OTHER SOFTWARE</v>
      </c>
      <c r="C247" s="31">
        <f>IF(ISBLANK('Input-Accounts'!C247),"",'Input-Accounts'!C247)</f>
        <v>303.3</v>
      </c>
      <c r="D247" s="10">
        <f ca="1">INDIRECT("Classification!"&amp;$D$5&amp;ROW())</f>
        <v>1428738.1802763913</v>
      </c>
      <c r="E247" s="10">
        <f t="shared" ca="1" si="49"/>
        <v>0</v>
      </c>
      <c r="F247" s="3" t="str" cm="1">
        <f t="array" aca="1" ref="F247" ca="1">IF(D247=0,"-",IF('Input-Accounts'!$E247&lt;&gt;0,'Input-Accounts'!$E247,INDEX('Input-Accounts'!$H247:$J247,,MATCH($F$6,'Input-Accounts'!$H$6:$J$6,0))))</f>
        <v>INT_DISTPT_SUBTOTAL</v>
      </c>
      <c r="G247" s="10">
        <f ca="1">IFERROR(INDEX(G$337:G$373,MATCH($F247,$B$337:$B$373,0))/INDEX($D$337:$D$373,MATCH($F247,$B$337:$B$373,0)),SUMIFS('Input-Ext Allocators'!D$8:D$63,'Input-Ext Allocators'!$B$8:$B$63,$F247))*$D247</f>
        <v>731209.78620124736</v>
      </c>
      <c r="H247" s="10">
        <f ca="1">IFERROR(INDEX(H$337:H$373,MATCH($F247,$B$337:$B$373,0))/INDEX($D$337:$D$373,MATCH($F247,$B$337:$B$373,0)),SUMIFS('Input-Ext Allocators'!E$8:E$63,'Input-Ext Allocators'!$B$8:$B$63,$F247))*$D247</f>
        <v>498787.12548415404</v>
      </c>
      <c r="I247" s="10">
        <f ca="1">IFERROR(INDEX(I$337:I$373,MATCH($F247,$B$337:$B$373,0))/INDEX($D$337:$D$373,MATCH($F247,$B$337:$B$373,0)),SUMIFS('Input-Ext Allocators'!F$8:F$63,'Input-Ext Allocators'!$B$8:$B$63,$F247))*$D247</f>
        <v>597.96155640434893</v>
      </c>
      <c r="J247" s="10">
        <f ca="1">IFERROR(INDEX(J$337:J$373,MATCH($F247,$B$337:$B$373,0))/INDEX($D$337:$D$373,MATCH($F247,$B$337:$B$373,0)),SUMIFS('Input-Ext Allocators'!G$8:G$63,'Input-Ext Allocators'!$B$8:$B$63,$F247))*$D247</f>
        <v>174.48310872125955</v>
      </c>
      <c r="K247" s="10">
        <f ca="1">IFERROR(INDEX(K$337:K$373,MATCH($F247,$B$337:$B$373,0))/INDEX($D$337:$D$373,MATCH($F247,$B$337:$B$373,0)),SUMIFS('Input-Ext Allocators'!H$8:H$63,'Input-Ext Allocators'!$B$8:$B$63,$F247))*$D247</f>
        <v>197968.82392586442</v>
      </c>
    </row>
    <row r="248" spans="1:11" outlineLevel="1">
      <c r="A248" s="31">
        <f>IF(ISBLANK('Input-Accounts'!A248),"",'Input-Accounts'!A248)</f>
        <v>219</v>
      </c>
      <c r="B248" s="53" t="str">
        <f>IF(ISBLANK('Input-Accounts'!B248),"",'Input-Accounts'!B248)</f>
        <v>MISC INTANGIBLE PLANT-CLOUD SOFTWARE</v>
      </c>
      <c r="C248" s="31">
        <f>IF(ISBLANK('Input-Accounts'!C248),"",'Input-Accounts'!C248)</f>
        <v>303.99</v>
      </c>
      <c r="D248" s="10">
        <f ca="1">INDIRECT("Classification!"&amp;$D$5&amp;ROW())</f>
        <v>308307.00931221346</v>
      </c>
      <c r="E248" s="10">
        <f t="shared" ca="1" si="49"/>
        <v>0</v>
      </c>
      <c r="F248" s="3" t="str" cm="1">
        <f t="array" aca="1" ref="F248" ca="1">IF(D248=0,"-",IF('Input-Accounts'!$E248&lt;&gt;0,'Input-Accounts'!$E248,INDEX('Input-Accounts'!$H248:$J248,,MATCH($F$6,'Input-Accounts'!$H$6:$J$6,0))))</f>
        <v>INT_DISTPT_SUBTOTAL</v>
      </c>
      <c r="G248" s="10">
        <f ca="1">IFERROR(INDEX(G$337:G$373,MATCH($F248,$B$337:$B$373,0))/INDEX($D$337:$D$373,MATCH($F248,$B$337:$B$373,0)),SUMIFS('Input-Ext Allocators'!D$8:D$63,'Input-Ext Allocators'!$B$8:$B$63,$F248))*$D248</f>
        <v>157787.55371394812</v>
      </c>
      <c r="H248" s="10">
        <f ca="1">IFERROR(INDEX(H$337:H$373,MATCH($F248,$B$337:$B$373,0))/INDEX($D$337:$D$373,MATCH($F248,$B$337:$B$373,0)),SUMIFS('Input-Ext Allocators'!E$8:E$63,'Input-Ext Allocators'!$B$8:$B$63,$F248))*$D248</f>
        <v>107633.13325308239</v>
      </c>
      <c r="I248" s="10">
        <f ca="1">IFERROR(INDEX(I$337:I$373,MATCH($F248,$B$337:$B$373,0))/INDEX($D$337:$D$373,MATCH($F248,$B$337:$B$373,0)),SUMIFS('Input-Ext Allocators'!F$8:F$63,'Input-Ext Allocators'!$B$8:$B$63,$F248))*$D248</f>
        <v>129.03395575460678</v>
      </c>
      <c r="J248" s="10">
        <f ca="1">IFERROR(INDEX(J$337:J$373,MATCH($F248,$B$337:$B$373,0))/INDEX($D$337:$D$373,MATCH($F248,$B$337:$B$373,0)),SUMIFS('Input-Ext Allocators'!G$8:G$63,'Input-Ext Allocators'!$B$8:$B$63,$F248))*$D248</f>
        <v>37.651660862694051</v>
      </c>
      <c r="K248" s="10">
        <f ca="1">IFERROR(INDEX(K$337:K$373,MATCH($F248,$B$337:$B$373,0))/INDEX($D$337:$D$373,MATCH($F248,$B$337:$B$373,0)),SUMIFS('Input-Ext Allocators'!H$8:H$63,'Input-Ext Allocators'!$B$8:$B$63,$F248))*$D248</f>
        <v>42719.636728565682</v>
      </c>
    </row>
    <row r="249" spans="1:11" outlineLevel="1">
      <c r="A249" s="31">
        <f>IF(ISBLANK('Input-Accounts'!A249),"",'Input-Accounts'!A249)</f>
        <v>220</v>
      </c>
      <c r="B249" t="str">
        <f>IF(ISBLANK('Input-Accounts'!B249),"",'Input-Accounts'!B249)</f>
        <v>Subtotal - Intangible Plant</v>
      </c>
      <c r="C249" s="31" t="str">
        <f>IF(ISBLANK('Input-Accounts'!C249),"",'Input-Accounts'!C249)</f>
        <v/>
      </c>
      <c r="D249" s="123">
        <f ca="1">SUBTOTAL(9,D243:D248)</f>
        <v>1738404.4981585958</v>
      </c>
      <c r="E249" s="10">
        <f t="shared" ca="1" si="49"/>
        <v>0</v>
      </c>
      <c r="G249" s="123">
        <f t="shared" ref="G249:K249" ca="1" si="51">SUBTOTAL(9,G243:G248)</f>
        <v>889693.0165217045</v>
      </c>
      <c r="H249" s="123">
        <f t="shared" ca="1" si="51"/>
        <v>606894.80727498222</v>
      </c>
      <c r="I249" s="123">
        <f t="shared" ca="1" si="51"/>
        <v>727.564415740708</v>
      </c>
      <c r="J249" s="123">
        <f t="shared" ca="1" si="51"/>
        <v>212.30077367643023</v>
      </c>
      <c r="K249" s="123">
        <f t="shared" ca="1" si="51"/>
        <v>240876.80917249195</v>
      </c>
    </row>
    <row r="250" spans="1:11" outlineLevel="1">
      <c r="A250" s="31" t="str">
        <f>IF(ISBLANK('Input-Accounts'!A250),"",'Input-Accounts'!A250)</f>
        <v/>
      </c>
      <c r="B250" t="str">
        <f>IF(ISBLANK('Input-Accounts'!B250),"",'Input-Accounts'!B250)</f>
        <v/>
      </c>
      <c r="C250" s="31" t="str">
        <f>IF(ISBLANK('Input-Accounts'!C250),"",'Input-Accounts'!C250)</f>
        <v/>
      </c>
      <c r="D250" s="10"/>
      <c r="E250" s="10"/>
      <c r="G250" s="10"/>
      <c r="H250" s="10"/>
      <c r="I250" s="10"/>
      <c r="J250" s="10"/>
      <c r="K250" s="10"/>
    </row>
    <row r="251" spans="1:11" outlineLevel="1">
      <c r="A251" s="31">
        <f>IF(ISBLANK('Input-Accounts'!A251),"",'Input-Accounts'!A251)</f>
        <v>221</v>
      </c>
      <c r="B251" s="1" t="str">
        <f>IF(ISBLANK('Input-Accounts'!B251),"",'Input-Accounts'!B251)</f>
        <v>Distribution Plant</v>
      </c>
      <c r="C251" s="31" t="str">
        <f>IF(ISBLANK('Input-Accounts'!C251),"",'Input-Accounts'!C251)</f>
        <v/>
      </c>
      <c r="D251" s="10"/>
      <c r="E251" s="10" t="str">
        <f t="shared" ref="E251:E286" si="52">IFERROR(IF(D251="","",IF(D251=0,0,IF(ABS(D251-SUM($G251:$K251))&lt;Check_Limit,0,1))),1)</f>
        <v/>
      </c>
      <c r="F251" s="3"/>
      <c r="G251" s="10"/>
      <c r="H251" s="10"/>
      <c r="I251" s="10"/>
      <c r="J251" s="10"/>
      <c r="K251" s="10"/>
    </row>
    <row r="252" spans="1:11" outlineLevel="1">
      <c r="A252" s="31">
        <f>IF(ISBLANK('Input-Accounts'!A252),"",'Input-Accounts'!A252)</f>
        <v>222</v>
      </c>
      <c r="B252" s="53" t="str">
        <f>IF(ISBLANK('Input-Accounts'!B252),"",'Input-Accounts'!B252)</f>
        <v>LAND-CITY GATE &amp; MAIN LINE IND. M &amp; R</v>
      </c>
      <c r="C252" s="31">
        <f>IF(ISBLANK('Input-Accounts'!C252),"",'Input-Accounts'!C252)</f>
        <v>374.1</v>
      </c>
      <c r="D252" s="10">
        <f t="shared" ref="D252:D285" ca="1" si="53">INDIRECT("Classification!"&amp;$D$5&amp;ROW())</f>
        <v>0</v>
      </c>
      <c r="E252" s="10">
        <f t="shared" ca="1" si="52"/>
        <v>0</v>
      </c>
      <c r="F252" s="3" t="str" cm="1">
        <f t="array" aca="1" ref="F252" ca="1">IF(D252=0,"-",IF('Input-Accounts'!$E252&lt;&gt;0,'Input-Accounts'!$E252,INDEX('Input-Accounts'!$H252:$J252,,MATCH($F$6,'Input-Accounts'!$H$6:$J$6,0))))</f>
        <v>-</v>
      </c>
      <c r="G252" s="10">
        <f ca="1">IFERROR(INDEX(G$337:G$373,MATCH($F252,$B$337:$B$373,0))/INDEX($D$337:$D$373,MATCH($F252,$B$337:$B$373,0)),SUMIFS('Input-Ext Allocators'!D$8:D$63,'Input-Ext Allocators'!$B$8:$B$63,$F252))*$D252</f>
        <v>0</v>
      </c>
      <c r="H252" s="10">
        <f ca="1">IFERROR(INDEX(H$337:H$373,MATCH($F252,$B$337:$B$373,0))/INDEX($D$337:$D$373,MATCH($F252,$B$337:$B$373,0)),SUMIFS('Input-Ext Allocators'!E$8:E$63,'Input-Ext Allocators'!$B$8:$B$63,$F252))*$D252</f>
        <v>0</v>
      </c>
      <c r="I252" s="10">
        <f ca="1">IFERROR(INDEX(I$337:I$373,MATCH($F252,$B$337:$B$373,0))/INDEX($D$337:$D$373,MATCH($F252,$B$337:$B$373,0)),SUMIFS('Input-Ext Allocators'!F$8:F$63,'Input-Ext Allocators'!$B$8:$B$63,$F252))*$D252</f>
        <v>0</v>
      </c>
      <c r="J252" s="10">
        <f ca="1">IFERROR(INDEX(J$337:J$373,MATCH($F252,$B$337:$B$373,0))/INDEX($D$337:$D$373,MATCH($F252,$B$337:$B$373,0)),SUMIFS('Input-Ext Allocators'!G$8:G$63,'Input-Ext Allocators'!$B$8:$B$63,$F252))*$D252</f>
        <v>0</v>
      </c>
      <c r="K252" s="10">
        <f ca="1">IFERROR(INDEX(K$337:K$373,MATCH($F252,$B$337:$B$373,0))/INDEX($D$337:$D$373,MATCH($F252,$B$337:$B$373,0)),SUMIFS('Input-Ext Allocators'!H$8:H$63,'Input-Ext Allocators'!$B$8:$B$63,$F252))*$D252</f>
        <v>0</v>
      </c>
    </row>
    <row r="253" spans="1:11" outlineLevel="1">
      <c r="A253" s="31">
        <f>IF(ISBLANK('Input-Accounts'!A253),"",'Input-Accounts'!A253)</f>
        <v>223</v>
      </c>
      <c r="B253" s="53" t="str">
        <f>IF(ISBLANK('Input-Accounts'!B253),"",'Input-Accounts'!B253)</f>
        <v>LAND-OTHER DISTRIBUTION SYSTEMS</v>
      </c>
      <c r="C253" s="31">
        <f>IF(ISBLANK('Input-Accounts'!C253),"",'Input-Accounts'!C253)</f>
        <v>374.2</v>
      </c>
      <c r="D253" s="10">
        <f t="shared" ca="1" si="53"/>
        <v>0</v>
      </c>
      <c r="E253" s="10">
        <f t="shared" ca="1" si="52"/>
        <v>0</v>
      </c>
      <c r="F253" s="3" t="str" cm="1">
        <f t="array" aca="1" ref="F253" ca="1">IF(D253=0,"-",IF('Input-Accounts'!$E253&lt;&gt;0,'Input-Accounts'!$E253,INDEX('Input-Accounts'!$H253:$J253,,MATCH($F$6,'Input-Accounts'!$H$6:$J$6,0))))</f>
        <v>-</v>
      </c>
      <c r="G253" s="10">
        <f ca="1">IFERROR(INDEX(G$337:G$373,MATCH($F253,$B$337:$B$373,0))/INDEX($D$337:$D$373,MATCH($F253,$B$337:$B$373,0)),SUMIFS('Input-Ext Allocators'!D$8:D$63,'Input-Ext Allocators'!$B$8:$B$63,$F253))*$D253</f>
        <v>0</v>
      </c>
      <c r="H253" s="10">
        <f ca="1">IFERROR(INDEX(H$337:H$373,MATCH($F253,$B$337:$B$373,0))/INDEX($D$337:$D$373,MATCH($F253,$B$337:$B$373,0)),SUMIFS('Input-Ext Allocators'!E$8:E$63,'Input-Ext Allocators'!$B$8:$B$63,$F253))*$D253</f>
        <v>0</v>
      </c>
      <c r="I253" s="10">
        <f ca="1">IFERROR(INDEX(I$337:I$373,MATCH($F253,$B$337:$B$373,0))/INDEX($D$337:$D$373,MATCH($F253,$B$337:$B$373,0)),SUMIFS('Input-Ext Allocators'!F$8:F$63,'Input-Ext Allocators'!$B$8:$B$63,$F253))*$D253</f>
        <v>0</v>
      </c>
      <c r="J253" s="10">
        <f ca="1">IFERROR(INDEX(J$337:J$373,MATCH($F253,$B$337:$B$373,0))/INDEX($D$337:$D$373,MATCH($F253,$B$337:$B$373,0)),SUMIFS('Input-Ext Allocators'!G$8:G$63,'Input-Ext Allocators'!$B$8:$B$63,$F253))*$D253</f>
        <v>0</v>
      </c>
      <c r="K253" s="10">
        <f ca="1">IFERROR(INDEX(K$337:K$373,MATCH($F253,$B$337:$B$373,0))/INDEX($D$337:$D$373,MATCH($F253,$B$337:$B$373,0)),SUMIFS('Input-Ext Allocators'!H$8:H$63,'Input-Ext Allocators'!$B$8:$B$63,$F253))*$D253</f>
        <v>0</v>
      </c>
    </row>
    <row r="254" spans="1:11" outlineLevel="1">
      <c r="A254" s="31">
        <f>IF(ISBLANK('Input-Accounts'!A254),"",'Input-Accounts'!A254)</f>
        <v>224</v>
      </c>
      <c r="B254" s="53" t="str">
        <f>IF(ISBLANK('Input-Accounts'!B254),"",'Input-Accounts'!B254)</f>
        <v>LAND RIGHTS-OTHER DISTR SYSTEMS</v>
      </c>
      <c r="C254" s="31">
        <f>IF(ISBLANK('Input-Accounts'!C254),"",'Input-Accounts'!C254)</f>
        <v>374.4</v>
      </c>
      <c r="D254" s="10">
        <f t="shared" ca="1" si="53"/>
        <v>31727.542427964509</v>
      </c>
      <c r="E254" s="10">
        <f t="shared" ca="1" si="52"/>
        <v>0</v>
      </c>
      <c r="F254" s="3" t="str" cm="1">
        <f t="array" aca="1" ref="F254" ca="1">IF(D254=0,"-",IF('Input-Accounts'!$E254&lt;&gt;0,'Input-Accounts'!$E254,INDEX('Input-Accounts'!$H254:$J254,,MATCH($F$6,'Input-Accounts'!$H$6:$J$6,0))))</f>
        <v>AVG_DESIGN DAY_DEM-COMM_DEMAND</v>
      </c>
      <c r="G254" s="10">
        <f ca="1">IFERROR(INDEX(G$337:G$373,MATCH($F254,$B$337:$B$373,0))/INDEX($D$337:$D$373,MATCH($F254,$B$337:$B$373,0)),SUMIFS('Input-Ext Allocators'!D$8:D$63,'Input-Ext Allocators'!$B$8:$B$63,$F254))*$D254</f>
        <v>16239.730549949718</v>
      </c>
      <c r="H254" s="10">
        <f ca="1">IFERROR(INDEX(H$337:H$373,MATCH($F254,$B$337:$B$373,0))/INDEX($D$337:$D$373,MATCH($F254,$B$337:$B$373,0)),SUMIFS('Input-Ext Allocators'!E$8:E$63,'Input-Ext Allocators'!$B$8:$B$63,$F254))*$D254</f>
        <v>11077.762733084171</v>
      </c>
      <c r="I254" s="10">
        <f ca="1">IFERROR(INDEX(I$337:I$373,MATCH($F254,$B$337:$B$373,0))/INDEX($D$337:$D$373,MATCH($F254,$B$337:$B$373,0)),SUMIFS('Input-Ext Allocators'!F$8:F$63,'Input-Ext Allocators'!$B$8:$B$63,$F254))*$D254</f>
        <v>13.280367328894789</v>
      </c>
      <c r="J254" s="10">
        <f ca="1">IFERROR(INDEX(J$337:J$373,MATCH($F254,$B$337:$B$373,0))/INDEX($D$337:$D$373,MATCH($F254,$B$337:$B$373,0)),SUMIFS('Input-Ext Allocators'!G$8:G$63,'Input-Ext Allocators'!$B$8:$B$63,$F254))*$D254</f>
        <v>0</v>
      </c>
      <c r="K254" s="10">
        <f ca="1">IFERROR(INDEX(K$337:K$373,MATCH($F254,$B$337:$B$373,0))/INDEX($D$337:$D$373,MATCH($F254,$B$337:$B$373,0)),SUMIFS('Input-Ext Allocators'!H$8:H$63,'Input-Ext Allocators'!$B$8:$B$63,$F254))*$D254</f>
        <v>4396.7687776017256</v>
      </c>
    </row>
    <row r="255" spans="1:11" outlineLevel="1">
      <c r="A255" s="31">
        <f>IF(ISBLANK('Input-Accounts'!A255),"",'Input-Accounts'!A255)</f>
        <v>225</v>
      </c>
      <c r="B255" s="53" t="str">
        <f>IF(ISBLANK('Input-Accounts'!B255),"",'Input-Accounts'!B255)</f>
        <v>RIGHTS OF WAY</v>
      </c>
      <c r="C255" s="31">
        <f>IF(ISBLANK('Input-Accounts'!C255),"",'Input-Accounts'!C255)</f>
        <v>374.5</v>
      </c>
      <c r="D255" s="10">
        <f t="shared" ca="1" si="53"/>
        <v>21760.608131880526</v>
      </c>
      <c r="E255" s="10">
        <f t="shared" ca="1" si="52"/>
        <v>0</v>
      </c>
      <c r="F255" s="3" t="str" cm="1">
        <f t="array" aca="1" ref="F255" ca="1">IF(D255=0,"-",IF('Input-Accounts'!$E255&lt;&gt;0,'Input-Accounts'!$E255,INDEX('Input-Accounts'!$H255:$J255,,MATCH($F$6,'Input-Accounts'!$H$6:$J$6,0))))</f>
        <v>AVG_DESIGN DAY_DEM-COMM_DEMAND</v>
      </c>
      <c r="G255" s="10">
        <f ca="1">IFERROR(INDEX(G$337:G$373,MATCH($F255,$B$337:$B$373,0))/INDEX($D$337:$D$373,MATCH($F255,$B$337:$B$373,0)),SUMIFS('Input-Ext Allocators'!D$8:D$63,'Input-Ext Allocators'!$B$8:$B$63,$F255))*$D255</f>
        <v>11138.159013328159</v>
      </c>
      <c r="H255" s="10">
        <f ca="1">IFERROR(INDEX(H$337:H$373,MATCH($F255,$B$337:$B$373,0))/INDEX($D$337:$D$373,MATCH($F255,$B$337:$B$373,0)),SUMIFS('Input-Ext Allocators'!E$8:E$63,'Input-Ext Allocators'!$B$8:$B$63,$F255))*$D255</f>
        <v>7597.7789442691374</v>
      </c>
      <c r="I255" s="10">
        <f ca="1">IFERROR(INDEX(I$337:I$373,MATCH($F255,$B$337:$B$373,0))/INDEX($D$337:$D$373,MATCH($F255,$B$337:$B$373,0)),SUMIFS('Input-Ext Allocators'!F$8:F$63,'Input-Ext Allocators'!$B$8:$B$63,$F255))*$D255</f>
        <v>9.1084542695873907</v>
      </c>
      <c r="J255" s="10">
        <f ca="1">IFERROR(INDEX(J$337:J$373,MATCH($F255,$B$337:$B$373,0))/INDEX($D$337:$D$373,MATCH($F255,$B$337:$B$373,0)),SUMIFS('Input-Ext Allocators'!G$8:G$63,'Input-Ext Allocators'!$B$8:$B$63,$F255))*$D255</f>
        <v>0</v>
      </c>
      <c r="K255" s="10">
        <f ca="1">IFERROR(INDEX(K$337:K$373,MATCH($F255,$B$337:$B$373,0))/INDEX($D$337:$D$373,MATCH($F255,$B$337:$B$373,0)),SUMIFS('Input-Ext Allocators'!H$8:H$63,'Input-Ext Allocators'!$B$8:$B$63,$F255))*$D255</f>
        <v>3015.5617200136435</v>
      </c>
    </row>
    <row r="256" spans="1:11" outlineLevel="1">
      <c r="A256" s="31">
        <f>IF(ISBLANK('Input-Accounts'!A256),"",'Input-Accounts'!A256)</f>
        <v>226</v>
      </c>
      <c r="B256" s="53" t="str">
        <f>IF(ISBLANK('Input-Accounts'!B256),"",'Input-Accounts'!B256)</f>
        <v>STRUC &amp; IMPROV-CITY GATE M &amp; R</v>
      </c>
      <c r="C256" s="31">
        <f>IF(ISBLANK('Input-Accounts'!C256),"",'Input-Accounts'!C256)</f>
        <v>375.2</v>
      </c>
      <c r="D256" s="10">
        <f t="shared" ca="1" si="53"/>
        <v>35.614743260033592</v>
      </c>
      <c r="E256" s="10">
        <f t="shared" ca="1" si="52"/>
        <v>0</v>
      </c>
      <c r="F256" s="3" t="str" cm="1">
        <f t="array" aca="1" ref="F256" ca="1">IF(D256=0,"-",IF('Input-Accounts'!$E256&lt;&gt;0,'Input-Accounts'!$E256,INDEX('Input-Accounts'!$H256:$J256,,MATCH($F$6,'Input-Accounts'!$H$6:$J$6,0))))</f>
        <v>AVG_DESIGN DAY_DEM-COMM_DEMAND</v>
      </c>
      <c r="G256" s="10">
        <f ca="1">IFERROR(INDEX(G$337:G$373,MATCH($F256,$B$337:$B$373,0))/INDEX($D$337:$D$373,MATCH($F256,$B$337:$B$373,0)),SUMIFS('Input-Ext Allocators'!D$8:D$63,'Input-Ext Allocators'!$B$8:$B$63,$F256))*$D256</f>
        <v>18.229392820504348</v>
      </c>
      <c r="H256" s="10">
        <f ca="1">IFERROR(INDEX(H$337:H$373,MATCH($F256,$B$337:$B$373,0))/INDEX($D$337:$D$373,MATCH($F256,$B$337:$B$373,0)),SUMIFS('Input-Ext Allocators'!E$8:E$63,'Input-Ext Allocators'!$B$8:$B$63,$F256))*$D256</f>
        <v>12.434990088820191</v>
      </c>
      <c r="I256" s="10">
        <f ca="1">IFERROR(INDEX(I$337:I$373,MATCH($F256,$B$337:$B$373,0))/INDEX($D$337:$D$373,MATCH($F256,$B$337:$B$373,0)),SUMIFS('Input-Ext Allocators'!F$8:F$63,'Input-Ext Allocators'!$B$8:$B$63,$F256))*$D256</f>
        <v>1.4907453796378705E-2</v>
      </c>
      <c r="J256" s="10">
        <f ca="1">IFERROR(INDEX(J$337:J$373,MATCH($F256,$B$337:$B$373,0))/INDEX($D$337:$D$373,MATCH($F256,$B$337:$B$373,0)),SUMIFS('Input-Ext Allocators'!G$8:G$63,'Input-Ext Allocators'!$B$8:$B$63,$F256))*$D256</f>
        <v>0</v>
      </c>
      <c r="K256" s="10">
        <f ca="1">IFERROR(INDEX(K$337:K$373,MATCH($F256,$B$337:$B$373,0))/INDEX($D$337:$D$373,MATCH($F256,$B$337:$B$373,0)),SUMIFS('Input-Ext Allocators'!H$8:H$63,'Input-Ext Allocators'!$B$8:$B$63,$F256))*$D256</f>
        <v>4.9354528969126736</v>
      </c>
    </row>
    <row r="257" spans="1:11" outlineLevel="1">
      <c r="A257" s="31">
        <f>IF(ISBLANK('Input-Accounts'!A257),"",'Input-Accounts'!A257)</f>
        <v>227</v>
      </c>
      <c r="B257" s="53" t="str">
        <f>IF(ISBLANK('Input-Accounts'!B257),"",'Input-Accounts'!B257)</f>
        <v>STRUC &amp; IMPROV-GENERAL M &amp; R</v>
      </c>
      <c r="C257" s="31">
        <f>IF(ISBLANK('Input-Accounts'!C257),"",'Input-Accounts'!C257)</f>
        <v>375.3</v>
      </c>
      <c r="D257" s="10">
        <f t="shared" ca="1" si="53"/>
        <v>0</v>
      </c>
      <c r="E257" s="10">
        <f t="shared" ca="1" si="52"/>
        <v>0</v>
      </c>
      <c r="F257" s="3" t="str" cm="1">
        <f t="array" aca="1" ref="F257" ca="1">IF(D257=0,"-",IF('Input-Accounts'!$E257&lt;&gt;0,'Input-Accounts'!$E257,INDEX('Input-Accounts'!$H257:$J257,,MATCH($F$6,'Input-Accounts'!$H$6:$J$6,0))))</f>
        <v>-</v>
      </c>
      <c r="G257" s="10">
        <f ca="1">IFERROR(INDEX(G$337:G$373,MATCH($F257,$B$337:$B$373,0))/INDEX($D$337:$D$373,MATCH($F257,$B$337:$B$373,0)),SUMIFS('Input-Ext Allocators'!D$8:D$63,'Input-Ext Allocators'!$B$8:$B$63,$F257))*$D257</f>
        <v>0</v>
      </c>
      <c r="H257" s="10">
        <f ca="1">IFERROR(INDEX(H$337:H$373,MATCH($F257,$B$337:$B$373,0))/INDEX($D$337:$D$373,MATCH($F257,$B$337:$B$373,0)),SUMIFS('Input-Ext Allocators'!E$8:E$63,'Input-Ext Allocators'!$B$8:$B$63,$F257))*$D257</f>
        <v>0</v>
      </c>
      <c r="I257" s="10">
        <f ca="1">IFERROR(INDEX(I$337:I$373,MATCH($F257,$B$337:$B$373,0))/INDEX($D$337:$D$373,MATCH($F257,$B$337:$B$373,0)),SUMIFS('Input-Ext Allocators'!F$8:F$63,'Input-Ext Allocators'!$B$8:$B$63,$F257))*$D257</f>
        <v>0</v>
      </c>
      <c r="J257" s="10">
        <f ca="1">IFERROR(INDEX(J$337:J$373,MATCH($F257,$B$337:$B$373,0))/INDEX($D$337:$D$373,MATCH($F257,$B$337:$B$373,0)),SUMIFS('Input-Ext Allocators'!G$8:G$63,'Input-Ext Allocators'!$B$8:$B$63,$F257))*$D257</f>
        <v>0</v>
      </c>
      <c r="K257" s="10">
        <f ca="1">IFERROR(INDEX(K$337:K$373,MATCH($F257,$B$337:$B$373,0))/INDEX($D$337:$D$373,MATCH($F257,$B$337:$B$373,0)),SUMIFS('Input-Ext Allocators'!H$8:H$63,'Input-Ext Allocators'!$B$8:$B$63,$F257))*$D257</f>
        <v>0</v>
      </c>
    </row>
    <row r="258" spans="1:11" outlineLevel="1">
      <c r="A258" s="31">
        <f>IF(ISBLANK('Input-Accounts'!A258),"",'Input-Accounts'!A258)</f>
        <v>228</v>
      </c>
      <c r="B258" s="53" t="str">
        <f>IF(ISBLANK('Input-Accounts'!B258),"",'Input-Accounts'!B258)</f>
        <v xml:space="preserve">STRUC &amp; IMPROV-REGULATING </v>
      </c>
      <c r="C258" s="31">
        <f>IF(ISBLANK('Input-Accounts'!C258),"",'Input-Accounts'!C258)</f>
        <v>375.4</v>
      </c>
      <c r="D258" s="10">
        <f t="shared" ca="1" si="53"/>
        <v>70294.043029127861</v>
      </c>
      <c r="E258" s="10">
        <f t="shared" ca="1" si="52"/>
        <v>0</v>
      </c>
      <c r="F258" s="3" t="str" cm="1">
        <f t="array" aca="1" ref="F258" ca="1">IF(D258=0,"-",IF('Input-Accounts'!$E258&lt;&gt;0,'Input-Accounts'!$E258,INDEX('Input-Accounts'!$H258:$J258,,MATCH($F$6,'Input-Accounts'!$H$6:$J$6,0))))</f>
        <v>AVG_DESIGN DAY_DEM-COMM_DEMAND</v>
      </c>
      <c r="G258" s="10">
        <f ca="1">IFERROR(INDEX(G$337:G$373,MATCH($F258,$B$337:$B$373,0))/INDEX($D$337:$D$373,MATCH($F258,$B$337:$B$373,0)),SUMIFS('Input-Ext Allocators'!D$8:D$63,'Input-Ext Allocators'!$B$8:$B$63,$F258))*$D258</f>
        <v>35979.979245207636</v>
      </c>
      <c r="H258" s="10">
        <f ca="1">IFERROR(INDEX(H$337:H$373,MATCH($F258,$B$337:$B$373,0))/INDEX($D$337:$D$373,MATCH($F258,$B$337:$B$373,0)),SUMIFS('Input-Ext Allocators'!E$8:E$63,'Input-Ext Allocators'!$B$8:$B$63,$F258))*$D258</f>
        <v>24543.367391088712</v>
      </c>
      <c r="I258" s="10">
        <f ca="1">IFERROR(INDEX(I$337:I$373,MATCH($F258,$B$337:$B$373,0))/INDEX($D$337:$D$373,MATCH($F258,$B$337:$B$373,0)),SUMIFS('Input-Ext Allocators'!F$8:F$63,'Input-Ext Allocators'!$B$8:$B$63,$F258))*$D258</f>
        <v>29.423354001636902</v>
      </c>
      <c r="J258" s="10">
        <f ca="1">IFERROR(INDEX(J$337:J$373,MATCH($F258,$B$337:$B$373,0))/INDEX($D$337:$D$373,MATCH($F258,$B$337:$B$373,0)),SUMIFS('Input-Ext Allocators'!G$8:G$63,'Input-Ext Allocators'!$B$8:$B$63,$F258))*$D258</f>
        <v>0</v>
      </c>
      <c r="K258" s="10">
        <f ca="1">IFERROR(INDEX(K$337:K$373,MATCH($F258,$B$337:$B$373,0))/INDEX($D$337:$D$373,MATCH($F258,$B$337:$B$373,0)),SUMIFS('Input-Ext Allocators'!H$8:H$63,'Input-Ext Allocators'!$B$8:$B$63,$F258))*$D258</f>
        <v>9741.2730388298751</v>
      </c>
    </row>
    <row r="259" spans="1:11" outlineLevel="1">
      <c r="A259" s="31">
        <f>IF(ISBLANK('Input-Accounts'!A259),"",'Input-Accounts'!A259)</f>
        <v>229</v>
      </c>
      <c r="B259" s="53" t="str">
        <f>IF(ISBLANK('Input-Accounts'!B259),"",'Input-Accounts'!B259)</f>
        <v>STRUC &amp; IMPROV-REGULATING - DS-ML DIRECT ASSIGNMENT</v>
      </c>
      <c r="C259" s="31">
        <f>IF(ISBLANK('Input-Accounts'!C259),"",'Input-Accounts'!C259)</f>
        <v>375.4</v>
      </c>
      <c r="D259" s="10">
        <f t="shared" ca="1" si="53"/>
        <v>545.16526271478506</v>
      </c>
      <c r="E259" s="10">
        <f t="shared" ca="1" si="52"/>
        <v>0</v>
      </c>
      <c r="F259" s="3" t="str" cm="1">
        <f t="array" aca="1" ref="F259" ca="1">IF(D259=0,"-",IF('Input-Accounts'!$E259&lt;&gt;0,'Input-Accounts'!$E259,INDEX('Input-Accounts'!$H259:$J259,,MATCH($F$6,'Input-Accounts'!$H$6:$J$6,0))))</f>
        <v>DS-ML_DIRECT</v>
      </c>
      <c r="G259" s="10">
        <f ca="1">IFERROR(INDEX(G$337:G$373,MATCH($F259,$B$337:$B$373,0))/INDEX($D$337:$D$373,MATCH($F259,$B$337:$B$373,0)),SUMIFS('Input-Ext Allocators'!D$8:D$63,'Input-Ext Allocators'!$B$8:$B$63,$F259))*$D259</f>
        <v>0</v>
      </c>
      <c r="H259" s="10">
        <f ca="1">IFERROR(INDEX(H$337:H$373,MATCH($F259,$B$337:$B$373,0))/INDEX($D$337:$D$373,MATCH($F259,$B$337:$B$373,0)),SUMIFS('Input-Ext Allocators'!E$8:E$63,'Input-Ext Allocators'!$B$8:$B$63,$F259))*$D259</f>
        <v>0</v>
      </c>
      <c r="I259" s="10">
        <f ca="1">IFERROR(INDEX(I$337:I$373,MATCH($F259,$B$337:$B$373,0))/INDEX($D$337:$D$373,MATCH($F259,$B$337:$B$373,0)),SUMIFS('Input-Ext Allocators'!F$8:F$63,'Input-Ext Allocators'!$B$8:$B$63,$F259))*$D259</f>
        <v>0</v>
      </c>
      <c r="J259" s="10">
        <f ca="1">IFERROR(INDEX(J$337:J$373,MATCH($F259,$B$337:$B$373,0))/INDEX($D$337:$D$373,MATCH($F259,$B$337:$B$373,0)),SUMIFS('Input-Ext Allocators'!G$8:G$63,'Input-Ext Allocators'!$B$8:$B$63,$F259))*$D259</f>
        <v>545.16526271478506</v>
      </c>
      <c r="K259" s="10">
        <f ca="1">IFERROR(INDEX(K$337:K$373,MATCH($F259,$B$337:$B$373,0))/INDEX($D$337:$D$373,MATCH($F259,$B$337:$B$373,0)),SUMIFS('Input-Ext Allocators'!H$8:H$63,'Input-Ext Allocators'!$B$8:$B$63,$F259))*$D259</f>
        <v>0</v>
      </c>
    </row>
    <row r="260" spans="1:11" outlineLevel="1">
      <c r="A260" s="31">
        <f>IF(ISBLANK('Input-Accounts'!A260),"",'Input-Accounts'!A260)</f>
        <v>230</v>
      </c>
      <c r="B260" s="53" t="str">
        <f>IF(ISBLANK('Input-Accounts'!B260),"",'Input-Accounts'!B260)</f>
        <v>STRUC &amp; IMPROV-DISTR. IND. M &amp; R</v>
      </c>
      <c r="C260" s="31">
        <f>IF(ISBLANK('Input-Accounts'!C260),"",'Input-Accounts'!C260)</f>
        <v>375.6</v>
      </c>
      <c r="D260" s="10">
        <f t="shared" ca="1" si="53"/>
        <v>0</v>
      </c>
      <c r="E260" s="10">
        <f t="shared" ca="1" si="52"/>
        <v>0</v>
      </c>
      <c r="F260" s="3" t="str" cm="1">
        <f t="array" aca="1" ref="F260" ca="1">IF(D260=0,"-",IF('Input-Accounts'!$E260&lt;&gt;0,'Input-Accounts'!$E260,INDEX('Input-Accounts'!$H260:$J260,,MATCH($F$6,'Input-Accounts'!$H$6:$J$6,0))))</f>
        <v>-</v>
      </c>
      <c r="G260" s="10">
        <f ca="1">IFERROR(INDEX(G$337:G$373,MATCH($F260,$B$337:$B$373,0))/INDEX($D$337:$D$373,MATCH($F260,$B$337:$B$373,0)),SUMIFS('Input-Ext Allocators'!D$8:D$63,'Input-Ext Allocators'!$B$8:$B$63,$F260))*$D260</f>
        <v>0</v>
      </c>
      <c r="H260" s="10">
        <f ca="1">IFERROR(INDEX(H$337:H$373,MATCH($F260,$B$337:$B$373,0))/INDEX($D$337:$D$373,MATCH($F260,$B$337:$B$373,0)),SUMIFS('Input-Ext Allocators'!E$8:E$63,'Input-Ext Allocators'!$B$8:$B$63,$F260))*$D260</f>
        <v>0</v>
      </c>
      <c r="I260" s="10">
        <f ca="1">IFERROR(INDEX(I$337:I$373,MATCH($F260,$B$337:$B$373,0))/INDEX($D$337:$D$373,MATCH($F260,$B$337:$B$373,0)),SUMIFS('Input-Ext Allocators'!F$8:F$63,'Input-Ext Allocators'!$B$8:$B$63,$F260))*$D260</f>
        <v>0</v>
      </c>
      <c r="J260" s="10">
        <f ca="1">IFERROR(INDEX(J$337:J$373,MATCH($F260,$B$337:$B$373,0))/INDEX($D$337:$D$373,MATCH($F260,$B$337:$B$373,0)),SUMIFS('Input-Ext Allocators'!G$8:G$63,'Input-Ext Allocators'!$B$8:$B$63,$F260))*$D260</f>
        <v>0</v>
      </c>
      <c r="K260" s="10">
        <f ca="1">IFERROR(INDEX(K$337:K$373,MATCH($F260,$B$337:$B$373,0))/INDEX($D$337:$D$373,MATCH($F260,$B$337:$B$373,0)),SUMIFS('Input-Ext Allocators'!H$8:H$63,'Input-Ext Allocators'!$B$8:$B$63,$F260))*$D260</f>
        <v>0</v>
      </c>
    </row>
    <row r="261" spans="1:11" outlineLevel="1">
      <c r="A261" s="31">
        <f>IF(ISBLANK('Input-Accounts'!A261),"",'Input-Accounts'!A261)</f>
        <v>231</v>
      </c>
      <c r="B261" s="53" t="str">
        <f>IF(ISBLANK('Input-Accounts'!B261),"",'Input-Accounts'!B261)</f>
        <v>STRUC &amp; IMPROV-OTHER DISTR. SYSTEMS</v>
      </c>
      <c r="C261" s="31">
        <f>IF(ISBLANK('Input-Accounts'!C261),"",'Input-Accounts'!C261)</f>
        <v>375.7</v>
      </c>
      <c r="D261" s="10">
        <f t="shared" ca="1" si="53"/>
        <v>115491.65847426646</v>
      </c>
      <c r="E261" s="10">
        <f t="shared" ca="1" si="52"/>
        <v>0</v>
      </c>
      <c r="F261" s="3" t="str" cm="1">
        <f t="array" aca="1" ref="F261" ca="1">IF(D261=0,"-",IF('Input-Accounts'!$E261&lt;&gt;0,'Input-Accounts'!$E261,INDEX('Input-Accounts'!$H261:$J261,,MATCH($F$6,'Input-Accounts'!$H$6:$J$6,0))))</f>
        <v>INT_DISTPT_SUBTOTAL</v>
      </c>
      <c r="G261" s="10">
        <f ca="1">IFERROR(INDEX(G$337:G$373,MATCH($F261,$B$337:$B$373,0))/INDEX($D$337:$D$373,MATCH($F261,$B$337:$B$373,0)),SUMIFS('Input-Ext Allocators'!D$8:D$63,'Input-Ext Allocators'!$B$8:$B$63,$F261))*$D261</f>
        <v>59107.142278971754</v>
      </c>
      <c r="H261" s="10">
        <f ca="1">IFERROR(INDEX(H$337:H$373,MATCH($F261,$B$337:$B$373,0))/INDEX($D$337:$D$373,MATCH($F261,$B$337:$B$373,0)),SUMIFS('Input-Ext Allocators'!E$8:E$63,'Input-Ext Allocators'!$B$8:$B$63,$F261))*$D261</f>
        <v>40319.320322659187</v>
      </c>
      <c r="I261" s="10">
        <f ca="1">IFERROR(INDEX(I$337:I$373,MATCH($F261,$B$337:$B$373,0))/INDEX($D$337:$D$373,MATCH($F261,$B$337:$B$373,0)),SUMIFS('Input-Ext Allocators'!F$8:F$63,'Input-Ext Allocators'!$B$8:$B$63,$F261))*$D261</f>
        <v>48.336058213011583</v>
      </c>
      <c r="J261" s="10">
        <f ca="1">IFERROR(INDEX(J$337:J$373,MATCH($F261,$B$337:$B$373,0))/INDEX($D$337:$D$373,MATCH($F261,$B$337:$B$373,0)),SUMIFS('Input-Ext Allocators'!G$8:G$63,'Input-Ext Allocators'!$B$8:$B$63,$F261))*$D261</f>
        <v>14.104294180803446</v>
      </c>
      <c r="K261" s="10">
        <f ca="1">IFERROR(INDEX(K$337:K$373,MATCH($F261,$B$337:$B$373,0))/INDEX($D$337:$D$373,MATCH($F261,$B$337:$B$373,0)),SUMIFS('Input-Ext Allocators'!H$8:H$63,'Input-Ext Allocators'!$B$8:$B$63,$F261))*$D261</f>
        <v>16002.755520241713</v>
      </c>
    </row>
    <row r="262" spans="1:11" outlineLevel="1">
      <c r="A262" s="31">
        <f>IF(ISBLANK('Input-Accounts'!A262),"",'Input-Accounts'!A262)</f>
        <v>232</v>
      </c>
      <c r="B262" s="53" t="str">
        <f>IF(ISBLANK('Input-Accounts'!B262),"",'Input-Accounts'!B262)</f>
        <v>STRUC &amp; IMPROV-OTHER DISTR SYS-ILP</v>
      </c>
      <c r="C262" s="31">
        <f>IF(ISBLANK('Input-Accounts'!C262),"",'Input-Accounts'!C262)</f>
        <v>375.71</v>
      </c>
      <c r="D262" s="10">
        <f t="shared" ca="1" si="53"/>
        <v>26902.122272243985</v>
      </c>
      <c r="E262" s="10">
        <f t="shared" ca="1" si="52"/>
        <v>0</v>
      </c>
      <c r="F262" s="3" t="str" cm="1">
        <f t="array" aca="1" ref="F262" ca="1">IF(D262=0,"-",IF('Input-Accounts'!$E262&lt;&gt;0,'Input-Accounts'!$E262,INDEX('Input-Accounts'!$H262:$J262,,MATCH($F$6,'Input-Accounts'!$H$6:$J$6,0))))</f>
        <v>INT_DISTPT_SUBTOTAL</v>
      </c>
      <c r="G262" s="10">
        <f ca="1">IFERROR(INDEX(G$337:G$373,MATCH($F262,$B$337:$B$373,0))/INDEX($D$337:$D$373,MATCH($F262,$B$337:$B$373,0)),SUMIFS('Input-Ext Allocators'!D$8:D$63,'Input-Ext Allocators'!$B$8:$B$63,$F262))*$D262</f>
        <v>13768.159447689668</v>
      </c>
      <c r="H262" s="10">
        <f ca="1">IFERROR(INDEX(H$337:H$373,MATCH($F262,$B$337:$B$373,0))/INDEX($D$337:$D$373,MATCH($F262,$B$337:$B$373,0)),SUMIFS('Input-Ext Allocators'!E$8:E$63,'Input-Ext Allocators'!$B$8:$B$63,$F262))*$D262</f>
        <v>9391.8062965182344</v>
      </c>
      <c r="I262" s="10">
        <f ca="1">IFERROR(INDEX(I$337:I$373,MATCH($F262,$B$337:$B$373,0))/INDEX($D$337:$D$373,MATCH($F262,$B$337:$B$373,0)),SUMIFS('Input-Ext Allocators'!F$8:F$63,'Input-Ext Allocators'!$B$8:$B$63,$F262))*$D262</f>
        <v>11.259190190731218</v>
      </c>
      <c r="J262" s="10">
        <f ca="1">IFERROR(INDEX(J$337:J$373,MATCH($F262,$B$337:$B$373,0))/INDEX($D$337:$D$373,MATCH($F262,$B$337:$B$373,0)),SUMIFS('Input-Ext Allocators'!G$8:G$63,'Input-Ext Allocators'!$B$8:$B$63,$F262))*$D262</f>
        <v>3.285392656303558</v>
      </c>
      <c r="K262" s="10">
        <f ca="1">IFERROR(INDEX(K$337:K$373,MATCH($F262,$B$337:$B$373,0))/INDEX($D$337:$D$373,MATCH($F262,$B$337:$B$373,0)),SUMIFS('Input-Ext Allocators'!H$8:H$63,'Input-Ext Allocators'!$B$8:$B$63,$F262))*$D262</f>
        <v>3727.6119451890518</v>
      </c>
    </row>
    <row r="263" spans="1:11" outlineLevel="1">
      <c r="A263" s="31">
        <f>IF(ISBLANK('Input-Accounts'!A263),"",'Input-Accounts'!A263)</f>
        <v>233</v>
      </c>
      <c r="B263" s="53" t="str">
        <f>IF(ISBLANK('Input-Accounts'!B263),"",'Input-Accounts'!B263)</f>
        <v>STRUC &amp; IMPROV-COMMUNICATIONS</v>
      </c>
      <c r="C263" s="31">
        <f>IF(ISBLANK('Input-Accounts'!C263),"",'Input-Accounts'!C263)</f>
        <v>375.8</v>
      </c>
      <c r="D263" s="10">
        <f t="shared" ca="1" si="53"/>
        <v>2065.6551090819485</v>
      </c>
      <c r="E263" s="10">
        <f t="shared" ca="1" si="52"/>
        <v>0</v>
      </c>
      <c r="F263" s="3" t="str" cm="1">
        <f t="array" aca="1" ref="F263" ca="1">IF(D263=0,"-",IF('Input-Accounts'!$E263&lt;&gt;0,'Input-Accounts'!$E263,INDEX('Input-Accounts'!$H263:$J263,,MATCH($F$6,'Input-Accounts'!$H$6:$J$6,0))))</f>
        <v>AVG_DESIGN DAY_DEM-COMM_DEMAND</v>
      </c>
      <c r="G263" s="10">
        <f ca="1">IFERROR(INDEX(G$337:G$373,MATCH($F263,$B$337:$B$373,0))/INDEX($D$337:$D$373,MATCH($F263,$B$337:$B$373,0)),SUMIFS('Input-Ext Allocators'!D$8:D$63,'Input-Ext Allocators'!$B$8:$B$63,$F263))*$D263</f>
        <v>1057.3047835892523</v>
      </c>
      <c r="H263" s="10">
        <f ca="1">IFERROR(INDEX(H$337:H$373,MATCH($F263,$B$337:$B$373,0))/INDEX($D$337:$D$373,MATCH($F263,$B$337:$B$373,0)),SUMIFS('Input-Ext Allocators'!E$8:E$63,'Input-Ext Allocators'!$B$8:$B$63,$F263))*$D263</f>
        <v>721.22942515157115</v>
      </c>
      <c r="I263" s="10">
        <f ca="1">IFERROR(INDEX(I$337:I$373,MATCH($F263,$B$337:$B$373,0))/INDEX($D$337:$D$373,MATCH($F263,$B$337:$B$373,0)),SUMIFS('Input-Ext Allocators'!F$8:F$63,'Input-Ext Allocators'!$B$8:$B$63,$F263))*$D263</f>
        <v>0.86463232018996505</v>
      </c>
      <c r="J263" s="10">
        <f ca="1">IFERROR(INDEX(J$337:J$373,MATCH($F263,$B$337:$B$373,0))/INDEX($D$337:$D$373,MATCH($F263,$B$337:$B$373,0)),SUMIFS('Input-Ext Allocators'!G$8:G$63,'Input-Ext Allocators'!$B$8:$B$63,$F263))*$D263</f>
        <v>0</v>
      </c>
      <c r="K263" s="10">
        <f ca="1">IFERROR(INDEX(K$337:K$373,MATCH($F263,$B$337:$B$373,0))/INDEX($D$337:$D$373,MATCH($F263,$B$337:$B$373,0)),SUMIFS('Input-Ext Allocators'!H$8:H$63,'Input-Ext Allocators'!$B$8:$B$63,$F263))*$D263</f>
        <v>286.25626802093507</v>
      </c>
    </row>
    <row r="264" spans="1:11" outlineLevel="1">
      <c r="A264" s="31">
        <f>IF(ISBLANK('Input-Accounts'!A264),"",'Input-Accounts'!A264)</f>
        <v>234</v>
      </c>
      <c r="B264" s="53" t="str">
        <f>IF(ISBLANK('Input-Accounts'!B264),"",'Input-Accounts'!B264)</f>
        <v>MAINS (Less SMRP)</v>
      </c>
      <c r="C264" s="31">
        <f>IF(ISBLANK('Input-Accounts'!C264),"",'Input-Accounts'!C264)</f>
        <v>376</v>
      </c>
      <c r="D264" s="10">
        <f t="shared" ca="1" si="53"/>
        <v>5653615.8525372203</v>
      </c>
      <c r="E264" s="10">
        <f t="shared" ca="1" si="52"/>
        <v>0</v>
      </c>
      <c r="F264" s="3" t="str" cm="1">
        <f t="array" aca="1" ref="F264" ca="1">IF(D264=0,"-",IF('Input-Accounts'!$E264&lt;&gt;0,'Input-Accounts'!$E264,INDEX('Input-Accounts'!$H264:$J264,,MATCH($F$6,'Input-Accounts'!$H$6:$J$6,0))))</f>
        <v>AVG_DESIGN DAY_DEM-COMM_DEMAND</v>
      </c>
      <c r="G264" s="10">
        <f ca="1">IFERROR(INDEX(G$337:G$373,MATCH($F264,$B$337:$B$373,0))/INDEX($D$337:$D$373,MATCH($F264,$B$337:$B$373,0)),SUMIFS('Input-Ext Allocators'!D$8:D$63,'Input-Ext Allocators'!$B$8:$B$63,$F264))*$D264</f>
        <v>2893801.1283598505</v>
      </c>
      <c r="H264" s="10">
        <f ca="1">IFERROR(INDEX(H$337:H$373,MATCH($F264,$B$337:$B$373,0))/INDEX($D$337:$D$373,MATCH($F264,$B$337:$B$373,0)),SUMIFS('Input-Ext Allocators'!E$8:E$63,'Input-Ext Allocators'!$B$8:$B$63,$F264))*$D264</f>
        <v>1973976.2429002202</v>
      </c>
      <c r="I264" s="10">
        <f ca="1">IFERROR(INDEX(I$337:I$373,MATCH($F264,$B$337:$B$373,0))/INDEX($D$337:$D$373,MATCH($F264,$B$337:$B$373,0)),SUMIFS('Input-Ext Allocators'!F$8:F$63,'Input-Ext Allocators'!$B$8:$B$63,$F264))*$D264</f>
        <v>2366.4642614102991</v>
      </c>
      <c r="J264" s="10">
        <f ca="1">IFERROR(INDEX(J$337:J$373,MATCH($F264,$B$337:$B$373,0))/INDEX($D$337:$D$373,MATCH($F264,$B$337:$B$373,0)),SUMIFS('Input-Ext Allocators'!G$8:G$63,'Input-Ext Allocators'!$B$8:$B$63,$F264))*$D264</f>
        <v>0</v>
      </c>
      <c r="K264" s="10">
        <f ca="1">IFERROR(INDEX(K$337:K$373,MATCH($F264,$B$337:$B$373,0))/INDEX($D$337:$D$373,MATCH($F264,$B$337:$B$373,0)),SUMIFS('Input-Ext Allocators'!H$8:H$63,'Input-Ext Allocators'!$B$8:$B$63,$F264))*$D264</f>
        <v>783472.01701573969</v>
      </c>
    </row>
    <row r="265" spans="1:11" outlineLevel="1">
      <c r="A265" s="31">
        <f>IF(ISBLANK('Input-Accounts'!A265),"",'Input-Accounts'!A265)</f>
        <v>235</v>
      </c>
      <c r="B265" s="53" t="str">
        <f>IF(ISBLANK('Input-Accounts'!B265),"",'Input-Accounts'!B265)</f>
        <v>MAINS - DS-ML DIRECT ASSIGNMENT</v>
      </c>
      <c r="C265" s="31">
        <f>IF(ISBLANK('Input-Accounts'!C265),"",'Input-Accounts'!C265)</f>
        <v>376</v>
      </c>
      <c r="D265" s="10">
        <f t="shared" ca="1" si="53"/>
        <v>105.34544266790769</v>
      </c>
      <c r="E265" s="10">
        <f t="shared" ca="1" si="52"/>
        <v>0</v>
      </c>
      <c r="F265" s="3" t="str" cm="1">
        <f t="array" aca="1" ref="F265" ca="1">IF(D265=0,"-",IF('Input-Accounts'!$E265&lt;&gt;0,'Input-Accounts'!$E265,INDEX('Input-Accounts'!$H265:$J265,,MATCH($F$6,'Input-Accounts'!$H$6:$J$6,0))))</f>
        <v>DS-ML_DIRECT</v>
      </c>
      <c r="G265" s="10">
        <f ca="1">IFERROR(INDEX(G$337:G$373,MATCH($F265,$B$337:$B$373,0))/INDEX($D$337:$D$373,MATCH($F265,$B$337:$B$373,0)),SUMIFS('Input-Ext Allocators'!D$8:D$63,'Input-Ext Allocators'!$B$8:$B$63,$F265))*$D265</f>
        <v>0</v>
      </c>
      <c r="H265" s="10">
        <f ca="1">IFERROR(INDEX(H$337:H$373,MATCH($F265,$B$337:$B$373,0))/INDEX($D$337:$D$373,MATCH($F265,$B$337:$B$373,0)),SUMIFS('Input-Ext Allocators'!E$8:E$63,'Input-Ext Allocators'!$B$8:$B$63,$F265))*$D265</f>
        <v>0</v>
      </c>
      <c r="I265" s="10">
        <f ca="1">IFERROR(INDEX(I$337:I$373,MATCH($F265,$B$337:$B$373,0))/INDEX($D$337:$D$373,MATCH($F265,$B$337:$B$373,0)),SUMIFS('Input-Ext Allocators'!F$8:F$63,'Input-Ext Allocators'!$B$8:$B$63,$F265))*$D265</f>
        <v>0</v>
      </c>
      <c r="J265" s="10">
        <f ca="1">IFERROR(INDEX(J$337:J$373,MATCH($F265,$B$337:$B$373,0))/INDEX($D$337:$D$373,MATCH($F265,$B$337:$B$373,0)),SUMIFS('Input-Ext Allocators'!G$8:G$63,'Input-Ext Allocators'!$B$8:$B$63,$F265))*$D265</f>
        <v>105.34544266790769</v>
      </c>
      <c r="K265" s="10">
        <f ca="1">IFERROR(INDEX(K$337:K$373,MATCH($F265,$B$337:$B$373,0))/INDEX($D$337:$D$373,MATCH($F265,$B$337:$B$373,0)),SUMIFS('Input-Ext Allocators'!H$8:H$63,'Input-Ext Allocators'!$B$8:$B$63,$F265))*$D265</f>
        <v>0</v>
      </c>
    </row>
    <row r="266" spans="1:11" outlineLevel="1">
      <c r="A266" s="31">
        <f>IF(ISBLANK('Input-Accounts'!A266),"",'Input-Accounts'!A266)</f>
        <v>236</v>
      </c>
      <c r="B266" s="53" t="str">
        <f>IF(ISBLANK('Input-Accounts'!B266),"",'Input-Accounts'!B266)</f>
        <v>M &amp; R STATION EQUIP-GENERAL</v>
      </c>
      <c r="C266" s="31">
        <f>IF(ISBLANK('Input-Accounts'!C266),"",'Input-Accounts'!C266)</f>
        <v>378.1</v>
      </c>
      <c r="D266" s="10">
        <f t="shared" ca="1" si="53"/>
        <v>-4229.2507621289888</v>
      </c>
      <c r="E266" s="10">
        <f t="shared" ca="1" si="52"/>
        <v>0</v>
      </c>
      <c r="F266" s="3" t="str" cm="1">
        <f t="array" aca="1" ref="F266" ca="1">IF(D266=0,"-",IF('Input-Accounts'!$E266&lt;&gt;0,'Input-Accounts'!$E266,INDEX('Input-Accounts'!$H266:$J266,,MATCH($F$6,'Input-Accounts'!$H$6:$J$6,0))))</f>
        <v>AVG_DESIGN DAY_DEM-COMM_DEMAND</v>
      </c>
      <c r="G266" s="10">
        <f ca="1">IFERROR(INDEX(G$337:G$373,MATCH($F266,$B$337:$B$373,0))/INDEX($D$337:$D$373,MATCH($F266,$B$337:$B$373,0)),SUMIFS('Input-Ext Allocators'!D$8:D$63,'Input-Ext Allocators'!$B$8:$B$63,$F266))*$D266</f>
        <v>-2164.7403974348913</v>
      </c>
      <c r="H266" s="10">
        <f ca="1">IFERROR(INDEX(H$337:H$373,MATCH($F266,$B$337:$B$373,0))/INDEX($D$337:$D$373,MATCH($F266,$B$337:$B$373,0)),SUMIFS('Input-Ext Allocators'!E$8:E$63,'Input-Ext Allocators'!$B$8:$B$63,$F266))*$D266</f>
        <v>-1476.6550730473975</v>
      </c>
      <c r="I266" s="10">
        <f ca="1">IFERROR(INDEX(I$337:I$373,MATCH($F266,$B$337:$B$373,0))/INDEX($D$337:$D$373,MATCH($F266,$B$337:$B$373,0)),SUMIFS('Input-Ext Allocators'!F$8:F$63,'Input-Ext Allocators'!$B$8:$B$63,$F266))*$D266</f>
        <v>-1.7702601383199712</v>
      </c>
      <c r="J266" s="10">
        <f ca="1">IFERROR(INDEX(J$337:J$373,MATCH($F266,$B$337:$B$373,0))/INDEX($D$337:$D$373,MATCH($F266,$B$337:$B$373,0)),SUMIFS('Input-Ext Allocators'!G$8:G$63,'Input-Ext Allocators'!$B$8:$B$63,$F266))*$D266</f>
        <v>0</v>
      </c>
      <c r="K266" s="10">
        <f ca="1">IFERROR(INDEX(K$337:K$373,MATCH($F266,$B$337:$B$373,0))/INDEX($D$337:$D$373,MATCH($F266,$B$337:$B$373,0)),SUMIFS('Input-Ext Allocators'!H$8:H$63,'Input-Ext Allocators'!$B$8:$B$63,$F266))*$D266</f>
        <v>-586.08503150837987</v>
      </c>
    </row>
    <row r="267" spans="1:11" outlineLevel="1">
      <c r="A267" s="31">
        <f>IF(ISBLANK('Input-Accounts'!A267),"",'Input-Accounts'!A267)</f>
        <v>237</v>
      </c>
      <c r="B267" s="53" t="str">
        <f>IF(ISBLANK('Input-Accounts'!B267),"",'Input-Accounts'!B267)</f>
        <v>M &amp; R STA EQUIP-GENERAL-REGULATING (Less SMRP)</v>
      </c>
      <c r="C267" s="31">
        <f>IF(ISBLANK('Input-Accounts'!C267),"",'Input-Accounts'!C267)</f>
        <v>378.2</v>
      </c>
      <c r="D267" s="10">
        <f t="shared" ca="1" si="53"/>
        <v>726227.88698514586</v>
      </c>
      <c r="E267" s="10">
        <f t="shared" ca="1" si="52"/>
        <v>0</v>
      </c>
      <c r="F267" s="3" t="str" cm="1">
        <f t="array" aca="1" ref="F267" ca="1">IF(D267=0,"-",IF('Input-Accounts'!$E267&lt;&gt;0,'Input-Accounts'!$E267,INDEX('Input-Accounts'!$H267:$J267,,MATCH($F$6,'Input-Accounts'!$H$6:$J$6,0))))</f>
        <v>AVG_DESIGN DAY_DEM-COMM_DEMAND</v>
      </c>
      <c r="G267" s="10">
        <f ca="1">IFERROR(INDEX(G$337:G$373,MATCH($F267,$B$337:$B$373,0))/INDEX($D$337:$D$373,MATCH($F267,$B$337:$B$373,0)),SUMIFS('Input-Ext Allocators'!D$8:D$63,'Input-Ext Allocators'!$B$8:$B$63,$F267))*$D267</f>
        <v>371719.4683223606</v>
      </c>
      <c r="H267" s="10">
        <f ca="1">IFERROR(INDEX(H$337:H$373,MATCH($F267,$B$337:$B$373,0))/INDEX($D$337:$D$373,MATCH($F267,$B$337:$B$373,0)),SUMIFS('Input-Ext Allocators'!E$8:E$63,'Input-Ext Allocators'!$B$8:$B$63,$F267))*$D267</f>
        <v>253564.55642400161</v>
      </c>
      <c r="I267" s="10">
        <f ca="1">IFERROR(INDEX(I$337:I$373,MATCH($F267,$B$337:$B$373,0))/INDEX($D$337:$D$373,MATCH($F267,$B$337:$B$373,0)),SUMIFS('Input-Ext Allocators'!F$8:F$63,'Input-Ext Allocators'!$B$8:$B$63,$F267))*$D267</f>
        <v>303.9810954645244</v>
      </c>
      <c r="J267" s="10">
        <f ca="1">IFERROR(INDEX(J$337:J$373,MATCH($F267,$B$337:$B$373,0))/INDEX($D$337:$D$373,MATCH($F267,$B$337:$B$373,0)),SUMIFS('Input-Ext Allocators'!G$8:G$63,'Input-Ext Allocators'!$B$8:$B$63,$F267))*$D267</f>
        <v>0</v>
      </c>
      <c r="K267" s="10">
        <f ca="1">IFERROR(INDEX(K$337:K$373,MATCH($F267,$B$337:$B$373,0))/INDEX($D$337:$D$373,MATCH($F267,$B$337:$B$373,0)),SUMIFS('Input-Ext Allocators'!H$8:H$63,'Input-Ext Allocators'!$B$8:$B$63,$F267))*$D267</f>
        <v>100639.88114331916</v>
      </c>
    </row>
    <row r="268" spans="1:11" outlineLevel="1">
      <c r="A268" s="31">
        <f>IF(ISBLANK('Input-Accounts'!A268),"",'Input-Accounts'!A268)</f>
        <v>238</v>
      </c>
      <c r="B268" s="53" t="str">
        <f>IF(ISBLANK('Input-Accounts'!B268),"",'Input-Accounts'!B268)</f>
        <v>M &amp; R STA EQUIP REG FMV</v>
      </c>
      <c r="C268" s="31">
        <f>IF(ISBLANK('Input-Accounts'!C268),"",'Input-Accounts'!C268)</f>
        <v>378.21</v>
      </c>
      <c r="D268" s="10">
        <f t="shared" ca="1" si="53"/>
        <v>-19091.016013966553</v>
      </c>
      <c r="E268" s="10">
        <f t="shared" ca="1" si="52"/>
        <v>0</v>
      </c>
      <c r="F268" s="3" t="str" cm="1">
        <f t="array" aca="1" ref="F268" ca="1">IF(D268=0,"-",IF('Input-Accounts'!$E268&lt;&gt;0,'Input-Accounts'!$E268,INDEX('Input-Accounts'!$H268:$J268,,MATCH($F$6,'Input-Accounts'!$H$6:$J$6,0))))</f>
        <v>AVG_DESIGN DAY_DEM-COMM_DEMAND</v>
      </c>
      <c r="G268" s="10">
        <f ca="1">IFERROR(INDEX(G$337:G$373,MATCH($F268,$B$337:$B$373,0))/INDEX($D$337:$D$373,MATCH($F268,$B$337:$B$373,0)),SUMIFS('Input-Ext Allocators'!D$8:D$63,'Input-Ext Allocators'!$B$8:$B$63,$F268))*$D268</f>
        <v>-9771.7293009852001</v>
      </c>
      <c r="H268" s="10">
        <f ca="1">IFERROR(INDEX(H$337:H$373,MATCH($F268,$B$337:$B$373,0))/INDEX($D$337:$D$373,MATCH($F268,$B$337:$B$373,0)),SUMIFS('Input-Ext Allocators'!E$8:E$63,'Input-Ext Allocators'!$B$8:$B$63,$F268))*$D268</f>
        <v>-6665.6831746863963</v>
      </c>
      <c r="I268" s="10">
        <f ca="1">IFERROR(INDEX(I$337:I$373,MATCH($F268,$B$337:$B$373,0))/INDEX($D$337:$D$373,MATCH($F268,$B$337:$B$373,0)),SUMIFS('Input-Ext Allocators'!F$8:F$63,'Input-Ext Allocators'!$B$8:$B$63,$F268))*$D268</f>
        <v>-7.9910288016453306</v>
      </c>
      <c r="J268" s="10">
        <f ca="1">IFERROR(INDEX(J$337:J$373,MATCH($F268,$B$337:$B$373,0))/INDEX($D$337:$D$373,MATCH($F268,$B$337:$B$373,0)),SUMIFS('Input-Ext Allocators'!G$8:G$63,'Input-Ext Allocators'!$B$8:$B$63,$F268))*$D268</f>
        <v>0</v>
      </c>
      <c r="K268" s="10">
        <f ca="1">IFERROR(INDEX(K$337:K$373,MATCH($F268,$B$337:$B$373,0))/INDEX($D$337:$D$373,MATCH($F268,$B$337:$B$373,0)),SUMIFS('Input-Ext Allocators'!H$8:H$63,'Input-Ext Allocators'!$B$8:$B$63,$F268))*$D268</f>
        <v>-2645.6125094933113</v>
      </c>
    </row>
    <row r="269" spans="1:11" outlineLevel="1">
      <c r="A269" s="31">
        <f>IF(ISBLANK('Input-Accounts'!A269),"",'Input-Accounts'!A269)</f>
        <v>239</v>
      </c>
      <c r="B269" s="53" t="str">
        <f>IF(ISBLANK('Input-Accounts'!B269),"",'Input-Accounts'!B269)</f>
        <v>M &amp; R STA EQUIP-GEN-LOCAL GAS PURCH</v>
      </c>
      <c r="C269" s="31">
        <f>IF(ISBLANK('Input-Accounts'!C269),"",'Input-Accounts'!C269)</f>
        <v>378.3</v>
      </c>
      <c r="D269" s="10">
        <f t="shared" ca="1" si="53"/>
        <v>1112.9607268760496</v>
      </c>
      <c r="E269" s="10">
        <f t="shared" ca="1" si="52"/>
        <v>0</v>
      </c>
      <c r="F269" s="3" t="str" cm="1">
        <f t="array" aca="1" ref="F269" ca="1">IF(D269=0,"-",IF('Input-Accounts'!$E269&lt;&gt;0,'Input-Accounts'!$E269,INDEX('Input-Accounts'!$H269:$J269,,MATCH($F$6,'Input-Accounts'!$H$6:$J$6,0))))</f>
        <v>AVG_DESIGN DAY_DEM-COMM_DEMAND</v>
      </c>
      <c r="G269" s="10">
        <f ca="1">IFERROR(INDEX(G$337:G$373,MATCH($F269,$B$337:$B$373,0))/INDEX($D$337:$D$373,MATCH($F269,$B$337:$B$373,0)),SUMIFS('Input-Ext Allocators'!D$8:D$63,'Input-Ext Allocators'!$B$8:$B$63,$F269))*$D269</f>
        <v>569.66852564076089</v>
      </c>
      <c r="H269" s="10">
        <f ca="1">IFERROR(INDEX(H$337:H$373,MATCH($F269,$B$337:$B$373,0))/INDEX($D$337:$D$373,MATCH($F269,$B$337:$B$373,0)),SUMIFS('Input-Ext Allocators'!E$8:E$63,'Input-Ext Allocators'!$B$8:$B$63,$F269))*$D269</f>
        <v>388.59344027563094</v>
      </c>
      <c r="I269" s="10">
        <f ca="1">IFERROR(INDEX(I$337:I$373,MATCH($F269,$B$337:$B$373,0))/INDEX($D$337:$D$373,MATCH($F269,$B$337:$B$373,0)),SUMIFS('Input-Ext Allocators'!F$8:F$63,'Input-Ext Allocators'!$B$8:$B$63,$F269))*$D269</f>
        <v>0.46585793113683455</v>
      </c>
      <c r="J269" s="10">
        <f ca="1">IFERROR(INDEX(J$337:J$373,MATCH($F269,$B$337:$B$373,0))/INDEX($D$337:$D$373,MATCH($F269,$B$337:$B$373,0)),SUMIFS('Input-Ext Allocators'!G$8:G$63,'Input-Ext Allocators'!$B$8:$B$63,$F269))*$D269</f>
        <v>0</v>
      </c>
      <c r="K269" s="10">
        <f ca="1">IFERROR(INDEX(K$337:K$373,MATCH($F269,$B$337:$B$373,0))/INDEX($D$337:$D$373,MATCH($F269,$B$337:$B$373,0)),SUMIFS('Input-Ext Allocators'!H$8:H$63,'Input-Ext Allocators'!$B$8:$B$63,$F269))*$D269</f>
        <v>154.23290302852104</v>
      </c>
    </row>
    <row r="270" spans="1:11" outlineLevel="1">
      <c r="A270" s="31">
        <f>IF(ISBLANK('Input-Accounts'!A270),"",'Input-Accounts'!A270)</f>
        <v>240</v>
      </c>
      <c r="B270" s="53" t="str">
        <f>IF(ISBLANK('Input-Accounts'!B270),"",'Input-Accounts'!B270)</f>
        <v>Measuring and regulating station equipment—city gate check stations</v>
      </c>
      <c r="C270" s="31">
        <f>IF(ISBLANK('Input-Accounts'!C270),"",'Input-Accounts'!C270)</f>
        <v>379.1</v>
      </c>
      <c r="D270" s="10">
        <f t="shared" ca="1" si="53"/>
        <v>29293.126331377629</v>
      </c>
      <c r="E270" s="10">
        <f t="shared" ca="1" si="52"/>
        <v>0</v>
      </c>
      <c r="F270" s="3" t="str" cm="1">
        <f t="array" aca="1" ref="F270" ca="1">IF(D270=0,"-",IF('Input-Accounts'!$E270&lt;&gt;0,'Input-Accounts'!$E270,INDEX('Input-Accounts'!$H270:$J270,,MATCH($F$6,'Input-Accounts'!$H$6:$J$6,0))))</f>
        <v>AVG_DESIGN DAY_DEM-COMM_DEMAND</v>
      </c>
      <c r="G270" s="10">
        <f ca="1">IFERROR(INDEX(G$337:G$373,MATCH($F270,$B$337:$B$373,0))/INDEX($D$337:$D$373,MATCH($F270,$B$337:$B$373,0)),SUMIFS('Input-Ext Allocators'!D$8:D$63,'Input-Ext Allocators'!$B$8:$B$63,$F270))*$D270</f>
        <v>14993.675594864828</v>
      </c>
      <c r="H270" s="10">
        <f ca="1">IFERROR(INDEX(H$337:H$373,MATCH($F270,$B$337:$B$373,0))/INDEX($D$337:$D$373,MATCH($F270,$B$337:$B$373,0)),SUMIFS('Input-Ext Allocators'!E$8:E$63,'Input-Ext Allocators'!$B$8:$B$63,$F270))*$D270</f>
        <v>10227.779348054608</v>
      </c>
      <c r="I270" s="10">
        <f ca="1">IFERROR(INDEX(I$337:I$373,MATCH($F270,$B$337:$B$373,0))/INDEX($D$337:$D$373,MATCH($F270,$B$337:$B$373,0)),SUMIFS('Input-Ext Allocators'!F$8:F$63,'Input-Ext Allocators'!$B$8:$B$63,$F270))*$D270</f>
        <v>12.261380747521486</v>
      </c>
      <c r="J270" s="10">
        <f ca="1">IFERROR(INDEX(J$337:J$373,MATCH($F270,$B$337:$B$373,0))/INDEX($D$337:$D$373,MATCH($F270,$B$337:$B$373,0)),SUMIFS('Input-Ext Allocators'!G$8:G$63,'Input-Ext Allocators'!$B$8:$B$63,$F270))*$D270</f>
        <v>0</v>
      </c>
      <c r="K270" s="10">
        <f ca="1">IFERROR(INDEX(K$337:K$373,MATCH($F270,$B$337:$B$373,0))/INDEX($D$337:$D$373,MATCH($F270,$B$337:$B$373,0)),SUMIFS('Input-Ext Allocators'!H$8:H$63,'Input-Ext Allocators'!$B$8:$B$63,$F270))*$D270</f>
        <v>4059.4100077106737</v>
      </c>
    </row>
    <row r="271" spans="1:11" outlineLevel="1">
      <c r="A271" s="31">
        <f>IF(ISBLANK('Input-Accounts'!A271),"",'Input-Accounts'!A271)</f>
        <v>241</v>
      </c>
      <c r="B271" s="53" t="str">
        <f>IF(ISBLANK('Input-Accounts'!B271),"",'Input-Accounts'!B271)</f>
        <v>SERVICES (Less SMRP)</v>
      </c>
      <c r="C271" s="31">
        <f>IF(ISBLANK('Input-Accounts'!C271),"",'Input-Accounts'!C271)</f>
        <v>380</v>
      </c>
      <c r="D271" s="10">
        <f t="shared" ca="1" si="53"/>
        <v>0</v>
      </c>
      <c r="E271" s="10">
        <f t="shared" ca="1" si="52"/>
        <v>0</v>
      </c>
      <c r="F271" s="3" t="str" cm="1">
        <f t="array" aca="1" ref="F271" ca="1">IF(D271=0,"-",IF('Input-Accounts'!$E271&lt;&gt;0,'Input-Accounts'!$E271,INDEX('Input-Accounts'!$H271:$J271,,MATCH($F$6,'Input-Accounts'!$H$6:$J$6,0))))</f>
        <v>-</v>
      </c>
      <c r="G271" s="10">
        <f ca="1">IFERROR(INDEX(G$337:G$373,MATCH($F271,$B$337:$B$373,0))/INDEX($D$337:$D$373,MATCH($F271,$B$337:$B$373,0)),SUMIFS('Input-Ext Allocators'!D$8:D$63,'Input-Ext Allocators'!$B$8:$B$63,$F271))*$D271</f>
        <v>0</v>
      </c>
      <c r="H271" s="10">
        <f ca="1">IFERROR(INDEX(H$337:H$373,MATCH($F271,$B$337:$B$373,0))/INDEX($D$337:$D$373,MATCH($F271,$B$337:$B$373,0)),SUMIFS('Input-Ext Allocators'!E$8:E$63,'Input-Ext Allocators'!$B$8:$B$63,$F271))*$D271</f>
        <v>0</v>
      </c>
      <c r="I271" s="10">
        <f ca="1">IFERROR(INDEX(I$337:I$373,MATCH($F271,$B$337:$B$373,0))/INDEX($D$337:$D$373,MATCH($F271,$B$337:$B$373,0)),SUMIFS('Input-Ext Allocators'!F$8:F$63,'Input-Ext Allocators'!$B$8:$B$63,$F271))*$D271</f>
        <v>0</v>
      </c>
      <c r="J271" s="10">
        <f ca="1">IFERROR(INDEX(J$337:J$373,MATCH($F271,$B$337:$B$373,0))/INDEX($D$337:$D$373,MATCH($F271,$B$337:$B$373,0)),SUMIFS('Input-Ext Allocators'!G$8:G$63,'Input-Ext Allocators'!$B$8:$B$63,$F271))*$D271</f>
        <v>0</v>
      </c>
      <c r="K271" s="10">
        <f ca="1">IFERROR(INDEX(K$337:K$373,MATCH($F271,$B$337:$B$373,0))/INDEX($D$337:$D$373,MATCH($F271,$B$337:$B$373,0)),SUMIFS('Input-Ext Allocators'!H$8:H$63,'Input-Ext Allocators'!$B$8:$B$63,$F271))*$D271</f>
        <v>0</v>
      </c>
    </row>
    <row r="272" spans="1:11" outlineLevel="1">
      <c r="A272" s="31">
        <f>IF(ISBLANK('Input-Accounts'!A272),"",'Input-Accounts'!A272)</f>
        <v>242</v>
      </c>
      <c r="B272" s="53" t="str">
        <f>IF(ISBLANK('Input-Accounts'!B272),"",'Input-Accounts'!B272)</f>
        <v>METERS</v>
      </c>
      <c r="C272" s="31">
        <f>IF(ISBLANK('Input-Accounts'!C272),"",'Input-Accounts'!C272)</f>
        <v>381</v>
      </c>
      <c r="D272" s="10">
        <f t="shared" ca="1" si="53"/>
        <v>0</v>
      </c>
      <c r="E272" s="10">
        <f t="shared" ca="1" si="52"/>
        <v>0</v>
      </c>
      <c r="F272" s="3" t="str" cm="1">
        <f t="array" aca="1" ref="F272" ca="1">IF(D272=0,"-",IF('Input-Accounts'!$E272&lt;&gt;0,'Input-Accounts'!$E272,INDEX('Input-Accounts'!$H272:$J272,,MATCH($F$6,'Input-Accounts'!$H$6:$J$6,0))))</f>
        <v>-</v>
      </c>
      <c r="G272" s="10">
        <f ca="1">IFERROR(INDEX(G$337:G$373,MATCH($F272,$B$337:$B$373,0))/INDEX($D$337:$D$373,MATCH($F272,$B$337:$B$373,0)),SUMIFS('Input-Ext Allocators'!D$8:D$63,'Input-Ext Allocators'!$B$8:$B$63,$F272))*$D272</f>
        <v>0</v>
      </c>
      <c r="H272" s="10">
        <f ca="1">IFERROR(INDEX(H$337:H$373,MATCH($F272,$B$337:$B$373,0))/INDEX($D$337:$D$373,MATCH($F272,$B$337:$B$373,0)),SUMIFS('Input-Ext Allocators'!E$8:E$63,'Input-Ext Allocators'!$B$8:$B$63,$F272))*$D272</f>
        <v>0</v>
      </c>
      <c r="I272" s="10">
        <f ca="1">IFERROR(INDEX(I$337:I$373,MATCH($F272,$B$337:$B$373,0))/INDEX($D$337:$D$373,MATCH($F272,$B$337:$B$373,0)),SUMIFS('Input-Ext Allocators'!F$8:F$63,'Input-Ext Allocators'!$B$8:$B$63,$F272))*$D272</f>
        <v>0</v>
      </c>
      <c r="J272" s="10">
        <f ca="1">IFERROR(INDEX(J$337:J$373,MATCH($F272,$B$337:$B$373,0))/INDEX($D$337:$D$373,MATCH($F272,$B$337:$B$373,0)),SUMIFS('Input-Ext Allocators'!G$8:G$63,'Input-Ext Allocators'!$B$8:$B$63,$F272))*$D272</f>
        <v>0</v>
      </c>
      <c r="K272" s="10">
        <f ca="1">IFERROR(INDEX(K$337:K$373,MATCH($F272,$B$337:$B$373,0))/INDEX($D$337:$D$373,MATCH($F272,$B$337:$B$373,0)),SUMIFS('Input-Ext Allocators'!H$8:H$63,'Input-Ext Allocators'!$B$8:$B$63,$F272))*$D272</f>
        <v>0</v>
      </c>
    </row>
    <row r="273" spans="1:11" outlineLevel="1">
      <c r="A273" s="31">
        <f>IF(ISBLANK('Input-Accounts'!A273),"",'Input-Accounts'!A273)</f>
        <v>243</v>
      </c>
      <c r="B273" s="53" t="str">
        <f>IF(ISBLANK('Input-Accounts'!B273),"",'Input-Accounts'!B273)</f>
        <v>METERS - AMI</v>
      </c>
      <c r="C273" s="31">
        <f>IF(ISBLANK('Input-Accounts'!C273),"",'Input-Accounts'!C273)</f>
        <v>381.1</v>
      </c>
      <c r="D273" s="10">
        <f t="shared" ca="1" si="53"/>
        <v>0</v>
      </c>
      <c r="E273" s="10">
        <f t="shared" ca="1" si="52"/>
        <v>0</v>
      </c>
      <c r="F273" s="3" t="str" cm="1">
        <f t="array" aca="1" ref="F273" ca="1">IF(D273=0,"-",IF('Input-Accounts'!$E273&lt;&gt;0,'Input-Accounts'!$E273,INDEX('Input-Accounts'!$H273:$J273,,MATCH($F$6,'Input-Accounts'!$H$6:$J$6,0))))</f>
        <v>-</v>
      </c>
      <c r="G273" s="10">
        <f ca="1">IFERROR(INDEX(G$337:G$373,MATCH($F273,$B$337:$B$373,0))/INDEX($D$337:$D$373,MATCH($F273,$B$337:$B$373,0)),SUMIFS('Input-Ext Allocators'!D$8:D$63,'Input-Ext Allocators'!$B$8:$B$63,$F273))*$D273</f>
        <v>0</v>
      </c>
      <c r="H273" s="10">
        <f ca="1">IFERROR(INDEX(H$337:H$373,MATCH($F273,$B$337:$B$373,0))/INDEX($D$337:$D$373,MATCH($F273,$B$337:$B$373,0)),SUMIFS('Input-Ext Allocators'!E$8:E$63,'Input-Ext Allocators'!$B$8:$B$63,$F273))*$D273</f>
        <v>0</v>
      </c>
      <c r="I273" s="10">
        <f ca="1">IFERROR(INDEX(I$337:I$373,MATCH($F273,$B$337:$B$373,0))/INDEX($D$337:$D$373,MATCH($F273,$B$337:$B$373,0)),SUMIFS('Input-Ext Allocators'!F$8:F$63,'Input-Ext Allocators'!$B$8:$B$63,$F273))*$D273</f>
        <v>0</v>
      </c>
      <c r="J273" s="10">
        <f ca="1">IFERROR(INDEX(J$337:J$373,MATCH($F273,$B$337:$B$373,0))/INDEX($D$337:$D$373,MATCH($F273,$B$337:$B$373,0)),SUMIFS('Input-Ext Allocators'!G$8:G$63,'Input-Ext Allocators'!$B$8:$B$63,$F273))*$D273</f>
        <v>0</v>
      </c>
      <c r="K273" s="10">
        <f ca="1">IFERROR(INDEX(K$337:K$373,MATCH($F273,$B$337:$B$373,0))/INDEX($D$337:$D$373,MATCH($F273,$B$337:$B$373,0)),SUMIFS('Input-Ext Allocators'!H$8:H$63,'Input-Ext Allocators'!$B$8:$B$63,$F273))*$D273</f>
        <v>0</v>
      </c>
    </row>
    <row r="274" spans="1:11" outlineLevel="1">
      <c r="A274" s="31">
        <f>IF(ISBLANK('Input-Accounts'!A274),"",'Input-Accounts'!A274)</f>
        <v>244</v>
      </c>
      <c r="B274" s="53" t="str">
        <f>IF(ISBLANK('Input-Accounts'!B274),"",'Input-Accounts'!B274)</f>
        <v>METER INSTALLATIONS (Less SMRP)</v>
      </c>
      <c r="C274" s="31">
        <f>IF(ISBLANK('Input-Accounts'!C274),"",'Input-Accounts'!C274)</f>
        <v>382</v>
      </c>
      <c r="D274" s="10">
        <f t="shared" ca="1" si="53"/>
        <v>0</v>
      </c>
      <c r="E274" s="10">
        <f t="shared" ca="1" si="52"/>
        <v>0</v>
      </c>
      <c r="F274" s="3" t="str" cm="1">
        <f t="array" aca="1" ref="F274" ca="1">IF(D274=0,"-",IF('Input-Accounts'!$E274&lt;&gt;0,'Input-Accounts'!$E274,INDEX('Input-Accounts'!$H274:$J274,,MATCH($F$6,'Input-Accounts'!$H$6:$J$6,0))))</f>
        <v>-</v>
      </c>
      <c r="G274" s="10">
        <f ca="1">IFERROR(INDEX(G$337:G$373,MATCH($F274,$B$337:$B$373,0))/INDEX($D$337:$D$373,MATCH($F274,$B$337:$B$373,0)),SUMIFS('Input-Ext Allocators'!D$8:D$63,'Input-Ext Allocators'!$B$8:$B$63,$F274))*$D274</f>
        <v>0</v>
      </c>
      <c r="H274" s="10">
        <f ca="1">IFERROR(INDEX(H$337:H$373,MATCH($F274,$B$337:$B$373,0))/INDEX($D$337:$D$373,MATCH($F274,$B$337:$B$373,0)),SUMIFS('Input-Ext Allocators'!E$8:E$63,'Input-Ext Allocators'!$B$8:$B$63,$F274))*$D274</f>
        <v>0</v>
      </c>
      <c r="I274" s="10">
        <f ca="1">IFERROR(INDEX(I$337:I$373,MATCH($F274,$B$337:$B$373,0))/INDEX($D$337:$D$373,MATCH($F274,$B$337:$B$373,0)),SUMIFS('Input-Ext Allocators'!F$8:F$63,'Input-Ext Allocators'!$B$8:$B$63,$F274))*$D274</f>
        <v>0</v>
      </c>
      <c r="J274" s="10">
        <f ca="1">IFERROR(INDEX(J$337:J$373,MATCH($F274,$B$337:$B$373,0))/INDEX($D$337:$D$373,MATCH($F274,$B$337:$B$373,0)),SUMIFS('Input-Ext Allocators'!G$8:G$63,'Input-Ext Allocators'!$B$8:$B$63,$F274))*$D274</f>
        <v>0</v>
      </c>
      <c r="K274" s="10">
        <f ca="1">IFERROR(INDEX(K$337:K$373,MATCH($F274,$B$337:$B$373,0))/INDEX($D$337:$D$373,MATCH($F274,$B$337:$B$373,0)),SUMIFS('Input-Ext Allocators'!H$8:H$63,'Input-Ext Allocators'!$B$8:$B$63,$F274))*$D274</f>
        <v>0</v>
      </c>
    </row>
    <row r="275" spans="1:11" outlineLevel="1">
      <c r="A275" s="31">
        <f>IF(ISBLANK('Input-Accounts'!A275),"",'Input-Accounts'!A275)</f>
        <v>245</v>
      </c>
      <c r="B275" s="53" t="str">
        <f>IF(ISBLANK('Input-Accounts'!B275),"",'Input-Accounts'!B275)</f>
        <v>HOUSE REGULATORS (Less SMRP)</v>
      </c>
      <c r="C275" s="31">
        <f>IF(ISBLANK('Input-Accounts'!C275),"",'Input-Accounts'!C275)</f>
        <v>383</v>
      </c>
      <c r="D275" s="10">
        <f t="shared" ca="1" si="53"/>
        <v>0</v>
      </c>
      <c r="E275" s="10">
        <f t="shared" ca="1" si="52"/>
        <v>0</v>
      </c>
      <c r="F275" s="3" t="str" cm="1">
        <f t="array" aca="1" ref="F275" ca="1">IF(D275=0,"-",IF('Input-Accounts'!$E275&lt;&gt;0,'Input-Accounts'!$E275,INDEX('Input-Accounts'!$H275:$J275,,MATCH($F$6,'Input-Accounts'!$H$6:$J$6,0))))</f>
        <v>-</v>
      </c>
      <c r="G275" s="10">
        <f ca="1">IFERROR(INDEX(G$337:G$373,MATCH($F275,$B$337:$B$373,0))/INDEX($D$337:$D$373,MATCH($F275,$B$337:$B$373,0)),SUMIFS('Input-Ext Allocators'!D$8:D$63,'Input-Ext Allocators'!$B$8:$B$63,$F275))*$D275</f>
        <v>0</v>
      </c>
      <c r="H275" s="10">
        <f ca="1">IFERROR(INDEX(H$337:H$373,MATCH($F275,$B$337:$B$373,0))/INDEX($D$337:$D$373,MATCH($F275,$B$337:$B$373,0)),SUMIFS('Input-Ext Allocators'!E$8:E$63,'Input-Ext Allocators'!$B$8:$B$63,$F275))*$D275</f>
        <v>0</v>
      </c>
      <c r="I275" s="10">
        <f ca="1">IFERROR(INDEX(I$337:I$373,MATCH($F275,$B$337:$B$373,0))/INDEX($D$337:$D$373,MATCH($F275,$B$337:$B$373,0)),SUMIFS('Input-Ext Allocators'!F$8:F$63,'Input-Ext Allocators'!$B$8:$B$63,$F275))*$D275</f>
        <v>0</v>
      </c>
      <c r="J275" s="10">
        <f ca="1">IFERROR(INDEX(J$337:J$373,MATCH($F275,$B$337:$B$373,0))/INDEX($D$337:$D$373,MATCH($F275,$B$337:$B$373,0)),SUMIFS('Input-Ext Allocators'!G$8:G$63,'Input-Ext Allocators'!$B$8:$B$63,$F275))*$D275</f>
        <v>0</v>
      </c>
      <c r="K275" s="10">
        <f ca="1">IFERROR(INDEX(K$337:K$373,MATCH($F275,$B$337:$B$373,0))/INDEX($D$337:$D$373,MATCH($F275,$B$337:$B$373,0)),SUMIFS('Input-Ext Allocators'!H$8:H$63,'Input-Ext Allocators'!$B$8:$B$63,$F275))*$D275</f>
        <v>0</v>
      </c>
    </row>
    <row r="276" spans="1:11" outlineLevel="1">
      <c r="A276" s="31">
        <f>IF(ISBLANK('Input-Accounts'!A276),"",'Input-Accounts'!A276)</f>
        <v>246</v>
      </c>
      <c r="B276" s="53" t="str">
        <f>IF(ISBLANK('Input-Accounts'!B276),"",'Input-Accounts'!B276)</f>
        <v>HOUSE REGULATOR INSTALLATIONS</v>
      </c>
      <c r="C276" s="31">
        <f>IF(ISBLANK('Input-Accounts'!C276),"",'Input-Accounts'!C276)</f>
        <v>384</v>
      </c>
      <c r="D276" s="10">
        <f t="shared" ca="1" si="53"/>
        <v>0</v>
      </c>
      <c r="E276" s="10">
        <f t="shared" ca="1" si="52"/>
        <v>0</v>
      </c>
      <c r="F276" s="3" t="str" cm="1">
        <f t="array" aca="1" ref="F276" ca="1">IF(D276=0,"-",IF('Input-Accounts'!$E276&lt;&gt;0,'Input-Accounts'!$E276,INDEX('Input-Accounts'!$H276:$J276,,MATCH($F$6,'Input-Accounts'!$H$6:$J$6,0))))</f>
        <v>-</v>
      </c>
      <c r="G276" s="10">
        <f ca="1">IFERROR(INDEX(G$337:G$373,MATCH($F276,$B$337:$B$373,0))/INDEX($D$337:$D$373,MATCH($F276,$B$337:$B$373,0)),SUMIFS('Input-Ext Allocators'!D$8:D$63,'Input-Ext Allocators'!$B$8:$B$63,$F276))*$D276</f>
        <v>0</v>
      </c>
      <c r="H276" s="10">
        <f ca="1">IFERROR(INDEX(H$337:H$373,MATCH($F276,$B$337:$B$373,0))/INDEX($D$337:$D$373,MATCH($F276,$B$337:$B$373,0)),SUMIFS('Input-Ext Allocators'!E$8:E$63,'Input-Ext Allocators'!$B$8:$B$63,$F276))*$D276</f>
        <v>0</v>
      </c>
      <c r="I276" s="10">
        <f ca="1">IFERROR(INDEX(I$337:I$373,MATCH($F276,$B$337:$B$373,0))/INDEX($D$337:$D$373,MATCH($F276,$B$337:$B$373,0)),SUMIFS('Input-Ext Allocators'!F$8:F$63,'Input-Ext Allocators'!$B$8:$B$63,$F276))*$D276</f>
        <v>0</v>
      </c>
      <c r="J276" s="10">
        <f ca="1">IFERROR(INDEX(J$337:J$373,MATCH($F276,$B$337:$B$373,0))/INDEX($D$337:$D$373,MATCH($F276,$B$337:$B$373,0)),SUMIFS('Input-Ext Allocators'!G$8:G$63,'Input-Ext Allocators'!$B$8:$B$63,$F276))*$D276</f>
        <v>0</v>
      </c>
      <c r="K276" s="10">
        <f ca="1">IFERROR(INDEX(K$337:K$373,MATCH($F276,$B$337:$B$373,0))/INDEX($D$337:$D$373,MATCH($F276,$B$337:$B$373,0)),SUMIFS('Input-Ext Allocators'!H$8:H$63,'Input-Ext Allocators'!$B$8:$B$63,$F276))*$D276</f>
        <v>0</v>
      </c>
    </row>
    <row r="277" spans="1:11" outlineLevel="1">
      <c r="A277" s="31">
        <f>IF(ISBLANK('Input-Accounts'!A277),"",'Input-Accounts'!A277)</f>
        <v>247</v>
      </c>
      <c r="B277" s="53" t="str">
        <f>IF(ISBLANK('Input-Accounts'!B277),"",'Input-Accounts'!B277)</f>
        <v>INDUSTRIAL M &amp; R STATION EQUIPMENT</v>
      </c>
      <c r="C277" s="31">
        <f>IF(ISBLANK('Input-Accounts'!C277),"",'Input-Accounts'!C277)</f>
        <v>385</v>
      </c>
      <c r="D277" s="10">
        <f t="shared" ca="1" si="53"/>
        <v>0</v>
      </c>
      <c r="E277" s="10">
        <f t="shared" ca="1" si="52"/>
        <v>0</v>
      </c>
      <c r="F277" s="3" t="str" cm="1">
        <f t="array" aca="1" ref="F277" ca="1">IF(D277=0,"-",IF('Input-Accounts'!$E277&lt;&gt;0,'Input-Accounts'!$E277,INDEX('Input-Accounts'!$H277:$J277,,MATCH($F$6,'Input-Accounts'!$H$6:$J$6,0))))</f>
        <v>-</v>
      </c>
      <c r="G277" s="10">
        <f ca="1">IFERROR(INDEX(G$337:G$373,MATCH($F277,$B$337:$B$373,0))/INDEX($D$337:$D$373,MATCH($F277,$B$337:$B$373,0)),SUMIFS('Input-Ext Allocators'!D$8:D$63,'Input-Ext Allocators'!$B$8:$B$63,$F277))*$D277</f>
        <v>0</v>
      </c>
      <c r="H277" s="10">
        <f ca="1">IFERROR(INDEX(H$337:H$373,MATCH($F277,$B$337:$B$373,0))/INDEX($D$337:$D$373,MATCH($F277,$B$337:$B$373,0)),SUMIFS('Input-Ext Allocators'!E$8:E$63,'Input-Ext Allocators'!$B$8:$B$63,$F277))*$D277</f>
        <v>0</v>
      </c>
      <c r="I277" s="10">
        <f ca="1">IFERROR(INDEX(I$337:I$373,MATCH($F277,$B$337:$B$373,0))/INDEX($D$337:$D$373,MATCH($F277,$B$337:$B$373,0)),SUMIFS('Input-Ext Allocators'!F$8:F$63,'Input-Ext Allocators'!$B$8:$B$63,$F277))*$D277</f>
        <v>0</v>
      </c>
      <c r="J277" s="10">
        <f ca="1">IFERROR(INDEX(J$337:J$373,MATCH($F277,$B$337:$B$373,0))/INDEX($D$337:$D$373,MATCH($F277,$B$337:$B$373,0)),SUMIFS('Input-Ext Allocators'!G$8:G$63,'Input-Ext Allocators'!$B$8:$B$63,$F277))*$D277</f>
        <v>0</v>
      </c>
      <c r="K277" s="10">
        <f ca="1">IFERROR(INDEX(K$337:K$373,MATCH($F277,$B$337:$B$373,0))/INDEX($D$337:$D$373,MATCH($F277,$B$337:$B$373,0)),SUMIFS('Input-Ext Allocators'!H$8:H$63,'Input-Ext Allocators'!$B$8:$B$63,$F277))*$D277</f>
        <v>0</v>
      </c>
    </row>
    <row r="278" spans="1:11" outlineLevel="1">
      <c r="A278" s="31">
        <f>IF(ISBLANK('Input-Accounts'!A278),"",'Input-Accounts'!A278)</f>
        <v>248</v>
      </c>
      <c r="B278" s="53" t="str">
        <f>IF(ISBLANK('Input-Accounts'!B278),"",'Input-Accounts'!B278)</f>
        <v>INDUSTRIAL M &amp; R STATION EQUIPMENT - DS-ML DIRECT ASSIGNMENT</v>
      </c>
      <c r="C278" s="31">
        <f>IF(ISBLANK('Input-Accounts'!C278),"",'Input-Accounts'!C278)</f>
        <v>385</v>
      </c>
      <c r="D278" s="10">
        <f t="shared" ca="1" si="53"/>
        <v>0</v>
      </c>
      <c r="E278" s="10">
        <f t="shared" ca="1" si="52"/>
        <v>0</v>
      </c>
      <c r="F278" s="3" t="str" cm="1">
        <f t="array" aca="1" ref="F278" ca="1">IF(D278=0,"-",IF('Input-Accounts'!$E278&lt;&gt;0,'Input-Accounts'!$E278,INDEX('Input-Accounts'!$H278:$J278,,MATCH($F$6,'Input-Accounts'!$H$6:$J$6,0))))</f>
        <v>-</v>
      </c>
      <c r="G278" s="10">
        <f ca="1">IFERROR(INDEX(G$337:G$373,MATCH($F278,$B$337:$B$373,0))/INDEX($D$337:$D$373,MATCH($F278,$B$337:$B$373,0)),SUMIFS('Input-Ext Allocators'!D$8:D$63,'Input-Ext Allocators'!$B$8:$B$63,$F278))*$D278</f>
        <v>0</v>
      </c>
      <c r="H278" s="10">
        <f ca="1">IFERROR(INDEX(H$337:H$373,MATCH($F278,$B$337:$B$373,0))/INDEX($D$337:$D$373,MATCH($F278,$B$337:$B$373,0)),SUMIFS('Input-Ext Allocators'!E$8:E$63,'Input-Ext Allocators'!$B$8:$B$63,$F278))*$D278</f>
        <v>0</v>
      </c>
      <c r="I278" s="10">
        <f ca="1">IFERROR(INDEX(I$337:I$373,MATCH($F278,$B$337:$B$373,0))/INDEX($D$337:$D$373,MATCH($F278,$B$337:$B$373,0)),SUMIFS('Input-Ext Allocators'!F$8:F$63,'Input-Ext Allocators'!$B$8:$B$63,$F278))*$D278</f>
        <v>0</v>
      </c>
      <c r="J278" s="10">
        <f ca="1">IFERROR(INDEX(J$337:J$373,MATCH($F278,$B$337:$B$373,0))/INDEX($D$337:$D$373,MATCH($F278,$B$337:$B$373,0)),SUMIFS('Input-Ext Allocators'!G$8:G$63,'Input-Ext Allocators'!$B$8:$B$63,$F278))*$D278</f>
        <v>0</v>
      </c>
      <c r="K278" s="10">
        <f ca="1">IFERROR(INDEX(K$337:K$373,MATCH($F278,$B$337:$B$373,0))/INDEX($D$337:$D$373,MATCH($F278,$B$337:$B$373,0)),SUMIFS('Input-Ext Allocators'!H$8:H$63,'Input-Ext Allocators'!$B$8:$B$63,$F278))*$D278</f>
        <v>0</v>
      </c>
    </row>
    <row r="279" spans="1:11" outlineLevel="1">
      <c r="A279" s="31">
        <f>IF(ISBLANK('Input-Accounts'!A279),"",'Input-Accounts'!A279)</f>
        <v>249</v>
      </c>
      <c r="B279" s="53" t="str">
        <f>IF(ISBLANK('Input-Accounts'!B279),"",'Input-Accounts'!B279)</f>
        <v>OTHER EQUIP-ODORIZATION</v>
      </c>
      <c r="C279" s="31">
        <f>IF(ISBLANK('Input-Accounts'!C279),"",'Input-Accounts'!C279)</f>
        <v>387.2</v>
      </c>
      <c r="D279" s="10">
        <f t="shared" ca="1" si="53"/>
        <v>0</v>
      </c>
      <c r="E279" s="10">
        <f t="shared" ca="1" si="52"/>
        <v>0</v>
      </c>
      <c r="F279" s="3" t="str" cm="1">
        <f t="array" aca="1" ref="F279" ca="1">IF(D279=0,"-",IF('Input-Accounts'!$E279&lt;&gt;0,'Input-Accounts'!$E279,INDEX('Input-Accounts'!$H279:$J279,,MATCH($F$6,'Input-Accounts'!$H$6:$J$6,0))))</f>
        <v>-</v>
      </c>
      <c r="G279" s="10">
        <f ca="1">IFERROR(INDEX(G$337:G$373,MATCH($F279,$B$337:$B$373,0))/INDEX($D$337:$D$373,MATCH($F279,$B$337:$B$373,0)),SUMIFS('Input-Ext Allocators'!D$8:D$63,'Input-Ext Allocators'!$B$8:$B$63,$F279))*$D279</f>
        <v>0</v>
      </c>
      <c r="H279" s="10">
        <f ca="1">IFERROR(INDEX(H$337:H$373,MATCH($F279,$B$337:$B$373,0))/INDEX($D$337:$D$373,MATCH($F279,$B$337:$B$373,0)),SUMIFS('Input-Ext Allocators'!E$8:E$63,'Input-Ext Allocators'!$B$8:$B$63,$F279))*$D279</f>
        <v>0</v>
      </c>
      <c r="I279" s="10">
        <f ca="1">IFERROR(INDEX(I$337:I$373,MATCH($F279,$B$337:$B$373,0))/INDEX($D$337:$D$373,MATCH($F279,$B$337:$B$373,0)),SUMIFS('Input-Ext Allocators'!F$8:F$63,'Input-Ext Allocators'!$B$8:$B$63,$F279))*$D279</f>
        <v>0</v>
      </c>
      <c r="J279" s="10">
        <f ca="1">IFERROR(INDEX(J$337:J$373,MATCH($F279,$B$337:$B$373,0))/INDEX($D$337:$D$373,MATCH($F279,$B$337:$B$373,0)),SUMIFS('Input-Ext Allocators'!G$8:G$63,'Input-Ext Allocators'!$B$8:$B$63,$F279))*$D279</f>
        <v>0</v>
      </c>
      <c r="K279" s="10">
        <f ca="1">IFERROR(INDEX(K$337:K$373,MATCH($F279,$B$337:$B$373,0))/INDEX($D$337:$D$373,MATCH($F279,$B$337:$B$373,0)),SUMIFS('Input-Ext Allocators'!H$8:H$63,'Input-Ext Allocators'!$B$8:$B$63,$F279))*$D279</f>
        <v>0</v>
      </c>
    </row>
    <row r="280" spans="1:11" outlineLevel="1">
      <c r="A280" s="31">
        <f>IF(ISBLANK('Input-Accounts'!A280),"",'Input-Accounts'!A280)</f>
        <v>250</v>
      </c>
      <c r="B280" s="53" t="str">
        <f>IF(ISBLANK('Input-Accounts'!B280),"",'Input-Accounts'!B280)</f>
        <v>OTHER EQUIP-TELEPHONE</v>
      </c>
      <c r="C280" s="31">
        <f>IF(ISBLANK('Input-Accounts'!C280),"",'Input-Accounts'!C280)</f>
        <v>387.41</v>
      </c>
      <c r="D280" s="10">
        <f t="shared" ca="1" si="53"/>
        <v>6108.0091423718932</v>
      </c>
      <c r="E280" s="10">
        <f t="shared" ca="1" si="52"/>
        <v>0</v>
      </c>
      <c r="F280" s="3" t="str" cm="1">
        <f t="array" aca="1" ref="F280" ca="1">IF(D280=0,"-",IF('Input-Accounts'!$E280&lt;&gt;0,'Input-Accounts'!$E280,INDEX('Input-Accounts'!$H280:$J280,,MATCH($F$6,'Input-Accounts'!$H$6:$J$6,0))))</f>
        <v>INT_DISTPT_SUBTOTAL</v>
      </c>
      <c r="G280" s="10">
        <f ca="1">IFERROR(INDEX(G$337:G$373,MATCH($F280,$B$337:$B$373,0))/INDEX($D$337:$D$373,MATCH($F280,$B$337:$B$373,0)),SUMIFS('Input-Ext Allocators'!D$8:D$63,'Input-Ext Allocators'!$B$8:$B$63,$F280))*$D280</f>
        <v>3126.0003552540447</v>
      </c>
      <c r="H280" s="10">
        <f ca="1">IFERROR(INDEX(H$337:H$373,MATCH($F280,$B$337:$B$373,0))/INDEX($D$337:$D$373,MATCH($F280,$B$337:$B$373,0)),SUMIFS('Input-Ext Allocators'!E$8:E$63,'Input-Ext Allocators'!$B$8:$B$63,$F280))*$D280</f>
        <v>2132.3685225275085</v>
      </c>
      <c r="I280" s="10">
        <f ca="1">IFERROR(INDEX(I$337:I$373,MATCH($F280,$B$337:$B$373,0))/INDEX($D$337:$D$373,MATCH($F280,$B$337:$B$373,0)),SUMIFS('Input-Ext Allocators'!F$8:F$63,'Input-Ext Allocators'!$B$8:$B$63,$F280))*$D280</f>
        <v>2.5563498643244329</v>
      </c>
      <c r="J280" s="10">
        <f ca="1">IFERROR(INDEX(J$337:J$373,MATCH($F280,$B$337:$B$373,0))/INDEX($D$337:$D$373,MATCH($F280,$B$337:$B$373,0)),SUMIFS('Input-Ext Allocators'!G$8:G$63,'Input-Ext Allocators'!$B$8:$B$63,$F280))*$D280</f>
        <v>0.74593402624177974</v>
      </c>
      <c r="K280" s="10">
        <f ca="1">IFERROR(INDEX(K$337:K$373,MATCH($F280,$B$337:$B$373,0))/INDEX($D$337:$D$373,MATCH($F280,$B$337:$B$373,0)),SUMIFS('Input-Ext Allocators'!H$8:H$63,'Input-Ext Allocators'!$B$8:$B$63,$F280))*$D280</f>
        <v>846.33798069977445</v>
      </c>
    </row>
    <row r="281" spans="1:11" outlineLevel="1">
      <c r="A281" s="31">
        <f>IF(ISBLANK('Input-Accounts'!A281),"",'Input-Accounts'!A281)</f>
        <v>251</v>
      </c>
      <c r="B281" s="53" t="str">
        <f>IF(ISBLANK('Input-Accounts'!B281),"",'Input-Accounts'!B281)</f>
        <v>OTHER EQUIPMENT-RADIO</v>
      </c>
      <c r="C281" s="31">
        <f>IF(ISBLANK('Input-Accounts'!C281),"",'Input-Accounts'!C281)</f>
        <v>387.42</v>
      </c>
      <c r="D281" s="10">
        <f t="shared" ca="1" si="53"/>
        <v>9828.393541068237</v>
      </c>
      <c r="E281" s="10">
        <f t="shared" ca="1" si="52"/>
        <v>0</v>
      </c>
      <c r="F281" s="3" t="str" cm="1">
        <f t="array" aca="1" ref="F281" ca="1">IF(D281=0,"-",IF('Input-Accounts'!$E281&lt;&gt;0,'Input-Accounts'!$E281,INDEX('Input-Accounts'!$H281:$J281,,MATCH($F$6,'Input-Accounts'!$H$6:$J$6,0))))</f>
        <v>INT_DISTPT_SUBTOTAL</v>
      </c>
      <c r="G281" s="10">
        <f ca="1">IFERROR(INDEX(G$337:G$373,MATCH($F281,$B$337:$B$373,0))/INDEX($D$337:$D$373,MATCH($F281,$B$337:$B$373,0)),SUMIFS('Input-Ext Allocators'!D$8:D$63,'Input-Ext Allocators'!$B$8:$B$63,$F281))*$D281</f>
        <v>5030.0451398841778</v>
      </c>
      <c r="H281" s="10">
        <f ca="1">IFERROR(INDEX(H$337:H$373,MATCH($F281,$B$337:$B$373,0))/INDEX($D$337:$D$373,MATCH($F281,$B$337:$B$373,0)),SUMIFS('Input-Ext Allocators'!E$8:E$63,'Input-Ext Allocators'!$B$8:$B$63,$F281))*$D281</f>
        <v>3431.19280365847</v>
      </c>
      <c r="I281" s="10">
        <f ca="1">IFERROR(INDEX(I$337:I$373,MATCH($F281,$B$337:$B$373,0))/INDEX($D$337:$D$373,MATCH($F281,$B$337:$B$373,0)),SUMIFS('Input-Ext Allocators'!F$8:F$63,'Input-Ext Allocators'!$B$8:$B$63,$F281))*$D281</f>
        <v>4.1134209051757127</v>
      </c>
      <c r="J281" s="10">
        <f ca="1">IFERROR(INDEX(J$337:J$373,MATCH($F281,$B$337:$B$373,0))/INDEX($D$337:$D$373,MATCH($F281,$B$337:$B$373,0)),SUMIFS('Input-Ext Allocators'!G$8:G$63,'Input-Ext Allocators'!$B$8:$B$63,$F281))*$D281</f>
        <v>1.2002819568031611</v>
      </c>
      <c r="K281" s="10">
        <f ca="1">IFERROR(INDEX(K$337:K$373,MATCH($F281,$B$337:$B$373,0))/INDEX($D$337:$D$373,MATCH($F281,$B$337:$B$373,0)),SUMIFS('Input-Ext Allocators'!H$8:H$63,'Input-Ext Allocators'!$B$8:$B$63,$F281))*$D281</f>
        <v>1361.8418946636111</v>
      </c>
    </row>
    <row r="282" spans="1:11" outlineLevel="1">
      <c r="A282" s="31">
        <f>IF(ISBLANK('Input-Accounts'!A282),"",'Input-Accounts'!A282)</f>
        <v>252</v>
      </c>
      <c r="B282" s="53" t="str">
        <f>IF(ISBLANK('Input-Accounts'!B282),"",'Input-Accounts'!B282)</f>
        <v>OTHER EQUIP-OTHER COMMUNICATION</v>
      </c>
      <c r="C282" s="31">
        <f>IF(ISBLANK('Input-Accounts'!C282),"",'Input-Accounts'!C282)</f>
        <v>387.44</v>
      </c>
      <c r="D282" s="10">
        <f t="shared" ca="1" si="53"/>
        <v>2920.7286056838675</v>
      </c>
      <c r="E282" s="10">
        <f t="shared" ca="1" si="52"/>
        <v>0</v>
      </c>
      <c r="F282" s="3" t="str" cm="1">
        <f t="array" aca="1" ref="F282" ca="1">IF(D282=0,"-",IF('Input-Accounts'!$E282&lt;&gt;0,'Input-Accounts'!$E282,INDEX('Input-Accounts'!$H282:$J282,,MATCH($F$6,'Input-Accounts'!$H$6:$J$6,0))))</f>
        <v>INT_DISTPT_SUBTOTAL</v>
      </c>
      <c r="G282" s="10">
        <f ca="1">IFERROR(INDEX(G$337:G$373,MATCH($F282,$B$337:$B$373,0))/INDEX($D$337:$D$373,MATCH($F282,$B$337:$B$373,0)),SUMIFS('Input-Ext Allocators'!D$8:D$63,'Input-Ext Allocators'!$B$8:$B$63,$F282))*$D282</f>
        <v>1494.7912562264003</v>
      </c>
      <c r="H282" s="10">
        <f ca="1">IFERROR(INDEX(H$337:H$373,MATCH($F282,$B$337:$B$373,0))/INDEX($D$337:$D$373,MATCH($F282,$B$337:$B$373,0)),SUMIFS('Input-Ext Allocators'!E$8:E$63,'Input-Ext Allocators'!$B$8:$B$63,$F282))*$D282</f>
        <v>1019.6562572903129</v>
      </c>
      <c r="I282" s="10">
        <f ca="1">IFERROR(INDEX(I$337:I$373,MATCH($F282,$B$337:$B$373,0))/INDEX($D$337:$D$373,MATCH($F282,$B$337:$B$373,0)),SUMIFS('Input-Ext Allocators'!F$8:F$63,'Input-Ext Allocators'!$B$8:$B$63,$F282))*$D282</f>
        <v>1.2223957104244039</v>
      </c>
      <c r="J282" s="10">
        <f ca="1">IFERROR(INDEX(J$337:J$373,MATCH($F282,$B$337:$B$373,0))/INDEX($D$337:$D$373,MATCH($F282,$B$337:$B$373,0)),SUMIFS('Input-Ext Allocators'!G$8:G$63,'Input-Ext Allocators'!$B$8:$B$63,$F282))*$D282</f>
        <v>0.35669082963279164</v>
      </c>
      <c r="K282" s="10">
        <f ca="1">IFERROR(INDEX(K$337:K$373,MATCH($F282,$B$337:$B$373,0))/INDEX($D$337:$D$373,MATCH($F282,$B$337:$B$373,0)),SUMIFS('Input-Ext Allocators'!H$8:H$63,'Input-Ext Allocators'!$B$8:$B$63,$F282))*$D282</f>
        <v>404.70200562709738</v>
      </c>
    </row>
    <row r="283" spans="1:11" outlineLevel="1">
      <c r="A283" s="31">
        <f>IF(ISBLANK('Input-Accounts'!A283),"",'Input-Accounts'!A283)</f>
        <v>253</v>
      </c>
      <c r="B283" s="53" t="str">
        <f>IF(ISBLANK('Input-Accounts'!B283),"",'Input-Accounts'!B283)</f>
        <v>OTHER EQUIP-TELEMETERING</v>
      </c>
      <c r="C283" s="31">
        <f>IF(ISBLANK('Input-Accounts'!C283),"",'Input-Accounts'!C283)</f>
        <v>387.45</v>
      </c>
      <c r="D283" s="10">
        <f t="shared" ca="1" si="53"/>
        <v>152643.51538248794</v>
      </c>
      <c r="E283" s="10">
        <f t="shared" ca="1" si="52"/>
        <v>0</v>
      </c>
      <c r="F283" s="3" t="str" cm="1">
        <f t="array" aca="1" ref="F283" ca="1">IF(D283=0,"-",IF('Input-Accounts'!$E283&lt;&gt;0,'Input-Accounts'!$E283,INDEX('Input-Accounts'!$H283:$J283,,MATCH($F$6,'Input-Accounts'!$H$6:$J$6,0))))</f>
        <v>INT_DISTPT_SUBTOTAL</v>
      </c>
      <c r="G283" s="10">
        <f ca="1">IFERROR(INDEX(G$337:G$373,MATCH($F283,$B$337:$B$373,0))/INDEX($D$337:$D$373,MATCH($F283,$B$337:$B$373,0)),SUMIFS('Input-Ext Allocators'!D$8:D$63,'Input-Ext Allocators'!$B$8:$B$63,$F283))*$D283</f>
        <v>78120.98380841469</v>
      </c>
      <c r="H283" s="10">
        <f ca="1">IFERROR(INDEX(H$337:H$373,MATCH($F283,$B$337:$B$373,0))/INDEX($D$337:$D$373,MATCH($F283,$B$337:$B$373,0)),SUMIFS('Input-Ext Allocators'!E$8:E$63,'Input-Ext Allocators'!$B$8:$B$63,$F283))*$D283</f>
        <v>53289.413912560718</v>
      </c>
      <c r="I283" s="10">
        <f ca="1">IFERROR(INDEX(I$337:I$373,MATCH($F283,$B$337:$B$373,0))/INDEX($D$337:$D$373,MATCH($F283,$B$337:$B$373,0)),SUMIFS('Input-Ext Allocators'!F$8:F$63,'Input-Ext Allocators'!$B$8:$B$63,$F283))*$D283</f>
        <v>63.885010769073453</v>
      </c>
      <c r="J283" s="10">
        <f ca="1">IFERROR(INDEX(J$337:J$373,MATCH($F283,$B$337:$B$373,0))/INDEX($D$337:$D$373,MATCH($F283,$B$337:$B$373,0)),SUMIFS('Input-Ext Allocators'!G$8:G$63,'Input-Ext Allocators'!$B$8:$B$63,$F283))*$D283</f>
        <v>18.641424620517643</v>
      </c>
      <c r="K283" s="10">
        <f ca="1">IFERROR(INDEX(K$337:K$373,MATCH($F283,$B$337:$B$373,0))/INDEX($D$337:$D$373,MATCH($F283,$B$337:$B$373,0)),SUMIFS('Input-Ext Allocators'!H$8:H$63,'Input-Ext Allocators'!$B$8:$B$63,$F283))*$D283</f>
        <v>21150.591226122964</v>
      </c>
    </row>
    <row r="284" spans="1:11" outlineLevel="1">
      <c r="A284" s="31">
        <f>IF(ISBLANK('Input-Accounts'!A284),"",'Input-Accounts'!A284)</f>
        <v>254</v>
      </c>
      <c r="B284" s="53" t="str">
        <f>IF(ISBLANK('Input-Accounts'!B284),"",'Input-Accounts'!B284)</f>
        <v>OTHER EQUIP-CUST INFO SERVICE</v>
      </c>
      <c r="C284" s="31">
        <f>IF(ISBLANK('Input-Accounts'!C284),"",'Input-Accounts'!C284)</f>
        <v>387.46</v>
      </c>
      <c r="D284" s="10">
        <f t="shared" ca="1" si="53"/>
        <v>2665.5193100415877</v>
      </c>
      <c r="E284" s="10">
        <f t="shared" ca="1" si="52"/>
        <v>0</v>
      </c>
      <c r="F284" s="3" t="str" cm="1">
        <f t="array" aca="1" ref="F284" ca="1">IF(D284=0,"-",IF('Input-Accounts'!$E284&lt;&gt;0,'Input-Accounts'!$E284,INDEX('Input-Accounts'!$H284:$J284,,MATCH($F$6,'Input-Accounts'!$H$6:$J$6,0))))</f>
        <v>INT_DISTPT_SUBTOTAL</v>
      </c>
      <c r="G284" s="10">
        <f ca="1">IFERROR(INDEX(G$337:G$373,MATCH($F284,$B$337:$B$373,0))/INDEX($D$337:$D$373,MATCH($F284,$B$337:$B$373,0)),SUMIFS('Input-Ext Allocators'!D$8:D$63,'Input-Ext Allocators'!$B$8:$B$63,$F284))*$D284</f>
        <v>1364.178428012443</v>
      </c>
      <c r="H284" s="10">
        <f ca="1">IFERROR(INDEX(H$337:H$373,MATCH($F284,$B$337:$B$373,0))/INDEX($D$337:$D$373,MATCH($F284,$B$337:$B$373,0)),SUMIFS('Input-Ext Allocators'!E$8:E$63,'Input-Ext Allocators'!$B$8:$B$63,$F284))*$D284</f>
        <v>930.56007946882926</v>
      </c>
      <c r="I284" s="10">
        <f ca="1">IFERROR(INDEX(I$337:I$373,MATCH($F284,$B$337:$B$373,0))/INDEX($D$337:$D$373,MATCH($F284,$B$337:$B$373,0)),SUMIFS('Input-Ext Allocators'!F$8:F$63,'Input-Ext Allocators'!$B$8:$B$63,$F284))*$D284</f>
        <v>1.115584434756252</v>
      </c>
      <c r="J284" s="10">
        <f ca="1">IFERROR(INDEX(J$337:J$373,MATCH($F284,$B$337:$B$373,0))/INDEX($D$337:$D$373,MATCH($F284,$B$337:$B$373,0)),SUMIFS('Input-Ext Allocators'!G$8:G$63,'Input-Ext Allocators'!$B$8:$B$63,$F284))*$D284</f>
        <v>0.32552366976196517</v>
      </c>
      <c r="K284" s="10">
        <f ca="1">IFERROR(INDEX(K$337:K$373,MATCH($F284,$B$337:$B$373,0))/INDEX($D$337:$D$373,MATCH($F284,$B$337:$B$373,0)),SUMIFS('Input-Ext Allocators'!H$8:H$63,'Input-Ext Allocators'!$B$8:$B$63,$F284))*$D284</f>
        <v>369.3396944557976</v>
      </c>
    </row>
    <row r="285" spans="1:11" outlineLevel="1">
      <c r="A285" s="31">
        <f>IF(ISBLANK('Input-Accounts'!A285),"",'Input-Accounts'!A285)</f>
        <v>255</v>
      </c>
      <c r="B285" s="53" t="str">
        <f>IF(ISBLANK('Input-Accounts'!B285),"",'Input-Accounts'!B285)</f>
        <v>GPS PIPE LOCATORS</v>
      </c>
      <c r="C285" s="31">
        <f>IF(ISBLANK('Input-Accounts'!C285),"",'Input-Accounts'!C285)</f>
        <v>387.5</v>
      </c>
      <c r="D285" s="10">
        <f t="shared" ca="1" si="53"/>
        <v>15187.788749556112</v>
      </c>
      <c r="E285" s="10">
        <f t="shared" ca="1" si="52"/>
        <v>0</v>
      </c>
      <c r="F285" s="3" t="str" cm="1">
        <f t="array" aca="1" ref="F285" ca="1">IF(D285=0,"-",IF('Input-Accounts'!$E285&lt;&gt;0,'Input-Accounts'!$E285,INDEX('Input-Accounts'!$H285:$J285,,MATCH($F$6,'Input-Accounts'!$H$6:$J$6,0))))</f>
        <v>INT_DISTPT_SUBTOTAL</v>
      </c>
      <c r="G285" s="10">
        <f ca="1">IFERROR(INDEX(G$337:G$373,MATCH($F285,$B$337:$B$373,0))/INDEX($D$337:$D$373,MATCH($F285,$B$337:$B$373,0)),SUMIFS('Input-Ext Allocators'!D$8:D$63,'Input-Ext Allocators'!$B$8:$B$63,$F285))*$D285</f>
        <v>7772.9145323772818</v>
      </c>
      <c r="H285" s="10">
        <f ca="1">IFERROR(INDEX(H$337:H$373,MATCH($F285,$B$337:$B$373,0))/INDEX($D$337:$D$373,MATCH($F285,$B$337:$B$373,0)),SUMIFS('Input-Ext Allocators'!E$8:E$63,'Input-Ext Allocators'!$B$8:$B$63,$F285))*$D285</f>
        <v>5302.2125379096269</v>
      </c>
      <c r="I285" s="10">
        <f ca="1">IFERROR(INDEX(I$337:I$373,MATCH($F285,$B$337:$B$373,0))/INDEX($D$337:$D$373,MATCH($F285,$B$337:$B$373,0)),SUMIFS('Input-Ext Allocators'!F$8:F$63,'Input-Ext Allocators'!$B$8:$B$63,$F285))*$D285</f>
        <v>6.3564576942069007</v>
      </c>
      <c r="J285" s="10">
        <f ca="1">IFERROR(INDEX(J$337:J$373,MATCH($F285,$B$337:$B$373,0))/INDEX($D$337:$D$373,MATCH($F285,$B$337:$B$373,0)),SUMIFS('Input-Ext Allocators'!G$8:G$63,'Input-Ext Allocators'!$B$8:$B$63,$F285))*$D285</f>
        <v>1.8547923140905167</v>
      </c>
      <c r="K285" s="10">
        <f ca="1">IFERROR(INDEX(K$337:K$373,MATCH($F285,$B$337:$B$373,0))/INDEX($D$337:$D$373,MATCH($F285,$B$337:$B$373,0)),SUMIFS('Input-Ext Allocators'!H$8:H$63,'Input-Ext Allocators'!$B$8:$B$63,$F285))*$D285</f>
        <v>2104.4504292609067</v>
      </c>
    </row>
    <row r="286" spans="1:11" outlineLevel="1">
      <c r="A286" s="31">
        <f>IF(ISBLANK('Input-Accounts'!A286),"",'Input-Accounts'!A286)</f>
        <v>256</v>
      </c>
      <c r="B286" t="str">
        <f>IF(ISBLANK('Input-Accounts'!B286),"",'Input-Accounts'!B286)</f>
        <v>Subtotal - Distribution Plant</v>
      </c>
      <c r="C286" s="31" t="str">
        <f>IF(ISBLANK('Input-Accounts'!C286),"",'Input-Accounts'!C286)</f>
        <v/>
      </c>
      <c r="D286" s="123">
        <f ca="1">SUBTOTAL(9,D252:D285)</f>
        <v>6845211.2694289405</v>
      </c>
      <c r="E286" s="10">
        <f t="shared" ca="1" si="52"/>
        <v>0</v>
      </c>
      <c r="G286" s="123">
        <f t="shared" ref="G286:K286" ca="1" si="54">SUBTOTAL(9,G252:G285)</f>
        <v>3503365.0893360227</v>
      </c>
      <c r="H286" s="123">
        <f t="shared" ca="1" si="54"/>
        <v>2389783.9380810941</v>
      </c>
      <c r="I286" s="123">
        <f t="shared" ca="1" si="54"/>
        <v>2864.9474897693253</v>
      </c>
      <c r="J286" s="123">
        <f t="shared" ca="1" si="54"/>
        <v>691.02503963684774</v>
      </c>
      <c r="K286" s="123">
        <f t="shared" ca="1" si="54"/>
        <v>948506.26948242041</v>
      </c>
    </row>
    <row r="287" spans="1:11" outlineLevel="1">
      <c r="A287" s="31" t="str">
        <f>IF(ISBLANK('Input-Accounts'!A287),"",'Input-Accounts'!A287)</f>
        <v/>
      </c>
      <c r="B287" s="53" t="str">
        <f>IF(ISBLANK('Input-Accounts'!B287),"",'Input-Accounts'!B287)</f>
        <v/>
      </c>
      <c r="C287" s="31" t="str">
        <f>IF(ISBLANK('Input-Accounts'!C287),"",'Input-Accounts'!C287)</f>
        <v/>
      </c>
      <c r="D287" s="10"/>
      <c r="E287" s="10"/>
      <c r="G287" s="10"/>
      <c r="H287" s="10"/>
      <c r="I287" s="10"/>
      <c r="J287" s="10"/>
      <c r="K287" s="10"/>
    </row>
    <row r="288" spans="1:11" outlineLevel="1">
      <c r="A288" s="31">
        <f>IF(ISBLANK('Input-Accounts'!A288),"",'Input-Accounts'!A288)</f>
        <v>257</v>
      </c>
      <c r="B288" s="1" t="str">
        <f>IF(ISBLANK('Input-Accounts'!B288),"",'Input-Accounts'!B288)</f>
        <v>General Plant</v>
      </c>
      <c r="C288" s="31" t="str">
        <f>IF(ISBLANK('Input-Accounts'!C288),"",'Input-Accounts'!C288)</f>
        <v/>
      </c>
      <c r="D288" s="10"/>
      <c r="E288" s="10"/>
      <c r="G288" s="10"/>
      <c r="H288" s="10"/>
      <c r="I288" s="10"/>
      <c r="J288" s="10"/>
      <c r="K288" s="10"/>
    </row>
    <row r="289" spans="1:11" outlineLevel="1">
      <c r="A289" s="31">
        <f>IF(ISBLANK('Input-Accounts'!A289),"",'Input-Accounts'!A289)</f>
        <v>258</v>
      </c>
      <c r="B289" s="53" t="str">
        <f>IF(ISBLANK('Input-Accounts'!B289),"",'Input-Accounts'!B289)</f>
        <v>OFFICE FURN &amp; EQUIP-UNSPECIFIED</v>
      </c>
      <c r="C289" s="31">
        <f>IF(ISBLANK('Input-Accounts'!C289),"",'Input-Accounts'!C289)</f>
        <v>391.1</v>
      </c>
      <c r="D289" s="10">
        <f t="shared" ref="D289:D302" ca="1" si="55">INDIRECT("Classification!"&amp;$D$5&amp;ROW())</f>
        <v>49087.617577565514</v>
      </c>
      <c r="E289" s="10">
        <f t="shared" ref="E289:E303" ca="1" si="56">IFERROR(IF(D289="","",IF(D289=0,0,IF(ABS(D289-SUM($G289:$K289))&lt;Check_Limit,0,1))),1)</f>
        <v>0</v>
      </c>
      <c r="F289" s="3" t="str" cm="1">
        <f t="array" aca="1" ref="F289" ca="1">IF(D289=0,"-",IF('Input-Accounts'!$E289&lt;&gt;0,'Input-Accounts'!$E289,INDEX('Input-Accounts'!$H289:$J289,,MATCH($F$6,'Input-Accounts'!$H$6:$J$6,0))))</f>
        <v>INT_DISTPT_SUBTOTAL</v>
      </c>
      <c r="G289" s="10">
        <f ca="1">IFERROR(INDEX(G$337:G$373,MATCH($F289,$B$337:$B$373,0))/INDEX($D$337:$D$373,MATCH($F289,$B$337:$B$373,0)),SUMIFS('Input-Ext Allocators'!D$8:D$63,'Input-Ext Allocators'!$B$8:$B$63,$F289))*$D289</f>
        <v>25122.410004523474</v>
      </c>
      <c r="H289" s="10">
        <f ca="1">IFERROR(INDEX(H$337:H$373,MATCH($F289,$B$337:$B$373,0))/INDEX($D$337:$D$373,MATCH($F289,$B$337:$B$373,0)),SUMIFS('Input-Ext Allocators'!E$8:E$63,'Input-Ext Allocators'!$B$8:$B$63,$F289))*$D289</f>
        <v>17136.989832274812</v>
      </c>
      <c r="I289" s="10">
        <f ca="1">IFERROR(INDEX(I$337:I$373,MATCH($F289,$B$337:$B$373,0))/INDEX($D$337:$D$373,MATCH($F289,$B$337:$B$373,0)),SUMIFS('Input-Ext Allocators'!F$8:F$63,'Input-Ext Allocators'!$B$8:$B$63,$F289))*$D289</f>
        <v>20.544357680134418</v>
      </c>
      <c r="J289" s="10">
        <f ca="1">IFERROR(INDEX(J$337:J$373,MATCH($F289,$B$337:$B$373,0))/INDEX($D$337:$D$373,MATCH($F289,$B$337:$B$373,0)),SUMIFS('Input-Ext Allocators'!G$8:G$63,'Input-Ext Allocators'!$B$8:$B$63,$F289))*$D289</f>
        <v>5.9947723333025733</v>
      </c>
      <c r="K289" s="10">
        <f ca="1">IFERROR(INDEX(K$337:K$373,MATCH($F289,$B$337:$B$373,0))/INDEX($D$337:$D$373,MATCH($F289,$B$337:$B$373,0)),SUMIFS('Input-Ext Allocators'!H$8:H$63,'Input-Ext Allocators'!$B$8:$B$63,$F289))*$D289</f>
        <v>6801.6786107537973</v>
      </c>
    </row>
    <row r="290" spans="1:11" outlineLevel="1">
      <c r="A290" s="31">
        <f>IF(ISBLANK('Input-Accounts'!A290),"",'Input-Accounts'!A290)</f>
        <v>259</v>
      </c>
      <c r="B290" s="53" t="str">
        <f>IF(ISBLANK('Input-Accounts'!B290),"",'Input-Accounts'!B290)</f>
        <v xml:space="preserve">OFFICE FURN &amp; EQUIP-DATA HANDLING </v>
      </c>
      <c r="C290" s="31">
        <f>IF(ISBLANK('Input-Accounts'!C290),"",'Input-Accounts'!C290)</f>
        <v>391.11</v>
      </c>
      <c r="D290" s="10">
        <f t="shared" ca="1" si="55"/>
        <v>2982.6404903674579</v>
      </c>
      <c r="E290" s="10">
        <f t="shared" ca="1" si="56"/>
        <v>0</v>
      </c>
      <c r="F290" s="3" t="str" cm="1">
        <f t="array" aca="1" ref="F290" ca="1">IF(D290=0,"-",IF('Input-Accounts'!$E290&lt;&gt;0,'Input-Accounts'!$E290,INDEX('Input-Accounts'!$H290:$J290,,MATCH($F$6,'Input-Accounts'!$H$6:$J$6,0))))</f>
        <v>INT_DISTPT_SUBTOTAL</v>
      </c>
      <c r="G290" s="10">
        <f ca="1">IFERROR(INDEX(G$337:G$373,MATCH($F290,$B$337:$B$373,0))/INDEX($D$337:$D$373,MATCH($F290,$B$337:$B$373,0)),SUMIFS('Input-Ext Allocators'!D$8:D$63,'Input-Ext Allocators'!$B$8:$B$63,$F290))*$D290</f>
        <v>1526.4769608486754</v>
      </c>
      <c r="H290" s="10">
        <f ca="1">IFERROR(INDEX(H$337:H$373,MATCH($F290,$B$337:$B$373,0))/INDEX($D$337:$D$373,MATCH($F290,$B$337:$B$373,0)),SUMIFS('Input-Ext Allocators'!E$8:E$63,'Input-Ext Allocators'!$B$8:$B$63,$F290))*$D290</f>
        <v>1041.2703300581175</v>
      </c>
      <c r="I290" s="10">
        <f ca="1">IFERROR(INDEX(I$337:I$373,MATCH($F290,$B$337:$B$373,0))/INDEX($D$337:$D$373,MATCH($F290,$B$337:$B$373,0)),SUMIFS('Input-Ext Allocators'!F$8:F$63,'Input-Ext Allocators'!$B$8:$B$63,$F290))*$D290</f>
        <v>1.2483073347068632</v>
      </c>
      <c r="J290" s="10">
        <f ca="1">IFERROR(INDEX(J$337:J$373,MATCH($F290,$B$337:$B$373,0))/INDEX($D$337:$D$373,MATCH($F290,$B$337:$B$373,0)),SUMIFS('Input-Ext Allocators'!G$8:G$63,'Input-Ext Allocators'!$B$8:$B$63,$F290))*$D290</f>
        <v>0.36425175174960328</v>
      </c>
      <c r="K290" s="10">
        <f ca="1">IFERROR(INDEX(K$337:K$373,MATCH($F290,$B$337:$B$373,0))/INDEX($D$337:$D$373,MATCH($F290,$B$337:$B$373,0)),SUMIFS('Input-Ext Allocators'!H$8:H$63,'Input-Ext Allocators'!$B$8:$B$63,$F290))*$D290</f>
        <v>413.28064037420904</v>
      </c>
    </row>
    <row r="291" spans="1:11" outlineLevel="1">
      <c r="A291" s="31">
        <f>IF(ISBLANK('Input-Accounts'!A291),"",'Input-Accounts'!A291)</f>
        <v>260</v>
      </c>
      <c r="B291" s="53" t="str">
        <f>IF(ISBLANK('Input-Accounts'!B291),"",'Input-Accounts'!B291)</f>
        <v>OFFICE FURN &amp; EQUIP-INFO SYSTEMS</v>
      </c>
      <c r="C291" s="31">
        <f>IF(ISBLANK('Input-Accounts'!C291),"",'Input-Accounts'!C291)</f>
        <v>391.12</v>
      </c>
      <c r="D291" s="10">
        <f t="shared" ca="1" si="55"/>
        <v>6098.0843364302482</v>
      </c>
      <c r="E291" s="10">
        <f t="shared" ca="1" si="56"/>
        <v>0</v>
      </c>
      <c r="F291" s="3" t="str" cm="1">
        <f t="array" aca="1" ref="F291" ca="1">IF(D291=0,"-",IF('Input-Accounts'!$E291&lt;&gt;0,'Input-Accounts'!$E291,INDEX('Input-Accounts'!$H291:$J291,,MATCH($F$6,'Input-Accounts'!$H$6:$J$6,0))))</f>
        <v>INT_DISTPT_SUBTOTAL</v>
      </c>
      <c r="G291" s="10">
        <f ca="1">IFERROR(INDEX(G$337:G$373,MATCH($F291,$B$337:$B$373,0))/INDEX($D$337:$D$373,MATCH($F291,$B$337:$B$373,0)),SUMIFS('Input-Ext Allocators'!D$8:D$63,'Input-Ext Allocators'!$B$8:$B$63,$F291))*$D291</f>
        <v>3120.9209674901681</v>
      </c>
      <c r="H291" s="10">
        <f ca="1">IFERROR(INDEX(H$337:H$373,MATCH($F291,$B$337:$B$373,0))/INDEX($D$337:$D$373,MATCH($F291,$B$337:$B$373,0)),SUMIFS('Input-Ext Allocators'!E$8:E$63,'Input-Ext Allocators'!$B$8:$B$63,$F291))*$D291</f>
        <v>2128.9036711677841</v>
      </c>
      <c r="I291" s="10">
        <f ca="1">IFERROR(INDEX(I$337:I$373,MATCH($F291,$B$337:$B$373,0))/INDEX($D$337:$D$373,MATCH($F291,$B$337:$B$373,0)),SUMIFS('Input-Ext Allocators'!F$8:F$63,'Input-Ext Allocators'!$B$8:$B$63,$F291))*$D291</f>
        <v>2.5521960924928933</v>
      </c>
      <c r="J291" s="10">
        <f ca="1">IFERROR(INDEX(J$337:J$373,MATCH($F291,$B$337:$B$373,0))/INDEX($D$337:$D$373,MATCH($F291,$B$337:$B$373,0)),SUMIFS('Input-Ext Allocators'!G$8:G$63,'Input-Ext Allocators'!$B$8:$B$63,$F291))*$D291</f>
        <v>0.74472197002458085</v>
      </c>
      <c r="K291" s="10">
        <f ca="1">IFERROR(INDEX(K$337:K$373,MATCH($F291,$B$337:$B$373,0))/INDEX($D$337:$D$373,MATCH($F291,$B$337:$B$373,0)),SUMIFS('Input-Ext Allocators'!H$8:H$63,'Input-Ext Allocators'!$B$8:$B$63,$F291))*$D291</f>
        <v>844.9627797097794</v>
      </c>
    </row>
    <row r="292" spans="1:11" outlineLevel="1">
      <c r="A292" s="31">
        <f>IF(ISBLANK('Input-Accounts'!A292),"",'Input-Accounts'!A292)</f>
        <v>261</v>
      </c>
      <c r="B292" s="53" t="str">
        <f>IF(ISBLANK('Input-Accounts'!B292),"",'Input-Accounts'!B292)</f>
        <v>TRANS EQUIP-TRAILERS OVER $1,000</v>
      </c>
      <c r="C292" s="31">
        <f>IF(ISBLANK('Input-Accounts'!C292),"",'Input-Accounts'!C292)</f>
        <v>392.2</v>
      </c>
      <c r="D292" s="10">
        <f t="shared" ca="1" si="55"/>
        <v>209.83875419476331</v>
      </c>
      <c r="E292" s="10">
        <f t="shared" ca="1" si="56"/>
        <v>0</v>
      </c>
      <c r="F292" s="3" t="str" cm="1">
        <f t="array" aca="1" ref="F292" ca="1">IF(D292=0,"-",IF('Input-Accounts'!$E292&lt;&gt;0,'Input-Accounts'!$E292,INDEX('Input-Accounts'!$H292:$J292,,MATCH($F$6,'Input-Accounts'!$H$6:$J$6,0))))</f>
        <v>INT_DISTPT_SUBTOTAL</v>
      </c>
      <c r="G292" s="10">
        <f ca="1">IFERROR(INDEX(G$337:G$373,MATCH($F292,$B$337:$B$373,0))/INDEX($D$337:$D$373,MATCH($F292,$B$337:$B$373,0)),SUMIFS('Input-Ext Allocators'!D$8:D$63,'Input-Ext Allocators'!$B$8:$B$63,$F292))*$D292</f>
        <v>107.39276986480935</v>
      </c>
      <c r="H292" s="10">
        <f ca="1">IFERROR(INDEX(H$337:H$373,MATCH($F292,$B$337:$B$373,0))/INDEX($D$337:$D$373,MATCH($F292,$B$337:$B$373,0)),SUMIFS('Input-Ext Allocators'!E$8:E$63,'Input-Ext Allocators'!$B$8:$B$63,$F292))*$D292</f>
        <v>73.256857319886564</v>
      </c>
      <c r="I292" s="10">
        <f ca="1">IFERROR(INDEX(I$337:I$373,MATCH($F292,$B$337:$B$373,0))/INDEX($D$337:$D$373,MATCH($F292,$B$337:$B$373,0)),SUMIFS('Input-Ext Allocators'!F$8:F$63,'Input-Ext Allocators'!$B$8:$B$63,$F292))*$D292</f>
        <v>8.7822604438258151E-2</v>
      </c>
      <c r="J292" s="10">
        <f ca="1">IFERROR(INDEX(J$337:J$373,MATCH($F292,$B$337:$B$373,0))/INDEX($D$337:$D$373,MATCH($F292,$B$337:$B$373,0)),SUMIFS('Input-Ext Allocators'!G$8:G$63,'Input-Ext Allocators'!$B$8:$B$63,$F292))*$D292</f>
        <v>2.5626331449346198E-2</v>
      </c>
      <c r="K292" s="10">
        <f ca="1">IFERROR(INDEX(K$337:K$373,MATCH($F292,$B$337:$B$373,0))/INDEX($D$337:$D$373,MATCH($F292,$B$337:$B$373,0)),SUMIFS('Input-Ext Allocators'!H$8:H$63,'Input-Ext Allocators'!$B$8:$B$63,$F292))*$D292</f>
        <v>29.075678074179816</v>
      </c>
    </row>
    <row r="293" spans="1:11" outlineLevel="1">
      <c r="A293" s="31">
        <f>IF(ISBLANK('Input-Accounts'!A293),"",'Input-Accounts'!A293)</f>
        <v>262</v>
      </c>
      <c r="B293" s="53" t="str">
        <f>IF(ISBLANK('Input-Accounts'!B293),"",'Input-Accounts'!B293)</f>
        <v>TRANS EQUIP-TRAILERS $1,000 or LESS</v>
      </c>
      <c r="C293" s="31">
        <f>IF(ISBLANK('Input-Accounts'!C293),"",'Input-Accounts'!C293)</f>
        <v>392.21</v>
      </c>
      <c r="D293" s="10">
        <f t="shared" ca="1" si="55"/>
        <v>102.08371825691187</v>
      </c>
      <c r="E293" s="10">
        <f t="shared" ca="1" si="56"/>
        <v>0</v>
      </c>
      <c r="F293" s="3" t="str" cm="1">
        <f t="array" aca="1" ref="F293" ca="1">IF(D293=0,"-",IF('Input-Accounts'!$E293&lt;&gt;0,'Input-Accounts'!$E293,INDEX('Input-Accounts'!$H293:$J293,,MATCH($F$6,'Input-Accounts'!$H$6:$J$6,0))))</f>
        <v>INT_DISTPT_SUBTOTAL</v>
      </c>
      <c r="G293" s="10">
        <f ca="1">IFERROR(INDEX(G$337:G$373,MATCH($F293,$B$337:$B$373,0))/INDEX($D$337:$D$373,MATCH($F293,$B$337:$B$373,0)),SUMIFS('Input-Ext Allocators'!D$8:D$63,'Input-Ext Allocators'!$B$8:$B$63,$F293))*$D293</f>
        <v>52.245131285582922</v>
      </c>
      <c r="H293" s="10">
        <f ca="1">IFERROR(INDEX(H$337:H$373,MATCH($F293,$B$337:$B$373,0))/INDEX($D$337:$D$373,MATCH($F293,$B$337:$B$373,0)),SUMIFS('Input-Ext Allocators'!E$8:E$63,'Input-Ext Allocators'!$B$8:$B$63,$F293))*$D293</f>
        <v>35.638471128593459</v>
      </c>
      <c r="I293" s="10">
        <f ca="1">IFERROR(INDEX(I$337:I$373,MATCH($F293,$B$337:$B$373,0))/INDEX($D$337:$D$373,MATCH($F293,$B$337:$B$373,0)),SUMIFS('Input-Ext Allocators'!F$8:F$63,'Input-Ext Allocators'!$B$8:$B$63,$F293))*$D293</f>
        <v>4.2724510267260714E-2</v>
      </c>
      <c r="J293" s="10">
        <f ca="1">IFERROR(INDEX(J$337:J$373,MATCH($F293,$B$337:$B$373,0))/INDEX($D$337:$D$373,MATCH($F293,$B$337:$B$373,0)),SUMIFS('Input-Ext Allocators'!G$8:G$63,'Input-Ext Allocators'!$B$8:$B$63,$F293))*$D293</f>
        <v>1.2466863948330581E-2</v>
      </c>
      <c r="K293" s="10">
        <f ca="1">IFERROR(INDEX(K$337:K$373,MATCH($F293,$B$337:$B$373,0))/INDEX($D$337:$D$373,MATCH($F293,$B$337:$B$373,0)),SUMIFS('Input-Ext Allocators'!H$8:H$63,'Input-Ext Allocators'!$B$8:$B$63,$F293))*$D293</f>
        <v>14.144924468519909</v>
      </c>
    </row>
    <row r="294" spans="1:11" outlineLevel="1">
      <c r="A294" s="31">
        <f>IF(ISBLANK('Input-Accounts'!A294),"",'Input-Accounts'!A294)</f>
        <v>263</v>
      </c>
      <c r="B294" s="53" t="str">
        <f>IF(ISBLANK('Input-Accounts'!B294),"",'Input-Accounts'!B294)</f>
        <v>STORES EQUIPMENT</v>
      </c>
      <c r="C294" s="31">
        <f>IF(ISBLANK('Input-Accounts'!C294),"",'Input-Accounts'!C294)</f>
        <v>393</v>
      </c>
      <c r="D294" s="10">
        <f t="shared" ca="1" si="55"/>
        <v>0</v>
      </c>
      <c r="E294" s="10">
        <f t="shared" ca="1" si="56"/>
        <v>0</v>
      </c>
      <c r="F294" s="3" t="str" cm="1">
        <f t="array" aca="1" ref="F294" ca="1">IF(D294=0,"-",IF('Input-Accounts'!$E294&lt;&gt;0,'Input-Accounts'!$E294,INDEX('Input-Accounts'!$H294:$J294,,MATCH($F$6,'Input-Accounts'!$H$6:$J$6,0))))</f>
        <v>-</v>
      </c>
      <c r="G294" s="10">
        <f ca="1">IFERROR(INDEX(G$337:G$373,MATCH($F294,$B$337:$B$373,0))/INDEX($D$337:$D$373,MATCH($F294,$B$337:$B$373,0)),SUMIFS('Input-Ext Allocators'!D$8:D$63,'Input-Ext Allocators'!$B$8:$B$63,$F294))*$D294</f>
        <v>0</v>
      </c>
      <c r="H294" s="10">
        <f ca="1">IFERROR(INDEX(H$337:H$373,MATCH($F294,$B$337:$B$373,0))/INDEX($D$337:$D$373,MATCH($F294,$B$337:$B$373,0)),SUMIFS('Input-Ext Allocators'!E$8:E$63,'Input-Ext Allocators'!$B$8:$B$63,$F294))*$D294</f>
        <v>0</v>
      </c>
      <c r="I294" s="10">
        <f ca="1">IFERROR(INDEX(I$337:I$373,MATCH($F294,$B$337:$B$373,0))/INDEX($D$337:$D$373,MATCH($F294,$B$337:$B$373,0)),SUMIFS('Input-Ext Allocators'!F$8:F$63,'Input-Ext Allocators'!$B$8:$B$63,$F294))*$D294</f>
        <v>0</v>
      </c>
      <c r="J294" s="10">
        <f ca="1">IFERROR(INDEX(J$337:J$373,MATCH($F294,$B$337:$B$373,0))/INDEX($D$337:$D$373,MATCH($F294,$B$337:$B$373,0)),SUMIFS('Input-Ext Allocators'!G$8:G$63,'Input-Ext Allocators'!$B$8:$B$63,$F294))*$D294</f>
        <v>0</v>
      </c>
      <c r="K294" s="10">
        <f ca="1">IFERROR(INDEX(K$337:K$373,MATCH($F294,$B$337:$B$373,0))/INDEX($D$337:$D$373,MATCH($F294,$B$337:$B$373,0)),SUMIFS('Input-Ext Allocators'!H$8:H$63,'Input-Ext Allocators'!$B$8:$B$63,$F294))*$D294</f>
        <v>0</v>
      </c>
    </row>
    <row r="295" spans="1:11" outlineLevel="1">
      <c r="A295" s="31">
        <f>IF(ISBLANK('Input-Accounts'!A295),"",'Input-Accounts'!A295)</f>
        <v>264</v>
      </c>
      <c r="B295" s="53" t="str">
        <f>IF(ISBLANK('Input-Accounts'!B295),"",'Input-Accounts'!B295)</f>
        <v xml:space="preserve">TOOLS,SHOP, &amp; GAR EQ-GARAGE &amp; SERV </v>
      </c>
      <c r="C295" s="31">
        <f>IF(ISBLANK('Input-Accounts'!C295),"",'Input-Accounts'!C295)</f>
        <v>394.1</v>
      </c>
      <c r="D295" s="10">
        <f t="shared" ca="1" si="55"/>
        <v>181.48216579006555</v>
      </c>
      <c r="E295" s="10">
        <f t="shared" ca="1" si="56"/>
        <v>0</v>
      </c>
      <c r="F295" s="3" t="str" cm="1">
        <f t="array" aca="1" ref="F295" ca="1">IF(D295=0,"-",IF('Input-Accounts'!$E295&lt;&gt;0,'Input-Accounts'!$E295,INDEX('Input-Accounts'!$H295:$J295,,MATCH($F$6,'Input-Accounts'!$H$6:$J$6,0))))</f>
        <v>INT_DISTPT_SUBTOTAL</v>
      </c>
      <c r="G295" s="10">
        <f ca="1">IFERROR(INDEX(G$337:G$373,MATCH($F295,$B$337:$B$373,0))/INDEX($D$337:$D$373,MATCH($F295,$B$337:$B$373,0)),SUMIFS('Input-Ext Allocators'!D$8:D$63,'Input-Ext Allocators'!$B$8:$B$63,$F295))*$D295</f>
        <v>92.880233396591862</v>
      </c>
      <c r="H295" s="10">
        <f ca="1">IFERROR(INDEX(H$337:H$373,MATCH($F295,$B$337:$B$373,0))/INDEX($D$337:$D$373,MATCH($F295,$B$337:$B$373,0)),SUMIFS('Input-Ext Allocators'!E$8:E$63,'Input-Ext Allocators'!$B$8:$B$63,$F295))*$D295</f>
        <v>63.357282006388374</v>
      </c>
      <c r="I295" s="10">
        <f ca="1">IFERROR(INDEX(I$337:I$373,MATCH($F295,$B$337:$B$373,0))/INDEX($D$337:$D$373,MATCH($F295,$B$337:$B$373,0)),SUMIFS('Input-Ext Allocators'!F$8:F$63,'Input-Ext Allocators'!$B$8:$B$63,$F295))*$D295</f>
        <v>7.5954684919574605E-2</v>
      </c>
      <c r="J295" s="10">
        <f ca="1">IFERROR(INDEX(J$337:J$373,MATCH($F295,$B$337:$B$373,0))/INDEX($D$337:$D$373,MATCH($F295,$B$337:$B$373,0)),SUMIFS('Input-Ext Allocators'!G$8:G$63,'Input-Ext Allocators'!$B$8:$B$63,$F295))*$D295</f>
        <v>2.2163313685921036E-2</v>
      </c>
      <c r="K295" s="10">
        <f ca="1">IFERROR(INDEX(K$337:K$373,MATCH($F295,$B$337:$B$373,0))/INDEX($D$337:$D$373,MATCH($F295,$B$337:$B$373,0)),SUMIFS('Input-Ext Allocators'!H$8:H$63,'Input-Ext Allocators'!$B$8:$B$63,$F295))*$D295</f>
        <v>25.146532388479837</v>
      </c>
    </row>
    <row r="296" spans="1:11" outlineLevel="1">
      <c r="A296" s="31">
        <f>IF(ISBLANK('Input-Accounts'!A296),"",'Input-Accounts'!A296)</f>
        <v>265</v>
      </c>
      <c r="B296" s="53" t="str">
        <f>IF(ISBLANK('Input-Accounts'!B296),"",'Input-Accounts'!B296)</f>
        <v>TOOLS,SHOP, &amp; GAR EQ-CNG STATIONARY</v>
      </c>
      <c r="C296" s="31">
        <f>IF(ISBLANK('Input-Accounts'!C296),"",'Input-Accounts'!C296)</f>
        <v>394.11</v>
      </c>
      <c r="D296" s="10">
        <f t="shared" ca="1" si="55"/>
        <v>0</v>
      </c>
      <c r="E296" s="10">
        <f t="shared" ca="1" si="56"/>
        <v>0</v>
      </c>
      <c r="F296" s="3" t="str" cm="1">
        <f t="array" aca="1" ref="F296" ca="1">IF(D296=0,"-",IF('Input-Accounts'!$E296&lt;&gt;0,'Input-Accounts'!$E296,INDEX('Input-Accounts'!$H296:$J296,,MATCH($F$6,'Input-Accounts'!$H$6:$J$6,0))))</f>
        <v>-</v>
      </c>
      <c r="G296" s="10">
        <f ca="1">IFERROR(INDEX(G$337:G$373,MATCH($F296,$B$337:$B$373,0))/INDEX($D$337:$D$373,MATCH($F296,$B$337:$B$373,0)),SUMIFS('Input-Ext Allocators'!D$8:D$63,'Input-Ext Allocators'!$B$8:$B$63,$F296))*$D296</f>
        <v>0</v>
      </c>
      <c r="H296" s="10">
        <f ca="1">IFERROR(INDEX(H$337:H$373,MATCH($F296,$B$337:$B$373,0))/INDEX($D$337:$D$373,MATCH($F296,$B$337:$B$373,0)),SUMIFS('Input-Ext Allocators'!E$8:E$63,'Input-Ext Allocators'!$B$8:$B$63,$F296))*$D296</f>
        <v>0</v>
      </c>
      <c r="I296" s="10">
        <f ca="1">IFERROR(INDEX(I$337:I$373,MATCH($F296,$B$337:$B$373,0))/INDEX($D$337:$D$373,MATCH($F296,$B$337:$B$373,0)),SUMIFS('Input-Ext Allocators'!F$8:F$63,'Input-Ext Allocators'!$B$8:$B$63,$F296))*$D296</f>
        <v>0</v>
      </c>
      <c r="J296" s="10">
        <f ca="1">IFERROR(INDEX(J$337:J$373,MATCH($F296,$B$337:$B$373,0))/INDEX($D$337:$D$373,MATCH($F296,$B$337:$B$373,0)),SUMIFS('Input-Ext Allocators'!G$8:G$63,'Input-Ext Allocators'!$B$8:$B$63,$F296))*$D296</f>
        <v>0</v>
      </c>
      <c r="K296" s="10">
        <f ca="1">IFERROR(INDEX(K$337:K$373,MATCH($F296,$B$337:$B$373,0))/INDEX($D$337:$D$373,MATCH($F296,$B$337:$B$373,0)),SUMIFS('Input-Ext Allocators'!H$8:H$63,'Input-Ext Allocators'!$B$8:$B$63,$F296))*$D296</f>
        <v>0</v>
      </c>
    </row>
    <row r="297" spans="1:11" outlineLevel="1">
      <c r="A297" s="31">
        <f>IF(ISBLANK('Input-Accounts'!A297),"",'Input-Accounts'!A297)</f>
        <v>266</v>
      </c>
      <c r="B297" s="53" t="str">
        <f>IF(ISBLANK('Input-Accounts'!B297),"",'Input-Accounts'!B297)</f>
        <v>TOOLS,SHOP, &amp; GAR EQ-UND TANK CLEANUP</v>
      </c>
      <c r="C297" s="31">
        <f>IF(ISBLANK('Input-Accounts'!C297),"",'Input-Accounts'!C297)</f>
        <v>394.13</v>
      </c>
      <c r="D297" s="10">
        <f t="shared" ca="1" si="55"/>
        <v>-4474.669650261304</v>
      </c>
      <c r="E297" s="10">
        <f t="shared" ca="1" si="56"/>
        <v>0</v>
      </c>
      <c r="F297" s="3" t="str" cm="1">
        <f t="array" aca="1" ref="F297" ca="1">IF(D297=0,"-",IF('Input-Accounts'!$E297&lt;&gt;0,'Input-Accounts'!$E297,INDEX('Input-Accounts'!$H297:$J297,,MATCH($F$6,'Input-Accounts'!$H$6:$J$6,0))))</f>
        <v>INT_DISTPT_SUBTOTAL</v>
      </c>
      <c r="G297" s="10">
        <f ca="1">IFERROR(INDEX(G$337:G$373,MATCH($F297,$B$337:$B$373,0))/INDEX($D$337:$D$373,MATCH($F297,$B$337:$B$373,0)),SUMIFS('Input-Ext Allocators'!D$8:D$63,'Input-Ext Allocators'!$B$8:$B$63,$F297))*$D297</f>
        <v>-2290.0782546847181</v>
      </c>
      <c r="H297" s="10">
        <f ca="1">IFERROR(INDEX(H$337:H$373,MATCH($F297,$B$337:$B$373,0))/INDEX($D$337:$D$373,MATCH($F297,$B$337:$B$373,0)),SUMIFS('Input-Ext Allocators'!E$8:E$63,'Input-Ext Allocators'!$B$8:$B$63,$F297))*$D297</f>
        <v>-1562.1529844700135</v>
      </c>
      <c r="I297" s="10">
        <f ca="1">IFERROR(INDEX(I$337:I$373,MATCH($F297,$B$337:$B$373,0))/INDEX($D$337:$D$373,MATCH($F297,$B$337:$B$373,0)),SUMIFS('Input-Ext Allocators'!F$8:F$63,'Input-Ext Allocators'!$B$8:$B$63,$F297))*$D297</f>
        <v>-1.8727577000482616</v>
      </c>
      <c r="J297" s="10">
        <f ca="1">IFERROR(INDEX(J$337:J$373,MATCH($F297,$B$337:$B$373,0))/INDEX($D$337:$D$373,MATCH($F297,$B$337:$B$373,0)),SUMIFS('Input-Ext Allocators'!G$8:G$63,'Input-Ext Allocators'!$B$8:$B$63,$F297))*$D297</f>
        <v>-0.54646420306849053</v>
      </c>
      <c r="K297" s="10">
        <f ca="1">IFERROR(INDEX(K$337:K$373,MATCH($F297,$B$337:$B$373,0))/INDEX($D$337:$D$373,MATCH($F297,$B$337:$B$373,0)),SUMIFS('Input-Ext Allocators'!H$8:H$63,'Input-Ext Allocators'!$B$8:$B$63,$F297))*$D297</f>
        <v>-620.01918920345611</v>
      </c>
    </row>
    <row r="298" spans="1:11" outlineLevel="1">
      <c r="A298" s="31">
        <f>IF(ISBLANK('Input-Accounts'!A298),"",'Input-Accounts'!A298)</f>
        <v>267</v>
      </c>
      <c r="B298" s="53" t="str">
        <f>IF(ISBLANK('Input-Accounts'!B298),"",'Input-Accounts'!B298)</f>
        <v>TOOLS,SHOP, &amp; GAR EQ-SHOP EQUIP</v>
      </c>
      <c r="C298" s="31">
        <f>IF(ISBLANK('Input-Accounts'!C298),"",'Input-Accounts'!C298)</f>
        <v>394.2</v>
      </c>
      <c r="D298" s="10">
        <f t="shared" ca="1" si="55"/>
        <v>0</v>
      </c>
      <c r="E298" s="10">
        <f t="shared" ca="1" si="56"/>
        <v>0</v>
      </c>
      <c r="F298" s="3" t="str" cm="1">
        <f t="array" aca="1" ref="F298" ca="1">IF(D298=0,"-",IF('Input-Accounts'!$E298&lt;&gt;0,'Input-Accounts'!$E298,INDEX('Input-Accounts'!$H298:$J298,,MATCH($F$6,'Input-Accounts'!$H$6:$J$6,0))))</f>
        <v>-</v>
      </c>
      <c r="G298" s="10">
        <f ca="1">IFERROR(INDEX(G$337:G$373,MATCH($F298,$B$337:$B$373,0))/INDEX($D$337:$D$373,MATCH($F298,$B$337:$B$373,0)),SUMIFS('Input-Ext Allocators'!D$8:D$63,'Input-Ext Allocators'!$B$8:$B$63,$F298))*$D298</f>
        <v>0</v>
      </c>
      <c r="H298" s="10">
        <f ca="1">IFERROR(INDEX(H$337:H$373,MATCH($F298,$B$337:$B$373,0))/INDEX($D$337:$D$373,MATCH($F298,$B$337:$B$373,0)),SUMIFS('Input-Ext Allocators'!E$8:E$63,'Input-Ext Allocators'!$B$8:$B$63,$F298))*$D298</f>
        <v>0</v>
      </c>
      <c r="I298" s="10">
        <f ca="1">IFERROR(INDEX(I$337:I$373,MATCH($F298,$B$337:$B$373,0))/INDEX($D$337:$D$373,MATCH($F298,$B$337:$B$373,0)),SUMIFS('Input-Ext Allocators'!F$8:F$63,'Input-Ext Allocators'!$B$8:$B$63,$F298))*$D298</f>
        <v>0</v>
      </c>
      <c r="J298" s="10">
        <f ca="1">IFERROR(INDEX(J$337:J$373,MATCH($F298,$B$337:$B$373,0))/INDEX($D$337:$D$373,MATCH($F298,$B$337:$B$373,0)),SUMIFS('Input-Ext Allocators'!G$8:G$63,'Input-Ext Allocators'!$B$8:$B$63,$F298))*$D298</f>
        <v>0</v>
      </c>
      <c r="K298" s="10">
        <f ca="1">IFERROR(INDEX(K$337:K$373,MATCH($F298,$B$337:$B$373,0))/INDEX($D$337:$D$373,MATCH($F298,$B$337:$B$373,0)),SUMIFS('Input-Ext Allocators'!H$8:H$63,'Input-Ext Allocators'!$B$8:$B$63,$F298))*$D298</f>
        <v>0</v>
      </c>
    </row>
    <row r="299" spans="1:11" outlineLevel="1">
      <c r="A299" s="31">
        <f>IF(ISBLANK('Input-Accounts'!A299),"",'Input-Accounts'!A299)</f>
        <v>268</v>
      </c>
      <c r="B299" s="53" t="str">
        <f>IF(ISBLANK('Input-Accounts'!B299),"",'Input-Accounts'!B299)</f>
        <v>TOOLS,SHOP, &amp; GAR EQ-TOOLS &amp; OTHER</v>
      </c>
      <c r="C299" s="31">
        <f>IF(ISBLANK('Input-Accounts'!C299),"",'Input-Accounts'!C299)</f>
        <v>394.3</v>
      </c>
      <c r="D299" s="10">
        <f t="shared" ca="1" si="55"/>
        <v>116351.33571273553</v>
      </c>
      <c r="E299" s="10">
        <f t="shared" ca="1" si="56"/>
        <v>0</v>
      </c>
      <c r="F299" s="3" t="str" cm="1">
        <f t="array" aca="1" ref="F299" ca="1">IF(D299=0,"-",IF('Input-Accounts'!$E299&lt;&gt;0,'Input-Accounts'!$E299,INDEX('Input-Accounts'!$H299:$J299,,MATCH($F$6,'Input-Accounts'!$H$6:$J$6,0))))</f>
        <v>INT_DISTPT_SUBTOTAL</v>
      </c>
      <c r="G299" s="10">
        <f ca="1">IFERROR(INDEX(G$337:G$373,MATCH($F299,$B$337:$B$373,0))/INDEX($D$337:$D$373,MATCH($F299,$B$337:$B$373,0)),SUMIFS('Input-Ext Allocators'!D$8:D$63,'Input-Ext Allocators'!$B$8:$B$63,$F299))*$D299</f>
        <v>59547.11400956654</v>
      </c>
      <c r="H299" s="10">
        <f ca="1">IFERROR(INDEX(H$337:H$373,MATCH($F299,$B$337:$B$373,0))/INDEX($D$337:$D$373,MATCH($F299,$B$337:$B$373,0)),SUMIFS('Input-Ext Allocators'!E$8:E$63,'Input-Ext Allocators'!$B$8:$B$63,$F299))*$D299</f>
        <v>40619.44244758007</v>
      </c>
      <c r="I299" s="10">
        <f ca="1">IFERROR(INDEX(I$337:I$373,MATCH($F299,$B$337:$B$373,0))/INDEX($D$337:$D$373,MATCH($F299,$B$337:$B$373,0)),SUMIFS('Input-Ext Allocators'!F$8:F$63,'Input-Ext Allocators'!$B$8:$B$63,$F299))*$D299</f>
        <v>48.695853973086329</v>
      </c>
      <c r="J299" s="10">
        <f ca="1">IFERROR(INDEX(J$337:J$373,MATCH($F299,$B$337:$B$373,0))/INDEX($D$337:$D$373,MATCH($F299,$B$337:$B$373,0)),SUMIFS('Input-Ext Allocators'!G$8:G$63,'Input-Ext Allocators'!$B$8:$B$63,$F299))*$D299</f>
        <v>14.20928133599795</v>
      </c>
      <c r="K299" s="10">
        <f ca="1">IFERROR(INDEX(K$337:K$373,MATCH($F299,$B$337:$B$373,0))/INDEX($D$337:$D$373,MATCH($F299,$B$337:$B$373,0)),SUMIFS('Input-Ext Allocators'!H$8:H$63,'Input-Ext Allocators'!$B$8:$B$63,$F299))*$D299</f>
        <v>16121.87412027985</v>
      </c>
    </row>
    <row r="300" spans="1:11" outlineLevel="1">
      <c r="A300" s="31">
        <f>IF(ISBLANK('Input-Accounts'!A300),"",'Input-Accounts'!A300)</f>
        <v>269</v>
      </c>
      <c r="B300" s="53" t="str">
        <f>IF(ISBLANK('Input-Accounts'!B300),"",'Input-Accounts'!B300)</f>
        <v>LABORATORY EQUIPMENT</v>
      </c>
      <c r="C300" s="31">
        <f>IF(ISBLANK('Input-Accounts'!C300),"",'Input-Accounts'!C300)</f>
        <v>395</v>
      </c>
      <c r="D300" s="10">
        <f t="shared" ca="1" si="55"/>
        <v>-15.596123622583757</v>
      </c>
      <c r="E300" s="10">
        <f t="shared" ca="1" si="56"/>
        <v>0</v>
      </c>
      <c r="F300" s="3" t="str" cm="1">
        <f t="array" aca="1" ref="F300" ca="1">IF(D300=0,"-",IF('Input-Accounts'!$E300&lt;&gt;0,'Input-Accounts'!$E300,INDEX('Input-Accounts'!$H300:$J300,,MATCH($F$6,'Input-Accounts'!$H$6:$J$6,0))))</f>
        <v>INT_DISTPT_SUBTOTAL</v>
      </c>
      <c r="G300" s="10">
        <f ca="1">IFERROR(INDEX(G$337:G$373,MATCH($F300,$B$337:$B$373,0))/INDEX($D$337:$D$373,MATCH($F300,$B$337:$B$373,0)),SUMIFS('Input-Ext Allocators'!D$8:D$63,'Input-Ext Allocators'!$B$8:$B$63,$F300))*$D300</f>
        <v>-7.9818950575196128</v>
      </c>
      <c r="H300" s="10">
        <f ca="1">IFERROR(INDEX(H$337:H$373,MATCH($F300,$B$337:$B$373,0))/INDEX($D$337:$D$373,MATCH($F300,$B$337:$B$373,0)),SUMIFS('Input-Ext Allocators'!E$8:E$63,'Input-Ext Allocators'!$B$8:$B$63,$F300))*$D300</f>
        <v>-5.4447664224240002</v>
      </c>
      <c r="I300" s="10">
        <f ca="1">IFERROR(INDEX(I$337:I$373,MATCH($F300,$B$337:$B$373,0))/INDEX($D$337:$D$373,MATCH($F300,$B$337:$B$373,0)),SUMIFS('Input-Ext Allocators'!F$8:F$63,'Input-Ext Allocators'!$B$8:$B$63,$F300))*$D300</f>
        <v>-6.5273557352759429E-3</v>
      </c>
      <c r="J300" s="10">
        <f ca="1">IFERROR(INDEX(J$337:J$373,MATCH($F300,$B$337:$B$373,0))/INDEX($D$337:$D$373,MATCH($F300,$B$337:$B$373,0)),SUMIFS('Input-Ext Allocators'!G$8:G$63,'Input-Ext Allocators'!$B$8:$B$63,$F300))*$D300</f>
        <v>-1.9046597698838387E-3</v>
      </c>
      <c r="K300" s="10">
        <f ca="1">IFERROR(INDEX(K$337:K$373,MATCH($F300,$B$337:$B$373,0))/INDEX($D$337:$D$373,MATCH($F300,$B$337:$B$373,0)),SUMIFS('Input-Ext Allocators'!H$8:H$63,'Input-Ext Allocators'!$B$8:$B$63,$F300))*$D300</f>
        <v>-2.1610301271349859</v>
      </c>
    </row>
    <row r="301" spans="1:11" outlineLevel="1">
      <c r="A301" s="31">
        <f>IF(ISBLANK('Input-Accounts'!A301),"",'Input-Accounts'!A301)</f>
        <v>270</v>
      </c>
      <c r="B301" s="53" t="str">
        <f>IF(ISBLANK('Input-Accounts'!B301),"",'Input-Accounts'!B301)</f>
        <v>POWER OPERATED EQUIP-GENERAL TOOLS</v>
      </c>
      <c r="C301" s="31">
        <f>IF(ISBLANK('Input-Accounts'!C301),"",'Input-Accounts'!C301)</f>
        <v>396</v>
      </c>
      <c r="D301" s="10">
        <f t="shared" ca="1" si="55"/>
        <v>0</v>
      </c>
      <c r="E301" s="10">
        <f t="shared" ca="1" si="56"/>
        <v>0</v>
      </c>
      <c r="F301" s="3" t="str" cm="1">
        <f t="array" aca="1" ref="F301" ca="1">IF(D301=0,"-",IF('Input-Accounts'!$E301&lt;&gt;0,'Input-Accounts'!$E301,INDEX('Input-Accounts'!$H301:$J301,,MATCH($F$6,'Input-Accounts'!$H$6:$J$6,0))))</f>
        <v>-</v>
      </c>
      <c r="G301" s="10">
        <f ca="1">IFERROR(INDEX(G$337:G$373,MATCH($F301,$B$337:$B$373,0))/INDEX($D$337:$D$373,MATCH($F301,$B$337:$B$373,0)),SUMIFS('Input-Ext Allocators'!D$8:D$63,'Input-Ext Allocators'!$B$8:$B$63,$F301))*$D301</f>
        <v>0</v>
      </c>
      <c r="H301" s="10">
        <f ca="1">IFERROR(INDEX(H$337:H$373,MATCH($F301,$B$337:$B$373,0))/INDEX($D$337:$D$373,MATCH($F301,$B$337:$B$373,0)),SUMIFS('Input-Ext Allocators'!E$8:E$63,'Input-Ext Allocators'!$B$8:$B$63,$F301))*$D301</f>
        <v>0</v>
      </c>
      <c r="I301" s="10">
        <f ca="1">IFERROR(INDEX(I$337:I$373,MATCH($F301,$B$337:$B$373,0))/INDEX($D$337:$D$373,MATCH($F301,$B$337:$B$373,0)),SUMIFS('Input-Ext Allocators'!F$8:F$63,'Input-Ext Allocators'!$B$8:$B$63,$F301))*$D301</f>
        <v>0</v>
      </c>
      <c r="J301" s="10">
        <f ca="1">IFERROR(INDEX(J$337:J$373,MATCH($F301,$B$337:$B$373,0))/INDEX($D$337:$D$373,MATCH($F301,$B$337:$B$373,0)),SUMIFS('Input-Ext Allocators'!G$8:G$63,'Input-Ext Allocators'!$B$8:$B$63,$F301))*$D301</f>
        <v>0</v>
      </c>
      <c r="K301" s="10">
        <f ca="1">IFERROR(INDEX(K$337:K$373,MATCH($F301,$B$337:$B$373,0))/INDEX($D$337:$D$373,MATCH($F301,$B$337:$B$373,0)),SUMIFS('Input-Ext Allocators'!H$8:H$63,'Input-Ext Allocators'!$B$8:$B$63,$F301))*$D301</f>
        <v>0</v>
      </c>
    </row>
    <row r="302" spans="1:11" outlineLevel="1">
      <c r="A302" s="31">
        <f>IF(ISBLANK('Input-Accounts'!A302),"",'Input-Accounts'!A302)</f>
        <v>271</v>
      </c>
      <c r="B302" s="53" t="str">
        <f>IF(ISBLANK('Input-Accounts'!B302),"",'Input-Accounts'!B302)</f>
        <v>MISCELLANEOUS EQUIPMENT</v>
      </c>
      <c r="C302" s="31">
        <f>IF(ISBLANK('Input-Accounts'!C302),"",'Input-Accounts'!C302)</f>
        <v>398</v>
      </c>
      <c r="D302" s="10">
        <f t="shared" ca="1" si="55"/>
        <v>6171.3388564757179</v>
      </c>
      <c r="E302" s="10">
        <f t="shared" ca="1" si="56"/>
        <v>0</v>
      </c>
      <c r="F302" s="3" t="str" cm="1">
        <f t="array" aca="1" ref="F302" ca="1">IF(D302=0,"-",IF('Input-Accounts'!$E302&lt;&gt;0,'Input-Accounts'!$E302,INDEX('Input-Accounts'!$H302:$J302,,MATCH($F$6,'Input-Accounts'!$H$6:$J$6,0))))</f>
        <v>INT_DISTPT_SUBTOTAL</v>
      </c>
      <c r="G302" s="10">
        <f ca="1">IFERROR(INDEX(G$337:G$373,MATCH($F302,$B$337:$B$373,0))/INDEX($D$337:$D$373,MATCH($F302,$B$337:$B$373,0)),SUMIFS('Input-Ext Allocators'!D$8:D$63,'Input-Ext Allocators'!$B$8:$B$63,$F302))*$D302</f>
        <v>3158.4116866997301</v>
      </c>
      <c r="H302" s="10">
        <f ca="1">IFERROR(INDEX(H$337:H$373,MATCH($F302,$B$337:$B$373,0))/INDEX($D$337:$D$373,MATCH($F302,$B$337:$B$373,0)),SUMIFS('Input-Ext Allocators'!E$8:E$63,'Input-Ext Allocators'!$B$8:$B$63,$F302))*$D302</f>
        <v>2154.4775740609875</v>
      </c>
      <c r="I302" s="10">
        <f ca="1">IFERROR(INDEX(I$337:I$373,MATCH($F302,$B$337:$B$373,0))/INDEX($D$337:$D$373,MATCH($F302,$B$337:$B$373,0)),SUMIFS('Input-Ext Allocators'!F$8:F$63,'Input-Ext Allocators'!$B$8:$B$63,$F302))*$D302</f>
        <v>2.5828548845828259</v>
      </c>
      <c r="J302" s="10">
        <f ca="1">IFERROR(INDEX(J$337:J$373,MATCH($F302,$B$337:$B$373,0))/INDEX($D$337:$D$373,MATCH($F302,$B$337:$B$373,0)),SUMIFS('Input-Ext Allocators'!G$8:G$63,'Input-Ext Allocators'!$B$8:$B$63,$F302))*$D302</f>
        <v>0.75366809924676259</v>
      </c>
      <c r="K302" s="10">
        <f ca="1">IFERROR(INDEX(K$337:K$373,MATCH($F302,$B$337:$B$373,0))/INDEX($D$337:$D$373,MATCH($F302,$B$337:$B$373,0)),SUMIFS('Input-Ext Allocators'!H$8:H$63,'Input-Ext Allocators'!$B$8:$B$63,$F302))*$D302</f>
        <v>855.11307273117109</v>
      </c>
    </row>
    <row r="303" spans="1:11" outlineLevel="1">
      <c r="A303" s="31">
        <f>IF(ISBLANK('Input-Accounts'!A303),"",'Input-Accounts'!A303)</f>
        <v>272</v>
      </c>
      <c r="B303" t="str">
        <f>IF(ISBLANK('Input-Accounts'!B303),"",'Input-Accounts'!B303)</f>
        <v>Subtotal - General Plant</v>
      </c>
      <c r="C303" s="31" t="str">
        <f>IF(ISBLANK('Input-Accounts'!C303),"",'Input-Accounts'!C303)</f>
        <v/>
      </c>
      <c r="D303" s="123">
        <f ca="1">SUBTOTAL(9,D289:D302)</f>
        <v>176694.15583793231</v>
      </c>
      <c r="E303" s="10">
        <f t="shared" ca="1" si="56"/>
        <v>0</v>
      </c>
      <c r="G303" s="123">
        <f t="shared" ref="G303:K303" ca="1" si="57">SUBTOTAL(9,G289:G302)</f>
        <v>90429.791613933339</v>
      </c>
      <c r="H303" s="123">
        <f t="shared" ca="1" si="57"/>
        <v>61685.738714704203</v>
      </c>
      <c r="I303" s="123">
        <f t="shared" ca="1" si="57"/>
        <v>73.950786708844888</v>
      </c>
      <c r="J303" s="123">
        <f t="shared" ca="1" si="57"/>
        <v>21.578583136566692</v>
      </c>
      <c r="K303" s="123">
        <f t="shared" ca="1" si="57"/>
        <v>24483.096139449393</v>
      </c>
    </row>
    <row r="304" spans="1:11" outlineLevel="1">
      <c r="A304" s="31" t="str">
        <f>IF(ISBLANK('Input-Accounts'!A304),"",'Input-Accounts'!A304)</f>
        <v/>
      </c>
      <c r="B304" t="str">
        <f>IF(ISBLANK('Input-Accounts'!B304),"",'Input-Accounts'!B304)</f>
        <v/>
      </c>
      <c r="C304" s="31" t="str">
        <f>IF(ISBLANK('Input-Accounts'!C304),"",'Input-Accounts'!C304)</f>
        <v/>
      </c>
      <c r="D304" s="10"/>
      <c r="E304" s="10"/>
      <c r="G304" s="10"/>
      <c r="H304" s="10"/>
      <c r="I304" s="10"/>
      <c r="J304" s="10"/>
      <c r="K304" s="10"/>
    </row>
    <row r="305" spans="1:11" outlineLevel="1">
      <c r="A305" s="31">
        <f>IF(ISBLANK('Input-Accounts'!A305),"",'Input-Accounts'!A305)</f>
        <v>273</v>
      </c>
      <c r="B305" t="str">
        <f>IF(ISBLANK('Input-Accounts'!B305),"",'Input-Accounts'!B305)</f>
        <v>Total - Depreciation Expense</v>
      </c>
      <c r="C305" s="31" t="str">
        <f>IF(ISBLANK('Input-Accounts'!C305),"",'Input-Accounts'!C305)</f>
        <v/>
      </c>
      <c r="D305" s="123">
        <f ca="1">SUBTOTAL(9,D243:D304)</f>
        <v>8760309.9234254658</v>
      </c>
      <c r="E305" s="10">
        <f ca="1">IFERROR(IF(D305="","",IF(D305=0,0,IF(ABS(D305-SUM($G305:$K305))&lt;Check_Limit,0,1))),1)</f>
        <v>0</v>
      </c>
      <c r="G305" s="123">
        <f t="shared" ref="G305:K305" ca="1" si="58">SUBTOTAL(9,G243:G304)</f>
        <v>4483487.8974716626</v>
      </c>
      <c r="H305" s="123">
        <f t="shared" ca="1" si="58"/>
        <v>3058364.4840707793</v>
      </c>
      <c r="I305" s="123">
        <f t="shared" ca="1" si="58"/>
        <v>3666.4626922188791</v>
      </c>
      <c r="J305" s="123">
        <f t="shared" ca="1" si="58"/>
        <v>924.90439644984463</v>
      </c>
      <c r="K305" s="123">
        <f t="shared" ca="1" si="58"/>
        <v>1213866.1747943619</v>
      </c>
    </row>
    <row r="306" spans="1:11" outlineLevel="1">
      <c r="A306" s="31" t="str">
        <f>IF(ISBLANK('Input-Accounts'!A306),"",'Input-Accounts'!A306)</f>
        <v/>
      </c>
      <c r="B306" t="str">
        <f>IF(ISBLANK('Input-Accounts'!B306),"",'Input-Accounts'!B306)</f>
        <v/>
      </c>
      <c r="C306" s="31" t="str">
        <f>IF(ISBLANK('Input-Accounts'!C306),"",'Input-Accounts'!C306)</f>
        <v/>
      </c>
      <c r="D306" s="10"/>
      <c r="E306" s="10"/>
      <c r="G306" s="10"/>
      <c r="H306" s="10"/>
      <c r="I306" s="10"/>
      <c r="J306" s="10"/>
      <c r="K306" s="10"/>
    </row>
    <row r="307" spans="1:11">
      <c r="A307" s="31">
        <f>IF(ISBLANK('Input-Accounts'!A307),"",'Input-Accounts'!A307)</f>
        <v>274</v>
      </c>
      <c r="B307" s="7" t="str">
        <f>IF(ISBLANK('Input-Accounts'!B307),"",'Input-Accounts'!B307)</f>
        <v>Total Adjustments, Depreciation and Amortization Expense</v>
      </c>
      <c r="C307" s="31" t="str">
        <f>IF(ISBLANK('Input-Accounts'!C307),"",'Input-Accounts'!C307)</f>
        <v/>
      </c>
      <c r="D307" s="10">
        <f ca="1">SUBTOTAL(9,D243:D306)</f>
        <v>8760309.9234254658</v>
      </c>
      <c r="E307" s="10">
        <f ca="1">IFERROR(IF(D307="","",IF(D307=0,0,IF(ABS(D307-SUM($G307:$K307))&lt;Check_Limit,0,1))),1)</f>
        <v>0</v>
      </c>
      <c r="F307" s="3"/>
      <c r="G307" s="10">
        <f t="shared" ref="G307:K307" ca="1" si="59">SUBTOTAL(9,G243:G306)</f>
        <v>4483487.8974716626</v>
      </c>
      <c r="H307" s="10">
        <f t="shared" ca="1" si="59"/>
        <v>3058364.4840707793</v>
      </c>
      <c r="I307" s="10">
        <f t="shared" ca="1" si="59"/>
        <v>3666.4626922188791</v>
      </c>
      <c r="J307" s="10">
        <f t="shared" ca="1" si="59"/>
        <v>924.90439644984463</v>
      </c>
      <c r="K307" s="10">
        <f t="shared" ca="1" si="59"/>
        <v>1213866.1747943619</v>
      </c>
    </row>
    <row r="308" spans="1:11">
      <c r="A308" s="31" t="str">
        <f>IF(ISBLANK('Input-Accounts'!A308),"",'Input-Accounts'!A308)</f>
        <v/>
      </c>
      <c r="B308" t="str">
        <f>IF(ISBLANK('Input-Accounts'!B308),"",'Input-Accounts'!B308)</f>
        <v/>
      </c>
      <c r="C308" s="31" t="str">
        <f>IF(ISBLANK('Input-Accounts'!C308),"",'Input-Accounts'!C308)</f>
        <v/>
      </c>
      <c r="D308" s="123"/>
      <c r="E308" s="10"/>
      <c r="G308" s="123"/>
      <c r="H308" s="123"/>
      <c r="I308" s="123"/>
      <c r="J308" s="123"/>
      <c r="K308" s="123"/>
    </row>
    <row r="309" spans="1:11">
      <c r="A309" s="31">
        <f>IF(ISBLANK('Input-Accounts'!A309),"",'Input-Accounts'!A309)</f>
        <v>275</v>
      </c>
      <c r="B309" s="7" t="str">
        <f>IF(ISBLANK('Input-Accounts'!B309),"",'Input-Accounts'!B309)</f>
        <v>Taxes</v>
      </c>
      <c r="C309" s="31" t="str">
        <f>IF(ISBLANK('Input-Accounts'!C309),"",'Input-Accounts'!C309)</f>
        <v/>
      </c>
      <c r="D309" s="10"/>
      <c r="E309" s="10"/>
      <c r="G309" s="10"/>
      <c r="H309" s="10"/>
      <c r="I309" s="10"/>
      <c r="J309" s="10"/>
      <c r="K309" s="10"/>
    </row>
    <row r="310" spans="1:11" hidden="1" outlineLevel="1">
      <c r="A310" s="31">
        <f>IF(ISBLANK('Input-Accounts'!A310),"",'Input-Accounts'!A310)</f>
        <v>276</v>
      </c>
      <c r="B310" s="7" t="str">
        <f>IF(ISBLANK('Input-Accounts'!B310),"",'Input-Accounts'!B310)</f>
        <v>Taxes Other Than Income Taxes</v>
      </c>
      <c r="C310" s="31" t="str">
        <f>IF(ISBLANK('Input-Accounts'!C310),"",'Input-Accounts'!C310)</f>
        <v/>
      </c>
      <c r="D310" s="10"/>
      <c r="E310" s="10"/>
      <c r="G310" s="10"/>
      <c r="H310" s="10"/>
      <c r="I310" s="10"/>
      <c r="J310" s="10"/>
      <c r="K310" s="10"/>
    </row>
    <row r="311" spans="1:11" hidden="1" outlineLevel="1">
      <c r="A311" s="31">
        <f>IF(ISBLANK('Input-Accounts'!A311),"",'Input-Accounts'!A311)</f>
        <v>277</v>
      </c>
      <c r="B311" s="53" t="str">
        <f>IF(ISBLANK('Input-Accounts'!B311),"",'Input-Accounts'!B311)</f>
        <v>Taxes Other Than Income Taxes - Property</v>
      </c>
      <c r="C311" s="31">
        <f>IF(ISBLANK('Input-Accounts'!C311),"",'Input-Accounts'!C311)</f>
        <v>408.1</v>
      </c>
      <c r="D311" s="10">
        <f t="shared" ref="D311:D313" ca="1" si="60">INDIRECT("Classification!"&amp;$D$5&amp;ROW())</f>
        <v>3521774.4266024977</v>
      </c>
      <c r="E311" s="10">
        <f ca="1">IFERROR(IF(D311="","",IF(D311=0,0,IF(ABS(D311-SUM($G311:$K311))&lt;Check_Limit,0,1))),1)</f>
        <v>0</v>
      </c>
      <c r="F311" s="3" t="str" cm="1">
        <f t="array" aca="1" ref="F311" ca="1">IF(D311=0,"-",IF('Input-Accounts'!$E311&lt;&gt;0,'Input-Accounts'!$E311,INDEX('Input-Accounts'!$H311:$J311,,MATCH($F$6,'Input-Accounts'!$H$6:$J$6,0))))</f>
        <v>INT_DISTPT_SUBTOTAL</v>
      </c>
      <c r="G311" s="10">
        <f ca="1">IFERROR(INDEX(G$337:G$373,MATCH($F311,$B$337:$B$373,0))/INDEX($D$337:$D$373,MATCH($F311,$B$337:$B$373,0)),SUMIFS('Input-Ext Allocators'!D$8:D$63,'Input-Ext Allocators'!$B$8:$B$63,$F311))*$D311</f>
        <v>1802398.7607210621</v>
      </c>
      <c r="H311" s="10">
        <f ca="1">IFERROR(INDEX(H$337:H$373,MATCH($F311,$B$337:$B$373,0))/INDEX($D$337:$D$373,MATCH($F311,$B$337:$B$373,0)),SUMIFS('Input-Ext Allocators'!E$8:E$63,'Input-Ext Allocators'!$B$8:$B$63,$F311))*$D311</f>
        <v>1229487.5065974963</v>
      </c>
      <c r="I311" s="10">
        <f ca="1">IFERROR(INDEX(I$337:I$373,MATCH($F311,$B$337:$B$373,0))/INDEX($D$337:$D$373,MATCH($F311,$B$337:$B$373,0)),SUMIFS('Input-Ext Allocators'!F$8:F$63,'Input-Ext Allocators'!$B$8:$B$63,$F311))*$D311</f>
        <v>1473.9479538713501</v>
      </c>
      <c r="J311" s="10">
        <f ca="1">IFERROR(INDEX(J$337:J$373,MATCH($F311,$B$337:$B$373,0))/INDEX($D$337:$D$373,MATCH($F311,$B$337:$B$373,0)),SUMIFS('Input-Ext Allocators'!G$8:G$63,'Input-Ext Allocators'!$B$8:$B$63,$F311))*$D311</f>
        <v>430.09290201075271</v>
      </c>
      <c r="K311" s="10">
        <f ca="1">IFERROR(INDEX(K$337:K$373,MATCH($F311,$B$337:$B$373,0))/INDEX($D$337:$D$373,MATCH($F311,$B$337:$B$373,0)),SUMIFS('Input-Ext Allocators'!H$8:H$63,'Input-Ext Allocators'!$B$8:$B$63,$F311))*$D311</f>
        <v>487984.11842805753</v>
      </c>
    </row>
    <row r="312" spans="1:11" hidden="1" outlineLevel="1">
      <c r="A312" s="31">
        <f>IF(ISBLANK('Input-Accounts'!A312),"",'Input-Accounts'!A312)</f>
        <v>278</v>
      </c>
      <c r="B312" s="53" t="str">
        <f>IF(ISBLANK('Input-Accounts'!B312),"",'Input-Accounts'!B312)</f>
        <v>Taxes Other Than Income Taxes - Payroll</v>
      </c>
      <c r="C312" s="31">
        <f>IF(ISBLANK('Input-Accounts'!C312),"",'Input-Accounts'!C312)</f>
        <v>408.2</v>
      </c>
      <c r="D312" s="10">
        <f t="shared" ca="1" si="60"/>
        <v>207680.08933047092</v>
      </c>
      <c r="E312" s="10">
        <f ca="1">IFERROR(IF(D312="","",IF(D312=0,0,IF(ABS(D312-SUM($G312:$K312))&lt;Check_Limit,0,1))),1)</f>
        <v>0</v>
      </c>
      <c r="F312" s="3" t="str" cm="1">
        <f t="array" aca="1" ref="F312" ca="1">IF(D312=0,"-",IF('Input-Accounts'!$E312&lt;&gt;0,'Input-Accounts'!$E312,INDEX('Input-Accounts'!$H312:$J312,,MATCH($F$6,'Input-Accounts'!$H$6:$J$6,0))))</f>
        <v>INT_LABOR</v>
      </c>
      <c r="G312" s="10">
        <f ca="1">IFERROR(INDEX(G$337:G$373,MATCH($F312,$B$337:$B$373,0))/INDEX($D$337:$D$373,MATCH($F312,$B$337:$B$373,0)),SUMIFS('Input-Ext Allocators'!D$8:D$63,'Input-Ext Allocators'!$B$8:$B$63,$F312))*$D312</f>
        <v>106298.33455012096</v>
      </c>
      <c r="H312" s="10">
        <f ca="1">IFERROR(INDEX(H$337:H$373,MATCH($F312,$B$337:$B$373,0))/INDEX($D$337:$D$373,MATCH($F312,$B$337:$B$373,0)),SUMIFS('Input-Ext Allocators'!E$8:E$63,'Input-Ext Allocators'!$B$8:$B$63,$F312))*$D312</f>
        <v>72510.299690402768</v>
      </c>
      <c r="I312" s="10">
        <f ca="1">IFERROR(INDEX(I$337:I$373,MATCH($F312,$B$337:$B$373,0))/INDEX($D$337:$D$373,MATCH($F312,$B$337:$B$373,0)),SUMIFS('Input-Ext Allocators'!F$8:F$63,'Input-Ext Allocators'!$B$8:$B$63,$F312))*$D312</f>
        <v>86.927607877073129</v>
      </c>
      <c r="J312" s="10">
        <f ca="1">IFERROR(INDEX(J$337:J$373,MATCH($F312,$B$337:$B$373,0))/INDEX($D$337:$D$373,MATCH($F312,$B$337:$B$373,0)),SUMIFS('Input-Ext Allocators'!G$8:G$63,'Input-Ext Allocators'!$B$8:$B$63,$F312))*$D312</f>
        <v>5.1584510684949061</v>
      </c>
      <c r="K312" s="10">
        <f ca="1">IFERROR(INDEX(K$337:K$373,MATCH($F312,$B$337:$B$373,0))/INDEX($D$337:$D$373,MATCH($F312,$B$337:$B$373,0)),SUMIFS('Input-Ext Allocators'!H$8:H$63,'Input-Ext Allocators'!$B$8:$B$63,$F312))*$D312</f>
        <v>28779.369031001661</v>
      </c>
    </row>
    <row r="313" spans="1:11" hidden="1" outlineLevel="1">
      <c r="A313" s="31">
        <f>IF(ISBLANK('Input-Accounts'!A313),"",'Input-Accounts'!A313)</f>
        <v>279</v>
      </c>
      <c r="B313" s="53" t="str">
        <f>IF(ISBLANK('Input-Accounts'!B313),"",'Input-Accounts'!B313)</f>
        <v>Taxes Other Than Income Taxes - Other</v>
      </c>
      <c r="C313" s="31">
        <f>IF(ISBLANK('Input-Accounts'!C313),"",'Input-Accounts'!C313)</f>
        <v>408.3</v>
      </c>
      <c r="D313" s="10">
        <f t="shared" ca="1" si="60"/>
        <v>52033.474053755104</v>
      </c>
      <c r="E313" s="10">
        <f ca="1">IFERROR(IF(D313="","",IF(D313=0,0,IF(ABS(D313-SUM($G313:$K313))&lt;Check_Limit,0,1))),1)</f>
        <v>0</v>
      </c>
      <c r="F313" s="3" t="str" cm="1">
        <f t="array" aca="1" ref="F313" ca="1">IF(D313=0,"-",IF('Input-Accounts'!$E313&lt;&gt;0,'Input-Accounts'!$E313,INDEX('Input-Accounts'!$H313:$J313,,MATCH($F$6,'Input-Accounts'!$H$6:$J$6,0))))</f>
        <v>INT_LABOR</v>
      </c>
      <c r="G313" s="10">
        <f ca="1">IFERROR(INDEX(G$337:G$373,MATCH($F313,$B$337:$B$373,0))/INDEX($D$337:$D$373,MATCH($F313,$B$337:$B$373,0)),SUMIFS('Input-Ext Allocators'!D$8:D$63,'Input-Ext Allocators'!$B$8:$B$63,$F313))*$D313</f>
        <v>26632.652415561039</v>
      </c>
      <c r="H313" s="10">
        <f ca="1">IFERROR(INDEX(H$337:H$373,MATCH($F313,$B$337:$B$373,0))/INDEX($D$337:$D$373,MATCH($F313,$B$337:$B$373,0)),SUMIFS('Input-Ext Allocators'!E$8:E$63,'Input-Ext Allocators'!$B$8:$B$63,$F313))*$D313</f>
        <v>18167.185933586788</v>
      </c>
      <c r="I313" s="10">
        <f ca="1">IFERROR(INDEX(I$337:I$373,MATCH($F313,$B$337:$B$373,0))/INDEX($D$337:$D$373,MATCH($F313,$B$337:$B$373,0)),SUMIFS('Input-Ext Allocators'!F$8:F$63,'Input-Ext Allocators'!$B$8:$B$63,$F313))*$D313</f>
        <v>21.779388884166107</v>
      </c>
      <c r="J313" s="10">
        <f ca="1">IFERROR(INDEX(J$337:J$373,MATCH($F313,$B$337:$B$373,0))/INDEX($D$337:$D$373,MATCH($F313,$B$337:$B$373,0)),SUMIFS('Input-Ext Allocators'!G$8:G$63,'Input-Ext Allocators'!$B$8:$B$63,$F313))*$D313</f>
        <v>1.2924307317827863</v>
      </c>
      <c r="K313" s="10">
        <f ca="1">IFERROR(INDEX(K$337:K$373,MATCH($F313,$B$337:$B$373,0))/INDEX($D$337:$D$373,MATCH($F313,$B$337:$B$373,0)),SUMIFS('Input-Ext Allocators'!H$8:H$63,'Input-Ext Allocators'!$B$8:$B$63,$F313))*$D313</f>
        <v>7210.5638849913366</v>
      </c>
    </row>
    <row r="314" spans="1:11" hidden="1" outlineLevel="1">
      <c r="A314" s="31">
        <f>IF(ISBLANK('Input-Accounts'!A314),"",'Input-Accounts'!A314)</f>
        <v>280</v>
      </c>
      <c r="B314" t="str">
        <f>IF(ISBLANK('Input-Accounts'!B314),"",'Input-Accounts'!B314)</f>
        <v>Subtotal - Taxes Other Than Income Taxes</v>
      </c>
      <c r="C314" s="31" t="str">
        <f>IF(ISBLANK('Input-Accounts'!C314),"",'Input-Accounts'!C314)</f>
        <v/>
      </c>
      <c r="D314" s="123">
        <f ca="1">SUBTOTAL(9,D311:D313)</f>
        <v>3781487.9899867238</v>
      </c>
      <c r="E314" s="10">
        <f ca="1">IFERROR(IF(D314="","",IF(D314=0,0,IF(ABS(D314-SUM($G314:$K314))&lt;Check_Limit,0,1))),1)</f>
        <v>0</v>
      </c>
      <c r="G314" s="123">
        <f t="shared" ref="G314:K314" ca="1" si="61">SUBTOTAL(9,G311:G313)</f>
        <v>1935329.747686744</v>
      </c>
      <c r="H314" s="123">
        <f t="shared" ca="1" si="61"/>
        <v>1320164.9922214858</v>
      </c>
      <c r="I314" s="123">
        <f t="shared" ca="1" si="61"/>
        <v>1582.6549506325894</v>
      </c>
      <c r="J314" s="123">
        <f t="shared" ca="1" si="61"/>
        <v>436.54378381103038</v>
      </c>
      <c r="K314" s="123">
        <f t="shared" ca="1" si="61"/>
        <v>523974.0513440505</v>
      </c>
    </row>
    <row r="315" spans="1:11" hidden="1" outlineLevel="1">
      <c r="A315" s="31" t="str">
        <f>IF(ISBLANK('Input-Accounts'!A315),"",'Input-Accounts'!A315)</f>
        <v/>
      </c>
      <c r="B315" s="6" t="str">
        <f>IF(ISBLANK('Input-Accounts'!B315),"",'Input-Accounts'!B315)</f>
        <v/>
      </c>
      <c r="C315" s="31" t="str">
        <f>IF(ISBLANK('Input-Accounts'!C315),"",'Input-Accounts'!C315)</f>
        <v/>
      </c>
      <c r="D315" s="10"/>
      <c r="E315" s="10"/>
      <c r="G315" s="10"/>
      <c r="H315" s="10"/>
      <c r="I315" s="10"/>
      <c r="J315" s="10"/>
      <c r="K315" s="10"/>
    </row>
    <row r="316" spans="1:11" hidden="1" outlineLevel="1">
      <c r="A316" s="31">
        <f>IF(ISBLANK('Input-Accounts'!A316),"",'Input-Accounts'!A316)</f>
        <v>281</v>
      </c>
      <c r="B316" s="1" t="str">
        <f>IF(ISBLANK('Input-Accounts'!B316),"",'Input-Accounts'!B316)</f>
        <v>Income Taxes</v>
      </c>
      <c r="C316" s="31" t="str">
        <f>IF(ISBLANK('Input-Accounts'!C316),"",'Input-Accounts'!C316)</f>
        <v/>
      </c>
      <c r="D316" s="10"/>
      <c r="E316" s="10"/>
      <c r="G316" s="10"/>
      <c r="H316" s="10"/>
      <c r="I316" s="10"/>
      <c r="J316" s="10"/>
      <c r="K316" s="10"/>
    </row>
    <row r="317" spans="1:11" hidden="1" outlineLevel="1">
      <c r="A317" s="31">
        <f>IF(ISBLANK('Input-Accounts'!A317),"",'Input-Accounts'!A317)</f>
        <v>282</v>
      </c>
      <c r="B317" s="53" t="str">
        <f>IF(ISBLANK('Input-Accounts'!B317),"",'Input-Accounts'!B317)</f>
        <v>FEDERAL INCOME TAXES</v>
      </c>
      <c r="C317" s="31">
        <f>IF(ISBLANK('Input-Accounts'!C317),"",'Input-Accounts'!C317)</f>
        <v>409.1</v>
      </c>
      <c r="D317" s="10">
        <f t="shared" ref="D317:D320" ca="1" si="62">INDIRECT("Classification!"&amp;$D$5&amp;ROW())</f>
        <v>709810.79246174672</v>
      </c>
      <c r="E317" s="10">
        <f ca="1">IFERROR(IF(D317="","",IF(D317=0,0,IF(ABS(D317-SUM($G317:$K317))&lt;Check_Limit,0,1))),1)</f>
        <v>0</v>
      </c>
      <c r="F317" s="3" t="str" cm="1">
        <f t="array" aca="1" ref="F317" ca="1">IF(D317=0,"-",IF('Input-Accounts'!$E317&lt;&gt;0,'Input-Accounts'!$E317,INDEX('Input-Accounts'!$H317:$J317,,MATCH($F$6,'Input-Accounts'!$H$6:$J$6,0))))</f>
        <v>INT_RATEBASE</v>
      </c>
      <c r="G317" s="10">
        <f ca="1">IFERROR(INDEX(G$337:G$373,MATCH($F317,$B$337:$B$373,0))/INDEX($D$337:$D$373,MATCH($F317,$B$337:$B$373,0)),SUMIFS('Input-Ext Allocators'!D$8:D$63,'Input-Ext Allocators'!$B$8:$B$63,$F317))*$D317</f>
        <v>371681.23558826919</v>
      </c>
      <c r="H317" s="10">
        <f ca="1">IFERROR(INDEX(H$337:H$373,MATCH($F317,$B$337:$B$373,0))/INDEX($D$337:$D$373,MATCH($F317,$B$337:$B$373,0)),SUMIFS('Input-Ext Allocators'!E$8:E$63,'Input-Ext Allocators'!$B$8:$B$63,$F317))*$D317</f>
        <v>252346.10151119294</v>
      </c>
      <c r="I317" s="10">
        <f ca="1">IFERROR(INDEX(I$337:I$373,MATCH($F317,$B$337:$B$373,0))/INDEX($D$337:$D$373,MATCH($F317,$B$337:$B$373,0)),SUMIFS('Input-Ext Allocators'!F$8:F$63,'Input-Ext Allocators'!$B$8:$B$63,$F317))*$D317</f>
        <v>296.56361169367705</v>
      </c>
      <c r="J317" s="10">
        <f ca="1">IFERROR(INDEX(J$337:J$373,MATCH($F317,$B$337:$B$373,0))/INDEX($D$337:$D$373,MATCH($F317,$B$337:$B$373,0)),SUMIFS('Input-Ext Allocators'!G$8:G$63,'Input-Ext Allocators'!$B$8:$B$63,$F317))*$D317</f>
        <v>69.395489789934302</v>
      </c>
      <c r="K317" s="10">
        <f ca="1">IFERROR(INDEX(K$337:K$373,MATCH($F317,$B$337:$B$373,0))/INDEX($D$337:$D$373,MATCH($F317,$B$337:$B$373,0)),SUMIFS('Input-Ext Allocators'!H$8:H$63,'Input-Ext Allocators'!$B$8:$B$63,$F317))*$D317</f>
        <v>85417.49626080101</v>
      </c>
    </row>
    <row r="318" spans="1:11" hidden="1" outlineLevel="1">
      <c r="A318" s="31">
        <f>IF(ISBLANK('Input-Accounts'!A318),"",'Input-Accounts'!A318)</f>
        <v>283</v>
      </c>
      <c r="B318" s="53" t="str">
        <f>IF(ISBLANK('Input-Accounts'!B318),"",'Input-Accounts'!B318)</f>
        <v>STATE INCOME TAXES</v>
      </c>
      <c r="C318" s="31">
        <f>IF(ISBLANK('Input-Accounts'!C318),"",'Input-Accounts'!C318)</f>
        <v>409.2</v>
      </c>
      <c r="D318" s="10">
        <f t="shared" ca="1" si="62"/>
        <v>82074.229378927965</v>
      </c>
      <c r="E318" s="10">
        <f ca="1">IFERROR(IF(D318="","",IF(D318=0,0,IF(ABS(D318-SUM($G318:$K318))&lt;Check_Limit,0,1))),1)</f>
        <v>0</v>
      </c>
      <c r="F318" s="3" t="str" cm="1">
        <f t="array" aca="1" ref="F318" ca="1">IF(D318=0,"-",IF('Input-Accounts'!$E318&lt;&gt;0,'Input-Accounts'!$E318,INDEX('Input-Accounts'!$H318:$J318,,MATCH($F$6,'Input-Accounts'!$H$6:$J$6,0))))</f>
        <v>INT_RATEBASE</v>
      </c>
      <c r="G318" s="10">
        <f ca="1">IFERROR(INDEX(G$337:G$373,MATCH($F318,$B$337:$B$373,0))/INDEX($D$337:$D$373,MATCH($F318,$B$337:$B$373,0)),SUMIFS('Input-Ext Allocators'!D$8:D$63,'Input-Ext Allocators'!$B$8:$B$63,$F318))*$D318</f>
        <v>42976.876809264599</v>
      </c>
      <c r="H318" s="10">
        <f ca="1">IFERROR(INDEX(H$337:H$373,MATCH($F318,$B$337:$B$373,0))/INDEX($D$337:$D$373,MATCH($F318,$B$337:$B$373,0)),SUMIFS('Input-Ext Allocators'!E$8:E$63,'Input-Ext Allocators'!$B$8:$B$63,$F318))*$D318</f>
        <v>29178.355750943385</v>
      </c>
      <c r="I318" s="10">
        <f ca="1">IFERROR(INDEX(I$337:I$373,MATCH($F318,$B$337:$B$373,0))/INDEX($D$337:$D$373,MATCH($F318,$B$337:$B$373,0)),SUMIFS('Input-Ext Allocators'!F$8:F$63,'Input-Ext Allocators'!$B$8:$B$63,$F318))*$D318</f>
        <v>34.291152163485769</v>
      </c>
      <c r="J318" s="10">
        <f ca="1">IFERROR(INDEX(J$337:J$373,MATCH($F318,$B$337:$B$373,0))/INDEX($D$337:$D$373,MATCH($F318,$B$337:$B$373,0)),SUMIFS('Input-Ext Allocators'!G$8:G$63,'Input-Ext Allocators'!$B$8:$B$63,$F318))*$D318</f>
        <v>8.0240838930172647</v>
      </c>
      <c r="K318" s="10">
        <f ca="1">IFERROR(INDEX(K$337:K$373,MATCH($F318,$B$337:$B$373,0))/INDEX($D$337:$D$373,MATCH($F318,$B$337:$B$373,0)),SUMIFS('Input-Ext Allocators'!H$8:H$63,'Input-Ext Allocators'!$B$8:$B$63,$F318))*$D318</f>
        <v>9876.6815826634793</v>
      </c>
    </row>
    <row r="319" spans="1:11" hidden="1" outlineLevel="1">
      <c r="A319" s="31">
        <f>IF(ISBLANK('Input-Accounts'!A319),"",'Input-Accounts'!A319)</f>
        <v>284</v>
      </c>
      <c r="B319" s="53" t="str">
        <f>IF(ISBLANK('Input-Accounts'!B319),"",'Input-Accounts'!B319)</f>
        <v>DEFERRED INCOME TAX EXPENSE - FEDERAL</v>
      </c>
      <c r="C319" s="31" t="str">
        <f>IF(ISBLANK('Input-Accounts'!C319),"",'Input-Accounts'!C319)</f>
        <v>410-411.1</v>
      </c>
      <c r="D319" s="10">
        <f t="shared" ca="1" si="62"/>
        <v>653461.08217223547</v>
      </c>
      <c r="E319" s="10">
        <f ca="1">IFERROR(IF(D319="","",IF(D319=0,0,IF(ABS(D319-SUM($G319:$K319))&lt;Check_Limit,0,1))),1)</f>
        <v>0</v>
      </c>
      <c r="F319" s="3" t="str" cm="1">
        <f t="array" aca="1" ref="F319" ca="1">IF(D319=0,"-",IF('Input-Accounts'!$E319&lt;&gt;0,'Input-Accounts'!$E319,INDEX('Input-Accounts'!$H319:$J319,,MATCH($F$6,'Input-Accounts'!$H$6:$J$6,0))))</f>
        <v>INT_RATEBASE</v>
      </c>
      <c r="G319" s="10">
        <f ca="1">IFERROR(INDEX(G$337:G$373,MATCH($F319,$B$337:$B$373,0))/INDEX($D$337:$D$373,MATCH($F319,$B$337:$B$373,0)),SUMIFS('Input-Ext Allocators'!D$8:D$63,'Input-Ext Allocators'!$B$8:$B$63,$F319))*$D319</f>
        <v>342174.59780834941</v>
      </c>
      <c r="H319" s="10">
        <f ca="1">IFERROR(INDEX(H$337:H$373,MATCH($F319,$B$337:$B$373,0))/INDEX($D$337:$D$373,MATCH($F319,$B$337:$B$373,0)),SUMIFS('Input-Ext Allocators'!E$8:E$63,'Input-Ext Allocators'!$B$8:$B$63,$F319))*$D319</f>
        <v>232313.11544806592</v>
      </c>
      <c r="I319" s="10">
        <f ca="1">IFERROR(INDEX(I$337:I$373,MATCH($F319,$B$337:$B$373,0))/INDEX($D$337:$D$373,MATCH($F319,$B$337:$B$373,0)),SUMIFS('Input-Ext Allocators'!F$8:F$63,'Input-Ext Allocators'!$B$8:$B$63,$F319))*$D319</f>
        <v>273.02033258489905</v>
      </c>
      <c r="J319" s="10">
        <f ca="1">IFERROR(INDEX(J$337:J$373,MATCH($F319,$B$337:$B$373,0))/INDEX($D$337:$D$373,MATCH($F319,$B$337:$B$373,0)),SUMIFS('Input-Ext Allocators'!G$8:G$63,'Input-Ext Allocators'!$B$8:$B$63,$F319))*$D319</f>
        <v>63.886393863822029</v>
      </c>
      <c r="K319" s="10">
        <f ca="1">IFERROR(INDEX(K$337:K$373,MATCH($F319,$B$337:$B$373,0))/INDEX($D$337:$D$373,MATCH($F319,$B$337:$B$373,0)),SUMIFS('Input-Ext Allocators'!H$8:H$63,'Input-Ext Allocators'!$B$8:$B$63,$F319))*$D319</f>
        <v>78636.462189371407</v>
      </c>
    </row>
    <row r="320" spans="1:11" hidden="1" outlineLevel="1">
      <c r="A320" s="31">
        <f>IF(ISBLANK('Input-Accounts'!A320),"",'Input-Accounts'!A320)</f>
        <v>285</v>
      </c>
      <c r="B320" s="53" t="str">
        <f>IF(ISBLANK('Input-Accounts'!B320),"",'Input-Accounts'!B320)</f>
        <v>DEFERRED INCOME TAX EXPENSE - FEDERAL</v>
      </c>
      <c r="C320" s="31" t="str">
        <f>IF(ISBLANK('Input-Accounts'!C320),"",'Input-Accounts'!C320)</f>
        <v>410-411.2</v>
      </c>
      <c r="D320" s="10">
        <f t="shared" ca="1" si="62"/>
        <v>309867.18932662747</v>
      </c>
      <c r="E320" s="10">
        <f ca="1">IFERROR(IF(D320="","",IF(D320=0,0,IF(ABS(D320-SUM($G320:$K320))&lt;Check_Limit,0,1))),1)</f>
        <v>0</v>
      </c>
      <c r="F320" s="3" t="str" cm="1">
        <f t="array" aca="1" ref="F320" ca="1">IF(D320=0,"-",IF('Input-Accounts'!$E320&lt;&gt;0,'Input-Accounts'!$E320,INDEX('Input-Accounts'!$H320:$J320,,MATCH($F$6,'Input-Accounts'!$H$6:$J$6,0))))</f>
        <v>INT_RATEBASE</v>
      </c>
      <c r="G320" s="10">
        <f ca="1">IFERROR(INDEX(G$337:G$373,MATCH($F320,$B$337:$B$373,0))/INDEX($D$337:$D$373,MATCH($F320,$B$337:$B$373,0)),SUMIFS('Input-Ext Allocators'!D$8:D$63,'Input-Ext Allocators'!$B$8:$B$63,$F320))*$D320</f>
        <v>162257.07050430894</v>
      </c>
      <c r="H320" s="10">
        <f ca="1">IFERROR(INDEX(H$337:H$373,MATCH($F320,$B$337:$B$373,0))/INDEX($D$337:$D$373,MATCH($F320,$B$337:$B$373,0)),SUMIFS('Input-Ext Allocators'!E$8:E$63,'Input-Ext Allocators'!$B$8:$B$63,$F320))*$D320</f>
        <v>110161.43744675341</v>
      </c>
      <c r="I320" s="10">
        <f ca="1">IFERROR(INDEX(I$337:I$373,MATCH($F320,$B$337:$B$373,0))/INDEX($D$337:$D$373,MATCH($F320,$B$337:$B$373,0)),SUMIFS('Input-Ext Allocators'!F$8:F$63,'Input-Ext Allocators'!$B$8:$B$63,$F320))*$D320</f>
        <v>129.46454715539636</v>
      </c>
      <c r="J320" s="10">
        <f ca="1">IFERROR(INDEX(J$337:J$373,MATCH($F320,$B$337:$B$373,0))/INDEX($D$337:$D$373,MATCH($F320,$B$337:$B$373,0)),SUMIFS('Input-Ext Allocators'!G$8:G$63,'Input-Ext Allocators'!$B$8:$B$63,$F320))*$D320</f>
        <v>30.294531446294517</v>
      </c>
      <c r="K320" s="10">
        <f ca="1">IFERROR(INDEX(K$337:K$373,MATCH($F320,$B$337:$B$373,0))/INDEX($D$337:$D$373,MATCH($F320,$B$337:$B$373,0)),SUMIFS('Input-Ext Allocators'!H$8:H$63,'Input-Ext Allocators'!$B$8:$B$63,$F320))*$D320</f>
        <v>37288.922296963443</v>
      </c>
    </row>
    <row r="321" spans="1:11" hidden="1" outlineLevel="1">
      <c r="A321" s="31">
        <f>IF(ISBLANK('Input-Accounts'!A321),"",'Input-Accounts'!A321)</f>
        <v>286</v>
      </c>
      <c r="B321" t="str">
        <f>IF(ISBLANK('Input-Accounts'!B321),"",'Input-Accounts'!B321)</f>
        <v>Subtotal - Income Taxes</v>
      </c>
      <c r="C321" s="31" t="str">
        <f>IF(ISBLANK('Input-Accounts'!C321),"",'Input-Accounts'!C321)</f>
        <v/>
      </c>
      <c r="D321" s="123">
        <f ca="1">SUBTOTAL(9,D317:D320)</f>
        <v>1755213.2933395377</v>
      </c>
      <c r="E321" s="10">
        <f ca="1">IFERROR(IF(D321="","",IF(D321=0,0,IF(ABS(D321-SUM($G321:$K321))&lt;Check_Limit,0,1))),1)</f>
        <v>0</v>
      </c>
      <c r="G321" s="123">
        <f t="shared" ref="G321:K321" ca="1" si="63">SUBTOTAL(9,G317:G320)</f>
        <v>919089.78071019216</v>
      </c>
      <c r="H321" s="123">
        <f t="shared" ca="1" si="63"/>
        <v>623999.01015695569</v>
      </c>
      <c r="I321" s="123">
        <f t="shared" ca="1" si="63"/>
        <v>733.33964359745823</v>
      </c>
      <c r="J321" s="123">
        <f t="shared" ca="1" si="63"/>
        <v>171.6004989930681</v>
      </c>
      <c r="K321" s="123">
        <f t="shared" ca="1" si="63"/>
        <v>211219.56232979934</v>
      </c>
    </row>
    <row r="322" spans="1:11" hidden="1" outlineLevel="1">
      <c r="A322" s="31" t="str">
        <f>IF(ISBLANK('Input-Accounts'!A322),"",'Input-Accounts'!A322)</f>
        <v/>
      </c>
      <c r="B322" t="str">
        <f>IF(ISBLANK('Input-Accounts'!B322),"",'Input-Accounts'!B322)</f>
        <v/>
      </c>
      <c r="C322" s="31" t="str">
        <f>IF(ISBLANK('Input-Accounts'!C322),"",'Input-Accounts'!C322)</f>
        <v/>
      </c>
      <c r="D322" s="10"/>
      <c r="E322" s="10"/>
      <c r="G322" s="10"/>
      <c r="H322" s="10"/>
      <c r="I322" s="10"/>
      <c r="J322" s="10"/>
      <c r="K322" s="10"/>
    </row>
    <row r="323" spans="1:11" collapsed="1">
      <c r="A323" s="31">
        <f>IF(ISBLANK('Input-Accounts'!A323),"",'Input-Accounts'!A323)</f>
        <v>287</v>
      </c>
      <c r="B323" s="7" t="str">
        <f>IF(ISBLANK('Input-Accounts'!B323),"",'Input-Accounts'!B323)</f>
        <v>Total Taxes</v>
      </c>
      <c r="C323" s="31" t="str">
        <f>IF(ISBLANK('Input-Accounts'!C323),"",'Input-Accounts'!C323)</f>
        <v/>
      </c>
      <c r="D323" s="10">
        <f ca="1">SUBTOTAL(9,D311:D321)</f>
        <v>5536701.2833262607</v>
      </c>
      <c r="E323" s="10">
        <f ca="1">IFERROR(IF(D323="","",IF(D323=0,0,IF(ABS(D323-SUM($G323:$K323))&lt;Check_Limit,0,1))),1)</f>
        <v>0</v>
      </c>
      <c r="F323" s="3"/>
      <c r="G323" s="10">
        <f t="shared" ref="G323:K323" ca="1" si="64">SUBTOTAL(9,G311:G321)</f>
        <v>2854419.5283969361</v>
      </c>
      <c r="H323" s="10">
        <f t="shared" ca="1" si="64"/>
        <v>1944164.0023784414</v>
      </c>
      <c r="I323" s="10">
        <f t="shared" ca="1" si="64"/>
        <v>2315.9945942300478</v>
      </c>
      <c r="J323" s="10">
        <f t="shared" ca="1" si="64"/>
        <v>608.14428280409845</v>
      </c>
      <c r="K323" s="10">
        <f t="shared" ca="1" si="64"/>
        <v>735193.61367384973</v>
      </c>
    </row>
    <row r="324" spans="1:11">
      <c r="A324" s="31" t="str">
        <f>IF(ISBLANK('Input-Accounts'!A324),"",'Input-Accounts'!A324)</f>
        <v/>
      </c>
      <c r="B324" t="str">
        <f>IF(ISBLANK('Input-Accounts'!B324),"",'Input-Accounts'!B324)</f>
        <v/>
      </c>
      <c r="C324" s="31" t="str">
        <f>IF(ISBLANK('Input-Accounts'!C324),"",'Input-Accounts'!C324)</f>
        <v/>
      </c>
      <c r="D324" s="123"/>
      <c r="E324" s="10"/>
      <c r="G324" s="123"/>
      <c r="H324" s="123"/>
      <c r="I324" s="123"/>
      <c r="J324" s="123"/>
      <c r="K324" s="123"/>
    </row>
    <row r="325" spans="1:11">
      <c r="A325" s="31">
        <f>IF(ISBLANK('Input-Accounts'!A325),"",'Input-Accounts'!A325)</f>
        <v>288</v>
      </c>
      <c r="B325" s="1" t="str">
        <f>IF(ISBLANK('Input-Accounts'!B325),"",'Input-Accounts'!B325)</f>
        <v>REVENUE REQUIREMENT AT EQUAL RATES OF RETURN</v>
      </c>
      <c r="C325" s="31" t="str">
        <f>IF(ISBLANK('Input-Accounts'!C325),"",'Input-Accounts'!C325)</f>
        <v/>
      </c>
      <c r="D325" s="10"/>
      <c r="E325" s="10"/>
      <c r="G325" s="10"/>
      <c r="H325" s="10"/>
      <c r="I325" s="10"/>
      <c r="J325" s="10"/>
      <c r="K325" s="10"/>
    </row>
    <row r="326" spans="1:11">
      <c r="A326" s="31">
        <f>IF(ISBLANK('Input-Accounts'!A326),"",'Input-Accounts'!A326)</f>
        <v>289</v>
      </c>
      <c r="B326" s="1" t="str">
        <f>IF(ISBLANK('Input-Accounts'!B326),"",'Input-Accounts'!B326)</f>
        <v>Test Year Expenses at Current Rates</v>
      </c>
      <c r="C326" s="31" t="str">
        <f>IF(ISBLANK('Input-Accounts'!C326),"",'Input-Accounts'!C326)</f>
        <v/>
      </c>
      <c r="D326" s="57">
        <f ca="1">SUBTOTAL(9,D159:D323)</f>
        <v>30285518.651714906</v>
      </c>
      <c r="E326" s="10">
        <f t="shared" ref="E326:E333" ca="1" si="65">IFERROR(IF(D326="","",IF(D326=0,0,IF(ABS(D326-SUM($G326:$K326))&lt;Check_Limit,0,1))),1)</f>
        <v>0</v>
      </c>
      <c r="F326" s="3"/>
      <c r="G326" s="57">
        <f t="shared" ref="G326:K326" ca="1" si="66">SUBTOTAL(9,G159:G323)</f>
        <v>15521415.622638404</v>
      </c>
      <c r="H326" s="57">
        <f t="shared" ca="1" si="66"/>
        <v>10584823.207979931</v>
      </c>
      <c r="I326" s="57">
        <f t="shared" ca="1" si="66"/>
        <v>12674.686234327668</v>
      </c>
      <c r="J326" s="57">
        <f t="shared" ca="1" si="66"/>
        <v>1930.1783876385975</v>
      </c>
      <c r="K326" s="57">
        <f t="shared" ca="1" si="66"/>
        <v>4164674.9564745948</v>
      </c>
    </row>
    <row r="327" spans="1:11">
      <c r="A327" s="31">
        <f>IF(ISBLANK('Input-Accounts'!A327),"",'Input-Accounts'!A327)</f>
        <v>290</v>
      </c>
      <c r="B327" s="1" t="str">
        <f>IF(ISBLANK('Input-Accounts'!B327),"",'Input-Accounts'!B327)</f>
        <v>Return on Rate Base</v>
      </c>
      <c r="C327" s="31" t="str">
        <f>IF(ISBLANK('Input-Accounts'!C327),"",'Input-Accounts'!C327)</f>
        <v/>
      </c>
      <c r="D327" s="10">
        <f t="shared" ref="D327:D330" ca="1" si="67">INDIRECT("Classification!"&amp;$D$5&amp;ROW())</f>
        <v>22778015.557722531</v>
      </c>
      <c r="E327" s="10">
        <f t="shared" ca="1" si="65"/>
        <v>0</v>
      </c>
      <c r="F327" s="3" t="str" cm="1">
        <f t="array" aca="1" ref="F327" ca="1">IF(D327=0,"-",IF('Input-Accounts'!$E327&lt;&gt;0,'Input-Accounts'!$E327,INDEX('Input-Accounts'!$H327:$J327,,MATCH($F$6,'Input-Accounts'!$H$6:$J$6,0))))</f>
        <v>INT_RATEBASE</v>
      </c>
      <c r="G327" s="10">
        <f ca="1">IFERROR(INDEX(G$337:G$373,MATCH($F327,$B$337:$B$373,0))/INDEX($D$337:$D$373,MATCH($F327,$B$337:$B$373,0)),SUMIFS('Input-Ext Allocators'!D$8:D$63,'Input-Ext Allocators'!$B$8:$B$63,$F327))*$D327</f>
        <v>11927348.888822917</v>
      </c>
      <c r="H327" s="10">
        <f ca="1">IFERROR(INDEX(H$337:H$373,MATCH($F327,$B$337:$B$373,0))/INDEX($D$337:$D$373,MATCH($F327,$B$337:$B$373,0)),SUMIFS('Input-Ext Allocators'!E$8:E$63,'Input-Ext Allocators'!$B$8:$B$63,$F327))*$D327</f>
        <v>8097852.9591212878</v>
      </c>
      <c r="I327" s="10">
        <f ca="1">IFERROR(INDEX(I$337:I$373,MATCH($F327,$B$337:$B$373,0))/INDEX($D$337:$D$373,MATCH($F327,$B$337:$B$373,0)),SUMIFS('Input-Ext Allocators'!F$8:F$63,'Input-Ext Allocators'!$B$8:$B$63,$F327))*$D327</f>
        <v>9516.8045241817144</v>
      </c>
      <c r="J327" s="10">
        <f ca="1">IFERROR(INDEX(J$337:J$373,MATCH($F327,$B$337:$B$373,0))/INDEX($D$337:$D$373,MATCH($F327,$B$337:$B$373,0)),SUMIFS('Input-Ext Allocators'!G$8:G$63,'Input-Ext Allocators'!$B$8:$B$63,$F327))*$D327</f>
        <v>2226.9195718887095</v>
      </c>
      <c r="K327" s="10">
        <f ca="1">IFERROR(INDEX(K$337:K$373,MATCH($F327,$B$337:$B$373,0))/INDEX($D$337:$D$373,MATCH($F327,$B$337:$B$373,0)),SUMIFS('Input-Ext Allocators'!H$8:H$63,'Input-Ext Allocators'!$B$8:$B$63,$F327))*$D327</f>
        <v>2741069.985682257</v>
      </c>
    </row>
    <row r="328" spans="1:11">
      <c r="A328" s="31">
        <f>IF(ISBLANK('Input-Accounts'!A328),"",'Input-Accounts'!A328)</f>
        <v>291</v>
      </c>
      <c r="B328" s="1" t="str">
        <f>IF(ISBLANK('Input-Accounts'!B328),"",'Input-Accounts'!B328)</f>
        <v>Gross Up Items</v>
      </c>
      <c r="C328" s="31" t="str">
        <f>IF(ISBLANK('Input-Accounts'!C328),"",'Input-Accounts'!C328)</f>
        <v/>
      </c>
      <c r="D328" s="10">
        <f t="shared" ca="1" si="67"/>
        <v>0</v>
      </c>
      <c r="E328" s="10">
        <f t="shared" ca="1" si="65"/>
        <v>0</v>
      </c>
      <c r="F328" s="10" t="str" cm="1">
        <f t="array" aca="1" ref="F328" ca="1">IF(D328=0,"-",IF('Input-Accounts'!$E328&lt;&gt;0,'Input-Accounts'!$E328,INDEX('Input-Accounts'!$H328:$J328,,MATCH($F$6,'Input-Accounts'!$H$6:$J$6,0))))</f>
        <v>-</v>
      </c>
      <c r="G328" s="10">
        <f ca="1">IFERROR(INDEX(G$337:G$373,MATCH($F328,$B$337:$B$373,0))/INDEX($D$337:$D$373,MATCH($F328,$B$337:$B$373,0)),SUMIFS('Input-Func_Class'!D$83:D$83,'Input-Func_Class'!$B$83:$B$83,$F328))*$D328</f>
        <v>0</v>
      </c>
      <c r="H328" s="10">
        <f ca="1">IFERROR(INDEX(H$337:H$373,MATCH($F328,$B$337:$B$373,0))/INDEX($D$337:$D$373,MATCH($F328,$B$337:$B$373,0)),SUMIFS('Input-Func_Class'!E$83:E$83,'Input-Func_Class'!$B$83:$B$83,$F328))*$D328</f>
        <v>0</v>
      </c>
      <c r="I328" s="10">
        <f ca="1">IFERROR(INDEX(I$337:I$373,MATCH($F328,$B$337:$B$373,0))/INDEX($D$337:$D$373,MATCH($F328,$B$337:$B$373,0)),SUMIFS('Input-Func_Class'!F$83:F$83,'Input-Func_Class'!$B$83:$B$83,$F328))*$D328</f>
        <v>0</v>
      </c>
      <c r="J328" s="10">
        <f ca="1">IFERROR(INDEX(J$337:J$373,MATCH($F328,$B$337:$B$373,0))/INDEX($D$337:$D$373,MATCH($F328,$B$337:$B$373,0)),SUMIFS('Input-Func_Class'!G$83:G$83,'Input-Func_Class'!$B$83:$B$83,$F328))*$D328</f>
        <v>0</v>
      </c>
      <c r="K328" s="10">
        <f ca="1">IFERROR(INDEX(K$337:K$373,MATCH($F328,$B$337:$B$373,0))/INDEX($D$337:$D$373,MATCH($F328,$B$337:$B$373,0)),SUMIFS('Input-Func_Class'!H$83:H$83,'Input-Func_Class'!$B$83:$B$83,$F328))*$D328</f>
        <v>0</v>
      </c>
    </row>
    <row r="329" spans="1:11">
      <c r="A329" s="31">
        <f>IF(ISBLANK('Input-Accounts'!A329),"",'Input-Accounts'!A329)</f>
        <v>292</v>
      </c>
      <c r="B329" s="6" t="str">
        <f>IF(ISBLANK('Input-Accounts'!B329),"",'Input-Accounts'!B329)</f>
        <v>Gross-up Federal Income Tax</v>
      </c>
      <c r="C329" s="31" t="str">
        <f>IF(ISBLANK('Input-Accounts'!C329),"",'Input-Accounts'!C329)</f>
        <v/>
      </c>
      <c r="D329" s="10">
        <f t="shared" ca="1" si="67"/>
        <v>2585261.3850363479</v>
      </c>
      <c r="E329" s="10">
        <f t="shared" ca="1" si="65"/>
        <v>0</v>
      </c>
      <c r="F329" s="3" t="str" cm="1">
        <f t="array" aca="1" ref="F329" ca="1">IF(D329=0,"-",IF('Input-Accounts'!$E329&lt;&gt;0,'Input-Accounts'!$E329,INDEX('Input-Accounts'!$H329:$J329,,MATCH($F$6,'Input-Accounts'!$H$6:$J$6,0))))</f>
        <v>INT_RATEBASE</v>
      </c>
      <c r="G329" s="10">
        <f ca="1">IFERROR(INDEX(G$337:G$373,MATCH($F329,$B$337:$B$373,0))/INDEX($D$337:$D$373,MATCH($F329,$B$337:$B$373,0)),SUMIFS('Input-Ext Allocators'!D$8:D$63,'Input-Ext Allocators'!$B$8:$B$63,$F329))*$D329</f>
        <v>1353731.3832273614</v>
      </c>
      <c r="H329" s="10">
        <f ca="1">IFERROR(INDEX(H$337:H$373,MATCH($F329,$B$337:$B$373,0))/INDEX($D$337:$D$373,MATCH($F329,$B$337:$B$373,0)),SUMIFS('Input-Ext Allocators'!E$8:E$63,'Input-Ext Allocators'!$B$8:$B$63,$F329))*$D329</f>
        <v>919090.88848702982</v>
      </c>
      <c r="I329" s="10">
        <f ca="1">IFERROR(INDEX(I$337:I$373,MATCH($F329,$B$337:$B$373,0))/INDEX($D$337:$D$373,MATCH($F329,$B$337:$B$373,0)),SUMIFS('Input-Ext Allocators'!F$8:F$63,'Input-Ext Allocators'!$B$8:$B$63,$F329))*$D329</f>
        <v>1080.1391887259817</v>
      </c>
      <c r="J329" s="10">
        <f ca="1">IFERROR(INDEX(J$337:J$373,MATCH($F329,$B$337:$B$373,0))/INDEX($D$337:$D$373,MATCH($F329,$B$337:$B$373,0)),SUMIFS('Input-Ext Allocators'!G$8:G$63,'Input-Ext Allocators'!$B$8:$B$63,$F329))*$D329</f>
        <v>252.75113023766804</v>
      </c>
      <c r="K329" s="10">
        <f ca="1">IFERROR(INDEX(K$337:K$373,MATCH($F329,$B$337:$B$373,0))/INDEX($D$337:$D$373,MATCH($F329,$B$337:$B$373,0)),SUMIFS('Input-Ext Allocators'!H$8:H$63,'Input-Ext Allocators'!$B$8:$B$63,$F329))*$D329</f>
        <v>311106.22300299315</v>
      </c>
    </row>
    <row r="330" spans="1:11">
      <c r="A330" s="31">
        <f>IF(ISBLANK('Input-Accounts'!A330),"",'Input-Accounts'!A330)</f>
        <v>293</v>
      </c>
      <c r="B330" s="6" t="str">
        <f>IF(ISBLANK('Input-Accounts'!B330),"",'Input-Accounts'!B330)</f>
        <v>Gross-up State Utility Tax</v>
      </c>
      <c r="C330" s="31" t="str">
        <f>IF(ISBLANK('Input-Accounts'!C330),"",'Input-Accounts'!C330)</f>
        <v/>
      </c>
      <c r="D330" s="10">
        <f t="shared" ca="1" si="67"/>
        <v>647935.61745553941</v>
      </c>
      <c r="E330" s="10">
        <f t="shared" ca="1" si="65"/>
        <v>0</v>
      </c>
      <c r="F330" s="3" t="str" cm="1">
        <f t="array" aca="1" ref="F330" ca="1">IF(D330=0,"-",IF('Input-Accounts'!$E330&lt;&gt;0,'Input-Accounts'!$E330,INDEX('Input-Accounts'!$H330:$J330,,MATCH($F$6,'Input-Accounts'!$H$6:$J$6,0))))</f>
        <v>INT_RATEBASE</v>
      </c>
      <c r="G330" s="10">
        <f ca="1">IFERROR(INDEX(G$337:G$373,MATCH($F330,$B$337:$B$373,0))/INDEX($D$337:$D$373,MATCH($F330,$B$337:$B$373,0)),SUMIFS('Input-Ext Allocators'!D$8:D$63,'Input-Ext Allocators'!$B$8:$B$63,$F330))*$D330</f>
        <v>339281.27528506354</v>
      </c>
      <c r="H330" s="10">
        <f ca="1">IFERROR(INDEX(H$337:H$373,MATCH($F330,$B$337:$B$373,0))/INDEX($D$337:$D$373,MATCH($F330,$B$337:$B$373,0)),SUMIFS('Input-Ext Allocators'!E$8:E$63,'Input-Ext Allocators'!$B$8:$B$63,$F330))*$D330</f>
        <v>230348.74762624101</v>
      </c>
      <c r="I330" s="10">
        <f ca="1">IFERROR(INDEX(I$337:I$373,MATCH($F330,$B$337:$B$373,0))/INDEX($D$337:$D$373,MATCH($F330,$B$337:$B$373,0)),SUMIFS('Input-Ext Allocators'!F$8:F$63,'Input-Ext Allocators'!$B$8:$B$63,$F330))*$D330</f>
        <v>270.71175713060614</v>
      </c>
      <c r="J330" s="10">
        <f ca="1">IFERROR(INDEX(J$337:J$373,MATCH($F330,$B$337:$B$373,0))/INDEX($D$337:$D$373,MATCH($F330,$B$337:$B$373,0)),SUMIFS('Input-Ext Allocators'!G$8:G$63,'Input-Ext Allocators'!$B$8:$B$63,$F330))*$D330</f>
        <v>63.346190285059471</v>
      </c>
      <c r="K330" s="10">
        <f ca="1">IFERROR(INDEX(K$337:K$373,MATCH($F330,$B$337:$B$373,0))/INDEX($D$337:$D$373,MATCH($F330,$B$337:$B$373,0)),SUMIFS('Input-Ext Allocators'!H$8:H$63,'Input-Ext Allocators'!$B$8:$B$63,$F330))*$D330</f>
        <v>77971.536596819205</v>
      </c>
    </row>
    <row r="331" spans="1:11">
      <c r="A331" s="31">
        <f>IF(ISBLANK('Input-Accounts'!A331),"",'Input-Accounts'!A331)</f>
        <v>294</v>
      </c>
      <c r="B331" s="6" t="str">
        <f>IF(ISBLANK('Input-Accounts'!B331),"",'Input-Accounts'!B331)</f>
        <v>Gross-up Bad Debts</v>
      </c>
      <c r="C331" s="31" t="str">
        <f>IF(ISBLANK('Input-Accounts'!C331),"",'Input-Accounts'!C331)</f>
        <v/>
      </c>
      <c r="D331" s="10">
        <f ca="1">INDIRECT("Classification!"&amp;$D$5&amp;ROW())</f>
        <v>0</v>
      </c>
      <c r="E331" s="10">
        <f t="shared" ca="1" si="65"/>
        <v>0</v>
      </c>
      <c r="F331" s="3" t="str" cm="1">
        <f t="array" aca="1" ref="F331" ca="1">IF(D331=0,"-",IF('Input-Accounts'!$E331&lt;&gt;0,'Input-Accounts'!$E331,INDEX('Input-Accounts'!$H331:$J331,,MATCH($F$6,'Input-Accounts'!$H$6:$J$6,0))))</f>
        <v>-</v>
      </c>
      <c r="G331" s="10">
        <f ca="1">IFERROR(INDEX(G$337:G$373,MATCH($F331,$B$337:$B$373,0))/INDEX($D$337:$D$373,MATCH($F331,$B$337:$B$373,0)),SUMIFS('Input-Ext Allocators'!D$8:D$63,'Input-Ext Allocators'!$B$8:$B$63,$F331))*$D331</f>
        <v>0</v>
      </c>
      <c r="H331" s="10">
        <f ca="1">IFERROR(INDEX(H$337:H$373,MATCH($F331,$B$337:$B$373,0))/INDEX($D$337:$D$373,MATCH($F331,$B$337:$B$373,0)),SUMIFS('Input-Ext Allocators'!E$8:E$63,'Input-Ext Allocators'!$B$8:$B$63,$F331))*$D331</f>
        <v>0</v>
      </c>
      <c r="I331" s="10">
        <f ca="1">IFERROR(INDEX(I$337:I$373,MATCH($F331,$B$337:$B$373,0))/INDEX($D$337:$D$373,MATCH($F331,$B$337:$B$373,0)),SUMIFS('Input-Ext Allocators'!F$8:F$63,'Input-Ext Allocators'!$B$8:$B$63,$F331))*$D331</f>
        <v>0</v>
      </c>
      <c r="J331" s="10">
        <f ca="1">IFERROR(INDEX(J$337:J$373,MATCH($F331,$B$337:$B$373,0))/INDEX($D$337:$D$373,MATCH($F331,$B$337:$B$373,0)),SUMIFS('Input-Ext Allocators'!G$8:G$63,'Input-Ext Allocators'!$B$8:$B$63,$F331))*$D331</f>
        <v>0</v>
      </c>
      <c r="K331" s="10">
        <f ca="1">IFERROR(INDEX(K$337:K$373,MATCH($F331,$B$337:$B$373,0))/INDEX($D$337:$D$373,MATCH($F331,$B$337:$B$373,0)),SUMIFS('Input-Ext Allocators'!H$8:H$63,'Input-Ext Allocators'!$B$8:$B$63,$F331))*$D331</f>
        <v>0</v>
      </c>
    </row>
    <row r="332" spans="1:11">
      <c r="A332" s="31">
        <f>IF(ISBLANK('Input-Accounts'!A332),"",'Input-Accounts'!A332)</f>
        <v>295</v>
      </c>
      <c r="B332" s="6" t="str">
        <f>IF(ISBLANK('Input-Accounts'!B332),"",'Input-Accounts'!B332)</f>
        <v>Gross-up Annual Filing Fee</v>
      </c>
      <c r="C332" s="31" t="str">
        <f>IF(ISBLANK('Input-Accounts'!C332),"",'Input-Accounts'!C332)</f>
        <v/>
      </c>
      <c r="D332" s="10">
        <f t="shared" ref="D332" ca="1" si="68">INDIRECT("Classification!"&amp;$D$5&amp;ROW())</f>
        <v>16965.078356727394</v>
      </c>
      <c r="E332" s="10">
        <f t="shared" ca="1" si="65"/>
        <v>0</v>
      </c>
      <c r="F332" s="3" t="str" cm="1">
        <f t="array" aca="1" ref="F332" ca="1">IF(D332=0,"-",IF('Input-Accounts'!$E332&lt;&gt;0,'Input-Accounts'!$E332,INDEX('Input-Accounts'!$H332:$J332,,MATCH($F$6,'Input-Accounts'!$H$6:$J$6,0))))</f>
        <v>INT_RATEBASE</v>
      </c>
      <c r="G332" s="10">
        <f ca="1">IFERROR(INDEX(G$337:G$373,MATCH($F332,$B$337:$B$373,0))/INDEX($D$337:$D$373,MATCH($F332,$B$337:$B$373,0)),SUMIFS('Input-Ext Allocators'!D$8:D$63,'Input-Ext Allocators'!$B$8:$B$63,$F332))*$D332</f>
        <v>8883.4959294029941</v>
      </c>
      <c r="H332" s="10">
        <f ca="1">IFERROR(INDEX(H$337:H$373,MATCH($F332,$B$337:$B$373,0))/INDEX($D$337:$D$373,MATCH($F332,$B$337:$B$373,0)),SUMIFS('Input-Ext Allocators'!E$8:E$63,'Input-Ext Allocators'!$B$8:$B$63,$F332))*$D332</f>
        <v>6031.2852813981262</v>
      </c>
      <c r="I332" s="10">
        <f ca="1">IFERROR(INDEX(I$337:I$373,MATCH($F332,$B$337:$B$373,0))/INDEX($D$337:$D$373,MATCH($F332,$B$337:$B$373,0)),SUMIFS('Input-Ext Allocators'!F$8:F$63,'Input-Ext Allocators'!$B$8:$B$63,$F332))*$D332</f>
        <v>7.0881211776002289</v>
      </c>
      <c r="J332" s="10">
        <f ca="1">IFERROR(INDEX(J$337:J$373,MATCH($F332,$B$337:$B$373,0))/INDEX($D$337:$D$373,MATCH($F332,$B$337:$B$373,0)),SUMIFS('Input-Ext Allocators'!G$8:G$63,'Input-Ext Allocators'!$B$8:$B$63,$F332))*$D332</f>
        <v>1.6586109064454082</v>
      </c>
      <c r="K332" s="10">
        <f ca="1">IFERROR(INDEX(K$337:K$373,MATCH($F332,$B$337:$B$373,0))/INDEX($D$337:$D$373,MATCH($F332,$B$337:$B$373,0)),SUMIFS('Input-Ext Allocators'!H$8:H$63,'Input-Ext Allocators'!$B$8:$B$63,$F332))*$D332</f>
        <v>2041.550413842227</v>
      </c>
    </row>
    <row r="333" spans="1:11" ht="15" thickBot="1">
      <c r="A333" s="31">
        <f>IF(ISBLANK('Input-Accounts'!A333),"",'Input-Accounts'!A333)</f>
        <v>296</v>
      </c>
      <c r="B333" s="1" t="str">
        <f>IF(ISBLANK('Input-Accounts'!B333),"",'Input-Accounts'!B333)</f>
        <v>TOTAL REVENUE REQUIREMENT AT EQUAL RATES OF RETURN</v>
      </c>
      <c r="C333" s="31" t="str">
        <f>IF(ISBLANK('Input-Accounts'!C333),"",'Input-Accounts'!C333)</f>
        <v/>
      </c>
      <c r="D333" s="124">
        <f ca="1">SUM(D326:D332)</f>
        <v>56313696.290286057</v>
      </c>
      <c r="E333" s="10">
        <f t="shared" ca="1" si="65"/>
        <v>0</v>
      </c>
      <c r="G333" s="124">
        <f t="shared" ref="G333:K333" ca="1" si="69">SUM(G326:G332)</f>
        <v>29150660.665903147</v>
      </c>
      <c r="H333" s="124">
        <f t="shared" ca="1" si="69"/>
        <v>19838147.088495888</v>
      </c>
      <c r="I333" s="124">
        <f t="shared" ca="1" si="69"/>
        <v>23549.429825543568</v>
      </c>
      <c r="J333" s="124">
        <f t="shared" ca="1" si="69"/>
        <v>4474.8538909564804</v>
      </c>
      <c r="K333" s="124">
        <f t="shared" ca="1" si="69"/>
        <v>7296864.2521705059</v>
      </c>
    </row>
    <row r="334" spans="1:11" ht="15" thickTop="1">
      <c r="A334" s="31" t="str">
        <f>IF(ISBLANK('Input-Accounts'!A334),"",'Input-Accounts'!A334)</f>
        <v/>
      </c>
      <c r="B334" t="str">
        <f>IF(ISBLANK('Input-Accounts'!B334),"",'Input-Accounts'!B334)</f>
        <v/>
      </c>
      <c r="C334" s="31" t="str">
        <f>IF(ISBLANK('Input-Accounts'!C334),"",'Input-Accounts'!C334)</f>
        <v/>
      </c>
      <c r="D334" s="10"/>
      <c r="E334" s="10"/>
      <c r="G334" s="10"/>
      <c r="H334" s="10"/>
      <c r="I334" s="10"/>
      <c r="J334" s="10"/>
      <c r="K334" s="10"/>
    </row>
    <row r="335" spans="1:11">
      <c r="A335" s="31" t="str">
        <f>IF(ISBLANK('Input-Accounts'!A335),"",'Input-Accounts'!A335)</f>
        <v/>
      </c>
      <c r="B335" s="7" t="str">
        <f>IF(ISBLANK('Input-Accounts'!B335),"",'Input-Accounts'!B335)</f>
        <v/>
      </c>
      <c r="C335" s="31" t="str">
        <f>IF(ISBLANK('Input-Accounts'!C335),"",'Input-Accounts'!C335)</f>
        <v/>
      </c>
      <c r="E335" t="str">
        <f t="shared" ref="E335:E373" si="70">IFERROR(IF(D335="","",IF(D335=0,0,IF(ABS(D335-SUM($G335:$K335))&lt;Check_Limit,0,1))),1)</f>
        <v/>
      </c>
    </row>
    <row r="336" spans="1:11">
      <c r="A336" s="31">
        <f>IF(ISBLANK('Input-Accounts'!A336),"",'Input-Accounts'!A336)</f>
        <v>297</v>
      </c>
      <c r="B336" s="7" t="str">
        <f>IF(ISBLANK('Input-Accounts'!B336),"",'Input-Accounts'!B336)</f>
        <v>INTERNAL ALLOCATION FACTORS</v>
      </c>
      <c r="C336" s="31" t="str">
        <f>IF(ISBLANK('Input-Accounts'!C336),"",'Input-Accounts'!C336)</f>
        <v/>
      </c>
      <c r="D336" s="10"/>
      <c r="E336" s="10" t="str">
        <f t="shared" si="70"/>
        <v/>
      </c>
    </row>
    <row r="337" spans="1:11" outlineLevel="1">
      <c r="A337" s="31" t="str">
        <f>IF(ISBLANK('Input-Accounts'!A337),"",'Input-Accounts'!A337)</f>
        <v/>
      </c>
      <c r="B337" t="str">
        <f>IF(ISBLANK('Input-Accounts'!B337),"",'Input-Accounts'!B337)</f>
        <v/>
      </c>
      <c r="C337" s="31" t="str">
        <f>IF(ISBLANK('Input-Accounts'!C337),"",'Input-Accounts'!C337)</f>
        <v/>
      </c>
      <c r="D337" s="127"/>
      <c r="E337" s="10" t="str">
        <f t="shared" si="70"/>
        <v/>
      </c>
      <c r="G337" s="127"/>
      <c r="H337" s="127"/>
      <c r="I337" s="127"/>
      <c r="J337" s="127"/>
      <c r="K337" s="127"/>
    </row>
    <row r="338" spans="1:11" outlineLevel="1">
      <c r="A338" s="31">
        <f>IF(ISBLANK('Input-Accounts'!A338),"",'Input-Accounts'!A338)</f>
        <v>298</v>
      </c>
      <c r="B338" t="str">
        <f>IF(ISBLANK('Input-Accounts'!B338),"",'Input-Accounts'!B338)</f>
        <v>INT_MAINS_PLANT</v>
      </c>
      <c r="C338" s="31" t="str">
        <f>IF(ISBLANK('Input-Accounts'!C338),"",'Input-Accounts'!C338)</f>
        <v/>
      </c>
      <c r="D338" s="47">
        <f ca="1">SUM(D$32:D$33)</f>
        <v>314163698.54888904</v>
      </c>
      <c r="E338" s="10">
        <f t="shared" ca="1" si="70"/>
        <v>0</v>
      </c>
      <c r="G338" s="47">
        <f ca="1">SUM(G$32:G$33)</f>
        <v>160800575.7293047</v>
      </c>
      <c r="H338" s="47">
        <f ca="1">SUM(H$32:H$33)</f>
        <v>109688434.77997766</v>
      </c>
      <c r="I338" s="47">
        <f ca="1">SUM(I$32:I$33)</f>
        <v>131497.9153018978</v>
      </c>
      <c r="J338" s="47">
        <f ca="1">SUM(J$32:J$33)</f>
        <v>7803.3386430369437</v>
      </c>
      <c r="K338" s="47">
        <f ca="1">SUM(K$32:K$33)</f>
        <v>43535386.785661772</v>
      </c>
    </row>
    <row r="339" spans="1:11" outlineLevel="1">
      <c r="A339" s="31">
        <f>IF(ISBLANK('Input-Accounts'!A339),"",'Input-Accounts'!A339)</f>
        <v>299</v>
      </c>
      <c r="B339" t="str">
        <f>IF(ISBLANK('Input-Accounts'!B339),"",'Input-Accounts'!B339)</f>
        <v>INT_MAINS_SERVICES</v>
      </c>
      <c r="C339" s="31" t="str">
        <f>IF(ISBLANK('Input-Accounts'!C339),"",'Input-Accounts'!C339)</f>
        <v/>
      </c>
      <c r="D339" s="47">
        <f ca="1">SUM(D$32:D$33,D$39:D$39)</f>
        <v>314163698.54888904</v>
      </c>
      <c r="E339" s="10">
        <f t="shared" ca="1" si="70"/>
        <v>0</v>
      </c>
      <c r="G339" s="47">
        <f ca="1">SUM(G$32:G$33,G$39:G$39)</f>
        <v>160800575.7293047</v>
      </c>
      <c r="H339" s="47">
        <f ca="1">SUM(H$32:H$33,H$39:H$39)</f>
        <v>109688434.77997766</v>
      </c>
      <c r="I339" s="47">
        <f ca="1">SUM(I$32:I$33,I$39:I$39)</f>
        <v>131497.9153018978</v>
      </c>
      <c r="J339" s="47">
        <f ca="1">SUM(J$32:J$33,J$39:J$39)</f>
        <v>7803.3386430369437</v>
      </c>
      <c r="K339" s="47">
        <f ca="1">SUM(K$32:K$33,K$39:K$39)</f>
        <v>43535386.785661772</v>
      </c>
    </row>
    <row r="340" spans="1:11" outlineLevel="1">
      <c r="A340" s="31">
        <f>IF(ISBLANK('Input-Accounts'!A340),"",'Input-Accounts'!A340)</f>
        <v>300</v>
      </c>
      <c r="B340" t="str">
        <f>IF(ISBLANK('Input-Accounts'!B340),"",'Input-Accounts'!B340)</f>
        <v>INT_DISTPT_SUBTOTAL</v>
      </c>
      <c r="C340" s="31" t="str">
        <f>IF(ISBLANK('Input-Accounts'!C340),"",'Input-Accounts'!C340)</f>
        <v/>
      </c>
      <c r="D340" s="47">
        <f ca="1">SUM(D$20:D$28,D$31:D$46)</f>
        <v>344654121.0692175</v>
      </c>
      <c r="E340" s="10">
        <f t="shared" ca="1" si="70"/>
        <v>0</v>
      </c>
      <c r="G340" s="47">
        <f ca="1">SUM(G$20:G$28,G$31:G$46)</f>
        <v>176389537.04705283</v>
      </c>
      <c r="H340" s="47">
        <f ca="1">SUM(H$20:H$28,H$31:H$46)</f>
        <v>120322282.07209146</v>
      </c>
      <c r="I340" s="47">
        <f ca="1">SUM(I$20:I$28,I$31:I$46)</f>
        <v>144246.10296048352</v>
      </c>
      <c r="J340" s="47">
        <f ca="1">SUM(J$20:J$28,J$31:J$46)</f>
        <v>42090.51266910007</v>
      </c>
      <c r="K340" s="47">
        <f ca="1">SUM(K$20:K$28,K$31:K$46)</f>
        <v>47755965.334443666</v>
      </c>
    </row>
    <row r="341" spans="1:11" outlineLevel="1">
      <c r="A341" s="31">
        <f>IF(ISBLANK('Input-Accounts'!A341),"",'Input-Accounts'!A341)</f>
        <v>301</v>
      </c>
      <c r="B341" t="str">
        <f>IF(ISBLANK('Input-Accounts'!B341),"",'Input-Accounts'!B341)</f>
        <v>INT_IND M&amp;R</v>
      </c>
      <c r="C341" s="31" t="str">
        <f>IF(ISBLANK('Input-Accounts'!C341),"",'Input-Accounts'!C341)</f>
        <v/>
      </c>
      <c r="D341" s="47">
        <f ca="1">SUM(D$45:D$46)</f>
        <v>0</v>
      </c>
      <c r="E341" s="10">
        <f t="shared" ca="1" si="70"/>
        <v>0</v>
      </c>
      <c r="G341" s="47">
        <f ca="1">SUM(G$45:G$46)</f>
        <v>0</v>
      </c>
      <c r="H341" s="47">
        <f ca="1">SUM(H$45:H$46)</f>
        <v>0</v>
      </c>
      <c r="I341" s="47">
        <f ca="1">SUM(I$45:I$46)</f>
        <v>0</v>
      </c>
      <c r="J341" s="47">
        <f ca="1">SUM(J$45:J$46)</f>
        <v>0</v>
      </c>
      <c r="K341" s="47">
        <f ca="1">SUM(K$45:K$46)</f>
        <v>0</v>
      </c>
    </row>
    <row r="342" spans="1:11" outlineLevel="1">
      <c r="A342" s="31">
        <f>IF(ISBLANK('Input-Accounts'!A342),"",'Input-Accounts'!A342)</f>
        <v>302</v>
      </c>
      <c r="B342" t="str">
        <f>IF(ISBLANK('Input-Accounts'!B342),"",'Input-Accounts'!B342)</f>
        <v>INT_871-879</v>
      </c>
      <c r="C342" s="31" t="str">
        <f>IF(ISBLANK('Input-Accounts'!C342),"",'Input-Accounts'!C342)</f>
        <v/>
      </c>
      <c r="D342" s="47">
        <f ca="1">SUM(D$176:D$181)</f>
        <v>3115031.5404383261</v>
      </c>
      <c r="E342" s="10">
        <f t="shared" ca="1" si="70"/>
        <v>0</v>
      </c>
      <c r="G342" s="47">
        <f ca="1">SUM(G$176:G$181)</f>
        <v>1594388.1085913484</v>
      </c>
      <c r="H342" s="47">
        <f ca="1">SUM(H$176:H$181)</f>
        <v>1087595.2108380566</v>
      </c>
      <c r="I342" s="47">
        <f ca="1">SUM(I$176:I$181)</f>
        <v>1303.8430460276606</v>
      </c>
      <c r="J342" s="47">
        <f ca="1">SUM(J$176:J$181)</f>
        <v>77.372548470932315</v>
      </c>
      <c r="K342" s="47">
        <f ca="1">SUM(K$176:K$181)</f>
        <v>431667.00541442266</v>
      </c>
    </row>
    <row r="343" spans="1:11" outlineLevel="1">
      <c r="A343" s="31">
        <f>IF(ISBLANK('Input-Accounts'!A343),"",'Input-Accounts'!A343)</f>
        <v>303</v>
      </c>
      <c r="B343" t="str">
        <f>IF(ISBLANK('Input-Accounts'!B343),"",'Input-Accounts'!B343)</f>
        <v>INT_866-893</v>
      </c>
      <c r="C343" s="31" t="str">
        <f>IF(ISBLANK('Input-Accounts'!C343),"",'Input-Accounts'!C343)</f>
        <v/>
      </c>
      <c r="D343" s="47">
        <f ca="1">SUM(D$188:D$193)</f>
        <v>3192513.4555721823</v>
      </c>
      <c r="E343" s="10">
        <f t="shared" ca="1" si="70"/>
        <v>0</v>
      </c>
      <c r="G343" s="47">
        <f ca="1">SUM(G$188:G$193)</f>
        <v>1634046.2123750811</v>
      </c>
      <c r="H343" s="47">
        <f ca="1">SUM(H$188:H$193)</f>
        <v>1114647.5725018764</v>
      </c>
      <c r="I343" s="47">
        <f ca="1">SUM(I$188:I$193)</f>
        <v>1336.2742605847909</v>
      </c>
      <c r="J343" s="47">
        <f ca="1">SUM(J$188:J$193)</f>
        <v>79.297078979368649</v>
      </c>
      <c r="K343" s="47">
        <f ca="1">SUM(K$188:K$193)</f>
        <v>442404.09935566084</v>
      </c>
    </row>
    <row r="344" spans="1:11" outlineLevel="1">
      <c r="A344" s="31">
        <f>IF(ISBLANK('Input-Accounts'!A344),"",'Input-Accounts'!A344)</f>
        <v>304</v>
      </c>
      <c r="B344" t="str">
        <f>IF(ISBLANK('Input-Accounts'!B344),"",'Input-Accounts'!B344)</f>
        <v>INT_LABOR</v>
      </c>
      <c r="C344" s="31" t="str">
        <f>IF(ISBLANK('Input-Accounts'!C344),"",'Input-Accounts'!C344)</f>
        <v/>
      </c>
      <c r="D344" s="47">
        <f ca="1">SUMPRODUCT('Input-Accounts'!$L$161:$L$219,D$161:D$219)</f>
        <v>2984024.2605998684</v>
      </c>
      <c r="E344" s="10">
        <f t="shared" ca="1" si="70"/>
        <v>0</v>
      </c>
      <c r="G344" s="47">
        <f ca="1">SUMPRODUCT('Input-Accounts'!$L$161:$L$219,G$161:G$219)</f>
        <v>1527333.7476958744</v>
      </c>
      <c r="H344" s="47">
        <f ca="1">SUMPRODUCT('Input-Accounts'!$L$161:$L$219,H$161:H$219)</f>
        <v>1041854.7782653651</v>
      </c>
      <c r="I344" s="47">
        <f ca="1">SUMPRODUCT('Input-Accounts'!$L$161:$L$219,I$161:I$219)</f>
        <v>1249.0079894386872</v>
      </c>
      <c r="J344" s="47">
        <f ca="1">SUMPRODUCT('Input-Accounts'!$L$161:$L$219,J$161:J$219)</f>
        <v>74.118530982582996</v>
      </c>
      <c r="K344" s="47">
        <f ca="1">SUMPRODUCT('Input-Accounts'!$L$161:$L$219,K$161:K$219)</f>
        <v>413512.60811820818</v>
      </c>
    </row>
    <row r="345" spans="1:11" outlineLevel="1">
      <c r="A345" s="31">
        <f>IF(ISBLANK('Input-Accounts'!A345),"",'Input-Accounts'!A345)</f>
        <v>305</v>
      </c>
      <c r="B345" t="str">
        <f>IF(ISBLANK('Input-Accounts'!B345),"",'Input-Accounts'!B345)</f>
        <v>INT_OM_Exc_A&amp;G,Gas,Uncoll</v>
      </c>
      <c r="C345" s="31" t="str">
        <f>IF(ISBLANK('Input-Accounts'!C345),"",'Input-Accounts'!C345)</f>
        <v/>
      </c>
      <c r="D345" s="47">
        <f ca="1">SUM(D$184,D$195,D$201:D$203,D$205,D$213,D$220)</f>
        <v>7200615.1518372335</v>
      </c>
      <c r="E345" s="10">
        <f t="shared" ca="1" si="70"/>
        <v>0</v>
      </c>
      <c r="G345" s="47">
        <f ca="1">SUM(G$184,G$195,G$201:G$203,G$205,G$213,G$220)</f>
        <v>3685540.5871802196</v>
      </c>
      <c r="H345" s="47">
        <f ca="1">SUM(H$184,H$195,H$201:H$203,H$205,H$213,H$220)</f>
        <v>2514053.0529344645</v>
      </c>
      <c r="I345" s="47">
        <f ca="1">SUM(I$184,I$195,I$201:I$203,I$205,I$213,I$220)</f>
        <v>3013.9251789159416</v>
      </c>
      <c r="J345" s="47">
        <f ca="1">SUM(J$184,J$195,J$201:J$203,J$205,J$213,J$220)</f>
        <v>178.8521039429541</v>
      </c>
      <c r="K345" s="47">
        <f ca="1">SUM(K$184,K$195,K$201:K$203,K$205,K$213,K$220)</f>
        <v>997828.73443969118</v>
      </c>
    </row>
    <row r="346" spans="1:11" outlineLevel="1">
      <c r="A346" s="31">
        <f>IF(ISBLANK('Input-Accounts'!A346),"",'Input-Accounts'!A346)</f>
        <v>306</v>
      </c>
      <c r="B346" t="str">
        <f>IF(ISBLANK('Input-Accounts'!B346),"",'Input-Accounts'!B346)</f>
        <v>INT_TOTAL PLANT</v>
      </c>
      <c r="C346" s="31" t="str">
        <f>IF(ISBLANK('Input-Accounts'!C346),"",'Input-Accounts'!C346)</f>
        <v/>
      </c>
      <c r="D346" s="47">
        <f ca="1">D$73</f>
        <v>366276447.67980015</v>
      </c>
      <c r="E346" s="10">
        <f t="shared" ca="1" si="70"/>
        <v>0</v>
      </c>
      <c r="F346" s="15"/>
      <c r="G346" s="47">
        <f ca="1">G$73</f>
        <v>187455565.12438685</v>
      </c>
      <c r="H346" s="47">
        <f ca="1">H$73</f>
        <v>127870857.65105844</v>
      </c>
      <c r="I346" s="47">
        <f ca="1">I$73</f>
        <v>153295.57070176411</v>
      </c>
      <c r="J346" s="47">
        <f ca="1">J$73</f>
        <v>44731.115976888083</v>
      </c>
      <c r="K346" s="47">
        <f ca="1">K$73</f>
        <v>50751998.217676274</v>
      </c>
    </row>
    <row r="347" spans="1:11" outlineLevel="1">
      <c r="A347" s="31">
        <f>IF(ISBLANK('Input-Accounts'!A347),"",'Input-Accounts'!A347)</f>
        <v>307</v>
      </c>
      <c r="B347" t="str">
        <f>IF(ISBLANK('Input-Accounts'!B347),"",'Input-Accounts'!B347)</f>
        <v>INT_RATEBASE</v>
      </c>
      <c r="C347" s="31" t="str">
        <f>IF(ISBLANK('Input-Accounts'!C347),"",'Input-Accounts'!C347)</f>
        <v/>
      </c>
      <c r="D347" s="47">
        <f ca="1">D$156</f>
        <v>284369732.30614889</v>
      </c>
      <c r="E347" s="10">
        <f t="shared" ca="1" si="70"/>
        <v>0</v>
      </c>
      <c r="G347" s="47">
        <f ca="1">G$156</f>
        <v>148905728.94910005</v>
      </c>
      <c r="H347" s="47">
        <f ca="1">H$156</f>
        <v>101096791.00026573</v>
      </c>
      <c r="I347" s="47">
        <f ca="1">I$156</f>
        <v>118811.54212461565</v>
      </c>
      <c r="J347" s="47">
        <f ca="1">J$156</f>
        <v>27801.742470520712</v>
      </c>
      <c r="K347" s="47">
        <f ca="1">K$156</f>
        <v>34220599.072187968</v>
      </c>
    </row>
    <row r="348" spans="1:11" outlineLevel="1">
      <c r="A348" s="31">
        <f>IF(ISBLANK('Input-Accounts'!A348),"",'Input-Accounts'!A348)</f>
        <v>308</v>
      </c>
      <c r="B348" t="str">
        <f>IF(ISBLANK('Input-Accounts'!B348),"",'Input-Accounts'!B348)</f>
        <v>INT_REVENUE REQUIREMENT</v>
      </c>
      <c r="C348" s="31" t="str">
        <f>IF(ISBLANK('Input-Accounts'!C348),"",'Input-Accounts'!C348)</f>
        <v/>
      </c>
      <c r="D348" s="47">
        <f ca="1">D333</f>
        <v>56313696.290286057</v>
      </c>
      <c r="E348" s="10">
        <f t="shared" ca="1" si="70"/>
        <v>0</v>
      </c>
      <c r="G348" s="47">
        <f ca="1">G333</f>
        <v>29150660.665903147</v>
      </c>
      <c r="H348" s="47">
        <f ca="1">H333</f>
        <v>19838147.088495888</v>
      </c>
      <c r="I348" s="47">
        <f ca="1">I333</f>
        <v>23549.429825543568</v>
      </c>
      <c r="J348" s="47">
        <f ca="1">J333</f>
        <v>4474.8538909564804</v>
      </c>
      <c r="K348" s="47">
        <f ca="1">K333</f>
        <v>7296864.2521705059</v>
      </c>
    </row>
    <row r="349" spans="1:11" outlineLevel="1">
      <c r="A349" s="31" t="str">
        <f>IF(ISBLANK('Input-Accounts'!A349),"",'Input-Accounts'!A349)</f>
        <v/>
      </c>
      <c r="B349" t="str">
        <f>IF(ISBLANK('Input-Accounts'!B349),"",'Input-Accounts'!B349)</f>
        <v/>
      </c>
      <c r="C349" s="31" t="str">
        <f>IF(ISBLANK('Input-Accounts'!C349),"",'Input-Accounts'!C349)</f>
        <v/>
      </c>
      <c r="D349" s="47"/>
      <c r="E349" s="10" t="str">
        <f t="shared" si="70"/>
        <v/>
      </c>
      <c r="G349" s="47"/>
      <c r="H349" s="47"/>
      <c r="I349" s="47"/>
      <c r="J349" s="47"/>
      <c r="K349" s="47"/>
    </row>
    <row r="350" spans="1:11" outlineLevel="1">
      <c r="A350" s="31" t="str">
        <f>IF(ISBLANK('Input-Accounts'!A350),"",'Input-Accounts'!A350)</f>
        <v/>
      </c>
      <c r="B350" t="str">
        <f>IF(ISBLANK('Input-Accounts'!B350),"",'Input-Accounts'!B350)</f>
        <v/>
      </c>
      <c r="C350" s="31" t="str">
        <f>IF(ISBLANK('Input-Accounts'!C350),"",'Input-Accounts'!C350)</f>
        <v/>
      </c>
      <c r="D350" s="47"/>
      <c r="E350" s="10" t="str">
        <f t="shared" si="70"/>
        <v/>
      </c>
      <c r="G350" s="47"/>
      <c r="H350" s="47"/>
      <c r="I350" s="47"/>
      <c r="J350" s="47"/>
      <c r="K350" s="47"/>
    </row>
    <row r="351" spans="1:11" outlineLevel="1">
      <c r="A351" s="31" t="str">
        <f>IF(ISBLANK('Input-Accounts'!A351),"",'Input-Accounts'!A351)</f>
        <v/>
      </c>
      <c r="B351" t="str">
        <f>IF(ISBLANK('Input-Accounts'!B351),"",'Input-Accounts'!B351)</f>
        <v/>
      </c>
      <c r="C351" s="31" t="str">
        <f>IF(ISBLANK('Input-Accounts'!C351),"",'Input-Accounts'!C351)</f>
        <v/>
      </c>
      <c r="D351" s="47"/>
      <c r="E351" s="10" t="str">
        <f t="shared" si="70"/>
        <v/>
      </c>
      <c r="G351" s="47"/>
      <c r="H351" s="47"/>
      <c r="I351" s="47"/>
      <c r="J351" s="47"/>
      <c r="K351" s="47"/>
    </row>
    <row r="352" spans="1:11" outlineLevel="1">
      <c r="A352" s="31" t="str">
        <f>IF(ISBLANK('Input-Accounts'!A352),"",'Input-Accounts'!A352)</f>
        <v/>
      </c>
      <c r="B352" t="str">
        <f>IF(ISBLANK('Input-Accounts'!B352),"",'Input-Accounts'!B352)</f>
        <v/>
      </c>
      <c r="C352" s="31" t="str">
        <f>IF(ISBLANK('Input-Accounts'!C352),"",'Input-Accounts'!C352)</f>
        <v/>
      </c>
      <c r="D352" s="47"/>
      <c r="E352" s="10" t="str">
        <f t="shared" si="70"/>
        <v/>
      </c>
      <c r="G352" s="47"/>
      <c r="H352" s="47"/>
      <c r="I352" s="47"/>
      <c r="J352" s="47"/>
      <c r="K352" s="47"/>
    </row>
    <row r="353" spans="1:11" outlineLevel="1">
      <c r="A353" s="31" t="str">
        <f>IF(ISBLANK('Input-Accounts'!A353),"",'Input-Accounts'!A353)</f>
        <v/>
      </c>
      <c r="B353" t="str">
        <f>IF(ISBLANK('Input-Accounts'!B353),"",'Input-Accounts'!B353)</f>
        <v/>
      </c>
      <c r="C353" s="31" t="str">
        <f>IF(ISBLANK('Input-Accounts'!C353),"",'Input-Accounts'!C353)</f>
        <v/>
      </c>
      <c r="D353" s="47"/>
      <c r="E353" s="10" t="str">
        <f t="shared" si="70"/>
        <v/>
      </c>
      <c r="G353" s="47"/>
      <c r="H353" s="47"/>
      <c r="I353" s="47"/>
      <c r="J353" s="47"/>
      <c r="K353" s="47"/>
    </row>
    <row r="354" spans="1:11" outlineLevel="1">
      <c r="A354" s="31" t="str">
        <f>IF(ISBLANK('Input-Accounts'!A354),"",'Input-Accounts'!A354)</f>
        <v/>
      </c>
      <c r="B354" t="str">
        <f>IF(ISBLANK('Input-Accounts'!B354),"",'Input-Accounts'!B354)</f>
        <v/>
      </c>
      <c r="C354" s="31" t="str">
        <f>IF(ISBLANK('Input-Accounts'!C354),"",'Input-Accounts'!C354)</f>
        <v/>
      </c>
      <c r="D354" s="47"/>
      <c r="E354" s="10" t="str">
        <f t="shared" si="70"/>
        <v/>
      </c>
      <c r="G354" s="47"/>
      <c r="H354" s="47"/>
      <c r="I354" s="47"/>
      <c r="J354" s="47"/>
      <c r="K354" s="47"/>
    </row>
    <row r="355" spans="1:11" outlineLevel="1">
      <c r="A355" s="31" t="str">
        <f>IF(ISBLANK('Input-Accounts'!A355),"",'Input-Accounts'!A355)</f>
        <v/>
      </c>
      <c r="B355" t="str">
        <f>IF(ISBLANK('Input-Accounts'!B355),"",'Input-Accounts'!B355)</f>
        <v/>
      </c>
      <c r="C355" s="31" t="str">
        <f>IF(ISBLANK('Input-Accounts'!C355),"",'Input-Accounts'!C355)</f>
        <v/>
      </c>
      <c r="D355" s="47"/>
      <c r="E355" s="10" t="str">
        <f t="shared" si="70"/>
        <v/>
      </c>
      <c r="G355" s="47"/>
      <c r="H355" s="47"/>
      <c r="I355" s="47"/>
      <c r="J355" s="47"/>
      <c r="K355" s="47"/>
    </row>
    <row r="356" spans="1:11" outlineLevel="1">
      <c r="A356" s="31" t="str">
        <f>IF(ISBLANK('Input-Accounts'!A356),"",'Input-Accounts'!A356)</f>
        <v/>
      </c>
      <c r="B356" t="str">
        <f>IF(ISBLANK('Input-Accounts'!B356),"",'Input-Accounts'!B356)</f>
        <v/>
      </c>
      <c r="C356" s="31" t="str">
        <f>IF(ISBLANK('Input-Accounts'!C356),"",'Input-Accounts'!C356)</f>
        <v/>
      </c>
      <c r="D356" s="47"/>
      <c r="E356" s="10" t="str">
        <f t="shared" si="70"/>
        <v/>
      </c>
      <c r="G356" s="47"/>
      <c r="H356" s="47"/>
      <c r="I356" s="47"/>
      <c r="J356" s="47"/>
      <c r="K356" s="47"/>
    </row>
    <row r="357" spans="1:11" outlineLevel="1">
      <c r="A357" s="31" t="str">
        <f>IF(ISBLANK('Input-Accounts'!A357),"",'Input-Accounts'!A357)</f>
        <v/>
      </c>
      <c r="B357" t="str">
        <f>IF(ISBLANK('Input-Accounts'!B357),"",'Input-Accounts'!B357)</f>
        <v/>
      </c>
      <c r="C357" s="31" t="str">
        <f>IF(ISBLANK('Input-Accounts'!C357),"",'Input-Accounts'!C357)</f>
        <v/>
      </c>
      <c r="D357" s="47"/>
      <c r="E357" s="10" t="str">
        <f t="shared" si="70"/>
        <v/>
      </c>
      <c r="G357" s="47"/>
      <c r="H357" s="47"/>
      <c r="I357" s="47"/>
      <c r="J357" s="47"/>
      <c r="K357" s="47"/>
    </row>
    <row r="358" spans="1:11" outlineLevel="1">
      <c r="A358" s="31" t="str">
        <f>IF(ISBLANK('Input-Accounts'!A358),"",'Input-Accounts'!A358)</f>
        <v/>
      </c>
      <c r="B358" t="str">
        <f>IF(ISBLANK('Input-Accounts'!B358),"",'Input-Accounts'!B358)</f>
        <v/>
      </c>
      <c r="C358" s="31" t="str">
        <f>IF(ISBLANK('Input-Accounts'!C358),"",'Input-Accounts'!C358)</f>
        <v/>
      </c>
      <c r="D358" s="47"/>
      <c r="E358" s="10" t="str">
        <f t="shared" si="70"/>
        <v/>
      </c>
      <c r="G358" s="47"/>
      <c r="H358" s="47"/>
      <c r="I358" s="47"/>
      <c r="J358" s="47"/>
      <c r="K358" s="47"/>
    </row>
    <row r="359" spans="1:11" outlineLevel="1">
      <c r="A359" s="31" t="str">
        <f>IF(ISBLANK('Input-Accounts'!A359),"",'Input-Accounts'!A359)</f>
        <v/>
      </c>
      <c r="B359" t="str">
        <f>IF(ISBLANK('Input-Accounts'!B359),"",'Input-Accounts'!B359)</f>
        <v/>
      </c>
      <c r="C359" s="31" t="str">
        <f>IF(ISBLANK('Input-Accounts'!C359),"",'Input-Accounts'!C359)</f>
        <v/>
      </c>
      <c r="D359" s="47"/>
      <c r="E359" s="10" t="str">
        <f t="shared" si="70"/>
        <v/>
      </c>
      <c r="G359" s="47"/>
      <c r="H359" s="47"/>
      <c r="I359" s="47"/>
      <c r="J359" s="47"/>
      <c r="K359" s="47"/>
    </row>
    <row r="360" spans="1:11" outlineLevel="1">
      <c r="A360" s="31" t="str">
        <f>IF(ISBLANK('Input-Accounts'!A360),"",'Input-Accounts'!A360)</f>
        <v/>
      </c>
      <c r="B360" t="str">
        <f>IF(ISBLANK('Input-Accounts'!B360),"",'Input-Accounts'!B360)</f>
        <v/>
      </c>
      <c r="C360" s="31" t="str">
        <f>IF(ISBLANK('Input-Accounts'!C360),"",'Input-Accounts'!C360)</f>
        <v/>
      </c>
      <c r="D360" s="47"/>
      <c r="E360" s="10" t="str">
        <f t="shared" si="70"/>
        <v/>
      </c>
      <c r="G360" s="47"/>
      <c r="H360" s="47"/>
      <c r="I360" s="47"/>
      <c r="J360" s="47"/>
      <c r="K360" s="47"/>
    </row>
    <row r="361" spans="1:11" outlineLevel="1">
      <c r="A361" s="31" t="str">
        <f>IF(ISBLANK('Input-Accounts'!A361),"",'Input-Accounts'!A361)</f>
        <v/>
      </c>
      <c r="B361" t="str">
        <f>IF(ISBLANK('Input-Accounts'!B361),"",'Input-Accounts'!B361)</f>
        <v/>
      </c>
      <c r="C361" s="31" t="str">
        <f>IF(ISBLANK('Input-Accounts'!C361),"",'Input-Accounts'!C361)</f>
        <v/>
      </c>
      <c r="D361" s="47"/>
      <c r="E361" s="10" t="str">
        <f t="shared" si="70"/>
        <v/>
      </c>
      <c r="G361" s="47"/>
      <c r="H361" s="47"/>
      <c r="I361" s="47"/>
      <c r="J361" s="47"/>
      <c r="K361" s="47"/>
    </row>
    <row r="362" spans="1:11" outlineLevel="1">
      <c r="A362" s="31" t="str">
        <f>IF(ISBLANK('Input-Accounts'!A362),"",'Input-Accounts'!A362)</f>
        <v/>
      </c>
      <c r="B362" t="str">
        <f>IF(ISBLANK('Input-Accounts'!B362),"",'Input-Accounts'!B362)</f>
        <v/>
      </c>
      <c r="C362" s="31" t="str">
        <f>IF(ISBLANK('Input-Accounts'!C362),"",'Input-Accounts'!C362)</f>
        <v/>
      </c>
      <c r="D362" s="47"/>
      <c r="E362" s="10" t="str">
        <f t="shared" si="70"/>
        <v/>
      </c>
      <c r="G362" s="47"/>
      <c r="H362" s="47"/>
      <c r="I362" s="47"/>
      <c r="J362" s="47"/>
      <c r="K362" s="47"/>
    </row>
    <row r="363" spans="1:11" outlineLevel="1">
      <c r="A363" s="31" t="str">
        <f>IF(ISBLANK('Input-Accounts'!A363),"",'Input-Accounts'!A363)</f>
        <v/>
      </c>
      <c r="B363" t="str">
        <f>IF(ISBLANK('Input-Accounts'!B363),"",'Input-Accounts'!B363)</f>
        <v/>
      </c>
      <c r="C363" s="31" t="str">
        <f>IF(ISBLANK('Input-Accounts'!C363),"",'Input-Accounts'!C363)</f>
        <v/>
      </c>
      <c r="D363" s="47"/>
      <c r="E363" s="10" t="str">
        <f t="shared" si="70"/>
        <v/>
      </c>
      <c r="G363" s="47"/>
      <c r="H363" s="47"/>
      <c r="I363" s="47"/>
      <c r="J363" s="47"/>
      <c r="K363" s="47"/>
    </row>
    <row r="364" spans="1:11" outlineLevel="1">
      <c r="A364" s="31" t="str">
        <f>IF(ISBLANK('Input-Accounts'!A364),"",'Input-Accounts'!A364)</f>
        <v/>
      </c>
      <c r="B364" t="str">
        <f>IF(ISBLANK('Input-Accounts'!B364),"",'Input-Accounts'!B364)</f>
        <v/>
      </c>
      <c r="C364" s="31" t="str">
        <f>IF(ISBLANK('Input-Accounts'!C364),"",'Input-Accounts'!C364)</f>
        <v/>
      </c>
      <c r="D364" s="47"/>
      <c r="E364" s="10" t="str">
        <f t="shared" si="70"/>
        <v/>
      </c>
      <c r="G364" s="47"/>
      <c r="H364" s="47"/>
      <c r="I364" s="47"/>
      <c r="J364" s="47"/>
      <c r="K364" s="47"/>
    </row>
    <row r="365" spans="1:11" outlineLevel="1">
      <c r="A365" s="31" t="str">
        <f>IF(ISBLANK('Input-Accounts'!A365),"",'Input-Accounts'!A365)</f>
        <v/>
      </c>
      <c r="B365" t="str">
        <f>IF(ISBLANK('Input-Accounts'!B365),"",'Input-Accounts'!B365)</f>
        <v/>
      </c>
      <c r="C365" s="31" t="str">
        <f>IF(ISBLANK('Input-Accounts'!C365),"",'Input-Accounts'!C365)</f>
        <v/>
      </c>
      <c r="D365" s="47"/>
      <c r="E365" s="10" t="str">
        <f t="shared" si="70"/>
        <v/>
      </c>
      <c r="G365" s="47"/>
      <c r="H365" s="47"/>
      <c r="I365" s="47"/>
      <c r="J365" s="47"/>
      <c r="K365" s="47"/>
    </row>
    <row r="366" spans="1:11" outlineLevel="1">
      <c r="A366" s="31" t="str">
        <f>IF(ISBLANK('Input-Accounts'!A366),"",'Input-Accounts'!A366)</f>
        <v/>
      </c>
      <c r="B366" t="str">
        <f>IF(ISBLANK('Input-Accounts'!B366),"",'Input-Accounts'!B366)</f>
        <v/>
      </c>
      <c r="C366" s="31" t="str">
        <f>IF(ISBLANK('Input-Accounts'!C366),"",'Input-Accounts'!C366)</f>
        <v/>
      </c>
      <c r="D366" s="47"/>
      <c r="E366" s="10" t="str">
        <f t="shared" si="70"/>
        <v/>
      </c>
      <c r="G366" s="47"/>
      <c r="H366" s="47"/>
      <c r="I366" s="47"/>
      <c r="J366" s="47"/>
      <c r="K366" s="47"/>
    </row>
    <row r="367" spans="1:11" outlineLevel="1">
      <c r="A367" s="31" t="str">
        <f>IF(ISBLANK('Input-Accounts'!A367),"",'Input-Accounts'!A367)</f>
        <v/>
      </c>
      <c r="B367" t="str">
        <f>IF(ISBLANK('Input-Accounts'!B367),"",'Input-Accounts'!B367)</f>
        <v/>
      </c>
      <c r="C367" s="31" t="str">
        <f>IF(ISBLANK('Input-Accounts'!C367),"",'Input-Accounts'!C367)</f>
        <v/>
      </c>
      <c r="D367" s="47"/>
      <c r="E367" s="10" t="str">
        <f t="shared" si="70"/>
        <v/>
      </c>
      <c r="G367" s="47"/>
      <c r="H367" s="47"/>
      <c r="I367" s="47"/>
      <c r="J367" s="47"/>
      <c r="K367" s="47"/>
    </row>
    <row r="368" spans="1:11" outlineLevel="1">
      <c r="A368" s="31" t="str">
        <f>IF(ISBLANK('Input-Accounts'!A368),"",'Input-Accounts'!A368)</f>
        <v/>
      </c>
      <c r="B368" t="str">
        <f>IF(ISBLANK('Input-Accounts'!B368),"",'Input-Accounts'!B368)</f>
        <v/>
      </c>
      <c r="C368" s="31" t="str">
        <f>IF(ISBLANK('Input-Accounts'!C368),"",'Input-Accounts'!C368)</f>
        <v/>
      </c>
      <c r="D368" s="47"/>
      <c r="E368" s="10" t="str">
        <f t="shared" si="70"/>
        <v/>
      </c>
      <c r="G368" s="47"/>
      <c r="H368" s="47"/>
      <c r="I368" s="47"/>
      <c r="J368" s="47"/>
      <c r="K368" s="47"/>
    </row>
    <row r="369" spans="1:11" outlineLevel="1">
      <c r="A369" s="31" t="str">
        <f>IF(ISBLANK('Input-Accounts'!A369),"",'Input-Accounts'!A369)</f>
        <v/>
      </c>
      <c r="B369" t="str">
        <f>IF(ISBLANK('Input-Accounts'!B369),"",'Input-Accounts'!B369)</f>
        <v/>
      </c>
      <c r="C369" s="31" t="str">
        <f>IF(ISBLANK('Input-Accounts'!C369),"",'Input-Accounts'!C369)</f>
        <v/>
      </c>
      <c r="D369" s="47"/>
      <c r="E369" s="10" t="str">
        <f t="shared" si="70"/>
        <v/>
      </c>
      <c r="G369" s="47"/>
      <c r="H369" s="47"/>
      <c r="I369" s="47"/>
      <c r="J369" s="47"/>
      <c r="K369" s="47"/>
    </row>
    <row r="370" spans="1:11" outlineLevel="1">
      <c r="A370" s="31" t="str">
        <f>IF(ISBLANK('Input-Accounts'!A370),"",'Input-Accounts'!A370)</f>
        <v/>
      </c>
      <c r="B370" t="str">
        <f>IF(ISBLANK('Input-Accounts'!B370),"",'Input-Accounts'!B370)</f>
        <v/>
      </c>
      <c r="C370" s="31" t="str">
        <f>IF(ISBLANK('Input-Accounts'!C370),"",'Input-Accounts'!C370)</f>
        <v/>
      </c>
      <c r="D370" s="47"/>
      <c r="E370" s="10" t="str">
        <f t="shared" si="70"/>
        <v/>
      </c>
      <c r="G370" s="47"/>
      <c r="H370" s="47"/>
      <c r="I370" s="47"/>
      <c r="J370" s="47"/>
      <c r="K370" s="47"/>
    </row>
    <row r="371" spans="1:11" outlineLevel="1">
      <c r="A371" s="31" t="str">
        <f>IF(ISBLANK('Input-Accounts'!A371),"",'Input-Accounts'!A371)</f>
        <v/>
      </c>
      <c r="B371" t="str">
        <f>IF(ISBLANK('Input-Accounts'!B371),"",'Input-Accounts'!B371)</f>
        <v/>
      </c>
      <c r="C371" s="31" t="str">
        <f>IF(ISBLANK('Input-Accounts'!C371),"",'Input-Accounts'!C371)</f>
        <v/>
      </c>
      <c r="D371" s="47"/>
      <c r="E371" s="10" t="str">
        <f t="shared" si="70"/>
        <v/>
      </c>
      <c r="G371" s="47"/>
      <c r="H371" s="47"/>
      <c r="I371" s="47"/>
      <c r="J371" s="47"/>
      <c r="K371" s="47"/>
    </row>
    <row r="372" spans="1:11">
      <c r="A372" s="31">
        <f>IF(ISBLANK('Input-Accounts'!A372),"",'Input-Accounts'!A372)</f>
        <v>309</v>
      </c>
      <c r="B372" t="str">
        <f>IF(ISBLANK('Input-Accounts'!B372),"",'Input-Accounts'!B372)</f>
        <v>last line for internals</v>
      </c>
      <c r="C372" s="31" t="str">
        <f>IF(ISBLANK('Input-Accounts'!C372),"",'Input-Accounts'!C372)</f>
        <v/>
      </c>
      <c r="D372" s="94"/>
      <c r="E372" s="10" t="str">
        <f t="shared" si="70"/>
        <v/>
      </c>
      <c r="G372" s="94"/>
      <c r="H372" s="94"/>
      <c r="I372" s="94"/>
      <c r="J372" s="94"/>
      <c r="K372" s="94"/>
    </row>
    <row r="373" spans="1:11">
      <c r="A373" s="31" t="str">
        <f>IF(ISBLANK('Input-Accounts'!A373),"",'Input-Accounts'!A373)</f>
        <v/>
      </c>
      <c r="B373" t="str">
        <f>IF(ISBLANK('Input-Accounts'!B373),"",'Input-Accounts'!B373)</f>
        <v/>
      </c>
      <c r="C373" s="31" t="str">
        <f>IF(ISBLANK('Input-Accounts'!C373),"",'Input-Accounts'!C373)</f>
        <v/>
      </c>
      <c r="D373" s="94"/>
      <c r="E373" s="10" t="str">
        <f t="shared" si="70"/>
        <v/>
      </c>
      <c r="G373" s="94"/>
      <c r="H373" s="94"/>
      <c r="I373" s="94"/>
      <c r="J373" s="94"/>
      <c r="K373" s="94"/>
    </row>
    <row r="374" spans="1:11">
      <c r="A374" s="31" t="str">
        <f>IF(ISBLANK('Input-Accounts'!A374),"",'Input-Accounts'!A374)</f>
        <v/>
      </c>
      <c r="B374" t="str">
        <f>IF(ISBLANK('Input-Accounts'!B374),"",'Input-Accounts'!B374)</f>
        <v/>
      </c>
      <c r="C374" s="31" t="str">
        <f>IF(ISBLANK('Input-Accounts'!C374),"",'Input-Accounts'!C374)</f>
        <v/>
      </c>
      <c r="D374" s="94"/>
      <c r="E374" s="10" t="s">
        <v>298</v>
      </c>
      <c r="G374" s="94"/>
      <c r="H374" s="94"/>
      <c r="I374" s="94"/>
      <c r="J374" s="94"/>
      <c r="K374" s="94"/>
    </row>
    <row r="384" spans="1:11">
      <c r="A384"/>
      <c r="C384"/>
      <c r="G384" s="14"/>
      <c r="H384" s="14"/>
      <c r="I384" s="14"/>
      <c r="J384" s="14"/>
      <c r="K384" s="14"/>
    </row>
    <row r="385" spans="1:11">
      <c r="A385"/>
      <c r="C385"/>
      <c r="G385" s="14"/>
      <c r="H385" s="14"/>
      <c r="I385" s="14"/>
      <c r="J385" s="14"/>
      <c r="K385" s="14"/>
    </row>
    <row r="386" spans="1:11">
      <c r="A386"/>
      <c r="C386"/>
      <c r="G386" s="14"/>
      <c r="H386" s="14"/>
      <c r="I386" s="14"/>
      <c r="J386" s="14"/>
      <c r="K386" s="14"/>
    </row>
    <row r="387" spans="1:11">
      <c r="A387"/>
      <c r="C387"/>
      <c r="G387" s="14"/>
      <c r="H387" s="14"/>
      <c r="I387" s="14"/>
      <c r="J387" s="14"/>
      <c r="K387" s="14"/>
    </row>
    <row r="388" spans="1:11">
      <c r="A388"/>
      <c r="C388"/>
      <c r="G388" s="14"/>
      <c r="H388" s="14"/>
      <c r="I388" s="14"/>
      <c r="J388" s="14"/>
      <c r="K388" s="14"/>
    </row>
  </sheetData>
  <pageMargins left="0.5" right="0.5" top="0.75" bottom="0.75" header="0.3" footer="0.3"/>
  <pageSetup scale="52" pageOrder="overThenDown" orientation="landscape" horizontalDpi="1200" verticalDpi="1200" r:id="rId1"/>
  <rowBreaks count="7" manualBreakCount="7">
    <brk id="73" max="12" man="1"/>
    <brk id="148" max="12" man="1"/>
    <brk id="159" max="12" man="1"/>
    <brk id="197" max="12" man="1"/>
    <brk id="238" max="12" man="1"/>
    <brk id="323" max="12" man="1"/>
    <brk id="358" max="12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B2D2B9-4F9E-437D-9F73-0C7968C3367D}">
  <sheetPr codeName="Sheet19">
    <tabColor theme="7" tint="0.59999389629810485"/>
  </sheetPr>
  <dimension ref="A1:K388"/>
  <sheetViews>
    <sheetView workbookViewId="0"/>
  </sheetViews>
  <sheetFormatPr defaultColWidth="9.15234375" defaultRowHeight="14.6" outlineLevelRow="1"/>
  <cols>
    <col min="1" max="1" width="4.84375" style="31" customWidth="1"/>
    <col min="2" max="2" width="37.69140625" customWidth="1"/>
    <col min="3" max="3" width="9.84375" style="31" customWidth="1"/>
    <col min="4" max="4" width="16.3828125" customWidth="1"/>
    <col min="5" max="5" width="6.69140625" customWidth="1"/>
    <col min="6" max="6" width="17.15234375" bestFit="1" customWidth="1"/>
    <col min="7" max="11" width="14.84375" customWidth="1"/>
  </cols>
  <sheetData>
    <row r="1" spans="1:11">
      <c r="B1" s="11" t="str">
        <f>'General Inputs'!$D9</f>
        <v>COLUMBIA GAS OF KENTUCKY, INC.</v>
      </c>
    </row>
    <row r="2" spans="1:11">
      <c r="B2" s="11" t="str">
        <f>'General Inputs'!$D10</f>
        <v>Gas Class Cost of Service Study - Average of Customer-Demand and Demand-Commodity Methods</v>
      </c>
      <c r="I2" s="118"/>
    </row>
    <row r="3" spans="1:11">
      <c r="B3" s="11" t="str">
        <f>'General Inputs'!$D11</f>
        <v>FORECASTED PERIOD 12/31/2024 TO 12/31/2025</v>
      </c>
    </row>
    <row r="4" spans="1:11">
      <c r="B4" s="1" t="str">
        <f ca="1">"Function &amp; Classification: "&amp;" "&amp;INDIRECT("Classification!"&amp;$D$5&amp;8)</f>
        <v xml:space="preserve">Function &amp; Classification:  </v>
      </c>
      <c r="I4" s="113"/>
    </row>
    <row r="5" spans="1:11">
      <c r="B5" s="31" t="s">
        <v>455</v>
      </c>
      <c r="D5" t="str">
        <f>LEFT(ADDRESS(5,MATCH($B$5,Classification!$A$6:$ABB$6,0)),3)</f>
        <v>$I$</v>
      </c>
    </row>
    <row r="6" spans="1:11" ht="34.299999999999997">
      <c r="A6" s="19" t="s">
        <v>1</v>
      </c>
      <c r="B6" s="21" t="s">
        <v>113</v>
      </c>
      <c r="C6" s="19" t="s">
        <v>114</v>
      </c>
      <c r="D6" s="19" t="s">
        <v>115</v>
      </c>
      <c r="E6" s="128" t="s">
        <v>297</v>
      </c>
      <c r="F6" s="19" t="str">
        <f>TRIM(RIGHT(SUBSTITUTE(B5," ",REPT(" ",100)),100))&amp;CHAR(10)&amp;"Allocation Factor"</f>
        <v>Commodity
Allocation Factor</v>
      </c>
      <c r="G6" s="20" t="str">
        <f>'General Inputs'!D$17</f>
        <v>GS-RESIDENTIAL</v>
      </c>
      <c r="H6" s="20" t="str">
        <f>'General Inputs'!E$17</f>
        <v>GS-OTHER</v>
      </c>
      <c r="I6" s="20" t="str">
        <f>'General Inputs'!F$17</f>
        <v>IUS</v>
      </c>
      <c r="J6" s="20" t="str">
        <f>'General Inputs'!G$17</f>
        <v>DS-ML</v>
      </c>
      <c r="K6" s="20" t="str">
        <f>'General Inputs'!H$17</f>
        <v>DS/IS</v>
      </c>
    </row>
    <row r="7" spans="1:11">
      <c r="A7" s="31" t="str">
        <f>IF(B7="","",MAX(A$1:A6)+1)</f>
        <v/>
      </c>
      <c r="E7" s="10"/>
      <c r="G7" s="10"/>
      <c r="H7" s="10"/>
      <c r="I7" s="10"/>
      <c r="J7" s="10"/>
      <c r="K7" s="10"/>
    </row>
    <row r="8" spans="1:11">
      <c r="A8" s="31">
        <f>IF(ISBLANK('Input-Accounts'!A8),"",'Input-Accounts'!A8)</f>
        <v>1</v>
      </c>
      <c r="B8" s="1" t="str">
        <f>IF(ISBLANK('Input-Accounts'!B8),"",'Input-Accounts'!B8)</f>
        <v>RATE BASE</v>
      </c>
      <c r="C8" s="31" t="str">
        <f>IF(ISBLANK('Input-Accounts'!C8),"",'Input-Accounts'!C8)</f>
        <v/>
      </c>
      <c r="E8" s="10"/>
      <c r="G8" s="10"/>
      <c r="H8" s="10"/>
      <c r="I8" s="10"/>
      <c r="J8" s="10"/>
      <c r="K8" s="10"/>
    </row>
    <row r="9" spans="1:11">
      <c r="A9" s="31">
        <f>IF(ISBLANK('Input-Accounts'!A9),"",'Input-Accounts'!A9)</f>
        <v>2</v>
      </c>
      <c r="B9" s="1" t="str">
        <f>IF(ISBLANK('Input-Accounts'!B9),"",'Input-Accounts'!B9)</f>
        <v>Plant in Service</v>
      </c>
      <c r="C9" s="31" t="str">
        <f>IF(ISBLANK('Input-Accounts'!C9),"",'Input-Accounts'!C9)</f>
        <v/>
      </c>
      <c r="E9" s="10"/>
      <c r="G9" s="10"/>
      <c r="H9" s="10"/>
      <c r="I9" s="10"/>
      <c r="J9" s="10"/>
      <c r="K9" s="10"/>
    </row>
    <row r="10" spans="1:11" outlineLevel="1">
      <c r="A10" s="31">
        <f>IF(ISBLANK('Input-Accounts'!A10),"",'Input-Accounts'!A10)</f>
        <v>3</v>
      </c>
      <c r="B10" s="1" t="str">
        <f>IF(ISBLANK('Input-Accounts'!B10),"",'Input-Accounts'!B10)</f>
        <v>Intangible Plant</v>
      </c>
      <c r="C10" s="31" t="str">
        <f>IF(ISBLANK('Input-Accounts'!C10),"",'Input-Accounts'!C10)</f>
        <v/>
      </c>
      <c r="E10" s="10"/>
      <c r="G10" s="10"/>
      <c r="H10" s="10"/>
      <c r="I10" s="10"/>
      <c r="J10" s="10"/>
      <c r="K10" s="10"/>
    </row>
    <row r="11" spans="1:11" outlineLevel="1">
      <c r="A11" s="31">
        <f>IF(ISBLANK('Input-Accounts'!A11),"",'Input-Accounts'!A11)</f>
        <v>4</v>
      </c>
      <c r="B11" s="53" t="str">
        <f>IF(ISBLANK('Input-Accounts'!B11),"",'Input-Accounts'!B11)</f>
        <v>Organization</v>
      </c>
      <c r="C11" s="31">
        <f>IF(ISBLANK('Input-Accounts'!C11),"",'Input-Accounts'!C11)</f>
        <v>301</v>
      </c>
      <c r="D11" s="10">
        <f ca="1">INDIRECT("Classification!"&amp;$D$5&amp;ROW())</f>
        <v>0</v>
      </c>
      <c r="E11" s="10">
        <f t="shared" ref="E11:E17" ca="1" si="0">IFERROR(IF(D11="","",IF(D11=0,0,IF(ABS(D11-SUM($G11:$K11))&lt;Check_Limit,0,1))),1)</f>
        <v>0</v>
      </c>
      <c r="F11" s="3" t="str" cm="1">
        <f t="array" aca="1" ref="F11" ca="1">IF(D11=0,"-",IF('Input-Accounts'!$E11&lt;&gt;0,'Input-Accounts'!$E11,INDEX('Input-Accounts'!$H11:$J11,,MATCH($F$6,'Input-Accounts'!$H$6:$J$6,0))))</f>
        <v>-</v>
      </c>
      <c r="G11" s="10">
        <f ca="1">IFERROR(INDEX(G$337:G$373,MATCH($F11,$B$337:$B$373,0))/INDEX($D$337:$D$373,MATCH($F11,$B$337:$B$373,0)),SUMIFS('Input-Ext Allocators'!D$8:D$63,'Input-Ext Allocators'!$B$8:$B$63,$F11))*$D11</f>
        <v>0</v>
      </c>
      <c r="H11" s="10">
        <f ca="1">IFERROR(INDEX(H$337:H$373,MATCH($F11,$B$337:$B$373,0))/INDEX($D$337:$D$373,MATCH($F11,$B$337:$B$373,0)),SUMIFS('Input-Ext Allocators'!E$8:E$63,'Input-Ext Allocators'!$B$8:$B$63,$F11))*$D11</f>
        <v>0</v>
      </c>
      <c r="I11" s="10">
        <f ca="1">IFERROR(INDEX(I$337:I$373,MATCH($F11,$B$337:$B$373,0))/INDEX($D$337:$D$373,MATCH($F11,$B$337:$B$373,0)),SUMIFS('Input-Ext Allocators'!F$8:F$63,'Input-Ext Allocators'!$B$8:$B$63,$F11))*$D11</f>
        <v>0</v>
      </c>
      <c r="J11" s="10">
        <f ca="1">IFERROR(INDEX(J$337:J$373,MATCH($F11,$B$337:$B$373,0))/INDEX($D$337:$D$373,MATCH($F11,$B$337:$B$373,0)),SUMIFS('Input-Ext Allocators'!G$8:G$63,'Input-Ext Allocators'!$B$8:$B$63,$F11))*$D11</f>
        <v>0</v>
      </c>
      <c r="K11" s="10">
        <f ca="1">IFERROR(INDEX(K$337:K$373,MATCH($F11,$B$337:$B$373,0))/INDEX($D$337:$D$373,MATCH($F11,$B$337:$B$373,0)),SUMIFS('Input-Ext Allocators'!H$8:H$63,'Input-Ext Allocators'!$B$8:$B$63,$F11))*$D11</f>
        <v>0</v>
      </c>
    </row>
    <row r="12" spans="1:11" outlineLevel="1">
      <c r="A12" s="31">
        <f>IF(ISBLANK('Input-Accounts'!A12),"",'Input-Accounts'!A12)</f>
        <v>5</v>
      </c>
      <c r="B12" s="53" t="str">
        <f>IF(ISBLANK('Input-Accounts'!B12),"",'Input-Accounts'!B12)</f>
        <v>Misc. Intangible Plant - Plant Related</v>
      </c>
      <c r="C12" s="31">
        <f>IF(ISBLANK('Input-Accounts'!C12),"",'Input-Accounts'!C12)</f>
        <v>303</v>
      </c>
      <c r="D12" s="10">
        <f t="shared" ref="D12:D16" ca="1" si="1">INDIRECT("Classification!"&amp;$D$5&amp;ROW())</f>
        <v>0</v>
      </c>
      <c r="E12" s="10">
        <f t="shared" ca="1" si="0"/>
        <v>0</v>
      </c>
      <c r="F12" s="3" t="str" cm="1">
        <f t="array" aca="1" ref="F12" ca="1">IF(D12=0,"-",IF('Input-Accounts'!$E12&lt;&gt;0,'Input-Accounts'!$E12,INDEX('Input-Accounts'!$H12:$J12,,MATCH($F$6,'Input-Accounts'!$H$6:$J$6,0))))</f>
        <v>-</v>
      </c>
      <c r="G12" s="10">
        <f ca="1">IFERROR(INDEX(G$337:G$373,MATCH($F12,$B$337:$B$373,0))/INDEX($D$337:$D$373,MATCH($F12,$B$337:$B$373,0)),SUMIFS('Input-Ext Allocators'!D$8:D$63,'Input-Ext Allocators'!$B$8:$B$63,$F12))*$D12</f>
        <v>0</v>
      </c>
      <c r="H12" s="10">
        <f ca="1">IFERROR(INDEX(H$337:H$373,MATCH($F12,$B$337:$B$373,0))/INDEX($D$337:$D$373,MATCH($F12,$B$337:$B$373,0)),SUMIFS('Input-Ext Allocators'!E$8:E$63,'Input-Ext Allocators'!$B$8:$B$63,$F12))*$D12</f>
        <v>0</v>
      </c>
      <c r="I12" s="10">
        <f ca="1">IFERROR(INDEX(I$337:I$373,MATCH($F12,$B$337:$B$373,0))/INDEX($D$337:$D$373,MATCH($F12,$B$337:$B$373,0)),SUMIFS('Input-Ext Allocators'!F$8:F$63,'Input-Ext Allocators'!$B$8:$B$63,$F12))*$D12</f>
        <v>0</v>
      </c>
      <c r="J12" s="10">
        <f ca="1">IFERROR(INDEX(J$337:J$373,MATCH($F12,$B$337:$B$373,0))/INDEX($D$337:$D$373,MATCH($F12,$B$337:$B$373,0)),SUMIFS('Input-Ext Allocators'!G$8:G$63,'Input-Ext Allocators'!$B$8:$B$63,$F12))*$D12</f>
        <v>0</v>
      </c>
      <c r="K12" s="10">
        <f ca="1">IFERROR(INDEX(K$337:K$373,MATCH($F12,$B$337:$B$373,0))/INDEX($D$337:$D$373,MATCH($F12,$B$337:$B$373,0)),SUMIFS('Input-Ext Allocators'!H$8:H$63,'Input-Ext Allocators'!$B$8:$B$63,$F12))*$D12</f>
        <v>0</v>
      </c>
    </row>
    <row r="13" spans="1:11" outlineLevel="1">
      <c r="A13" s="31">
        <f>IF(ISBLANK('Input-Accounts'!A13),"",'Input-Accounts'!A13)</f>
        <v>6</v>
      </c>
      <c r="B13" s="53" t="str">
        <f>IF(ISBLANK('Input-Accounts'!B13),"",'Input-Accounts'!B13)</f>
        <v>MISC INTANGIBLE PLANT-DIS SOFTWARE</v>
      </c>
      <c r="C13" s="31">
        <f>IF(ISBLANK('Input-Accounts'!C13),"",'Input-Accounts'!C13)</f>
        <v>303.10000000000002</v>
      </c>
      <c r="D13" s="10">
        <f t="shared" ca="1" si="1"/>
        <v>0</v>
      </c>
      <c r="E13" s="10">
        <f t="shared" ca="1" si="0"/>
        <v>0</v>
      </c>
      <c r="F13" s="3" t="str" cm="1">
        <f t="array" aca="1" ref="F13" ca="1">IF(D13=0,"-",IF('Input-Accounts'!$E13&lt;&gt;0,'Input-Accounts'!$E13,INDEX('Input-Accounts'!$H13:$J13,,MATCH($F$6,'Input-Accounts'!$H$6:$J$6,0))))</f>
        <v>-</v>
      </c>
      <c r="G13" s="10">
        <f ca="1">IFERROR(INDEX(G$337:G$373,MATCH($F13,$B$337:$B$373,0))/INDEX($D$337:$D$373,MATCH($F13,$B$337:$B$373,0)),SUMIFS('Input-Ext Allocators'!D$8:D$63,'Input-Ext Allocators'!$B$8:$B$63,$F13))*$D13</f>
        <v>0</v>
      </c>
      <c r="H13" s="10">
        <f ca="1">IFERROR(INDEX(H$337:H$373,MATCH($F13,$B$337:$B$373,0))/INDEX($D$337:$D$373,MATCH($F13,$B$337:$B$373,0)),SUMIFS('Input-Ext Allocators'!E$8:E$63,'Input-Ext Allocators'!$B$8:$B$63,$F13))*$D13</f>
        <v>0</v>
      </c>
      <c r="I13" s="10">
        <f ca="1">IFERROR(INDEX(I$337:I$373,MATCH($F13,$B$337:$B$373,0))/INDEX($D$337:$D$373,MATCH($F13,$B$337:$B$373,0)),SUMIFS('Input-Ext Allocators'!F$8:F$63,'Input-Ext Allocators'!$B$8:$B$63,$F13))*$D13</f>
        <v>0</v>
      </c>
      <c r="J13" s="10">
        <f ca="1">IFERROR(INDEX(J$337:J$373,MATCH($F13,$B$337:$B$373,0))/INDEX($D$337:$D$373,MATCH($F13,$B$337:$B$373,0)),SUMIFS('Input-Ext Allocators'!G$8:G$63,'Input-Ext Allocators'!$B$8:$B$63,$F13))*$D13</f>
        <v>0</v>
      </c>
      <c r="K13" s="10">
        <f ca="1">IFERROR(INDEX(K$337:K$373,MATCH($F13,$B$337:$B$373,0))/INDEX($D$337:$D$373,MATCH($F13,$B$337:$B$373,0)),SUMIFS('Input-Ext Allocators'!H$8:H$63,'Input-Ext Allocators'!$B$8:$B$63,$F13))*$D13</f>
        <v>0</v>
      </c>
    </row>
    <row r="14" spans="1:11" outlineLevel="1">
      <c r="A14" s="31">
        <f>IF(ISBLANK('Input-Accounts'!A14),"",'Input-Accounts'!A14)</f>
        <v>7</v>
      </c>
      <c r="B14" s="53" t="str">
        <f>IF(ISBLANK('Input-Accounts'!B14),"",'Input-Accounts'!B14)</f>
        <v>MISC INTANGIBLE PLANT-FARA SOFTWARE</v>
      </c>
      <c r="C14" s="31">
        <f>IF(ISBLANK('Input-Accounts'!C14),"",'Input-Accounts'!C14)</f>
        <v>303.2</v>
      </c>
      <c r="D14" s="10">
        <f t="shared" ca="1" si="1"/>
        <v>0</v>
      </c>
      <c r="E14" s="10">
        <f t="shared" ca="1" si="0"/>
        <v>0</v>
      </c>
      <c r="F14" s="3" t="str" cm="1">
        <f t="array" aca="1" ref="F14" ca="1">IF(D14=0,"-",IF('Input-Accounts'!$E14&lt;&gt;0,'Input-Accounts'!$E14,INDEX('Input-Accounts'!$H14:$J14,,MATCH($F$6,'Input-Accounts'!$H$6:$J$6,0))))</f>
        <v>-</v>
      </c>
      <c r="G14" s="10">
        <f ca="1">IFERROR(INDEX(G$337:G$373,MATCH($F14,$B$337:$B$373,0))/INDEX($D$337:$D$373,MATCH($F14,$B$337:$B$373,0)),SUMIFS('Input-Ext Allocators'!D$8:D$63,'Input-Ext Allocators'!$B$8:$B$63,$F14))*$D14</f>
        <v>0</v>
      </c>
      <c r="H14" s="10">
        <f ca="1">IFERROR(INDEX(H$337:H$373,MATCH($F14,$B$337:$B$373,0))/INDEX($D$337:$D$373,MATCH($F14,$B$337:$B$373,0)),SUMIFS('Input-Ext Allocators'!E$8:E$63,'Input-Ext Allocators'!$B$8:$B$63,$F14))*$D14</f>
        <v>0</v>
      </c>
      <c r="I14" s="10">
        <f ca="1">IFERROR(INDEX(I$337:I$373,MATCH($F14,$B$337:$B$373,0))/INDEX($D$337:$D$373,MATCH($F14,$B$337:$B$373,0)),SUMIFS('Input-Ext Allocators'!F$8:F$63,'Input-Ext Allocators'!$B$8:$B$63,$F14))*$D14</f>
        <v>0</v>
      </c>
      <c r="J14" s="10">
        <f ca="1">IFERROR(INDEX(J$337:J$373,MATCH($F14,$B$337:$B$373,0))/INDEX($D$337:$D$373,MATCH($F14,$B$337:$B$373,0)),SUMIFS('Input-Ext Allocators'!G$8:G$63,'Input-Ext Allocators'!$B$8:$B$63,$F14))*$D14</f>
        <v>0</v>
      </c>
      <c r="K14" s="10">
        <f ca="1">IFERROR(INDEX(K$337:K$373,MATCH($F14,$B$337:$B$373,0))/INDEX($D$337:$D$373,MATCH($F14,$B$337:$B$373,0)),SUMIFS('Input-Ext Allocators'!H$8:H$63,'Input-Ext Allocators'!$B$8:$B$63,$F14))*$D14</f>
        <v>0</v>
      </c>
    </row>
    <row r="15" spans="1:11" outlineLevel="1">
      <c r="A15" s="31">
        <f>IF(ISBLANK('Input-Accounts'!A15),"",'Input-Accounts'!A15)</f>
        <v>8</v>
      </c>
      <c r="B15" s="53" t="str">
        <f>IF(ISBLANK('Input-Accounts'!B15),"",'Input-Accounts'!B15)</f>
        <v>MISC INTANGIBLE PLANT-OTHER SOFTWARE</v>
      </c>
      <c r="C15" s="31">
        <f>IF(ISBLANK('Input-Accounts'!C15),"",'Input-Accounts'!C15)</f>
        <v>303.3</v>
      </c>
      <c r="D15" s="10">
        <f t="shared" ca="1" si="1"/>
        <v>0</v>
      </c>
      <c r="E15" s="10">
        <f t="shared" ca="1" si="0"/>
        <v>0</v>
      </c>
      <c r="F15" s="3" t="str" cm="1">
        <f t="array" aca="1" ref="F15" ca="1">IF(D15=0,"-",IF('Input-Accounts'!$E15&lt;&gt;0,'Input-Accounts'!$E15,INDEX('Input-Accounts'!$H15:$J15,,MATCH($F$6,'Input-Accounts'!$H$6:$J$6,0))))</f>
        <v>-</v>
      </c>
      <c r="G15" s="10">
        <f ca="1">IFERROR(INDEX(G$337:G$373,MATCH($F15,$B$337:$B$373,0))/INDEX($D$337:$D$373,MATCH($F15,$B$337:$B$373,0)),SUMIFS('Input-Ext Allocators'!D$8:D$63,'Input-Ext Allocators'!$B$8:$B$63,$F15))*$D15</f>
        <v>0</v>
      </c>
      <c r="H15" s="10">
        <f ca="1">IFERROR(INDEX(H$337:H$373,MATCH($F15,$B$337:$B$373,0))/INDEX($D$337:$D$373,MATCH($F15,$B$337:$B$373,0)),SUMIFS('Input-Ext Allocators'!E$8:E$63,'Input-Ext Allocators'!$B$8:$B$63,$F15))*$D15</f>
        <v>0</v>
      </c>
      <c r="I15" s="10">
        <f ca="1">IFERROR(INDEX(I$337:I$373,MATCH($F15,$B$337:$B$373,0))/INDEX($D$337:$D$373,MATCH($F15,$B$337:$B$373,0)),SUMIFS('Input-Ext Allocators'!F$8:F$63,'Input-Ext Allocators'!$B$8:$B$63,$F15))*$D15</f>
        <v>0</v>
      </c>
      <c r="J15" s="10">
        <f ca="1">IFERROR(INDEX(J$337:J$373,MATCH($F15,$B$337:$B$373,0))/INDEX($D$337:$D$373,MATCH($F15,$B$337:$B$373,0)),SUMIFS('Input-Ext Allocators'!G$8:G$63,'Input-Ext Allocators'!$B$8:$B$63,$F15))*$D15</f>
        <v>0</v>
      </c>
      <c r="K15" s="10">
        <f ca="1">IFERROR(INDEX(K$337:K$373,MATCH($F15,$B$337:$B$373,0))/INDEX($D$337:$D$373,MATCH($F15,$B$337:$B$373,0)),SUMIFS('Input-Ext Allocators'!H$8:H$63,'Input-Ext Allocators'!$B$8:$B$63,$F15))*$D15</f>
        <v>0</v>
      </c>
    </row>
    <row r="16" spans="1:11" outlineLevel="1">
      <c r="A16" s="31">
        <f>IF(ISBLANK('Input-Accounts'!A16),"",'Input-Accounts'!A16)</f>
        <v>9</v>
      </c>
      <c r="B16" s="53" t="str">
        <f>IF(ISBLANK('Input-Accounts'!B16),"",'Input-Accounts'!B16)</f>
        <v>MISC INTANGIBLE PLANT-CLOUD SOFTWARE</v>
      </c>
      <c r="C16" s="31">
        <f>IF(ISBLANK('Input-Accounts'!C16),"",'Input-Accounts'!C16)</f>
        <v>303.99</v>
      </c>
      <c r="D16" s="10">
        <f t="shared" ca="1" si="1"/>
        <v>0</v>
      </c>
      <c r="E16" s="10">
        <f t="shared" ca="1" si="0"/>
        <v>0</v>
      </c>
      <c r="F16" s="3" t="str" cm="1">
        <f t="array" aca="1" ref="F16" ca="1">IF(D16=0,"-",IF('Input-Accounts'!$E16&lt;&gt;0,'Input-Accounts'!$E16,INDEX('Input-Accounts'!$H16:$J16,,MATCH($F$6,'Input-Accounts'!$H$6:$J$6,0))))</f>
        <v>-</v>
      </c>
      <c r="G16" s="10">
        <f ca="1">IFERROR(INDEX(G$337:G$373,MATCH($F16,$B$337:$B$373,0))/INDEX($D$337:$D$373,MATCH($F16,$B$337:$B$373,0)),SUMIFS('Input-Ext Allocators'!D$8:D$63,'Input-Ext Allocators'!$B$8:$B$63,$F16))*$D16</f>
        <v>0</v>
      </c>
      <c r="H16" s="10">
        <f ca="1">IFERROR(INDEX(H$337:H$373,MATCH($F16,$B$337:$B$373,0))/INDEX($D$337:$D$373,MATCH($F16,$B$337:$B$373,0)),SUMIFS('Input-Ext Allocators'!E$8:E$63,'Input-Ext Allocators'!$B$8:$B$63,$F16))*$D16</f>
        <v>0</v>
      </c>
      <c r="I16" s="10">
        <f ca="1">IFERROR(INDEX(I$337:I$373,MATCH($F16,$B$337:$B$373,0))/INDEX($D$337:$D$373,MATCH($F16,$B$337:$B$373,0)),SUMIFS('Input-Ext Allocators'!F$8:F$63,'Input-Ext Allocators'!$B$8:$B$63,$F16))*$D16</f>
        <v>0</v>
      </c>
      <c r="J16" s="10">
        <f ca="1">IFERROR(INDEX(J$337:J$373,MATCH($F16,$B$337:$B$373,0))/INDEX($D$337:$D$373,MATCH($F16,$B$337:$B$373,0)),SUMIFS('Input-Ext Allocators'!G$8:G$63,'Input-Ext Allocators'!$B$8:$B$63,$F16))*$D16</f>
        <v>0</v>
      </c>
      <c r="K16" s="10">
        <f ca="1">IFERROR(INDEX(K$337:K$373,MATCH($F16,$B$337:$B$373,0))/INDEX($D$337:$D$373,MATCH($F16,$B$337:$B$373,0)),SUMIFS('Input-Ext Allocators'!H$8:H$63,'Input-Ext Allocators'!$B$8:$B$63,$F16))*$D16</f>
        <v>0</v>
      </c>
    </row>
    <row r="17" spans="1:11" outlineLevel="1">
      <c r="A17" s="31">
        <f>IF(ISBLANK('Input-Accounts'!A17),"",'Input-Accounts'!A17)</f>
        <v>10</v>
      </c>
      <c r="B17" t="str">
        <f>IF(ISBLANK('Input-Accounts'!B17),"",'Input-Accounts'!B17)</f>
        <v>Subtotal - Intangible Plant</v>
      </c>
      <c r="C17" s="31" t="str">
        <f>IF(ISBLANK('Input-Accounts'!C17),"",'Input-Accounts'!C17)</f>
        <v/>
      </c>
      <c r="D17" s="123">
        <f ca="1">SUBTOTAL(9,D11:D16)</f>
        <v>0</v>
      </c>
      <c r="E17" s="10">
        <f t="shared" ca="1" si="0"/>
        <v>0</v>
      </c>
      <c r="G17" s="123">
        <f t="shared" ref="G17:K17" ca="1" si="2">SUBTOTAL(9,G11:G16)</f>
        <v>0</v>
      </c>
      <c r="H17" s="123">
        <f t="shared" ca="1" si="2"/>
        <v>0</v>
      </c>
      <c r="I17" s="123">
        <f t="shared" ca="1" si="2"/>
        <v>0</v>
      </c>
      <c r="J17" s="123">
        <f t="shared" ca="1" si="2"/>
        <v>0</v>
      </c>
      <c r="K17" s="123">
        <f t="shared" ca="1" si="2"/>
        <v>0</v>
      </c>
    </row>
    <row r="18" spans="1:11" outlineLevel="1">
      <c r="A18" s="31" t="str">
        <f>IF(ISBLANK('Input-Accounts'!A18),"",'Input-Accounts'!A18)</f>
        <v/>
      </c>
      <c r="B18" t="str">
        <f>IF(ISBLANK('Input-Accounts'!B18),"",'Input-Accounts'!B18)</f>
        <v/>
      </c>
      <c r="C18" s="31" t="str">
        <f>IF(ISBLANK('Input-Accounts'!C18),"",'Input-Accounts'!C18)</f>
        <v/>
      </c>
      <c r="D18" s="10"/>
      <c r="E18" s="10"/>
      <c r="G18" s="10"/>
      <c r="H18" s="10"/>
      <c r="I18" s="10"/>
      <c r="J18" s="10"/>
      <c r="K18" s="10"/>
    </row>
    <row r="19" spans="1:11" outlineLevel="1">
      <c r="A19" s="31">
        <f>IF(ISBLANK('Input-Accounts'!A19),"",'Input-Accounts'!A19)</f>
        <v>11</v>
      </c>
      <c r="B19" s="1" t="str">
        <f>IF(ISBLANK('Input-Accounts'!B19),"",'Input-Accounts'!B19)</f>
        <v>Distribution Plant</v>
      </c>
      <c r="C19" s="31" t="str">
        <f>IF(ISBLANK('Input-Accounts'!C19),"",'Input-Accounts'!C19)</f>
        <v/>
      </c>
      <c r="D19" s="10"/>
      <c r="E19" s="10" t="str">
        <f t="shared" ref="E19:E54" si="3">IFERROR(IF(D19="","",IF(D19=0,0,IF(ABS(D19-SUM($G19:$K19))&lt;Check_Limit,0,1))),1)</f>
        <v/>
      </c>
      <c r="F19" s="3"/>
      <c r="G19" s="10"/>
      <c r="H19" s="10"/>
      <c r="I19" s="10"/>
      <c r="J19" s="10"/>
      <c r="K19" s="10"/>
    </row>
    <row r="20" spans="1:11" outlineLevel="1">
      <c r="A20" s="31">
        <f>IF(ISBLANK('Input-Accounts'!A20),"",'Input-Accounts'!A20)</f>
        <v>12</v>
      </c>
      <c r="B20" s="53" t="str">
        <f>IF(ISBLANK('Input-Accounts'!B20),"",'Input-Accounts'!B20)</f>
        <v>LAND-CITY GATE &amp; MAIN LINE IND. M &amp; R</v>
      </c>
      <c r="C20" s="31">
        <f>IF(ISBLANK('Input-Accounts'!C20),"",'Input-Accounts'!C20)</f>
        <v>374.1</v>
      </c>
      <c r="D20" s="10">
        <f t="shared" ref="D20:D53" ca="1" si="4">INDIRECT("Classification!"&amp;$D$5&amp;ROW())</f>
        <v>0</v>
      </c>
      <c r="E20" s="10">
        <f t="shared" ca="1" si="3"/>
        <v>0</v>
      </c>
      <c r="F20" s="3" t="str" cm="1">
        <f t="array" aca="1" ref="F20" ca="1">IF(D20=0,"-",IF('Input-Accounts'!$E20&lt;&gt;0,'Input-Accounts'!$E20,INDEX('Input-Accounts'!$H20:$J20,,MATCH($F$6,'Input-Accounts'!$H$6:$J$6,0))))</f>
        <v>-</v>
      </c>
      <c r="G20" s="10">
        <f ca="1">IFERROR(INDEX(G$337:G$373,MATCH($F20,$B$337:$B$373,0))/INDEX($D$337:$D$373,MATCH($F20,$B$337:$B$373,0)),SUMIFS('Input-Ext Allocators'!D$8:D$63,'Input-Ext Allocators'!$B$8:$B$63,$F20))*$D20</f>
        <v>0</v>
      </c>
      <c r="H20" s="10">
        <f ca="1">IFERROR(INDEX(H$337:H$373,MATCH($F20,$B$337:$B$373,0))/INDEX($D$337:$D$373,MATCH($F20,$B$337:$B$373,0)),SUMIFS('Input-Ext Allocators'!E$8:E$63,'Input-Ext Allocators'!$B$8:$B$63,$F20))*$D20</f>
        <v>0</v>
      </c>
      <c r="I20" s="10">
        <f ca="1">IFERROR(INDEX(I$337:I$373,MATCH($F20,$B$337:$B$373,0))/INDEX($D$337:$D$373,MATCH($F20,$B$337:$B$373,0)),SUMIFS('Input-Ext Allocators'!F$8:F$63,'Input-Ext Allocators'!$B$8:$B$63,$F20))*$D20</f>
        <v>0</v>
      </c>
      <c r="J20" s="10">
        <f ca="1">IFERROR(INDEX(J$337:J$373,MATCH($F20,$B$337:$B$373,0))/INDEX($D$337:$D$373,MATCH($F20,$B$337:$B$373,0)),SUMIFS('Input-Ext Allocators'!G$8:G$63,'Input-Ext Allocators'!$B$8:$B$63,$F20))*$D20</f>
        <v>0</v>
      </c>
      <c r="K20" s="10">
        <f ca="1">IFERROR(INDEX(K$337:K$373,MATCH($F20,$B$337:$B$373,0))/INDEX($D$337:$D$373,MATCH($F20,$B$337:$B$373,0)),SUMIFS('Input-Ext Allocators'!H$8:H$63,'Input-Ext Allocators'!$B$8:$B$63,$F20))*$D20</f>
        <v>0</v>
      </c>
    </row>
    <row r="21" spans="1:11" outlineLevel="1">
      <c r="A21" s="31">
        <f>IF(ISBLANK('Input-Accounts'!A21),"",'Input-Accounts'!A21)</f>
        <v>13</v>
      </c>
      <c r="B21" s="53" t="str">
        <f>IF(ISBLANK('Input-Accounts'!B21),"",'Input-Accounts'!B21)</f>
        <v>LAND-OTHER DISTRIBUTION SYSTEMS</v>
      </c>
      <c r="C21" s="31">
        <f>IF(ISBLANK('Input-Accounts'!C21),"",'Input-Accounts'!C21)</f>
        <v>374.2</v>
      </c>
      <c r="D21" s="10">
        <f t="shared" ca="1" si="4"/>
        <v>0</v>
      </c>
      <c r="E21" s="10">
        <f t="shared" ca="1" si="3"/>
        <v>0</v>
      </c>
      <c r="F21" s="3" t="str" cm="1">
        <f t="array" aca="1" ref="F21" ca="1">IF(D21=0,"-",IF('Input-Accounts'!$E21&lt;&gt;0,'Input-Accounts'!$E21,INDEX('Input-Accounts'!$H21:$J21,,MATCH($F$6,'Input-Accounts'!$H$6:$J$6,0))))</f>
        <v>-</v>
      </c>
      <c r="G21" s="10">
        <f ca="1">IFERROR(INDEX(G$337:G$373,MATCH($F21,$B$337:$B$373,0))/INDEX($D$337:$D$373,MATCH($F21,$B$337:$B$373,0)),SUMIFS('Input-Ext Allocators'!D$8:D$63,'Input-Ext Allocators'!$B$8:$B$63,$F21))*$D21</f>
        <v>0</v>
      </c>
      <c r="H21" s="10">
        <f ca="1">IFERROR(INDEX(H$337:H$373,MATCH($F21,$B$337:$B$373,0))/INDEX($D$337:$D$373,MATCH($F21,$B$337:$B$373,0)),SUMIFS('Input-Ext Allocators'!E$8:E$63,'Input-Ext Allocators'!$B$8:$B$63,$F21))*$D21</f>
        <v>0</v>
      </c>
      <c r="I21" s="10">
        <f ca="1">IFERROR(INDEX(I$337:I$373,MATCH($F21,$B$337:$B$373,0))/INDEX($D$337:$D$373,MATCH($F21,$B$337:$B$373,0)),SUMIFS('Input-Ext Allocators'!F$8:F$63,'Input-Ext Allocators'!$B$8:$B$63,$F21))*$D21</f>
        <v>0</v>
      </c>
      <c r="J21" s="10">
        <f ca="1">IFERROR(INDEX(J$337:J$373,MATCH($F21,$B$337:$B$373,0))/INDEX($D$337:$D$373,MATCH($F21,$B$337:$B$373,0)),SUMIFS('Input-Ext Allocators'!G$8:G$63,'Input-Ext Allocators'!$B$8:$B$63,$F21))*$D21</f>
        <v>0</v>
      </c>
      <c r="K21" s="10">
        <f ca="1">IFERROR(INDEX(K$337:K$373,MATCH($F21,$B$337:$B$373,0))/INDEX($D$337:$D$373,MATCH($F21,$B$337:$B$373,0)),SUMIFS('Input-Ext Allocators'!H$8:H$63,'Input-Ext Allocators'!$B$8:$B$63,$F21))*$D21</f>
        <v>0</v>
      </c>
    </row>
    <row r="22" spans="1:11" outlineLevel="1">
      <c r="A22" s="31">
        <f>IF(ISBLANK('Input-Accounts'!A22),"",'Input-Accounts'!A22)</f>
        <v>14</v>
      </c>
      <c r="B22" s="53" t="str">
        <f>IF(ISBLANK('Input-Accounts'!B22),"",'Input-Accounts'!B22)</f>
        <v>LAND RIGHTS-OTHER DISTR SYSTEMS</v>
      </c>
      <c r="C22" s="31">
        <f>IF(ISBLANK('Input-Accounts'!C22),"",'Input-Accounts'!C22)</f>
        <v>374.4</v>
      </c>
      <c r="D22" s="10">
        <f t="shared" ca="1" si="4"/>
        <v>0</v>
      </c>
      <c r="E22" s="10">
        <f t="shared" ca="1" si="3"/>
        <v>0</v>
      </c>
      <c r="F22" s="3" t="str" cm="1">
        <f t="array" aca="1" ref="F22" ca="1">IF(D22=0,"-",IF('Input-Accounts'!$E22&lt;&gt;0,'Input-Accounts'!$E22,INDEX('Input-Accounts'!$H22:$J22,,MATCH($F$6,'Input-Accounts'!$H$6:$J$6,0))))</f>
        <v>-</v>
      </c>
      <c r="G22" s="10">
        <f ca="1">IFERROR(INDEX(G$337:G$373,MATCH($F22,$B$337:$B$373,0))/INDEX($D$337:$D$373,MATCH($F22,$B$337:$B$373,0)),SUMIFS('Input-Ext Allocators'!D$8:D$63,'Input-Ext Allocators'!$B$8:$B$63,$F22))*$D22</f>
        <v>0</v>
      </c>
      <c r="H22" s="10">
        <f ca="1">IFERROR(INDEX(H$337:H$373,MATCH($F22,$B$337:$B$373,0))/INDEX($D$337:$D$373,MATCH($F22,$B$337:$B$373,0)),SUMIFS('Input-Ext Allocators'!E$8:E$63,'Input-Ext Allocators'!$B$8:$B$63,$F22))*$D22</f>
        <v>0</v>
      </c>
      <c r="I22" s="10">
        <f ca="1">IFERROR(INDEX(I$337:I$373,MATCH($F22,$B$337:$B$373,0))/INDEX($D$337:$D$373,MATCH($F22,$B$337:$B$373,0)),SUMIFS('Input-Ext Allocators'!F$8:F$63,'Input-Ext Allocators'!$B$8:$B$63,$F22))*$D22</f>
        <v>0</v>
      </c>
      <c r="J22" s="10">
        <f ca="1">IFERROR(INDEX(J$337:J$373,MATCH($F22,$B$337:$B$373,0))/INDEX($D$337:$D$373,MATCH($F22,$B$337:$B$373,0)),SUMIFS('Input-Ext Allocators'!G$8:G$63,'Input-Ext Allocators'!$B$8:$B$63,$F22))*$D22</f>
        <v>0</v>
      </c>
      <c r="K22" s="10">
        <f ca="1">IFERROR(INDEX(K$337:K$373,MATCH($F22,$B$337:$B$373,0))/INDEX($D$337:$D$373,MATCH($F22,$B$337:$B$373,0)),SUMIFS('Input-Ext Allocators'!H$8:H$63,'Input-Ext Allocators'!$B$8:$B$63,$F22))*$D22</f>
        <v>0</v>
      </c>
    </row>
    <row r="23" spans="1:11" outlineLevel="1">
      <c r="A23" s="31">
        <f>IF(ISBLANK('Input-Accounts'!A23),"",'Input-Accounts'!A23)</f>
        <v>15</v>
      </c>
      <c r="B23" s="53" t="str">
        <f>IF(ISBLANK('Input-Accounts'!B23),"",'Input-Accounts'!B23)</f>
        <v>RIGHTS OF WAY</v>
      </c>
      <c r="C23" s="31">
        <f>IF(ISBLANK('Input-Accounts'!C23),"",'Input-Accounts'!C23)</f>
        <v>374.5</v>
      </c>
      <c r="D23" s="10">
        <f t="shared" ca="1" si="4"/>
        <v>0</v>
      </c>
      <c r="E23" s="10">
        <f t="shared" ca="1" si="3"/>
        <v>0</v>
      </c>
      <c r="F23" s="3" t="str" cm="1">
        <f t="array" aca="1" ref="F23" ca="1">IF(D23=0,"-",IF('Input-Accounts'!$E23&lt;&gt;0,'Input-Accounts'!$E23,INDEX('Input-Accounts'!$H23:$J23,,MATCH($F$6,'Input-Accounts'!$H$6:$J$6,0))))</f>
        <v>-</v>
      </c>
      <c r="G23" s="10">
        <f ca="1">IFERROR(INDEX(G$337:G$373,MATCH($F23,$B$337:$B$373,0))/INDEX($D$337:$D$373,MATCH($F23,$B$337:$B$373,0)),SUMIFS('Input-Ext Allocators'!D$8:D$63,'Input-Ext Allocators'!$B$8:$B$63,$F23))*$D23</f>
        <v>0</v>
      </c>
      <c r="H23" s="10">
        <f ca="1">IFERROR(INDEX(H$337:H$373,MATCH($F23,$B$337:$B$373,0))/INDEX($D$337:$D$373,MATCH($F23,$B$337:$B$373,0)),SUMIFS('Input-Ext Allocators'!E$8:E$63,'Input-Ext Allocators'!$B$8:$B$63,$F23))*$D23</f>
        <v>0</v>
      </c>
      <c r="I23" s="10">
        <f ca="1">IFERROR(INDEX(I$337:I$373,MATCH($F23,$B$337:$B$373,0))/INDEX($D$337:$D$373,MATCH($F23,$B$337:$B$373,0)),SUMIFS('Input-Ext Allocators'!F$8:F$63,'Input-Ext Allocators'!$B$8:$B$63,$F23))*$D23</f>
        <v>0</v>
      </c>
      <c r="J23" s="10">
        <f ca="1">IFERROR(INDEX(J$337:J$373,MATCH($F23,$B$337:$B$373,0))/INDEX($D$337:$D$373,MATCH($F23,$B$337:$B$373,0)),SUMIFS('Input-Ext Allocators'!G$8:G$63,'Input-Ext Allocators'!$B$8:$B$63,$F23))*$D23</f>
        <v>0</v>
      </c>
      <c r="K23" s="10">
        <f ca="1">IFERROR(INDEX(K$337:K$373,MATCH($F23,$B$337:$B$373,0))/INDEX($D$337:$D$373,MATCH($F23,$B$337:$B$373,0)),SUMIFS('Input-Ext Allocators'!H$8:H$63,'Input-Ext Allocators'!$B$8:$B$63,$F23))*$D23</f>
        <v>0</v>
      </c>
    </row>
    <row r="24" spans="1:11" outlineLevel="1">
      <c r="A24" s="31">
        <f>IF(ISBLANK('Input-Accounts'!A24),"",'Input-Accounts'!A24)</f>
        <v>16</v>
      </c>
      <c r="B24" s="53" t="str">
        <f>IF(ISBLANK('Input-Accounts'!B24),"",'Input-Accounts'!B24)</f>
        <v>STRUC &amp; IMPROV-CITY GATE M &amp; R</v>
      </c>
      <c r="C24" s="31">
        <f>IF(ISBLANK('Input-Accounts'!C24),"",'Input-Accounts'!C24)</f>
        <v>375.2</v>
      </c>
      <c r="D24" s="10">
        <f t="shared" ca="1" si="4"/>
        <v>0</v>
      </c>
      <c r="E24" s="10">
        <f t="shared" ca="1" si="3"/>
        <v>0</v>
      </c>
      <c r="F24" s="3" t="str" cm="1">
        <f t="array" aca="1" ref="F24" ca="1">IF(D24=0,"-",IF('Input-Accounts'!$E24&lt;&gt;0,'Input-Accounts'!$E24,INDEX('Input-Accounts'!$H24:$J24,,MATCH($F$6,'Input-Accounts'!$H$6:$J$6,0))))</f>
        <v>-</v>
      </c>
      <c r="G24" s="10">
        <f ca="1">IFERROR(INDEX(G$337:G$373,MATCH($F24,$B$337:$B$373,0))/INDEX($D$337:$D$373,MATCH($F24,$B$337:$B$373,0)),SUMIFS('Input-Ext Allocators'!D$8:D$63,'Input-Ext Allocators'!$B$8:$B$63,$F24))*$D24</f>
        <v>0</v>
      </c>
      <c r="H24" s="10">
        <f ca="1">IFERROR(INDEX(H$337:H$373,MATCH($F24,$B$337:$B$373,0))/INDEX($D$337:$D$373,MATCH($F24,$B$337:$B$373,0)),SUMIFS('Input-Ext Allocators'!E$8:E$63,'Input-Ext Allocators'!$B$8:$B$63,$F24))*$D24</f>
        <v>0</v>
      </c>
      <c r="I24" s="10">
        <f ca="1">IFERROR(INDEX(I$337:I$373,MATCH($F24,$B$337:$B$373,0))/INDEX($D$337:$D$373,MATCH($F24,$B$337:$B$373,0)),SUMIFS('Input-Ext Allocators'!F$8:F$63,'Input-Ext Allocators'!$B$8:$B$63,$F24))*$D24</f>
        <v>0</v>
      </c>
      <c r="J24" s="10">
        <f ca="1">IFERROR(INDEX(J$337:J$373,MATCH($F24,$B$337:$B$373,0))/INDEX($D$337:$D$373,MATCH($F24,$B$337:$B$373,0)),SUMIFS('Input-Ext Allocators'!G$8:G$63,'Input-Ext Allocators'!$B$8:$B$63,$F24))*$D24</f>
        <v>0</v>
      </c>
      <c r="K24" s="10">
        <f ca="1">IFERROR(INDEX(K$337:K$373,MATCH($F24,$B$337:$B$373,0))/INDEX($D$337:$D$373,MATCH($F24,$B$337:$B$373,0)),SUMIFS('Input-Ext Allocators'!H$8:H$63,'Input-Ext Allocators'!$B$8:$B$63,$F24))*$D24</f>
        <v>0</v>
      </c>
    </row>
    <row r="25" spans="1:11" outlineLevel="1">
      <c r="A25" s="31">
        <f>IF(ISBLANK('Input-Accounts'!A25),"",'Input-Accounts'!A25)</f>
        <v>17</v>
      </c>
      <c r="B25" s="53" t="str">
        <f>IF(ISBLANK('Input-Accounts'!B25),"",'Input-Accounts'!B25)</f>
        <v>STRUC &amp; IMPROV-GENERAL M &amp; R</v>
      </c>
      <c r="C25" s="31">
        <f>IF(ISBLANK('Input-Accounts'!C25),"",'Input-Accounts'!C25)</f>
        <v>375.3</v>
      </c>
      <c r="D25" s="10">
        <f t="shared" ca="1" si="4"/>
        <v>0</v>
      </c>
      <c r="E25" s="10">
        <f t="shared" ca="1" si="3"/>
        <v>0</v>
      </c>
      <c r="F25" s="3" t="str" cm="1">
        <f t="array" aca="1" ref="F25" ca="1">IF(D25=0,"-",IF('Input-Accounts'!$E25&lt;&gt;0,'Input-Accounts'!$E25,INDEX('Input-Accounts'!$H25:$J25,,MATCH($F$6,'Input-Accounts'!$H$6:$J$6,0))))</f>
        <v>-</v>
      </c>
      <c r="G25" s="10">
        <f ca="1">IFERROR(INDEX(G$337:G$373,MATCH($F25,$B$337:$B$373,0))/INDEX($D$337:$D$373,MATCH($F25,$B$337:$B$373,0)),SUMIFS('Input-Ext Allocators'!D$8:D$63,'Input-Ext Allocators'!$B$8:$B$63,$F25))*$D25</f>
        <v>0</v>
      </c>
      <c r="H25" s="10">
        <f ca="1">IFERROR(INDEX(H$337:H$373,MATCH($F25,$B$337:$B$373,0))/INDEX($D$337:$D$373,MATCH($F25,$B$337:$B$373,0)),SUMIFS('Input-Ext Allocators'!E$8:E$63,'Input-Ext Allocators'!$B$8:$B$63,$F25))*$D25</f>
        <v>0</v>
      </c>
      <c r="I25" s="10">
        <f ca="1">IFERROR(INDEX(I$337:I$373,MATCH($F25,$B$337:$B$373,0))/INDEX($D$337:$D$373,MATCH($F25,$B$337:$B$373,0)),SUMIFS('Input-Ext Allocators'!F$8:F$63,'Input-Ext Allocators'!$B$8:$B$63,$F25))*$D25</f>
        <v>0</v>
      </c>
      <c r="J25" s="10">
        <f ca="1">IFERROR(INDEX(J$337:J$373,MATCH($F25,$B$337:$B$373,0))/INDEX($D$337:$D$373,MATCH($F25,$B$337:$B$373,0)),SUMIFS('Input-Ext Allocators'!G$8:G$63,'Input-Ext Allocators'!$B$8:$B$63,$F25))*$D25</f>
        <v>0</v>
      </c>
      <c r="K25" s="10">
        <f ca="1">IFERROR(INDEX(K$337:K$373,MATCH($F25,$B$337:$B$373,0))/INDEX($D$337:$D$373,MATCH($F25,$B$337:$B$373,0)),SUMIFS('Input-Ext Allocators'!H$8:H$63,'Input-Ext Allocators'!$B$8:$B$63,$F25))*$D25</f>
        <v>0</v>
      </c>
    </row>
    <row r="26" spans="1:11" outlineLevel="1">
      <c r="A26" s="31">
        <f>IF(ISBLANK('Input-Accounts'!A26),"",'Input-Accounts'!A26)</f>
        <v>18</v>
      </c>
      <c r="B26" s="53" t="str">
        <f>IF(ISBLANK('Input-Accounts'!B26),"",'Input-Accounts'!B26)</f>
        <v xml:space="preserve">STRUC &amp; IMPROV-REGULATING </v>
      </c>
      <c r="C26" s="31">
        <f>IF(ISBLANK('Input-Accounts'!C26),"",'Input-Accounts'!C26)</f>
        <v>375.4</v>
      </c>
      <c r="D26" s="10">
        <f t="shared" ca="1" si="4"/>
        <v>0</v>
      </c>
      <c r="E26" s="10">
        <f t="shared" ca="1" si="3"/>
        <v>0</v>
      </c>
      <c r="F26" s="3" t="str" cm="1">
        <f t="array" aca="1" ref="F26" ca="1">IF(D26=0,"-",IF('Input-Accounts'!$E26&lt;&gt;0,'Input-Accounts'!$E26,INDEX('Input-Accounts'!$H26:$J26,,MATCH($F$6,'Input-Accounts'!$H$6:$J$6,0))))</f>
        <v>-</v>
      </c>
      <c r="G26" s="10">
        <f ca="1">IFERROR(INDEX(G$337:G$373,MATCH($F26,$B$337:$B$373,0))/INDEX($D$337:$D$373,MATCH($F26,$B$337:$B$373,0)),SUMIFS('Input-Ext Allocators'!D$8:D$63,'Input-Ext Allocators'!$B$8:$B$63,$F26))*$D26</f>
        <v>0</v>
      </c>
      <c r="H26" s="10">
        <f ca="1">IFERROR(INDEX(H$337:H$373,MATCH($F26,$B$337:$B$373,0))/INDEX($D$337:$D$373,MATCH($F26,$B$337:$B$373,0)),SUMIFS('Input-Ext Allocators'!E$8:E$63,'Input-Ext Allocators'!$B$8:$B$63,$F26))*$D26</f>
        <v>0</v>
      </c>
      <c r="I26" s="10">
        <f ca="1">IFERROR(INDEX(I$337:I$373,MATCH($F26,$B$337:$B$373,0))/INDEX($D$337:$D$373,MATCH($F26,$B$337:$B$373,0)),SUMIFS('Input-Ext Allocators'!F$8:F$63,'Input-Ext Allocators'!$B$8:$B$63,$F26))*$D26</f>
        <v>0</v>
      </c>
      <c r="J26" s="10">
        <f ca="1">IFERROR(INDEX(J$337:J$373,MATCH($F26,$B$337:$B$373,0))/INDEX($D$337:$D$373,MATCH($F26,$B$337:$B$373,0)),SUMIFS('Input-Ext Allocators'!G$8:G$63,'Input-Ext Allocators'!$B$8:$B$63,$F26))*$D26</f>
        <v>0</v>
      </c>
      <c r="K26" s="10">
        <f ca="1">IFERROR(INDEX(K$337:K$373,MATCH($F26,$B$337:$B$373,0))/INDEX($D$337:$D$373,MATCH($F26,$B$337:$B$373,0)),SUMIFS('Input-Ext Allocators'!H$8:H$63,'Input-Ext Allocators'!$B$8:$B$63,$F26))*$D26</f>
        <v>0</v>
      </c>
    </row>
    <row r="27" spans="1:11" outlineLevel="1">
      <c r="A27" s="31">
        <f>IF(ISBLANK('Input-Accounts'!A27),"",'Input-Accounts'!A27)</f>
        <v>19</v>
      </c>
      <c r="B27" s="53" t="str">
        <f>IF(ISBLANK('Input-Accounts'!B27),"",'Input-Accounts'!B27)</f>
        <v>STRUC &amp; IMPROV-REGULATING - DS-ML DIRECT ASSIGNMENT</v>
      </c>
      <c r="C27" s="31">
        <f>IF(ISBLANK('Input-Accounts'!C27),"",'Input-Accounts'!C27)</f>
        <v>375.4</v>
      </c>
      <c r="D27" s="10">
        <f t="shared" ca="1" si="4"/>
        <v>0</v>
      </c>
      <c r="E27" s="10">
        <f t="shared" ca="1" si="3"/>
        <v>0</v>
      </c>
      <c r="F27" s="3" t="str" cm="1">
        <f t="array" aca="1" ref="F27" ca="1">IF(D27=0,"-",IF('Input-Accounts'!$E27&lt;&gt;0,'Input-Accounts'!$E27,INDEX('Input-Accounts'!$H27:$J27,,MATCH($F$6,'Input-Accounts'!$H$6:$J$6,0))))</f>
        <v>-</v>
      </c>
      <c r="G27" s="10">
        <f ca="1">IFERROR(INDEX(G$337:G$373,MATCH($F27,$B$337:$B$373,0))/INDEX($D$337:$D$373,MATCH($F27,$B$337:$B$373,0)),SUMIFS('Input-Ext Allocators'!D$8:D$63,'Input-Ext Allocators'!$B$8:$B$63,$F27))*$D27</f>
        <v>0</v>
      </c>
      <c r="H27" s="10">
        <f ca="1">IFERROR(INDEX(H$337:H$373,MATCH($F27,$B$337:$B$373,0))/INDEX($D$337:$D$373,MATCH($F27,$B$337:$B$373,0)),SUMIFS('Input-Ext Allocators'!E$8:E$63,'Input-Ext Allocators'!$B$8:$B$63,$F27))*$D27</f>
        <v>0</v>
      </c>
      <c r="I27" s="10">
        <f ca="1">IFERROR(INDEX(I$337:I$373,MATCH($F27,$B$337:$B$373,0))/INDEX($D$337:$D$373,MATCH($F27,$B$337:$B$373,0)),SUMIFS('Input-Ext Allocators'!F$8:F$63,'Input-Ext Allocators'!$B$8:$B$63,$F27))*$D27</f>
        <v>0</v>
      </c>
      <c r="J27" s="10">
        <f ca="1">IFERROR(INDEX(J$337:J$373,MATCH($F27,$B$337:$B$373,0))/INDEX($D$337:$D$373,MATCH($F27,$B$337:$B$373,0)),SUMIFS('Input-Ext Allocators'!G$8:G$63,'Input-Ext Allocators'!$B$8:$B$63,$F27))*$D27</f>
        <v>0</v>
      </c>
      <c r="K27" s="10">
        <f ca="1">IFERROR(INDEX(K$337:K$373,MATCH($F27,$B$337:$B$373,0))/INDEX($D$337:$D$373,MATCH($F27,$B$337:$B$373,0)),SUMIFS('Input-Ext Allocators'!H$8:H$63,'Input-Ext Allocators'!$B$8:$B$63,$F27))*$D27</f>
        <v>0</v>
      </c>
    </row>
    <row r="28" spans="1:11" outlineLevel="1">
      <c r="A28" s="31">
        <f>IF(ISBLANK('Input-Accounts'!A28),"",'Input-Accounts'!A28)</f>
        <v>20</v>
      </c>
      <c r="B28" s="53" t="str">
        <f>IF(ISBLANK('Input-Accounts'!B28),"",'Input-Accounts'!B28)</f>
        <v>STRUC &amp; IMPROV-DISTR. IND. M &amp; R</v>
      </c>
      <c r="C28" s="31">
        <f>IF(ISBLANK('Input-Accounts'!C28),"",'Input-Accounts'!C28)</f>
        <v>375.6</v>
      </c>
      <c r="D28" s="10">
        <f t="shared" ca="1" si="4"/>
        <v>0</v>
      </c>
      <c r="E28" s="10">
        <f t="shared" ca="1" si="3"/>
        <v>0</v>
      </c>
      <c r="F28" s="3" t="str" cm="1">
        <f t="array" aca="1" ref="F28" ca="1">IF(D28=0,"-",IF('Input-Accounts'!$E28&lt;&gt;0,'Input-Accounts'!$E28,INDEX('Input-Accounts'!$H28:$J28,,MATCH($F$6,'Input-Accounts'!$H$6:$J$6,0))))</f>
        <v>-</v>
      </c>
      <c r="G28" s="10">
        <f ca="1">IFERROR(INDEX(G$337:G$373,MATCH($F28,$B$337:$B$373,0))/INDEX($D$337:$D$373,MATCH($F28,$B$337:$B$373,0)),SUMIFS('Input-Ext Allocators'!D$8:D$63,'Input-Ext Allocators'!$B$8:$B$63,$F28))*$D28</f>
        <v>0</v>
      </c>
      <c r="H28" s="10">
        <f ca="1">IFERROR(INDEX(H$337:H$373,MATCH($F28,$B$337:$B$373,0))/INDEX($D$337:$D$373,MATCH($F28,$B$337:$B$373,0)),SUMIFS('Input-Ext Allocators'!E$8:E$63,'Input-Ext Allocators'!$B$8:$B$63,$F28))*$D28</f>
        <v>0</v>
      </c>
      <c r="I28" s="10">
        <f ca="1">IFERROR(INDEX(I$337:I$373,MATCH($F28,$B$337:$B$373,0))/INDEX($D$337:$D$373,MATCH($F28,$B$337:$B$373,0)),SUMIFS('Input-Ext Allocators'!F$8:F$63,'Input-Ext Allocators'!$B$8:$B$63,$F28))*$D28</f>
        <v>0</v>
      </c>
      <c r="J28" s="10">
        <f ca="1">IFERROR(INDEX(J$337:J$373,MATCH($F28,$B$337:$B$373,0))/INDEX($D$337:$D$373,MATCH($F28,$B$337:$B$373,0)),SUMIFS('Input-Ext Allocators'!G$8:G$63,'Input-Ext Allocators'!$B$8:$B$63,$F28))*$D28</f>
        <v>0</v>
      </c>
      <c r="K28" s="10">
        <f ca="1">IFERROR(INDEX(K$337:K$373,MATCH($F28,$B$337:$B$373,0))/INDEX($D$337:$D$373,MATCH($F28,$B$337:$B$373,0)),SUMIFS('Input-Ext Allocators'!H$8:H$63,'Input-Ext Allocators'!$B$8:$B$63,$F28))*$D28</f>
        <v>0</v>
      </c>
    </row>
    <row r="29" spans="1:11" outlineLevel="1">
      <c r="A29" s="31">
        <f>IF(ISBLANK('Input-Accounts'!A29),"",'Input-Accounts'!A29)</f>
        <v>21</v>
      </c>
      <c r="B29" s="53" t="str">
        <f>IF(ISBLANK('Input-Accounts'!B29),"",'Input-Accounts'!B29)</f>
        <v>STRUC &amp; IMPROV-OTHER DISTR. SYSTEMS</v>
      </c>
      <c r="C29" s="31">
        <f>IF(ISBLANK('Input-Accounts'!C29),"",'Input-Accounts'!C29)</f>
        <v>375.7</v>
      </c>
      <c r="D29" s="10">
        <f t="shared" ca="1" si="4"/>
        <v>0</v>
      </c>
      <c r="E29" s="10">
        <f t="shared" ca="1" si="3"/>
        <v>0</v>
      </c>
      <c r="F29" s="3" t="str" cm="1">
        <f t="array" aca="1" ref="F29" ca="1">IF(D29=0,"-",IF('Input-Accounts'!$E29&lt;&gt;0,'Input-Accounts'!$E29,INDEX('Input-Accounts'!$H29:$J29,,MATCH($F$6,'Input-Accounts'!$H$6:$J$6,0))))</f>
        <v>-</v>
      </c>
      <c r="G29" s="10">
        <f ca="1">IFERROR(INDEX(G$337:G$373,MATCH($F29,$B$337:$B$373,0))/INDEX($D$337:$D$373,MATCH($F29,$B$337:$B$373,0)),SUMIFS('Input-Ext Allocators'!D$8:D$63,'Input-Ext Allocators'!$B$8:$B$63,$F29))*$D29</f>
        <v>0</v>
      </c>
      <c r="H29" s="10">
        <f ca="1">IFERROR(INDEX(H$337:H$373,MATCH($F29,$B$337:$B$373,0))/INDEX($D$337:$D$373,MATCH($F29,$B$337:$B$373,0)),SUMIFS('Input-Ext Allocators'!E$8:E$63,'Input-Ext Allocators'!$B$8:$B$63,$F29))*$D29</f>
        <v>0</v>
      </c>
      <c r="I29" s="10">
        <f ca="1">IFERROR(INDEX(I$337:I$373,MATCH($F29,$B$337:$B$373,0))/INDEX($D$337:$D$373,MATCH($F29,$B$337:$B$373,0)),SUMIFS('Input-Ext Allocators'!F$8:F$63,'Input-Ext Allocators'!$B$8:$B$63,$F29))*$D29</f>
        <v>0</v>
      </c>
      <c r="J29" s="10">
        <f ca="1">IFERROR(INDEX(J$337:J$373,MATCH($F29,$B$337:$B$373,0))/INDEX($D$337:$D$373,MATCH($F29,$B$337:$B$373,0)),SUMIFS('Input-Ext Allocators'!G$8:G$63,'Input-Ext Allocators'!$B$8:$B$63,$F29))*$D29</f>
        <v>0</v>
      </c>
      <c r="K29" s="10">
        <f ca="1">IFERROR(INDEX(K$337:K$373,MATCH($F29,$B$337:$B$373,0))/INDEX($D$337:$D$373,MATCH($F29,$B$337:$B$373,0)),SUMIFS('Input-Ext Allocators'!H$8:H$63,'Input-Ext Allocators'!$B$8:$B$63,$F29))*$D29</f>
        <v>0</v>
      </c>
    </row>
    <row r="30" spans="1:11" outlineLevel="1">
      <c r="A30" s="31">
        <f>IF(ISBLANK('Input-Accounts'!A30),"",'Input-Accounts'!A30)</f>
        <v>22</v>
      </c>
      <c r="B30" s="53" t="str">
        <f>IF(ISBLANK('Input-Accounts'!B30),"",'Input-Accounts'!B30)</f>
        <v>STRUC &amp; IMPROV-OTHER DISTR SYS-ILP</v>
      </c>
      <c r="C30" s="31">
        <f>IF(ISBLANK('Input-Accounts'!C30),"",'Input-Accounts'!C30)</f>
        <v>375.71</v>
      </c>
      <c r="D30" s="10">
        <f t="shared" ca="1" si="4"/>
        <v>0</v>
      </c>
      <c r="E30" s="10">
        <f t="shared" ca="1" si="3"/>
        <v>0</v>
      </c>
      <c r="F30" s="3" t="str" cm="1">
        <f t="array" aca="1" ref="F30" ca="1">IF(D30=0,"-",IF('Input-Accounts'!$E30&lt;&gt;0,'Input-Accounts'!$E30,INDEX('Input-Accounts'!$H30:$J30,,MATCH($F$6,'Input-Accounts'!$H$6:$J$6,0))))</f>
        <v>-</v>
      </c>
      <c r="G30" s="10">
        <f ca="1">IFERROR(INDEX(G$337:G$373,MATCH($F30,$B$337:$B$373,0))/INDEX($D$337:$D$373,MATCH($F30,$B$337:$B$373,0)),SUMIFS('Input-Ext Allocators'!D$8:D$63,'Input-Ext Allocators'!$B$8:$B$63,$F30))*$D30</f>
        <v>0</v>
      </c>
      <c r="H30" s="10">
        <f ca="1">IFERROR(INDEX(H$337:H$373,MATCH($F30,$B$337:$B$373,0))/INDEX($D$337:$D$373,MATCH($F30,$B$337:$B$373,0)),SUMIFS('Input-Ext Allocators'!E$8:E$63,'Input-Ext Allocators'!$B$8:$B$63,$F30))*$D30</f>
        <v>0</v>
      </c>
      <c r="I30" s="10">
        <f ca="1">IFERROR(INDEX(I$337:I$373,MATCH($F30,$B$337:$B$373,0))/INDEX($D$337:$D$373,MATCH($F30,$B$337:$B$373,0)),SUMIFS('Input-Ext Allocators'!F$8:F$63,'Input-Ext Allocators'!$B$8:$B$63,$F30))*$D30</f>
        <v>0</v>
      </c>
      <c r="J30" s="10">
        <f ca="1">IFERROR(INDEX(J$337:J$373,MATCH($F30,$B$337:$B$373,0))/INDEX($D$337:$D$373,MATCH($F30,$B$337:$B$373,0)),SUMIFS('Input-Ext Allocators'!G$8:G$63,'Input-Ext Allocators'!$B$8:$B$63,$F30))*$D30</f>
        <v>0</v>
      </c>
      <c r="K30" s="10">
        <f ca="1">IFERROR(INDEX(K$337:K$373,MATCH($F30,$B$337:$B$373,0))/INDEX($D$337:$D$373,MATCH($F30,$B$337:$B$373,0)),SUMIFS('Input-Ext Allocators'!H$8:H$63,'Input-Ext Allocators'!$B$8:$B$63,$F30))*$D30</f>
        <v>0</v>
      </c>
    </row>
    <row r="31" spans="1:11" outlineLevel="1">
      <c r="A31" s="31">
        <f>IF(ISBLANK('Input-Accounts'!A31),"",'Input-Accounts'!A31)</f>
        <v>23</v>
      </c>
      <c r="B31" s="53" t="str">
        <f>IF(ISBLANK('Input-Accounts'!B31),"",'Input-Accounts'!B31)</f>
        <v>STRUC &amp; IMPROV-COMMUNICATIONS</v>
      </c>
      <c r="C31" s="31">
        <f>IF(ISBLANK('Input-Accounts'!C31),"",'Input-Accounts'!C31)</f>
        <v>375.8</v>
      </c>
      <c r="D31" s="10">
        <f t="shared" ca="1" si="4"/>
        <v>0</v>
      </c>
      <c r="E31" s="10">
        <f t="shared" ca="1" si="3"/>
        <v>0</v>
      </c>
      <c r="F31" s="3" t="str" cm="1">
        <f t="array" aca="1" ref="F31" ca="1">IF(D31=0,"-",IF('Input-Accounts'!$E31&lt;&gt;0,'Input-Accounts'!$E31,INDEX('Input-Accounts'!$H31:$J31,,MATCH($F$6,'Input-Accounts'!$H$6:$J$6,0))))</f>
        <v>-</v>
      </c>
      <c r="G31" s="10">
        <f ca="1">IFERROR(INDEX(G$337:G$373,MATCH($F31,$B$337:$B$373,0))/INDEX($D$337:$D$373,MATCH($F31,$B$337:$B$373,0)),SUMIFS('Input-Ext Allocators'!D$8:D$63,'Input-Ext Allocators'!$B$8:$B$63,$F31))*$D31</f>
        <v>0</v>
      </c>
      <c r="H31" s="10">
        <f ca="1">IFERROR(INDEX(H$337:H$373,MATCH($F31,$B$337:$B$373,0))/INDEX($D$337:$D$373,MATCH($F31,$B$337:$B$373,0)),SUMIFS('Input-Ext Allocators'!E$8:E$63,'Input-Ext Allocators'!$B$8:$B$63,$F31))*$D31</f>
        <v>0</v>
      </c>
      <c r="I31" s="10">
        <f ca="1">IFERROR(INDEX(I$337:I$373,MATCH($F31,$B$337:$B$373,0))/INDEX($D$337:$D$373,MATCH($F31,$B$337:$B$373,0)),SUMIFS('Input-Ext Allocators'!F$8:F$63,'Input-Ext Allocators'!$B$8:$B$63,$F31))*$D31</f>
        <v>0</v>
      </c>
      <c r="J31" s="10">
        <f ca="1">IFERROR(INDEX(J$337:J$373,MATCH($F31,$B$337:$B$373,0))/INDEX($D$337:$D$373,MATCH($F31,$B$337:$B$373,0)),SUMIFS('Input-Ext Allocators'!G$8:G$63,'Input-Ext Allocators'!$B$8:$B$63,$F31))*$D31</f>
        <v>0</v>
      </c>
      <c r="K31" s="10">
        <f ca="1">IFERROR(INDEX(K$337:K$373,MATCH($F31,$B$337:$B$373,0))/INDEX($D$337:$D$373,MATCH($F31,$B$337:$B$373,0)),SUMIFS('Input-Ext Allocators'!H$8:H$63,'Input-Ext Allocators'!$B$8:$B$63,$F31))*$D31</f>
        <v>0</v>
      </c>
    </row>
    <row r="32" spans="1:11" outlineLevel="1">
      <c r="A32" s="31">
        <f>IF(ISBLANK('Input-Accounts'!A32),"",'Input-Accounts'!A32)</f>
        <v>24</v>
      </c>
      <c r="B32" s="53" t="str">
        <f>IF(ISBLANK('Input-Accounts'!B32),"",'Input-Accounts'!B32)</f>
        <v>MAINS (Less SMRP)</v>
      </c>
      <c r="C32" s="31">
        <f>IF(ISBLANK('Input-Accounts'!C32),"",'Input-Accounts'!C32)</f>
        <v>376</v>
      </c>
      <c r="D32" s="10">
        <f t="shared" ca="1" si="4"/>
        <v>0</v>
      </c>
      <c r="E32" s="10">
        <f t="shared" ca="1" si="3"/>
        <v>0</v>
      </c>
      <c r="F32" s="3" t="str" cm="1">
        <f t="array" aca="1" ref="F32" ca="1">IF(D32=0,"-",IF('Input-Accounts'!$E32&lt;&gt;0,'Input-Accounts'!$E32,INDEX('Input-Accounts'!$H32:$J32,,MATCH($F$6,'Input-Accounts'!$H$6:$J$6,0))))</f>
        <v>-</v>
      </c>
      <c r="G32" s="10">
        <f ca="1">IFERROR(INDEX(G$337:G$373,MATCH($F32,$B$337:$B$373,0))/INDEX($D$337:$D$373,MATCH($F32,$B$337:$B$373,0)),SUMIFS('Input-Ext Allocators'!D$8:D$63,'Input-Ext Allocators'!$B$8:$B$63,$F32))*$D32</f>
        <v>0</v>
      </c>
      <c r="H32" s="10">
        <f ca="1">IFERROR(INDEX(H$337:H$373,MATCH($F32,$B$337:$B$373,0))/INDEX($D$337:$D$373,MATCH($F32,$B$337:$B$373,0)),SUMIFS('Input-Ext Allocators'!E$8:E$63,'Input-Ext Allocators'!$B$8:$B$63,$F32))*$D32</f>
        <v>0</v>
      </c>
      <c r="I32" s="10">
        <f ca="1">IFERROR(INDEX(I$337:I$373,MATCH($F32,$B$337:$B$373,0))/INDEX($D$337:$D$373,MATCH($F32,$B$337:$B$373,0)),SUMIFS('Input-Ext Allocators'!F$8:F$63,'Input-Ext Allocators'!$B$8:$B$63,$F32))*$D32</f>
        <v>0</v>
      </c>
      <c r="J32" s="10">
        <f ca="1">IFERROR(INDEX(J$337:J$373,MATCH($F32,$B$337:$B$373,0))/INDEX($D$337:$D$373,MATCH($F32,$B$337:$B$373,0)),SUMIFS('Input-Ext Allocators'!G$8:G$63,'Input-Ext Allocators'!$B$8:$B$63,$F32))*$D32</f>
        <v>0</v>
      </c>
      <c r="K32" s="10">
        <f ca="1">IFERROR(INDEX(K$337:K$373,MATCH($F32,$B$337:$B$373,0))/INDEX($D$337:$D$373,MATCH($F32,$B$337:$B$373,0)),SUMIFS('Input-Ext Allocators'!H$8:H$63,'Input-Ext Allocators'!$B$8:$B$63,$F32))*$D32</f>
        <v>0</v>
      </c>
    </row>
    <row r="33" spans="1:11" outlineLevel="1">
      <c r="A33" s="31">
        <f>IF(ISBLANK('Input-Accounts'!A33),"",'Input-Accounts'!A33)</f>
        <v>25</v>
      </c>
      <c r="B33" s="53" t="str">
        <f>IF(ISBLANK('Input-Accounts'!B33),"",'Input-Accounts'!B33)</f>
        <v>MAINS - DS-ML DIRECT ASSIGNMENT</v>
      </c>
      <c r="C33" s="31">
        <f>IF(ISBLANK('Input-Accounts'!C33),"",'Input-Accounts'!C33)</f>
        <v>376</v>
      </c>
      <c r="D33" s="10">
        <f t="shared" ca="1" si="4"/>
        <v>0</v>
      </c>
      <c r="E33" s="10">
        <f t="shared" ca="1" si="3"/>
        <v>0</v>
      </c>
      <c r="F33" s="3" t="str" cm="1">
        <f t="array" aca="1" ref="F33" ca="1">IF(D33=0,"-",IF('Input-Accounts'!$E33&lt;&gt;0,'Input-Accounts'!$E33,INDEX('Input-Accounts'!$H33:$J33,,MATCH($F$6,'Input-Accounts'!$H$6:$J$6,0))))</f>
        <v>-</v>
      </c>
      <c r="G33" s="10">
        <f ca="1">IFERROR(INDEX(G$337:G$373,MATCH($F33,$B$337:$B$373,0))/INDEX($D$337:$D$373,MATCH($F33,$B$337:$B$373,0)),SUMIFS('Input-Ext Allocators'!D$8:D$63,'Input-Ext Allocators'!$B$8:$B$63,$F33))*$D33</f>
        <v>0</v>
      </c>
      <c r="H33" s="10">
        <f ca="1">IFERROR(INDEX(H$337:H$373,MATCH($F33,$B$337:$B$373,0))/INDEX($D$337:$D$373,MATCH($F33,$B$337:$B$373,0)),SUMIFS('Input-Ext Allocators'!E$8:E$63,'Input-Ext Allocators'!$B$8:$B$63,$F33))*$D33</f>
        <v>0</v>
      </c>
      <c r="I33" s="10">
        <f ca="1">IFERROR(INDEX(I$337:I$373,MATCH($F33,$B$337:$B$373,0))/INDEX($D$337:$D$373,MATCH($F33,$B$337:$B$373,0)),SUMIFS('Input-Ext Allocators'!F$8:F$63,'Input-Ext Allocators'!$B$8:$B$63,$F33))*$D33</f>
        <v>0</v>
      </c>
      <c r="J33" s="10">
        <f ca="1">IFERROR(INDEX(J$337:J$373,MATCH($F33,$B$337:$B$373,0))/INDEX($D$337:$D$373,MATCH($F33,$B$337:$B$373,0)),SUMIFS('Input-Ext Allocators'!G$8:G$63,'Input-Ext Allocators'!$B$8:$B$63,$F33))*$D33</f>
        <v>0</v>
      </c>
      <c r="K33" s="10">
        <f ca="1">IFERROR(INDEX(K$337:K$373,MATCH($F33,$B$337:$B$373,0))/INDEX($D$337:$D$373,MATCH($F33,$B$337:$B$373,0)),SUMIFS('Input-Ext Allocators'!H$8:H$63,'Input-Ext Allocators'!$B$8:$B$63,$F33))*$D33</f>
        <v>0</v>
      </c>
    </row>
    <row r="34" spans="1:11" outlineLevel="1">
      <c r="A34" s="31">
        <f>IF(ISBLANK('Input-Accounts'!A34),"",'Input-Accounts'!A34)</f>
        <v>26</v>
      </c>
      <c r="B34" s="53" t="str">
        <f>IF(ISBLANK('Input-Accounts'!B34),"",'Input-Accounts'!B34)</f>
        <v>M &amp; R STATION EQUIP-GENERAL</v>
      </c>
      <c r="C34" s="31">
        <f>IF(ISBLANK('Input-Accounts'!C34),"",'Input-Accounts'!C34)</f>
        <v>378.1</v>
      </c>
      <c r="D34" s="10">
        <f t="shared" ca="1" si="4"/>
        <v>0</v>
      </c>
      <c r="E34" s="10">
        <f t="shared" ca="1" si="3"/>
        <v>0</v>
      </c>
      <c r="F34" s="3" t="str" cm="1">
        <f t="array" aca="1" ref="F34" ca="1">IF(D34=0,"-",IF('Input-Accounts'!$E34&lt;&gt;0,'Input-Accounts'!$E34,INDEX('Input-Accounts'!$H34:$J34,,MATCH($F$6,'Input-Accounts'!$H$6:$J$6,0))))</f>
        <v>-</v>
      </c>
      <c r="G34" s="10">
        <f ca="1">IFERROR(INDEX(G$337:G$373,MATCH($F34,$B$337:$B$373,0))/INDEX($D$337:$D$373,MATCH($F34,$B$337:$B$373,0)),SUMIFS('Input-Ext Allocators'!D$8:D$63,'Input-Ext Allocators'!$B$8:$B$63,$F34))*$D34</f>
        <v>0</v>
      </c>
      <c r="H34" s="10">
        <f ca="1">IFERROR(INDEX(H$337:H$373,MATCH($F34,$B$337:$B$373,0))/INDEX($D$337:$D$373,MATCH($F34,$B$337:$B$373,0)),SUMIFS('Input-Ext Allocators'!E$8:E$63,'Input-Ext Allocators'!$B$8:$B$63,$F34))*$D34</f>
        <v>0</v>
      </c>
      <c r="I34" s="10">
        <f ca="1">IFERROR(INDEX(I$337:I$373,MATCH($F34,$B$337:$B$373,0))/INDEX($D$337:$D$373,MATCH($F34,$B$337:$B$373,0)),SUMIFS('Input-Ext Allocators'!F$8:F$63,'Input-Ext Allocators'!$B$8:$B$63,$F34))*$D34</f>
        <v>0</v>
      </c>
      <c r="J34" s="10">
        <f ca="1">IFERROR(INDEX(J$337:J$373,MATCH($F34,$B$337:$B$373,0))/INDEX($D$337:$D$373,MATCH($F34,$B$337:$B$373,0)),SUMIFS('Input-Ext Allocators'!G$8:G$63,'Input-Ext Allocators'!$B$8:$B$63,$F34))*$D34</f>
        <v>0</v>
      </c>
      <c r="K34" s="10">
        <f ca="1">IFERROR(INDEX(K$337:K$373,MATCH($F34,$B$337:$B$373,0))/INDEX($D$337:$D$373,MATCH($F34,$B$337:$B$373,0)),SUMIFS('Input-Ext Allocators'!H$8:H$63,'Input-Ext Allocators'!$B$8:$B$63,$F34))*$D34</f>
        <v>0</v>
      </c>
    </row>
    <row r="35" spans="1:11" outlineLevel="1">
      <c r="A35" s="31">
        <f>IF(ISBLANK('Input-Accounts'!A35),"",'Input-Accounts'!A35)</f>
        <v>27</v>
      </c>
      <c r="B35" s="53" t="str">
        <f>IF(ISBLANK('Input-Accounts'!B35),"",'Input-Accounts'!B35)</f>
        <v>M &amp; R STA EQUIP-GENERAL-REGULATING (Less SMRP)</v>
      </c>
      <c r="C35" s="31">
        <f>IF(ISBLANK('Input-Accounts'!C35),"",'Input-Accounts'!C35)</f>
        <v>378.2</v>
      </c>
      <c r="D35" s="10">
        <f t="shared" ca="1" si="4"/>
        <v>0</v>
      </c>
      <c r="E35" s="10">
        <f t="shared" ca="1" si="3"/>
        <v>0</v>
      </c>
      <c r="F35" s="3" t="str" cm="1">
        <f t="array" aca="1" ref="F35" ca="1">IF(D35=0,"-",IF('Input-Accounts'!$E35&lt;&gt;0,'Input-Accounts'!$E35,INDEX('Input-Accounts'!$H35:$J35,,MATCH($F$6,'Input-Accounts'!$H$6:$J$6,0))))</f>
        <v>-</v>
      </c>
      <c r="G35" s="10">
        <f ca="1">IFERROR(INDEX(G$337:G$373,MATCH($F35,$B$337:$B$373,0))/INDEX($D$337:$D$373,MATCH($F35,$B$337:$B$373,0)),SUMIFS('Input-Ext Allocators'!D$8:D$63,'Input-Ext Allocators'!$B$8:$B$63,$F35))*$D35</f>
        <v>0</v>
      </c>
      <c r="H35" s="10">
        <f ca="1">IFERROR(INDEX(H$337:H$373,MATCH($F35,$B$337:$B$373,0))/INDEX($D$337:$D$373,MATCH($F35,$B$337:$B$373,0)),SUMIFS('Input-Ext Allocators'!E$8:E$63,'Input-Ext Allocators'!$B$8:$B$63,$F35))*$D35</f>
        <v>0</v>
      </c>
      <c r="I35" s="10">
        <f ca="1">IFERROR(INDEX(I$337:I$373,MATCH($F35,$B$337:$B$373,0))/INDEX($D$337:$D$373,MATCH($F35,$B$337:$B$373,0)),SUMIFS('Input-Ext Allocators'!F$8:F$63,'Input-Ext Allocators'!$B$8:$B$63,$F35))*$D35</f>
        <v>0</v>
      </c>
      <c r="J35" s="10">
        <f ca="1">IFERROR(INDEX(J$337:J$373,MATCH($F35,$B$337:$B$373,0))/INDEX($D$337:$D$373,MATCH($F35,$B$337:$B$373,0)),SUMIFS('Input-Ext Allocators'!G$8:G$63,'Input-Ext Allocators'!$B$8:$B$63,$F35))*$D35</f>
        <v>0</v>
      </c>
      <c r="K35" s="10">
        <f ca="1">IFERROR(INDEX(K$337:K$373,MATCH($F35,$B$337:$B$373,0))/INDEX($D$337:$D$373,MATCH($F35,$B$337:$B$373,0)),SUMIFS('Input-Ext Allocators'!H$8:H$63,'Input-Ext Allocators'!$B$8:$B$63,$F35))*$D35</f>
        <v>0</v>
      </c>
    </row>
    <row r="36" spans="1:11" outlineLevel="1">
      <c r="A36" s="31">
        <f>IF(ISBLANK('Input-Accounts'!A36),"",'Input-Accounts'!A36)</f>
        <v>28</v>
      </c>
      <c r="B36" s="53" t="str">
        <f>IF(ISBLANK('Input-Accounts'!B36),"",'Input-Accounts'!B36)</f>
        <v>M &amp; R STA EQUIP REG FMV</v>
      </c>
      <c r="C36" s="31">
        <f>IF(ISBLANK('Input-Accounts'!C36),"",'Input-Accounts'!C36)</f>
        <v>378.21</v>
      </c>
      <c r="D36" s="10">
        <f t="shared" ca="1" si="4"/>
        <v>0</v>
      </c>
      <c r="E36" s="10">
        <f t="shared" ca="1" si="3"/>
        <v>0</v>
      </c>
      <c r="F36" s="3" t="str" cm="1">
        <f t="array" aca="1" ref="F36" ca="1">IF(D36=0,"-",IF('Input-Accounts'!$E36&lt;&gt;0,'Input-Accounts'!$E36,INDEX('Input-Accounts'!$H36:$J36,,MATCH($F$6,'Input-Accounts'!$H$6:$J$6,0))))</f>
        <v>-</v>
      </c>
      <c r="G36" s="10">
        <f ca="1">IFERROR(INDEX(G$337:G$373,MATCH($F36,$B$337:$B$373,0))/INDEX($D$337:$D$373,MATCH($F36,$B$337:$B$373,0)),SUMIFS('Input-Ext Allocators'!D$8:D$63,'Input-Ext Allocators'!$B$8:$B$63,$F36))*$D36</f>
        <v>0</v>
      </c>
      <c r="H36" s="10">
        <f ca="1">IFERROR(INDEX(H$337:H$373,MATCH($F36,$B$337:$B$373,0))/INDEX($D$337:$D$373,MATCH($F36,$B$337:$B$373,0)),SUMIFS('Input-Ext Allocators'!E$8:E$63,'Input-Ext Allocators'!$B$8:$B$63,$F36))*$D36</f>
        <v>0</v>
      </c>
      <c r="I36" s="10">
        <f ca="1">IFERROR(INDEX(I$337:I$373,MATCH($F36,$B$337:$B$373,0))/INDEX($D$337:$D$373,MATCH($F36,$B$337:$B$373,0)),SUMIFS('Input-Ext Allocators'!F$8:F$63,'Input-Ext Allocators'!$B$8:$B$63,$F36))*$D36</f>
        <v>0</v>
      </c>
      <c r="J36" s="10">
        <f ca="1">IFERROR(INDEX(J$337:J$373,MATCH($F36,$B$337:$B$373,0))/INDEX($D$337:$D$373,MATCH($F36,$B$337:$B$373,0)),SUMIFS('Input-Ext Allocators'!G$8:G$63,'Input-Ext Allocators'!$B$8:$B$63,$F36))*$D36</f>
        <v>0</v>
      </c>
      <c r="K36" s="10">
        <f ca="1">IFERROR(INDEX(K$337:K$373,MATCH($F36,$B$337:$B$373,0))/INDEX($D$337:$D$373,MATCH($F36,$B$337:$B$373,0)),SUMIFS('Input-Ext Allocators'!H$8:H$63,'Input-Ext Allocators'!$B$8:$B$63,$F36))*$D36</f>
        <v>0</v>
      </c>
    </row>
    <row r="37" spans="1:11" outlineLevel="1">
      <c r="A37" s="31">
        <f>IF(ISBLANK('Input-Accounts'!A37),"",'Input-Accounts'!A37)</f>
        <v>29</v>
      </c>
      <c r="B37" s="53" t="str">
        <f>IF(ISBLANK('Input-Accounts'!B37),"",'Input-Accounts'!B37)</f>
        <v>M &amp; R STA EQUIP-GEN-LOCAL GAS PURCH</v>
      </c>
      <c r="C37" s="31">
        <f>IF(ISBLANK('Input-Accounts'!C37),"",'Input-Accounts'!C37)</f>
        <v>378.3</v>
      </c>
      <c r="D37" s="10">
        <f t="shared" ca="1" si="4"/>
        <v>0</v>
      </c>
      <c r="E37" s="10">
        <f t="shared" ca="1" si="3"/>
        <v>0</v>
      </c>
      <c r="F37" s="3" t="str" cm="1">
        <f t="array" aca="1" ref="F37" ca="1">IF(D37=0,"-",IF('Input-Accounts'!$E37&lt;&gt;0,'Input-Accounts'!$E37,INDEX('Input-Accounts'!$H37:$J37,,MATCH($F$6,'Input-Accounts'!$H$6:$J$6,0))))</f>
        <v>-</v>
      </c>
      <c r="G37" s="10">
        <f ca="1">IFERROR(INDEX(G$337:G$373,MATCH($F37,$B$337:$B$373,0))/INDEX($D$337:$D$373,MATCH($F37,$B$337:$B$373,0)),SUMIFS('Input-Ext Allocators'!D$8:D$63,'Input-Ext Allocators'!$B$8:$B$63,$F37))*$D37</f>
        <v>0</v>
      </c>
      <c r="H37" s="10">
        <f ca="1">IFERROR(INDEX(H$337:H$373,MATCH($F37,$B$337:$B$373,0))/INDEX($D$337:$D$373,MATCH($F37,$B$337:$B$373,0)),SUMIFS('Input-Ext Allocators'!E$8:E$63,'Input-Ext Allocators'!$B$8:$B$63,$F37))*$D37</f>
        <v>0</v>
      </c>
      <c r="I37" s="10">
        <f ca="1">IFERROR(INDEX(I$337:I$373,MATCH($F37,$B$337:$B$373,0))/INDEX($D$337:$D$373,MATCH($F37,$B$337:$B$373,0)),SUMIFS('Input-Ext Allocators'!F$8:F$63,'Input-Ext Allocators'!$B$8:$B$63,$F37))*$D37</f>
        <v>0</v>
      </c>
      <c r="J37" s="10">
        <f ca="1">IFERROR(INDEX(J$337:J$373,MATCH($F37,$B$337:$B$373,0))/INDEX($D$337:$D$373,MATCH($F37,$B$337:$B$373,0)),SUMIFS('Input-Ext Allocators'!G$8:G$63,'Input-Ext Allocators'!$B$8:$B$63,$F37))*$D37</f>
        <v>0</v>
      </c>
      <c r="K37" s="10">
        <f ca="1">IFERROR(INDEX(K$337:K$373,MATCH($F37,$B$337:$B$373,0))/INDEX($D$337:$D$373,MATCH($F37,$B$337:$B$373,0)),SUMIFS('Input-Ext Allocators'!H$8:H$63,'Input-Ext Allocators'!$B$8:$B$63,$F37))*$D37</f>
        <v>0</v>
      </c>
    </row>
    <row r="38" spans="1:11" outlineLevel="1">
      <c r="A38" s="31">
        <f>IF(ISBLANK('Input-Accounts'!A38),"",'Input-Accounts'!A38)</f>
        <v>30</v>
      </c>
      <c r="B38" s="53" t="str">
        <f>IF(ISBLANK('Input-Accounts'!B38),"",'Input-Accounts'!B38)</f>
        <v>Measuring and regulating station equipment—city gate check stations</v>
      </c>
      <c r="C38" s="31">
        <f>IF(ISBLANK('Input-Accounts'!C38),"",'Input-Accounts'!C38)</f>
        <v>379.1</v>
      </c>
      <c r="D38" s="10">
        <f t="shared" ca="1" si="4"/>
        <v>0</v>
      </c>
      <c r="E38" s="10">
        <f t="shared" ca="1" si="3"/>
        <v>0</v>
      </c>
      <c r="F38" s="3" t="str" cm="1">
        <f t="array" aca="1" ref="F38" ca="1">IF(D38=0,"-",IF('Input-Accounts'!$E38&lt;&gt;0,'Input-Accounts'!$E38,INDEX('Input-Accounts'!$H38:$J38,,MATCH($F$6,'Input-Accounts'!$H$6:$J$6,0))))</f>
        <v>-</v>
      </c>
      <c r="G38" s="10">
        <f ca="1">IFERROR(INDEX(G$337:G$373,MATCH($F38,$B$337:$B$373,0))/INDEX($D$337:$D$373,MATCH($F38,$B$337:$B$373,0)),SUMIFS('Input-Ext Allocators'!D$8:D$63,'Input-Ext Allocators'!$B$8:$B$63,$F38))*$D38</f>
        <v>0</v>
      </c>
      <c r="H38" s="10">
        <f ca="1">IFERROR(INDEX(H$337:H$373,MATCH($F38,$B$337:$B$373,0))/INDEX($D$337:$D$373,MATCH($F38,$B$337:$B$373,0)),SUMIFS('Input-Ext Allocators'!E$8:E$63,'Input-Ext Allocators'!$B$8:$B$63,$F38))*$D38</f>
        <v>0</v>
      </c>
      <c r="I38" s="10">
        <f ca="1">IFERROR(INDEX(I$337:I$373,MATCH($F38,$B$337:$B$373,0))/INDEX($D$337:$D$373,MATCH($F38,$B$337:$B$373,0)),SUMIFS('Input-Ext Allocators'!F$8:F$63,'Input-Ext Allocators'!$B$8:$B$63,$F38))*$D38</f>
        <v>0</v>
      </c>
      <c r="J38" s="10">
        <f ca="1">IFERROR(INDEX(J$337:J$373,MATCH($F38,$B$337:$B$373,0))/INDEX($D$337:$D$373,MATCH($F38,$B$337:$B$373,0)),SUMIFS('Input-Ext Allocators'!G$8:G$63,'Input-Ext Allocators'!$B$8:$B$63,$F38))*$D38</f>
        <v>0</v>
      </c>
      <c r="K38" s="10">
        <f ca="1">IFERROR(INDEX(K$337:K$373,MATCH($F38,$B$337:$B$373,0))/INDEX($D$337:$D$373,MATCH($F38,$B$337:$B$373,0)),SUMIFS('Input-Ext Allocators'!H$8:H$63,'Input-Ext Allocators'!$B$8:$B$63,$F38))*$D38</f>
        <v>0</v>
      </c>
    </row>
    <row r="39" spans="1:11" outlineLevel="1">
      <c r="A39" s="31">
        <f>IF(ISBLANK('Input-Accounts'!A39),"",'Input-Accounts'!A39)</f>
        <v>31</v>
      </c>
      <c r="B39" s="53" t="str">
        <f>IF(ISBLANK('Input-Accounts'!B39),"",'Input-Accounts'!B39)</f>
        <v>SERVICES (Less SMRP)</v>
      </c>
      <c r="C39" s="31">
        <f>IF(ISBLANK('Input-Accounts'!C39),"",'Input-Accounts'!C39)</f>
        <v>380</v>
      </c>
      <c r="D39" s="10">
        <f t="shared" ca="1" si="4"/>
        <v>0</v>
      </c>
      <c r="E39" s="10">
        <f t="shared" ca="1" si="3"/>
        <v>0</v>
      </c>
      <c r="F39" s="3" t="str" cm="1">
        <f t="array" aca="1" ref="F39" ca="1">IF(D39=0,"-",IF('Input-Accounts'!$E39&lt;&gt;0,'Input-Accounts'!$E39,INDEX('Input-Accounts'!$H39:$J39,,MATCH($F$6,'Input-Accounts'!$H$6:$J$6,0))))</f>
        <v>-</v>
      </c>
      <c r="G39" s="10">
        <f ca="1">IFERROR(INDEX(G$337:G$373,MATCH($F39,$B$337:$B$373,0))/INDEX($D$337:$D$373,MATCH($F39,$B$337:$B$373,0)),SUMIFS('Input-Ext Allocators'!D$8:D$63,'Input-Ext Allocators'!$B$8:$B$63,$F39))*$D39</f>
        <v>0</v>
      </c>
      <c r="H39" s="10">
        <f ca="1">IFERROR(INDEX(H$337:H$373,MATCH($F39,$B$337:$B$373,0))/INDEX($D$337:$D$373,MATCH($F39,$B$337:$B$373,0)),SUMIFS('Input-Ext Allocators'!E$8:E$63,'Input-Ext Allocators'!$B$8:$B$63,$F39))*$D39</f>
        <v>0</v>
      </c>
      <c r="I39" s="10">
        <f ca="1">IFERROR(INDEX(I$337:I$373,MATCH($F39,$B$337:$B$373,0))/INDEX($D$337:$D$373,MATCH($F39,$B$337:$B$373,0)),SUMIFS('Input-Ext Allocators'!F$8:F$63,'Input-Ext Allocators'!$B$8:$B$63,$F39))*$D39</f>
        <v>0</v>
      </c>
      <c r="J39" s="10">
        <f ca="1">IFERROR(INDEX(J$337:J$373,MATCH($F39,$B$337:$B$373,0))/INDEX($D$337:$D$373,MATCH($F39,$B$337:$B$373,0)),SUMIFS('Input-Ext Allocators'!G$8:G$63,'Input-Ext Allocators'!$B$8:$B$63,$F39))*$D39</f>
        <v>0</v>
      </c>
      <c r="K39" s="10">
        <f ca="1">IFERROR(INDEX(K$337:K$373,MATCH($F39,$B$337:$B$373,0))/INDEX($D$337:$D$373,MATCH($F39,$B$337:$B$373,0)),SUMIFS('Input-Ext Allocators'!H$8:H$63,'Input-Ext Allocators'!$B$8:$B$63,$F39))*$D39</f>
        <v>0</v>
      </c>
    </row>
    <row r="40" spans="1:11" outlineLevel="1">
      <c r="A40" s="31">
        <f>IF(ISBLANK('Input-Accounts'!A40),"",'Input-Accounts'!A40)</f>
        <v>32</v>
      </c>
      <c r="B40" s="53" t="str">
        <f>IF(ISBLANK('Input-Accounts'!B40),"",'Input-Accounts'!B40)</f>
        <v>METERS</v>
      </c>
      <c r="C40" s="31">
        <f>IF(ISBLANK('Input-Accounts'!C40),"",'Input-Accounts'!C40)</f>
        <v>381</v>
      </c>
      <c r="D40" s="10">
        <f t="shared" ca="1" si="4"/>
        <v>0</v>
      </c>
      <c r="E40" s="10">
        <f t="shared" ca="1" si="3"/>
        <v>0</v>
      </c>
      <c r="F40" s="3" t="str" cm="1">
        <f t="array" aca="1" ref="F40" ca="1">IF(D40=0,"-",IF('Input-Accounts'!$E40&lt;&gt;0,'Input-Accounts'!$E40,INDEX('Input-Accounts'!$H40:$J40,,MATCH($F$6,'Input-Accounts'!$H$6:$J$6,0))))</f>
        <v>-</v>
      </c>
      <c r="G40" s="10">
        <f ca="1">IFERROR(INDEX(G$337:G$373,MATCH($F40,$B$337:$B$373,0))/INDEX($D$337:$D$373,MATCH($F40,$B$337:$B$373,0)),SUMIFS('Input-Ext Allocators'!D$8:D$63,'Input-Ext Allocators'!$B$8:$B$63,$F40))*$D40</f>
        <v>0</v>
      </c>
      <c r="H40" s="10">
        <f ca="1">IFERROR(INDEX(H$337:H$373,MATCH($F40,$B$337:$B$373,0))/INDEX($D$337:$D$373,MATCH($F40,$B$337:$B$373,0)),SUMIFS('Input-Ext Allocators'!E$8:E$63,'Input-Ext Allocators'!$B$8:$B$63,$F40))*$D40</f>
        <v>0</v>
      </c>
      <c r="I40" s="10">
        <f ca="1">IFERROR(INDEX(I$337:I$373,MATCH($F40,$B$337:$B$373,0))/INDEX($D$337:$D$373,MATCH($F40,$B$337:$B$373,0)),SUMIFS('Input-Ext Allocators'!F$8:F$63,'Input-Ext Allocators'!$B$8:$B$63,$F40))*$D40</f>
        <v>0</v>
      </c>
      <c r="J40" s="10">
        <f ca="1">IFERROR(INDEX(J$337:J$373,MATCH($F40,$B$337:$B$373,0))/INDEX($D$337:$D$373,MATCH($F40,$B$337:$B$373,0)),SUMIFS('Input-Ext Allocators'!G$8:G$63,'Input-Ext Allocators'!$B$8:$B$63,$F40))*$D40</f>
        <v>0</v>
      </c>
      <c r="K40" s="10">
        <f ca="1">IFERROR(INDEX(K$337:K$373,MATCH($F40,$B$337:$B$373,0))/INDEX($D$337:$D$373,MATCH($F40,$B$337:$B$373,0)),SUMIFS('Input-Ext Allocators'!H$8:H$63,'Input-Ext Allocators'!$B$8:$B$63,$F40))*$D40</f>
        <v>0</v>
      </c>
    </row>
    <row r="41" spans="1:11" outlineLevel="1">
      <c r="A41" s="31">
        <f>IF(ISBLANK('Input-Accounts'!A41),"",'Input-Accounts'!A41)</f>
        <v>33</v>
      </c>
      <c r="B41" s="53" t="str">
        <f>IF(ISBLANK('Input-Accounts'!B41),"",'Input-Accounts'!B41)</f>
        <v>METERS - AMI</v>
      </c>
      <c r="C41" s="31">
        <f>IF(ISBLANK('Input-Accounts'!C41),"",'Input-Accounts'!C41)</f>
        <v>381.1</v>
      </c>
      <c r="D41" s="10">
        <f t="shared" ca="1" si="4"/>
        <v>0</v>
      </c>
      <c r="E41" s="10">
        <f t="shared" ca="1" si="3"/>
        <v>0</v>
      </c>
      <c r="F41" s="3" t="str" cm="1">
        <f t="array" aca="1" ref="F41" ca="1">IF(D41=0,"-",IF('Input-Accounts'!$E41&lt;&gt;0,'Input-Accounts'!$E41,INDEX('Input-Accounts'!$H41:$J41,,MATCH($F$6,'Input-Accounts'!$H$6:$J$6,0))))</f>
        <v>-</v>
      </c>
      <c r="G41" s="10">
        <f ca="1">IFERROR(INDEX(G$337:G$373,MATCH($F41,$B$337:$B$373,0))/INDEX($D$337:$D$373,MATCH($F41,$B$337:$B$373,0)),SUMIFS('Input-Ext Allocators'!D$8:D$63,'Input-Ext Allocators'!$B$8:$B$63,$F41))*$D41</f>
        <v>0</v>
      </c>
      <c r="H41" s="10">
        <f ca="1">IFERROR(INDEX(H$337:H$373,MATCH($F41,$B$337:$B$373,0))/INDEX($D$337:$D$373,MATCH($F41,$B$337:$B$373,0)),SUMIFS('Input-Ext Allocators'!E$8:E$63,'Input-Ext Allocators'!$B$8:$B$63,$F41))*$D41</f>
        <v>0</v>
      </c>
      <c r="I41" s="10">
        <f ca="1">IFERROR(INDEX(I$337:I$373,MATCH($F41,$B$337:$B$373,0))/INDEX($D$337:$D$373,MATCH($F41,$B$337:$B$373,0)),SUMIFS('Input-Ext Allocators'!F$8:F$63,'Input-Ext Allocators'!$B$8:$B$63,$F41))*$D41</f>
        <v>0</v>
      </c>
      <c r="J41" s="10">
        <f ca="1">IFERROR(INDEX(J$337:J$373,MATCH($F41,$B$337:$B$373,0))/INDEX($D$337:$D$373,MATCH($F41,$B$337:$B$373,0)),SUMIFS('Input-Ext Allocators'!G$8:G$63,'Input-Ext Allocators'!$B$8:$B$63,$F41))*$D41</f>
        <v>0</v>
      </c>
      <c r="K41" s="10">
        <f ca="1">IFERROR(INDEX(K$337:K$373,MATCH($F41,$B$337:$B$373,0))/INDEX($D$337:$D$373,MATCH($F41,$B$337:$B$373,0)),SUMIFS('Input-Ext Allocators'!H$8:H$63,'Input-Ext Allocators'!$B$8:$B$63,$F41))*$D41</f>
        <v>0</v>
      </c>
    </row>
    <row r="42" spans="1:11" outlineLevel="1">
      <c r="A42" s="31">
        <f>IF(ISBLANK('Input-Accounts'!A42),"",'Input-Accounts'!A42)</f>
        <v>34</v>
      </c>
      <c r="B42" s="53" t="str">
        <f>IF(ISBLANK('Input-Accounts'!B42),"",'Input-Accounts'!B42)</f>
        <v>METER INSTALLATIONS (Less SMRP)</v>
      </c>
      <c r="C42" s="31">
        <f>IF(ISBLANK('Input-Accounts'!C42),"",'Input-Accounts'!C42)</f>
        <v>382</v>
      </c>
      <c r="D42" s="10">
        <f t="shared" ca="1" si="4"/>
        <v>0</v>
      </c>
      <c r="E42" s="10">
        <f t="shared" ca="1" si="3"/>
        <v>0</v>
      </c>
      <c r="F42" s="3" t="str" cm="1">
        <f t="array" aca="1" ref="F42" ca="1">IF(D42=0,"-",IF('Input-Accounts'!$E42&lt;&gt;0,'Input-Accounts'!$E42,INDEX('Input-Accounts'!$H42:$J42,,MATCH($F$6,'Input-Accounts'!$H$6:$J$6,0))))</f>
        <v>-</v>
      </c>
      <c r="G42" s="10">
        <f ca="1">IFERROR(INDEX(G$337:G$373,MATCH($F42,$B$337:$B$373,0))/INDEX($D$337:$D$373,MATCH($F42,$B$337:$B$373,0)),SUMIFS('Input-Ext Allocators'!D$8:D$63,'Input-Ext Allocators'!$B$8:$B$63,$F42))*$D42</f>
        <v>0</v>
      </c>
      <c r="H42" s="10">
        <f ca="1">IFERROR(INDEX(H$337:H$373,MATCH($F42,$B$337:$B$373,0))/INDEX($D$337:$D$373,MATCH($F42,$B$337:$B$373,0)),SUMIFS('Input-Ext Allocators'!E$8:E$63,'Input-Ext Allocators'!$B$8:$B$63,$F42))*$D42</f>
        <v>0</v>
      </c>
      <c r="I42" s="10">
        <f ca="1">IFERROR(INDEX(I$337:I$373,MATCH($F42,$B$337:$B$373,0))/INDEX($D$337:$D$373,MATCH($F42,$B$337:$B$373,0)),SUMIFS('Input-Ext Allocators'!F$8:F$63,'Input-Ext Allocators'!$B$8:$B$63,$F42))*$D42</f>
        <v>0</v>
      </c>
      <c r="J42" s="10">
        <f ca="1">IFERROR(INDEX(J$337:J$373,MATCH($F42,$B$337:$B$373,0))/INDEX($D$337:$D$373,MATCH($F42,$B$337:$B$373,0)),SUMIFS('Input-Ext Allocators'!G$8:G$63,'Input-Ext Allocators'!$B$8:$B$63,$F42))*$D42</f>
        <v>0</v>
      </c>
      <c r="K42" s="10">
        <f ca="1">IFERROR(INDEX(K$337:K$373,MATCH($F42,$B$337:$B$373,0))/INDEX($D$337:$D$373,MATCH($F42,$B$337:$B$373,0)),SUMIFS('Input-Ext Allocators'!H$8:H$63,'Input-Ext Allocators'!$B$8:$B$63,$F42))*$D42</f>
        <v>0</v>
      </c>
    </row>
    <row r="43" spans="1:11" outlineLevel="1">
      <c r="A43" s="31">
        <f>IF(ISBLANK('Input-Accounts'!A43),"",'Input-Accounts'!A43)</f>
        <v>35</v>
      </c>
      <c r="B43" s="53" t="str">
        <f>IF(ISBLANK('Input-Accounts'!B43),"",'Input-Accounts'!B43)</f>
        <v>HOUSE REGULATORS (Less SMRP)</v>
      </c>
      <c r="C43" s="31">
        <f>IF(ISBLANK('Input-Accounts'!C43),"",'Input-Accounts'!C43)</f>
        <v>383</v>
      </c>
      <c r="D43" s="10">
        <f t="shared" ca="1" si="4"/>
        <v>0</v>
      </c>
      <c r="E43" s="10">
        <f t="shared" ca="1" si="3"/>
        <v>0</v>
      </c>
      <c r="F43" s="3" t="str" cm="1">
        <f t="array" aca="1" ref="F43" ca="1">IF(D43=0,"-",IF('Input-Accounts'!$E43&lt;&gt;0,'Input-Accounts'!$E43,INDEX('Input-Accounts'!$H43:$J43,,MATCH($F$6,'Input-Accounts'!$H$6:$J$6,0))))</f>
        <v>-</v>
      </c>
      <c r="G43" s="10">
        <f ca="1">IFERROR(INDEX(G$337:G$373,MATCH($F43,$B$337:$B$373,0))/INDEX($D$337:$D$373,MATCH($F43,$B$337:$B$373,0)),SUMIFS('Input-Ext Allocators'!D$8:D$63,'Input-Ext Allocators'!$B$8:$B$63,$F43))*$D43</f>
        <v>0</v>
      </c>
      <c r="H43" s="10">
        <f ca="1">IFERROR(INDEX(H$337:H$373,MATCH($F43,$B$337:$B$373,0))/INDEX($D$337:$D$373,MATCH($F43,$B$337:$B$373,0)),SUMIFS('Input-Ext Allocators'!E$8:E$63,'Input-Ext Allocators'!$B$8:$B$63,$F43))*$D43</f>
        <v>0</v>
      </c>
      <c r="I43" s="10">
        <f ca="1">IFERROR(INDEX(I$337:I$373,MATCH($F43,$B$337:$B$373,0))/INDEX($D$337:$D$373,MATCH($F43,$B$337:$B$373,0)),SUMIFS('Input-Ext Allocators'!F$8:F$63,'Input-Ext Allocators'!$B$8:$B$63,$F43))*$D43</f>
        <v>0</v>
      </c>
      <c r="J43" s="10">
        <f ca="1">IFERROR(INDEX(J$337:J$373,MATCH($F43,$B$337:$B$373,0))/INDEX($D$337:$D$373,MATCH($F43,$B$337:$B$373,0)),SUMIFS('Input-Ext Allocators'!G$8:G$63,'Input-Ext Allocators'!$B$8:$B$63,$F43))*$D43</f>
        <v>0</v>
      </c>
      <c r="K43" s="10">
        <f ca="1">IFERROR(INDEX(K$337:K$373,MATCH($F43,$B$337:$B$373,0))/INDEX($D$337:$D$373,MATCH($F43,$B$337:$B$373,0)),SUMIFS('Input-Ext Allocators'!H$8:H$63,'Input-Ext Allocators'!$B$8:$B$63,$F43))*$D43</f>
        <v>0</v>
      </c>
    </row>
    <row r="44" spans="1:11" outlineLevel="1">
      <c r="A44" s="31">
        <f>IF(ISBLANK('Input-Accounts'!A44),"",'Input-Accounts'!A44)</f>
        <v>36</v>
      </c>
      <c r="B44" s="53" t="str">
        <f>IF(ISBLANK('Input-Accounts'!B44),"",'Input-Accounts'!B44)</f>
        <v>HOUSE REGULATOR INSTALLATIONS</v>
      </c>
      <c r="C44" s="31">
        <f>IF(ISBLANK('Input-Accounts'!C44),"",'Input-Accounts'!C44)</f>
        <v>384</v>
      </c>
      <c r="D44" s="10">
        <f t="shared" ca="1" si="4"/>
        <v>0</v>
      </c>
      <c r="E44" s="10">
        <f t="shared" ca="1" si="3"/>
        <v>0</v>
      </c>
      <c r="F44" s="3" t="str" cm="1">
        <f t="array" aca="1" ref="F44" ca="1">IF(D44=0,"-",IF('Input-Accounts'!$E44&lt;&gt;0,'Input-Accounts'!$E44,INDEX('Input-Accounts'!$H44:$J44,,MATCH($F$6,'Input-Accounts'!$H$6:$J$6,0))))</f>
        <v>-</v>
      </c>
      <c r="G44" s="10">
        <f ca="1">IFERROR(INDEX(G$337:G$373,MATCH($F44,$B$337:$B$373,0))/INDEX($D$337:$D$373,MATCH($F44,$B$337:$B$373,0)),SUMIFS('Input-Ext Allocators'!D$8:D$63,'Input-Ext Allocators'!$B$8:$B$63,$F44))*$D44</f>
        <v>0</v>
      </c>
      <c r="H44" s="10">
        <f ca="1">IFERROR(INDEX(H$337:H$373,MATCH($F44,$B$337:$B$373,0))/INDEX($D$337:$D$373,MATCH($F44,$B$337:$B$373,0)),SUMIFS('Input-Ext Allocators'!E$8:E$63,'Input-Ext Allocators'!$B$8:$B$63,$F44))*$D44</f>
        <v>0</v>
      </c>
      <c r="I44" s="10">
        <f ca="1">IFERROR(INDEX(I$337:I$373,MATCH($F44,$B$337:$B$373,0))/INDEX($D$337:$D$373,MATCH($F44,$B$337:$B$373,0)),SUMIFS('Input-Ext Allocators'!F$8:F$63,'Input-Ext Allocators'!$B$8:$B$63,$F44))*$D44</f>
        <v>0</v>
      </c>
      <c r="J44" s="10">
        <f ca="1">IFERROR(INDEX(J$337:J$373,MATCH($F44,$B$337:$B$373,0))/INDEX($D$337:$D$373,MATCH($F44,$B$337:$B$373,0)),SUMIFS('Input-Ext Allocators'!G$8:G$63,'Input-Ext Allocators'!$B$8:$B$63,$F44))*$D44</f>
        <v>0</v>
      </c>
      <c r="K44" s="10">
        <f ca="1">IFERROR(INDEX(K$337:K$373,MATCH($F44,$B$337:$B$373,0))/INDEX($D$337:$D$373,MATCH($F44,$B$337:$B$373,0)),SUMIFS('Input-Ext Allocators'!H$8:H$63,'Input-Ext Allocators'!$B$8:$B$63,$F44))*$D44</f>
        <v>0</v>
      </c>
    </row>
    <row r="45" spans="1:11" outlineLevel="1">
      <c r="A45" s="31">
        <f>IF(ISBLANK('Input-Accounts'!A45),"",'Input-Accounts'!A45)</f>
        <v>37</v>
      </c>
      <c r="B45" s="53" t="str">
        <f>IF(ISBLANK('Input-Accounts'!B45),"",'Input-Accounts'!B45)</f>
        <v>INDUSTRIAL M &amp; R STATION EQUIPMENT</v>
      </c>
      <c r="C45" s="31">
        <f>IF(ISBLANK('Input-Accounts'!C45),"",'Input-Accounts'!C45)</f>
        <v>385</v>
      </c>
      <c r="D45" s="10">
        <f t="shared" ca="1" si="4"/>
        <v>0</v>
      </c>
      <c r="E45" s="10">
        <f t="shared" ca="1" si="3"/>
        <v>0</v>
      </c>
      <c r="F45" s="3" t="str" cm="1">
        <f t="array" aca="1" ref="F45" ca="1">IF(D45=0,"-",IF('Input-Accounts'!$E45&lt;&gt;0,'Input-Accounts'!$E45,INDEX('Input-Accounts'!$H45:$J45,,MATCH($F$6,'Input-Accounts'!$H$6:$J$6,0))))</f>
        <v>-</v>
      </c>
      <c r="G45" s="10">
        <f ca="1">IFERROR(INDEX(G$337:G$373,MATCH($F45,$B$337:$B$373,0))/INDEX($D$337:$D$373,MATCH($F45,$B$337:$B$373,0)),SUMIFS('Input-Ext Allocators'!D$8:D$63,'Input-Ext Allocators'!$B$8:$B$63,$F45))*$D45</f>
        <v>0</v>
      </c>
      <c r="H45" s="10">
        <f ca="1">IFERROR(INDEX(H$337:H$373,MATCH($F45,$B$337:$B$373,0))/INDEX($D$337:$D$373,MATCH($F45,$B$337:$B$373,0)),SUMIFS('Input-Ext Allocators'!E$8:E$63,'Input-Ext Allocators'!$B$8:$B$63,$F45))*$D45</f>
        <v>0</v>
      </c>
      <c r="I45" s="10">
        <f ca="1">IFERROR(INDEX(I$337:I$373,MATCH($F45,$B$337:$B$373,0))/INDEX($D$337:$D$373,MATCH($F45,$B$337:$B$373,0)),SUMIFS('Input-Ext Allocators'!F$8:F$63,'Input-Ext Allocators'!$B$8:$B$63,$F45))*$D45</f>
        <v>0</v>
      </c>
      <c r="J45" s="10">
        <f ca="1">IFERROR(INDEX(J$337:J$373,MATCH($F45,$B$337:$B$373,0))/INDEX($D$337:$D$373,MATCH($F45,$B$337:$B$373,0)),SUMIFS('Input-Ext Allocators'!G$8:G$63,'Input-Ext Allocators'!$B$8:$B$63,$F45))*$D45</f>
        <v>0</v>
      </c>
      <c r="K45" s="10">
        <f ca="1">IFERROR(INDEX(K$337:K$373,MATCH($F45,$B$337:$B$373,0))/INDEX($D$337:$D$373,MATCH($F45,$B$337:$B$373,0)),SUMIFS('Input-Ext Allocators'!H$8:H$63,'Input-Ext Allocators'!$B$8:$B$63,$F45))*$D45</f>
        <v>0</v>
      </c>
    </row>
    <row r="46" spans="1:11" outlineLevel="1">
      <c r="A46" s="31">
        <f>IF(ISBLANK('Input-Accounts'!A46),"",'Input-Accounts'!A46)</f>
        <v>38</v>
      </c>
      <c r="B46" s="53" t="str">
        <f>IF(ISBLANK('Input-Accounts'!B46),"",'Input-Accounts'!B46)</f>
        <v>INDUSTRIAL M &amp; R STATION EQUIPMENT - DS-ML DIRECT ASSIGNMENT</v>
      </c>
      <c r="C46" s="31">
        <f>IF(ISBLANK('Input-Accounts'!C46),"",'Input-Accounts'!C46)</f>
        <v>385</v>
      </c>
      <c r="D46" s="10">
        <f t="shared" ca="1" si="4"/>
        <v>0</v>
      </c>
      <c r="E46" s="10">
        <f t="shared" ca="1" si="3"/>
        <v>0</v>
      </c>
      <c r="F46" s="3" t="str" cm="1">
        <f t="array" aca="1" ref="F46" ca="1">IF(D46=0,"-",IF('Input-Accounts'!$E46&lt;&gt;0,'Input-Accounts'!$E46,INDEX('Input-Accounts'!$H46:$J46,,MATCH($F$6,'Input-Accounts'!$H$6:$J$6,0))))</f>
        <v>-</v>
      </c>
      <c r="G46" s="10">
        <f ca="1">IFERROR(INDEX(G$337:G$373,MATCH($F46,$B$337:$B$373,0))/INDEX($D$337:$D$373,MATCH($F46,$B$337:$B$373,0)),SUMIFS('Input-Ext Allocators'!D$8:D$63,'Input-Ext Allocators'!$B$8:$B$63,$F46))*$D46</f>
        <v>0</v>
      </c>
      <c r="H46" s="10">
        <f ca="1">IFERROR(INDEX(H$337:H$373,MATCH($F46,$B$337:$B$373,0))/INDEX($D$337:$D$373,MATCH($F46,$B$337:$B$373,0)),SUMIFS('Input-Ext Allocators'!E$8:E$63,'Input-Ext Allocators'!$B$8:$B$63,$F46))*$D46</f>
        <v>0</v>
      </c>
      <c r="I46" s="10">
        <f ca="1">IFERROR(INDEX(I$337:I$373,MATCH($F46,$B$337:$B$373,0))/INDEX($D$337:$D$373,MATCH($F46,$B$337:$B$373,0)),SUMIFS('Input-Ext Allocators'!F$8:F$63,'Input-Ext Allocators'!$B$8:$B$63,$F46))*$D46</f>
        <v>0</v>
      </c>
      <c r="J46" s="10">
        <f ca="1">IFERROR(INDEX(J$337:J$373,MATCH($F46,$B$337:$B$373,0))/INDEX($D$337:$D$373,MATCH($F46,$B$337:$B$373,0)),SUMIFS('Input-Ext Allocators'!G$8:G$63,'Input-Ext Allocators'!$B$8:$B$63,$F46))*$D46</f>
        <v>0</v>
      </c>
      <c r="K46" s="10">
        <f ca="1">IFERROR(INDEX(K$337:K$373,MATCH($F46,$B$337:$B$373,0))/INDEX($D$337:$D$373,MATCH($F46,$B$337:$B$373,0)),SUMIFS('Input-Ext Allocators'!H$8:H$63,'Input-Ext Allocators'!$B$8:$B$63,$F46))*$D46</f>
        <v>0</v>
      </c>
    </row>
    <row r="47" spans="1:11" outlineLevel="1">
      <c r="A47" s="31">
        <f>IF(ISBLANK('Input-Accounts'!A47),"",'Input-Accounts'!A47)</f>
        <v>39</v>
      </c>
      <c r="B47" s="53" t="str">
        <f>IF(ISBLANK('Input-Accounts'!B47),"",'Input-Accounts'!B47)</f>
        <v>OTHER EQUIP-ODORIZATION</v>
      </c>
      <c r="C47" s="31">
        <f>IF(ISBLANK('Input-Accounts'!C47),"",'Input-Accounts'!C47)</f>
        <v>387.2</v>
      </c>
      <c r="D47" s="10">
        <f t="shared" ca="1" si="4"/>
        <v>0</v>
      </c>
      <c r="E47" s="10">
        <f t="shared" ca="1" si="3"/>
        <v>0</v>
      </c>
      <c r="F47" s="3" t="str" cm="1">
        <f t="array" aca="1" ref="F47" ca="1">IF(D47=0,"-",IF('Input-Accounts'!$E47&lt;&gt;0,'Input-Accounts'!$E47,INDEX('Input-Accounts'!$H47:$J47,,MATCH($F$6,'Input-Accounts'!$H$6:$J$6,0))))</f>
        <v>-</v>
      </c>
      <c r="G47" s="10">
        <f ca="1">IFERROR(INDEX(G$337:G$373,MATCH($F47,$B$337:$B$373,0))/INDEX($D$337:$D$373,MATCH($F47,$B$337:$B$373,0)),SUMIFS('Input-Ext Allocators'!D$8:D$63,'Input-Ext Allocators'!$B$8:$B$63,$F47))*$D47</f>
        <v>0</v>
      </c>
      <c r="H47" s="10">
        <f ca="1">IFERROR(INDEX(H$337:H$373,MATCH($F47,$B$337:$B$373,0))/INDEX($D$337:$D$373,MATCH($F47,$B$337:$B$373,0)),SUMIFS('Input-Ext Allocators'!E$8:E$63,'Input-Ext Allocators'!$B$8:$B$63,$F47))*$D47</f>
        <v>0</v>
      </c>
      <c r="I47" s="10">
        <f ca="1">IFERROR(INDEX(I$337:I$373,MATCH($F47,$B$337:$B$373,0))/INDEX($D$337:$D$373,MATCH($F47,$B$337:$B$373,0)),SUMIFS('Input-Ext Allocators'!F$8:F$63,'Input-Ext Allocators'!$B$8:$B$63,$F47))*$D47</f>
        <v>0</v>
      </c>
      <c r="J47" s="10">
        <f ca="1">IFERROR(INDEX(J$337:J$373,MATCH($F47,$B$337:$B$373,0))/INDEX($D$337:$D$373,MATCH($F47,$B$337:$B$373,0)),SUMIFS('Input-Ext Allocators'!G$8:G$63,'Input-Ext Allocators'!$B$8:$B$63,$F47))*$D47</f>
        <v>0</v>
      </c>
      <c r="K47" s="10">
        <f ca="1">IFERROR(INDEX(K$337:K$373,MATCH($F47,$B$337:$B$373,0))/INDEX($D$337:$D$373,MATCH($F47,$B$337:$B$373,0)),SUMIFS('Input-Ext Allocators'!H$8:H$63,'Input-Ext Allocators'!$B$8:$B$63,$F47))*$D47</f>
        <v>0</v>
      </c>
    </row>
    <row r="48" spans="1:11" outlineLevel="1">
      <c r="A48" s="31">
        <f>IF(ISBLANK('Input-Accounts'!A48),"",'Input-Accounts'!A48)</f>
        <v>40</v>
      </c>
      <c r="B48" s="53" t="str">
        <f>IF(ISBLANK('Input-Accounts'!B48),"",'Input-Accounts'!B48)</f>
        <v>OTHER EQUIP-TELEPHONE</v>
      </c>
      <c r="C48" s="31">
        <f>IF(ISBLANK('Input-Accounts'!C48),"",'Input-Accounts'!C48)</f>
        <v>387.41</v>
      </c>
      <c r="D48" s="10">
        <f t="shared" ca="1" si="4"/>
        <v>0</v>
      </c>
      <c r="E48" s="10">
        <f t="shared" ca="1" si="3"/>
        <v>0</v>
      </c>
      <c r="F48" s="3" t="str" cm="1">
        <f t="array" aca="1" ref="F48" ca="1">IF(D48=0,"-",IF('Input-Accounts'!$E48&lt;&gt;0,'Input-Accounts'!$E48,INDEX('Input-Accounts'!$H48:$J48,,MATCH($F$6,'Input-Accounts'!$H$6:$J$6,0))))</f>
        <v>-</v>
      </c>
      <c r="G48" s="10">
        <f ca="1">IFERROR(INDEX(G$337:G$373,MATCH($F48,$B$337:$B$373,0))/INDEX($D$337:$D$373,MATCH($F48,$B$337:$B$373,0)),SUMIFS('Input-Ext Allocators'!D$8:D$63,'Input-Ext Allocators'!$B$8:$B$63,$F48))*$D48</f>
        <v>0</v>
      </c>
      <c r="H48" s="10">
        <f ca="1">IFERROR(INDEX(H$337:H$373,MATCH($F48,$B$337:$B$373,0))/INDEX($D$337:$D$373,MATCH($F48,$B$337:$B$373,0)),SUMIFS('Input-Ext Allocators'!E$8:E$63,'Input-Ext Allocators'!$B$8:$B$63,$F48))*$D48</f>
        <v>0</v>
      </c>
      <c r="I48" s="10">
        <f ca="1">IFERROR(INDEX(I$337:I$373,MATCH($F48,$B$337:$B$373,0))/INDEX($D$337:$D$373,MATCH($F48,$B$337:$B$373,0)),SUMIFS('Input-Ext Allocators'!F$8:F$63,'Input-Ext Allocators'!$B$8:$B$63,$F48))*$D48</f>
        <v>0</v>
      </c>
      <c r="J48" s="10">
        <f ca="1">IFERROR(INDEX(J$337:J$373,MATCH($F48,$B$337:$B$373,0))/INDEX($D$337:$D$373,MATCH($F48,$B$337:$B$373,0)),SUMIFS('Input-Ext Allocators'!G$8:G$63,'Input-Ext Allocators'!$B$8:$B$63,$F48))*$D48</f>
        <v>0</v>
      </c>
      <c r="K48" s="10">
        <f ca="1">IFERROR(INDEX(K$337:K$373,MATCH($F48,$B$337:$B$373,0))/INDEX($D$337:$D$373,MATCH($F48,$B$337:$B$373,0)),SUMIFS('Input-Ext Allocators'!H$8:H$63,'Input-Ext Allocators'!$B$8:$B$63,$F48))*$D48</f>
        <v>0</v>
      </c>
    </row>
    <row r="49" spans="1:11" outlineLevel="1">
      <c r="A49" s="31">
        <f>IF(ISBLANK('Input-Accounts'!A49),"",'Input-Accounts'!A49)</f>
        <v>41</v>
      </c>
      <c r="B49" s="53" t="str">
        <f>IF(ISBLANK('Input-Accounts'!B49),"",'Input-Accounts'!B49)</f>
        <v>OTHER EQUIPMENT-RADIO</v>
      </c>
      <c r="C49" s="31">
        <f>IF(ISBLANK('Input-Accounts'!C49),"",'Input-Accounts'!C49)</f>
        <v>387.42</v>
      </c>
      <c r="D49" s="10">
        <f t="shared" ca="1" si="4"/>
        <v>0</v>
      </c>
      <c r="E49" s="10">
        <f t="shared" ca="1" si="3"/>
        <v>0</v>
      </c>
      <c r="F49" s="3" t="str" cm="1">
        <f t="array" aca="1" ref="F49" ca="1">IF(D49=0,"-",IF('Input-Accounts'!$E49&lt;&gt;0,'Input-Accounts'!$E49,INDEX('Input-Accounts'!$H49:$J49,,MATCH($F$6,'Input-Accounts'!$H$6:$J$6,0))))</f>
        <v>-</v>
      </c>
      <c r="G49" s="10">
        <f ca="1">IFERROR(INDEX(G$337:G$373,MATCH($F49,$B$337:$B$373,0))/INDEX($D$337:$D$373,MATCH($F49,$B$337:$B$373,0)),SUMIFS('Input-Ext Allocators'!D$8:D$63,'Input-Ext Allocators'!$B$8:$B$63,$F49))*$D49</f>
        <v>0</v>
      </c>
      <c r="H49" s="10">
        <f ca="1">IFERROR(INDEX(H$337:H$373,MATCH($F49,$B$337:$B$373,0))/INDEX($D$337:$D$373,MATCH($F49,$B$337:$B$373,0)),SUMIFS('Input-Ext Allocators'!E$8:E$63,'Input-Ext Allocators'!$B$8:$B$63,$F49))*$D49</f>
        <v>0</v>
      </c>
      <c r="I49" s="10">
        <f ca="1">IFERROR(INDEX(I$337:I$373,MATCH($F49,$B$337:$B$373,0))/INDEX($D$337:$D$373,MATCH($F49,$B$337:$B$373,0)),SUMIFS('Input-Ext Allocators'!F$8:F$63,'Input-Ext Allocators'!$B$8:$B$63,$F49))*$D49</f>
        <v>0</v>
      </c>
      <c r="J49" s="10">
        <f ca="1">IFERROR(INDEX(J$337:J$373,MATCH($F49,$B$337:$B$373,0))/INDEX($D$337:$D$373,MATCH($F49,$B$337:$B$373,0)),SUMIFS('Input-Ext Allocators'!G$8:G$63,'Input-Ext Allocators'!$B$8:$B$63,$F49))*$D49</f>
        <v>0</v>
      </c>
      <c r="K49" s="10">
        <f ca="1">IFERROR(INDEX(K$337:K$373,MATCH($F49,$B$337:$B$373,0))/INDEX($D$337:$D$373,MATCH($F49,$B$337:$B$373,0)),SUMIFS('Input-Ext Allocators'!H$8:H$63,'Input-Ext Allocators'!$B$8:$B$63,$F49))*$D49</f>
        <v>0</v>
      </c>
    </row>
    <row r="50" spans="1:11" outlineLevel="1">
      <c r="A50" s="31">
        <f>IF(ISBLANK('Input-Accounts'!A50),"",'Input-Accounts'!A50)</f>
        <v>42</v>
      </c>
      <c r="B50" s="53" t="str">
        <f>IF(ISBLANK('Input-Accounts'!B50),"",'Input-Accounts'!B50)</f>
        <v>OTHER EQUIP-OTHER COMMUNICATION</v>
      </c>
      <c r="C50" s="31">
        <f>IF(ISBLANK('Input-Accounts'!C50),"",'Input-Accounts'!C50)</f>
        <v>387.44</v>
      </c>
      <c r="D50" s="10">
        <f t="shared" ca="1" si="4"/>
        <v>0</v>
      </c>
      <c r="E50" s="10">
        <f t="shared" ca="1" si="3"/>
        <v>0</v>
      </c>
      <c r="F50" s="3" t="str" cm="1">
        <f t="array" aca="1" ref="F50" ca="1">IF(D50=0,"-",IF('Input-Accounts'!$E50&lt;&gt;0,'Input-Accounts'!$E50,INDEX('Input-Accounts'!$H50:$J50,,MATCH($F$6,'Input-Accounts'!$H$6:$J$6,0))))</f>
        <v>-</v>
      </c>
      <c r="G50" s="10">
        <f ca="1">IFERROR(INDEX(G$337:G$373,MATCH($F50,$B$337:$B$373,0))/INDEX($D$337:$D$373,MATCH($F50,$B$337:$B$373,0)),SUMIFS('Input-Ext Allocators'!D$8:D$63,'Input-Ext Allocators'!$B$8:$B$63,$F50))*$D50</f>
        <v>0</v>
      </c>
      <c r="H50" s="10">
        <f ca="1">IFERROR(INDEX(H$337:H$373,MATCH($F50,$B$337:$B$373,0))/INDEX($D$337:$D$373,MATCH($F50,$B$337:$B$373,0)),SUMIFS('Input-Ext Allocators'!E$8:E$63,'Input-Ext Allocators'!$B$8:$B$63,$F50))*$D50</f>
        <v>0</v>
      </c>
      <c r="I50" s="10">
        <f ca="1">IFERROR(INDEX(I$337:I$373,MATCH($F50,$B$337:$B$373,0))/INDEX($D$337:$D$373,MATCH($F50,$B$337:$B$373,0)),SUMIFS('Input-Ext Allocators'!F$8:F$63,'Input-Ext Allocators'!$B$8:$B$63,$F50))*$D50</f>
        <v>0</v>
      </c>
      <c r="J50" s="10">
        <f ca="1">IFERROR(INDEX(J$337:J$373,MATCH($F50,$B$337:$B$373,0))/INDEX($D$337:$D$373,MATCH($F50,$B$337:$B$373,0)),SUMIFS('Input-Ext Allocators'!G$8:G$63,'Input-Ext Allocators'!$B$8:$B$63,$F50))*$D50</f>
        <v>0</v>
      </c>
      <c r="K50" s="10">
        <f ca="1">IFERROR(INDEX(K$337:K$373,MATCH($F50,$B$337:$B$373,0))/INDEX($D$337:$D$373,MATCH($F50,$B$337:$B$373,0)),SUMIFS('Input-Ext Allocators'!H$8:H$63,'Input-Ext Allocators'!$B$8:$B$63,$F50))*$D50</f>
        <v>0</v>
      </c>
    </row>
    <row r="51" spans="1:11" outlineLevel="1">
      <c r="A51" s="31">
        <f>IF(ISBLANK('Input-Accounts'!A51),"",'Input-Accounts'!A51)</f>
        <v>43</v>
      </c>
      <c r="B51" s="53" t="str">
        <f>IF(ISBLANK('Input-Accounts'!B51),"",'Input-Accounts'!B51)</f>
        <v>OTHER EQUIP-TELEMETERING</v>
      </c>
      <c r="C51" s="31">
        <f>IF(ISBLANK('Input-Accounts'!C51),"",'Input-Accounts'!C51)</f>
        <v>387.45</v>
      </c>
      <c r="D51" s="10">
        <f t="shared" ca="1" si="4"/>
        <v>0</v>
      </c>
      <c r="E51" s="10">
        <f t="shared" ca="1" si="3"/>
        <v>0</v>
      </c>
      <c r="F51" s="3" t="str" cm="1">
        <f t="array" aca="1" ref="F51" ca="1">IF(D51=0,"-",IF('Input-Accounts'!$E51&lt;&gt;0,'Input-Accounts'!$E51,INDEX('Input-Accounts'!$H51:$J51,,MATCH($F$6,'Input-Accounts'!$H$6:$J$6,0))))</f>
        <v>-</v>
      </c>
      <c r="G51" s="10">
        <f ca="1">IFERROR(INDEX(G$337:G$373,MATCH($F51,$B$337:$B$373,0))/INDEX($D$337:$D$373,MATCH($F51,$B$337:$B$373,0)),SUMIFS('Input-Ext Allocators'!D$8:D$63,'Input-Ext Allocators'!$B$8:$B$63,$F51))*$D51</f>
        <v>0</v>
      </c>
      <c r="H51" s="10">
        <f ca="1">IFERROR(INDEX(H$337:H$373,MATCH($F51,$B$337:$B$373,0))/INDEX($D$337:$D$373,MATCH($F51,$B$337:$B$373,0)),SUMIFS('Input-Ext Allocators'!E$8:E$63,'Input-Ext Allocators'!$B$8:$B$63,$F51))*$D51</f>
        <v>0</v>
      </c>
      <c r="I51" s="10">
        <f ca="1">IFERROR(INDEX(I$337:I$373,MATCH($F51,$B$337:$B$373,0))/INDEX($D$337:$D$373,MATCH($F51,$B$337:$B$373,0)),SUMIFS('Input-Ext Allocators'!F$8:F$63,'Input-Ext Allocators'!$B$8:$B$63,$F51))*$D51</f>
        <v>0</v>
      </c>
      <c r="J51" s="10">
        <f ca="1">IFERROR(INDEX(J$337:J$373,MATCH($F51,$B$337:$B$373,0))/INDEX($D$337:$D$373,MATCH($F51,$B$337:$B$373,0)),SUMIFS('Input-Ext Allocators'!G$8:G$63,'Input-Ext Allocators'!$B$8:$B$63,$F51))*$D51</f>
        <v>0</v>
      </c>
      <c r="K51" s="10">
        <f ca="1">IFERROR(INDEX(K$337:K$373,MATCH($F51,$B$337:$B$373,0))/INDEX($D$337:$D$373,MATCH($F51,$B$337:$B$373,0)),SUMIFS('Input-Ext Allocators'!H$8:H$63,'Input-Ext Allocators'!$B$8:$B$63,$F51))*$D51</f>
        <v>0</v>
      </c>
    </row>
    <row r="52" spans="1:11" outlineLevel="1">
      <c r="A52" s="31">
        <f>IF(ISBLANK('Input-Accounts'!A52),"",'Input-Accounts'!A52)</f>
        <v>44</v>
      </c>
      <c r="B52" s="53" t="str">
        <f>IF(ISBLANK('Input-Accounts'!B52),"",'Input-Accounts'!B52)</f>
        <v>OTHER EQUIP-CUST INFO SERVICE</v>
      </c>
      <c r="C52" s="31">
        <f>IF(ISBLANK('Input-Accounts'!C52),"",'Input-Accounts'!C52)</f>
        <v>387.46</v>
      </c>
      <c r="D52" s="10">
        <f t="shared" ca="1" si="4"/>
        <v>0</v>
      </c>
      <c r="E52" s="10">
        <f t="shared" ca="1" si="3"/>
        <v>0</v>
      </c>
      <c r="F52" s="3" t="str" cm="1">
        <f t="array" aca="1" ref="F52" ca="1">IF(D52=0,"-",IF('Input-Accounts'!$E52&lt;&gt;0,'Input-Accounts'!$E52,INDEX('Input-Accounts'!$H52:$J52,,MATCH($F$6,'Input-Accounts'!$H$6:$J$6,0))))</f>
        <v>-</v>
      </c>
      <c r="G52" s="10">
        <f ca="1">IFERROR(INDEX(G$337:G$373,MATCH($F52,$B$337:$B$373,0))/INDEX($D$337:$D$373,MATCH($F52,$B$337:$B$373,0)),SUMIFS('Input-Ext Allocators'!D$8:D$63,'Input-Ext Allocators'!$B$8:$B$63,$F52))*$D52</f>
        <v>0</v>
      </c>
      <c r="H52" s="10">
        <f ca="1">IFERROR(INDEX(H$337:H$373,MATCH($F52,$B$337:$B$373,0))/INDEX($D$337:$D$373,MATCH($F52,$B$337:$B$373,0)),SUMIFS('Input-Ext Allocators'!E$8:E$63,'Input-Ext Allocators'!$B$8:$B$63,$F52))*$D52</f>
        <v>0</v>
      </c>
      <c r="I52" s="10">
        <f ca="1">IFERROR(INDEX(I$337:I$373,MATCH($F52,$B$337:$B$373,0))/INDEX($D$337:$D$373,MATCH($F52,$B$337:$B$373,0)),SUMIFS('Input-Ext Allocators'!F$8:F$63,'Input-Ext Allocators'!$B$8:$B$63,$F52))*$D52</f>
        <v>0</v>
      </c>
      <c r="J52" s="10">
        <f ca="1">IFERROR(INDEX(J$337:J$373,MATCH($F52,$B$337:$B$373,0))/INDEX($D$337:$D$373,MATCH($F52,$B$337:$B$373,0)),SUMIFS('Input-Ext Allocators'!G$8:G$63,'Input-Ext Allocators'!$B$8:$B$63,$F52))*$D52</f>
        <v>0</v>
      </c>
      <c r="K52" s="10">
        <f ca="1">IFERROR(INDEX(K$337:K$373,MATCH($F52,$B$337:$B$373,0))/INDEX($D$337:$D$373,MATCH($F52,$B$337:$B$373,0)),SUMIFS('Input-Ext Allocators'!H$8:H$63,'Input-Ext Allocators'!$B$8:$B$63,$F52))*$D52</f>
        <v>0</v>
      </c>
    </row>
    <row r="53" spans="1:11" outlineLevel="1">
      <c r="A53" s="31">
        <f>IF(ISBLANK('Input-Accounts'!A53),"",'Input-Accounts'!A53)</f>
        <v>45</v>
      </c>
      <c r="B53" s="53" t="str">
        <f>IF(ISBLANK('Input-Accounts'!B53),"",'Input-Accounts'!B53)</f>
        <v>GPS PIPE LOCATORS</v>
      </c>
      <c r="C53" s="31">
        <f>IF(ISBLANK('Input-Accounts'!C53),"",'Input-Accounts'!C53)</f>
        <v>387.5</v>
      </c>
      <c r="D53" s="10">
        <f t="shared" ca="1" si="4"/>
        <v>0</v>
      </c>
      <c r="E53" s="10">
        <f t="shared" ca="1" si="3"/>
        <v>0</v>
      </c>
      <c r="F53" s="3" t="str" cm="1">
        <f t="array" aca="1" ref="F53" ca="1">IF(D53=0,"-",IF('Input-Accounts'!$E53&lt;&gt;0,'Input-Accounts'!$E53,INDEX('Input-Accounts'!$H53:$J53,,MATCH($F$6,'Input-Accounts'!$H$6:$J$6,0))))</f>
        <v>-</v>
      </c>
      <c r="G53" s="10">
        <f ca="1">IFERROR(INDEX(G$337:G$373,MATCH($F53,$B$337:$B$373,0))/INDEX($D$337:$D$373,MATCH($F53,$B$337:$B$373,0)),SUMIFS('Input-Ext Allocators'!D$8:D$63,'Input-Ext Allocators'!$B$8:$B$63,$F53))*$D53</f>
        <v>0</v>
      </c>
      <c r="H53" s="10">
        <f ca="1">IFERROR(INDEX(H$337:H$373,MATCH($F53,$B$337:$B$373,0))/INDEX($D$337:$D$373,MATCH($F53,$B$337:$B$373,0)),SUMIFS('Input-Ext Allocators'!E$8:E$63,'Input-Ext Allocators'!$B$8:$B$63,$F53))*$D53</f>
        <v>0</v>
      </c>
      <c r="I53" s="10">
        <f ca="1">IFERROR(INDEX(I$337:I$373,MATCH($F53,$B$337:$B$373,0))/INDEX($D$337:$D$373,MATCH($F53,$B$337:$B$373,0)),SUMIFS('Input-Ext Allocators'!F$8:F$63,'Input-Ext Allocators'!$B$8:$B$63,$F53))*$D53</f>
        <v>0</v>
      </c>
      <c r="J53" s="10">
        <f ca="1">IFERROR(INDEX(J$337:J$373,MATCH($F53,$B$337:$B$373,0))/INDEX($D$337:$D$373,MATCH($F53,$B$337:$B$373,0)),SUMIFS('Input-Ext Allocators'!G$8:G$63,'Input-Ext Allocators'!$B$8:$B$63,$F53))*$D53</f>
        <v>0</v>
      </c>
      <c r="K53" s="10">
        <f ca="1">IFERROR(INDEX(K$337:K$373,MATCH($F53,$B$337:$B$373,0))/INDEX($D$337:$D$373,MATCH($F53,$B$337:$B$373,0)),SUMIFS('Input-Ext Allocators'!H$8:H$63,'Input-Ext Allocators'!$B$8:$B$63,$F53))*$D53</f>
        <v>0</v>
      </c>
    </row>
    <row r="54" spans="1:11" outlineLevel="1">
      <c r="A54" s="31">
        <f>IF(ISBLANK('Input-Accounts'!A54),"",'Input-Accounts'!A54)</f>
        <v>46</v>
      </c>
      <c r="B54" t="str">
        <f>IF(ISBLANK('Input-Accounts'!B54),"",'Input-Accounts'!B54)</f>
        <v>Subtotal - Distribution Plant</v>
      </c>
      <c r="C54" s="31" t="str">
        <f>IF(ISBLANK('Input-Accounts'!C54),"",'Input-Accounts'!C54)</f>
        <v/>
      </c>
      <c r="D54" s="123">
        <f ca="1">SUBTOTAL(9,D20:D53)</f>
        <v>0</v>
      </c>
      <c r="E54" s="10">
        <f t="shared" ca="1" si="3"/>
        <v>0</v>
      </c>
      <c r="G54" s="123">
        <f t="shared" ref="G54:K54" ca="1" si="5">SUBTOTAL(9,G20:G53)</f>
        <v>0</v>
      </c>
      <c r="H54" s="123">
        <f t="shared" ca="1" si="5"/>
        <v>0</v>
      </c>
      <c r="I54" s="123">
        <f t="shared" ca="1" si="5"/>
        <v>0</v>
      </c>
      <c r="J54" s="123">
        <f t="shared" ca="1" si="5"/>
        <v>0</v>
      </c>
      <c r="K54" s="123">
        <f t="shared" ca="1" si="5"/>
        <v>0</v>
      </c>
    </row>
    <row r="55" spans="1:11" outlineLevel="1">
      <c r="A55" s="31" t="str">
        <f>IF(ISBLANK('Input-Accounts'!A55),"",'Input-Accounts'!A55)</f>
        <v/>
      </c>
      <c r="B55" s="53" t="str">
        <f>IF(ISBLANK('Input-Accounts'!B55),"",'Input-Accounts'!B55)</f>
        <v/>
      </c>
      <c r="C55" s="31" t="str">
        <f>IF(ISBLANK('Input-Accounts'!C55),"",'Input-Accounts'!C55)</f>
        <v/>
      </c>
      <c r="D55" s="10"/>
      <c r="E55" s="10"/>
      <c r="G55" s="10"/>
      <c r="H55" s="10"/>
      <c r="I55" s="10"/>
      <c r="J55" s="10"/>
      <c r="K55" s="10"/>
    </row>
    <row r="56" spans="1:11" outlineLevel="1">
      <c r="A56" s="31">
        <f>IF(ISBLANK('Input-Accounts'!A56),"",'Input-Accounts'!A56)</f>
        <v>47</v>
      </c>
      <c r="B56" s="1" t="str">
        <f>IF(ISBLANK('Input-Accounts'!B56),"",'Input-Accounts'!B56)</f>
        <v>General Plant</v>
      </c>
      <c r="C56" s="31" t="str">
        <f>IF(ISBLANK('Input-Accounts'!C56),"",'Input-Accounts'!C56)</f>
        <v/>
      </c>
      <c r="D56" s="10"/>
      <c r="E56" s="10"/>
      <c r="G56" s="10"/>
      <c r="H56" s="10"/>
      <c r="I56" s="10"/>
      <c r="J56" s="10"/>
      <c r="K56" s="10"/>
    </row>
    <row r="57" spans="1:11" outlineLevel="1">
      <c r="A57" s="31">
        <f>IF(ISBLANK('Input-Accounts'!A57),"",'Input-Accounts'!A57)</f>
        <v>48</v>
      </c>
      <c r="B57" s="53" t="str">
        <f>IF(ISBLANK('Input-Accounts'!B57),"",'Input-Accounts'!B57)</f>
        <v>OFFICE FURN &amp; EQUIP-UNSPECIFIED</v>
      </c>
      <c r="C57" s="31">
        <f>IF(ISBLANK('Input-Accounts'!C57),"",'Input-Accounts'!C57)</f>
        <v>391.1</v>
      </c>
      <c r="D57" s="10">
        <f t="shared" ref="D57:D70" ca="1" si="6">INDIRECT("Classification!"&amp;$D$5&amp;ROW())</f>
        <v>0</v>
      </c>
      <c r="E57" s="10">
        <f t="shared" ref="E57:E71" ca="1" si="7">IFERROR(IF(D57="","",IF(D57=0,0,IF(ABS(D57-SUM($G57:$K57))&lt;Check_Limit,0,1))),1)</f>
        <v>0</v>
      </c>
      <c r="F57" s="3" t="str" cm="1">
        <f t="array" aca="1" ref="F57" ca="1">IF(D57=0,"-",IF('Input-Accounts'!$E57&lt;&gt;0,'Input-Accounts'!$E57,INDEX('Input-Accounts'!$H57:$J57,,MATCH($F$6,'Input-Accounts'!$H$6:$J$6,0))))</f>
        <v>-</v>
      </c>
      <c r="G57" s="10">
        <f ca="1">IFERROR(INDEX(G$337:G$373,MATCH($F57,$B$337:$B$373,0))/INDEX($D$337:$D$373,MATCH($F57,$B$337:$B$373,0)),SUMIFS('Input-Ext Allocators'!D$8:D$63,'Input-Ext Allocators'!$B$8:$B$63,$F57))*$D57</f>
        <v>0</v>
      </c>
      <c r="H57" s="10">
        <f ca="1">IFERROR(INDEX(H$337:H$373,MATCH($F57,$B$337:$B$373,0))/INDEX($D$337:$D$373,MATCH($F57,$B$337:$B$373,0)),SUMIFS('Input-Ext Allocators'!E$8:E$63,'Input-Ext Allocators'!$B$8:$B$63,$F57))*$D57</f>
        <v>0</v>
      </c>
      <c r="I57" s="10">
        <f ca="1">IFERROR(INDEX(I$337:I$373,MATCH($F57,$B$337:$B$373,0))/INDEX($D$337:$D$373,MATCH($F57,$B$337:$B$373,0)),SUMIFS('Input-Ext Allocators'!F$8:F$63,'Input-Ext Allocators'!$B$8:$B$63,$F57))*$D57</f>
        <v>0</v>
      </c>
      <c r="J57" s="10">
        <f ca="1">IFERROR(INDEX(J$337:J$373,MATCH($F57,$B$337:$B$373,0))/INDEX($D$337:$D$373,MATCH($F57,$B$337:$B$373,0)),SUMIFS('Input-Ext Allocators'!G$8:G$63,'Input-Ext Allocators'!$B$8:$B$63,$F57))*$D57</f>
        <v>0</v>
      </c>
      <c r="K57" s="10">
        <f ca="1">IFERROR(INDEX(K$337:K$373,MATCH($F57,$B$337:$B$373,0))/INDEX($D$337:$D$373,MATCH($F57,$B$337:$B$373,0)),SUMIFS('Input-Ext Allocators'!H$8:H$63,'Input-Ext Allocators'!$B$8:$B$63,$F57))*$D57</f>
        <v>0</v>
      </c>
    </row>
    <row r="58" spans="1:11" outlineLevel="1">
      <c r="A58" s="31">
        <f>IF(ISBLANK('Input-Accounts'!A58),"",'Input-Accounts'!A58)</f>
        <v>49</v>
      </c>
      <c r="B58" s="53" t="str">
        <f>IF(ISBLANK('Input-Accounts'!B58),"",'Input-Accounts'!B58)</f>
        <v xml:space="preserve">OFFICE FURN &amp; EQUIP-DATA HANDLING </v>
      </c>
      <c r="C58" s="31">
        <f>IF(ISBLANK('Input-Accounts'!C58),"",'Input-Accounts'!C58)</f>
        <v>391.11</v>
      </c>
      <c r="D58" s="10">
        <f t="shared" ca="1" si="6"/>
        <v>0</v>
      </c>
      <c r="E58" s="10">
        <f t="shared" ca="1" si="7"/>
        <v>0</v>
      </c>
      <c r="F58" s="3" t="str" cm="1">
        <f t="array" aca="1" ref="F58" ca="1">IF(D58=0,"-",IF('Input-Accounts'!$E58&lt;&gt;0,'Input-Accounts'!$E58,INDEX('Input-Accounts'!$H58:$J58,,MATCH($F$6,'Input-Accounts'!$H$6:$J$6,0))))</f>
        <v>-</v>
      </c>
      <c r="G58" s="10">
        <f ca="1">IFERROR(INDEX(G$337:G$373,MATCH($F58,$B$337:$B$373,0))/INDEX($D$337:$D$373,MATCH($F58,$B$337:$B$373,0)),SUMIFS('Input-Ext Allocators'!D$8:D$63,'Input-Ext Allocators'!$B$8:$B$63,$F58))*$D58</f>
        <v>0</v>
      </c>
      <c r="H58" s="10">
        <f ca="1">IFERROR(INDEX(H$337:H$373,MATCH($F58,$B$337:$B$373,0))/INDEX($D$337:$D$373,MATCH($F58,$B$337:$B$373,0)),SUMIFS('Input-Ext Allocators'!E$8:E$63,'Input-Ext Allocators'!$B$8:$B$63,$F58))*$D58</f>
        <v>0</v>
      </c>
      <c r="I58" s="10">
        <f ca="1">IFERROR(INDEX(I$337:I$373,MATCH($F58,$B$337:$B$373,0))/INDEX($D$337:$D$373,MATCH($F58,$B$337:$B$373,0)),SUMIFS('Input-Ext Allocators'!F$8:F$63,'Input-Ext Allocators'!$B$8:$B$63,$F58))*$D58</f>
        <v>0</v>
      </c>
      <c r="J58" s="10">
        <f ca="1">IFERROR(INDEX(J$337:J$373,MATCH($F58,$B$337:$B$373,0))/INDEX($D$337:$D$373,MATCH($F58,$B$337:$B$373,0)),SUMIFS('Input-Ext Allocators'!G$8:G$63,'Input-Ext Allocators'!$B$8:$B$63,$F58))*$D58</f>
        <v>0</v>
      </c>
      <c r="K58" s="10">
        <f ca="1">IFERROR(INDEX(K$337:K$373,MATCH($F58,$B$337:$B$373,0))/INDEX($D$337:$D$373,MATCH($F58,$B$337:$B$373,0)),SUMIFS('Input-Ext Allocators'!H$8:H$63,'Input-Ext Allocators'!$B$8:$B$63,$F58))*$D58</f>
        <v>0</v>
      </c>
    </row>
    <row r="59" spans="1:11" outlineLevel="1">
      <c r="A59" s="31">
        <f>IF(ISBLANK('Input-Accounts'!A59),"",'Input-Accounts'!A59)</f>
        <v>50</v>
      </c>
      <c r="B59" s="53" t="str">
        <f>IF(ISBLANK('Input-Accounts'!B59),"",'Input-Accounts'!B59)</f>
        <v>OFFICE FURN &amp; EQUIP-INFO SYSTEMS</v>
      </c>
      <c r="C59" s="31">
        <f>IF(ISBLANK('Input-Accounts'!C59),"",'Input-Accounts'!C59)</f>
        <v>391.12</v>
      </c>
      <c r="D59" s="10">
        <f t="shared" ca="1" si="6"/>
        <v>0</v>
      </c>
      <c r="E59" s="10">
        <f t="shared" ca="1" si="7"/>
        <v>0</v>
      </c>
      <c r="F59" s="3" t="str" cm="1">
        <f t="array" aca="1" ref="F59" ca="1">IF(D59=0,"-",IF('Input-Accounts'!$E59&lt;&gt;0,'Input-Accounts'!$E59,INDEX('Input-Accounts'!$H59:$J59,,MATCH($F$6,'Input-Accounts'!$H$6:$J$6,0))))</f>
        <v>-</v>
      </c>
      <c r="G59" s="10">
        <f ca="1">IFERROR(INDEX(G$337:G$373,MATCH($F59,$B$337:$B$373,0))/INDEX($D$337:$D$373,MATCH($F59,$B$337:$B$373,0)),SUMIFS('Input-Ext Allocators'!D$8:D$63,'Input-Ext Allocators'!$B$8:$B$63,$F59))*$D59</f>
        <v>0</v>
      </c>
      <c r="H59" s="10">
        <f ca="1">IFERROR(INDEX(H$337:H$373,MATCH($F59,$B$337:$B$373,0))/INDEX($D$337:$D$373,MATCH($F59,$B$337:$B$373,0)),SUMIFS('Input-Ext Allocators'!E$8:E$63,'Input-Ext Allocators'!$B$8:$B$63,$F59))*$D59</f>
        <v>0</v>
      </c>
      <c r="I59" s="10">
        <f ca="1">IFERROR(INDEX(I$337:I$373,MATCH($F59,$B$337:$B$373,0))/INDEX($D$337:$D$373,MATCH($F59,$B$337:$B$373,0)),SUMIFS('Input-Ext Allocators'!F$8:F$63,'Input-Ext Allocators'!$B$8:$B$63,$F59))*$D59</f>
        <v>0</v>
      </c>
      <c r="J59" s="10">
        <f ca="1">IFERROR(INDEX(J$337:J$373,MATCH($F59,$B$337:$B$373,0))/INDEX($D$337:$D$373,MATCH($F59,$B$337:$B$373,0)),SUMIFS('Input-Ext Allocators'!G$8:G$63,'Input-Ext Allocators'!$B$8:$B$63,$F59))*$D59</f>
        <v>0</v>
      </c>
      <c r="K59" s="10">
        <f ca="1">IFERROR(INDEX(K$337:K$373,MATCH($F59,$B$337:$B$373,0))/INDEX($D$337:$D$373,MATCH($F59,$B$337:$B$373,0)),SUMIFS('Input-Ext Allocators'!H$8:H$63,'Input-Ext Allocators'!$B$8:$B$63,$F59))*$D59</f>
        <v>0</v>
      </c>
    </row>
    <row r="60" spans="1:11" outlineLevel="1">
      <c r="A60" s="31">
        <f>IF(ISBLANK('Input-Accounts'!A60),"",'Input-Accounts'!A60)</f>
        <v>51</v>
      </c>
      <c r="B60" s="53" t="str">
        <f>IF(ISBLANK('Input-Accounts'!B60),"",'Input-Accounts'!B60)</f>
        <v>TRANS EQUIP-TRAILERS OVER $1,000</v>
      </c>
      <c r="C60" s="31">
        <f>IF(ISBLANK('Input-Accounts'!C60),"",'Input-Accounts'!C60)</f>
        <v>392.2</v>
      </c>
      <c r="D60" s="10">
        <f t="shared" ca="1" si="6"/>
        <v>0</v>
      </c>
      <c r="E60" s="10">
        <f t="shared" ca="1" si="7"/>
        <v>0</v>
      </c>
      <c r="F60" s="3" t="str" cm="1">
        <f t="array" aca="1" ref="F60" ca="1">IF(D60=0,"-",IF('Input-Accounts'!$E60&lt;&gt;0,'Input-Accounts'!$E60,INDEX('Input-Accounts'!$H60:$J60,,MATCH($F$6,'Input-Accounts'!$H$6:$J$6,0))))</f>
        <v>-</v>
      </c>
      <c r="G60" s="10">
        <f ca="1">IFERROR(INDEX(G$337:G$373,MATCH($F60,$B$337:$B$373,0))/INDEX($D$337:$D$373,MATCH($F60,$B$337:$B$373,0)),SUMIFS('Input-Ext Allocators'!D$8:D$63,'Input-Ext Allocators'!$B$8:$B$63,$F60))*$D60</f>
        <v>0</v>
      </c>
      <c r="H60" s="10">
        <f ca="1">IFERROR(INDEX(H$337:H$373,MATCH($F60,$B$337:$B$373,0))/INDEX($D$337:$D$373,MATCH($F60,$B$337:$B$373,0)),SUMIFS('Input-Ext Allocators'!E$8:E$63,'Input-Ext Allocators'!$B$8:$B$63,$F60))*$D60</f>
        <v>0</v>
      </c>
      <c r="I60" s="10">
        <f ca="1">IFERROR(INDEX(I$337:I$373,MATCH($F60,$B$337:$B$373,0))/INDEX($D$337:$D$373,MATCH($F60,$B$337:$B$373,0)),SUMIFS('Input-Ext Allocators'!F$8:F$63,'Input-Ext Allocators'!$B$8:$B$63,$F60))*$D60</f>
        <v>0</v>
      </c>
      <c r="J60" s="10">
        <f ca="1">IFERROR(INDEX(J$337:J$373,MATCH($F60,$B$337:$B$373,0))/INDEX($D$337:$D$373,MATCH($F60,$B$337:$B$373,0)),SUMIFS('Input-Ext Allocators'!G$8:G$63,'Input-Ext Allocators'!$B$8:$B$63,$F60))*$D60</f>
        <v>0</v>
      </c>
      <c r="K60" s="10">
        <f ca="1">IFERROR(INDEX(K$337:K$373,MATCH($F60,$B$337:$B$373,0))/INDEX($D$337:$D$373,MATCH($F60,$B$337:$B$373,0)),SUMIFS('Input-Ext Allocators'!H$8:H$63,'Input-Ext Allocators'!$B$8:$B$63,$F60))*$D60</f>
        <v>0</v>
      </c>
    </row>
    <row r="61" spans="1:11" outlineLevel="1">
      <c r="A61" s="31">
        <f>IF(ISBLANK('Input-Accounts'!A61),"",'Input-Accounts'!A61)</f>
        <v>52</v>
      </c>
      <c r="B61" s="53" t="str">
        <f>IF(ISBLANK('Input-Accounts'!B61),"",'Input-Accounts'!B61)</f>
        <v>TRANS EQUIP-TRAILERS $1,000 or LESS</v>
      </c>
      <c r="C61" s="31">
        <f>IF(ISBLANK('Input-Accounts'!C61),"",'Input-Accounts'!C61)</f>
        <v>392.21</v>
      </c>
      <c r="D61" s="10">
        <f t="shared" ca="1" si="6"/>
        <v>0</v>
      </c>
      <c r="E61" s="10">
        <f t="shared" ca="1" si="7"/>
        <v>0</v>
      </c>
      <c r="F61" s="3" t="str" cm="1">
        <f t="array" aca="1" ref="F61" ca="1">IF(D61=0,"-",IF('Input-Accounts'!$E61&lt;&gt;0,'Input-Accounts'!$E61,INDEX('Input-Accounts'!$H61:$J61,,MATCH($F$6,'Input-Accounts'!$H$6:$J$6,0))))</f>
        <v>-</v>
      </c>
      <c r="G61" s="10">
        <f ca="1">IFERROR(INDEX(G$337:G$373,MATCH($F61,$B$337:$B$373,0))/INDEX($D$337:$D$373,MATCH($F61,$B$337:$B$373,0)),SUMIFS('Input-Ext Allocators'!D$8:D$63,'Input-Ext Allocators'!$B$8:$B$63,$F61))*$D61</f>
        <v>0</v>
      </c>
      <c r="H61" s="10">
        <f ca="1">IFERROR(INDEX(H$337:H$373,MATCH($F61,$B$337:$B$373,0))/INDEX($D$337:$D$373,MATCH($F61,$B$337:$B$373,0)),SUMIFS('Input-Ext Allocators'!E$8:E$63,'Input-Ext Allocators'!$B$8:$B$63,$F61))*$D61</f>
        <v>0</v>
      </c>
      <c r="I61" s="10">
        <f ca="1">IFERROR(INDEX(I$337:I$373,MATCH($F61,$B$337:$B$373,0))/INDEX($D$337:$D$373,MATCH($F61,$B$337:$B$373,0)),SUMIFS('Input-Ext Allocators'!F$8:F$63,'Input-Ext Allocators'!$B$8:$B$63,$F61))*$D61</f>
        <v>0</v>
      </c>
      <c r="J61" s="10">
        <f ca="1">IFERROR(INDEX(J$337:J$373,MATCH($F61,$B$337:$B$373,0))/INDEX($D$337:$D$373,MATCH($F61,$B$337:$B$373,0)),SUMIFS('Input-Ext Allocators'!G$8:G$63,'Input-Ext Allocators'!$B$8:$B$63,$F61))*$D61</f>
        <v>0</v>
      </c>
      <c r="K61" s="10">
        <f ca="1">IFERROR(INDEX(K$337:K$373,MATCH($F61,$B$337:$B$373,0))/INDEX($D$337:$D$373,MATCH($F61,$B$337:$B$373,0)),SUMIFS('Input-Ext Allocators'!H$8:H$63,'Input-Ext Allocators'!$B$8:$B$63,$F61))*$D61</f>
        <v>0</v>
      </c>
    </row>
    <row r="62" spans="1:11" outlineLevel="1">
      <c r="A62" s="31">
        <f>IF(ISBLANK('Input-Accounts'!A62),"",'Input-Accounts'!A62)</f>
        <v>53</v>
      </c>
      <c r="B62" s="53" t="str">
        <f>IF(ISBLANK('Input-Accounts'!B62),"",'Input-Accounts'!B62)</f>
        <v>STORES EQUIPMENT</v>
      </c>
      <c r="C62" s="31">
        <f>IF(ISBLANK('Input-Accounts'!C62),"",'Input-Accounts'!C62)</f>
        <v>393</v>
      </c>
      <c r="D62" s="10">
        <f t="shared" ca="1" si="6"/>
        <v>0</v>
      </c>
      <c r="E62" s="10">
        <f t="shared" ca="1" si="7"/>
        <v>0</v>
      </c>
      <c r="F62" s="3" t="str" cm="1">
        <f t="array" aca="1" ref="F62" ca="1">IF(D62=0,"-",IF('Input-Accounts'!$E62&lt;&gt;0,'Input-Accounts'!$E62,INDEX('Input-Accounts'!$H62:$J62,,MATCH($F$6,'Input-Accounts'!$H$6:$J$6,0))))</f>
        <v>-</v>
      </c>
      <c r="G62" s="10">
        <f ca="1">IFERROR(INDEX(G$337:G$373,MATCH($F62,$B$337:$B$373,0))/INDEX($D$337:$D$373,MATCH($F62,$B$337:$B$373,0)),SUMIFS('Input-Ext Allocators'!D$8:D$63,'Input-Ext Allocators'!$B$8:$B$63,$F62))*$D62</f>
        <v>0</v>
      </c>
      <c r="H62" s="10">
        <f ca="1">IFERROR(INDEX(H$337:H$373,MATCH($F62,$B$337:$B$373,0))/INDEX($D$337:$D$373,MATCH($F62,$B$337:$B$373,0)),SUMIFS('Input-Ext Allocators'!E$8:E$63,'Input-Ext Allocators'!$B$8:$B$63,$F62))*$D62</f>
        <v>0</v>
      </c>
      <c r="I62" s="10">
        <f ca="1">IFERROR(INDEX(I$337:I$373,MATCH($F62,$B$337:$B$373,0))/INDEX($D$337:$D$373,MATCH($F62,$B$337:$B$373,0)),SUMIFS('Input-Ext Allocators'!F$8:F$63,'Input-Ext Allocators'!$B$8:$B$63,$F62))*$D62</f>
        <v>0</v>
      </c>
      <c r="J62" s="10">
        <f ca="1">IFERROR(INDEX(J$337:J$373,MATCH($F62,$B$337:$B$373,0))/INDEX($D$337:$D$373,MATCH($F62,$B$337:$B$373,0)),SUMIFS('Input-Ext Allocators'!G$8:G$63,'Input-Ext Allocators'!$B$8:$B$63,$F62))*$D62</f>
        <v>0</v>
      </c>
      <c r="K62" s="10">
        <f ca="1">IFERROR(INDEX(K$337:K$373,MATCH($F62,$B$337:$B$373,0))/INDEX($D$337:$D$373,MATCH($F62,$B$337:$B$373,0)),SUMIFS('Input-Ext Allocators'!H$8:H$63,'Input-Ext Allocators'!$B$8:$B$63,$F62))*$D62</f>
        <v>0</v>
      </c>
    </row>
    <row r="63" spans="1:11" outlineLevel="1">
      <c r="A63" s="31">
        <f>IF(ISBLANK('Input-Accounts'!A63),"",'Input-Accounts'!A63)</f>
        <v>54</v>
      </c>
      <c r="B63" s="53" t="str">
        <f>IF(ISBLANK('Input-Accounts'!B63),"",'Input-Accounts'!B63)</f>
        <v xml:space="preserve">TOOLS,SHOP, &amp; GAR EQ-GARAGE &amp; SERV </v>
      </c>
      <c r="C63" s="31">
        <f>IF(ISBLANK('Input-Accounts'!C63),"",'Input-Accounts'!C63)</f>
        <v>394.1</v>
      </c>
      <c r="D63" s="10">
        <f t="shared" ca="1" si="6"/>
        <v>0</v>
      </c>
      <c r="E63" s="10">
        <f t="shared" ca="1" si="7"/>
        <v>0</v>
      </c>
      <c r="F63" s="3" t="str" cm="1">
        <f t="array" aca="1" ref="F63" ca="1">IF(D63=0,"-",IF('Input-Accounts'!$E63&lt;&gt;0,'Input-Accounts'!$E63,INDEX('Input-Accounts'!$H63:$J63,,MATCH($F$6,'Input-Accounts'!$H$6:$J$6,0))))</f>
        <v>-</v>
      </c>
      <c r="G63" s="10">
        <f ca="1">IFERROR(INDEX(G$337:G$373,MATCH($F63,$B$337:$B$373,0))/INDEX($D$337:$D$373,MATCH($F63,$B$337:$B$373,0)),SUMIFS('Input-Ext Allocators'!D$8:D$63,'Input-Ext Allocators'!$B$8:$B$63,$F63))*$D63</f>
        <v>0</v>
      </c>
      <c r="H63" s="10">
        <f ca="1">IFERROR(INDEX(H$337:H$373,MATCH($F63,$B$337:$B$373,0))/INDEX($D$337:$D$373,MATCH($F63,$B$337:$B$373,0)),SUMIFS('Input-Ext Allocators'!E$8:E$63,'Input-Ext Allocators'!$B$8:$B$63,$F63))*$D63</f>
        <v>0</v>
      </c>
      <c r="I63" s="10">
        <f ca="1">IFERROR(INDEX(I$337:I$373,MATCH($F63,$B$337:$B$373,0))/INDEX($D$337:$D$373,MATCH($F63,$B$337:$B$373,0)),SUMIFS('Input-Ext Allocators'!F$8:F$63,'Input-Ext Allocators'!$B$8:$B$63,$F63))*$D63</f>
        <v>0</v>
      </c>
      <c r="J63" s="10">
        <f ca="1">IFERROR(INDEX(J$337:J$373,MATCH($F63,$B$337:$B$373,0))/INDEX($D$337:$D$373,MATCH($F63,$B$337:$B$373,0)),SUMIFS('Input-Ext Allocators'!G$8:G$63,'Input-Ext Allocators'!$B$8:$B$63,$F63))*$D63</f>
        <v>0</v>
      </c>
      <c r="K63" s="10">
        <f ca="1">IFERROR(INDEX(K$337:K$373,MATCH($F63,$B$337:$B$373,0))/INDEX($D$337:$D$373,MATCH($F63,$B$337:$B$373,0)),SUMIFS('Input-Ext Allocators'!H$8:H$63,'Input-Ext Allocators'!$B$8:$B$63,$F63))*$D63</f>
        <v>0</v>
      </c>
    </row>
    <row r="64" spans="1:11" outlineLevel="1">
      <c r="A64" s="31">
        <f>IF(ISBLANK('Input-Accounts'!A64),"",'Input-Accounts'!A64)</f>
        <v>55</v>
      </c>
      <c r="B64" s="53" t="str">
        <f>IF(ISBLANK('Input-Accounts'!B64),"",'Input-Accounts'!B64)</f>
        <v>TOOLS,SHOP, &amp; GAR EQ-CNG STATIONARY</v>
      </c>
      <c r="C64" s="31">
        <f>IF(ISBLANK('Input-Accounts'!C64),"",'Input-Accounts'!C64)</f>
        <v>394.11</v>
      </c>
      <c r="D64" s="10">
        <f t="shared" ca="1" si="6"/>
        <v>0</v>
      </c>
      <c r="E64" s="10">
        <f t="shared" ca="1" si="7"/>
        <v>0</v>
      </c>
      <c r="F64" s="3" t="str" cm="1">
        <f t="array" aca="1" ref="F64" ca="1">IF(D64=0,"-",IF('Input-Accounts'!$E64&lt;&gt;0,'Input-Accounts'!$E64,INDEX('Input-Accounts'!$H64:$J64,,MATCH($F$6,'Input-Accounts'!$H$6:$J$6,0))))</f>
        <v>-</v>
      </c>
      <c r="G64" s="10">
        <f ca="1">IFERROR(INDEX(G$337:G$373,MATCH($F64,$B$337:$B$373,0))/INDEX($D$337:$D$373,MATCH($F64,$B$337:$B$373,0)),SUMIFS('Input-Ext Allocators'!D$8:D$63,'Input-Ext Allocators'!$B$8:$B$63,$F64))*$D64</f>
        <v>0</v>
      </c>
      <c r="H64" s="10">
        <f ca="1">IFERROR(INDEX(H$337:H$373,MATCH($F64,$B$337:$B$373,0))/INDEX($D$337:$D$373,MATCH($F64,$B$337:$B$373,0)),SUMIFS('Input-Ext Allocators'!E$8:E$63,'Input-Ext Allocators'!$B$8:$B$63,$F64))*$D64</f>
        <v>0</v>
      </c>
      <c r="I64" s="10">
        <f ca="1">IFERROR(INDEX(I$337:I$373,MATCH($F64,$B$337:$B$373,0))/INDEX($D$337:$D$373,MATCH($F64,$B$337:$B$373,0)),SUMIFS('Input-Ext Allocators'!F$8:F$63,'Input-Ext Allocators'!$B$8:$B$63,$F64))*$D64</f>
        <v>0</v>
      </c>
      <c r="J64" s="10">
        <f ca="1">IFERROR(INDEX(J$337:J$373,MATCH($F64,$B$337:$B$373,0))/INDEX($D$337:$D$373,MATCH($F64,$B$337:$B$373,0)),SUMIFS('Input-Ext Allocators'!G$8:G$63,'Input-Ext Allocators'!$B$8:$B$63,$F64))*$D64</f>
        <v>0</v>
      </c>
      <c r="K64" s="10">
        <f ca="1">IFERROR(INDEX(K$337:K$373,MATCH($F64,$B$337:$B$373,0))/INDEX($D$337:$D$373,MATCH($F64,$B$337:$B$373,0)),SUMIFS('Input-Ext Allocators'!H$8:H$63,'Input-Ext Allocators'!$B$8:$B$63,$F64))*$D64</f>
        <v>0</v>
      </c>
    </row>
    <row r="65" spans="1:11" outlineLevel="1">
      <c r="A65" s="31">
        <f>IF(ISBLANK('Input-Accounts'!A65),"",'Input-Accounts'!A65)</f>
        <v>56</v>
      </c>
      <c r="B65" s="53" t="str">
        <f>IF(ISBLANK('Input-Accounts'!B65),"",'Input-Accounts'!B65)</f>
        <v>TOOLS,SHOP, &amp; GAR EQ-UND TANK CLEANUP</v>
      </c>
      <c r="C65" s="31">
        <f>IF(ISBLANK('Input-Accounts'!C65),"",'Input-Accounts'!C65)</f>
        <v>394.13</v>
      </c>
      <c r="D65" s="10">
        <f t="shared" ca="1" si="6"/>
        <v>0</v>
      </c>
      <c r="E65" s="10">
        <f t="shared" ca="1" si="7"/>
        <v>0</v>
      </c>
      <c r="F65" s="3" t="str" cm="1">
        <f t="array" aca="1" ref="F65" ca="1">IF(D65=0,"-",IF('Input-Accounts'!$E65&lt;&gt;0,'Input-Accounts'!$E65,INDEX('Input-Accounts'!$H65:$J65,,MATCH($F$6,'Input-Accounts'!$H$6:$J$6,0))))</f>
        <v>-</v>
      </c>
      <c r="G65" s="10">
        <f ca="1">IFERROR(INDEX(G$337:G$373,MATCH($F65,$B$337:$B$373,0))/INDEX($D$337:$D$373,MATCH($F65,$B$337:$B$373,0)),SUMIFS('Input-Ext Allocators'!D$8:D$63,'Input-Ext Allocators'!$B$8:$B$63,$F65))*$D65</f>
        <v>0</v>
      </c>
      <c r="H65" s="10">
        <f ca="1">IFERROR(INDEX(H$337:H$373,MATCH($F65,$B$337:$B$373,0))/INDEX($D$337:$D$373,MATCH($F65,$B$337:$B$373,0)),SUMIFS('Input-Ext Allocators'!E$8:E$63,'Input-Ext Allocators'!$B$8:$B$63,$F65))*$D65</f>
        <v>0</v>
      </c>
      <c r="I65" s="10">
        <f ca="1">IFERROR(INDEX(I$337:I$373,MATCH($F65,$B$337:$B$373,0))/INDEX($D$337:$D$373,MATCH($F65,$B$337:$B$373,0)),SUMIFS('Input-Ext Allocators'!F$8:F$63,'Input-Ext Allocators'!$B$8:$B$63,$F65))*$D65</f>
        <v>0</v>
      </c>
      <c r="J65" s="10">
        <f ca="1">IFERROR(INDEX(J$337:J$373,MATCH($F65,$B$337:$B$373,0))/INDEX($D$337:$D$373,MATCH($F65,$B$337:$B$373,0)),SUMIFS('Input-Ext Allocators'!G$8:G$63,'Input-Ext Allocators'!$B$8:$B$63,$F65))*$D65</f>
        <v>0</v>
      </c>
      <c r="K65" s="10">
        <f ca="1">IFERROR(INDEX(K$337:K$373,MATCH($F65,$B$337:$B$373,0))/INDEX($D$337:$D$373,MATCH($F65,$B$337:$B$373,0)),SUMIFS('Input-Ext Allocators'!H$8:H$63,'Input-Ext Allocators'!$B$8:$B$63,$F65))*$D65</f>
        <v>0</v>
      </c>
    </row>
    <row r="66" spans="1:11" outlineLevel="1">
      <c r="A66" s="31">
        <f>IF(ISBLANK('Input-Accounts'!A66),"",'Input-Accounts'!A66)</f>
        <v>57</v>
      </c>
      <c r="B66" s="53" t="str">
        <f>IF(ISBLANK('Input-Accounts'!B66),"",'Input-Accounts'!B66)</f>
        <v>TOOLS,SHOP, &amp; GAR EQ-SHOP EQUIP</v>
      </c>
      <c r="C66" s="31">
        <f>IF(ISBLANK('Input-Accounts'!C66),"",'Input-Accounts'!C66)</f>
        <v>394.2</v>
      </c>
      <c r="D66" s="10">
        <f t="shared" ca="1" si="6"/>
        <v>0</v>
      </c>
      <c r="E66" s="10">
        <f t="shared" ca="1" si="7"/>
        <v>0</v>
      </c>
      <c r="F66" s="3" t="str" cm="1">
        <f t="array" aca="1" ref="F66" ca="1">IF(D66=0,"-",IF('Input-Accounts'!$E66&lt;&gt;0,'Input-Accounts'!$E66,INDEX('Input-Accounts'!$H66:$J66,,MATCH($F$6,'Input-Accounts'!$H$6:$J$6,0))))</f>
        <v>-</v>
      </c>
      <c r="G66" s="10">
        <f ca="1">IFERROR(INDEX(G$337:G$373,MATCH($F66,$B$337:$B$373,0))/INDEX($D$337:$D$373,MATCH($F66,$B$337:$B$373,0)),SUMIFS('Input-Ext Allocators'!D$8:D$63,'Input-Ext Allocators'!$B$8:$B$63,$F66))*$D66</f>
        <v>0</v>
      </c>
      <c r="H66" s="10">
        <f ca="1">IFERROR(INDEX(H$337:H$373,MATCH($F66,$B$337:$B$373,0))/INDEX($D$337:$D$373,MATCH($F66,$B$337:$B$373,0)),SUMIFS('Input-Ext Allocators'!E$8:E$63,'Input-Ext Allocators'!$B$8:$B$63,$F66))*$D66</f>
        <v>0</v>
      </c>
      <c r="I66" s="10">
        <f ca="1">IFERROR(INDEX(I$337:I$373,MATCH($F66,$B$337:$B$373,0))/INDEX($D$337:$D$373,MATCH($F66,$B$337:$B$373,0)),SUMIFS('Input-Ext Allocators'!F$8:F$63,'Input-Ext Allocators'!$B$8:$B$63,$F66))*$D66</f>
        <v>0</v>
      </c>
      <c r="J66" s="10">
        <f ca="1">IFERROR(INDEX(J$337:J$373,MATCH($F66,$B$337:$B$373,0))/INDEX($D$337:$D$373,MATCH($F66,$B$337:$B$373,0)),SUMIFS('Input-Ext Allocators'!G$8:G$63,'Input-Ext Allocators'!$B$8:$B$63,$F66))*$D66</f>
        <v>0</v>
      </c>
      <c r="K66" s="10">
        <f ca="1">IFERROR(INDEX(K$337:K$373,MATCH($F66,$B$337:$B$373,0))/INDEX($D$337:$D$373,MATCH($F66,$B$337:$B$373,0)),SUMIFS('Input-Ext Allocators'!H$8:H$63,'Input-Ext Allocators'!$B$8:$B$63,$F66))*$D66</f>
        <v>0</v>
      </c>
    </row>
    <row r="67" spans="1:11" outlineLevel="1">
      <c r="A67" s="31">
        <f>IF(ISBLANK('Input-Accounts'!A67),"",'Input-Accounts'!A67)</f>
        <v>58</v>
      </c>
      <c r="B67" s="53" t="str">
        <f>IF(ISBLANK('Input-Accounts'!B67),"",'Input-Accounts'!B67)</f>
        <v>TOOLS,SHOP, &amp; GAR EQ-TOOLS &amp; OTHER</v>
      </c>
      <c r="C67" s="31">
        <f>IF(ISBLANK('Input-Accounts'!C67),"",'Input-Accounts'!C67)</f>
        <v>394.3</v>
      </c>
      <c r="D67" s="10">
        <f t="shared" ca="1" si="6"/>
        <v>0</v>
      </c>
      <c r="E67" s="10">
        <f t="shared" ca="1" si="7"/>
        <v>0</v>
      </c>
      <c r="F67" s="3" t="str" cm="1">
        <f t="array" aca="1" ref="F67" ca="1">IF(D67=0,"-",IF('Input-Accounts'!$E67&lt;&gt;0,'Input-Accounts'!$E67,INDEX('Input-Accounts'!$H67:$J67,,MATCH($F$6,'Input-Accounts'!$H$6:$J$6,0))))</f>
        <v>-</v>
      </c>
      <c r="G67" s="10">
        <f ca="1">IFERROR(INDEX(G$337:G$373,MATCH($F67,$B$337:$B$373,0))/INDEX($D$337:$D$373,MATCH($F67,$B$337:$B$373,0)),SUMIFS('Input-Ext Allocators'!D$8:D$63,'Input-Ext Allocators'!$B$8:$B$63,$F67))*$D67</f>
        <v>0</v>
      </c>
      <c r="H67" s="10">
        <f ca="1">IFERROR(INDEX(H$337:H$373,MATCH($F67,$B$337:$B$373,0))/INDEX($D$337:$D$373,MATCH($F67,$B$337:$B$373,0)),SUMIFS('Input-Ext Allocators'!E$8:E$63,'Input-Ext Allocators'!$B$8:$B$63,$F67))*$D67</f>
        <v>0</v>
      </c>
      <c r="I67" s="10">
        <f ca="1">IFERROR(INDEX(I$337:I$373,MATCH($F67,$B$337:$B$373,0))/INDEX($D$337:$D$373,MATCH($F67,$B$337:$B$373,0)),SUMIFS('Input-Ext Allocators'!F$8:F$63,'Input-Ext Allocators'!$B$8:$B$63,$F67))*$D67</f>
        <v>0</v>
      </c>
      <c r="J67" s="10">
        <f ca="1">IFERROR(INDEX(J$337:J$373,MATCH($F67,$B$337:$B$373,0))/INDEX($D$337:$D$373,MATCH($F67,$B$337:$B$373,0)),SUMIFS('Input-Ext Allocators'!G$8:G$63,'Input-Ext Allocators'!$B$8:$B$63,$F67))*$D67</f>
        <v>0</v>
      </c>
      <c r="K67" s="10">
        <f ca="1">IFERROR(INDEX(K$337:K$373,MATCH($F67,$B$337:$B$373,0))/INDEX($D$337:$D$373,MATCH($F67,$B$337:$B$373,0)),SUMIFS('Input-Ext Allocators'!H$8:H$63,'Input-Ext Allocators'!$B$8:$B$63,$F67))*$D67</f>
        <v>0</v>
      </c>
    </row>
    <row r="68" spans="1:11" outlineLevel="1">
      <c r="A68" s="31">
        <f>IF(ISBLANK('Input-Accounts'!A68),"",'Input-Accounts'!A68)</f>
        <v>59</v>
      </c>
      <c r="B68" s="53" t="str">
        <f>IF(ISBLANK('Input-Accounts'!B68),"",'Input-Accounts'!B68)</f>
        <v>LABORATORY EQUIPMENT</v>
      </c>
      <c r="C68" s="31">
        <f>IF(ISBLANK('Input-Accounts'!C68),"",'Input-Accounts'!C68)</f>
        <v>395</v>
      </c>
      <c r="D68" s="10">
        <f t="shared" ca="1" si="6"/>
        <v>0</v>
      </c>
      <c r="E68" s="10">
        <f t="shared" ca="1" si="7"/>
        <v>0</v>
      </c>
      <c r="F68" s="3" t="str" cm="1">
        <f t="array" aca="1" ref="F68" ca="1">IF(D68=0,"-",IF('Input-Accounts'!$E68&lt;&gt;0,'Input-Accounts'!$E68,INDEX('Input-Accounts'!$H68:$J68,,MATCH($F$6,'Input-Accounts'!$H$6:$J$6,0))))</f>
        <v>-</v>
      </c>
      <c r="G68" s="10">
        <f ca="1">IFERROR(INDEX(G$337:G$373,MATCH($F68,$B$337:$B$373,0))/INDEX($D$337:$D$373,MATCH($F68,$B$337:$B$373,0)),SUMIFS('Input-Ext Allocators'!D$8:D$63,'Input-Ext Allocators'!$B$8:$B$63,$F68))*$D68</f>
        <v>0</v>
      </c>
      <c r="H68" s="10">
        <f ca="1">IFERROR(INDEX(H$337:H$373,MATCH($F68,$B$337:$B$373,0))/INDEX($D$337:$D$373,MATCH($F68,$B$337:$B$373,0)),SUMIFS('Input-Ext Allocators'!E$8:E$63,'Input-Ext Allocators'!$B$8:$B$63,$F68))*$D68</f>
        <v>0</v>
      </c>
      <c r="I68" s="10">
        <f ca="1">IFERROR(INDEX(I$337:I$373,MATCH($F68,$B$337:$B$373,0))/INDEX($D$337:$D$373,MATCH($F68,$B$337:$B$373,0)),SUMIFS('Input-Ext Allocators'!F$8:F$63,'Input-Ext Allocators'!$B$8:$B$63,$F68))*$D68</f>
        <v>0</v>
      </c>
      <c r="J68" s="10">
        <f ca="1">IFERROR(INDEX(J$337:J$373,MATCH($F68,$B$337:$B$373,0))/INDEX($D$337:$D$373,MATCH($F68,$B$337:$B$373,0)),SUMIFS('Input-Ext Allocators'!G$8:G$63,'Input-Ext Allocators'!$B$8:$B$63,$F68))*$D68</f>
        <v>0</v>
      </c>
      <c r="K68" s="10">
        <f ca="1">IFERROR(INDEX(K$337:K$373,MATCH($F68,$B$337:$B$373,0))/INDEX($D$337:$D$373,MATCH($F68,$B$337:$B$373,0)),SUMIFS('Input-Ext Allocators'!H$8:H$63,'Input-Ext Allocators'!$B$8:$B$63,$F68))*$D68</f>
        <v>0</v>
      </c>
    </row>
    <row r="69" spans="1:11" outlineLevel="1">
      <c r="A69" s="31">
        <f>IF(ISBLANK('Input-Accounts'!A69),"",'Input-Accounts'!A69)</f>
        <v>60</v>
      </c>
      <c r="B69" s="53" t="str">
        <f>IF(ISBLANK('Input-Accounts'!B69),"",'Input-Accounts'!B69)</f>
        <v>POWER OPERATED EQUIP-GENERAL TOOLS</v>
      </c>
      <c r="C69" s="31">
        <f>IF(ISBLANK('Input-Accounts'!C69),"",'Input-Accounts'!C69)</f>
        <v>396</v>
      </c>
      <c r="D69" s="10">
        <f t="shared" ca="1" si="6"/>
        <v>0</v>
      </c>
      <c r="E69" s="10">
        <f t="shared" ca="1" si="7"/>
        <v>0</v>
      </c>
      <c r="F69" s="3" t="str" cm="1">
        <f t="array" aca="1" ref="F69" ca="1">IF(D69=0,"-",IF('Input-Accounts'!$E69&lt;&gt;0,'Input-Accounts'!$E69,INDEX('Input-Accounts'!$H69:$J69,,MATCH($F$6,'Input-Accounts'!$H$6:$J$6,0))))</f>
        <v>-</v>
      </c>
      <c r="G69" s="10">
        <f ca="1">IFERROR(INDEX(G$337:G$373,MATCH($F69,$B$337:$B$373,0))/INDEX($D$337:$D$373,MATCH($F69,$B$337:$B$373,0)),SUMIFS('Input-Ext Allocators'!D$8:D$63,'Input-Ext Allocators'!$B$8:$B$63,$F69))*$D69</f>
        <v>0</v>
      </c>
      <c r="H69" s="10">
        <f ca="1">IFERROR(INDEX(H$337:H$373,MATCH($F69,$B$337:$B$373,0))/INDEX($D$337:$D$373,MATCH($F69,$B$337:$B$373,0)),SUMIFS('Input-Ext Allocators'!E$8:E$63,'Input-Ext Allocators'!$B$8:$B$63,$F69))*$D69</f>
        <v>0</v>
      </c>
      <c r="I69" s="10">
        <f ca="1">IFERROR(INDEX(I$337:I$373,MATCH($F69,$B$337:$B$373,0))/INDEX($D$337:$D$373,MATCH($F69,$B$337:$B$373,0)),SUMIFS('Input-Ext Allocators'!F$8:F$63,'Input-Ext Allocators'!$B$8:$B$63,$F69))*$D69</f>
        <v>0</v>
      </c>
      <c r="J69" s="10">
        <f ca="1">IFERROR(INDEX(J$337:J$373,MATCH($F69,$B$337:$B$373,0))/INDEX($D$337:$D$373,MATCH($F69,$B$337:$B$373,0)),SUMIFS('Input-Ext Allocators'!G$8:G$63,'Input-Ext Allocators'!$B$8:$B$63,$F69))*$D69</f>
        <v>0</v>
      </c>
      <c r="K69" s="10">
        <f ca="1">IFERROR(INDEX(K$337:K$373,MATCH($F69,$B$337:$B$373,0))/INDEX($D$337:$D$373,MATCH($F69,$B$337:$B$373,0)),SUMIFS('Input-Ext Allocators'!H$8:H$63,'Input-Ext Allocators'!$B$8:$B$63,$F69))*$D69</f>
        <v>0</v>
      </c>
    </row>
    <row r="70" spans="1:11" outlineLevel="1">
      <c r="A70" s="31">
        <f>IF(ISBLANK('Input-Accounts'!A70),"",'Input-Accounts'!A70)</f>
        <v>61</v>
      </c>
      <c r="B70" s="53" t="str">
        <f>IF(ISBLANK('Input-Accounts'!B70),"",'Input-Accounts'!B70)</f>
        <v>MISCELLANEOUS EQUIPMENT</v>
      </c>
      <c r="C70" s="31">
        <f>IF(ISBLANK('Input-Accounts'!C70),"",'Input-Accounts'!C70)</f>
        <v>398</v>
      </c>
      <c r="D70" s="10">
        <f t="shared" ca="1" si="6"/>
        <v>0</v>
      </c>
      <c r="E70" s="10">
        <f t="shared" ca="1" si="7"/>
        <v>0</v>
      </c>
      <c r="F70" s="3" t="str" cm="1">
        <f t="array" aca="1" ref="F70" ca="1">IF(D70=0,"-",IF('Input-Accounts'!$E70&lt;&gt;0,'Input-Accounts'!$E70,INDEX('Input-Accounts'!$H70:$J70,,MATCH($F$6,'Input-Accounts'!$H$6:$J$6,0))))</f>
        <v>-</v>
      </c>
      <c r="G70" s="10">
        <f ca="1">IFERROR(INDEX(G$337:G$373,MATCH($F70,$B$337:$B$373,0))/INDEX($D$337:$D$373,MATCH($F70,$B$337:$B$373,0)),SUMIFS('Input-Ext Allocators'!D$8:D$63,'Input-Ext Allocators'!$B$8:$B$63,$F70))*$D70</f>
        <v>0</v>
      </c>
      <c r="H70" s="10">
        <f ca="1">IFERROR(INDEX(H$337:H$373,MATCH($F70,$B$337:$B$373,0))/INDEX($D$337:$D$373,MATCH($F70,$B$337:$B$373,0)),SUMIFS('Input-Ext Allocators'!E$8:E$63,'Input-Ext Allocators'!$B$8:$B$63,$F70))*$D70</f>
        <v>0</v>
      </c>
      <c r="I70" s="10">
        <f ca="1">IFERROR(INDEX(I$337:I$373,MATCH($F70,$B$337:$B$373,0))/INDEX($D$337:$D$373,MATCH($F70,$B$337:$B$373,0)),SUMIFS('Input-Ext Allocators'!F$8:F$63,'Input-Ext Allocators'!$B$8:$B$63,$F70))*$D70</f>
        <v>0</v>
      </c>
      <c r="J70" s="10">
        <f ca="1">IFERROR(INDEX(J$337:J$373,MATCH($F70,$B$337:$B$373,0))/INDEX($D$337:$D$373,MATCH($F70,$B$337:$B$373,0)),SUMIFS('Input-Ext Allocators'!G$8:G$63,'Input-Ext Allocators'!$B$8:$B$63,$F70))*$D70</f>
        <v>0</v>
      </c>
      <c r="K70" s="10">
        <f ca="1">IFERROR(INDEX(K$337:K$373,MATCH($F70,$B$337:$B$373,0))/INDEX($D$337:$D$373,MATCH($F70,$B$337:$B$373,0)),SUMIFS('Input-Ext Allocators'!H$8:H$63,'Input-Ext Allocators'!$B$8:$B$63,$F70))*$D70</f>
        <v>0</v>
      </c>
    </row>
    <row r="71" spans="1:11" outlineLevel="1">
      <c r="A71" s="31">
        <f>IF(ISBLANK('Input-Accounts'!A71),"",'Input-Accounts'!A71)</f>
        <v>62</v>
      </c>
      <c r="B71" t="str">
        <f>IF(ISBLANK('Input-Accounts'!B71),"",'Input-Accounts'!B71)</f>
        <v>Subtotal - General Plant</v>
      </c>
      <c r="C71" s="31" t="str">
        <f>IF(ISBLANK('Input-Accounts'!C71),"",'Input-Accounts'!C71)</f>
        <v/>
      </c>
      <c r="D71" s="123">
        <f ca="1">SUBTOTAL(9,D57:D70)</f>
        <v>0</v>
      </c>
      <c r="E71" s="10">
        <f t="shared" ca="1" si="7"/>
        <v>0</v>
      </c>
      <c r="G71" s="123">
        <f t="shared" ref="G71:K71" ca="1" si="8">SUBTOTAL(9,G57:G70)</f>
        <v>0</v>
      </c>
      <c r="H71" s="123">
        <f t="shared" ca="1" si="8"/>
        <v>0</v>
      </c>
      <c r="I71" s="123">
        <f t="shared" ca="1" si="8"/>
        <v>0</v>
      </c>
      <c r="J71" s="123">
        <f t="shared" ca="1" si="8"/>
        <v>0</v>
      </c>
      <c r="K71" s="123">
        <f t="shared" ca="1" si="8"/>
        <v>0</v>
      </c>
    </row>
    <row r="72" spans="1:11" outlineLevel="1">
      <c r="A72" s="31" t="str">
        <f>IF(ISBLANK('Input-Accounts'!A72),"",'Input-Accounts'!A72)</f>
        <v/>
      </c>
      <c r="B72" t="str">
        <f>IF(ISBLANK('Input-Accounts'!B72),"",'Input-Accounts'!B72)</f>
        <v/>
      </c>
      <c r="C72" s="31" t="str">
        <f>IF(ISBLANK('Input-Accounts'!C72),"",'Input-Accounts'!C72)</f>
        <v/>
      </c>
      <c r="D72" s="10"/>
      <c r="E72" s="10"/>
      <c r="G72" s="10"/>
      <c r="H72" s="10"/>
      <c r="I72" s="10"/>
      <c r="J72" s="10"/>
      <c r="K72" s="10"/>
    </row>
    <row r="73" spans="1:11">
      <c r="A73" s="31">
        <f>IF(ISBLANK('Input-Accounts'!A73),"",'Input-Accounts'!A73)</f>
        <v>63</v>
      </c>
      <c r="B73" s="7" t="str">
        <f>IF(ISBLANK('Input-Accounts'!B73),"",'Input-Accounts'!B73)</f>
        <v>Total Plant in Service</v>
      </c>
      <c r="C73" s="31" t="str">
        <f>IF(ISBLANK('Input-Accounts'!C73),"",'Input-Accounts'!C73)</f>
        <v/>
      </c>
      <c r="D73" s="10">
        <f ca="1">SUBTOTAL(9,D11:D72)</f>
        <v>0</v>
      </c>
      <c r="E73" s="10">
        <f ca="1">IFERROR(IF(D73="","",IF(D73=0,0,IF(ABS(D73-SUM($G73:$K73))&lt;Check_Limit,0,1))),1)</f>
        <v>0</v>
      </c>
      <c r="F73" s="3"/>
      <c r="G73" s="10">
        <f t="shared" ref="G73:K73" ca="1" si="9">SUBTOTAL(9,G11:G72)</f>
        <v>0</v>
      </c>
      <c r="H73" s="10">
        <f t="shared" ca="1" si="9"/>
        <v>0</v>
      </c>
      <c r="I73" s="10">
        <f t="shared" ca="1" si="9"/>
        <v>0</v>
      </c>
      <c r="J73" s="10">
        <f t="shared" ca="1" si="9"/>
        <v>0</v>
      </c>
      <c r="K73" s="10">
        <f t="shared" ca="1" si="9"/>
        <v>0</v>
      </c>
    </row>
    <row r="74" spans="1:11">
      <c r="A74" s="31" t="str">
        <f>IF(ISBLANK('Input-Accounts'!A74),"",'Input-Accounts'!A74)</f>
        <v/>
      </c>
      <c r="B74" t="str">
        <f>IF(ISBLANK('Input-Accounts'!B74),"",'Input-Accounts'!B74)</f>
        <v/>
      </c>
      <c r="C74" s="31" t="str">
        <f>IF(ISBLANK('Input-Accounts'!C74),"",'Input-Accounts'!C74)</f>
        <v/>
      </c>
      <c r="D74" s="123"/>
      <c r="E74" s="10"/>
      <c r="G74" s="123"/>
      <c r="H74" s="123"/>
      <c r="I74" s="123"/>
      <c r="J74" s="123"/>
      <c r="K74" s="123"/>
    </row>
    <row r="75" spans="1:11">
      <c r="A75" s="31">
        <f>IF(ISBLANK('Input-Accounts'!A75),"",'Input-Accounts'!A75)</f>
        <v>64</v>
      </c>
      <c r="B75" s="1" t="str">
        <f>IF(ISBLANK('Input-Accounts'!B75),"",'Input-Accounts'!B75)</f>
        <v>Accumulated Depreciation &amp; Amortization</v>
      </c>
      <c r="C75" s="31" t="str">
        <f>IF(ISBLANK('Input-Accounts'!C75),"",'Input-Accounts'!C75)</f>
        <v/>
      </c>
      <c r="D75" s="10"/>
      <c r="E75" s="10"/>
      <c r="G75" s="10"/>
      <c r="H75" s="10"/>
      <c r="I75" s="10"/>
      <c r="J75" s="10"/>
      <c r="K75" s="10"/>
    </row>
    <row r="76" spans="1:11" hidden="1" outlineLevel="1">
      <c r="A76" s="31">
        <f>IF(ISBLANK('Input-Accounts'!A76),"",'Input-Accounts'!A76)</f>
        <v>65</v>
      </c>
      <c r="B76" s="1" t="str">
        <f>IF(ISBLANK('Input-Accounts'!B76),"",'Input-Accounts'!B76)</f>
        <v>Intangible Plant</v>
      </c>
      <c r="C76" s="31" t="str">
        <f>IF(ISBLANK('Input-Accounts'!C76),"",'Input-Accounts'!C76)</f>
        <v/>
      </c>
      <c r="D76" s="10"/>
      <c r="E76" s="10"/>
      <c r="G76" s="10"/>
      <c r="H76" s="10"/>
      <c r="I76" s="10"/>
      <c r="J76" s="10"/>
      <c r="K76" s="10"/>
    </row>
    <row r="77" spans="1:11" hidden="1" outlineLevel="1">
      <c r="A77" s="31">
        <f>IF(ISBLANK('Input-Accounts'!A77),"",'Input-Accounts'!A77)</f>
        <v>66</v>
      </c>
      <c r="B77" s="53" t="str">
        <f>IF(ISBLANK('Input-Accounts'!B77),"",'Input-Accounts'!B77)</f>
        <v>Organization</v>
      </c>
      <c r="C77" s="31">
        <f>IF(ISBLANK('Input-Accounts'!C77),"",'Input-Accounts'!C77)</f>
        <v>301</v>
      </c>
      <c r="D77" s="10">
        <f t="shared" ref="D77:D82" ca="1" si="10">INDIRECT("Classification!"&amp;$D$5&amp;ROW())</f>
        <v>0</v>
      </c>
      <c r="E77" s="10">
        <f t="shared" ref="E77:E83" ca="1" si="11">IFERROR(IF(D77="","",IF(D77=0,0,IF(ABS(D77-SUM($G77:$K77))&lt;Check_Limit,0,1))),1)</f>
        <v>0</v>
      </c>
      <c r="F77" s="3" t="str" cm="1">
        <f t="array" aca="1" ref="F77" ca="1">IF(D77=0,"-",IF('Input-Accounts'!$E77&lt;&gt;0,'Input-Accounts'!$E77,INDEX('Input-Accounts'!$H77:$J77,,MATCH($F$6,'Input-Accounts'!$H$6:$J$6,0))))</f>
        <v>-</v>
      </c>
      <c r="G77" s="10">
        <f ca="1">IFERROR(INDEX(G$337:G$373,MATCH($F77,$B$337:$B$373,0))/INDEX($D$337:$D$373,MATCH($F77,$B$337:$B$373,0)),SUMIFS('Input-Ext Allocators'!D$8:D$63,'Input-Ext Allocators'!$B$8:$B$63,$F77))*$D77</f>
        <v>0</v>
      </c>
      <c r="H77" s="10">
        <f ca="1">IFERROR(INDEX(H$337:H$373,MATCH($F77,$B$337:$B$373,0))/INDEX($D$337:$D$373,MATCH($F77,$B$337:$B$373,0)),SUMIFS('Input-Ext Allocators'!E$8:E$63,'Input-Ext Allocators'!$B$8:$B$63,$F77))*$D77</f>
        <v>0</v>
      </c>
      <c r="I77" s="10">
        <f ca="1">IFERROR(INDEX(I$337:I$373,MATCH($F77,$B$337:$B$373,0))/INDEX($D$337:$D$373,MATCH($F77,$B$337:$B$373,0)),SUMIFS('Input-Ext Allocators'!F$8:F$63,'Input-Ext Allocators'!$B$8:$B$63,$F77))*$D77</f>
        <v>0</v>
      </c>
      <c r="J77" s="10">
        <f ca="1">IFERROR(INDEX(J$337:J$373,MATCH($F77,$B$337:$B$373,0))/INDEX($D$337:$D$373,MATCH($F77,$B$337:$B$373,0)),SUMIFS('Input-Ext Allocators'!G$8:G$63,'Input-Ext Allocators'!$B$8:$B$63,$F77))*$D77</f>
        <v>0</v>
      </c>
      <c r="K77" s="10">
        <f ca="1">IFERROR(INDEX(K$337:K$373,MATCH($F77,$B$337:$B$373,0))/INDEX($D$337:$D$373,MATCH($F77,$B$337:$B$373,0)),SUMIFS('Input-Ext Allocators'!H$8:H$63,'Input-Ext Allocators'!$B$8:$B$63,$F77))*$D77</f>
        <v>0</v>
      </c>
    </row>
    <row r="78" spans="1:11" hidden="1" outlineLevel="1">
      <c r="A78" s="31">
        <f>IF(ISBLANK('Input-Accounts'!A78),"",'Input-Accounts'!A78)</f>
        <v>67</v>
      </c>
      <c r="B78" s="53" t="str">
        <f>IF(ISBLANK('Input-Accounts'!B78),"",'Input-Accounts'!B78)</f>
        <v>Misc. Intangible Plant - Plant Related</v>
      </c>
      <c r="C78" s="31">
        <f>IF(ISBLANK('Input-Accounts'!C78),"",'Input-Accounts'!C78)</f>
        <v>303</v>
      </c>
      <c r="D78" s="10">
        <f t="shared" ca="1" si="10"/>
        <v>0</v>
      </c>
      <c r="E78" s="10">
        <f t="shared" ca="1" si="11"/>
        <v>0</v>
      </c>
      <c r="F78" s="3" t="str" cm="1">
        <f t="array" aca="1" ref="F78" ca="1">IF(D78=0,"-",IF('Input-Accounts'!$E78&lt;&gt;0,'Input-Accounts'!$E78,INDEX('Input-Accounts'!$H78:$J78,,MATCH($F$6,'Input-Accounts'!$H$6:$J$6,0))))</f>
        <v>-</v>
      </c>
      <c r="G78" s="10">
        <f ca="1">IFERROR(INDEX(G$337:G$373,MATCH($F78,$B$337:$B$373,0))/INDEX($D$337:$D$373,MATCH($F78,$B$337:$B$373,0)),SUMIFS('Input-Ext Allocators'!D$8:D$63,'Input-Ext Allocators'!$B$8:$B$63,$F78))*$D78</f>
        <v>0</v>
      </c>
      <c r="H78" s="10">
        <f ca="1">IFERROR(INDEX(H$337:H$373,MATCH($F78,$B$337:$B$373,0))/INDEX($D$337:$D$373,MATCH($F78,$B$337:$B$373,0)),SUMIFS('Input-Ext Allocators'!E$8:E$63,'Input-Ext Allocators'!$B$8:$B$63,$F78))*$D78</f>
        <v>0</v>
      </c>
      <c r="I78" s="10">
        <f ca="1">IFERROR(INDEX(I$337:I$373,MATCH($F78,$B$337:$B$373,0))/INDEX($D$337:$D$373,MATCH($F78,$B$337:$B$373,0)),SUMIFS('Input-Ext Allocators'!F$8:F$63,'Input-Ext Allocators'!$B$8:$B$63,$F78))*$D78</f>
        <v>0</v>
      </c>
      <c r="J78" s="10">
        <f ca="1">IFERROR(INDEX(J$337:J$373,MATCH($F78,$B$337:$B$373,0))/INDEX($D$337:$D$373,MATCH($F78,$B$337:$B$373,0)),SUMIFS('Input-Ext Allocators'!G$8:G$63,'Input-Ext Allocators'!$B$8:$B$63,$F78))*$D78</f>
        <v>0</v>
      </c>
      <c r="K78" s="10">
        <f ca="1">IFERROR(INDEX(K$337:K$373,MATCH($F78,$B$337:$B$373,0))/INDEX($D$337:$D$373,MATCH($F78,$B$337:$B$373,0)),SUMIFS('Input-Ext Allocators'!H$8:H$63,'Input-Ext Allocators'!$B$8:$B$63,$F78))*$D78</f>
        <v>0</v>
      </c>
    </row>
    <row r="79" spans="1:11" hidden="1" outlineLevel="1">
      <c r="A79" s="31">
        <f>IF(ISBLANK('Input-Accounts'!A79),"",'Input-Accounts'!A79)</f>
        <v>68</v>
      </c>
      <c r="B79" s="53" t="str">
        <f>IF(ISBLANK('Input-Accounts'!B79),"",'Input-Accounts'!B79)</f>
        <v>MISC INTANGIBLE PLANT-DIS SOFTWARE</v>
      </c>
      <c r="C79" s="31">
        <f>IF(ISBLANK('Input-Accounts'!C79),"",'Input-Accounts'!C79)</f>
        <v>303.10000000000002</v>
      </c>
      <c r="D79" s="10">
        <f t="shared" ca="1" si="10"/>
        <v>0</v>
      </c>
      <c r="E79" s="10">
        <f t="shared" ca="1" si="11"/>
        <v>0</v>
      </c>
      <c r="F79" s="3" t="str" cm="1">
        <f t="array" aca="1" ref="F79" ca="1">IF(D79=0,"-",IF('Input-Accounts'!$E79&lt;&gt;0,'Input-Accounts'!$E79,INDEX('Input-Accounts'!$H79:$J79,,MATCH($F$6,'Input-Accounts'!$H$6:$J$6,0))))</f>
        <v>-</v>
      </c>
      <c r="G79" s="10">
        <f ca="1">IFERROR(INDEX(G$337:G$373,MATCH($F79,$B$337:$B$373,0))/INDEX($D$337:$D$373,MATCH($F79,$B$337:$B$373,0)),SUMIFS('Input-Ext Allocators'!D$8:D$63,'Input-Ext Allocators'!$B$8:$B$63,$F79))*$D79</f>
        <v>0</v>
      </c>
      <c r="H79" s="10">
        <f ca="1">IFERROR(INDEX(H$337:H$373,MATCH($F79,$B$337:$B$373,0))/INDEX($D$337:$D$373,MATCH($F79,$B$337:$B$373,0)),SUMIFS('Input-Ext Allocators'!E$8:E$63,'Input-Ext Allocators'!$B$8:$B$63,$F79))*$D79</f>
        <v>0</v>
      </c>
      <c r="I79" s="10">
        <f ca="1">IFERROR(INDEX(I$337:I$373,MATCH($F79,$B$337:$B$373,0))/INDEX($D$337:$D$373,MATCH($F79,$B$337:$B$373,0)),SUMIFS('Input-Ext Allocators'!F$8:F$63,'Input-Ext Allocators'!$B$8:$B$63,$F79))*$D79</f>
        <v>0</v>
      </c>
      <c r="J79" s="10">
        <f ca="1">IFERROR(INDEX(J$337:J$373,MATCH($F79,$B$337:$B$373,0))/INDEX($D$337:$D$373,MATCH($F79,$B$337:$B$373,0)),SUMIFS('Input-Ext Allocators'!G$8:G$63,'Input-Ext Allocators'!$B$8:$B$63,$F79))*$D79</f>
        <v>0</v>
      </c>
      <c r="K79" s="10">
        <f ca="1">IFERROR(INDEX(K$337:K$373,MATCH($F79,$B$337:$B$373,0))/INDEX($D$337:$D$373,MATCH($F79,$B$337:$B$373,0)),SUMIFS('Input-Ext Allocators'!H$8:H$63,'Input-Ext Allocators'!$B$8:$B$63,$F79))*$D79</f>
        <v>0</v>
      </c>
    </row>
    <row r="80" spans="1:11" outlineLevel="1">
      <c r="A80" s="31">
        <f>IF(ISBLANK('Input-Accounts'!A80),"",'Input-Accounts'!A80)</f>
        <v>69</v>
      </c>
      <c r="B80" s="53" t="str">
        <f>IF(ISBLANK('Input-Accounts'!B80),"",'Input-Accounts'!B80)</f>
        <v>MISC INTANGIBLE PLANT-FARA SOFTWARE</v>
      </c>
      <c r="C80" s="31">
        <f>IF(ISBLANK('Input-Accounts'!C80),"",'Input-Accounts'!C80)</f>
        <v>303.2</v>
      </c>
      <c r="D80" s="10">
        <f t="shared" ca="1" si="10"/>
        <v>0</v>
      </c>
      <c r="E80" s="10">
        <f t="shared" ca="1" si="11"/>
        <v>0</v>
      </c>
      <c r="F80" s="3" t="str" cm="1">
        <f t="array" aca="1" ref="F80" ca="1">IF(D80=0,"-",IF('Input-Accounts'!$E80&lt;&gt;0,'Input-Accounts'!$E80,INDEX('Input-Accounts'!$H80:$J80,,MATCH($F$6,'Input-Accounts'!$H$6:$J$6,0))))</f>
        <v>-</v>
      </c>
      <c r="G80" s="10">
        <f ca="1">IFERROR(INDEX(G$337:G$373,MATCH($F80,$B$337:$B$373,0))/INDEX($D$337:$D$373,MATCH($F80,$B$337:$B$373,0)),SUMIFS('Input-Ext Allocators'!D$8:D$63,'Input-Ext Allocators'!$B$8:$B$63,$F80))*$D80</f>
        <v>0</v>
      </c>
      <c r="H80" s="10">
        <f ca="1">IFERROR(INDEX(H$337:H$373,MATCH($F80,$B$337:$B$373,0))/INDEX($D$337:$D$373,MATCH($F80,$B$337:$B$373,0)),SUMIFS('Input-Ext Allocators'!E$8:E$63,'Input-Ext Allocators'!$B$8:$B$63,$F80))*$D80</f>
        <v>0</v>
      </c>
      <c r="I80" s="10">
        <f ca="1">IFERROR(INDEX(I$337:I$373,MATCH($F80,$B$337:$B$373,0))/INDEX($D$337:$D$373,MATCH($F80,$B$337:$B$373,0)),SUMIFS('Input-Ext Allocators'!F$8:F$63,'Input-Ext Allocators'!$B$8:$B$63,$F80))*$D80</f>
        <v>0</v>
      </c>
      <c r="J80" s="10">
        <f ca="1">IFERROR(INDEX(J$337:J$373,MATCH($F80,$B$337:$B$373,0))/INDEX($D$337:$D$373,MATCH($F80,$B$337:$B$373,0)),SUMIFS('Input-Ext Allocators'!G$8:G$63,'Input-Ext Allocators'!$B$8:$B$63,$F80))*$D80</f>
        <v>0</v>
      </c>
      <c r="K80" s="10">
        <f ca="1">IFERROR(INDEX(K$337:K$373,MATCH($F80,$B$337:$B$373,0))/INDEX($D$337:$D$373,MATCH($F80,$B$337:$B$373,0)),SUMIFS('Input-Ext Allocators'!H$8:H$63,'Input-Ext Allocators'!$B$8:$B$63,$F80))*$D80</f>
        <v>0</v>
      </c>
    </row>
    <row r="81" spans="1:11" outlineLevel="1">
      <c r="A81" s="31">
        <f>IF(ISBLANK('Input-Accounts'!A81),"",'Input-Accounts'!A81)</f>
        <v>70</v>
      </c>
      <c r="B81" s="53" t="str">
        <f>IF(ISBLANK('Input-Accounts'!B81),"",'Input-Accounts'!B81)</f>
        <v>MISC INTANGIBLE PLANT-OTHER SOFTWARE</v>
      </c>
      <c r="C81" s="31">
        <f>IF(ISBLANK('Input-Accounts'!C81),"",'Input-Accounts'!C81)</f>
        <v>303.3</v>
      </c>
      <c r="D81" s="10">
        <f t="shared" ca="1" si="10"/>
        <v>0</v>
      </c>
      <c r="E81" s="10">
        <f t="shared" ca="1" si="11"/>
        <v>0</v>
      </c>
      <c r="F81" s="3" t="str" cm="1">
        <f t="array" aca="1" ref="F81" ca="1">IF(D81=0,"-",IF('Input-Accounts'!$E81&lt;&gt;0,'Input-Accounts'!$E81,INDEX('Input-Accounts'!$H81:$J81,,MATCH($F$6,'Input-Accounts'!$H$6:$J$6,0))))</f>
        <v>-</v>
      </c>
      <c r="G81" s="10">
        <f ca="1">IFERROR(INDEX(G$337:G$373,MATCH($F81,$B$337:$B$373,0))/INDEX($D$337:$D$373,MATCH($F81,$B$337:$B$373,0)),SUMIFS('Input-Ext Allocators'!D$8:D$63,'Input-Ext Allocators'!$B$8:$B$63,$F81))*$D81</f>
        <v>0</v>
      </c>
      <c r="H81" s="10">
        <f ca="1">IFERROR(INDEX(H$337:H$373,MATCH($F81,$B$337:$B$373,0))/INDEX($D$337:$D$373,MATCH($F81,$B$337:$B$373,0)),SUMIFS('Input-Ext Allocators'!E$8:E$63,'Input-Ext Allocators'!$B$8:$B$63,$F81))*$D81</f>
        <v>0</v>
      </c>
      <c r="I81" s="10">
        <f ca="1">IFERROR(INDEX(I$337:I$373,MATCH($F81,$B$337:$B$373,0))/INDEX($D$337:$D$373,MATCH($F81,$B$337:$B$373,0)),SUMIFS('Input-Ext Allocators'!F$8:F$63,'Input-Ext Allocators'!$B$8:$B$63,$F81))*$D81</f>
        <v>0</v>
      </c>
      <c r="J81" s="10">
        <f ca="1">IFERROR(INDEX(J$337:J$373,MATCH($F81,$B$337:$B$373,0))/INDEX($D$337:$D$373,MATCH($F81,$B$337:$B$373,0)),SUMIFS('Input-Ext Allocators'!G$8:G$63,'Input-Ext Allocators'!$B$8:$B$63,$F81))*$D81</f>
        <v>0</v>
      </c>
      <c r="K81" s="10">
        <f ca="1">IFERROR(INDEX(K$337:K$373,MATCH($F81,$B$337:$B$373,0))/INDEX($D$337:$D$373,MATCH($F81,$B$337:$B$373,0)),SUMIFS('Input-Ext Allocators'!H$8:H$63,'Input-Ext Allocators'!$B$8:$B$63,$F81))*$D81</f>
        <v>0</v>
      </c>
    </row>
    <row r="82" spans="1:11" hidden="1" outlineLevel="1">
      <c r="A82" s="31">
        <f>IF(ISBLANK('Input-Accounts'!A82),"",'Input-Accounts'!A82)</f>
        <v>71</v>
      </c>
      <c r="B82" s="53" t="str">
        <f>IF(ISBLANK('Input-Accounts'!B82),"",'Input-Accounts'!B82)</f>
        <v>MISC INTANGIBLE PLANT-CLOUD SOFTWARE</v>
      </c>
      <c r="C82" s="31">
        <f>IF(ISBLANK('Input-Accounts'!C82),"",'Input-Accounts'!C82)</f>
        <v>303.99</v>
      </c>
      <c r="D82" s="10">
        <f t="shared" ca="1" si="10"/>
        <v>0</v>
      </c>
      <c r="E82" s="10">
        <f t="shared" ca="1" si="11"/>
        <v>0</v>
      </c>
      <c r="F82" s="3" t="str" cm="1">
        <f t="array" aca="1" ref="F82" ca="1">IF(D82=0,"-",IF('Input-Accounts'!$E82&lt;&gt;0,'Input-Accounts'!$E82,INDEX('Input-Accounts'!$H82:$J82,,MATCH($F$6,'Input-Accounts'!$H$6:$J$6,0))))</f>
        <v>-</v>
      </c>
      <c r="G82" s="10">
        <f ca="1">IFERROR(INDEX(G$337:G$373,MATCH($F82,$B$337:$B$373,0))/INDEX($D$337:$D$373,MATCH($F82,$B$337:$B$373,0)),SUMIFS('Input-Ext Allocators'!D$8:D$63,'Input-Ext Allocators'!$B$8:$B$63,$F82))*$D82</f>
        <v>0</v>
      </c>
      <c r="H82" s="10">
        <f ca="1">IFERROR(INDEX(H$337:H$373,MATCH($F82,$B$337:$B$373,0))/INDEX($D$337:$D$373,MATCH($F82,$B$337:$B$373,0)),SUMIFS('Input-Ext Allocators'!E$8:E$63,'Input-Ext Allocators'!$B$8:$B$63,$F82))*$D82</f>
        <v>0</v>
      </c>
      <c r="I82" s="10">
        <f ca="1">IFERROR(INDEX(I$337:I$373,MATCH($F82,$B$337:$B$373,0))/INDEX($D$337:$D$373,MATCH($F82,$B$337:$B$373,0)),SUMIFS('Input-Ext Allocators'!F$8:F$63,'Input-Ext Allocators'!$B$8:$B$63,$F82))*$D82</f>
        <v>0</v>
      </c>
      <c r="J82" s="10">
        <f ca="1">IFERROR(INDEX(J$337:J$373,MATCH($F82,$B$337:$B$373,0))/INDEX($D$337:$D$373,MATCH($F82,$B$337:$B$373,0)),SUMIFS('Input-Ext Allocators'!G$8:G$63,'Input-Ext Allocators'!$B$8:$B$63,$F82))*$D82</f>
        <v>0</v>
      </c>
      <c r="K82" s="10">
        <f ca="1">IFERROR(INDEX(K$337:K$373,MATCH($F82,$B$337:$B$373,0))/INDEX($D$337:$D$373,MATCH($F82,$B$337:$B$373,0)),SUMIFS('Input-Ext Allocators'!H$8:H$63,'Input-Ext Allocators'!$B$8:$B$63,$F82))*$D82</f>
        <v>0</v>
      </c>
    </row>
    <row r="83" spans="1:11" hidden="1" outlineLevel="1">
      <c r="A83" s="31">
        <f>IF(ISBLANK('Input-Accounts'!A83),"",'Input-Accounts'!A83)</f>
        <v>72</v>
      </c>
      <c r="B83" t="str">
        <f>IF(ISBLANK('Input-Accounts'!B83),"",'Input-Accounts'!B83)</f>
        <v>Subtotal - Intangible Plant</v>
      </c>
      <c r="C83" s="31" t="str">
        <f>IF(ISBLANK('Input-Accounts'!C83),"",'Input-Accounts'!C83)</f>
        <v/>
      </c>
      <c r="D83" s="123">
        <f ca="1">SUBTOTAL(9,D77:D82)</f>
        <v>0</v>
      </c>
      <c r="E83" s="10">
        <f t="shared" ca="1" si="11"/>
        <v>0</v>
      </c>
      <c r="G83" s="123">
        <f t="shared" ref="G83:K83" ca="1" si="12">SUBTOTAL(9,G77:G82)</f>
        <v>0</v>
      </c>
      <c r="H83" s="123">
        <f t="shared" ca="1" si="12"/>
        <v>0</v>
      </c>
      <c r="I83" s="123">
        <f t="shared" ca="1" si="12"/>
        <v>0</v>
      </c>
      <c r="J83" s="123">
        <f t="shared" ca="1" si="12"/>
        <v>0</v>
      </c>
      <c r="K83" s="123">
        <f t="shared" ca="1" si="12"/>
        <v>0</v>
      </c>
    </row>
    <row r="84" spans="1:11" hidden="1" outlineLevel="1">
      <c r="A84" s="31" t="str">
        <f>IF(ISBLANK('Input-Accounts'!A84),"",'Input-Accounts'!A84)</f>
        <v/>
      </c>
      <c r="B84" t="str">
        <f>IF(ISBLANK('Input-Accounts'!B84),"",'Input-Accounts'!B84)</f>
        <v/>
      </c>
      <c r="C84" s="31" t="str">
        <f>IF(ISBLANK('Input-Accounts'!C84),"",'Input-Accounts'!C84)</f>
        <v/>
      </c>
      <c r="D84" s="10"/>
      <c r="E84" s="10"/>
      <c r="G84" s="10"/>
      <c r="H84" s="10"/>
      <c r="I84" s="10"/>
      <c r="J84" s="10"/>
      <c r="K84" s="10"/>
    </row>
    <row r="85" spans="1:11" hidden="1" outlineLevel="1">
      <c r="A85" s="31">
        <f>IF(ISBLANK('Input-Accounts'!A85),"",'Input-Accounts'!A85)</f>
        <v>73</v>
      </c>
      <c r="B85" s="1" t="str">
        <f>IF(ISBLANK('Input-Accounts'!B85),"",'Input-Accounts'!B85)</f>
        <v>Distribution Plant</v>
      </c>
      <c r="C85" s="31" t="str">
        <f>IF(ISBLANK('Input-Accounts'!C85),"",'Input-Accounts'!C85)</f>
        <v/>
      </c>
      <c r="D85" s="10"/>
      <c r="E85" s="10" t="str">
        <f t="shared" ref="E85:E120" si="13">IFERROR(IF(D85="","",IF(D85=0,0,IF(ABS(D85-SUM($G85:$K85))&lt;Check_Limit,0,1))),1)</f>
        <v/>
      </c>
      <c r="F85" s="3"/>
      <c r="G85" s="10"/>
      <c r="H85" s="10"/>
      <c r="I85" s="10"/>
      <c r="J85" s="10"/>
      <c r="K85" s="10"/>
    </row>
    <row r="86" spans="1:11" outlineLevel="1">
      <c r="A86" s="31">
        <f>IF(ISBLANK('Input-Accounts'!A86),"",'Input-Accounts'!A86)</f>
        <v>74</v>
      </c>
      <c r="B86" s="53" t="str">
        <f>IF(ISBLANK('Input-Accounts'!B86),"",'Input-Accounts'!B86)</f>
        <v>LAND-CITY GATE &amp; MAIN LINE IND. M &amp; R</v>
      </c>
      <c r="C86" s="31">
        <f>IF(ISBLANK('Input-Accounts'!C86),"",'Input-Accounts'!C86)</f>
        <v>374.1</v>
      </c>
      <c r="D86" s="10">
        <f t="shared" ref="D86:D119" ca="1" si="14">INDIRECT("Classification!"&amp;$D$5&amp;ROW())</f>
        <v>0</v>
      </c>
      <c r="E86" s="10">
        <f t="shared" ca="1" si="13"/>
        <v>0</v>
      </c>
      <c r="F86" s="3" t="str" cm="1">
        <f t="array" aca="1" ref="F86" ca="1">IF(D86=0,"-",IF('Input-Accounts'!$E86&lt;&gt;0,'Input-Accounts'!$E86,INDEX('Input-Accounts'!$H86:$J86,,MATCH($F$6,'Input-Accounts'!$H$6:$J$6,0))))</f>
        <v>-</v>
      </c>
      <c r="G86" s="10">
        <f ca="1">IFERROR(INDEX(G$337:G$373,MATCH($F86,$B$337:$B$373,0))/INDEX($D$337:$D$373,MATCH($F86,$B$337:$B$373,0)),SUMIFS('Input-Ext Allocators'!D$8:D$63,'Input-Ext Allocators'!$B$8:$B$63,$F86))*$D86</f>
        <v>0</v>
      </c>
      <c r="H86" s="10">
        <f ca="1">IFERROR(INDEX(H$337:H$373,MATCH($F86,$B$337:$B$373,0))/INDEX($D$337:$D$373,MATCH($F86,$B$337:$B$373,0)),SUMIFS('Input-Ext Allocators'!E$8:E$63,'Input-Ext Allocators'!$B$8:$B$63,$F86))*$D86</f>
        <v>0</v>
      </c>
      <c r="I86" s="10">
        <f ca="1">IFERROR(INDEX(I$337:I$373,MATCH($F86,$B$337:$B$373,0))/INDEX($D$337:$D$373,MATCH($F86,$B$337:$B$373,0)),SUMIFS('Input-Ext Allocators'!F$8:F$63,'Input-Ext Allocators'!$B$8:$B$63,$F86))*$D86</f>
        <v>0</v>
      </c>
      <c r="J86" s="10">
        <f ca="1">IFERROR(INDEX(J$337:J$373,MATCH($F86,$B$337:$B$373,0))/INDEX($D$337:$D$373,MATCH($F86,$B$337:$B$373,0)),SUMIFS('Input-Ext Allocators'!G$8:G$63,'Input-Ext Allocators'!$B$8:$B$63,$F86))*$D86</f>
        <v>0</v>
      </c>
      <c r="K86" s="10">
        <f ca="1">IFERROR(INDEX(K$337:K$373,MATCH($F86,$B$337:$B$373,0))/INDEX($D$337:$D$373,MATCH($F86,$B$337:$B$373,0)),SUMIFS('Input-Ext Allocators'!H$8:H$63,'Input-Ext Allocators'!$B$8:$B$63,$F86))*$D86</f>
        <v>0</v>
      </c>
    </row>
    <row r="87" spans="1:11" outlineLevel="1">
      <c r="A87" s="31">
        <f>IF(ISBLANK('Input-Accounts'!A87),"",'Input-Accounts'!A87)</f>
        <v>75</v>
      </c>
      <c r="B87" s="53" t="str">
        <f>IF(ISBLANK('Input-Accounts'!B87),"",'Input-Accounts'!B87)</f>
        <v>LAND-OTHER DISTRIBUTION SYSTEMS</v>
      </c>
      <c r="C87" s="31">
        <f>IF(ISBLANK('Input-Accounts'!C87),"",'Input-Accounts'!C87)</f>
        <v>374.2</v>
      </c>
      <c r="D87" s="10">
        <f t="shared" ca="1" si="14"/>
        <v>0</v>
      </c>
      <c r="E87" s="10">
        <f t="shared" ca="1" si="13"/>
        <v>0</v>
      </c>
      <c r="F87" s="3" t="str" cm="1">
        <f t="array" aca="1" ref="F87" ca="1">IF(D87=0,"-",IF('Input-Accounts'!$E87&lt;&gt;0,'Input-Accounts'!$E87,INDEX('Input-Accounts'!$H87:$J87,,MATCH($F$6,'Input-Accounts'!$H$6:$J$6,0))))</f>
        <v>-</v>
      </c>
      <c r="G87" s="10">
        <f ca="1">IFERROR(INDEX(G$337:G$373,MATCH($F87,$B$337:$B$373,0))/INDEX($D$337:$D$373,MATCH($F87,$B$337:$B$373,0)),SUMIFS('Input-Ext Allocators'!D$8:D$63,'Input-Ext Allocators'!$B$8:$B$63,$F87))*$D87</f>
        <v>0</v>
      </c>
      <c r="H87" s="10">
        <f ca="1">IFERROR(INDEX(H$337:H$373,MATCH($F87,$B$337:$B$373,0))/INDEX($D$337:$D$373,MATCH($F87,$B$337:$B$373,0)),SUMIFS('Input-Ext Allocators'!E$8:E$63,'Input-Ext Allocators'!$B$8:$B$63,$F87))*$D87</f>
        <v>0</v>
      </c>
      <c r="I87" s="10">
        <f ca="1">IFERROR(INDEX(I$337:I$373,MATCH($F87,$B$337:$B$373,0))/INDEX($D$337:$D$373,MATCH($F87,$B$337:$B$373,0)),SUMIFS('Input-Ext Allocators'!F$8:F$63,'Input-Ext Allocators'!$B$8:$B$63,$F87))*$D87</f>
        <v>0</v>
      </c>
      <c r="J87" s="10">
        <f ca="1">IFERROR(INDEX(J$337:J$373,MATCH($F87,$B$337:$B$373,0))/INDEX($D$337:$D$373,MATCH($F87,$B$337:$B$373,0)),SUMIFS('Input-Ext Allocators'!G$8:G$63,'Input-Ext Allocators'!$B$8:$B$63,$F87))*$D87</f>
        <v>0</v>
      </c>
      <c r="K87" s="10">
        <f ca="1">IFERROR(INDEX(K$337:K$373,MATCH($F87,$B$337:$B$373,0))/INDEX($D$337:$D$373,MATCH($F87,$B$337:$B$373,0)),SUMIFS('Input-Ext Allocators'!H$8:H$63,'Input-Ext Allocators'!$B$8:$B$63,$F87))*$D87</f>
        <v>0</v>
      </c>
    </row>
    <row r="88" spans="1:11" outlineLevel="1">
      <c r="A88" s="31">
        <f>IF(ISBLANK('Input-Accounts'!A88),"",'Input-Accounts'!A88)</f>
        <v>76</v>
      </c>
      <c r="B88" s="53" t="str">
        <f>IF(ISBLANK('Input-Accounts'!B88),"",'Input-Accounts'!B88)</f>
        <v>LAND RIGHTS-OTHER DISTR SYSTEMS</v>
      </c>
      <c r="C88" s="31">
        <f>IF(ISBLANK('Input-Accounts'!C88),"",'Input-Accounts'!C88)</f>
        <v>374.4</v>
      </c>
      <c r="D88" s="10">
        <f t="shared" ca="1" si="14"/>
        <v>0</v>
      </c>
      <c r="E88" s="10">
        <f t="shared" ca="1" si="13"/>
        <v>0</v>
      </c>
      <c r="F88" s="3" t="str" cm="1">
        <f t="array" aca="1" ref="F88" ca="1">IF(D88=0,"-",IF('Input-Accounts'!$E88&lt;&gt;0,'Input-Accounts'!$E88,INDEX('Input-Accounts'!$H88:$J88,,MATCH($F$6,'Input-Accounts'!$H$6:$J$6,0))))</f>
        <v>-</v>
      </c>
      <c r="G88" s="10">
        <f ca="1">IFERROR(INDEX(G$337:G$373,MATCH($F88,$B$337:$B$373,0))/INDEX($D$337:$D$373,MATCH($F88,$B$337:$B$373,0)),SUMIFS('Input-Ext Allocators'!D$8:D$63,'Input-Ext Allocators'!$B$8:$B$63,$F88))*$D88</f>
        <v>0</v>
      </c>
      <c r="H88" s="10">
        <f ca="1">IFERROR(INDEX(H$337:H$373,MATCH($F88,$B$337:$B$373,0))/INDEX($D$337:$D$373,MATCH($F88,$B$337:$B$373,0)),SUMIFS('Input-Ext Allocators'!E$8:E$63,'Input-Ext Allocators'!$B$8:$B$63,$F88))*$D88</f>
        <v>0</v>
      </c>
      <c r="I88" s="10">
        <f ca="1">IFERROR(INDEX(I$337:I$373,MATCH($F88,$B$337:$B$373,0))/INDEX($D$337:$D$373,MATCH($F88,$B$337:$B$373,0)),SUMIFS('Input-Ext Allocators'!F$8:F$63,'Input-Ext Allocators'!$B$8:$B$63,$F88))*$D88</f>
        <v>0</v>
      </c>
      <c r="J88" s="10">
        <f ca="1">IFERROR(INDEX(J$337:J$373,MATCH($F88,$B$337:$B$373,0))/INDEX($D$337:$D$373,MATCH($F88,$B$337:$B$373,0)),SUMIFS('Input-Ext Allocators'!G$8:G$63,'Input-Ext Allocators'!$B$8:$B$63,$F88))*$D88</f>
        <v>0</v>
      </c>
      <c r="K88" s="10">
        <f ca="1">IFERROR(INDEX(K$337:K$373,MATCH($F88,$B$337:$B$373,0))/INDEX($D$337:$D$373,MATCH($F88,$B$337:$B$373,0)),SUMIFS('Input-Ext Allocators'!H$8:H$63,'Input-Ext Allocators'!$B$8:$B$63,$F88))*$D88</f>
        <v>0</v>
      </c>
    </row>
    <row r="89" spans="1:11" outlineLevel="1">
      <c r="A89" s="31">
        <f>IF(ISBLANK('Input-Accounts'!A89),"",'Input-Accounts'!A89)</f>
        <v>77</v>
      </c>
      <c r="B89" s="53" t="str">
        <f>IF(ISBLANK('Input-Accounts'!B89),"",'Input-Accounts'!B89)</f>
        <v>RIGHTS OF WAY</v>
      </c>
      <c r="C89" s="31">
        <f>IF(ISBLANK('Input-Accounts'!C89),"",'Input-Accounts'!C89)</f>
        <v>374.5</v>
      </c>
      <c r="D89" s="10">
        <f t="shared" ca="1" si="14"/>
        <v>0</v>
      </c>
      <c r="E89" s="10">
        <f t="shared" ca="1" si="13"/>
        <v>0</v>
      </c>
      <c r="F89" s="3" t="str" cm="1">
        <f t="array" aca="1" ref="F89" ca="1">IF(D89=0,"-",IF('Input-Accounts'!$E89&lt;&gt;0,'Input-Accounts'!$E89,INDEX('Input-Accounts'!$H89:$J89,,MATCH($F$6,'Input-Accounts'!$H$6:$J$6,0))))</f>
        <v>-</v>
      </c>
      <c r="G89" s="10">
        <f ca="1">IFERROR(INDEX(G$337:G$373,MATCH($F89,$B$337:$B$373,0))/INDEX($D$337:$D$373,MATCH($F89,$B$337:$B$373,0)),SUMIFS('Input-Ext Allocators'!D$8:D$63,'Input-Ext Allocators'!$B$8:$B$63,$F89))*$D89</f>
        <v>0</v>
      </c>
      <c r="H89" s="10">
        <f ca="1">IFERROR(INDEX(H$337:H$373,MATCH($F89,$B$337:$B$373,0))/INDEX($D$337:$D$373,MATCH($F89,$B$337:$B$373,0)),SUMIFS('Input-Ext Allocators'!E$8:E$63,'Input-Ext Allocators'!$B$8:$B$63,$F89))*$D89</f>
        <v>0</v>
      </c>
      <c r="I89" s="10">
        <f ca="1">IFERROR(INDEX(I$337:I$373,MATCH($F89,$B$337:$B$373,0))/INDEX($D$337:$D$373,MATCH($F89,$B$337:$B$373,0)),SUMIFS('Input-Ext Allocators'!F$8:F$63,'Input-Ext Allocators'!$B$8:$B$63,$F89))*$D89</f>
        <v>0</v>
      </c>
      <c r="J89" s="10">
        <f ca="1">IFERROR(INDEX(J$337:J$373,MATCH($F89,$B$337:$B$373,0))/INDEX($D$337:$D$373,MATCH($F89,$B$337:$B$373,0)),SUMIFS('Input-Ext Allocators'!G$8:G$63,'Input-Ext Allocators'!$B$8:$B$63,$F89))*$D89</f>
        <v>0</v>
      </c>
      <c r="K89" s="10">
        <f ca="1">IFERROR(INDEX(K$337:K$373,MATCH($F89,$B$337:$B$373,0))/INDEX($D$337:$D$373,MATCH($F89,$B$337:$B$373,0)),SUMIFS('Input-Ext Allocators'!H$8:H$63,'Input-Ext Allocators'!$B$8:$B$63,$F89))*$D89</f>
        <v>0</v>
      </c>
    </row>
    <row r="90" spans="1:11" outlineLevel="1">
      <c r="A90" s="31">
        <f>IF(ISBLANK('Input-Accounts'!A90),"",'Input-Accounts'!A90)</f>
        <v>78</v>
      </c>
      <c r="B90" s="53" t="str">
        <f>IF(ISBLANK('Input-Accounts'!B90),"",'Input-Accounts'!B90)</f>
        <v>STRUC &amp; IMPROV-CITY GATE M &amp; R</v>
      </c>
      <c r="C90" s="31">
        <f>IF(ISBLANK('Input-Accounts'!C90),"",'Input-Accounts'!C90)</f>
        <v>375.2</v>
      </c>
      <c r="D90" s="10">
        <f t="shared" ca="1" si="14"/>
        <v>0</v>
      </c>
      <c r="E90" s="10">
        <f t="shared" ca="1" si="13"/>
        <v>0</v>
      </c>
      <c r="F90" s="3" t="str" cm="1">
        <f t="array" aca="1" ref="F90" ca="1">IF(D90=0,"-",IF('Input-Accounts'!$E90&lt;&gt;0,'Input-Accounts'!$E90,INDEX('Input-Accounts'!$H90:$J90,,MATCH($F$6,'Input-Accounts'!$H$6:$J$6,0))))</f>
        <v>-</v>
      </c>
      <c r="G90" s="10">
        <f ca="1">IFERROR(INDEX(G$337:G$373,MATCH($F90,$B$337:$B$373,0))/INDEX($D$337:$D$373,MATCH($F90,$B$337:$B$373,0)),SUMIFS('Input-Ext Allocators'!D$8:D$63,'Input-Ext Allocators'!$B$8:$B$63,$F90))*$D90</f>
        <v>0</v>
      </c>
      <c r="H90" s="10">
        <f ca="1">IFERROR(INDEX(H$337:H$373,MATCH($F90,$B$337:$B$373,0))/INDEX($D$337:$D$373,MATCH($F90,$B$337:$B$373,0)),SUMIFS('Input-Ext Allocators'!E$8:E$63,'Input-Ext Allocators'!$B$8:$B$63,$F90))*$D90</f>
        <v>0</v>
      </c>
      <c r="I90" s="10">
        <f ca="1">IFERROR(INDEX(I$337:I$373,MATCH($F90,$B$337:$B$373,0))/INDEX($D$337:$D$373,MATCH($F90,$B$337:$B$373,0)),SUMIFS('Input-Ext Allocators'!F$8:F$63,'Input-Ext Allocators'!$B$8:$B$63,$F90))*$D90</f>
        <v>0</v>
      </c>
      <c r="J90" s="10">
        <f ca="1">IFERROR(INDEX(J$337:J$373,MATCH($F90,$B$337:$B$373,0))/INDEX($D$337:$D$373,MATCH($F90,$B$337:$B$373,0)),SUMIFS('Input-Ext Allocators'!G$8:G$63,'Input-Ext Allocators'!$B$8:$B$63,$F90))*$D90</f>
        <v>0</v>
      </c>
      <c r="K90" s="10">
        <f ca="1">IFERROR(INDEX(K$337:K$373,MATCH($F90,$B$337:$B$373,0))/INDEX($D$337:$D$373,MATCH($F90,$B$337:$B$373,0)),SUMIFS('Input-Ext Allocators'!H$8:H$63,'Input-Ext Allocators'!$B$8:$B$63,$F90))*$D90</f>
        <v>0</v>
      </c>
    </row>
    <row r="91" spans="1:11" outlineLevel="1">
      <c r="A91" s="31">
        <f>IF(ISBLANK('Input-Accounts'!A91),"",'Input-Accounts'!A91)</f>
        <v>79</v>
      </c>
      <c r="B91" s="53" t="str">
        <f>IF(ISBLANK('Input-Accounts'!B91),"",'Input-Accounts'!B91)</f>
        <v>STRUC &amp; IMPROV-GENERAL M &amp; R</v>
      </c>
      <c r="C91" s="31">
        <f>IF(ISBLANK('Input-Accounts'!C91),"",'Input-Accounts'!C91)</f>
        <v>375.3</v>
      </c>
      <c r="D91" s="10">
        <f t="shared" ca="1" si="14"/>
        <v>0</v>
      </c>
      <c r="E91" s="10">
        <f t="shared" ca="1" si="13"/>
        <v>0</v>
      </c>
      <c r="F91" s="3" t="str" cm="1">
        <f t="array" aca="1" ref="F91" ca="1">IF(D91=0,"-",IF('Input-Accounts'!$E91&lt;&gt;0,'Input-Accounts'!$E91,INDEX('Input-Accounts'!$H91:$J91,,MATCH($F$6,'Input-Accounts'!$H$6:$J$6,0))))</f>
        <v>-</v>
      </c>
      <c r="G91" s="10">
        <f ca="1">IFERROR(INDEX(G$337:G$373,MATCH($F91,$B$337:$B$373,0))/INDEX($D$337:$D$373,MATCH($F91,$B$337:$B$373,0)),SUMIFS('Input-Ext Allocators'!D$8:D$63,'Input-Ext Allocators'!$B$8:$B$63,$F91))*$D91</f>
        <v>0</v>
      </c>
      <c r="H91" s="10">
        <f ca="1">IFERROR(INDEX(H$337:H$373,MATCH($F91,$B$337:$B$373,0))/INDEX($D$337:$D$373,MATCH($F91,$B$337:$B$373,0)),SUMIFS('Input-Ext Allocators'!E$8:E$63,'Input-Ext Allocators'!$B$8:$B$63,$F91))*$D91</f>
        <v>0</v>
      </c>
      <c r="I91" s="10">
        <f ca="1">IFERROR(INDEX(I$337:I$373,MATCH($F91,$B$337:$B$373,0))/INDEX($D$337:$D$373,MATCH($F91,$B$337:$B$373,0)),SUMIFS('Input-Ext Allocators'!F$8:F$63,'Input-Ext Allocators'!$B$8:$B$63,$F91))*$D91</f>
        <v>0</v>
      </c>
      <c r="J91" s="10">
        <f ca="1">IFERROR(INDEX(J$337:J$373,MATCH($F91,$B$337:$B$373,0))/INDEX($D$337:$D$373,MATCH($F91,$B$337:$B$373,0)),SUMIFS('Input-Ext Allocators'!G$8:G$63,'Input-Ext Allocators'!$B$8:$B$63,$F91))*$D91</f>
        <v>0</v>
      </c>
      <c r="K91" s="10">
        <f ca="1">IFERROR(INDEX(K$337:K$373,MATCH($F91,$B$337:$B$373,0))/INDEX($D$337:$D$373,MATCH($F91,$B$337:$B$373,0)),SUMIFS('Input-Ext Allocators'!H$8:H$63,'Input-Ext Allocators'!$B$8:$B$63,$F91))*$D91</f>
        <v>0</v>
      </c>
    </row>
    <row r="92" spans="1:11" outlineLevel="1">
      <c r="A92" s="31">
        <f>IF(ISBLANK('Input-Accounts'!A92),"",'Input-Accounts'!A92)</f>
        <v>80</v>
      </c>
      <c r="B92" s="53" t="str">
        <f>IF(ISBLANK('Input-Accounts'!B92),"",'Input-Accounts'!B92)</f>
        <v xml:space="preserve">STRUC &amp; IMPROV-REGULATING </v>
      </c>
      <c r="C92" s="31">
        <f>IF(ISBLANK('Input-Accounts'!C92),"",'Input-Accounts'!C92)</f>
        <v>375.4</v>
      </c>
      <c r="D92" s="10">
        <f t="shared" ca="1" si="14"/>
        <v>0</v>
      </c>
      <c r="E92" s="10">
        <f t="shared" ca="1" si="13"/>
        <v>0</v>
      </c>
      <c r="F92" s="3" t="str" cm="1">
        <f t="array" aca="1" ref="F92" ca="1">IF(D92=0,"-",IF('Input-Accounts'!$E92&lt;&gt;0,'Input-Accounts'!$E92,INDEX('Input-Accounts'!$H92:$J92,,MATCH($F$6,'Input-Accounts'!$H$6:$J$6,0))))</f>
        <v>-</v>
      </c>
      <c r="G92" s="10">
        <f ca="1">IFERROR(INDEX(G$337:G$373,MATCH($F92,$B$337:$B$373,0))/INDEX($D$337:$D$373,MATCH($F92,$B$337:$B$373,0)),SUMIFS('Input-Ext Allocators'!D$8:D$63,'Input-Ext Allocators'!$B$8:$B$63,$F92))*$D92</f>
        <v>0</v>
      </c>
      <c r="H92" s="10">
        <f ca="1">IFERROR(INDEX(H$337:H$373,MATCH($F92,$B$337:$B$373,0))/INDEX($D$337:$D$373,MATCH($F92,$B$337:$B$373,0)),SUMIFS('Input-Ext Allocators'!E$8:E$63,'Input-Ext Allocators'!$B$8:$B$63,$F92))*$D92</f>
        <v>0</v>
      </c>
      <c r="I92" s="10">
        <f ca="1">IFERROR(INDEX(I$337:I$373,MATCH($F92,$B$337:$B$373,0))/INDEX($D$337:$D$373,MATCH($F92,$B$337:$B$373,0)),SUMIFS('Input-Ext Allocators'!F$8:F$63,'Input-Ext Allocators'!$B$8:$B$63,$F92))*$D92</f>
        <v>0</v>
      </c>
      <c r="J92" s="10">
        <f ca="1">IFERROR(INDEX(J$337:J$373,MATCH($F92,$B$337:$B$373,0))/INDEX($D$337:$D$373,MATCH($F92,$B$337:$B$373,0)),SUMIFS('Input-Ext Allocators'!G$8:G$63,'Input-Ext Allocators'!$B$8:$B$63,$F92))*$D92</f>
        <v>0</v>
      </c>
      <c r="K92" s="10">
        <f ca="1">IFERROR(INDEX(K$337:K$373,MATCH($F92,$B$337:$B$373,0))/INDEX($D$337:$D$373,MATCH($F92,$B$337:$B$373,0)),SUMIFS('Input-Ext Allocators'!H$8:H$63,'Input-Ext Allocators'!$B$8:$B$63,$F92))*$D92</f>
        <v>0</v>
      </c>
    </row>
    <row r="93" spans="1:11" outlineLevel="1">
      <c r="A93" s="31">
        <f>IF(ISBLANK('Input-Accounts'!A93),"",'Input-Accounts'!A93)</f>
        <v>81</v>
      </c>
      <c r="B93" s="53" t="str">
        <f>IF(ISBLANK('Input-Accounts'!B93),"",'Input-Accounts'!B93)</f>
        <v>STRUC &amp; IMPROV-REGULATING - DS-ML DIRECT ASSIGNMENT</v>
      </c>
      <c r="C93" s="31">
        <f>IF(ISBLANK('Input-Accounts'!C93),"",'Input-Accounts'!C93)</f>
        <v>375.4</v>
      </c>
      <c r="D93" s="10">
        <f t="shared" ca="1" si="14"/>
        <v>0</v>
      </c>
      <c r="E93" s="10">
        <f t="shared" ca="1" si="13"/>
        <v>0</v>
      </c>
      <c r="F93" s="3" t="str" cm="1">
        <f t="array" aca="1" ref="F93" ca="1">IF(D93=0,"-",IF('Input-Accounts'!$E93&lt;&gt;0,'Input-Accounts'!$E93,INDEX('Input-Accounts'!$H93:$J93,,MATCH($F$6,'Input-Accounts'!$H$6:$J$6,0))))</f>
        <v>-</v>
      </c>
      <c r="G93" s="10">
        <f ca="1">IFERROR(INDEX(G$337:G$373,MATCH($F93,$B$337:$B$373,0))/INDEX($D$337:$D$373,MATCH($F93,$B$337:$B$373,0)),SUMIFS('Input-Ext Allocators'!D$8:D$63,'Input-Ext Allocators'!$B$8:$B$63,$F93))*$D93</f>
        <v>0</v>
      </c>
      <c r="H93" s="10">
        <f ca="1">IFERROR(INDEX(H$337:H$373,MATCH($F93,$B$337:$B$373,0))/INDEX($D$337:$D$373,MATCH($F93,$B$337:$B$373,0)),SUMIFS('Input-Ext Allocators'!E$8:E$63,'Input-Ext Allocators'!$B$8:$B$63,$F93))*$D93</f>
        <v>0</v>
      </c>
      <c r="I93" s="10">
        <f ca="1">IFERROR(INDEX(I$337:I$373,MATCH($F93,$B$337:$B$373,0))/INDEX($D$337:$D$373,MATCH($F93,$B$337:$B$373,0)),SUMIFS('Input-Ext Allocators'!F$8:F$63,'Input-Ext Allocators'!$B$8:$B$63,$F93))*$D93</f>
        <v>0</v>
      </c>
      <c r="J93" s="10">
        <f ca="1">IFERROR(INDEX(J$337:J$373,MATCH($F93,$B$337:$B$373,0))/INDEX($D$337:$D$373,MATCH($F93,$B$337:$B$373,0)),SUMIFS('Input-Ext Allocators'!G$8:G$63,'Input-Ext Allocators'!$B$8:$B$63,$F93))*$D93</f>
        <v>0</v>
      </c>
      <c r="K93" s="10">
        <f ca="1">IFERROR(INDEX(K$337:K$373,MATCH($F93,$B$337:$B$373,0))/INDEX($D$337:$D$373,MATCH($F93,$B$337:$B$373,0)),SUMIFS('Input-Ext Allocators'!H$8:H$63,'Input-Ext Allocators'!$B$8:$B$63,$F93))*$D93</f>
        <v>0</v>
      </c>
    </row>
    <row r="94" spans="1:11" outlineLevel="1">
      <c r="A94" s="31">
        <f>IF(ISBLANK('Input-Accounts'!A94),"",'Input-Accounts'!A94)</f>
        <v>82</v>
      </c>
      <c r="B94" s="53" t="str">
        <f>IF(ISBLANK('Input-Accounts'!B94),"",'Input-Accounts'!B94)</f>
        <v>STRUC &amp; IMPROV-DISTR. IND. M &amp; R</v>
      </c>
      <c r="C94" s="31">
        <f>IF(ISBLANK('Input-Accounts'!C94),"",'Input-Accounts'!C94)</f>
        <v>375.6</v>
      </c>
      <c r="D94" s="10">
        <f t="shared" ca="1" si="14"/>
        <v>0</v>
      </c>
      <c r="E94" s="10">
        <f t="shared" ca="1" si="13"/>
        <v>0</v>
      </c>
      <c r="F94" s="3" t="str" cm="1">
        <f t="array" aca="1" ref="F94" ca="1">IF(D94=0,"-",IF('Input-Accounts'!$E94&lt;&gt;0,'Input-Accounts'!$E94,INDEX('Input-Accounts'!$H94:$J94,,MATCH($F$6,'Input-Accounts'!$H$6:$J$6,0))))</f>
        <v>-</v>
      </c>
      <c r="G94" s="10">
        <f ca="1">IFERROR(INDEX(G$337:G$373,MATCH($F94,$B$337:$B$373,0))/INDEX($D$337:$D$373,MATCH($F94,$B$337:$B$373,0)),SUMIFS('Input-Ext Allocators'!D$8:D$63,'Input-Ext Allocators'!$B$8:$B$63,$F94))*$D94</f>
        <v>0</v>
      </c>
      <c r="H94" s="10">
        <f ca="1">IFERROR(INDEX(H$337:H$373,MATCH($F94,$B$337:$B$373,0))/INDEX($D$337:$D$373,MATCH($F94,$B$337:$B$373,0)),SUMIFS('Input-Ext Allocators'!E$8:E$63,'Input-Ext Allocators'!$B$8:$B$63,$F94))*$D94</f>
        <v>0</v>
      </c>
      <c r="I94" s="10">
        <f ca="1">IFERROR(INDEX(I$337:I$373,MATCH($F94,$B$337:$B$373,0))/INDEX($D$337:$D$373,MATCH($F94,$B$337:$B$373,0)),SUMIFS('Input-Ext Allocators'!F$8:F$63,'Input-Ext Allocators'!$B$8:$B$63,$F94))*$D94</f>
        <v>0</v>
      </c>
      <c r="J94" s="10">
        <f ca="1">IFERROR(INDEX(J$337:J$373,MATCH($F94,$B$337:$B$373,0))/INDEX($D$337:$D$373,MATCH($F94,$B$337:$B$373,0)),SUMIFS('Input-Ext Allocators'!G$8:G$63,'Input-Ext Allocators'!$B$8:$B$63,$F94))*$D94</f>
        <v>0</v>
      </c>
      <c r="K94" s="10">
        <f ca="1">IFERROR(INDEX(K$337:K$373,MATCH($F94,$B$337:$B$373,0))/INDEX($D$337:$D$373,MATCH($F94,$B$337:$B$373,0)),SUMIFS('Input-Ext Allocators'!H$8:H$63,'Input-Ext Allocators'!$B$8:$B$63,$F94))*$D94</f>
        <v>0</v>
      </c>
    </row>
    <row r="95" spans="1:11" outlineLevel="1">
      <c r="A95" s="31">
        <f>IF(ISBLANK('Input-Accounts'!A95),"",'Input-Accounts'!A95)</f>
        <v>83</v>
      </c>
      <c r="B95" s="53" t="str">
        <f>IF(ISBLANK('Input-Accounts'!B95),"",'Input-Accounts'!B95)</f>
        <v>STRUC &amp; IMPROV-OTHER DISTR. SYSTEMS</v>
      </c>
      <c r="C95" s="31">
        <f>IF(ISBLANK('Input-Accounts'!C95),"",'Input-Accounts'!C95)</f>
        <v>375.7</v>
      </c>
      <c r="D95" s="10">
        <f t="shared" ca="1" si="14"/>
        <v>0</v>
      </c>
      <c r="E95" s="10">
        <f t="shared" ca="1" si="13"/>
        <v>0</v>
      </c>
      <c r="F95" s="3" t="str" cm="1">
        <f t="array" aca="1" ref="F95" ca="1">IF(D95=0,"-",IF('Input-Accounts'!$E95&lt;&gt;0,'Input-Accounts'!$E95,INDEX('Input-Accounts'!$H95:$J95,,MATCH($F$6,'Input-Accounts'!$H$6:$J$6,0))))</f>
        <v>-</v>
      </c>
      <c r="G95" s="10">
        <f ca="1">IFERROR(INDEX(G$337:G$373,MATCH($F95,$B$337:$B$373,0))/INDEX($D$337:$D$373,MATCH($F95,$B$337:$B$373,0)),SUMIFS('Input-Ext Allocators'!D$8:D$63,'Input-Ext Allocators'!$B$8:$B$63,$F95))*$D95</f>
        <v>0</v>
      </c>
      <c r="H95" s="10">
        <f ca="1">IFERROR(INDEX(H$337:H$373,MATCH($F95,$B$337:$B$373,0))/INDEX($D$337:$D$373,MATCH($F95,$B$337:$B$373,0)),SUMIFS('Input-Ext Allocators'!E$8:E$63,'Input-Ext Allocators'!$B$8:$B$63,$F95))*$D95</f>
        <v>0</v>
      </c>
      <c r="I95" s="10">
        <f ca="1">IFERROR(INDEX(I$337:I$373,MATCH($F95,$B$337:$B$373,0))/INDEX($D$337:$D$373,MATCH($F95,$B$337:$B$373,0)),SUMIFS('Input-Ext Allocators'!F$8:F$63,'Input-Ext Allocators'!$B$8:$B$63,$F95))*$D95</f>
        <v>0</v>
      </c>
      <c r="J95" s="10">
        <f ca="1">IFERROR(INDEX(J$337:J$373,MATCH($F95,$B$337:$B$373,0))/INDEX($D$337:$D$373,MATCH($F95,$B$337:$B$373,0)),SUMIFS('Input-Ext Allocators'!G$8:G$63,'Input-Ext Allocators'!$B$8:$B$63,$F95))*$D95</f>
        <v>0</v>
      </c>
      <c r="K95" s="10">
        <f ca="1">IFERROR(INDEX(K$337:K$373,MATCH($F95,$B$337:$B$373,0))/INDEX($D$337:$D$373,MATCH($F95,$B$337:$B$373,0)),SUMIFS('Input-Ext Allocators'!H$8:H$63,'Input-Ext Allocators'!$B$8:$B$63,$F95))*$D95</f>
        <v>0</v>
      </c>
    </row>
    <row r="96" spans="1:11" outlineLevel="1">
      <c r="A96" s="31">
        <f>IF(ISBLANK('Input-Accounts'!A96),"",'Input-Accounts'!A96)</f>
        <v>84</v>
      </c>
      <c r="B96" s="53" t="str">
        <f>IF(ISBLANK('Input-Accounts'!B96),"",'Input-Accounts'!B96)</f>
        <v>STRUC &amp; IMPROV-OTHER DISTR SYS-ILP</v>
      </c>
      <c r="C96" s="31">
        <f>IF(ISBLANK('Input-Accounts'!C96),"",'Input-Accounts'!C96)</f>
        <v>375.71</v>
      </c>
      <c r="D96" s="10">
        <f t="shared" ca="1" si="14"/>
        <v>0</v>
      </c>
      <c r="E96" s="10">
        <f t="shared" ca="1" si="13"/>
        <v>0</v>
      </c>
      <c r="F96" s="3" t="str" cm="1">
        <f t="array" aca="1" ref="F96" ca="1">IF(D96=0,"-",IF('Input-Accounts'!$E96&lt;&gt;0,'Input-Accounts'!$E96,INDEX('Input-Accounts'!$H96:$J96,,MATCH($F$6,'Input-Accounts'!$H$6:$J$6,0))))</f>
        <v>-</v>
      </c>
      <c r="G96" s="10">
        <f ca="1">IFERROR(INDEX(G$337:G$373,MATCH($F96,$B$337:$B$373,0))/INDEX($D$337:$D$373,MATCH($F96,$B$337:$B$373,0)),SUMIFS('Input-Ext Allocators'!D$8:D$63,'Input-Ext Allocators'!$B$8:$B$63,$F96))*$D96</f>
        <v>0</v>
      </c>
      <c r="H96" s="10">
        <f ca="1">IFERROR(INDEX(H$337:H$373,MATCH($F96,$B$337:$B$373,0))/INDEX($D$337:$D$373,MATCH($F96,$B$337:$B$373,0)),SUMIFS('Input-Ext Allocators'!E$8:E$63,'Input-Ext Allocators'!$B$8:$B$63,$F96))*$D96</f>
        <v>0</v>
      </c>
      <c r="I96" s="10">
        <f ca="1">IFERROR(INDEX(I$337:I$373,MATCH($F96,$B$337:$B$373,0))/INDEX($D$337:$D$373,MATCH($F96,$B$337:$B$373,0)),SUMIFS('Input-Ext Allocators'!F$8:F$63,'Input-Ext Allocators'!$B$8:$B$63,$F96))*$D96</f>
        <v>0</v>
      </c>
      <c r="J96" s="10">
        <f ca="1">IFERROR(INDEX(J$337:J$373,MATCH($F96,$B$337:$B$373,0))/INDEX($D$337:$D$373,MATCH($F96,$B$337:$B$373,0)),SUMIFS('Input-Ext Allocators'!G$8:G$63,'Input-Ext Allocators'!$B$8:$B$63,$F96))*$D96</f>
        <v>0</v>
      </c>
      <c r="K96" s="10">
        <f ca="1">IFERROR(INDEX(K$337:K$373,MATCH($F96,$B$337:$B$373,0))/INDEX($D$337:$D$373,MATCH($F96,$B$337:$B$373,0)),SUMIFS('Input-Ext Allocators'!H$8:H$63,'Input-Ext Allocators'!$B$8:$B$63,$F96))*$D96</f>
        <v>0</v>
      </c>
    </row>
    <row r="97" spans="1:11" outlineLevel="1">
      <c r="A97" s="31">
        <f>IF(ISBLANK('Input-Accounts'!A97),"",'Input-Accounts'!A97)</f>
        <v>85</v>
      </c>
      <c r="B97" s="53" t="str">
        <f>IF(ISBLANK('Input-Accounts'!B97),"",'Input-Accounts'!B97)</f>
        <v>STRUC &amp; IMPROV-COMMUNICATIONS</v>
      </c>
      <c r="C97" s="31">
        <f>IF(ISBLANK('Input-Accounts'!C97),"",'Input-Accounts'!C97)</f>
        <v>375.8</v>
      </c>
      <c r="D97" s="10">
        <f t="shared" ca="1" si="14"/>
        <v>0</v>
      </c>
      <c r="E97" s="10">
        <f t="shared" ca="1" si="13"/>
        <v>0</v>
      </c>
      <c r="F97" s="3" t="str" cm="1">
        <f t="array" aca="1" ref="F97" ca="1">IF(D97=0,"-",IF('Input-Accounts'!$E97&lt;&gt;0,'Input-Accounts'!$E97,INDEX('Input-Accounts'!$H97:$J97,,MATCH($F$6,'Input-Accounts'!$H$6:$J$6,0))))</f>
        <v>-</v>
      </c>
      <c r="G97" s="10">
        <f ca="1">IFERROR(INDEX(G$337:G$373,MATCH($F97,$B$337:$B$373,0))/INDEX($D$337:$D$373,MATCH($F97,$B$337:$B$373,0)),SUMIFS('Input-Ext Allocators'!D$8:D$63,'Input-Ext Allocators'!$B$8:$B$63,$F97))*$D97</f>
        <v>0</v>
      </c>
      <c r="H97" s="10">
        <f ca="1">IFERROR(INDEX(H$337:H$373,MATCH($F97,$B$337:$B$373,0))/INDEX($D$337:$D$373,MATCH($F97,$B$337:$B$373,0)),SUMIFS('Input-Ext Allocators'!E$8:E$63,'Input-Ext Allocators'!$B$8:$B$63,$F97))*$D97</f>
        <v>0</v>
      </c>
      <c r="I97" s="10">
        <f ca="1">IFERROR(INDEX(I$337:I$373,MATCH($F97,$B$337:$B$373,0))/INDEX($D$337:$D$373,MATCH($F97,$B$337:$B$373,0)),SUMIFS('Input-Ext Allocators'!F$8:F$63,'Input-Ext Allocators'!$B$8:$B$63,$F97))*$D97</f>
        <v>0</v>
      </c>
      <c r="J97" s="10">
        <f ca="1">IFERROR(INDEX(J$337:J$373,MATCH($F97,$B$337:$B$373,0))/INDEX($D$337:$D$373,MATCH($F97,$B$337:$B$373,0)),SUMIFS('Input-Ext Allocators'!G$8:G$63,'Input-Ext Allocators'!$B$8:$B$63,$F97))*$D97</f>
        <v>0</v>
      </c>
      <c r="K97" s="10">
        <f ca="1">IFERROR(INDEX(K$337:K$373,MATCH($F97,$B$337:$B$373,0))/INDEX($D$337:$D$373,MATCH($F97,$B$337:$B$373,0)),SUMIFS('Input-Ext Allocators'!H$8:H$63,'Input-Ext Allocators'!$B$8:$B$63,$F97))*$D97</f>
        <v>0</v>
      </c>
    </row>
    <row r="98" spans="1:11" hidden="1" outlineLevel="1">
      <c r="A98" s="31">
        <f>IF(ISBLANK('Input-Accounts'!A98),"",'Input-Accounts'!A98)</f>
        <v>86</v>
      </c>
      <c r="B98" s="53" t="str">
        <f>IF(ISBLANK('Input-Accounts'!B98),"",'Input-Accounts'!B98)</f>
        <v>MAINS (Less SMRP)</v>
      </c>
      <c r="C98" s="31">
        <f>IF(ISBLANK('Input-Accounts'!C98),"",'Input-Accounts'!C98)</f>
        <v>376</v>
      </c>
      <c r="D98" s="10">
        <f t="shared" ca="1" si="14"/>
        <v>0</v>
      </c>
      <c r="E98" s="10">
        <f t="shared" ca="1" si="13"/>
        <v>0</v>
      </c>
      <c r="F98" s="3" t="str" cm="1">
        <f t="array" aca="1" ref="F98" ca="1">IF(D98=0,"-",IF('Input-Accounts'!$E98&lt;&gt;0,'Input-Accounts'!$E98,INDEX('Input-Accounts'!$H98:$J98,,MATCH($F$6,'Input-Accounts'!$H$6:$J$6,0))))</f>
        <v>-</v>
      </c>
      <c r="G98" s="10">
        <f ca="1">IFERROR(INDEX(G$337:G$373,MATCH($F98,$B$337:$B$373,0))/INDEX($D$337:$D$373,MATCH($F98,$B$337:$B$373,0)),SUMIFS('Input-Ext Allocators'!D$8:D$63,'Input-Ext Allocators'!$B$8:$B$63,$F98))*$D98</f>
        <v>0</v>
      </c>
      <c r="H98" s="10">
        <f ca="1">IFERROR(INDEX(H$337:H$373,MATCH($F98,$B$337:$B$373,0))/INDEX($D$337:$D$373,MATCH($F98,$B$337:$B$373,0)),SUMIFS('Input-Ext Allocators'!E$8:E$63,'Input-Ext Allocators'!$B$8:$B$63,$F98))*$D98</f>
        <v>0</v>
      </c>
      <c r="I98" s="10">
        <f ca="1">IFERROR(INDEX(I$337:I$373,MATCH($F98,$B$337:$B$373,0))/INDEX($D$337:$D$373,MATCH($F98,$B$337:$B$373,0)),SUMIFS('Input-Ext Allocators'!F$8:F$63,'Input-Ext Allocators'!$B$8:$B$63,$F98))*$D98</f>
        <v>0</v>
      </c>
      <c r="J98" s="10">
        <f ca="1">IFERROR(INDEX(J$337:J$373,MATCH($F98,$B$337:$B$373,0))/INDEX($D$337:$D$373,MATCH($F98,$B$337:$B$373,0)),SUMIFS('Input-Ext Allocators'!G$8:G$63,'Input-Ext Allocators'!$B$8:$B$63,$F98))*$D98</f>
        <v>0</v>
      </c>
      <c r="K98" s="10">
        <f ca="1">IFERROR(INDEX(K$337:K$373,MATCH($F98,$B$337:$B$373,0))/INDEX($D$337:$D$373,MATCH($F98,$B$337:$B$373,0)),SUMIFS('Input-Ext Allocators'!H$8:H$63,'Input-Ext Allocators'!$B$8:$B$63,$F98))*$D98</f>
        <v>0</v>
      </c>
    </row>
    <row r="99" spans="1:11" hidden="1" outlineLevel="1">
      <c r="A99" s="31">
        <f>IF(ISBLANK('Input-Accounts'!A99),"",'Input-Accounts'!A99)</f>
        <v>87</v>
      </c>
      <c r="B99" s="53" t="str">
        <f>IF(ISBLANK('Input-Accounts'!B99),"",'Input-Accounts'!B99)</f>
        <v>MAINS - DS-ML DIRECT ASSIGNMENT</v>
      </c>
      <c r="C99" s="31">
        <f>IF(ISBLANK('Input-Accounts'!C99),"",'Input-Accounts'!C99)</f>
        <v>376</v>
      </c>
      <c r="D99" s="10">
        <f t="shared" ca="1" si="14"/>
        <v>0</v>
      </c>
      <c r="E99" s="10">
        <f t="shared" ca="1" si="13"/>
        <v>0</v>
      </c>
      <c r="F99" s="3" t="str" cm="1">
        <f t="array" aca="1" ref="F99" ca="1">IF(D99=0,"-",IF('Input-Accounts'!$E99&lt;&gt;0,'Input-Accounts'!$E99,INDEX('Input-Accounts'!$H99:$J99,,MATCH($F$6,'Input-Accounts'!$H$6:$J$6,0))))</f>
        <v>-</v>
      </c>
      <c r="G99" s="10">
        <f ca="1">IFERROR(INDEX(G$337:G$373,MATCH($F99,$B$337:$B$373,0))/INDEX($D$337:$D$373,MATCH($F99,$B$337:$B$373,0)),SUMIFS('Input-Ext Allocators'!D$8:D$63,'Input-Ext Allocators'!$B$8:$B$63,$F99))*$D99</f>
        <v>0</v>
      </c>
      <c r="H99" s="10">
        <f ca="1">IFERROR(INDEX(H$337:H$373,MATCH($F99,$B$337:$B$373,0))/INDEX($D$337:$D$373,MATCH($F99,$B$337:$B$373,0)),SUMIFS('Input-Ext Allocators'!E$8:E$63,'Input-Ext Allocators'!$B$8:$B$63,$F99))*$D99</f>
        <v>0</v>
      </c>
      <c r="I99" s="10">
        <f ca="1">IFERROR(INDEX(I$337:I$373,MATCH($F99,$B$337:$B$373,0))/INDEX($D$337:$D$373,MATCH($F99,$B$337:$B$373,0)),SUMIFS('Input-Ext Allocators'!F$8:F$63,'Input-Ext Allocators'!$B$8:$B$63,$F99))*$D99</f>
        <v>0</v>
      </c>
      <c r="J99" s="10">
        <f ca="1">IFERROR(INDEX(J$337:J$373,MATCH($F99,$B$337:$B$373,0))/INDEX($D$337:$D$373,MATCH($F99,$B$337:$B$373,0)),SUMIFS('Input-Ext Allocators'!G$8:G$63,'Input-Ext Allocators'!$B$8:$B$63,$F99))*$D99</f>
        <v>0</v>
      </c>
      <c r="K99" s="10">
        <f ca="1">IFERROR(INDEX(K$337:K$373,MATCH($F99,$B$337:$B$373,0))/INDEX($D$337:$D$373,MATCH($F99,$B$337:$B$373,0)),SUMIFS('Input-Ext Allocators'!H$8:H$63,'Input-Ext Allocators'!$B$8:$B$63,$F99))*$D99</f>
        <v>0</v>
      </c>
    </row>
    <row r="100" spans="1:11" outlineLevel="1">
      <c r="A100" s="31">
        <f>IF(ISBLANK('Input-Accounts'!A100),"",'Input-Accounts'!A100)</f>
        <v>88</v>
      </c>
      <c r="B100" s="53" t="str">
        <f>IF(ISBLANK('Input-Accounts'!B100),"",'Input-Accounts'!B100)</f>
        <v>M &amp; R STATION EQUIP-GENERAL</v>
      </c>
      <c r="C100" s="31">
        <f>IF(ISBLANK('Input-Accounts'!C100),"",'Input-Accounts'!C100)</f>
        <v>378.1</v>
      </c>
      <c r="D100" s="10">
        <f t="shared" ca="1" si="14"/>
        <v>0</v>
      </c>
      <c r="E100" s="10">
        <f t="shared" ca="1" si="13"/>
        <v>0</v>
      </c>
      <c r="F100" s="3" t="str" cm="1">
        <f t="array" aca="1" ref="F100" ca="1">IF(D100=0,"-",IF('Input-Accounts'!$E100&lt;&gt;0,'Input-Accounts'!$E100,INDEX('Input-Accounts'!$H100:$J100,,MATCH($F$6,'Input-Accounts'!$H$6:$J$6,0))))</f>
        <v>-</v>
      </c>
      <c r="G100" s="10">
        <f ca="1">IFERROR(INDEX(G$337:G$373,MATCH($F100,$B$337:$B$373,0))/INDEX($D$337:$D$373,MATCH($F100,$B$337:$B$373,0)),SUMIFS('Input-Ext Allocators'!D$8:D$63,'Input-Ext Allocators'!$B$8:$B$63,$F100))*$D100</f>
        <v>0</v>
      </c>
      <c r="H100" s="10">
        <f ca="1">IFERROR(INDEX(H$337:H$373,MATCH($F100,$B$337:$B$373,0))/INDEX($D$337:$D$373,MATCH($F100,$B$337:$B$373,0)),SUMIFS('Input-Ext Allocators'!E$8:E$63,'Input-Ext Allocators'!$B$8:$B$63,$F100))*$D100</f>
        <v>0</v>
      </c>
      <c r="I100" s="10">
        <f ca="1">IFERROR(INDEX(I$337:I$373,MATCH($F100,$B$337:$B$373,0))/INDEX($D$337:$D$373,MATCH($F100,$B$337:$B$373,0)),SUMIFS('Input-Ext Allocators'!F$8:F$63,'Input-Ext Allocators'!$B$8:$B$63,$F100))*$D100</f>
        <v>0</v>
      </c>
      <c r="J100" s="10">
        <f ca="1">IFERROR(INDEX(J$337:J$373,MATCH($F100,$B$337:$B$373,0))/INDEX($D$337:$D$373,MATCH($F100,$B$337:$B$373,0)),SUMIFS('Input-Ext Allocators'!G$8:G$63,'Input-Ext Allocators'!$B$8:$B$63,$F100))*$D100</f>
        <v>0</v>
      </c>
      <c r="K100" s="10">
        <f ca="1">IFERROR(INDEX(K$337:K$373,MATCH($F100,$B$337:$B$373,0))/INDEX($D$337:$D$373,MATCH($F100,$B$337:$B$373,0)),SUMIFS('Input-Ext Allocators'!H$8:H$63,'Input-Ext Allocators'!$B$8:$B$63,$F100))*$D100</f>
        <v>0</v>
      </c>
    </row>
    <row r="101" spans="1:11" outlineLevel="1">
      <c r="A101" s="31">
        <f>IF(ISBLANK('Input-Accounts'!A101),"",'Input-Accounts'!A101)</f>
        <v>89</v>
      </c>
      <c r="B101" s="53" t="str">
        <f>IF(ISBLANK('Input-Accounts'!B101),"",'Input-Accounts'!B101)</f>
        <v>M &amp; R STA EQUIP-GENERAL-REGULATING (Less SMRP)</v>
      </c>
      <c r="C101" s="31">
        <f>IF(ISBLANK('Input-Accounts'!C101),"",'Input-Accounts'!C101)</f>
        <v>378.2</v>
      </c>
      <c r="D101" s="10">
        <f t="shared" ca="1" si="14"/>
        <v>0</v>
      </c>
      <c r="E101" s="10">
        <f t="shared" ca="1" si="13"/>
        <v>0</v>
      </c>
      <c r="F101" s="3" t="str" cm="1">
        <f t="array" aca="1" ref="F101" ca="1">IF(D101=0,"-",IF('Input-Accounts'!$E101&lt;&gt;0,'Input-Accounts'!$E101,INDEX('Input-Accounts'!$H101:$J101,,MATCH($F$6,'Input-Accounts'!$H$6:$J$6,0))))</f>
        <v>-</v>
      </c>
      <c r="G101" s="10">
        <f ca="1">IFERROR(INDEX(G$337:G$373,MATCH($F101,$B$337:$B$373,0))/INDEX($D$337:$D$373,MATCH($F101,$B$337:$B$373,0)),SUMIFS('Input-Ext Allocators'!D$8:D$63,'Input-Ext Allocators'!$B$8:$B$63,$F101))*$D101</f>
        <v>0</v>
      </c>
      <c r="H101" s="10">
        <f ca="1">IFERROR(INDEX(H$337:H$373,MATCH($F101,$B$337:$B$373,0))/INDEX($D$337:$D$373,MATCH($F101,$B$337:$B$373,0)),SUMIFS('Input-Ext Allocators'!E$8:E$63,'Input-Ext Allocators'!$B$8:$B$63,$F101))*$D101</f>
        <v>0</v>
      </c>
      <c r="I101" s="10">
        <f ca="1">IFERROR(INDEX(I$337:I$373,MATCH($F101,$B$337:$B$373,0))/INDEX($D$337:$D$373,MATCH($F101,$B$337:$B$373,0)),SUMIFS('Input-Ext Allocators'!F$8:F$63,'Input-Ext Allocators'!$B$8:$B$63,$F101))*$D101</f>
        <v>0</v>
      </c>
      <c r="J101" s="10">
        <f ca="1">IFERROR(INDEX(J$337:J$373,MATCH($F101,$B$337:$B$373,0))/INDEX($D$337:$D$373,MATCH($F101,$B$337:$B$373,0)),SUMIFS('Input-Ext Allocators'!G$8:G$63,'Input-Ext Allocators'!$B$8:$B$63,$F101))*$D101</f>
        <v>0</v>
      </c>
      <c r="K101" s="10">
        <f ca="1">IFERROR(INDEX(K$337:K$373,MATCH($F101,$B$337:$B$373,0))/INDEX($D$337:$D$373,MATCH($F101,$B$337:$B$373,0)),SUMIFS('Input-Ext Allocators'!H$8:H$63,'Input-Ext Allocators'!$B$8:$B$63,$F101))*$D101</f>
        <v>0</v>
      </c>
    </row>
    <row r="102" spans="1:11" outlineLevel="1">
      <c r="A102" s="31">
        <f>IF(ISBLANK('Input-Accounts'!A102),"",'Input-Accounts'!A102)</f>
        <v>90</v>
      </c>
      <c r="B102" s="53" t="str">
        <f>IF(ISBLANK('Input-Accounts'!B102),"",'Input-Accounts'!B102)</f>
        <v>M &amp; R STA EQUIP REG FMV</v>
      </c>
      <c r="C102" s="31">
        <f>IF(ISBLANK('Input-Accounts'!C102),"",'Input-Accounts'!C102)</f>
        <v>378.21</v>
      </c>
      <c r="D102" s="10">
        <f t="shared" ca="1" si="14"/>
        <v>0</v>
      </c>
      <c r="E102" s="10">
        <f t="shared" ca="1" si="13"/>
        <v>0</v>
      </c>
      <c r="F102" s="3" t="str" cm="1">
        <f t="array" aca="1" ref="F102" ca="1">IF(D102=0,"-",IF('Input-Accounts'!$E102&lt;&gt;0,'Input-Accounts'!$E102,INDEX('Input-Accounts'!$H102:$J102,,MATCH($F$6,'Input-Accounts'!$H$6:$J$6,0))))</f>
        <v>-</v>
      </c>
      <c r="G102" s="10">
        <f ca="1">IFERROR(INDEX(G$337:G$373,MATCH($F102,$B$337:$B$373,0))/INDEX($D$337:$D$373,MATCH($F102,$B$337:$B$373,0)),SUMIFS('Input-Ext Allocators'!D$8:D$63,'Input-Ext Allocators'!$B$8:$B$63,$F102))*$D102</f>
        <v>0</v>
      </c>
      <c r="H102" s="10">
        <f ca="1">IFERROR(INDEX(H$337:H$373,MATCH($F102,$B$337:$B$373,0))/INDEX($D$337:$D$373,MATCH($F102,$B$337:$B$373,0)),SUMIFS('Input-Ext Allocators'!E$8:E$63,'Input-Ext Allocators'!$B$8:$B$63,$F102))*$D102</f>
        <v>0</v>
      </c>
      <c r="I102" s="10">
        <f ca="1">IFERROR(INDEX(I$337:I$373,MATCH($F102,$B$337:$B$373,0))/INDEX($D$337:$D$373,MATCH($F102,$B$337:$B$373,0)),SUMIFS('Input-Ext Allocators'!F$8:F$63,'Input-Ext Allocators'!$B$8:$B$63,$F102))*$D102</f>
        <v>0</v>
      </c>
      <c r="J102" s="10">
        <f ca="1">IFERROR(INDEX(J$337:J$373,MATCH($F102,$B$337:$B$373,0))/INDEX($D$337:$D$373,MATCH($F102,$B$337:$B$373,0)),SUMIFS('Input-Ext Allocators'!G$8:G$63,'Input-Ext Allocators'!$B$8:$B$63,$F102))*$D102</f>
        <v>0</v>
      </c>
      <c r="K102" s="10">
        <f ca="1">IFERROR(INDEX(K$337:K$373,MATCH($F102,$B$337:$B$373,0))/INDEX($D$337:$D$373,MATCH($F102,$B$337:$B$373,0)),SUMIFS('Input-Ext Allocators'!H$8:H$63,'Input-Ext Allocators'!$B$8:$B$63,$F102))*$D102</f>
        <v>0</v>
      </c>
    </row>
    <row r="103" spans="1:11" hidden="1" outlineLevel="1">
      <c r="A103" s="31">
        <f>IF(ISBLANK('Input-Accounts'!A103),"",'Input-Accounts'!A103)</f>
        <v>91</v>
      </c>
      <c r="B103" s="53" t="str">
        <f>IF(ISBLANK('Input-Accounts'!B103),"",'Input-Accounts'!B103)</f>
        <v>M &amp; R STA EQUIP-GEN-LOCAL GAS PURCH</v>
      </c>
      <c r="C103" s="31">
        <f>IF(ISBLANK('Input-Accounts'!C103),"",'Input-Accounts'!C103)</f>
        <v>378.3</v>
      </c>
      <c r="D103" s="10">
        <f t="shared" ca="1" si="14"/>
        <v>0</v>
      </c>
      <c r="E103" s="10">
        <f t="shared" ca="1" si="13"/>
        <v>0</v>
      </c>
      <c r="F103" s="3" t="str" cm="1">
        <f t="array" aca="1" ref="F103" ca="1">IF(D103=0,"-",IF('Input-Accounts'!$E103&lt;&gt;0,'Input-Accounts'!$E103,INDEX('Input-Accounts'!$H103:$J103,,MATCH($F$6,'Input-Accounts'!$H$6:$J$6,0))))</f>
        <v>-</v>
      </c>
      <c r="G103" s="10">
        <f ca="1">IFERROR(INDEX(G$337:G$373,MATCH($F103,$B$337:$B$373,0))/INDEX($D$337:$D$373,MATCH($F103,$B$337:$B$373,0)),SUMIFS('Input-Ext Allocators'!D$8:D$63,'Input-Ext Allocators'!$B$8:$B$63,$F103))*$D103</f>
        <v>0</v>
      </c>
      <c r="H103" s="10">
        <f ca="1">IFERROR(INDEX(H$337:H$373,MATCH($F103,$B$337:$B$373,0))/INDEX($D$337:$D$373,MATCH($F103,$B$337:$B$373,0)),SUMIFS('Input-Ext Allocators'!E$8:E$63,'Input-Ext Allocators'!$B$8:$B$63,$F103))*$D103</f>
        <v>0</v>
      </c>
      <c r="I103" s="10">
        <f ca="1">IFERROR(INDEX(I$337:I$373,MATCH($F103,$B$337:$B$373,0))/INDEX($D$337:$D$373,MATCH($F103,$B$337:$B$373,0)),SUMIFS('Input-Ext Allocators'!F$8:F$63,'Input-Ext Allocators'!$B$8:$B$63,$F103))*$D103</f>
        <v>0</v>
      </c>
      <c r="J103" s="10">
        <f ca="1">IFERROR(INDEX(J$337:J$373,MATCH($F103,$B$337:$B$373,0))/INDEX($D$337:$D$373,MATCH($F103,$B$337:$B$373,0)),SUMIFS('Input-Ext Allocators'!G$8:G$63,'Input-Ext Allocators'!$B$8:$B$63,$F103))*$D103</f>
        <v>0</v>
      </c>
      <c r="K103" s="10">
        <f ca="1">IFERROR(INDEX(K$337:K$373,MATCH($F103,$B$337:$B$373,0))/INDEX($D$337:$D$373,MATCH($F103,$B$337:$B$373,0)),SUMIFS('Input-Ext Allocators'!H$8:H$63,'Input-Ext Allocators'!$B$8:$B$63,$F103))*$D103</f>
        <v>0</v>
      </c>
    </row>
    <row r="104" spans="1:11" hidden="1" outlineLevel="1">
      <c r="A104" s="31">
        <f>IF(ISBLANK('Input-Accounts'!A104),"",'Input-Accounts'!A104)</f>
        <v>92</v>
      </c>
      <c r="B104" s="53" t="str">
        <f>IF(ISBLANK('Input-Accounts'!B104),"",'Input-Accounts'!B104)</f>
        <v>Measuring and regulating station equipment—city gate check stations</v>
      </c>
      <c r="C104" s="31">
        <f>IF(ISBLANK('Input-Accounts'!C104),"",'Input-Accounts'!C104)</f>
        <v>379.1</v>
      </c>
      <c r="D104" s="10">
        <f t="shared" ca="1" si="14"/>
        <v>0</v>
      </c>
      <c r="E104" s="10">
        <f t="shared" ca="1" si="13"/>
        <v>0</v>
      </c>
      <c r="F104" s="3" t="str" cm="1">
        <f t="array" aca="1" ref="F104" ca="1">IF(D104=0,"-",IF('Input-Accounts'!$E104&lt;&gt;0,'Input-Accounts'!$E104,INDEX('Input-Accounts'!$H104:$J104,,MATCH($F$6,'Input-Accounts'!$H$6:$J$6,0))))</f>
        <v>-</v>
      </c>
      <c r="G104" s="10">
        <f ca="1">IFERROR(INDEX(G$337:G$373,MATCH($F104,$B$337:$B$373,0))/INDEX($D$337:$D$373,MATCH($F104,$B$337:$B$373,0)),SUMIFS('Input-Ext Allocators'!D$8:D$63,'Input-Ext Allocators'!$B$8:$B$63,$F104))*$D104</f>
        <v>0</v>
      </c>
      <c r="H104" s="10">
        <f ca="1">IFERROR(INDEX(H$337:H$373,MATCH($F104,$B$337:$B$373,0))/INDEX($D$337:$D$373,MATCH($F104,$B$337:$B$373,0)),SUMIFS('Input-Ext Allocators'!E$8:E$63,'Input-Ext Allocators'!$B$8:$B$63,$F104))*$D104</f>
        <v>0</v>
      </c>
      <c r="I104" s="10">
        <f ca="1">IFERROR(INDEX(I$337:I$373,MATCH($F104,$B$337:$B$373,0))/INDEX($D$337:$D$373,MATCH($F104,$B$337:$B$373,0)),SUMIFS('Input-Ext Allocators'!F$8:F$63,'Input-Ext Allocators'!$B$8:$B$63,$F104))*$D104</f>
        <v>0</v>
      </c>
      <c r="J104" s="10">
        <f ca="1">IFERROR(INDEX(J$337:J$373,MATCH($F104,$B$337:$B$373,0))/INDEX($D$337:$D$373,MATCH($F104,$B$337:$B$373,0)),SUMIFS('Input-Ext Allocators'!G$8:G$63,'Input-Ext Allocators'!$B$8:$B$63,$F104))*$D104</f>
        <v>0</v>
      </c>
      <c r="K104" s="10">
        <f ca="1">IFERROR(INDEX(K$337:K$373,MATCH($F104,$B$337:$B$373,0))/INDEX($D$337:$D$373,MATCH($F104,$B$337:$B$373,0)),SUMIFS('Input-Ext Allocators'!H$8:H$63,'Input-Ext Allocators'!$B$8:$B$63,$F104))*$D104</f>
        <v>0</v>
      </c>
    </row>
    <row r="105" spans="1:11" hidden="1" outlineLevel="1">
      <c r="A105" s="31">
        <f>IF(ISBLANK('Input-Accounts'!A105),"",'Input-Accounts'!A105)</f>
        <v>93</v>
      </c>
      <c r="B105" s="53" t="str">
        <f>IF(ISBLANK('Input-Accounts'!B105),"",'Input-Accounts'!B105)</f>
        <v>SERVICES (Less SMRP)</v>
      </c>
      <c r="C105" s="31">
        <f>IF(ISBLANK('Input-Accounts'!C105),"",'Input-Accounts'!C105)</f>
        <v>380</v>
      </c>
      <c r="D105" s="10">
        <f t="shared" ca="1" si="14"/>
        <v>0</v>
      </c>
      <c r="E105" s="10">
        <f t="shared" ca="1" si="13"/>
        <v>0</v>
      </c>
      <c r="F105" s="3" t="str" cm="1">
        <f t="array" aca="1" ref="F105" ca="1">IF(D105=0,"-",IF('Input-Accounts'!$E105&lt;&gt;0,'Input-Accounts'!$E105,INDEX('Input-Accounts'!$H105:$J105,,MATCH($F$6,'Input-Accounts'!$H$6:$J$6,0))))</f>
        <v>-</v>
      </c>
      <c r="G105" s="10">
        <f ca="1">IFERROR(INDEX(G$337:G$373,MATCH($F105,$B$337:$B$373,0))/INDEX($D$337:$D$373,MATCH($F105,$B$337:$B$373,0)),SUMIFS('Input-Ext Allocators'!D$8:D$63,'Input-Ext Allocators'!$B$8:$B$63,$F105))*$D105</f>
        <v>0</v>
      </c>
      <c r="H105" s="10">
        <f ca="1">IFERROR(INDEX(H$337:H$373,MATCH($F105,$B$337:$B$373,0))/INDEX($D$337:$D$373,MATCH($F105,$B$337:$B$373,0)),SUMIFS('Input-Ext Allocators'!E$8:E$63,'Input-Ext Allocators'!$B$8:$B$63,$F105))*$D105</f>
        <v>0</v>
      </c>
      <c r="I105" s="10">
        <f ca="1">IFERROR(INDEX(I$337:I$373,MATCH($F105,$B$337:$B$373,0))/INDEX($D$337:$D$373,MATCH($F105,$B$337:$B$373,0)),SUMIFS('Input-Ext Allocators'!F$8:F$63,'Input-Ext Allocators'!$B$8:$B$63,$F105))*$D105</f>
        <v>0</v>
      </c>
      <c r="J105" s="10">
        <f ca="1">IFERROR(INDEX(J$337:J$373,MATCH($F105,$B$337:$B$373,0))/INDEX($D$337:$D$373,MATCH($F105,$B$337:$B$373,0)),SUMIFS('Input-Ext Allocators'!G$8:G$63,'Input-Ext Allocators'!$B$8:$B$63,$F105))*$D105</f>
        <v>0</v>
      </c>
      <c r="K105" s="10">
        <f ca="1">IFERROR(INDEX(K$337:K$373,MATCH($F105,$B$337:$B$373,0))/INDEX($D$337:$D$373,MATCH($F105,$B$337:$B$373,0)),SUMIFS('Input-Ext Allocators'!H$8:H$63,'Input-Ext Allocators'!$B$8:$B$63,$F105))*$D105</f>
        <v>0</v>
      </c>
    </row>
    <row r="106" spans="1:11" hidden="1" outlineLevel="1">
      <c r="A106" s="31">
        <f>IF(ISBLANK('Input-Accounts'!A106),"",'Input-Accounts'!A106)</f>
        <v>94</v>
      </c>
      <c r="B106" s="53" t="str">
        <f>IF(ISBLANK('Input-Accounts'!B106),"",'Input-Accounts'!B106)</f>
        <v>METERS</v>
      </c>
      <c r="C106" s="31">
        <f>IF(ISBLANK('Input-Accounts'!C106),"",'Input-Accounts'!C106)</f>
        <v>381</v>
      </c>
      <c r="D106" s="10">
        <f t="shared" ca="1" si="14"/>
        <v>0</v>
      </c>
      <c r="E106" s="10">
        <f t="shared" ca="1" si="13"/>
        <v>0</v>
      </c>
      <c r="F106" s="3" t="str" cm="1">
        <f t="array" aca="1" ref="F106" ca="1">IF(D106=0,"-",IF('Input-Accounts'!$E106&lt;&gt;0,'Input-Accounts'!$E106,INDEX('Input-Accounts'!$H106:$J106,,MATCH($F$6,'Input-Accounts'!$H$6:$J$6,0))))</f>
        <v>-</v>
      </c>
      <c r="G106" s="10">
        <f ca="1">IFERROR(INDEX(G$337:G$373,MATCH($F106,$B$337:$B$373,0))/INDEX($D$337:$D$373,MATCH($F106,$B$337:$B$373,0)),SUMIFS('Input-Ext Allocators'!D$8:D$63,'Input-Ext Allocators'!$B$8:$B$63,$F106))*$D106</f>
        <v>0</v>
      </c>
      <c r="H106" s="10">
        <f ca="1">IFERROR(INDEX(H$337:H$373,MATCH($F106,$B$337:$B$373,0))/INDEX($D$337:$D$373,MATCH($F106,$B$337:$B$373,0)),SUMIFS('Input-Ext Allocators'!E$8:E$63,'Input-Ext Allocators'!$B$8:$B$63,$F106))*$D106</f>
        <v>0</v>
      </c>
      <c r="I106" s="10">
        <f ca="1">IFERROR(INDEX(I$337:I$373,MATCH($F106,$B$337:$B$373,0))/INDEX($D$337:$D$373,MATCH($F106,$B$337:$B$373,0)),SUMIFS('Input-Ext Allocators'!F$8:F$63,'Input-Ext Allocators'!$B$8:$B$63,$F106))*$D106</f>
        <v>0</v>
      </c>
      <c r="J106" s="10">
        <f ca="1">IFERROR(INDEX(J$337:J$373,MATCH($F106,$B$337:$B$373,0))/INDEX($D$337:$D$373,MATCH($F106,$B$337:$B$373,0)),SUMIFS('Input-Ext Allocators'!G$8:G$63,'Input-Ext Allocators'!$B$8:$B$63,$F106))*$D106</f>
        <v>0</v>
      </c>
      <c r="K106" s="10">
        <f ca="1">IFERROR(INDEX(K$337:K$373,MATCH($F106,$B$337:$B$373,0))/INDEX($D$337:$D$373,MATCH($F106,$B$337:$B$373,0)),SUMIFS('Input-Ext Allocators'!H$8:H$63,'Input-Ext Allocators'!$B$8:$B$63,$F106))*$D106</f>
        <v>0</v>
      </c>
    </row>
    <row r="107" spans="1:11" hidden="1" outlineLevel="1">
      <c r="A107" s="31">
        <f>IF(ISBLANK('Input-Accounts'!A107),"",'Input-Accounts'!A107)</f>
        <v>95</v>
      </c>
      <c r="B107" s="53" t="str">
        <f>IF(ISBLANK('Input-Accounts'!B107),"",'Input-Accounts'!B107)</f>
        <v>METERS - AMI</v>
      </c>
      <c r="C107" s="31">
        <f>IF(ISBLANK('Input-Accounts'!C107),"",'Input-Accounts'!C107)</f>
        <v>381.1</v>
      </c>
      <c r="D107" s="10">
        <f t="shared" ca="1" si="14"/>
        <v>0</v>
      </c>
      <c r="E107" s="10">
        <f t="shared" ca="1" si="13"/>
        <v>0</v>
      </c>
      <c r="F107" s="3" t="str" cm="1">
        <f t="array" aca="1" ref="F107" ca="1">IF(D107=0,"-",IF('Input-Accounts'!$E107&lt;&gt;0,'Input-Accounts'!$E107,INDEX('Input-Accounts'!$H107:$J107,,MATCH($F$6,'Input-Accounts'!$H$6:$J$6,0))))</f>
        <v>-</v>
      </c>
      <c r="G107" s="10">
        <f ca="1">IFERROR(INDEX(G$337:G$373,MATCH($F107,$B$337:$B$373,0))/INDEX($D$337:$D$373,MATCH($F107,$B$337:$B$373,0)),SUMIFS('Input-Ext Allocators'!D$8:D$63,'Input-Ext Allocators'!$B$8:$B$63,$F107))*$D107</f>
        <v>0</v>
      </c>
      <c r="H107" s="10">
        <f ca="1">IFERROR(INDEX(H$337:H$373,MATCH($F107,$B$337:$B$373,0))/INDEX($D$337:$D$373,MATCH($F107,$B$337:$B$373,0)),SUMIFS('Input-Ext Allocators'!E$8:E$63,'Input-Ext Allocators'!$B$8:$B$63,$F107))*$D107</f>
        <v>0</v>
      </c>
      <c r="I107" s="10">
        <f ca="1">IFERROR(INDEX(I$337:I$373,MATCH($F107,$B$337:$B$373,0))/INDEX($D$337:$D$373,MATCH($F107,$B$337:$B$373,0)),SUMIFS('Input-Ext Allocators'!F$8:F$63,'Input-Ext Allocators'!$B$8:$B$63,$F107))*$D107</f>
        <v>0</v>
      </c>
      <c r="J107" s="10">
        <f ca="1">IFERROR(INDEX(J$337:J$373,MATCH($F107,$B$337:$B$373,0))/INDEX($D$337:$D$373,MATCH($F107,$B$337:$B$373,0)),SUMIFS('Input-Ext Allocators'!G$8:G$63,'Input-Ext Allocators'!$B$8:$B$63,$F107))*$D107</f>
        <v>0</v>
      </c>
      <c r="K107" s="10">
        <f ca="1">IFERROR(INDEX(K$337:K$373,MATCH($F107,$B$337:$B$373,0))/INDEX($D$337:$D$373,MATCH($F107,$B$337:$B$373,0)),SUMIFS('Input-Ext Allocators'!H$8:H$63,'Input-Ext Allocators'!$B$8:$B$63,$F107))*$D107</f>
        <v>0</v>
      </c>
    </row>
    <row r="108" spans="1:11" hidden="1" outlineLevel="1">
      <c r="A108" s="31">
        <f>IF(ISBLANK('Input-Accounts'!A108),"",'Input-Accounts'!A108)</f>
        <v>96</v>
      </c>
      <c r="B108" s="53" t="str">
        <f>IF(ISBLANK('Input-Accounts'!B108),"",'Input-Accounts'!B108)</f>
        <v>METER INSTALLATIONS (Less SMRP)</v>
      </c>
      <c r="C108" s="31">
        <f>IF(ISBLANK('Input-Accounts'!C108),"",'Input-Accounts'!C108)</f>
        <v>382</v>
      </c>
      <c r="D108" s="10">
        <f t="shared" ca="1" si="14"/>
        <v>0</v>
      </c>
      <c r="E108" s="10">
        <f t="shared" ca="1" si="13"/>
        <v>0</v>
      </c>
      <c r="F108" s="3" t="str" cm="1">
        <f t="array" aca="1" ref="F108" ca="1">IF(D108=0,"-",IF('Input-Accounts'!$E108&lt;&gt;0,'Input-Accounts'!$E108,INDEX('Input-Accounts'!$H108:$J108,,MATCH($F$6,'Input-Accounts'!$H$6:$J$6,0))))</f>
        <v>-</v>
      </c>
      <c r="G108" s="10">
        <f ca="1">IFERROR(INDEX(G$337:G$373,MATCH($F108,$B$337:$B$373,0))/INDEX($D$337:$D$373,MATCH($F108,$B$337:$B$373,0)),SUMIFS('Input-Ext Allocators'!D$8:D$63,'Input-Ext Allocators'!$B$8:$B$63,$F108))*$D108</f>
        <v>0</v>
      </c>
      <c r="H108" s="10">
        <f ca="1">IFERROR(INDEX(H$337:H$373,MATCH($F108,$B$337:$B$373,0))/INDEX($D$337:$D$373,MATCH($F108,$B$337:$B$373,0)),SUMIFS('Input-Ext Allocators'!E$8:E$63,'Input-Ext Allocators'!$B$8:$B$63,$F108))*$D108</f>
        <v>0</v>
      </c>
      <c r="I108" s="10">
        <f ca="1">IFERROR(INDEX(I$337:I$373,MATCH($F108,$B$337:$B$373,0))/INDEX($D$337:$D$373,MATCH($F108,$B$337:$B$373,0)),SUMIFS('Input-Ext Allocators'!F$8:F$63,'Input-Ext Allocators'!$B$8:$B$63,$F108))*$D108</f>
        <v>0</v>
      </c>
      <c r="J108" s="10">
        <f ca="1">IFERROR(INDEX(J$337:J$373,MATCH($F108,$B$337:$B$373,0))/INDEX($D$337:$D$373,MATCH($F108,$B$337:$B$373,0)),SUMIFS('Input-Ext Allocators'!G$8:G$63,'Input-Ext Allocators'!$B$8:$B$63,$F108))*$D108</f>
        <v>0</v>
      </c>
      <c r="K108" s="10">
        <f ca="1">IFERROR(INDEX(K$337:K$373,MATCH($F108,$B$337:$B$373,0))/INDEX($D$337:$D$373,MATCH($F108,$B$337:$B$373,0)),SUMIFS('Input-Ext Allocators'!H$8:H$63,'Input-Ext Allocators'!$B$8:$B$63,$F108))*$D108</f>
        <v>0</v>
      </c>
    </row>
    <row r="109" spans="1:11" hidden="1" outlineLevel="1">
      <c r="A109" s="31">
        <f>IF(ISBLANK('Input-Accounts'!A109),"",'Input-Accounts'!A109)</f>
        <v>97</v>
      </c>
      <c r="B109" s="53" t="str">
        <f>IF(ISBLANK('Input-Accounts'!B109),"",'Input-Accounts'!B109)</f>
        <v>HOUSE REGULATORS (Less SMRP)</v>
      </c>
      <c r="C109" s="31">
        <f>IF(ISBLANK('Input-Accounts'!C109),"",'Input-Accounts'!C109)</f>
        <v>383</v>
      </c>
      <c r="D109" s="10">
        <f t="shared" ca="1" si="14"/>
        <v>0</v>
      </c>
      <c r="E109" s="10">
        <f t="shared" ca="1" si="13"/>
        <v>0</v>
      </c>
      <c r="F109" s="3" t="str" cm="1">
        <f t="array" aca="1" ref="F109" ca="1">IF(D109=0,"-",IF('Input-Accounts'!$E109&lt;&gt;0,'Input-Accounts'!$E109,INDEX('Input-Accounts'!$H109:$J109,,MATCH($F$6,'Input-Accounts'!$H$6:$J$6,0))))</f>
        <v>-</v>
      </c>
      <c r="G109" s="10">
        <f ca="1">IFERROR(INDEX(G$337:G$373,MATCH($F109,$B$337:$B$373,0))/INDEX($D$337:$D$373,MATCH($F109,$B$337:$B$373,0)),SUMIFS('Input-Ext Allocators'!D$8:D$63,'Input-Ext Allocators'!$B$8:$B$63,$F109))*$D109</f>
        <v>0</v>
      </c>
      <c r="H109" s="10">
        <f ca="1">IFERROR(INDEX(H$337:H$373,MATCH($F109,$B$337:$B$373,0))/INDEX($D$337:$D$373,MATCH($F109,$B$337:$B$373,0)),SUMIFS('Input-Ext Allocators'!E$8:E$63,'Input-Ext Allocators'!$B$8:$B$63,$F109))*$D109</f>
        <v>0</v>
      </c>
      <c r="I109" s="10">
        <f ca="1">IFERROR(INDEX(I$337:I$373,MATCH($F109,$B$337:$B$373,0))/INDEX($D$337:$D$373,MATCH($F109,$B$337:$B$373,0)),SUMIFS('Input-Ext Allocators'!F$8:F$63,'Input-Ext Allocators'!$B$8:$B$63,$F109))*$D109</f>
        <v>0</v>
      </c>
      <c r="J109" s="10">
        <f ca="1">IFERROR(INDEX(J$337:J$373,MATCH($F109,$B$337:$B$373,0))/INDEX($D$337:$D$373,MATCH($F109,$B$337:$B$373,0)),SUMIFS('Input-Ext Allocators'!G$8:G$63,'Input-Ext Allocators'!$B$8:$B$63,$F109))*$D109</f>
        <v>0</v>
      </c>
      <c r="K109" s="10">
        <f ca="1">IFERROR(INDEX(K$337:K$373,MATCH($F109,$B$337:$B$373,0))/INDEX($D$337:$D$373,MATCH($F109,$B$337:$B$373,0)),SUMIFS('Input-Ext Allocators'!H$8:H$63,'Input-Ext Allocators'!$B$8:$B$63,$F109))*$D109</f>
        <v>0</v>
      </c>
    </row>
    <row r="110" spans="1:11" outlineLevel="1">
      <c r="A110" s="31">
        <f>IF(ISBLANK('Input-Accounts'!A110),"",'Input-Accounts'!A110)</f>
        <v>98</v>
      </c>
      <c r="B110" s="53" t="str">
        <f>IF(ISBLANK('Input-Accounts'!B110),"",'Input-Accounts'!B110)</f>
        <v>HOUSE REGULATOR INSTALLATIONS</v>
      </c>
      <c r="C110" s="31">
        <f>IF(ISBLANK('Input-Accounts'!C110),"",'Input-Accounts'!C110)</f>
        <v>384</v>
      </c>
      <c r="D110" s="10">
        <f t="shared" ca="1" si="14"/>
        <v>0</v>
      </c>
      <c r="E110" s="10">
        <f t="shared" ca="1" si="13"/>
        <v>0</v>
      </c>
      <c r="F110" s="3" t="str" cm="1">
        <f t="array" aca="1" ref="F110" ca="1">IF(D110=0,"-",IF('Input-Accounts'!$E110&lt;&gt;0,'Input-Accounts'!$E110,INDEX('Input-Accounts'!$H110:$J110,,MATCH($F$6,'Input-Accounts'!$H$6:$J$6,0))))</f>
        <v>-</v>
      </c>
      <c r="G110" s="10">
        <f ca="1">IFERROR(INDEX(G$337:G$373,MATCH($F110,$B$337:$B$373,0))/INDEX($D$337:$D$373,MATCH($F110,$B$337:$B$373,0)),SUMIFS('Input-Ext Allocators'!D$8:D$63,'Input-Ext Allocators'!$B$8:$B$63,$F110))*$D110</f>
        <v>0</v>
      </c>
      <c r="H110" s="10">
        <f ca="1">IFERROR(INDEX(H$337:H$373,MATCH($F110,$B$337:$B$373,0))/INDEX($D$337:$D$373,MATCH($F110,$B$337:$B$373,0)),SUMIFS('Input-Ext Allocators'!E$8:E$63,'Input-Ext Allocators'!$B$8:$B$63,$F110))*$D110</f>
        <v>0</v>
      </c>
      <c r="I110" s="10">
        <f ca="1">IFERROR(INDEX(I$337:I$373,MATCH($F110,$B$337:$B$373,0))/INDEX($D$337:$D$373,MATCH($F110,$B$337:$B$373,0)),SUMIFS('Input-Ext Allocators'!F$8:F$63,'Input-Ext Allocators'!$B$8:$B$63,$F110))*$D110</f>
        <v>0</v>
      </c>
      <c r="J110" s="10">
        <f ca="1">IFERROR(INDEX(J$337:J$373,MATCH($F110,$B$337:$B$373,0))/INDEX($D$337:$D$373,MATCH($F110,$B$337:$B$373,0)),SUMIFS('Input-Ext Allocators'!G$8:G$63,'Input-Ext Allocators'!$B$8:$B$63,$F110))*$D110</f>
        <v>0</v>
      </c>
      <c r="K110" s="10">
        <f ca="1">IFERROR(INDEX(K$337:K$373,MATCH($F110,$B$337:$B$373,0))/INDEX($D$337:$D$373,MATCH($F110,$B$337:$B$373,0)),SUMIFS('Input-Ext Allocators'!H$8:H$63,'Input-Ext Allocators'!$B$8:$B$63,$F110))*$D110</f>
        <v>0</v>
      </c>
    </row>
    <row r="111" spans="1:11" outlineLevel="1">
      <c r="A111" s="31">
        <f>IF(ISBLANK('Input-Accounts'!A111),"",'Input-Accounts'!A111)</f>
        <v>99</v>
      </c>
      <c r="B111" s="53" t="str">
        <f>IF(ISBLANK('Input-Accounts'!B111),"",'Input-Accounts'!B111)</f>
        <v>INDUSTRIAL M &amp; R STATION EQUIPMENT</v>
      </c>
      <c r="C111" s="31">
        <f>IF(ISBLANK('Input-Accounts'!C111),"",'Input-Accounts'!C111)</f>
        <v>385</v>
      </c>
      <c r="D111" s="10">
        <f t="shared" ca="1" si="14"/>
        <v>0</v>
      </c>
      <c r="E111" s="10">
        <f t="shared" ca="1" si="13"/>
        <v>0</v>
      </c>
      <c r="F111" s="3" t="str" cm="1">
        <f t="array" aca="1" ref="F111" ca="1">IF(D111=0,"-",IF('Input-Accounts'!$E111&lt;&gt;0,'Input-Accounts'!$E111,INDEX('Input-Accounts'!$H111:$J111,,MATCH($F$6,'Input-Accounts'!$H$6:$J$6,0))))</f>
        <v>-</v>
      </c>
      <c r="G111" s="10">
        <f ca="1">IFERROR(INDEX(G$337:G$373,MATCH($F111,$B$337:$B$373,0))/INDEX($D$337:$D$373,MATCH($F111,$B$337:$B$373,0)),SUMIFS('Input-Ext Allocators'!D$8:D$63,'Input-Ext Allocators'!$B$8:$B$63,$F111))*$D111</f>
        <v>0</v>
      </c>
      <c r="H111" s="10">
        <f ca="1">IFERROR(INDEX(H$337:H$373,MATCH($F111,$B$337:$B$373,0))/INDEX($D$337:$D$373,MATCH($F111,$B$337:$B$373,0)),SUMIFS('Input-Ext Allocators'!E$8:E$63,'Input-Ext Allocators'!$B$8:$B$63,$F111))*$D111</f>
        <v>0</v>
      </c>
      <c r="I111" s="10">
        <f ca="1">IFERROR(INDEX(I$337:I$373,MATCH($F111,$B$337:$B$373,0))/INDEX($D$337:$D$373,MATCH($F111,$B$337:$B$373,0)),SUMIFS('Input-Ext Allocators'!F$8:F$63,'Input-Ext Allocators'!$B$8:$B$63,$F111))*$D111</f>
        <v>0</v>
      </c>
      <c r="J111" s="10">
        <f ca="1">IFERROR(INDEX(J$337:J$373,MATCH($F111,$B$337:$B$373,0))/INDEX($D$337:$D$373,MATCH($F111,$B$337:$B$373,0)),SUMIFS('Input-Ext Allocators'!G$8:G$63,'Input-Ext Allocators'!$B$8:$B$63,$F111))*$D111</f>
        <v>0</v>
      </c>
      <c r="K111" s="10">
        <f ca="1">IFERROR(INDEX(K$337:K$373,MATCH($F111,$B$337:$B$373,0))/INDEX($D$337:$D$373,MATCH($F111,$B$337:$B$373,0)),SUMIFS('Input-Ext Allocators'!H$8:H$63,'Input-Ext Allocators'!$B$8:$B$63,$F111))*$D111</f>
        <v>0</v>
      </c>
    </row>
    <row r="112" spans="1:11" outlineLevel="1">
      <c r="A112" s="31">
        <f>IF(ISBLANK('Input-Accounts'!A112),"",'Input-Accounts'!A112)</f>
        <v>100</v>
      </c>
      <c r="B112" s="53" t="str">
        <f>IF(ISBLANK('Input-Accounts'!B112),"",'Input-Accounts'!B112)</f>
        <v>INDUSTRIAL M &amp; R STATION EQUIPMENT - DS-ML DIRECT ASSIGNMENT</v>
      </c>
      <c r="C112" s="31">
        <f>IF(ISBLANK('Input-Accounts'!C112),"",'Input-Accounts'!C112)</f>
        <v>385</v>
      </c>
      <c r="D112" s="10">
        <f t="shared" ca="1" si="14"/>
        <v>0</v>
      </c>
      <c r="E112" s="10">
        <f t="shared" ca="1" si="13"/>
        <v>0</v>
      </c>
      <c r="F112" s="3" t="str" cm="1">
        <f t="array" aca="1" ref="F112" ca="1">IF(D112=0,"-",IF('Input-Accounts'!$E112&lt;&gt;0,'Input-Accounts'!$E112,INDEX('Input-Accounts'!$H112:$J112,,MATCH($F$6,'Input-Accounts'!$H$6:$J$6,0))))</f>
        <v>-</v>
      </c>
      <c r="G112" s="10">
        <f ca="1">IFERROR(INDEX(G$337:G$373,MATCH($F112,$B$337:$B$373,0))/INDEX($D$337:$D$373,MATCH($F112,$B$337:$B$373,0)),SUMIFS('Input-Ext Allocators'!D$8:D$63,'Input-Ext Allocators'!$B$8:$B$63,$F112))*$D112</f>
        <v>0</v>
      </c>
      <c r="H112" s="10">
        <f ca="1">IFERROR(INDEX(H$337:H$373,MATCH($F112,$B$337:$B$373,0))/INDEX($D$337:$D$373,MATCH($F112,$B$337:$B$373,0)),SUMIFS('Input-Ext Allocators'!E$8:E$63,'Input-Ext Allocators'!$B$8:$B$63,$F112))*$D112</f>
        <v>0</v>
      </c>
      <c r="I112" s="10">
        <f ca="1">IFERROR(INDEX(I$337:I$373,MATCH($F112,$B$337:$B$373,0))/INDEX($D$337:$D$373,MATCH($F112,$B$337:$B$373,0)),SUMIFS('Input-Ext Allocators'!F$8:F$63,'Input-Ext Allocators'!$B$8:$B$63,$F112))*$D112</f>
        <v>0</v>
      </c>
      <c r="J112" s="10">
        <f ca="1">IFERROR(INDEX(J$337:J$373,MATCH($F112,$B$337:$B$373,0))/INDEX($D$337:$D$373,MATCH($F112,$B$337:$B$373,0)),SUMIFS('Input-Ext Allocators'!G$8:G$63,'Input-Ext Allocators'!$B$8:$B$63,$F112))*$D112</f>
        <v>0</v>
      </c>
      <c r="K112" s="10">
        <f ca="1">IFERROR(INDEX(K$337:K$373,MATCH($F112,$B$337:$B$373,0))/INDEX($D$337:$D$373,MATCH($F112,$B$337:$B$373,0)),SUMIFS('Input-Ext Allocators'!H$8:H$63,'Input-Ext Allocators'!$B$8:$B$63,$F112))*$D112</f>
        <v>0</v>
      </c>
    </row>
    <row r="113" spans="1:11" outlineLevel="1">
      <c r="A113" s="31">
        <f>IF(ISBLANK('Input-Accounts'!A113),"",'Input-Accounts'!A113)</f>
        <v>101</v>
      </c>
      <c r="B113" s="53" t="str">
        <f>IF(ISBLANK('Input-Accounts'!B113),"",'Input-Accounts'!B113)</f>
        <v>OTHER EQUIP-ODORIZATION</v>
      </c>
      <c r="C113" s="31">
        <f>IF(ISBLANK('Input-Accounts'!C113),"",'Input-Accounts'!C113)</f>
        <v>387.2</v>
      </c>
      <c r="D113" s="10">
        <f t="shared" ca="1" si="14"/>
        <v>0</v>
      </c>
      <c r="E113" s="10">
        <f t="shared" ca="1" si="13"/>
        <v>0</v>
      </c>
      <c r="F113" s="3" t="str" cm="1">
        <f t="array" aca="1" ref="F113" ca="1">IF(D113=0,"-",IF('Input-Accounts'!$E113&lt;&gt;0,'Input-Accounts'!$E113,INDEX('Input-Accounts'!$H113:$J113,,MATCH($F$6,'Input-Accounts'!$H$6:$J$6,0))))</f>
        <v>-</v>
      </c>
      <c r="G113" s="10">
        <f ca="1">IFERROR(INDEX(G$337:G$373,MATCH($F113,$B$337:$B$373,0))/INDEX($D$337:$D$373,MATCH($F113,$B$337:$B$373,0)),SUMIFS('Input-Ext Allocators'!D$8:D$63,'Input-Ext Allocators'!$B$8:$B$63,$F113))*$D113</f>
        <v>0</v>
      </c>
      <c r="H113" s="10">
        <f ca="1">IFERROR(INDEX(H$337:H$373,MATCH($F113,$B$337:$B$373,0))/INDEX($D$337:$D$373,MATCH($F113,$B$337:$B$373,0)),SUMIFS('Input-Ext Allocators'!E$8:E$63,'Input-Ext Allocators'!$B$8:$B$63,$F113))*$D113</f>
        <v>0</v>
      </c>
      <c r="I113" s="10">
        <f ca="1">IFERROR(INDEX(I$337:I$373,MATCH($F113,$B$337:$B$373,0))/INDEX($D$337:$D$373,MATCH($F113,$B$337:$B$373,0)),SUMIFS('Input-Ext Allocators'!F$8:F$63,'Input-Ext Allocators'!$B$8:$B$63,$F113))*$D113</f>
        <v>0</v>
      </c>
      <c r="J113" s="10">
        <f ca="1">IFERROR(INDEX(J$337:J$373,MATCH($F113,$B$337:$B$373,0))/INDEX($D$337:$D$373,MATCH($F113,$B$337:$B$373,0)),SUMIFS('Input-Ext Allocators'!G$8:G$63,'Input-Ext Allocators'!$B$8:$B$63,$F113))*$D113</f>
        <v>0</v>
      </c>
      <c r="K113" s="10">
        <f ca="1">IFERROR(INDEX(K$337:K$373,MATCH($F113,$B$337:$B$373,0))/INDEX($D$337:$D$373,MATCH($F113,$B$337:$B$373,0)),SUMIFS('Input-Ext Allocators'!H$8:H$63,'Input-Ext Allocators'!$B$8:$B$63,$F113))*$D113</f>
        <v>0</v>
      </c>
    </row>
    <row r="114" spans="1:11" outlineLevel="1">
      <c r="A114" s="31">
        <f>IF(ISBLANK('Input-Accounts'!A114),"",'Input-Accounts'!A114)</f>
        <v>102</v>
      </c>
      <c r="B114" s="53" t="str">
        <f>IF(ISBLANK('Input-Accounts'!B114),"",'Input-Accounts'!B114)</f>
        <v>OTHER EQUIP-TELEPHONE</v>
      </c>
      <c r="C114" s="31">
        <f>IF(ISBLANK('Input-Accounts'!C114),"",'Input-Accounts'!C114)</f>
        <v>387.41</v>
      </c>
      <c r="D114" s="10">
        <f t="shared" ca="1" si="14"/>
        <v>0</v>
      </c>
      <c r="E114" s="10">
        <f t="shared" ca="1" si="13"/>
        <v>0</v>
      </c>
      <c r="F114" s="3" t="str" cm="1">
        <f t="array" aca="1" ref="F114" ca="1">IF(D114=0,"-",IF('Input-Accounts'!$E114&lt;&gt;0,'Input-Accounts'!$E114,INDEX('Input-Accounts'!$H114:$J114,,MATCH($F$6,'Input-Accounts'!$H$6:$J$6,0))))</f>
        <v>-</v>
      </c>
      <c r="G114" s="10">
        <f ca="1">IFERROR(INDEX(G$337:G$373,MATCH($F114,$B$337:$B$373,0))/INDEX($D$337:$D$373,MATCH($F114,$B$337:$B$373,0)),SUMIFS('Input-Ext Allocators'!D$8:D$63,'Input-Ext Allocators'!$B$8:$B$63,$F114))*$D114</f>
        <v>0</v>
      </c>
      <c r="H114" s="10">
        <f ca="1">IFERROR(INDEX(H$337:H$373,MATCH($F114,$B$337:$B$373,0))/INDEX($D$337:$D$373,MATCH($F114,$B$337:$B$373,0)),SUMIFS('Input-Ext Allocators'!E$8:E$63,'Input-Ext Allocators'!$B$8:$B$63,$F114))*$D114</f>
        <v>0</v>
      </c>
      <c r="I114" s="10">
        <f ca="1">IFERROR(INDEX(I$337:I$373,MATCH($F114,$B$337:$B$373,0))/INDEX($D$337:$D$373,MATCH($F114,$B$337:$B$373,0)),SUMIFS('Input-Ext Allocators'!F$8:F$63,'Input-Ext Allocators'!$B$8:$B$63,$F114))*$D114</f>
        <v>0</v>
      </c>
      <c r="J114" s="10">
        <f ca="1">IFERROR(INDEX(J$337:J$373,MATCH($F114,$B$337:$B$373,0))/INDEX($D$337:$D$373,MATCH($F114,$B$337:$B$373,0)),SUMIFS('Input-Ext Allocators'!G$8:G$63,'Input-Ext Allocators'!$B$8:$B$63,$F114))*$D114</f>
        <v>0</v>
      </c>
      <c r="K114" s="10">
        <f ca="1">IFERROR(INDEX(K$337:K$373,MATCH($F114,$B$337:$B$373,0))/INDEX($D$337:$D$373,MATCH($F114,$B$337:$B$373,0)),SUMIFS('Input-Ext Allocators'!H$8:H$63,'Input-Ext Allocators'!$B$8:$B$63,$F114))*$D114</f>
        <v>0</v>
      </c>
    </row>
    <row r="115" spans="1:11" outlineLevel="1">
      <c r="A115" s="31">
        <f>IF(ISBLANK('Input-Accounts'!A115),"",'Input-Accounts'!A115)</f>
        <v>103</v>
      </c>
      <c r="B115" s="53" t="str">
        <f>IF(ISBLANK('Input-Accounts'!B115),"",'Input-Accounts'!B115)</f>
        <v>OTHER EQUIPMENT-RADIO</v>
      </c>
      <c r="C115" s="31">
        <f>IF(ISBLANK('Input-Accounts'!C115),"",'Input-Accounts'!C115)</f>
        <v>387.42</v>
      </c>
      <c r="D115" s="10">
        <f t="shared" ca="1" si="14"/>
        <v>0</v>
      </c>
      <c r="E115" s="10">
        <f t="shared" ca="1" si="13"/>
        <v>0</v>
      </c>
      <c r="F115" s="3" t="str" cm="1">
        <f t="array" aca="1" ref="F115" ca="1">IF(D115=0,"-",IF('Input-Accounts'!$E115&lt;&gt;0,'Input-Accounts'!$E115,INDEX('Input-Accounts'!$H115:$J115,,MATCH($F$6,'Input-Accounts'!$H$6:$J$6,0))))</f>
        <v>-</v>
      </c>
      <c r="G115" s="10">
        <f ca="1">IFERROR(INDEX(G$337:G$373,MATCH($F115,$B$337:$B$373,0))/INDEX($D$337:$D$373,MATCH($F115,$B$337:$B$373,0)),SUMIFS('Input-Ext Allocators'!D$8:D$63,'Input-Ext Allocators'!$B$8:$B$63,$F115))*$D115</f>
        <v>0</v>
      </c>
      <c r="H115" s="10">
        <f ca="1">IFERROR(INDEX(H$337:H$373,MATCH($F115,$B$337:$B$373,0))/INDEX($D$337:$D$373,MATCH($F115,$B$337:$B$373,0)),SUMIFS('Input-Ext Allocators'!E$8:E$63,'Input-Ext Allocators'!$B$8:$B$63,$F115))*$D115</f>
        <v>0</v>
      </c>
      <c r="I115" s="10">
        <f ca="1">IFERROR(INDEX(I$337:I$373,MATCH($F115,$B$337:$B$373,0))/INDEX($D$337:$D$373,MATCH($F115,$B$337:$B$373,0)),SUMIFS('Input-Ext Allocators'!F$8:F$63,'Input-Ext Allocators'!$B$8:$B$63,$F115))*$D115</f>
        <v>0</v>
      </c>
      <c r="J115" s="10">
        <f ca="1">IFERROR(INDEX(J$337:J$373,MATCH($F115,$B$337:$B$373,0))/INDEX($D$337:$D$373,MATCH($F115,$B$337:$B$373,0)),SUMIFS('Input-Ext Allocators'!G$8:G$63,'Input-Ext Allocators'!$B$8:$B$63,$F115))*$D115</f>
        <v>0</v>
      </c>
      <c r="K115" s="10">
        <f ca="1">IFERROR(INDEX(K$337:K$373,MATCH($F115,$B$337:$B$373,0))/INDEX($D$337:$D$373,MATCH($F115,$B$337:$B$373,0)),SUMIFS('Input-Ext Allocators'!H$8:H$63,'Input-Ext Allocators'!$B$8:$B$63,$F115))*$D115</f>
        <v>0</v>
      </c>
    </row>
    <row r="116" spans="1:11" outlineLevel="1">
      <c r="A116" s="31">
        <f>IF(ISBLANK('Input-Accounts'!A116),"",'Input-Accounts'!A116)</f>
        <v>104</v>
      </c>
      <c r="B116" s="53" t="str">
        <f>IF(ISBLANK('Input-Accounts'!B116),"",'Input-Accounts'!B116)</f>
        <v>OTHER EQUIP-OTHER COMMUNICATION</v>
      </c>
      <c r="C116" s="31">
        <f>IF(ISBLANK('Input-Accounts'!C116),"",'Input-Accounts'!C116)</f>
        <v>387.44</v>
      </c>
      <c r="D116" s="10">
        <f t="shared" ca="1" si="14"/>
        <v>0</v>
      </c>
      <c r="E116" s="10">
        <f t="shared" ca="1" si="13"/>
        <v>0</v>
      </c>
      <c r="F116" s="3" t="str" cm="1">
        <f t="array" aca="1" ref="F116" ca="1">IF(D116=0,"-",IF('Input-Accounts'!$E116&lt;&gt;0,'Input-Accounts'!$E116,INDEX('Input-Accounts'!$H116:$J116,,MATCH($F$6,'Input-Accounts'!$H$6:$J$6,0))))</f>
        <v>-</v>
      </c>
      <c r="G116" s="10">
        <f ca="1">IFERROR(INDEX(G$337:G$373,MATCH($F116,$B$337:$B$373,0))/INDEX($D$337:$D$373,MATCH($F116,$B$337:$B$373,0)),SUMIFS('Input-Ext Allocators'!D$8:D$63,'Input-Ext Allocators'!$B$8:$B$63,$F116))*$D116</f>
        <v>0</v>
      </c>
      <c r="H116" s="10">
        <f ca="1">IFERROR(INDEX(H$337:H$373,MATCH($F116,$B$337:$B$373,0))/INDEX($D$337:$D$373,MATCH($F116,$B$337:$B$373,0)),SUMIFS('Input-Ext Allocators'!E$8:E$63,'Input-Ext Allocators'!$B$8:$B$63,$F116))*$D116</f>
        <v>0</v>
      </c>
      <c r="I116" s="10">
        <f ca="1">IFERROR(INDEX(I$337:I$373,MATCH($F116,$B$337:$B$373,0))/INDEX($D$337:$D$373,MATCH($F116,$B$337:$B$373,0)),SUMIFS('Input-Ext Allocators'!F$8:F$63,'Input-Ext Allocators'!$B$8:$B$63,$F116))*$D116</f>
        <v>0</v>
      </c>
      <c r="J116" s="10">
        <f ca="1">IFERROR(INDEX(J$337:J$373,MATCH($F116,$B$337:$B$373,0))/INDEX($D$337:$D$373,MATCH($F116,$B$337:$B$373,0)),SUMIFS('Input-Ext Allocators'!G$8:G$63,'Input-Ext Allocators'!$B$8:$B$63,$F116))*$D116</f>
        <v>0</v>
      </c>
      <c r="K116" s="10">
        <f ca="1">IFERROR(INDEX(K$337:K$373,MATCH($F116,$B$337:$B$373,0))/INDEX($D$337:$D$373,MATCH($F116,$B$337:$B$373,0)),SUMIFS('Input-Ext Allocators'!H$8:H$63,'Input-Ext Allocators'!$B$8:$B$63,$F116))*$D116</f>
        <v>0</v>
      </c>
    </row>
    <row r="117" spans="1:11" outlineLevel="1">
      <c r="A117" s="31">
        <f>IF(ISBLANK('Input-Accounts'!A117),"",'Input-Accounts'!A117)</f>
        <v>105</v>
      </c>
      <c r="B117" s="53" t="str">
        <f>IF(ISBLANK('Input-Accounts'!B117),"",'Input-Accounts'!B117)</f>
        <v>OTHER EQUIP-TELEMETERING</v>
      </c>
      <c r="C117" s="31">
        <f>IF(ISBLANK('Input-Accounts'!C117),"",'Input-Accounts'!C117)</f>
        <v>387.45</v>
      </c>
      <c r="D117" s="10">
        <f t="shared" ca="1" si="14"/>
        <v>0</v>
      </c>
      <c r="E117" s="10">
        <f t="shared" ca="1" si="13"/>
        <v>0</v>
      </c>
      <c r="F117" s="3" t="str" cm="1">
        <f t="array" aca="1" ref="F117" ca="1">IF(D117=0,"-",IF('Input-Accounts'!$E117&lt;&gt;0,'Input-Accounts'!$E117,INDEX('Input-Accounts'!$H117:$J117,,MATCH($F$6,'Input-Accounts'!$H$6:$J$6,0))))</f>
        <v>-</v>
      </c>
      <c r="G117" s="10">
        <f ca="1">IFERROR(INDEX(G$337:G$373,MATCH($F117,$B$337:$B$373,0))/INDEX($D$337:$D$373,MATCH($F117,$B$337:$B$373,0)),SUMIFS('Input-Ext Allocators'!D$8:D$63,'Input-Ext Allocators'!$B$8:$B$63,$F117))*$D117</f>
        <v>0</v>
      </c>
      <c r="H117" s="10">
        <f ca="1">IFERROR(INDEX(H$337:H$373,MATCH($F117,$B$337:$B$373,0))/INDEX($D$337:$D$373,MATCH($F117,$B$337:$B$373,0)),SUMIFS('Input-Ext Allocators'!E$8:E$63,'Input-Ext Allocators'!$B$8:$B$63,$F117))*$D117</f>
        <v>0</v>
      </c>
      <c r="I117" s="10">
        <f ca="1">IFERROR(INDEX(I$337:I$373,MATCH($F117,$B$337:$B$373,0))/INDEX($D$337:$D$373,MATCH($F117,$B$337:$B$373,0)),SUMIFS('Input-Ext Allocators'!F$8:F$63,'Input-Ext Allocators'!$B$8:$B$63,$F117))*$D117</f>
        <v>0</v>
      </c>
      <c r="J117" s="10">
        <f ca="1">IFERROR(INDEX(J$337:J$373,MATCH($F117,$B$337:$B$373,0))/INDEX($D$337:$D$373,MATCH($F117,$B$337:$B$373,0)),SUMIFS('Input-Ext Allocators'!G$8:G$63,'Input-Ext Allocators'!$B$8:$B$63,$F117))*$D117</f>
        <v>0</v>
      </c>
      <c r="K117" s="10">
        <f ca="1">IFERROR(INDEX(K$337:K$373,MATCH($F117,$B$337:$B$373,0))/INDEX($D$337:$D$373,MATCH($F117,$B$337:$B$373,0)),SUMIFS('Input-Ext Allocators'!H$8:H$63,'Input-Ext Allocators'!$B$8:$B$63,$F117))*$D117</f>
        <v>0</v>
      </c>
    </row>
    <row r="118" spans="1:11" outlineLevel="1">
      <c r="A118" s="31">
        <f>IF(ISBLANK('Input-Accounts'!A118),"",'Input-Accounts'!A118)</f>
        <v>106</v>
      </c>
      <c r="B118" s="53" t="str">
        <f>IF(ISBLANK('Input-Accounts'!B118),"",'Input-Accounts'!B118)</f>
        <v>OTHER EQUIP-CUST INFO SERVICE</v>
      </c>
      <c r="C118" s="31">
        <f>IF(ISBLANK('Input-Accounts'!C118),"",'Input-Accounts'!C118)</f>
        <v>387.46</v>
      </c>
      <c r="D118" s="10">
        <f t="shared" ca="1" si="14"/>
        <v>0</v>
      </c>
      <c r="E118" s="10">
        <f t="shared" ca="1" si="13"/>
        <v>0</v>
      </c>
      <c r="F118" s="3" t="str" cm="1">
        <f t="array" aca="1" ref="F118" ca="1">IF(D118=0,"-",IF('Input-Accounts'!$E118&lt;&gt;0,'Input-Accounts'!$E118,INDEX('Input-Accounts'!$H118:$J118,,MATCH($F$6,'Input-Accounts'!$H$6:$J$6,0))))</f>
        <v>-</v>
      </c>
      <c r="G118" s="10">
        <f ca="1">IFERROR(INDEX(G$337:G$373,MATCH($F118,$B$337:$B$373,0))/INDEX($D$337:$D$373,MATCH($F118,$B$337:$B$373,0)),SUMIFS('Input-Ext Allocators'!D$8:D$63,'Input-Ext Allocators'!$B$8:$B$63,$F118))*$D118</f>
        <v>0</v>
      </c>
      <c r="H118" s="10">
        <f ca="1">IFERROR(INDEX(H$337:H$373,MATCH($F118,$B$337:$B$373,0))/INDEX($D$337:$D$373,MATCH($F118,$B$337:$B$373,0)),SUMIFS('Input-Ext Allocators'!E$8:E$63,'Input-Ext Allocators'!$B$8:$B$63,$F118))*$D118</f>
        <v>0</v>
      </c>
      <c r="I118" s="10">
        <f ca="1">IFERROR(INDEX(I$337:I$373,MATCH($F118,$B$337:$B$373,0))/INDEX($D$337:$D$373,MATCH($F118,$B$337:$B$373,0)),SUMIFS('Input-Ext Allocators'!F$8:F$63,'Input-Ext Allocators'!$B$8:$B$63,$F118))*$D118</f>
        <v>0</v>
      </c>
      <c r="J118" s="10">
        <f ca="1">IFERROR(INDEX(J$337:J$373,MATCH($F118,$B$337:$B$373,0))/INDEX($D$337:$D$373,MATCH($F118,$B$337:$B$373,0)),SUMIFS('Input-Ext Allocators'!G$8:G$63,'Input-Ext Allocators'!$B$8:$B$63,$F118))*$D118</f>
        <v>0</v>
      </c>
      <c r="K118" s="10">
        <f ca="1">IFERROR(INDEX(K$337:K$373,MATCH($F118,$B$337:$B$373,0))/INDEX($D$337:$D$373,MATCH($F118,$B$337:$B$373,0)),SUMIFS('Input-Ext Allocators'!H$8:H$63,'Input-Ext Allocators'!$B$8:$B$63,$F118))*$D118</f>
        <v>0</v>
      </c>
    </row>
    <row r="119" spans="1:11" hidden="1" outlineLevel="1">
      <c r="A119" s="31">
        <f>IF(ISBLANK('Input-Accounts'!A119),"",'Input-Accounts'!A119)</f>
        <v>107</v>
      </c>
      <c r="B119" s="53" t="str">
        <f>IF(ISBLANK('Input-Accounts'!B119),"",'Input-Accounts'!B119)</f>
        <v>GPS PIPE LOCATORS</v>
      </c>
      <c r="C119" s="31">
        <f>IF(ISBLANK('Input-Accounts'!C119),"",'Input-Accounts'!C119)</f>
        <v>387.5</v>
      </c>
      <c r="D119" s="10">
        <f t="shared" ca="1" si="14"/>
        <v>0</v>
      </c>
      <c r="E119" s="10">
        <f t="shared" ca="1" si="13"/>
        <v>0</v>
      </c>
      <c r="F119" s="3" t="str" cm="1">
        <f t="array" aca="1" ref="F119" ca="1">IF(D119=0,"-",IF('Input-Accounts'!$E119&lt;&gt;0,'Input-Accounts'!$E119,INDEX('Input-Accounts'!$H119:$J119,,MATCH($F$6,'Input-Accounts'!$H$6:$J$6,0))))</f>
        <v>-</v>
      </c>
      <c r="G119" s="10">
        <f ca="1">IFERROR(INDEX(G$337:G$373,MATCH($F119,$B$337:$B$373,0))/INDEX($D$337:$D$373,MATCH($F119,$B$337:$B$373,0)),SUMIFS('Input-Ext Allocators'!D$8:D$63,'Input-Ext Allocators'!$B$8:$B$63,$F119))*$D119</f>
        <v>0</v>
      </c>
      <c r="H119" s="10">
        <f ca="1">IFERROR(INDEX(H$337:H$373,MATCH($F119,$B$337:$B$373,0))/INDEX($D$337:$D$373,MATCH($F119,$B$337:$B$373,0)),SUMIFS('Input-Ext Allocators'!E$8:E$63,'Input-Ext Allocators'!$B$8:$B$63,$F119))*$D119</f>
        <v>0</v>
      </c>
      <c r="I119" s="10">
        <f ca="1">IFERROR(INDEX(I$337:I$373,MATCH($F119,$B$337:$B$373,0))/INDEX($D$337:$D$373,MATCH($F119,$B$337:$B$373,0)),SUMIFS('Input-Ext Allocators'!F$8:F$63,'Input-Ext Allocators'!$B$8:$B$63,$F119))*$D119</f>
        <v>0</v>
      </c>
      <c r="J119" s="10">
        <f ca="1">IFERROR(INDEX(J$337:J$373,MATCH($F119,$B$337:$B$373,0))/INDEX($D$337:$D$373,MATCH($F119,$B$337:$B$373,0)),SUMIFS('Input-Ext Allocators'!G$8:G$63,'Input-Ext Allocators'!$B$8:$B$63,$F119))*$D119</f>
        <v>0</v>
      </c>
      <c r="K119" s="10">
        <f ca="1">IFERROR(INDEX(K$337:K$373,MATCH($F119,$B$337:$B$373,0))/INDEX($D$337:$D$373,MATCH($F119,$B$337:$B$373,0)),SUMIFS('Input-Ext Allocators'!H$8:H$63,'Input-Ext Allocators'!$B$8:$B$63,$F119))*$D119</f>
        <v>0</v>
      </c>
    </row>
    <row r="120" spans="1:11" hidden="1" outlineLevel="1">
      <c r="A120" s="31">
        <f>IF(ISBLANK('Input-Accounts'!A120),"",'Input-Accounts'!A120)</f>
        <v>108</v>
      </c>
      <c r="B120" t="str">
        <f>IF(ISBLANK('Input-Accounts'!B120),"",'Input-Accounts'!B120)</f>
        <v>Subtotal - Distribution Plant</v>
      </c>
      <c r="C120" s="31" t="str">
        <f>IF(ISBLANK('Input-Accounts'!C120),"",'Input-Accounts'!C120)</f>
        <v/>
      </c>
      <c r="D120" s="123">
        <f ca="1">SUBTOTAL(9,D86:D119)</f>
        <v>0</v>
      </c>
      <c r="E120" s="10">
        <f t="shared" ca="1" si="13"/>
        <v>0</v>
      </c>
      <c r="G120" s="123">
        <f t="shared" ref="G120:K120" ca="1" si="15">SUBTOTAL(9,G86:G119)</f>
        <v>0</v>
      </c>
      <c r="H120" s="123">
        <f t="shared" ca="1" si="15"/>
        <v>0</v>
      </c>
      <c r="I120" s="123">
        <f t="shared" ca="1" si="15"/>
        <v>0</v>
      </c>
      <c r="J120" s="123">
        <f t="shared" ca="1" si="15"/>
        <v>0</v>
      </c>
      <c r="K120" s="123">
        <f t="shared" ca="1" si="15"/>
        <v>0</v>
      </c>
    </row>
    <row r="121" spans="1:11" hidden="1" outlineLevel="1">
      <c r="A121" s="31" t="str">
        <f>IF(ISBLANK('Input-Accounts'!A121),"",'Input-Accounts'!A121)</f>
        <v/>
      </c>
      <c r="B121" t="str">
        <f>IF(ISBLANK('Input-Accounts'!B121),"",'Input-Accounts'!B121)</f>
        <v/>
      </c>
      <c r="C121" s="31" t="str">
        <f>IF(ISBLANK('Input-Accounts'!C121),"",'Input-Accounts'!C121)</f>
        <v/>
      </c>
      <c r="D121" s="10"/>
      <c r="E121" s="10"/>
      <c r="G121" s="10"/>
      <c r="H121" s="10"/>
      <c r="I121" s="10"/>
      <c r="J121" s="10"/>
      <c r="K121" s="10"/>
    </row>
    <row r="122" spans="1:11" hidden="1" outlineLevel="1">
      <c r="A122" s="31">
        <f>IF(ISBLANK('Input-Accounts'!A122),"",'Input-Accounts'!A122)</f>
        <v>109</v>
      </c>
      <c r="B122" s="1" t="str">
        <f>IF(ISBLANK('Input-Accounts'!B122),"",'Input-Accounts'!B122)</f>
        <v>General Plant</v>
      </c>
      <c r="C122" s="31" t="str">
        <f>IF(ISBLANK('Input-Accounts'!C122),"",'Input-Accounts'!C122)</f>
        <v/>
      </c>
      <c r="D122" s="10"/>
      <c r="E122" s="10"/>
      <c r="G122" s="10"/>
      <c r="H122" s="10"/>
      <c r="I122" s="10"/>
      <c r="J122" s="10"/>
      <c r="K122" s="10"/>
    </row>
    <row r="123" spans="1:11" hidden="1" outlineLevel="1">
      <c r="A123" s="31">
        <f>IF(ISBLANK('Input-Accounts'!A123),"",'Input-Accounts'!A123)</f>
        <v>110</v>
      </c>
      <c r="B123" s="53" t="str">
        <f>IF(ISBLANK('Input-Accounts'!B123),"",'Input-Accounts'!B123)</f>
        <v>OFFICE FURN &amp; EQUIP-UNSPECIFIED</v>
      </c>
      <c r="C123" s="31">
        <f>IF(ISBLANK('Input-Accounts'!C123),"",'Input-Accounts'!C123)</f>
        <v>391.1</v>
      </c>
      <c r="D123" s="10">
        <f t="shared" ref="D123:D136" ca="1" si="16">INDIRECT("Classification!"&amp;$D$5&amp;ROW())</f>
        <v>0</v>
      </c>
      <c r="E123" s="10">
        <f t="shared" ref="E123:E137" ca="1" si="17">IFERROR(IF(D123="","",IF(D123=0,0,IF(ABS(D123-SUM($G123:$K123))&lt;Check_Limit,0,1))),1)</f>
        <v>0</v>
      </c>
      <c r="F123" s="3" t="str" cm="1">
        <f t="array" aca="1" ref="F123" ca="1">IF(D123=0,"-",IF('Input-Accounts'!$E123&lt;&gt;0,'Input-Accounts'!$E123,INDEX('Input-Accounts'!$H123:$J123,,MATCH($F$6,'Input-Accounts'!$H$6:$J$6,0))))</f>
        <v>-</v>
      </c>
      <c r="G123" s="10">
        <f ca="1">IFERROR(INDEX(G$337:G$373,MATCH($F123,$B$337:$B$373,0))/INDEX($D$337:$D$373,MATCH($F123,$B$337:$B$373,0)),SUMIFS('Input-Ext Allocators'!D$8:D$63,'Input-Ext Allocators'!$B$8:$B$63,$F123))*$D123</f>
        <v>0</v>
      </c>
      <c r="H123" s="10">
        <f ca="1">IFERROR(INDEX(H$337:H$373,MATCH($F123,$B$337:$B$373,0))/INDEX($D$337:$D$373,MATCH($F123,$B$337:$B$373,0)),SUMIFS('Input-Ext Allocators'!E$8:E$63,'Input-Ext Allocators'!$B$8:$B$63,$F123))*$D123</f>
        <v>0</v>
      </c>
      <c r="I123" s="10">
        <f ca="1">IFERROR(INDEX(I$337:I$373,MATCH($F123,$B$337:$B$373,0))/INDEX($D$337:$D$373,MATCH($F123,$B$337:$B$373,0)),SUMIFS('Input-Ext Allocators'!F$8:F$63,'Input-Ext Allocators'!$B$8:$B$63,$F123))*$D123</f>
        <v>0</v>
      </c>
      <c r="J123" s="10">
        <f ca="1">IFERROR(INDEX(J$337:J$373,MATCH($F123,$B$337:$B$373,0))/INDEX($D$337:$D$373,MATCH($F123,$B$337:$B$373,0)),SUMIFS('Input-Ext Allocators'!G$8:G$63,'Input-Ext Allocators'!$B$8:$B$63,$F123))*$D123</f>
        <v>0</v>
      </c>
      <c r="K123" s="10">
        <f ca="1">IFERROR(INDEX(K$337:K$373,MATCH($F123,$B$337:$B$373,0))/INDEX($D$337:$D$373,MATCH($F123,$B$337:$B$373,0)),SUMIFS('Input-Ext Allocators'!H$8:H$63,'Input-Ext Allocators'!$B$8:$B$63,$F123))*$D123</f>
        <v>0</v>
      </c>
    </row>
    <row r="124" spans="1:11" hidden="1" outlineLevel="1">
      <c r="A124" s="31">
        <f>IF(ISBLANK('Input-Accounts'!A124),"",'Input-Accounts'!A124)</f>
        <v>111</v>
      </c>
      <c r="B124" s="53" t="str">
        <f>IF(ISBLANK('Input-Accounts'!B124),"",'Input-Accounts'!B124)</f>
        <v xml:space="preserve">OFFICE FURN &amp; EQUIP-DATA HANDLING </v>
      </c>
      <c r="C124" s="31">
        <f>IF(ISBLANK('Input-Accounts'!C124),"",'Input-Accounts'!C124)</f>
        <v>391.11</v>
      </c>
      <c r="D124" s="10">
        <f t="shared" ca="1" si="16"/>
        <v>0</v>
      </c>
      <c r="E124" s="10">
        <f t="shared" ca="1" si="17"/>
        <v>0</v>
      </c>
      <c r="F124" s="3" t="str" cm="1">
        <f t="array" aca="1" ref="F124" ca="1">IF(D124=0,"-",IF('Input-Accounts'!$E124&lt;&gt;0,'Input-Accounts'!$E124,INDEX('Input-Accounts'!$H124:$J124,,MATCH($F$6,'Input-Accounts'!$H$6:$J$6,0))))</f>
        <v>-</v>
      </c>
      <c r="G124" s="10">
        <f ca="1">IFERROR(INDEX(G$337:G$373,MATCH($F124,$B$337:$B$373,0))/INDEX($D$337:$D$373,MATCH($F124,$B$337:$B$373,0)),SUMIFS('Input-Ext Allocators'!D$8:D$63,'Input-Ext Allocators'!$B$8:$B$63,$F124))*$D124</f>
        <v>0</v>
      </c>
      <c r="H124" s="10">
        <f ca="1">IFERROR(INDEX(H$337:H$373,MATCH($F124,$B$337:$B$373,0))/INDEX($D$337:$D$373,MATCH($F124,$B$337:$B$373,0)),SUMIFS('Input-Ext Allocators'!E$8:E$63,'Input-Ext Allocators'!$B$8:$B$63,$F124))*$D124</f>
        <v>0</v>
      </c>
      <c r="I124" s="10">
        <f ca="1">IFERROR(INDEX(I$337:I$373,MATCH($F124,$B$337:$B$373,0))/INDEX($D$337:$D$373,MATCH($F124,$B$337:$B$373,0)),SUMIFS('Input-Ext Allocators'!F$8:F$63,'Input-Ext Allocators'!$B$8:$B$63,$F124))*$D124</f>
        <v>0</v>
      </c>
      <c r="J124" s="10">
        <f ca="1">IFERROR(INDEX(J$337:J$373,MATCH($F124,$B$337:$B$373,0))/INDEX($D$337:$D$373,MATCH($F124,$B$337:$B$373,0)),SUMIFS('Input-Ext Allocators'!G$8:G$63,'Input-Ext Allocators'!$B$8:$B$63,$F124))*$D124</f>
        <v>0</v>
      </c>
      <c r="K124" s="10">
        <f ca="1">IFERROR(INDEX(K$337:K$373,MATCH($F124,$B$337:$B$373,0))/INDEX($D$337:$D$373,MATCH($F124,$B$337:$B$373,0)),SUMIFS('Input-Ext Allocators'!H$8:H$63,'Input-Ext Allocators'!$B$8:$B$63,$F124))*$D124</f>
        <v>0</v>
      </c>
    </row>
    <row r="125" spans="1:11" hidden="1" outlineLevel="1">
      <c r="A125" s="31">
        <f>IF(ISBLANK('Input-Accounts'!A125),"",'Input-Accounts'!A125)</f>
        <v>112</v>
      </c>
      <c r="B125" s="53" t="str">
        <f>IF(ISBLANK('Input-Accounts'!B125),"",'Input-Accounts'!B125)</f>
        <v>OFFICE FURN &amp; EQUIP-INFO SYSTEMS</v>
      </c>
      <c r="C125" s="31">
        <f>IF(ISBLANK('Input-Accounts'!C125),"",'Input-Accounts'!C125)</f>
        <v>391.12</v>
      </c>
      <c r="D125" s="10">
        <f t="shared" ca="1" si="16"/>
        <v>0</v>
      </c>
      <c r="E125" s="10">
        <f t="shared" ca="1" si="17"/>
        <v>0</v>
      </c>
      <c r="F125" s="3" t="str" cm="1">
        <f t="array" aca="1" ref="F125" ca="1">IF(D125=0,"-",IF('Input-Accounts'!$E125&lt;&gt;0,'Input-Accounts'!$E125,INDEX('Input-Accounts'!$H125:$J125,,MATCH($F$6,'Input-Accounts'!$H$6:$J$6,0))))</f>
        <v>-</v>
      </c>
      <c r="G125" s="10">
        <f ca="1">IFERROR(INDEX(G$337:G$373,MATCH($F125,$B$337:$B$373,0))/INDEX($D$337:$D$373,MATCH($F125,$B$337:$B$373,0)),SUMIFS('Input-Ext Allocators'!D$8:D$63,'Input-Ext Allocators'!$B$8:$B$63,$F125))*$D125</f>
        <v>0</v>
      </c>
      <c r="H125" s="10">
        <f ca="1">IFERROR(INDEX(H$337:H$373,MATCH($F125,$B$337:$B$373,0))/INDEX($D$337:$D$373,MATCH($F125,$B$337:$B$373,0)),SUMIFS('Input-Ext Allocators'!E$8:E$63,'Input-Ext Allocators'!$B$8:$B$63,$F125))*$D125</f>
        <v>0</v>
      </c>
      <c r="I125" s="10">
        <f ca="1">IFERROR(INDEX(I$337:I$373,MATCH($F125,$B$337:$B$373,0))/INDEX($D$337:$D$373,MATCH($F125,$B$337:$B$373,0)),SUMIFS('Input-Ext Allocators'!F$8:F$63,'Input-Ext Allocators'!$B$8:$B$63,$F125))*$D125</f>
        <v>0</v>
      </c>
      <c r="J125" s="10">
        <f ca="1">IFERROR(INDEX(J$337:J$373,MATCH($F125,$B$337:$B$373,0))/INDEX($D$337:$D$373,MATCH($F125,$B$337:$B$373,0)),SUMIFS('Input-Ext Allocators'!G$8:G$63,'Input-Ext Allocators'!$B$8:$B$63,$F125))*$D125</f>
        <v>0</v>
      </c>
      <c r="K125" s="10">
        <f ca="1">IFERROR(INDEX(K$337:K$373,MATCH($F125,$B$337:$B$373,0))/INDEX($D$337:$D$373,MATCH($F125,$B$337:$B$373,0)),SUMIFS('Input-Ext Allocators'!H$8:H$63,'Input-Ext Allocators'!$B$8:$B$63,$F125))*$D125</f>
        <v>0</v>
      </c>
    </row>
    <row r="126" spans="1:11" hidden="1" outlineLevel="1">
      <c r="A126" s="31">
        <f>IF(ISBLANK('Input-Accounts'!A126),"",'Input-Accounts'!A126)</f>
        <v>113</v>
      </c>
      <c r="B126" s="53" t="str">
        <f>IF(ISBLANK('Input-Accounts'!B126),"",'Input-Accounts'!B126)</f>
        <v>TRANS EQUIP-TRAILERS OVER $1,000</v>
      </c>
      <c r="C126" s="31">
        <f>IF(ISBLANK('Input-Accounts'!C126),"",'Input-Accounts'!C126)</f>
        <v>392.2</v>
      </c>
      <c r="D126" s="10">
        <f t="shared" ca="1" si="16"/>
        <v>0</v>
      </c>
      <c r="E126" s="10">
        <f t="shared" ca="1" si="17"/>
        <v>0</v>
      </c>
      <c r="F126" s="3" t="str" cm="1">
        <f t="array" aca="1" ref="F126" ca="1">IF(D126=0,"-",IF('Input-Accounts'!$E126&lt;&gt;0,'Input-Accounts'!$E126,INDEX('Input-Accounts'!$H126:$J126,,MATCH($F$6,'Input-Accounts'!$H$6:$J$6,0))))</f>
        <v>-</v>
      </c>
      <c r="G126" s="10">
        <f ca="1">IFERROR(INDEX(G$337:G$373,MATCH($F126,$B$337:$B$373,0))/INDEX($D$337:$D$373,MATCH($F126,$B$337:$B$373,0)),SUMIFS('Input-Ext Allocators'!D$8:D$63,'Input-Ext Allocators'!$B$8:$B$63,$F126))*$D126</f>
        <v>0</v>
      </c>
      <c r="H126" s="10">
        <f ca="1">IFERROR(INDEX(H$337:H$373,MATCH($F126,$B$337:$B$373,0))/INDEX($D$337:$D$373,MATCH($F126,$B$337:$B$373,0)),SUMIFS('Input-Ext Allocators'!E$8:E$63,'Input-Ext Allocators'!$B$8:$B$63,$F126))*$D126</f>
        <v>0</v>
      </c>
      <c r="I126" s="10">
        <f ca="1">IFERROR(INDEX(I$337:I$373,MATCH($F126,$B$337:$B$373,0))/INDEX($D$337:$D$373,MATCH($F126,$B$337:$B$373,0)),SUMIFS('Input-Ext Allocators'!F$8:F$63,'Input-Ext Allocators'!$B$8:$B$63,$F126))*$D126</f>
        <v>0</v>
      </c>
      <c r="J126" s="10">
        <f ca="1">IFERROR(INDEX(J$337:J$373,MATCH($F126,$B$337:$B$373,0))/INDEX($D$337:$D$373,MATCH($F126,$B$337:$B$373,0)),SUMIFS('Input-Ext Allocators'!G$8:G$63,'Input-Ext Allocators'!$B$8:$B$63,$F126))*$D126</f>
        <v>0</v>
      </c>
      <c r="K126" s="10">
        <f ca="1">IFERROR(INDEX(K$337:K$373,MATCH($F126,$B$337:$B$373,0))/INDEX($D$337:$D$373,MATCH($F126,$B$337:$B$373,0)),SUMIFS('Input-Ext Allocators'!H$8:H$63,'Input-Ext Allocators'!$B$8:$B$63,$F126))*$D126</f>
        <v>0</v>
      </c>
    </row>
    <row r="127" spans="1:11" hidden="1" outlineLevel="1">
      <c r="A127" s="31">
        <f>IF(ISBLANK('Input-Accounts'!A127),"",'Input-Accounts'!A127)</f>
        <v>114</v>
      </c>
      <c r="B127" s="53" t="str">
        <f>IF(ISBLANK('Input-Accounts'!B127),"",'Input-Accounts'!B127)</f>
        <v>TRANS EQUIP-TRAILERS $1,000 or LESS</v>
      </c>
      <c r="C127" s="31">
        <f>IF(ISBLANK('Input-Accounts'!C127),"",'Input-Accounts'!C127)</f>
        <v>392.21</v>
      </c>
      <c r="D127" s="10">
        <f t="shared" ca="1" si="16"/>
        <v>0</v>
      </c>
      <c r="E127" s="10">
        <f t="shared" ca="1" si="17"/>
        <v>0</v>
      </c>
      <c r="F127" s="3" t="str" cm="1">
        <f t="array" aca="1" ref="F127" ca="1">IF(D127=0,"-",IF('Input-Accounts'!$E127&lt;&gt;0,'Input-Accounts'!$E127,INDEX('Input-Accounts'!$H127:$J127,,MATCH($F$6,'Input-Accounts'!$H$6:$J$6,0))))</f>
        <v>-</v>
      </c>
      <c r="G127" s="10">
        <f ca="1">IFERROR(INDEX(G$337:G$373,MATCH($F127,$B$337:$B$373,0))/INDEX($D$337:$D$373,MATCH($F127,$B$337:$B$373,0)),SUMIFS('Input-Ext Allocators'!D$8:D$63,'Input-Ext Allocators'!$B$8:$B$63,$F127))*$D127</f>
        <v>0</v>
      </c>
      <c r="H127" s="10">
        <f ca="1">IFERROR(INDEX(H$337:H$373,MATCH($F127,$B$337:$B$373,0))/INDEX($D$337:$D$373,MATCH($F127,$B$337:$B$373,0)),SUMIFS('Input-Ext Allocators'!E$8:E$63,'Input-Ext Allocators'!$B$8:$B$63,$F127))*$D127</f>
        <v>0</v>
      </c>
      <c r="I127" s="10">
        <f ca="1">IFERROR(INDEX(I$337:I$373,MATCH($F127,$B$337:$B$373,0))/INDEX($D$337:$D$373,MATCH($F127,$B$337:$B$373,0)),SUMIFS('Input-Ext Allocators'!F$8:F$63,'Input-Ext Allocators'!$B$8:$B$63,$F127))*$D127</f>
        <v>0</v>
      </c>
      <c r="J127" s="10">
        <f ca="1">IFERROR(INDEX(J$337:J$373,MATCH($F127,$B$337:$B$373,0))/INDEX($D$337:$D$373,MATCH($F127,$B$337:$B$373,0)),SUMIFS('Input-Ext Allocators'!G$8:G$63,'Input-Ext Allocators'!$B$8:$B$63,$F127))*$D127</f>
        <v>0</v>
      </c>
      <c r="K127" s="10">
        <f ca="1">IFERROR(INDEX(K$337:K$373,MATCH($F127,$B$337:$B$373,0))/INDEX($D$337:$D$373,MATCH($F127,$B$337:$B$373,0)),SUMIFS('Input-Ext Allocators'!H$8:H$63,'Input-Ext Allocators'!$B$8:$B$63,$F127))*$D127</f>
        <v>0</v>
      </c>
    </row>
    <row r="128" spans="1:11" hidden="1" outlineLevel="1">
      <c r="A128" s="31">
        <f>IF(ISBLANK('Input-Accounts'!A128),"",'Input-Accounts'!A128)</f>
        <v>115</v>
      </c>
      <c r="B128" s="53" t="str">
        <f>IF(ISBLANK('Input-Accounts'!B128),"",'Input-Accounts'!B128)</f>
        <v>STORES EQUIPMENT</v>
      </c>
      <c r="C128" s="31">
        <f>IF(ISBLANK('Input-Accounts'!C128),"",'Input-Accounts'!C128)</f>
        <v>393</v>
      </c>
      <c r="D128" s="10">
        <f t="shared" ca="1" si="16"/>
        <v>0</v>
      </c>
      <c r="E128" s="10">
        <f t="shared" ca="1" si="17"/>
        <v>0</v>
      </c>
      <c r="F128" s="3" t="str" cm="1">
        <f t="array" aca="1" ref="F128" ca="1">IF(D128=0,"-",IF('Input-Accounts'!$E128&lt;&gt;0,'Input-Accounts'!$E128,INDEX('Input-Accounts'!$H128:$J128,,MATCH($F$6,'Input-Accounts'!$H$6:$J$6,0))))</f>
        <v>-</v>
      </c>
      <c r="G128" s="10">
        <f ca="1">IFERROR(INDEX(G$337:G$373,MATCH($F128,$B$337:$B$373,0))/INDEX($D$337:$D$373,MATCH($F128,$B$337:$B$373,0)),SUMIFS('Input-Ext Allocators'!D$8:D$63,'Input-Ext Allocators'!$B$8:$B$63,$F128))*$D128</f>
        <v>0</v>
      </c>
      <c r="H128" s="10">
        <f ca="1">IFERROR(INDEX(H$337:H$373,MATCH($F128,$B$337:$B$373,0))/INDEX($D$337:$D$373,MATCH($F128,$B$337:$B$373,0)),SUMIFS('Input-Ext Allocators'!E$8:E$63,'Input-Ext Allocators'!$B$8:$B$63,$F128))*$D128</f>
        <v>0</v>
      </c>
      <c r="I128" s="10">
        <f ca="1">IFERROR(INDEX(I$337:I$373,MATCH($F128,$B$337:$B$373,0))/INDEX($D$337:$D$373,MATCH($F128,$B$337:$B$373,0)),SUMIFS('Input-Ext Allocators'!F$8:F$63,'Input-Ext Allocators'!$B$8:$B$63,$F128))*$D128</f>
        <v>0</v>
      </c>
      <c r="J128" s="10">
        <f ca="1">IFERROR(INDEX(J$337:J$373,MATCH($F128,$B$337:$B$373,0))/INDEX($D$337:$D$373,MATCH($F128,$B$337:$B$373,0)),SUMIFS('Input-Ext Allocators'!G$8:G$63,'Input-Ext Allocators'!$B$8:$B$63,$F128))*$D128</f>
        <v>0</v>
      </c>
      <c r="K128" s="10">
        <f ca="1">IFERROR(INDEX(K$337:K$373,MATCH($F128,$B$337:$B$373,0))/INDEX($D$337:$D$373,MATCH($F128,$B$337:$B$373,0)),SUMIFS('Input-Ext Allocators'!H$8:H$63,'Input-Ext Allocators'!$B$8:$B$63,$F128))*$D128</f>
        <v>0</v>
      </c>
    </row>
    <row r="129" spans="1:11" outlineLevel="1">
      <c r="A129" s="31">
        <f>IF(ISBLANK('Input-Accounts'!A129),"",'Input-Accounts'!A129)</f>
        <v>116</v>
      </c>
      <c r="B129" s="53" t="str">
        <f>IF(ISBLANK('Input-Accounts'!B129),"",'Input-Accounts'!B129)</f>
        <v xml:space="preserve">TOOLS,SHOP, &amp; GAR EQ-GARAGE &amp; SERV </v>
      </c>
      <c r="C129" s="31">
        <f>IF(ISBLANK('Input-Accounts'!C129),"",'Input-Accounts'!C129)</f>
        <v>394.1</v>
      </c>
      <c r="D129" s="10">
        <f t="shared" ca="1" si="16"/>
        <v>0</v>
      </c>
      <c r="E129" s="10">
        <f t="shared" ca="1" si="17"/>
        <v>0</v>
      </c>
      <c r="F129" s="3" t="str" cm="1">
        <f t="array" aca="1" ref="F129" ca="1">IF(D129=0,"-",IF('Input-Accounts'!$E129&lt;&gt;0,'Input-Accounts'!$E129,INDEX('Input-Accounts'!$H129:$J129,,MATCH($F$6,'Input-Accounts'!$H$6:$J$6,0))))</f>
        <v>-</v>
      </c>
      <c r="G129" s="10">
        <f ca="1">IFERROR(INDEX(G$337:G$373,MATCH($F129,$B$337:$B$373,0))/INDEX($D$337:$D$373,MATCH($F129,$B$337:$B$373,0)),SUMIFS('Input-Ext Allocators'!D$8:D$63,'Input-Ext Allocators'!$B$8:$B$63,$F129))*$D129</f>
        <v>0</v>
      </c>
      <c r="H129" s="10">
        <f ca="1">IFERROR(INDEX(H$337:H$373,MATCH($F129,$B$337:$B$373,0))/INDEX($D$337:$D$373,MATCH($F129,$B$337:$B$373,0)),SUMIFS('Input-Ext Allocators'!E$8:E$63,'Input-Ext Allocators'!$B$8:$B$63,$F129))*$D129</f>
        <v>0</v>
      </c>
      <c r="I129" s="10">
        <f ca="1">IFERROR(INDEX(I$337:I$373,MATCH($F129,$B$337:$B$373,0))/INDEX($D$337:$D$373,MATCH($F129,$B$337:$B$373,0)),SUMIFS('Input-Ext Allocators'!F$8:F$63,'Input-Ext Allocators'!$B$8:$B$63,$F129))*$D129</f>
        <v>0</v>
      </c>
      <c r="J129" s="10">
        <f ca="1">IFERROR(INDEX(J$337:J$373,MATCH($F129,$B$337:$B$373,0))/INDEX($D$337:$D$373,MATCH($F129,$B$337:$B$373,0)),SUMIFS('Input-Ext Allocators'!G$8:G$63,'Input-Ext Allocators'!$B$8:$B$63,$F129))*$D129</f>
        <v>0</v>
      </c>
      <c r="K129" s="10">
        <f ca="1">IFERROR(INDEX(K$337:K$373,MATCH($F129,$B$337:$B$373,0))/INDEX($D$337:$D$373,MATCH($F129,$B$337:$B$373,0)),SUMIFS('Input-Ext Allocators'!H$8:H$63,'Input-Ext Allocators'!$B$8:$B$63,$F129))*$D129</f>
        <v>0</v>
      </c>
    </row>
    <row r="130" spans="1:11" outlineLevel="1">
      <c r="A130" s="31">
        <f>IF(ISBLANK('Input-Accounts'!A130),"",'Input-Accounts'!A130)</f>
        <v>117</v>
      </c>
      <c r="B130" s="53" t="str">
        <f>IF(ISBLANK('Input-Accounts'!B130),"",'Input-Accounts'!B130)</f>
        <v>TOOLS,SHOP, &amp; GAR EQ-CNG STATIONARY</v>
      </c>
      <c r="C130" s="31">
        <f>IF(ISBLANK('Input-Accounts'!C130),"",'Input-Accounts'!C130)</f>
        <v>394.11</v>
      </c>
      <c r="D130" s="10">
        <f t="shared" ca="1" si="16"/>
        <v>0</v>
      </c>
      <c r="E130" s="10">
        <f t="shared" ca="1" si="17"/>
        <v>0</v>
      </c>
      <c r="F130" s="3" t="str" cm="1">
        <f t="array" aca="1" ref="F130" ca="1">IF(D130=0,"-",IF('Input-Accounts'!$E130&lt;&gt;0,'Input-Accounts'!$E130,INDEX('Input-Accounts'!$H130:$J130,,MATCH($F$6,'Input-Accounts'!$H$6:$J$6,0))))</f>
        <v>-</v>
      </c>
      <c r="G130" s="10">
        <f ca="1">IFERROR(INDEX(G$337:G$373,MATCH($F130,$B$337:$B$373,0))/INDEX($D$337:$D$373,MATCH($F130,$B$337:$B$373,0)),SUMIFS('Input-Ext Allocators'!D$8:D$63,'Input-Ext Allocators'!$B$8:$B$63,$F130))*$D130</f>
        <v>0</v>
      </c>
      <c r="H130" s="10">
        <f ca="1">IFERROR(INDEX(H$337:H$373,MATCH($F130,$B$337:$B$373,0))/INDEX($D$337:$D$373,MATCH($F130,$B$337:$B$373,0)),SUMIFS('Input-Ext Allocators'!E$8:E$63,'Input-Ext Allocators'!$B$8:$B$63,$F130))*$D130</f>
        <v>0</v>
      </c>
      <c r="I130" s="10">
        <f ca="1">IFERROR(INDEX(I$337:I$373,MATCH($F130,$B$337:$B$373,0))/INDEX($D$337:$D$373,MATCH($F130,$B$337:$B$373,0)),SUMIFS('Input-Ext Allocators'!F$8:F$63,'Input-Ext Allocators'!$B$8:$B$63,$F130))*$D130</f>
        <v>0</v>
      </c>
      <c r="J130" s="10">
        <f ca="1">IFERROR(INDEX(J$337:J$373,MATCH($F130,$B$337:$B$373,0))/INDEX($D$337:$D$373,MATCH($F130,$B$337:$B$373,0)),SUMIFS('Input-Ext Allocators'!G$8:G$63,'Input-Ext Allocators'!$B$8:$B$63,$F130))*$D130</f>
        <v>0</v>
      </c>
      <c r="K130" s="10">
        <f ca="1">IFERROR(INDEX(K$337:K$373,MATCH($F130,$B$337:$B$373,0))/INDEX($D$337:$D$373,MATCH($F130,$B$337:$B$373,0)),SUMIFS('Input-Ext Allocators'!H$8:H$63,'Input-Ext Allocators'!$B$8:$B$63,$F130))*$D130</f>
        <v>0</v>
      </c>
    </row>
    <row r="131" spans="1:11" outlineLevel="1">
      <c r="A131" s="31">
        <f>IF(ISBLANK('Input-Accounts'!A131),"",'Input-Accounts'!A131)</f>
        <v>118</v>
      </c>
      <c r="B131" s="53" t="str">
        <f>IF(ISBLANK('Input-Accounts'!B131),"",'Input-Accounts'!B131)</f>
        <v>TOOLS,SHOP, &amp; GAR EQ-UND TANK CLEANUP</v>
      </c>
      <c r="C131" s="31">
        <f>IF(ISBLANK('Input-Accounts'!C131),"",'Input-Accounts'!C131)</f>
        <v>394.13</v>
      </c>
      <c r="D131" s="10">
        <f t="shared" ca="1" si="16"/>
        <v>0</v>
      </c>
      <c r="E131" s="10">
        <f t="shared" ca="1" si="17"/>
        <v>0</v>
      </c>
      <c r="F131" s="3" t="str" cm="1">
        <f t="array" aca="1" ref="F131" ca="1">IF(D131=0,"-",IF('Input-Accounts'!$E131&lt;&gt;0,'Input-Accounts'!$E131,INDEX('Input-Accounts'!$H131:$J131,,MATCH($F$6,'Input-Accounts'!$H$6:$J$6,0))))</f>
        <v>-</v>
      </c>
      <c r="G131" s="10">
        <f ca="1">IFERROR(INDEX(G$337:G$373,MATCH($F131,$B$337:$B$373,0))/INDEX($D$337:$D$373,MATCH($F131,$B$337:$B$373,0)),SUMIFS('Input-Ext Allocators'!D$8:D$63,'Input-Ext Allocators'!$B$8:$B$63,$F131))*$D131</f>
        <v>0</v>
      </c>
      <c r="H131" s="10">
        <f ca="1">IFERROR(INDEX(H$337:H$373,MATCH($F131,$B$337:$B$373,0))/INDEX($D$337:$D$373,MATCH($F131,$B$337:$B$373,0)),SUMIFS('Input-Ext Allocators'!E$8:E$63,'Input-Ext Allocators'!$B$8:$B$63,$F131))*$D131</f>
        <v>0</v>
      </c>
      <c r="I131" s="10">
        <f ca="1">IFERROR(INDEX(I$337:I$373,MATCH($F131,$B$337:$B$373,0))/INDEX($D$337:$D$373,MATCH($F131,$B$337:$B$373,0)),SUMIFS('Input-Ext Allocators'!F$8:F$63,'Input-Ext Allocators'!$B$8:$B$63,$F131))*$D131</f>
        <v>0</v>
      </c>
      <c r="J131" s="10">
        <f ca="1">IFERROR(INDEX(J$337:J$373,MATCH($F131,$B$337:$B$373,0))/INDEX($D$337:$D$373,MATCH($F131,$B$337:$B$373,0)),SUMIFS('Input-Ext Allocators'!G$8:G$63,'Input-Ext Allocators'!$B$8:$B$63,$F131))*$D131</f>
        <v>0</v>
      </c>
      <c r="K131" s="10">
        <f ca="1">IFERROR(INDEX(K$337:K$373,MATCH($F131,$B$337:$B$373,0))/INDEX($D$337:$D$373,MATCH($F131,$B$337:$B$373,0)),SUMIFS('Input-Ext Allocators'!H$8:H$63,'Input-Ext Allocators'!$B$8:$B$63,$F131))*$D131</f>
        <v>0</v>
      </c>
    </row>
    <row r="132" spans="1:11" outlineLevel="1">
      <c r="A132" s="31">
        <f>IF(ISBLANK('Input-Accounts'!A132),"",'Input-Accounts'!A132)</f>
        <v>119</v>
      </c>
      <c r="B132" s="53" t="str">
        <f>IF(ISBLANK('Input-Accounts'!B132),"",'Input-Accounts'!B132)</f>
        <v>TOOLS,SHOP, &amp; GAR EQ-SHOP EQUIP</v>
      </c>
      <c r="C132" s="31">
        <f>IF(ISBLANK('Input-Accounts'!C132),"",'Input-Accounts'!C132)</f>
        <v>394.2</v>
      </c>
      <c r="D132" s="10">
        <f t="shared" ca="1" si="16"/>
        <v>0</v>
      </c>
      <c r="E132" s="10">
        <f t="shared" ca="1" si="17"/>
        <v>0</v>
      </c>
      <c r="F132" s="3" t="str" cm="1">
        <f t="array" aca="1" ref="F132" ca="1">IF(D132=0,"-",IF('Input-Accounts'!$E132&lt;&gt;0,'Input-Accounts'!$E132,INDEX('Input-Accounts'!$H132:$J132,,MATCH($F$6,'Input-Accounts'!$H$6:$J$6,0))))</f>
        <v>-</v>
      </c>
      <c r="G132" s="10">
        <f ca="1">IFERROR(INDEX(G$337:G$373,MATCH($F132,$B$337:$B$373,0))/INDEX($D$337:$D$373,MATCH($F132,$B$337:$B$373,0)),SUMIFS('Input-Ext Allocators'!D$8:D$63,'Input-Ext Allocators'!$B$8:$B$63,$F132))*$D132</f>
        <v>0</v>
      </c>
      <c r="H132" s="10">
        <f ca="1">IFERROR(INDEX(H$337:H$373,MATCH($F132,$B$337:$B$373,0))/INDEX($D$337:$D$373,MATCH($F132,$B$337:$B$373,0)),SUMIFS('Input-Ext Allocators'!E$8:E$63,'Input-Ext Allocators'!$B$8:$B$63,$F132))*$D132</f>
        <v>0</v>
      </c>
      <c r="I132" s="10">
        <f ca="1">IFERROR(INDEX(I$337:I$373,MATCH($F132,$B$337:$B$373,0))/INDEX($D$337:$D$373,MATCH($F132,$B$337:$B$373,0)),SUMIFS('Input-Ext Allocators'!F$8:F$63,'Input-Ext Allocators'!$B$8:$B$63,$F132))*$D132</f>
        <v>0</v>
      </c>
      <c r="J132" s="10">
        <f ca="1">IFERROR(INDEX(J$337:J$373,MATCH($F132,$B$337:$B$373,0))/INDEX($D$337:$D$373,MATCH($F132,$B$337:$B$373,0)),SUMIFS('Input-Ext Allocators'!G$8:G$63,'Input-Ext Allocators'!$B$8:$B$63,$F132))*$D132</f>
        <v>0</v>
      </c>
      <c r="K132" s="10">
        <f ca="1">IFERROR(INDEX(K$337:K$373,MATCH($F132,$B$337:$B$373,0))/INDEX($D$337:$D$373,MATCH($F132,$B$337:$B$373,0)),SUMIFS('Input-Ext Allocators'!H$8:H$63,'Input-Ext Allocators'!$B$8:$B$63,$F132))*$D132</f>
        <v>0</v>
      </c>
    </row>
    <row r="133" spans="1:11" outlineLevel="1">
      <c r="A133" s="31">
        <f>IF(ISBLANK('Input-Accounts'!A133),"",'Input-Accounts'!A133)</f>
        <v>120</v>
      </c>
      <c r="B133" s="53" t="str">
        <f>IF(ISBLANK('Input-Accounts'!B133),"",'Input-Accounts'!B133)</f>
        <v>TOOLS,SHOP, &amp; GAR EQ-TOOLS &amp; OTHER</v>
      </c>
      <c r="C133" s="31">
        <f>IF(ISBLANK('Input-Accounts'!C133),"",'Input-Accounts'!C133)</f>
        <v>394.3</v>
      </c>
      <c r="D133" s="10">
        <f t="shared" ca="1" si="16"/>
        <v>0</v>
      </c>
      <c r="E133" s="10">
        <f t="shared" ca="1" si="17"/>
        <v>0</v>
      </c>
      <c r="F133" s="3" t="str" cm="1">
        <f t="array" aca="1" ref="F133" ca="1">IF(D133=0,"-",IF('Input-Accounts'!$E133&lt;&gt;0,'Input-Accounts'!$E133,INDEX('Input-Accounts'!$H133:$J133,,MATCH($F$6,'Input-Accounts'!$H$6:$J$6,0))))</f>
        <v>-</v>
      </c>
      <c r="G133" s="10">
        <f ca="1">IFERROR(INDEX(G$337:G$373,MATCH($F133,$B$337:$B$373,0))/INDEX($D$337:$D$373,MATCH($F133,$B$337:$B$373,0)),SUMIFS('Input-Ext Allocators'!D$8:D$63,'Input-Ext Allocators'!$B$8:$B$63,$F133))*$D133</f>
        <v>0</v>
      </c>
      <c r="H133" s="10">
        <f ca="1">IFERROR(INDEX(H$337:H$373,MATCH($F133,$B$337:$B$373,0))/INDEX($D$337:$D$373,MATCH($F133,$B$337:$B$373,0)),SUMIFS('Input-Ext Allocators'!E$8:E$63,'Input-Ext Allocators'!$B$8:$B$63,$F133))*$D133</f>
        <v>0</v>
      </c>
      <c r="I133" s="10">
        <f ca="1">IFERROR(INDEX(I$337:I$373,MATCH($F133,$B$337:$B$373,0))/INDEX($D$337:$D$373,MATCH($F133,$B$337:$B$373,0)),SUMIFS('Input-Ext Allocators'!F$8:F$63,'Input-Ext Allocators'!$B$8:$B$63,$F133))*$D133</f>
        <v>0</v>
      </c>
      <c r="J133" s="10">
        <f ca="1">IFERROR(INDEX(J$337:J$373,MATCH($F133,$B$337:$B$373,0))/INDEX($D$337:$D$373,MATCH($F133,$B$337:$B$373,0)),SUMIFS('Input-Ext Allocators'!G$8:G$63,'Input-Ext Allocators'!$B$8:$B$63,$F133))*$D133</f>
        <v>0</v>
      </c>
      <c r="K133" s="10">
        <f ca="1">IFERROR(INDEX(K$337:K$373,MATCH($F133,$B$337:$B$373,0))/INDEX($D$337:$D$373,MATCH($F133,$B$337:$B$373,0)),SUMIFS('Input-Ext Allocators'!H$8:H$63,'Input-Ext Allocators'!$B$8:$B$63,$F133))*$D133</f>
        <v>0</v>
      </c>
    </row>
    <row r="134" spans="1:11" outlineLevel="1">
      <c r="A134" s="31">
        <f>IF(ISBLANK('Input-Accounts'!A134),"",'Input-Accounts'!A134)</f>
        <v>121</v>
      </c>
      <c r="B134" s="53" t="str">
        <f>IF(ISBLANK('Input-Accounts'!B134),"",'Input-Accounts'!B134)</f>
        <v>LABORATORY EQUIPMENT</v>
      </c>
      <c r="C134" s="31">
        <f>IF(ISBLANK('Input-Accounts'!C134),"",'Input-Accounts'!C134)</f>
        <v>395</v>
      </c>
      <c r="D134" s="10">
        <f t="shared" ca="1" si="16"/>
        <v>0</v>
      </c>
      <c r="E134" s="10">
        <f t="shared" ca="1" si="17"/>
        <v>0</v>
      </c>
      <c r="F134" s="3" t="str" cm="1">
        <f t="array" aca="1" ref="F134" ca="1">IF(D134=0,"-",IF('Input-Accounts'!$E134&lt;&gt;0,'Input-Accounts'!$E134,INDEX('Input-Accounts'!$H134:$J134,,MATCH($F$6,'Input-Accounts'!$H$6:$J$6,0))))</f>
        <v>-</v>
      </c>
      <c r="G134" s="10">
        <f ca="1">IFERROR(INDEX(G$337:G$373,MATCH($F134,$B$337:$B$373,0))/INDEX($D$337:$D$373,MATCH($F134,$B$337:$B$373,0)),SUMIFS('Input-Ext Allocators'!D$8:D$63,'Input-Ext Allocators'!$B$8:$B$63,$F134))*$D134</f>
        <v>0</v>
      </c>
      <c r="H134" s="10">
        <f ca="1">IFERROR(INDEX(H$337:H$373,MATCH($F134,$B$337:$B$373,0))/INDEX($D$337:$D$373,MATCH($F134,$B$337:$B$373,0)),SUMIFS('Input-Ext Allocators'!E$8:E$63,'Input-Ext Allocators'!$B$8:$B$63,$F134))*$D134</f>
        <v>0</v>
      </c>
      <c r="I134" s="10">
        <f ca="1">IFERROR(INDEX(I$337:I$373,MATCH($F134,$B$337:$B$373,0))/INDEX($D$337:$D$373,MATCH($F134,$B$337:$B$373,0)),SUMIFS('Input-Ext Allocators'!F$8:F$63,'Input-Ext Allocators'!$B$8:$B$63,$F134))*$D134</f>
        <v>0</v>
      </c>
      <c r="J134" s="10">
        <f ca="1">IFERROR(INDEX(J$337:J$373,MATCH($F134,$B$337:$B$373,0))/INDEX($D$337:$D$373,MATCH($F134,$B$337:$B$373,0)),SUMIFS('Input-Ext Allocators'!G$8:G$63,'Input-Ext Allocators'!$B$8:$B$63,$F134))*$D134</f>
        <v>0</v>
      </c>
      <c r="K134" s="10">
        <f ca="1">IFERROR(INDEX(K$337:K$373,MATCH($F134,$B$337:$B$373,0))/INDEX($D$337:$D$373,MATCH($F134,$B$337:$B$373,0)),SUMIFS('Input-Ext Allocators'!H$8:H$63,'Input-Ext Allocators'!$B$8:$B$63,$F134))*$D134</f>
        <v>0</v>
      </c>
    </row>
    <row r="135" spans="1:11" outlineLevel="1">
      <c r="A135" s="31">
        <f>IF(ISBLANK('Input-Accounts'!A135),"",'Input-Accounts'!A135)</f>
        <v>122</v>
      </c>
      <c r="B135" s="53" t="str">
        <f>IF(ISBLANK('Input-Accounts'!B135),"",'Input-Accounts'!B135)</f>
        <v>POWER OPERATED EQUIP-GENERAL TOOLS</v>
      </c>
      <c r="C135" s="31">
        <f>IF(ISBLANK('Input-Accounts'!C135),"",'Input-Accounts'!C135)</f>
        <v>396</v>
      </c>
      <c r="D135" s="10">
        <f t="shared" ca="1" si="16"/>
        <v>0</v>
      </c>
      <c r="E135" s="10">
        <f t="shared" ca="1" si="17"/>
        <v>0</v>
      </c>
      <c r="F135" s="3" t="str" cm="1">
        <f t="array" aca="1" ref="F135" ca="1">IF(D135=0,"-",IF('Input-Accounts'!$E135&lt;&gt;0,'Input-Accounts'!$E135,INDEX('Input-Accounts'!$H135:$J135,,MATCH($F$6,'Input-Accounts'!$H$6:$J$6,0))))</f>
        <v>-</v>
      </c>
      <c r="G135" s="10">
        <f ca="1">IFERROR(INDEX(G$337:G$373,MATCH($F135,$B$337:$B$373,0))/INDEX($D$337:$D$373,MATCH($F135,$B$337:$B$373,0)),SUMIFS('Input-Ext Allocators'!D$8:D$63,'Input-Ext Allocators'!$B$8:$B$63,$F135))*$D135</f>
        <v>0</v>
      </c>
      <c r="H135" s="10">
        <f ca="1">IFERROR(INDEX(H$337:H$373,MATCH($F135,$B$337:$B$373,0))/INDEX($D$337:$D$373,MATCH($F135,$B$337:$B$373,0)),SUMIFS('Input-Ext Allocators'!E$8:E$63,'Input-Ext Allocators'!$B$8:$B$63,$F135))*$D135</f>
        <v>0</v>
      </c>
      <c r="I135" s="10">
        <f ca="1">IFERROR(INDEX(I$337:I$373,MATCH($F135,$B$337:$B$373,0))/INDEX($D$337:$D$373,MATCH($F135,$B$337:$B$373,0)),SUMIFS('Input-Ext Allocators'!F$8:F$63,'Input-Ext Allocators'!$B$8:$B$63,$F135))*$D135</f>
        <v>0</v>
      </c>
      <c r="J135" s="10">
        <f ca="1">IFERROR(INDEX(J$337:J$373,MATCH($F135,$B$337:$B$373,0))/INDEX($D$337:$D$373,MATCH($F135,$B$337:$B$373,0)),SUMIFS('Input-Ext Allocators'!G$8:G$63,'Input-Ext Allocators'!$B$8:$B$63,$F135))*$D135</f>
        <v>0</v>
      </c>
      <c r="K135" s="10">
        <f ca="1">IFERROR(INDEX(K$337:K$373,MATCH($F135,$B$337:$B$373,0))/INDEX($D$337:$D$373,MATCH($F135,$B$337:$B$373,0)),SUMIFS('Input-Ext Allocators'!H$8:H$63,'Input-Ext Allocators'!$B$8:$B$63,$F135))*$D135</f>
        <v>0</v>
      </c>
    </row>
    <row r="136" spans="1:11" outlineLevel="1">
      <c r="A136" s="31">
        <f>IF(ISBLANK('Input-Accounts'!A136),"",'Input-Accounts'!A136)</f>
        <v>123</v>
      </c>
      <c r="B136" s="53" t="str">
        <f>IF(ISBLANK('Input-Accounts'!B136),"",'Input-Accounts'!B136)</f>
        <v>MISCELLANEOUS EQUIPMENT</v>
      </c>
      <c r="C136" s="31">
        <f>IF(ISBLANK('Input-Accounts'!C136),"",'Input-Accounts'!C136)</f>
        <v>398</v>
      </c>
      <c r="D136" s="10">
        <f t="shared" ca="1" si="16"/>
        <v>0</v>
      </c>
      <c r="E136" s="10">
        <f t="shared" ca="1" si="17"/>
        <v>0</v>
      </c>
      <c r="F136" s="3" t="str" cm="1">
        <f t="array" aca="1" ref="F136" ca="1">IF(D136=0,"-",IF('Input-Accounts'!$E136&lt;&gt;0,'Input-Accounts'!$E136,INDEX('Input-Accounts'!$H136:$J136,,MATCH($F$6,'Input-Accounts'!$H$6:$J$6,0))))</f>
        <v>-</v>
      </c>
      <c r="G136" s="10">
        <f ca="1">IFERROR(INDEX(G$337:G$373,MATCH($F136,$B$337:$B$373,0))/INDEX($D$337:$D$373,MATCH($F136,$B$337:$B$373,0)),SUMIFS('Input-Ext Allocators'!D$8:D$63,'Input-Ext Allocators'!$B$8:$B$63,$F136))*$D136</f>
        <v>0</v>
      </c>
      <c r="H136" s="10">
        <f ca="1">IFERROR(INDEX(H$337:H$373,MATCH($F136,$B$337:$B$373,0))/INDEX($D$337:$D$373,MATCH($F136,$B$337:$B$373,0)),SUMIFS('Input-Ext Allocators'!E$8:E$63,'Input-Ext Allocators'!$B$8:$B$63,$F136))*$D136</f>
        <v>0</v>
      </c>
      <c r="I136" s="10">
        <f ca="1">IFERROR(INDEX(I$337:I$373,MATCH($F136,$B$337:$B$373,0))/INDEX($D$337:$D$373,MATCH($F136,$B$337:$B$373,0)),SUMIFS('Input-Ext Allocators'!F$8:F$63,'Input-Ext Allocators'!$B$8:$B$63,$F136))*$D136</f>
        <v>0</v>
      </c>
      <c r="J136" s="10">
        <f ca="1">IFERROR(INDEX(J$337:J$373,MATCH($F136,$B$337:$B$373,0))/INDEX($D$337:$D$373,MATCH($F136,$B$337:$B$373,0)),SUMIFS('Input-Ext Allocators'!G$8:G$63,'Input-Ext Allocators'!$B$8:$B$63,$F136))*$D136</f>
        <v>0</v>
      </c>
      <c r="K136" s="10">
        <f ca="1">IFERROR(INDEX(K$337:K$373,MATCH($F136,$B$337:$B$373,0))/INDEX($D$337:$D$373,MATCH($F136,$B$337:$B$373,0)),SUMIFS('Input-Ext Allocators'!H$8:H$63,'Input-Ext Allocators'!$B$8:$B$63,$F136))*$D136</f>
        <v>0</v>
      </c>
    </row>
    <row r="137" spans="1:11" hidden="1" outlineLevel="1">
      <c r="A137" s="31">
        <f>IF(ISBLANK('Input-Accounts'!A137),"",'Input-Accounts'!A137)</f>
        <v>124</v>
      </c>
      <c r="B137" t="str">
        <f>IF(ISBLANK('Input-Accounts'!B137),"",'Input-Accounts'!B137)</f>
        <v>Subtotal - General Plant</v>
      </c>
      <c r="C137" s="31" t="str">
        <f>IF(ISBLANK('Input-Accounts'!C137),"",'Input-Accounts'!C137)</f>
        <v/>
      </c>
      <c r="D137" s="123">
        <f ca="1">SUBTOTAL(9,D123:D136)</f>
        <v>0</v>
      </c>
      <c r="E137" s="10">
        <f t="shared" ca="1" si="17"/>
        <v>0</v>
      </c>
      <c r="G137" s="123">
        <f t="shared" ref="G137:K137" ca="1" si="18">SUBTOTAL(9,G123:G136)</f>
        <v>0</v>
      </c>
      <c r="H137" s="123">
        <f t="shared" ca="1" si="18"/>
        <v>0</v>
      </c>
      <c r="I137" s="123">
        <f t="shared" ca="1" si="18"/>
        <v>0</v>
      </c>
      <c r="J137" s="123">
        <f t="shared" ca="1" si="18"/>
        <v>0</v>
      </c>
      <c r="K137" s="123">
        <f t="shared" ca="1" si="18"/>
        <v>0</v>
      </c>
    </row>
    <row r="138" spans="1:11" hidden="1" outlineLevel="1">
      <c r="A138" s="31" t="str">
        <f>IF(ISBLANK('Input-Accounts'!A138),"",'Input-Accounts'!A138)</f>
        <v/>
      </c>
      <c r="B138" t="str">
        <f>IF(ISBLANK('Input-Accounts'!B138),"",'Input-Accounts'!B138)</f>
        <v/>
      </c>
      <c r="C138" s="31" t="str">
        <f>IF(ISBLANK('Input-Accounts'!C138),"",'Input-Accounts'!C138)</f>
        <v/>
      </c>
      <c r="D138" s="10"/>
      <c r="E138" s="10"/>
      <c r="G138" s="10"/>
      <c r="H138" s="10"/>
      <c r="I138" s="10"/>
      <c r="J138" s="10"/>
      <c r="K138" s="10"/>
    </row>
    <row r="139" spans="1:11" hidden="1" outlineLevel="1">
      <c r="A139" s="31">
        <f>IF(ISBLANK('Input-Accounts'!A139),"",'Input-Accounts'!A139)</f>
        <v>125</v>
      </c>
      <c r="B139" s="1" t="str">
        <f>IF(ISBLANK('Input-Accounts'!B139),"",'Input-Accounts'!B139)</f>
        <v>Other Assets</v>
      </c>
      <c r="C139" s="31" t="str">
        <f>IF(ISBLANK('Input-Accounts'!C139),"",'Input-Accounts'!C139)</f>
        <v/>
      </c>
      <c r="D139" s="10"/>
      <c r="E139" s="10"/>
      <c r="G139" s="10"/>
      <c r="H139" s="10"/>
      <c r="I139" s="10"/>
      <c r="J139" s="10"/>
      <c r="K139" s="10"/>
    </row>
    <row r="140" spans="1:11" hidden="1" outlineLevel="1">
      <c r="A140" s="31">
        <f>IF(ISBLANK('Input-Accounts'!A140),"",'Input-Accounts'!A140)</f>
        <v>126</v>
      </c>
      <c r="B140" s="53" t="str">
        <f>IF(ISBLANK('Input-Accounts'!B140),"",'Input-Accounts'!B140)</f>
        <v>Retirement Work in Progress</v>
      </c>
      <c r="C140" s="31" t="str">
        <f>IF(ISBLANK('Input-Accounts'!C140),"",'Input-Accounts'!C140)</f>
        <v>N/A</v>
      </c>
      <c r="D140" s="10">
        <f t="shared" ref="D140" ca="1" si="19">INDIRECT("Classification!"&amp;$D$5&amp;ROW())</f>
        <v>0</v>
      </c>
      <c r="E140" s="10">
        <f ca="1">IFERROR(IF(D140="","",IF(D140=0,0,IF(ABS(D140-SUM($G140:$K140))&lt;Check_Limit,0,1))),1)</f>
        <v>0</v>
      </c>
      <c r="F140" s="3" t="str" cm="1">
        <f t="array" aca="1" ref="F140" ca="1">IF(D140=0,"-",IF('Input-Accounts'!$E140&lt;&gt;0,'Input-Accounts'!$E140,INDEX('Input-Accounts'!$H140:$J140,,MATCH($F$6,'Input-Accounts'!$H$6:$J$6,0))))</f>
        <v>-</v>
      </c>
      <c r="G140" s="10">
        <f ca="1">IFERROR(INDEX(G$337:G$373,MATCH($F140,$B$337:$B$373,0))/INDEX($D$337:$D$373,MATCH($F140,$B$337:$B$373,0)),SUMIFS('Input-Ext Allocators'!D$8:D$63,'Input-Ext Allocators'!$B$8:$B$63,$F140))*$D140</f>
        <v>0</v>
      </c>
      <c r="H140" s="10">
        <f ca="1">IFERROR(INDEX(H$337:H$373,MATCH($F140,$B$337:$B$373,0))/INDEX($D$337:$D$373,MATCH($F140,$B$337:$B$373,0)),SUMIFS('Input-Ext Allocators'!E$8:E$63,'Input-Ext Allocators'!$B$8:$B$63,$F140))*$D140</f>
        <v>0</v>
      </c>
      <c r="I140" s="10">
        <f ca="1">IFERROR(INDEX(I$337:I$373,MATCH($F140,$B$337:$B$373,0))/INDEX($D$337:$D$373,MATCH($F140,$B$337:$B$373,0)),SUMIFS('Input-Ext Allocators'!F$8:F$63,'Input-Ext Allocators'!$B$8:$B$63,$F140))*$D140</f>
        <v>0</v>
      </c>
      <c r="J140" s="10">
        <f ca="1">IFERROR(INDEX(J$337:J$373,MATCH($F140,$B$337:$B$373,0))/INDEX($D$337:$D$373,MATCH($F140,$B$337:$B$373,0)),SUMIFS('Input-Ext Allocators'!G$8:G$63,'Input-Ext Allocators'!$B$8:$B$63,$F140))*$D140</f>
        <v>0</v>
      </c>
      <c r="K140" s="10">
        <f ca="1">IFERROR(INDEX(K$337:K$373,MATCH($F140,$B$337:$B$373,0))/INDEX($D$337:$D$373,MATCH($F140,$B$337:$B$373,0)),SUMIFS('Input-Ext Allocators'!H$8:H$63,'Input-Ext Allocators'!$B$8:$B$63,$F140))*$D140</f>
        <v>0</v>
      </c>
    </row>
    <row r="141" spans="1:11" hidden="1" outlineLevel="1">
      <c r="A141" s="31">
        <f>IF(ISBLANK('Input-Accounts'!A141),"",'Input-Accounts'!A141)</f>
        <v>127</v>
      </c>
      <c r="B141" t="str">
        <f>IF(ISBLANK('Input-Accounts'!B141),"",'Input-Accounts'!B141)</f>
        <v>Subtotal - Other Assets</v>
      </c>
      <c r="C141" s="31" t="str">
        <f>IF(ISBLANK('Input-Accounts'!C141),"",'Input-Accounts'!C141)</f>
        <v/>
      </c>
      <c r="D141" s="123">
        <f ca="1">SUBTOTAL(9,D140:D140)</f>
        <v>0</v>
      </c>
      <c r="E141" s="10">
        <f ca="1">IFERROR(IF(D141="","",IF(D141=0,0,IF(ABS(D141-SUM($G141:$K141))&lt;Check_Limit,0,1))),1)</f>
        <v>0</v>
      </c>
      <c r="G141" s="123">
        <f t="shared" ref="G141:K141" ca="1" si="20">SUBTOTAL(9,G140:G140)</f>
        <v>0</v>
      </c>
      <c r="H141" s="123">
        <f t="shared" ca="1" si="20"/>
        <v>0</v>
      </c>
      <c r="I141" s="123">
        <f t="shared" ca="1" si="20"/>
        <v>0</v>
      </c>
      <c r="J141" s="123">
        <f t="shared" ca="1" si="20"/>
        <v>0</v>
      </c>
      <c r="K141" s="123">
        <f t="shared" ca="1" si="20"/>
        <v>0</v>
      </c>
    </row>
    <row r="142" spans="1:11" hidden="1" outlineLevel="1">
      <c r="A142" s="31" t="str">
        <f>IF(ISBLANK('Input-Accounts'!A142),"",'Input-Accounts'!A142)</f>
        <v/>
      </c>
      <c r="B142" t="str">
        <f>IF(ISBLANK('Input-Accounts'!B142),"",'Input-Accounts'!B142)</f>
        <v/>
      </c>
      <c r="C142" s="31" t="str">
        <f>IF(ISBLANK('Input-Accounts'!C142),"",'Input-Accounts'!C142)</f>
        <v/>
      </c>
      <c r="D142" s="10"/>
      <c r="E142" s="10"/>
      <c r="G142" s="10"/>
      <c r="H142" s="10"/>
      <c r="I142" s="10"/>
      <c r="J142" s="10"/>
      <c r="K142" s="10"/>
    </row>
    <row r="143" spans="1:11" hidden="1" outlineLevel="1">
      <c r="A143" s="31">
        <f>IF(ISBLANK('Input-Accounts'!A143),"",'Input-Accounts'!A143)</f>
        <v>128</v>
      </c>
      <c r="B143" s="1" t="str">
        <f>IF(ISBLANK('Input-Accounts'!B143),"",'Input-Accounts'!B143)</f>
        <v>Accumulated Provision for Amortization</v>
      </c>
      <c r="C143" s="31" t="str">
        <f>IF(ISBLANK('Input-Accounts'!C143),"",'Input-Accounts'!C143)</f>
        <v/>
      </c>
      <c r="D143" s="10"/>
      <c r="E143" s="10"/>
      <c r="G143" s="10"/>
      <c r="H143" s="10"/>
      <c r="I143" s="10"/>
      <c r="J143" s="10"/>
      <c r="K143" s="10"/>
    </row>
    <row r="144" spans="1:11" hidden="1" outlineLevel="1">
      <c r="A144" s="31">
        <f>IF(ISBLANK('Input-Accounts'!A144),"",'Input-Accounts'!A144)</f>
        <v>129</v>
      </c>
      <c r="B144" s="53" t="str">
        <f>IF(ISBLANK('Input-Accounts'!B144),"",'Input-Accounts'!B144)</f>
        <v>Reserved</v>
      </c>
      <c r="C144" s="31">
        <f>IF(ISBLANK('Input-Accounts'!C144),"",'Input-Accounts'!C144)</f>
        <v>111</v>
      </c>
      <c r="D144" s="10">
        <f t="shared" ref="D144:D145" ca="1" si="21">INDIRECT("Classification!"&amp;$D$5&amp;ROW())</f>
        <v>0</v>
      </c>
      <c r="E144" s="10">
        <f ca="1">IFERROR(IF(D144="","",IF(D144=0,0,IF(ABS(D144-SUM($G144:$K144))&lt;Check_Limit,0,1))),1)</f>
        <v>0</v>
      </c>
      <c r="F144" s="3" t="str" cm="1">
        <f t="array" aca="1" ref="F144" ca="1">IF(D144=0,"-",IF('Input-Accounts'!$E144&lt;&gt;0,'Input-Accounts'!$E144,INDEX('Input-Accounts'!$H144:$J144,,MATCH($F$6,'Input-Accounts'!$H$6:$J$6,0))))</f>
        <v>-</v>
      </c>
      <c r="G144" s="10">
        <f ca="1">IFERROR(INDEX(G$337:G$373,MATCH($F144,$B$337:$B$373,0))/INDEX($D$337:$D$373,MATCH($F144,$B$337:$B$373,0)),SUMIFS('Input-Ext Allocators'!D$8:D$63,'Input-Ext Allocators'!$B$8:$B$63,$F144))*$D144</f>
        <v>0</v>
      </c>
      <c r="H144" s="10">
        <f ca="1">IFERROR(INDEX(H$337:H$373,MATCH($F144,$B$337:$B$373,0))/INDEX($D$337:$D$373,MATCH($F144,$B$337:$B$373,0)),SUMIFS('Input-Ext Allocators'!E$8:E$63,'Input-Ext Allocators'!$B$8:$B$63,$F144))*$D144</f>
        <v>0</v>
      </c>
      <c r="I144" s="10">
        <f ca="1">IFERROR(INDEX(I$337:I$373,MATCH($F144,$B$337:$B$373,0))/INDEX($D$337:$D$373,MATCH($F144,$B$337:$B$373,0)),SUMIFS('Input-Ext Allocators'!F$8:F$63,'Input-Ext Allocators'!$B$8:$B$63,$F144))*$D144</f>
        <v>0</v>
      </c>
      <c r="J144" s="10">
        <f ca="1">IFERROR(INDEX(J$337:J$373,MATCH($F144,$B$337:$B$373,0))/INDEX($D$337:$D$373,MATCH($F144,$B$337:$B$373,0)),SUMIFS('Input-Ext Allocators'!G$8:G$63,'Input-Ext Allocators'!$B$8:$B$63,$F144))*$D144</f>
        <v>0</v>
      </c>
      <c r="K144" s="10">
        <f ca="1">IFERROR(INDEX(K$337:K$373,MATCH($F144,$B$337:$B$373,0))/INDEX($D$337:$D$373,MATCH($F144,$B$337:$B$373,0)),SUMIFS('Input-Ext Allocators'!H$8:H$63,'Input-Ext Allocators'!$B$8:$B$63,$F144))*$D144</f>
        <v>0</v>
      </c>
    </row>
    <row r="145" spans="1:11" hidden="1" outlineLevel="1">
      <c r="A145" s="31">
        <f>IF(ISBLANK('Input-Accounts'!A145),"",'Input-Accounts'!A145)</f>
        <v>130</v>
      </c>
      <c r="B145" s="53" t="str">
        <f>IF(ISBLANK('Input-Accounts'!B145),"",'Input-Accounts'!B145)</f>
        <v>Reserved</v>
      </c>
      <c r="C145" s="31">
        <f>IF(ISBLANK('Input-Accounts'!C145),"",'Input-Accounts'!C145)</f>
        <v>111</v>
      </c>
      <c r="D145" s="10">
        <f t="shared" ca="1" si="21"/>
        <v>0</v>
      </c>
      <c r="E145" s="10">
        <f ca="1">IFERROR(IF(D145="","",IF(D145=0,0,IF(ABS(D145-SUM($G145:$K145))&lt;Check_Limit,0,1))),1)</f>
        <v>0</v>
      </c>
      <c r="F145" s="3" t="str" cm="1">
        <f t="array" aca="1" ref="F145" ca="1">IF(D145=0,"-",IF('Input-Accounts'!$E145&lt;&gt;0,'Input-Accounts'!$E145,INDEX('Input-Accounts'!$H145:$J145,,MATCH($F$6,'Input-Accounts'!$H$6:$J$6,0))))</f>
        <v>-</v>
      </c>
      <c r="G145" s="10">
        <f ca="1">IFERROR(INDEX(G$337:G$373,MATCH($F145,$B$337:$B$373,0))/INDEX($D$337:$D$373,MATCH($F145,$B$337:$B$373,0)),SUMIFS('Input-Ext Allocators'!D$8:D$63,'Input-Ext Allocators'!$B$8:$B$63,$F145))*$D145</f>
        <v>0</v>
      </c>
      <c r="H145" s="10">
        <f ca="1">IFERROR(INDEX(H$337:H$373,MATCH($F145,$B$337:$B$373,0))/INDEX($D$337:$D$373,MATCH($F145,$B$337:$B$373,0)),SUMIFS('Input-Ext Allocators'!E$8:E$63,'Input-Ext Allocators'!$B$8:$B$63,$F145))*$D145</f>
        <v>0</v>
      </c>
      <c r="I145" s="10">
        <f ca="1">IFERROR(INDEX(I$337:I$373,MATCH($F145,$B$337:$B$373,0))/INDEX($D$337:$D$373,MATCH($F145,$B$337:$B$373,0)),SUMIFS('Input-Ext Allocators'!F$8:F$63,'Input-Ext Allocators'!$B$8:$B$63,$F145))*$D145</f>
        <v>0</v>
      </c>
      <c r="J145" s="10">
        <f ca="1">IFERROR(INDEX(J$337:J$373,MATCH($F145,$B$337:$B$373,0))/INDEX($D$337:$D$373,MATCH($F145,$B$337:$B$373,0)),SUMIFS('Input-Ext Allocators'!G$8:G$63,'Input-Ext Allocators'!$B$8:$B$63,$F145))*$D145</f>
        <v>0</v>
      </c>
      <c r="K145" s="10">
        <f ca="1">IFERROR(INDEX(K$337:K$373,MATCH($F145,$B$337:$B$373,0))/INDEX($D$337:$D$373,MATCH($F145,$B$337:$B$373,0)),SUMIFS('Input-Ext Allocators'!H$8:H$63,'Input-Ext Allocators'!$B$8:$B$63,$F145))*$D145</f>
        <v>0</v>
      </c>
    </row>
    <row r="146" spans="1:11" hidden="1" outlineLevel="1">
      <c r="A146" s="31">
        <f>IF(ISBLANK('Input-Accounts'!A146),"",'Input-Accounts'!A146)</f>
        <v>131</v>
      </c>
      <c r="B146" t="str">
        <f>IF(ISBLANK('Input-Accounts'!B146),"",'Input-Accounts'!B146)</f>
        <v>Subtotal - Accumulated Provision for Amortization</v>
      </c>
      <c r="C146" s="31" t="str">
        <f>IF(ISBLANK('Input-Accounts'!C146),"",'Input-Accounts'!C146)</f>
        <v/>
      </c>
      <c r="D146" s="123">
        <f ca="1">SUBTOTAL(9,D144:D145)</f>
        <v>0</v>
      </c>
      <c r="E146" s="10">
        <f ca="1">IFERROR(IF(D146="","",IF(D146=0,0,IF(ABS(D146-SUM($G146:$K146))&lt;Check_Limit,0,1))),1)</f>
        <v>0</v>
      </c>
      <c r="G146" s="123">
        <f t="shared" ref="G146:K146" ca="1" si="22">SUBTOTAL(9,G144:G145)</f>
        <v>0</v>
      </c>
      <c r="H146" s="123">
        <f t="shared" ca="1" si="22"/>
        <v>0</v>
      </c>
      <c r="I146" s="123">
        <f t="shared" ca="1" si="22"/>
        <v>0</v>
      </c>
      <c r="J146" s="123">
        <f t="shared" ca="1" si="22"/>
        <v>0</v>
      </c>
      <c r="K146" s="123">
        <f t="shared" ca="1" si="22"/>
        <v>0</v>
      </c>
    </row>
    <row r="147" spans="1:11" hidden="1" outlineLevel="1">
      <c r="A147" s="31" t="str">
        <f>IF(ISBLANK('Input-Accounts'!A147),"",'Input-Accounts'!A147)</f>
        <v/>
      </c>
      <c r="B147" t="str">
        <f>IF(ISBLANK('Input-Accounts'!B147),"",'Input-Accounts'!B147)</f>
        <v/>
      </c>
      <c r="C147" s="31" t="str">
        <f>IF(ISBLANK('Input-Accounts'!C147),"",'Input-Accounts'!C147)</f>
        <v/>
      </c>
      <c r="D147" s="10"/>
      <c r="E147" s="10"/>
      <c r="G147" s="10"/>
      <c r="H147" s="10"/>
      <c r="I147" s="10"/>
      <c r="J147" s="10"/>
      <c r="K147" s="10"/>
    </row>
    <row r="148" spans="1:11">
      <c r="A148" s="31">
        <f>IF(ISBLANK('Input-Accounts'!A148),"",'Input-Accounts'!A148)</f>
        <v>132</v>
      </c>
      <c r="B148" s="7" t="str">
        <f>IF(ISBLANK('Input-Accounts'!B148),"",'Input-Accounts'!B148)</f>
        <v>Total Accumulated Depreciation &amp; Amortization</v>
      </c>
      <c r="C148" s="31" t="str">
        <f>IF(ISBLANK('Input-Accounts'!C148),"",'Input-Accounts'!C148)</f>
        <v/>
      </c>
      <c r="D148" s="10">
        <f ca="1">SUBTOTAL(9,D77:D146)</f>
        <v>0</v>
      </c>
      <c r="E148" s="10">
        <f ca="1">IFERROR(IF(D148="","",IF(D148=0,0,IF(ABS(D148-SUM($G148:$K148))&lt;Check_Limit,0,1))),1)</f>
        <v>0</v>
      </c>
      <c r="F148" s="3"/>
      <c r="G148" s="10">
        <f t="shared" ref="G148:K148" ca="1" si="23">SUBTOTAL(9,G77:G146)</f>
        <v>0</v>
      </c>
      <c r="H148" s="10">
        <f t="shared" ca="1" si="23"/>
        <v>0</v>
      </c>
      <c r="I148" s="10">
        <f t="shared" ca="1" si="23"/>
        <v>0</v>
      </c>
      <c r="J148" s="10">
        <f t="shared" ca="1" si="23"/>
        <v>0</v>
      </c>
      <c r="K148" s="10">
        <f t="shared" ca="1" si="23"/>
        <v>0</v>
      </c>
    </row>
    <row r="149" spans="1:11">
      <c r="A149" s="31" t="str">
        <f>IF(ISBLANK('Input-Accounts'!A149),"",'Input-Accounts'!A149)</f>
        <v/>
      </c>
      <c r="B149" t="str">
        <f>IF(ISBLANK('Input-Accounts'!B149),"",'Input-Accounts'!B149)</f>
        <v/>
      </c>
      <c r="C149" s="31" t="str">
        <f>IF(ISBLANK('Input-Accounts'!C149),"",'Input-Accounts'!C149)</f>
        <v/>
      </c>
      <c r="D149" s="123"/>
      <c r="E149" s="10"/>
      <c r="G149" s="123"/>
      <c r="H149" s="123"/>
      <c r="I149" s="123"/>
      <c r="J149" s="123"/>
      <c r="K149" s="123"/>
    </row>
    <row r="150" spans="1:11">
      <c r="A150" s="31">
        <f>IF(ISBLANK('Input-Accounts'!A150),"",'Input-Accounts'!A150)</f>
        <v>133</v>
      </c>
      <c r="B150" s="1" t="str">
        <f>IF(ISBLANK('Input-Accounts'!B150),"",'Input-Accounts'!B150)</f>
        <v>Other Rate Base Items</v>
      </c>
      <c r="C150" s="31" t="str">
        <f>IF(ISBLANK('Input-Accounts'!C150),"",'Input-Accounts'!C150)</f>
        <v/>
      </c>
      <c r="D150" s="10"/>
      <c r="E150" s="10"/>
      <c r="G150" s="10"/>
      <c r="H150" s="10"/>
      <c r="I150" s="10"/>
      <c r="J150" s="10"/>
      <c r="K150" s="10"/>
    </row>
    <row r="151" spans="1:11" hidden="1" outlineLevel="1">
      <c r="A151" s="31">
        <f>IF(ISBLANK('Input-Accounts'!A151),"",'Input-Accounts'!A151)</f>
        <v>134</v>
      </c>
      <c r="B151" s="53" t="str">
        <f>IF(ISBLANK('Input-Accounts'!B151),"",'Input-Accounts'!B151)</f>
        <v>Accumulated deferred income taxes</v>
      </c>
      <c r="C151" s="31">
        <f>IF(ISBLANK('Input-Accounts'!C151),"",'Input-Accounts'!C151)</f>
        <v>190</v>
      </c>
      <c r="D151" s="10">
        <f t="shared" ref="D151:D153" ca="1" si="24">INDIRECT("Classification!"&amp;$D$5&amp;ROW())</f>
        <v>0</v>
      </c>
      <c r="E151" s="10">
        <f ca="1">IFERROR(IF(D151="","",IF(D151=0,0,IF(ABS(D151-SUM($G151:$K151))&lt;Check_Limit,0,1))),1)</f>
        <v>0</v>
      </c>
      <c r="F151" s="3" t="str" cm="1">
        <f t="array" aca="1" ref="F151" ca="1">IF(D151=0,"-",IF('Input-Accounts'!$E151&lt;&gt;0,'Input-Accounts'!$E151,INDEX('Input-Accounts'!$H151:$J151,,MATCH($F$6,'Input-Accounts'!$H$6:$J$6,0))))</f>
        <v>-</v>
      </c>
      <c r="G151" s="10">
        <f ca="1">IFERROR(INDEX(G$337:G$373,MATCH($F151,$B$337:$B$373,0))/INDEX($D$337:$D$373,MATCH($F151,$B$337:$B$373,0)),SUMIFS('Input-Ext Allocators'!D$8:D$63,'Input-Ext Allocators'!$B$8:$B$63,$F151))*$D151</f>
        <v>0</v>
      </c>
      <c r="H151" s="10">
        <f ca="1">IFERROR(INDEX(H$337:H$373,MATCH($F151,$B$337:$B$373,0))/INDEX($D$337:$D$373,MATCH($F151,$B$337:$B$373,0)),SUMIFS('Input-Ext Allocators'!E$8:E$63,'Input-Ext Allocators'!$B$8:$B$63,$F151))*$D151</f>
        <v>0</v>
      </c>
      <c r="I151" s="10">
        <f ca="1">IFERROR(INDEX(I$337:I$373,MATCH($F151,$B$337:$B$373,0))/INDEX($D$337:$D$373,MATCH($F151,$B$337:$B$373,0)),SUMIFS('Input-Ext Allocators'!F$8:F$63,'Input-Ext Allocators'!$B$8:$B$63,$F151))*$D151</f>
        <v>0</v>
      </c>
      <c r="J151" s="10">
        <f ca="1">IFERROR(INDEX(J$337:J$373,MATCH($F151,$B$337:$B$373,0))/INDEX($D$337:$D$373,MATCH($F151,$B$337:$B$373,0)),SUMIFS('Input-Ext Allocators'!G$8:G$63,'Input-Ext Allocators'!$B$8:$B$63,$F151))*$D151</f>
        <v>0</v>
      </c>
      <c r="K151" s="10">
        <f ca="1">IFERROR(INDEX(K$337:K$373,MATCH($F151,$B$337:$B$373,0))/INDEX($D$337:$D$373,MATCH($F151,$B$337:$B$373,0)),SUMIFS('Input-Ext Allocators'!H$8:H$63,'Input-Ext Allocators'!$B$8:$B$63,$F151))*$D151</f>
        <v>0</v>
      </c>
    </row>
    <row r="152" spans="1:11" outlineLevel="1">
      <c r="A152" s="31">
        <f>IF(ISBLANK('Input-Accounts'!A152),"",'Input-Accounts'!A152)</f>
        <v>135</v>
      </c>
      <c r="B152" s="53" t="str">
        <f>IF(ISBLANK('Input-Accounts'!B152),"",'Input-Accounts'!B152)</f>
        <v>Materials &amp; Supplies</v>
      </c>
      <c r="C152" s="31">
        <f>IF(ISBLANK('Input-Accounts'!C152),"",'Input-Accounts'!C152)</f>
        <v>154</v>
      </c>
      <c r="D152" s="10">
        <f t="shared" ca="1" si="24"/>
        <v>0</v>
      </c>
      <c r="E152" s="10">
        <f ca="1">IFERROR(IF(D152="","",IF(D152=0,0,IF(ABS(D152-SUM($G152:$K152))&lt;Check_Limit,0,1))),1)</f>
        <v>0</v>
      </c>
      <c r="F152" s="3" t="str" cm="1">
        <f t="array" aca="1" ref="F152" ca="1">IF(D152=0,"-",IF('Input-Accounts'!$E152&lt;&gt;0,'Input-Accounts'!$E152,INDEX('Input-Accounts'!$H152:$J152,,MATCH($F$6,'Input-Accounts'!$H$6:$J$6,0))))</f>
        <v>-</v>
      </c>
      <c r="G152" s="10">
        <f ca="1">IFERROR(INDEX(G$337:G$373,MATCH($F152,$B$337:$B$373,0))/INDEX($D$337:$D$373,MATCH($F152,$B$337:$B$373,0)),SUMIFS('Input-Ext Allocators'!D$8:D$63,'Input-Ext Allocators'!$B$8:$B$63,$F152))*$D152</f>
        <v>0</v>
      </c>
      <c r="H152" s="10">
        <f ca="1">IFERROR(INDEX(H$337:H$373,MATCH($F152,$B$337:$B$373,0))/INDEX($D$337:$D$373,MATCH($F152,$B$337:$B$373,0)),SUMIFS('Input-Ext Allocators'!E$8:E$63,'Input-Ext Allocators'!$B$8:$B$63,$F152))*$D152</f>
        <v>0</v>
      </c>
      <c r="I152" s="10">
        <f ca="1">IFERROR(INDEX(I$337:I$373,MATCH($F152,$B$337:$B$373,0))/INDEX($D$337:$D$373,MATCH($F152,$B$337:$B$373,0)),SUMIFS('Input-Ext Allocators'!F$8:F$63,'Input-Ext Allocators'!$B$8:$B$63,$F152))*$D152</f>
        <v>0</v>
      </c>
      <c r="J152" s="10">
        <f ca="1">IFERROR(INDEX(J$337:J$373,MATCH($F152,$B$337:$B$373,0))/INDEX($D$337:$D$373,MATCH($F152,$B$337:$B$373,0)),SUMIFS('Input-Ext Allocators'!G$8:G$63,'Input-Ext Allocators'!$B$8:$B$63,$F152))*$D152</f>
        <v>0</v>
      </c>
      <c r="K152" s="10">
        <f ca="1">IFERROR(INDEX(K$337:K$373,MATCH($F152,$B$337:$B$373,0))/INDEX($D$337:$D$373,MATCH($F152,$B$337:$B$373,0)),SUMIFS('Input-Ext Allocators'!H$8:H$63,'Input-Ext Allocators'!$B$8:$B$63,$F152))*$D152</f>
        <v>0</v>
      </c>
    </row>
    <row r="153" spans="1:11" hidden="1" outlineLevel="1">
      <c r="A153" s="31">
        <f>IF(ISBLANK('Input-Accounts'!A153),"",'Input-Accounts'!A153)</f>
        <v>136</v>
      </c>
      <c r="B153" s="53" t="str">
        <f>IF(ISBLANK('Input-Accounts'!B153),"",'Input-Accounts'!B153)</f>
        <v>Gas Stored Underground</v>
      </c>
      <c r="C153" s="31">
        <f>IF(ISBLANK('Input-Accounts'!C153),"",'Input-Accounts'!C153)</f>
        <v>164</v>
      </c>
      <c r="D153" s="10">
        <f t="shared" ca="1" si="24"/>
        <v>0</v>
      </c>
      <c r="E153" s="10">
        <f ca="1">IFERROR(IF(D153="","",IF(D153=0,0,IF(ABS(D153-SUM($G153:$K153))&lt;Check_Limit,0,1))),1)</f>
        <v>0</v>
      </c>
      <c r="F153" s="3" t="str" cm="1">
        <f t="array" aca="1" ref="F153" ca="1">IF(D153=0,"-",IF('Input-Accounts'!$E153&lt;&gt;0,'Input-Accounts'!$E153,INDEX('Input-Accounts'!$H153:$J153,,MATCH($F$6,'Input-Accounts'!$H$6:$J$6,0))))</f>
        <v>-</v>
      </c>
      <c r="G153" s="10">
        <f ca="1">IFERROR(INDEX(G$337:G$373,MATCH($F153,$B$337:$B$373,0))/INDEX($D$337:$D$373,MATCH($F153,$B$337:$B$373,0)),SUMIFS('Input-Ext Allocators'!D$8:D$63,'Input-Ext Allocators'!$B$8:$B$63,$F153))*$D153</f>
        <v>0</v>
      </c>
      <c r="H153" s="10">
        <f ca="1">IFERROR(INDEX(H$337:H$373,MATCH($F153,$B$337:$B$373,0))/INDEX($D$337:$D$373,MATCH($F153,$B$337:$B$373,0)),SUMIFS('Input-Ext Allocators'!E$8:E$63,'Input-Ext Allocators'!$B$8:$B$63,$F153))*$D153</f>
        <v>0</v>
      </c>
      <c r="I153" s="10">
        <f ca="1">IFERROR(INDEX(I$337:I$373,MATCH($F153,$B$337:$B$373,0))/INDEX($D$337:$D$373,MATCH($F153,$B$337:$B$373,0)),SUMIFS('Input-Ext Allocators'!F$8:F$63,'Input-Ext Allocators'!$B$8:$B$63,$F153))*$D153</f>
        <v>0</v>
      </c>
      <c r="J153" s="10">
        <f ca="1">IFERROR(INDEX(J$337:J$373,MATCH($F153,$B$337:$B$373,0))/INDEX($D$337:$D$373,MATCH($F153,$B$337:$B$373,0)),SUMIFS('Input-Ext Allocators'!G$8:G$63,'Input-Ext Allocators'!$B$8:$B$63,$F153))*$D153</f>
        <v>0</v>
      </c>
      <c r="K153" s="10">
        <f ca="1">IFERROR(INDEX(K$337:K$373,MATCH($F153,$B$337:$B$373,0))/INDEX($D$337:$D$373,MATCH($F153,$B$337:$B$373,0)),SUMIFS('Input-Ext Allocators'!H$8:H$63,'Input-Ext Allocators'!$B$8:$B$63,$F153))*$D153</f>
        <v>0</v>
      </c>
    </row>
    <row r="154" spans="1:11">
      <c r="A154" s="31">
        <f>IF(ISBLANK('Input-Accounts'!A154),"",'Input-Accounts'!A154)</f>
        <v>137</v>
      </c>
      <c r="B154" t="str">
        <f>IF(ISBLANK('Input-Accounts'!B154),"",'Input-Accounts'!B154)</f>
        <v>Total Other Rate Base Items</v>
      </c>
      <c r="C154" s="31" t="str">
        <f>IF(ISBLANK('Input-Accounts'!C154),"",'Input-Accounts'!C154)</f>
        <v/>
      </c>
      <c r="D154" s="123">
        <f ca="1">SUBTOTAL(9,D151:D153)</f>
        <v>0</v>
      </c>
      <c r="E154" s="10">
        <f ca="1">IFERROR(IF(D154="","",IF(D154=0,0,IF(ABS(D154-SUM($G154:$K154))&lt;Check_Limit,0,1))),1)</f>
        <v>0</v>
      </c>
      <c r="G154" s="123">
        <f t="shared" ref="G154:K154" ca="1" si="25">SUBTOTAL(9,G151:G153)</f>
        <v>0</v>
      </c>
      <c r="H154" s="123">
        <f t="shared" ca="1" si="25"/>
        <v>0</v>
      </c>
      <c r="I154" s="123">
        <f t="shared" ca="1" si="25"/>
        <v>0</v>
      </c>
      <c r="J154" s="123">
        <f t="shared" ca="1" si="25"/>
        <v>0</v>
      </c>
      <c r="K154" s="123">
        <f t="shared" ca="1" si="25"/>
        <v>0</v>
      </c>
    </row>
    <row r="155" spans="1:11">
      <c r="A155" s="31" t="str">
        <f>IF(ISBLANK('Input-Accounts'!A155),"",'Input-Accounts'!A155)</f>
        <v/>
      </c>
      <c r="B155" t="str">
        <f>IF(ISBLANK('Input-Accounts'!B155),"",'Input-Accounts'!B155)</f>
        <v/>
      </c>
      <c r="C155" s="31" t="str">
        <f>IF(ISBLANK('Input-Accounts'!C155),"",'Input-Accounts'!C155)</f>
        <v/>
      </c>
      <c r="D155" s="31"/>
      <c r="E155" s="10"/>
      <c r="G155" s="31"/>
      <c r="H155" s="31"/>
      <c r="I155" s="31"/>
      <c r="J155" s="31"/>
      <c r="K155" s="31"/>
    </row>
    <row r="156" spans="1:11" ht="15" thickBot="1">
      <c r="A156" s="31">
        <f>IF(ISBLANK('Input-Accounts'!A156),"",'Input-Accounts'!A156)</f>
        <v>138</v>
      </c>
      <c r="B156" s="7" t="str">
        <f>IF(ISBLANK('Input-Accounts'!B156),"",'Input-Accounts'!B156)</f>
        <v>TOTAL RATE BASE</v>
      </c>
      <c r="C156" s="31" t="str">
        <f>IF(ISBLANK('Input-Accounts'!C156),"",'Input-Accounts'!C156)</f>
        <v/>
      </c>
      <c r="D156" s="125">
        <f ca="1">SUBTOTAL(9,D11:D155)</f>
        <v>0</v>
      </c>
      <c r="E156" s="10">
        <f ca="1">IFERROR(IF(D156="","",IF(D156=0,0,IF(ABS(D156-SUM($G156:$K156))&lt;Check_Limit,0,1))),1)</f>
        <v>0</v>
      </c>
      <c r="G156" s="125">
        <f t="shared" ref="G156:K156" ca="1" si="26">SUBTOTAL(9,G11:G155)</f>
        <v>0</v>
      </c>
      <c r="H156" s="125">
        <f t="shared" ca="1" si="26"/>
        <v>0</v>
      </c>
      <c r="I156" s="125">
        <f t="shared" ca="1" si="26"/>
        <v>0</v>
      </c>
      <c r="J156" s="125">
        <f t="shared" ca="1" si="26"/>
        <v>0</v>
      </c>
      <c r="K156" s="125">
        <f t="shared" ca="1" si="26"/>
        <v>0</v>
      </c>
    </row>
    <row r="157" spans="1:11" ht="15" thickTop="1">
      <c r="A157" s="31" t="str">
        <f>IF(ISBLANK('Input-Accounts'!A157),"",'Input-Accounts'!A157)</f>
        <v/>
      </c>
      <c r="B157" t="str">
        <f>IF(ISBLANK('Input-Accounts'!B157),"",'Input-Accounts'!B157)</f>
        <v/>
      </c>
      <c r="C157" s="31" t="str">
        <f>IF(ISBLANK('Input-Accounts'!C157),"",'Input-Accounts'!C157)</f>
        <v/>
      </c>
      <c r="D157" s="10"/>
      <c r="E157" s="10"/>
      <c r="G157" s="10"/>
      <c r="H157" s="10"/>
      <c r="I157" s="10"/>
      <c r="J157" s="10"/>
      <c r="K157" s="10"/>
    </row>
    <row r="158" spans="1:11">
      <c r="A158" s="31">
        <f>IF(ISBLANK('Input-Accounts'!A158),"",'Input-Accounts'!A158)</f>
        <v>139</v>
      </c>
      <c r="B158" s="1" t="str">
        <f>IF(ISBLANK('Input-Accounts'!B158),"",'Input-Accounts'!B158)</f>
        <v>OPERATION AND MAINTENANCE EXPENSE</v>
      </c>
      <c r="C158" s="31" t="str">
        <f>IF(ISBLANK('Input-Accounts'!C158),"",'Input-Accounts'!C158)</f>
        <v/>
      </c>
      <c r="D158" s="10"/>
      <c r="E158" s="10"/>
      <c r="G158" s="10"/>
      <c r="H158" s="10"/>
      <c r="I158" s="10"/>
      <c r="J158" s="10"/>
      <c r="K158" s="10"/>
    </row>
    <row r="159" spans="1:11">
      <c r="A159" s="31">
        <f>IF(ISBLANK('Input-Accounts'!A159),"",'Input-Accounts'!A159)</f>
        <v>140</v>
      </c>
      <c r="B159" s="1" t="str">
        <f>IF(ISBLANK('Input-Accounts'!B159),"",'Input-Accounts'!B159)</f>
        <v>Production, Storage, LNG, Transmission, and Distribution Expense</v>
      </c>
      <c r="C159" s="31" t="str">
        <f>IF(ISBLANK('Input-Accounts'!C159),"",'Input-Accounts'!C159)</f>
        <v/>
      </c>
      <c r="D159" s="10"/>
      <c r="E159" s="10"/>
      <c r="G159" s="10"/>
      <c r="H159" s="10"/>
      <c r="I159" s="10"/>
      <c r="J159" s="10"/>
      <c r="K159" s="10"/>
    </row>
    <row r="160" spans="1:11" hidden="1" outlineLevel="1">
      <c r="A160" s="31">
        <f>IF(ISBLANK('Input-Accounts'!A160),"",'Input-Accounts'!A160)</f>
        <v>141</v>
      </c>
      <c r="B160" s="1" t="str">
        <f>IF(ISBLANK('Input-Accounts'!B160),"",'Input-Accounts'!B160)</f>
        <v>Other Gas Supply Expenses</v>
      </c>
      <c r="C160" s="31" t="str">
        <f>IF(ISBLANK('Input-Accounts'!C160),"",'Input-Accounts'!C160)</f>
        <v/>
      </c>
      <c r="D160" s="10"/>
      <c r="E160" s="10"/>
      <c r="G160" s="10"/>
      <c r="H160" s="10"/>
      <c r="I160" s="10"/>
      <c r="J160" s="10"/>
      <c r="K160" s="10"/>
    </row>
    <row r="161" spans="1:11" hidden="1" outlineLevel="1">
      <c r="A161" s="31">
        <f>IF(ISBLANK('Input-Accounts'!A161),"",'Input-Accounts'!A161)</f>
        <v>142</v>
      </c>
      <c r="B161" s="53" t="str">
        <f>IF(ISBLANK('Input-Accounts'!B161),"",'Input-Accounts'!B161)</f>
        <v>Natural gas well head purchases</v>
      </c>
      <c r="C161" s="31" t="str">
        <f>IF(ISBLANK('Input-Accounts'!C161),"",'Input-Accounts'!C161)</f>
        <v xml:space="preserve">801-803 </v>
      </c>
      <c r="D161" s="10">
        <f t="shared" ref="D161:D168" ca="1" si="27">INDIRECT("Classification!"&amp;$D$5&amp;ROW())</f>
        <v>0</v>
      </c>
      <c r="E161" s="10">
        <f t="shared" ref="E161:E169" ca="1" si="28">IFERROR(IF(D161="","",IF(D161=0,0,IF(ABS(D161-SUM($G161:$K161))&lt;Check_Limit,0,1))),1)</f>
        <v>0</v>
      </c>
      <c r="F161" s="3" t="str" cm="1">
        <f t="array" aca="1" ref="F161" ca="1">IF(D161=0,"-",IF('Input-Accounts'!$E161&lt;&gt;0,'Input-Accounts'!$E161,INDEX('Input-Accounts'!$H161:$J161,,MATCH($F$6,'Input-Accounts'!$H$6:$J$6,0))))</f>
        <v>-</v>
      </c>
      <c r="G161" s="10">
        <f ca="1">IFERROR(INDEX(G$337:G$373,MATCH($F161,$B$337:$B$373,0))/INDEX($D$337:$D$373,MATCH($F161,$B$337:$B$373,0)),SUMIFS('Input-Ext Allocators'!D$8:D$63,'Input-Ext Allocators'!$B$8:$B$63,$F161))*$D161</f>
        <v>0</v>
      </c>
      <c r="H161" s="10">
        <f ca="1">IFERROR(INDEX(H$337:H$373,MATCH($F161,$B$337:$B$373,0))/INDEX($D$337:$D$373,MATCH($F161,$B$337:$B$373,0)),SUMIFS('Input-Ext Allocators'!E$8:E$63,'Input-Ext Allocators'!$B$8:$B$63,$F161))*$D161</f>
        <v>0</v>
      </c>
      <c r="I161" s="10">
        <f ca="1">IFERROR(INDEX(I$337:I$373,MATCH($F161,$B$337:$B$373,0))/INDEX($D$337:$D$373,MATCH($F161,$B$337:$B$373,0)),SUMIFS('Input-Ext Allocators'!F$8:F$63,'Input-Ext Allocators'!$B$8:$B$63,$F161))*$D161</f>
        <v>0</v>
      </c>
      <c r="J161" s="10">
        <f ca="1">IFERROR(INDEX(J$337:J$373,MATCH($F161,$B$337:$B$373,0))/INDEX($D$337:$D$373,MATCH($F161,$B$337:$B$373,0)),SUMIFS('Input-Ext Allocators'!G$8:G$63,'Input-Ext Allocators'!$B$8:$B$63,$F161))*$D161</f>
        <v>0</v>
      </c>
      <c r="K161" s="10">
        <f ca="1">IFERROR(INDEX(K$337:K$373,MATCH($F161,$B$337:$B$373,0))/INDEX($D$337:$D$373,MATCH($F161,$B$337:$B$373,0)),SUMIFS('Input-Ext Allocators'!H$8:H$63,'Input-Ext Allocators'!$B$8:$B$63,$F161))*$D161</f>
        <v>0</v>
      </c>
    </row>
    <row r="162" spans="1:11" hidden="1" outlineLevel="1">
      <c r="A162" s="31">
        <f>IF(ISBLANK('Input-Accounts'!A162),"",'Input-Accounts'!A162)</f>
        <v>143</v>
      </c>
      <c r="B162" s="53" t="str">
        <f>IF(ISBLANK('Input-Accounts'!B162),"",'Input-Accounts'!B162)</f>
        <v>Natural Gas City Gate Purchases</v>
      </c>
      <c r="C162" s="31" t="str">
        <f>IF(ISBLANK('Input-Accounts'!C162),"",'Input-Accounts'!C162)</f>
        <v xml:space="preserve">804 </v>
      </c>
      <c r="D162" s="10">
        <f t="shared" ca="1" si="27"/>
        <v>0</v>
      </c>
      <c r="E162" s="10">
        <f t="shared" ca="1" si="28"/>
        <v>0</v>
      </c>
      <c r="F162" s="3" t="str" cm="1">
        <f t="array" aca="1" ref="F162" ca="1">IF(D162=0,"-",IF('Input-Accounts'!$E162&lt;&gt;0,'Input-Accounts'!$E162,INDEX('Input-Accounts'!$H162:$J162,,MATCH($F$6,'Input-Accounts'!$H$6:$J$6,0))))</f>
        <v>-</v>
      </c>
      <c r="G162" s="10">
        <f ca="1">IFERROR(INDEX(G$337:G$373,MATCH($F162,$B$337:$B$373,0))/INDEX($D$337:$D$373,MATCH($F162,$B$337:$B$373,0)),SUMIFS('Input-Ext Allocators'!D$8:D$63,'Input-Ext Allocators'!$B$8:$B$63,$F162))*$D162</f>
        <v>0</v>
      </c>
      <c r="H162" s="10">
        <f ca="1">IFERROR(INDEX(H$337:H$373,MATCH($F162,$B$337:$B$373,0))/INDEX($D$337:$D$373,MATCH($F162,$B$337:$B$373,0)),SUMIFS('Input-Ext Allocators'!E$8:E$63,'Input-Ext Allocators'!$B$8:$B$63,$F162))*$D162</f>
        <v>0</v>
      </c>
      <c r="I162" s="10">
        <f ca="1">IFERROR(INDEX(I$337:I$373,MATCH($F162,$B$337:$B$373,0))/INDEX($D$337:$D$373,MATCH($F162,$B$337:$B$373,0)),SUMIFS('Input-Ext Allocators'!F$8:F$63,'Input-Ext Allocators'!$B$8:$B$63,$F162))*$D162</f>
        <v>0</v>
      </c>
      <c r="J162" s="10">
        <f ca="1">IFERROR(INDEX(J$337:J$373,MATCH($F162,$B$337:$B$373,0))/INDEX($D$337:$D$373,MATCH($F162,$B$337:$B$373,0)),SUMIFS('Input-Ext Allocators'!G$8:G$63,'Input-Ext Allocators'!$B$8:$B$63,$F162))*$D162</f>
        <v>0</v>
      </c>
      <c r="K162" s="10">
        <f ca="1">IFERROR(INDEX(K$337:K$373,MATCH($F162,$B$337:$B$373,0))/INDEX($D$337:$D$373,MATCH($F162,$B$337:$B$373,0)),SUMIFS('Input-Ext Allocators'!H$8:H$63,'Input-Ext Allocators'!$B$8:$B$63,$F162))*$D162</f>
        <v>0</v>
      </c>
    </row>
    <row r="163" spans="1:11" hidden="1" outlineLevel="1">
      <c r="A163" s="31">
        <f>IF(ISBLANK('Input-Accounts'!A163),"",'Input-Accounts'!A163)</f>
        <v>144</v>
      </c>
      <c r="B163" s="53" t="str">
        <f>IF(ISBLANK('Input-Accounts'!B163),"",'Input-Accounts'!B163)</f>
        <v>Other gas purchases</v>
      </c>
      <c r="C163" s="31" t="str">
        <f>IF(ISBLANK('Input-Accounts'!C163),"",'Input-Accounts'!C163)</f>
        <v xml:space="preserve">805 </v>
      </c>
      <c r="D163" s="10">
        <f t="shared" ca="1" si="27"/>
        <v>0</v>
      </c>
      <c r="E163" s="10">
        <f t="shared" ca="1" si="28"/>
        <v>0</v>
      </c>
      <c r="F163" s="3" t="str" cm="1">
        <f t="array" aca="1" ref="F163" ca="1">IF(D163=0,"-",IF('Input-Accounts'!$E163&lt;&gt;0,'Input-Accounts'!$E163,INDEX('Input-Accounts'!$H163:$J163,,MATCH($F$6,'Input-Accounts'!$H$6:$J$6,0))))</f>
        <v>-</v>
      </c>
      <c r="G163" s="10">
        <f ca="1">IFERROR(INDEX(G$337:G$373,MATCH($F163,$B$337:$B$373,0))/INDEX($D$337:$D$373,MATCH($F163,$B$337:$B$373,0)),SUMIFS('Input-Ext Allocators'!D$8:D$63,'Input-Ext Allocators'!$B$8:$B$63,$F163))*$D163</f>
        <v>0</v>
      </c>
      <c r="H163" s="10">
        <f ca="1">IFERROR(INDEX(H$337:H$373,MATCH($F163,$B$337:$B$373,0))/INDEX($D$337:$D$373,MATCH($F163,$B$337:$B$373,0)),SUMIFS('Input-Ext Allocators'!E$8:E$63,'Input-Ext Allocators'!$B$8:$B$63,$F163))*$D163</f>
        <v>0</v>
      </c>
      <c r="I163" s="10">
        <f ca="1">IFERROR(INDEX(I$337:I$373,MATCH($F163,$B$337:$B$373,0))/INDEX($D$337:$D$373,MATCH($F163,$B$337:$B$373,0)),SUMIFS('Input-Ext Allocators'!F$8:F$63,'Input-Ext Allocators'!$B$8:$B$63,$F163))*$D163</f>
        <v>0</v>
      </c>
      <c r="J163" s="10">
        <f ca="1">IFERROR(INDEX(J$337:J$373,MATCH($F163,$B$337:$B$373,0))/INDEX($D$337:$D$373,MATCH($F163,$B$337:$B$373,0)),SUMIFS('Input-Ext Allocators'!G$8:G$63,'Input-Ext Allocators'!$B$8:$B$63,$F163))*$D163</f>
        <v>0</v>
      </c>
      <c r="K163" s="10">
        <f ca="1">IFERROR(INDEX(K$337:K$373,MATCH($F163,$B$337:$B$373,0))/INDEX($D$337:$D$373,MATCH($F163,$B$337:$B$373,0)),SUMIFS('Input-Ext Allocators'!H$8:H$63,'Input-Ext Allocators'!$B$8:$B$63,$F163))*$D163</f>
        <v>0</v>
      </c>
    </row>
    <row r="164" spans="1:11" outlineLevel="1">
      <c r="A164" s="31">
        <f>IF(ISBLANK('Input-Accounts'!A164),"",'Input-Accounts'!A164)</f>
        <v>145</v>
      </c>
      <c r="B164" s="53" t="str">
        <f>IF(ISBLANK('Input-Accounts'!B164),"",'Input-Accounts'!B164)</f>
        <v>Exchange gas</v>
      </c>
      <c r="C164" s="31" t="str">
        <f>IF(ISBLANK('Input-Accounts'!C164),"",'Input-Accounts'!C164)</f>
        <v xml:space="preserve">806 </v>
      </c>
      <c r="D164" s="10">
        <f t="shared" ca="1" si="27"/>
        <v>0</v>
      </c>
      <c r="E164" s="10">
        <f t="shared" ca="1" si="28"/>
        <v>0</v>
      </c>
      <c r="F164" s="3" t="str" cm="1">
        <f t="array" aca="1" ref="F164" ca="1">IF(D164=0,"-",IF('Input-Accounts'!$E164&lt;&gt;0,'Input-Accounts'!$E164,INDEX('Input-Accounts'!$H164:$J164,,MATCH($F$6,'Input-Accounts'!$H$6:$J$6,0))))</f>
        <v>-</v>
      </c>
      <c r="G164" s="10">
        <f ca="1">IFERROR(INDEX(G$337:G$373,MATCH($F164,$B$337:$B$373,0))/INDEX($D$337:$D$373,MATCH($F164,$B$337:$B$373,0)),SUMIFS('Input-Ext Allocators'!D$8:D$63,'Input-Ext Allocators'!$B$8:$B$63,$F164))*$D164</f>
        <v>0</v>
      </c>
      <c r="H164" s="10">
        <f ca="1">IFERROR(INDEX(H$337:H$373,MATCH($F164,$B$337:$B$373,0))/INDEX($D$337:$D$373,MATCH($F164,$B$337:$B$373,0)),SUMIFS('Input-Ext Allocators'!E$8:E$63,'Input-Ext Allocators'!$B$8:$B$63,$F164))*$D164</f>
        <v>0</v>
      </c>
      <c r="I164" s="10">
        <f ca="1">IFERROR(INDEX(I$337:I$373,MATCH($F164,$B$337:$B$373,0))/INDEX($D$337:$D$373,MATCH($F164,$B$337:$B$373,0)),SUMIFS('Input-Ext Allocators'!F$8:F$63,'Input-Ext Allocators'!$B$8:$B$63,$F164))*$D164</f>
        <v>0</v>
      </c>
      <c r="J164" s="10">
        <f ca="1">IFERROR(INDEX(J$337:J$373,MATCH($F164,$B$337:$B$373,0))/INDEX($D$337:$D$373,MATCH($F164,$B$337:$B$373,0)),SUMIFS('Input-Ext Allocators'!G$8:G$63,'Input-Ext Allocators'!$B$8:$B$63,$F164))*$D164</f>
        <v>0</v>
      </c>
      <c r="K164" s="10">
        <f ca="1">IFERROR(INDEX(K$337:K$373,MATCH($F164,$B$337:$B$373,0))/INDEX($D$337:$D$373,MATCH($F164,$B$337:$B$373,0)),SUMIFS('Input-Ext Allocators'!H$8:H$63,'Input-Ext Allocators'!$B$8:$B$63,$F164))*$D164</f>
        <v>0</v>
      </c>
    </row>
    <row r="165" spans="1:11" outlineLevel="1">
      <c r="A165" s="31">
        <f>IF(ISBLANK('Input-Accounts'!A165),"",'Input-Accounts'!A165)</f>
        <v>146</v>
      </c>
      <c r="B165" s="53" t="str">
        <f>IF(ISBLANK('Input-Accounts'!B165),"",'Input-Accounts'!B165)</f>
        <v>Gas Withdrawn from Storage</v>
      </c>
      <c r="C165" s="31" t="str">
        <f>IF(ISBLANK('Input-Accounts'!C165),"",'Input-Accounts'!C165)</f>
        <v xml:space="preserve">808 </v>
      </c>
      <c r="D165" s="10">
        <f t="shared" ca="1" si="27"/>
        <v>0</v>
      </c>
      <c r="E165" s="10">
        <f t="shared" ca="1" si="28"/>
        <v>0</v>
      </c>
      <c r="F165" s="3" t="str" cm="1">
        <f t="array" aca="1" ref="F165" ca="1">IF(D165=0,"-",IF('Input-Accounts'!$E165&lt;&gt;0,'Input-Accounts'!$E165,INDEX('Input-Accounts'!$H165:$J165,,MATCH($F$6,'Input-Accounts'!$H$6:$J$6,0))))</f>
        <v>-</v>
      </c>
      <c r="G165" s="10">
        <f ca="1">IFERROR(INDEX(G$337:G$373,MATCH($F165,$B$337:$B$373,0))/INDEX($D$337:$D$373,MATCH($F165,$B$337:$B$373,0)),SUMIFS('Input-Ext Allocators'!D$8:D$63,'Input-Ext Allocators'!$B$8:$B$63,$F165))*$D165</f>
        <v>0</v>
      </c>
      <c r="H165" s="10">
        <f ca="1">IFERROR(INDEX(H$337:H$373,MATCH($F165,$B$337:$B$373,0))/INDEX($D$337:$D$373,MATCH($F165,$B$337:$B$373,0)),SUMIFS('Input-Ext Allocators'!E$8:E$63,'Input-Ext Allocators'!$B$8:$B$63,$F165))*$D165</f>
        <v>0</v>
      </c>
      <c r="I165" s="10">
        <f ca="1">IFERROR(INDEX(I$337:I$373,MATCH($F165,$B$337:$B$373,0))/INDEX($D$337:$D$373,MATCH($F165,$B$337:$B$373,0)),SUMIFS('Input-Ext Allocators'!F$8:F$63,'Input-Ext Allocators'!$B$8:$B$63,$F165))*$D165</f>
        <v>0</v>
      </c>
      <c r="J165" s="10">
        <f ca="1">IFERROR(INDEX(J$337:J$373,MATCH($F165,$B$337:$B$373,0))/INDEX($D$337:$D$373,MATCH($F165,$B$337:$B$373,0)),SUMIFS('Input-Ext Allocators'!G$8:G$63,'Input-Ext Allocators'!$B$8:$B$63,$F165))*$D165</f>
        <v>0</v>
      </c>
      <c r="K165" s="10">
        <f ca="1">IFERROR(INDEX(K$337:K$373,MATCH($F165,$B$337:$B$373,0))/INDEX($D$337:$D$373,MATCH($F165,$B$337:$B$373,0)),SUMIFS('Input-Ext Allocators'!H$8:H$63,'Input-Ext Allocators'!$B$8:$B$63,$F165))*$D165</f>
        <v>0</v>
      </c>
    </row>
    <row r="166" spans="1:11" outlineLevel="1">
      <c r="A166" s="31">
        <f>IF(ISBLANK('Input-Accounts'!A166),"",'Input-Accounts'!A166)</f>
        <v>147</v>
      </c>
      <c r="B166" s="53" t="str">
        <f>IF(ISBLANK('Input-Accounts'!B166),"",'Input-Accounts'!B166)</f>
        <v>Gas Used for Other Utility Operations</v>
      </c>
      <c r="C166" s="31" t="str">
        <f>IF(ISBLANK('Input-Accounts'!C166),"",'Input-Accounts'!C166)</f>
        <v xml:space="preserve">812 </v>
      </c>
      <c r="D166" s="10">
        <f t="shared" ca="1" si="27"/>
        <v>0</v>
      </c>
      <c r="E166" s="10">
        <f t="shared" ca="1" si="28"/>
        <v>0</v>
      </c>
      <c r="F166" s="3" t="str" cm="1">
        <f t="array" aca="1" ref="F166" ca="1">IF(D166=0,"-",IF('Input-Accounts'!$E166&lt;&gt;0,'Input-Accounts'!$E166,INDEX('Input-Accounts'!$H166:$J166,,MATCH($F$6,'Input-Accounts'!$H$6:$J$6,0))))</f>
        <v>-</v>
      </c>
      <c r="G166" s="10">
        <f ca="1">IFERROR(INDEX(G$337:G$373,MATCH($F166,$B$337:$B$373,0))/INDEX($D$337:$D$373,MATCH($F166,$B$337:$B$373,0)),SUMIFS('Input-Ext Allocators'!D$8:D$63,'Input-Ext Allocators'!$B$8:$B$63,$F166))*$D166</f>
        <v>0</v>
      </c>
      <c r="H166" s="10">
        <f ca="1">IFERROR(INDEX(H$337:H$373,MATCH($F166,$B$337:$B$373,0))/INDEX($D$337:$D$373,MATCH($F166,$B$337:$B$373,0)),SUMIFS('Input-Ext Allocators'!E$8:E$63,'Input-Ext Allocators'!$B$8:$B$63,$F166))*$D166</f>
        <v>0</v>
      </c>
      <c r="I166" s="10">
        <f ca="1">IFERROR(INDEX(I$337:I$373,MATCH($F166,$B$337:$B$373,0))/INDEX($D$337:$D$373,MATCH($F166,$B$337:$B$373,0)),SUMIFS('Input-Ext Allocators'!F$8:F$63,'Input-Ext Allocators'!$B$8:$B$63,$F166))*$D166</f>
        <v>0</v>
      </c>
      <c r="J166" s="10">
        <f ca="1">IFERROR(INDEX(J$337:J$373,MATCH($F166,$B$337:$B$373,0))/INDEX($D$337:$D$373,MATCH($F166,$B$337:$B$373,0)),SUMIFS('Input-Ext Allocators'!G$8:G$63,'Input-Ext Allocators'!$B$8:$B$63,$F166))*$D166</f>
        <v>0</v>
      </c>
      <c r="K166" s="10">
        <f ca="1">IFERROR(INDEX(K$337:K$373,MATCH($F166,$B$337:$B$373,0))/INDEX($D$337:$D$373,MATCH($F166,$B$337:$B$373,0)),SUMIFS('Input-Ext Allocators'!H$8:H$63,'Input-Ext Allocators'!$B$8:$B$63,$F166))*$D166</f>
        <v>0</v>
      </c>
    </row>
    <row r="167" spans="1:11" outlineLevel="1">
      <c r="A167" s="31">
        <f>IF(ISBLANK('Input-Accounts'!A167),"",'Input-Accounts'!A167)</f>
        <v>148</v>
      </c>
      <c r="B167" s="53" t="str">
        <f>IF(ISBLANK('Input-Accounts'!B167),"",'Input-Accounts'!B167)</f>
        <v>Exchange Fees</v>
      </c>
      <c r="C167" s="31" t="str">
        <f>IF(ISBLANK('Input-Accounts'!C167),"",'Input-Accounts'!C167)</f>
        <v xml:space="preserve">813 </v>
      </c>
      <c r="D167" s="10">
        <f t="shared" ca="1" si="27"/>
        <v>0</v>
      </c>
      <c r="E167" s="10">
        <f t="shared" ca="1" si="28"/>
        <v>0</v>
      </c>
      <c r="F167" s="3" t="str" cm="1">
        <f t="array" aca="1" ref="F167" ca="1">IF(D167=0,"-",IF('Input-Accounts'!$E167&lt;&gt;0,'Input-Accounts'!$E167,INDEX('Input-Accounts'!$H167:$J167,,MATCH($F$6,'Input-Accounts'!$H$6:$J$6,0))))</f>
        <v>-</v>
      </c>
      <c r="G167" s="10">
        <f ca="1">IFERROR(INDEX(G$337:G$373,MATCH($F167,$B$337:$B$373,0))/INDEX($D$337:$D$373,MATCH($F167,$B$337:$B$373,0)),SUMIFS('Input-Ext Allocators'!D$8:D$63,'Input-Ext Allocators'!$B$8:$B$63,$F167))*$D167</f>
        <v>0</v>
      </c>
      <c r="H167" s="10">
        <f ca="1">IFERROR(INDEX(H$337:H$373,MATCH($F167,$B$337:$B$373,0))/INDEX($D$337:$D$373,MATCH($F167,$B$337:$B$373,0)),SUMIFS('Input-Ext Allocators'!E$8:E$63,'Input-Ext Allocators'!$B$8:$B$63,$F167))*$D167</f>
        <v>0</v>
      </c>
      <c r="I167" s="10">
        <f ca="1">IFERROR(INDEX(I$337:I$373,MATCH($F167,$B$337:$B$373,0))/INDEX($D$337:$D$373,MATCH($F167,$B$337:$B$373,0)),SUMIFS('Input-Ext Allocators'!F$8:F$63,'Input-Ext Allocators'!$B$8:$B$63,$F167))*$D167</f>
        <v>0</v>
      </c>
      <c r="J167" s="10">
        <f ca="1">IFERROR(INDEX(J$337:J$373,MATCH($F167,$B$337:$B$373,0))/INDEX($D$337:$D$373,MATCH($F167,$B$337:$B$373,0)),SUMIFS('Input-Ext Allocators'!G$8:G$63,'Input-Ext Allocators'!$B$8:$B$63,$F167))*$D167</f>
        <v>0</v>
      </c>
      <c r="K167" s="10">
        <f ca="1">IFERROR(INDEX(K$337:K$373,MATCH($F167,$B$337:$B$373,0))/INDEX($D$337:$D$373,MATCH($F167,$B$337:$B$373,0)),SUMIFS('Input-Ext Allocators'!H$8:H$63,'Input-Ext Allocators'!$B$8:$B$63,$F167))*$D167</f>
        <v>0</v>
      </c>
    </row>
    <row r="168" spans="1:11" hidden="1" outlineLevel="1">
      <c r="A168" s="31">
        <f>IF(ISBLANK('Input-Accounts'!A168),"",'Input-Accounts'!A168)</f>
        <v>149</v>
      </c>
      <c r="B168" s="53" t="str">
        <f>IF(ISBLANK('Input-Accounts'!B168),"",'Input-Accounts'!B168)</f>
        <v>Purchased Gas Expense</v>
      </c>
      <c r="C168" s="31">
        <f>IF(ISBLANK('Input-Accounts'!C168),"",'Input-Accounts'!C168)</f>
        <v>807</v>
      </c>
      <c r="D168" s="10">
        <f t="shared" ca="1" si="27"/>
        <v>409263.17323596525</v>
      </c>
      <c r="E168" s="10">
        <f t="shared" ca="1" si="28"/>
        <v>0</v>
      </c>
      <c r="F168" s="3" t="str" cm="1">
        <f t="array" aca="1" ref="F168" ca="1">IF(D168=0,"-",IF('Input-Accounts'!$E168&lt;&gt;0,'Input-Accounts'!$E168,INDEX('Input-Accounts'!$H168:$J168,,MATCH($F$6,'Input-Accounts'!$H$6:$J$6,0))))</f>
        <v>GAS_COST</v>
      </c>
      <c r="G168" s="10">
        <f ca="1">IFERROR(INDEX(G$337:G$373,MATCH($F168,$B$337:$B$373,0))/INDEX($D$337:$D$373,MATCH($F168,$B$337:$B$373,0)),SUMIFS('Input-Ext Allocators'!D$8:D$63,'Input-Ext Allocators'!$B$8:$B$63,$F168))*$D168</f>
        <v>253302.89344853262</v>
      </c>
      <c r="H168" s="10">
        <f ca="1">IFERROR(INDEX(H$337:H$373,MATCH($F168,$B$337:$B$373,0))/INDEX($D$337:$D$373,MATCH($F168,$B$337:$B$373,0)),SUMIFS('Input-Ext Allocators'!E$8:E$63,'Input-Ext Allocators'!$B$8:$B$63,$F168))*$D168</f>
        <v>155606.16155619975</v>
      </c>
      <c r="I168" s="10">
        <f ca="1">IFERROR(INDEX(I$337:I$373,MATCH($F168,$B$337:$B$373,0))/INDEX($D$337:$D$373,MATCH($F168,$B$337:$B$373,0)),SUMIFS('Input-Ext Allocators'!F$8:F$63,'Input-Ext Allocators'!$B$8:$B$63,$F168))*$D168</f>
        <v>354.11823123289292</v>
      </c>
      <c r="J168" s="10">
        <f ca="1">IFERROR(INDEX(J$337:J$373,MATCH($F168,$B$337:$B$373,0))/INDEX($D$337:$D$373,MATCH($F168,$B$337:$B$373,0)),SUMIFS('Input-Ext Allocators'!G$8:G$63,'Input-Ext Allocators'!$B$8:$B$63,$F168))*$D168</f>
        <v>0</v>
      </c>
      <c r="K168" s="10">
        <f ca="1">IFERROR(INDEX(K$337:K$373,MATCH($F168,$B$337:$B$373,0))/INDEX($D$337:$D$373,MATCH($F168,$B$337:$B$373,0)),SUMIFS('Input-Ext Allocators'!H$8:H$63,'Input-Ext Allocators'!$B$8:$B$63,$F168))*$D168</f>
        <v>0</v>
      </c>
    </row>
    <row r="169" spans="1:11" hidden="1" outlineLevel="1">
      <c r="A169" s="31">
        <f>IF(ISBLANK('Input-Accounts'!A169),"",'Input-Accounts'!A169)</f>
        <v>150</v>
      </c>
      <c r="B169" t="str">
        <f>IF(ISBLANK('Input-Accounts'!B169),"",'Input-Accounts'!B169)</f>
        <v>Subtotal - Other Gas Supply Expenses</v>
      </c>
      <c r="C169" s="31" t="str">
        <f>IF(ISBLANK('Input-Accounts'!C169),"",'Input-Accounts'!C169)</f>
        <v/>
      </c>
      <c r="D169" s="123">
        <f ca="1">SUBTOTAL(9,D161:D168)</f>
        <v>409263.17323596525</v>
      </c>
      <c r="E169" s="10">
        <f t="shared" ca="1" si="28"/>
        <v>0</v>
      </c>
      <c r="G169" s="123">
        <f t="shared" ref="G169:K169" ca="1" si="29">SUBTOTAL(9,G161:G168)</f>
        <v>253302.89344853262</v>
      </c>
      <c r="H169" s="123">
        <f t="shared" ca="1" si="29"/>
        <v>155606.16155619975</v>
      </c>
      <c r="I169" s="123">
        <f t="shared" ca="1" si="29"/>
        <v>354.11823123289292</v>
      </c>
      <c r="J169" s="123">
        <f t="shared" ca="1" si="29"/>
        <v>0</v>
      </c>
      <c r="K169" s="123">
        <f t="shared" ca="1" si="29"/>
        <v>0</v>
      </c>
    </row>
    <row r="170" spans="1:11" hidden="1" outlineLevel="1">
      <c r="A170" s="31" t="str">
        <f>IF(ISBLANK('Input-Accounts'!A170),"",'Input-Accounts'!A170)</f>
        <v/>
      </c>
      <c r="B170" t="str">
        <f>IF(ISBLANK('Input-Accounts'!B170),"",'Input-Accounts'!B170)</f>
        <v/>
      </c>
      <c r="C170" s="31" t="str">
        <f>IF(ISBLANK('Input-Accounts'!C170),"",'Input-Accounts'!C170)</f>
        <v/>
      </c>
      <c r="D170" s="10"/>
      <c r="E170" s="10"/>
      <c r="G170" s="10"/>
      <c r="H170" s="10"/>
      <c r="I170" s="10"/>
      <c r="J170" s="10"/>
      <c r="K170" s="10"/>
    </row>
    <row r="171" spans="1:11" hidden="1" outlineLevel="1">
      <c r="A171" s="31">
        <f>IF(ISBLANK('Input-Accounts'!A171),"",'Input-Accounts'!A171)</f>
        <v>151</v>
      </c>
      <c r="B171" s="1" t="str">
        <f>IF(ISBLANK('Input-Accounts'!B171),"",'Input-Accounts'!B171)</f>
        <v>Operation Expenses</v>
      </c>
      <c r="C171" s="31" t="str">
        <f>IF(ISBLANK('Input-Accounts'!C171),"",'Input-Accounts'!C171)</f>
        <v/>
      </c>
      <c r="D171" s="10"/>
      <c r="E171" s="10"/>
      <c r="F171" s="3"/>
      <c r="G171" s="10"/>
      <c r="H171" s="10"/>
      <c r="I171" s="10"/>
      <c r="J171" s="10"/>
      <c r="K171" s="10"/>
    </row>
    <row r="172" spans="1:11" hidden="1" outlineLevel="1">
      <c r="A172" s="31">
        <f>IF(ISBLANK('Input-Accounts'!A172),"",'Input-Accounts'!A172)</f>
        <v>152</v>
      </c>
      <c r="B172" s="53" t="str">
        <f>IF(ISBLANK('Input-Accounts'!B172),"",'Input-Accounts'!B172)</f>
        <v>Transmission Expense - Operations</v>
      </c>
      <c r="C172" s="31" t="str">
        <f>IF(ISBLANK('Input-Accounts'!C172),"",'Input-Accounts'!C172)</f>
        <v>852</v>
      </c>
      <c r="D172" s="10">
        <f t="shared" ref="D172:D183" ca="1" si="30">INDIRECT("Classification!"&amp;$D$5&amp;ROW())</f>
        <v>0</v>
      </c>
      <c r="E172" s="10">
        <f t="shared" ref="E172:E184" ca="1" si="31">IFERROR(IF(D172="","",IF(D172=0,0,IF(ABS(D172-SUM($G172:$K172))&lt;Check_Limit,0,1))),1)</f>
        <v>0</v>
      </c>
      <c r="F172" s="3" t="str" cm="1">
        <f t="array" aca="1" ref="F172" ca="1">IF(D172=0,"-",IF('Input-Accounts'!$E172&lt;&gt;0,'Input-Accounts'!$E172,INDEX('Input-Accounts'!$H172:$J172,,MATCH($F$6,'Input-Accounts'!$H$6:$J$6,0))))</f>
        <v>-</v>
      </c>
      <c r="G172" s="10">
        <f ca="1">IFERROR(INDEX(G$337:G$373,MATCH($F172,$B$337:$B$373,0))/INDEX($D$337:$D$373,MATCH($F172,$B$337:$B$373,0)),SUMIFS('Input-Ext Allocators'!D$8:D$63,'Input-Ext Allocators'!$B$8:$B$63,$F172))*$D172</f>
        <v>0</v>
      </c>
      <c r="H172" s="10">
        <f ca="1">IFERROR(INDEX(H$337:H$373,MATCH($F172,$B$337:$B$373,0))/INDEX($D$337:$D$373,MATCH($F172,$B$337:$B$373,0)),SUMIFS('Input-Ext Allocators'!E$8:E$63,'Input-Ext Allocators'!$B$8:$B$63,$F172))*$D172</f>
        <v>0</v>
      </c>
      <c r="I172" s="10">
        <f ca="1">IFERROR(INDEX(I$337:I$373,MATCH($F172,$B$337:$B$373,0))/INDEX($D$337:$D$373,MATCH($F172,$B$337:$B$373,0)),SUMIFS('Input-Ext Allocators'!F$8:F$63,'Input-Ext Allocators'!$B$8:$B$63,$F172))*$D172</f>
        <v>0</v>
      </c>
      <c r="J172" s="10">
        <f ca="1">IFERROR(INDEX(J$337:J$373,MATCH($F172,$B$337:$B$373,0))/INDEX($D$337:$D$373,MATCH($F172,$B$337:$B$373,0)),SUMIFS('Input-Ext Allocators'!G$8:G$63,'Input-Ext Allocators'!$B$8:$B$63,$F172))*$D172</f>
        <v>0</v>
      </c>
      <c r="K172" s="10">
        <f ca="1">IFERROR(INDEX(K$337:K$373,MATCH($F172,$B$337:$B$373,0))/INDEX($D$337:$D$373,MATCH($F172,$B$337:$B$373,0)),SUMIFS('Input-Ext Allocators'!H$8:H$63,'Input-Ext Allocators'!$B$8:$B$63,$F172))*$D172</f>
        <v>0</v>
      </c>
    </row>
    <row r="173" spans="1:11" outlineLevel="1">
      <c r="A173" s="31">
        <f>IF(ISBLANK('Input-Accounts'!A173),"",'Input-Accounts'!A173)</f>
        <v>153</v>
      </c>
      <c r="B173" s="53" t="str">
        <f>IF(ISBLANK('Input-Accounts'!B173),"",'Input-Accounts'!B173)</f>
        <v>Other expenses</v>
      </c>
      <c r="C173" s="31" t="str">
        <f>IF(ISBLANK('Input-Accounts'!C173),"",'Input-Accounts'!C173)</f>
        <v>859</v>
      </c>
      <c r="D173" s="10">
        <f t="shared" ca="1" si="30"/>
        <v>0</v>
      </c>
      <c r="E173" s="10">
        <f t="shared" ca="1" si="31"/>
        <v>0</v>
      </c>
      <c r="F173" s="3" t="str" cm="1">
        <f t="array" aca="1" ref="F173" ca="1">IF(D173=0,"-",IF('Input-Accounts'!$E173&lt;&gt;0,'Input-Accounts'!$E173,INDEX('Input-Accounts'!$H173:$J173,,MATCH($F$6,'Input-Accounts'!$H$6:$J$6,0))))</f>
        <v>-</v>
      </c>
      <c r="G173" s="10">
        <f ca="1">IFERROR(INDEX(G$337:G$373,MATCH($F173,$B$337:$B$373,0))/INDEX($D$337:$D$373,MATCH($F173,$B$337:$B$373,0)),SUMIFS('Input-Ext Allocators'!D$8:D$63,'Input-Ext Allocators'!$B$8:$B$63,$F173))*$D173</f>
        <v>0</v>
      </c>
      <c r="H173" s="10">
        <f ca="1">IFERROR(INDEX(H$337:H$373,MATCH($F173,$B$337:$B$373,0))/INDEX($D$337:$D$373,MATCH($F173,$B$337:$B$373,0)),SUMIFS('Input-Ext Allocators'!E$8:E$63,'Input-Ext Allocators'!$B$8:$B$63,$F173))*$D173</f>
        <v>0</v>
      </c>
      <c r="I173" s="10">
        <f ca="1">IFERROR(INDEX(I$337:I$373,MATCH($F173,$B$337:$B$373,0))/INDEX($D$337:$D$373,MATCH($F173,$B$337:$B$373,0)),SUMIFS('Input-Ext Allocators'!F$8:F$63,'Input-Ext Allocators'!$B$8:$B$63,$F173))*$D173</f>
        <v>0</v>
      </c>
      <c r="J173" s="10">
        <f ca="1">IFERROR(INDEX(J$337:J$373,MATCH($F173,$B$337:$B$373,0))/INDEX($D$337:$D$373,MATCH($F173,$B$337:$B$373,0)),SUMIFS('Input-Ext Allocators'!G$8:G$63,'Input-Ext Allocators'!$B$8:$B$63,$F173))*$D173</f>
        <v>0</v>
      </c>
      <c r="K173" s="10">
        <f ca="1">IFERROR(INDEX(K$337:K$373,MATCH($F173,$B$337:$B$373,0))/INDEX($D$337:$D$373,MATCH($F173,$B$337:$B$373,0)),SUMIFS('Input-Ext Allocators'!H$8:H$63,'Input-Ext Allocators'!$B$8:$B$63,$F173))*$D173</f>
        <v>0</v>
      </c>
    </row>
    <row r="174" spans="1:11" hidden="1" outlineLevel="1">
      <c r="A174" s="31">
        <f>IF(ISBLANK('Input-Accounts'!A174),"",'Input-Accounts'!A174)</f>
        <v>154</v>
      </c>
      <c r="B174" s="53" t="str">
        <f>IF(ISBLANK('Input-Accounts'!B174),"",'Input-Accounts'!B174)</f>
        <v xml:space="preserve">M&amp;R Station Equipment </v>
      </c>
      <c r="C174" s="31" t="str">
        <f>IF(ISBLANK('Input-Accounts'!C174),"",'Input-Accounts'!C174)</f>
        <v>865</v>
      </c>
      <c r="D174" s="10">
        <f t="shared" ca="1" si="30"/>
        <v>0</v>
      </c>
      <c r="E174" s="10">
        <f t="shared" ca="1" si="31"/>
        <v>0</v>
      </c>
      <c r="F174" s="3" t="str" cm="1">
        <f t="array" aca="1" ref="F174" ca="1">IF(D174=0,"-",IF('Input-Accounts'!$E174&lt;&gt;0,'Input-Accounts'!$E174,INDEX('Input-Accounts'!$H174:$J174,,MATCH($F$6,'Input-Accounts'!$H$6:$J$6,0))))</f>
        <v>-</v>
      </c>
      <c r="G174" s="10">
        <f ca="1">IFERROR(INDEX(G$337:G$373,MATCH($F174,$B$337:$B$373,0))/INDEX($D$337:$D$373,MATCH($F174,$B$337:$B$373,0)),SUMIFS('Input-Ext Allocators'!D$8:D$63,'Input-Ext Allocators'!$B$8:$B$63,$F174))*$D174</f>
        <v>0</v>
      </c>
      <c r="H174" s="10">
        <f ca="1">IFERROR(INDEX(H$337:H$373,MATCH($F174,$B$337:$B$373,0))/INDEX($D$337:$D$373,MATCH($F174,$B$337:$B$373,0)),SUMIFS('Input-Ext Allocators'!E$8:E$63,'Input-Ext Allocators'!$B$8:$B$63,$F174))*$D174</f>
        <v>0</v>
      </c>
      <c r="I174" s="10">
        <f ca="1">IFERROR(INDEX(I$337:I$373,MATCH($F174,$B$337:$B$373,0))/INDEX($D$337:$D$373,MATCH($F174,$B$337:$B$373,0)),SUMIFS('Input-Ext Allocators'!F$8:F$63,'Input-Ext Allocators'!$B$8:$B$63,$F174))*$D174</f>
        <v>0</v>
      </c>
      <c r="J174" s="10">
        <f ca="1">IFERROR(INDEX(J$337:J$373,MATCH($F174,$B$337:$B$373,0))/INDEX($D$337:$D$373,MATCH($F174,$B$337:$B$373,0)),SUMIFS('Input-Ext Allocators'!G$8:G$63,'Input-Ext Allocators'!$B$8:$B$63,$F174))*$D174</f>
        <v>0</v>
      </c>
      <c r="K174" s="10">
        <f ca="1">IFERROR(INDEX(K$337:K$373,MATCH($F174,$B$337:$B$373,0))/INDEX($D$337:$D$373,MATCH($F174,$B$337:$B$373,0)),SUMIFS('Input-Ext Allocators'!H$8:H$63,'Input-Ext Allocators'!$B$8:$B$63,$F174))*$D174</f>
        <v>0</v>
      </c>
    </row>
    <row r="175" spans="1:11" hidden="1" outlineLevel="1">
      <c r="A175" s="31">
        <f>IF(ISBLANK('Input-Accounts'!A175),"",'Input-Accounts'!A175)</f>
        <v>155</v>
      </c>
      <c r="B175" s="53" t="str">
        <f>IF(ISBLANK('Input-Accounts'!B175),"",'Input-Accounts'!B175)</f>
        <v>Operation supervision and engineering</v>
      </c>
      <c r="C175" s="31">
        <f>IF(ISBLANK('Input-Accounts'!C175),"",'Input-Accounts'!C175)</f>
        <v>870</v>
      </c>
      <c r="D175" s="10">
        <f t="shared" ca="1" si="30"/>
        <v>0</v>
      </c>
      <c r="E175" s="10">
        <f t="shared" ca="1" si="31"/>
        <v>0</v>
      </c>
      <c r="F175" s="3" t="str" cm="1">
        <f t="array" aca="1" ref="F175" ca="1">IF(D175=0,"-",IF('Input-Accounts'!$E175&lt;&gt;0,'Input-Accounts'!$E175,INDEX('Input-Accounts'!$H175:$J175,,MATCH($F$6,'Input-Accounts'!$H$6:$J$6,0))))</f>
        <v>-</v>
      </c>
      <c r="G175" s="10">
        <f ca="1">IFERROR(INDEX(G$337:G$373,MATCH($F175,$B$337:$B$373,0))/INDEX($D$337:$D$373,MATCH($F175,$B$337:$B$373,0)),SUMIFS('Input-Ext Allocators'!D$8:D$63,'Input-Ext Allocators'!$B$8:$B$63,$F175))*$D175</f>
        <v>0</v>
      </c>
      <c r="H175" s="10">
        <f ca="1">IFERROR(INDEX(H$337:H$373,MATCH($F175,$B$337:$B$373,0))/INDEX($D$337:$D$373,MATCH($F175,$B$337:$B$373,0)),SUMIFS('Input-Ext Allocators'!E$8:E$63,'Input-Ext Allocators'!$B$8:$B$63,$F175))*$D175</f>
        <v>0</v>
      </c>
      <c r="I175" s="10">
        <f ca="1">IFERROR(INDEX(I$337:I$373,MATCH($F175,$B$337:$B$373,0))/INDEX($D$337:$D$373,MATCH($F175,$B$337:$B$373,0)),SUMIFS('Input-Ext Allocators'!F$8:F$63,'Input-Ext Allocators'!$B$8:$B$63,$F175))*$D175</f>
        <v>0</v>
      </c>
      <c r="J175" s="10">
        <f ca="1">IFERROR(INDEX(J$337:J$373,MATCH($F175,$B$337:$B$373,0))/INDEX($D$337:$D$373,MATCH($F175,$B$337:$B$373,0)),SUMIFS('Input-Ext Allocators'!G$8:G$63,'Input-Ext Allocators'!$B$8:$B$63,$F175))*$D175</f>
        <v>0</v>
      </c>
      <c r="K175" s="10">
        <f ca="1">IFERROR(INDEX(K$337:K$373,MATCH($F175,$B$337:$B$373,0))/INDEX($D$337:$D$373,MATCH($F175,$B$337:$B$373,0)),SUMIFS('Input-Ext Allocators'!H$8:H$63,'Input-Ext Allocators'!$B$8:$B$63,$F175))*$D175</f>
        <v>0</v>
      </c>
    </row>
    <row r="176" spans="1:11" hidden="1" outlineLevel="1">
      <c r="A176" s="31">
        <f>IF(ISBLANK('Input-Accounts'!A176),"",'Input-Accounts'!A176)</f>
        <v>156</v>
      </c>
      <c r="B176" s="53" t="str">
        <f>IF(ISBLANK('Input-Accounts'!B176),"",'Input-Accounts'!B176)</f>
        <v>Distribution load dispatching</v>
      </c>
      <c r="C176" s="31">
        <f>IF(ISBLANK('Input-Accounts'!C176),"",'Input-Accounts'!C176)</f>
        <v>871</v>
      </c>
      <c r="D176" s="10">
        <f t="shared" ca="1" si="30"/>
        <v>0</v>
      </c>
      <c r="E176" s="10">
        <f t="shared" ca="1" si="31"/>
        <v>0</v>
      </c>
      <c r="F176" s="3" t="str" cm="1">
        <f t="array" aca="1" ref="F176" ca="1">IF(D176=0,"-",IF('Input-Accounts'!$E176&lt;&gt;0,'Input-Accounts'!$E176,INDEX('Input-Accounts'!$H176:$J176,,MATCH($F$6,'Input-Accounts'!$H$6:$J$6,0))))</f>
        <v>-</v>
      </c>
      <c r="G176" s="10">
        <f ca="1">IFERROR(INDEX(G$337:G$373,MATCH($F176,$B$337:$B$373,0))/INDEX($D$337:$D$373,MATCH($F176,$B$337:$B$373,0)),SUMIFS('Input-Ext Allocators'!D$8:D$63,'Input-Ext Allocators'!$B$8:$B$63,$F176))*$D176</f>
        <v>0</v>
      </c>
      <c r="H176" s="10">
        <f ca="1">IFERROR(INDEX(H$337:H$373,MATCH($F176,$B$337:$B$373,0))/INDEX($D$337:$D$373,MATCH($F176,$B$337:$B$373,0)),SUMIFS('Input-Ext Allocators'!E$8:E$63,'Input-Ext Allocators'!$B$8:$B$63,$F176))*$D176</f>
        <v>0</v>
      </c>
      <c r="I176" s="10">
        <f ca="1">IFERROR(INDEX(I$337:I$373,MATCH($F176,$B$337:$B$373,0))/INDEX($D$337:$D$373,MATCH($F176,$B$337:$B$373,0)),SUMIFS('Input-Ext Allocators'!F$8:F$63,'Input-Ext Allocators'!$B$8:$B$63,$F176))*$D176</f>
        <v>0</v>
      </c>
      <c r="J176" s="10">
        <f ca="1">IFERROR(INDEX(J$337:J$373,MATCH($F176,$B$337:$B$373,0))/INDEX($D$337:$D$373,MATCH($F176,$B$337:$B$373,0)),SUMIFS('Input-Ext Allocators'!G$8:G$63,'Input-Ext Allocators'!$B$8:$B$63,$F176))*$D176</f>
        <v>0</v>
      </c>
      <c r="K176" s="10">
        <f ca="1">IFERROR(INDEX(K$337:K$373,MATCH($F176,$B$337:$B$373,0))/INDEX($D$337:$D$373,MATCH($F176,$B$337:$B$373,0)),SUMIFS('Input-Ext Allocators'!H$8:H$63,'Input-Ext Allocators'!$B$8:$B$63,$F176))*$D176</f>
        <v>0</v>
      </c>
    </row>
    <row r="177" spans="1:11" hidden="1" outlineLevel="1">
      <c r="A177" s="31">
        <f>IF(ISBLANK('Input-Accounts'!A177),"",'Input-Accounts'!A177)</f>
        <v>157</v>
      </c>
      <c r="B177" s="53" t="str">
        <f>IF(ISBLANK('Input-Accounts'!B177),"",'Input-Accounts'!B177)</f>
        <v>Mains and services expenses</v>
      </c>
      <c r="C177" s="31">
        <f>IF(ISBLANK('Input-Accounts'!C177),"",'Input-Accounts'!C177)</f>
        <v>874</v>
      </c>
      <c r="D177" s="10">
        <f t="shared" ca="1" si="30"/>
        <v>0</v>
      </c>
      <c r="E177" s="10">
        <f t="shared" ca="1" si="31"/>
        <v>0</v>
      </c>
      <c r="F177" s="3" t="str" cm="1">
        <f t="array" aca="1" ref="F177" ca="1">IF(D177=0,"-",IF('Input-Accounts'!$E177&lt;&gt;0,'Input-Accounts'!$E177,INDEX('Input-Accounts'!$H177:$J177,,MATCH($F$6,'Input-Accounts'!$H$6:$J$6,0))))</f>
        <v>-</v>
      </c>
      <c r="G177" s="10">
        <f ca="1">IFERROR(INDEX(G$337:G$373,MATCH($F177,$B$337:$B$373,0))/INDEX($D$337:$D$373,MATCH($F177,$B$337:$B$373,0)),SUMIFS('Input-Ext Allocators'!D$8:D$63,'Input-Ext Allocators'!$B$8:$B$63,$F177))*$D177</f>
        <v>0</v>
      </c>
      <c r="H177" s="10">
        <f ca="1">IFERROR(INDEX(H$337:H$373,MATCH($F177,$B$337:$B$373,0))/INDEX($D$337:$D$373,MATCH($F177,$B$337:$B$373,0)),SUMIFS('Input-Ext Allocators'!E$8:E$63,'Input-Ext Allocators'!$B$8:$B$63,$F177))*$D177</f>
        <v>0</v>
      </c>
      <c r="I177" s="10">
        <f ca="1">IFERROR(INDEX(I$337:I$373,MATCH($F177,$B$337:$B$373,0))/INDEX($D$337:$D$373,MATCH($F177,$B$337:$B$373,0)),SUMIFS('Input-Ext Allocators'!F$8:F$63,'Input-Ext Allocators'!$B$8:$B$63,$F177))*$D177</f>
        <v>0</v>
      </c>
      <c r="J177" s="10">
        <f ca="1">IFERROR(INDEX(J$337:J$373,MATCH($F177,$B$337:$B$373,0))/INDEX($D$337:$D$373,MATCH($F177,$B$337:$B$373,0)),SUMIFS('Input-Ext Allocators'!G$8:G$63,'Input-Ext Allocators'!$B$8:$B$63,$F177))*$D177</f>
        <v>0</v>
      </c>
      <c r="K177" s="10">
        <f ca="1">IFERROR(INDEX(K$337:K$373,MATCH($F177,$B$337:$B$373,0))/INDEX($D$337:$D$373,MATCH($F177,$B$337:$B$373,0)),SUMIFS('Input-Ext Allocators'!H$8:H$63,'Input-Ext Allocators'!$B$8:$B$63,$F177))*$D177</f>
        <v>0</v>
      </c>
    </row>
    <row r="178" spans="1:11" hidden="1" outlineLevel="1">
      <c r="A178" s="31">
        <f>IF(ISBLANK('Input-Accounts'!A178),"",'Input-Accounts'!A178)</f>
        <v>158</v>
      </c>
      <c r="B178" s="53" t="str">
        <f>IF(ISBLANK('Input-Accounts'!B178),"",'Input-Accounts'!B178)</f>
        <v>Measuring and regulating station expenses—general</v>
      </c>
      <c r="C178" s="31">
        <f>IF(ISBLANK('Input-Accounts'!C178),"",'Input-Accounts'!C178)</f>
        <v>875</v>
      </c>
      <c r="D178" s="10">
        <f t="shared" ca="1" si="30"/>
        <v>0</v>
      </c>
      <c r="E178" s="10">
        <f t="shared" ca="1" si="31"/>
        <v>0</v>
      </c>
      <c r="F178" s="3" t="str" cm="1">
        <f t="array" aca="1" ref="F178" ca="1">IF(D178=0,"-",IF('Input-Accounts'!$E178&lt;&gt;0,'Input-Accounts'!$E178,INDEX('Input-Accounts'!$H178:$J178,,MATCH($F$6,'Input-Accounts'!$H$6:$J$6,0))))</f>
        <v>-</v>
      </c>
      <c r="G178" s="10">
        <f ca="1">IFERROR(INDEX(G$337:G$373,MATCH($F178,$B$337:$B$373,0))/INDEX($D$337:$D$373,MATCH($F178,$B$337:$B$373,0)),SUMIFS('Input-Ext Allocators'!D$8:D$63,'Input-Ext Allocators'!$B$8:$B$63,$F178))*$D178</f>
        <v>0</v>
      </c>
      <c r="H178" s="10">
        <f ca="1">IFERROR(INDEX(H$337:H$373,MATCH($F178,$B$337:$B$373,0))/INDEX($D$337:$D$373,MATCH($F178,$B$337:$B$373,0)),SUMIFS('Input-Ext Allocators'!E$8:E$63,'Input-Ext Allocators'!$B$8:$B$63,$F178))*$D178</f>
        <v>0</v>
      </c>
      <c r="I178" s="10">
        <f ca="1">IFERROR(INDEX(I$337:I$373,MATCH($F178,$B$337:$B$373,0))/INDEX($D$337:$D$373,MATCH($F178,$B$337:$B$373,0)),SUMIFS('Input-Ext Allocators'!F$8:F$63,'Input-Ext Allocators'!$B$8:$B$63,$F178))*$D178</f>
        <v>0</v>
      </c>
      <c r="J178" s="10">
        <f ca="1">IFERROR(INDEX(J$337:J$373,MATCH($F178,$B$337:$B$373,0))/INDEX($D$337:$D$373,MATCH($F178,$B$337:$B$373,0)),SUMIFS('Input-Ext Allocators'!G$8:G$63,'Input-Ext Allocators'!$B$8:$B$63,$F178))*$D178</f>
        <v>0</v>
      </c>
      <c r="K178" s="10">
        <f ca="1">IFERROR(INDEX(K$337:K$373,MATCH($F178,$B$337:$B$373,0))/INDEX($D$337:$D$373,MATCH($F178,$B$337:$B$373,0)),SUMIFS('Input-Ext Allocators'!H$8:H$63,'Input-Ext Allocators'!$B$8:$B$63,$F178))*$D178</f>
        <v>0</v>
      </c>
    </row>
    <row r="179" spans="1:11" hidden="1" outlineLevel="1">
      <c r="A179" s="31">
        <f>IF(ISBLANK('Input-Accounts'!A179),"",'Input-Accounts'!A179)</f>
        <v>159</v>
      </c>
      <c r="B179" s="53" t="str">
        <f>IF(ISBLANK('Input-Accounts'!B179),"",'Input-Accounts'!B179)</f>
        <v>Measuring and regulating station expenses—industrial</v>
      </c>
      <c r="C179" s="31">
        <f>IF(ISBLANK('Input-Accounts'!C179),"",'Input-Accounts'!C179)</f>
        <v>876</v>
      </c>
      <c r="D179" s="10">
        <f t="shared" ca="1" si="30"/>
        <v>0</v>
      </c>
      <c r="E179" s="10">
        <f t="shared" ca="1" si="31"/>
        <v>0</v>
      </c>
      <c r="F179" s="3" t="str" cm="1">
        <f t="array" aca="1" ref="F179" ca="1">IF(D179=0,"-",IF('Input-Accounts'!$E179&lt;&gt;0,'Input-Accounts'!$E179,INDEX('Input-Accounts'!$H179:$J179,,MATCH($F$6,'Input-Accounts'!$H$6:$J$6,0))))</f>
        <v>-</v>
      </c>
      <c r="G179" s="10">
        <f ca="1">IFERROR(INDEX(G$337:G$373,MATCH($F179,$B$337:$B$373,0))/INDEX($D$337:$D$373,MATCH($F179,$B$337:$B$373,0)),SUMIFS('Input-Ext Allocators'!D$8:D$63,'Input-Ext Allocators'!$B$8:$B$63,$F179))*$D179</f>
        <v>0</v>
      </c>
      <c r="H179" s="10">
        <f ca="1">IFERROR(INDEX(H$337:H$373,MATCH($F179,$B$337:$B$373,0))/INDEX($D$337:$D$373,MATCH($F179,$B$337:$B$373,0)),SUMIFS('Input-Ext Allocators'!E$8:E$63,'Input-Ext Allocators'!$B$8:$B$63,$F179))*$D179</f>
        <v>0</v>
      </c>
      <c r="I179" s="10">
        <f ca="1">IFERROR(INDEX(I$337:I$373,MATCH($F179,$B$337:$B$373,0))/INDEX($D$337:$D$373,MATCH($F179,$B$337:$B$373,0)),SUMIFS('Input-Ext Allocators'!F$8:F$63,'Input-Ext Allocators'!$B$8:$B$63,$F179))*$D179</f>
        <v>0</v>
      </c>
      <c r="J179" s="10">
        <f ca="1">IFERROR(INDEX(J$337:J$373,MATCH($F179,$B$337:$B$373,0))/INDEX($D$337:$D$373,MATCH($F179,$B$337:$B$373,0)),SUMIFS('Input-Ext Allocators'!G$8:G$63,'Input-Ext Allocators'!$B$8:$B$63,$F179))*$D179</f>
        <v>0</v>
      </c>
      <c r="K179" s="10">
        <f ca="1">IFERROR(INDEX(K$337:K$373,MATCH($F179,$B$337:$B$373,0))/INDEX($D$337:$D$373,MATCH($F179,$B$337:$B$373,0)),SUMIFS('Input-Ext Allocators'!H$8:H$63,'Input-Ext Allocators'!$B$8:$B$63,$F179))*$D179</f>
        <v>0</v>
      </c>
    </row>
    <row r="180" spans="1:11" hidden="1" outlineLevel="1">
      <c r="A180" s="31">
        <f>IF(ISBLANK('Input-Accounts'!A180),"",'Input-Accounts'!A180)</f>
        <v>160</v>
      </c>
      <c r="B180" s="53" t="str">
        <f>IF(ISBLANK('Input-Accounts'!B180),"",'Input-Accounts'!B180)</f>
        <v>Meter and house regulator expenses</v>
      </c>
      <c r="C180" s="31">
        <f>IF(ISBLANK('Input-Accounts'!C180),"",'Input-Accounts'!C180)</f>
        <v>878</v>
      </c>
      <c r="D180" s="10">
        <f t="shared" ca="1" si="30"/>
        <v>0</v>
      </c>
      <c r="E180" s="10">
        <f t="shared" ca="1" si="31"/>
        <v>0</v>
      </c>
      <c r="F180" s="3" t="str" cm="1">
        <f t="array" aca="1" ref="F180" ca="1">IF(D180=0,"-",IF('Input-Accounts'!$E180&lt;&gt;0,'Input-Accounts'!$E180,INDEX('Input-Accounts'!$H180:$J180,,MATCH($F$6,'Input-Accounts'!$H$6:$J$6,0))))</f>
        <v>-</v>
      </c>
      <c r="G180" s="10">
        <f ca="1">IFERROR(INDEX(G$337:G$373,MATCH($F180,$B$337:$B$373,0))/INDEX($D$337:$D$373,MATCH($F180,$B$337:$B$373,0)),SUMIFS('Input-Ext Allocators'!D$8:D$63,'Input-Ext Allocators'!$B$8:$B$63,$F180))*$D180</f>
        <v>0</v>
      </c>
      <c r="H180" s="10">
        <f ca="1">IFERROR(INDEX(H$337:H$373,MATCH($F180,$B$337:$B$373,0))/INDEX($D$337:$D$373,MATCH($F180,$B$337:$B$373,0)),SUMIFS('Input-Ext Allocators'!E$8:E$63,'Input-Ext Allocators'!$B$8:$B$63,$F180))*$D180</f>
        <v>0</v>
      </c>
      <c r="I180" s="10">
        <f ca="1">IFERROR(INDEX(I$337:I$373,MATCH($F180,$B$337:$B$373,0))/INDEX($D$337:$D$373,MATCH($F180,$B$337:$B$373,0)),SUMIFS('Input-Ext Allocators'!F$8:F$63,'Input-Ext Allocators'!$B$8:$B$63,$F180))*$D180</f>
        <v>0</v>
      </c>
      <c r="J180" s="10">
        <f ca="1">IFERROR(INDEX(J$337:J$373,MATCH($F180,$B$337:$B$373,0))/INDEX($D$337:$D$373,MATCH($F180,$B$337:$B$373,0)),SUMIFS('Input-Ext Allocators'!G$8:G$63,'Input-Ext Allocators'!$B$8:$B$63,$F180))*$D180</f>
        <v>0</v>
      </c>
      <c r="K180" s="10">
        <f ca="1">IFERROR(INDEX(K$337:K$373,MATCH($F180,$B$337:$B$373,0))/INDEX($D$337:$D$373,MATCH($F180,$B$337:$B$373,0)),SUMIFS('Input-Ext Allocators'!H$8:H$63,'Input-Ext Allocators'!$B$8:$B$63,$F180))*$D180</f>
        <v>0</v>
      </c>
    </row>
    <row r="181" spans="1:11" hidden="1" outlineLevel="1">
      <c r="A181" s="31">
        <f>IF(ISBLANK('Input-Accounts'!A181),"",'Input-Accounts'!A181)</f>
        <v>161</v>
      </c>
      <c r="B181" s="53" t="str">
        <f>IF(ISBLANK('Input-Accounts'!B181),"",'Input-Accounts'!B181)</f>
        <v>Customer installations expenses</v>
      </c>
      <c r="C181" s="31">
        <f>IF(ISBLANK('Input-Accounts'!C181),"",'Input-Accounts'!C181)</f>
        <v>879</v>
      </c>
      <c r="D181" s="10">
        <f t="shared" ca="1" si="30"/>
        <v>0</v>
      </c>
      <c r="E181" s="10">
        <f t="shared" ca="1" si="31"/>
        <v>0</v>
      </c>
      <c r="F181" s="3" t="str" cm="1">
        <f t="array" aca="1" ref="F181" ca="1">IF(D181=0,"-",IF('Input-Accounts'!$E181&lt;&gt;0,'Input-Accounts'!$E181,INDEX('Input-Accounts'!$H181:$J181,,MATCH($F$6,'Input-Accounts'!$H$6:$J$6,0))))</f>
        <v>-</v>
      </c>
      <c r="G181" s="10">
        <f ca="1">IFERROR(INDEX(G$337:G$373,MATCH($F181,$B$337:$B$373,0))/INDEX($D$337:$D$373,MATCH($F181,$B$337:$B$373,0)),SUMIFS('Input-Ext Allocators'!D$8:D$63,'Input-Ext Allocators'!$B$8:$B$63,$F181))*$D181</f>
        <v>0</v>
      </c>
      <c r="H181" s="10">
        <f ca="1">IFERROR(INDEX(H$337:H$373,MATCH($F181,$B$337:$B$373,0))/INDEX($D$337:$D$373,MATCH($F181,$B$337:$B$373,0)),SUMIFS('Input-Ext Allocators'!E$8:E$63,'Input-Ext Allocators'!$B$8:$B$63,$F181))*$D181</f>
        <v>0</v>
      </c>
      <c r="I181" s="10">
        <f ca="1">IFERROR(INDEX(I$337:I$373,MATCH($F181,$B$337:$B$373,0))/INDEX($D$337:$D$373,MATCH($F181,$B$337:$B$373,0)),SUMIFS('Input-Ext Allocators'!F$8:F$63,'Input-Ext Allocators'!$B$8:$B$63,$F181))*$D181</f>
        <v>0</v>
      </c>
      <c r="J181" s="10">
        <f ca="1">IFERROR(INDEX(J$337:J$373,MATCH($F181,$B$337:$B$373,0))/INDEX($D$337:$D$373,MATCH($F181,$B$337:$B$373,0)),SUMIFS('Input-Ext Allocators'!G$8:G$63,'Input-Ext Allocators'!$B$8:$B$63,$F181))*$D181</f>
        <v>0</v>
      </c>
      <c r="K181" s="10">
        <f ca="1">IFERROR(INDEX(K$337:K$373,MATCH($F181,$B$337:$B$373,0))/INDEX($D$337:$D$373,MATCH($F181,$B$337:$B$373,0)),SUMIFS('Input-Ext Allocators'!H$8:H$63,'Input-Ext Allocators'!$B$8:$B$63,$F181))*$D181</f>
        <v>0</v>
      </c>
    </row>
    <row r="182" spans="1:11" outlineLevel="1">
      <c r="A182" s="31">
        <f>IF(ISBLANK('Input-Accounts'!A182),"",'Input-Accounts'!A182)</f>
        <v>162</v>
      </c>
      <c r="B182" s="53" t="str">
        <f>IF(ISBLANK('Input-Accounts'!B182),"",'Input-Accounts'!B182)</f>
        <v>OTHER EXPENSE</v>
      </c>
      <c r="C182" s="31">
        <f>IF(ISBLANK('Input-Accounts'!C182),"",'Input-Accounts'!C182)</f>
        <v>880</v>
      </c>
      <c r="D182" s="10">
        <f t="shared" ca="1" si="30"/>
        <v>0</v>
      </c>
      <c r="E182" s="10">
        <f t="shared" ca="1" si="31"/>
        <v>0</v>
      </c>
      <c r="F182" s="3" t="str" cm="1">
        <f t="array" aca="1" ref="F182" ca="1">IF(D182=0,"-",IF('Input-Accounts'!$E182&lt;&gt;0,'Input-Accounts'!$E182,INDEX('Input-Accounts'!$H182:$J182,,MATCH($F$6,'Input-Accounts'!$H$6:$J$6,0))))</f>
        <v>-</v>
      </c>
      <c r="G182" s="10">
        <f ca="1">IFERROR(INDEX(G$337:G$373,MATCH($F182,$B$337:$B$373,0))/INDEX($D$337:$D$373,MATCH($F182,$B$337:$B$373,0)),SUMIFS('Input-Ext Allocators'!D$8:D$63,'Input-Ext Allocators'!$B$8:$B$63,$F182))*$D182</f>
        <v>0</v>
      </c>
      <c r="H182" s="10">
        <f ca="1">IFERROR(INDEX(H$337:H$373,MATCH($F182,$B$337:$B$373,0))/INDEX($D$337:$D$373,MATCH($F182,$B$337:$B$373,0)),SUMIFS('Input-Ext Allocators'!E$8:E$63,'Input-Ext Allocators'!$B$8:$B$63,$F182))*$D182</f>
        <v>0</v>
      </c>
      <c r="I182" s="10">
        <f ca="1">IFERROR(INDEX(I$337:I$373,MATCH($F182,$B$337:$B$373,0))/INDEX($D$337:$D$373,MATCH($F182,$B$337:$B$373,0)),SUMIFS('Input-Ext Allocators'!F$8:F$63,'Input-Ext Allocators'!$B$8:$B$63,$F182))*$D182</f>
        <v>0</v>
      </c>
      <c r="J182" s="10">
        <f ca="1">IFERROR(INDEX(J$337:J$373,MATCH($F182,$B$337:$B$373,0))/INDEX($D$337:$D$373,MATCH($F182,$B$337:$B$373,0)),SUMIFS('Input-Ext Allocators'!G$8:G$63,'Input-Ext Allocators'!$B$8:$B$63,$F182))*$D182</f>
        <v>0</v>
      </c>
      <c r="K182" s="10">
        <f ca="1">IFERROR(INDEX(K$337:K$373,MATCH($F182,$B$337:$B$373,0))/INDEX($D$337:$D$373,MATCH($F182,$B$337:$B$373,0)),SUMIFS('Input-Ext Allocators'!H$8:H$63,'Input-Ext Allocators'!$B$8:$B$63,$F182))*$D182</f>
        <v>0</v>
      </c>
    </row>
    <row r="183" spans="1:11" hidden="1" outlineLevel="1">
      <c r="A183" s="31">
        <f>IF(ISBLANK('Input-Accounts'!A183),"",'Input-Accounts'!A183)</f>
        <v>163</v>
      </c>
      <c r="B183" s="53" t="str">
        <f>IF(ISBLANK('Input-Accounts'!B183),"",'Input-Accounts'!B183)</f>
        <v>TELECOMMUNICATION EXPENSE - ENGINEERING</v>
      </c>
      <c r="C183" s="31">
        <f>IF(ISBLANK('Input-Accounts'!C183),"",'Input-Accounts'!C183)</f>
        <v>881</v>
      </c>
      <c r="D183" s="10">
        <f t="shared" ca="1" si="30"/>
        <v>0</v>
      </c>
      <c r="E183" s="10">
        <f t="shared" ca="1" si="31"/>
        <v>0</v>
      </c>
      <c r="F183" s="3" t="str" cm="1">
        <f t="array" aca="1" ref="F183" ca="1">IF(D183=0,"-",IF('Input-Accounts'!$E183&lt;&gt;0,'Input-Accounts'!$E183,INDEX('Input-Accounts'!$H183:$J183,,MATCH($F$6,'Input-Accounts'!$H$6:$J$6,0))))</f>
        <v>-</v>
      </c>
      <c r="G183" s="10">
        <f ca="1">IFERROR(INDEX(G$337:G$373,MATCH($F183,$B$337:$B$373,0))/INDEX($D$337:$D$373,MATCH($F183,$B$337:$B$373,0)),SUMIFS('Input-Ext Allocators'!D$8:D$63,'Input-Ext Allocators'!$B$8:$B$63,$F183))*$D183</f>
        <v>0</v>
      </c>
      <c r="H183" s="10">
        <f ca="1">IFERROR(INDEX(H$337:H$373,MATCH($F183,$B$337:$B$373,0))/INDEX($D$337:$D$373,MATCH($F183,$B$337:$B$373,0)),SUMIFS('Input-Ext Allocators'!E$8:E$63,'Input-Ext Allocators'!$B$8:$B$63,$F183))*$D183</f>
        <v>0</v>
      </c>
      <c r="I183" s="10">
        <f ca="1">IFERROR(INDEX(I$337:I$373,MATCH($F183,$B$337:$B$373,0))/INDEX($D$337:$D$373,MATCH($F183,$B$337:$B$373,0)),SUMIFS('Input-Ext Allocators'!F$8:F$63,'Input-Ext Allocators'!$B$8:$B$63,$F183))*$D183</f>
        <v>0</v>
      </c>
      <c r="J183" s="10">
        <f ca="1">IFERROR(INDEX(J$337:J$373,MATCH($F183,$B$337:$B$373,0))/INDEX($D$337:$D$373,MATCH($F183,$B$337:$B$373,0)),SUMIFS('Input-Ext Allocators'!G$8:G$63,'Input-Ext Allocators'!$B$8:$B$63,$F183))*$D183</f>
        <v>0</v>
      </c>
      <c r="K183" s="10">
        <f ca="1">IFERROR(INDEX(K$337:K$373,MATCH($F183,$B$337:$B$373,0))/INDEX($D$337:$D$373,MATCH($F183,$B$337:$B$373,0)),SUMIFS('Input-Ext Allocators'!H$8:H$63,'Input-Ext Allocators'!$B$8:$B$63,$F183))*$D183</f>
        <v>0</v>
      </c>
    </row>
    <row r="184" spans="1:11" hidden="1" outlineLevel="1">
      <c r="A184" s="31">
        <f>IF(ISBLANK('Input-Accounts'!A184),"",'Input-Accounts'!A184)</f>
        <v>164</v>
      </c>
      <c r="B184" t="str">
        <f>IF(ISBLANK('Input-Accounts'!B184),"",'Input-Accounts'!B184)</f>
        <v>Subtotal - Operation Expenses</v>
      </c>
      <c r="C184" s="31" t="str">
        <f>IF(ISBLANK('Input-Accounts'!C184),"",'Input-Accounts'!C184)</f>
        <v/>
      </c>
      <c r="D184" s="123">
        <f ca="1">SUBTOTAL(9,D172:D183)</f>
        <v>0</v>
      </c>
      <c r="E184" s="10">
        <f t="shared" ca="1" si="31"/>
        <v>0</v>
      </c>
      <c r="G184" s="123">
        <f t="shared" ref="G184:K184" ca="1" si="32">SUBTOTAL(9,G172:G183)</f>
        <v>0</v>
      </c>
      <c r="H184" s="123">
        <f t="shared" ca="1" si="32"/>
        <v>0</v>
      </c>
      <c r="I184" s="123">
        <f t="shared" ca="1" si="32"/>
        <v>0</v>
      </c>
      <c r="J184" s="123">
        <f t="shared" ca="1" si="32"/>
        <v>0</v>
      </c>
      <c r="K184" s="123">
        <f t="shared" ca="1" si="32"/>
        <v>0</v>
      </c>
    </row>
    <row r="185" spans="1:11" hidden="1" outlineLevel="1">
      <c r="A185" s="31" t="str">
        <f>IF(ISBLANK('Input-Accounts'!A185),"",'Input-Accounts'!A185)</f>
        <v/>
      </c>
      <c r="B185" t="str">
        <f>IF(ISBLANK('Input-Accounts'!B185),"",'Input-Accounts'!B185)</f>
        <v/>
      </c>
      <c r="C185" s="31" t="str">
        <f>IF(ISBLANK('Input-Accounts'!C185),"",'Input-Accounts'!C185)</f>
        <v/>
      </c>
      <c r="D185" s="10"/>
      <c r="E185" s="10"/>
      <c r="G185" s="10"/>
      <c r="H185" s="10"/>
      <c r="I185" s="10"/>
      <c r="J185" s="10"/>
      <c r="K185" s="10"/>
    </row>
    <row r="186" spans="1:11" hidden="1" outlineLevel="1">
      <c r="A186" s="31">
        <f>IF(ISBLANK('Input-Accounts'!A186),"",'Input-Accounts'!A186)</f>
        <v>165</v>
      </c>
      <c r="B186" s="1" t="str">
        <f>IF(ISBLANK('Input-Accounts'!B186),"",'Input-Accounts'!B186)</f>
        <v>Maintenance Expenses</v>
      </c>
      <c r="C186" s="31" t="str">
        <f>IF(ISBLANK('Input-Accounts'!C186),"",'Input-Accounts'!C186)</f>
        <v/>
      </c>
      <c r="D186" s="10"/>
      <c r="E186" s="10"/>
      <c r="G186" s="10"/>
      <c r="H186" s="10"/>
      <c r="I186" s="10"/>
      <c r="J186" s="10"/>
      <c r="K186" s="10"/>
    </row>
    <row r="187" spans="1:11" hidden="1" outlineLevel="1">
      <c r="A187" s="31">
        <f>IF(ISBLANK('Input-Accounts'!A187),"",'Input-Accounts'!A187)</f>
        <v>166</v>
      </c>
      <c r="B187" s="53" t="str">
        <f>IF(ISBLANK('Input-Accounts'!B187),"",'Input-Accounts'!B187)</f>
        <v>Maintenance supervision and engineering</v>
      </c>
      <c r="C187" s="31">
        <f>IF(ISBLANK('Input-Accounts'!C187),"",'Input-Accounts'!C187)</f>
        <v>885</v>
      </c>
      <c r="D187" s="10">
        <f t="shared" ref="D187:D194" ca="1" si="33">INDIRECT("Classification!"&amp;$D$5&amp;ROW())</f>
        <v>0</v>
      </c>
      <c r="E187" s="10">
        <f t="shared" ref="E187:E195" ca="1" si="34">IFERROR(IF(D187="","",IF(D187=0,0,IF(ABS(D187-SUM($G187:$K187))&lt;Check_Limit,0,1))),1)</f>
        <v>0</v>
      </c>
      <c r="F187" s="3" t="str" cm="1">
        <f t="array" aca="1" ref="F187" ca="1">IF(D187=0,"-",IF('Input-Accounts'!$E187&lt;&gt;0,'Input-Accounts'!$E187,INDEX('Input-Accounts'!$H187:$J187,,MATCH($F$6,'Input-Accounts'!$H$6:$J$6,0))))</f>
        <v>-</v>
      </c>
      <c r="G187" s="10">
        <f ca="1">IFERROR(INDEX(G$337:G$373,MATCH($F187,$B$337:$B$373,0))/INDEX($D$337:$D$373,MATCH($F187,$B$337:$B$373,0)),SUMIFS('Input-Ext Allocators'!D$8:D$63,'Input-Ext Allocators'!$B$8:$B$63,$F187))*$D187</f>
        <v>0</v>
      </c>
      <c r="H187" s="10">
        <f ca="1">IFERROR(INDEX(H$337:H$373,MATCH($F187,$B$337:$B$373,0))/INDEX($D$337:$D$373,MATCH($F187,$B$337:$B$373,0)),SUMIFS('Input-Ext Allocators'!E$8:E$63,'Input-Ext Allocators'!$B$8:$B$63,$F187))*$D187</f>
        <v>0</v>
      </c>
      <c r="I187" s="10">
        <f ca="1">IFERROR(INDEX(I$337:I$373,MATCH($F187,$B$337:$B$373,0))/INDEX($D$337:$D$373,MATCH($F187,$B$337:$B$373,0)),SUMIFS('Input-Ext Allocators'!F$8:F$63,'Input-Ext Allocators'!$B$8:$B$63,$F187))*$D187</f>
        <v>0</v>
      </c>
      <c r="J187" s="10">
        <f ca="1">IFERROR(INDEX(J$337:J$373,MATCH($F187,$B$337:$B$373,0))/INDEX($D$337:$D$373,MATCH($F187,$B$337:$B$373,0)),SUMIFS('Input-Ext Allocators'!G$8:G$63,'Input-Ext Allocators'!$B$8:$B$63,$F187))*$D187</f>
        <v>0</v>
      </c>
      <c r="K187" s="10">
        <f ca="1">IFERROR(INDEX(K$337:K$373,MATCH($F187,$B$337:$B$373,0))/INDEX($D$337:$D$373,MATCH($F187,$B$337:$B$373,0)),SUMIFS('Input-Ext Allocators'!H$8:H$63,'Input-Ext Allocators'!$B$8:$B$63,$F187))*$D187</f>
        <v>0</v>
      </c>
    </row>
    <row r="188" spans="1:11" hidden="1" outlineLevel="1">
      <c r="A188" s="31">
        <f>IF(ISBLANK('Input-Accounts'!A188),"",'Input-Accounts'!A188)</f>
        <v>167</v>
      </c>
      <c r="B188" s="53" t="str">
        <f>IF(ISBLANK('Input-Accounts'!B188),"",'Input-Accounts'!B188)</f>
        <v>Maintenance of structures and improvements</v>
      </c>
      <c r="C188" s="31">
        <f>IF(ISBLANK('Input-Accounts'!C188),"",'Input-Accounts'!C188)</f>
        <v>886</v>
      </c>
      <c r="D188" s="10">
        <f t="shared" ca="1" si="33"/>
        <v>0</v>
      </c>
      <c r="E188" s="10">
        <f t="shared" ca="1" si="34"/>
        <v>0</v>
      </c>
      <c r="F188" s="3" t="str" cm="1">
        <f t="array" aca="1" ref="F188" ca="1">IF(D188=0,"-",IF('Input-Accounts'!$E188&lt;&gt;0,'Input-Accounts'!$E188,INDEX('Input-Accounts'!$H188:$J188,,MATCH($F$6,'Input-Accounts'!$H$6:$J$6,0))))</f>
        <v>-</v>
      </c>
      <c r="G188" s="10">
        <f ca="1">IFERROR(INDEX(G$337:G$373,MATCH($F188,$B$337:$B$373,0))/INDEX($D$337:$D$373,MATCH($F188,$B$337:$B$373,0)),SUMIFS('Input-Ext Allocators'!D$8:D$63,'Input-Ext Allocators'!$B$8:$B$63,$F188))*$D188</f>
        <v>0</v>
      </c>
      <c r="H188" s="10">
        <f ca="1">IFERROR(INDEX(H$337:H$373,MATCH($F188,$B$337:$B$373,0))/INDEX($D$337:$D$373,MATCH($F188,$B$337:$B$373,0)),SUMIFS('Input-Ext Allocators'!E$8:E$63,'Input-Ext Allocators'!$B$8:$B$63,$F188))*$D188</f>
        <v>0</v>
      </c>
      <c r="I188" s="10">
        <f ca="1">IFERROR(INDEX(I$337:I$373,MATCH($F188,$B$337:$B$373,0))/INDEX($D$337:$D$373,MATCH($F188,$B$337:$B$373,0)),SUMIFS('Input-Ext Allocators'!F$8:F$63,'Input-Ext Allocators'!$B$8:$B$63,$F188))*$D188</f>
        <v>0</v>
      </c>
      <c r="J188" s="10">
        <f ca="1">IFERROR(INDEX(J$337:J$373,MATCH($F188,$B$337:$B$373,0))/INDEX($D$337:$D$373,MATCH($F188,$B$337:$B$373,0)),SUMIFS('Input-Ext Allocators'!G$8:G$63,'Input-Ext Allocators'!$B$8:$B$63,$F188))*$D188</f>
        <v>0</v>
      </c>
      <c r="K188" s="10">
        <f ca="1">IFERROR(INDEX(K$337:K$373,MATCH($F188,$B$337:$B$373,0))/INDEX($D$337:$D$373,MATCH($F188,$B$337:$B$373,0)),SUMIFS('Input-Ext Allocators'!H$8:H$63,'Input-Ext Allocators'!$B$8:$B$63,$F188))*$D188</f>
        <v>0</v>
      </c>
    </row>
    <row r="189" spans="1:11" hidden="1" outlineLevel="1">
      <c r="A189" s="31">
        <f>IF(ISBLANK('Input-Accounts'!A189),"",'Input-Accounts'!A189)</f>
        <v>168</v>
      </c>
      <c r="B189" s="53" t="str">
        <f>IF(ISBLANK('Input-Accounts'!B189),"",'Input-Accounts'!B189)</f>
        <v>Maintenance of mains</v>
      </c>
      <c r="C189" s="31">
        <f>IF(ISBLANK('Input-Accounts'!C189),"",'Input-Accounts'!C189)</f>
        <v>887</v>
      </c>
      <c r="D189" s="10">
        <f t="shared" ca="1" si="33"/>
        <v>0</v>
      </c>
      <c r="E189" s="10">
        <f t="shared" ca="1" si="34"/>
        <v>0</v>
      </c>
      <c r="F189" s="3" t="str" cm="1">
        <f t="array" aca="1" ref="F189" ca="1">IF(D189=0,"-",IF('Input-Accounts'!$E189&lt;&gt;0,'Input-Accounts'!$E189,INDEX('Input-Accounts'!$H189:$J189,,MATCH($F$6,'Input-Accounts'!$H$6:$J$6,0))))</f>
        <v>-</v>
      </c>
      <c r="G189" s="10">
        <f ca="1">IFERROR(INDEX(G$337:G$373,MATCH($F189,$B$337:$B$373,0))/INDEX($D$337:$D$373,MATCH($F189,$B$337:$B$373,0)),SUMIFS('Input-Ext Allocators'!D$8:D$63,'Input-Ext Allocators'!$B$8:$B$63,$F189))*$D189</f>
        <v>0</v>
      </c>
      <c r="H189" s="10">
        <f ca="1">IFERROR(INDEX(H$337:H$373,MATCH($F189,$B$337:$B$373,0))/INDEX($D$337:$D$373,MATCH($F189,$B$337:$B$373,0)),SUMIFS('Input-Ext Allocators'!E$8:E$63,'Input-Ext Allocators'!$B$8:$B$63,$F189))*$D189</f>
        <v>0</v>
      </c>
      <c r="I189" s="10">
        <f ca="1">IFERROR(INDEX(I$337:I$373,MATCH($F189,$B$337:$B$373,0))/INDEX($D$337:$D$373,MATCH($F189,$B$337:$B$373,0)),SUMIFS('Input-Ext Allocators'!F$8:F$63,'Input-Ext Allocators'!$B$8:$B$63,$F189))*$D189</f>
        <v>0</v>
      </c>
      <c r="J189" s="10">
        <f ca="1">IFERROR(INDEX(J$337:J$373,MATCH($F189,$B$337:$B$373,0))/INDEX($D$337:$D$373,MATCH($F189,$B$337:$B$373,0)),SUMIFS('Input-Ext Allocators'!G$8:G$63,'Input-Ext Allocators'!$B$8:$B$63,$F189))*$D189</f>
        <v>0</v>
      </c>
      <c r="K189" s="10">
        <f ca="1">IFERROR(INDEX(K$337:K$373,MATCH($F189,$B$337:$B$373,0))/INDEX($D$337:$D$373,MATCH($F189,$B$337:$B$373,0)),SUMIFS('Input-Ext Allocators'!H$8:H$63,'Input-Ext Allocators'!$B$8:$B$63,$F189))*$D189</f>
        <v>0</v>
      </c>
    </row>
    <row r="190" spans="1:11" hidden="1" outlineLevel="1">
      <c r="A190" s="31">
        <f>IF(ISBLANK('Input-Accounts'!A190),"",'Input-Accounts'!A190)</f>
        <v>169</v>
      </c>
      <c r="B190" s="53" t="str">
        <f>IF(ISBLANK('Input-Accounts'!B190),"",'Input-Accounts'!B190)</f>
        <v>Maintenance of measuring and regulating station equipment—general</v>
      </c>
      <c r="C190" s="31">
        <f>IF(ISBLANK('Input-Accounts'!C190),"",'Input-Accounts'!C190)</f>
        <v>889</v>
      </c>
      <c r="D190" s="10">
        <f t="shared" ca="1" si="33"/>
        <v>0</v>
      </c>
      <c r="E190" s="10">
        <f t="shared" ca="1" si="34"/>
        <v>0</v>
      </c>
      <c r="F190" s="3" t="str" cm="1">
        <f t="array" aca="1" ref="F190" ca="1">IF(D190=0,"-",IF('Input-Accounts'!$E190&lt;&gt;0,'Input-Accounts'!$E190,INDEX('Input-Accounts'!$H190:$J190,,MATCH($F$6,'Input-Accounts'!$H$6:$J$6,0))))</f>
        <v>-</v>
      </c>
      <c r="G190" s="10">
        <f ca="1">IFERROR(INDEX(G$337:G$373,MATCH($F190,$B$337:$B$373,0))/INDEX($D$337:$D$373,MATCH($F190,$B$337:$B$373,0)),SUMIFS('Input-Ext Allocators'!D$8:D$63,'Input-Ext Allocators'!$B$8:$B$63,$F190))*$D190</f>
        <v>0</v>
      </c>
      <c r="H190" s="10">
        <f ca="1">IFERROR(INDEX(H$337:H$373,MATCH($F190,$B$337:$B$373,0))/INDEX($D$337:$D$373,MATCH($F190,$B$337:$B$373,0)),SUMIFS('Input-Ext Allocators'!E$8:E$63,'Input-Ext Allocators'!$B$8:$B$63,$F190))*$D190</f>
        <v>0</v>
      </c>
      <c r="I190" s="10">
        <f ca="1">IFERROR(INDEX(I$337:I$373,MATCH($F190,$B$337:$B$373,0))/INDEX($D$337:$D$373,MATCH($F190,$B$337:$B$373,0)),SUMIFS('Input-Ext Allocators'!F$8:F$63,'Input-Ext Allocators'!$B$8:$B$63,$F190))*$D190</f>
        <v>0</v>
      </c>
      <c r="J190" s="10">
        <f ca="1">IFERROR(INDEX(J$337:J$373,MATCH($F190,$B$337:$B$373,0))/INDEX($D$337:$D$373,MATCH($F190,$B$337:$B$373,0)),SUMIFS('Input-Ext Allocators'!G$8:G$63,'Input-Ext Allocators'!$B$8:$B$63,$F190))*$D190</f>
        <v>0</v>
      </c>
      <c r="K190" s="10">
        <f ca="1">IFERROR(INDEX(K$337:K$373,MATCH($F190,$B$337:$B$373,0))/INDEX($D$337:$D$373,MATCH($F190,$B$337:$B$373,0)),SUMIFS('Input-Ext Allocators'!H$8:H$63,'Input-Ext Allocators'!$B$8:$B$63,$F190))*$D190</f>
        <v>0</v>
      </c>
    </row>
    <row r="191" spans="1:11" hidden="1" outlineLevel="1">
      <c r="A191" s="31">
        <f>IF(ISBLANK('Input-Accounts'!A191),"",'Input-Accounts'!A191)</f>
        <v>170</v>
      </c>
      <c r="B191" s="53" t="str">
        <f>IF(ISBLANK('Input-Accounts'!B191),"",'Input-Accounts'!B191)</f>
        <v>Maintenance of measuring and regulating station equipment—industrial</v>
      </c>
      <c r="C191" s="31">
        <f>IF(ISBLANK('Input-Accounts'!C191),"",'Input-Accounts'!C191)</f>
        <v>890</v>
      </c>
      <c r="D191" s="10">
        <f t="shared" ca="1" si="33"/>
        <v>0</v>
      </c>
      <c r="E191" s="10">
        <f t="shared" ca="1" si="34"/>
        <v>0</v>
      </c>
      <c r="F191" s="3" t="str" cm="1">
        <f t="array" aca="1" ref="F191" ca="1">IF(D191=0,"-",IF('Input-Accounts'!$E191&lt;&gt;0,'Input-Accounts'!$E191,INDEX('Input-Accounts'!$H191:$J191,,MATCH($F$6,'Input-Accounts'!$H$6:$J$6,0))))</f>
        <v>-</v>
      </c>
      <c r="G191" s="10">
        <f ca="1">IFERROR(INDEX(G$337:G$373,MATCH($F191,$B$337:$B$373,0))/INDEX($D$337:$D$373,MATCH($F191,$B$337:$B$373,0)),SUMIFS('Input-Ext Allocators'!D$8:D$63,'Input-Ext Allocators'!$B$8:$B$63,$F191))*$D191</f>
        <v>0</v>
      </c>
      <c r="H191" s="10">
        <f ca="1">IFERROR(INDEX(H$337:H$373,MATCH($F191,$B$337:$B$373,0))/INDEX($D$337:$D$373,MATCH($F191,$B$337:$B$373,0)),SUMIFS('Input-Ext Allocators'!E$8:E$63,'Input-Ext Allocators'!$B$8:$B$63,$F191))*$D191</f>
        <v>0</v>
      </c>
      <c r="I191" s="10">
        <f ca="1">IFERROR(INDEX(I$337:I$373,MATCH($F191,$B$337:$B$373,0))/INDEX($D$337:$D$373,MATCH($F191,$B$337:$B$373,0)),SUMIFS('Input-Ext Allocators'!F$8:F$63,'Input-Ext Allocators'!$B$8:$B$63,$F191))*$D191</f>
        <v>0</v>
      </c>
      <c r="J191" s="10">
        <f ca="1">IFERROR(INDEX(J$337:J$373,MATCH($F191,$B$337:$B$373,0))/INDEX($D$337:$D$373,MATCH($F191,$B$337:$B$373,0)),SUMIFS('Input-Ext Allocators'!G$8:G$63,'Input-Ext Allocators'!$B$8:$B$63,$F191))*$D191</f>
        <v>0</v>
      </c>
      <c r="K191" s="10">
        <f ca="1">IFERROR(INDEX(K$337:K$373,MATCH($F191,$B$337:$B$373,0))/INDEX($D$337:$D$373,MATCH($F191,$B$337:$B$373,0)),SUMIFS('Input-Ext Allocators'!H$8:H$63,'Input-Ext Allocators'!$B$8:$B$63,$F191))*$D191</f>
        <v>0</v>
      </c>
    </row>
    <row r="192" spans="1:11" hidden="1" outlineLevel="1">
      <c r="A192" s="31">
        <f>IF(ISBLANK('Input-Accounts'!A192),"",'Input-Accounts'!A192)</f>
        <v>171</v>
      </c>
      <c r="B192" s="53" t="str">
        <f>IF(ISBLANK('Input-Accounts'!B192),"",'Input-Accounts'!B192)</f>
        <v>Maintenance of services</v>
      </c>
      <c r="C192" s="31">
        <f>IF(ISBLANK('Input-Accounts'!C192),"",'Input-Accounts'!C192)</f>
        <v>892</v>
      </c>
      <c r="D192" s="10">
        <f t="shared" ca="1" si="33"/>
        <v>0</v>
      </c>
      <c r="E192" s="10">
        <f t="shared" ca="1" si="34"/>
        <v>0</v>
      </c>
      <c r="F192" s="3" t="str" cm="1">
        <f t="array" aca="1" ref="F192" ca="1">IF(D192=0,"-",IF('Input-Accounts'!$E192&lt;&gt;0,'Input-Accounts'!$E192,INDEX('Input-Accounts'!$H192:$J192,,MATCH($F$6,'Input-Accounts'!$H$6:$J$6,0))))</f>
        <v>-</v>
      </c>
      <c r="G192" s="10">
        <f ca="1">IFERROR(INDEX(G$337:G$373,MATCH($F192,$B$337:$B$373,0))/INDEX($D$337:$D$373,MATCH($F192,$B$337:$B$373,0)),SUMIFS('Input-Ext Allocators'!D$8:D$63,'Input-Ext Allocators'!$B$8:$B$63,$F192))*$D192</f>
        <v>0</v>
      </c>
      <c r="H192" s="10">
        <f ca="1">IFERROR(INDEX(H$337:H$373,MATCH($F192,$B$337:$B$373,0))/INDEX($D$337:$D$373,MATCH($F192,$B$337:$B$373,0)),SUMIFS('Input-Ext Allocators'!E$8:E$63,'Input-Ext Allocators'!$B$8:$B$63,$F192))*$D192</f>
        <v>0</v>
      </c>
      <c r="I192" s="10">
        <f ca="1">IFERROR(INDEX(I$337:I$373,MATCH($F192,$B$337:$B$373,0))/INDEX($D$337:$D$373,MATCH($F192,$B$337:$B$373,0)),SUMIFS('Input-Ext Allocators'!F$8:F$63,'Input-Ext Allocators'!$B$8:$B$63,$F192))*$D192</f>
        <v>0</v>
      </c>
      <c r="J192" s="10">
        <f ca="1">IFERROR(INDEX(J$337:J$373,MATCH($F192,$B$337:$B$373,0))/INDEX($D$337:$D$373,MATCH($F192,$B$337:$B$373,0)),SUMIFS('Input-Ext Allocators'!G$8:G$63,'Input-Ext Allocators'!$B$8:$B$63,$F192))*$D192</f>
        <v>0</v>
      </c>
      <c r="K192" s="10">
        <f ca="1">IFERROR(INDEX(K$337:K$373,MATCH($F192,$B$337:$B$373,0))/INDEX($D$337:$D$373,MATCH($F192,$B$337:$B$373,0)),SUMIFS('Input-Ext Allocators'!H$8:H$63,'Input-Ext Allocators'!$B$8:$B$63,$F192))*$D192</f>
        <v>0</v>
      </c>
    </row>
    <row r="193" spans="1:11" hidden="1" outlineLevel="1">
      <c r="A193" s="31">
        <f>IF(ISBLANK('Input-Accounts'!A193),"",'Input-Accounts'!A193)</f>
        <v>172</v>
      </c>
      <c r="B193" s="53" t="str">
        <f>IF(ISBLANK('Input-Accounts'!B193),"",'Input-Accounts'!B193)</f>
        <v>Maintenance of meters and house regulators</v>
      </c>
      <c r="C193" s="31">
        <f>IF(ISBLANK('Input-Accounts'!C193),"",'Input-Accounts'!C193)</f>
        <v>893</v>
      </c>
      <c r="D193" s="10">
        <f t="shared" ca="1" si="33"/>
        <v>0</v>
      </c>
      <c r="E193" s="10">
        <f t="shared" ca="1" si="34"/>
        <v>0</v>
      </c>
      <c r="F193" s="3" t="str" cm="1">
        <f t="array" aca="1" ref="F193" ca="1">IF(D193=0,"-",IF('Input-Accounts'!$E193&lt;&gt;0,'Input-Accounts'!$E193,INDEX('Input-Accounts'!$H193:$J193,,MATCH($F$6,'Input-Accounts'!$H$6:$J$6,0))))</f>
        <v>-</v>
      </c>
      <c r="G193" s="10">
        <f ca="1">IFERROR(INDEX(G$337:G$373,MATCH($F193,$B$337:$B$373,0))/INDEX($D$337:$D$373,MATCH($F193,$B$337:$B$373,0)),SUMIFS('Input-Ext Allocators'!D$8:D$63,'Input-Ext Allocators'!$B$8:$B$63,$F193))*$D193</f>
        <v>0</v>
      </c>
      <c r="H193" s="10">
        <f ca="1">IFERROR(INDEX(H$337:H$373,MATCH($F193,$B$337:$B$373,0))/INDEX($D$337:$D$373,MATCH($F193,$B$337:$B$373,0)),SUMIFS('Input-Ext Allocators'!E$8:E$63,'Input-Ext Allocators'!$B$8:$B$63,$F193))*$D193</f>
        <v>0</v>
      </c>
      <c r="I193" s="10">
        <f ca="1">IFERROR(INDEX(I$337:I$373,MATCH($F193,$B$337:$B$373,0))/INDEX($D$337:$D$373,MATCH($F193,$B$337:$B$373,0)),SUMIFS('Input-Ext Allocators'!F$8:F$63,'Input-Ext Allocators'!$B$8:$B$63,$F193))*$D193</f>
        <v>0</v>
      </c>
      <c r="J193" s="10">
        <f ca="1">IFERROR(INDEX(J$337:J$373,MATCH($F193,$B$337:$B$373,0))/INDEX($D$337:$D$373,MATCH($F193,$B$337:$B$373,0)),SUMIFS('Input-Ext Allocators'!G$8:G$63,'Input-Ext Allocators'!$B$8:$B$63,$F193))*$D193</f>
        <v>0</v>
      </c>
      <c r="K193" s="10">
        <f ca="1">IFERROR(INDEX(K$337:K$373,MATCH($F193,$B$337:$B$373,0))/INDEX($D$337:$D$373,MATCH($F193,$B$337:$B$373,0)),SUMIFS('Input-Ext Allocators'!H$8:H$63,'Input-Ext Allocators'!$B$8:$B$63,$F193))*$D193</f>
        <v>0</v>
      </c>
    </row>
    <row r="194" spans="1:11" hidden="1" outlineLevel="1">
      <c r="A194" s="31">
        <f>IF(ISBLANK('Input-Accounts'!A194),"",'Input-Accounts'!A194)</f>
        <v>173</v>
      </c>
      <c r="B194" s="53" t="str">
        <f>IF(ISBLANK('Input-Accounts'!B194),"",'Input-Accounts'!B194)</f>
        <v>Maintenance of other equipment</v>
      </c>
      <c r="C194" s="31">
        <f>IF(ISBLANK('Input-Accounts'!C194),"",'Input-Accounts'!C194)</f>
        <v>894</v>
      </c>
      <c r="D194" s="10">
        <f t="shared" ca="1" si="33"/>
        <v>0</v>
      </c>
      <c r="E194" s="10">
        <f t="shared" ca="1" si="34"/>
        <v>0</v>
      </c>
      <c r="F194" s="3" t="str" cm="1">
        <f t="array" aca="1" ref="F194" ca="1">IF(D194=0,"-",IF('Input-Accounts'!$E194&lt;&gt;0,'Input-Accounts'!$E194,INDEX('Input-Accounts'!$H194:$J194,,MATCH($F$6,'Input-Accounts'!$H$6:$J$6,0))))</f>
        <v>-</v>
      </c>
      <c r="G194" s="10">
        <f ca="1">IFERROR(INDEX(G$337:G$373,MATCH($F194,$B$337:$B$373,0))/INDEX($D$337:$D$373,MATCH($F194,$B$337:$B$373,0)),SUMIFS('Input-Ext Allocators'!D$8:D$63,'Input-Ext Allocators'!$B$8:$B$63,$F194))*$D194</f>
        <v>0</v>
      </c>
      <c r="H194" s="10">
        <f ca="1">IFERROR(INDEX(H$337:H$373,MATCH($F194,$B$337:$B$373,0))/INDEX($D$337:$D$373,MATCH($F194,$B$337:$B$373,0)),SUMIFS('Input-Ext Allocators'!E$8:E$63,'Input-Ext Allocators'!$B$8:$B$63,$F194))*$D194</f>
        <v>0</v>
      </c>
      <c r="I194" s="10">
        <f ca="1">IFERROR(INDEX(I$337:I$373,MATCH($F194,$B$337:$B$373,0))/INDEX($D$337:$D$373,MATCH($F194,$B$337:$B$373,0)),SUMIFS('Input-Ext Allocators'!F$8:F$63,'Input-Ext Allocators'!$B$8:$B$63,$F194))*$D194</f>
        <v>0</v>
      </c>
      <c r="J194" s="10">
        <f ca="1">IFERROR(INDEX(J$337:J$373,MATCH($F194,$B$337:$B$373,0))/INDEX($D$337:$D$373,MATCH($F194,$B$337:$B$373,0)),SUMIFS('Input-Ext Allocators'!G$8:G$63,'Input-Ext Allocators'!$B$8:$B$63,$F194))*$D194</f>
        <v>0</v>
      </c>
      <c r="K194" s="10">
        <f ca="1">IFERROR(INDEX(K$337:K$373,MATCH($F194,$B$337:$B$373,0))/INDEX($D$337:$D$373,MATCH($F194,$B$337:$B$373,0)),SUMIFS('Input-Ext Allocators'!H$8:H$63,'Input-Ext Allocators'!$B$8:$B$63,$F194))*$D194</f>
        <v>0</v>
      </c>
    </row>
    <row r="195" spans="1:11" hidden="1" outlineLevel="1">
      <c r="A195" s="31">
        <f>IF(ISBLANK('Input-Accounts'!A195),"",'Input-Accounts'!A195)</f>
        <v>174</v>
      </c>
      <c r="B195" t="str">
        <f>IF(ISBLANK('Input-Accounts'!B195),"",'Input-Accounts'!B195)</f>
        <v>Subtotal - Maintenance Expenses</v>
      </c>
      <c r="C195" s="31" t="str">
        <f>IF(ISBLANK('Input-Accounts'!C195),"",'Input-Accounts'!C195)</f>
        <v/>
      </c>
      <c r="D195" s="123">
        <f ca="1">SUBTOTAL(9,D187:D194)</f>
        <v>0</v>
      </c>
      <c r="E195" s="10">
        <f t="shared" ca="1" si="34"/>
        <v>0</v>
      </c>
      <c r="G195" s="123">
        <f t="shared" ref="G195:K195" ca="1" si="35">SUBTOTAL(9,G187:G194)</f>
        <v>0</v>
      </c>
      <c r="H195" s="123">
        <f t="shared" ca="1" si="35"/>
        <v>0</v>
      </c>
      <c r="I195" s="123">
        <f t="shared" ca="1" si="35"/>
        <v>0</v>
      </c>
      <c r="J195" s="123">
        <f t="shared" ca="1" si="35"/>
        <v>0</v>
      </c>
      <c r="K195" s="123">
        <f t="shared" ca="1" si="35"/>
        <v>0</v>
      </c>
    </row>
    <row r="196" spans="1:11" hidden="1" outlineLevel="1">
      <c r="A196" s="31" t="str">
        <f>IF(ISBLANK('Input-Accounts'!A196),"",'Input-Accounts'!A196)</f>
        <v/>
      </c>
      <c r="B196" t="str">
        <f>IF(ISBLANK('Input-Accounts'!B196),"",'Input-Accounts'!B196)</f>
        <v/>
      </c>
      <c r="C196" s="31" t="str">
        <f>IF(ISBLANK('Input-Accounts'!C196),"",'Input-Accounts'!C196)</f>
        <v/>
      </c>
      <c r="D196" s="10"/>
      <c r="E196" s="10"/>
      <c r="G196" s="10"/>
      <c r="H196" s="10"/>
      <c r="I196" s="10"/>
      <c r="J196" s="10"/>
      <c r="K196" s="10"/>
    </row>
    <row r="197" spans="1:11">
      <c r="A197" s="31">
        <f>IF(ISBLANK('Input-Accounts'!A197),"",'Input-Accounts'!A197)</f>
        <v>175</v>
      </c>
      <c r="B197" s="7" t="str">
        <f>IF(ISBLANK('Input-Accounts'!B197),"",'Input-Accounts'!B197)</f>
        <v>Total Production, Storage, LNG, Transmission, and Distribution Expense</v>
      </c>
      <c r="C197" s="31" t="str">
        <f>IF(ISBLANK('Input-Accounts'!C197),"",'Input-Accounts'!C197)</f>
        <v/>
      </c>
      <c r="D197" s="10">
        <f ca="1">SUBTOTAL(9,D160:D195)</f>
        <v>409263.17323596525</v>
      </c>
      <c r="E197" s="10">
        <f ca="1">IFERROR(IF(D197="","",IF(D197=0,0,IF(ABS(D197-SUM($G197:$K197))&lt;Check_Limit,0,1))),1)</f>
        <v>0</v>
      </c>
      <c r="F197" s="3"/>
      <c r="G197" s="10">
        <f t="shared" ref="G197:K197" ca="1" si="36">SUBTOTAL(9,G160:G195)</f>
        <v>253302.89344853262</v>
      </c>
      <c r="H197" s="10">
        <f t="shared" ca="1" si="36"/>
        <v>155606.16155619975</v>
      </c>
      <c r="I197" s="10">
        <f t="shared" ca="1" si="36"/>
        <v>354.11823123289292</v>
      </c>
      <c r="J197" s="10">
        <f t="shared" ca="1" si="36"/>
        <v>0</v>
      </c>
      <c r="K197" s="10">
        <f t="shared" ca="1" si="36"/>
        <v>0</v>
      </c>
    </row>
    <row r="198" spans="1:11">
      <c r="A198" s="31" t="str">
        <f>IF(ISBLANK('Input-Accounts'!A198),"",'Input-Accounts'!A198)</f>
        <v/>
      </c>
      <c r="B198" t="str">
        <f>IF(ISBLANK('Input-Accounts'!B198),"",'Input-Accounts'!B198)</f>
        <v/>
      </c>
      <c r="C198" s="31" t="str">
        <f>IF(ISBLANK('Input-Accounts'!C198),"",'Input-Accounts'!C198)</f>
        <v/>
      </c>
      <c r="D198" s="123"/>
      <c r="E198" s="10"/>
      <c r="G198" s="123"/>
      <c r="H198" s="123"/>
      <c r="I198" s="123"/>
      <c r="J198" s="123"/>
      <c r="K198" s="123"/>
    </row>
    <row r="199" spans="1:11">
      <c r="A199" s="31">
        <f>IF(ISBLANK('Input-Accounts'!A199),"",'Input-Accounts'!A199)</f>
        <v>176</v>
      </c>
      <c r="B199" s="7" t="str">
        <f>IF(ISBLANK('Input-Accounts'!B199),"",'Input-Accounts'!B199)</f>
        <v>Customer Accounts, Service, and Sales Expense</v>
      </c>
      <c r="C199" s="31" t="str">
        <f>IF(ISBLANK('Input-Accounts'!C199),"",'Input-Accounts'!C199)</f>
        <v/>
      </c>
      <c r="D199" s="10"/>
      <c r="E199" s="10"/>
      <c r="G199" s="10"/>
      <c r="H199" s="10"/>
      <c r="I199" s="10"/>
      <c r="J199" s="10"/>
      <c r="K199" s="10"/>
    </row>
    <row r="200" spans="1:11" hidden="1" outlineLevel="1">
      <c r="A200" s="31">
        <f>IF(ISBLANK('Input-Accounts'!A200),"",'Input-Accounts'!A200)</f>
        <v>177</v>
      </c>
      <c r="B200" s="1" t="str">
        <f>IF(ISBLANK('Input-Accounts'!B200),"",'Input-Accounts'!B200)</f>
        <v>Customer Account</v>
      </c>
      <c r="C200" s="31" t="str">
        <f>IF(ISBLANK('Input-Accounts'!C200),"",'Input-Accounts'!C200)</f>
        <v/>
      </c>
      <c r="D200" s="10"/>
      <c r="E200" s="10"/>
      <c r="G200" s="10"/>
      <c r="H200" s="10"/>
      <c r="I200" s="10"/>
      <c r="J200" s="10"/>
      <c r="K200" s="10"/>
    </row>
    <row r="201" spans="1:11" hidden="1" outlineLevel="1">
      <c r="A201" s="31">
        <f>IF(ISBLANK('Input-Accounts'!A201),"",'Input-Accounts'!A201)</f>
        <v>178</v>
      </c>
      <c r="B201" s="53" t="str">
        <f>IF(ISBLANK('Input-Accounts'!B201),"",'Input-Accounts'!B201)</f>
        <v xml:space="preserve">Supervision </v>
      </c>
      <c r="C201" s="31">
        <f>IF(ISBLANK('Input-Accounts'!C201),"",'Input-Accounts'!C201)</f>
        <v>901</v>
      </c>
      <c r="D201" s="10">
        <f t="shared" ref="D201:D205" ca="1" si="37">INDIRECT("Classification!"&amp;$D$5&amp;ROW())</f>
        <v>0</v>
      </c>
      <c r="E201" s="10">
        <f t="shared" ref="E201:E206" ca="1" si="38">IFERROR(IF(D201="","",IF(D201=0,0,IF(ABS(D201-SUM($G201:$K201))&lt;Check_Limit,0,1))),1)</f>
        <v>0</v>
      </c>
      <c r="F201" s="3" t="str" cm="1">
        <f t="array" aca="1" ref="F201" ca="1">IF(D201=0,"-",IF('Input-Accounts'!$E201&lt;&gt;0,'Input-Accounts'!$E201,INDEX('Input-Accounts'!$H201:$J201,,MATCH($F$6,'Input-Accounts'!$H$6:$J$6,0))))</f>
        <v>-</v>
      </c>
      <c r="G201" s="10">
        <f ca="1">IFERROR(INDEX(G$337:G$373,MATCH($F201,$B$337:$B$373,0))/INDEX($D$337:$D$373,MATCH($F201,$B$337:$B$373,0)),SUMIFS('Input-Ext Allocators'!D$8:D$63,'Input-Ext Allocators'!$B$8:$B$63,$F201))*$D201</f>
        <v>0</v>
      </c>
      <c r="H201" s="10">
        <f ca="1">IFERROR(INDEX(H$337:H$373,MATCH($F201,$B$337:$B$373,0))/INDEX($D$337:$D$373,MATCH($F201,$B$337:$B$373,0)),SUMIFS('Input-Ext Allocators'!E$8:E$63,'Input-Ext Allocators'!$B$8:$B$63,$F201))*$D201</f>
        <v>0</v>
      </c>
      <c r="I201" s="10">
        <f ca="1">IFERROR(INDEX(I$337:I$373,MATCH($F201,$B$337:$B$373,0))/INDEX($D$337:$D$373,MATCH($F201,$B$337:$B$373,0)),SUMIFS('Input-Ext Allocators'!F$8:F$63,'Input-Ext Allocators'!$B$8:$B$63,$F201))*$D201</f>
        <v>0</v>
      </c>
      <c r="J201" s="10">
        <f ca="1">IFERROR(INDEX(J$337:J$373,MATCH($F201,$B$337:$B$373,0))/INDEX($D$337:$D$373,MATCH($F201,$B$337:$B$373,0)),SUMIFS('Input-Ext Allocators'!G$8:G$63,'Input-Ext Allocators'!$B$8:$B$63,$F201))*$D201</f>
        <v>0</v>
      </c>
      <c r="K201" s="10">
        <f ca="1">IFERROR(INDEX(K$337:K$373,MATCH($F201,$B$337:$B$373,0))/INDEX($D$337:$D$373,MATCH($F201,$B$337:$B$373,0)),SUMIFS('Input-Ext Allocators'!H$8:H$63,'Input-Ext Allocators'!$B$8:$B$63,$F201))*$D201</f>
        <v>0</v>
      </c>
    </row>
    <row r="202" spans="1:11" hidden="1" outlineLevel="1">
      <c r="A202" s="31">
        <f>IF(ISBLANK('Input-Accounts'!A202),"",'Input-Accounts'!A202)</f>
        <v>179</v>
      </c>
      <c r="B202" s="53" t="str">
        <f>IF(ISBLANK('Input-Accounts'!B202),"",'Input-Accounts'!B202)</f>
        <v>Meter reading expenses</v>
      </c>
      <c r="C202" s="31">
        <f>IF(ISBLANK('Input-Accounts'!C202),"",'Input-Accounts'!C202)</f>
        <v>902</v>
      </c>
      <c r="D202" s="10">
        <f t="shared" ca="1" si="37"/>
        <v>0</v>
      </c>
      <c r="E202" s="10">
        <f t="shared" ca="1" si="38"/>
        <v>0</v>
      </c>
      <c r="F202" s="3" t="str" cm="1">
        <f t="array" aca="1" ref="F202" ca="1">IF(D202=0,"-",IF('Input-Accounts'!$E202&lt;&gt;0,'Input-Accounts'!$E202,INDEX('Input-Accounts'!$H202:$J202,,MATCH($F$6,'Input-Accounts'!$H$6:$J$6,0))))</f>
        <v>-</v>
      </c>
      <c r="G202" s="10">
        <f ca="1">IFERROR(INDEX(G$337:G$373,MATCH($F202,$B$337:$B$373,0))/INDEX($D$337:$D$373,MATCH($F202,$B$337:$B$373,0)),SUMIFS('Input-Ext Allocators'!D$8:D$63,'Input-Ext Allocators'!$B$8:$B$63,$F202))*$D202</f>
        <v>0</v>
      </c>
      <c r="H202" s="10">
        <f ca="1">IFERROR(INDEX(H$337:H$373,MATCH($F202,$B$337:$B$373,0))/INDEX($D$337:$D$373,MATCH($F202,$B$337:$B$373,0)),SUMIFS('Input-Ext Allocators'!E$8:E$63,'Input-Ext Allocators'!$B$8:$B$63,$F202))*$D202</f>
        <v>0</v>
      </c>
      <c r="I202" s="10">
        <f ca="1">IFERROR(INDEX(I$337:I$373,MATCH($F202,$B$337:$B$373,0))/INDEX($D$337:$D$373,MATCH($F202,$B$337:$B$373,0)),SUMIFS('Input-Ext Allocators'!F$8:F$63,'Input-Ext Allocators'!$B$8:$B$63,$F202))*$D202</f>
        <v>0</v>
      </c>
      <c r="J202" s="10">
        <f ca="1">IFERROR(INDEX(J$337:J$373,MATCH($F202,$B$337:$B$373,0))/INDEX($D$337:$D$373,MATCH($F202,$B$337:$B$373,0)),SUMIFS('Input-Ext Allocators'!G$8:G$63,'Input-Ext Allocators'!$B$8:$B$63,$F202))*$D202</f>
        <v>0</v>
      </c>
      <c r="K202" s="10">
        <f ca="1">IFERROR(INDEX(K$337:K$373,MATCH($F202,$B$337:$B$373,0))/INDEX($D$337:$D$373,MATCH($F202,$B$337:$B$373,0)),SUMIFS('Input-Ext Allocators'!H$8:H$63,'Input-Ext Allocators'!$B$8:$B$63,$F202))*$D202</f>
        <v>0</v>
      </c>
    </row>
    <row r="203" spans="1:11" hidden="1" outlineLevel="1">
      <c r="A203" s="31">
        <f>IF(ISBLANK('Input-Accounts'!A203),"",'Input-Accounts'!A203)</f>
        <v>180</v>
      </c>
      <c r="B203" s="53" t="str">
        <f>IF(ISBLANK('Input-Accounts'!B203),"",'Input-Accounts'!B203)</f>
        <v>Customer records and collection expenses</v>
      </c>
      <c r="C203" s="31">
        <f>IF(ISBLANK('Input-Accounts'!C203),"",'Input-Accounts'!C203)</f>
        <v>903</v>
      </c>
      <c r="D203" s="10">
        <f t="shared" ca="1" si="37"/>
        <v>0</v>
      </c>
      <c r="E203" s="10">
        <f t="shared" ca="1" si="38"/>
        <v>0</v>
      </c>
      <c r="F203" s="3" t="str" cm="1">
        <f t="array" aca="1" ref="F203" ca="1">IF(D203=0,"-",IF('Input-Accounts'!$E203&lt;&gt;0,'Input-Accounts'!$E203,INDEX('Input-Accounts'!$H203:$J203,,MATCH($F$6,'Input-Accounts'!$H$6:$J$6,0))))</f>
        <v>-</v>
      </c>
      <c r="G203" s="10">
        <f ca="1">IFERROR(INDEX(G$337:G$373,MATCH($F203,$B$337:$B$373,0))/INDEX($D$337:$D$373,MATCH($F203,$B$337:$B$373,0)),SUMIFS('Input-Ext Allocators'!D$8:D$63,'Input-Ext Allocators'!$B$8:$B$63,$F203))*$D203</f>
        <v>0</v>
      </c>
      <c r="H203" s="10">
        <f ca="1">IFERROR(INDEX(H$337:H$373,MATCH($F203,$B$337:$B$373,0))/INDEX($D$337:$D$373,MATCH($F203,$B$337:$B$373,0)),SUMIFS('Input-Ext Allocators'!E$8:E$63,'Input-Ext Allocators'!$B$8:$B$63,$F203))*$D203</f>
        <v>0</v>
      </c>
      <c r="I203" s="10">
        <f ca="1">IFERROR(INDEX(I$337:I$373,MATCH($F203,$B$337:$B$373,0))/INDEX($D$337:$D$373,MATCH($F203,$B$337:$B$373,0)),SUMIFS('Input-Ext Allocators'!F$8:F$63,'Input-Ext Allocators'!$B$8:$B$63,$F203))*$D203</f>
        <v>0</v>
      </c>
      <c r="J203" s="10">
        <f ca="1">IFERROR(INDEX(J$337:J$373,MATCH($F203,$B$337:$B$373,0))/INDEX($D$337:$D$373,MATCH($F203,$B$337:$B$373,0)),SUMIFS('Input-Ext Allocators'!G$8:G$63,'Input-Ext Allocators'!$B$8:$B$63,$F203))*$D203</f>
        <v>0</v>
      </c>
      <c r="K203" s="10">
        <f ca="1">IFERROR(INDEX(K$337:K$373,MATCH($F203,$B$337:$B$373,0))/INDEX($D$337:$D$373,MATCH($F203,$B$337:$B$373,0)),SUMIFS('Input-Ext Allocators'!H$8:H$63,'Input-Ext Allocators'!$B$8:$B$63,$F203))*$D203</f>
        <v>0</v>
      </c>
    </row>
    <row r="204" spans="1:11" hidden="1" outlineLevel="1">
      <c r="A204" s="31">
        <f>IF(ISBLANK('Input-Accounts'!A204),"",'Input-Accounts'!A204)</f>
        <v>181</v>
      </c>
      <c r="B204" s="53" t="str">
        <f>IF(ISBLANK('Input-Accounts'!B204),"",'Input-Accounts'!B204)</f>
        <v>Uncollectible accounts</v>
      </c>
      <c r="C204" s="31">
        <f>IF(ISBLANK('Input-Accounts'!C204),"",'Input-Accounts'!C204)</f>
        <v>904</v>
      </c>
      <c r="D204" s="10">
        <f t="shared" ca="1" si="37"/>
        <v>0</v>
      </c>
      <c r="E204" s="10">
        <f t="shared" ca="1" si="38"/>
        <v>0</v>
      </c>
      <c r="F204" s="3" t="str" cm="1">
        <f t="array" aca="1" ref="F204" ca="1">IF(D204=0,"-",IF('Input-Accounts'!$E204&lt;&gt;0,'Input-Accounts'!$E204,INDEX('Input-Accounts'!$H204:$J204,,MATCH($F$6,'Input-Accounts'!$H$6:$J$6,0))))</f>
        <v>-</v>
      </c>
      <c r="G204" s="10">
        <f ca="1">IFERROR(INDEX(G$337:G$373,MATCH($F204,$B$337:$B$373,0))/INDEX($D$337:$D$373,MATCH($F204,$B$337:$B$373,0)),SUMIFS('Input-Ext Allocators'!D$8:D$63,'Input-Ext Allocators'!$B$8:$B$63,$F204))*$D204</f>
        <v>0</v>
      </c>
      <c r="H204" s="10">
        <f ca="1">IFERROR(INDEX(H$337:H$373,MATCH($F204,$B$337:$B$373,0))/INDEX($D$337:$D$373,MATCH($F204,$B$337:$B$373,0)),SUMIFS('Input-Ext Allocators'!E$8:E$63,'Input-Ext Allocators'!$B$8:$B$63,$F204))*$D204</f>
        <v>0</v>
      </c>
      <c r="I204" s="10">
        <f ca="1">IFERROR(INDEX(I$337:I$373,MATCH($F204,$B$337:$B$373,0))/INDEX($D$337:$D$373,MATCH($F204,$B$337:$B$373,0)),SUMIFS('Input-Ext Allocators'!F$8:F$63,'Input-Ext Allocators'!$B$8:$B$63,$F204))*$D204</f>
        <v>0</v>
      </c>
      <c r="J204" s="10">
        <f ca="1">IFERROR(INDEX(J$337:J$373,MATCH($F204,$B$337:$B$373,0))/INDEX($D$337:$D$373,MATCH($F204,$B$337:$B$373,0)),SUMIFS('Input-Ext Allocators'!G$8:G$63,'Input-Ext Allocators'!$B$8:$B$63,$F204))*$D204</f>
        <v>0</v>
      </c>
      <c r="K204" s="10">
        <f ca="1">IFERROR(INDEX(K$337:K$373,MATCH($F204,$B$337:$B$373,0))/INDEX($D$337:$D$373,MATCH($F204,$B$337:$B$373,0)),SUMIFS('Input-Ext Allocators'!H$8:H$63,'Input-Ext Allocators'!$B$8:$B$63,$F204))*$D204</f>
        <v>0</v>
      </c>
    </row>
    <row r="205" spans="1:11" hidden="1" outlineLevel="1">
      <c r="A205" s="31">
        <f>IF(ISBLANK('Input-Accounts'!A205),"",'Input-Accounts'!A205)</f>
        <v>182</v>
      </c>
      <c r="B205" s="53" t="str">
        <f>IF(ISBLANK('Input-Accounts'!B205),"",'Input-Accounts'!B205)</f>
        <v xml:space="preserve">Miscellaneous customer accounts expenses </v>
      </c>
      <c r="C205" s="31">
        <f>IF(ISBLANK('Input-Accounts'!C205),"",'Input-Accounts'!C205)</f>
        <v>905</v>
      </c>
      <c r="D205" s="10">
        <f t="shared" ca="1" si="37"/>
        <v>0</v>
      </c>
      <c r="E205" s="10">
        <f t="shared" ca="1" si="38"/>
        <v>0</v>
      </c>
      <c r="F205" s="3" t="str" cm="1">
        <f t="array" aca="1" ref="F205" ca="1">IF(D205=0,"-",IF('Input-Accounts'!$E205&lt;&gt;0,'Input-Accounts'!$E205,INDEX('Input-Accounts'!$H205:$J205,,MATCH($F$6,'Input-Accounts'!$H$6:$J$6,0))))</f>
        <v>-</v>
      </c>
      <c r="G205" s="10">
        <f ca="1">IFERROR(INDEX(G$337:G$373,MATCH($F205,$B$337:$B$373,0))/INDEX($D$337:$D$373,MATCH($F205,$B$337:$B$373,0)),SUMIFS('Input-Ext Allocators'!D$8:D$63,'Input-Ext Allocators'!$B$8:$B$63,$F205))*$D205</f>
        <v>0</v>
      </c>
      <c r="H205" s="10">
        <f ca="1">IFERROR(INDEX(H$337:H$373,MATCH($F205,$B$337:$B$373,0))/INDEX($D$337:$D$373,MATCH($F205,$B$337:$B$373,0)),SUMIFS('Input-Ext Allocators'!E$8:E$63,'Input-Ext Allocators'!$B$8:$B$63,$F205))*$D205</f>
        <v>0</v>
      </c>
      <c r="I205" s="10">
        <f ca="1">IFERROR(INDEX(I$337:I$373,MATCH($F205,$B$337:$B$373,0))/INDEX($D$337:$D$373,MATCH($F205,$B$337:$B$373,0)),SUMIFS('Input-Ext Allocators'!F$8:F$63,'Input-Ext Allocators'!$B$8:$B$63,$F205))*$D205</f>
        <v>0</v>
      </c>
      <c r="J205" s="10">
        <f ca="1">IFERROR(INDEX(J$337:J$373,MATCH($F205,$B$337:$B$373,0))/INDEX($D$337:$D$373,MATCH($F205,$B$337:$B$373,0)),SUMIFS('Input-Ext Allocators'!G$8:G$63,'Input-Ext Allocators'!$B$8:$B$63,$F205))*$D205</f>
        <v>0</v>
      </c>
      <c r="K205" s="10">
        <f ca="1">IFERROR(INDEX(K$337:K$373,MATCH($F205,$B$337:$B$373,0))/INDEX($D$337:$D$373,MATCH($F205,$B$337:$B$373,0)),SUMIFS('Input-Ext Allocators'!H$8:H$63,'Input-Ext Allocators'!$B$8:$B$63,$F205))*$D205</f>
        <v>0</v>
      </c>
    </row>
    <row r="206" spans="1:11" hidden="1" outlineLevel="1">
      <c r="A206" s="31">
        <f>IF(ISBLANK('Input-Accounts'!A206),"",'Input-Accounts'!A206)</f>
        <v>183</v>
      </c>
      <c r="B206" t="str">
        <f>IF(ISBLANK('Input-Accounts'!B206),"",'Input-Accounts'!B206)</f>
        <v>Subtotal - Customer Account</v>
      </c>
      <c r="C206" s="31" t="str">
        <f>IF(ISBLANK('Input-Accounts'!C206),"",'Input-Accounts'!C206)</f>
        <v/>
      </c>
      <c r="D206" s="123">
        <f ca="1">SUBTOTAL(9,D201:D205)</f>
        <v>0</v>
      </c>
      <c r="E206" s="10">
        <f t="shared" ca="1" si="38"/>
        <v>0</v>
      </c>
      <c r="G206" s="123">
        <f t="shared" ref="G206:K206" ca="1" si="39">SUBTOTAL(9,G201:G205)</f>
        <v>0</v>
      </c>
      <c r="H206" s="123">
        <f t="shared" ca="1" si="39"/>
        <v>0</v>
      </c>
      <c r="I206" s="123">
        <f t="shared" ca="1" si="39"/>
        <v>0</v>
      </c>
      <c r="J206" s="123">
        <f t="shared" ca="1" si="39"/>
        <v>0</v>
      </c>
      <c r="K206" s="123">
        <f t="shared" ca="1" si="39"/>
        <v>0</v>
      </c>
    </row>
    <row r="207" spans="1:11" hidden="1" outlineLevel="1">
      <c r="A207" s="31" t="str">
        <f>IF(ISBLANK('Input-Accounts'!A207),"",'Input-Accounts'!A207)</f>
        <v/>
      </c>
      <c r="B207" t="str">
        <f>IF(ISBLANK('Input-Accounts'!B207),"",'Input-Accounts'!B207)</f>
        <v/>
      </c>
      <c r="C207" s="31" t="str">
        <f>IF(ISBLANK('Input-Accounts'!C207),"",'Input-Accounts'!C207)</f>
        <v/>
      </c>
      <c r="D207" s="10"/>
      <c r="E207" s="10"/>
      <c r="G207" s="10"/>
      <c r="H207" s="10"/>
      <c r="I207" s="10"/>
      <c r="J207" s="10"/>
      <c r="K207" s="10"/>
    </row>
    <row r="208" spans="1:11" hidden="1" outlineLevel="1">
      <c r="A208" s="31">
        <f>IF(ISBLANK('Input-Accounts'!A208),"",'Input-Accounts'!A208)</f>
        <v>184</v>
      </c>
      <c r="B208" s="1" t="str">
        <f>IF(ISBLANK('Input-Accounts'!B208),"",'Input-Accounts'!B208)</f>
        <v>Customer Service &amp; Information Expenses</v>
      </c>
      <c r="C208" s="31" t="str">
        <f>IF(ISBLANK('Input-Accounts'!C208),"",'Input-Accounts'!C208)</f>
        <v/>
      </c>
      <c r="D208" s="10"/>
      <c r="E208" s="10"/>
      <c r="G208" s="10"/>
      <c r="H208" s="10"/>
      <c r="I208" s="10"/>
      <c r="J208" s="10"/>
      <c r="K208" s="10"/>
    </row>
    <row r="209" spans="1:11" hidden="1" outlineLevel="1">
      <c r="A209" s="31">
        <f>IF(ISBLANK('Input-Accounts'!A209),"",'Input-Accounts'!A209)</f>
        <v>185</v>
      </c>
      <c r="B209" s="53" t="str">
        <f>IF(ISBLANK('Input-Accounts'!B209),"",'Input-Accounts'!B209)</f>
        <v xml:space="preserve">Supervision </v>
      </c>
      <c r="C209" s="31">
        <f>IF(ISBLANK('Input-Accounts'!C209),"",'Input-Accounts'!C209)</f>
        <v>907</v>
      </c>
      <c r="D209" s="10">
        <f t="shared" ref="D209:D212" ca="1" si="40">INDIRECT("Classification!"&amp;$D$5&amp;ROW())</f>
        <v>0</v>
      </c>
      <c r="E209" s="10">
        <f ca="1">IFERROR(IF(D209="","",IF(D209=0,0,IF(ABS(D209-SUM($G209:$K209))&lt;Check_Limit,0,1))),1)</f>
        <v>0</v>
      </c>
      <c r="F209" s="3" t="str" cm="1">
        <f t="array" aca="1" ref="F209" ca="1">IF(D209=0,"-",IF('Input-Accounts'!$E209&lt;&gt;0,'Input-Accounts'!$E209,INDEX('Input-Accounts'!$H209:$J209,,MATCH($F$6,'Input-Accounts'!$H$6:$J$6,0))))</f>
        <v>-</v>
      </c>
      <c r="G209" s="10">
        <f ca="1">IFERROR(INDEX(G$337:G$373,MATCH($F209,$B$337:$B$373,0))/INDEX($D$337:$D$373,MATCH($F209,$B$337:$B$373,0)),SUMIFS('Input-Ext Allocators'!D$8:D$63,'Input-Ext Allocators'!$B$8:$B$63,$F209))*$D209</f>
        <v>0</v>
      </c>
      <c r="H209" s="10">
        <f ca="1">IFERROR(INDEX(H$337:H$373,MATCH($F209,$B$337:$B$373,0))/INDEX($D$337:$D$373,MATCH($F209,$B$337:$B$373,0)),SUMIFS('Input-Ext Allocators'!E$8:E$63,'Input-Ext Allocators'!$B$8:$B$63,$F209))*$D209</f>
        <v>0</v>
      </c>
      <c r="I209" s="10">
        <f ca="1">IFERROR(INDEX(I$337:I$373,MATCH($F209,$B$337:$B$373,0))/INDEX($D$337:$D$373,MATCH($F209,$B$337:$B$373,0)),SUMIFS('Input-Ext Allocators'!F$8:F$63,'Input-Ext Allocators'!$B$8:$B$63,$F209))*$D209</f>
        <v>0</v>
      </c>
      <c r="J209" s="10">
        <f ca="1">IFERROR(INDEX(J$337:J$373,MATCH($F209,$B$337:$B$373,0))/INDEX($D$337:$D$373,MATCH($F209,$B$337:$B$373,0)),SUMIFS('Input-Ext Allocators'!G$8:G$63,'Input-Ext Allocators'!$B$8:$B$63,$F209))*$D209</f>
        <v>0</v>
      </c>
      <c r="K209" s="10">
        <f ca="1">IFERROR(INDEX(K$337:K$373,MATCH($F209,$B$337:$B$373,0))/INDEX($D$337:$D$373,MATCH($F209,$B$337:$B$373,0)),SUMIFS('Input-Ext Allocators'!H$8:H$63,'Input-Ext Allocators'!$B$8:$B$63,$F209))*$D209</f>
        <v>0</v>
      </c>
    </row>
    <row r="210" spans="1:11" hidden="1" outlineLevel="1">
      <c r="A210" s="31">
        <f>IF(ISBLANK('Input-Accounts'!A210),"",'Input-Accounts'!A210)</f>
        <v>186</v>
      </c>
      <c r="B210" s="53" t="str">
        <f>IF(ISBLANK('Input-Accounts'!B210),"",'Input-Accounts'!B210)</f>
        <v xml:space="preserve">Customer assistance expenses </v>
      </c>
      <c r="C210" s="31">
        <f>IF(ISBLANK('Input-Accounts'!C210),"",'Input-Accounts'!C210)</f>
        <v>908</v>
      </c>
      <c r="D210" s="10">
        <f t="shared" ca="1" si="40"/>
        <v>0</v>
      </c>
      <c r="E210" s="10">
        <f ca="1">IFERROR(IF(D210="","",IF(D210=0,0,IF(ABS(D210-SUM($G210:$K210))&lt;Check_Limit,0,1))),1)</f>
        <v>0</v>
      </c>
      <c r="F210" s="3" t="str" cm="1">
        <f t="array" aca="1" ref="F210" ca="1">IF(D210=0,"-",IF('Input-Accounts'!$E210&lt;&gt;0,'Input-Accounts'!$E210,INDEX('Input-Accounts'!$H210:$J210,,MATCH($F$6,'Input-Accounts'!$H$6:$J$6,0))))</f>
        <v>-</v>
      </c>
      <c r="G210" s="10">
        <f ca="1">IFERROR(INDEX(G$337:G$373,MATCH($F210,$B$337:$B$373,0))/INDEX($D$337:$D$373,MATCH($F210,$B$337:$B$373,0)),SUMIFS('Input-Ext Allocators'!D$8:D$63,'Input-Ext Allocators'!$B$8:$B$63,$F210))*$D210</f>
        <v>0</v>
      </c>
      <c r="H210" s="10">
        <f ca="1">IFERROR(INDEX(H$337:H$373,MATCH($F210,$B$337:$B$373,0))/INDEX($D$337:$D$373,MATCH($F210,$B$337:$B$373,0)),SUMIFS('Input-Ext Allocators'!E$8:E$63,'Input-Ext Allocators'!$B$8:$B$63,$F210))*$D210</f>
        <v>0</v>
      </c>
      <c r="I210" s="10">
        <f ca="1">IFERROR(INDEX(I$337:I$373,MATCH($F210,$B$337:$B$373,0))/INDEX($D$337:$D$373,MATCH($F210,$B$337:$B$373,0)),SUMIFS('Input-Ext Allocators'!F$8:F$63,'Input-Ext Allocators'!$B$8:$B$63,$F210))*$D210</f>
        <v>0</v>
      </c>
      <c r="J210" s="10">
        <f ca="1">IFERROR(INDEX(J$337:J$373,MATCH($F210,$B$337:$B$373,0))/INDEX($D$337:$D$373,MATCH($F210,$B$337:$B$373,0)),SUMIFS('Input-Ext Allocators'!G$8:G$63,'Input-Ext Allocators'!$B$8:$B$63,$F210))*$D210</f>
        <v>0</v>
      </c>
      <c r="K210" s="10">
        <f ca="1">IFERROR(INDEX(K$337:K$373,MATCH($F210,$B$337:$B$373,0))/INDEX($D$337:$D$373,MATCH($F210,$B$337:$B$373,0)),SUMIFS('Input-Ext Allocators'!H$8:H$63,'Input-Ext Allocators'!$B$8:$B$63,$F210))*$D210</f>
        <v>0</v>
      </c>
    </row>
    <row r="211" spans="1:11" hidden="1" outlineLevel="1">
      <c r="A211" s="31">
        <f>IF(ISBLANK('Input-Accounts'!A211),"",'Input-Accounts'!A211)</f>
        <v>187</v>
      </c>
      <c r="B211" s="53" t="str">
        <f>IF(ISBLANK('Input-Accounts'!B211),"",'Input-Accounts'!B211)</f>
        <v xml:space="preserve">Informational and instructional advertising expenses </v>
      </c>
      <c r="C211" s="31">
        <f>IF(ISBLANK('Input-Accounts'!C211),"",'Input-Accounts'!C211)</f>
        <v>909</v>
      </c>
      <c r="D211" s="10">
        <f t="shared" ca="1" si="40"/>
        <v>0</v>
      </c>
      <c r="E211" s="10">
        <f ca="1">IFERROR(IF(D211="","",IF(D211=0,0,IF(ABS(D211-SUM($G211:$K211))&lt;Check_Limit,0,1))),1)</f>
        <v>0</v>
      </c>
      <c r="F211" s="3" t="str" cm="1">
        <f t="array" aca="1" ref="F211" ca="1">IF(D211=0,"-",IF('Input-Accounts'!$E211&lt;&gt;0,'Input-Accounts'!$E211,INDEX('Input-Accounts'!$H211:$J211,,MATCH($F$6,'Input-Accounts'!$H$6:$J$6,0))))</f>
        <v>-</v>
      </c>
      <c r="G211" s="10">
        <f ca="1">IFERROR(INDEX(G$337:G$373,MATCH($F211,$B$337:$B$373,0))/INDEX($D$337:$D$373,MATCH($F211,$B$337:$B$373,0)),SUMIFS('Input-Ext Allocators'!D$8:D$63,'Input-Ext Allocators'!$B$8:$B$63,$F211))*$D211</f>
        <v>0</v>
      </c>
      <c r="H211" s="10">
        <f ca="1">IFERROR(INDEX(H$337:H$373,MATCH($F211,$B$337:$B$373,0))/INDEX($D$337:$D$373,MATCH($F211,$B$337:$B$373,0)),SUMIFS('Input-Ext Allocators'!E$8:E$63,'Input-Ext Allocators'!$B$8:$B$63,$F211))*$D211</f>
        <v>0</v>
      </c>
      <c r="I211" s="10">
        <f ca="1">IFERROR(INDEX(I$337:I$373,MATCH($F211,$B$337:$B$373,0))/INDEX($D$337:$D$373,MATCH($F211,$B$337:$B$373,0)),SUMIFS('Input-Ext Allocators'!F$8:F$63,'Input-Ext Allocators'!$B$8:$B$63,$F211))*$D211</f>
        <v>0</v>
      </c>
      <c r="J211" s="10">
        <f ca="1">IFERROR(INDEX(J$337:J$373,MATCH($F211,$B$337:$B$373,0))/INDEX($D$337:$D$373,MATCH($F211,$B$337:$B$373,0)),SUMIFS('Input-Ext Allocators'!G$8:G$63,'Input-Ext Allocators'!$B$8:$B$63,$F211))*$D211</f>
        <v>0</v>
      </c>
      <c r="K211" s="10">
        <f ca="1">IFERROR(INDEX(K$337:K$373,MATCH($F211,$B$337:$B$373,0))/INDEX($D$337:$D$373,MATCH($F211,$B$337:$B$373,0)),SUMIFS('Input-Ext Allocators'!H$8:H$63,'Input-Ext Allocators'!$B$8:$B$63,$F211))*$D211</f>
        <v>0</v>
      </c>
    </row>
    <row r="212" spans="1:11" hidden="1" outlineLevel="1">
      <c r="A212" s="31">
        <f>IF(ISBLANK('Input-Accounts'!A212),"",'Input-Accounts'!A212)</f>
        <v>188</v>
      </c>
      <c r="B212" s="53" t="str">
        <f>IF(ISBLANK('Input-Accounts'!B212),"",'Input-Accounts'!B212)</f>
        <v>Miscellaneous customer service and informational expenses</v>
      </c>
      <c r="C212" s="31">
        <f>IF(ISBLANK('Input-Accounts'!C212),"",'Input-Accounts'!C212)</f>
        <v>910</v>
      </c>
      <c r="D212" s="10">
        <f t="shared" ca="1" si="40"/>
        <v>0</v>
      </c>
      <c r="E212" s="10">
        <f ca="1">IFERROR(IF(D212="","",IF(D212=0,0,IF(ABS(D212-SUM($G212:$K212))&lt;Check_Limit,0,1))),1)</f>
        <v>0</v>
      </c>
      <c r="F212" s="3" t="str" cm="1">
        <f t="array" aca="1" ref="F212" ca="1">IF(D212=0,"-",IF('Input-Accounts'!$E212&lt;&gt;0,'Input-Accounts'!$E212,INDEX('Input-Accounts'!$H212:$J212,,MATCH($F$6,'Input-Accounts'!$H$6:$J$6,0))))</f>
        <v>-</v>
      </c>
      <c r="G212" s="10">
        <f ca="1">IFERROR(INDEX(G$337:G$373,MATCH($F212,$B$337:$B$373,0))/INDEX($D$337:$D$373,MATCH($F212,$B$337:$B$373,0)),SUMIFS('Input-Ext Allocators'!D$8:D$63,'Input-Ext Allocators'!$B$8:$B$63,$F212))*$D212</f>
        <v>0</v>
      </c>
      <c r="H212" s="10">
        <f ca="1">IFERROR(INDEX(H$337:H$373,MATCH($F212,$B$337:$B$373,0))/INDEX($D$337:$D$373,MATCH($F212,$B$337:$B$373,0)),SUMIFS('Input-Ext Allocators'!E$8:E$63,'Input-Ext Allocators'!$B$8:$B$63,$F212))*$D212</f>
        <v>0</v>
      </c>
      <c r="I212" s="10">
        <f ca="1">IFERROR(INDEX(I$337:I$373,MATCH($F212,$B$337:$B$373,0))/INDEX($D$337:$D$373,MATCH($F212,$B$337:$B$373,0)),SUMIFS('Input-Ext Allocators'!F$8:F$63,'Input-Ext Allocators'!$B$8:$B$63,$F212))*$D212</f>
        <v>0</v>
      </c>
      <c r="J212" s="10">
        <f ca="1">IFERROR(INDEX(J$337:J$373,MATCH($F212,$B$337:$B$373,0))/INDEX($D$337:$D$373,MATCH($F212,$B$337:$B$373,0)),SUMIFS('Input-Ext Allocators'!G$8:G$63,'Input-Ext Allocators'!$B$8:$B$63,$F212))*$D212</f>
        <v>0</v>
      </c>
      <c r="K212" s="10">
        <f ca="1">IFERROR(INDEX(K$337:K$373,MATCH($F212,$B$337:$B$373,0))/INDEX($D$337:$D$373,MATCH($F212,$B$337:$B$373,0)),SUMIFS('Input-Ext Allocators'!H$8:H$63,'Input-Ext Allocators'!$B$8:$B$63,$F212))*$D212</f>
        <v>0</v>
      </c>
    </row>
    <row r="213" spans="1:11" hidden="1" outlineLevel="1">
      <c r="A213" s="31">
        <f>IF(ISBLANK('Input-Accounts'!A213),"",'Input-Accounts'!A213)</f>
        <v>189</v>
      </c>
      <c r="B213" t="str">
        <f>IF(ISBLANK('Input-Accounts'!B213),"",'Input-Accounts'!B213)</f>
        <v>Subtotal - Customer Service &amp; Information Expenses</v>
      </c>
      <c r="C213" s="31" t="str">
        <f>IF(ISBLANK('Input-Accounts'!C213),"",'Input-Accounts'!C213)</f>
        <v/>
      </c>
      <c r="D213" s="123">
        <f ca="1">SUBTOTAL(9,D209:D212)</f>
        <v>0</v>
      </c>
      <c r="E213" s="10">
        <f ca="1">IFERROR(IF(D213="","",IF(D213=0,0,IF(ABS(D213-SUM($G213:$K213))&lt;Check_Limit,0,1))),1)</f>
        <v>0</v>
      </c>
      <c r="G213" s="123">
        <f t="shared" ref="G213:K213" ca="1" si="41">SUBTOTAL(9,G209:G212)</f>
        <v>0</v>
      </c>
      <c r="H213" s="123">
        <f t="shared" ca="1" si="41"/>
        <v>0</v>
      </c>
      <c r="I213" s="123">
        <f t="shared" ca="1" si="41"/>
        <v>0</v>
      </c>
      <c r="J213" s="123">
        <f t="shared" ca="1" si="41"/>
        <v>0</v>
      </c>
      <c r="K213" s="123">
        <f t="shared" ca="1" si="41"/>
        <v>0</v>
      </c>
    </row>
    <row r="214" spans="1:11" hidden="1" outlineLevel="1">
      <c r="A214" s="31" t="str">
        <f>IF(ISBLANK('Input-Accounts'!A214),"",'Input-Accounts'!A214)</f>
        <v/>
      </c>
      <c r="B214" s="1" t="str">
        <f>IF(ISBLANK('Input-Accounts'!B214),"",'Input-Accounts'!B214)</f>
        <v/>
      </c>
      <c r="C214" s="31" t="str">
        <f>IF(ISBLANK('Input-Accounts'!C214),"",'Input-Accounts'!C214)</f>
        <v/>
      </c>
      <c r="D214" s="10"/>
      <c r="E214" s="10"/>
      <c r="F214" s="3"/>
      <c r="G214" s="10"/>
      <c r="H214" s="10"/>
      <c r="I214" s="10"/>
      <c r="J214" s="10"/>
      <c r="K214" s="10"/>
    </row>
    <row r="215" spans="1:11" hidden="1" outlineLevel="1">
      <c r="A215" s="31">
        <f>IF(ISBLANK('Input-Accounts'!A215),"",'Input-Accounts'!A215)</f>
        <v>190</v>
      </c>
      <c r="B215" s="1" t="str">
        <f>IF(ISBLANK('Input-Accounts'!B215),"",'Input-Accounts'!B215)</f>
        <v>Sales Expenses</v>
      </c>
      <c r="C215" s="31" t="str">
        <f>IF(ISBLANK('Input-Accounts'!C215),"",'Input-Accounts'!C215)</f>
        <v/>
      </c>
      <c r="D215" s="10"/>
      <c r="E215" s="10"/>
      <c r="F215" s="3"/>
      <c r="G215" s="10"/>
      <c r="H215" s="10"/>
      <c r="I215" s="10"/>
      <c r="J215" s="10"/>
      <c r="K215" s="10"/>
    </row>
    <row r="216" spans="1:11" hidden="1" outlineLevel="1">
      <c r="A216" s="31">
        <f>IF(ISBLANK('Input-Accounts'!A216),"",'Input-Accounts'!A216)</f>
        <v>191</v>
      </c>
      <c r="B216" s="53" t="str">
        <f>IF(ISBLANK('Input-Accounts'!B216),"",'Input-Accounts'!B216)</f>
        <v>Supervision</v>
      </c>
      <c r="C216" s="31">
        <f>IF(ISBLANK('Input-Accounts'!C216),"",'Input-Accounts'!C216)</f>
        <v>911</v>
      </c>
      <c r="D216" s="10">
        <f t="shared" ref="D216:D219" ca="1" si="42">INDIRECT("Classification!"&amp;$D$5&amp;ROW())</f>
        <v>0</v>
      </c>
      <c r="E216" s="10">
        <f ca="1">IFERROR(IF(D216="","",IF(D216=0,0,IF(ABS(D216-SUM($G216:$K216))&lt;Check_Limit,0,1))),1)</f>
        <v>0</v>
      </c>
      <c r="F216" s="3" t="str" cm="1">
        <f t="array" aca="1" ref="F216" ca="1">IF(D216=0,"-",IF('Input-Accounts'!$E216&lt;&gt;0,'Input-Accounts'!$E216,INDEX('Input-Accounts'!$H216:$J216,,MATCH($F$6,'Input-Accounts'!$H$6:$J$6,0))))</f>
        <v>-</v>
      </c>
      <c r="G216" s="10">
        <f ca="1">IFERROR(INDEX(G$337:G$373,MATCH($F216,$B$337:$B$373,0))/INDEX($D$337:$D$373,MATCH($F216,$B$337:$B$373,0)),SUMIFS('Input-Ext Allocators'!D$8:D$63,'Input-Ext Allocators'!$B$8:$B$63,$F216))*$D216</f>
        <v>0</v>
      </c>
      <c r="H216" s="10">
        <f ca="1">IFERROR(INDEX(H$337:H$373,MATCH($F216,$B$337:$B$373,0))/INDEX($D$337:$D$373,MATCH($F216,$B$337:$B$373,0)),SUMIFS('Input-Ext Allocators'!E$8:E$63,'Input-Ext Allocators'!$B$8:$B$63,$F216))*$D216</f>
        <v>0</v>
      </c>
      <c r="I216" s="10">
        <f ca="1">IFERROR(INDEX(I$337:I$373,MATCH($F216,$B$337:$B$373,0))/INDEX($D$337:$D$373,MATCH($F216,$B$337:$B$373,0)),SUMIFS('Input-Ext Allocators'!F$8:F$63,'Input-Ext Allocators'!$B$8:$B$63,$F216))*$D216</f>
        <v>0</v>
      </c>
      <c r="J216" s="10">
        <f ca="1">IFERROR(INDEX(J$337:J$373,MATCH($F216,$B$337:$B$373,0))/INDEX($D$337:$D$373,MATCH($F216,$B$337:$B$373,0)),SUMIFS('Input-Ext Allocators'!G$8:G$63,'Input-Ext Allocators'!$B$8:$B$63,$F216))*$D216</f>
        <v>0</v>
      </c>
      <c r="K216" s="10">
        <f ca="1">IFERROR(INDEX(K$337:K$373,MATCH($F216,$B$337:$B$373,0))/INDEX($D$337:$D$373,MATCH($F216,$B$337:$B$373,0)),SUMIFS('Input-Ext Allocators'!H$8:H$63,'Input-Ext Allocators'!$B$8:$B$63,$F216))*$D216</f>
        <v>0</v>
      </c>
    </row>
    <row r="217" spans="1:11" hidden="1" outlineLevel="1">
      <c r="A217" s="31">
        <f>IF(ISBLANK('Input-Accounts'!A217),"",'Input-Accounts'!A217)</f>
        <v>192</v>
      </c>
      <c r="B217" s="53" t="str">
        <f>IF(ISBLANK('Input-Accounts'!B217),"",'Input-Accounts'!B217)</f>
        <v>Demonstrating and selling expenses</v>
      </c>
      <c r="C217" s="31">
        <f>IF(ISBLANK('Input-Accounts'!C217),"",'Input-Accounts'!C217)</f>
        <v>912</v>
      </c>
      <c r="D217" s="10">
        <f t="shared" ca="1" si="42"/>
        <v>0</v>
      </c>
      <c r="E217" s="10">
        <f ca="1">IFERROR(IF(D217="","",IF(D217=0,0,IF(ABS(D217-SUM($G217:$K217))&lt;Check_Limit,0,1))),1)</f>
        <v>0</v>
      </c>
      <c r="F217" s="3" t="str" cm="1">
        <f t="array" aca="1" ref="F217" ca="1">IF(D217=0,"-",IF('Input-Accounts'!$E217&lt;&gt;0,'Input-Accounts'!$E217,INDEX('Input-Accounts'!$H217:$J217,,MATCH($F$6,'Input-Accounts'!$H$6:$J$6,0))))</f>
        <v>-</v>
      </c>
      <c r="G217" s="10">
        <f ca="1">IFERROR(INDEX(G$337:G$373,MATCH($F217,$B$337:$B$373,0))/INDEX($D$337:$D$373,MATCH($F217,$B$337:$B$373,0)),SUMIFS('Input-Ext Allocators'!D$8:D$63,'Input-Ext Allocators'!$B$8:$B$63,$F217))*$D217</f>
        <v>0</v>
      </c>
      <c r="H217" s="10">
        <f ca="1">IFERROR(INDEX(H$337:H$373,MATCH($F217,$B$337:$B$373,0))/INDEX($D$337:$D$373,MATCH($F217,$B$337:$B$373,0)),SUMIFS('Input-Ext Allocators'!E$8:E$63,'Input-Ext Allocators'!$B$8:$B$63,$F217))*$D217</f>
        <v>0</v>
      </c>
      <c r="I217" s="10">
        <f ca="1">IFERROR(INDEX(I$337:I$373,MATCH($F217,$B$337:$B$373,0))/INDEX($D$337:$D$373,MATCH($F217,$B$337:$B$373,0)),SUMIFS('Input-Ext Allocators'!F$8:F$63,'Input-Ext Allocators'!$B$8:$B$63,$F217))*$D217</f>
        <v>0</v>
      </c>
      <c r="J217" s="10">
        <f ca="1">IFERROR(INDEX(J$337:J$373,MATCH($F217,$B$337:$B$373,0))/INDEX($D$337:$D$373,MATCH($F217,$B$337:$B$373,0)),SUMIFS('Input-Ext Allocators'!G$8:G$63,'Input-Ext Allocators'!$B$8:$B$63,$F217))*$D217</f>
        <v>0</v>
      </c>
      <c r="K217" s="10">
        <f ca="1">IFERROR(INDEX(K$337:K$373,MATCH($F217,$B$337:$B$373,0))/INDEX($D$337:$D$373,MATCH($F217,$B$337:$B$373,0)),SUMIFS('Input-Ext Allocators'!H$8:H$63,'Input-Ext Allocators'!$B$8:$B$63,$F217))*$D217</f>
        <v>0</v>
      </c>
    </row>
    <row r="218" spans="1:11" hidden="1" outlineLevel="1">
      <c r="A218" s="31">
        <f>IF(ISBLANK('Input-Accounts'!A218),"",'Input-Accounts'!A218)</f>
        <v>193</v>
      </c>
      <c r="B218" s="53" t="str">
        <f>IF(ISBLANK('Input-Accounts'!B218),"",'Input-Accounts'!B218)</f>
        <v>Advertising expenses</v>
      </c>
      <c r="C218" s="31">
        <f>IF(ISBLANK('Input-Accounts'!C218),"",'Input-Accounts'!C218)</f>
        <v>913</v>
      </c>
      <c r="D218" s="10">
        <f t="shared" ca="1" si="42"/>
        <v>0</v>
      </c>
      <c r="E218" s="10">
        <f ca="1">IFERROR(IF(D218="","",IF(D218=0,0,IF(ABS(D218-SUM($G218:$K218))&lt;Check_Limit,0,1))),1)</f>
        <v>0</v>
      </c>
      <c r="F218" s="3" t="str" cm="1">
        <f t="array" aca="1" ref="F218" ca="1">IF(D218=0,"-",IF('Input-Accounts'!$E218&lt;&gt;0,'Input-Accounts'!$E218,INDEX('Input-Accounts'!$H218:$J218,,MATCH($F$6,'Input-Accounts'!$H$6:$J$6,0))))</f>
        <v>-</v>
      </c>
      <c r="G218" s="10">
        <f ca="1">IFERROR(INDEX(G$337:G$373,MATCH($F218,$B$337:$B$373,0))/INDEX($D$337:$D$373,MATCH($F218,$B$337:$B$373,0)),SUMIFS('Input-Ext Allocators'!D$8:D$63,'Input-Ext Allocators'!$B$8:$B$63,$F218))*$D218</f>
        <v>0</v>
      </c>
      <c r="H218" s="10">
        <f ca="1">IFERROR(INDEX(H$337:H$373,MATCH($F218,$B$337:$B$373,0))/INDEX($D$337:$D$373,MATCH($F218,$B$337:$B$373,0)),SUMIFS('Input-Ext Allocators'!E$8:E$63,'Input-Ext Allocators'!$B$8:$B$63,$F218))*$D218</f>
        <v>0</v>
      </c>
      <c r="I218" s="10">
        <f ca="1">IFERROR(INDEX(I$337:I$373,MATCH($F218,$B$337:$B$373,0))/INDEX($D$337:$D$373,MATCH($F218,$B$337:$B$373,0)),SUMIFS('Input-Ext Allocators'!F$8:F$63,'Input-Ext Allocators'!$B$8:$B$63,$F218))*$D218</f>
        <v>0</v>
      </c>
      <c r="J218" s="10">
        <f ca="1">IFERROR(INDEX(J$337:J$373,MATCH($F218,$B$337:$B$373,0))/INDEX($D$337:$D$373,MATCH($F218,$B$337:$B$373,0)),SUMIFS('Input-Ext Allocators'!G$8:G$63,'Input-Ext Allocators'!$B$8:$B$63,$F218))*$D218</f>
        <v>0</v>
      </c>
      <c r="K218" s="10">
        <f ca="1">IFERROR(INDEX(K$337:K$373,MATCH($F218,$B$337:$B$373,0))/INDEX($D$337:$D$373,MATCH($F218,$B$337:$B$373,0)),SUMIFS('Input-Ext Allocators'!H$8:H$63,'Input-Ext Allocators'!$B$8:$B$63,$F218))*$D218</f>
        <v>0</v>
      </c>
    </row>
    <row r="219" spans="1:11" hidden="1" outlineLevel="1">
      <c r="A219" s="31">
        <f>IF(ISBLANK('Input-Accounts'!A219),"",'Input-Accounts'!A219)</f>
        <v>194</v>
      </c>
      <c r="B219" s="53" t="str">
        <f>IF(ISBLANK('Input-Accounts'!B219),"",'Input-Accounts'!B219)</f>
        <v>Miscellaneous sales expenses</v>
      </c>
      <c r="C219" s="31">
        <f>IF(ISBLANK('Input-Accounts'!C219),"",'Input-Accounts'!C219)</f>
        <v>916</v>
      </c>
      <c r="D219" s="10">
        <f t="shared" ca="1" si="42"/>
        <v>0</v>
      </c>
      <c r="E219" s="10">
        <f ca="1">IFERROR(IF(D219="","",IF(D219=0,0,IF(ABS(D219-SUM($G219:$K219))&lt;Check_Limit,0,1))),1)</f>
        <v>0</v>
      </c>
      <c r="F219" s="3" t="str" cm="1">
        <f t="array" aca="1" ref="F219" ca="1">IF(D219=0,"-",IF('Input-Accounts'!$E219&lt;&gt;0,'Input-Accounts'!$E219,INDEX('Input-Accounts'!$H219:$J219,,MATCH($F$6,'Input-Accounts'!$H$6:$J$6,0))))</f>
        <v>-</v>
      </c>
      <c r="G219" s="10">
        <f ca="1">IFERROR(INDEX(G$337:G$373,MATCH($F219,$B$337:$B$373,0))/INDEX($D$337:$D$373,MATCH($F219,$B$337:$B$373,0)),SUMIFS('Input-Ext Allocators'!D$8:D$63,'Input-Ext Allocators'!$B$8:$B$63,$F219))*$D219</f>
        <v>0</v>
      </c>
      <c r="H219" s="10">
        <f ca="1">IFERROR(INDEX(H$337:H$373,MATCH($F219,$B$337:$B$373,0))/INDEX($D$337:$D$373,MATCH($F219,$B$337:$B$373,0)),SUMIFS('Input-Ext Allocators'!E$8:E$63,'Input-Ext Allocators'!$B$8:$B$63,$F219))*$D219</f>
        <v>0</v>
      </c>
      <c r="I219" s="10">
        <f ca="1">IFERROR(INDEX(I$337:I$373,MATCH($F219,$B$337:$B$373,0))/INDEX($D$337:$D$373,MATCH($F219,$B$337:$B$373,0)),SUMIFS('Input-Ext Allocators'!F$8:F$63,'Input-Ext Allocators'!$B$8:$B$63,$F219))*$D219</f>
        <v>0</v>
      </c>
      <c r="J219" s="10">
        <f ca="1">IFERROR(INDEX(J$337:J$373,MATCH($F219,$B$337:$B$373,0))/INDEX($D$337:$D$373,MATCH($F219,$B$337:$B$373,0)),SUMIFS('Input-Ext Allocators'!G$8:G$63,'Input-Ext Allocators'!$B$8:$B$63,$F219))*$D219</f>
        <v>0</v>
      </c>
      <c r="K219" s="10">
        <f ca="1">IFERROR(INDEX(K$337:K$373,MATCH($F219,$B$337:$B$373,0))/INDEX($D$337:$D$373,MATCH($F219,$B$337:$B$373,0)),SUMIFS('Input-Ext Allocators'!H$8:H$63,'Input-Ext Allocators'!$B$8:$B$63,$F219))*$D219</f>
        <v>0</v>
      </c>
    </row>
    <row r="220" spans="1:11" hidden="1" outlineLevel="1">
      <c r="A220" s="31">
        <f>IF(ISBLANK('Input-Accounts'!A220),"",'Input-Accounts'!A220)</f>
        <v>195</v>
      </c>
      <c r="B220" t="str">
        <f>IF(ISBLANK('Input-Accounts'!B220),"",'Input-Accounts'!B220)</f>
        <v>Subtotal - Sales Expenses</v>
      </c>
      <c r="C220" s="31" t="str">
        <f>IF(ISBLANK('Input-Accounts'!C220),"",'Input-Accounts'!C220)</f>
        <v/>
      </c>
      <c r="D220" s="123">
        <f ca="1">SUBTOTAL(9,D216:D219)</f>
        <v>0</v>
      </c>
      <c r="E220" s="10">
        <f ca="1">IFERROR(IF(D220="","",IF(D220=0,0,IF(ABS(D220-SUM($G220:$K220))&lt;Check_Limit,0,1))),1)</f>
        <v>0</v>
      </c>
      <c r="G220" s="123">
        <f t="shared" ref="G220:K220" ca="1" si="43">SUBTOTAL(9,G216:G219)</f>
        <v>0</v>
      </c>
      <c r="H220" s="123">
        <f t="shared" ca="1" si="43"/>
        <v>0</v>
      </c>
      <c r="I220" s="123">
        <f t="shared" ca="1" si="43"/>
        <v>0</v>
      </c>
      <c r="J220" s="123">
        <f t="shared" ca="1" si="43"/>
        <v>0</v>
      </c>
      <c r="K220" s="123">
        <f t="shared" ca="1" si="43"/>
        <v>0</v>
      </c>
    </row>
    <row r="221" spans="1:11" hidden="1" outlineLevel="1">
      <c r="A221" s="31" t="str">
        <f>IF(ISBLANK('Input-Accounts'!A221),"",'Input-Accounts'!A221)</f>
        <v/>
      </c>
      <c r="B221" t="str">
        <f>IF(ISBLANK('Input-Accounts'!B221),"",'Input-Accounts'!B221)</f>
        <v/>
      </c>
      <c r="C221" s="31" t="str">
        <f>IF(ISBLANK('Input-Accounts'!C221),"",'Input-Accounts'!C221)</f>
        <v/>
      </c>
      <c r="D221" s="10"/>
      <c r="E221" s="10"/>
      <c r="G221" s="10"/>
      <c r="H221" s="10"/>
      <c r="I221" s="10"/>
      <c r="J221" s="10"/>
      <c r="K221" s="10"/>
    </row>
    <row r="222" spans="1:11" collapsed="1">
      <c r="A222" s="31">
        <f>IF(ISBLANK('Input-Accounts'!A222),"",'Input-Accounts'!A222)</f>
        <v>196</v>
      </c>
      <c r="B222" s="7" t="str">
        <f>IF(ISBLANK('Input-Accounts'!B222),"",'Input-Accounts'!B222)</f>
        <v>Total Customer Accounts, Service, and Sales Expense</v>
      </c>
      <c r="C222" s="31" t="str">
        <f>IF(ISBLANK('Input-Accounts'!C222),"",'Input-Accounts'!C222)</f>
        <v/>
      </c>
      <c r="D222" s="10">
        <f ca="1">SUBTOTAL(9,D201:D220)</f>
        <v>0</v>
      </c>
      <c r="E222" s="10">
        <f ca="1">IFERROR(IF(D222="","",IF(D222=0,0,IF(ABS(D222-SUM($G222:$K222))&lt;Check_Limit,0,1))),1)</f>
        <v>0</v>
      </c>
      <c r="F222" s="3"/>
      <c r="G222" s="10">
        <f t="shared" ref="G222:K222" ca="1" si="44">SUBTOTAL(9,G201:G220)</f>
        <v>0</v>
      </c>
      <c r="H222" s="10">
        <f t="shared" ca="1" si="44"/>
        <v>0</v>
      </c>
      <c r="I222" s="10">
        <f t="shared" ca="1" si="44"/>
        <v>0</v>
      </c>
      <c r="J222" s="10">
        <f t="shared" ca="1" si="44"/>
        <v>0</v>
      </c>
      <c r="K222" s="10">
        <f t="shared" ca="1" si="44"/>
        <v>0</v>
      </c>
    </row>
    <row r="223" spans="1:11">
      <c r="A223" s="31" t="str">
        <f>IF(ISBLANK('Input-Accounts'!A223),"",'Input-Accounts'!A223)</f>
        <v/>
      </c>
      <c r="B223" s="7" t="str">
        <f>IF(ISBLANK('Input-Accounts'!B223),"",'Input-Accounts'!B223)</f>
        <v/>
      </c>
      <c r="C223" s="31" t="str">
        <f>IF(ISBLANK('Input-Accounts'!C223),"",'Input-Accounts'!C223)</f>
        <v/>
      </c>
      <c r="D223" s="123"/>
      <c r="E223" s="10"/>
      <c r="G223" s="123"/>
      <c r="H223" s="123"/>
      <c r="I223" s="123"/>
      <c r="J223" s="123"/>
      <c r="K223" s="123"/>
    </row>
    <row r="224" spans="1:11">
      <c r="A224" s="31">
        <f>IF(ISBLANK('Input-Accounts'!A224),"",'Input-Accounts'!A224)</f>
        <v>197</v>
      </c>
      <c r="B224" s="7" t="str">
        <f>IF(ISBLANK('Input-Accounts'!B224),"",'Input-Accounts'!B224)</f>
        <v>Administrative and General Expenses</v>
      </c>
      <c r="C224" s="31" t="str">
        <f>IF(ISBLANK('Input-Accounts'!C224),"",'Input-Accounts'!C224)</f>
        <v/>
      </c>
      <c r="D224" s="10"/>
      <c r="E224" s="10"/>
      <c r="G224" s="10"/>
      <c r="H224" s="10"/>
      <c r="I224" s="10"/>
      <c r="J224" s="10"/>
      <c r="K224" s="10"/>
    </row>
    <row r="225" spans="1:11" hidden="1" outlineLevel="1">
      <c r="A225" s="31">
        <f>IF(ISBLANK('Input-Accounts'!A225),"",'Input-Accounts'!A225)</f>
        <v>198</v>
      </c>
      <c r="B225" s="53" t="str">
        <f>IF(ISBLANK('Input-Accounts'!B225),"",'Input-Accounts'!B225)</f>
        <v>Administrative and general salaries</v>
      </c>
      <c r="C225" s="31">
        <f>IF(ISBLANK('Input-Accounts'!C225),"",'Input-Accounts'!C225)</f>
        <v>920</v>
      </c>
      <c r="D225" s="10">
        <f t="shared" ref="D225:D235" ca="1" si="45">INDIRECT("Classification!"&amp;$D$5&amp;ROW())</f>
        <v>0</v>
      </c>
      <c r="E225" s="10">
        <f t="shared" ref="E225:E236" ca="1" si="46">IFERROR(IF(D225="","",IF(D225=0,0,IF(ABS(D225-SUM($G225:$K225))&lt;Check_Limit,0,1))),1)</f>
        <v>0</v>
      </c>
      <c r="F225" s="3" t="str" cm="1">
        <f t="array" aca="1" ref="F225" ca="1">IF(D225=0,"-",IF('Input-Accounts'!$E225&lt;&gt;0,'Input-Accounts'!$E225,INDEX('Input-Accounts'!$H225:$J225,,MATCH($F$6,'Input-Accounts'!$H$6:$J$6,0))))</f>
        <v>-</v>
      </c>
      <c r="G225" s="10">
        <f ca="1">IFERROR(INDEX(G$337:G$373,MATCH($F225,$B$337:$B$373,0))/INDEX($D$337:$D$373,MATCH($F225,$B$337:$B$373,0)),SUMIFS('Input-Ext Allocators'!D$8:D$63,'Input-Ext Allocators'!$B$8:$B$63,$F225))*$D225</f>
        <v>0</v>
      </c>
      <c r="H225" s="10">
        <f ca="1">IFERROR(INDEX(H$337:H$373,MATCH($F225,$B$337:$B$373,0))/INDEX($D$337:$D$373,MATCH($F225,$B$337:$B$373,0)),SUMIFS('Input-Ext Allocators'!E$8:E$63,'Input-Ext Allocators'!$B$8:$B$63,$F225))*$D225</f>
        <v>0</v>
      </c>
      <c r="I225" s="10">
        <f ca="1">IFERROR(INDEX(I$337:I$373,MATCH($F225,$B$337:$B$373,0))/INDEX($D$337:$D$373,MATCH($F225,$B$337:$B$373,0)),SUMIFS('Input-Ext Allocators'!F$8:F$63,'Input-Ext Allocators'!$B$8:$B$63,$F225))*$D225</f>
        <v>0</v>
      </c>
      <c r="J225" s="10">
        <f ca="1">IFERROR(INDEX(J$337:J$373,MATCH($F225,$B$337:$B$373,0))/INDEX($D$337:$D$373,MATCH($F225,$B$337:$B$373,0)),SUMIFS('Input-Ext Allocators'!G$8:G$63,'Input-Ext Allocators'!$B$8:$B$63,$F225))*$D225</f>
        <v>0</v>
      </c>
      <c r="K225" s="10">
        <f ca="1">IFERROR(INDEX(K$337:K$373,MATCH($F225,$B$337:$B$373,0))/INDEX($D$337:$D$373,MATCH($F225,$B$337:$B$373,0)),SUMIFS('Input-Ext Allocators'!H$8:H$63,'Input-Ext Allocators'!$B$8:$B$63,$F225))*$D225</f>
        <v>0</v>
      </c>
    </row>
    <row r="226" spans="1:11" hidden="1" outlineLevel="1">
      <c r="A226" s="31">
        <f>IF(ISBLANK('Input-Accounts'!A226),"",'Input-Accounts'!A226)</f>
        <v>199</v>
      </c>
      <c r="B226" s="53" t="str">
        <f>IF(ISBLANK('Input-Accounts'!B226),"",'Input-Accounts'!B226)</f>
        <v>Office supplies and expenses</v>
      </c>
      <c r="C226" s="31">
        <f>IF(ISBLANK('Input-Accounts'!C226),"",'Input-Accounts'!C226)</f>
        <v>921</v>
      </c>
      <c r="D226" s="10">
        <f t="shared" ca="1" si="45"/>
        <v>0</v>
      </c>
      <c r="E226" s="10">
        <f t="shared" ca="1" si="46"/>
        <v>0</v>
      </c>
      <c r="F226" s="3" t="str" cm="1">
        <f t="array" aca="1" ref="F226" ca="1">IF(D226=0,"-",IF('Input-Accounts'!$E226&lt;&gt;0,'Input-Accounts'!$E226,INDEX('Input-Accounts'!$H226:$J226,,MATCH($F$6,'Input-Accounts'!$H$6:$J$6,0))))</f>
        <v>-</v>
      </c>
      <c r="G226" s="10">
        <f ca="1">IFERROR(INDEX(G$337:G$373,MATCH($F226,$B$337:$B$373,0))/INDEX($D$337:$D$373,MATCH($F226,$B$337:$B$373,0)),SUMIFS('Input-Ext Allocators'!D$8:D$63,'Input-Ext Allocators'!$B$8:$B$63,$F226))*$D226</f>
        <v>0</v>
      </c>
      <c r="H226" s="10">
        <f ca="1">IFERROR(INDEX(H$337:H$373,MATCH($F226,$B$337:$B$373,0))/INDEX($D$337:$D$373,MATCH($F226,$B$337:$B$373,0)),SUMIFS('Input-Ext Allocators'!E$8:E$63,'Input-Ext Allocators'!$B$8:$B$63,$F226))*$D226</f>
        <v>0</v>
      </c>
      <c r="I226" s="10">
        <f ca="1">IFERROR(INDEX(I$337:I$373,MATCH($F226,$B$337:$B$373,0))/INDEX($D$337:$D$373,MATCH($F226,$B$337:$B$373,0)),SUMIFS('Input-Ext Allocators'!F$8:F$63,'Input-Ext Allocators'!$B$8:$B$63,$F226))*$D226</f>
        <v>0</v>
      </c>
      <c r="J226" s="10">
        <f ca="1">IFERROR(INDEX(J$337:J$373,MATCH($F226,$B$337:$B$373,0))/INDEX($D$337:$D$373,MATCH($F226,$B$337:$B$373,0)),SUMIFS('Input-Ext Allocators'!G$8:G$63,'Input-Ext Allocators'!$B$8:$B$63,$F226))*$D226</f>
        <v>0</v>
      </c>
      <c r="K226" s="10">
        <f ca="1">IFERROR(INDEX(K$337:K$373,MATCH($F226,$B$337:$B$373,0))/INDEX($D$337:$D$373,MATCH($F226,$B$337:$B$373,0)),SUMIFS('Input-Ext Allocators'!H$8:H$63,'Input-Ext Allocators'!$B$8:$B$63,$F226))*$D226</f>
        <v>0</v>
      </c>
    </row>
    <row r="227" spans="1:11" hidden="1" outlineLevel="1">
      <c r="A227" s="31">
        <f>IF(ISBLANK('Input-Accounts'!A227),"",'Input-Accounts'!A227)</f>
        <v>200</v>
      </c>
      <c r="B227" s="53" t="str">
        <f>IF(ISBLANK('Input-Accounts'!B227),"",'Input-Accounts'!B227)</f>
        <v>Outside services employed</v>
      </c>
      <c r="C227" s="31">
        <f>IF(ISBLANK('Input-Accounts'!C227),"",'Input-Accounts'!C227)</f>
        <v>923</v>
      </c>
      <c r="D227" s="10">
        <f t="shared" ca="1" si="45"/>
        <v>0</v>
      </c>
      <c r="E227" s="10">
        <f t="shared" ca="1" si="46"/>
        <v>0</v>
      </c>
      <c r="F227" s="3" t="str" cm="1">
        <f t="array" aca="1" ref="F227" ca="1">IF(D227=0,"-",IF('Input-Accounts'!$E227&lt;&gt;0,'Input-Accounts'!$E227,INDEX('Input-Accounts'!$H227:$J227,,MATCH($F$6,'Input-Accounts'!$H$6:$J$6,0))))</f>
        <v>-</v>
      </c>
      <c r="G227" s="10">
        <f ca="1">IFERROR(INDEX(G$337:G$373,MATCH($F227,$B$337:$B$373,0))/INDEX($D$337:$D$373,MATCH($F227,$B$337:$B$373,0)),SUMIFS('Input-Ext Allocators'!D$8:D$63,'Input-Ext Allocators'!$B$8:$B$63,$F227))*$D227</f>
        <v>0</v>
      </c>
      <c r="H227" s="10">
        <f ca="1">IFERROR(INDEX(H$337:H$373,MATCH($F227,$B$337:$B$373,0))/INDEX($D$337:$D$373,MATCH($F227,$B$337:$B$373,0)),SUMIFS('Input-Ext Allocators'!E$8:E$63,'Input-Ext Allocators'!$B$8:$B$63,$F227))*$D227</f>
        <v>0</v>
      </c>
      <c r="I227" s="10">
        <f ca="1">IFERROR(INDEX(I$337:I$373,MATCH($F227,$B$337:$B$373,0))/INDEX($D$337:$D$373,MATCH($F227,$B$337:$B$373,0)),SUMIFS('Input-Ext Allocators'!F$8:F$63,'Input-Ext Allocators'!$B$8:$B$63,$F227))*$D227</f>
        <v>0</v>
      </c>
      <c r="J227" s="10">
        <f ca="1">IFERROR(INDEX(J$337:J$373,MATCH($F227,$B$337:$B$373,0))/INDEX($D$337:$D$373,MATCH($F227,$B$337:$B$373,0)),SUMIFS('Input-Ext Allocators'!G$8:G$63,'Input-Ext Allocators'!$B$8:$B$63,$F227))*$D227</f>
        <v>0</v>
      </c>
      <c r="K227" s="10">
        <f ca="1">IFERROR(INDEX(K$337:K$373,MATCH($F227,$B$337:$B$373,0))/INDEX($D$337:$D$373,MATCH($F227,$B$337:$B$373,0)),SUMIFS('Input-Ext Allocators'!H$8:H$63,'Input-Ext Allocators'!$B$8:$B$63,$F227))*$D227</f>
        <v>0</v>
      </c>
    </row>
    <row r="228" spans="1:11" hidden="1" outlineLevel="1">
      <c r="A228" s="31">
        <f>IF(ISBLANK('Input-Accounts'!A228),"",'Input-Accounts'!A228)</f>
        <v>201</v>
      </c>
      <c r="B228" s="53" t="str">
        <f>IF(ISBLANK('Input-Accounts'!B228),"",'Input-Accounts'!B228)</f>
        <v>Property insurance</v>
      </c>
      <c r="C228" s="31">
        <f>IF(ISBLANK('Input-Accounts'!C228),"",'Input-Accounts'!C228)</f>
        <v>924</v>
      </c>
      <c r="D228" s="10">
        <f t="shared" ca="1" si="45"/>
        <v>0</v>
      </c>
      <c r="E228" s="10">
        <f t="shared" ca="1" si="46"/>
        <v>0</v>
      </c>
      <c r="F228" s="3" t="str" cm="1">
        <f t="array" aca="1" ref="F228" ca="1">IF(D228=0,"-",IF('Input-Accounts'!$E228&lt;&gt;0,'Input-Accounts'!$E228,INDEX('Input-Accounts'!$H228:$J228,,MATCH($F$6,'Input-Accounts'!$H$6:$J$6,0))))</f>
        <v>-</v>
      </c>
      <c r="G228" s="10">
        <f ca="1">IFERROR(INDEX(G$337:G$373,MATCH($F228,$B$337:$B$373,0))/INDEX($D$337:$D$373,MATCH($F228,$B$337:$B$373,0)),SUMIFS('Input-Ext Allocators'!D$8:D$63,'Input-Ext Allocators'!$B$8:$B$63,$F228))*$D228</f>
        <v>0</v>
      </c>
      <c r="H228" s="10">
        <f ca="1">IFERROR(INDEX(H$337:H$373,MATCH($F228,$B$337:$B$373,0))/INDEX($D$337:$D$373,MATCH($F228,$B$337:$B$373,0)),SUMIFS('Input-Ext Allocators'!E$8:E$63,'Input-Ext Allocators'!$B$8:$B$63,$F228))*$D228</f>
        <v>0</v>
      </c>
      <c r="I228" s="10">
        <f ca="1">IFERROR(INDEX(I$337:I$373,MATCH($F228,$B$337:$B$373,0))/INDEX($D$337:$D$373,MATCH($F228,$B$337:$B$373,0)),SUMIFS('Input-Ext Allocators'!F$8:F$63,'Input-Ext Allocators'!$B$8:$B$63,$F228))*$D228</f>
        <v>0</v>
      </c>
      <c r="J228" s="10">
        <f ca="1">IFERROR(INDEX(J$337:J$373,MATCH($F228,$B$337:$B$373,0))/INDEX($D$337:$D$373,MATCH($F228,$B$337:$B$373,0)),SUMIFS('Input-Ext Allocators'!G$8:G$63,'Input-Ext Allocators'!$B$8:$B$63,$F228))*$D228</f>
        <v>0</v>
      </c>
      <c r="K228" s="10">
        <f ca="1">IFERROR(INDEX(K$337:K$373,MATCH($F228,$B$337:$B$373,0))/INDEX($D$337:$D$373,MATCH($F228,$B$337:$B$373,0)),SUMIFS('Input-Ext Allocators'!H$8:H$63,'Input-Ext Allocators'!$B$8:$B$63,$F228))*$D228</f>
        <v>0</v>
      </c>
    </row>
    <row r="229" spans="1:11" hidden="1" outlineLevel="1">
      <c r="A229" s="31">
        <f>IF(ISBLANK('Input-Accounts'!A229),"",'Input-Accounts'!A229)</f>
        <v>202</v>
      </c>
      <c r="B229" s="53" t="str">
        <f>IF(ISBLANK('Input-Accounts'!B229),"",'Input-Accounts'!B229)</f>
        <v>Injuries and damages</v>
      </c>
      <c r="C229" s="31">
        <f>IF(ISBLANK('Input-Accounts'!C229),"",'Input-Accounts'!C229)</f>
        <v>925</v>
      </c>
      <c r="D229" s="10">
        <f t="shared" ca="1" si="45"/>
        <v>47856.535829303706</v>
      </c>
      <c r="E229" s="10">
        <f t="shared" ca="1" si="46"/>
        <v>0</v>
      </c>
      <c r="F229" s="3" t="str" cm="1">
        <f t="array" aca="1" ref="F229" ca="1">IF(D229=0,"-",IF('Input-Accounts'!$E229&lt;&gt;0,'Input-Accounts'!$E229,INDEX('Input-Accounts'!$H229:$J229,,MATCH($F$6,'Input-Accounts'!$H$6:$J$6,0))))</f>
        <v>INT_LABOR</v>
      </c>
      <c r="G229" s="10">
        <f ca="1">IFERROR(INDEX(G$337:G$373,MATCH($F229,$B$337:$B$373,0))/INDEX($D$337:$D$373,MATCH($F229,$B$337:$B$373,0)),SUMIFS('Input-Ext Allocators'!D$8:D$63,'Input-Ext Allocators'!$B$8:$B$63,$F229))*$D229</f>
        <v>29619.569481754497</v>
      </c>
      <c r="H229" s="10">
        <f ca="1">IFERROR(INDEX(H$337:H$373,MATCH($F229,$B$337:$B$373,0))/INDEX($D$337:$D$373,MATCH($F229,$B$337:$B$373,0)),SUMIFS('Input-Ext Allocators'!E$8:E$63,'Input-Ext Allocators'!$B$8:$B$63,$F229))*$D229</f>
        <v>18195.558097481629</v>
      </c>
      <c r="I229" s="10">
        <f ca="1">IFERROR(INDEX(I$337:I$373,MATCH($F229,$B$337:$B$373,0))/INDEX($D$337:$D$373,MATCH($F229,$B$337:$B$373,0)),SUMIFS('Input-Ext Allocators'!F$8:F$63,'Input-Ext Allocators'!$B$8:$B$63,$F229))*$D229</f>
        <v>41.408250067581058</v>
      </c>
      <c r="J229" s="10">
        <f ca="1">IFERROR(INDEX(J$337:J$373,MATCH($F229,$B$337:$B$373,0))/INDEX($D$337:$D$373,MATCH($F229,$B$337:$B$373,0)),SUMIFS('Input-Ext Allocators'!G$8:G$63,'Input-Ext Allocators'!$B$8:$B$63,$F229))*$D229</f>
        <v>0</v>
      </c>
      <c r="K229" s="10">
        <f ca="1">IFERROR(INDEX(K$337:K$373,MATCH($F229,$B$337:$B$373,0))/INDEX($D$337:$D$373,MATCH($F229,$B$337:$B$373,0)),SUMIFS('Input-Ext Allocators'!H$8:H$63,'Input-Ext Allocators'!$B$8:$B$63,$F229))*$D229</f>
        <v>0</v>
      </c>
    </row>
    <row r="230" spans="1:11" hidden="1" outlineLevel="1">
      <c r="A230" s="31">
        <f>IF(ISBLANK('Input-Accounts'!A230),"",'Input-Accounts'!A230)</f>
        <v>203</v>
      </c>
      <c r="B230" s="53" t="str">
        <f>IF(ISBLANK('Input-Accounts'!B230),"",'Input-Accounts'!B230)</f>
        <v>Employee pensions and benefits</v>
      </c>
      <c r="C230" s="31">
        <f>IF(ISBLANK('Input-Accounts'!C230),"",'Input-Accounts'!C230)</f>
        <v>926</v>
      </c>
      <c r="D230" s="10">
        <f t="shared" ca="1" si="45"/>
        <v>166980.36272528672</v>
      </c>
      <c r="E230" s="10">
        <f t="shared" ca="1" si="46"/>
        <v>0</v>
      </c>
      <c r="F230" s="3" t="str" cm="1">
        <f t="array" aca="1" ref="F230" ca="1">IF(D230=0,"-",IF('Input-Accounts'!$E230&lt;&gt;0,'Input-Accounts'!$E230,INDEX('Input-Accounts'!$H230:$J230,,MATCH($F$6,'Input-Accounts'!$H$6:$J$6,0))))</f>
        <v>INT_LABOR</v>
      </c>
      <c r="G230" s="10">
        <f ca="1">IFERROR(INDEX(G$337:G$373,MATCH($F230,$B$337:$B$373,0))/INDEX($D$337:$D$373,MATCH($F230,$B$337:$B$373,0)),SUMIFS('Input-Ext Allocators'!D$8:D$63,'Input-Ext Allocators'!$B$8:$B$63,$F230))*$D230</f>
        <v>103348.19205199792</v>
      </c>
      <c r="H230" s="10">
        <f ca="1">IFERROR(INDEX(H$337:H$373,MATCH($F230,$B$337:$B$373,0))/INDEX($D$337:$D$373,MATCH($F230,$B$337:$B$373,0)),SUMIFS('Input-Ext Allocators'!E$8:E$63,'Input-Ext Allocators'!$B$8:$B$63,$F230))*$D230</f>
        <v>63487.68958003194</v>
      </c>
      <c r="I230" s="10">
        <f ca="1">IFERROR(INDEX(I$337:I$373,MATCH($F230,$B$337:$B$373,0))/INDEX($D$337:$D$373,MATCH($F230,$B$337:$B$373,0)),SUMIFS('Input-Ext Allocators'!F$8:F$63,'Input-Ext Allocators'!$B$8:$B$63,$F230))*$D230</f>
        <v>144.4810932568636</v>
      </c>
      <c r="J230" s="10">
        <f ca="1">IFERROR(INDEX(J$337:J$373,MATCH($F230,$B$337:$B$373,0))/INDEX($D$337:$D$373,MATCH($F230,$B$337:$B$373,0)),SUMIFS('Input-Ext Allocators'!G$8:G$63,'Input-Ext Allocators'!$B$8:$B$63,$F230))*$D230</f>
        <v>0</v>
      </c>
      <c r="K230" s="10">
        <f ca="1">IFERROR(INDEX(K$337:K$373,MATCH($F230,$B$337:$B$373,0))/INDEX($D$337:$D$373,MATCH($F230,$B$337:$B$373,0)),SUMIFS('Input-Ext Allocators'!H$8:H$63,'Input-Ext Allocators'!$B$8:$B$63,$F230))*$D230</f>
        <v>0</v>
      </c>
    </row>
    <row r="231" spans="1:11" hidden="1" outlineLevel="1">
      <c r="A231" s="31">
        <f>IF(ISBLANK('Input-Accounts'!A231),"",'Input-Accounts'!A231)</f>
        <v>204</v>
      </c>
      <c r="B231" s="53" t="str">
        <f>IF(ISBLANK('Input-Accounts'!B231),"",'Input-Accounts'!B231)</f>
        <v>Regulatory commission expenses</v>
      </c>
      <c r="C231" s="31">
        <f>IF(ISBLANK('Input-Accounts'!C231),"",'Input-Accounts'!C231)</f>
        <v>928</v>
      </c>
      <c r="D231" s="10">
        <f t="shared" ca="1" si="45"/>
        <v>0</v>
      </c>
      <c r="E231" s="10">
        <f t="shared" ca="1" si="46"/>
        <v>0</v>
      </c>
      <c r="F231" s="3" t="str" cm="1">
        <f t="array" aca="1" ref="F231" ca="1">IF(D231=0,"-",IF('Input-Accounts'!$E231&lt;&gt;0,'Input-Accounts'!$E231,INDEX('Input-Accounts'!$H231:$J231,,MATCH($F$6,'Input-Accounts'!$H$6:$J$6,0))))</f>
        <v>-</v>
      </c>
      <c r="G231" s="10">
        <f ca="1">IFERROR(INDEX(G$337:G$373,MATCH($F231,$B$337:$B$373,0))/INDEX($D$337:$D$373,MATCH($F231,$B$337:$B$373,0)),SUMIFS('Input-Ext Allocators'!D$8:D$63,'Input-Ext Allocators'!$B$8:$B$63,$F231))*$D231</f>
        <v>0</v>
      </c>
      <c r="H231" s="10">
        <f ca="1">IFERROR(INDEX(H$337:H$373,MATCH($F231,$B$337:$B$373,0))/INDEX($D$337:$D$373,MATCH($F231,$B$337:$B$373,0)),SUMIFS('Input-Ext Allocators'!E$8:E$63,'Input-Ext Allocators'!$B$8:$B$63,$F231))*$D231</f>
        <v>0</v>
      </c>
      <c r="I231" s="10">
        <f ca="1">IFERROR(INDEX(I$337:I$373,MATCH($F231,$B$337:$B$373,0))/INDEX($D$337:$D$373,MATCH($F231,$B$337:$B$373,0)),SUMIFS('Input-Ext Allocators'!F$8:F$63,'Input-Ext Allocators'!$B$8:$B$63,$F231))*$D231</f>
        <v>0</v>
      </c>
      <c r="J231" s="10">
        <f ca="1">IFERROR(INDEX(J$337:J$373,MATCH($F231,$B$337:$B$373,0))/INDEX($D$337:$D$373,MATCH($F231,$B$337:$B$373,0)),SUMIFS('Input-Ext Allocators'!G$8:G$63,'Input-Ext Allocators'!$B$8:$B$63,$F231))*$D231</f>
        <v>0</v>
      </c>
      <c r="K231" s="10">
        <f ca="1">IFERROR(INDEX(K$337:K$373,MATCH($F231,$B$337:$B$373,0))/INDEX($D$337:$D$373,MATCH($F231,$B$337:$B$373,0)),SUMIFS('Input-Ext Allocators'!H$8:H$63,'Input-Ext Allocators'!$B$8:$B$63,$F231))*$D231</f>
        <v>0</v>
      </c>
    </row>
    <row r="232" spans="1:11" hidden="1" outlineLevel="1">
      <c r="A232" s="31">
        <f>IF(ISBLANK('Input-Accounts'!A232),"",'Input-Accounts'!A232)</f>
        <v>205</v>
      </c>
      <c r="B232" s="53" t="str">
        <f>IF(ISBLANK('Input-Accounts'!B232),"",'Input-Accounts'!B232)</f>
        <v>General advertising expenses</v>
      </c>
      <c r="C232" s="31">
        <f>IF(ISBLANK('Input-Accounts'!C232),"",'Input-Accounts'!C232)</f>
        <v>930.1</v>
      </c>
      <c r="D232" s="10">
        <f t="shared" ca="1" si="45"/>
        <v>0</v>
      </c>
      <c r="E232" s="10">
        <f t="shared" ca="1" si="46"/>
        <v>0</v>
      </c>
      <c r="F232" s="3" t="str" cm="1">
        <f t="array" aca="1" ref="F232" ca="1">IF(D232=0,"-",IF('Input-Accounts'!$E232&lt;&gt;0,'Input-Accounts'!$E232,INDEX('Input-Accounts'!$H232:$J232,,MATCH($F$6,'Input-Accounts'!$H$6:$J$6,0))))</f>
        <v>-</v>
      </c>
      <c r="G232" s="10">
        <f ca="1">IFERROR(INDEX(G$337:G$373,MATCH($F232,$B$337:$B$373,0))/INDEX($D$337:$D$373,MATCH($F232,$B$337:$B$373,0)),SUMIFS('Input-Ext Allocators'!D$8:D$63,'Input-Ext Allocators'!$B$8:$B$63,$F232))*$D232</f>
        <v>0</v>
      </c>
      <c r="H232" s="10">
        <f ca="1">IFERROR(INDEX(H$337:H$373,MATCH($F232,$B$337:$B$373,0))/INDEX($D$337:$D$373,MATCH($F232,$B$337:$B$373,0)),SUMIFS('Input-Ext Allocators'!E$8:E$63,'Input-Ext Allocators'!$B$8:$B$63,$F232))*$D232</f>
        <v>0</v>
      </c>
      <c r="I232" s="10">
        <f ca="1">IFERROR(INDEX(I$337:I$373,MATCH($F232,$B$337:$B$373,0))/INDEX($D$337:$D$373,MATCH($F232,$B$337:$B$373,0)),SUMIFS('Input-Ext Allocators'!F$8:F$63,'Input-Ext Allocators'!$B$8:$B$63,$F232))*$D232</f>
        <v>0</v>
      </c>
      <c r="J232" s="10">
        <f ca="1">IFERROR(INDEX(J$337:J$373,MATCH($F232,$B$337:$B$373,0))/INDEX($D$337:$D$373,MATCH($F232,$B$337:$B$373,0)),SUMIFS('Input-Ext Allocators'!G$8:G$63,'Input-Ext Allocators'!$B$8:$B$63,$F232))*$D232</f>
        <v>0</v>
      </c>
      <c r="K232" s="10">
        <f ca="1">IFERROR(INDEX(K$337:K$373,MATCH($F232,$B$337:$B$373,0))/INDEX($D$337:$D$373,MATCH($F232,$B$337:$B$373,0)),SUMIFS('Input-Ext Allocators'!H$8:H$63,'Input-Ext Allocators'!$B$8:$B$63,$F232))*$D232</f>
        <v>0</v>
      </c>
    </row>
    <row r="233" spans="1:11" hidden="1" outlineLevel="1">
      <c r="A233" s="31">
        <f>IF(ISBLANK('Input-Accounts'!A233),"",'Input-Accounts'!A233)</f>
        <v>206</v>
      </c>
      <c r="B233" s="53" t="str">
        <f>IF(ISBLANK('Input-Accounts'!B233),"",'Input-Accounts'!B233)</f>
        <v>Miscellaneous general expenses</v>
      </c>
      <c r="C233" s="31">
        <f>IF(ISBLANK('Input-Accounts'!C233),"",'Input-Accounts'!C233)</f>
        <v>930.2</v>
      </c>
      <c r="D233" s="10">
        <f t="shared" ca="1" si="45"/>
        <v>0</v>
      </c>
      <c r="E233" s="10">
        <f t="shared" ca="1" si="46"/>
        <v>0</v>
      </c>
      <c r="F233" s="3" t="str" cm="1">
        <f t="array" aca="1" ref="F233" ca="1">IF(D233=0,"-",IF('Input-Accounts'!$E233&lt;&gt;0,'Input-Accounts'!$E233,INDEX('Input-Accounts'!$H233:$J233,,MATCH($F$6,'Input-Accounts'!$H$6:$J$6,0))))</f>
        <v>-</v>
      </c>
      <c r="G233" s="10">
        <f ca="1">IFERROR(INDEX(G$337:G$373,MATCH($F233,$B$337:$B$373,0))/INDEX($D$337:$D$373,MATCH($F233,$B$337:$B$373,0)),SUMIFS('Input-Ext Allocators'!D$8:D$63,'Input-Ext Allocators'!$B$8:$B$63,$F233))*$D233</f>
        <v>0</v>
      </c>
      <c r="H233" s="10">
        <f ca="1">IFERROR(INDEX(H$337:H$373,MATCH($F233,$B$337:$B$373,0))/INDEX($D$337:$D$373,MATCH($F233,$B$337:$B$373,0)),SUMIFS('Input-Ext Allocators'!E$8:E$63,'Input-Ext Allocators'!$B$8:$B$63,$F233))*$D233</f>
        <v>0</v>
      </c>
      <c r="I233" s="10">
        <f ca="1">IFERROR(INDEX(I$337:I$373,MATCH($F233,$B$337:$B$373,0))/INDEX($D$337:$D$373,MATCH($F233,$B$337:$B$373,0)),SUMIFS('Input-Ext Allocators'!F$8:F$63,'Input-Ext Allocators'!$B$8:$B$63,$F233))*$D233</f>
        <v>0</v>
      </c>
      <c r="J233" s="10">
        <f ca="1">IFERROR(INDEX(J$337:J$373,MATCH($F233,$B$337:$B$373,0))/INDEX($D$337:$D$373,MATCH($F233,$B$337:$B$373,0)),SUMIFS('Input-Ext Allocators'!G$8:G$63,'Input-Ext Allocators'!$B$8:$B$63,$F233))*$D233</f>
        <v>0</v>
      </c>
      <c r="K233" s="10">
        <f ca="1">IFERROR(INDEX(K$337:K$373,MATCH($F233,$B$337:$B$373,0))/INDEX($D$337:$D$373,MATCH($F233,$B$337:$B$373,0)),SUMIFS('Input-Ext Allocators'!H$8:H$63,'Input-Ext Allocators'!$B$8:$B$63,$F233))*$D233</f>
        <v>0</v>
      </c>
    </row>
    <row r="234" spans="1:11" hidden="1" outlineLevel="1">
      <c r="A234" s="31">
        <f>IF(ISBLANK('Input-Accounts'!A234),"",'Input-Accounts'!A234)</f>
        <v>207</v>
      </c>
      <c r="B234" s="53" t="str">
        <f>IF(ISBLANK('Input-Accounts'!B234),"",'Input-Accounts'!B234)</f>
        <v>Rents</v>
      </c>
      <c r="C234" s="31">
        <f>IF(ISBLANK('Input-Accounts'!C234),"",'Input-Accounts'!C234)</f>
        <v>931</v>
      </c>
      <c r="D234" s="10">
        <f t="shared" ca="1" si="45"/>
        <v>0</v>
      </c>
      <c r="E234" s="10">
        <f t="shared" ca="1" si="46"/>
        <v>0</v>
      </c>
      <c r="F234" s="3" t="str" cm="1">
        <f t="array" aca="1" ref="F234" ca="1">IF(D234=0,"-",IF('Input-Accounts'!$E234&lt;&gt;0,'Input-Accounts'!$E234,INDEX('Input-Accounts'!$H234:$J234,,MATCH($F$6,'Input-Accounts'!$H$6:$J$6,0))))</f>
        <v>-</v>
      </c>
      <c r="G234" s="10">
        <f ca="1">IFERROR(INDEX(G$337:G$373,MATCH($F234,$B$337:$B$373,0))/INDEX($D$337:$D$373,MATCH($F234,$B$337:$B$373,0)),SUMIFS('Input-Ext Allocators'!D$8:D$63,'Input-Ext Allocators'!$B$8:$B$63,$F234))*$D234</f>
        <v>0</v>
      </c>
      <c r="H234" s="10">
        <f ca="1">IFERROR(INDEX(H$337:H$373,MATCH($F234,$B$337:$B$373,0))/INDEX($D$337:$D$373,MATCH($F234,$B$337:$B$373,0)),SUMIFS('Input-Ext Allocators'!E$8:E$63,'Input-Ext Allocators'!$B$8:$B$63,$F234))*$D234</f>
        <v>0</v>
      </c>
      <c r="I234" s="10">
        <f ca="1">IFERROR(INDEX(I$337:I$373,MATCH($F234,$B$337:$B$373,0))/INDEX($D$337:$D$373,MATCH($F234,$B$337:$B$373,0)),SUMIFS('Input-Ext Allocators'!F$8:F$63,'Input-Ext Allocators'!$B$8:$B$63,$F234))*$D234</f>
        <v>0</v>
      </c>
      <c r="J234" s="10">
        <f ca="1">IFERROR(INDEX(J$337:J$373,MATCH($F234,$B$337:$B$373,0))/INDEX($D$337:$D$373,MATCH($F234,$B$337:$B$373,0)),SUMIFS('Input-Ext Allocators'!G$8:G$63,'Input-Ext Allocators'!$B$8:$B$63,$F234))*$D234</f>
        <v>0</v>
      </c>
      <c r="K234" s="10">
        <f ca="1">IFERROR(INDEX(K$337:K$373,MATCH($F234,$B$337:$B$373,0))/INDEX($D$337:$D$373,MATCH($F234,$B$337:$B$373,0)),SUMIFS('Input-Ext Allocators'!H$8:H$63,'Input-Ext Allocators'!$B$8:$B$63,$F234))*$D234</f>
        <v>0</v>
      </c>
    </row>
    <row r="235" spans="1:11" hidden="1" outlineLevel="1">
      <c r="A235" s="31">
        <f>IF(ISBLANK('Input-Accounts'!A235),"",'Input-Accounts'!A235)</f>
        <v>208</v>
      </c>
      <c r="B235" s="53" t="str">
        <f>IF(ISBLANK('Input-Accounts'!B235),"",'Input-Accounts'!B235)</f>
        <v>Maintenance of general plant</v>
      </c>
      <c r="C235" s="31">
        <f>IF(ISBLANK('Input-Accounts'!C235),"",'Input-Accounts'!C235)</f>
        <v>932</v>
      </c>
      <c r="D235" s="10">
        <f t="shared" ca="1" si="45"/>
        <v>0</v>
      </c>
      <c r="E235" s="10">
        <f t="shared" ca="1" si="46"/>
        <v>0</v>
      </c>
      <c r="F235" s="3" t="str" cm="1">
        <f t="array" aca="1" ref="F235" ca="1">IF(D235=0,"-",IF('Input-Accounts'!$E235&lt;&gt;0,'Input-Accounts'!$E235,INDEX('Input-Accounts'!$H235:$J235,,MATCH($F$6,'Input-Accounts'!$H$6:$J$6,0))))</f>
        <v>-</v>
      </c>
      <c r="G235" s="10">
        <f ca="1">IFERROR(INDEX(G$337:G$373,MATCH($F235,$B$337:$B$373,0))/INDEX($D$337:$D$373,MATCH($F235,$B$337:$B$373,0)),SUMIFS('Input-Ext Allocators'!D$8:D$63,'Input-Ext Allocators'!$B$8:$B$63,$F235))*$D235</f>
        <v>0</v>
      </c>
      <c r="H235" s="10">
        <f ca="1">IFERROR(INDEX(H$337:H$373,MATCH($F235,$B$337:$B$373,0))/INDEX($D$337:$D$373,MATCH($F235,$B$337:$B$373,0)),SUMIFS('Input-Ext Allocators'!E$8:E$63,'Input-Ext Allocators'!$B$8:$B$63,$F235))*$D235</f>
        <v>0</v>
      </c>
      <c r="I235" s="10">
        <f ca="1">IFERROR(INDEX(I$337:I$373,MATCH($F235,$B$337:$B$373,0))/INDEX($D$337:$D$373,MATCH($F235,$B$337:$B$373,0)),SUMIFS('Input-Ext Allocators'!F$8:F$63,'Input-Ext Allocators'!$B$8:$B$63,$F235))*$D235</f>
        <v>0</v>
      </c>
      <c r="J235" s="10">
        <f ca="1">IFERROR(INDEX(J$337:J$373,MATCH($F235,$B$337:$B$373,0))/INDEX($D$337:$D$373,MATCH($F235,$B$337:$B$373,0)),SUMIFS('Input-Ext Allocators'!G$8:G$63,'Input-Ext Allocators'!$B$8:$B$63,$F235))*$D235</f>
        <v>0</v>
      </c>
      <c r="K235" s="10">
        <f ca="1">IFERROR(INDEX(K$337:K$373,MATCH($F235,$B$337:$B$373,0))/INDEX($D$337:$D$373,MATCH($F235,$B$337:$B$373,0)),SUMIFS('Input-Ext Allocators'!H$8:H$63,'Input-Ext Allocators'!$B$8:$B$63,$F235))*$D235</f>
        <v>0</v>
      </c>
    </row>
    <row r="236" spans="1:11" collapsed="1">
      <c r="A236" s="31">
        <f>IF(ISBLANK('Input-Accounts'!A236),"",'Input-Accounts'!A236)</f>
        <v>209</v>
      </c>
      <c r="B236" t="str">
        <f>IF(ISBLANK('Input-Accounts'!B236),"",'Input-Accounts'!B236)</f>
        <v>Total Administrative and General Expenses</v>
      </c>
      <c r="C236" s="31" t="str">
        <f>IF(ISBLANK('Input-Accounts'!C236),"",'Input-Accounts'!C236)</f>
        <v/>
      </c>
      <c r="D236" s="123">
        <f ca="1">SUBTOTAL(9,D225:D235)</f>
        <v>214836.89855459041</v>
      </c>
      <c r="E236" s="10">
        <f t="shared" ca="1" si="46"/>
        <v>0</v>
      </c>
      <c r="G236" s="123">
        <f t="shared" ref="G236:K236" ca="1" si="47">SUBTOTAL(9,G225:G235)</f>
        <v>132967.7615337524</v>
      </c>
      <c r="H236" s="123">
        <f t="shared" ca="1" si="47"/>
        <v>81683.247677513573</v>
      </c>
      <c r="I236" s="123">
        <f t="shared" ca="1" si="47"/>
        <v>185.88934332444467</v>
      </c>
      <c r="J236" s="123">
        <f t="shared" ca="1" si="47"/>
        <v>0</v>
      </c>
      <c r="K236" s="123">
        <f t="shared" ca="1" si="47"/>
        <v>0</v>
      </c>
    </row>
    <row r="237" spans="1:11">
      <c r="A237" s="31" t="str">
        <f>IF(ISBLANK('Input-Accounts'!A237),"",'Input-Accounts'!A237)</f>
        <v/>
      </c>
      <c r="B237" s="6" t="str">
        <f>IF(ISBLANK('Input-Accounts'!B237),"",'Input-Accounts'!B237)</f>
        <v/>
      </c>
      <c r="C237" s="31" t="str">
        <f>IF(ISBLANK('Input-Accounts'!C237),"",'Input-Accounts'!C237)</f>
        <v/>
      </c>
      <c r="D237" s="10"/>
      <c r="E237" s="10"/>
      <c r="G237" s="10"/>
      <c r="H237" s="10"/>
      <c r="I237" s="10"/>
      <c r="J237" s="10"/>
      <c r="K237" s="10"/>
    </row>
    <row r="238" spans="1:11" ht="15" thickBot="1">
      <c r="A238" s="31">
        <f>IF(ISBLANK('Input-Accounts'!A238),"",'Input-Accounts'!A238)</f>
        <v>210</v>
      </c>
      <c r="B238" s="7" t="str">
        <f>IF(ISBLANK('Input-Accounts'!B238),"",'Input-Accounts'!B238)</f>
        <v>TOTAL OPERATION AND MAINTENANCE EXPENSE</v>
      </c>
      <c r="C238" s="31" t="str">
        <f>IF(ISBLANK('Input-Accounts'!C238),"",'Input-Accounts'!C238)</f>
        <v/>
      </c>
      <c r="D238" s="125">
        <f ca="1">SUBTOTAL(9,D159:D237)</f>
        <v>624100.07179055572</v>
      </c>
      <c r="E238" s="10">
        <f ca="1">IFERROR(IF(D238="","",IF(D238=0,0,IF(ABS(D238-SUM($G238:$K238))&lt;Check_Limit,0,1))),1)</f>
        <v>0</v>
      </c>
      <c r="G238" s="125">
        <f t="shared" ref="G238:K238" ca="1" si="48">SUBTOTAL(9,G159:G237)</f>
        <v>386270.65498228505</v>
      </c>
      <c r="H238" s="125">
        <f t="shared" ca="1" si="48"/>
        <v>237289.40923371332</v>
      </c>
      <c r="I238" s="125">
        <f t="shared" ca="1" si="48"/>
        <v>540.00757455733753</v>
      </c>
      <c r="J238" s="125">
        <f t="shared" ca="1" si="48"/>
        <v>0</v>
      </c>
      <c r="K238" s="125">
        <f t="shared" ca="1" si="48"/>
        <v>0</v>
      </c>
    </row>
    <row r="239" spans="1:11" ht="15" thickTop="1">
      <c r="A239" s="31" t="str">
        <f>IF(ISBLANK('Input-Accounts'!A239),"",'Input-Accounts'!A239)</f>
        <v/>
      </c>
      <c r="B239" t="str">
        <f>IF(ISBLANK('Input-Accounts'!B239),"",'Input-Accounts'!B239)</f>
        <v/>
      </c>
      <c r="C239" s="31" t="str">
        <f>IF(ISBLANK('Input-Accounts'!C239),"",'Input-Accounts'!C239)</f>
        <v/>
      </c>
      <c r="D239" s="10"/>
      <c r="E239" s="10"/>
      <c r="G239" s="10"/>
      <c r="H239" s="10"/>
      <c r="I239" s="10"/>
      <c r="J239" s="10"/>
      <c r="K239" s="10"/>
    </row>
    <row r="240" spans="1:11">
      <c r="A240" s="31">
        <f>IF(ISBLANK('Input-Accounts'!A240),"",'Input-Accounts'!A240)</f>
        <v>211</v>
      </c>
      <c r="B240" s="7" t="str">
        <f>IF(ISBLANK('Input-Accounts'!B240),"",'Input-Accounts'!B240)</f>
        <v>Adjustments, Depreciation and Amortization Expense</v>
      </c>
      <c r="C240" s="31" t="str">
        <f>IF(ISBLANK('Input-Accounts'!C240),"",'Input-Accounts'!C240)</f>
        <v/>
      </c>
      <c r="D240" s="10"/>
      <c r="E240" s="10"/>
      <c r="G240" s="10"/>
      <c r="H240" s="10"/>
      <c r="I240" s="10"/>
      <c r="J240" s="10"/>
      <c r="K240" s="10"/>
    </row>
    <row r="241" spans="1:11">
      <c r="A241" s="31">
        <f>IF(ISBLANK('Input-Accounts'!A241),"",'Input-Accounts'!A241)</f>
        <v>212</v>
      </c>
      <c r="B241" s="7" t="str">
        <f>IF(ISBLANK('Input-Accounts'!B241),"",'Input-Accounts'!B241)</f>
        <v>Depreciation Expense</v>
      </c>
      <c r="C241" s="31" t="str">
        <f>IF(ISBLANK('Input-Accounts'!C241),"",'Input-Accounts'!C241)</f>
        <v/>
      </c>
      <c r="D241" s="10"/>
      <c r="E241" s="10"/>
      <c r="G241" s="10"/>
      <c r="H241" s="10"/>
      <c r="I241" s="10"/>
      <c r="J241" s="10"/>
      <c r="K241" s="10"/>
    </row>
    <row r="242" spans="1:11" outlineLevel="1">
      <c r="A242" s="31">
        <f>IF(ISBLANK('Input-Accounts'!A242),"",'Input-Accounts'!A242)</f>
        <v>213</v>
      </c>
      <c r="B242" s="1" t="str">
        <f>IF(ISBLANK('Input-Accounts'!B242),"",'Input-Accounts'!B242)</f>
        <v>Intangible Plant</v>
      </c>
      <c r="C242" s="31" t="str">
        <f>IF(ISBLANK('Input-Accounts'!C242),"",'Input-Accounts'!C242)</f>
        <v/>
      </c>
      <c r="E242" s="10"/>
      <c r="G242" s="10"/>
      <c r="H242" s="10"/>
      <c r="I242" s="10"/>
      <c r="J242" s="10"/>
      <c r="K242" s="10"/>
    </row>
    <row r="243" spans="1:11" outlineLevel="1">
      <c r="A243" s="31">
        <f>IF(ISBLANK('Input-Accounts'!A243),"",'Input-Accounts'!A243)</f>
        <v>214</v>
      </c>
      <c r="B243" s="53" t="str">
        <f>IF(ISBLANK('Input-Accounts'!B243),"",'Input-Accounts'!B243)</f>
        <v>Organization</v>
      </c>
      <c r="C243" s="31">
        <f>IF(ISBLANK('Input-Accounts'!C243),"",'Input-Accounts'!C243)</f>
        <v>301</v>
      </c>
      <c r="D243" s="10">
        <f ca="1">INDIRECT("Classification!"&amp;$D$5&amp;ROW())</f>
        <v>0</v>
      </c>
      <c r="E243" s="10">
        <f t="shared" ref="E243:E249" ca="1" si="49">IFERROR(IF(D243="","",IF(D243=0,0,IF(ABS(D243-SUM($G243:$K243))&lt;Check_Limit,0,1))),1)</f>
        <v>0</v>
      </c>
      <c r="F243" s="3" t="str" cm="1">
        <f t="array" aca="1" ref="F243" ca="1">IF(D243=0,"-",IF('Input-Accounts'!$E243&lt;&gt;0,'Input-Accounts'!$E243,INDEX('Input-Accounts'!$H243:$J243,,MATCH($F$6,'Input-Accounts'!$H$6:$J$6,0))))</f>
        <v>-</v>
      </c>
      <c r="G243" s="10">
        <f ca="1">IFERROR(INDEX(G$337:G$373,MATCH($F243,$B$337:$B$373,0))/INDEX($D$337:$D$373,MATCH($F243,$B$337:$B$373,0)),SUMIFS('Input-Ext Allocators'!D$8:D$63,'Input-Ext Allocators'!$B$8:$B$63,$F243))*$D243</f>
        <v>0</v>
      </c>
      <c r="H243" s="10">
        <f ca="1">IFERROR(INDEX(H$337:H$373,MATCH($F243,$B$337:$B$373,0))/INDEX($D$337:$D$373,MATCH($F243,$B$337:$B$373,0)),SUMIFS('Input-Ext Allocators'!E$8:E$63,'Input-Ext Allocators'!$B$8:$B$63,$F243))*$D243</f>
        <v>0</v>
      </c>
      <c r="I243" s="10">
        <f ca="1">IFERROR(INDEX(I$337:I$373,MATCH($F243,$B$337:$B$373,0))/INDEX($D$337:$D$373,MATCH($F243,$B$337:$B$373,0)),SUMIFS('Input-Ext Allocators'!F$8:F$63,'Input-Ext Allocators'!$B$8:$B$63,$F243))*$D243</f>
        <v>0</v>
      </c>
      <c r="J243" s="10">
        <f ca="1">IFERROR(INDEX(J$337:J$373,MATCH($F243,$B$337:$B$373,0))/INDEX($D$337:$D$373,MATCH($F243,$B$337:$B$373,0)),SUMIFS('Input-Ext Allocators'!G$8:G$63,'Input-Ext Allocators'!$B$8:$B$63,$F243))*$D243</f>
        <v>0</v>
      </c>
      <c r="K243" s="10">
        <f ca="1">IFERROR(INDEX(K$337:K$373,MATCH($F243,$B$337:$B$373,0))/INDEX($D$337:$D$373,MATCH($F243,$B$337:$B$373,0)),SUMIFS('Input-Ext Allocators'!H$8:H$63,'Input-Ext Allocators'!$B$8:$B$63,$F243))*$D243</f>
        <v>0</v>
      </c>
    </row>
    <row r="244" spans="1:11" outlineLevel="1">
      <c r="A244" s="31">
        <f>IF(ISBLANK('Input-Accounts'!A244),"",'Input-Accounts'!A244)</f>
        <v>215</v>
      </c>
      <c r="B244" s="53" t="str">
        <f>IF(ISBLANK('Input-Accounts'!B244),"",'Input-Accounts'!B244)</f>
        <v>Misc. Intangible Plant - Plant Related</v>
      </c>
      <c r="C244" s="31">
        <f>IF(ISBLANK('Input-Accounts'!C244),"",'Input-Accounts'!C244)</f>
        <v>303</v>
      </c>
      <c r="D244" s="10">
        <f t="shared" ref="D244:D246" ca="1" si="50">INDIRECT("Classification!"&amp;$D$5&amp;ROW())</f>
        <v>0</v>
      </c>
      <c r="E244" s="10">
        <f t="shared" ca="1" si="49"/>
        <v>0</v>
      </c>
      <c r="F244" s="3" t="str" cm="1">
        <f t="array" aca="1" ref="F244" ca="1">IF(D244=0,"-",IF('Input-Accounts'!$E244&lt;&gt;0,'Input-Accounts'!$E244,INDEX('Input-Accounts'!$H244:$J244,,MATCH($F$6,'Input-Accounts'!$H$6:$J$6,0))))</f>
        <v>-</v>
      </c>
      <c r="G244" s="10">
        <f ca="1">IFERROR(INDEX(G$337:G$373,MATCH($F244,$B$337:$B$373,0))/INDEX($D$337:$D$373,MATCH($F244,$B$337:$B$373,0)),SUMIFS('Input-Ext Allocators'!D$8:D$63,'Input-Ext Allocators'!$B$8:$B$63,$F244))*$D244</f>
        <v>0</v>
      </c>
      <c r="H244" s="10">
        <f ca="1">IFERROR(INDEX(H$337:H$373,MATCH($F244,$B$337:$B$373,0))/INDEX($D$337:$D$373,MATCH($F244,$B$337:$B$373,0)),SUMIFS('Input-Ext Allocators'!E$8:E$63,'Input-Ext Allocators'!$B$8:$B$63,$F244))*$D244</f>
        <v>0</v>
      </c>
      <c r="I244" s="10">
        <f ca="1">IFERROR(INDEX(I$337:I$373,MATCH($F244,$B$337:$B$373,0))/INDEX($D$337:$D$373,MATCH($F244,$B$337:$B$373,0)),SUMIFS('Input-Ext Allocators'!F$8:F$63,'Input-Ext Allocators'!$B$8:$B$63,$F244))*$D244</f>
        <v>0</v>
      </c>
      <c r="J244" s="10">
        <f ca="1">IFERROR(INDEX(J$337:J$373,MATCH($F244,$B$337:$B$373,0))/INDEX($D$337:$D$373,MATCH($F244,$B$337:$B$373,0)),SUMIFS('Input-Ext Allocators'!G$8:G$63,'Input-Ext Allocators'!$B$8:$B$63,$F244))*$D244</f>
        <v>0</v>
      </c>
      <c r="K244" s="10">
        <f ca="1">IFERROR(INDEX(K$337:K$373,MATCH($F244,$B$337:$B$373,0))/INDEX($D$337:$D$373,MATCH($F244,$B$337:$B$373,0)),SUMIFS('Input-Ext Allocators'!H$8:H$63,'Input-Ext Allocators'!$B$8:$B$63,$F244))*$D244</f>
        <v>0</v>
      </c>
    </row>
    <row r="245" spans="1:11" outlineLevel="1">
      <c r="A245" s="31">
        <f>IF(ISBLANK('Input-Accounts'!A245),"",'Input-Accounts'!A245)</f>
        <v>216</v>
      </c>
      <c r="B245" s="53" t="str">
        <f>IF(ISBLANK('Input-Accounts'!B245),"",'Input-Accounts'!B245)</f>
        <v>MISC INTANGIBLE PLANT-DIS SOFTWARE</v>
      </c>
      <c r="C245" s="31">
        <f>IF(ISBLANK('Input-Accounts'!C245),"",'Input-Accounts'!C245)</f>
        <v>303.10000000000002</v>
      </c>
      <c r="D245" s="10">
        <f t="shared" ca="1" si="50"/>
        <v>0</v>
      </c>
      <c r="E245" s="10">
        <f t="shared" ca="1" si="49"/>
        <v>0</v>
      </c>
      <c r="F245" s="3" t="str" cm="1">
        <f t="array" aca="1" ref="F245" ca="1">IF(D245=0,"-",IF('Input-Accounts'!$E245&lt;&gt;0,'Input-Accounts'!$E245,INDEX('Input-Accounts'!$H245:$J245,,MATCH($F$6,'Input-Accounts'!$H$6:$J$6,0))))</f>
        <v>-</v>
      </c>
      <c r="G245" s="10">
        <f ca="1">IFERROR(INDEX(G$337:G$373,MATCH($F245,$B$337:$B$373,0))/INDEX($D$337:$D$373,MATCH($F245,$B$337:$B$373,0)),SUMIFS('Input-Ext Allocators'!D$8:D$63,'Input-Ext Allocators'!$B$8:$B$63,$F245))*$D245</f>
        <v>0</v>
      </c>
      <c r="H245" s="10">
        <f ca="1">IFERROR(INDEX(H$337:H$373,MATCH($F245,$B$337:$B$373,0))/INDEX($D$337:$D$373,MATCH($F245,$B$337:$B$373,0)),SUMIFS('Input-Ext Allocators'!E$8:E$63,'Input-Ext Allocators'!$B$8:$B$63,$F245))*$D245</f>
        <v>0</v>
      </c>
      <c r="I245" s="10">
        <f ca="1">IFERROR(INDEX(I$337:I$373,MATCH($F245,$B$337:$B$373,0))/INDEX($D$337:$D$373,MATCH($F245,$B$337:$B$373,0)),SUMIFS('Input-Ext Allocators'!F$8:F$63,'Input-Ext Allocators'!$B$8:$B$63,$F245))*$D245</f>
        <v>0</v>
      </c>
      <c r="J245" s="10">
        <f ca="1">IFERROR(INDEX(J$337:J$373,MATCH($F245,$B$337:$B$373,0))/INDEX($D$337:$D$373,MATCH($F245,$B$337:$B$373,0)),SUMIFS('Input-Ext Allocators'!G$8:G$63,'Input-Ext Allocators'!$B$8:$B$63,$F245))*$D245</f>
        <v>0</v>
      </c>
      <c r="K245" s="10">
        <f ca="1">IFERROR(INDEX(K$337:K$373,MATCH($F245,$B$337:$B$373,0))/INDEX($D$337:$D$373,MATCH($F245,$B$337:$B$373,0)),SUMIFS('Input-Ext Allocators'!H$8:H$63,'Input-Ext Allocators'!$B$8:$B$63,$F245))*$D245</f>
        <v>0</v>
      </c>
    </row>
    <row r="246" spans="1:11" outlineLevel="1">
      <c r="A246" s="31">
        <f>IF(ISBLANK('Input-Accounts'!A246),"",'Input-Accounts'!A246)</f>
        <v>217</v>
      </c>
      <c r="B246" s="53" t="str">
        <f>IF(ISBLANK('Input-Accounts'!B246),"",'Input-Accounts'!B246)</f>
        <v>MISC INTANGIBLE PLANT-FARA SOFTWARE</v>
      </c>
      <c r="C246" s="31">
        <f>IF(ISBLANK('Input-Accounts'!C246),"",'Input-Accounts'!C246)</f>
        <v>303.2</v>
      </c>
      <c r="D246" s="10">
        <f t="shared" ca="1" si="50"/>
        <v>0</v>
      </c>
      <c r="E246" s="10">
        <f t="shared" ca="1" si="49"/>
        <v>0</v>
      </c>
      <c r="F246" s="3" t="str" cm="1">
        <f t="array" aca="1" ref="F246" ca="1">IF(D246=0,"-",IF('Input-Accounts'!$E246&lt;&gt;0,'Input-Accounts'!$E246,INDEX('Input-Accounts'!$H246:$J246,,MATCH($F$6,'Input-Accounts'!$H$6:$J$6,0))))</f>
        <v>-</v>
      </c>
      <c r="G246" s="10">
        <f ca="1">IFERROR(INDEX(G$337:G$373,MATCH($F246,$B$337:$B$373,0))/INDEX($D$337:$D$373,MATCH($F246,$B$337:$B$373,0)),SUMIFS('Input-Ext Allocators'!D$8:D$63,'Input-Ext Allocators'!$B$8:$B$63,$F246))*$D246</f>
        <v>0</v>
      </c>
      <c r="H246" s="10">
        <f ca="1">IFERROR(INDEX(H$337:H$373,MATCH($F246,$B$337:$B$373,0))/INDEX($D$337:$D$373,MATCH($F246,$B$337:$B$373,0)),SUMIFS('Input-Ext Allocators'!E$8:E$63,'Input-Ext Allocators'!$B$8:$B$63,$F246))*$D246</f>
        <v>0</v>
      </c>
      <c r="I246" s="10">
        <f ca="1">IFERROR(INDEX(I$337:I$373,MATCH($F246,$B$337:$B$373,0))/INDEX($D$337:$D$373,MATCH($F246,$B$337:$B$373,0)),SUMIFS('Input-Ext Allocators'!F$8:F$63,'Input-Ext Allocators'!$B$8:$B$63,$F246))*$D246</f>
        <v>0</v>
      </c>
      <c r="J246" s="10">
        <f ca="1">IFERROR(INDEX(J$337:J$373,MATCH($F246,$B$337:$B$373,0))/INDEX($D$337:$D$373,MATCH($F246,$B$337:$B$373,0)),SUMIFS('Input-Ext Allocators'!G$8:G$63,'Input-Ext Allocators'!$B$8:$B$63,$F246))*$D246</f>
        <v>0</v>
      </c>
      <c r="K246" s="10">
        <f ca="1">IFERROR(INDEX(K$337:K$373,MATCH($F246,$B$337:$B$373,0))/INDEX($D$337:$D$373,MATCH($F246,$B$337:$B$373,0)),SUMIFS('Input-Ext Allocators'!H$8:H$63,'Input-Ext Allocators'!$B$8:$B$63,$F246))*$D246</f>
        <v>0</v>
      </c>
    </row>
    <row r="247" spans="1:11" outlineLevel="1">
      <c r="A247" s="31">
        <f>IF(ISBLANK('Input-Accounts'!A247),"",'Input-Accounts'!A247)</f>
        <v>218</v>
      </c>
      <c r="B247" s="53" t="str">
        <f>IF(ISBLANK('Input-Accounts'!B247),"",'Input-Accounts'!B247)</f>
        <v>MISC INTANGIBLE PLANT-OTHER SOFTWARE</v>
      </c>
      <c r="C247" s="31">
        <f>IF(ISBLANK('Input-Accounts'!C247),"",'Input-Accounts'!C247)</f>
        <v>303.3</v>
      </c>
      <c r="D247" s="10">
        <f ca="1">INDIRECT("Classification!"&amp;$D$5&amp;ROW())</f>
        <v>0</v>
      </c>
      <c r="E247" s="10">
        <f t="shared" ca="1" si="49"/>
        <v>0</v>
      </c>
      <c r="F247" s="3" t="str" cm="1">
        <f t="array" aca="1" ref="F247" ca="1">IF(D247=0,"-",IF('Input-Accounts'!$E247&lt;&gt;0,'Input-Accounts'!$E247,INDEX('Input-Accounts'!$H247:$J247,,MATCH($F$6,'Input-Accounts'!$H$6:$J$6,0))))</f>
        <v>-</v>
      </c>
      <c r="G247" s="10">
        <f ca="1">IFERROR(INDEX(G$337:G$373,MATCH($F247,$B$337:$B$373,0))/INDEX($D$337:$D$373,MATCH($F247,$B$337:$B$373,0)),SUMIFS('Input-Ext Allocators'!D$8:D$63,'Input-Ext Allocators'!$B$8:$B$63,$F247))*$D247</f>
        <v>0</v>
      </c>
      <c r="H247" s="10">
        <f ca="1">IFERROR(INDEX(H$337:H$373,MATCH($F247,$B$337:$B$373,0))/INDEX($D$337:$D$373,MATCH($F247,$B$337:$B$373,0)),SUMIFS('Input-Ext Allocators'!E$8:E$63,'Input-Ext Allocators'!$B$8:$B$63,$F247))*$D247</f>
        <v>0</v>
      </c>
      <c r="I247" s="10">
        <f ca="1">IFERROR(INDEX(I$337:I$373,MATCH($F247,$B$337:$B$373,0))/INDEX($D$337:$D$373,MATCH($F247,$B$337:$B$373,0)),SUMIFS('Input-Ext Allocators'!F$8:F$63,'Input-Ext Allocators'!$B$8:$B$63,$F247))*$D247</f>
        <v>0</v>
      </c>
      <c r="J247" s="10">
        <f ca="1">IFERROR(INDEX(J$337:J$373,MATCH($F247,$B$337:$B$373,0))/INDEX($D$337:$D$373,MATCH($F247,$B$337:$B$373,0)),SUMIFS('Input-Ext Allocators'!G$8:G$63,'Input-Ext Allocators'!$B$8:$B$63,$F247))*$D247</f>
        <v>0</v>
      </c>
      <c r="K247" s="10">
        <f ca="1">IFERROR(INDEX(K$337:K$373,MATCH($F247,$B$337:$B$373,0))/INDEX($D$337:$D$373,MATCH($F247,$B$337:$B$373,0)),SUMIFS('Input-Ext Allocators'!H$8:H$63,'Input-Ext Allocators'!$B$8:$B$63,$F247))*$D247</f>
        <v>0</v>
      </c>
    </row>
    <row r="248" spans="1:11" outlineLevel="1">
      <c r="A248" s="31">
        <f>IF(ISBLANK('Input-Accounts'!A248),"",'Input-Accounts'!A248)</f>
        <v>219</v>
      </c>
      <c r="B248" s="53" t="str">
        <f>IF(ISBLANK('Input-Accounts'!B248),"",'Input-Accounts'!B248)</f>
        <v>MISC INTANGIBLE PLANT-CLOUD SOFTWARE</v>
      </c>
      <c r="C248" s="31">
        <f>IF(ISBLANK('Input-Accounts'!C248),"",'Input-Accounts'!C248)</f>
        <v>303.99</v>
      </c>
      <c r="D248" s="10">
        <f ca="1">INDIRECT("Classification!"&amp;$D$5&amp;ROW())</f>
        <v>0</v>
      </c>
      <c r="E248" s="10">
        <f t="shared" ca="1" si="49"/>
        <v>0</v>
      </c>
      <c r="F248" s="3" t="str" cm="1">
        <f t="array" aca="1" ref="F248" ca="1">IF(D248=0,"-",IF('Input-Accounts'!$E248&lt;&gt;0,'Input-Accounts'!$E248,INDEX('Input-Accounts'!$H248:$J248,,MATCH($F$6,'Input-Accounts'!$H$6:$J$6,0))))</f>
        <v>-</v>
      </c>
      <c r="G248" s="10">
        <f ca="1">IFERROR(INDEX(G$337:G$373,MATCH($F248,$B$337:$B$373,0))/INDEX($D$337:$D$373,MATCH($F248,$B$337:$B$373,0)),SUMIFS('Input-Ext Allocators'!D$8:D$63,'Input-Ext Allocators'!$B$8:$B$63,$F248))*$D248</f>
        <v>0</v>
      </c>
      <c r="H248" s="10">
        <f ca="1">IFERROR(INDEX(H$337:H$373,MATCH($F248,$B$337:$B$373,0))/INDEX($D$337:$D$373,MATCH($F248,$B$337:$B$373,0)),SUMIFS('Input-Ext Allocators'!E$8:E$63,'Input-Ext Allocators'!$B$8:$B$63,$F248))*$D248</f>
        <v>0</v>
      </c>
      <c r="I248" s="10">
        <f ca="1">IFERROR(INDEX(I$337:I$373,MATCH($F248,$B$337:$B$373,0))/INDEX($D$337:$D$373,MATCH($F248,$B$337:$B$373,0)),SUMIFS('Input-Ext Allocators'!F$8:F$63,'Input-Ext Allocators'!$B$8:$B$63,$F248))*$D248</f>
        <v>0</v>
      </c>
      <c r="J248" s="10">
        <f ca="1">IFERROR(INDEX(J$337:J$373,MATCH($F248,$B$337:$B$373,0))/INDEX($D$337:$D$373,MATCH($F248,$B$337:$B$373,0)),SUMIFS('Input-Ext Allocators'!G$8:G$63,'Input-Ext Allocators'!$B$8:$B$63,$F248))*$D248</f>
        <v>0</v>
      </c>
      <c r="K248" s="10">
        <f ca="1">IFERROR(INDEX(K$337:K$373,MATCH($F248,$B$337:$B$373,0))/INDEX($D$337:$D$373,MATCH($F248,$B$337:$B$373,0)),SUMIFS('Input-Ext Allocators'!H$8:H$63,'Input-Ext Allocators'!$B$8:$B$63,$F248))*$D248</f>
        <v>0</v>
      </c>
    </row>
    <row r="249" spans="1:11" outlineLevel="1">
      <c r="A249" s="31">
        <f>IF(ISBLANK('Input-Accounts'!A249),"",'Input-Accounts'!A249)</f>
        <v>220</v>
      </c>
      <c r="B249" t="str">
        <f>IF(ISBLANK('Input-Accounts'!B249),"",'Input-Accounts'!B249)</f>
        <v>Subtotal - Intangible Plant</v>
      </c>
      <c r="C249" s="31" t="str">
        <f>IF(ISBLANK('Input-Accounts'!C249),"",'Input-Accounts'!C249)</f>
        <v/>
      </c>
      <c r="D249" s="123">
        <f ca="1">SUBTOTAL(9,D243:D248)</f>
        <v>0</v>
      </c>
      <c r="E249" s="10">
        <f t="shared" ca="1" si="49"/>
        <v>0</v>
      </c>
      <c r="G249" s="123">
        <f t="shared" ref="G249:K249" ca="1" si="51">SUBTOTAL(9,G243:G248)</f>
        <v>0</v>
      </c>
      <c r="H249" s="123">
        <f t="shared" ca="1" si="51"/>
        <v>0</v>
      </c>
      <c r="I249" s="123">
        <f t="shared" ca="1" si="51"/>
        <v>0</v>
      </c>
      <c r="J249" s="123">
        <f t="shared" ca="1" si="51"/>
        <v>0</v>
      </c>
      <c r="K249" s="123">
        <f t="shared" ca="1" si="51"/>
        <v>0</v>
      </c>
    </row>
    <row r="250" spans="1:11" outlineLevel="1">
      <c r="A250" s="31" t="str">
        <f>IF(ISBLANK('Input-Accounts'!A250),"",'Input-Accounts'!A250)</f>
        <v/>
      </c>
      <c r="B250" t="str">
        <f>IF(ISBLANK('Input-Accounts'!B250),"",'Input-Accounts'!B250)</f>
        <v/>
      </c>
      <c r="C250" s="31" t="str">
        <f>IF(ISBLANK('Input-Accounts'!C250),"",'Input-Accounts'!C250)</f>
        <v/>
      </c>
      <c r="D250" s="10"/>
      <c r="E250" s="10"/>
      <c r="G250" s="10"/>
      <c r="H250" s="10"/>
      <c r="I250" s="10"/>
      <c r="J250" s="10"/>
      <c r="K250" s="10"/>
    </row>
    <row r="251" spans="1:11" outlineLevel="1">
      <c r="A251" s="31">
        <f>IF(ISBLANK('Input-Accounts'!A251),"",'Input-Accounts'!A251)</f>
        <v>221</v>
      </c>
      <c r="B251" s="1" t="str">
        <f>IF(ISBLANK('Input-Accounts'!B251),"",'Input-Accounts'!B251)</f>
        <v>Distribution Plant</v>
      </c>
      <c r="C251" s="31" t="str">
        <f>IF(ISBLANK('Input-Accounts'!C251),"",'Input-Accounts'!C251)</f>
        <v/>
      </c>
      <c r="D251" s="10"/>
      <c r="E251" s="10" t="str">
        <f t="shared" ref="E251:E286" si="52">IFERROR(IF(D251="","",IF(D251=0,0,IF(ABS(D251-SUM($G251:$K251))&lt;Check_Limit,0,1))),1)</f>
        <v/>
      </c>
      <c r="F251" s="3"/>
      <c r="G251" s="10"/>
      <c r="H251" s="10"/>
      <c r="I251" s="10"/>
      <c r="J251" s="10"/>
      <c r="K251" s="10"/>
    </row>
    <row r="252" spans="1:11" outlineLevel="1">
      <c r="A252" s="31">
        <f>IF(ISBLANK('Input-Accounts'!A252),"",'Input-Accounts'!A252)</f>
        <v>222</v>
      </c>
      <c r="B252" s="53" t="str">
        <f>IF(ISBLANK('Input-Accounts'!B252),"",'Input-Accounts'!B252)</f>
        <v>LAND-CITY GATE &amp; MAIN LINE IND. M &amp; R</v>
      </c>
      <c r="C252" s="31">
        <f>IF(ISBLANK('Input-Accounts'!C252),"",'Input-Accounts'!C252)</f>
        <v>374.1</v>
      </c>
      <c r="D252" s="10">
        <f t="shared" ref="D252:D285" ca="1" si="53">INDIRECT("Classification!"&amp;$D$5&amp;ROW())</f>
        <v>0</v>
      </c>
      <c r="E252" s="10">
        <f t="shared" ca="1" si="52"/>
        <v>0</v>
      </c>
      <c r="F252" s="3" t="str" cm="1">
        <f t="array" aca="1" ref="F252" ca="1">IF(D252=0,"-",IF('Input-Accounts'!$E252&lt;&gt;0,'Input-Accounts'!$E252,INDEX('Input-Accounts'!$H252:$J252,,MATCH($F$6,'Input-Accounts'!$H$6:$J$6,0))))</f>
        <v>-</v>
      </c>
      <c r="G252" s="10">
        <f ca="1">IFERROR(INDEX(G$337:G$373,MATCH($F252,$B$337:$B$373,0))/INDEX($D$337:$D$373,MATCH($F252,$B$337:$B$373,0)),SUMIFS('Input-Ext Allocators'!D$8:D$63,'Input-Ext Allocators'!$B$8:$B$63,$F252))*$D252</f>
        <v>0</v>
      </c>
      <c r="H252" s="10">
        <f ca="1">IFERROR(INDEX(H$337:H$373,MATCH($F252,$B$337:$B$373,0))/INDEX($D$337:$D$373,MATCH($F252,$B$337:$B$373,0)),SUMIFS('Input-Ext Allocators'!E$8:E$63,'Input-Ext Allocators'!$B$8:$B$63,$F252))*$D252</f>
        <v>0</v>
      </c>
      <c r="I252" s="10">
        <f ca="1">IFERROR(INDEX(I$337:I$373,MATCH($F252,$B$337:$B$373,0))/INDEX($D$337:$D$373,MATCH($F252,$B$337:$B$373,0)),SUMIFS('Input-Ext Allocators'!F$8:F$63,'Input-Ext Allocators'!$B$8:$B$63,$F252))*$D252</f>
        <v>0</v>
      </c>
      <c r="J252" s="10">
        <f ca="1">IFERROR(INDEX(J$337:J$373,MATCH($F252,$B$337:$B$373,0))/INDEX($D$337:$D$373,MATCH($F252,$B$337:$B$373,0)),SUMIFS('Input-Ext Allocators'!G$8:G$63,'Input-Ext Allocators'!$B$8:$B$63,$F252))*$D252</f>
        <v>0</v>
      </c>
      <c r="K252" s="10">
        <f ca="1">IFERROR(INDEX(K$337:K$373,MATCH($F252,$B$337:$B$373,0))/INDEX($D$337:$D$373,MATCH($F252,$B$337:$B$373,0)),SUMIFS('Input-Ext Allocators'!H$8:H$63,'Input-Ext Allocators'!$B$8:$B$63,$F252))*$D252</f>
        <v>0</v>
      </c>
    </row>
    <row r="253" spans="1:11" outlineLevel="1">
      <c r="A253" s="31">
        <f>IF(ISBLANK('Input-Accounts'!A253),"",'Input-Accounts'!A253)</f>
        <v>223</v>
      </c>
      <c r="B253" s="53" t="str">
        <f>IF(ISBLANK('Input-Accounts'!B253),"",'Input-Accounts'!B253)</f>
        <v>LAND-OTHER DISTRIBUTION SYSTEMS</v>
      </c>
      <c r="C253" s="31">
        <f>IF(ISBLANK('Input-Accounts'!C253),"",'Input-Accounts'!C253)</f>
        <v>374.2</v>
      </c>
      <c r="D253" s="10">
        <f t="shared" ca="1" si="53"/>
        <v>0</v>
      </c>
      <c r="E253" s="10">
        <f t="shared" ca="1" si="52"/>
        <v>0</v>
      </c>
      <c r="F253" s="3" t="str" cm="1">
        <f t="array" aca="1" ref="F253" ca="1">IF(D253=0,"-",IF('Input-Accounts'!$E253&lt;&gt;0,'Input-Accounts'!$E253,INDEX('Input-Accounts'!$H253:$J253,,MATCH($F$6,'Input-Accounts'!$H$6:$J$6,0))))</f>
        <v>-</v>
      </c>
      <c r="G253" s="10">
        <f ca="1">IFERROR(INDEX(G$337:G$373,MATCH($F253,$B$337:$B$373,0))/INDEX($D$337:$D$373,MATCH($F253,$B$337:$B$373,0)),SUMIFS('Input-Ext Allocators'!D$8:D$63,'Input-Ext Allocators'!$B$8:$B$63,$F253))*$D253</f>
        <v>0</v>
      </c>
      <c r="H253" s="10">
        <f ca="1">IFERROR(INDEX(H$337:H$373,MATCH($F253,$B$337:$B$373,0))/INDEX($D$337:$D$373,MATCH($F253,$B$337:$B$373,0)),SUMIFS('Input-Ext Allocators'!E$8:E$63,'Input-Ext Allocators'!$B$8:$B$63,$F253))*$D253</f>
        <v>0</v>
      </c>
      <c r="I253" s="10">
        <f ca="1">IFERROR(INDEX(I$337:I$373,MATCH($F253,$B$337:$B$373,0))/INDEX($D$337:$D$373,MATCH($F253,$B$337:$B$373,0)),SUMIFS('Input-Ext Allocators'!F$8:F$63,'Input-Ext Allocators'!$B$8:$B$63,$F253))*$D253</f>
        <v>0</v>
      </c>
      <c r="J253" s="10">
        <f ca="1">IFERROR(INDEX(J$337:J$373,MATCH($F253,$B$337:$B$373,0))/INDEX($D$337:$D$373,MATCH($F253,$B$337:$B$373,0)),SUMIFS('Input-Ext Allocators'!G$8:G$63,'Input-Ext Allocators'!$B$8:$B$63,$F253))*$D253</f>
        <v>0</v>
      </c>
      <c r="K253" s="10">
        <f ca="1">IFERROR(INDEX(K$337:K$373,MATCH($F253,$B$337:$B$373,0))/INDEX($D$337:$D$373,MATCH($F253,$B$337:$B$373,0)),SUMIFS('Input-Ext Allocators'!H$8:H$63,'Input-Ext Allocators'!$B$8:$B$63,$F253))*$D253</f>
        <v>0</v>
      </c>
    </row>
    <row r="254" spans="1:11" outlineLevel="1">
      <c r="A254" s="31">
        <f>IF(ISBLANK('Input-Accounts'!A254),"",'Input-Accounts'!A254)</f>
        <v>224</v>
      </c>
      <c r="B254" s="53" t="str">
        <f>IF(ISBLANK('Input-Accounts'!B254),"",'Input-Accounts'!B254)</f>
        <v>LAND RIGHTS-OTHER DISTR SYSTEMS</v>
      </c>
      <c r="C254" s="31">
        <f>IF(ISBLANK('Input-Accounts'!C254),"",'Input-Accounts'!C254)</f>
        <v>374.4</v>
      </c>
      <c r="D254" s="10">
        <f t="shared" ca="1" si="53"/>
        <v>0</v>
      </c>
      <c r="E254" s="10">
        <f t="shared" ca="1" si="52"/>
        <v>0</v>
      </c>
      <c r="F254" s="3" t="str" cm="1">
        <f t="array" aca="1" ref="F254" ca="1">IF(D254=0,"-",IF('Input-Accounts'!$E254&lt;&gt;0,'Input-Accounts'!$E254,INDEX('Input-Accounts'!$H254:$J254,,MATCH($F$6,'Input-Accounts'!$H$6:$J$6,0))))</f>
        <v>-</v>
      </c>
      <c r="G254" s="10">
        <f ca="1">IFERROR(INDEX(G$337:G$373,MATCH($F254,$B$337:$B$373,0))/INDEX($D$337:$D$373,MATCH($F254,$B$337:$B$373,0)),SUMIFS('Input-Ext Allocators'!D$8:D$63,'Input-Ext Allocators'!$B$8:$B$63,$F254))*$D254</f>
        <v>0</v>
      </c>
      <c r="H254" s="10">
        <f ca="1">IFERROR(INDEX(H$337:H$373,MATCH($F254,$B$337:$B$373,0))/INDEX($D$337:$D$373,MATCH($F254,$B$337:$B$373,0)),SUMIFS('Input-Ext Allocators'!E$8:E$63,'Input-Ext Allocators'!$B$8:$B$63,$F254))*$D254</f>
        <v>0</v>
      </c>
      <c r="I254" s="10">
        <f ca="1">IFERROR(INDEX(I$337:I$373,MATCH($F254,$B$337:$B$373,0))/INDEX($D$337:$D$373,MATCH($F254,$B$337:$B$373,0)),SUMIFS('Input-Ext Allocators'!F$8:F$63,'Input-Ext Allocators'!$B$8:$B$63,$F254))*$D254</f>
        <v>0</v>
      </c>
      <c r="J254" s="10">
        <f ca="1">IFERROR(INDEX(J$337:J$373,MATCH($F254,$B$337:$B$373,0))/INDEX($D$337:$D$373,MATCH($F254,$B$337:$B$373,0)),SUMIFS('Input-Ext Allocators'!G$8:G$63,'Input-Ext Allocators'!$B$8:$B$63,$F254))*$D254</f>
        <v>0</v>
      </c>
      <c r="K254" s="10">
        <f ca="1">IFERROR(INDEX(K$337:K$373,MATCH($F254,$B$337:$B$373,0))/INDEX($D$337:$D$373,MATCH($F254,$B$337:$B$373,0)),SUMIFS('Input-Ext Allocators'!H$8:H$63,'Input-Ext Allocators'!$B$8:$B$63,$F254))*$D254</f>
        <v>0</v>
      </c>
    </row>
    <row r="255" spans="1:11" outlineLevel="1">
      <c r="A255" s="31">
        <f>IF(ISBLANK('Input-Accounts'!A255),"",'Input-Accounts'!A255)</f>
        <v>225</v>
      </c>
      <c r="B255" s="53" t="str">
        <f>IF(ISBLANK('Input-Accounts'!B255),"",'Input-Accounts'!B255)</f>
        <v>RIGHTS OF WAY</v>
      </c>
      <c r="C255" s="31">
        <f>IF(ISBLANK('Input-Accounts'!C255),"",'Input-Accounts'!C255)</f>
        <v>374.5</v>
      </c>
      <c r="D255" s="10">
        <f t="shared" ca="1" si="53"/>
        <v>0</v>
      </c>
      <c r="E255" s="10">
        <f t="shared" ca="1" si="52"/>
        <v>0</v>
      </c>
      <c r="F255" s="3" t="str" cm="1">
        <f t="array" aca="1" ref="F255" ca="1">IF(D255=0,"-",IF('Input-Accounts'!$E255&lt;&gt;0,'Input-Accounts'!$E255,INDEX('Input-Accounts'!$H255:$J255,,MATCH($F$6,'Input-Accounts'!$H$6:$J$6,0))))</f>
        <v>-</v>
      </c>
      <c r="G255" s="10">
        <f ca="1">IFERROR(INDEX(G$337:G$373,MATCH($F255,$B$337:$B$373,0))/INDEX($D$337:$D$373,MATCH($F255,$B$337:$B$373,0)),SUMIFS('Input-Ext Allocators'!D$8:D$63,'Input-Ext Allocators'!$B$8:$B$63,$F255))*$D255</f>
        <v>0</v>
      </c>
      <c r="H255" s="10">
        <f ca="1">IFERROR(INDEX(H$337:H$373,MATCH($F255,$B$337:$B$373,0))/INDEX($D$337:$D$373,MATCH($F255,$B$337:$B$373,0)),SUMIFS('Input-Ext Allocators'!E$8:E$63,'Input-Ext Allocators'!$B$8:$B$63,$F255))*$D255</f>
        <v>0</v>
      </c>
      <c r="I255" s="10">
        <f ca="1">IFERROR(INDEX(I$337:I$373,MATCH($F255,$B$337:$B$373,0))/INDEX($D$337:$D$373,MATCH($F255,$B$337:$B$373,0)),SUMIFS('Input-Ext Allocators'!F$8:F$63,'Input-Ext Allocators'!$B$8:$B$63,$F255))*$D255</f>
        <v>0</v>
      </c>
      <c r="J255" s="10">
        <f ca="1">IFERROR(INDEX(J$337:J$373,MATCH($F255,$B$337:$B$373,0))/INDEX($D$337:$D$373,MATCH($F255,$B$337:$B$373,0)),SUMIFS('Input-Ext Allocators'!G$8:G$63,'Input-Ext Allocators'!$B$8:$B$63,$F255))*$D255</f>
        <v>0</v>
      </c>
      <c r="K255" s="10">
        <f ca="1">IFERROR(INDEX(K$337:K$373,MATCH($F255,$B$337:$B$373,0))/INDEX($D$337:$D$373,MATCH($F255,$B$337:$B$373,0)),SUMIFS('Input-Ext Allocators'!H$8:H$63,'Input-Ext Allocators'!$B$8:$B$63,$F255))*$D255</f>
        <v>0</v>
      </c>
    </row>
    <row r="256" spans="1:11" outlineLevel="1">
      <c r="A256" s="31">
        <f>IF(ISBLANK('Input-Accounts'!A256),"",'Input-Accounts'!A256)</f>
        <v>226</v>
      </c>
      <c r="B256" s="53" t="str">
        <f>IF(ISBLANK('Input-Accounts'!B256),"",'Input-Accounts'!B256)</f>
        <v>STRUC &amp; IMPROV-CITY GATE M &amp; R</v>
      </c>
      <c r="C256" s="31">
        <f>IF(ISBLANK('Input-Accounts'!C256),"",'Input-Accounts'!C256)</f>
        <v>375.2</v>
      </c>
      <c r="D256" s="10">
        <f t="shared" ca="1" si="53"/>
        <v>0</v>
      </c>
      <c r="E256" s="10">
        <f t="shared" ca="1" si="52"/>
        <v>0</v>
      </c>
      <c r="F256" s="3" t="str" cm="1">
        <f t="array" aca="1" ref="F256" ca="1">IF(D256=0,"-",IF('Input-Accounts'!$E256&lt;&gt;0,'Input-Accounts'!$E256,INDEX('Input-Accounts'!$H256:$J256,,MATCH($F$6,'Input-Accounts'!$H$6:$J$6,0))))</f>
        <v>-</v>
      </c>
      <c r="G256" s="10">
        <f ca="1">IFERROR(INDEX(G$337:G$373,MATCH($F256,$B$337:$B$373,0))/INDEX($D$337:$D$373,MATCH($F256,$B$337:$B$373,0)),SUMIFS('Input-Ext Allocators'!D$8:D$63,'Input-Ext Allocators'!$B$8:$B$63,$F256))*$D256</f>
        <v>0</v>
      </c>
      <c r="H256" s="10">
        <f ca="1">IFERROR(INDEX(H$337:H$373,MATCH($F256,$B$337:$B$373,0))/INDEX($D$337:$D$373,MATCH($F256,$B$337:$B$373,0)),SUMIFS('Input-Ext Allocators'!E$8:E$63,'Input-Ext Allocators'!$B$8:$B$63,$F256))*$D256</f>
        <v>0</v>
      </c>
      <c r="I256" s="10">
        <f ca="1">IFERROR(INDEX(I$337:I$373,MATCH($F256,$B$337:$B$373,0))/INDEX($D$337:$D$373,MATCH($F256,$B$337:$B$373,0)),SUMIFS('Input-Ext Allocators'!F$8:F$63,'Input-Ext Allocators'!$B$8:$B$63,$F256))*$D256</f>
        <v>0</v>
      </c>
      <c r="J256" s="10">
        <f ca="1">IFERROR(INDEX(J$337:J$373,MATCH($F256,$B$337:$B$373,0))/INDEX($D$337:$D$373,MATCH($F256,$B$337:$B$373,0)),SUMIFS('Input-Ext Allocators'!G$8:G$63,'Input-Ext Allocators'!$B$8:$B$63,$F256))*$D256</f>
        <v>0</v>
      </c>
      <c r="K256" s="10">
        <f ca="1">IFERROR(INDEX(K$337:K$373,MATCH($F256,$B$337:$B$373,0))/INDEX($D$337:$D$373,MATCH($F256,$B$337:$B$373,0)),SUMIFS('Input-Ext Allocators'!H$8:H$63,'Input-Ext Allocators'!$B$8:$B$63,$F256))*$D256</f>
        <v>0</v>
      </c>
    </row>
    <row r="257" spans="1:11" outlineLevel="1">
      <c r="A257" s="31">
        <f>IF(ISBLANK('Input-Accounts'!A257),"",'Input-Accounts'!A257)</f>
        <v>227</v>
      </c>
      <c r="B257" s="53" t="str">
        <f>IF(ISBLANK('Input-Accounts'!B257),"",'Input-Accounts'!B257)</f>
        <v>STRUC &amp; IMPROV-GENERAL M &amp; R</v>
      </c>
      <c r="C257" s="31">
        <f>IF(ISBLANK('Input-Accounts'!C257),"",'Input-Accounts'!C257)</f>
        <v>375.3</v>
      </c>
      <c r="D257" s="10">
        <f t="shared" ca="1" si="53"/>
        <v>0</v>
      </c>
      <c r="E257" s="10">
        <f t="shared" ca="1" si="52"/>
        <v>0</v>
      </c>
      <c r="F257" s="3" t="str" cm="1">
        <f t="array" aca="1" ref="F257" ca="1">IF(D257=0,"-",IF('Input-Accounts'!$E257&lt;&gt;0,'Input-Accounts'!$E257,INDEX('Input-Accounts'!$H257:$J257,,MATCH($F$6,'Input-Accounts'!$H$6:$J$6,0))))</f>
        <v>-</v>
      </c>
      <c r="G257" s="10">
        <f ca="1">IFERROR(INDEX(G$337:G$373,MATCH($F257,$B$337:$B$373,0))/INDEX($D$337:$D$373,MATCH($F257,$B$337:$B$373,0)),SUMIFS('Input-Ext Allocators'!D$8:D$63,'Input-Ext Allocators'!$B$8:$B$63,$F257))*$D257</f>
        <v>0</v>
      </c>
      <c r="H257" s="10">
        <f ca="1">IFERROR(INDEX(H$337:H$373,MATCH($F257,$B$337:$B$373,0))/INDEX($D$337:$D$373,MATCH($F257,$B$337:$B$373,0)),SUMIFS('Input-Ext Allocators'!E$8:E$63,'Input-Ext Allocators'!$B$8:$B$63,$F257))*$D257</f>
        <v>0</v>
      </c>
      <c r="I257" s="10">
        <f ca="1">IFERROR(INDEX(I$337:I$373,MATCH($F257,$B$337:$B$373,0))/INDEX($D$337:$D$373,MATCH($F257,$B$337:$B$373,0)),SUMIFS('Input-Ext Allocators'!F$8:F$63,'Input-Ext Allocators'!$B$8:$B$63,$F257))*$D257</f>
        <v>0</v>
      </c>
      <c r="J257" s="10">
        <f ca="1">IFERROR(INDEX(J$337:J$373,MATCH($F257,$B$337:$B$373,0))/INDEX($D$337:$D$373,MATCH($F257,$B$337:$B$373,0)),SUMIFS('Input-Ext Allocators'!G$8:G$63,'Input-Ext Allocators'!$B$8:$B$63,$F257))*$D257</f>
        <v>0</v>
      </c>
      <c r="K257" s="10">
        <f ca="1">IFERROR(INDEX(K$337:K$373,MATCH($F257,$B$337:$B$373,0))/INDEX($D$337:$D$373,MATCH($F257,$B$337:$B$373,0)),SUMIFS('Input-Ext Allocators'!H$8:H$63,'Input-Ext Allocators'!$B$8:$B$63,$F257))*$D257</f>
        <v>0</v>
      </c>
    </row>
    <row r="258" spans="1:11" outlineLevel="1">
      <c r="A258" s="31">
        <f>IF(ISBLANK('Input-Accounts'!A258),"",'Input-Accounts'!A258)</f>
        <v>228</v>
      </c>
      <c r="B258" s="53" t="str">
        <f>IF(ISBLANK('Input-Accounts'!B258),"",'Input-Accounts'!B258)</f>
        <v xml:space="preserve">STRUC &amp; IMPROV-REGULATING </v>
      </c>
      <c r="C258" s="31">
        <f>IF(ISBLANK('Input-Accounts'!C258),"",'Input-Accounts'!C258)</f>
        <v>375.4</v>
      </c>
      <c r="D258" s="10">
        <f t="shared" ca="1" si="53"/>
        <v>0</v>
      </c>
      <c r="E258" s="10">
        <f t="shared" ca="1" si="52"/>
        <v>0</v>
      </c>
      <c r="F258" s="3" t="str" cm="1">
        <f t="array" aca="1" ref="F258" ca="1">IF(D258=0,"-",IF('Input-Accounts'!$E258&lt;&gt;0,'Input-Accounts'!$E258,INDEX('Input-Accounts'!$H258:$J258,,MATCH($F$6,'Input-Accounts'!$H$6:$J$6,0))))</f>
        <v>-</v>
      </c>
      <c r="G258" s="10">
        <f ca="1">IFERROR(INDEX(G$337:G$373,MATCH($F258,$B$337:$B$373,0))/INDEX($D$337:$D$373,MATCH($F258,$B$337:$B$373,0)),SUMIFS('Input-Ext Allocators'!D$8:D$63,'Input-Ext Allocators'!$B$8:$B$63,$F258))*$D258</f>
        <v>0</v>
      </c>
      <c r="H258" s="10">
        <f ca="1">IFERROR(INDEX(H$337:H$373,MATCH($F258,$B$337:$B$373,0))/INDEX($D$337:$D$373,MATCH($F258,$B$337:$B$373,0)),SUMIFS('Input-Ext Allocators'!E$8:E$63,'Input-Ext Allocators'!$B$8:$B$63,$F258))*$D258</f>
        <v>0</v>
      </c>
      <c r="I258" s="10">
        <f ca="1">IFERROR(INDEX(I$337:I$373,MATCH($F258,$B$337:$B$373,0))/INDEX($D$337:$D$373,MATCH($F258,$B$337:$B$373,0)),SUMIFS('Input-Ext Allocators'!F$8:F$63,'Input-Ext Allocators'!$B$8:$B$63,$F258))*$D258</f>
        <v>0</v>
      </c>
      <c r="J258" s="10">
        <f ca="1">IFERROR(INDEX(J$337:J$373,MATCH($F258,$B$337:$B$373,0))/INDEX($D$337:$D$373,MATCH($F258,$B$337:$B$373,0)),SUMIFS('Input-Ext Allocators'!G$8:G$63,'Input-Ext Allocators'!$B$8:$B$63,$F258))*$D258</f>
        <v>0</v>
      </c>
      <c r="K258" s="10">
        <f ca="1">IFERROR(INDEX(K$337:K$373,MATCH($F258,$B$337:$B$373,0))/INDEX($D$337:$D$373,MATCH($F258,$B$337:$B$373,0)),SUMIFS('Input-Ext Allocators'!H$8:H$63,'Input-Ext Allocators'!$B$8:$B$63,$F258))*$D258</f>
        <v>0</v>
      </c>
    </row>
    <row r="259" spans="1:11" outlineLevel="1">
      <c r="A259" s="31">
        <f>IF(ISBLANK('Input-Accounts'!A259),"",'Input-Accounts'!A259)</f>
        <v>229</v>
      </c>
      <c r="B259" s="53" t="str">
        <f>IF(ISBLANK('Input-Accounts'!B259),"",'Input-Accounts'!B259)</f>
        <v>STRUC &amp; IMPROV-REGULATING - DS-ML DIRECT ASSIGNMENT</v>
      </c>
      <c r="C259" s="31">
        <f>IF(ISBLANK('Input-Accounts'!C259),"",'Input-Accounts'!C259)</f>
        <v>375.4</v>
      </c>
      <c r="D259" s="10">
        <f t="shared" ca="1" si="53"/>
        <v>0</v>
      </c>
      <c r="E259" s="10">
        <f t="shared" ca="1" si="52"/>
        <v>0</v>
      </c>
      <c r="F259" s="3" t="str" cm="1">
        <f t="array" aca="1" ref="F259" ca="1">IF(D259=0,"-",IF('Input-Accounts'!$E259&lt;&gt;0,'Input-Accounts'!$E259,INDEX('Input-Accounts'!$H259:$J259,,MATCH($F$6,'Input-Accounts'!$H$6:$J$6,0))))</f>
        <v>-</v>
      </c>
      <c r="G259" s="10">
        <f ca="1">IFERROR(INDEX(G$337:G$373,MATCH($F259,$B$337:$B$373,0))/INDEX($D$337:$D$373,MATCH($F259,$B$337:$B$373,0)),SUMIFS('Input-Ext Allocators'!D$8:D$63,'Input-Ext Allocators'!$B$8:$B$63,$F259))*$D259</f>
        <v>0</v>
      </c>
      <c r="H259" s="10">
        <f ca="1">IFERROR(INDEX(H$337:H$373,MATCH($F259,$B$337:$B$373,0))/INDEX($D$337:$D$373,MATCH($F259,$B$337:$B$373,0)),SUMIFS('Input-Ext Allocators'!E$8:E$63,'Input-Ext Allocators'!$B$8:$B$63,$F259))*$D259</f>
        <v>0</v>
      </c>
      <c r="I259" s="10">
        <f ca="1">IFERROR(INDEX(I$337:I$373,MATCH($F259,$B$337:$B$373,0))/INDEX($D$337:$D$373,MATCH($F259,$B$337:$B$373,0)),SUMIFS('Input-Ext Allocators'!F$8:F$63,'Input-Ext Allocators'!$B$8:$B$63,$F259))*$D259</f>
        <v>0</v>
      </c>
      <c r="J259" s="10">
        <f ca="1">IFERROR(INDEX(J$337:J$373,MATCH($F259,$B$337:$B$373,0))/INDEX($D$337:$D$373,MATCH($F259,$B$337:$B$373,0)),SUMIFS('Input-Ext Allocators'!G$8:G$63,'Input-Ext Allocators'!$B$8:$B$63,$F259))*$D259</f>
        <v>0</v>
      </c>
      <c r="K259" s="10">
        <f ca="1">IFERROR(INDEX(K$337:K$373,MATCH($F259,$B$337:$B$373,0))/INDEX($D$337:$D$373,MATCH($F259,$B$337:$B$373,0)),SUMIFS('Input-Ext Allocators'!H$8:H$63,'Input-Ext Allocators'!$B$8:$B$63,$F259))*$D259</f>
        <v>0</v>
      </c>
    </row>
    <row r="260" spans="1:11" outlineLevel="1">
      <c r="A260" s="31">
        <f>IF(ISBLANK('Input-Accounts'!A260),"",'Input-Accounts'!A260)</f>
        <v>230</v>
      </c>
      <c r="B260" s="53" t="str">
        <f>IF(ISBLANK('Input-Accounts'!B260),"",'Input-Accounts'!B260)</f>
        <v>STRUC &amp; IMPROV-DISTR. IND. M &amp; R</v>
      </c>
      <c r="C260" s="31">
        <f>IF(ISBLANK('Input-Accounts'!C260),"",'Input-Accounts'!C260)</f>
        <v>375.6</v>
      </c>
      <c r="D260" s="10">
        <f t="shared" ca="1" si="53"/>
        <v>0</v>
      </c>
      <c r="E260" s="10">
        <f t="shared" ca="1" si="52"/>
        <v>0</v>
      </c>
      <c r="F260" s="3" t="str" cm="1">
        <f t="array" aca="1" ref="F260" ca="1">IF(D260=0,"-",IF('Input-Accounts'!$E260&lt;&gt;0,'Input-Accounts'!$E260,INDEX('Input-Accounts'!$H260:$J260,,MATCH($F$6,'Input-Accounts'!$H$6:$J$6,0))))</f>
        <v>-</v>
      </c>
      <c r="G260" s="10">
        <f ca="1">IFERROR(INDEX(G$337:G$373,MATCH($F260,$B$337:$B$373,0))/INDEX($D$337:$D$373,MATCH($F260,$B$337:$B$373,0)),SUMIFS('Input-Ext Allocators'!D$8:D$63,'Input-Ext Allocators'!$B$8:$B$63,$F260))*$D260</f>
        <v>0</v>
      </c>
      <c r="H260" s="10">
        <f ca="1">IFERROR(INDEX(H$337:H$373,MATCH($F260,$B$337:$B$373,0))/INDEX($D$337:$D$373,MATCH($F260,$B$337:$B$373,0)),SUMIFS('Input-Ext Allocators'!E$8:E$63,'Input-Ext Allocators'!$B$8:$B$63,$F260))*$D260</f>
        <v>0</v>
      </c>
      <c r="I260" s="10">
        <f ca="1">IFERROR(INDEX(I$337:I$373,MATCH($F260,$B$337:$B$373,0))/INDEX($D$337:$D$373,MATCH($F260,$B$337:$B$373,0)),SUMIFS('Input-Ext Allocators'!F$8:F$63,'Input-Ext Allocators'!$B$8:$B$63,$F260))*$D260</f>
        <v>0</v>
      </c>
      <c r="J260" s="10">
        <f ca="1">IFERROR(INDEX(J$337:J$373,MATCH($F260,$B$337:$B$373,0))/INDEX($D$337:$D$373,MATCH($F260,$B$337:$B$373,0)),SUMIFS('Input-Ext Allocators'!G$8:G$63,'Input-Ext Allocators'!$B$8:$B$63,$F260))*$D260</f>
        <v>0</v>
      </c>
      <c r="K260" s="10">
        <f ca="1">IFERROR(INDEX(K$337:K$373,MATCH($F260,$B$337:$B$373,0))/INDEX($D$337:$D$373,MATCH($F260,$B$337:$B$373,0)),SUMIFS('Input-Ext Allocators'!H$8:H$63,'Input-Ext Allocators'!$B$8:$B$63,$F260))*$D260</f>
        <v>0</v>
      </c>
    </row>
    <row r="261" spans="1:11" outlineLevel="1">
      <c r="A261" s="31">
        <f>IF(ISBLANK('Input-Accounts'!A261),"",'Input-Accounts'!A261)</f>
        <v>231</v>
      </c>
      <c r="B261" s="53" t="str">
        <f>IF(ISBLANK('Input-Accounts'!B261),"",'Input-Accounts'!B261)</f>
        <v>STRUC &amp; IMPROV-OTHER DISTR. SYSTEMS</v>
      </c>
      <c r="C261" s="31">
        <f>IF(ISBLANK('Input-Accounts'!C261),"",'Input-Accounts'!C261)</f>
        <v>375.7</v>
      </c>
      <c r="D261" s="10">
        <f t="shared" ca="1" si="53"/>
        <v>0</v>
      </c>
      <c r="E261" s="10">
        <f t="shared" ca="1" si="52"/>
        <v>0</v>
      </c>
      <c r="F261" s="3" t="str" cm="1">
        <f t="array" aca="1" ref="F261" ca="1">IF(D261=0,"-",IF('Input-Accounts'!$E261&lt;&gt;0,'Input-Accounts'!$E261,INDEX('Input-Accounts'!$H261:$J261,,MATCH($F$6,'Input-Accounts'!$H$6:$J$6,0))))</f>
        <v>-</v>
      </c>
      <c r="G261" s="10">
        <f ca="1">IFERROR(INDEX(G$337:G$373,MATCH($F261,$B$337:$B$373,0))/INDEX($D$337:$D$373,MATCH($F261,$B$337:$B$373,0)),SUMIFS('Input-Ext Allocators'!D$8:D$63,'Input-Ext Allocators'!$B$8:$B$63,$F261))*$D261</f>
        <v>0</v>
      </c>
      <c r="H261" s="10">
        <f ca="1">IFERROR(INDEX(H$337:H$373,MATCH($F261,$B$337:$B$373,0))/INDEX($D$337:$D$373,MATCH($F261,$B$337:$B$373,0)),SUMIFS('Input-Ext Allocators'!E$8:E$63,'Input-Ext Allocators'!$B$8:$B$63,$F261))*$D261</f>
        <v>0</v>
      </c>
      <c r="I261" s="10">
        <f ca="1">IFERROR(INDEX(I$337:I$373,MATCH($F261,$B$337:$B$373,0))/INDEX($D$337:$D$373,MATCH($F261,$B$337:$B$373,0)),SUMIFS('Input-Ext Allocators'!F$8:F$63,'Input-Ext Allocators'!$B$8:$B$63,$F261))*$D261</f>
        <v>0</v>
      </c>
      <c r="J261" s="10">
        <f ca="1">IFERROR(INDEX(J$337:J$373,MATCH($F261,$B$337:$B$373,0))/INDEX($D$337:$D$373,MATCH($F261,$B$337:$B$373,0)),SUMIFS('Input-Ext Allocators'!G$8:G$63,'Input-Ext Allocators'!$B$8:$B$63,$F261))*$D261</f>
        <v>0</v>
      </c>
      <c r="K261" s="10">
        <f ca="1">IFERROR(INDEX(K$337:K$373,MATCH($F261,$B$337:$B$373,0))/INDEX($D$337:$D$373,MATCH($F261,$B$337:$B$373,0)),SUMIFS('Input-Ext Allocators'!H$8:H$63,'Input-Ext Allocators'!$B$8:$B$63,$F261))*$D261</f>
        <v>0</v>
      </c>
    </row>
    <row r="262" spans="1:11" outlineLevel="1">
      <c r="A262" s="31">
        <f>IF(ISBLANK('Input-Accounts'!A262),"",'Input-Accounts'!A262)</f>
        <v>232</v>
      </c>
      <c r="B262" s="53" t="str">
        <f>IF(ISBLANK('Input-Accounts'!B262),"",'Input-Accounts'!B262)</f>
        <v>STRUC &amp; IMPROV-OTHER DISTR SYS-ILP</v>
      </c>
      <c r="C262" s="31">
        <f>IF(ISBLANK('Input-Accounts'!C262),"",'Input-Accounts'!C262)</f>
        <v>375.71</v>
      </c>
      <c r="D262" s="10">
        <f t="shared" ca="1" si="53"/>
        <v>0</v>
      </c>
      <c r="E262" s="10">
        <f t="shared" ca="1" si="52"/>
        <v>0</v>
      </c>
      <c r="F262" s="3" t="str" cm="1">
        <f t="array" aca="1" ref="F262" ca="1">IF(D262=0,"-",IF('Input-Accounts'!$E262&lt;&gt;0,'Input-Accounts'!$E262,INDEX('Input-Accounts'!$H262:$J262,,MATCH($F$6,'Input-Accounts'!$H$6:$J$6,0))))</f>
        <v>-</v>
      </c>
      <c r="G262" s="10">
        <f ca="1">IFERROR(INDEX(G$337:G$373,MATCH($F262,$B$337:$B$373,0))/INDEX($D$337:$D$373,MATCH($F262,$B$337:$B$373,0)),SUMIFS('Input-Ext Allocators'!D$8:D$63,'Input-Ext Allocators'!$B$8:$B$63,$F262))*$D262</f>
        <v>0</v>
      </c>
      <c r="H262" s="10">
        <f ca="1">IFERROR(INDEX(H$337:H$373,MATCH($F262,$B$337:$B$373,0))/INDEX($D$337:$D$373,MATCH($F262,$B$337:$B$373,0)),SUMIFS('Input-Ext Allocators'!E$8:E$63,'Input-Ext Allocators'!$B$8:$B$63,$F262))*$D262</f>
        <v>0</v>
      </c>
      <c r="I262" s="10">
        <f ca="1">IFERROR(INDEX(I$337:I$373,MATCH($F262,$B$337:$B$373,0))/INDEX($D$337:$D$373,MATCH($F262,$B$337:$B$373,0)),SUMIFS('Input-Ext Allocators'!F$8:F$63,'Input-Ext Allocators'!$B$8:$B$63,$F262))*$D262</f>
        <v>0</v>
      </c>
      <c r="J262" s="10">
        <f ca="1">IFERROR(INDEX(J$337:J$373,MATCH($F262,$B$337:$B$373,0))/INDEX($D$337:$D$373,MATCH($F262,$B$337:$B$373,0)),SUMIFS('Input-Ext Allocators'!G$8:G$63,'Input-Ext Allocators'!$B$8:$B$63,$F262))*$D262</f>
        <v>0</v>
      </c>
      <c r="K262" s="10">
        <f ca="1">IFERROR(INDEX(K$337:K$373,MATCH($F262,$B$337:$B$373,0))/INDEX($D$337:$D$373,MATCH($F262,$B$337:$B$373,0)),SUMIFS('Input-Ext Allocators'!H$8:H$63,'Input-Ext Allocators'!$B$8:$B$63,$F262))*$D262</f>
        <v>0</v>
      </c>
    </row>
    <row r="263" spans="1:11" outlineLevel="1">
      <c r="A263" s="31">
        <f>IF(ISBLANK('Input-Accounts'!A263),"",'Input-Accounts'!A263)</f>
        <v>233</v>
      </c>
      <c r="B263" s="53" t="str">
        <f>IF(ISBLANK('Input-Accounts'!B263),"",'Input-Accounts'!B263)</f>
        <v>STRUC &amp; IMPROV-COMMUNICATIONS</v>
      </c>
      <c r="C263" s="31">
        <f>IF(ISBLANK('Input-Accounts'!C263),"",'Input-Accounts'!C263)</f>
        <v>375.8</v>
      </c>
      <c r="D263" s="10">
        <f t="shared" ca="1" si="53"/>
        <v>0</v>
      </c>
      <c r="E263" s="10">
        <f t="shared" ca="1" si="52"/>
        <v>0</v>
      </c>
      <c r="F263" s="3" t="str" cm="1">
        <f t="array" aca="1" ref="F263" ca="1">IF(D263=0,"-",IF('Input-Accounts'!$E263&lt;&gt;0,'Input-Accounts'!$E263,INDEX('Input-Accounts'!$H263:$J263,,MATCH($F$6,'Input-Accounts'!$H$6:$J$6,0))))</f>
        <v>-</v>
      </c>
      <c r="G263" s="10">
        <f ca="1">IFERROR(INDEX(G$337:G$373,MATCH($F263,$B$337:$B$373,0))/INDEX($D$337:$D$373,MATCH($F263,$B$337:$B$373,0)),SUMIFS('Input-Ext Allocators'!D$8:D$63,'Input-Ext Allocators'!$B$8:$B$63,$F263))*$D263</f>
        <v>0</v>
      </c>
      <c r="H263" s="10">
        <f ca="1">IFERROR(INDEX(H$337:H$373,MATCH($F263,$B$337:$B$373,0))/INDEX($D$337:$D$373,MATCH($F263,$B$337:$B$373,0)),SUMIFS('Input-Ext Allocators'!E$8:E$63,'Input-Ext Allocators'!$B$8:$B$63,$F263))*$D263</f>
        <v>0</v>
      </c>
      <c r="I263" s="10">
        <f ca="1">IFERROR(INDEX(I$337:I$373,MATCH($F263,$B$337:$B$373,0))/INDEX($D$337:$D$373,MATCH($F263,$B$337:$B$373,0)),SUMIFS('Input-Ext Allocators'!F$8:F$63,'Input-Ext Allocators'!$B$8:$B$63,$F263))*$D263</f>
        <v>0</v>
      </c>
      <c r="J263" s="10">
        <f ca="1">IFERROR(INDEX(J$337:J$373,MATCH($F263,$B$337:$B$373,0))/INDEX($D$337:$D$373,MATCH($F263,$B$337:$B$373,0)),SUMIFS('Input-Ext Allocators'!G$8:G$63,'Input-Ext Allocators'!$B$8:$B$63,$F263))*$D263</f>
        <v>0</v>
      </c>
      <c r="K263" s="10">
        <f ca="1">IFERROR(INDEX(K$337:K$373,MATCH($F263,$B$337:$B$373,0))/INDEX($D$337:$D$373,MATCH($F263,$B$337:$B$373,0)),SUMIFS('Input-Ext Allocators'!H$8:H$63,'Input-Ext Allocators'!$B$8:$B$63,$F263))*$D263</f>
        <v>0</v>
      </c>
    </row>
    <row r="264" spans="1:11" outlineLevel="1">
      <c r="A264" s="31">
        <f>IF(ISBLANK('Input-Accounts'!A264),"",'Input-Accounts'!A264)</f>
        <v>234</v>
      </c>
      <c r="B264" s="53" t="str">
        <f>IF(ISBLANK('Input-Accounts'!B264),"",'Input-Accounts'!B264)</f>
        <v>MAINS (Less SMRP)</v>
      </c>
      <c r="C264" s="31">
        <f>IF(ISBLANK('Input-Accounts'!C264),"",'Input-Accounts'!C264)</f>
        <v>376</v>
      </c>
      <c r="D264" s="10">
        <f t="shared" ca="1" si="53"/>
        <v>0</v>
      </c>
      <c r="E264" s="10">
        <f t="shared" ca="1" si="52"/>
        <v>0</v>
      </c>
      <c r="F264" s="3" t="str" cm="1">
        <f t="array" aca="1" ref="F264" ca="1">IF(D264=0,"-",IF('Input-Accounts'!$E264&lt;&gt;0,'Input-Accounts'!$E264,INDEX('Input-Accounts'!$H264:$J264,,MATCH($F$6,'Input-Accounts'!$H$6:$J$6,0))))</f>
        <v>-</v>
      </c>
      <c r="G264" s="10">
        <f ca="1">IFERROR(INDEX(G$337:G$373,MATCH($F264,$B$337:$B$373,0))/INDEX($D$337:$D$373,MATCH($F264,$B$337:$B$373,0)),SUMIFS('Input-Ext Allocators'!D$8:D$63,'Input-Ext Allocators'!$B$8:$B$63,$F264))*$D264</f>
        <v>0</v>
      </c>
      <c r="H264" s="10">
        <f ca="1">IFERROR(INDEX(H$337:H$373,MATCH($F264,$B$337:$B$373,0))/INDEX($D$337:$D$373,MATCH($F264,$B$337:$B$373,0)),SUMIFS('Input-Ext Allocators'!E$8:E$63,'Input-Ext Allocators'!$B$8:$B$63,$F264))*$D264</f>
        <v>0</v>
      </c>
      <c r="I264" s="10">
        <f ca="1">IFERROR(INDEX(I$337:I$373,MATCH($F264,$B$337:$B$373,0))/INDEX($D$337:$D$373,MATCH($F264,$B$337:$B$373,0)),SUMIFS('Input-Ext Allocators'!F$8:F$63,'Input-Ext Allocators'!$B$8:$B$63,$F264))*$D264</f>
        <v>0</v>
      </c>
      <c r="J264" s="10">
        <f ca="1">IFERROR(INDEX(J$337:J$373,MATCH($F264,$B$337:$B$373,0))/INDEX($D$337:$D$373,MATCH($F264,$B$337:$B$373,0)),SUMIFS('Input-Ext Allocators'!G$8:G$63,'Input-Ext Allocators'!$B$8:$B$63,$F264))*$D264</f>
        <v>0</v>
      </c>
      <c r="K264" s="10">
        <f ca="1">IFERROR(INDEX(K$337:K$373,MATCH($F264,$B$337:$B$373,0))/INDEX($D$337:$D$373,MATCH($F264,$B$337:$B$373,0)),SUMIFS('Input-Ext Allocators'!H$8:H$63,'Input-Ext Allocators'!$B$8:$B$63,$F264))*$D264</f>
        <v>0</v>
      </c>
    </row>
    <row r="265" spans="1:11" outlineLevel="1">
      <c r="A265" s="31">
        <f>IF(ISBLANK('Input-Accounts'!A265),"",'Input-Accounts'!A265)</f>
        <v>235</v>
      </c>
      <c r="B265" s="53" t="str">
        <f>IF(ISBLANK('Input-Accounts'!B265),"",'Input-Accounts'!B265)</f>
        <v>MAINS - DS-ML DIRECT ASSIGNMENT</v>
      </c>
      <c r="C265" s="31">
        <f>IF(ISBLANK('Input-Accounts'!C265),"",'Input-Accounts'!C265)</f>
        <v>376</v>
      </c>
      <c r="D265" s="10">
        <f t="shared" ca="1" si="53"/>
        <v>0</v>
      </c>
      <c r="E265" s="10">
        <f t="shared" ca="1" si="52"/>
        <v>0</v>
      </c>
      <c r="F265" s="3" t="str" cm="1">
        <f t="array" aca="1" ref="F265" ca="1">IF(D265=0,"-",IF('Input-Accounts'!$E265&lt;&gt;0,'Input-Accounts'!$E265,INDEX('Input-Accounts'!$H265:$J265,,MATCH($F$6,'Input-Accounts'!$H$6:$J$6,0))))</f>
        <v>-</v>
      </c>
      <c r="G265" s="10">
        <f ca="1">IFERROR(INDEX(G$337:G$373,MATCH($F265,$B$337:$B$373,0))/INDEX($D$337:$D$373,MATCH($F265,$B$337:$B$373,0)),SUMIFS('Input-Ext Allocators'!D$8:D$63,'Input-Ext Allocators'!$B$8:$B$63,$F265))*$D265</f>
        <v>0</v>
      </c>
      <c r="H265" s="10">
        <f ca="1">IFERROR(INDEX(H$337:H$373,MATCH($F265,$B$337:$B$373,0))/INDEX($D$337:$D$373,MATCH($F265,$B$337:$B$373,0)),SUMIFS('Input-Ext Allocators'!E$8:E$63,'Input-Ext Allocators'!$B$8:$B$63,$F265))*$D265</f>
        <v>0</v>
      </c>
      <c r="I265" s="10">
        <f ca="1">IFERROR(INDEX(I$337:I$373,MATCH($F265,$B$337:$B$373,0))/INDEX($D$337:$D$373,MATCH($F265,$B$337:$B$373,0)),SUMIFS('Input-Ext Allocators'!F$8:F$63,'Input-Ext Allocators'!$B$8:$B$63,$F265))*$D265</f>
        <v>0</v>
      </c>
      <c r="J265" s="10">
        <f ca="1">IFERROR(INDEX(J$337:J$373,MATCH($F265,$B$337:$B$373,0))/INDEX($D$337:$D$373,MATCH($F265,$B$337:$B$373,0)),SUMIFS('Input-Ext Allocators'!G$8:G$63,'Input-Ext Allocators'!$B$8:$B$63,$F265))*$D265</f>
        <v>0</v>
      </c>
      <c r="K265" s="10">
        <f ca="1">IFERROR(INDEX(K$337:K$373,MATCH($F265,$B$337:$B$373,0))/INDEX($D$337:$D$373,MATCH($F265,$B$337:$B$373,0)),SUMIFS('Input-Ext Allocators'!H$8:H$63,'Input-Ext Allocators'!$B$8:$B$63,$F265))*$D265</f>
        <v>0</v>
      </c>
    </row>
    <row r="266" spans="1:11" outlineLevel="1">
      <c r="A266" s="31">
        <f>IF(ISBLANK('Input-Accounts'!A266),"",'Input-Accounts'!A266)</f>
        <v>236</v>
      </c>
      <c r="B266" s="53" t="str">
        <f>IF(ISBLANK('Input-Accounts'!B266),"",'Input-Accounts'!B266)</f>
        <v>M &amp; R STATION EQUIP-GENERAL</v>
      </c>
      <c r="C266" s="31">
        <f>IF(ISBLANK('Input-Accounts'!C266),"",'Input-Accounts'!C266)</f>
        <v>378.1</v>
      </c>
      <c r="D266" s="10">
        <f t="shared" ca="1" si="53"/>
        <v>0</v>
      </c>
      <c r="E266" s="10">
        <f t="shared" ca="1" si="52"/>
        <v>0</v>
      </c>
      <c r="F266" s="3" t="str" cm="1">
        <f t="array" aca="1" ref="F266" ca="1">IF(D266=0,"-",IF('Input-Accounts'!$E266&lt;&gt;0,'Input-Accounts'!$E266,INDEX('Input-Accounts'!$H266:$J266,,MATCH($F$6,'Input-Accounts'!$H$6:$J$6,0))))</f>
        <v>-</v>
      </c>
      <c r="G266" s="10">
        <f ca="1">IFERROR(INDEX(G$337:G$373,MATCH($F266,$B$337:$B$373,0))/INDEX($D$337:$D$373,MATCH($F266,$B$337:$B$373,0)),SUMIFS('Input-Ext Allocators'!D$8:D$63,'Input-Ext Allocators'!$B$8:$B$63,$F266))*$D266</f>
        <v>0</v>
      </c>
      <c r="H266" s="10">
        <f ca="1">IFERROR(INDEX(H$337:H$373,MATCH($F266,$B$337:$B$373,0))/INDEX($D$337:$D$373,MATCH($F266,$B$337:$B$373,0)),SUMIFS('Input-Ext Allocators'!E$8:E$63,'Input-Ext Allocators'!$B$8:$B$63,$F266))*$D266</f>
        <v>0</v>
      </c>
      <c r="I266" s="10">
        <f ca="1">IFERROR(INDEX(I$337:I$373,MATCH($F266,$B$337:$B$373,0))/INDEX($D$337:$D$373,MATCH($F266,$B$337:$B$373,0)),SUMIFS('Input-Ext Allocators'!F$8:F$63,'Input-Ext Allocators'!$B$8:$B$63,$F266))*$D266</f>
        <v>0</v>
      </c>
      <c r="J266" s="10">
        <f ca="1">IFERROR(INDEX(J$337:J$373,MATCH($F266,$B$337:$B$373,0))/INDEX($D$337:$D$373,MATCH($F266,$B$337:$B$373,0)),SUMIFS('Input-Ext Allocators'!G$8:G$63,'Input-Ext Allocators'!$B$8:$B$63,$F266))*$D266</f>
        <v>0</v>
      </c>
      <c r="K266" s="10">
        <f ca="1">IFERROR(INDEX(K$337:K$373,MATCH($F266,$B$337:$B$373,0))/INDEX($D$337:$D$373,MATCH($F266,$B$337:$B$373,0)),SUMIFS('Input-Ext Allocators'!H$8:H$63,'Input-Ext Allocators'!$B$8:$B$63,$F266))*$D266</f>
        <v>0</v>
      </c>
    </row>
    <row r="267" spans="1:11" outlineLevel="1">
      <c r="A267" s="31">
        <f>IF(ISBLANK('Input-Accounts'!A267),"",'Input-Accounts'!A267)</f>
        <v>237</v>
      </c>
      <c r="B267" s="53" t="str">
        <f>IF(ISBLANK('Input-Accounts'!B267),"",'Input-Accounts'!B267)</f>
        <v>M &amp; R STA EQUIP-GENERAL-REGULATING (Less SMRP)</v>
      </c>
      <c r="C267" s="31">
        <f>IF(ISBLANK('Input-Accounts'!C267),"",'Input-Accounts'!C267)</f>
        <v>378.2</v>
      </c>
      <c r="D267" s="10">
        <f t="shared" ca="1" si="53"/>
        <v>0</v>
      </c>
      <c r="E267" s="10">
        <f t="shared" ca="1" si="52"/>
        <v>0</v>
      </c>
      <c r="F267" s="3" t="str" cm="1">
        <f t="array" aca="1" ref="F267" ca="1">IF(D267=0,"-",IF('Input-Accounts'!$E267&lt;&gt;0,'Input-Accounts'!$E267,INDEX('Input-Accounts'!$H267:$J267,,MATCH($F$6,'Input-Accounts'!$H$6:$J$6,0))))</f>
        <v>-</v>
      </c>
      <c r="G267" s="10">
        <f ca="1">IFERROR(INDEX(G$337:G$373,MATCH($F267,$B$337:$B$373,0))/INDEX($D$337:$D$373,MATCH($F267,$B$337:$B$373,0)),SUMIFS('Input-Ext Allocators'!D$8:D$63,'Input-Ext Allocators'!$B$8:$B$63,$F267))*$D267</f>
        <v>0</v>
      </c>
      <c r="H267" s="10">
        <f ca="1">IFERROR(INDEX(H$337:H$373,MATCH($F267,$B$337:$B$373,0))/INDEX($D$337:$D$373,MATCH($F267,$B$337:$B$373,0)),SUMIFS('Input-Ext Allocators'!E$8:E$63,'Input-Ext Allocators'!$B$8:$B$63,$F267))*$D267</f>
        <v>0</v>
      </c>
      <c r="I267" s="10">
        <f ca="1">IFERROR(INDEX(I$337:I$373,MATCH($F267,$B$337:$B$373,0))/INDEX($D$337:$D$373,MATCH($F267,$B$337:$B$373,0)),SUMIFS('Input-Ext Allocators'!F$8:F$63,'Input-Ext Allocators'!$B$8:$B$63,$F267))*$D267</f>
        <v>0</v>
      </c>
      <c r="J267" s="10">
        <f ca="1">IFERROR(INDEX(J$337:J$373,MATCH($F267,$B$337:$B$373,0))/INDEX($D$337:$D$373,MATCH($F267,$B$337:$B$373,0)),SUMIFS('Input-Ext Allocators'!G$8:G$63,'Input-Ext Allocators'!$B$8:$B$63,$F267))*$D267</f>
        <v>0</v>
      </c>
      <c r="K267" s="10">
        <f ca="1">IFERROR(INDEX(K$337:K$373,MATCH($F267,$B$337:$B$373,0))/INDEX($D$337:$D$373,MATCH($F267,$B$337:$B$373,0)),SUMIFS('Input-Ext Allocators'!H$8:H$63,'Input-Ext Allocators'!$B$8:$B$63,$F267))*$D267</f>
        <v>0</v>
      </c>
    </row>
    <row r="268" spans="1:11" outlineLevel="1">
      <c r="A268" s="31">
        <f>IF(ISBLANK('Input-Accounts'!A268),"",'Input-Accounts'!A268)</f>
        <v>238</v>
      </c>
      <c r="B268" s="53" t="str">
        <f>IF(ISBLANK('Input-Accounts'!B268),"",'Input-Accounts'!B268)</f>
        <v>M &amp; R STA EQUIP REG FMV</v>
      </c>
      <c r="C268" s="31">
        <f>IF(ISBLANK('Input-Accounts'!C268),"",'Input-Accounts'!C268)</f>
        <v>378.21</v>
      </c>
      <c r="D268" s="10">
        <f t="shared" ca="1" si="53"/>
        <v>0</v>
      </c>
      <c r="E268" s="10">
        <f t="shared" ca="1" si="52"/>
        <v>0</v>
      </c>
      <c r="F268" s="3" t="str" cm="1">
        <f t="array" aca="1" ref="F268" ca="1">IF(D268=0,"-",IF('Input-Accounts'!$E268&lt;&gt;0,'Input-Accounts'!$E268,INDEX('Input-Accounts'!$H268:$J268,,MATCH($F$6,'Input-Accounts'!$H$6:$J$6,0))))</f>
        <v>-</v>
      </c>
      <c r="G268" s="10">
        <f ca="1">IFERROR(INDEX(G$337:G$373,MATCH($F268,$B$337:$B$373,0))/INDEX($D$337:$D$373,MATCH($F268,$B$337:$B$373,0)),SUMIFS('Input-Ext Allocators'!D$8:D$63,'Input-Ext Allocators'!$B$8:$B$63,$F268))*$D268</f>
        <v>0</v>
      </c>
      <c r="H268" s="10">
        <f ca="1">IFERROR(INDEX(H$337:H$373,MATCH($F268,$B$337:$B$373,0))/INDEX($D$337:$D$373,MATCH($F268,$B$337:$B$373,0)),SUMIFS('Input-Ext Allocators'!E$8:E$63,'Input-Ext Allocators'!$B$8:$B$63,$F268))*$D268</f>
        <v>0</v>
      </c>
      <c r="I268" s="10">
        <f ca="1">IFERROR(INDEX(I$337:I$373,MATCH($F268,$B$337:$B$373,0))/INDEX($D$337:$D$373,MATCH($F268,$B$337:$B$373,0)),SUMIFS('Input-Ext Allocators'!F$8:F$63,'Input-Ext Allocators'!$B$8:$B$63,$F268))*$D268</f>
        <v>0</v>
      </c>
      <c r="J268" s="10">
        <f ca="1">IFERROR(INDEX(J$337:J$373,MATCH($F268,$B$337:$B$373,0))/INDEX($D$337:$D$373,MATCH($F268,$B$337:$B$373,0)),SUMIFS('Input-Ext Allocators'!G$8:G$63,'Input-Ext Allocators'!$B$8:$B$63,$F268))*$D268</f>
        <v>0</v>
      </c>
      <c r="K268" s="10">
        <f ca="1">IFERROR(INDEX(K$337:K$373,MATCH($F268,$B$337:$B$373,0))/INDEX($D$337:$D$373,MATCH($F268,$B$337:$B$373,0)),SUMIFS('Input-Ext Allocators'!H$8:H$63,'Input-Ext Allocators'!$B$8:$B$63,$F268))*$D268</f>
        <v>0</v>
      </c>
    </row>
    <row r="269" spans="1:11" outlineLevel="1">
      <c r="A269" s="31">
        <f>IF(ISBLANK('Input-Accounts'!A269),"",'Input-Accounts'!A269)</f>
        <v>239</v>
      </c>
      <c r="B269" s="53" t="str">
        <f>IF(ISBLANK('Input-Accounts'!B269),"",'Input-Accounts'!B269)</f>
        <v>M &amp; R STA EQUIP-GEN-LOCAL GAS PURCH</v>
      </c>
      <c r="C269" s="31">
        <f>IF(ISBLANK('Input-Accounts'!C269),"",'Input-Accounts'!C269)</f>
        <v>378.3</v>
      </c>
      <c r="D269" s="10">
        <f t="shared" ca="1" si="53"/>
        <v>0</v>
      </c>
      <c r="E269" s="10">
        <f t="shared" ca="1" si="52"/>
        <v>0</v>
      </c>
      <c r="F269" s="3" t="str" cm="1">
        <f t="array" aca="1" ref="F269" ca="1">IF(D269=0,"-",IF('Input-Accounts'!$E269&lt;&gt;0,'Input-Accounts'!$E269,INDEX('Input-Accounts'!$H269:$J269,,MATCH($F$6,'Input-Accounts'!$H$6:$J$6,0))))</f>
        <v>-</v>
      </c>
      <c r="G269" s="10">
        <f ca="1">IFERROR(INDEX(G$337:G$373,MATCH($F269,$B$337:$B$373,0))/INDEX($D$337:$D$373,MATCH($F269,$B$337:$B$373,0)),SUMIFS('Input-Ext Allocators'!D$8:D$63,'Input-Ext Allocators'!$B$8:$B$63,$F269))*$D269</f>
        <v>0</v>
      </c>
      <c r="H269" s="10">
        <f ca="1">IFERROR(INDEX(H$337:H$373,MATCH($F269,$B$337:$B$373,0))/INDEX($D$337:$D$373,MATCH($F269,$B$337:$B$373,0)),SUMIFS('Input-Ext Allocators'!E$8:E$63,'Input-Ext Allocators'!$B$8:$B$63,$F269))*$D269</f>
        <v>0</v>
      </c>
      <c r="I269" s="10">
        <f ca="1">IFERROR(INDEX(I$337:I$373,MATCH($F269,$B$337:$B$373,0))/INDEX($D$337:$D$373,MATCH($F269,$B$337:$B$373,0)),SUMIFS('Input-Ext Allocators'!F$8:F$63,'Input-Ext Allocators'!$B$8:$B$63,$F269))*$D269</f>
        <v>0</v>
      </c>
      <c r="J269" s="10">
        <f ca="1">IFERROR(INDEX(J$337:J$373,MATCH($F269,$B$337:$B$373,0))/INDEX($D$337:$D$373,MATCH($F269,$B$337:$B$373,0)),SUMIFS('Input-Ext Allocators'!G$8:G$63,'Input-Ext Allocators'!$B$8:$B$63,$F269))*$D269</f>
        <v>0</v>
      </c>
      <c r="K269" s="10">
        <f ca="1">IFERROR(INDEX(K$337:K$373,MATCH($F269,$B$337:$B$373,0))/INDEX($D$337:$D$373,MATCH($F269,$B$337:$B$373,0)),SUMIFS('Input-Ext Allocators'!H$8:H$63,'Input-Ext Allocators'!$B$8:$B$63,$F269))*$D269</f>
        <v>0</v>
      </c>
    </row>
    <row r="270" spans="1:11" outlineLevel="1">
      <c r="A270" s="31">
        <f>IF(ISBLANK('Input-Accounts'!A270),"",'Input-Accounts'!A270)</f>
        <v>240</v>
      </c>
      <c r="B270" s="53" t="str">
        <f>IF(ISBLANK('Input-Accounts'!B270),"",'Input-Accounts'!B270)</f>
        <v>Measuring and regulating station equipment—city gate check stations</v>
      </c>
      <c r="C270" s="31">
        <f>IF(ISBLANK('Input-Accounts'!C270),"",'Input-Accounts'!C270)</f>
        <v>379.1</v>
      </c>
      <c r="D270" s="10">
        <f t="shared" ca="1" si="53"/>
        <v>0</v>
      </c>
      <c r="E270" s="10">
        <f t="shared" ca="1" si="52"/>
        <v>0</v>
      </c>
      <c r="F270" s="3" t="str" cm="1">
        <f t="array" aca="1" ref="F270" ca="1">IF(D270=0,"-",IF('Input-Accounts'!$E270&lt;&gt;0,'Input-Accounts'!$E270,INDEX('Input-Accounts'!$H270:$J270,,MATCH($F$6,'Input-Accounts'!$H$6:$J$6,0))))</f>
        <v>-</v>
      </c>
      <c r="G270" s="10">
        <f ca="1">IFERROR(INDEX(G$337:G$373,MATCH($F270,$B$337:$B$373,0))/INDEX($D$337:$D$373,MATCH($F270,$B$337:$B$373,0)),SUMIFS('Input-Ext Allocators'!D$8:D$63,'Input-Ext Allocators'!$B$8:$B$63,$F270))*$D270</f>
        <v>0</v>
      </c>
      <c r="H270" s="10">
        <f ca="1">IFERROR(INDEX(H$337:H$373,MATCH($F270,$B$337:$B$373,0))/INDEX($D$337:$D$373,MATCH($F270,$B$337:$B$373,0)),SUMIFS('Input-Ext Allocators'!E$8:E$63,'Input-Ext Allocators'!$B$8:$B$63,$F270))*$D270</f>
        <v>0</v>
      </c>
      <c r="I270" s="10">
        <f ca="1">IFERROR(INDEX(I$337:I$373,MATCH($F270,$B$337:$B$373,0))/INDEX($D$337:$D$373,MATCH($F270,$B$337:$B$373,0)),SUMIFS('Input-Ext Allocators'!F$8:F$63,'Input-Ext Allocators'!$B$8:$B$63,$F270))*$D270</f>
        <v>0</v>
      </c>
      <c r="J270" s="10">
        <f ca="1">IFERROR(INDEX(J$337:J$373,MATCH($F270,$B$337:$B$373,0))/INDEX($D$337:$D$373,MATCH($F270,$B$337:$B$373,0)),SUMIFS('Input-Ext Allocators'!G$8:G$63,'Input-Ext Allocators'!$B$8:$B$63,$F270))*$D270</f>
        <v>0</v>
      </c>
      <c r="K270" s="10">
        <f ca="1">IFERROR(INDEX(K$337:K$373,MATCH($F270,$B$337:$B$373,0))/INDEX($D$337:$D$373,MATCH($F270,$B$337:$B$373,0)),SUMIFS('Input-Ext Allocators'!H$8:H$63,'Input-Ext Allocators'!$B$8:$B$63,$F270))*$D270</f>
        <v>0</v>
      </c>
    </row>
    <row r="271" spans="1:11" outlineLevel="1">
      <c r="A271" s="31">
        <f>IF(ISBLANK('Input-Accounts'!A271),"",'Input-Accounts'!A271)</f>
        <v>241</v>
      </c>
      <c r="B271" s="53" t="str">
        <f>IF(ISBLANK('Input-Accounts'!B271),"",'Input-Accounts'!B271)</f>
        <v>SERVICES (Less SMRP)</v>
      </c>
      <c r="C271" s="31">
        <f>IF(ISBLANK('Input-Accounts'!C271),"",'Input-Accounts'!C271)</f>
        <v>380</v>
      </c>
      <c r="D271" s="10">
        <f t="shared" ca="1" si="53"/>
        <v>0</v>
      </c>
      <c r="E271" s="10">
        <f t="shared" ca="1" si="52"/>
        <v>0</v>
      </c>
      <c r="F271" s="3" t="str" cm="1">
        <f t="array" aca="1" ref="F271" ca="1">IF(D271=0,"-",IF('Input-Accounts'!$E271&lt;&gt;0,'Input-Accounts'!$E271,INDEX('Input-Accounts'!$H271:$J271,,MATCH($F$6,'Input-Accounts'!$H$6:$J$6,0))))</f>
        <v>-</v>
      </c>
      <c r="G271" s="10">
        <f ca="1">IFERROR(INDEX(G$337:G$373,MATCH($F271,$B$337:$B$373,0))/INDEX($D$337:$D$373,MATCH($F271,$B$337:$B$373,0)),SUMIFS('Input-Ext Allocators'!D$8:D$63,'Input-Ext Allocators'!$B$8:$B$63,$F271))*$D271</f>
        <v>0</v>
      </c>
      <c r="H271" s="10">
        <f ca="1">IFERROR(INDEX(H$337:H$373,MATCH($F271,$B$337:$B$373,0))/INDEX($D$337:$D$373,MATCH($F271,$B$337:$B$373,0)),SUMIFS('Input-Ext Allocators'!E$8:E$63,'Input-Ext Allocators'!$B$8:$B$63,$F271))*$D271</f>
        <v>0</v>
      </c>
      <c r="I271" s="10">
        <f ca="1">IFERROR(INDEX(I$337:I$373,MATCH($F271,$B$337:$B$373,0))/INDEX($D$337:$D$373,MATCH($F271,$B$337:$B$373,0)),SUMIFS('Input-Ext Allocators'!F$8:F$63,'Input-Ext Allocators'!$B$8:$B$63,$F271))*$D271</f>
        <v>0</v>
      </c>
      <c r="J271" s="10">
        <f ca="1">IFERROR(INDEX(J$337:J$373,MATCH($F271,$B$337:$B$373,0))/INDEX($D$337:$D$373,MATCH($F271,$B$337:$B$373,0)),SUMIFS('Input-Ext Allocators'!G$8:G$63,'Input-Ext Allocators'!$B$8:$B$63,$F271))*$D271</f>
        <v>0</v>
      </c>
      <c r="K271" s="10">
        <f ca="1">IFERROR(INDEX(K$337:K$373,MATCH($F271,$B$337:$B$373,0))/INDEX($D$337:$D$373,MATCH($F271,$B$337:$B$373,0)),SUMIFS('Input-Ext Allocators'!H$8:H$63,'Input-Ext Allocators'!$B$8:$B$63,$F271))*$D271</f>
        <v>0</v>
      </c>
    </row>
    <row r="272" spans="1:11" outlineLevel="1">
      <c r="A272" s="31">
        <f>IF(ISBLANK('Input-Accounts'!A272),"",'Input-Accounts'!A272)</f>
        <v>242</v>
      </c>
      <c r="B272" s="53" t="str">
        <f>IF(ISBLANK('Input-Accounts'!B272),"",'Input-Accounts'!B272)</f>
        <v>METERS</v>
      </c>
      <c r="C272" s="31">
        <f>IF(ISBLANK('Input-Accounts'!C272),"",'Input-Accounts'!C272)</f>
        <v>381</v>
      </c>
      <c r="D272" s="10">
        <f t="shared" ca="1" si="53"/>
        <v>0</v>
      </c>
      <c r="E272" s="10">
        <f t="shared" ca="1" si="52"/>
        <v>0</v>
      </c>
      <c r="F272" s="3" t="str" cm="1">
        <f t="array" aca="1" ref="F272" ca="1">IF(D272=0,"-",IF('Input-Accounts'!$E272&lt;&gt;0,'Input-Accounts'!$E272,INDEX('Input-Accounts'!$H272:$J272,,MATCH($F$6,'Input-Accounts'!$H$6:$J$6,0))))</f>
        <v>-</v>
      </c>
      <c r="G272" s="10">
        <f ca="1">IFERROR(INDEX(G$337:G$373,MATCH($F272,$B$337:$B$373,0))/INDEX($D$337:$D$373,MATCH($F272,$B$337:$B$373,0)),SUMIFS('Input-Ext Allocators'!D$8:D$63,'Input-Ext Allocators'!$B$8:$B$63,$F272))*$D272</f>
        <v>0</v>
      </c>
      <c r="H272" s="10">
        <f ca="1">IFERROR(INDEX(H$337:H$373,MATCH($F272,$B$337:$B$373,0))/INDEX($D$337:$D$373,MATCH($F272,$B$337:$B$373,0)),SUMIFS('Input-Ext Allocators'!E$8:E$63,'Input-Ext Allocators'!$B$8:$B$63,$F272))*$D272</f>
        <v>0</v>
      </c>
      <c r="I272" s="10">
        <f ca="1">IFERROR(INDEX(I$337:I$373,MATCH($F272,$B$337:$B$373,0))/INDEX($D$337:$D$373,MATCH($F272,$B$337:$B$373,0)),SUMIFS('Input-Ext Allocators'!F$8:F$63,'Input-Ext Allocators'!$B$8:$B$63,$F272))*$D272</f>
        <v>0</v>
      </c>
      <c r="J272" s="10">
        <f ca="1">IFERROR(INDEX(J$337:J$373,MATCH($F272,$B$337:$B$373,0))/INDEX($D$337:$D$373,MATCH($F272,$B$337:$B$373,0)),SUMIFS('Input-Ext Allocators'!G$8:G$63,'Input-Ext Allocators'!$B$8:$B$63,$F272))*$D272</f>
        <v>0</v>
      </c>
      <c r="K272" s="10">
        <f ca="1">IFERROR(INDEX(K$337:K$373,MATCH($F272,$B$337:$B$373,0))/INDEX($D$337:$D$373,MATCH($F272,$B$337:$B$373,0)),SUMIFS('Input-Ext Allocators'!H$8:H$63,'Input-Ext Allocators'!$B$8:$B$63,$F272))*$D272</f>
        <v>0</v>
      </c>
    </row>
    <row r="273" spans="1:11" outlineLevel="1">
      <c r="A273" s="31">
        <f>IF(ISBLANK('Input-Accounts'!A273),"",'Input-Accounts'!A273)</f>
        <v>243</v>
      </c>
      <c r="B273" s="53" t="str">
        <f>IF(ISBLANK('Input-Accounts'!B273),"",'Input-Accounts'!B273)</f>
        <v>METERS - AMI</v>
      </c>
      <c r="C273" s="31">
        <f>IF(ISBLANK('Input-Accounts'!C273),"",'Input-Accounts'!C273)</f>
        <v>381.1</v>
      </c>
      <c r="D273" s="10">
        <f t="shared" ca="1" si="53"/>
        <v>0</v>
      </c>
      <c r="E273" s="10">
        <f t="shared" ca="1" si="52"/>
        <v>0</v>
      </c>
      <c r="F273" s="3" t="str" cm="1">
        <f t="array" aca="1" ref="F273" ca="1">IF(D273=0,"-",IF('Input-Accounts'!$E273&lt;&gt;0,'Input-Accounts'!$E273,INDEX('Input-Accounts'!$H273:$J273,,MATCH($F$6,'Input-Accounts'!$H$6:$J$6,0))))</f>
        <v>-</v>
      </c>
      <c r="G273" s="10">
        <f ca="1">IFERROR(INDEX(G$337:G$373,MATCH($F273,$B$337:$B$373,0))/INDEX($D$337:$D$373,MATCH($F273,$B$337:$B$373,0)),SUMIFS('Input-Ext Allocators'!D$8:D$63,'Input-Ext Allocators'!$B$8:$B$63,$F273))*$D273</f>
        <v>0</v>
      </c>
      <c r="H273" s="10">
        <f ca="1">IFERROR(INDEX(H$337:H$373,MATCH($F273,$B$337:$B$373,0))/INDEX($D$337:$D$373,MATCH($F273,$B$337:$B$373,0)),SUMIFS('Input-Ext Allocators'!E$8:E$63,'Input-Ext Allocators'!$B$8:$B$63,$F273))*$D273</f>
        <v>0</v>
      </c>
      <c r="I273" s="10">
        <f ca="1">IFERROR(INDEX(I$337:I$373,MATCH($F273,$B$337:$B$373,0))/INDEX($D$337:$D$373,MATCH($F273,$B$337:$B$373,0)),SUMIFS('Input-Ext Allocators'!F$8:F$63,'Input-Ext Allocators'!$B$8:$B$63,$F273))*$D273</f>
        <v>0</v>
      </c>
      <c r="J273" s="10">
        <f ca="1">IFERROR(INDEX(J$337:J$373,MATCH($F273,$B$337:$B$373,0))/INDEX($D$337:$D$373,MATCH($F273,$B$337:$B$373,0)),SUMIFS('Input-Ext Allocators'!G$8:G$63,'Input-Ext Allocators'!$B$8:$B$63,$F273))*$D273</f>
        <v>0</v>
      </c>
      <c r="K273" s="10">
        <f ca="1">IFERROR(INDEX(K$337:K$373,MATCH($F273,$B$337:$B$373,0))/INDEX($D$337:$D$373,MATCH($F273,$B$337:$B$373,0)),SUMIFS('Input-Ext Allocators'!H$8:H$63,'Input-Ext Allocators'!$B$8:$B$63,$F273))*$D273</f>
        <v>0</v>
      </c>
    </row>
    <row r="274" spans="1:11" outlineLevel="1">
      <c r="A274" s="31">
        <f>IF(ISBLANK('Input-Accounts'!A274),"",'Input-Accounts'!A274)</f>
        <v>244</v>
      </c>
      <c r="B274" s="53" t="str">
        <f>IF(ISBLANK('Input-Accounts'!B274),"",'Input-Accounts'!B274)</f>
        <v>METER INSTALLATIONS (Less SMRP)</v>
      </c>
      <c r="C274" s="31">
        <f>IF(ISBLANK('Input-Accounts'!C274),"",'Input-Accounts'!C274)</f>
        <v>382</v>
      </c>
      <c r="D274" s="10">
        <f t="shared" ca="1" si="53"/>
        <v>0</v>
      </c>
      <c r="E274" s="10">
        <f t="shared" ca="1" si="52"/>
        <v>0</v>
      </c>
      <c r="F274" s="3" t="str" cm="1">
        <f t="array" aca="1" ref="F274" ca="1">IF(D274=0,"-",IF('Input-Accounts'!$E274&lt;&gt;0,'Input-Accounts'!$E274,INDEX('Input-Accounts'!$H274:$J274,,MATCH($F$6,'Input-Accounts'!$H$6:$J$6,0))))</f>
        <v>-</v>
      </c>
      <c r="G274" s="10">
        <f ca="1">IFERROR(INDEX(G$337:G$373,MATCH($F274,$B$337:$B$373,0))/INDEX($D$337:$D$373,MATCH($F274,$B$337:$B$373,0)),SUMIFS('Input-Ext Allocators'!D$8:D$63,'Input-Ext Allocators'!$B$8:$B$63,$F274))*$D274</f>
        <v>0</v>
      </c>
      <c r="H274" s="10">
        <f ca="1">IFERROR(INDEX(H$337:H$373,MATCH($F274,$B$337:$B$373,0))/INDEX($D$337:$D$373,MATCH($F274,$B$337:$B$373,0)),SUMIFS('Input-Ext Allocators'!E$8:E$63,'Input-Ext Allocators'!$B$8:$B$63,$F274))*$D274</f>
        <v>0</v>
      </c>
      <c r="I274" s="10">
        <f ca="1">IFERROR(INDEX(I$337:I$373,MATCH($F274,$B$337:$B$373,0))/INDEX($D$337:$D$373,MATCH($F274,$B$337:$B$373,0)),SUMIFS('Input-Ext Allocators'!F$8:F$63,'Input-Ext Allocators'!$B$8:$B$63,$F274))*$D274</f>
        <v>0</v>
      </c>
      <c r="J274" s="10">
        <f ca="1">IFERROR(INDEX(J$337:J$373,MATCH($F274,$B$337:$B$373,0))/INDEX($D$337:$D$373,MATCH($F274,$B$337:$B$373,0)),SUMIFS('Input-Ext Allocators'!G$8:G$63,'Input-Ext Allocators'!$B$8:$B$63,$F274))*$D274</f>
        <v>0</v>
      </c>
      <c r="K274" s="10">
        <f ca="1">IFERROR(INDEX(K$337:K$373,MATCH($F274,$B$337:$B$373,0))/INDEX($D$337:$D$373,MATCH($F274,$B$337:$B$373,0)),SUMIFS('Input-Ext Allocators'!H$8:H$63,'Input-Ext Allocators'!$B$8:$B$63,$F274))*$D274</f>
        <v>0</v>
      </c>
    </row>
    <row r="275" spans="1:11" outlineLevel="1">
      <c r="A275" s="31">
        <f>IF(ISBLANK('Input-Accounts'!A275),"",'Input-Accounts'!A275)</f>
        <v>245</v>
      </c>
      <c r="B275" s="53" t="str">
        <f>IF(ISBLANK('Input-Accounts'!B275),"",'Input-Accounts'!B275)</f>
        <v>HOUSE REGULATORS (Less SMRP)</v>
      </c>
      <c r="C275" s="31">
        <f>IF(ISBLANK('Input-Accounts'!C275),"",'Input-Accounts'!C275)</f>
        <v>383</v>
      </c>
      <c r="D275" s="10">
        <f t="shared" ca="1" si="53"/>
        <v>0</v>
      </c>
      <c r="E275" s="10">
        <f t="shared" ca="1" si="52"/>
        <v>0</v>
      </c>
      <c r="F275" s="3" t="str" cm="1">
        <f t="array" aca="1" ref="F275" ca="1">IF(D275=0,"-",IF('Input-Accounts'!$E275&lt;&gt;0,'Input-Accounts'!$E275,INDEX('Input-Accounts'!$H275:$J275,,MATCH($F$6,'Input-Accounts'!$H$6:$J$6,0))))</f>
        <v>-</v>
      </c>
      <c r="G275" s="10">
        <f ca="1">IFERROR(INDEX(G$337:G$373,MATCH($F275,$B$337:$B$373,0))/INDEX($D$337:$D$373,MATCH($F275,$B$337:$B$373,0)),SUMIFS('Input-Ext Allocators'!D$8:D$63,'Input-Ext Allocators'!$B$8:$B$63,$F275))*$D275</f>
        <v>0</v>
      </c>
      <c r="H275" s="10">
        <f ca="1">IFERROR(INDEX(H$337:H$373,MATCH($F275,$B$337:$B$373,0))/INDEX($D$337:$D$373,MATCH($F275,$B$337:$B$373,0)),SUMIFS('Input-Ext Allocators'!E$8:E$63,'Input-Ext Allocators'!$B$8:$B$63,$F275))*$D275</f>
        <v>0</v>
      </c>
      <c r="I275" s="10">
        <f ca="1">IFERROR(INDEX(I$337:I$373,MATCH($F275,$B$337:$B$373,0))/INDEX($D$337:$D$373,MATCH($F275,$B$337:$B$373,0)),SUMIFS('Input-Ext Allocators'!F$8:F$63,'Input-Ext Allocators'!$B$8:$B$63,$F275))*$D275</f>
        <v>0</v>
      </c>
      <c r="J275" s="10">
        <f ca="1">IFERROR(INDEX(J$337:J$373,MATCH($F275,$B$337:$B$373,0))/INDEX($D$337:$D$373,MATCH($F275,$B$337:$B$373,0)),SUMIFS('Input-Ext Allocators'!G$8:G$63,'Input-Ext Allocators'!$B$8:$B$63,$F275))*$D275</f>
        <v>0</v>
      </c>
      <c r="K275" s="10">
        <f ca="1">IFERROR(INDEX(K$337:K$373,MATCH($F275,$B$337:$B$373,0))/INDEX($D$337:$D$373,MATCH($F275,$B$337:$B$373,0)),SUMIFS('Input-Ext Allocators'!H$8:H$63,'Input-Ext Allocators'!$B$8:$B$63,$F275))*$D275</f>
        <v>0</v>
      </c>
    </row>
    <row r="276" spans="1:11" outlineLevel="1">
      <c r="A276" s="31">
        <f>IF(ISBLANK('Input-Accounts'!A276),"",'Input-Accounts'!A276)</f>
        <v>246</v>
      </c>
      <c r="B276" s="53" t="str">
        <f>IF(ISBLANK('Input-Accounts'!B276),"",'Input-Accounts'!B276)</f>
        <v>HOUSE REGULATOR INSTALLATIONS</v>
      </c>
      <c r="C276" s="31">
        <f>IF(ISBLANK('Input-Accounts'!C276),"",'Input-Accounts'!C276)</f>
        <v>384</v>
      </c>
      <c r="D276" s="10">
        <f t="shared" ca="1" si="53"/>
        <v>0</v>
      </c>
      <c r="E276" s="10">
        <f t="shared" ca="1" si="52"/>
        <v>0</v>
      </c>
      <c r="F276" s="3" t="str" cm="1">
        <f t="array" aca="1" ref="F276" ca="1">IF(D276=0,"-",IF('Input-Accounts'!$E276&lt;&gt;0,'Input-Accounts'!$E276,INDEX('Input-Accounts'!$H276:$J276,,MATCH($F$6,'Input-Accounts'!$H$6:$J$6,0))))</f>
        <v>-</v>
      </c>
      <c r="G276" s="10">
        <f ca="1">IFERROR(INDEX(G$337:G$373,MATCH($F276,$B$337:$B$373,0))/INDEX($D$337:$D$373,MATCH($F276,$B$337:$B$373,0)),SUMIFS('Input-Ext Allocators'!D$8:D$63,'Input-Ext Allocators'!$B$8:$B$63,$F276))*$D276</f>
        <v>0</v>
      </c>
      <c r="H276" s="10">
        <f ca="1">IFERROR(INDEX(H$337:H$373,MATCH($F276,$B$337:$B$373,0))/INDEX($D$337:$D$373,MATCH($F276,$B$337:$B$373,0)),SUMIFS('Input-Ext Allocators'!E$8:E$63,'Input-Ext Allocators'!$B$8:$B$63,$F276))*$D276</f>
        <v>0</v>
      </c>
      <c r="I276" s="10">
        <f ca="1">IFERROR(INDEX(I$337:I$373,MATCH($F276,$B$337:$B$373,0))/INDEX($D$337:$D$373,MATCH($F276,$B$337:$B$373,0)),SUMIFS('Input-Ext Allocators'!F$8:F$63,'Input-Ext Allocators'!$B$8:$B$63,$F276))*$D276</f>
        <v>0</v>
      </c>
      <c r="J276" s="10">
        <f ca="1">IFERROR(INDEX(J$337:J$373,MATCH($F276,$B$337:$B$373,0))/INDEX($D$337:$D$373,MATCH($F276,$B$337:$B$373,0)),SUMIFS('Input-Ext Allocators'!G$8:G$63,'Input-Ext Allocators'!$B$8:$B$63,$F276))*$D276</f>
        <v>0</v>
      </c>
      <c r="K276" s="10">
        <f ca="1">IFERROR(INDEX(K$337:K$373,MATCH($F276,$B$337:$B$373,0))/INDEX($D$337:$D$373,MATCH($F276,$B$337:$B$373,0)),SUMIFS('Input-Ext Allocators'!H$8:H$63,'Input-Ext Allocators'!$B$8:$B$63,$F276))*$D276</f>
        <v>0</v>
      </c>
    </row>
    <row r="277" spans="1:11" outlineLevel="1">
      <c r="A277" s="31">
        <f>IF(ISBLANK('Input-Accounts'!A277),"",'Input-Accounts'!A277)</f>
        <v>247</v>
      </c>
      <c r="B277" s="53" t="str">
        <f>IF(ISBLANK('Input-Accounts'!B277),"",'Input-Accounts'!B277)</f>
        <v>INDUSTRIAL M &amp; R STATION EQUIPMENT</v>
      </c>
      <c r="C277" s="31">
        <f>IF(ISBLANK('Input-Accounts'!C277),"",'Input-Accounts'!C277)</f>
        <v>385</v>
      </c>
      <c r="D277" s="10">
        <f t="shared" ca="1" si="53"/>
        <v>0</v>
      </c>
      <c r="E277" s="10">
        <f t="shared" ca="1" si="52"/>
        <v>0</v>
      </c>
      <c r="F277" s="3" t="str" cm="1">
        <f t="array" aca="1" ref="F277" ca="1">IF(D277=0,"-",IF('Input-Accounts'!$E277&lt;&gt;0,'Input-Accounts'!$E277,INDEX('Input-Accounts'!$H277:$J277,,MATCH($F$6,'Input-Accounts'!$H$6:$J$6,0))))</f>
        <v>-</v>
      </c>
      <c r="G277" s="10">
        <f ca="1">IFERROR(INDEX(G$337:G$373,MATCH($F277,$B$337:$B$373,0))/INDEX($D$337:$D$373,MATCH($F277,$B$337:$B$373,0)),SUMIFS('Input-Ext Allocators'!D$8:D$63,'Input-Ext Allocators'!$B$8:$B$63,$F277))*$D277</f>
        <v>0</v>
      </c>
      <c r="H277" s="10">
        <f ca="1">IFERROR(INDEX(H$337:H$373,MATCH($F277,$B$337:$B$373,0))/INDEX($D$337:$D$373,MATCH($F277,$B$337:$B$373,0)),SUMIFS('Input-Ext Allocators'!E$8:E$63,'Input-Ext Allocators'!$B$8:$B$63,$F277))*$D277</f>
        <v>0</v>
      </c>
      <c r="I277" s="10">
        <f ca="1">IFERROR(INDEX(I$337:I$373,MATCH($F277,$B$337:$B$373,0))/INDEX($D$337:$D$373,MATCH($F277,$B$337:$B$373,0)),SUMIFS('Input-Ext Allocators'!F$8:F$63,'Input-Ext Allocators'!$B$8:$B$63,$F277))*$D277</f>
        <v>0</v>
      </c>
      <c r="J277" s="10">
        <f ca="1">IFERROR(INDEX(J$337:J$373,MATCH($F277,$B$337:$B$373,0))/INDEX($D$337:$D$373,MATCH($F277,$B$337:$B$373,0)),SUMIFS('Input-Ext Allocators'!G$8:G$63,'Input-Ext Allocators'!$B$8:$B$63,$F277))*$D277</f>
        <v>0</v>
      </c>
      <c r="K277" s="10">
        <f ca="1">IFERROR(INDEX(K$337:K$373,MATCH($F277,$B$337:$B$373,0))/INDEX($D$337:$D$373,MATCH($F277,$B$337:$B$373,0)),SUMIFS('Input-Ext Allocators'!H$8:H$63,'Input-Ext Allocators'!$B$8:$B$63,$F277))*$D277</f>
        <v>0</v>
      </c>
    </row>
    <row r="278" spans="1:11" outlineLevel="1">
      <c r="A278" s="31">
        <f>IF(ISBLANK('Input-Accounts'!A278),"",'Input-Accounts'!A278)</f>
        <v>248</v>
      </c>
      <c r="B278" s="53" t="str">
        <f>IF(ISBLANK('Input-Accounts'!B278),"",'Input-Accounts'!B278)</f>
        <v>INDUSTRIAL M &amp; R STATION EQUIPMENT - DS-ML DIRECT ASSIGNMENT</v>
      </c>
      <c r="C278" s="31">
        <f>IF(ISBLANK('Input-Accounts'!C278),"",'Input-Accounts'!C278)</f>
        <v>385</v>
      </c>
      <c r="D278" s="10">
        <f t="shared" ca="1" si="53"/>
        <v>0</v>
      </c>
      <c r="E278" s="10">
        <f t="shared" ca="1" si="52"/>
        <v>0</v>
      </c>
      <c r="F278" s="3" t="str" cm="1">
        <f t="array" aca="1" ref="F278" ca="1">IF(D278=0,"-",IF('Input-Accounts'!$E278&lt;&gt;0,'Input-Accounts'!$E278,INDEX('Input-Accounts'!$H278:$J278,,MATCH($F$6,'Input-Accounts'!$H$6:$J$6,0))))</f>
        <v>-</v>
      </c>
      <c r="G278" s="10">
        <f ca="1">IFERROR(INDEX(G$337:G$373,MATCH($F278,$B$337:$B$373,0))/INDEX($D$337:$D$373,MATCH($F278,$B$337:$B$373,0)),SUMIFS('Input-Ext Allocators'!D$8:D$63,'Input-Ext Allocators'!$B$8:$B$63,$F278))*$D278</f>
        <v>0</v>
      </c>
      <c r="H278" s="10">
        <f ca="1">IFERROR(INDEX(H$337:H$373,MATCH($F278,$B$337:$B$373,0))/INDEX($D$337:$D$373,MATCH($F278,$B$337:$B$373,0)),SUMIFS('Input-Ext Allocators'!E$8:E$63,'Input-Ext Allocators'!$B$8:$B$63,$F278))*$D278</f>
        <v>0</v>
      </c>
      <c r="I278" s="10">
        <f ca="1">IFERROR(INDEX(I$337:I$373,MATCH($F278,$B$337:$B$373,0))/INDEX($D$337:$D$373,MATCH($F278,$B$337:$B$373,0)),SUMIFS('Input-Ext Allocators'!F$8:F$63,'Input-Ext Allocators'!$B$8:$B$63,$F278))*$D278</f>
        <v>0</v>
      </c>
      <c r="J278" s="10">
        <f ca="1">IFERROR(INDEX(J$337:J$373,MATCH($F278,$B$337:$B$373,0))/INDEX($D$337:$D$373,MATCH($F278,$B$337:$B$373,0)),SUMIFS('Input-Ext Allocators'!G$8:G$63,'Input-Ext Allocators'!$B$8:$B$63,$F278))*$D278</f>
        <v>0</v>
      </c>
      <c r="K278" s="10">
        <f ca="1">IFERROR(INDEX(K$337:K$373,MATCH($F278,$B$337:$B$373,0))/INDEX($D$337:$D$373,MATCH($F278,$B$337:$B$373,0)),SUMIFS('Input-Ext Allocators'!H$8:H$63,'Input-Ext Allocators'!$B$8:$B$63,$F278))*$D278</f>
        <v>0</v>
      </c>
    </row>
    <row r="279" spans="1:11" outlineLevel="1">
      <c r="A279" s="31">
        <f>IF(ISBLANK('Input-Accounts'!A279),"",'Input-Accounts'!A279)</f>
        <v>249</v>
      </c>
      <c r="B279" s="53" t="str">
        <f>IF(ISBLANK('Input-Accounts'!B279),"",'Input-Accounts'!B279)</f>
        <v>OTHER EQUIP-ODORIZATION</v>
      </c>
      <c r="C279" s="31">
        <f>IF(ISBLANK('Input-Accounts'!C279),"",'Input-Accounts'!C279)</f>
        <v>387.2</v>
      </c>
      <c r="D279" s="10">
        <f t="shared" ca="1" si="53"/>
        <v>0</v>
      </c>
      <c r="E279" s="10">
        <f t="shared" ca="1" si="52"/>
        <v>0</v>
      </c>
      <c r="F279" s="3" t="str" cm="1">
        <f t="array" aca="1" ref="F279" ca="1">IF(D279=0,"-",IF('Input-Accounts'!$E279&lt;&gt;0,'Input-Accounts'!$E279,INDEX('Input-Accounts'!$H279:$J279,,MATCH($F$6,'Input-Accounts'!$H$6:$J$6,0))))</f>
        <v>-</v>
      </c>
      <c r="G279" s="10">
        <f ca="1">IFERROR(INDEX(G$337:G$373,MATCH($F279,$B$337:$B$373,0))/INDEX($D$337:$D$373,MATCH($F279,$B$337:$B$373,0)),SUMIFS('Input-Ext Allocators'!D$8:D$63,'Input-Ext Allocators'!$B$8:$B$63,$F279))*$D279</f>
        <v>0</v>
      </c>
      <c r="H279" s="10">
        <f ca="1">IFERROR(INDEX(H$337:H$373,MATCH($F279,$B$337:$B$373,0))/INDEX($D$337:$D$373,MATCH($F279,$B$337:$B$373,0)),SUMIFS('Input-Ext Allocators'!E$8:E$63,'Input-Ext Allocators'!$B$8:$B$63,$F279))*$D279</f>
        <v>0</v>
      </c>
      <c r="I279" s="10">
        <f ca="1">IFERROR(INDEX(I$337:I$373,MATCH($F279,$B$337:$B$373,0))/INDEX($D$337:$D$373,MATCH($F279,$B$337:$B$373,0)),SUMIFS('Input-Ext Allocators'!F$8:F$63,'Input-Ext Allocators'!$B$8:$B$63,$F279))*$D279</f>
        <v>0</v>
      </c>
      <c r="J279" s="10">
        <f ca="1">IFERROR(INDEX(J$337:J$373,MATCH($F279,$B$337:$B$373,0))/INDEX($D$337:$D$373,MATCH($F279,$B$337:$B$373,0)),SUMIFS('Input-Ext Allocators'!G$8:G$63,'Input-Ext Allocators'!$B$8:$B$63,$F279))*$D279</f>
        <v>0</v>
      </c>
      <c r="K279" s="10">
        <f ca="1">IFERROR(INDEX(K$337:K$373,MATCH($F279,$B$337:$B$373,0))/INDEX($D$337:$D$373,MATCH($F279,$B$337:$B$373,0)),SUMIFS('Input-Ext Allocators'!H$8:H$63,'Input-Ext Allocators'!$B$8:$B$63,$F279))*$D279</f>
        <v>0</v>
      </c>
    </row>
    <row r="280" spans="1:11" outlineLevel="1">
      <c r="A280" s="31">
        <f>IF(ISBLANK('Input-Accounts'!A280),"",'Input-Accounts'!A280)</f>
        <v>250</v>
      </c>
      <c r="B280" s="53" t="str">
        <f>IF(ISBLANK('Input-Accounts'!B280),"",'Input-Accounts'!B280)</f>
        <v>OTHER EQUIP-TELEPHONE</v>
      </c>
      <c r="C280" s="31">
        <f>IF(ISBLANK('Input-Accounts'!C280),"",'Input-Accounts'!C280)</f>
        <v>387.41</v>
      </c>
      <c r="D280" s="10">
        <f t="shared" ca="1" si="53"/>
        <v>0</v>
      </c>
      <c r="E280" s="10">
        <f t="shared" ca="1" si="52"/>
        <v>0</v>
      </c>
      <c r="F280" s="3" t="str" cm="1">
        <f t="array" aca="1" ref="F280" ca="1">IF(D280=0,"-",IF('Input-Accounts'!$E280&lt;&gt;0,'Input-Accounts'!$E280,INDEX('Input-Accounts'!$H280:$J280,,MATCH($F$6,'Input-Accounts'!$H$6:$J$6,0))))</f>
        <v>-</v>
      </c>
      <c r="G280" s="10">
        <f ca="1">IFERROR(INDEX(G$337:G$373,MATCH($F280,$B$337:$B$373,0))/INDEX($D$337:$D$373,MATCH($F280,$B$337:$B$373,0)),SUMIFS('Input-Ext Allocators'!D$8:D$63,'Input-Ext Allocators'!$B$8:$B$63,$F280))*$D280</f>
        <v>0</v>
      </c>
      <c r="H280" s="10">
        <f ca="1">IFERROR(INDEX(H$337:H$373,MATCH($F280,$B$337:$B$373,0))/INDEX($D$337:$D$373,MATCH($F280,$B$337:$B$373,0)),SUMIFS('Input-Ext Allocators'!E$8:E$63,'Input-Ext Allocators'!$B$8:$B$63,$F280))*$D280</f>
        <v>0</v>
      </c>
      <c r="I280" s="10">
        <f ca="1">IFERROR(INDEX(I$337:I$373,MATCH($F280,$B$337:$B$373,0))/INDEX($D$337:$D$373,MATCH($F280,$B$337:$B$373,0)),SUMIFS('Input-Ext Allocators'!F$8:F$63,'Input-Ext Allocators'!$B$8:$B$63,$F280))*$D280</f>
        <v>0</v>
      </c>
      <c r="J280" s="10">
        <f ca="1">IFERROR(INDEX(J$337:J$373,MATCH($F280,$B$337:$B$373,0))/INDEX($D$337:$D$373,MATCH($F280,$B$337:$B$373,0)),SUMIFS('Input-Ext Allocators'!G$8:G$63,'Input-Ext Allocators'!$B$8:$B$63,$F280))*$D280</f>
        <v>0</v>
      </c>
      <c r="K280" s="10">
        <f ca="1">IFERROR(INDEX(K$337:K$373,MATCH($F280,$B$337:$B$373,0))/INDEX($D$337:$D$373,MATCH($F280,$B$337:$B$373,0)),SUMIFS('Input-Ext Allocators'!H$8:H$63,'Input-Ext Allocators'!$B$8:$B$63,$F280))*$D280</f>
        <v>0</v>
      </c>
    </row>
    <row r="281" spans="1:11" outlineLevel="1">
      <c r="A281" s="31">
        <f>IF(ISBLANK('Input-Accounts'!A281),"",'Input-Accounts'!A281)</f>
        <v>251</v>
      </c>
      <c r="B281" s="53" t="str">
        <f>IF(ISBLANK('Input-Accounts'!B281),"",'Input-Accounts'!B281)</f>
        <v>OTHER EQUIPMENT-RADIO</v>
      </c>
      <c r="C281" s="31">
        <f>IF(ISBLANK('Input-Accounts'!C281),"",'Input-Accounts'!C281)</f>
        <v>387.42</v>
      </c>
      <c r="D281" s="10">
        <f t="shared" ca="1" si="53"/>
        <v>0</v>
      </c>
      <c r="E281" s="10">
        <f t="shared" ca="1" si="52"/>
        <v>0</v>
      </c>
      <c r="F281" s="3" t="str" cm="1">
        <f t="array" aca="1" ref="F281" ca="1">IF(D281=0,"-",IF('Input-Accounts'!$E281&lt;&gt;0,'Input-Accounts'!$E281,INDEX('Input-Accounts'!$H281:$J281,,MATCH($F$6,'Input-Accounts'!$H$6:$J$6,0))))</f>
        <v>-</v>
      </c>
      <c r="G281" s="10">
        <f ca="1">IFERROR(INDEX(G$337:G$373,MATCH($F281,$B$337:$B$373,0))/INDEX($D$337:$D$373,MATCH($F281,$B$337:$B$373,0)),SUMIFS('Input-Ext Allocators'!D$8:D$63,'Input-Ext Allocators'!$B$8:$B$63,$F281))*$D281</f>
        <v>0</v>
      </c>
      <c r="H281" s="10">
        <f ca="1">IFERROR(INDEX(H$337:H$373,MATCH($F281,$B$337:$B$373,0))/INDEX($D$337:$D$373,MATCH($F281,$B$337:$B$373,0)),SUMIFS('Input-Ext Allocators'!E$8:E$63,'Input-Ext Allocators'!$B$8:$B$63,$F281))*$D281</f>
        <v>0</v>
      </c>
      <c r="I281" s="10">
        <f ca="1">IFERROR(INDEX(I$337:I$373,MATCH($F281,$B$337:$B$373,0))/INDEX($D$337:$D$373,MATCH($F281,$B$337:$B$373,0)),SUMIFS('Input-Ext Allocators'!F$8:F$63,'Input-Ext Allocators'!$B$8:$B$63,$F281))*$D281</f>
        <v>0</v>
      </c>
      <c r="J281" s="10">
        <f ca="1">IFERROR(INDEX(J$337:J$373,MATCH($F281,$B$337:$B$373,0))/INDEX($D$337:$D$373,MATCH($F281,$B$337:$B$373,0)),SUMIFS('Input-Ext Allocators'!G$8:G$63,'Input-Ext Allocators'!$B$8:$B$63,$F281))*$D281</f>
        <v>0</v>
      </c>
      <c r="K281" s="10">
        <f ca="1">IFERROR(INDEX(K$337:K$373,MATCH($F281,$B$337:$B$373,0))/INDEX($D$337:$D$373,MATCH($F281,$B$337:$B$373,0)),SUMIFS('Input-Ext Allocators'!H$8:H$63,'Input-Ext Allocators'!$B$8:$B$63,$F281))*$D281</f>
        <v>0</v>
      </c>
    </row>
    <row r="282" spans="1:11" outlineLevel="1">
      <c r="A282" s="31">
        <f>IF(ISBLANK('Input-Accounts'!A282),"",'Input-Accounts'!A282)</f>
        <v>252</v>
      </c>
      <c r="B282" s="53" t="str">
        <f>IF(ISBLANK('Input-Accounts'!B282),"",'Input-Accounts'!B282)</f>
        <v>OTHER EQUIP-OTHER COMMUNICATION</v>
      </c>
      <c r="C282" s="31">
        <f>IF(ISBLANK('Input-Accounts'!C282),"",'Input-Accounts'!C282)</f>
        <v>387.44</v>
      </c>
      <c r="D282" s="10">
        <f t="shared" ca="1" si="53"/>
        <v>0</v>
      </c>
      <c r="E282" s="10">
        <f t="shared" ca="1" si="52"/>
        <v>0</v>
      </c>
      <c r="F282" s="3" t="str" cm="1">
        <f t="array" aca="1" ref="F282" ca="1">IF(D282=0,"-",IF('Input-Accounts'!$E282&lt;&gt;0,'Input-Accounts'!$E282,INDEX('Input-Accounts'!$H282:$J282,,MATCH($F$6,'Input-Accounts'!$H$6:$J$6,0))))</f>
        <v>-</v>
      </c>
      <c r="G282" s="10">
        <f ca="1">IFERROR(INDEX(G$337:G$373,MATCH($F282,$B$337:$B$373,0))/INDEX($D$337:$D$373,MATCH($F282,$B$337:$B$373,0)),SUMIFS('Input-Ext Allocators'!D$8:D$63,'Input-Ext Allocators'!$B$8:$B$63,$F282))*$D282</f>
        <v>0</v>
      </c>
      <c r="H282" s="10">
        <f ca="1">IFERROR(INDEX(H$337:H$373,MATCH($F282,$B$337:$B$373,0))/INDEX($D$337:$D$373,MATCH($F282,$B$337:$B$373,0)),SUMIFS('Input-Ext Allocators'!E$8:E$63,'Input-Ext Allocators'!$B$8:$B$63,$F282))*$D282</f>
        <v>0</v>
      </c>
      <c r="I282" s="10">
        <f ca="1">IFERROR(INDEX(I$337:I$373,MATCH($F282,$B$337:$B$373,0))/INDEX($D$337:$D$373,MATCH($F282,$B$337:$B$373,0)),SUMIFS('Input-Ext Allocators'!F$8:F$63,'Input-Ext Allocators'!$B$8:$B$63,$F282))*$D282</f>
        <v>0</v>
      </c>
      <c r="J282" s="10">
        <f ca="1">IFERROR(INDEX(J$337:J$373,MATCH($F282,$B$337:$B$373,0))/INDEX($D$337:$D$373,MATCH($F282,$B$337:$B$373,0)),SUMIFS('Input-Ext Allocators'!G$8:G$63,'Input-Ext Allocators'!$B$8:$B$63,$F282))*$D282</f>
        <v>0</v>
      </c>
      <c r="K282" s="10">
        <f ca="1">IFERROR(INDEX(K$337:K$373,MATCH($F282,$B$337:$B$373,0))/INDEX($D$337:$D$373,MATCH($F282,$B$337:$B$373,0)),SUMIFS('Input-Ext Allocators'!H$8:H$63,'Input-Ext Allocators'!$B$8:$B$63,$F282))*$D282</f>
        <v>0</v>
      </c>
    </row>
    <row r="283" spans="1:11" outlineLevel="1">
      <c r="A283" s="31">
        <f>IF(ISBLANK('Input-Accounts'!A283),"",'Input-Accounts'!A283)</f>
        <v>253</v>
      </c>
      <c r="B283" s="53" t="str">
        <f>IF(ISBLANK('Input-Accounts'!B283),"",'Input-Accounts'!B283)</f>
        <v>OTHER EQUIP-TELEMETERING</v>
      </c>
      <c r="C283" s="31">
        <f>IF(ISBLANK('Input-Accounts'!C283),"",'Input-Accounts'!C283)</f>
        <v>387.45</v>
      </c>
      <c r="D283" s="10">
        <f t="shared" ca="1" si="53"/>
        <v>0</v>
      </c>
      <c r="E283" s="10">
        <f t="shared" ca="1" si="52"/>
        <v>0</v>
      </c>
      <c r="F283" s="3" t="str" cm="1">
        <f t="array" aca="1" ref="F283" ca="1">IF(D283=0,"-",IF('Input-Accounts'!$E283&lt;&gt;0,'Input-Accounts'!$E283,INDEX('Input-Accounts'!$H283:$J283,,MATCH($F$6,'Input-Accounts'!$H$6:$J$6,0))))</f>
        <v>-</v>
      </c>
      <c r="G283" s="10">
        <f ca="1">IFERROR(INDEX(G$337:G$373,MATCH($F283,$B$337:$B$373,0))/INDEX($D$337:$D$373,MATCH($F283,$B$337:$B$373,0)),SUMIFS('Input-Ext Allocators'!D$8:D$63,'Input-Ext Allocators'!$B$8:$B$63,$F283))*$D283</f>
        <v>0</v>
      </c>
      <c r="H283" s="10">
        <f ca="1">IFERROR(INDEX(H$337:H$373,MATCH($F283,$B$337:$B$373,0))/INDEX($D$337:$D$373,MATCH($F283,$B$337:$B$373,0)),SUMIFS('Input-Ext Allocators'!E$8:E$63,'Input-Ext Allocators'!$B$8:$B$63,$F283))*$D283</f>
        <v>0</v>
      </c>
      <c r="I283" s="10">
        <f ca="1">IFERROR(INDEX(I$337:I$373,MATCH($F283,$B$337:$B$373,0))/INDEX($D$337:$D$373,MATCH($F283,$B$337:$B$373,0)),SUMIFS('Input-Ext Allocators'!F$8:F$63,'Input-Ext Allocators'!$B$8:$B$63,$F283))*$D283</f>
        <v>0</v>
      </c>
      <c r="J283" s="10">
        <f ca="1">IFERROR(INDEX(J$337:J$373,MATCH($F283,$B$337:$B$373,0))/INDEX($D$337:$D$373,MATCH($F283,$B$337:$B$373,0)),SUMIFS('Input-Ext Allocators'!G$8:G$63,'Input-Ext Allocators'!$B$8:$B$63,$F283))*$D283</f>
        <v>0</v>
      </c>
      <c r="K283" s="10">
        <f ca="1">IFERROR(INDEX(K$337:K$373,MATCH($F283,$B$337:$B$373,0))/INDEX($D$337:$D$373,MATCH($F283,$B$337:$B$373,0)),SUMIFS('Input-Ext Allocators'!H$8:H$63,'Input-Ext Allocators'!$B$8:$B$63,$F283))*$D283</f>
        <v>0</v>
      </c>
    </row>
    <row r="284" spans="1:11" outlineLevel="1">
      <c r="A284" s="31">
        <f>IF(ISBLANK('Input-Accounts'!A284),"",'Input-Accounts'!A284)</f>
        <v>254</v>
      </c>
      <c r="B284" s="53" t="str">
        <f>IF(ISBLANK('Input-Accounts'!B284),"",'Input-Accounts'!B284)</f>
        <v>OTHER EQUIP-CUST INFO SERVICE</v>
      </c>
      <c r="C284" s="31">
        <f>IF(ISBLANK('Input-Accounts'!C284),"",'Input-Accounts'!C284)</f>
        <v>387.46</v>
      </c>
      <c r="D284" s="10">
        <f t="shared" ca="1" si="53"/>
        <v>0</v>
      </c>
      <c r="E284" s="10">
        <f t="shared" ca="1" si="52"/>
        <v>0</v>
      </c>
      <c r="F284" s="3" t="str" cm="1">
        <f t="array" aca="1" ref="F284" ca="1">IF(D284=0,"-",IF('Input-Accounts'!$E284&lt;&gt;0,'Input-Accounts'!$E284,INDEX('Input-Accounts'!$H284:$J284,,MATCH($F$6,'Input-Accounts'!$H$6:$J$6,0))))</f>
        <v>-</v>
      </c>
      <c r="G284" s="10">
        <f ca="1">IFERROR(INDEX(G$337:G$373,MATCH($F284,$B$337:$B$373,0))/INDEX($D$337:$D$373,MATCH($F284,$B$337:$B$373,0)),SUMIFS('Input-Ext Allocators'!D$8:D$63,'Input-Ext Allocators'!$B$8:$B$63,$F284))*$D284</f>
        <v>0</v>
      </c>
      <c r="H284" s="10">
        <f ca="1">IFERROR(INDEX(H$337:H$373,MATCH($F284,$B$337:$B$373,0))/INDEX($D$337:$D$373,MATCH($F284,$B$337:$B$373,0)),SUMIFS('Input-Ext Allocators'!E$8:E$63,'Input-Ext Allocators'!$B$8:$B$63,$F284))*$D284</f>
        <v>0</v>
      </c>
      <c r="I284" s="10">
        <f ca="1">IFERROR(INDEX(I$337:I$373,MATCH($F284,$B$337:$B$373,0))/INDEX($D$337:$D$373,MATCH($F284,$B$337:$B$373,0)),SUMIFS('Input-Ext Allocators'!F$8:F$63,'Input-Ext Allocators'!$B$8:$B$63,$F284))*$D284</f>
        <v>0</v>
      </c>
      <c r="J284" s="10">
        <f ca="1">IFERROR(INDEX(J$337:J$373,MATCH($F284,$B$337:$B$373,0))/INDEX($D$337:$D$373,MATCH($F284,$B$337:$B$373,0)),SUMIFS('Input-Ext Allocators'!G$8:G$63,'Input-Ext Allocators'!$B$8:$B$63,$F284))*$D284</f>
        <v>0</v>
      </c>
      <c r="K284" s="10">
        <f ca="1">IFERROR(INDEX(K$337:K$373,MATCH($F284,$B$337:$B$373,0))/INDEX($D$337:$D$373,MATCH($F284,$B$337:$B$373,0)),SUMIFS('Input-Ext Allocators'!H$8:H$63,'Input-Ext Allocators'!$B$8:$B$63,$F284))*$D284</f>
        <v>0</v>
      </c>
    </row>
    <row r="285" spans="1:11" outlineLevel="1">
      <c r="A285" s="31">
        <f>IF(ISBLANK('Input-Accounts'!A285),"",'Input-Accounts'!A285)</f>
        <v>255</v>
      </c>
      <c r="B285" s="53" t="str">
        <f>IF(ISBLANK('Input-Accounts'!B285),"",'Input-Accounts'!B285)</f>
        <v>GPS PIPE LOCATORS</v>
      </c>
      <c r="C285" s="31">
        <f>IF(ISBLANK('Input-Accounts'!C285),"",'Input-Accounts'!C285)</f>
        <v>387.5</v>
      </c>
      <c r="D285" s="10">
        <f t="shared" ca="1" si="53"/>
        <v>0</v>
      </c>
      <c r="E285" s="10">
        <f t="shared" ca="1" si="52"/>
        <v>0</v>
      </c>
      <c r="F285" s="3" t="str" cm="1">
        <f t="array" aca="1" ref="F285" ca="1">IF(D285=0,"-",IF('Input-Accounts'!$E285&lt;&gt;0,'Input-Accounts'!$E285,INDEX('Input-Accounts'!$H285:$J285,,MATCH($F$6,'Input-Accounts'!$H$6:$J$6,0))))</f>
        <v>-</v>
      </c>
      <c r="G285" s="10">
        <f ca="1">IFERROR(INDEX(G$337:G$373,MATCH($F285,$B$337:$B$373,0))/INDEX($D$337:$D$373,MATCH($F285,$B$337:$B$373,0)),SUMIFS('Input-Ext Allocators'!D$8:D$63,'Input-Ext Allocators'!$B$8:$B$63,$F285))*$D285</f>
        <v>0</v>
      </c>
      <c r="H285" s="10">
        <f ca="1">IFERROR(INDEX(H$337:H$373,MATCH($F285,$B$337:$B$373,0))/INDEX($D$337:$D$373,MATCH($F285,$B$337:$B$373,0)),SUMIFS('Input-Ext Allocators'!E$8:E$63,'Input-Ext Allocators'!$B$8:$B$63,$F285))*$D285</f>
        <v>0</v>
      </c>
      <c r="I285" s="10">
        <f ca="1">IFERROR(INDEX(I$337:I$373,MATCH($F285,$B$337:$B$373,0))/INDEX($D$337:$D$373,MATCH($F285,$B$337:$B$373,0)),SUMIFS('Input-Ext Allocators'!F$8:F$63,'Input-Ext Allocators'!$B$8:$B$63,$F285))*$D285</f>
        <v>0</v>
      </c>
      <c r="J285" s="10">
        <f ca="1">IFERROR(INDEX(J$337:J$373,MATCH($F285,$B$337:$B$373,0))/INDEX($D$337:$D$373,MATCH($F285,$B$337:$B$373,0)),SUMIFS('Input-Ext Allocators'!G$8:G$63,'Input-Ext Allocators'!$B$8:$B$63,$F285))*$D285</f>
        <v>0</v>
      </c>
      <c r="K285" s="10">
        <f ca="1">IFERROR(INDEX(K$337:K$373,MATCH($F285,$B$337:$B$373,0))/INDEX($D$337:$D$373,MATCH($F285,$B$337:$B$373,0)),SUMIFS('Input-Ext Allocators'!H$8:H$63,'Input-Ext Allocators'!$B$8:$B$63,$F285))*$D285</f>
        <v>0</v>
      </c>
    </row>
    <row r="286" spans="1:11" outlineLevel="1">
      <c r="A286" s="31">
        <f>IF(ISBLANK('Input-Accounts'!A286),"",'Input-Accounts'!A286)</f>
        <v>256</v>
      </c>
      <c r="B286" t="str">
        <f>IF(ISBLANK('Input-Accounts'!B286),"",'Input-Accounts'!B286)</f>
        <v>Subtotal - Distribution Plant</v>
      </c>
      <c r="C286" s="31" t="str">
        <f>IF(ISBLANK('Input-Accounts'!C286),"",'Input-Accounts'!C286)</f>
        <v/>
      </c>
      <c r="D286" s="123">
        <f ca="1">SUBTOTAL(9,D252:D285)</f>
        <v>0</v>
      </c>
      <c r="E286" s="10">
        <f t="shared" ca="1" si="52"/>
        <v>0</v>
      </c>
      <c r="G286" s="123">
        <f t="shared" ref="G286:K286" ca="1" si="54">SUBTOTAL(9,G252:G285)</f>
        <v>0</v>
      </c>
      <c r="H286" s="123">
        <f t="shared" ca="1" si="54"/>
        <v>0</v>
      </c>
      <c r="I286" s="123">
        <f t="shared" ca="1" si="54"/>
        <v>0</v>
      </c>
      <c r="J286" s="123">
        <f t="shared" ca="1" si="54"/>
        <v>0</v>
      </c>
      <c r="K286" s="123">
        <f t="shared" ca="1" si="54"/>
        <v>0</v>
      </c>
    </row>
    <row r="287" spans="1:11" outlineLevel="1">
      <c r="A287" s="31" t="str">
        <f>IF(ISBLANK('Input-Accounts'!A287),"",'Input-Accounts'!A287)</f>
        <v/>
      </c>
      <c r="B287" s="53" t="str">
        <f>IF(ISBLANK('Input-Accounts'!B287),"",'Input-Accounts'!B287)</f>
        <v/>
      </c>
      <c r="C287" s="31" t="str">
        <f>IF(ISBLANK('Input-Accounts'!C287),"",'Input-Accounts'!C287)</f>
        <v/>
      </c>
      <c r="D287" s="10"/>
      <c r="E287" s="10"/>
      <c r="G287" s="10"/>
      <c r="H287" s="10"/>
      <c r="I287" s="10"/>
      <c r="J287" s="10"/>
      <c r="K287" s="10"/>
    </row>
    <row r="288" spans="1:11" outlineLevel="1">
      <c r="A288" s="31">
        <f>IF(ISBLANK('Input-Accounts'!A288),"",'Input-Accounts'!A288)</f>
        <v>257</v>
      </c>
      <c r="B288" s="1" t="str">
        <f>IF(ISBLANK('Input-Accounts'!B288),"",'Input-Accounts'!B288)</f>
        <v>General Plant</v>
      </c>
      <c r="C288" s="31" t="str">
        <f>IF(ISBLANK('Input-Accounts'!C288),"",'Input-Accounts'!C288)</f>
        <v/>
      </c>
      <c r="D288" s="10"/>
      <c r="E288" s="10"/>
      <c r="G288" s="10"/>
      <c r="H288" s="10"/>
      <c r="I288" s="10"/>
      <c r="J288" s="10"/>
      <c r="K288" s="10"/>
    </row>
    <row r="289" spans="1:11" outlineLevel="1">
      <c r="A289" s="31">
        <f>IF(ISBLANK('Input-Accounts'!A289),"",'Input-Accounts'!A289)</f>
        <v>258</v>
      </c>
      <c r="B289" s="53" t="str">
        <f>IF(ISBLANK('Input-Accounts'!B289),"",'Input-Accounts'!B289)</f>
        <v>OFFICE FURN &amp; EQUIP-UNSPECIFIED</v>
      </c>
      <c r="C289" s="31">
        <f>IF(ISBLANK('Input-Accounts'!C289),"",'Input-Accounts'!C289)</f>
        <v>391.1</v>
      </c>
      <c r="D289" s="10">
        <f t="shared" ref="D289:D302" ca="1" si="55">INDIRECT("Classification!"&amp;$D$5&amp;ROW())</f>
        <v>0</v>
      </c>
      <c r="E289" s="10">
        <f t="shared" ref="E289:E303" ca="1" si="56">IFERROR(IF(D289="","",IF(D289=0,0,IF(ABS(D289-SUM($G289:$K289))&lt;Check_Limit,0,1))),1)</f>
        <v>0</v>
      </c>
      <c r="F289" s="3" t="str" cm="1">
        <f t="array" aca="1" ref="F289" ca="1">IF(D289=0,"-",IF('Input-Accounts'!$E289&lt;&gt;0,'Input-Accounts'!$E289,INDEX('Input-Accounts'!$H289:$J289,,MATCH($F$6,'Input-Accounts'!$H$6:$J$6,0))))</f>
        <v>-</v>
      </c>
      <c r="G289" s="10">
        <f ca="1">IFERROR(INDEX(G$337:G$373,MATCH($F289,$B$337:$B$373,0))/INDEX($D$337:$D$373,MATCH($F289,$B$337:$B$373,0)),SUMIFS('Input-Ext Allocators'!D$8:D$63,'Input-Ext Allocators'!$B$8:$B$63,$F289))*$D289</f>
        <v>0</v>
      </c>
      <c r="H289" s="10">
        <f ca="1">IFERROR(INDEX(H$337:H$373,MATCH($F289,$B$337:$B$373,0))/INDEX($D$337:$D$373,MATCH($F289,$B$337:$B$373,0)),SUMIFS('Input-Ext Allocators'!E$8:E$63,'Input-Ext Allocators'!$B$8:$B$63,$F289))*$D289</f>
        <v>0</v>
      </c>
      <c r="I289" s="10">
        <f ca="1">IFERROR(INDEX(I$337:I$373,MATCH($F289,$B$337:$B$373,0))/INDEX($D$337:$D$373,MATCH($F289,$B$337:$B$373,0)),SUMIFS('Input-Ext Allocators'!F$8:F$63,'Input-Ext Allocators'!$B$8:$B$63,$F289))*$D289</f>
        <v>0</v>
      </c>
      <c r="J289" s="10">
        <f ca="1">IFERROR(INDEX(J$337:J$373,MATCH($F289,$B$337:$B$373,0))/INDEX($D$337:$D$373,MATCH($F289,$B$337:$B$373,0)),SUMIFS('Input-Ext Allocators'!G$8:G$63,'Input-Ext Allocators'!$B$8:$B$63,$F289))*$D289</f>
        <v>0</v>
      </c>
      <c r="K289" s="10">
        <f ca="1">IFERROR(INDEX(K$337:K$373,MATCH($F289,$B$337:$B$373,0))/INDEX($D$337:$D$373,MATCH($F289,$B$337:$B$373,0)),SUMIFS('Input-Ext Allocators'!H$8:H$63,'Input-Ext Allocators'!$B$8:$B$63,$F289))*$D289</f>
        <v>0</v>
      </c>
    </row>
    <row r="290" spans="1:11" outlineLevel="1">
      <c r="A290" s="31">
        <f>IF(ISBLANK('Input-Accounts'!A290),"",'Input-Accounts'!A290)</f>
        <v>259</v>
      </c>
      <c r="B290" s="53" t="str">
        <f>IF(ISBLANK('Input-Accounts'!B290),"",'Input-Accounts'!B290)</f>
        <v xml:space="preserve">OFFICE FURN &amp; EQUIP-DATA HANDLING </v>
      </c>
      <c r="C290" s="31">
        <f>IF(ISBLANK('Input-Accounts'!C290),"",'Input-Accounts'!C290)</f>
        <v>391.11</v>
      </c>
      <c r="D290" s="10">
        <f t="shared" ca="1" si="55"/>
        <v>0</v>
      </c>
      <c r="E290" s="10">
        <f t="shared" ca="1" si="56"/>
        <v>0</v>
      </c>
      <c r="F290" s="3" t="str" cm="1">
        <f t="array" aca="1" ref="F290" ca="1">IF(D290=0,"-",IF('Input-Accounts'!$E290&lt;&gt;0,'Input-Accounts'!$E290,INDEX('Input-Accounts'!$H290:$J290,,MATCH($F$6,'Input-Accounts'!$H$6:$J$6,0))))</f>
        <v>-</v>
      </c>
      <c r="G290" s="10">
        <f ca="1">IFERROR(INDEX(G$337:G$373,MATCH($F290,$B$337:$B$373,0))/INDEX($D$337:$D$373,MATCH($F290,$B$337:$B$373,0)),SUMIFS('Input-Ext Allocators'!D$8:D$63,'Input-Ext Allocators'!$B$8:$B$63,$F290))*$D290</f>
        <v>0</v>
      </c>
      <c r="H290" s="10">
        <f ca="1">IFERROR(INDEX(H$337:H$373,MATCH($F290,$B$337:$B$373,0))/INDEX($D$337:$D$373,MATCH($F290,$B$337:$B$373,0)),SUMIFS('Input-Ext Allocators'!E$8:E$63,'Input-Ext Allocators'!$B$8:$B$63,$F290))*$D290</f>
        <v>0</v>
      </c>
      <c r="I290" s="10">
        <f ca="1">IFERROR(INDEX(I$337:I$373,MATCH($F290,$B$337:$B$373,0))/INDEX($D$337:$D$373,MATCH($F290,$B$337:$B$373,0)),SUMIFS('Input-Ext Allocators'!F$8:F$63,'Input-Ext Allocators'!$B$8:$B$63,$F290))*$D290</f>
        <v>0</v>
      </c>
      <c r="J290" s="10">
        <f ca="1">IFERROR(INDEX(J$337:J$373,MATCH($F290,$B$337:$B$373,0))/INDEX($D$337:$D$373,MATCH($F290,$B$337:$B$373,0)),SUMIFS('Input-Ext Allocators'!G$8:G$63,'Input-Ext Allocators'!$B$8:$B$63,$F290))*$D290</f>
        <v>0</v>
      </c>
      <c r="K290" s="10">
        <f ca="1">IFERROR(INDEX(K$337:K$373,MATCH($F290,$B$337:$B$373,0))/INDEX($D$337:$D$373,MATCH($F290,$B$337:$B$373,0)),SUMIFS('Input-Ext Allocators'!H$8:H$63,'Input-Ext Allocators'!$B$8:$B$63,$F290))*$D290</f>
        <v>0</v>
      </c>
    </row>
    <row r="291" spans="1:11" outlineLevel="1">
      <c r="A291" s="31">
        <f>IF(ISBLANK('Input-Accounts'!A291),"",'Input-Accounts'!A291)</f>
        <v>260</v>
      </c>
      <c r="B291" s="53" t="str">
        <f>IF(ISBLANK('Input-Accounts'!B291),"",'Input-Accounts'!B291)</f>
        <v>OFFICE FURN &amp; EQUIP-INFO SYSTEMS</v>
      </c>
      <c r="C291" s="31">
        <f>IF(ISBLANK('Input-Accounts'!C291),"",'Input-Accounts'!C291)</f>
        <v>391.12</v>
      </c>
      <c r="D291" s="10">
        <f t="shared" ca="1" si="55"/>
        <v>0</v>
      </c>
      <c r="E291" s="10">
        <f t="shared" ca="1" si="56"/>
        <v>0</v>
      </c>
      <c r="F291" s="3" t="str" cm="1">
        <f t="array" aca="1" ref="F291" ca="1">IF(D291=0,"-",IF('Input-Accounts'!$E291&lt;&gt;0,'Input-Accounts'!$E291,INDEX('Input-Accounts'!$H291:$J291,,MATCH($F$6,'Input-Accounts'!$H$6:$J$6,0))))</f>
        <v>-</v>
      </c>
      <c r="G291" s="10">
        <f ca="1">IFERROR(INDEX(G$337:G$373,MATCH($F291,$B$337:$B$373,0))/INDEX($D$337:$D$373,MATCH($F291,$B$337:$B$373,0)),SUMIFS('Input-Ext Allocators'!D$8:D$63,'Input-Ext Allocators'!$B$8:$B$63,$F291))*$D291</f>
        <v>0</v>
      </c>
      <c r="H291" s="10">
        <f ca="1">IFERROR(INDEX(H$337:H$373,MATCH($F291,$B$337:$B$373,0))/INDEX($D$337:$D$373,MATCH($F291,$B$337:$B$373,0)),SUMIFS('Input-Ext Allocators'!E$8:E$63,'Input-Ext Allocators'!$B$8:$B$63,$F291))*$D291</f>
        <v>0</v>
      </c>
      <c r="I291" s="10">
        <f ca="1">IFERROR(INDEX(I$337:I$373,MATCH($F291,$B$337:$B$373,0))/INDEX($D$337:$D$373,MATCH($F291,$B$337:$B$373,0)),SUMIFS('Input-Ext Allocators'!F$8:F$63,'Input-Ext Allocators'!$B$8:$B$63,$F291))*$D291</f>
        <v>0</v>
      </c>
      <c r="J291" s="10">
        <f ca="1">IFERROR(INDEX(J$337:J$373,MATCH($F291,$B$337:$B$373,0))/INDEX($D$337:$D$373,MATCH($F291,$B$337:$B$373,0)),SUMIFS('Input-Ext Allocators'!G$8:G$63,'Input-Ext Allocators'!$B$8:$B$63,$F291))*$D291</f>
        <v>0</v>
      </c>
      <c r="K291" s="10">
        <f ca="1">IFERROR(INDEX(K$337:K$373,MATCH($F291,$B$337:$B$373,0))/INDEX($D$337:$D$373,MATCH($F291,$B$337:$B$373,0)),SUMIFS('Input-Ext Allocators'!H$8:H$63,'Input-Ext Allocators'!$B$8:$B$63,$F291))*$D291</f>
        <v>0</v>
      </c>
    </row>
    <row r="292" spans="1:11" outlineLevel="1">
      <c r="A292" s="31">
        <f>IF(ISBLANK('Input-Accounts'!A292),"",'Input-Accounts'!A292)</f>
        <v>261</v>
      </c>
      <c r="B292" s="53" t="str">
        <f>IF(ISBLANK('Input-Accounts'!B292),"",'Input-Accounts'!B292)</f>
        <v>TRANS EQUIP-TRAILERS OVER $1,000</v>
      </c>
      <c r="C292" s="31">
        <f>IF(ISBLANK('Input-Accounts'!C292),"",'Input-Accounts'!C292)</f>
        <v>392.2</v>
      </c>
      <c r="D292" s="10">
        <f t="shared" ca="1" si="55"/>
        <v>0</v>
      </c>
      <c r="E292" s="10">
        <f t="shared" ca="1" si="56"/>
        <v>0</v>
      </c>
      <c r="F292" s="3" t="str" cm="1">
        <f t="array" aca="1" ref="F292" ca="1">IF(D292=0,"-",IF('Input-Accounts'!$E292&lt;&gt;0,'Input-Accounts'!$E292,INDEX('Input-Accounts'!$H292:$J292,,MATCH($F$6,'Input-Accounts'!$H$6:$J$6,0))))</f>
        <v>-</v>
      </c>
      <c r="G292" s="10">
        <f ca="1">IFERROR(INDEX(G$337:G$373,MATCH($F292,$B$337:$B$373,0))/INDEX($D$337:$D$373,MATCH($F292,$B$337:$B$373,0)),SUMIFS('Input-Ext Allocators'!D$8:D$63,'Input-Ext Allocators'!$B$8:$B$63,$F292))*$D292</f>
        <v>0</v>
      </c>
      <c r="H292" s="10">
        <f ca="1">IFERROR(INDEX(H$337:H$373,MATCH($F292,$B$337:$B$373,0))/INDEX($D$337:$D$373,MATCH($F292,$B$337:$B$373,0)),SUMIFS('Input-Ext Allocators'!E$8:E$63,'Input-Ext Allocators'!$B$8:$B$63,$F292))*$D292</f>
        <v>0</v>
      </c>
      <c r="I292" s="10">
        <f ca="1">IFERROR(INDEX(I$337:I$373,MATCH($F292,$B$337:$B$373,0))/INDEX($D$337:$D$373,MATCH($F292,$B$337:$B$373,0)),SUMIFS('Input-Ext Allocators'!F$8:F$63,'Input-Ext Allocators'!$B$8:$B$63,$F292))*$D292</f>
        <v>0</v>
      </c>
      <c r="J292" s="10">
        <f ca="1">IFERROR(INDEX(J$337:J$373,MATCH($F292,$B$337:$B$373,0))/INDEX($D$337:$D$373,MATCH($F292,$B$337:$B$373,0)),SUMIFS('Input-Ext Allocators'!G$8:G$63,'Input-Ext Allocators'!$B$8:$B$63,$F292))*$D292</f>
        <v>0</v>
      </c>
      <c r="K292" s="10">
        <f ca="1">IFERROR(INDEX(K$337:K$373,MATCH($F292,$B$337:$B$373,0))/INDEX($D$337:$D$373,MATCH($F292,$B$337:$B$373,0)),SUMIFS('Input-Ext Allocators'!H$8:H$63,'Input-Ext Allocators'!$B$8:$B$63,$F292))*$D292</f>
        <v>0</v>
      </c>
    </row>
    <row r="293" spans="1:11" outlineLevel="1">
      <c r="A293" s="31">
        <f>IF(ISBLANK('Input-Accounts'!A293),"",'Input-Accounts'!A293)</f>
        <v>262</v>
      </c>
      <c r="B293" s="53" t="str">
        <f>IF(ISBLANK('Input-Accounts'!B293),"",'Input-Accounts'!B293)</f>
        <v>TRANS EQUIP-TRAILERS $1,000 or LESS</v>
      </c>
      <c r="C293" s="31">
        <f>IF(ISBLANK('Input-Accounts'!C293),"",'Input-Accounts'!C293)</f>
        <v>392.21</v>
      </c>
      <c r="D293" s="10">
        <f t="shared" ca="1" si="55"/>
        <v>0</v>
      </c>
      <c r="E293" s="10">
        <f t="shared" ca="1" si="56"/>
        <v>0</v>
      </c>
      <c r="F293" s="3" t="str" cm="1">
        <f t="array" aca="1" ref="F293" ca="1">IF(D293=0,"-",IF('Input-Accounts'!$E293&lt;&gt;0,'Input-Accounts'!$E293,INDEX('Input-Accounts'!$H293:$J293,,MATCH($F$6,'Input-Accounts'!$H$6:$J$6,0))))</f>
        <v>-</v>
      </c>
      <c r="G293" s="10">
        <f ca="1">IFERROR(INDEX(G$337:G$373,MATCH($F293,$B$337:$B$373,0))/INDEX($D$337:$D$373,MATCH($F293,$B$337:$B$373,0)),SUMIFS('Input-Ext Allocators'!D$8:D$63,'Input-Ext Allocators'!$B$8:$B$63,$F293))*$D293</f>
        <v>0</v>
      </c>
      <c r="H293" s="10">
        <f ca="1">IFERROR(INDEX(H$337:H$373,MATCH($F293,$B$337:$B$373,0))/INDEX($D$337:$D$373,MATCH($F293,$B$337:$B$373,0)),SUMIFS('Input-Ext Allocators'!E$8:E$63,'Input-Ext Allocators'!$B$8:$B$63,$F293))*$D293</f>
        <v>0</v>
      </c>
      <c r="I293" s="10">
        <f ca="1">IFERROR(INDEX(I$337:I$373,MATCH($F293,$B$337:$B$373,0))/INDEX($D$337:$D$373,MATCH($F293,$B$337:$B$373,0)),SUMIFS('Input-Ext Allocators'!F$8:F$63,'Input-Ext Allocators'!$B$8:$B$63,$F293))*$D293</f>
        <v>0</v>
      </c>
      <c r="J293" s="10">
        <f ca="1">IFERROR(INDEX(J$337:J$373,MATCH($F293,$B$337:$B$373,0))/INDEX($D$337:$D$373,MATCH($F293,$B$337:$B$373,0)),SUMIFS('Input-Ext Allocators'!G$8:G$63,'Input-Ext Allocators'!$B$8:$B$63,$F293))*$D293</f>
        <v>0</v>
      </c>
      <c r="K293" s="10">
        <f ca="1">IFERROR(INDEX(K$337:K$373,MATCH($F293,$B$337:$B$373,0))/INDEX($D$337:$D$373,MATCH($F293,$B$337:$B$373,0)),SUMIFS('Input-Ext Allocators'!H$8:H$63,'Input-Ext Allocators'!$B$8:$B$63,$F293))*$D293</f>
        <v>0</v>
      </c>
    </row>
    <row r="294" spans="1:11" outlineLevel="1">
      <c r="A294" s="31">
        <f>IF(ISBLANK('Input-Accounts'!A294),"",'Input-Accounts'!A294)</f>
        <v>263</v>
      </c>
      <c r="B294" s="53" t="str">
        <f>IF(ISBLANK('Input-Accounts'!B294),"",'Input-Accounts'!B294)</f>
        <v>STORES EQUIPMENT</v>
      </c>
      <c r="C294" s="31">
        <f>IF(ISBLANK('Input-Accounts'!C294),"",'Input-Accounts'!C294)</f>
        <v>393</v>
      </c>
      <c r="D294" s="10">
        <f t="shared" ca="1" si="55"/>
        <v>0</v>
      </c>
      <c r="E294" s="10">
        <f t="shared" ca="1" si="56"/>
        <v>0</v>
      </c>
      <c r="F294" s="3" t="str" cm="1">
        <f t="array" aca="1" ref="F294" ca="1">IF(D294=0,"-",IF('Input-Accounts'!$E294&lt;&gt;0,'Input-Accounts'!$E294,INDEX('Input-Accounts'!$H294:$J294,,MATCH($F$6,'Input-Accounts'!$H$6:$J$6,0))))</f>
        <v>-</v>
      </c>
      <c r="G294" s="10">
        <f ca="1">IFERROR(INDEX(G$337:G$373,MATCH($F294,$B$337:$B$373,0))/INDEX($D$337:$D$373,MATCH($F294,$B$337:$B$373,0)),SUMIFS('Input-Ext Allocators'!D$8:D$63,'Input-Ext Allocators'!$B$8:$B$63,$F294))*$D294</f>
        <v>0</v>
      </c>
      <c r="H294" s="10">
        <f ca="1">IFERROR(INDEX(H$337:H$373,MATCH($F294,$B$337:$B$373,0))/INDEX($D$337:$D$373,MATCH($F294,$B$337:$B$373,0)),SUMIFS('Input-Ext Allocators'!E$8:E$63,'Input-Ext Allocators'!$B$8:$B$63,$F294))*$D294</f>
        <v>0</v>
      </c>
      <c r="I294" s="10">
        <f ca="1">IFERROR(INDEX(I$337:I$373,MATCH($F294,$B$337:$B$373,0))/INDEX($D$337:$D$373,MATCH($F294,$B$337:$B$373,0)),SUMIFS('Input-Ext Allocators'!F$8:F$63,'Input-Ext Allocators'!$B$8:$B$63,$F294))*$D294</f>
        <v>0</v>
      </c>
      <c r="J294" s="10">
        <f ca="1">IFERROR(INDEX(J$337:J$373,MATCH($F294,$B$337:$B$373,0))/INDEX($D$337:$D$373,MATCH($F294,$B$337:$B$373,0)),SUMIFS('Input-Ext Allocators'!G$8:G$63,'Input-Ext Allocators'!$B$8:$B$63,$F294))*$D294</f>
        <v>0</v>
      </c>
      <c r="K294" s="10">
        <f ca="1">IFERROR(INDEX(K$337:K$373,MATCH($F294,$B$337:$B$373,0))/INDEX($D$337:$D$373,MATCH($F294,$B$337:$B$373,0)),SUMIFS('Input-Ext Allocators'!H$8:H$63,'Input-Ext Allocators'!$B$8:$B$63,$F294))*$D294</f>
        <v>0</v>
      </c>
    </row>
    <row r="295" spans="1:11" outlineLevel="1">
      <c r="A295" s="31">
        <f>IF(ISBLANK('Input-Accounts'!A295),"",'Input-Accounts'!A295)</f>
        <v>264</v>
      </c>
      <c r="B295" s="53" t="str">
        <f>IF(ISBLANK('Input-Accounts'!B295),"",'Input-Accounts'!B295)</f>
        <v xml:space="preserve">TOOLS,SHOP, &amp; GAR EQ-GARAGE &amp; SERV </v>
      </c>
      <c r="C295" s="31">
        <f>IF(ISBLANK('Input-Accounts'!C295),"",'Input-Accounts'!C295)</f>
        <v>394.1</v>
      </c>
      <c r="D295" s="10">
        <f t="shared" ca="1" si="55"/>
        <v>0</v>
      </c>
      <c r="E295" s="10">
        <f t="shared" ca="1" si="56"/>
        <v>0</v>
      </c>
      <c r="F295" s="3" t="str" cm="1">
        <f t="array" aca="1" ref="F295" ca="1">IF(D295=0,"-",IF('Input-Accounts'!$E295&lt;&gt;0,'Input-Accounts'!$E295,INDEX('Input-Accounts'!$H295:$J295,,MATCH($F$6,'Input-Accounts'!$H$6:$J$6,0))))</f>
        <v>-</v>
      </c>
      <c r="G295" s="10">
        <f ca="1">IFERROR(INDEX(G$337:G$373,MATCH($F295,$B$337:$B$373,0))/INDEX($D$337:$D$373,MATCH($F295,$B$337:$B$373,0)),SUMIFS('Input-Ext Allocators'!D$8:D$63,'Input-Ext Allocators'!$B$8:$B$63,$F295))*$D295</f>
        <v>0</v>
      </c>
      <c r="H295" s="10">
        <f ca="1">IFERROR(INDEX(H$337:H$373,MATCH($F295,$B$337:$B$373,0))/INDEX($D$337:$D$373,MATCH($F295,$B$337:$B$373,0)),SUMIFS('Input-Ext Allocators'!E$8:E$63,'Input-Ext Allocators'!$B$8:$B$63,$F295))*$D295</f>
        <v>0</v>
      </c>
      <c r="I295" s="10">
        <f ca="1">IFERROR(INDEX(I$337:I$373,MATCH($F295,$B$337:$B$373,0))/INDEX($D$337:$D$373,MATCH($F295,$B$337:$B$373,0)),SUMIFS('Input-Ext Allocators'!F$8:F$63,'Input-Ext Allocators'!$B$8:$B$63,$F295))*$D295</f>
        <v>0</v>
      </c>
      <c r="J295" s="10">
        <f ca="1">IFERROR(INDEX(J$337:J$373,MATCH($F295,$B$337:$B$373,0))/INDEX($D$337:$D$373,MATCH($F295,$B$337:$B$373,0)),SUMIFS('Input-Ext Allocators'!G$8:G$63,'Input-Ext Allocators'!$B$8:$B$63,$F295))*$D295</f>
        <v>0</v>
      </c>
      <c r="K295" s="10">
        <f ca="1">IFERROR(INDEX(K$337:K$373,MATCH($F295,$B$337:$B$373,0))/INDEX($D$337:$D$373,MATCH($F295,$B$337:$B$373,0)),SUMIFS('Input-Ext Allocators'!H$8:H$63,'Input-Ext Allocators'!$B$8:$B$63,$F295))*$D295</f>
        <v>0</v>
      </c>
    </row>
    <row r="296" spans="1:11" outlineLevel="1">
      <c r="A296" s="31">
        <f>IF(ISBLANK('Input-Accounts'!A296),"",'Input-Accounts'!A296)</f>
        <v>265</v>
      </c>
      <c r="B296" s="53" t="str">
        <f>IF(ISBLANK('Input-Accounts'!B296),"",'Input-Accounts'!B296)</f>
        <v>TOOLS,SHOP, &amp; GAR EQ-CNG STATIONARY</v>
      </c>
      <c r="C296" s="31">
        <f>IF(ISBLANK('Input-Accounts'!C296),"",'Input-Accounts'!C296)</f>
        <v>394.11</v>
      </c>
      <c r="D296" s="10">
        <f t="shared" ca="1" si="55"/>
        <v>0</v>
      </c>
      <c r="E296" s="10">
        <f t="shared" ca="1" si="56"/>
        <v>0</v>
      </c>
      <c r="F296" s="3" t="str" cm="1">
        <f t="array" aca="1" ref="F296" ca="1">IF(D296=0,"-",IF('Input-Accounts'!$E296&lt;&gt;0,'Input-Accounts'!$E296,INDEX('Input-Accounts'!$H296:$J296,,MATCH($F$6,'Input-Accounts'!$H$6:$J$6,0))))</f>
        <v>-</v>
      </c>
      <c r="G296" s="10">
        <f ca="1">IFERROR(INDEX(G$337:G$373,MATCH($F296,$B$337:$B$373,0))/INDEX($D$337:$D$373,MATCH($F296,$B$337:$B$373,0)),SUMIFS('Input-Ext Allocators'!D$8:D$63,'Input-Ext Allocators'!$B$8:$B$63,$F296))*$D296</f>
        <v>0</v>
      </c>
      <c r="H296" s="10">
        <f ca="1">IFERROR(INDEX(H$337:H$373,MATCH($F296,$B$337:$B$373,0))/INDEX($D$337:$D$373,MATCH($F296,$B$337:$B$373,0)),SUMIFS('Input-Ext Allocators'!E$8:E$63,'Input-Ext Allocators'!$B$8:$B$63,$F296))*$D296</f>
        <v>0</v>
      </c>
      <c r="I296" s="10">
        <f ca="1">IFERROR(INDEX(I$337:I$373,MATCH($F296,$B$337:$B$373,0))/INDEX($D$337:$D$373,MATCH($F296,$B$337:$B$373,0)),SUMIFS('Input-Ext Allocators'!F$8:F$63,'Input-Ext Allocators'!$B$8:$B$63,$F296))*$D296</f>
        <v>0</v>
      </c>
      <c r="J296" s="10">
        <f ca="1">IFERROR(INDEX(J$337:J$373,MATCH($F296,$B$337:$B$373,0))/INDEX($D$337:$D$373,MATCH($F296,$B$337:$B$373,0)),SUMIFS('Input-Ext Allocators'!G$8:G$63,'Input-Ext Allocators'!$B$8:$B$63,$F296))*$D296</f>
        <v>0</v>
      </c>
      <c r="K296" s="10">
        <f ca="1">IFERROR(INDEX(K$337:K$373,MATCH($F296,$B$337:$B$373,0))/INDEX($D$337:$D$373,MATCH($F296,$B$337:$B$373,0)),SUMIFS('Input-Ext Allocators'!H$8:H$63,'Input-Ext Allocators'!$B$8:$B$63,$F296))*$D296</f>
        <v>0</v>
      </c>
    </row>
    <row r="297" spans="1:11" outlineLevel="1">
      <c r="A297" s="31">
        <f>IF(ISBLANK('Input-Accounts'!A297),"",'Input-Accounts'!A297)</f>
        <v>266</v>
      </c>
      <c r="B297" s="53" t="str">
        <f>IF(ISBLANK('Input-Accounts'!B297),"",'Input-Accounts'!B297)</f>
        <v>TOOLS,SHOP, &amp; GAR EQ-UND TANK CLEANUP</v>
      </c>
      <c r="C297" s="31">
        <f>IF(ISBLANK('Input-Accounts'!C297),"",'Input-Accounts'!C297)</f>
        <v>394.13</v>
      </c>
      <c r="D297" s="10">
        <f t="shared" ca="1" si="55"/>
        <v>0</v>
      </c>
      <c r="E297" s="10">
        <f t="shared" ca="1" si="56"/>
        <v>0</v>
      </c>
      <c r="F297" s="3" t="str" cm="1">
        <f t="array" aca="1" ref="F297" ca="1">IF(D297=0,"-",IF('Input-Accounts'!$E297&lt;&gt;0,'Input-Accounts'!$E297,INDEX('Input-Accounts'!$H297:$J297,,MATCH($F$6,'Input-Accounts'!$H$6:$J$6,0))))</f>
        <v>-</v>
      </c>
      <c r="G297" s="10">
        <f ca="1">IFERROR(INDEX(G$337:G$373,MATCH($F297,$B$337:$B$373,0))/INDEX($D$337:$D$373,MATCH($F297,$B$337:$B$373,0)),SUMIFS('Input-Ext Allocators'!D$8:D$63,'Input-Ext Allocators'!$B$8:$B$63,$F297))*$D297</f>
        <v>0</v>
      </c>
      <c r="H297" s="10">
        <f ca="1">IFERROR(INDEX(H$337:H$373,MATCH($F297,$B$337:$B$373,0))/INDEX($D$337:$D$373,MATCH($F297,$B$337:$B$373,0)),SUMIFS('Input-Ext Allocators'!E$8:E$63,'Input-Ext Allocators'!$B$8:$B$63,$F297))*$D297</f>
        <v>0</v>
      </c>
      <c r="I297" s="10">
        <f ca="1">IFERROR(INDEX(I$337:I$373,MATCH($F297,$B$337:$B$373,0))/INDEX($D$337:$D$373,MATCH($F297,$B$337:$B$373,0)),SUMIFS('Input-Ext Allocators'!F$8:F$63,'Input-Ext Allocators'!$B$8:$B$63,$F297))*$D297</f>
        <v>0</v>
      </c>
      <c r="J297" s="10">
        <f ca="1">IFERROR(INDEX(J$337:J$373,MATCH($F297,$B$337:$B$373,0))/INDEX($D$337:$D$373,MATCH($F297,$B$337:$B$373,0)),SUMIFS('Input-Ext Allocators'!G$8:G$63,'Input-Ext Allocators'!$B$8:$B$63,$F297))*$D297</f>
        <v>0</v>
      </c>
      <c r="K297" s="10">
        <f ca="1">IFERROR(INDEX(K$337:K$373,MATCH($F297,$B$337:$B$373,0))/INDEX($D$337:$D$373,MATCH($F297,$B$337:$B$373,0)),SUMIFS('Input-Ext Allocators'!H$8:H$63,'Input-Ext Allocators'!$B$8:$B$63,$F297))*$D297</f>
        <v>0</v>
      </c>
    </row>
    <row r="298" spans="1:11" outlineLevel="1">
      <c r="A298" s="31">
        <f>IF(ISBLANK('Input-Accounts'!A298),"",'Input-Accounts'!A298)</f>
        <v>267</v>
      </c>
      <c r="B298" s="53" t="str">
        <f>IF(ISBLANK('Input-Accounts'!B298),"",'Input-Accounts'!B298)</f>
        <v>TOOLS,SHOP, &amp; GAR EQ-SHOP EQUIP</v>
      </c>
      <c r="C298" s="31">
        <f>IF(ISBLANK('Input-Accounts'!C298),"",'Input-Accounts'!C298)</f>
        <v>394.2</v>
      </c>
      <c r="D298" s="10">
        <f t="shared" ca="1" si="55"/>
        <v>0</v>
      </c>
      <c r="E298" s="10">
        <f t="shared" ca="1" si="56"/>
        <v>0</v>
      </c>
      <c r="F298" s="3" t="str" cm="1">
        <f t="array" aca="1" ref="F298" ca="1">IF(D298=0,"-",IF('Input-Accounts'!$E298&lt;&gt;0,'Input-Accounts'!$E298,INDEX('Input-Accounts'!$H298:$J298,,MATCH($F$6,'Input-Accounts'!$H$6:$J$6,0))))</f>
        <v>-</v>
      </c>
      <c r="G298" s="10">
        <f ca="1">IFERROR(INDEX(G$337:G$373,MATCH($F298,$B$337:$B$373,0))/INDEX($D$337:$D$373,MATCH($F298,$B$337:$B$373,0)),SUMIFS('Input-Ext Allocators'!D$8:D$63,'Input-Ext Allocators'!$B$8:$B$63,$F298))*$D298</f>
        <v>0</v>
      </c>
      <c r="H298" s="10">
        <f ca="1">IFERROR(INDEX(H$337:H$373,MATCH($F298,$B$337:$B$373,0))/INDEX($D$337:$D$373,MATCH($F298,$B$337:$B$373,0)),SUMIFS('Input-Ext Allocators'!E$8:E$63,'Input-Ext Allocators'!$B$8:$B$63,$F298))*$D298</f>
        <v>0</v>
      </c>
      <c r="I298" s="10">
        <f ca="1">IFERROR(INDEX(I$337:I$373,MATCH($F298,$B$337:$B$373,0))/INDEX($D$337:$D$373,MATCH($F298,$B$337:$B$373,0)),SUMIFS('Input-Ext Allocators'!F$8:F$63,'Input-Ext Allocators'!$B$8:$B$63,$F298))*$D298</f>
        <v>0</v>
      </c>
      <c r="J298" s="10">
        <f ca="1">IFERROR(INDEX(J$337:J$373,MATCH($F298,$B$337:$B$373,0))/INDEX($D$337:$D$373,MATCH($F298,$B$337:$B$373,0)),SUMIFS('Input-Ext Allocators'!G$8:G$63,'Input-Ext Allocators'!$B$8:$B$63,$F298))*$D298</f>
        <v>0</v>
      </c>
      <c r="K298" s="10">
        <f ca="1">IFERROR(INDEX(K$337:K$373,MATCH($F298,$B$337:$B$373,0))/INDEX($D$337:$D$373,MATCH($F298,$B$337:$B$373,0)),SUMIFS('Input-Ext Allocators'!H$8:H$63,'Input-Ext Allocators'!$B$8:$B$63,$F298))*$D298</f>
        <v>0</v>
      </c>
    </row>
    <row r="299" spans="1:11" outlineLevel="1">
      <c r="A299" s="31">
        <f>IF(ISBLANK('Input-Accounts'!A299),"",'Input-Accounts'!A299)</f>
        <v>268</v>
      </c>
      <c r="B299" s="53" t="str">
        <f>IF(ISBLANK('Input-Accounts'!B299),"",'Input-Accounts'!B299)</f>
        <v>TOOLS,SHOP, &amp; GAR EQ-TOOLS &amp; OTHER</v>
      </c>
      <c r="C299" s="31">
        <f>IF(ISBLANK('Input-Accounts'!C299),"",'Input-Accounts'!C299)</f>
        <v>394.3</v>
      </c>
      <c r="D299" s="10">
        <f t="shared" ca="1" si="55"/>
        <v>0</v>
      </c>
      <c r="E299" s="10">
        <f t="shared" ca="1" si="56"/>
        <v>0</v>
      </c>
      <c r="F299" s="3" t="str" cm="1">
        <f t="array" aca="1" ref="F299" ca="1">IF(D299=0,"-",IF('Input-Accounts'!$E299&lt;&gt;0,'Input-Accounts'!$E299,INDEX('Input-Accounts'!$H299:$J299,,MATCH($F$6,'Input-Accounts'!$H$6:$J$6,0))))</f>
        <v>-</v>
      </c>
      <c r="G299" s="10">
        <f ca="1">IFERROR(INDEX(G$337:G$373,MATCH($F299,$B$337:$B$373,0))/INDEX($D$337:$D$373,MATCH($F299,$B$337:$B$373,0)),SUMIFS('Input-Ext Allocators'!D$8:D$63,'Input-Ext Allocators'!$B$8:$B$63,$F299))*$D299</f>
        <v>0</v>
      </c>
      <c r="H299" s="10">
        <f ca="1">IFERROR(INDEX(H$337:H$373,MATCH($F299,$B$337:$B$373,0))/INDEX($D$337:$D$373,MATCH($F299,$B$337:$B$373,0)),SUMIFS('Input-Ext Allocators'!E$8:E$63,'Input-Ext Allocators'!$B$8:$B$63,$F299))*$D299</f>
        <v>0</v>
      </c>
      <c r="I299" s="10">
        <f ca="1">IFERROR(INDEX(I$337:I$373,MATCH($F299,$B$337:$B$373,0))/INDEX($D$337:$D$373,MATCH($F299,$B$337:$B$373,0)),SUMIFS('Input-Ext Allocators'!F$8:F$63,'Input-Ext Allocators'!$B$8:$B$63,$F299))*$D299</f>
        <v>0</v>
      </c>
      <c r="J299" s="10">
        <f ca="1">IFERROR(INDEX(J$337:J$373,MATCH($F299,$B$337:$B$373,0))/INDEX($D$337:$D$373,MATCH($F299,$B$337:$B$373,0)),SUMIFS('Input-Ext Allocators'!G$8:G$63,'Input-Ext Allocators'!$B$8:$B$63,$F299))*$D299</f>
        <v>0</v>
      </c>
      <c r="K299" s="10">
        <f ca="1">IFERROR(INDEX(K$337:K$373,MATCH($F299,$B$337:$B$373,0))/INDEX($D$337:$D$373,MATCH($F299,$B$337:$B$373,0)),SUMIFS('Input-Ext Allocators'!H$8:H$63,'Input-Ext Allocators'!$B$8:$B$63,$F299))*$D299</f>
        <v>0</v>
      </c>
    </row>
    <row r="300" spans="1:11" outlineLevel="1">
      <c r="A300" s="31">
        <f>IF(ISBLANK('Input-Accounts'!A300),"",'Input-Accounts'!A300)</f>
        <v>269</v>
      </c>
      <c r="B300" s="53" t="str">
        <f>IF(ISBLANK('Input-Accounts'!B300),"",'Input-Accounts'!B300)</f>
        <v>LABORATORY EQUIPMENT</v>
      </c>
      <c r="C300" s="31">
        <f>IF(ISBLANK('Input-Accounts'!C300),"",'Input-Accounts'!C300)</f>
        <v>395</v>
      </c>
      <c r="D300" s="10">
        <f t="shared" ca="1" si="55"/>
        <v>0</v>
      </c>
      <c r="E300" s="10">
        <f t="shared" ca="1" si="56"/>
        <v>0</v>
      </c>
      <c r="F300" s="3" t="str" cm="1">
        <f t="array" aca="1" ref="F300" ca="1">IF(D300=0,"-",IF('Input-Accounts'!$E300&lt;&gt;0,'Input-Accounts'!$E300,INDEX('Input-Accounts'!$H300:$J300,,MATCH($F$6,'Input-Accounts'!$H$6:$J$6,0))))</f>
        <v>-</v>
      </c>
      <c r="G300" s="10">
        <f ca="1">IFERROR(INDEX(G$337:G$373,MATCH($F300,$B$337:$B$373,0))/INDEX($D$337:$D$373,MATCH($F300,$B$337:$B$373,0)),SUMIFS('Input-Ext Allocators'!D$8:D$63,'Input-Ext Allocators'!$B$8:$B$63,$F300))*$D300</f>
        <v>0</v>
      </c>
      <c r="H300" s="10">
        <f ca="1">IFERROR(INDEX(H$337:H$373,MATCH($F300,$B$337:$B$373,0))/INDEX($D$337:$D$373,MATCH($F300,$B$337:$B$373,0)),SUMIFS('Input-Ext Allocators'!E$8:E$63,'Input-Ext Allocators'!$B$8:$B$63,$F300))*$D300</f>
        <v>0</v>
      </c>
      <c r="I300" s="10">
        <f ca="1">IFERROR(INDEX(I$337:I$373,MATCH($F300,$B$337:$B$373,0))/INDEX($D$337:$D$373,MATCH($F300,$B$337:$B$373,0)),SUMIFS('Input-Ext Allocators'!F$8:F$63,'Input-Ext Allocators'!$B$8:$B$63,$F300))*$D300</f>
        <v>0</v>
      </c>
      <c r="J300" s="10">
        <f ca="1">IFERROR(INDEX(J$337:J$373,MATCH($F300,$B$337:$B$373,0))/INDEX($D$337:$D$373,MATCH($F300,$B$337:$B$373,0)),SUMIFS('Input-Ext Allocators'!G$8:G$63,'Input-Ext Allocators'!$B$8:$B$63,$F300))*$D300</f>
        <v>0</v>
      </c>
      <c r="K300" s="10">
        <f ca="1">IFERROR(INDEX(K$337:K$373,MATCH($F300,$B$337:$B$373,0))/INDEX($D$337:$D$373,MATCH($F300,$B$337:$B$373,0)),SUMIFS('Input-Ext Allocators'!H$8:H$63,'Input-Ext Allocators'!$B$8:$B$63,$F300))*$D300</f>
        <v>0</v>
      </c>
    </row>
    <row r="301" spans="1:11" outlineLevel="1">
      <c r="A301" s="31">
        <f>IF(ISBLANK('Input-Accounts'!A301),"",'Input-Accounts'!A301)</f>
        <v>270</v>
      </c>
      <c r="B301" s="53" t="str">
        <f>IF(ISBLANK('Input-Accounts'!B301),"",'Input-Accounts'!B301)</f>
        <v>POWER OPERATED EQUIP-GENERAL TOOLS</v>
      </c>
      <c r="C301" s="31">
        <f>IF(ISBLANK('Input-Accounts'!C301),"",'Input-Accounts'!C301)</f>
        <v>396</v>
      </c>
      <c r="D301" s="10">
        <f t="shared" ca="1" si="55"/>
        <v>0</v>
      </c>
      <c r="E301" s="10">
        <f t="shared" ca="1" si="56"/>
        <v>0</v>
      </c>
      <c r="F301" s="3" t="str" cm="1">
        <f t="array" aca="1" ref="F301" ca="1">IF(D301=0,"-",IF('Input-Accounts'!$E301&lt;&gt;0,'Input-Accounts'!$E301,INDEX('Input-Accounts'!$H301:$J301,,MATCH($F$6,'Input-Accounts'!$H$6:$J$6,0))))</f>
        <v>-</v>
      </c>
      <c r="G301" s="10">
        <f ca="1">IFERROR(INDEX(G$337:G$373,MATCH($F301,$B$337:$B$373,0))/INDEX($D$337:$D$373,MATCH($F301,$B$337:$B$373,0)),SUMIFS('Input-Ext Allocators'!D$8:D$63,'Input-Ext Allocators'!$B$8:$B$63,$F301))*$D301</f>
        <v>0</v>
      </c>
      <c r="H301" s="10">
        <f ca="1">IFERROR(INDEX(H$337:H$373,MATCH($F301,$B$337:$B$373,0))/INDEX($D$337:$D$373,MATCH($F301,$B$337:$B$373,0)),SUMIFS('Input-Ext Allocators'!E$8:E$63,'Input-Ext Allocators'!$B$8:$B$63,$F301))*$D301</f>
        <v>0</v>
      </c>
      <c r="I301" s="10">
        <f ca="1">IFERROR(INDEX(I$337:I$373,MATCH($F301,$B$337:$B$373,0))/INDEX($D$337:$D$373,MATCH($F301,$B$337:$B$373,0)),SUMIFS('Input-Ext Allocators'!F$8:F$63,'Input-Ext Allocators'!$B$8:$B$63,$F301))*$D301</f>
        <v>0</v>
      </c>
      <c r="J301" s="10">
        <f ca="1">IFERROR(INDEX(J$337:J$373,MATCH($F301,$B$337:$B$373,0))/INDEX($D$337:$D$373,MATCH($F301,$B$337:$B$373,0)),SUMIFS('Input-Ext Allocators'!G$8:G$63,'Input-Ext Allocators'!$B$8:$B$63,$F301))*$D301</f>
        <v>0</v>
      </c>
      <c r="K301" s="10">
        <f ca="1">IFERROR(INDEX(K$337:K$373,MATCH($F301,$B$337:$B$373,0))/INDEX($D$337:$D$373,MATCH($F301,$B$337:$B$373,0)),SUMIFS('Input-Ext Allocators'!H$8:H$63,'Input-Ext Allocators'!$B$8:$B$63,$F301))*$D301</f>
        <v>0</v>
      </c>
    </row>
    <row r="302" spans="1:11" outlineLevel="1">
      <c r="A302" s="31">
        <f>IF(ISBLANK('Input-Accounts'!A302),"",'Input-Accounts'!A302)</f>
        <v>271</v>
      </c>
      <c r="B302" s="53" t="str">
        <f>IF(ISBLANK('Input-Accounts'!B302),"",'Input-Accounts'!B302)</f>
        <v>MISCELLANEOUS EQUIPMENT</v>
      </c>
      <c r="C302" s="31">
        <f>IF(ISBLANK('Input-Accounts'!C302),"",'Input-Accounts'!C302)</f>
        <v>398</v>
      </c>
      <c r="D302" s="10">
        <f t="shared" ca="1" si="55"/>
        <v>0</v>
      </c>
      <c r="E302" s="10">
        <f t="shared" ca="1" si="56"/>
        <v>0</v>
      </c>
      <c r="F302" s="3" t="str" cm="1">
        <f t="array" aca="1" ref="F302" ca="1">IF(D302=0,"-",IF('Input-Accounts'!$E302&lt;&gt;0,'Input-Accounts'!$E302,INDEX('Input-Accounts'!$H302:$J302,,MATCH($F$6,'Input-Accounts'!$H$6:$J$6,0))))</f>
        <v>-</v>
      </c>
      <c r="G302" s="10">
        <f ca="1">IFERROR(INDEX(G$337:G$373,MATCH($F302,$B$337:$B$373,0))/INDEX($D$337:$D$373,MATCH($F302,$B$337:$B$373,0)),SUMIFS('Input-Ext Allocators'!D$8:D$63,'Input-Ext Allocators'!$B$8:$B$63,$F302))*$D302</f>
        <v>0</v>
      </c>
      <c r="H302" s="10">
        <f ca="1">IFERROR(INDEX(H$337:H$373,MATCH($F302,$B$337:$B$373,0))/INDEX($D$337:$D$373,MATCH($F302,$B$337:$B$373,0)),SUMIFS('Input-Ext Allocators'!E$8:E$63,'Input-Ext Allocators'!$B$8:$B$63,$F302))*$D302</f>
        <v>0</v>
      </c>
      <c r="I302" s="10">
        <f ca="1">IFERROR(INDEX(I$337:I$373,MATCH($F302,$B$337:$B$373,0))/INDEX($D$337:$D$373,MATCH($F302,$B$337:$B$373,0)),SUMIFS('Input-Ext Allocators'!F$8:F$63,'Input-Ext Allocators'!$B$8:$B$63,$F302))*$D302</f>
        <v>0</v>
      </c>
      <c r="J302" s="10">
        <f ca="1">IFERROR(INDEX(J$337:J$373,MATCH($F302,$B$337:$B$373,0))/INDEX($D$337:$D$373,MATCH($F302,$B$337:$B$373,0)),SUMIFS('Input-Ext Allocators'!G$8:G$63,'Input-Ext Allocators'!$B$8:$B$63,$F302))*$D302</f>
        <v>0</v>
      </c>
      <c r="K302" s="10">
        <f ca="1">IFERROR(INDEX(K$337:K$373,MATCH($F302,$B$337:$B$373,0))/INDEX($D$337:$D$373,MATCH($F302,$B$337:$B$373,0)),SUMIFS('Input-Ext Allocators'!H$8:H$63,'Input-Ext Allocators'!$B$8:$B$63,$F302))*$D302</f>
        <v>0</v>
      </c>
    </row>
    <row r="303" spans="1:11" outlineLevel="1">
      <c r="A303" s="31">
        <f>IF(ISBLANK('Input-Accounts'!A303),"",'Input-Accounts'!A303)</f>
        <v>272</v>
      </c>
      <c r="B303" t="str">
        <f>IF(ISBLANK('Input-Accounts'!B303),"",'Input-Accounts'!B303)</f>
        <v>Subtotal - General Plant</v>
      </c>
      <c r="C303" s="31" t="str">
        <f>IF(ISBLANK('Input-Accounts'!C303),"",'Input-Accounts'!C303)</f>
        <v/>
      </c>
      <c r="D303" s="123">
        <f ca="1">SUBTOTAL(9,D289:D302)</f>
        <v>0</v>
      </c>
      <c r="E303" s="10">
        <f t="shared" ca="1" si="56"/>
        <v>0</v>
      </c>
      <c r="G303" s="123">
        <f t="shared" ref="G303:K303" ca="1" si="57">SUBTOTAL(9,G289:G302)</f>
        <v>0</v>
      </c>
      <c r="H303" s="123">
        <f t="shared" ca="1" si="57"/>
        <v>0</v>
      </c>
      <c r="I303" s="123">
        <f t="shared" ca="1" si="57"/>
        <v>0</v>
      </c>
      <c r="J303" s="123">
        <f t="shared" ca="1" si="57"/>
        <v>0</v>
      </c>
      <c r="K303" s="123">
        <f t="shared" ca="1" si="57"/>
        <v>0</v>
      </c>
    </row>
    <row r="304" spans="1:11" outlineLevel="1">
      <c r="A304" s="31" t="str">
        <f>IF(ISBLANK('Input-Accounts'!A304),"",'Input-Accounts'!A304)</f>
        <v/>
      </c>
      <c r="B304" t="str">
        <f>IF(ISBLANK('Input-Accounts'!B304),"",'Input-Accounts'!B304)</f>
        <v/>
      </c>
      <c r="C304" s="31" t="str">
        <f>IF(ISBLANK('Input-Accounts'!C304),"",'Input-Accounts'!C304)</f>
        <v/>
      </c>
      <c r="D304" s="10"/>
      <c r="E304" s="10"/>
      <c r="G304" s="10"/>
      <c r="H304" s="10"/>
      <c r="I304" s="10"/>
      <c r="J304" s="10"/>
      <c r="K304" s="10"/>
    </row>
    <row r="305" spans="1:11" outlineLevel="1">
      <c r="A305" s="31">
        <f>IF(ISBLANK('Input-Accounts'!A305),"",'Input-Accounts'!A305)</f>
        <v>273</v>
      </c>
      <c r="B305" t="str">
        <f>IF(ISBLANK('Input-Accounts'!B305),"",'Input-Accounts'!B305)</f>
        <v>Total - Depreciation Expense</v>
      </c>
      <c r="C305" s="31" t="str">
        <f>IF(ISBLANK('Input-Accounts'!C305),"",'Input-Accounts'!C305)</f>
        <v/>
      </c>
      <c r="D305" s="123">
        <f ca="1">SUBTOTAL(9,D243:D304)</f>
        <v>0</v>
      </c>
      <c r="E305" s="10">
        <f ca="1">IFERROR(IF(D305="","",IF(D305=0,0,IF(ABS(D305-SUM($G305:$K305))&lt;Check_Limit,0,1))),1)</f>
        <v>0</v>
      </c>
      <c r="G305" s="123">
        <f t="shared" ref="G305:K305" ca="1" si="58">SUBTOTAL(9,G243:G304)</f>
        <v>0</v>
      </c>
      <c r="H305" s="123">
        <f t="shared" ca="1" si="58"/>
        <v>0</v>
      </c>
      <c r="I305" s="123">
        <f t="shared" ca="1" si="58"/>
        <v>0</v>
      </c>
      <c r="J305" s="123">
        <f t="shared" ca="1" si="58"/>
        <v>0</v>
      </c>
      <c r="K305" s="123">
        <f t="shared" ca="1" si="58"/>
        <v>0</v>
      </c>
    </row>
    <row r="306" spans="1:11" outlineLevel="1">
      <c r="A306" s="31" t="str">
        <f>IF(ISBLANK('Input-Accounts'!A306),"",'Input-Accounts'!A306)</f>
        <v/>
      </c>
      <c r="B306" t="str">
        <f>IF(ISBLANK('Input-Accounts'!B306),"",'Input-Accounts'!B306)</f>
        <v/>
      </c>
      <c r="C306" s="31" t="str">
        <f>IF(ISBLANK('Input-Accounts'!C306),"",'Input-Accounts'!C306)</f>
        <v/>
      </c>
      <c r="D306" s="10"/>
      <c r="E306" s="10"/>
      <c r="G306" s="10"/>
      <c r="H306" s="10"/>
      <c r="I306" s="10"/>
      <c r="J306" s="10"/>
      <c r="K306" s="10"/>
    </row>
    <row r="307" spans="1:11">
      <c r="A307" s="31">
        <f>IF(ISBLANK('Input-Accounts'!A307),"",'Input-Accounts'!A307)</f>
        <v>274</v>
      </c>
      <c r="B307" s="7" t="str">
        <f>IF(ISBLANK('Input-Accounts'!B307),"",'Input-Accounts'!B307)</f>
        <v>Total Adjustments, Depreciation and Amortization Expense</v>
      </c>
      <c r="C307" s="31" t="str">
        <f>IF(ISBLANK('Input-Accounts'!C307),"",'Input-Accounts'!C307)</f>
        <v/>
      </c>
      <c r="D307" s="10">
        <f ca="1">SUBTOTAL(9,D243:D306)</f>
        <v>0</v>
      </c>
      <c r="E307" s="10">
        <f ca="1">IFERROR(IF(D307="","",IF(D307=0,0,IF(ABS(D307-SUM($G307:$K307))&lt;Check_Limit,0,1))),1)</f>
        <v>0</v>
      </c>
      <c r="F307" s="3"/>
      <c r="G307" s="10">
        <f t="shared" ref="G307:K307" ca="1" si="59">SUBTOTAL(9,G243:G306)</f>
        <v>0</v>
      </c>
      <c r="H307" s="10">
        <f t="shared" ca="1" si="59"/>
        <v>0</v>
      </c>
      <c r="I307" s="10">
        <f t="shared" ca="1" si="59"/>
        <v>0</v>
      </c>
      <c r="J307" s="10">
        <f t="shared" ca="1" si="59"/>
        <v>0</v>
      </c>
      <c r="K307" s="10">
        <f t="shared" ca="1" si="59"/>
        <v>0</v>
      </c>
    </row>
    <row r="308" spans="1:11">
      <c r="A308" s="31" t="str">
        <f>IF(ISBLANK('Input-Accounts'!A308),"",'Input-Accounts'!A308)</f>
        <v/>
      </c>
      <c r="B308" t="str">
        <f>IF(ISBLANK('Input-Accounts'!B308),"",'Input-Accounts'!B308)</f>
        <v/>
      </c>
      <c r="C308" s="31" t="str">
        <f>IF(ISBLANK('Input-Accounts'!C308),"",'Input-Accounts'!C308)</f>
        <v/>
      </c>
      <c r="D308" s="123"/>
      <c r="E308" s="10"/>
      <c r="G308" s="123"/>
      <c r="H308" s="123"/>
      <c r="I308" s="123"/>
      <c r="J308" s="123"/>
      <c r="K308" s="123"/>
    </row>
    <row r="309" spans="1:11">
      <c r="A309" s="31">
        <f>IF(ISBLANK('Input-Accounts'!A309),"",'Input-Accounts'!A309)</f>
        <v>275</v>
      </c>
      <c r="B309" s="7" t="str">
        <f>IF(ISBLANK('Input-Accounts'!B309),"",'Input-Accounts'!B309)</f>
        <v>Taxes</v>
      </c>
      <c r="C309" s="31" t="str">
        <f>IF(ISBLANK('Input-Accounts'!C309),"",'Input-Accounts'!C309)</f>
        <v/>
      </c>
      <c r="D309" s="10"/>
      <c r="E309" s="10"/>
      <c r="G309" s="10"/>
      <c r="H309" s="10"/>
      <c r="I309" s="10"/>
      <c r="J309" s="10"/>
      <c r="K309" s="10"/>
    </row>
    <row r="310" spans="1:11" hidden="1" outlineLevel="1">
      <c r="A310" s="31">
        <f>IF(ISBLANK('Input-Accounts'!A310),"",'Input-Accounts'!A310)</f>
        <v>276</v>
      </c>
      <c r="B310" s="7" t="str">
        <f>IF(ISBLANK('Input-Accounts'!B310),"",'Input-Accounts'!B310)</f>
        <v>Taxes Other Than Income Taxes</v>
      </c>
      <c r="C310" s="31" t="str">
        <f>IF(ISBLANK('Input-Accounts'!C310),"",'Input-Accounts'!C310)</f>
        <v/>
      </c>
      <c r="D310" s="10"/>
      <c r="E310" s="10"/>
      <c r="G310" s="10"/>
      <c r="H310" s="10"/>
      <c r="I310" s="10"/>
      <c r="J310" s="10"/>
      <c r="K310" s="10"/>
    </row>
    <row r="311" spans="1:11" hidden="1" outlineLevel="1">
      <c r="A311" s="31">
        <f>IF(ISBLANK('Input-Accounts'!A311),"",'Input-Accounts'!A311)</f>
        <v>277</v>
      </c>
      <c r="B311" s="53" t="str">
        <f>IF(ISBLANK('Input-Accounts'!B311),"",'Input-Accounts'!B311)</f>
        <v>Taxes Other Than Income Taxes - Property</v>
      </c>
      <c r="C311" s="31">
        <f>IF(ISBLANK('Input-Accounts'!C311),"",'Input-Accounts'!C311)</f>
        <v>408.1</v>
      </c>
      <c r="D311" s="10">
        <f t="shared" ref="D311:D313" ca="1" si="60">INDIRECT("Classification!"&amp;$D$5&amp;ROW())</f>
        <v>0</v>
      </c>
      <c r="E311" s="10">
        <f ca="1">IFERROR(IF(D311="","",IF(D311=0,0,IF(ABS(D311-SUM($G311:$K311))&lt;Check_Limit,0,1))),1)</f>
        <v>0</v>
      </c>
      <c r="F311" s="3" t="str" cm="1">
        <f t="array" aca="1" ref="F311" ca="1">IF(D311=0,"-",IF('Input-Accounts'!$E311&lt;&gt;0,'Input-Accounts'!$E311,INDEX('Input-Accounts'!$H311:$J311,,MATCH($F$6,'Input-Accounts'!$H$6:$J$6,0))))</f>
        <v>-</v>
      </c>
      <c r="G311" s="10">
        <f ca="1">IFERROR(INDEX(G$337:G$373,MATCH($F311,$B$337:$B$373,0))/INDEX($D$337:$D$373,MATCH($F311,$B$337:$B$373,0)),SUMIFS('Input-Ext Allocators'!D$8:D$63,'Input-Ext Allocators'!$B$8:$B$63,$F311))*$D311</f>
        <v>0</v>
      </c>
      <c r="H311" s="10">
        <f ca="1">IFERROR(INDEX(H$337:H$373,MATCH($F311,$B$337:$B$373,0))/INDEX($D$337:$D$373,MATCH($F311,$B$337:$B$373,0)),SUMIFS('Input-Ext Allocators'!E$8:E$63,'Input-Ext Allocators'!$B$8:$B$63,$F311))*$D311</f>
        <v>0</v>
      </c>
      <c r="I311" s="10">
        <f ca="1">IFERROR(INDEX(I$337:I$373,MATCH($F311,$B$337:$B$373,0))/INDEX($D$337:$D$373,MATCH($F311,$B$337:$B$373,0)),SUMIFS('Input-Ext Allocators'!F$8:F$63,'Input-Ext Allocators'!$B$8:$B$63,$F311))*$D311</f>
        <v>0</v>
      </c>
      <c r="J311" s="10">
        <f ca="1">IFERROR(INDEX(J$337:J$373,MATCH($F311,$B$337:$B$373,0))/INDEX($D$337:$D$373,MATCH($F311,$B$337:$B$373,0)),SUMIFS('Input-Ext Allocators'!G$8:G$63,'Input-Ext Allocators'!$B$8:$B$63,$F311))*$D311</f>
        <v>0</v>
      </c>
      <c r="K311" s="10">
        <f ca="1">IFERROR(INDEX(K$337:K$373,MATCH($F311,$B$337:$B$373,0))/INDEX($D$337:$D$373,MATCH($F311,$B$337:$B$373,0)),SUMIFS('Input-Ext Allocators'!H$8:H$63,'Input-Ext Allocators'!$B$8:$B$63,$F311))*$D311</f>
        <v>0</v>
      </c>
    </row>
    <row r="312" spans="1:11" hidden="1" outlineLevel="1">
      <c r="A312" s="31">
        <f>IF(ISBLANK('Input-Accounts'!A312),"",'Input-Accounts'!A312)</f>
        <v>278</v>
      </c>
      <c r="B312" s="53" t="str">
        <f>IF(ISBLANK('Input-Accounts'!B312),"",'Input-Accounts'!B312)</f>
        <v>Taxes Other Than Income Taxes - Payroll</v>
      </c>
      <c r="C312" s="31">
        <f>IF(ISBLANK('Input-Accounts'!C312),"",'Input-Accounts'!C312)</f>
        <v>408.2</v>
      </c>
      <c r="D312" s="10">
        <f t="shared" ca="1" si="60"/>
        <v>28483.619754562864</v>
      </c>
      <c r="E312" s="10">
        <f ca="1">IFERROR(IF(D312="","",IF(D312=0,0,IF(ABS(D312-SUM($G312:$K312))&lt;Check_Limit,0,1))),1)</f>
        <v>0</v>
      </c>
      <c r="F312" s="3" t="str" cm="1">
        <f t="array" aca="1" ref="F312" ca="1">IF(D312=0,"-",IF('Input-Accounts'!$E312&lt;&gt;0,'Input-Accounts'!$E312,INDEX('Input-Accounts'!$H312:$J312,,MATCH($F$6,'Input-Accounts'!$H$6:$J$6,0))))</f>
        <v>INT_LABOR</v>
      </c>
      <c r="G312" s="10">
        <f ca="1">IFERROR(INDEX(G$337:G$373,MATCH($F312,$B$337:$B$373,0))/INDEX($D$337:$D$373,MATCH($F312,$B$337:$B$373,0)),SUMIFS('Input-Ext Allocators'!D$8:D$63,'Input-Ext Allocators'!$B$8:$B$63,$F312))*$D312</f>
        <v>17629.202360601052</v>
      </c>
      <c r="H312" s="10">
        <f ca="1">IFERROR(INDEX(H$337:H$373,MATCH($F312,$B$337:$B$373,0))/INDEX($D$337:$D$373,MATCH($F312,$B$337:$B$373,0)),SUMIFS('Input-Ext Allocators'!E$8:E$63,'Input-Ext Allocators'!$B$8:$B$63,$F312))*$D312</f>
        <v>10829.771714344846</v>
      </c>
      <c r="I312" s="10">
        <f ca="1">IFERROR(INDEX(I$337:I$373,MATCH($F312,$B$337:$B$373,0))/INDEX($D$337:$D$373,MATCH($F312,$B$337:$B$373,0)),SUMIFS('Input-Ext Allocators'!F$8:F$63,'Input-Ext Allocators'!$B$8:$B$63,$F312))*$D312</f>
        <v>24.645679616965108</v>
      </c>
      <c r="J312" s="10">
        <f ca="1">IFERROR(INDEX(J$337:J$373,MATCH($F312,$B$337:$B$373,0))/INDEX($D$337:$D$373,MATCH($F312,$B$337:$B$373,0)),SUMIFS('Input-Ext Allocators'!G$8:G$63,'Input-Ext Allocators'!$B$8:$B$63,$F312))*$D312</f>
        <v>0</v>
      </c>
      <c r="K312" s="10">
        <f ca="1">IFERROR(INDEX(K$337:K$373,MATCH($F312,$B$337:$B$373,0))/INDEX($D$337:$D$373,MATCH($F312,$B$337:$B$373,0)),SUMIFS('Input-Ext Allocators'!H$8:H$63,'Input-Ext Allocators'!$B$8:$B$63,$F312))*$D312</f>
        <v>0</v>
      </c>
    </row>
    <row r="313" spans="1:11" hidden="1" outlineLevel="1">
      <c r="A313" s="31">
        <f>IF(ISBLANK('Input-Accounts'!A313),"",'Input-Accounts'!A313)</f>
        <v>279</v>
      </c>
      <c r="B313" s="53" t="str">
        <f>IF(ISBLANK('Input-Accounts'!B313),"",'Input-Accounts'!B313)</f>
        <v>Taxes Other Than Income Taxes - Other</v>
      </c>
      <c r="C313" s="31">
        <f>IF(ISBLANK('Input-Accounts'!C313),"",'Input-Accounts'!C313)</f>
        <v>408.3</v>
      </c>
      <c r="D313" s="10">
        <f t="shared" ca="1" si="60"/>
        <v>7136.4650036223693</v>
      </c>
      <c r="E313" s="10">
        <f ca="1">IFERROR(IF(D313="","",IF(D313=0,0,IF(ABS(D313-SUM($G313:$K313))&lt;Check_Limit,0,1))),1)</f>
        <v>0</v>
      </c>
      <c r="F313" s="3" t="str" cm="1">
        <f t="array" aca="1" ref="F313" ca="1">IF(D313=0,"-",IF('Input-Accounts'!$E313&lt;&gt;0,'Input-Accounts'!$E313,INDEX('Input-Accounts'!$H313:$J313,,MATCH($F$6,'Input-Accounts'!$H$6:$J$6,0))))</f>
        <v>INT_LABOR</v>
      </c>
      <c r="G313" s="10">
        <f ca="1">IFERROR(INDEX(G$337:G$373,MATCH($F313,$B$337:$B$373,0))/INDEX($D$337:$D$373,MATCH($F313,$B$337:$B$373,0)),SUMIFS('Input-Ext Allocators'!D$8:D$63,'Input-Ext Allocators'!$B$8:$B$63,$F313))*$D313</f>
        <v>4416.9310913530371</v>
      </c>
      <c r="H313" s="10">
        <f ca="1">IFERROR(INDEX(H$337:H$373,MATCH($F313,$B$337:$B$373,0))/INDEX($D$337:$D$373,MATCH($F313,$B$337:$B$373,0)),SUMIFS('Input-Ext Allocators'!E$8:E$63,'Input-Ext Allocators'!$B$8:$B$63,$F313))*$D313</f>
        <v>2713.3590288945188</v>
      </c>
      <c r="I313" s="10">
        <f ca="1">IFERROR(INDEX(I$337:I$373,MATCH($F313,$B$337:$B$373,0))/INDEX($D$337:$D$373,MATCH($F313,$B$337:$B$373,0)),SUMIFS('Input-Ext Allocators'!F$8:F$63,'Input-Ext Allocators'!$B$8:$B$63,$F313))*$D313</f>
        <v>6.174883374813537</v>
      </c>
      <c r="J313" s="10">
        <f ca="1">IFERROR(INDEX(J$337:J$373,MATCH($F313,$B$337:$B$373,0))/INDEX($D$337:$D$373,MATCH($F313,$B$337:$B$373,0)),SUMIFS('Input-Ext Allocators'!G$8:G$63,'Input-Ext Allocators'!$B$8:$B$63,$F313))*$D313</f>
        <v>0</v>
      </c>
      <c r="K313" s="10">
        <f ca="1">IFERROR(INDEX(K$337:K$373,MATCH($F313,$B$337:$B$373,0))/INDEX($D$337:$D$373,MATCH($F313,$B$337:$B$373,0)),SUMIFS('Input-Ext Allocators'!H$8:H$63,'Input-Ext Allocators'!$B$8:$B$63,$F313))*$D313</f>
        <v>0</v>
      </c>
    </row>
    <row r="314" spans="1:11" hidden="1" outlineLevel="1">
      <c r="A314" s="31">
        <f>IF(ISBLANK('Input-Accounts'!A314),"",'Input-Accounts'!A314)</f>
        <v>280</v>
      </c>
      <c r="B314" t="str">
        <f>IF(ISBLANK('Input-Accounts'!B314),"",'Input-Accounts'!B314)</f>
        <v>Subtotal - Taxes Other Than Income Taxes</v>
      </c>
      <c r="C314" s="31" t="str">
        <f>IF(ISBLANK('Input-Accounts'!C314),"",'Input-Accounts'!C314)</f>
        <v/>
      </c>
      <c r="D314" s="123">
        <f ca="1">SUBTOTAL(9,D311:D313)</f>
        <v>35620.084758185236</v>
      </c>
      <c r="E314" s="10">
        <f ca="1">IFERROR(IF(D314="","",IF(D314=0,0,IF(ABS(D314-SUM($G314:$K314))&lt;Check_Limit,0,1))),1)</f>
        <v>0</v>
      </c>
      <c r="G314" s="123">
        <f t="shared" ref="G314:K314" ca="1" si="61">SUBTOTAL(9,G311:G313)</f>
        <v>22046.133451954091</v>
      </c>
      <c r="H314" s="123">
        <f t="shared" ca="1" si="61"/>
        <v>13543.130743239366</v>
      </c>
      <c r="I314" s="123">
        <f t="shared" ca="1" si="61"/>
        <v>30.820562991778644</v>
      </c>
      <c r="J314" s="123">
        <f t="shared" ca="1" si="61"/>
        <v>0</v>
      </c>
      <c r="K314" s="123">
        <f t="shared" ca="1" si="61"/>
        <v>0</v>
      </c>
    </row>
    <row r="315" spans="1:11" hidden="1" outlineLevel="1">
      <c r="A315" s="31" t="str">
        <f>IF(ISBLANK('Input-Accounts'!A315),"",'Input-Accounts'!A315)</f>
        <v/>
      </c>
      <c r="B315" s="6" t="str">
        <f>IF(ISBLANK('Input-Accounts'!B315),"",'Input-Accounts'!B315)</f>
        <v/>
      </c>
      <c r="C315" s="31" t="str">
        <f>IF(ISBLANK('Input-Accounts'!C315),"",'Input-Accounts'!C315)</f>
        <v/>
      </c>
      <c r="D315" s="10"/>
      <c r="E315" s="10"/>
      <c r="G315" s="10"/>
      <c r="H315" s="10"/>
      <c r="I315" s="10"/>
      <c r="J315" s="10"/>
      <c r="K315" s="10"/>
    </row>
    <row r="316" spans="1:11" hidden="1" outlineLevel="1">
      <c r="A316" s="31">
        <f>IF(ISBLANK('Input-Accounts'!A316),"",'Input-Accounts'!A316)</f>
        <v>281</v>
      </c>
      <c r="B316" s="1" t="str">
        <f>IF(ISBLANK('Input-Accounts'!B316),"",'Input-Accounts'!B316)</f>
        <v>Income Taxes</v>
      </c>
      <c r="C316" s="31" t="str">
        <f>IF(ISBLANK('Input-Accounts'!C316),"",'Input-Accounts'!C316)</f>
        <v/>
      </c>
      <c r="D316" s="10"/>
      <c r="E316" s="10"/>
      <c r="G316" s="10"/>
      <c r="H316" s="10"/>
      <c r="I316" s="10"/>
      <c r="J316" s="10"/>
      <c r="K316" s="10"/>
    </row>
    <row r="317" spans="1:11" hidden="1" outlineLevel="1">
      <c r="A317" s="31">
        <f>IF(ISBLANK('Input-Accounts'!A317),"",'Input-Accounts'!A317)</f>
        <v>282</v>
      </c>
      <c r="B317" s="53" t="str">
        <f>IF(ISBLANK('Input-Accounts'!B317),"",'Input-Accounts'!B317)</f>
        <v>FEDERAL INCOME TAXES</v>
      </c>
      <c r="C317" s="31">
        <f>IF(ISBLANK('Input-Accounts'!C317),"",'Input-Accounts'!C317)</f>
        <v>409.1</v>
      </c>
      <c r="D317" s="10">
        <f t="shared" ref="D317:D320" ca="1" si="62">INDIRECT("Classification!"&amp;$D$5&amp;ROW())</f>
        <v>0</v>
      </c>
      <c r="E317" s="10">
        <f ca="1">IFERROR(IF(D317="","",IF(D317=0,0,IF(ABS(D317-SUM($G317:$K317))&lt;Check_Limit,0,1))),1)</f>
        <v>0</v>
      </c>
      <c r="F317" s="3" t="str" cm="1">
        <f t="array" aca="1" ref="F317" ca="1">IF(D317=0,"-",IF('Input-Accounts'!$E317&lt;&gt;0,'Input-Accounts'!$E317,INDEX('Input-Accounts'!$H317:$J317,,MATCH($F$6,'Input-Accounts'!$H$6:$J$6,0))))</f>
        <v>-</v>
      </c>
      <c r="G317" s="10">
        <f ca="1">IFERROR(INDEX(G$337:G$373,MATCH($F317,$B$337:$B$373,0))/INDEX($D$337:$D$373,MATCH($F317,$B$337:$B$373,0)),SUMIFS('Input-Ext Allocators'!D$8:D$63,'Input-Ext Allocators'!$B$8:$B$63,$F317))*$D317</f>
        <v>0</v>
      </c>
      <c r="H317" s="10">
        <f ca="1">IFERROR(INDEX(H$337:H$373,MATCH($F317,$B$337:$B$373,0))/INDEX($D$337:$D$373,MATCH($F317,$B$337:$B$373,0)),SUMIFS('Input-Ext Allocators'!E$8:E$63,'Input-Ext Allocators'!$B$8:$B$63,$F317))*$D317</f>
        <v>0</v>
      </c>
      <c r="I317" s="10">
        <f ca="1">IFERROR(INDEX(I$337:I$373,MATCH($F317,$B$337:$B$373,0))/INDEX($D$337:$D$373,MATCH($F317,$B$337:$B$373,0)),SUMIFS('Input-Ext Allocators'!F$8:F$63,'Input-Ext Allocators'!$B$8:$B$63,$F317))*$D317</f>
        <v>0</v>
      </c>
      <c r="J317" s="10">
        <f ca="1">IFERROR(INDEX(J$337:J$373,MATCH($F317,$B$337:$B$373,0))/INDEX($D$337:$D$373,MATCH($F317,$B$337:$B$373,0)),SUMIFS('Input-Ext Allocators'!G$8:G$63,'Input-Ext Allocators'!$B$8:$B$63,$F317))*$D317</f>
        <v>0</v>
      </c>
      <c r="K317" s="10">
        <f ca="1">IFERROR(INDEX(K$337:K$373,MATCH($F317,$B$337:$B$373,0))/INDEX($D$337:$D$373,MATCH($F317,$B$337:$B$373,0)),SUMIFS('Input-Ext Allocators'!H$8:H$63,'Input-Ext Allocators'!$B$8:$B$63,$F317))*$D317</f>
        <v>0</v>
      </c>
    </row>
    <row r="318" spans="1:11" hidden="1" outlineLevel="1">
      <c r="A318" s="31">
        <f>IF(ISBLANK('Input-Accounts'!A318),"",'Input-Accounts'!A318)</f>
        <v>283</v>
      </c>
      <c r="B318" s="53" t="str">
        <f>IF(ISBLANK('Input-Accounts'!B318),"",'Input-Accounts'!B318)</f>
        <v>STATE INCOME TAXES</v>
      </c>
      <c r="C318" s="31">
        <f>IF(ISBLANK('Input-Accounts'!C318),"",'Input-Accounts'!C318)</f>
        <v>409.2</v>
      </c>
      <c r="D318" s="10">
        <f t="shared" ca="1" si="62"/>
        <v>0</v>
      </c>
      <c r="E318" s="10">
        <f ca="1">IFERROR(IF(D318="","",IF(D318=0,0,IF(ABS(D318-SUM($G318:$K318))&lt;Check_Limit,0,1))),1)</f>
        <v>0</v>
      </c>
      <c r="F318" s="3" t="str" cm="1">
        <f t="array" aca="1" ref="F318" ca="1">IF(D318=0,"-",IF('Input-Accounts'!$E318&lt;&gt;0,'Input-Accounts'!$E318,INDEX('Input-Accounts'!$H318:$J318,,MATCH($F$6,'Input-Accounts'!$H$6:$J$6,0))))</f>
        <v>-</v>
      </c>
      <c r="G318" s="10">
        <f ca="1">IFERROR(INDEX(G$337:G$373,MATCH($F318,$B$337:$B$373,0))/INDEX($D$337:$D$373,MATCH($F318,$B$337:$B$373,0)),SUMIFS('Input-Ext Allocators'!D$8:D$63,'Input-Ext Allocators'!$B$8:$B$63,$F318))*$D318</f>
        <v>0</v>
      </c>
      <c r="H318" s="10">
        <f ca="1">IFERROR(INDEX(H$337:H$373,MATCH($F318,$B$337:$B$373,0))/INDEX($D$337:$D$373,MATCH($F318,$B$337:$B$373,0)),SUMIFS('Input-Ext Allocators'!E$8:E$63,'Input-Ext Allocators'!$B$8:$B$63,$F318))*$D318</f>
        <v>0</v>
      </c>
      <c r="I318" s="10">
        <f ca="1">IFERROR(INDEX(I$337:I$373,MATCH($F318,$B$337:$B$373,0))/INDEX($D$337:$D$373,MATCH($F318,$B$337:$B$373,0)),SUMIFS('Input-Ext Allocators'!F$8:F$63,'Input-Ext Allocators'!$B$8:$B$63,$F318))*$D318</f>
        <v>0</v>
      </c>
      <c r="J318" s="10">
        <f ca="1">IFERROR(INDEX(J$337:J$373,MATCH($F318,$B$337:$B$373,0))/INDEX($D$337:$D$373,MATCH($F318,$B$337:$B$373,0)),SUMIFS('Input-Ext Allocators'!G$8:G$63,'Input-Ext Allocators'!$B$8:$B$63,$F318))*$D318</f>
        <v>0</v>
      </c>
      <c r="K318" s="10">
        <f ca="1">IFERROR(INDEX(K$337:K$373,MATCH($F318,$B$337:$B$373,0))/INDEX($D$337:$D$373,MATCH($F318,$B$337:$B$373,0)),SUMIFS('Input-Ext Allocators'!H$8:H$63,'Input-Ext Allocators'!$B$8:$B$63,$F318))*$D318</f>
        <v>0</v>
      </c>
    </row>
    <row r="319" spans="1:11" hidden="1" outlineLevel="1">
      <c r="A319" s="31">
        <f>IF(ISBLANK('Input-Accounts'!A319),"",'Input-Accounts'!A319)</f>
        <v>284</v>
      </c>
      <c r="B319" s="53" t="str">
        <f>IF(ISBLANK('Input-Accounts'!B319),"",'Input-Accounts'!B319)</f>
        <v>DEFERRED INCOME TAX EXPENSE - FEDERAL</v>
      </c>
      <c r="C319" s="31" t="str">
        <f>IF(ISBLANK('Input-Accounts'!C319),"",'Input-Accounts'!C319)</f>
        <v>410-411.1</v>
      </c>
      <c r="D319" s="10">
        <f t="shared" ca="1" si="62"/>
        <v>0</v>
      </c>
      <c r="E319" s="10">
        <f ca="1">IFERROR(IF(D319="","",IF(D319=0,0,IF(ABS(D319-SUM($G319:$K319))&lt;Check_Limit,0,1))),1)</f>
        <v>0</v>
      </c>
      <c r="F319" s="3" t="str" cm="1">
        <f t="array" aca="1" ref="F319" ca="1">IF(D319=0,"-",IF('Input-Accounts'!$E319&lt;&gt;0,'Input-Accounts'!$E319,INDEX('Input-Accounts'!$H319:$J319,,MATCH($F$6,'Input-Accounts'!$H$6:$J$6,0))))</f>
        <v>-</v>
      </c>
      <c r="G319" s="10">
        <f ca="1">IFERROR(INDEX(G$337:G$373,MATCH($F319,$B$337:$B$373,0))/INDEX($D$337:$D$373,MATCH($F319,$B$337:$B$373,0)),SUMIFS('Input-Ext Allocators'!D$8:D$63,'Input-Ext Allocators'!$B$8:$B$63,$F319))*$D319</f>
        <v>0</v>
      </c>
      <c r="H319" s="10">
        <f ca="1">IFERROR(INDEX(H$337:H$373,MATCH($F319,$B$337:$B$373,0))/INDEX($D$337:$D$373,MATCH($F319,$B$337:$B$373,0)),SUMIFS('Input-Ext Allocators'!E$8:E$63,'Input-Ext Allocators'!$B$8:$B$63,$F319))*$D319</f>
        <v>0</v>
      </c>
      <c r="I319" s="10">
        <f ca="1">IFERROR(INDEX(I$337:I$373,MATCH($F319,$B$337:$B$373,0))/INDEX($D$337:$D$373,MATCH($F319,$B$337:$B$373,0)),SUMIFS('Input-Ext Allocators'!F$8:F$63,'Input-Ext Allocators'!$B$8:$B$63,$F319))*$D319</f>
        <v>0</v>
      </c>
      <c r="J319" s="10">
        <f ca="1">IFERROR(INDEX(J$337:J$373,MATCH($F319,$B$337:$B$373,0))/INDEX($D$337:$D$373,MATCH($F319,$B$337:$B$373,0)),SUMIFS('Input-Ext Allocators'!G$8:G$63,'Input-Ext Allocators'!$B$8:$B$63,$F319))*$D319</f>
        <v>0</v>
      </c>
      <c r="K319" s="10">
        <f ca="1">IFERROR(INDEX(K$337:K$373,MATCH($F319,$B$337:$B$373,0))/INDEX($D$337:$D$373,MATCH($F319,$B$337:$B$373,0)),SUMIFS('Input-Ext Allocators'!H$8:H$63,'Input-Ext Allocators'!$B$8:$B$63,$F319))*$D319</f>
        <v>0</v>
      </c>
    </row>
    <row r="320" spans="1:11" hidden="1" outlineLevel="1">
      <c r="A320" s="31">
        <f>IF(ISBLANK('Input-Accounts'!A320),"",'Input-Accounts'!A320)</f>
        <v>285</v>
      </c>
      <c r="B320" s="53" t="str">
        <f>IF(ISBLANK('Input-Accounts'!B320),"",'Input-Accounts'!B320)</f>
        <v>DEFERRED INCOME TAX EXPENSE - FEDERAL</v>
      </c>
      <c r="C320" s="31" t="str">
        <f>IF(ISBLANK('Input-Accounts'!C320),"",'Input-Accounts'!C320)</f>
        <v>410-411.2</v>
      </c>
      <c r="D320" s="10">
        <f t="shared" ca="1" si="62"/>
        <v>0</v>
      </c>
      <c r="E320" s="10">
        <f ca="1">IFERROR(IF(D320="","",IF(D320=0,0,IF(ABS(D320-SUM($G320:$K320))&lt;Check_Limit,0,1))),1)</f>
        <v>0</v>
      </c>
      <c r="F320" s="3" t="str" cm="1">
        <f t="array" aca="1" ref="F320" ca="1">IF(D320=0,"-",IF('Input-Accounts'!$E320&lt;&gt;0,'Input-Accounts'!$E320,INDEX('Input-Accounts'!$H320:$J320,,MATCH($F$6,'Input-Accounts'!$H$6:$J$6,0))))</f>
        <v>-</v>
      </c>
      <c r="G320" s="10">
        <f ca="1">IFERROR(INDEX(G$337:G$373,MATCH($F320,$B$337:$B$373,0))/INDEX($D$337:$D$373,MATCH($F320,$B$337:$B$373,0)),SUMIFS('Input-Ext Allocators'!D$8:D$63,'Input-Ext Allocators'!$B$8:$B$63,$F320))*$D320</f>
        <v>0</v>
      </c>
      <c r="H320" s="10">
        <f ca="1">IFERROR(INDEX(H$337:H$373,MATCH($F320,$B$337:$B$373,0))/INDEX($D$337:$D$373,MATCH($F320,$B$337:$B$373,0)),SUMIFS('Input-Ext Allocators'!E$8:E$63,'Input-Ext Allocators'!$B$8:$B$63,$F320))*$D320</f>
        <v>0</v>
      </c>
      <c r="I320" s="10">
        <f ca="1">IFERROR(INDEX(I$337:I$373,MATCH($F320,$B$337:$B$373,0))/INDEX($D$337:$D$373,MATCH($F320,$B$337:$B$373,0)),SUMIFS('Input-Ext Allocators'!F$8:F$63,'Input-Ext Allocators'!$B$8:$B$63,$F320))*$D320</f>
        <v>0</v>
      </c>
      <c r="J320" s="10">
        <f ca="1">IFERROR(INDEX(J$337:J$373,MATCH($F320,$B$337:$B$373,0))/INDEX($D$337:$D$373,MATCH($F320,$B$337:$B$373,0)),SUMIFS('Input-Ext Allocators'!G$8:G$63,'Input-Ext Allocators'!$B$8:$B$63,$F320))*$D320</f>
        <v>0</v>
      </c>
      <c r="K320" s="10">
        <f ca="1">IFERROR(INDEX(K$337:K$373,MATCH($F320,$B$337:$B$373,0))/INDEX($D$337:$D$373,MATCH($F320,$B$337:$B$373,0)),SUMIFS('Input-Ext Allocators'!H$8:H$63,'Input-Ext Allocators'!$B$8:$B$63,$F320))*$D320</f>
        <v>0</v>
      </c>
    </row>
    <row r="321" spans="1:11" hidden="1" outlineLevel="1">
      <c r="A321" s="31">
        <f>IF(ISBLANK('Input-Accounts'!A321),"",'Input-Accounts'!A321)</f>
        <v>286</v>
      </c>
      <c r="B321" t="str">
        <f>IF(ISBLANK('Input-Accounts'!B321),"",'Input-Accounts'!B321)</f>
        <v>Subtotal - Income Taxes</v>
      </c>
      <c r="C321" s="31" t="str">
        <f>IF(ISBLANK('Input-Accounts'!C321),"",'Input-Accounts'!C321)</f>
        <v/>
      </c>
      <c r="D321" s="123">
        <f ca="1">SUBTOTAL(9,D317:D320)</f>
        <v>0</v>
      </c>
      <c r="E321" s="10">
        <f ca="1">IFERROR(IF(D321="","",IF(D321=0,0,IF(ABS(D321-SUM($G321:$K321))&lt;Check_Limit,0,1))),1)</f>
        <v>0</v>
      </c>
      <c r="G321" s="123">
        <f t="shared" ref="G321:K321" ca="1" si="63">SUBTOTAL(9,G317:G320)</f>
        <v>0</v>
      </c>
      <c r="H321" s="123">
        <f t="shared" ca="1" si="63"/>
        <v>0</v>
      </c>
      <c r="I321" s="123">
        <f t="shared" ca="1" si="63"/>
        <v>0</v>
      </c>
      <c r="J321" s="123">
        <f t="shared" ca="1" si="63"/>
        <v>0</v>
      </c>
      <c r="K321" s="123">
        <f t="shared" ca="1" si="63"/>
        <v>0</v>
      </c>
    </row>
    <row r="322" spans="1:11" hidden="1" outlineLevel="1">
      <c r="A322" s="31" t="str">
        <f>IF(ISBLANK('Input-Accounts'!A322),"",'Input-Accounts'!A322)</f>
        <v/>
      </c>
      <c r="B322" t="str">
        <f>IF(ISBLANK('Input-Accounts'!B322),"",'Input-Accounts'!B322)</f>
        <v/>
      </c>
      <c r="C322" s="31" t="str">
        <f>IF(ISBLANK('Input-Accounts'!C322),"",'Input-Accounts'!C322)</f>
        <v/>
      </c>
      <c r="D322" s="10"/>
      <c r="E322" s="10"/>
      <c r="G322" s="10"/>
      <c r="H322" s="10"/>
      <c r="I322" s="10"/>
      <c r="J322" s="10"/>
      <c r="K322" s="10"/>
    </row>
    <row r="323" spans="1:11" collapsed="1">
      <c r="A323" s="31">
        <f>IF(ISBLANK('Input-Accounts'!A323),"",'Input-Accounts'!A323)</f>
        <v>287</v>
      </c>
      <c r="B323" s="7" t="str">
        <f>IF(ISBLANK('Input-Accounts'!B323),"",'Input-Accounts'!B323)</f>
        <v>Total Taxes</v>
      </c>
      <c r="C323" s="31" t="str">
        <f>IF(ISBLANK('Input-Accounts'!C323),"",'Input-Accounts'!C323)</f>
        <v/>
      </c>
      <c r="D323" s="10">
        <f ca="1">SUBTOTAL(9,D311:D321)</f>
        <v>35620.084758185236</v>
      </c>
      <c r="E323" s="10">
        <f ca="1">IFERROR(IF(D323="","",IF(D323=0,0,IF(ABS(D323-SUM($G323:$K323))&lt;Check_Limit,0,1))),1)</f>
        <v>0</v>
      </c>
      <c r="F323" s="3"/>
      <c r="G323" s="10">
        <f t="shared" ref="G323:K323" ca="1" si="64">SUBTOTAL(9,G311:G321)</f>
        <v>22046.133451954091</v>
      </c>
      <c r="H323" s="10">
        <f t="shared" ca="1" si="64"/>
        <v>13543.130743239366</v>
      </c>
      <c r="I323" s="10">
        <f t="shared" ca="1" si="64"/>
        <v>30.820562991778644</v>
      </c>
      <c r="J323" s="10">
        <f t="shared" ca="1" si="64"/>
        <v>0</v>
      </c>
      <c r="K323" s="10">
        <f t="shared" ca="1" si="64"/>
        <v>0</v>
      </c>
    </row>
    <row r="324" spans="1:11">
      <c r="A324" s="31" t="str">
        <f>IF(ISBLANK('Input-Accounts'!A324),"",'Input-Accounts'!A324)</f>
        <v/>
      </c>
      <c r="B324" t="str">
        <f>IF(ISBLANK('Input-Accounts'!B324),"",'Input-Accounts'!B324)</f>
        <v/>
      </c>
      <c r="C324" s="31" t="str">
        <f>IF(ISBLANK('Input-Accounts'!C324),"",'Input-Accounts'!C324)</f>
        <v/>
      </c>
      <c r="D324" s="123"/>
      <c r="E324" s="10"/>
      <c r="G324" s="123"/>
      <c r="H324" s="123"/>
      <c r="I324" s="123"/>
      <c r="J324" s="123"/>
      <c r="K324" s="123"/>
    </row>
    <row r="325" spans="1:11">
      <c r="A325" s="31">
        <f>IF(ISBLANK('Input-Accounts'!A325),"",'Input-Accounts'!A325)</f>
        <v>288</v>
      </c>
      <c r="B325" s="1" t="str">
        <f>IF(ISBLANK('Input-Accounts'!B325),"",'Input-Accounts'!B325)</f>
        <v>REVENUE REQUIREMENT AT EQUAL RATES OF RETURN</v>
      </c>
      <c r="C325" s="31" t="str">
        <f>IF(ISBLANK('Input-Accounts'!C325),"",'Input-Accounts'!C325)</f>
        <v/>
      </c>
      <c r="D325" s="10"/>
      <c r="E325" s="10"/>
      <c r="G325" s="10"/>
      <c r="H325" s="10"/>
      <c r="I325" s="10"/>
      <c r="J325" s="10"/>
      <c r="K325" s="10"/>
    </row>
    <row r="326" spans="1:11">
      <c r="A326" s="31">
        <f>IF(ISBLANK('Input-Accounts'!A326),"",'Input-Accounts'!A326)</f>
        <v>289</v>
      </c>
      <c r="B326" s="1" t="str">
        <f>IF(ISBLANK('Input-Accounts'!B326),"",'Input-Accounts'!B326)</f>
        <v>Test Year Expenses at Current Rates</v>
      </c>
      <c r="C326" s="31" t="str">
        <f>IF(ISBLANK('Input-Accounts'!C326),"",'Input-Accounts'!C326)</f>
        <v/>
      </c>
      <c r="D326" s="57">
        <f ca="1">SUBTOTAL(9,D159:D323)</f>
        <v>659720.15654874092</v>
      </c>
      <c r="E326" s="10">
        <f t="shared" ref="E326:E333" ca="1" si="65">IFERROR(IF(D326="","",IF(D326=0,0,IF(ABS(D326-SUM($G326:$K326))&lt;Check_Limit,0,1))),1)</f>
        <v>0</v>
      </c>
      <c r="F326" s="3"/>
      <c r="G326" s="57">
        <f t="shared" ref="G326:K326" ca="1" si="66">SUBTOTAL(9,G159:G323)</f>
        <v>408316.78843423916</v>
      </c>
      <c r="H326" s="57">
        <f t="shared" ca="1" si="66"/>
        <v>250832.53997695268</v>
      </c>
      <c r="I326" s="57">
        <f t="shared" ca="1" si="66"/>
        <v>570.82813754911626</v>
      </c>
      <c r="J326" s="57">
        <f t="shared" ca="1" si="66"/>
        <v>0</v>
      </c>
      <c r="K326" s="57">
        <f t="shared" ca="1" si="66"/>
        <v>0</v>
      </c>
    </row>
    <row r="327" spans="1:11">
      <c r="A327" s="31">
        <f>IF(ISBLANK('Input-Accounts'!A327),"",'Input-Accounts'!A327)</f>
        <v>290</v>
      </c>
      <c r="B327" s="1" t="str">
        <f>IF(ISBLANK('Input-Accounts'!B327),"",'Input-Accounts'!B327)</f>
        <v>Return on Rate Base</v>
      </c>
      <c r="C327" s="31" t="str">
        <f>IF(ISBLANK('Input-Accounts'!C327),"",'Input-Accounts'!C327)</f>
        <v/>
      </c>
      <c r="D327" s="10">
        <f t="shared" ref="D327:D330" ca="1" si="67">INDIRECT("Classification!"&amp;$D$5&amp;ROW())</f>
        <v>0</v>
      </c>
      <c r="E327" s="10">
        <f t="shared" ca="1" si="65"/>
        <v>0</v>
      </c>
      <c r="F327" s="3" t="str" cm="1">
        <f t="array" aca="1" ref="F327" ca="1">IF(D327=0,"-",IF('Input-Accounts'!$E327&lt;&gt;0,'Input-Accounts'!$E327,INDEX('Input-Accounts'!$H327:$J327,,MATCH($F$6,'Input-Accounts'!$H$6:$J$6,0))))</f>
        <v>-</v>
      </c>
      <c r="G327" s="10">
        <f ca="1">IFERROR(INDEX(G$337:G$373,MATCH($F327,$B$337:$B$373,0))/INDEX($D$337:$D$373,MATCH($F327,$B$337:$B$373,0)),SUMIFS('Input-Ext Allocators'!D$8:D$63,'Input-Ext Allocators'!$B$8:$B$63,$F327))*$D327</f>
        <v>0</v>
      </c>
      <c r="H327" s="10">
        <f ca="1">IFERROR(INDEX(H$337:H$373,MATCH($F327,$B$337:$B$373,0))/INDEX($D$337:$D$373,MATCH($F327,$B$337:$B$373,0)),SUMIFS('Input-Ext Allocators'!E$8:E$63,'Input-Ext Allocators'!$B$8:$B$63,$F327))*$D327</f>
        <v>0</v>
      </c>
      <c r="I327" s="10">
        <f ca="1">IFERROR(INDEX(I$337:I$373,MATCH($F327,$B$337:$B$373,0))/INDEX($D$337:$D$373,MATCH($F327,$B$337:$B$373,0)),SUMIFS('Input-Ext Allocators'!F$8:F$63,'Input-Ext Allocators'!$B$8:$B$63,$F327))*$D327</f>
        <v>0</v>
      </c>
      <c r="J327" s="10">
        <f ca="1">IFERROR(INDEX(J$337:J$373,MATCH($F327,$B$337:$B$373,0))/INDEX($D$337:$D$373,MATCH($F327,$B$337:$B$373,0)),SUMIFS('Input-Ext Allocators'!G$8:G$63,'Input-Ext Allocators'!$B$8:$B$63,$F327))*$D327</f>
        <v>0</v>
      </c>
      <c r="K327" s="10">
        <f ca="1">IFERROR(INDEX(K$337:K$373,MATCH($F327,$B$337:$B$373,0))/INDEX($D$337:$D$373,MATCH($F327,$B$337:$B$373,0)),SUMIFS('Input-Ext Allocators'!H$8:H$63,'Input-Ext Allocators'!$B$8:$B$63,$F327))*$D327</f>
        <v>0</v>
      </c>
    </row>
    <row r="328" spans="1:11">
      <c r="A328" s="31">
        <f>IF(ISBLANK('Input-Accounts'!A328),"",'Input-Accounts'!A328)</f>
        <v>291</v>
      </c>
      <c r="B328" s="1" t="str">
        <f>IF(ISBLANK('Input-Accounts'!B328),"",'Input-Accounts'!B328)</f>
        <v>Gross Up Items</v>
      </c>
      <c r="C328" s="31" t="str">
        <f>IF(ISBLANK('Input-Accounts'!C328),"",'Input-Accounts'!C328)</f>
        <v/>
      </c>
      <c r="D328" s="10">
        <f t="shared" ca="1" si="67"/>
        <v>0</v>
      </c>
      <c r="E328" s="10">
        <f t="shared" ca="1" si="65"/>
        <v>0</v>
      </c>
      <c r="F328" s="10" t="str" cm="1">
        <f t="array" aca="1" ref="F328" ca="1">IF(D328=0,"-",IF('Input-Accounts'!$E328&lt;&gt;0,'Input-Accounts'!$E328,INDEX('Input-Accounts'!$H328:$J328,,MATCH($F$6,'Input-Accounts'!$H$6:$J$6,0))))</f>
        <v>-</v>
      </c>
      <c r="G328" s="10">
        <f ca="1">IFERROR(INDEX(G$337:G$373,MATCH($F328,$B$337:$B$373,0))/INDEX($D$337:$D$373,MATCH($F328,$B$337:$B$373,0)),SUMIFS('Input-Func_Class'!D$83:D$83,'Input-Func_Class'!$B$83:$B$83,$F328))*$D328</f>
        <v>0</v>
      </c>
      <c r="H328" s="10">
        <f ca="1">IFERROR(INDEX(H$337:H$373,MATCH($F328,$B$337:$B$373,0))/INDEX($D$337:$D$373,MATCH($F328,$B$337:$B$373,0)),SUMIFS('Input-Func_Class'!E$83:E$83,'Input-Func_Class'!$B$83:$B$83,$F328))*$D328</f>
        <v>0</v>
      </c>
      <c r="I328" s="10">
        <f ca="1">IFERROR(INDEX(I$337:I$373,MATCH($F328,$B$337:$B$373,0))/INDEX($D$337:$D$373,MATCH($F328,$B$337:$B$373,0)),SUMIFS('Input-Func_Class'!F$83:F$83,'Input-Func_Class'!$B$83:$B$83,$F328))*$D328</f>
        <v>0</v>
      </c>
      <c r="J328" s="10">
        <f ca="1">IFERROR(INDEX(J$337:J$373,MATCH($F328,$B$337:$B$373,0))/INDEX($D$337:$D$373,MATCH($F328,$B$337:$B$373,0)),SUMIFS('Input-Func_Class'!G$83:G$83,'Input-Func_Class'!$B$83:$B$83,$F328))*$D328</f>
        <v>0</v>
      </c>
      <c r="K328" s="10">
        <f ca="1">IFERROR(INDEX(K$337:K$373,MATCH($F328,$B$337:$B$373,0))/INDEX($D$337:$D$373,MATCH($F328,$B$337:$B$373,0)),SUMIFS('Input-Func_Class'!H$83:H$83,'Input-Func_Class'!$B$83:$B$83,$F328))*$D328</f>
        <v>0</v>
      </c>
    </row>
    <row r="329" spans="1:11">
      <c r="A329" s="31">
        <f>IF(ISBLANK('Input-Accounts'!A329),"",'Input-Accounts'!A329)</f>
        <v>292</v>
      </c>
      <c r="B329" s="6" t="str">
        <f>IF(ISBLANK('Input-Accounts'!B329),"",'Input-Accounts'!B329)</f>
        <v>Gross-up Federal Income Tax</v>
      </c>
      <c r="C329" s="31" t="str">
        <f>IF(ISBLANK('Input-Accounts'!C329),"",'Input-Accounts'!C329)</f>
        <v/>
      </c>
      <c r="D329" s="10">
        <f t="shared" ca="1" si="67"/>
        <v>0</v>
      </c>
      <c r="E329" s="10">
        <f t="shared" ca="1" si="65"/>
        <v>0</v>
      </c>
      <c r="F329" s="3" t="str" cm="1">
        <f t="array" aca="1" ref="F329" ca="1">IF(D329=0,"-",IF('Input-Accounts'!$E329&lt;&gt;0,'Input-Accounts'!$E329,INDEX('Input-Accounts'!$H329:$J329,,MATCH($F$6,'Input-Accounts'!$H$6:$J$6,0))))</f>
        <v>-</v>
      </c>
      <c r="G329" s="10">
        <f ca="1">IFERROR(INDEX(G$337:G$373,MATCH($F329,$B$337:$B$373,0))/INDEX($D$337:$D$373,MATCH($F329,$B$337:$B$373,0)),SUMIFS('Input-Ext Allocators'!D$8:D$63,'Input-Ext Allocators'!$B$8:$B$63,$F329))*$D329</f>
        <v>0</v>
      </c>
      <c r="H329" s="10">
        <f ca="1">IFERROR(INDEX(H$337:H$373,MATCH($F329,$B$337:$B$373,0))/INDEX($D$337:$D$373,MATCH($F329,$B$337:$B$373,0)),SUMIFS('Input-Ext Allocators'!E$8:E$63,'Input-Ext Allocators'!$B$8:$B$63,$F329))*$D329</f>
        <v>0</v>
      </c>
      <c r="I329" s="10">
        <f ca="1">IFERROR(INDEX(I$337:I$373,MATCH($F329,$B$337:$B$373,0))/INDEX($D$337:$D$373,MATCH($F329,$B$337:$B$373,0)),SUMIFS('Input-Ext Allocators'!F$8:F$63,'Input-Ext Allocators'!$B$8:$B$63,$F329))*$D329</f>
        <v>0</v>
      </c>
      <c r="J329" s="10">
        <f ca="1">IFERROR(INDEX(J$337:J$373,MATCH($F329,$B$337:$B$373,0))/INDEX($D$337:$D$373,MATCH($F329,$B$337:$B$373,0)),SUMIFS('Input-Ext Allocators'!G$8:G$63,'Input-Ext Allocators'!$B$8:$B$63,$F329))*$D329</f>
        <v>0</v>
      </c>
      <c r="K329" s="10">
        <f ca="1">IFERROR(INDEX(K$337:K$373,MATCH($F329,$B$337:$B$373,0))/INDEX($D$337:$D$373,MATCH($F329,$B$337:$B$373,0)),SUMIFS('Input-Ext Allocators'!H$8:H$63,'Input-Ext Allocators'!$B$8:$B$63,$F329))*$D329</f>
        <v>0</v>
      </c>
    </row>
    <row r="330" spans="1:11">
      <c r="A330" s="31">
        <f>IF(ISBLANK('Input-Accounts'!A330),"",'Input-Accounts'!A330)</f>
        <v>293</v>
      </c>
      <c r="B330" s="6" t="str">
        <f>IF(ISBLANK('Input-Accounts'!B330),"",'Input-Accounts'!B330)</f>
        <v>Gross-up State Utility Tax</v>
      </c>
      <c r="C330" s="31" t="str">
        <f>IF(ISBLANK('Input-Accounts'!C330),"",'Input-Accounts'!C330)</f>
        <v/>
      </c>
      <c r="D330" s="10">
        <f t="shared" ca="1" si="67"/>
        <v>0</v>
      </c>
      <c r="E330" s="10">
        <f t="shared" ca="1" si="65"/>
        <v>0</v>
      </c>
      <c r="F330" s="3" t="str" cm="1">
        <f t="array" aca="1" ref="F330" ca="1">IF(D330=0,"-",IF('Input-Accounts'!$E330&lt;&gt;0,'Input-Accounts'!$E330,INDEX('Input-Accounts'!$H330:$J330,,MATCH($F$6,'Input-Accounts'!$H$6:$J$6,0))))</f>
        <v>-</v>
      </c>
      <c r="G330" s="10">
        <f ca="1">IFERROR(INDEX(G$337:G$373,MATCH($F330,$B$337:$B$373,0))/INDEX($D$337:$D$373,MATCH($F330,$B$337:$B$373,0)),SUMIFS('Input-Ext Allocators'!D$8:D$63,'Input-Ext Allocators'!$B$8:$B$63,$F330))*$D330</f>
        <v>0</v>
      </c>
      <c r="H330" s="10">
        <f ca="1">IFERROR(INDEX(H$337:H$373,MATCH($F330,$B$337:$B$373,0))/INDEX($D$337:$D$373,MATCH($F330,$B$337:$B$373,0)),SUMIFS('Input-Ext Allocators'!E$8:E$63,'Input-Ext Allocators'!$B$8:$B$63,$F330))*$D330</f>
        <v>0</v>
      </c>
      <c r="I330" s="10">
        <f ca="1">IFERROR(INDEX(I$337:I$373,MATCH($F330,$B$337:$B$373,0))/INDEX($D$337:$D$373,MATCH($F330,$B$337:$B$373,0)),SUMIFS('Input-Ext Allocators'!F$8:F$63,'Input-Ext Allocators'!$B$8:$B$63,$F330))*$D330</f>
        <v>0</v>
      </c>
      <c r="J330" s="10">
        <f ca="1">IFERROR(INDEX(J$337:J$373,MATCH($F330,$B$337:$B$373,0))/INDEX($D$337:$D$373,MATCH($F330,$B$337:$B$373,0)),SUMIFS('Input-Ext Allocators'!G$8:G$63,'Input-Ext Allocators'!$B$8:$B$63,$F330))*$D330</f>
        <v>0</v>
      </c>
      <c r="K330" s="10">
        <f ca="1">IFERROR(INDEX(K$337:K$373,MATCH($F330,$B$337:$B$373,0))/INDEX($D$337:$D$373,MATCH($F330,$B$337:$B$373,0)),SUMIFS('Input-Ext Allocators'!H$8:H$63,'Input-Ext Allocators'!$B$8:$B$63,$F330))*$D330</f>
        <v>0</v>
      </c>
    </row>
    <row r="331" spans="1:11">
      <c r="A331" s="31">
        <f>IF(ISBLANK('Input-Accounts'!A331),"",'Input-Accounts'!A331)</f>
        <v>294</v>
      </c>
      <c r="B331" s="6" t="str">
        <f>IF(ISBLANK('Input-Accounts'!B331),"",'Input-Accounts'!B331)</f>
        <v>Gross-up Bad Debts</v>
      </c>
      <c r="C331" s="31" t="str">
        <f>IF(ISBLANK('Input-Accounts'!C331),"",'Input-Accounts'!C331)</f>
        <v/>
      </c>
      <c r="D331" s="10">
        <f ca="1">INDIRECT("Classification!"&amp;$D$5&amp;ROW())</f>
        <v>0</v>
      </c>
      <c r="E331" s="10">
        <f t="shared" ca="1" si="65"/>
        <v>0</v>
      </c>
      <c r="F331" s="3" t="str" cm="1">
        <f t="array" aca="1" ref="F331" ca="1">IF(D331=0,"-",IF('Input-Accounts'!$E331&lt;&gt;0,'Input-Accounts'!$E331,INDEX('Input-Accounts'!$H331:$J331,,MATCH($F$6,'Input-Accounts'!$H$6:$J$6,0))))</f>
        <v>-</v>
      </c>
      <c r="G331" s="10">
        <f ca="1">IFERROR(INDEX(G$337:G$373,MATCH($F331,$B$337:$B$373,0))/INDEX($D$337:$D$373,MATCH($F331,$B$337:$B$373,0)),SUMIFS('Input-Ext Allocators'!D$8:D$63,'Input-Ext Allocators'!$B$8:$B$63,$F331))*$D331</f>
        <v>0</v>
      </c>
      <c r="H331" s="10">
        <f ca="1">IFERROR(INDEX(H$337:H$373,MATCH($F331,$B$337:$B$373,0))/INDEX($D$337:$D$373,MATCH($F331,$B$337:$B$373,0)),SUMIFS('Input-Ext Allocators'!E$8:E$63,'Input-Ext Allocators'!$B$8:$B$63,$F331))*$D331</f>
        <v>0</v>
      </c>
      <c r="I331" s="10">
        <f ca="1">IFERROR(INDEX(I$337:I$373,MATCH($F331,$B$337:$B$373,0))/INDEX($D$337:$D$373,MATCH($F331,$B$337:$B$373,0)),SUMIFS('Input-Ext Allocators'!F$8:F$63,'Input-Ext Allocators'!$B$8:$B$63,$F331))*$D331</f>
        <v>0</v>
      </c>
      <c r="J331" s="10">
        <f ca="1">IFERROR(INDEX(J$337:J$373,MATCH($F331,$B$337:$B$373,0))/INDEX($D$337:$D$373,MATCH($F331,$B$337:$B$373,0)),SUMIFS('Input-Ext Allocators'!G$8:G$63,'Input-Ext Allocators'!$B$8:$B$63,$F331))*$D331</f>
        <v>0</v>
      </c>
      <c r="K331" s="10">
        <f ca="1">IFERROR(INDEX(K$337:K$373,MATCH($F331,$B$337:$B$373,0))/INDEX($D$337:$D$373,MATCH($F331,$B$337:$B$373,0)),SUMIFS('Input-Ext Allocators'!H$8:H$63,'Input-Ext Allocators'!$B$8:$B$63,$F331))*$D331</f>
        <v>0</v>
      </c>
    </row>
    <row r="332" spans="1:11">
      <c r="A332" s="31">
        <f>IF(ISBLANK('Input-Accounts'!A332),"",'Input-Accounts'!A332)</f>
        <v>295</v>
      </c>
      <c r="B332" s="6" t="str">
        <f>IF(ISBLANK('Input-Accounts'!B332),"",'Input-Accounts'!B332)</f>
        <v>Gross-up Annual Filing Fee</v>
      </c>
      <c r="C332" s="31" t="str">
        <f>IF(ISBLANK('Input-Accounts'!C332),"",'Input-Accounts'!C332)</f>
        <v/>
      </c>
      <c r="D332" s="10">
        <f t="shared" ref="D332" ca="1" si="68">INDIRECT("Classification!"&amp;$D$5&amp;ROW())</f>
        <v>0</v>
      </c>
      <c r="E332" s="10">
        <f t="shared" ca="1" si="65"/>
        <v>0</v>
      </c>
      <c r="F332" s="3" t="str" cm="1">
        <f t="array" aca="1" ref="F332" ca="1">IF(D332=0,"-",IF('Input-Accounts'!$E332&lt;&gt;0,'Input-Accounts'!$E332,INDEX('Input-Accounts'!$H332:$J332,,MATCH($F$6,'Input-Accounts'!$H$6:$J$6,0))))</f>
        <v>-</v>
      </c>
      <c r="G332" s="10">
        <f ca="1">IFERROR(INDEX(G$337:G$373,MATCH($F332,$B$337:$B$373,0))/INDEX($D$337:$D$373,MATCH($F332,$B$337:$B$373,0)),SUMIFS('Input-Ext Allocators'!D$8:D$63,'Input-Ext Allocators'!$B$8:$B$63,$F332))*$D332</f>
        <v>0</v>
      </c>
      <c r="H332" s="10">
        <f ca="1">IFERROR(INDEX(H$337:H$373,MATCH($F332,$B$337:$B$373,0))/INDEX($D$337:$D$373,MATCH($F332,$B$337:$B$373,0)),SUMIFS('Input-Ext Allocators'!E$8:E$63,'Input-Ext Allocators'!$B$8:$B$63,$F332))*$D332</f>
        <v>0</v>
      </c>
      <c r="I332" s="10">
        <f ca="1">IFERROR(INDEX(I$337:I$373,MATCH($F332,$B$337:$B$373,0))/INDEX($D$337:$D$373,MATCH($F332,$B$337:$B$373,0)),SUMIFS('Input-Ext Allocators'!F$8:F$63,'Input-Ext Allocators'!$B$8:$B$63,$F332))*$D332</f>
        <v>0</v>
      </c>
      <c r="J332" s="10">
        <f ca="1">IFERROR(INDEX(J$337:J$373,MATCH($F332,$B$337:$B$373,0))/INDEX($D$337:$D$373,MATCH($F332,$B$337:$B$373,0)),SUMIFS('Input-Ext Allocators'!G$8:G$63,'Input-Ext Allocators'!$B$8:$B$63,$F332))*$D332</f>
        <v>0</v>
      </c>
      <c r="K332" s="10">
        <f ca="1">IFERROR(INDEX(K$337:K$373,MATCH($F332,$B$337:$B$373,0))/INDEX($D$337:$D$373,MATCH($F332,$B$337:$B$373,0)),SUMIFS('Input-Ext Allocators'!H$8:H$63,'Input-Ext Allocators'!$B$8:$B$63,$F332))*$D332</f>
        <v>0</v>
      </c>
    </row>
    <row r="333" spans="1:11" ht="15" thickBot="1">
      <c r="A333" s="31">
        <f>IF(ISBLANK('Input-Accounts'!A333),"",'Input-Accounts'!A333)</f>
        <v>296</v>
      </c>
      <c r="B333" s="1" t="str">
        <f>IF(ISBLANK('Input-Accounts'!B333),"",'Input-Accounts'!B333)</f>
        <v>TOTAL REVENUE REQUIREMENT AT EQUAL RATES OF RETURN</v>
      </c>
      <c r="C333" s="31" t="str">
        <f>IF(ISBLANK('Input-Accounts'!C333),"",'Input-Accounts'!C333)</f>
        <v/>
      </c>
      <c r="D333" s="124">
        <f ca="1">SUM(D326:D332)</f>
        <v>659720.15654874092</v>
      </c>
      <c r="E333" s="10">
        <f t="shared" ca="1" si="65"/>
        <v>0</v>
      </c>
      <c r="G333" s="124">
        <f t="shared" ref="G333:K333" ca="1" si="69">SUM(G326:G332)</f>
        <v>408316.78843423916</v>
      </c>
      <c r="H333" s="124">
        <f t="shared" ca="1" si="69"/>
        <v>250832.53997695268</v>
      </c>
      <c r="I333" s="124">
        <f t="shared" ca="1" si="69"/>
        <v>570.82813754911626</v>
      </c>
      <c r="J333" s="124">
        <f t="shared" ca="1" si="69"/>
        <v>0</v>
      </c>
      <c r="K333" s="124">
        <f t="shared" ca="1" si="69"/>
        <v>0</v>
      </c>
    </row>
    <row r="334" spans="1:11" ht="15" thickTop="1">
      <c r="A334" s="31" t="str">
        <f>IF(ISBLANK('Input-Accounts'!A334),"",'Input-Accounts'!A334)</f>
        <v/>
      </c>
      <c r="B334" t="str">
        <f>IF(ISBLANK('Input-Accounts'!B334),"",'Input-Accounts'!B334)</f>
        <v/>
      </c>
      <c r="C334" s="31" t="str">
        <f>IF(ISBLANK('Input-Accounts'!C334),"",'Input-Accounts'!C334)</f>
        <v/>
      </c>
      <c r="D334" s="10"/>
      <c r="E334" s="10"/>
      <c r="G334" s="10"/>
      <c r="H334" s="10"/>
      <c r="I334" s="10"/>
      <c r="J334" s="10"/>
      <c r="K334" s="10"/>
    </row>
    <row r="335" spans="1:11">
      <c r="A335" s="31" t="str">
        <f>IF(ISBLANK('Input-Accounts'!A335),"",'Input-Accounts'!A335)</f>
        <v/>
      </c>
      <c r="B335" s="7" t="str">
        <f>IF(ISBLANK('Input-Accounts'!B335),"",'Input-Accounts'!B335)</f>
        <v/>
      </c>
      <c r="C335" s="31" t="str">
        <f>IF(ISBLANK('Input-Accounts'!C335),"",'Input-Accounts'!C335)</f>
        <v/>
      </c>
      <c r="E335" t="str">
        <f t="shared" ref="E335:E373" si="70">IFERROR(IF(D335="","",IF(D335=0,0,IF(ABS(D335-SUM($G335:$K335))&lt;Check_Limit,0,1))),1)</f>
        <v/>
      </c>
    </row>
    <row r="336" spans="1:11">
      <c r="A336" s="31">
        <f>IF(ISBLANK('Input-Accounts'!A336),"",'Input-Accounts'!A336)</f>
        <v>297</v>
      </c>
      <c r="B336" s="7" t="str">
        <f>IF(ISBLANK('Input-Accounts'!B336),"",'Input-Accounts'!B336)</f>
        <v>INTERNAL ALLOCATION FACTORS</v>
      </c>
      <c r="C336" s="31" t="str">
        <f>IF(ISBLANK('Input-Accounts'!C336),"",'Input-Accounts'!C336)</f>
        <v/>
      </c>
      <c r="D336" s="10"/>
      <c r="E336" s="10" t="str">
        <f t="shared" si="70"/>
        <v/>
      </c>
    </row>
    <row r="337" spans="1:11" outlineLevel="1">
      <c r="A337" s="31" t="str">
        <f>IF(ISBLANK('Input-Accounts'!A337),"",'Input-Accounts'!A337)</f>
        <v/>
      </c>
      <c r="B337" t="str">
        <f>IF(ISBLANK('Input-Accounts'!B337),"",'Input-Accounts'!B337)</f>
        <v/>
      </c>
      <c r="C337" s="31" t="str">
        <f>IF(ISBLANK('Input-Accounts'!C337),"",'Input-Accounts'!C337)</f>
        <v/>
      </c>
      <c r="D337" s="127"/>
      <c r="E337" s="10" t="str">
        <f t="shared" si="70"/>
        <v/>
      </c>
      <c r="G337" s="127"/>
      <c r="H337" s="127"/>
      <c r="I337" s="127"/>
      <c r="J337" s="127"/>
      <c r="K337" s="127"/>
    </row>
    <row r="338" spans="1:11" outlineLevel="1">
      <c r="A338" s="31">
        <f>IF(ISBLANK('Input-Accounts'!A338),"",'Input-Accounts'!A338)</f>
        <v>298</v>
      </c>
      <c r="B338" t="str">
        <f>IF(ISBLANK('Input-Accounts'!B338),"",'Input-Accounts'!B338)</f>
        <v>INT_MAINS_PLANT</v>
      </c>
      <c r="C338" s="31" t="str">
        <f>IF(ISBLANK('Input-Accounts'!C338),"",'Input-Accounts'!C338)</f>
        <v/>
      </c>
      <c r="D338" s="47">
        <f ca="1">SUM(D$32:D$33)</f>
        <v>0</v>
      </c>
      <c r="E338" s="10">
        <f t="shared" ca="1" si="70"/>
        <v>0</v>
      </c>
      <c r="G338" s="47">
        <f ca="1">SUM(G$32:G$33)</f>
        <v>0</v>
      </c>
      <c r="H338" s="47">
        <f ca="1">SUM(H$32:H$33)</f>
        <v>0</v>
      </c>
      <c r="I338" s="47">
        <f ca="1">SUM(I$32:I$33)</f>
        <v>0</v>
      </c>
      <c r="J338" s="47">
        <f ca="1">SUM(J$32:J$33)</f>
        <v>0</v>
      </c>
      <c r="K338" s="47">
        <f ca="1">SUM(K$32:K$33)</f>
        <v>0</v>
      </c>
    </row>
    <row r="339" spans="1:11" outlineLevel="1">
      <c r="A339" s="31">
        <f>IF(ISBLANK('Input-Accounts'!A339),"",'Input-Accounts'!A339)</f>
        <v>299</v>
      </c>
      <c r="B339" t="str">
        <f>IF(ISBLANK('Input-Accounts'!B339),"",'Input-Accounts'!B339)</f>
        <v>INT_MAINS_SERVICES</v>
      </c>
      <c r="C339" s="31" t="str">
        <f>IF(ISBLANK('Input-Accounts'!C339),"",'Input-Accounts'!C339)</f>
        <v/>
      </c>
      <c r="D339" s="47">
        <f ca="1">SUM(D$32:D$33,D$39:D$39)</f>
        <v>0</v>
      </c>
      <c r="E339" s="10">
        <f t="shared" ca="1" si="70"/>
        <v>0</v>
      </c>
      <c r="G339" s="47">
        <f ca="1">SUM(G$32:G$33,G$39:G$39)</f>
        <v>0</v>
      </c>
      <c r="H339" s="47">
        <f ca="1">SUM(H$32:H$33,H$39:H$39)</f>
        <v>0</v>
      </c>
      <c r="I339" s="47">
        <f ca="1">SUM(I$32:I$33,I$39:I$39)</f>
        <v>0</v>
      </c>
      <c r="J339" s="47">
        <f ca="1">SUM(J$32:J$33,J$39:J$39)</f>
        <v>0</v>
      </c>
      <c r="K339" s="47">
        <f ca="1">SUM(K$32:K$33,K$39:K$39)</f>
        <v>0</v>
      </c>
    </row>
    <row r="340" spans="1:11" outlineLevel="1">
      <c r="A340" s="31">
        <f>IF(ISBLANK('Input-Accounts'!A340),"",'Input-Accounts'!A340)</f>
        <v>300</v>
      </c>
      <c r="B340" t="str">
        <f>IF(ISBLANK('Input-Accounts'!B340),"",'Input-Accounts'!B340)</f>
        <v>INT_DISTPT_SUBTOTAL</v>
      </c>
      <c r="C340" s="31" t="str">
        <f>IF(ISBLANK('Input-Accounts'!C340),"",'Input-Accounts'!C340)</f>
        <v/>
      </c>
      <c r="D340" s="47">
        <f ca="1">SUM(D$20:D$28,D$31:D$46)</f>
        <v>0</v>
      </c>
      <c r="E340" s="10">
        <f t="shared" ca="1" si="70"/>
        <v>0</v>
      </c>
      <c r="G340" s="47">
        <f ca="1">SUM(G$20:G$28,G$31:G$46)</f>
        <v>0</v>
      </c>
      <c r="H340" s="47">
        <f ca="1">SUM(H$20:H$28,H$31:H$46)</f>
        <v>0</v>
      </c>
      <c r="I340" s="47">
        <f ca="1">SUM(I$20:I$28,I$31:I$46)</f>
        <v>0</v>
      </c>
      <c r="J340" s="47">
        <f ca="1">SUM(J$20:J$28,J$31:J$46)</f>
        <v>0</v>
      </c>
      <c r="K340" s="47">
        <f ca="1">SUM(K$20:K$28,K$31:K$46)</f>
        <v>0</v>
      </c>
    </row>
    <row r="341" spans="1:11" outlineLevel="1">
      <c r="A341" s="31">
        <f>IF(ISBLANK('Input-Accounts'!A341),"",'Input-Accounts'!A341)</f>
        <v>301</v>
      </c>
      <c r="B341" t="str">
        <f>IF(ISBLANK('Input-Accounts'!B341),"",'Input-Accounts'!B341)</f>
        <v>INT_IND M&amp;R</v>
      </c>
      <c r="C341" s="31" t="str">
        <f>IF(ISBLANK('Input-Accounts'!C341),"",'Input-Accounts'!C341)</f>
        <v/>
      </c>
      <c r="D341" s="47">
        <f ca="1">SUM(D$45:D$46)</f>
        <v>0</v>
      </c>
      <c r="E341" s="10">
        <f t="shared" ca="1" si="70"/>
        <v>0</v>
      </c>
      <c r="G341" s="47">
        <f ca="1">SUM(G$45:G$46)</f>
        <v>0</v>
      </c>
      <c r="H341" s="47">
        <f ca="1">SUM(H$45:H$46)</f>
        <v>0</v>
      </c>
      <c r="I341" s="47">
        <f ca="1">SUM(I$45:I$46)</f>
        <v>0</v>
      </c>
      <c r="J341" s="47">
        <f ca="1">SUM(J$45:J$46)</f>
        <v>0</v>
      </c>
      <c r="K341" s="47">
        <f ca="1">SUM(K$45:K$46)</f>
        <v>0</v>
      </c>
    </row>
    <row r="342" spans="1:11" outlineLevel="1">
      <c r="A342" s="31">
        <f>IF(ISBLANK('Input-Accounts'!A342),"",'Input-Accounts'!A342)</f>
        <v>302</v>
      </c>
      <c r="B342" t="str">
        <f>IF(ISBLANK('Input-Accounts'!B342),"",'Input-Accounts'!B342)</f>
        <v>INT_871-879</v>
      </c>
      <c r="C342" s="31" t="str">
        <f>IF(ISBLANK('Input-Accounts'!C342),"",'Input-Accounts'!C342)</f>
        <v/>
      </c>
      <c r="D342" s="47">
        <f ca="1">SUM(D$176:D$181)</f>
        <v>0</v>
      </c>
      <c r="E342" s="10">
        <f t="shared" ca="1" si="70"/>
        <v>0</v>
      </c>
      <c r="G342" s="47">
        <f ca="1">SUM(G$176:G$181)</f>
        <v>0</v>
      </c>
      <c r="H342" s="47">
        <f ca="1">SUM(H$176:H$181)</f>
        <v>0</v>
      </c>
      <c r="I342" s="47">
        <f ca="1">SUM(I$176:I$181)</f>
        <v>0</v>
      </c>
      <c r="J342" s="47">
        <f ca="1">SUM(J$176:J$181)</f>
        <v>0</v>
      </c>
      <c r="K342" s="47">
        <f ca="1">SUM(K$176:K$181)</f>
        <v>0</v>
      </c>
    </row>
    <row r="343" spans="1:11" outlineLevel="1">
      <c r="A343" s="31">
        <f>IF(ISBLANK('Input-Accounts'!A343),"",'Input-Accounts'!A343)</f>
        <v>303</v>
      </c>
      <c r="B343" t="str">
        <f>IF(ISBLANK('Input-Accounts'!B343),"",'Input-Accounts'!B343)</f>
        <v>INT_866-893</v>
      </c>
      <c r="C343" s="31" t="str">
        <f>IF(ISBLANK('Input-Accounts'!C343),"",'Input-Accounts'!C343)</f>
        <v/>
      </c>
      <c r="D343" s="47">
        <f ca="1">SUM(D$188:D$193)</f>
        <v>0</v>
      </c>
      <c r="E343" s="10">
        <f t="shared" ca="1" si="70"/>
        <v>0</v>
      </c>
      <c r="G343" s="47">
        <f ca="1">SUM(G$188:G$193)</f>
        <v>0</v>
      </c>
      <c r="H343" s="47">
        <f ca="1">SUM(H$188:H$193)</f>
        <v>0</v>
      </c>
      <c r="I343" s="47">
        <f ca="1">SUM(I$188:I$193)</f>
        <v>0</v>
      </c>
      <c r="J343" s="47">
        <f ca="1">SUM(J$188:J$193)</f>
        <v>0</v>
      </c>
      <c r="K343" s="47">
        <f ca="1">SUM(K$188:K$193)</f>
        <v>0</v>
      </c>
    </row>
    <row r="344" spans="1:11" outlineLevel="1">
      <c r="A344" s="31">
        <f>IF(ISBLANK('Input-Accounts'!A344),"",'Input-Accounts'!A344)</f>
        <v>304</v>
      </c>
      <c r="B344" t="str">
        <f>IF(ISBLANK('Input-Accounts'!B344),"",'Input-Accounts'!B344)</f>
        <v>INT_LABOR</v>
      </c>
      <c r="C344" s="31" t="str">
        <f>IF(ISBLANK('Input-Accounts'!C344),"",'Input-Accounts'!C344)</f>
        <v/>
      </c>
      <c r="D344" s="47">
        <f ca="1">SUMPRODUCT('Input-Accounts'!$L$161:$L$219,D$161:D$219)</f>
        <v>409263.17323596525</v>
      </c>
      <c r="E344" s="10">
        <f t="shared" ca="1" si="70"/>
        <v>0</v>
      </c>
      <c r="G344" s="47">
        <f ca="1">SUMPRODUCT('Input-Accounts'!$L$161:$L$219,G$161:G$219)</f>
        <v>253302.89344853262</v>
      </c>
      <c r="H344" s="47">
        <f ca="1">SUMPRODUCT('Input-Accounts'!$L$161:$L$219,H$161:H$219)</f>
        <v>155606.16155619975</v>
      </c>
      <c r="I344" s="47">
        <f ca="1">SUMPRODUCT('Input-Accounts'!$L$161:$L$219,I$161:I$219)</f>
        <v>354.11823123289292</v>
      </c>
      <c r="J344" s="47">
        <f ca="1">SUMPRODUCT('Input-Accounts'!$L$161:$L$219,J$161:J$219)</f>
        <v>0</v>
      </c>
      <c r="K344" s="47">
        <f ca="1">SUMPRODUCT('Input-Accounts'!$L$161:$L$219,K$161:K$219)</f>
        <v>0</v>
      </c>
    </row>
    <row r="345" spans="1:11" outlineLevel="1">
      <c r="A345" s="31">
        <f>IF(ISBLANK('Input-Accounts'!A345),"",'Input-Accounts'!A345)</f>
        <v>305</v>
      </c>
      <c r="B345" t="str">
        <f>IF(ISBLANK('Input-Accounts'!B345),"",'Input-Accounts'!B345)</f>
        <v>INT_OM_Exc_A&amp;G,Gas,Uncoll</v>
      </c>
      <c r="C345" s="31" t="str">
        <f>IF(ISBLANK('Input-Accounts'!C345),"",'Input-Accounts'!C345)</f>
        <v/>
      </c>
      <c r="D345" s="47">
        <f ca="1">SUM(D$184,D$195,D$201:D$203,D$205,D$213,D$220)</f>
        <v>0</v>
      </c>
      <c r="E345" s="10">
        <f t="shared" ca="1" si="70"/>
        <v>0</v>
      </c>
      <c r="G345" s="47">
        <f ca="1">SUM(G$184,G$195,G$201:G$203,G$205,G$213,G$220)</f>
        <v>0</v>
      </c>
      <c r="H345" s="47">
        <f ca="1">SUM(H$184,H$195,H$201:H$203,H$205,H$213,H$220)</f>
        <v>0</v>
      </c>
      <c r="I345" s="47">
        <f ca="1">SUM(I$184,I$195,I$201:I$203,I$205,I$213,I$220)</f>
        <v>0</v>
      </c>
      <c r="J345" s="47">
        <f ca="1">SUM(J$184,J$195,J$201:J$203,J$205,J$213,J$220)</f>
        <v>0</v>
      </c>
      <c r="K345" s="47">
        <f ca="1">SUM(K$184,K$195,K$201:K$203,K$205,K$213,K$220)</f>
        <v>0</v>
      </c>
    </row>
    <row r="346" spans="1:11" outlineLevel="1">
      <c r="A346" s="31">
        <f>IF(ISBLANK('Input-Accounts'!A346),"",'Input-Accounts'!A346)</f>
        <v>306</v>
      </c>
      <c r="B346" t="str">
        <f>IF(ISBLANK('Input-Accounts'!B346),"",'Input-Accounts'!B346)</f>
        <v>INT_TOTAL PLANT</v>
      </c>
      <c r="C346" s="31" t="str">
        <f>IF(ISBLANK('Input-Accounts'!C346),"",'Input-Accounts'!C346)</f>
        <v/>
      </c>
      <c r="D346" s="47">
        <f ca="1">D$73</f>
        <v>0</v>
      </c>
      <c r="E346" s="10">
        <f t="shared" ca="1" si="70"/>
        <v>0</v>
      </c>
      <c r="F346" s="15"/>
      <c r="G346" s="47">
        <f ca="1">G$73</f>
        <v>0</v>
      </c>
      <c r="H346" s="47">
        <f ca="1">H$73</f>
        <v>0</v>
      </c>
      <c r="I346" s="47">
        <f ca="1">I$73</f>
        <v>0</v>
      </c>
      <c r="J346" s="47">
        <f ca="1">J$73</f>
        <v>0</v>
      </c>
      <c r="K346" s="47">
        <f ca="1">K$73</f>
        <v>0</v>
      </c>
    </row>
    <row r="347" spans="1:11" outlineLevel="1">
      <c r="A347" s="31">
        <f>IF(ISBLANK('Input-Accounts'!A347),"",'Input-Accounts'!A347)</f>
        <v>307</v>
      </c>
      <c r="B347" t="str">
        <f>IF(ISBLANK('Input-Accounts'!B347),"",'Input-Accounts'!B347)</f>
        <v>INT_RATEBASE</v>
      </c>
      <c r="C347" s="31" t="str">
        <f>IF(ISBLANK('Input-Accounts'!C347),"",'Input-Accounts'!C347)</f>
        <v/>
      </c>
      <c r="D347" s="47">
        <f ca="1">D$156</f>
        <v>0</v>
      </c>
      <c r="E347" s="10">
        <f t="shared" ca="1" si="70"/>
        <v>0</v>
      </c>
      <c r="G347" s="47">
        <f ca="1">G$156</f>
        <v>0</v>
      </c>
      <c r="H347" s="47">
        <f ca="1">H$156</f>
        <v>0</v>
      </c>
      <c r="I347" s="47">
        <f ca="1">I$156</f>
        <v>0</v>
      </c>
      <c r="J347" s="47">
        <f ca="1">J$156</f>
        <v>0</v>
      </c>
      <c r="K347" s="47">
        <f ca="1">K$156</f>
        <v>0</v>
      </c>
    </row>
    <row r="348" spans="1:11" outlineLevel="1">
      <c r="A348" s="31">
        <f>IF(ISBLANK('Input-Accounts'!A348),"",'Input-Accounts'!A348)</f>
        <v>308</v>
      </c>
      <c r="B348" t="str">
        <f>IF(ISBLANK('Input-Accounts'!B348),"",'Input-Accounts'!B348)</f>
        <v>INT_REVENUE REQUIREMENT</v>
      </c>
      <c r="C348" s="31" t="str">
        <f>IF(ISBLANK('Input-Accounts'!C348),"",'Input-Accounts'!C348)</f>
        <v/>
      </c>
      <c r="D348" s="47">
        <f ca="1">D333</f>
        <v>659720.15654874092</v>
      </c>
      <c r="E348" s="10">
        <f t="shared" ca="1" si="70"/>
        <v>0</v>
      </c>
      <c r="G348" s="47">
        <f ca="1">G333</f>
        <v>408316.78843423916</v>
      </c>
      <c r="H348" s="47">
        <f ca="1">H333</f>
        <v>250832.53997695268</v>
      </c>
      <c r="I348" s="47">
        <f ca="1">I333</f>
        <v>570.82813754911626</v>
      </c>
      <c r="J348" s="47">
        <f ca="1">J333</f>
        <v>0</v>
      </c>
      <c r="K348" s="47">
        <f ca="1">K333</f>
        <v>0</v>
      </c>
    </row>
    <row r="349" spans="1:11" outlineLevel="1">
      <c r="A349" s="31" t="str">
        <f>IF(ISBLANK('Input-Accounts'!A349),"",'Input-Accounts'!A349)</f>
        <v/>
      </c>
      <c r="B349" t="str">
        <f>IF(ISBLANK('Input-Accounts'!B349),"",'Input-Accounts'!B349)</f>
        <v/>
      </c>
      <c r="C349" s="31" t="str">
        <f>IF(ISBLANK('Input-Accounts'!C349),"",'Input-Accounts'!C349)</f>
        <v/>
      </c>
      <c r="D349" s="47"/>
      <c r="E349" s="10" t="str">
        <f t="shared" si="70"/>
        <v/>
      </c>
      <c r="G349" s="47"/>
      <c r="H349" s="47"/>
      <c r="I349" s="47"/>
      <c r="J349" s="47"/>
      <c r="K349" s="47"/>
    </row>
    <row r="350" spans="1:11" outlineLevel="1">
      <c r="A350" s="31" t="str">
        <f>IF(ISBLANK('Input-Accounts'!A350),"",'Input-Accounts'!A350)</f>
        <v/>
      </c>
      <c r="B350" t="str">
        <f>IF(ISBLANK('Input-Accounts'!B350),"",'Input-Accounts'!B350)</f>
        <v/>
      </c>
      <c r="C350" s="31" t="str">
        <f>IF(ISBLANK('Input-Accounts'!C350),"",'Input-Accounts'!C350)</f>
        <v/>
      </c>
      <c r="D350" s="47"/>
      <c r="E350" s="10" t="str">
        <f t="shared" si="70"/>
        <v/>
      </c>
      <c r="G350" s="47"/>
      <c r="H350" s="47"/>
      <c r="I350" s="47"/>
      <c r="J350" s="47"/>
      <c r="K350" s="47"/>
    </row>
    <row r="351" spans="1:11" outlineLevel="1">
      <c r="A351" s="31" t="str">
        <f>IF(ISBLANK('Input-Accounts'!A351),"",'Input-Accounts'!A351)</f>
        <v/>
      </c>
      <c r="B351" t="str">
        <f>IF(ISBLANK('Input-Accounts'!B351),"",'Input-Accounts'!B351)</f>
        <v/>
      </c>
      <c r="C351" s="31" t="str">
        <f>IF(ISBLANK('Input-Accounts'!C351),"",'Input-Accounts'!C351)</f>
        <v/>
      </c>
      <c r="D351" s="47"/>
      <c r="E351" s="10" t="str">
        <f t="shared" si="70"/>
        <v/>
      </c>
      <c r="G351" s="47"/>
      <c r="H351" s="47"/>
      <c r="I351" s="47"/>
      <c r="J351" s="47"/>
      <c r="K351" s="47"/>
    </row>
    <row r="352" spans="1:11" outlineLevel="1">
      <c r="A352" s="31" t="str">
        <f>IF(ISBLANK('Input-Accounts'!A352),"",'Input-Accounts'!A352)</f>
        <v/>
      </c>
      <c r="B352" t="str">
        <f>IF(ISBLANK('Input-Accounts'!B352),"",'Input-Accounts'!B352)</f>
        <v/>
      </c>
      <c r="C352" s="31" t="str">
        <f>IF(ISBLANK('Input-Accounts'!C352),"",'Input-Accounts'!C352)</f>
        <v/>
      </c>
      <c r="D352" s="47"/>
      <c r="E352" s="10" t="str">
        <f t="shared" si="70"/>
        <v/>
      </c>
      <c r="G352" s="47"/>
      <c r="H352" s="47"/>
      <c r="I352" s="47"/>
      <c r="J352" s="47"/>
      <c r="K352" s="47"/>
    </row>
    <row r="353" spans="1:11" outlineLevel="1">
      <c r="A353" s="31" t="str">
        <f>IF(ISBLANK('Input-Accounts'!A353),"",'Input-Accounts'!A353)</f>
        <v/>
      </c>
      <c r="B353" t="str">
        <f>IF(ISBLANK('Input-Accounts'!B353),"",'Input-Accounts'!B353)</f>
        <v/>
      </c>
      <c r="C353" s="31" t="str">
        <f>IF(ISBLANK('Input-Accounts'!C353),"",'Input-Accounts'!C353)</f>
        <v/>
      </c>
      <c r="D353" s="47"/>
      <c r="E353" s="10" t="str">
        <f t="shared" si="70"/>
        <v/>
      </c>
      <c r="G353" s="47"/>
      <c r="H353" s="47"/>
      <c r="I353" s="47"/>
      <c r="J353" s="47"/>
      <c r="K353" s="47"/>
    </row>
    <row r="354" spans="1:11" outlineLevel="1">
      <c r="A354" s="31" t="str">
        <f>IF(ISBLANK('Input-Accounts'!A354),"",'Input-Accounts'!A354)</f>
        <v/>
      </c>
      <c r="B354" t="str">
        <f>IF(ISBLANK('Input-Accounts'!B354),"",'Input-Accounts'!B354)</f>
        <v/>
      </c>
      <c r="C354" s="31" t="str">
        <f>IF(ISBLANK('Input-Accounts'!C354),"",'Input-Accounts'!C354)</f>
        <v/>
      </c>
      <c r="D354" s="47"/>
      <c r="E354" s="10" t="str">
        <f t="shared" si="70"/>
        <v/>
      </c>
      <c r="G354" s="47"/>
      <c r="H354" s="47"/>
      <c r="I354" s="47"/>
      <c r="J354" s="47"/>
      <c r="K354" s="47"/>
    </row>
    <row r="355" spans="1:11" outlineLevel="1">
      <c r="A355" s="31" t="str">
        <f>IF(ISBLANK('Input-Accounts'!A355),"",'Input-Accounts'!A355)</f>
        <v/>
      </c>
      <c r="B355" t="str">
        <f>IF(ISBLANK('Input-Accounts'!B355),"",'Input-Accounts'!B355)</f>
        <v/>
      </c>
      <c r="C355" s="31" t="str">
        <f>IF(ISBLANK('Input-Accounts'!C355),"",'Input-Accounts'!C355)</f>
        <v/>
      </c>
      <c r="D355" s="47"/>
      <c r="E355" s="10" t="str">
        <f t="shared" si="70"/>
        <v/>
      </c>
      <c r="G355" s="47"/>
      <c r="H355" s="47"/>
      <c r="I355" s="47"/>
      <c r="J355" s="47"/>
      <c r="K355" s="47"/>
    </row>
    <row r="356" spans="1:11" outlineLevel="1">
      <c r="A356" s="31" t="str">
        <f>IF(ISBLANK('Input-Accounts'!A356),"",'Input-Accounts'!A356)</f>
        <v/>
      </c>
      <c r="B356" t="str">
        <f>IF(ISBLANK('Input-Accounts'!B356),"",'Input-Accounts'!B356)</f>
        <v/>
      </c>
      <c r="C356" s="31" t="str">
        <f>IF(ISBLANK('Input-Accounts'!C356),"",'Input-Accounts'!C356)</f>
        <v/>
      </c>
      <c r="D356" s="47"/>
      <c r="E356" s="10" t="str">
        <f t="shared" si="70"/>
        <v/>
      </c>
      <c r="G356" s="47"/>
      <c r="H356" s="47"/>
      <c r="I356" s="47"/>
      <c r="J356" s="47"/>
      <c r="K356" s="47"/>
    </row>
    <row r="357" spans="1:11" outlineLevel="1">
      <c r="A357" s="31" t="str">
        <f>IF(ISBLANK('Input-Accounts'!A357),"",'Input-Accounts'!A357)</f>
        <v/>
      </c>
      <c r="B357" t="str">
        <f>IF(ISBLANK('Input-Accounts'!B357),"",'Input-Accounts'!B357)</f>
        <v/>
      </c>
      <c r="C357" s="31" t="str">
        <f>IF(ISBLANK('Input-Accounts'!C357),"",'Input-Accounts'!C357)</f>
        <v/>
      </c>
      <c r="D357" s="47"/>
      <c r="E357" s="10" t="str">
        <f t="shared" si="70"/>
        <v/>
      </c>
      <c r="G357" s="47"/>
      <c r="H357" s="47"/>
      <c r="I357" s="47"/>
      <c r="J357" s="47"/>
      <c r="K357" s="47"/>
    </row>
    <row r="358" spans="1:11" outlineLevel="1">
      <c r="A358" s="31" t="str">
        <f>IF(ISBLANK('Input-Accounts'!A358),"",'Input-Accounts'!A358)</f>
        <v/>
      </c>
      <c r="B358" t="str">
        <f>IF(ISBLANK('Input-Accounts'!B358),"",'Input-Accounts'!B358)</f>
        <v/>
      </c>
      <c r="C358" s="31" t="str">
        <f>IF(ISBLANK('Input-Accounts'!C358),"",'Input-Accounts'!C358)</f>
        <v/>
      </c>
      <c r="D358" s="47"/>
      <c r="E358" s="10" t="str">
        <f t="shared" si="70"/>
        <v/>
      </c>
      <c r="G358" s="47"/>
      <c r="H358" s="47"/>
      <c r="I358" s="47"/>
      <c r="J358" s="47"/>
      <c r="K358" s="47"/>
    </row>
    <row r="359" spans="1:11" outlineLevel="1">
      <c r="A359" s="31" t="str">
        <f>IF(ISBLANK('Input-Accounts'!A359),"",'Input-Accounts'!A359)</f>
        <v/>
      </c>
      <c r="B359" t="str">
        <f>IF(ISBLANK('Input-Accounts'!B359),"",'Input-Accounts'!B359)</f>
        <v/>
      </c>
      <c r="C359" s="31" t="str">
        <f>IF(ISBLANK('Input-Accounts'!C359),"",'Input-Accounts'!C359)</f>
        <v/>
      </c>
      <c r="D359" s="47"/>
      <c r="E359" s="10" t="str">
        <f t="shared" si="70"/>
        <v/>
      </c>
      <c r="G359" s="47"/>
      <c r="H359" s="47"/>
      <c r="I359" s="47"/>
      <c r="J359" s="47"/>
      <c r="K359" s="47"/>
    </row>
    <row r="360" spans="1:11" outlineLevel="1">
      <c r="A360" s="31" t="str">
        <f>IF(ISBLANK('Input-Accounts'!A360),"",'Input-Accounts'!A360)</f>
        <v/>
      </c>
      <c r="B360" t="str">
        <f>IF(ISBLANK('Input-Accounts'!B360),"",'Input-Accounts'!B360)</f>
        <v/>
      </c>
      <c r="C360" s="31" t="str">
        <f>IF(ISBLANK('Input-Accounts'!C360),"",'Input-Accounts'!C360)</f>
        <v/>
      </c>
      <c r="D360" s="47"/>
      <c r="E360" s="10" t="str">
        <f t="shared" si="70"/>
        <v/>
      </c>
      <c r="G360" s="47"/>
      <c r="H360" s="47"/>
      <c r="I360" s="47"/>
      <c r="J360" s="47"/>
      <c r="K360" s="47"/>
    </row>
    <row r="361" spans="1:11" outlineLevel="1">
      <c r="A361" s="31" t="str">
        <f>IF(ISBLANK('Input-Accounts'!A361),"",'Input-Accounts'!A361)</f>
        <v/>
      </c>
      <c r="B361" t="str">
        <f>IF(ISBLANK('Input-Accounts'!B361),"",'Input-Accounts'!B361)</f>
        <v/>
      </c>
      <c r="C361" s="31" t="str">
        <f>IF(ISBLANK('Input-Accounts'!C361),"",'Input-Accounts'!C361)</f>
        <v/>
      </c>
      <c r="D361" s="47"/>
      <c r="E361" s="10" t="str">
        <f t="shared" si="70"/>
        <v/>
      </c>
      <c r="G361" s="47"/>
      <c r="H361" s="47"/>
      <c r="I361" s="47"/>
      <c r="J361" s="47"/>
      <c r="K361" s="47"/>
    </row>
    <row r="362" spans="1:11" outlineLevel="1">
      <c r="A362" s="31" t="str">
        <f>IF(ISBLANK('Input-Accounts'!A362),"",'Input-Accounts'!A362)</f>
        <v/>
      </c>
      <c r="B362" t="str">
        <f>IF(ISBLANK('Input-Accounts'!B362),"",'Input-Accounts'!B362)</f>
        <v/>
      </c>
      <c r="C362" s="31" t="str">
        <f>IF(ISBLANK('Input-Accounts'!C362),"",'Input-Accounts'!C362)</f>
        <v/>
      </c>
      <c r="D362" s="47"/>
      <c r="E362" s="10" t="str">
        <f t="shared" si="70"/>
        <v/>
      </c>
      <c r="G362" s="47"/>
      <c r="H362" s="47"/>
      <c r="I362" s="47"/>
      <c r="J362" s="47"/>
      <c r="K362" s="47"/>
    </row>
    <row r="363" spans="1:11" outlineLevel="1">
      <c r="A363" s="31" t="str">
        <f>IF(ISBLANK('Input-Accounts'!A363),"",'Input-Accounts'!A363)</f>
        <v/>
      </c>
      <c r="B363" t="str">
        <f>IF(ISBLANK('Input-Accounts'!B363),"",'Input-Accounts'!B363)</f>
        <v/>
      </c>
      <c r="C363" s="31" t="str">
        <f>IF(ISBLANK('Input-Accounts'!C363),"",'Input-Accounts'!C363)</f>
        <v/>
      </c>
      <c r="D363" s="47"/>
      <c r="E363" s="10" t="str">
        <f t="shared" si="70"/>
        <v/>
      </c>
      <c r="G363" s="47"/>
      <c r="H363" s="47"/>
      <c r="I363" s="47"/>
      <c r="J363" s="47"/>
      <c r="K363" s="47"/>
    </row>
    <row r="364" spans="1:11" outlineLevel="1">
      <c r="A364" s="31" t="str">
        <f>IF(ISBLANK('Input-Accounts'!A364),"",'Input-Accounts'!A364)</f>
        <v/>
      </c>
      <c r="B364" t="str">
        <f>IF(ISBLANK('Input-Accounts'!B364),"",'Input-Accounts'!B364)</f>
        <v/>
      </c>
      <c r="C364" s="31" t="str">
        <f>IF(ISBLANK('Input-Accounts'!C364),"",'Input-Accounts'!C364)</f>
        <v/>
      </c>
      <c r="D364" s="47"/>
      <c r="E364" s="10" t="str">
        <f t="shared" si="70"/>
        <v/>
      </c>
      <c r="G364" s="47"/>
      <c r="H364" s="47"/>
      <c r="I364" s="47"/>
      <c r="J364" s="47"/>
      <c r="K364" s="47"/>
    </row>
    <row r="365" spans="1:11" outlineLevel="1">
      <c r="A365" s="31" t="str">
        <f>IF(ISBLANK('Input-Accounts'!A365),"",'Input-Accounts'!A365)</f>
        <v/>
      </c>
      <c r="B365" t="str">
        <f>IF(ISBLANK('Input-Accounts'!B365),"",'Input-Accounts'!B365)</f>
        <v/>
      </c>
      <c r="C365" s="31" t="str">
        <f>IF(ISBLANK('Input-Accounts'!C365),"",'Input-Accounts'!C365)</f>
        <v/>
      </c>
      <c r="D365" s="47"/>
      <c r="E365" s="10" t="str">
        <f t="shared" si="70"/>
        <v/>
      </c>
      <c r="G365" s="47"/>
      <c r="H365" s="47"/>
      <c r="I365" s="47"/>
      <c r="J365" s="47"/>
      <c r="K365" s="47"/>
    </row>
    <row r="366" spans="1:11" outlineLevel="1">
      <c r="A366" s="31" t="str">
        <f>IF(ISBLANK('Input-Accounts'!A366),"",'Input-Accounts'!A366)</f>
        <v/>
      </c>
      <c r="B366" t="str">
        <f>IF(ISBLANK('Input-Accounts'!B366),"",'Input-Accounts'!B366)</f>
        <v/>
      </c>
      <c r="C366" s="31" t="str">
        <f>IF(ISBLANK('Input-Accounts'!C366),"",'Input-Accounts'!C366)</f>
        <v/>
      </c>
      <c r="D366" s="47"/>
      <c r="E366" s="10" t="str">
        <f t="shared" si="70"/>
        <v/>
      </c>
      <c r="G366" s="47"/>
      <c r="H366" s="47"/>
      <c r="I366" s="47"/>
      <c r="J366" s="47"/>
      <c r="K366" s="47"/>
    </row>
    <row r="367" spans="1:11" outlineLevel="1">
      <c r="A367" s="31" t="str">
        <f>IF(ISBLANK('Input-Accounts'!A367),"",'Input-Accounts'!A367)</f>
        <v/>
      </c>
      <c r="B367" t="str">
        <f>IF(ISBLANK('Input-Accounts'!B367),"",'Input-Accounts'!B367)</f>
        <v/>
      </c>
      <c r="C367" s="31" t="str">
        <f>IF(ISBLANK('Input-Accounts'!C367),"",'Input-Accounts'!C367)</f>
        <v/>
      </c>
      <c r="D367" s="47"/>
      <c r="E367" s="10" t="str">
        <f t="shared" si="70"/>
        <v/>
      </c>
      <c r="G367" s="47"/>
      <c r="H367" s="47"/>
      <c r="I367" s="47"/>
      <c r="J367" s="47"/>
      <c r="K367" s="47"/>
    </row>
    <row r="368" spans="1:11" outlineLevel="1">
      <c r="A368" s="31" t="str">
        <f>IF(ISBLANK('Input-Accounts'!A368),"",'Input-Accounts'!A368)</f>
        <v/>
      </c>
      <c r="B368" t="str">
        <f>IF(ISBLANK('Input-Accounts'!B368),"",'Input-Accounts'!B368)</f>
        <v/>
      </c>
      <c r="C368" s="31" t="str">
        <f>IF(ISBLANK('Input-Accounts'!C368),"",'Input-Accounts'!C368)</f>
        <v/>
      </c>
      <c r="D368" s="47"/>
      <c r="E368" s="10" t="str">
        <f t="shared" si="70"/>
        <v/>
      </c>
      <c r="G368" s="47"/>
      <c r="H368" s="47"/>
      <c r="I368" s="47"/>
      <c r="J368" s="47"/>
      <c r="K368" s="47"/>
    </row>
    <row r="369" spans="1:11" outlineLevel="1">
      <c r="A369" s="31" t="str">
        <f>IF(ISBLANK('Input-Accounts'!A369),"",'Input-Accounts'!A369)</f>
        <v/>
      </c>
      <c r="B369" t="str">
        <f>IF(ISBLANK('Input-Accounts'!B369),"",'Input-Accounts'!B369)</f>
        <v/>
      </c>
      <c r="C369" s="31" t="str">
        <f>IF(ISBLANK('Input-Accounts'!C369),"",'Input-Accounts'!C369)</f>
        <v/>
      </c>
      <c r="D369" s="47"/>
      <c r="E369" s="10" t="str">
        <f t="shared" si="70"/>
        <v/>
      </c>
      <c r="G369" s="47"/>
      <c r="H369" s="47"/>
      <c r="I369" s="47"/>
      <c r="J369" s="47"/>
      <c r="K369" s="47"/>
    </row>
    <row r="370" spans="1:11" outlineLevel="1">
      <c r="A370" s="31" t="str">
        <f>IF(ISBLANK('Input-Accounts'!A370),"",'Input-Accounts'!A370)</f>
        <v/>
      </c>
      <c r="B370" t="str">
        <f>IF(ISBLANK('Input-Accounts'!B370),"",'Input-Accounts'!B370)</f>
        <v/>
      </c>
      <c r="C370" s="31" t="str">
        <f>IF(ISBLANK('Input-Accounts'!C370),"",'Input-Accounts'!C370)</f>
        <v/>
      </c>
      <c r="D370" s="47"/>
      <c r="E370" s="10" t="str">
        <f t="shared" si="70"/>
        <v/>
      </c>
      <c r="G370" s="47"/>
      <c r="H370" s="47"/>
      <c r="I370" s="47"/>
      <c r="J370" s="47"/>
      <c r="K370" s="47"/>
    </row>
    <row r="371" spans="1:11" outlineLevel="1">
      <c r="A371" s="31" t="str">
        <f>IF(ISBLANK('Input-Accounts'!A371),"",'Input-Accounts'!A371)</f>
        <v/>
      </c>
      <c r="B371" t="str">
        <f>IF(ISBLANK('Input-Accounts'!B371),"",'Input-Accounts'!B371)</f>
        <v/>
      </c>
      <c r="C371" s="31" t="str">
        <f>IF(ISBLANK('Input-Accounts'!C371),"",'Input-Accounts'!C371)</f>
        <v/>
      </c>
      <c r="D371" s="47"/>
      <c r="E371" s="10" t="str">
        <f t="shared" si="70"/>
        <v/>
      </c>
      <c r="G371" s="47"/>
      <c r="H371" s="47"/>
      <c r="I371" s="47"/>
      <c r="J371" s="47"/>
      <c r="K371" s="47"/>
    </row>
    <row r="372" spans="1:11">
      <c r="A372" s="31">
        <f>IF(ISBLANK('Input-Accounts'!A372),"",'Input-Accounts'!A372)</f>
        <v>309</v>
      </c>
      <c r="B372" t="str">
        <f>IF(ISBLANK('Input-Accounts'!B372),"",'Input-Accounts'!B372)</f>
        <v>last line for internals</v>
      </c>
      <c r="C372" s="31" t="str">
        <f>IF(ISBLANK('Input-Accounts'!C372),"",'Input-Accounts'!C372)</f>
        <v/>
      </c>
      <c r="D372" s="94"/>
      <c r="E372" s="10" t="str">
        <f t="shared" si="70"/>
        <v/>
      </c>
      <c r="G372" s="94"/>
      <c r="H372" s="94"/>
      <c r="I372" s="94"/>
      <c r="J372" s="94"/>
      <c r="K372" s="94"/>
    </row>
    <row r="373" spans="1:11">
      <c r="A373" s="31" t="str">
        <f>IF(ISBLANK('Input-Accounts'!A373),"",'Input-Accounts'!A373)</f>
        <v/>
      </c>
      <c r="B373" t="str">
        <f>IF(ISBLANK('Input-Accounts'!B373),"",'Input-Accounts'!B373)</f>
        <v/>
      </c>
      <c r="C373" s="31" t="str">
        <f>IF(ISBLANK('Input-Accounts'!C373),"",'Input-Accounts'!C373)</f>
        <v/>
      </c>
      <c r="D373" s="94"/>
      <c r="E373" s="10" t="str">
        <f t="shared" si="70"/>
        <v/>
      </c>
      <c r="G373" s="94"/>
      <c r="H373" s="94"/>
      <c r="I373" s="94"/>
      <c r="J373" s="94"/>
      <c r="K373" s="94"/>
    </row>
    <row r="374" spans="1:11">
      <c r="A374" s="31" t="str">
        <f>IF(ISBLANK('Input-Accounts'!A374),"",'Input-Accounts'!A374)</f>
        <v/>
      </c>
      <c r="B374" t="str">
        <f>IF(ISBLANK('Input-Accounts'!B374),"",'Input-Accounts'!B374)</f>
        <v/>
      </c>
      <c r="C374" s="31" t="str">
        <f>IF(ISBLANK('Input-Accounts'!C374),"",'Input-Accounts'!C374)</f>
        <v/>
      </c>
      <c r="D374" s="94"/>
      <c r="E374" s="10" t="s">
        <v>298</v>
      </c>
      <c r="G374" s="94"/>
      <c r="H374" s="94"/>
      <c r="I374" s="94"/>
      <c r="J374" s="94"/>
      <c r="K374" s="94"/>
    </row>
    <row r="384" spans="1:11">
      <c r="A384"/>
      <c r="C384"/>
      <c r="G384" s="14"/>
      <c r="H384" s="14"/>
      <c r="I384" s="14"/>
      <c r="J384" s="14"/>
      <c r="K384" s="14"/>
    </row>
    <row r="385" spans="1:11">
      <c r="A385"/>
      <c r="C385"/>
      <c r="G385" s="14"/>
      <c r="H385" s="14"/>
      <c r="I385" s="14"/>
      <c r="J385" s="14"/>
      <c r="K385" s="14"/>
    </row>
    <row r="386" spans="1:11">
      <c r="A386"/>
      <c r="C386"/>
      <c r="G386" s="14"/>
      <c r="H386" s="14"/>
      <c r="I386" s="14"/>
      <c r="J386" s="14"/>
      <c r="K386" s="14"/>
    </row>
    <row r="387" spans="1:11">
      <c r="A387"/>
      <c r="C387"/>
      <c r="G387" s="14"/>
      <c r="H387" s="14"/>
      <c r="I387" s="14"/>
      <c r="J387" s="14"/>
      <c r="K387" s="14"/>
    </row>
    <row r="388" spans="1:11">
      <c r="A388"/>
      <c r="C388"/>
      <c r="G388" s="14"/>
      <c r="H388" s="14"/>
      <c r="I388" s="14"/>
      <c r="J388" s="14"/>
      <c r="K388" s="14"/>
    </row>
  </sheetData>
  <pageMargins left="0.5" right="0.5" top="0.75" bottom="0.75" header="0.3" footer="0.3"/>
  <pageSetup scale="52" pageOrder="overThenDown" orientation="landscape" horizontalDpi="1200" verticalDpi="1200" r:id="rId1"/>
  <rowBreaks count="7" manualBreakCount="7">
    <brk id="73" max="12" man="1"/>
    <brk id="148" max="12" man="1"/>
    <brk id="159" max="12" man="1"/>
    <brk id="197" max="12" man="1"/>
    <brk id="238" max="12" man="1"/>
    <brk id="323" max="12" man="1"/>
    <brk id="358" max="12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b8c4d881-3f18-475a-abcb-6f3cd552703a">
      <UserInfo>
        <DisplayName>Cody Kleckley</DisplayName>
        <AccountId>28</AccountId>
        <AccountType/>
      </UserInfo>
      <UserInfo>
        <DisplayName>Kara Hounam</DisplayName>
        <AccountId>20</AccountId>
        <AccountType/>
      </UserInfo>
    </SharedWithUsers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3D3BF6419712D41B897E776747B2DEC" ma:contentTypeVersion="6" ma:contentTypeDescription="Create a new document." ma:contentTypeScope="" ma:versionID="144139933c185da01d95fdb985779177">
  <xsd:schema xmlns:xsd="http://www.w3.org/2001/XMLSchema" xmlns:xs="http://www.w3.org/2001/XMLSchema" xmlns:p="http://schemas.microsoft.com/office/2006/metadata/properties" xmlns:ns2="b8c4d881-3f18-475a-abcb-6f3cd552703a" xmlns:ns3="8928fb92-c978-446f-a3f0-ff349eb0a339" targetNamespace="http://schemas.microsoft.com/office/2006/metadata/properties" ma:root="true" ma:fieldsID="323a07131de6960a51f5c0b658d5bd66" ns2:_="" ns3:_="">
    <xsd:import namespace="b8c4d881-3f18-475a-abcb-6f3cd552703a"/>
    <xsd:import namespace="8928fb92-c978-446f-a3f0-ff349eb0a339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c4d881-3f18-475a-abcb-6f3cd552703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928fb92-c978-446f-a3f0-ff349eb0a33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3540380-403C-4FE7-8B51-8F7D2EE05DD4}">
  <ds:schemaRefs>
    <ds:schemaRef ds:uri="http://schemas.microsoft.com/office/infopath/2007/PartnerControls"/>
    <ds:schemaRef ds:uri="http://www.w3.org/XML/1998/namespace"/>
    <ds:schemaRef ds:uri="http://purl.org/dc/dcmitype/"/>
    <ds:schemaRef ds:uri="http://purl.org/dc/elements/1.1/"/>
    <ds:schemaRef ds:uri="6bec63c5-7005-460f-9e35-624454017d73"/>
    <ds:schemaRef ds:uri="http://schemas.microsoft.com/office/2006/documentManagement/types"/>
    <ds:schemaRef ds:uri="http://schemas.microsoft.com/office/2006/metadata/properties"/>
    <ds:schemaRef ds:uri="http://schemas.openxmlformats.org/package/2006/metadata/core-properties"/>
    <ds:schemaRef ds:uri="41f51831-4435-4781-bf4a-49effccf5732"/>
    <ds:schemaRef ds:uri="http://purl.org/dc/terms/"/>
    <ds:schemaRef ds:uri="b8c4d881-3f18-475a-abcb-6f3cd552703a"/>
  </ds:schemaRefs>
</ds:datastoreItem>
</file>

<file path=customXml/itemProps2.xml><?xml version="1.0" encoding="utf-8"?>
<ds:datastoreItem xmlns:ds="http://schemas.openxmlformats.org/officeDocument/2006/customXml" ds:itemID="{98358644-222E-48D6-9431-8F5527CF7FF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8c4d881-3f18-475a-abcb-6f3cd552703a"/>
    <ds:schemaRef ds:uri="8928fb92-c978-446f-a3f0-ff349eb0a33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FDA60B6-0F66-4012-875A-7819B24EC82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44</vt:i4>
      </vt:variant>
    </vt:vector>
  </HeadingPairs>
  <TitlesOfParts>
    <vt:vector size="67" baseType="lpstr">
      <vt:lpstr>Contents</vt:lpstr>
      <vt:lpstr>General Inputs</vt:lpstr>
      <vt:lpstr>Input-Func_Class</vt:lpstr>
      <vt:lpstr>Input-Ext Allocators</vt:lpstr>
      <vt:lpstr>Input-Accounts</vt:lpstr>
      <vt:lpstr>Functionalization</vt:lpstr>
      <vt:lpstr>Classification</vt:lpstr>
      <vt:lpstr>Dist_Dem</vt:lpstr>
      <vt:lpstr>Dist_Comm</vt:lpstr>
      <vt:lpstr>Dist_Cust</vt:lpstr>
      <vt:lpstr>OnSite_Cust</vt:lpstr>
      <vt:lpstr>CustAccts_Cust</vt:lpstr>
      <vt:lpstr>Gas_Comm</vt:lpstr>
      <vt:lpstr>DemandTotal</vt:lpstr>
      <vt:lpstr>CommodityTotal</vt:lpstr>
      <vt:lpstr>CustomerTotal</vt:lpstr>
      <vt:lpstr>GrandTotal</vt:lpstr>
      <vt:lpstr>Summary</vt:lpstr>
      <vt:lpstr>Rate Spread</vt:lpstr>
      <vt:lpstr>Internal Alloc</vt:lpstr>
      <vt:lpstr>UnitCost</vt:lpstr>
      <vt:lpstr>ErrorCheck</vt:lpstr>
      <vt:lpstr>Required Sheets</vt:lpstr>
      <vt:lpstr>Classification!_FilterDatabase</vt:lpstr>
      <vt:lpstr>Functionalization!_FilterDatabase</vt:lpstr>
      <vt:lpstr>Alloc_Factor_Name</vt:lpstr>
      <vt:lpstr>Check_Limit</vt:lpstr>
      <vt:lpstr>Class_Factor_Names</vt:lpstr>
      <vt:lpstr>Func_Factor_Name</vt:lpstr>
      <vt:lpstr>Classification!Print_Area</vt:lpstr>
      <vt:lpstr>CommodityTotal!Print_Area</vt:lpstr>
      <vt:lpstr>CustAccts_Cust!Print_Area</vt:lpstr>
      <vt:lpstr>CustomerTotal!Print_Area</vt:lpstr>
      <vt:lpstr>DemandTotal!Print_Area</vt:lpstr>
      <vt:lpstr>Dist_Comm!Print_Area</vt:lpstr>
      <vt:lpstr>Dist_Cust!Print_Area</vt:lpstr>
      <vt:lpstr>Dist_Dem!Print_Area</vt:lpstr>
      <vt:lpstr>ErrorCheck!Print_Area</vt:lpstr>
      <vt:lpstr>Functionalization!Print_Area</vt:lpstr>
      <vt:lpstr>Gas_Comm!Print_Area</vt:lpstr>
      <vt:lpstr>'General Inputs'!Print_Area</vt:lpstr>
      <vt:lpstr>GrandTotal!Print_Area</vt:lpstr>
      <vt:lpstr>'Input-Accounts'!Print_Area</vt:lpstr>
      <vt:lpstr>'Input-Func_Class'!Print_Area</vt:lpstr>
      <vt:lpstr>'Internal Alloc'!Print_Area</vt:lpstr>
      <vt:lpstr>OnSite_Cust!Print_Area</vt:lpstr>
      <vt:lpstr>'Required Sheets'!Print_Area</vt:lpstr>
      <vt:lpstr>Summary!Print_Area</vt:lpstr>
      <vt:lpstr>UnitCost!Print_Area</vt:lpstr>
      <vt:lpstr>Classification!Print_Titles</vt:lpstr>
      <vt:lpstr>CommodityTotal!Print_Titles</vt:lpstr>
      <vt:lpstr>CustAccts_Cust!Print_Titles</vt:lpstr>
      <vt:lpstr>CustomerTotal!Print_Titles</vt:lpstr>
      <vt:lpstr>DemandTotal!Print_Titles</vt:lpstr>
      <vt:lpstr>Dist_Comm!Print_Titles</vt:lpstr>
      <vt:lpstr>Dist_Cust!Print_Titles</vt:lpstr>
      <vt:lpstr>Dist_Dem!Print_Titles</vt:lpstr>
      <vt:lpstr>Functionalization!Print_Titles</vt:lpstr>
      <vt:lpstr>Gas_Comm!Print_Titles</vt:lpstr>
      <vt:lpstr>GrandTotal!Print_Titles</vt:lpstr>
      <vt:lpstr>'Input-Accounts'!Print_Titles</vt:lpstr>
      <vt:lpstr>OnSite_Cust!Print_Titles</vt:lpstr>
      <vt:lpstr>'Rate Spread'!Print_Titles</vt:lpstr>
      <vt:lpstr>Summary!Print_Titles</vt:lpstr>
      <vt:lpstr>UnitCost!Print_Titles</vt:lpstr>
      <vt:lpstr>ROR_System</vt:lpstr>
      <vt:lpstr>TOTALDemStart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Svetlana Atoyan</dc:creator>
  <cp:keywords/>
  <dc:description/>
  <cp:lastModifiedBy>Heather Temple</cp:lastModifiedBy>
  <cp:revision>1</cp:revision>
  <cp:lastPrinted>2024-04-19T19:17:53Z</cp:lastPrinted>
  <dcterms:created xsi:type="dcterms:W3CDTF">2022-01-21T20:29:04Z</dcterms:created>
  <dcterms:modified xsi:type="dcterms:W3CDTF">2024-05-30T21:18:25Z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0x01010023D3BF6419712D41B897E776747B2DEC</vt:lpwstr>
  </property>
  <property fmtid="{D5CDD505-2E9C-101B-9397-08002B2CF9AE}" pid="3" name="{A44787D4-0540-4523-9961-78E4036D8C6D}">
    <vt:lpwstr>{2BFEE94D-DB7A-4116-843D-243BC964FE12}</vt:lpwstr>
  </property>
  <property fmtid="{D5CDD505-2E9C-101B-9397-08002B2CF9AE}" pid="4" name="MediaServiceImageTags">
    <vt:lpwstr/>
  </property>
</Properties>
</file>